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ЭтаКнига" defaultThemeVersion="124226"/>
  <xr:revisionPtr revIDLastSave="0" documentId="13_ncr:1_{EF41F676-548B-4881-AF3C-6F9D51B371F3}" xr6:coauthVersionLast="47" xr6:coauthVersionMax="47" xr10:uidLastSave="{00000000-0000-0000-0000-000000000000}"/>
  <bookViews>
    <workbookView xWindow="660" yWindow="165" windowWidth="27510" windowHeight="15360" xr2:uid="{00000000-000D-0000-FFFF-FFFF00000000}"/>
  </bookViews>
  <sheets>
    <sheet name="прил № 2 (01.01.23)" sheetId="157" r:id="rId1"/>
    <sheet name="2.1. расчет фот обл (нсот2023)" sheetId="169" r:id="rId2"/>
    <sheet name="2.1. расчет фот обл (нсот2024)" sheetId="173" r:id="rId3"/>
    <sheet name="2.1. расчет фот обл (нсот2025)" sheetId="174" r:id="rId4"/>
    <sheet name="расчет нормы пед часов" sheetId="104" r:id="rId5"/>
    <sheet name="2.2.расчет фот мест (2023)" sheetId="19" r:id="rId6"/>
    <sheet name="2.2.расчет фот мест (2024)" sheetId="83" r:id="rId7"/>
    <sheet name="2.2.расчет фот мест (2025)" sheetId="101" r:id="rId8"/>
    <sheet name="ст-ть ночных и празд" sheetId="143" r:id="rId9"/>
    <sheet name="фот 1-3 г мб и об" sheetId="73" r:id="rId10"/>
    <sheet name="фот 3-7 л мб и об" sheetId="74" r:id="rId11"/>
    <sheet name="2.3.комм услуги" sheetId="62" r:id="rId12"/>
    <sheet name="223" sheetId="175" r:id="rId13"/>
    <sheet name="223.15" sheetId="180" r:id="rId14"/>
    <sheet name="2.4.расчет прочих" sheetId="55" r:id="rId15"/>
    <sheet name="2.5.присмотр и уход" sheetId="158" r:id="rId16"/>
    <sheet name="продукты" sheetId="188" r:id="rId17"/>
    <sheet name="бут вода" sheetId="160" r:id="rId18"/>
    <sheet name="хоз инв" sheetId="162" r:id="rId19"/>
    <sheet name="мягкий инв" sheetId="161" r:id="rId20"/>
    <sheet name="доля питания" sheetId="186" r:id="rId21"/>
    <sheet name="291 свод" sheetId="190" r:id="rId22"/>
    <sheet name="291 имущ 2023" sheetId="176" r:id="rId23"/>
    <sheet name="291 имущ 2024-25" sheetId="177" r:id="rId24"/>
    <sheet name="291 земля2023" sheetId="178" r:id="rId25"/>
    <sheet name="291 земля 2024-25" sheetId="179" r:id="rId26"/>
    <sheet name="226.76,342.1 питание" sheetId="181" r:id="rId27"/>
    <sheet name="342.2-дс" sheetId="182" r:id="rId28"/>
    <sheet name="345-дс" sheetId="183" r:id="rId29"/>
    <sheet name="346.2-дс" sheetId="184" r:id="rId30"/>
    <sheet name="расчет коэфф платной деят-ти" sheetId="191" r:id="rId31"/>
  </sheets>
  <externalReferences>
    <externalReference r:id="rId32"/>
    <externalReference r:id="rId33"/>
    <externalReference r:id="rId34"/>
  </externalReferences>
  <definedNames>
    <definedName name="_xlnm._FilterDatabase" localSheetId="26" hidden="1">'226.76,342.1 питание'!$A$14:$A$14</definedName>
    <definedName name="ccc" localSheetId="1">#REF!</definedName>
    <definedName name="ccc" localSheetId="2">#REF!</definedName>
    <definedName name="ccc" localSheetId="3">#REF!</definedName>
    <definedName name="ccc" localSheetId="12">#REF!</definedName>
    <definedName name="ccc" localSheetId="13">#REF!</definedName>
    <definedName name="ccc" localSheetId="26">#N/A</definedName>
    <definedName name="ccc" localSheetId="25">#REF!</definedName>
    <definedName name="ccc" localSheetId="24">#REF!</definedName>
    <definedName name="ccc" localSheetId="22">#REF!</definedName>
    <definedName name="ccc" localSheetId="23">#REF!</definedName>
    <definedName name="ccc" localSheetId="27">#REF!</definedName>
    <definedName name="ccc" localSheetId="28">#REF!</definedName>
    <definedName name="ccc" localSheetId="29">#REF!</definedName>
    <definedName name="ccc" localSheetId="0">#REF!</definedName>
    <definedName name="ccc" localSheetId="8">#REF!</definedName>
    <definedName name="dklr" localSheetId="1">#REF!</definedName>
    <definedName name="dklr" localSheetId="2">#REF!</definedName>
    <definedName name="dklr" localSheetId="3">#REF!</definedName>
    <definedName name="dklr" localSheetId="6">#REF!</definedName>
    <definedName name="dklr" localSheetId="7">#REF!</definedName>
    <definedName name="dklr" localSheetId="11">#REF!</definedName>
    <definedName name="dklr" localSheetId="15">#REF!</definedName>
    <definedName name="dklr" localSheetId="12">#REF!</definedName>
    <definedName name="dklr" localSheetId="13">#REF!</definedName>
    <definedName name="dklr" localSheetId="26">#REF!</definedName>
    <definedName name="dklr" localSheetId="25">#REF!</definedName>
    <definedName name="dklr" localSheetId="24">#REF!</definedName>
    <definedName name="dklr" localSheetId="22">#REF!</definedName>
    <definedName name="dklr" localSheetId="23">#REF!</definedName>
    <definedName name="dklr" localSheetId="27">#REF!</definedName>
    <definedName name="dklr" localSheetId="28">#REF!</definedName>
    <definedName name="dklr" localSheetId="29">#REF!</definedName>
    <definedName name="dklr" localSheetId="17">#REF!</definedName>
    <definedName name="dklr" localSheetId="20">#REF!</definedName>
    <definedName name="dklr" localSheetId="19">#REF!</definedName>
    <definedName name="dklr" localSheetId="0">#REF!</definedName>
    <definedName name="dklr" localSheetId="16">#REF!</definedName>
    <definedName name="dklr" localSheetId="4">#REF!</definedName>
    <definedName name="dklr" localSheetId="8">#REF!</definedName>
    <definedName name="dklr" localSheetId="18">#REF!</definedName>
    <definedName name="Excel_BuiltIn_Database" localSheetId="1">#REF!</definedName>
    <definedName name="Excel_BuiltIn_Database" localSheetId="2">#REF!</definedName>
    <definedName name="Excel_BuiltIn_Database" localSheetId="3">#REF!</definedName>
    <definedName name="Excel_BuiltIn_Database" localSheetId="6">#REF!</definedName>
    <definedName name="Excel_BuiltIn_Database" localSheetId="7">#REF!</definedName>
    <definedName name="Excel_BuiltIn_Database" localSheetId="11">#REF!</definedName>
    <definedName name="Excel_BuiltIn_Database" localSheetId="14">#REF!</definedName>
    <definedName name="Excel_BuiltIn_Database" localSheetId="15">#REF!</definedName>
    <definedName name="Excel_BuiltIn_Database" localSheetId="12">#REF!</definedName>
    <definedName name="Excel_BuiltIn_Database" localSheetId="13">#REF!</definedName>
    <definedName name="Excel_BuiltIn_Database" localSheetId="26">#REF!</definedName>
    <definedName name="Excel_BuiltIn_Database" localSheetId="25">#REF!</definedName>
    <definedName name="Excel_BuiltIn_Database" localSheetId="24">#REF!</definedName>
    <definedName name="Excel_BuiltIn_Database" localSheetId="22">#REF!</definedName>
    <definedName name="Excel_BuiltIn_Database" localSheetId="23">#REF!</definedName>
    <definedName name="Excel_BuiltIn_Database" localSheetId="27">#REF!</definedName>
    <definedName name="Excel_BuiltIn_Database" localSheetId="28">#REF!</definedName>
    <definedName name="Excel_BuiltIn_Database" localSheetId="29">#REF!</definedName>
    <definedName name="Excel_BuiltIn_Database" localSheetId="17">#REF!</definedName>
    <definedName name="Excel_BuiltIn_Database" localSheetId="19">#REF!</definedName>
    <definedName name="Excel_BuiltIn_Database" localSheetId="0">#REF!</definedName>
    <definedName name="Excel_BuiltIn_Database" localSheetId="16">#REF!</definedName>
    <definedName name="Excel_BuiltIn_Database" localSheetId="4">#REF!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 localSheetId="18">#REF!</definedName>
    <definedName name="kldp" localSheetId="1">#REF!</definedName>
    <definedName name="kldp" localSheetId="2">#REF!</definedName>
    <definedName name="kldp" localSheetId="3">#REF!</definedName>
    <definedName name="kldp" localSheetId="12">#REF!</definedName>
    <definedName name="kldp" localSheetId="13">#REF!</definedName>
    <definedName name="kldp" localSheetId="26">#N/A</definedName>
    <definedName name="kldp" localSheetId="25">#REF!</definedName>
    <definedName name="kldp" localSheetId="24">#REF!</definedName>
    <definedName name="kldp" localSheetId="22">#REF!</definedName>
    <definedName name="kldp" localSheetId="23">#REF!</definedName>
    <definedName name="kldp" localSheetId="27">#REF!</definedName>
    <definedName name="kldp" localSheetId="28">#REF!</definedName>
    <definedName name="kldp" localSheetId="29">#REF!</definedName>
    <definedName name="kldp" localSheetId="0">#REF!</definedName>
    <definedName name="lkj" localSheetId="1">#REF!</definedName>
    <definedName name="lkj" localSheetId="2">#REF!</definedName>
    <definedName name="lkj" localSheetId="3">#REF!</definedName>
    <definedName name="lkj" localSheetId="12">#REF!</definedName>
    <definedName name="lkj" localSheetId="13">#REF!</definedName>
    <definedName name="lkj" localSheetId="26">#REF!</definedName>
    <definedName name="lkj" localSheetId="25">#REF!</definedName>
    <definedName name="lkj" localSheetId="24">#REF!</definedName>
    <definedName name="lkj" localSheetId="22">#REF!</definedName>
    <definedName name="lkj" localSheetId="23">#REF!</definedName>
    <definedName name="lkj" localSheetId="27">#REF!</definedName>
    <definedName name="lkj" localSheetId="28">#REF!</definedName>
    <definedName name="lkj" localSheetId="29">#REF!</definedName>
    <definedName name="lkj" localSheetId="0">#REF!</definedName>
    <definedName name="lkj" localSheetId="8">#REF!</definedName>
    <definedName name="pokj" localSheetId="1">#REF!</definedName>
    <definedName name="pokj" localSheetId="2">#REF!</definedName>
    <definedName name="pokj" localSheetId="3">#REF!</definedName>
    <definedName name="pokj" localSheetId="12">#REF!</definedName>
    <definedName name="pokj" localSheetId="13">#REF!</definedName>
    <definedName name="pokj" localSheetId="26">#REF!</definedName>
    <definedName name="pokj" localSheetId="25">#REF!</definedName>
    <definedName name="pokj" localSheetId="24">#REF!</definedName>
    <definedName name="pokj" localSheetId="22">#REF!</definedName>
    <definedName name="pokj" localSheetId="23">#REF!</definedName>
    <definedName name="pokj" localSheetId="27">#REF!</definedName>
    <definedName name="pokj" localSheetId="28">#REF!</definedName>
    <definedName name="pokj" localSheetId="29">#REF!</definedName>
    <definedName name="pokj" localSheetId="0">#REF!</definedName>
    <definedName name="pokj" localSheetId="8">#REF!</definedName>
    <definedName name="polkk" localSheetId="1">#REF!</definedName>
    <definedName name="polkk" localSheetId="2">#REF!</definedName>
    <definedName name="polkk" localSheetId="3">#REF!</definedName>
    <definedName name="sdf">#REF!</definedName>
    <definedName name="xxxx" localSheetId="1">#REF!</definedName>
    <definedName name="xxxx" localSheetId="2">#REF!</definedName>
    <definedName name="xxxx" localSheetId="3">#REF!</definedName>
    <definedName name="xxxx" localSheetId="7">#REF!</definedName>
    <definedName name="xxxx" localSheetId="12">#REF!</definedName>
    <definedName name="xxxx" localSheetId="13">#REF!</definedName>
    <definedName name="xxxx" localSheetId="26">#REF!</definedName>
    <definedName name="xxxx" localSheetId="25">#REF!</definedName>
    <definedName name="xxxx" localSheetId="24">#REF!</definedName>
    <definedName name="xxxx" localSheetId="22">#REF!</definedName>
    <definedName name="xxxx" localSheetId="23">#REF!</definedName>
    <definedName name="xxxx" localSheetId="27">#REF!</definedName>
    <definedName name="xxxx" localSheetId="28">#REF!</definedName>
    <definedName name="xxxx" localSheetId="29">#REF!</definedName>
    <definedName name="xxxx" localSheetId="0">#REF!</definedName>
    <definedName name="xxxx" localSheetId="4">#REF!</definedName>
    <definedName name="xxxx" localSheetId="8">#REF!</definedName>
    <definedName name="zpl" localSheetId="1">#REF!</definedName>
    <definedName name="zpl" localSheetId="2">#REF!</definedName>
    <definedName name="zpl" localSheetId="3">#REF!</definedName>
    <definedName name="zpl" localSheetId="6">#REF!</definedName>
    <definedName name="zpl" localSheetId="7">#REF!</definedName>
    <definedName name="zpl" localSheetId="11">#REF!</definedName>
    <definedName name="zpl" localSheetId="14">#REF!</definedName>
    <definedName name="zpl" localSheetId="15">#REF!</definedName>
    <definedName name="zpl" localSheetId="12">#REF!</definedName>
    <definedName name="zpl" localSheetId="13">#REF!</definedName>
    <definedName name="zpl" localSheetId="26">#REF!</definedName>
    <definedName name="zpl" localSheetId="25">#REF!</definedName>
    <definedName name="zpl" localSheetId="24">#REF!</definedName>
    <definedName name="zpl" localSheetId="22">#REF!</definedName>
    <definedName name="zpl" localSheetId="23">#REF!</definedName>
    <definedName name="zpl" localSheetId="27">#REF!</definedName>
    <definedName name="zpl" localSheetId="28">#REF!</definedName>
    <definedName name="zpl" localSheetId="29">#REF!</definedName>
    <definedName name="zpl" localSheetId="17">#REF!</definedName>
    <definedName name="zpl" localSheetId="19">#REF!</definedName>
    <definedName name="zpl" localSheetId="0">#REF!</definedName>
    <definedName name="zpl" localSheetId="16">#REF!</definedName>
    <definedName name="zpl" localSheetId="4">#REF!</definedName>
    <definedName name="zpl" localSheetId="8">#REF!</definedName>
    <definedName name="zpl" localSheetId="9">#REF!</definedName>
    <definedName name="zpl" localSheetId="10">#REF!</definedName>
    <definedName name="zpl" localSheetId="18">#REF!</definedName>
    <definedName name="аапроолдддд" localSheetId="26">#REF!</definedName>
    <definedName name="аапроолдддд" localSheetId="27">#REF!</definedName>
    <definedName name="аапроолдддд" localSheetId="28">#REF!</definedName>
    <definedName name="аапроолдддд" localSheetId="29">#REF!</definedName>
    <definedName name="в" localSheetId="26">#REF!</definedName>
    <definedName name="в" localSheetId="27">#REF!</definedName>
    <definedName name="в" localSheetId="28">#REF!</definedName>
    <definedName name="в" localSheetId="29">#REF!</definedName>
    <definedName name="вбдргп" localSheetId="1">#REF!</definedName>
    <definedName name="вбдргп" localSheetId="2">#REF!</definedName>
    <definedName name="вбдргп" localSheetId="3">#REF!</definedName>
    <definedName name="вбдргп" localSheetId="6">#REF!</definedName>
    <definedName name="вбдргп" localSheetId="7">#REF!</definedName>
    <definedName name="вбдргп" localSheetId="11">#REF!</definedName>
    <definedName name="вбдргп" localSheetId="15">#REF!</definedName>
    <definedName name="вбдргп" localSheetId="12">#REF!</definedName>
    <definedName name="вбдргп" localSheetId="13">#REF!</definedName>
    <definedName name="вбдргп" localSheetId="26">#REF!</definedName>
    <definedName name="вбдргп" localSheetId="25">#REF!</definedName>
    <definedName name="вбдргп" localSheetId="24">#REF!</definedName>
    <definedName name="вбдргп" localSheetId="22">#REF!</definedName>
    <definedName name="вбдргп" localSheetId="23">#REF!</definedName>
    <definedName name="вбдргп" localSheetId="27">#REF!</definedName>
    <definedName name="вбдргп" localSheetId="28">#REF!</definedName>
    <definedName name="вбдргп" localSheetId="29">#REF!</definedName>
    <definedName name="вбдргп" localSheetId="17">#REF!</definedName>
    <definedName name="вбдргп" localSheetId="19">#REF!</definedName>
    <definedName name="вбдргп" localSheetId="0">#REF!</definedName>
    <definedName name="вбдргп" localSheetId="16">#REF!</definedName>
    <definedName name="вбдргп" localSheetId="4">#REF!</definedName>
    <definedName name="вбдргп" localSheetId="8">#REF!</definedName>
    <definedName name="вбдргп" localSheetId="18">#REF!</definedName>
    <definedName name="ввввв123" localSheetId="1">#REF!</definedName>
    <definedName name="ввввв123" localSheetId="2">#REF!</definedName>
    <definedName name="ввввв123" localSheetId="3">#REF!</definedName>
    <definedName name="ввввв123" localSheetId="6">#REF!</definedName>
    <definedName name="ввввв123" localSheetId="7">#REF!</definedName>
    <definedName name="ввввв123" localSheetId="11">#REF!</definedName>
    <definedName name="ввввв123" localSheetId="14">#REF!</definedName>
    <definedName name="ввввв123" localSheetId="15">#REF!</definedName>
    <definedName name="ввввв123" localSheetId="12">#REF!</definedName>
    <definedName name="ввввв123" localSheetId="13">#REF!</definedName>
    <definedName name="ввввв123" localSheetId="26">#REF!</definedName>
    <definedName name="ввввв123" localSheetId="25">#REF!</definedName>
    <definedName name="ввввв123" localSheetId="24">#REF!</definedName>
    <definedName name="ввввв123" localSheetId="22">#REF!</definedName>
    <definedName name="ввввв123" localSheetId="23">#REF!</definedName>
    <definedName name="ввввв123" localSheetId="27">#REF!</definedName>
    <definedName name="ввввв123" localSheetId="28">#REF!</definedName>
    <definedName name="ввввв123" localSheetId="29">#REF!</definedName>
    <definedName name="ввввв123" localSheetId="17">#REF!</definedName>
    <definedName name="ввввв123" localSheetId="19">#REF!</definedName>
    <definedName name="ввввв123" localSheetId="0">#REF!</definedName>
    <definedName name="ввввв123" localSheetId="16">#REF!</definedName>
    <definedName name="ввввв123" localSheetId="4">#REF!</definedName>
    <definedName name="ввввв123" localSheetId="8">#REF!</definedName>
    <definedName name="ввввв123" localSheetId="9">#REF!</definedName>
    <definedName name="ввввв123" localSheetId="10">#REF!</definedName>
    <definedName name="ввввв123" localSheetId="18">#REF!</definedName>
    <definedName name="вввввввв" localSheetId="26">#REF!</definedName>
    <definedName name="вввввввв" localSheetId="27">#REF!</definedName>
    <definedName name="вввввввв" localSheetId="28">#REF!</definedName>
    <definedName name="вввввввв" localSheetId="29">#REF!</definedName>
    <definedName name="ввыыыы" localSheetId="26">#REF!</definedName>
    <definedName name="ввыыыы" localSheetId="27">#REF!</definedName>
    <definedName name="ввыыыы" localSheetId="28">#REF!</definedName>
    <definedName name="ввыыыы" localSheetId="29">#REF!</definedName>
    <definedName name="ггшшг" localSheetId="26">#REF!</definedName>
    <definedName name="ггшшг" localSheetId="27">#REF!</definedName>
    <definedName name="ггшшг" localSheetId="28">#REF!</definedName>
    <definedName name="ггшшг" localSheetId="29">#REF!</definedName>
    <definedName name="гоггггээжжжжж" localSheetId="26">#REF!</definedName>
    <definedName name="гоггггээжжжжж" localSheetId="27">#REF!</definedName>
    <definedName name="гоггггээжжжжж" localSheetId="28">#REF!</definedName>
    <definedName name="гоггггээжжжжж" localSheetId="29">#REF!</definedName>
    <definedName name="д" localSheetId="26">#REF!</definedName>
    <definedName name="д" localSheetId="27">#REF!</definedName>
    <definedName name="д" localSheetId="28">#REF!</definedName>
    <definedName name="д" localSheetId="29">#REF!</definedName>
    <definedName name="д999" localSheetId="26">#REF!</definedName>
    <definedName name="д999" localSheetId="27">#REF!</definedName>
    <definedName name="д999" localSheetId="28">#REF!</definedName>
    <definedName name="д999" localSheetId="29">#REF!</definedName>
    <definedName name="ДатаОтчета" localSheetId="1">#REF!</definedName>
    <definedName name="ДатаОтчета" localSheetId="2">#REF!</definedName>
    <definedName name="ДатаОтчета" localSheetId="3">#REF!</definedName>
    <definedName name="ДатаОтчета" localSheetId="6">#REF!</definedName>
    <definedName name="ДатаОтчета" localSheetId="7">#REF!</definedName>
    <definedName name="ДатаОтчета" localSheetId="15">#REF!</definedName>
    <definedName name="ДатаОтчета" localSheetId="12">#REF!</definedName>
    <definedName name="ДатаОтчета" localSheetId="13">#REF!</definedName>
    <definedName name="ДатаОтчета" localSheetId="26">#REF!</definedName>
    <definedName name="ДатаОтчета" localSheetId="25">#REF!</definedName>
    <definedName name="ДатаОтчета" localSheetId="24">#REF!</definedName>
    <definedName name="ДатаОтчета" localSheetId="22">#REF!</definedName>
    <definedName name="ДатаОтчета" localSheetId="23">#REF!</definedName>
    <definedName name="ДатаОтчета" localSheetId="27">#REF!</definedName>
    <definedName name="ДатаОтчета" localSheetId="28">#REF!</definedName>
    <definedName name="ДатаОтчета" localSheetId="29">#REF!</definedName>
    <definedName name="ДатаОтчета" localSheetId="17">#REF!</definedName>
    <definedName name="ДатаОтчета" localSheetId="19">#REF!</definedName>
    <definedName name="ДатаОтчета" localSheetId="0">#REF!</definedName>
    <definedName name="ДатаОтчета" localSheetId="16">#REF!</definedName>
    <definedName name="ДатаОтчета" localSheetId="4">#REF!</definedName>
    <definedName name="ДатаОтчета" localSheetId="8">#REF!</definedName>
    <definedName name="ДатаОтчета" localSheetId="18">#REF!</definedName>
    <definedName name="дс" localSheetId="8">'[1]291 окруж.ср и госпошлины'!$B$9</definedName>
    <definedName name="ж" localSheetId="26">#REF!</definedName>
    <definedName name="ж" localSheetId="27">#REF!</definedName>
    <definedName name="ж" localSheetId="28">#REF!</definedName>
    <definedName name="ж" localSheetId="29">#REF!</definedName>
    <definedName name="ждд" localSheetId="1">#REF!</definedName>
    <definedName name="ждд" localSheetId="2">#REF!</definedName>
    <definedName name="ждд" localSheetId="3">#REF!</definedName>
    <definedName name="ждд" localSheetId="6">#REF!</definedName>
    <definedName name="ждд" localSheetId="7">#REF!</definedName>
    <definedName name="ждд" localSheetId="11">#REF!</definedName>
    <definedName name="ждд" localSheetId="15">#REF!</definedName>
    <definedName name="ждд" localSheetId="12">#REF!</definedName>
    <definedName name="ждд" localSheetId="13">#REF!</definedName>
    <definedName name="ждд" localSheetId="26">#REF!</definedName>
    <definedName name="ждд" localSheetId="25">#REF!</definedName>
    <definedName name="ждд" localSheetId="24">#REF!</definedName>
    <definedName name="ждд" localSheetId="22">#REF!</definedName>
    <definedName name="ждд" localSheetId="23">#REF!</definedName>
    <definedName name="ждд" localSheetId="27">#REF!</definedName>
    <definedName name="ждд" localSheetId="28">#REF!</definedName>
    <definedName name="ждд" localSheetId="29">#REF!</definedName>
    <definedName name="ждд" localSheetId="17">#REF!</definedName>
    <definedName name="ждд" localSheetId="20">#REF!</definedName>
    <definedName name="ждд" localSheetId="19">#REF!</definedName>
    <definedName name="ждд" localSheetId="0">#REF!</definedName>
    <definedName name="ждд" localSheetId="16">#REF!</definedName>
    <definedName name="ждд" localSheetId="4">#REF!</definedName>
    <definedName name="ждд" localSheetId="8">#REF!</definedName>
    <definedName name="ждд" localSheetId="18">#REF!</definedName>
    <definedName name="жжжжжжж" localSheetId="1">#REF!</definedName>
    <definedName name="жжжжжжж" localSheetId="2">#REF!</definedName>
    <definedName name="жжжжжжж" localSheetId="3">#REF!</definedName>
    <definedName name="жжжжжжж" localSheetId="7">#REF!</definedName>
    <definedName name="жжжжжжж" localSheetId="15">#REF!</definedName>
    <definedName name="жжжжжжж" localSheetId="12">#REF!</definedName>
    <definedName name="жжжжжжж" localSheetId="13">#REF!</definedName>
    <definedName name="жжжжжжж" localSheetId="26">#REF!</definedName>
    <definedName name="жжжжжжж" localSheetId="25">#REF!</definedName>
    <definedName name="жжжжжжж" localSheetId="24">#REF!</definedName>
    <definedName name="жжжжжжж" localSheetId="22">#REF!</definedName>
    <definedName name="жжжжжжж" localSheetId="23">#REF!</definedName>
    <definedName name="жжжжжжж" localSheetId="27">#REF!</definedName>
    <definedName name="жжжжжжж" localSheetId="28">#REF!</definedName>
    <definedName name="жжжжжжж" localSheetId="29">#REF!</definedName>
    <definedName name="жжжжжжж" localSheetId="17">#REF!</definedName>
    <definedName name="жжжжжжж" localSheetId="19">#REF!</definedName>
    <definedName name="жжжжжжж" localSheetId="0">#REF!</definedName>
    <definedName name="жжжжжжж" localSheetId="16">#REF!</definedName>
    <definedName name="жжжжжжж" localSheetId="4">#REF!</definedName>
    <definedName name="жжжжжжж" localSheetId="8">#REF!</definedName>
    <definedName name="жжжжжжж" localSheetId="18">#REF!</definedName>
    <definedName name="жжжээхххъх" localSheetId="26">#REF!</definedName>
    <definedName name="жжжээхххъх" localSheetId="27">#REF!</definedName>
    <definedName name="жжжээхххъх" localSheetId="28">#REF!</definedName>
    <definedName name="жжжээхххъх" localSheetId="29">#REF!</definedName>
    <definedName name="жжээдйцуу" localSheetId="26">#REF!</definedName>
    <definedName name="жжээдйцуу" localSheetId="27">#REF!</definedName>
    <definedName name="жжээдйцуу" localSheetId="28">#REF!</definedName>
    <definedName name="жжээдйцуу" localSheetId="29">#REF!</definedName>
    <definedName name="жэддшггрнппм" localSheetId="26">#REF!</definedName>
    <definedName name="жэддшггрнппм" localSheetId="27">#REF!</definedName>
    <definedName name="жэддшггрнппм" localSheetId="28">#REF!</definedName>
    <definedName name="жэддшггрнппм" localSheetId="29">#REF!</definedName>
    <definedName name="жээ" localSheetId="26">#REF!</definedName>
    <definedName name="жээ" localSheetId="27">#REF!</definedName>
    <definedName name="жээ" localSheetId="28">#REF!</definedName>
    <definedName name="жээ" localSheetId="29">#REF!</definedName>
    <definedName name="_xlnm.Print_Titles" localSheetId="11">'2.3.комм услуги'!$A$1:$E$65578</definedName>
    <definedName name="_xlnm.Print_Titles" localSheetId="14">'2.4.расчет прочих'!$28:$30</definedName>
    <definedName name="_xlnm.Print_Titles" localSheetId="15">'2.5.присмотр и уход'!$A:$A</definedName>
    <definedName name="_xlnm.Print_Titles" localSheetId="13">'223.15'!$6:$9</definedName>
    <definedName name="_xlnm.Print_Titles" localSheetId="26">'226.76,342.1 питание'!$A:$A,'226.76,342.1 питание'!$8:$13</definedName>
    <definedName name="_xlnm.Print_Titles" localSheetId="22">'291 имущ 2023'!$9:$13</definedName>
    <definedName name="_xlnm.Print_Titles" localSheetId="23">'291 имущ 2024-25'!$9:$13</definedName>
    <definedName name="_xlnm.Print_Titles" localSheetId="0">'прил № 2 (01.01.23)'!$A:$A</definedName>
    <definedName name="_xlnm.Print_Titles" localSheetId="9">'фот 1-3 г мб и об'!$6:$6</definedName>
    <definedName name="_xlnm.Print_Titles" localSheetId="10">'фот 3-7 л мб и об'!$6:$6</definedName>
    <definedName name="зщшдлд" localSheetId="26">#REF!</definedName>
    <definedName name="зщшдлд" localSheetId="27">#REF!</definedName>
    <definedName name="зщшдлд" localSheetId="28">#REF!</definedName>
    <definedName name="зщшдлд" localSheetId="29">#REF!</definedName>
    <definedName name="ИмяПоказателя" localSheetId="1">#REF!</definedName>
    <definedName name="ИмяПоказателя" localSheetId="2">#REF!</definedName>
    <definedName name="ИмяПоказателя" localSheetId="3">#REF!</definedName>
    <definedName name="ИмяПоказателя" localSheetId="6">#REF!</definedName>
    <definedName name="ИмяПоказателя" localSheetId="7">#REF!</definedName>
    <definedName name="ИмяПоказателя" localSheetId="15">#REF!</definedName>
    <definedName name="ИмяПоказателя" localSheetId="12">#REF!</definedName>
    <definedName name="ИмяПоказателя" localSheetId="13">#REF!</definedName>
    <definedName name="ИмяПоказателя" localSheetId="26">#REF!</definedName>
    <definedName name="ИмяПоказателя" localSheetId="25">#REF!</definedName>
    <definedName name="ИмяПоказателя" localSheetId="24">#REF!</definedName>
    <definedName name="ИмяПоказателя" localSheetId="22">#REF!</definedName>
    <definedName name="ИмяПоказателя" localSheetId="23">#REF!</definedName>
    <definedName name="ИмяПоказателя" localSheetId="27">#REF!</definedName>
    <definedName name="ИмяПоказателя" localSheetId="28">#REF!</definedName>
    <definedName name="ИмяПоказателя" localSheetId="29">#REF!</definedName>
    <definedName name="ИмяПоказателя" localSheetId="17">#REF!</definedName>
    <definedName name="ИмяПоказателя" localSheetId="20">#REF!</definedName>
    <definedName name="ИмяПоказателя" localSheetId="19">#REF!</definedName>
    <definedName name="ИмяПоказателя" localSheetId="0">#REF!</definedName>
    <definedName name="ИмяПоказателя" localSheetId="16">#REF!</definedName>
    <definedName name="ИмяПоказателя" localSheetId="4">#REF!</definedName>
    <definedName name="ИмяПоказателя" localSheetId="8">#REF!</definedName>
    <definedName name="ИмяПоказателя" localSheetId="18">#REF!</definedName>
    <definedName name="ИтогоПоСтроке" localSheetId="1">#REF!</definedName>
    <definedName name="ИтогоПоСтроке" localSheetId="2">#REF!</definedName>
    <definedName name="ИтогоПоСтроке" localSheetId="3">#REF!</definedName>
    <definedName name="ИтогоПоСтроке" localSheetId="6">#REF!</definedName>
    <definedName name="ИтогоПоСтроке" localSheetId="7">#REF!</definedName>
    <definedName name="ИтогоПоСтроке" localSheetId="15">#REF!</definedName>
    <definedName name="ИтогоПоСтроке" localSheetId="12">#REF!</definedName>
    <definedName name="ИтогоПоСтроке" localSheetId="13">#REF!</definedName>
    <definedName name="ИтогоПоСтроке" localSheetId="26">#REF!</definedName>
    <definedName name="ИтогоПоСтроке" localSheetId="25">#REF!</definedName>
    <definedName name="ИтогоПоСтроке" localSheetId="24">#REF!</definedName>
    <definedName name="ИтогоПоСтроке" localSheetId="22">#REF!</definedName>
    <definedName name="ИтогоПоСтроке" localSheetId="23">#REF!</definedName>
    <definedName name="ИтогоПоСтроке" localSheetId="27">#REF!</definedName>
    <definedName name="ИтогоПоСтроке" localSheetId="28">#REF!</definedName>
    <definedName name="ИтогоПоСтроке" localSheetId="29">#REF!</definedName>
    <definedName name="ИтогоПоСтроке" localSheetId="17">#REF!</definedName>
    <definedName name="ИтогоПоСтроке" localSheetId="19">#REF!</definedName>
    <definedName name="ИтогоПоСтроке" localSheetId="0">#REF!</definedName>
    <definedName name="ИтогоПоСтроке" localSheetId="16">#REF!</definedName>
    <definedName name="ИтогоПоСтроке" localSheetId="4">#REF!</definedName>
    <definedName name="ИтогоПоСтроке" localSheetId="8">#REF!</definedName>
    <definedName name="ИтогоПоСтроке" localSheetId="18">#REF!</definedName>
    <definedName name="йййццееап" localSheetId="26">#REF!</definedName>
    <definedName name="йййццееап" localSheetId="27">#REF!</definedName>
    <definedName name="йййццееап" localSheetId="28">#REF!</definedName>
    <definedName name="йййццееап" localSheetId="29">#REF!</definedName>
    <definedName name="кеепмт" localSheetId="26">#REF!</definedName>
    <definedName name="кеепмт" localSheetId="27">#REF!</definedName>
    <definedName name="кеепмт" localSheetId="28">#REF!</definedName>
    <definedName name="кеепмт" localSheetId="29">#REF!</definedName>
    <definedName name="кенеку" localSheetId="26">#REF!</definedName>
    <definedName name="кенеку" localSheetId="27">#REF!</definedName>
    <definedName name="кенеку" localSheetId="28">#REF!</definedName>
    <definedName name="кенеку" localSheetId="29">#REF!</definedName>
    <definedName name="ккнгг" localSheetId="26">#REF!</definedName>
    <definedName name="ккнгг" localSheetId="27">#REF!</definedName>
    <definedName name="ккнгг" localSheetId="28">#REF!</definedName>
    <definedName name="ккнгг" localSheetId="29">#REF!</definedName>
    <definedName name="Контрагент" localSheetId="1">#REF!</definedName>
    <definedName name="Контрагент" localSheetId="2">#REF!</definedName>
    <definedName name="Контрагент" localSheetId="3">#REF!</definedName>
    <definedName name="Контрагент" localSheetId="6">#REF!</definedName>
    <definedName name="Контрагент" localSheetId="7">#REF!</definedName>
    <definedName name="Контрагент" localSheetId="15">#REF!</definedName>
    <definedName name="Контрагент" localSheetId="12">#REF!</definedName>
    <definedName name="Контрагент" localSheetId="13">#REF!</definedName>
    <definedName name="Контрагент" localSheetId="26">#REF!</definedName>
    <definedName name="Контрагент" localSheetId="25">#REF!</definedName>
    <definedName name="Контрагент" localSheetId="24">#REF!</definedName>
    <definedName name="Контрагент" localSheetId="22">#REF!</definedName>
    <definedName name="Контрагент" localSheetId="23">#REF!</definedName>
    <definedName name="Контрагент" localSheetId="27">#REF!</definedName>
    <definedName name="Контрагент" localSheetId="28">#REF!</definedName>
    <definedName name="Контрагент" localSheetId="29">#REF!</definedName>
    <definedName name="Контрагент" localSheetId="17">#REF!</definedName>
    <definedName name="Контрагент" localSheetId="19">#REF!</definedName>
    <definedName name="Контрагент" localSheetId="0">#REF!</definedName>
    <definedName name="Контрагент" localSheetId="16">#REF!</definedName>
    <definedName name="Контрагент" localSheetId="4">#REF!</definedName>
    <definedName name="Контрагент" localSheetId="8">#REF!</definedName>
    <definedName name="Контрагент" localSheetId="18">#REF!</definedName>
    <definedName name="куукапм" localSheetId="26">#REF!</definedName>
    <definedName name="куукапм" localSheetId="27">#REF!</definedName>
    <definedName name="куукапм" localSheetId="28">#REF!</definedName>
    <definedName name="куукапм" localSheetId="29">#REF!</definedName>
    <definedName name="лдж" localSheetId="1">#REF!</definedName>
    <definedName name="лдж" localSheetId="2">#REF!</definedName>
    <definedName name="лдж" localSheetId="3">#REF!</definedName>
    <definedName name="лдж" localSheetId="12">#REF!</definedName>
    <definedName name="лдж" localSheetId="13">#REF!</definedName>
    <definedName name="лдж" localSheetId="26">#N/A</definedName>
    <definedName name="лдж" localSheetId="25">#REF!</definedName>
    <definedName name="лдж" localSheetId="24">#REF!</definedName>
    <definedName name="лдж" localSheetId="22">#REF!</definedName>
    <definedName name="лдж" localSheetId="23">#REF!</definedName>
    <definedName name="лдж" localSheetId="27">#REF!</definedName>
    <definedName name="лдж" localSheetId="28">#REF!</definedName>
    <definedName name="лдж" localSheetId="29">#REF!</definedName>
    <definedName name="лдж" localSheetId="0">#REF!</definedName>
    <definedName name="лдж" localSheetId="8">#REF!</definedName>
    <definedName name="ллджэхъшн" localSheetId="26">#REF!</definedName>
    <definedName name="ллджэхъшн" localSheetId="27">#REF!</definedName>
    <definedName name="ллджэхъшн" localSheetId="28">#REF!</definedName>
    <definedName name="ллджэхъшн" localSheetId="29">#REF!</definedName>
    <definedName name="ммииттттттт" localSheetId="26">#REF!</definedName>
    <definedName name="ммииттттттт" localSheetId="27">#REF!</definedName>
    <definedName name="ммииттттттт" localSheetId="28">#REF!</definedName>
    <definedName name="ммииттттттт" localSheetId="29">#REF!</definedName>
    <definedName name="ммирнггщзъзщ" localSheetId="26">#REF!</definedName>
    <definedName name="ммирнггщзъзщ" localSheetId="27">#REF!</definedName>
    <definedName name="ммирнггщзъзщ" localSheetId="28">#REF!</definedName>
    <definedName name="ммирнггщзъзщ" localSheetId="29">#REF!</definedName>
    <definedName name="н" localSheetId="1">#REF!</definedName>
    <definedName name="н" localSheetId="2">#REF!</definedName>
    <definedName name="н" localSheetId="3">#REF!</definedName>
    <definedName name="н" localSheetId="6">#REF!</definedName>
    <definedName name="н" localSheetId="7">#REF!</definedName>
    <definedName name="н" localSheetId="15">#REF!</definedName>
    <definedName name="н" localSheetId="12">#REF!</definedName>
    <definedName name="н" localSheetId="13">#REF!</definedName>
    <definedName name="н" localSheetId="26">#REF!</definedName>
    <definedName name="н" localSheetId="25">#REF!</definedName>
    <definedName name="н" localSheetId="24">#REF!</definedName>
    <definedName name="н" localSheetId="22">#REF!</definedName>
    <definedName name="н" localSheetId="23">#REF!</definedName>
    <definedName name="н" localSheetId="27">#REF!</definedName>
    <definedName name="н" localSheetId="28">#REF!</definedName>
    <definedName name="н" localSheetId="29">#REF!</definedName>
    <definedName name="н" localSheetId="17">#REF!</definedName>
    <definedName name="н" localSheetId="19">#REF!</definedName>
    <definedName name="н" localSheetId="0">#REF!</definedName>
    <definedName name="н" localSheetId="16">#REF!</definedName>
    <definedName name="н" localSheetId="4">#REF!</definedName>
    <definedName name="н" localSheetId="8">#REF!</definedName>
    <definedName name="н" localSheetId="18">#REF!</definedName>
    <definedName name="ннн" localSheetId="26">#REF!</definedName>
    <definedName name="ннн" localSheetId="27">#REF!</definedName>
    <definedName name="ннн" localSheetId="28">#REF!</definedName>
    <definedName name="ннн" localSheetId="29">#REF!</definedName>
    <definedName name="нннн" localSheetId="26">#REF!</definedName>
    <definedName name="нннн" localSheetId="27">#REF!</definedName>
    <definedName name="нннн" localSheetId="28">#REF!</definedName>
    <definedName name="нннн" localSheetId="29">#REF!</definedName>
    <definedName name="о" localSheetId="26">#REF!</definedName>
    <definedName name="о" localSheetId="27">#REF!</definedName>
    <definedName name="о" localSheetId="28">#REF!</definedName>
    <definedName name="о" localSheetId="29">#REF!</definedName>
    <definedName name="_xlnm.Print_Area" localSheetId="5">'2.2.расчет фот мест (2023)'!$A$1:$R$23</definedName>
    <definedName name="_xlnm.Print_Area" localSheetId="6">'2.2.расчет фот мест (2024)'!$A$1:$S$23</definedName>
    <definedName name="_xlnm.Print_Area" localSheetId="7">'2.2.расчет фот мест (2025)'!$A$1:$T$23</definedName>
    <definedName name="_xlnm.Print_Area" localSheetId="11">'2.3.комм услуги'!$A$1:$BW$108</definedName>
    <definedName name="_xlnm.Print_Area" localSheetId="14">'2.4.расчет прочих'!$A$1:$Q$278</definedName>
    <definedName name="_xlnm.Print_Area" localSheetId="15">'2.5.присмотр и уход'!$A$1:$AF$42</definedName>
    <definedName name="_xlnm.Print_Area" localSheetId="12">'223'!$A$1:$AR$87</definedName>
    <definedName name="_xlnm.Print_Area" localSheetId="13">'223.15'!$A$1:$K$80</definedName>
    <definedName name="_xlnm.Print_Area" localSheetId="26">'226.76,342.1 питание'!$A$1:$BD$86</definedName>
    <definedName name="_xlnm.Print_Area" localSheetId="25">'291 земля 2024-25'!$A$1:$K$124</definedName>
    <definedName name="_xlnm.Print_Area" localSheetId="24">'291 земля2023'!$A$1:$K$124</definedName>
    <definedName name="_xlnm.Print_Area" localSheetId="22">'291 имущ 2023'!$A$1:$O$85</definedName>
    <definedName name="_xlnm.Print_Area" localSheetId="23">'291 имущ 2024-25'!$A$1:$O$107</definedName>
    <definedName name="_xlnm.Print_Area" localSheetId="27">'342.2-дс'!$A$1:$L$87</definedName>
    <definedName name="_xlnm.Print_Area" localSheetId="28">'345-дс'!$A$1:$J$112</definedName>
    <definedName name="_xlnm.Print_Area" localSheetId="29">'346.2-дс'!$A$1:$J$108</definedName>
    <definedName name="_xlnm.Print_Area" localSheetId="0">'прил № 2 (01.01.23)'!$A$2:$AVW$768</definedName>
    <definedName name="_xlnm.Print_Area" localSheetId="16">продукты!$A$1:$L$42</definedName>
    <definedName name="_xlnm.Print_Area" localSheetId="30">'расчет коэфф платной деят-ти'!$A$1:$G$117</definedName>
    <definedName name="_xlnm.Print_Area" localSheetId="9">'фот 1-3 г мб и об'!$C$1:$Z$110</definedName>
    <definedName name="_xlnm.Print_Area" localSheetId="10">'фот 3-7 л мб и об'!$B$1:$Z$110</definedName>
    <definedName name="оля" localSheetId="26">#REF!</definedName>
    <definedName name="оля" localSheetId="27">#REF!</definedName>
    <definedName name="оля" localSheetId="28">#REF!</definedName>
    <definedName name="оля" localSheetId="29">#REF!</definedName>
    <definedName name="оолл" localSheetId="26">#REF!</definedName>
    <definedName name="оолл" localSheetId="27">#REF!</definedName>
    <definedName name="оолл" localSheetId="28">#REF!</definedName>
    <definedName name="оолл" localSheetId="29">#REF!</definedName>
    <definedName name="ооо" localSheetId="26">#REF!</definedName>
    <definedName name="ооо" localSheetId="27">#REF!</definedName>
    <definedName name="ооо" localSheetId="28">#REF!</definedName>
    <definedName name="ооо" localSheetId="29">#REF!</definedName>
    <definedName name="оооо" localSheetId="26">#REF!</definedName>
    <definedName name="оооо" localSheetId="27">#REF!</definedName>
    <definedName name="оооо" localSheetId="28">#REF!</definedName>
    <definedName name="оооо" localSheetId="29">#REF!</definedName>
    <definedName name="Показатель" localSheetId="1">#REF!</definedName>
    <definedName name="Показатель" localSheetId="2">#REF!</definedName>
    <definedName name="Показатель" localSheetId="3">#REF!</definedName>
    <definedName name="Показатель" localSheetId="6">#REF!</definedName>
    <definedName name="Показатель" localSheetId="7">#REF!</definedName>
    <definedName name="Показатель" localSheetId="15">#REF!</definedName>
    <definedName name="Показатель" localSheetId="12">#REF!</definedName>
    <definedName name="Показатель" localSheetId="13">#REF!</definedName>
    <definedName name="Показатель" localSheetId="26">#REF!</definedName>
    <definedName name="Показатель" localSheetId="25">#REF!</definedName>
    <definedName name="Показатель" localSheetId="24">#REF!</definedName>
    <definedName name="Показатель" localSheetId="22">#REF!</definedName>
    <definedName name="Показатель" localSheetId="23">#REF!</definedName>
    <definedName name="Показатель" localSheetId="27">#REF!</definedName>
    <definedName name="Показатель" localSheetId="28">#REF!</definedName>
    <definedName name="Показатель" localSheetId="29">#REF!</definedName>
    <definedName name="Показатель" localSheetId="17">#REF!</definedName>
    <definedName name="Показатель" localSheetId="20">#REF!</definedName>
    <definedName name="Показатель" localSheetId="19">#REF!</definedName>
    <definedName name="Показатель" localSheetId="0">#REF!</definedName>
    <definedName name="Показатель" localSheetId="16">#REF!</definedName>
    <definedName name="Показатель" localSheetId="4">#REF!</definedName>
    <definedName name="Показатель" localSheetId="8">#REF!</definedName>
    <definedName name="Показатель" localSheetId="18">#REF!</definedName>
    <definedName name="ппппп" localSheetId="26">#REF!</definedName>
    <definedName name="ппппп" localSheetId="27">#REF!</definedName>
    <definedName name="ппппп" localSheetId="28">#REF!</definedName>
    <definedName name="ппппп" localSheetId="29">#REF!</definedName>
    <definedName name="про" localSheetId="1">#REF!</definedName>
    <definedName name="про" localSheetId="2">#REF!</definedName>
    <definedName name="про" localSheetId="3">#REF!</definedName>
    <definedName name="про" localSheetId="12">#REF!</definedName>
    <definedName name="про" localSheetId="13">#REF!</definedName>
    <definedName name="про" localSheetId="26">#REF!</definedName>
    <definedName name="про" localSheetId="25">#REF!</definedName>
    <definedName name="про" localSheetId="24">#REF!</definedName>
    <definedName name="про" localSheetId="22">#REF!</definedName>
    <definedName name="про" localSheetId="23">#REF!</definedName>
    <definedName name="про" localSheetId="27">#REF!</definedName>
    <definedName name="про" localSheetId="28">#REF!</definedName>
    <definedName name="про" localSheetId="29">#REF!</definedName>
    <definedName name="про" localSheetId="0">#REF!</definedName>
    <definedName name="про" localSheetId="8">#REF!</definedName>
    <definedName name="пролджхъъззщггкк" localSheetId="26">#REF!</definedName>
    <definedName name="пролджхъъззщггкк" localSheetId="27">#REF!</definedName>
    <definedName name="пролджхъъззщггкк" localSheetId="28">#REF!</definedName>
    <definedName name="пролджхъъззщггкк" localSheetId="29">#REF!</definedName>
    <definedName name="Разрез" localSheetId="1">#REF!</definedName>
    <definedName name="Разрез" localSheetId="2">#REF!</definedName>
    <definedName name="Разрез" localSheetId="3">#REF!</definedName>
    <definedName name="Разрез" localSheetId="6">#REF!</definedName>
    <definedName name="Разрез" localSheetId="7">#REF!</definedName>
    <definedName name="Разрез" localSheetId="15">#REF!</definedName>
    <definedName name="Разрез" localSheetId="12">#REF!</definedName>
    <definedName name="Разрез" localSheetId="13">#REF!</definedName>
    <definedName name="Разрез" localSheetId="26">#REF!</definedName>
    <definedName name="Разрез" localSheetId="25">#REF!</definedName>
    <definedName name="Разрез" localSheetId="24">#REF!</definedName>
    <definedName name="Разрез" localSheetId="22">#REF!</definedName>
    <definedName name="Разрез" localSheetId="23">#REF!</definedName>
    <definedName name="Разрез" localSheetId="27">#REF!</definedName>
    <definedName name="Разрез" localSheetId="28">#REF!</definedName>
    <definedName name="Разрез" localSheetId="29">#REF!</definedName>
    <definedName name="Разрез" localSheetId="17">#REF!</definedName>
    <definedName name="Разрез" localSheetId="19">#REF!</definedName>
    <definedName name="Разрез" localSheetId="0">#REF!</definedName>
    <definedName name="Разрез" localSheetId="16">#REF!</definedName>
    <definedName name="Разрез" localSheetId="4">#REF!</definedName>
    <definedName name="Разрез" localSheetId="8">#REF!</definedName>
    <definedName name="Разрез" localSheetId="18">#REF!</definedName>
    <definedName name="расш.340.16" localSheetId="1">#REF!</definedName>
    <definedName name="расш.340.16" localSheetId="2">#REF!</definedName>
    <definedName name="расш.340.16" localSheetId="3">#REF!</definedName>
    <definedName name="расш.340.16" localSheetId="6">#REF!</definedName>
    <definedName name="расш.340.16" localSheetId="7">#REF!</definedName>
    <definedName name="расш.340.16" localSheetId="11">#REF!</definedName>
    <definedName name="расш.340.16" localSheetId="15">#REF!</definedName>
    <definedName name="расш.340.16" localSheetId="12">#REF!</definedName>
    <definedName name="расш.340.16" localSheetId="13">#REF!</definedName>
    <definedName name="расш.340.16" localSheetId="26">#REF!</definedName>
    <definedName name="расш.340.16" localSheetId="25">#REF!</definedName>
    <definedName name="расш.340.16" localSheetId="24">#REF!</definedName>
    <definedName name="расш.340.16" localSheetId="22">#REF!</definedName>
    <definedName name="расш.340.16" localSheetId="23">#REF!</definedName>
    <definedName name="расш.340.16" localSheetId="27">#REF!</definedName>
    <definedName name="расш.340.16" localSheetId="28">#REF!</definedName>
    <definedName name="расш.340.16" localSheetId="29">#REF!</definedName>
    <definedName name="расш.340.16" localSheetId="17">#REF!</definedName>
    <definedName name="расш.340.16" localSheetId="19">#REF!</definedName>
    <definedName name="расш.340.16" localSheetId="0">#REF!</definedName>
    <definedName name="расш.340.16" localSheetId="16">#REF!</definedName>
    <definedName name="расш.340.16" localSheetId="4">#REF!</definedName>
    <definedName name="расш.340.16" localSheetId="8">#REF!</definedName>
    <definedName name="расш.340.16" localSheetId="18">#REF!</definedName>
    <definedName name="ррппрр" localSheetId="26">#REF!</definedName>
    <definedName name="ррппрр" localSheetId="27">#REF!</definedName>
    <definedName name="ррппрр" localSheetId="28">#REF!</definedName>
    <definedName name="ррппрр" localSheetId="29">#REF!</definedName>
    <definedName name="свод2022" localSheetId="1">#REF!</definedName>
    <definedName name="свод2022" localSheetId="2">#REF!</definedName>
    <definedName name="свод2022" localSheetId="3">#REF!</definedName>
    <definedName name="свод2022" localSheetId="12">#REF!</definedName>
    <definedName name="свод2022" localSheetId="13">#REF!</definedName>
    <definedName name="свод2022" localSheetId="26">#N/A</definedName>
    <definedName name="свод2022" localSheetId="25">#REF!</definedName>
    <definedName name="свод2022" localSheetId="24">#REF!</definedName>
    <definedName name="свод2022" localSheetId="22">#REF!</definedName>
    <definedName name="свод2022" localSheetId="23">#REF!</definedName>
    <definedName name="свод2022" localSheetId="27">#REF!</definedName>
    <definedName name="свод2022" localSheetId="28">#REF!</definedName>
    <definedName name="свод2022" localSheetId="29">#REF!</definedName>
    <definedName name="свод2022" localSheetId="0">#REF!</definedName>
    <definedName name="свод2022" localSheetId="8">#REF!</definedName>
    <definedName name="слава" localSheetId="26">#REF!</definedName>
    <definedName name="слава" localSheetId="27">#REF!</definedName>
    <definedName name="слава" localSheetId="28">#REF!</definedName>
    <definedName name="слава" localSheetId="29">#REF!</definedName>
    <definedName name="ттььт" localSheetId="26">#REF!</definedName>
    <definedName name="ттььт" localSheetId="27">#REF!</definedName>
    <definedName name="ттььт" localSheetId="28">#REF!</definedName>
    <definedName name="ттььт" localSheetId="29">#REF!</definedName>
    <definedName name="ууккеее" localSheetId="26">#REF!</definedName>
    <definedName name="ууккеее" localSheetId="27">#REF!</definedName>
    <definedName name="ууккеее" localSheetId="28">#REF!</definedName>
    <definedName name="ууккеее" localSheetId="29">#REF!</definedName>
    <definedName name="уууууу" localSheetId="26">#REF!</definedName>
    <definedName name="уууууу" localSheetId="27">#REF!</definedName>
    <definedName name="уууууу" localSheetId="28">#REF!</definedName>
    <definedName name="уууууу" localSheetId="29">#REF!</definedName>
    <definedName name="ффффффваапп" localSheetId="26">#REF!</definedName>
    <definedName name="ффффффваапп" localSheetId="27">#REF!</definedName>
    <definedName name="ффффффваапп" localSheetId="28">#REF!</definedName>
    <definedName name="ффффффваапп" localSheetId="29">#REF!</definedName>
    <definedName name="цууууууу" localSheetId="26">#REF!</definedName>
    <definedName name="цууууууу" localSheetId="27">#REF!</definedName>
    <definedName name="цууууууу" localSheetId="28">#REF!</definedName>
    <definedName name="цууууууу" localSheetId="29">#REF!</definedName>
    <definedName name="ццффй" localSheetId="26">#REF!</definedName>
    <definedName name="ццффй" localSheetId="27">#REF!</definedName>
    <definedName name="ццффй" localSheetId="28">#REF!</definedName>
    <definedName name="ццффй" localSheetId="29">#REF!</definedName>
    <definedName name="ччсммтт" localSheetId="26">#REF!</definedName>
    <definedName name="ччсммтт" localSheetId="27">#REF!</definedName>
    <definedName name="ччсммтт" localSheetId="28">#REF!</definedName>
    <definedName name="ччсммтт" localSheetId="29">#REF!</definedName>
    <definedName name="ш" localSheetId="26">#REF!</definedName>
    <definedName name="ш" localSheetId="27">#REF!</definedName>
    <definedName name="ш" localSheetId="28">#REF!</definedName>
    <definedName name="ш" localSheetId="29">#REF!</definedName>
    <definedName name="шшшш" localSheetId="26">#REF!</definedName>
    <definedName name="шшшш" localSheetId="27">#REF!</definedName>
    <definedName name="шшшш" localSheetId="28">#REF!</definedName>
    <definedName name="шшшш" localSheetId="29">#REF!</definedName>
    <definedName name="шшшшш" localSheetId="26">#REF!</definedName>
    <definedName name="шшшшш" localSheetId="27">#REF!</definedName>
    <definedName name="шшшшш" localSheetId="28">#REF!</definedName>
    <definedName name="шшшшш" localSheetId="29">#REF!</definedName>
    <definedName name="шшщджзхэъ" localSheetId="26">#REF!</definedName>
    <definedName name="шшщджзхэъ" localSheetId="27">#REF!</definedName>
    <definedName name="шшщджзхэъ" localSheetId="28">#REF!</definedName>
    <definedName name="шшщджзхэъ" localSheetId="29">#REF!</definedName>
    <definedName name="шшщщзхх" localSheetId="26">#REF!</definedName>
    <definedName name="шшщщзхх" localSheetId="27">#REF!</definedName>
    <definedName name="шшщщзхх" localSheetId="28">#REF!</definedName>
    <definedName name="шшщщзхх" localSheetId="29">#REF!</definedName>
    <definedName name="ьсовыа1245" localSheetId="26">#REF!</definedName>
    <definedName name="ьсовыа1245" localSheetId="27">#REF!</definedName>
    <definedName name="ьсовыа1245" localSheetId="28">#REF!</definedName>
    <definedName name="ьсовыа1245" localSheetId="29">#REF!</definedName>
    <definedName name="ььь" localSheetId="1">#REF!</definedName>
    <definedName name="ььь" localSheetId="2">#REF!</definedName>
    <definedName name="ььь" localSheetId="3">#REF!</definedName>
    <definedName name="ььь" localSheetId="7">#REF!</definedName>
    <definedName name="ььь" localSheetId="12">#REF!</definedName>
    <definedName name="ььь" localSheetId="13">#REF!</definedName>
    <definedName name="ььь" localSheetId="26">#REF!</definedName>
    <definedName name="ььь" localSheetId="25">#REF!</definedName>
    <definedName name="ььь" localSheetId="24">#REF!</definedName>
    <definedName name="ььь" localSheetId="22">#REF!</definedName>
    <definedName name="ььь" localSheetId="23">#REF!</definedName>
    <definedName name="ььь" localSheetId="27">#REF!</definedName>
    <definedName name="ььь" localSheetId="28">#REF!</definedName>
    <definedName name="ььь" localSheetId="29">#REF!</definedName>
    <definedName name="ььь" localSheetId="0">#REF!</definedName>
    <definedName name="ььь" localSheetId="4">#REF!</definedName>
    <definedName name="ььь" localSheetId="8">#REF!</definedName>
    <definedName name="ььььь" localSheetId="26">#REF!</definedName>
    <definedName name="ььььь" localSheetId="27">#REF!</definedName>
    <definedName name="ььььь" localSheetId="28">#REF!</definedName>
    <definedName name="ььььь" localSheetId="29">#REF!</definedName>
    <definedName name="ээжжж" localSheetId="26">#REF!</definedName>
    <definedName name="ээжжж" localSheetId="27">#REF!</definedName>
    <definedName name="ээжжж" localSheetId="28">#REF!</definedName>
    <definedName name="ээжжж" localSheetId="29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6" i="157" l="1"/>
  <c r="G256" i="157"/>
  <c r="F256" i="157"/>
  <c r="H250" i="157"/>
  <c r="G250" i="157"/>
  <c r="F250" i="157"/>
  <c r="H244" i="157"/>
  <c r="G244" i="157"/>
  <c r="F244" i="157"/>
  <c r="H221" i="157"/>
  <c r="G221" i="157"/>
  <c r="F221" i="157"/>
  <c r="H215" i="157"/>
  <c r="G215" i="157"/>
  <c r="F215" i="157"/>
  <c r="H209" i="157"/>
  <c r="G209" i="157"/>
  <c r="F209" i="157"/>
  <c r="AWO753" i="157" l="1"/>
  <c r="AWN753" i="157"/>
  <c r="AWM753" i="157"/>
  <c r="AWC753" i="157"/>
  <c r="AWB753" i="157"/>
  <c r="AWA753" i="157"/>
  <c r="AVZ753" i="157"/>
  <c r="AVY753" i="157"/>
  <c r="AVX753" i="157"/>
  <c r="AWO747" i="157"/>
  <c r="AWN747" i="157"/>
  <c r="AWM747" i="157"/>
  <c r="AWC747" i="157"/>
  <c r="AWB747" i="157"/>
  <c r="AWA747" i="157"/>
  <c r="AVZ747" i="157"/>
  <c r="AVY747" i="157"/>
  <c r="AVX747" i="157"/>
  <c r="AWO741" i="157"/>
  <c r="AWN741" i="157"/>
  <c r="AWM741" i="157"/>
  <c r="AWC741" i="157"/>
  <c r="AWB741" i="157"/>
  <c r="AWA741" i="157"/>
  <c r="AVZ741" i="157"/>
  <c r="AVY741" i="157"/>
  <c r="AVX741" i="157"/>
  <c r="CE10" i="62"/>
  <c r="BZ10" i="62"/>
  <c r="CE26" i="62"/>
  <c r="BZ26" i="62"/>
  <c r="CE58" i="62"/>
  <c r="BZ58" i="62"/>
  <c r="CE74" i="62"/>
  <c r="BZ74" i="62"/>
  <c r="CE107" i="62"/>
  <c r="BZ107" i="62"/>
  <c r="BK107" i="62"/>
  <c r="BF107" i="62"/>
  <c r="BK74" i="62"/>
  <c r="BF74" i="62"/>
  <c r="BK58" i="62"/>
  <c r="BF58" i="62"/>
  <c r="BK26" i="62"/>
  <c r="BF26" i="62"/>
  <c r="BK10" i="62"/>
  <c r="BF10" i="62"/>
  <c r="FV765" i="157"/>
  <c r="FU765" i="157"/>
  <c r="EF765" i="157"/>
  <c r="EE765" i="157"/>
  <c r="AVV765" i="157"/>
  <c r="AVW765" i="157" s="1"/>
  <c r="AVA765" i="157"/>
  <c r="AVB765" i="157" s="1"/>
  <c r="AUF765" i="157"/>
  <c r="AUG765" i="157" s="1"/>
  <c r="ATK765" i="157"/>
  <c r="ATL765" i="157" s="1"/>
  <c r="ASP765" i="157"/>
  <c r="ARU765" i="157"/>
  <c r="ARV765" i="157" s="1"/>
  <c r="AQZ765" i="157"/>
  <c r="ARA765" i="157" s="1"/>
  <c r="AQE765" i="157"/>
  <c r="AQF765" i="157" s="1"/>
  <c r="APJ765" i="157"/>
  <c r="APK765" i="157" s="1"/>
  <c r="AOO765" i="157"/>
  <c r="AOP765" i="157" s="1"/>
  <c r="ANT765" i="157"/>
  <c r="ANU765" i="157" s="1"/>
  <c r="AMY765" i="157"/>
  <c r="AMZ765" i="157" s="1"/>
  <c r="AMD765" i="157"/>
  <c r="AME765" i="157" s="1"/>
  <c r="ALI765" i="157"/>
  <c r="ALJ765" i="157" s="1"/>
  <c r="AKN765" i="157"/>
  <c r="AKO765" i="157" s="1"/>
  <c r="AIX765" i="157"/>
  <c r="AIY765" i="157" s="1"/>
  <c r="AIC765" i="157"/>
  <c r="AID765" i="157" s="1"/>
  <c r="AHH765" i="157"/>
  <c r="AHI765" i="157" s="1"/>
  <c r="AGM765" i="157"/>
  <c r="AGN765" i="157" s="1"/>
  <c r="AFR765" i="157"/>
  <c r="AFS765" i="157" s="1"/>
  <c r="AEW765" i="157"/>
  <c r="AEX765" i="157" s="1"/>
  <c r="AEB765" i="157"/>
  <c r="AEC765" i="157" s="1"/>
  <c r="ADG765" i="157"/>
  <c r="ADH765" i="157" s="1"/>
  <c r="ACL765" i="157"/>
  <c r="ACM765" i="157" s="1"/>
  <c r="ABQ765" i="157"/>
  <c r="ABR765" i="157" s="1"/>
  <c r="AAV765" i="157"/>
  <c r="AAW765" i="157" s="1"/>
  <c r="AAA765" i="157"/>
  <c r="AAB765" i="157" s="1"/>
  <c r="ZF765" i="157"/>
  <c r="ZG765" i="157" s="1"/>
  <c r="YK765" i="157"/>
  <c r="YL765" i="157" s="1"/>
  <c r="XP765" i="157"/>
  <c r="XQ765" i="157" s="1"/>
  <c r="VZ765" i="157"/>
  <c r="WA765" i="157" s="1"/>
  <c r="VE765" i="157"/>
  <c r="VF765" i="157" s="1"/>
  <c r="UJ765" i="157"/>
  <c r="UK765" i="157" s="1"/>
  <c r="TO765" i="157"/>
  <c r="TP765" i="157" s="1"/>
  <c r="ST765" i="157"/>
  <c r="SU765" i="157" s="1"/>
  <c r="RY765" i="157"/>
  <c r="RZ765" i="157" s="1"/>
  <c r="RD765" i="157"/>
  <c r="RE765" i="157" s="1"/>
  <c r="QI765" i="157"/>
  <c r="QJ765" i="157" s="1"/>
  <c r="PN765" i="157"/>
  <c r="PO765" i="157" s="1"/>
  <c r="OS765" i="157"/>
  <c r="OT765" i="157" s="1"/>
  <c r="NX765" i="157"/>
  <c r="NY765" i="157" s="1"/>
  <c r="NC765" i="157"/>
  <c r="ND765" i="157" s="1"/>
  <c r="MH765" i="157"/>
  <c r="LM765" i="157"/>
  <c r="KR765" i="157"/>
  <c r="JW765" i="157"/>
  <c r="JB765" i="157"/>
  <c r="IG765" i="157"/>
  <c r="GQ765" i="157"/>
  <c r="DK765" i="157"/>
  <c r="BU765" i="157"/>
  <c r="AZ765" i="157"/>
  <c r="ASQ765" i="157"/>
  <c r="MI765" i="157" l="1"/>
  <c r="LN765" i="157"/>
  <c r="KS765" i="157"/>
  <c r="JX765" i="157"/>
  <c r="JC765" i="157"/>
  <c r="IH765" i="157"/>
  <c r="GR765" i="157"/>
  <c r="FW765" i="157"/>
  <c r="EG765" i="157"/>
  <c r="DL765" i="157"/>
  <c r="BV765" i="157"/>
  <c r="BA765" i="157"/>
  <c r="FW764" i="157" l="1"/>
  <c r="FW762" i="157" s="1"/>
  <c r="FV764" i="157"/>
  <c r="FW763" i="157"/>
  <c r="FV763" i="157"/>
  <c r="FV762" i="157"/>
  <c r="FV761" i="157" s="1"/>
  <c r="FU762" i="157"/>
  <c r="AVE737" i="157"/>
  <c r="AVD737" i="157"/>
  <c r="AVC737" i="157"/>
  <c r="AUJ737" i="157"/>
  <c r="AUI737" i="157"/>
  <c r="AUH737" i="157"/>
  <c r="ATO737" i="157"/>
  <c r="ATN737" i="157"/>
  <c r="ATM737" i="157"/>
  <c r="AST737" i="157"/>
  <c r="ASS737" i="157"/>
  <c r="ASR737" i="157"/>
  <c r="ARY737" i="157"/>
  <c r="ARX737" i="157"/>
  <c r="ARW737" i="157"/>
  <c r="ARD737" i="157"/>
  <c r="ARC737" i="157"/>
  <c r="ARB737" i="157"/>
  <c r="AQI737" i="157"/>
  <c r="AQH737" i="157"/>
  <c r="AQG737" i="157"/>
  <c r="APN737" i="157"/>
  <c r="APM737" i="157"/>
  <c r="APL737" i="157"/>
  <c r="AOS737" i="157"/>
  <c r="AOR737" i="157"/>
  <c r="AOQ737" i="157"/>
  <c r="ANX737" i="157"/>
  <c r="ANW737" i="157"/>
  <c r="ANV737" i="157"/>
  <c r="ANC737" i="157"/>
  <c r="ANB737" i="157"/>
  <c r="ANA737" i="157"/>
  <c r="AMH737" i="157"/>
  <c r="AMG737" i="157"/>
  <c r="AMF737" i="157"/>
  <c r="ALM737" i="157"/>
  <c r="ALL737" i="157"/>
  <c r="ALK737" i="157"/>
  <c r="AKR737" i="157"/>
  <c r="AKQ737" i="157"/>
  <c r="AKP737" i="157"/>
  <c r="AJW737" i="157"/>
  <c r="AJV737" i="157"/>
  <c r="AJU737" i="157"/>
  <c r="AIG737" i="157"/>
  <c r="AIF737" i="157"/>
  <c r="AIE737" i="157"/>
  <c r="AHL737" i="157"/>
  <c r="AHK737" i="157"/>
  <c r="AHJ737" i="157"/>
  <c r="AGQ737" i="157"/>
  <c r="AGP737" i="157"/>
  <c r="AGO737" i="157"/>
  <c r="AFV737" i="157"/>
  <c r="AFU737" i="157"/>
  <c r="AFT737" i="157"/>
  <c r="AFA737" i="157"/>
  <c r="AEZ737" i="157"/>
  <c r="AEY737" i="157"/>
  <c r="AEF737" i="157"/>
  <c r="AEE737" i="157"/>
  <c r="AED737" i="157"/>
  <c r="ADK737" i="157"/>
  <c r="ADJ737" i="157"/>
  <c r="ADI737" i="157"/>
  <c r="ACP737" i="157"/>
  <c r="ACO737" i="157"/>
  <c r="ACN737" i="157"/>
  <c r="ABU737" i="157"/>
  <c r="ABT737" i="157"/>
  <c r="ABS737" i="157"/>
  <c r="AAZ737" i="157"/>
  <c r="AAY737" i="157"/>
  <c r="AAX737" i="157"/>
  <c r="AAE737" i="157"/>
  <c r="AAD737" i="157"/>
  <c r="AAC737" i="157"/>
  <c r="ZJ737" i="157"/>
  <c r="ZI737" i="157"/>
  <c r="ZH737" i="157"/>
  <c r="YO737" i="157"/>
  <c r="YN737" i="157"/>
  <c r="YM737" i="157"/>
  <c r="XT737" i="157"/>
  <c r="XS737" i="157"/>
  <c r="XR737" i="157"/>
  <c r="WY737" i="157"/>
  <c r="WX737" i="157"/>
  <c r="WW737" i="157"/>
  <c r="VI737" i="157"/>
  <c r="VH737" i="157"/>
  <c r="VG737" i="157"/>
  <c r="UN737" i="157"/>
  <c r="UM737" i="157"/>
  <c r="UL737" i="157"/>
  <c r="TS737" i="157"/>
  <c r="TR737" i="157"/>
  <c r="TQ737" i="157"/>
  <c r="SX737" i="157"/>
  <c r="SW737" i="157"/>
  <c r="SV737" i="157"/>
  <c r="SC737" i="157"/>
  <c r="SB737" i="157"/>
  <c r="SA737" i="157"/>
  <c r="RH737" i="157"/>
  <c r="RG737" i="157"/>
  <c r="RF737" i="157"/>
  <c r="QM737" i="157"/>
  <c r="QL737" i="157"/>
  <c r="QK737" i="157"/>
  <c r="PR737" i="157"/>
  <c r="PQ737" i="157"/>
  <c r="PP737" i="157"/>
  <c r="OW737" i="157"/>
  <c r="OV737" i="157"/>
  <c r="OU737" i="157"/>
  <c r="OB737" i="157"/>
  <c r="OA737" i="157"/>
  <c r="NZ737" i="157"/>
  <c r="NG737" i="157"/>
  <c r="NF737" i="157"/>
  <c r="NE737" i="157"/>
  <c r="ML737" i="157"/>
  <c r="MK737" i="157"/>
  <c r="MJ737" i="157"/>
  <c r="LQ737" i="157"/>
  <c r="LP737" i="157"/>
  <c r="LO737" i="157"/>
  <c r="KV737" i="157"/>
  <c r="KU737" i="157"/>
  <c r="KT737" i="157"/>
  <c r="KA737" i="157"/>
  <c r="JZ737" i="157"/>
  <c r="JY737" i="157"/>
  <c r="JF737" i="157"/>
  <c r="JE737" i="157"/>
  <c r="JD737" i="157"/>
  <c r="IK737" i="157"/>
  <c r="IJ737" i="157"/>
  <c r="II737" i="157"/>
  <c r="HP737" i="157"/>
  <c r="HO737" i="157"/>
  <c r="HN737" i="157"/>
  <c r="FZ737" i="157"/>
  <c r="FY737" i="157"/>
  <c r="FX737" i="157"/>
  <c r="EJ737" i="157"/>
  <c r="EI737" i="157"/>
  <c r="EH737" i="157"/>
  <c r="CT737" i="157"/>
  <c r="CS737" i="157"/>
  <c r="CR737" i="157"/>
  <c r="BY737" i="157"/>
  <c r="BX737" i="157"/>
  <c r="BW737" i="157"/>
  <c r="BD737" i="157"/>
  <c r="BC737" i="157"/>
  <c r="BB737" i="157"/>
  <c r="AH737" i="157"/>
  <c r="AG737" i="157"/>
  <c r="N737" i="157"/>
  <c r="M737" i="157"/>
  <c r="N721" i="157"/>
  <c r="M721" i="157"/>
  <c r="L737" i="157"/>
  <c r="FU761" i="157" l="1"/>
  <c r="FW761" i="157"/>
  <c r="J10" i="190"/>
  <c r="N10" i="190" s="1"/>
  <c r="J12" i="190"/>
  <c r="N12" i="190" s="1"/>
  <c r="E115" i="191"/>
  <c r="D115" i="191"/>
  <c r="D113" i="191"/>
  <c r="D112" i="191"/>
  <c r="D114" i="191" s="1"/>
  <c r="C112" i="191"/>
  <c r="C114" i="191" s="1"/>
  <c r="B112" i="191"/>
  <c r="B114" i="191" s="1"/>
  <c r="E111" i="191"/>
  <c r="F111" i="191" s="1"/>
  <c r="G111" i="191" s="1"/>
  <c r="E110" i="191"/>
  <c r="F110" i="191" s="1"/>
  <c r="G110" i="191" s="1"/>
  <c r="E109" i="191"/>
  <c r="F109" i="191" s="1"/>
  <c r="G109" i="191" s="1"/>
  <c r="E108" i="191"/>
  <c r="F108" i="191" s="1"/>
  <c r="G108" i="191" s="1"/>
  <c r="E107" i="191"/>
  <c r="F107" i="191" s="1"/>
  <c r="D101" i="191"/>
  <c r="B101" i="191"/>
  <c r="E100" i="191"/>
  <c r="F100" i="191" s="1"/>
  <c r="G100" i="191" s="1"/>
  <c r="E99" i="191"/>
  <c r="F99" i="191" s="1"/>
  <c r="C101" i="191"/>
  <c r="D96" i="191"/>
  <c r="C96" i="191"/>
  <c r="B96" i="191"/>
  <c r="B104" i="191" s="1"/>
  <c r="E95" i="191"/>
  <c r="F95" i="191" s="1"/>
  <c r="G95" i="191" s="1"/>
  <c r="E94" i="191"/>
  <c r="F94" i="191" s="1"/>
  <c r="G94" i="191" s="1"/>
  <c r="E93" i="191"/>
  <c r="F93" i="191" s="1"/>
  <c r="G93" i="191" s="1"/>
  <c r="E92" i="191"/>
  <c r="F92" i="191" s="1"/>
  <c r="G92" i="191" s="1"/>
  <c r="E91" i="191"/>
  <c r="F91" i="191" s="1"/>
  <c r="G91" i="191" s="1"/>
  <c r="E90" i="191"/>
  <c r="F90" i="191" s="1"/>
  <c r="G90" i="191" s="1"/>
  <c r="E89" i="191"/>
  <c r="F89" i="191" s="1"/>
  <c r="G89" i="191" s="1"/>
  <c r="E88" i="191"/>
  <c r="F88" i="191" s="1"/>
  <c r="G88" i="191" s="1"/>
  <c r="E87" i="191"/>
  <c r="F87" i="191" s="1"/>
  <c r="G87" i="191" s="1"/>
  <c r="E86" i="191"/>
  <c r="F86" i="191" s="1"/>
  <c r="G86" i="191" s="1"/>
  <c r="E85" i="191"/>
  <c r="F85" i="191" s="1"/>
  <c r="G85" i="191" s="1"/>
  <c r="E84" i="191"/>
  <c r="F84" i="191" s="1"/>
  <c r="G84" i="191" s="1"/>
  <c r="E83" i="191"/>
  <c r="F83" i="191" s="1"/>
  <c r="G83" i="191" s="1"/>
  <c r="F82" i="191"/>
  <c r="G82" i="191" s="1"/>
  <c r="E82" i="191"/>
  <c r="E81" i="191"/>
  <c r="F81" i="191" s="1"/>
  <c r="G81" i="191" s="1"/>
  <c r="E80" i="191"/>
  <c r="F80" i="191" s="1"/>
  <c r="G80" i="191" s="1"/>
  <c r="E79" i="191"/>
  <c r="F79" i="191" s="1"/>
  <c r="G79" i="191" s="1"/>
  <c r="E78" i="191"/>
  <c r="F78" i="191" s="1"/>
  <c r="G78" i="191" s="1"/>
  <c r="E77" i="191"/>
  <c r="F77" i="191" s="1"/>
  <c r="G77" i="191" s="1"/>
  <c r="E76" i="191"/>
  <c r="F76" i="191" s="1"/>
  <c r="G76" i="191" s="1"/>
  <c r="E75" i="191"/>
  <c r="F75" i="191" s="1"/>
  <c r="G75" i="191" s="1"/>
  <c r="E74" i="191"/>
  <c r="F74" i="191" s="1"/>
  <c r="G74" i="191" s="1"/>
  <c r="E73" i="191"/>
  <c r="F73" i="191" s="1"/>
  <c r="G73" i="191" s="1"/>
  <c r="E72" i="191"/>
  <c r="F72" i="191" s="1"/>
  <c r="G72" i="191" s="1"/>
  <c r="E71" i="191"/>
  <c r="F71" i="191" s="1"/>
  <c r="G71" i="191" s="1"/>
  <c r="E70" i="191"/>
  <c r="F70" i="191" s="1"/>
  <c r="G70" i="191" s="1"/>
  <c r="E69" i="191"/>
  <c r="F69" i="191" s="1"/>
  <c r="G69" i="191" s="1"/>
  <c r="E68" i="191"/>
  <c r="F68" i="191" s="1"/>
  <c r="G68" i="191" s="1"/>
  <c r="E67" i="191"/>
  <c r="F67" i="191" s="1"/>
  <c r="G67" i="191" s="1"/>
  <c r="F66" i="191"/>
  <c r="G66" i="191" s="1"/>
  <c r="E66" i="191"/>
  <c r="E65" i="191"/>
  <c r="F65" i="191" s="1"/>
  <c r="G65" i="191" s="1"/>
  <c r="E64" i="191"/>
  <c r="F64" i="191" s="1"/>
  <c r="G64" i="191" s="1"/>
  <c r="E63" i="191"/>
  <c r="F63" i="191" s="1"/>
  <c r="G63" i="191" s="1"/>
  <c r="E62" i="191"/>
  <c r="F62" i="191" s="1"/>
  <c r="G62" i="191" s="1"/>
  <c r="E61" i="191"/>
  <c r="F61" i="191" s="1"/>
  <c r="G61" i="191" s="1"/>
  <c r="E60" i="191"/>
  <c r="F60" i="191" s="1"/>
  <c r="G60" i="191" s="1"/>
  <c r="E59" i="191"/>
  <c r="F59" i="191" s="1"/>
  <c r="G59" i="191" s="1"/>
  <c r="E58" i="191"/>
  <c r="F58" i="191" s="1"/>
  <c r="G58" i="191" s="1"/>
  <c r="E57" i="191"/>
  <c r="F57" i="191" s="1"/>
  <c r="G57" i="191" s="1"/>
  <c r="E56" i="191"/>
  <c r="F56" i="191" s="1"/>
  <c r="G56" i="191" s="1"/>
  <c r="E55" i="191"/>
  <c r="F55" i="191" s="1"/>
  <c r="G55" i="191" s="1"/>
  <c r="E54" i="191"/>
  <c r="F54" i="191" s="1"/>
  <c r="G54" i="191" s="1"/>
  <c r="E53" i="191"/>
  <c r="F53" i="191" s="1"/>
  <c r="G53" i="191" s="1"/>
  <c r="E52" i="191"/>
  <c r="F52" i="191" s="1"/>
  <c r="G52" i="191" s="1"/>
  <c r="E51" i="191"/>
  <c r="F51" i="191" s="1"/>
  <c r="G51" i="191" s="1"/>
  <c r="F50" i="191"/>
  <c r="G50" i="191" s="1"/>
  <c r="E50" i="191"/>
  <c r="E49" i="191"/>
  <c r="F49" i="191" s="1"/>
  <c r="G49" i="191" s="1"/>
  <c r="E48" i="191"/>
  <c r="F48" i="191" s="1"/>
  <c r="G48" i="191" s="1"/>
  <c r="E47" i="191"/>
  <c r="F47" i="191" s="1"/>
  <c r="G47" i="191" s="1"/>
  <c r="E46" i="191"/>
  <c r="F46" i="191" s="1"/>
  <c r="G46" i="191" s="1"/>
  <c r="E45" i="191"/>
  <c r="F45" i="191" s="1"/>
  <c r="G45" i="191" s="1"/>
  <c r="E44" i="191"/>
  <c r="F44" i="191" s="1"/>
  <c r="G44" i="191" s="1"/>
  <c r="E43" i="191"/>
  <c r="F43" i="191" s="1"/>
  <c r="G43" i="191" s="1"/>
  <c r="E42" i="191"/>
  <c r="F42" i="191" s="1"/>
  <c r="G42" i="191" s="1"/>
  <c r="E41" i="191"/>
  <c r="F41" i="191" s="1"/>
  <c r="D39" i="191"/>
  <c r="D38" i="191"/>
  <c r="C38" i="191"/>
  <c r="C116" i="191" s="1"/>
  <c r="B38" i="191"/>
  <c r="B116" i="191" s="1"/>
  <c r="E37" i="191"/>
  <c r="F37" i="191" s="1"/>
  <c r="G37" i="191" s="1"/>
  <c r="E36" i="191"/>
  <c r="F36" i="191" s="1"/>
  <c r="G36" i="191" s="1"/>
  <c r="E35" i="191"/>
  <c r="F35" i="191" s="1"/>
  <c r="G35" i="191" s="1"/>
  <c r="E34" i="191"/>
  <c r="F34" i="191" s="1"/>
  <c r="G34" i="191" s="1"/>
  <c r="E33" i="191"/>
  <c r="F33" i="191" s="1"/>
  <c r="G33" i="191" s="1"/>
  <c r="E32" i="191"/>
  <c r="F32" i="191" s="1"/>
  <c r="G32" i="191" s="1"/>
  <c r="E31" i="191"/>
  <c r="F31" i="191" s="1"/>
  <c r="G31" i="191" s="1"/>
  <c r="E30" i="191"/>
  <c r="F30" i="191" s="1"/>
  <c r="G30" i="191" s="1"/>
  <c r="E29" i="191"/>
  <c r="F29" i="191" s="1"/>
  <c r="G29" i="191" s="1"/>
  <c r="E28" i="191"/>
  <c r="F28" i="191" s="1"/>
  <c r="G28" i="191" s="1"/>
  <c r="E27" i="191"/>
  <c r="F27" i="191" s="1"/>
  <c r="G27" i="191" s="1"/>
  <c r="E26" i="191"/>
  <c r="F26" i="191" s="1"/>
  <c r="G26" i="191" s="1"/>
  <c r="E25" i="191"/>
  <c r="F25" i="191" s="1"/>
  <c r="G25" i="191" s="1"/>
  <c r="E24" i="191"/>
  <c r="F24" i="191" s="1"/>
  <c r="G24" i="191" s="1"/>
  <c r="E23" i="191"/>
  <c r="F23" i="191" s="1"/>
  <c r="G23" i="191" s="1"/>
  <c r="E22" i="191"/>
  <c r="F22" i="191" s="1"/>
  <c r="G22" i="191" s="1"/>
  <c r="E21" i="191"/>
  <c r="F21" i="191" s="1"/>
  <c r="G21" i="191" s="1"/>
  <c r="E20" i="191"/>
  <c r="F20" i="191" s="1"/>
  <c r="G20" i="191" s="1"/>
  <c r="E19" i="191"/>
  <c r="F19" i="191" s="1"/>
  <c r="G19" i="191" s="1"/>
  <c r="E18" i="191"/>
  <c r="F18" i="191" s="1"/>
  <c r="G18" i="191" s="1"/>
  <c r="E17" i="191"/>
  <c r="F17" i="191" s="1"/>
  <c r="G17" i="191" s="1"/>
  <c r="E16" i="191"/>
  <c r="F16" i="191" s="1"/>
  <c r="G16" i="191" s="1"/>
  <c r="E15" i="191"/>
  <c r="F15" i="191" s="1"/>
  <c r="G15" i="191" s="1"/>
  <c r="E14" i="191"/>
  <c r="F14" i="191" s="1"/>
  <c r="G14" i="191" s="1"/>
  <c r="E13" i="191"/>
  <c r="F13" i="191" s="1"/>
  <c r="G13" i="191" s="1"/>
  <c r="E12" i="191"/>
  <c r="F12" i="191" s="1"/>
  <c r="G12" i="191" s="1"/>
  <c r="E11" i="191"/>
  <c r="F11" i="191" s="1"/>
  <c r="G11" i="191" s="1"/>
  <c r="E10" i="191"/>
  <c r="F10" i="191" s="1"/>
  <c r="G10" i="191" s="1"/>
  <c r="E9" i="191"/>
  <c r="F9" i="191" s="1"/>
  <c r="G9" i="191" s="1"/>
  <c r="E8" i="191"/>
  <c r="F8" i="191" s="1"/>
  <c r="G8" i="191" s="1"/>
  <c r="E7" i="191"/>
  <c r="F7" i="191" s="1"/>
  <c r="C10" i="190"/>
  <c r="G10" i="190" s="1"/>
  <c r="C12" i="190"/>
  <c r="G12" i="190" s="1"/>
  <c r="T16" i="158"/>
  <c r="T17" i="158"/>
  <c r="F112" i="191" l="1"/>
  <c r="C104" i="191"/>
  <c r="E104" i="191" s="1"/>
  <c r="E101" i="191"/>
  <c r="D116" i="191"/>
  <c r="D104" i="191"/>
  <c r="F115" i="191"/>
  <c r="G115" i="191" s="1"/>
  <c r="C40" i="191"/>
  <c r="G99" i="191"/>
  <c r="G101" i="191" s="1"/>
  <c r="F101" i="191"/>
  <c r="F38" i="191"/>
  <c r="G41" i="191"/>
  <c r="G96" i="191" s="1"/>
  <c r="F96" i="191"/>
  <c r="E116" i="191"/>
  <c r="E38" i="191"/>
  <c r="B40" i="191"/>
  <c r="G107" i="191"/>
  <c r="G112" i="191" s="1"/>
  <c r="E112" i="191"/>
  <c r="E96" i="191"/>
  <c r="G7" i="191"/>
  <c r="G38" i="191" s="1"/>
  <c r="D40" i="191"/>
  <c r="G104" i="191" l="1"/>
  <c r="G116" i="191"/>
  <c r="F104" i="191"/>
  <c r="F116" i="191"/>
  <c r="F38" i="188" l="1"/>
  <c r="J38" i="188" s="1"/>
  <c r="E38" i="188"/>
  <c r="I38" i="188" s="1"/>
  <c r="D31" i="188"/>
  <c r="D22" i="188"/>
  <c r="D19" i="188"/>
  <c r="D16" i="188"/>
  <c r="D15" i="188"/>
  <c r="D14" i="188"/>
  <c r="D13" i="188"/>
  <c r="D12" i="188"/>
  <c r="H38" i="188" l="1"/>
  <c r="L38" i="188"/>
  <c r="G38" i="188"/>
  <c r="K38" i="188"/>
  <c r="F39" i="188" l="1"/>
  <c r="J39" i="188" s="1"/>
  <c r="E39" i="188"/>
  <c r="K39" i="188" s="1"/>
  <c r="F37" i="188"/>
  <c r="J37" i="188" s="1"/>
  <c r="E37" i="188"/>
  <c r="K37" i="188" s="1"/>
  <c r="F36" i="188"/>
  <c r="J36" i="188" s="1"/>
  <c r="E36" i="188"/>
  <c r="K36" i="188" s="1"/>
  <c r="F35" i="188"/>
  <c r="J35" i="188" s="1"/>
  <c r="E35" i="188"/>
  <c r="K35" i="188" s="1"/>
  <c r="F34" i="188"/>
  <c r="J34" i="188" s="1"/>
  <c r="E34" i="188"/>
  <c r="K34" i="188" s="1"/>
  <c r="F33" i="188"/>
  <c r="J33" i="188" s="1"/>
  <c r="E33" i="188"/>
  <c r="K33" i="188" s="1"/>
  <c r="F32" i="188"/>
  <c r="J32" i="188" s="1"/>
  <c r="E32" i="188"/>
  <c r="K32" i="188" s="1"/>
  <c r="F31" i="188"/>
  <c r="L31" i="188" s="1"/>
  <c r="E31" i="188"/>
  <c r="I31" i="188" s="1"/>
  <c r="F30" i="188"/>
  <c r="J30" i="188" s="1"/>
  <c r="E30" i="188"/>
  <c r="I30" i="188" s="1"/>
  <c r="F29" i="188"/>
  <c r="J29" i="188" s="1"/>
  <c r="E29" i="188"/>
  <c r="I29" i="188" s="1"/>
  <c r="F28" i="188"/>
  <c r="J28" i="188" s="1"/>
  <c r="E28" i="188"/>
  <c r="I28" i="188" s="1"/>
  <c r="F27" i="188"/>
  <c r="J27" i="188" s="1"/>
  <c r="E27" i="188"/>
  <c r="I27" i="188" s="1"/>
  <c r="F26" i="188"/>
  <c r="J26" i="188" s="1"/>
  <c r="E26" i="188"/>
  <c r="I26" i="188" s="1"/>
  <c r="F25" i="188"/>
  <c r="J25" i="188" s="1"/>
  <c r="E25" i="188"/>
  <c r="I25" i="188" s="1"/>
  <c r="F24" i="188"/>
  <c r="J24" i="188" s="1"/>
  <c r="E24" i="188"/>
  <c r="I24" i="188" s="1"/>
  <c r="F23" i="188"/>
  <c r="J23" i="188" s="1"/>
  <c r="E23" i="188"/>
  <c r="I23" i="188" s="1"/>
  <c r="F22" i="188"/>
  <c r="J22" i="188" s="1"/>
  <c r="E22" i="188"/>
  <c r="I22" i="188" s="1"/>
  <c r="F21" i="188"/>
  <c r="J21" i="188" s="1"/>
  <c r="E21" i="188"/>
  <c r="I21" i="188" s="1"/>
  <c r="F20" i="188"/>
  <c r="J20" i="188" s="1"/>
  <c r="E20" i="188"/>
  <c r="I20" i="188" s="1"/>
  <c r="E19" i="188"/>
  <c r="F18" i="188"/>
  <c r="J18" i="188" s="1"/>
  <c r="E18" i="188"/>
  <c r="I18" i="188" s="1"/>
  <c r="F17" i="188"/>
  <c r="J17" i="188" s="1"/>
  <c r="E17" i="188"/>
  <c r="I17" i="188" s="1"/>
  <c r="F16" i="188"/>
  <c r="J16" i="188" s="1"/>
  <c r="E16" i="188"/>
  <c r="I16" i="188" s="1"/>
  <c r="E15" i="188"/>
  <c r="F14" i="188"/>
  <c r="J14" i="188" s="1"/>
  <c r="E14" i="188"/>
  <c r="K14" i="188" s="1"/>
  <c r="F13" i="188"/>
  <c r="J13" i="188" s="1"/>
  <c r="E13" i="188"/>
  <c r="K13" i="188" s="1"/>
  <c r="F12" i="188"/>
  <c r="L12" i="188" s="1"/>
  <c r="E12" i="188"/>
  <c r="F11" i="188"/>
  <c r="J11" i="188" s="1"/>
  <c r="E11" i="188"/>
  <c r="I11" i="188" s="1"/>
  <c r="F10" i="188"/>
  <c r="J10" i="188" s="1"/>
  <c r="E10" i="188"/>
  <c r="I10" i="188" s="1"/>
  <c r="H9" i="188"/>
  <c r="F9" i="188"/>
  <c r="L9" i="188" s="1"/>
  <c r="E9" i="188"/>
  <c r="I9" i="188" s="1"/>
  <c r="H11" i="188" l="1"/>
  <c r="H16" i="188"/>
  <c r="H30" i="188"/>
  <c r="L18" i="188"/>
  <c r="L10" i="188"/>
  <c r="H17" i="188"/>
  <c r="H18" i="188"/>
  <c r="H21" i="188"/>
  <c r="L21" i="188"/>
  <c r="H23" i="188"/>
  <c r="L23" i="188"/>
  <c r="H25" i="188"/>
  <c r="L25" i="188"/>
  <c r="H27" i="188"/>
  <c r="H29" i="188"/>
  <c r="G31" i="188"/>
  <c r="L17" i="188"/>
  <c r="G21" i="188"/>
  <c r="K21" i="188"/>
  <c r="G23" i="188"/>
  <c r="K23" i="188"/>
  <c r="G25" i="188"/>
  <c r="K25" i="188"/>
  <c r="G27" i="188"/>
  <c r="G29" i="188"/>
  <c r="K31" i="188"/>
  <c r="L26" i="188"/>
  <c r="L28" i="188"/>
  <c r="L30" i="188"/>
  <c r="K26" i="188"/>
  <c r="K28" i="188"/>
  <c r="K30" i="188"/>
  <c r="H26" i="188"/>
  <c r="L27" i="188"/>
  <c r="H28" i="188"/>
  <c r="L29" i="188"/>
  <c r="G26" i="188"/>
  <c r="K27" i="188"/>
  <c r="G28" i="188"/>
  <c r="K29" i="188"/>
  <c r="G30" i="188"/>
  <c r="K24" i="188"/>
  <c r="H24" i="188"/>
  <c r="L24" i="188"/>
  <c r="G24" i="188"/>
  <c r="K22" i="188"/>
  <c r="L22" i="188"/>
  <c r="H22" i="188"/>
  <c r="G22" i="188"/>
  <c r="K20" i="188"/>
  <c r="L20" i="188"/>
  <c r="H20" i="188"/>
  <c r="G20" i="188"/>
  <c r="G9" i="188"/>
  <c r="K10" i="188"/>
  <c r="G11" i="188"/>
  <c r="H10" i="188"/>
  <c r="L11" i="188"/>
  <c r="K9" i="188"/>
  <c r="G10" i="188"/>
  <c r="K11" i="188"/>
  <c r="L16" i="188"/>
  <c r="K12" i="188"/>
  <c r="G12" i="188"/>
  <c r="I12" i="188"/>
  <c r="E40" i="188"/>
  <c r="E41" i="188" s="1"/>
  <c r="K19" i="188"/>
  <c r="I19" i="188"/>
  <c r="G19" i="188"/>
  <c r="I15" i="188"/>
  <c r="K15" i="188"/>
  <c r="G15" i="188"/>
  <c r="J12" i="188"/>
  <c r="J31" i="188"/>
  <c r="I33" i="188"/>
  <c r="I35" i="188"/>
  <c r="I37" i="188"/>
  <c r="J9" i="188"/>
  <c r="H13" i="188"/>
  <c r="L13" i="188"/>
  <c r="H14" i="188"/>
  <c r="L14" i="188"/>
  <c r="G16" i="188"/>
  <c r="K16" i="188"/>
  <c r="G17" i="188"/>
  <c r="K17" i="188"/>
  <c r="G18" i="188"/>
  <c r="K18" i="188"/>
  <c r="F19" i="188"/>
  <c r="H32" i="188"/>
  <c r="L32" i="188"/>
  <c r="H33" i="188"/>
  <c r="L33" i="188"/>
  <c r="H34" i="188"/>
  <c r="L34" i="188"/>
  <c r="H35" i="188"/>
  <c r="L35" i="188"/>
  <c r="H36" i="188"/>
  <c r="L36" i="188"/>
  <c r="H37" i="188"/>
  <c r="L37" i="188"/>
  <c r="H39" i="188"/>
  <c r="L39" i="188"/>
  <c r="I13" i="188"/>
  <c r="I14" i="188"/>
  <c r="I32" i="188"/>
  <c r="I34" i="188"/>
  <c r="I36" i="188"/>
  <c r="I39" i="188"/>
  <c r="H12" i="188"/>
  <c r="G13" i="188"/>
  <c r="G14" i="188"/>
  <c r="F15" i="188"/>
  <c r="H31" i="188"/>
  <c r="G32" i="188"/>
  <c r="G33" i="188"/>
  <c r="G34" i="188"/>
  <c r="G35" i="188"/>
  <c r="G36" i="188"/>
  <c r="G37" i="188"/>
  <c r="G39" i="188"/>
  <c r="G40" i="188" l="1"/>
  <c r="G48" i="188" s="1"/>
  <c r="K40" i="188"/>
  <c r="K41" i="188" s="1"/>
  <c r="I40" i="188"/>
  <c r="I41" i="188" s="1"/>
  <c r="H15" i="188"/>
  <c r="J15" i="188"/>
  <c r="L15" i="188"/>
  <c r="L19" i="188"/>
  <c r="H19" i="188"/>
  <c r="J19" i="188"/>
  <c r="F40" i="188"/>
  <c r="F41" i="188" s="1"/>
  <c r="G45" i="188" l="1"/>
  <c r="G41" i="188"/>
  <c r="H40" i="188"/>
  <c r="H45" i="188" s="1"/>
  <c r="J40" i="188"/>
  <c r="J41" i="188" s="1"/>
  <c r="L40" i="188"/>
  <c r="L41" i="188" s="1"/>
  <c r="H41" i="188" l="1"/>
  <c r="H48" i="188"/>
  <c r="J16" i="158"/>
  <c r="H16" i="158"/>
  <c r="F16" i="158"/>
  <c r="D16" i="158"/>
  <c r="J17" i="158"/>
  <c r="H17" i="158"/>
  <c r="F17" i="158"/>
  <c r="D17" i="158"/>
  <c r="C17" i="158"/>
  <c r="C16" i="158"/>
  <c r="S13" i="186"/>
  <c r="Q13" i="186"/>
  <c r="O13" i="186"/>
  <c r="M13" i="186"/>
  <c r="I13" i="186" s="1"/>
  <c r="K13" i="186"/>
  <c r="G13" i="186"/>
  <c r="E13" i="186"/>
  <c r="C13" i="186"/>
  <c r="F98" i="184" l="1"/>
  <c r="F97" i="184"/>
  <c r="F96" i="184"/>
  <c r="F95" i="184"/>
  <c r="F94" i="184"/>
  <c r="F93" i="184"/>
  <c r="F92" i="184"/>
  <c r="F91" i="184"/>
  <c r="F90" i="184"/>
  <c r="F89" i="184"/>
  <c r="F88" i="184"/>
  <c r="F87" i="184"/>
  <c r="F99" i="184" s="1"/>
  <c r="F101" i="184" s="1"/>
  <c r="F86" i="184"/>
  <c r="E81" i="184"/>
  <c r="G81" i="184" s="1"/>
  <c r="J81" i="184" s="1"/>
  <c r="H78" i="184"/>
  <c r="H74" i="184"/>
  <c r="H77" i="184" s="1"/>
  <c r="E73" i="184"/>
  <c r="G73" i="184" s="1"/>
  <c r="I73" i="184" s="1"/>
  <c r="J73" i="184" s="1"/>
  <c r="E72" i="184"/>
  <c r="B67" i="184"/>
  <c r="B65" i="184"/>
  <c r="E64" i="184"/>
  <c r="G64" i="184" s="1"/>
  <c r="I64" i="184" s="1"/>
  <c r="J64" i="184" s="1"/>
  <c r="E63" i="184"/>
  <c r="G63" i="184" s="1"/>
  <c r="I63" i="184" s="1"/>
  <c r="J63" i="184" s="1"/>
  <c r="E62" i="184"/>
  <c r="G62" i="184" s="1"/>
  <c r="I62" i="184" s="1"/>
  <c r="J62" i="184" s="1"/>
  <c r="E61" i="184"/>
  <c r="G61" i="184" s="1"/>
  <c r="I61" i="184" s="1"/>
  <c r="J61" i="184" s="1"/>
  <c r="E60" i="184"/>
  <c r="G60" i="184" s="1"/>
  <c r="I60" i="184" s="1"/>
  <c r="J60" i="184" s="1"/>
  <c r="E59" i="184"/>
  <c r="G59" i="184" s="1"/>
  <c r="I59" i="184" s="1"/>
  <c r="J59" i="184" s="1"/>
  <c r="E58" i="184"/>
  <c r="G58" i="184" s="1"/>
  <c r="I58" i="184" s="1"/>
  <c r="J58" i="184" s="1"/>
  <c r="E57" i="184"/>
  <c r="G57" i="184" s="1"/>
  <c r="I57" i="184" s="1"/>
  <c r="J57" i="184" s="1"/>
  <c r="E56" i="184"/>
  <c r="G56" i="184" s="1"/>
  <c r="I56" i="184" s="1"/>
  <c r="J56" i="184" s="1"/>
  <c r="E55" i="184"/>
  <c r="G55" i="184" s="1"/>
  <c r="I55" i="184" s="1"/>
  <c r="J55" i="184" s="1"/>
  <c r="E54" i="184"/>
  <c r="G54" i="184" s="1"/>
  <c r="I54" i="184" s="1"/>
  <c r="J54" i="184" s="1"/>
  <c r="E53" i="184"/>
  <c r="G53" i="184" s="1"/>
  <c r="I53" i="184" s="1"/>
  <c r="J53" i="184" s="1"/>
  <c r="E52" i="184"/>
  <c r="G52" i="184" s="1"/>
  <c r="I52" i="184" s="1"/>
  <c r="J52" i="184" s="1"/>
  <c r="E51" i="184"/>
  <c r="G51" i="184" s="1"/>
  <c r="I51" i="184" s="1"/>
  <c r="J51" i="184" s="1"/>
  <c r="E50" i="184"/>
  <c r="G50" i="184" s="1"/>
  <c r="I50" i="184" s="1"/>
  <c r="J50" i="184" s="1"/>
  <c r="E49" i="184"/>
  <c r="G49" i="184" s="1"/>
  <c r="I49" i="184" s="1"/>
  <c r="J49" i="184" s="1"/>
  <c r="E48" i="184"/>
  <c r="G48" i="184" s="1"/>
  <c r="I48" i="184" s="1"/>
  <c r="J48" i="184" s="1"/>
  <c r="E47" i="184"/>
  <c r="G47" i="184" s="1"/>
  <c r="I47" i="184" s="1"/>
  <c r="J47" i="184" s="1"/>
  <c r="E46" i="184"/>
  <c r="G46" i="184" s="1"/>
  <c r="I46" i="184" s="1"/>
  <c r="J46" i="184" s="1"/>
  <c r="E45" i="184"/>
  <c r="G45" i="184" s="1"/>
  <c r="I45" i="184" s="1"/>
  <c r="J45" i="184" s="1"/>
  <c r="E44" i="184"/>
  <c r="G44" i="184" s="1"/>
  <c r="I44" i="184" s="1"/>
  <c r="J44" i="184" s="1"/>
  <c r="E43" i="184"/>
  <c r="G43" i="184" s="1"/>
  <c r="I43" i="184" s="1"/>
  <c r="J43" i="184" s="1"/>
  <c r="E42" i="184"/>
  <c r="G42" i="184" s="1"/>
  <c r="I42" i="184" s="1"/>
  <c r="J42" i="184" s="1"/>
  <c r="E41" i="184"/>
  <c r="G41" i="184" s="1"/>
  <c r="I41" i="184" s="1"/>
  <c r="J41" i="184" s="1"/>
  <c r="E40" i="184"/>
  <c r="G40" i="184" s="1"/>
  <c r="I40" i="184" s="1"/>
  <c r="J40" i="184" s="1"/>
  <c r="E39" i="184"/>
  <c r="G39" i="184" s="1"/>
  <c r="I39" i="184" s="1"/>
  <c r="J39" i="184" s="1"/>
  <c r="E38" i="184"/>
  <c r="G38" i="184" s="1"/>
  <c r="I38" i="184" s="1"/>
  <c r="J38" i="184" s="1"/>
  <c r="E37" i="184"/>
  <c r="G37" i="184" s="1"/>
  <c r="I37" i="184" s="1"/>
  <c r="J37" i="184" s="1"/>
  <c r="E36" i="184"/>
  <c r="G36" i="184" s="1"/>
  <c r="I36" i="184" s="1"/>
  <c r="J36" i="184" s="1"/>
  <c r="E35" i="184"/>
  <c r="G35" i="184" s="1"/>
  <c r="I35" i="184" s="1"/>
  <c r="J35" i="184" s="1"/>
  <c r="E34" i="184"/>
  <c r="G34" i="184" s="1"/>
  <c r="I34" i="184" s="1"/>
  <c r="J34" i="184" s="1"/>
  <c r="E33" i="184"/>
  <c r="G33" i="184" s="1"/>
  <c r="I33" i="184" s="1"/>
  <c r="J33" i="184" s="1"/>
  <c r="E32" i="184"/>
  <c r="G32" i="184" s="1"/>
  <c r="I32" i="184" s="1"/>
  <c r="J32" i="184" s="1"/>
  <c r="E31" i="184"/>
  <c r="G31" i="184" s="1"/>
  <c r="I31" i="184" s="1"/>
  <c r="J31" i="184" s="1"/>
  <c r="E30" i="184"/>
  <c r="G30" i="184" s="1"/>
  <c r="I30" i="184" s="1"/>
  <c r="J30" i="184" s="1"/>
  <c r="E29" i="184"/>
  <c r="G29" i="184" s="1"/>
  <c r="I29" i="184" s="1"/>
  <c r="J29" i="184" s="1"/>
  <c r="E28" i="184"/>
  <c r="G28" i="184" s="1"/>
  <c r="I28" i="184" s="1"/>
  <c r="J28" i="184" s="1"/>
  <c r="E27" i="184"/>
  <c r="G27" i="184" s="1"/>
  <c r="I27" i="184" s="1"/>
  <c r="J27" i="184" s="1"/>
  <c r="E26" i="184"/>
  <c r="G26" i="184" s="1"/>
  <c r="I26" i="184" s="1"/>
  <c r="J26" i="184" s="1"/>
  <c r="E25" i="184"/>
  <c r="G25" i="184" s="1"/>
  <c r="I25" i="184" s="1"/>
  <c r="J25" i="184" s="1"/>
  <c r="E24" i="184"/>
  <c r="G24" i="184" s="1"/>
  <c r="I24" i="184" s="1"/>
  <c r="J24" i="184" s="1"/>
  <c r="E23" i="184"/>
  <c r="G23" i="184" s="1"/>
  <c r="I23" i="184" s="1"/>
  <c r="J23" i="184" s="1"/>
  <c r="E22" i="184"/>
  <c r="G22" i="184" s="1"/>
  <c r="I22" i="184" s="1"/>
  <c r="J22" i="184" s="1"/>
  <c r="E21" i="184"/>
  <c r="G21" i="184" s="1"/>
  <c r="I21" i="184" s="1"/>
  <c r="J21" i="184" s="1"/>
  <c r="E20" i="184"/>
  <c r="G20" i="184" s="1"/>
  <c r="I20" i="184" s="1"/>
  <c r="J20" i="184" s="1"/>
  <c r="E19" i="184"/>
  <c r="G19" i="184" s="1"/>
  <c r="I19" i="184" s="1"/>
  <c r="J19" i="184" s="1"/>
  <c r="E18" i="184"/>
  <c r="G18" i="184" s="1"/>
  <c r="I18" i="184" s="1"/>
  <c r="J18" i="184" s="1"/>
  <c r="E17" i="184"/>
  <c r="G17" i="184" s="1"/>
  <c r="I17" i="184" s="1"/>
  <c r="J17" i="184" s="1"/>
  <c r="E16" i="184"/>
  <c r="G16" i="184" s="1"/>
  <c r="I16" i="184" s="1"/>
  <c r="J16" i="184" s="1"/>
  <c r="E15" i="184"/>
  <c r="G15" i="184" s="1"/>
  <c r="I15" i="184" s="1"/>
  <c r="J15" i="184" s="1"/>
  <c r="E14" i="184"/>
  <c r="G14" i="184" s="1"/>
  <c r="I14" i="184" s="1"/>
  <c r="J14" i="184" s="1"/>
  <c r="E13" i="184"/>
  <c r="G13" i="184" s="1"/>
  <c r="I13" i="184" s="1"/>
  <c r="J13" i="184" s="1"/>
  <c r="E12" i="184"/>
  <c r="G12" i="184" s="1"/>
  <c r="I12" i="184" s="1"/>
  <c r="J12" i="184" s="1"/>
  <c r="E11" i="184"/>
  <c r="G11" i="184" s="1"/>
  <c r="I11" i="184" s="1"/>
  <c r="J11" i="184" s="1"/>
  <c r="E10" i="184"/>
  <c r="E67" i="184" s="1"/>
  <c r="D102" i="183"/>
  <c r="F102" i="183" s="1"/>
  <c r="D101" i="183"/>
  <c r="F101" i="183" s="1"/>
  <c r="D100" i="183"/>
  <c r="F100" i="183" s="1"/>
  <c r="D99" i="183"/>
  <c r="F99" i="183" s="1"/>
  <c r="D98" i="183"/>
  <c r="F98" i="183" s="1"/>
  <c r="D97" i="183"/>
  <c r="F97" i="183" s="1"/>
  <c r="D96" i="183"/>
  <c r="F96" i="183" s="1"/>
  <c r="D95" i="183"/>
  <c r="F95" i="183" s="1"/>
  <c r="D94" i="183"/>
  <c r="F94" i="183" s="1"/>
  <c r="D93" i="183"/>
  <c r="F93" i="183" s="1"/>
  <c r="D92" i="183"/>
  <c r="F92" i="183" s="1"/>
  <c r="D91" i="183"/>
  <c r="F91" i="183" s="1"/>
  <c r="D90" i="183"/>
  <c r="F90" i="183" s="1"/>
  <c r="D89" i="183"/>
  <c r="F89" i="183" s="1"/>
  <c r="D88" i="183"/>
  <c r="F88" i="183" s="1"/>
  <c r="D87" i="183"/>
  <c r="F87" i="183" s="1"/>
  <c r="E81" i="183"/>
  <c r="G81" i="183" s="1"/>
  <c r="H78" i="183"/>
  <c r="H74" i="183"/>
  <c r="H77" i="183" s="1"/>
  <c r="B74" i="183"/>
  <c r="E73" i="183"/>
  <c r="G73" i="183" s="1"/>
  <c r="I73" i="183" s="1"/>
  <c r="J73" i="183" s="1"/>
  <c r="E72" i="183"/>
  <c r="B67" i="183"/>
  <c r="B65" i="183"/>
  <c r="B66" i="183" s="1"/>
  <c r="B78" i="183" s="1"/>
  <c r="E64" i="183"/>
  <c r="G64" i="183" s="1"/>
  <c r="I64" i="183" s="1"/>
  <c r="J64" i="183" s="1"/>
  <c r="E63" i="183"/>
  <c r="G63" i="183" s="1"/>
  <c r="I63" i="183" s="1"/>
  <c r="J63" i="183" s="1"/>
  <c r="E62" i="183"/>
  <c r="G62" i="183" s="1"/>
  <c r="I62" i="183" s="1"/>
  <c r="J62" i="183" s="1"/>
  <c r="E61" i="183"/>
  <c r="G61" i="183" s="1"/>
  <c r="I61" i="183" s="1"/>
  <c r="J61" i="183" s="1"/>
  <c r="E60" i="183"/>
  <c r="G60" i="183" s="1"/>
  <c r="I60" i="183" s="1"/>
  <c r="J60" i="183" s="1"/>
  <c r="E59" i="183"/>
  <c r="G59" i="183" s="1"/>
  <c r="I59" i="183" s="1"/>
  <c r="J59" i="183" s="1"/>
  <c r="E58" i="183"/>
  <c r="G58" i="183" s="1"/>
  <c r="I58" i="183" s="1"/>
  <c r="J58" i="183" s="1"/>
  <c r="E57" i="183"/>
  <c r="G57" i="183" s="1"/>
  <c r="I57" i="183" s="1"/>
  <c r="J57" i="183" s="1"/>
  <c r="E56" i="183"/>
  <c r="G56" i="183" s="1"/>
  <c r="I56" i="183" s="1"/>
  <c r="J56" i="183" s="1"/>
  <c r="E55" i="183"/>
  <c r="G55" i="183" s="1"/>
  <c r="I55" i="183" s="1"/>
  <c r="J55" i="183" s="1"/>
  <c r="E54" i="183"/>
  <c r="G54" i="183" s="1"/>
  <c r="I54" i="183" s="1"/>
  <c r="J54" i="183" s="1"/>
  <c r="E53" i="183"/>
  <c r="G53" i="183" s="1"/>
  <c r="I53" i="183" s="1"/>
  <c r="J53" i="183" s="1"/>
  <c r="E52" i="183"/>
  <c r="G52" i="183" s="1"/>
  <c r="I52" i="183" s="1"/>
  <c r="J52" i="183" s="1"/>
  <c r="E51" i="183"/>
  <c r="G51" i="183" s="1"/>
  <c r="I51" i="183" s="1"/>
  <c r="J51" i="183" s="1"/>
  <c r="E50" i="183"/>
  <c r="G50" i="183" s="1"/>
  <c r="I50" i="183" s="1"/>
  <c r="J50" i="183" s="1"/>
  <c r="E49" i="183"/>
  <c r="G49" i="183" s="1"/>
  <c r="I49" i="183" s="1"/>
  <c r="J49" i="183" s="1"/>
  <c r="E48" i="183"/>
  <c r="G48" i="183" s="1"/>
  <c r="I48" i="183" s="1"/>
  <c r="J48" i="183" s="1"/>
  <c r="E47" i="183"/>
  <c r="G47" i="183" s="1"/>
  <c r="I47" i="183" s="1"/>
  <c r="J47" i="183" s="1"/>
  <c r="E46" i="183"/>
  <c r="G46" i="183" s="1"/>
  <c r="I46" i="183" s="1"/>
  <c r="J46" i="183" s="1"/>
  <c r="E45" i="183"/>
  <c r="G45" i="183" s="1"/>
  <c r="I45" i="183" s="1"/>
  <c r="J45" i="183" s="1"/>
  <c r="E44" i="183"/>
  <c r="G44" i="183" s="1"/>
  <c r="I44" i="183" s="1"/>
  <c r="J44" i="183" s="1"/>
  <c r="E43" i="183"/>
  <c r="G43" i="183" s="1"/>
  <c r="I43" i="183" s="1"/>
  <c r="J43" i="183" s="1"/>
  <c r="E42" i="183"/>
  <c r="G42" i="183" s="1"/>
  <c r="I42" i="183" s="1"/>
  <c r="J42" i="183" s="1"/>
  <c r="E41" i="183"/>
  <c r="G41" i="183" s="1"/>
  <c r="I41" i="183" s="1"/>
  <c r="J41" i="183" s="1"/>
  <c r="E40" i="183"/>
  <c r="G40" i="183" s="1"/>
  <c r="I40" i="183" s="1"/>
  <c r="J40" i="183" s="1"/>
  <c r="E39" i="183"/>
  <c r="G39" i="183" s="1"/>
  <c r="I39" i="183" s="1"/>
  <c r="J39" i="183" s="1"/>
  <c r="E38" i="183"/>
  <c r="G38" i="183" s="1"/>
  <c r="I38" i="183" s="1"/>
  <c r="J38" i="183" s="1"/>
  <c r="E37" i="183"/>
  <c r="G37" i="183" s="1"/>
  <c r="I37" i="183" s="1"/>
  <c r="J37" i="183" s="1"/>
  <c r="E36" i="183"/>
  <c r="G36" i="183" s="1"/>
  <c r="I36" i="183" s="1"/>
  <c r="J36" i="183" s="1"/>
  <c r="E35" i="183"/>
  <c r="G35" i="183" s="1"/>
  <c r="I35" i="183" s="1"/>
  <c r="J35" i="183" s="1"/>
  <c r="E34" i="183"/>
  <c r="G34" i="183" s="1"/>
  <c r="I34" i="183" s="1"/>
  <c r="J34" i="183" s="1"/>
  <c r="E33" i="183"/>
  <c r="G33" i="183" s="1"/>
  <c r="I33" i="183" s="1"/>
  <c r="J33" i="183" s="1"/>
  <c r="E32" i="183"/>
  <c r="G32" i="183" s="1"/>
  <c r="I32" i="183" s="1"/>
  <c r="J32" i="183" s="1"/>
  <c r="E31" i="183"/>
  <c r="G31" i="183" s="1"/>
  <c r="I31" i="183" s="1"/>
  <c r="J31" i="183" s="1"/>
  <c r="E30" i="183"/>
  <c r="G30" i="183" s="1"/>
  <c r="I30" i="183" s="1"/>
  <c r="J30" i="183" s="1"/>
  <c r="E29" i="183"/>
  <c r="G29" i="183" s="1"/>
  <c r="I29" i="183" s="1"/>
  <c r="J29" i="183" s="1"/>
  <c r="E28" i="183"/>
  <c r="G28" i="183" s="1"/>
  <c r="I28" i="183" s="1"/>
  <c r="J28" i="183" s="1"/>
  <c r="E27" i="183"/>
  <c r="G27" i="183" s="1"/>
  <c r="I27" i="183" s="1"/>
  <c r="J27" i="183" s="1"/>
  <c r="E26" i="183"/>
  <c r="G26" i="183" s="1"/>
  <c r="I26" i="183" s="1"/>
  <c r="J26" i="183" s="1"/>
  <c r="E25" i="183"/>
  <c r="G25" i="183" s="1"/>
  <c r="I25" i="183" s="1"/>
  <c r="J25" i="183" s="1"/>
  <c r="E24" i="183"/>
  <c r="G24" i="183" s="1"/>
  <c r="I24" i="183" s="1"/>
  <c r="J24" i="183" s="1"/>
  <c r="E23" i="183"/>
  <c r="G23" i="183" s="1"/>
  <c r="I23" i="183" s="1"/>
  <c r="J23" i="183" s="1"/>
  <c r="E22" i="183"/>
  <c r="G22" i="183" s="1"/>
  <c r="I22" i="183" s="1"/>
  <c r="J22" i="183" s="1"/>
  <c r="E21" i="183"/>
  <c r="G21" i="183" s="1"/>
  <c r="I21" i="183" s="1"/>
  <c r="J21" i="183" s="1"/>
  <c r="E20" i="183"/>
  <c r="G20" i="183" s="1"/>
  <c r="I20" i="183" s="1"/>
  <c r="J20" i="183" s="1"/>
  <c r="E19" i="183"/>
  <c r="G19" i="183" s="1"/>
  <c r="I19" i="183" s="1"/>
  <c r="J19" i="183" s="1"/>
  <c r="E18" i="183"/>
  <c r="G18" i="183" s="1"/>
  <c r="I18" i="183" s="1"/>
  <c r="J18" i="183" s="1"/>
  <c r="E17" i="183"/>
  <c r="G17" i="183" s="1"/>
  <c r="I17" i="183" s="1"/>
  <c r="J17" i="183" s="1"/>
  <c r="E16" i="183"/>
  <c r="G16" i="183" s="1"/>
  <c r="I16" i="183" s="1"/>
  <c r="J16" i="183" s="1"/>
  <c r="E15" i="183"/>
  <c r="G15" i="183" s="1"/>
  <c r="I15" i="183" s="1"/>
  <c r="J15" i="183" s="1"/>
  <c r="E14" i="183"/>
  <c r="G14" i="183" s="1"/>
  <c r="I14" i="183" s="1"/>
  <c r="J14" i="183" s="1"/>
  <c r="E13" i="183"/>
  <c r="G13" i="183" s="1"/>
  <c r="I13" i="183" s="1"/>
  <c r="J13" i="183" s="1"/>
  <c r="E12" i="183"/>
  <c r="G12" i="183" s="1"/>
  <c r="I12" i="183" s="1"/>
  <c r="J12" i="183" s="1"/>
  <c r="E11" i="183"/>
  <c r="G11" i="183" s="1"/>
  <c r="I11" i="183" s="1"/>
  <c r="J11" i="183" s="1"/>
  <c r="E10" i="183"/>
  <c r="F81" i="182"/>
  <c r="G81" i="182" s="1"/>
  <c r="I81" i="182" s="1"/>
  <c r="B74" i="182"/>
  <c r="B76" i="182" s="1"/>
  <c r="F73" i="182"/>
  <c r="G73" i="182" s="1"/>
  <c r="I73" i="182" s="1"/>
  <c r="K73" i="182" s="1"/>
  <c r="L73" i="182" s="1"/>
  <c r="F72" i="182"/>
  <c r="G72" i="182" s="1"/>
  <c r="B67" i="182"/>
  <c r="B79" i="182" s="1"/>
  <c r="B65" i="182"/>
  <c r="B77" i="182" s="1"/>
  <c r="F64" i="182"/>
  <c r="G64" i="182" s="1"/>
  <c r="I64" i="182" s="1"/>
  <c r="K64" i="182" s="1"/>
  <c r="L64" i="182" s="1"/>
  <c r="F63" i="182"/>
  <c r="G63" i="182" s="1"/>
  <c r="I63" i="182" s="1"/>
  <c r="K63" i="182" s="1"/>
  <c r="L63" i="182" s="1"/>
  <c r="F62" i="182"/>
  <c r="G62" i="182" s="1"/>
  <c r="I62" i="182" s="1"/>
  <c r="K62" i="182" s="1"/>
  <c r="L62" i="182" s="1"/>
  <c r="F61" i="182"/>
  <c r="G61" i="182" s="1"/>
  <c r="I61" i="182" s="1"/>
  <c r="K61" i="182" s="1"/>
  <c r="L61" i="182" s="1"/>
  <c r="F60" i="182"/>
  <c r="G60" i="182" s="1"/>
  <c r="I60" i="182" s="1"/>
  <c r="K60" i="182" s="1"/>
  <c r="L60" i="182" s="1"/>
  <c r="F59" i="182"/>
  <c r="G59" i="182" s="1"/>
  <c r="I59" i="182" s="1"/>
  <c r="K59" i="182" s="1"/>
  <c r="L59" i="182" s="1"/>
  <c r="F58" i="182"/>
  <c r="G58" i="182" s="1"/>
  <c r="I58" i="182" s="1"/>
  <c r="K58" i="182" s="1"/>
  <c r="L58" i="182" s="1"/>
  <c r="F57" i="182"/>
  <c r="G57" i="182" s="1"/>
  <c r="I57" i="182" s="1"/>
  <c r="K57" i="182" s="1"/>
  <c r="L57" i="182" s="1"/>
  <c r="F56" i="182"/>
  <c r="G56" i="182" s="1"/>
  <c r="I56" i="182" s="1"/>
  <c r="K56" i="182" s="1"/>
  <c r="L56" i="182" s="1"/>
  <c r="F55" i="182"/>
  <c r="G55" i="182" s="1"/>
  <c r="I55" i="182" s="1"/>
  <c r="K55" i="182" s="1"/>
  <c r="L55" i="182" s="1"/>
  <c r="F54" i="182"/>
  <c r="G54" i="182" s="1"/>
  <c r="I54" i="182" s="1"/>
  <c r="K54" i="182" s="1"/>
  <c r="L54" i="182" s="1"/>
  <c r="F53" i="182"/>
  <c r="G53" i="182" s="1"/>
  <c r="I53" i="182" s="1"/>
  <c r="K53" i="182" s="1"/>
  <c r="L53" i="182" s="1"/>
  <c r="F52" i="182"/>
  <c r="G52" i="182" s="1"/>
  <c r="I52" i="182" s="1"/>
  <c r="K52" i="182" s="1"/>
  <c r="L52" i="182" s="1"/>
  <c r="F51" i="182"/>
  <c r="G51" i="182" s="1"/>
  <c r="I51" i="182" s="1"/>
  <c r="K51" i="182" s="1"/>
  <c r="L51" i="182" s="1"/>
  <c r="G50" i="182"/>
  <c r="I50" i="182" s="1"/>
  <c r="K50" i="182" s="1"/>
  <c r="L50" i="182" s="1"/>
  <c r="F50" i="182"/>
  <c r="F49" i="182"/>
  <c r="G49" i="182" s="1"/>
  <c r="I49" i="182" s="1"/>
  <c r="K49" i="182" s="1"/>
  <c r="L49" i="182" s="1"/>
  <c r="F48" i="182"/>
  <c r="G48" i="182" s="1"/>
  <c r="I48" i="182" s="1"/>
  <c r="K48" i="182" s="1"/>
  <c r="L48" i="182" s="1"/>
  <c r="F47" i="182"/>
  <c r="G47" i="182" s="1"/>
  <c r="I47" i="182" s="1"/>
  <c r="K47" i="182" s="1"/>
  <c r="L47" i="182" s="1"/>
  <c r="F46" i="182"/>
  <c r="G46" i="182" s="1"/>
  <c r="I46" i="182" s="1"/>
  <c r="K46" i="182" s="1"/>
  <c r="L46" i="182" s="1"/>
  <c r="F45" i="182"/>
  <c r="G45" i="182" s="1"/>
  <c r="I45" i="182" s="1"/>
  <c r="K45" i="182" s="1"/>
  <c r="L45" i="182" s="1"/>
  <c r="F44" i="182"/>
  <c r="G44" i="182" s="1"/>
  <c r="I44" i="182" s="1"/>
  <c r="K44" i="182" s="1"/>
  <c r="L44" i="182" s="1"/>
  <c r="F43" i="182"/>
  <c r="G43" i="182" s="1"/>
  <c r="I43" i="182" s="1"/>
  <c r="K43" i="182" s="1"/>
  <c r="L43" i="182" s="1"/>
  <c r="F42" i="182"/>
  <c r="G42" i="182" s="1"/>
  <c r="I42" i="182" s="1"/>
  <c r="K42" i="182" s="1"/>
  <c r="L42" i="182" s="1"/>
  <c r="F41" i="182"/>
  <c r="G41" i="182" s="1"/>
  <c r="I41" i="182" s="1"/>
  <c r="K41" i="182" s="1"/>
  <c r="L41" i="182" s="1"/>
  <c r="F40" i="182"/>
  <c r="G40" i="182" s="1"/>
  <c r="I40" i="182" s="1"/>
  <c r="K40" i="182" s="1"/>
  <c r="L40" i="182" s="1"/>
  <c r="F39" i="182"/>
  <c r="G39" i="182" s="1"/>
  <c r="I39" i="182" s="1"/>
  <c r="K39" i="182" s="1"/>
  <c r="L39" i="182" s="1"/>
  <c r="F38" i="182"/>
  <c r="G38" i="182" s="1"/>
  <c r="I38" i="182" s="1"/>
  <c r="K38" i="182" s="1"/>
  <c r="L38" i="182" s="1"/>
  <c r="F37" i="182"/>
  <c r="G37" i="182" s="1"/>
  <c r="I37" i="182" s="1"/>
  <c r="K37" i="182" s="1"/>
  <c r="L37" i="182" s="1"/>
  <c r="F36" i="182"/>
  <c r="G36" i="182" s="1"/>
  <c r="I36" i="182" s="1"/>
  <c r="K36" i="182" s="1"/>
  <c r="L36" i="182" s="1"/>
  <c r="F35" i="182"/>
  <c r="G35" i="182" s="1"/>
  <c r="I35" i="182" s="1"/>
  <c r="K35" i="182" s="1"/>
  <c r="L35" i="182" s="1"/>
  <c r="G34" i="182"/>
  <c r="I34" i="182" s="1"/>
  <c r="K34" i="182" s="1"/>
  <c r="L34" i="182" s="1"/>
  <c r="F34" i="182"/>
  <c r="F33" i="182"/>
  <c r="G33" i="182" s="1"/>
  <c r="I33" i="182" s="1"/>
  <c r="K33" i="182" s="1"/>
  <c r="L33" i="182" s="1"/>
  <c r="F32" i="182"/>
  <c r="G32" i="182" s="1"/>
  <c r="I32" i="182" s="1"/>
  <c r="K32" i="182" s="1"/>
  <c r="L32" i="182" s="1"/>
  <c r="F31" i="182"/>
  <c r="G31" i="182" s="1"/>
  <c r="I31" i="182" s="1"/>
  <c r="K31" i="182" s="1"/>
  <c r="L31" i="182" s="1"/>
  <c r="F30" i="182"/>
  <c r="G30" i="182" s="1"/>
  <c r="I30" i="182" s="1"/>
  <c r="K30" i="182" s="1"/>
  <c r="L30" i="182" s="1"/>
  <c r="F29" i="182"/>
  <c r="G29" i="182" s="1"/>
  <c r="I29" i="182" s="1"/>
  <c r="K29" i="182" s="1"/>
  <c r="L29" i="182" s="1"/>
  <c r="F28" i="182"/>
  <c r="G28" i="182" s="1"/>
  <c r="I28" i="182" s="1"/>
  <c r="K28" i="182" s="1"/>
  <c r="L28" i="182" s="1"/>
  <c r="F27" i="182"/>
  <c r="G27" i="182" s="1"/>
  <c r="I27" i="182" s="1"/>
  <c r="K27" i="182" s="1"/>
  <c r="L27" i="182" s="1"/>
  <c r="F26" i="182"/>
  <c r="G26" i="182" s="1"/>
  <c r="I26" i="182" s="1"/>
  <c r="K26" i="182" s="1"/>
  <c r="L26" i="182" s="1"/>
  <c r="F25" i="182"/>
  <c r="G25" i="182" s="1"/>
  <c r="I25" i="182" s="1"/>
  <c r="K25" i="182" s="1"/>
  <c r="L25" i="182" s="1"/>
  <c r="F24" i="182"/>
  <c r="G24" i="182" s="1"/>
  <c r="I24" i="182" s="1"/>
  <c r="K24" i="182" s="1"/>
  <c r="L24" i="182" s="1"/>
  <c r="F23" i="182"/>
  <c r="G23" i="182" s="1"/>
  <c r="I23" i="182" s="1"/>
  <c r="K23" i="182" s="1"/>
  <c r="L23" i="182" s="1"/>
  <c r="F22" i="182"/>
  <c r="G22" i="182" s="1"/>
  <c r="I22" i="182" s="1"/>
  <c r="K22" i="182" s="1"/>
  <c r="L22" i="182" s="1"/>
  <c r="F21" i="182"/>
  <c r="G21" i="182" s="1"/>
  <c r="I21" i="182" s="1"/>
  <c r="K21" i="182" s="1"/>
  <c r="L21" i="182" s="1"/>
  <c r="F20" i="182"/>
  <c r="G20" i="182" s="1"/>
  <c r="I20" i="182" s="1"/>
  <c r="K20" i="182" s="1"/>
  <c r="L20" i="182" s="1"/>
  <c r="F19" i="182"/>
  <c r="G19" i="182" s="1"/>
  <c r="I19" i="182" s="1"/>
  <c r="K19" i="182" s="1"/>
  <c r="L19" i="182" s="1"/>
  <c r="G18" i="182"/>
  <c r="I18" i="182" s="1"/>
  <c r="K18" i="182" s="1"/>
  <c r="L18" i="182" s="1"/>
  <c r="F18" i="182"/>
  <c r="F17" i="182"/>
  <c r="G17" i="182" s="1"/>
  <c r="I17" i="182" s="1"/>
  <c r="K17" i="182" s="1"/>
  <c r="L17" i="182" s="1"/>
  <c r="F16" i="182"/>
  <c r="G16" i="182" s="1"/>
  <c r="I16" i="182" s="1"/>
  <c r="K16" i="182" s="1"/>
  <c r="L16" i="182" s="1"/>
  <c r="F15" i="182"/>
  <c r="G15" i="182" s="1"/>
  <c r="I15" i="182" s="1"/>
  <c r="K15" i="182" s="1"/>
  <c r="L15" i="182" s="1"/>
  <c r="F14" i="182"/>
  <c r="G14" i="182" s="1"/>
  <c r="I14" i="182" s="1"/>
  <c r="K14" i="182" s="1"/>
  <c r="L14" i="182" s="1"/>
  <c r="F13" i="182"/>
  <c r="G13" i="182" s="1"/>
  <c r="I13" i="182" s="1"/>
  <c r="K13" i="182" s="1"/>
  <c r="L13" i="182" s="1"/>
  <c r="F12" i="182"/>
  <c r="G12" i="182" s="1"/>
  <c r="I12" i="182" s="1"/>
  <c r="K12" i="182" s="1"/>
  <c r="L12" i="182" s="1"/>
  <c r="F11" i="182"/>
  <c r="G11" i="182" s="1"/>
  <c r="I11" i="182" s="1"/>
  <c r="K11" i="182" s="1"/>
  <c r="L11" i="182" s="1"/>
  <c r="F10" i="182"/>
  <c r="G10" i="182" s="1"/>
  <c r="BB86" i="181"/>
  <c r="AR86" i="181"/>
  <c r="AQ86" i="181"/>
  <c r="AP86" i="181"/>
  <c r="AO86" i="181"/>
  <c r="AN86" i="181"/>
  <c r="AM86" i="181"/>
  <c r="AC86" i="181"/>
  <c r="AB86" i="181"/>
  <c r="Z86" i="181"/>
  <c r="Y86" i="181"/>
  <c r="K86" i="181"/>
  <c r="U86" i="181" s="1"/>
  <c r="BA86" i="181" s="1"/>
  <c r="J86" i="181"/>
  <c r="T86" i="181" s="1"/>
  <c r="I86" i="181"/>
  <c r="Q86" i="181" s="1"/>
  <c r="H86" i="181"/>
  <c r="G86" i="181"/>
  <c r="D86" i="181"/>
  <c r="C86" i="181"/>
  <c r="AR85" i="181"/>
  <c r="AQ85" i="181"/>
  <c r="AP85" i="181"/>
  <c r="AO85" i="181"/>
  <c r="AN85" i="181"/>
  <c r="AM85" i="181"/>
  <c r="AC85" i="181"/>
  <c r="AB85" i="181"/>
  <c r="Z85" i="181"/>
  <c r="Y85" i="181"/>
  <c r="U85" i="181"/>
  <c r="T85" i="181"/>
  <c r="Q85" i="181"/>
  <c r="AW85" i="181" s="1"/>
  <c r="P85" i="181"/>
  <c r="G85" i="181"/>
  <c r="F85" i="181"/>
  <c r="B85" i="181"/>
  <c r="BB78" i="181"/>
  <c r="BB76" i="181"/>
  <c r="AR75" i="181"/>
  <c r="AQ75" i="181"/>
  <c r="AP75" i="181"/>
  <c r="AO75" i="181"/>
  <c r="AN75" i="181"/>
  <c r="AM75" i="181"/>
  <c r="AC75" i="181"/>
  <c r="AB75" i="181"/>
  <c r="Z75" i="181"/>
  <c r="Y75" i="181"/>
  <c r="C75" i="181"/>
  <c r="I75" i="181" s="1"/>
  <c r="AR74" i="181"/>
  <c r="AQ74" i="181"/>
  <c r="AP74" i="181"/>
  <c r="AO74" i="181"/>
  <c r="AN74" i="181"/>
  <c r="AM74" i="181"/>
  <c r="AC74" i="181"/>
  <c r="AB74" i="181"/>
  <c r="Z74" i="181"/>
  <c r="Y74" i="181"/>
  <c r="C74" i="181"/>
  <c r="K71" i="181"/>
  <c r="J71" i="181"/>
  <c r="I71" i="181"/>
  <c r="H71" i="181"/>
  <c r="D71" i="181"/>
  <c r="C71" i="181"/>
  <c r="K69" i="181"/>
  <c r="I69" i="181"/>
  <c r="I70" i="181" s="1"/>
  <c r="D69" i="181"/>
  <c r="D70" i="181" s="1"/>
  <c r="C69" i="181"/>
  <c r="BB68" i="181"/>
  <c r="AR68" i="181"/>
  <c r="AQ68" i="181"/>
  <c r="AP68" i="181"/>
  <c r="AO68" i="181"/>
  <c r="AN68" i="181"/>
  <c r="AM68" i="181"/>
  <c r="AC68" i="181"/>
  <c r="AB68" i="181"/>
  <c r="Z68" i="181"/>
  <c r="Y68" i="181"/>
  <c r="U68" i="181"/>
  <c r="T68" i="181"/>
  <c r="AZ68" i="181" s="1"/>
  <c r="Q68" i="181"/>
  <c r="P68" i="181"/>
  <c r="G68" i="181"/>
  <c r="F68" i="181"/>
  <c r="B68" i="181"/>
  <c r="BB67" i="181"/>
  <c r="AR67" i="181"/>
  <c r="AQ67" i="181"/>
  <c r="AP67" i="181"/>
  <c r="AO67" i="181"/>
  <c r="AN67" i="181"/>
  <c r="AM67" i="181"/>
  <c r="AC67" i="181"/>
  <c r="AB67" i="181"/>
  <c r="Z67" i="181"/>
  <c r="Y67" i="181"/>
  <c r="U67" i="181"/>
  <c r="T67" i="181"/>
  <c r="Q67" i="181"/>
  <c r="AW67" i="181" s="1"/>
  <c r="P67" i="181"/>
  <c r="G67" i="181"/>
  <c r="F67" i="181"/>
  <c r="B67" i="181"/>
  <c r="BB66" i="181"/>
  <c r="AR66" i="181"/>
  <c r="AQ66" i="181"/>
  <c r="AP66" i="181"/>
  <c r="AO66" i="181"/>
  <c r="AN66" i="181"/>
  <c r="AM66" i="181"/>
  <c r="AC66" i="181"/>
  <c r="AB66" i="181"/>
  <c r="Z66" i="181"/>
  <c r="Y66" i="181"/>
  <c r="U66" i="181"/>
  <c r="BA66" i="181" s="1"/>
  <c r="T66" i="181"/>
  <c r="AZ66" i="181" s="1"/>
  <c r="Q66" i="181"/>
  <c r="AW66" i="181" s="1"/>
  <c r="P66" i="181"/>
  <c r="G66" i="181"/>
  <c r="F66" i="181"/>
  <c r="B66" i="181"/>
  <c r="BB65" i="181"/>
  <c r="AR65" i="181"/>
  <c r="AQ65" i="181"/>
  <c r="AP65" i="181"/>
  <c r="AO65" i="181"/>
  <c r="AN65" i="181"/>
  <c r="AM65" i="181"/>
  <c r="AC65" i="181"/>
  <c r="AB65" i="181"/>
  <c r="Z65" i="181"/>
  <c r="Y65" i="181"/>
  <c r="U65" i="181"/>
  <c r="T65" i="181"/>
  <c r="Q65" i="181"/>
  <c r="AW65" i="181" s="1"/>
  <c r="P65" i="181"/>
  <c r="G65" i="181"/>
  <c r="F65" i="181"/>
  <c r="E65" i="181" s="1"/>
  <c r="B65" i="181"/>
  <c r="BB64" i="181"/>
  <c r="AR64" i="181"/>
  <c r="AQ64" i="181"/>
  <c r="AP64" i="181"/>
  <c r="AO64" i="181"/>
  <c r="AN64" i="181"/>
  <c r="AM64" i="181"/>
  <c r="AC64" i="181"/>
  <c r="AB64" i="181"/>
  <c r="Z64" i="181"/>
  <c r="Y64" i="181"/>
  <c r="U64" i="181"/>
  <c r="T64" i="181"/>
  <c r="AZ64" i="181" s="1"/>
  <c r="Q64" i="181"/>
  <c r="P64" i="181"/>
  <c r="G64" i="181"/>
  <c r="F64" i="181"/>
  <c r="B64" i="181"/>
  <c r="BB63" i="181"/>
  <c r="AR63" i="181"/>
  <c r="AQ63" i="181"/>
  <c r="AP63" i="181"/>
  <c r="AO63" i="181"/>
  <c r="AN63" i="181"/>
  <c r="AM63" i="181"/>
  <c r="AC63" i="181"/>
  <c r="AB63" i="181"/>
  <c r="Z63" i="181"/>
  <c r="Y63" i="181"/>
  <c r="U63" i="181"/>
  <c r="T63" i="181"/>
  <c r="Q63" i="181"/>
  <c r="P63" i="181"/>
  <c r="G63" i="181"/>
  <c r="F63" i="181"/>
  <c r="B63" i="181"/>
  <c r="BB62" i="181"/>
  <c r="AR62" i="181"/>
  <c r="AQ62" i="181"/>
  <c r="AP62" i="181"/>
  <c r="AO62" i="181"/>
  <c r="AN62" i="181"/>
  <c r="AM62" i="181"/>
  <c r="AC62" i="181"/>
  <c r="AB62" i="181"/>
  <c r="Z62" i="181"/>
  <c r="Y62" i="181"/>
  <c r="U62" i="181"/>
  <c r="T62" i="181"/>
  <c r="AZ62" i="181" s="1"/>
  <c r="Q62" i="181"/>
  <c r="P62" i="181"/>
  <c r="AV62" i="181" s="1"/>
  <c r="G62" i="181"/>
  <c r="F62" i="181"/>
  <c r="B62" i="181"/>
  <c r="BB61" i="181"/>
  <c r="AR61" i="181"/>
  <c r="AQ61" i="181"/>
  <c r="AP61" i="181"/>
  <c r="AO61" i="181"/>
  <c r="AN61" i="181"/>
  <c r="AM61" i="181"/>
  <c r="AC61" i="181"/>
  <c r="AB61" i="181"/>
  <c r="Z61" i="181"/>
  <c r="Y61" i="181"/>
  <c r="U61" i="181"/>
  <c r="T61" i="181"/>
  <c r="Q61" i="181"/>
  <c r="P61" i="181"/>
  <c r="G61" i="181"/>
  <c r="F61" i="181"/>
  <c r="B61" i="181"/>
  <c r="BB60" i="181"/>
  <c r="AR60" i="181"/>
  <c r="AQ60" i="181"/>
  <c r="AP60" i="181"/>
  <c r="AO60" i="181"/>
  <c r="AN60" i="181"/>
  <c r="AM60" i="181"/>
  <c r="AC60" i="181"/>
  <c r="AB60" i="181"/>
  <c r="Z60" i="181"/>
  <c r="Y60" i="181"/>
  <c r="U60" i="181"/>
  <c r="AL60" i="181" s="1"/>
  <c r="T60" i="181"/>
  <c r="AZ60" i="181" s="1"/>
  <c r="Q60" i="181"/>
  <c r="AH60" i="181" s="1"/>
  <c r="P60" i="181"/>
  <c r="O60" i="181" s="1"/>
  <c r="AU60" i="181" s="1"/>
  <c r="G60" i="181"/>
  <c r="F60" i="181"/>
  <c r="B60" i="181"/>
  <c r="BB59" i="181"/>
  <c r="AR59" i="181"/>
  <c r="AQ59" i="181"/>
  <c r="AP59" i="181"/>
  <c r="AO59" i="181"/>
  <c r="AN59" i="181"/>
  <c r="AM59" i="181"/>
  <c r="AC59" i="181"/>
  <c r="AB59" i="181"/>
  <c r="Z59" i="181"/>
  <c r="Y59" i="181"/>
  <c r="U59" i="181"/>
  <c r="AL59" i="181" s="1"/>
  <c r="T59" i="181"/>
  <c r="Q59" i="181"/>
  <c r="P59" i="181"/>
  <c r="G59" i="181"/>
  <c r="F59" i="181"/>
  <c r="B59" i="181"/>
  <c r="BB58" i="181"/>
  <c r="AR58" i="181"/>
  <c r="AQ58" i="181"/>
  <c r="AP58" i="181"/>
  <c r="AO58" i="181"/>
  <c r="AN58" i="181"/>
  <c r="AM58" i="181"/>
  <c r="AC58" i="181"/>
  <c r="AB58" i="181"/>
  <c r="Z58" i="181"/>
  <c r="Y58" i="181"/>
  <c r="U58" i="181"/>
  <c r="AL58" i="181" s="1"/>
  <c r="T58" i="181"/>
  <c r="Q58" i="181"/>
  <c r="AH58" i="181" s="1"/>
  <c r="P58" i="181"/>
  <c r="O58" i="181" s="1"/>
  <c r="AU58" i="181" s="1"/>
  <c r="G58" i="181"/>
  <c r="F58" i="181"/>
  <c r="B58" i="181"/>
  <c r="BB57" i="181"/>
  <c r="AR57" i="181"/>
  <c r="AQ57" i="181"/>
  <c r="AP57" i="181"/>
  <c r="AO57" i="181"/>
  <c r="AN57" i="181"/>
  <c r="AM57" i="181"/>
  <c r="AC57" i="181"/>
  <c r="AB57" i="181"/>
  <c r="Z57" i="181"/>
  <c r="Y57" i="181"/>
  <c r="U57" i="181"/>
  <c r="AL57" i="181" s="1"/>
  <c r="T57" i="181"/>
  <c r="Q57" i="181"/>
  <c r="P57" i="181"/>
  <c r="G57" i="181"/>
  <c r="F57" i="181"/>
  <c r="B57" i="181"/>
  <c r="BB56" i="181"/>
  <c r="AR56" i="181"/>
  <c r="AQ56" i="181"/>
  <c r="AP56" i="181"/>
  <c r="AO56" i="181"/>
  <c r="AN56" i="181"/>
  <c r="AM56" i="181"/>
  <c r="AC56" i="181"/>
  <c r="AB56" i="181"/>
  <c r="Z56" i="181"/>
  <c r="Y56" i="181"/>
  <c r="U56" i="181"/>
  <c r="T56" i="181"/>
  <c r="Q56" i="181"/>
  <c r="P56" i="181"/>
  <c r="O56" i="181" s="1"/>
  <c r="AU56" i="181" s="1"/>
  <c r="G56" i="181"/>
  <c r="F56" i="181"/>
  <c r="B56" i="181"/>
  <c r="BB55" i="181"/>
  <c r="AR55" i="181"/>
  <c r="AQ55" i="181"/>
  <c r="AP55" i="181"/>
  <c r="AO55" i="181"/>
  <c r="AN55" i="181"/>
  <c r="AM55" i="181"/>
  <c r="AC55" i="181"/>
  <c r="AB55" i="181"/>
  <c r="Z55" i="181"/>
  <c r="Y55" i="181"/>
  <c r="U55" i="181"/>
  <c r="T55" i="181"/>
  <c r="Q55" i="181"/>
  <c r="P55" i="181"/>
  <c r="G55" i="181"/>
  <c r="F55" i="181"/>
  <c r="B55" i="181"/>
  <c r="BB54" i="181"/>
  <c r="AR54" i="181"/>
  <c r="AQ54" i="181"/>
  <c r="AP54" i="181"/>
  <c r="AO54" i="181"/>
  <c r="AN54" i="181"/>
  <c r="AM54" i="181"/>
  <c r="AC54" i="181"/>
  <c r="AB54" i="181"/>
  <c r="Z54" i="181"/>
  <c r="Y54" i="181"/>
  <c r="U54" i="181"/>
  <c r="T54" i="181"/>
  <c r="Q54" i="181"/>
  <c r="P54" i="181"/>
  <c r="G54" i="181"/>
  <c r="F54" i="181"/>
  <c r="B54" i="181"/>
  <c r="BB53" i="181"/>
  <c r="AR53" i="181"/>
  <c r="AQ53" i="181"/>
  <c r="AP53" i="181"/>
  <c r="AO53" i="181"/>
  <c r="AN53" i="181"/>
  <c r="AM53" i="181"/>
  <c r="AC53" i="181"/>
  <c r="AB53" i="181"/>
  <c r="Z53" i="181"/>
  <c r="Y53" i="181"/>
  <c r="U53" i="181"/>
  <c r="T53" i="181"/>
  <c r="AK53" i="181" s="1"/>
  <c r="Q53" i="181"/>
  <c r="P53" i="181"/>
  <c r="G53" i="181"/>
  <c r="F53" i="181"/>
  <c r="B53" i="181"/>
  <c r="BB52" i="181"/>
  <c r="AR52" i="181"/>
  <c r="AQ52" i="181"/>
  <c r="AP52" i="181"/>
  <c r="AO52" i="181"/>
  <c r="AN52" i="181"/>
  <c r="AM52" i="181"/>
  <c r="AC52" i="181"/>
  <c r="AB52" i="181"/>
  <c r="Z52" i="181"/>
  <c r="Y52" i="181"/>
  <c r="U52" i="181"/>
  <c r="AL52" i="181" s="1"/>
  <c r="T52" i="181"/>
  <c r="AK52" i="181" s="1"/>
  <c r="Q52" i="181"/>
  <c r="AH52" i="181" s="1"/>
  <c r="P52" i="181"/>
  <c r="G52" i="181"/>
  <c r="F52" i="181"/>
  <c r="B52" i="181"/>
  <c r="BB51" i="181"/>
  <c r="AR51" i="181"/>
  <c r="AQ51" i="181"/>
  <c r="AP51" i="181"/>
  <c r="AO51" i="181"/>
  <c r="AN51" i="181"/>
  <c r="AM51" i="181"/>
  <c r="AC51" i="181"/>
  <c r="AB51" i="181"/>
  <c r="Z51" i="181"/>
  <c r="Y51" i="181"/>
  <c r="U51" i="181"/>
  <c r="T51" i="181"/>
  <c r="Q51" i="181"/>
  <c r="P51" i="181"/>
  <c r="G51" i="181"/>
  <c r="F51" i="181"/>
  <c r="B51" i="181"/>
  <c r="BB50" i="181"/>
  <c r="AR50" i="181"/>
  <c r="AQ50" i="181"/>
  <c r="AP50" i="181"/>
  <c r="AO50" i="181"/>
  <c r="AN50" i="181"/>
  <c r="AM50" i="181"/>
  <c r="AC50" i="181"/>
  <c r="AB50" i="181"/>
  <c r="Z50" i="181"/>
  <c r="Y50" i="181"/>
  <c r="U50" i="181"/>
  <c r="BA50" i="181" s="1"/>
  <c r="T50" i="181"/>
  <c r="Q50" i="181"/>
  <c r="P50" i="181"/>
  <c r="G50" i="181"/>
  <c r="F50" i="181"/>
  <c r="B50" i="181"/>
  <c r="BB49" i="181"/>
  <c r="AR49" i="181"/>
  <c r="AQ49" i="181"/>
  <c r="AP49" i="181"/>
  <c r="AO49" i="181"/>
  <c r="AN49" i="181"/>
  <c r="AM49" i="181"/>
  <c r="AC49" i="181"/>
  <c r="AB49" i="181"/>
  <c r="Z49" i="181"/>
  <c r="Y49" i="181"/>
  <c r="U49" i="181"/>
  <c r="T49" i="181"/>
  <c r="AK49" i="181" s="1"/>
  <c r="Q49" i="181"/>
  <c r="P49" i="181"/>
  <c r="G49" i="181"/>
  <c r="F49" i="181"/>
  <c r="E49" i="181" s="1"/>
  <c r="B49" i="181"/>
  <c r="BB48" i="181"/>
  <c r="AR48" i="181"/>
  <c r="AQ48" i="181"/>
  <c r="AP48" i="181"/>
  <c r="AO48" i="181"/>
  <c r="AN48" i="181"/>
  <c r="AM48" i="181"/>
  <c r="AC48" i="181"/>
  <c r="AB48" i="181"/>
  <c r="Z48" i="181"/>
  <c r="Y48" i="181"/>
  <c r="U48" i="181"/>
  <c r="AL48" i="181" s="1"/>
  <c r="T48" i="181"/>
  <c r="AK48" i="181" s="1"/>
  <c r="Q48" i="181"/>
  <c r="AH48" i="181" s="1"/>
  <c r="P48" i="181"/>
  <c r="O48" i="181" s="1"/>
  <c r="G48" i="181"/>
  <c r="F48" i="181"/>
  <c r="B48" i="181"/>
  <c r="BB47" i="181"/>
  <c r="AR47" i="181"/>
  <c r="AQ47" i="181"/>
  <c r="AP47" i="181"/>
  <c r="AO47" i="181"/>
  <c r="AN47" i="181"/>
  <c r="AM47" i="181"/>
  <c r="AC47" i="181"/>
  <c r="AB47" i="181"/>
  <c r="Z47" i="181"/>
  <c r="Y47" i="181"/>
  <c r="U47" i="181"/>
  <c r="T47" i="181"/>
  <c r="Q47" i="181"/>
  <c r="P47" i="181"/>
  <c r="G47" i="181"/>
  <c r="F47" i="181"/>
  <c r="B47" i="181"/>
  <c r="BB46" i="181"/>
  <c r="AR46" i="181"/>
  <c r="AQ46" i="181"/>
  <c r="AP46" i="181"/>
  <c r="AO46" i="181"/>
  <c r="AN46" i="181"/>
  <c r="AM46" i="181"/>
  <c r="AC46" i="181"/>
  <c r="AB46" i="181"/>
  <c r="Z46" i="181"/>
  <c r="Y46" i="181"/>
  <c r="U46" i="181"/>
  <c r="BA46" i="181" s="1"/>
  <c r="T46" i="181"/>
  <c r="Q46" i="181"/>
  <c r="P46" i="181"/>
  <c r="AV46" i="181" s="1"/>
  <c r="G46" i="181"/>
  <c r="F46" i="181"/>
  <c r="B46" i="181"/>
  <c r="BB45" i="181"/>
  <c r="AR45" i="181"/>
  <c r="AQ45" i="181"/>
  <c r="AP45" i="181"/>
  <c r="AO45" i="181"/>
  <c r="AN45" i="181"/>
  <c r="AM45" i="181"/>
  <c r="AC45" i="181"/>
  <c r="AB45" i="181"/>
  <c r="Z45" i="181"/>
  <c r="Y45" i="181"/>
  <c r="U45" i="181"/>
  <c r="T45" i="181"/>
  <c r="AK45" i="181" s="1"/>
  <c r="Q45" i="181"/>
  <c r="P45" i="181"/>
  <c r="G45" i="181"/>
  <c r="F45" i="181"/>
  <c r="E45" i="181" s="1"/>
  <c r="B45" i="181"/>
  <c r="BB44" i="181"/>
  <c r="AR44" i="181"/>
  <c r="AQ44" i="181"/>
  <c r="AP44" i="181"/>
  <c r="AO44" i="181"/>
  <c r="AN44" i="181"/>
  <c r="AM44" i="181"/>
  <c r="AC44" i="181"/>
  <c r="AB44" i="181"/>
  <c r="Z44" i="181"/>
  <c r="Y44" i="181"/>
  <c r="U44" i="181"/>
  <c r="AL44" i="181" s="1"/>
  <c r="T44" i="181"/>
  <c r="AK44" i="181" s="1"/>
  <c r="Q44" i="181"/>
  <c r="AH44" i="181" s="1"/>
  <c r="P44" i="181"/>
  <c r="O44" i="181" s="1"/>
  <c r="G44" i="181"/>
  <c r="F44" i="181"/>
  <c r="B44" i="181"/>
  <c r="BB43" i="181"/>
  <c r="AR43" i="181"/>
  <c r="AQ43" i="181"/>
  <c r="AP43" i="181"/>
  <c r="AO43" i="181"/>
  <c r="AN43" i="181"/>
  <c r="AM43" i="181"/>
  <c r="AC43" i="181"/>
  <c r="AB43" i="181"/>
  <c r="Z43" i="181"/>
  <c r="Y43" i="181"/>
  <c r="U43" i="181"/>
  <c r="T43" i="181"/>
  <c r="AK43" i="181" s="1"/>
  <c r="Q43" i="181"/>
  <c r="P43" i="181"/>
  <c r="G43" i="181"/>
  <c r="F43" i="181"/>
  <c r="B43" i="181"/>
  <c r="BB42" i="181"/>
  <c r="AR42" i="181"/>
  <c r="AQ42" i="181"/>
  <c r="AP42" i="181"/>
  <c r="AO42" i="181"/>
  <c r="AN42" i="181"/>
  <c r="AM42" i="181"/>
  <c r="AC42" i="181"/>
  <c r="AB42" i="181"/>
  <c r="Z42" i="181"/>
  <c r="Y42" i="181"/>
  <c r="U42" i="181"/>
  <c r="BA42" i="181" s="1"/>
  <c r="T42" i="181"/>
  <c r="Q42" i="181"/>
  <c r="P42" i="181"/>
  <c r="AV42" i="181" s="1"/>
  <c r="G42" i="181"/>
  <c r="F42" i="181"/>
  <c r="B42" i="181"/>
  <c r="BB41" i="181"/>
  <c r="AR41" i="181"/>
  <c r="AQ41" i="181"/>
  <c r="AP41" i="181"/>
  <c r="AO41" i="181"/>
  <c r="AN41" i="181"/>
  <c r="AM41" i="181"/>
  <c r="AC41" i="181"/>
  <c r="AB41" i="181"/>
  <c r="Z41" i="181"/>
  <c r="Y41" i="181"/>
  <c r="U41" i="181"/>
  <c r="T41" i="181"/>
  <c r="AK41" i="181" s="1"/>
  <c r="Q41" i="181"/>
  <c r="P41" i="181"/>
  <c r="G41" i="181"/>
  <c r="F41" i="181"/>
  <c r="E41" i="181" s="1"/>
  <c r="B41" i="181"/>
  <c r="BB40" i="181"/>
  <c r="AR40" i="181"/>
  <c r="AQ40" i="181"/>
  <c r="AP40" i="181"/>
  <c r="AO40" i="181"/>
  <c r="AN40" i="181"/>
  <c r="AM40" i="181"/>
  <c r="AC40" i="181"/>
  <c r="AB40" i="181"/>
  <c r="Z40" i="181"/>
  <c r="Y40" i="181"/>
  <c r="U40" i="181"/>
  <c r="AL40" i="181" s="1"/>
  <c r="T40" i="181"/>
  <c r="AK40" i="181" s="1"/>
  <c r="Q40" i="181"/>
  <c r="AH40" i="181" s="1"/>
  <c r="P40" i="181"/>
  <c r="G40" i="181"/>
  <c r="F40" i="181"/>
  <c r="B40" i="181"/>
  <c r="BB39" i="181"/>
  <c r="AR39" i="181"/>
  <c r="AQ39" i="181"/>
  <c r="AP39" i="181"/>
  <c r="AO39" i="181"/>
  <c r="AN39" i="181"/>
  <c r="AM39" i="181"/>
  <c r="AC39" i="181"/>
  <c r="AB39" i="181"/>
  <c r="Z39" i="181"/>
  <c r="Y39" i="181"/>
  <c r="U39" i="181"/>
  <c r="T39" i="181"/>
  <c r="AK39" i="181" s="1"/>
  <c r="Q39" i="181"/>
  <c r="P39" i="181"/>
  <c r="G39" i="181"/>
  <c r="F39" i="181"/>
  <c r="B39" i="181"/>
  <c r="BB38" i="181"/>
  <c r="AR38" i="181"/>
  <c r="AQ38" i="181"/>
  <c r="AP38" i="181"/>
  <c r="AO38" i="181"/>
  <c r="AN38" i="181"/>
  <c r="AM38" i="181"/>
  <c r="AC38" i="181"/>
  <c r="AB38" i="181"/>
  <c r="Z38" i="181"/>
  <c r="Y38" i="181"/>
  <c r="U38" i="181"/>
  <c r="T38" i="181"/>
  <c r="Q38" i="181"/>
  <c r="P38" i="181"/>
  <c r="G38" i="181"/>
  <c r="F38" i="181"/>
  <c r="B38" i="181"/>
  <c r="BB37" i="181"/>
  <c r="AR37" i="181"/>
  <c r="AQ37" i="181"/>
  <c r="AP37" i="181"/>
  <c r="AO37" i="181"/>
  <c r="AN37" i="181"/>
  <c r="AM37" i="181"/>
  <c r="AC37" i="181"/>
  <c r="AB37" i="181"/>
  <c r="Z37" i="181"/>
  <c r="Y37" i="181"/>
  <c r="U37" i="181"/>
  <c r="T37" i="181"/>
  <c r="AK37" i="181" s="1"/>
  <c r="Q37" i="181"/>
  <c r="AH37" i="181" s="1"/>
  <c r="P37" i="181"/>
  <c r="G37" i="181"/>
  <c r="F37" i="181"/>
  <c r="B37" i="181"/>
  <c r="BB36" i="181"/>
  <c r="AR36" i="181"/>
  <c r="AQ36" i="181"/>
  <c r="AP36" i="181"/>
  <c r="AO36" i="181"/>
  <c r="AN36" i="181"/>
  <c r="AM36" i="181"/>
  <c r="AC36" i="181"/>
  <c r="AB36" i="181"/>
  <c r="Z36" i="181"/>
  <c r="Y36" i="181"/>
  <c r="U36" i="181"/>
  <c r="AL36" i="181" s="1"/>
  <c r="T36" i="181"/>
  <c r="Q36" i="181"/>
  <c r="AH36" i="181" s="1"/>
  <c r="P36" i="181"/>
  <c r="G36" i="181"/>
  <c r="F36" i="181"/>
  <c r="B36" i="181"/>
  <c r="BB35" i="181"/>
  <c r="AR35" i="181"/>
  <c r="AQ35" i="181"/>
  <c r="AP35" i="181"/>
  <c r="AO35" i="181"/>
  <c r="AN35" i="181"/>
  <c r="AM35" i="181"/>
  <c r="AC35" i="181"/>
  <c r="AB35" i="181"/>
  <c r="Z35" i="181"/>
  <c r="Y35" i="181"/>
  <c r="U35" i="181"/>
  <c r="Q35" i="181"/>
  <c r="AW35" i="181" s="1"/>
  <c r="J35" i="181"/>
  <c r="J69" i="181" s="1"/>
  <c r="H35" i="181"/>
  <c r="P35" i="181" s="1"/>
  <c r="G35" i="181"/>
  <c r="B35" i="181"/>
  <c r="BB34" i="181"/>
  <c r="AR34" i="181"/>
  <c r="AQ34" i="181"/>
  <c r="AP34" i="181"/>
  <c r="AO34" i="181"/>
  <c r="AN34" i="181"/>
  <c r="AM34" i="181"/>
  <c r="AC34" i="181"/>
  <c r="AB34" i="181"/>
  <c r="Z34" i="181"/>
  <c r="Y34" i="181"/>
  <c r="U34" i="181"/>
  <c r="AL34" i="181" s="1"/>
  <c r="T34" i="181"/>
  <c r="AZ34" i="181" s="1"/>
  <c r="Q34" i="181"/>
  <c r="AH34" i="181" s="1"/>
  <c r="P34" i="181"/>
  <c r="G34" i="181"/>
  <c r="F34" i="181"/>
  <c r="B34" i="181"/>
  <c r="BB33" i="181"/>
  <c r="AR33" i="181"/>
  <c r="AQ33" i="181"/>
  <c r="AP33" i="181"/>
  <c r="AO33" i="181"/>
  <c r="AN33" i="181"/>
  <c r="AM33" i="181"/>
  <c r="AC33" i="181"/>
  <c r="AB33" i="181"/>
  <c r="Z33" i="181"/>
  <c r="Y33" i="181"/>
  <c r="U33" i="181"/>
  <c r="T33" i="181"/>
  <c r="AK33" i="181" s="1"/>
  <c r="Q33" i="181"/>
  <c r="P33" i="181"/>
  <c r="AG33" i="181" s="1"/>
  <c r="G33" i="181"/>
  <c r="F33" i="181"/>
  <c r="B33" i="181"/>
  <c r="BB32" i="181"/>
  <c r="AR32" i="181"/>
  <c r="AQ32" i="181"/>
  <c r="AP32" i="181"/>
  <c r="AO32" i="181"/>
  <c r="AN32" i="181"/>
  <c r="AM32" i="181"/>
  <c r="AC32" i="181"/>
  <c r="AB32" i="181"/>
  <c r="Z32" i="181"/>
  <c r="Y32" i="181"/>
  <c r="U32" i="181"/>
  <c r="BA32" i="181" s="1"/>
  <c r="T32" i="181"/>
  <c r="AZ32" i="181" s="1"/>
  <c r="Q32" i="181"/>
  <c r="P32" i="181"/>
  <c r="O32" i="181" s="1"/>
  <c r="AF32" i="181" s="1"/>
  <c r="G32" i="181"/>
  <c r="F32" i="181"/>
  <c r="B32" i="181"/>
  <c r="BB31" i="181"/>
  <c r="AR31" i="181"/>
  <c r="AQ31" i="181"/>
  <c r="AP31" i="181"/>
  <c r="AO31" i="181"/>
  <c r="AN31" i="181"/>
  <c r="AM31" i="181"/>
  <c r="AC31" i="181"/>
  <c r="AB31" i="181"/>
  <c r="Z31" i="181"/>
  <c r="Y31" i="181"/>
  <c r="U31" i="181"/>
  <c r="T31" i="181"/>
  <c r="AK31" i="181" s="1"/>
  <c r="Q31" i="181"/>
  <c r="AH31" i="181" s="1"/>
  <c r="P31" i="181"/>
  <c r="AG31" i="181" s="1"/>
  <c r="G31" i="181"/>
  <c r="F31" i="181"/>
  <c r="B31" i="181"/>
  <c r="BB30" i="181"/>
  <c r="AR30" i="181"/>
  <c r="AQ30" i="181"/>
  <c r="AP30" i="181"/>
  <c r="AO30" i="181"/>
  <c r="AN30" i="181"/>
  <c r="AM30" i="181"/>
  <c r="AC30" i="181"/>
  <c r="AB30" i="181"/>
  <c r="Z30" i="181"/>
  <c r="Y30" i="181"/>
  <c r="U30" i="181"/>
  <c r="AL30" i="181" s="1"/>
  <c r="T30" i="181"/>
  <c r="AZ30" i="181" s="1"/>
  <c r="Q30" i="181"/>
  <c r="AH30" i="181" s="1"/>
  <c r="P30" i="181"/>
  <c r="G30" i="181"/>
  <c r="F30" i="181"/>
  <c r="B30" i="181"/>
  <c r="BB29" i="181"/>
  <c r="AR29" i="181"/>
  <c r="AQ29" i="181"/>
  <c r="AP29" i="181"/>
  <c r="AO29" i="181"/>
  <c r="AN29" i="181"/>
  <c r="AM29" i="181"/>
  <c r="AC29" i="181"/>
  <c r="AB29" i="181"/>
  <c r="Z29" i="181"/>
  <c r="Y29" i="181"/>
  <c r="U29" i="181"/>
  <c r="T29" i="181"/>
  <c r="AK29" i="181" s="1"/>
  <c r="Q29" i="181"/>
  <c r="P29" i="181"/>
  <c r="AG29" i="181" s="1"/>
  <c r="G29" i="181"/>
  <c r="F29" i="181"/>
  <c r="B29" i="181"/>
  <c r="BB28" i="181"/>
  <c r="AR28" i="181"/>
  <c r="AQ28" i="181"/>
  <c r="AP28" i="181"/>
  <c r="AO28" i="181"/>
  <c r="AN28" i="181"/>
  <c r="AM28" i="181"/>
  <c r="AC28" i="181"/>
  <c r="AB28" i="181"/>
  <c r="Z28" i="181"/>
  <c r="Y28" i="181"/>
  <c r="U28" i="181"/>
  <c r="T28" i="181"/>
  <c r="AZ28" i="181" s="1"/>
  <c r="Q28" i="181"/>
  <c r="P28" i="181"/>
  <c r="G28" i="181"/>
  <c r="F28" i="181"/>
  <c r="B28" i="181"/>
  <c r="BB27" i="181"/>
  <c r="AR27" i="181"/>
  <c r="AQ27" i="181"/>
  <c r="AP27" i="181"/>
  <c r="AO27" i="181"/>
  <c r="AN27" i="181"/>
  <c r="AM27" i="181"/>
  <c r="AC27" i="181"/>
  <c r="AB27" i="181"/>
  <c r="Z27" i="181"/>
  <c r="Y27" i="181"/>
  <c r="U27" i="181"/>
  <c r="AL27" i="181" s="1"/>
  <c r="T27" i="181"/>
  <c r="AK27" i="181" s="1"/>
  <c r="Q27" i="181"/>
  <c r="AH27" i="181" s="1"/>
  <c r="P27" i="181"/>
  <c r="G27" i="181"/>
  <c r="F27" i="181"/>
  <c r="B27" i="181"/>
  <c r="BB26" i="181"/>
  <c r="AR26" i="181"/>
  <c r="AQ26" i="181"/>
  <c r="AP26" i="181"/>
  <c r="AO26" i="181"/>
  <c r="AN26" i="181"/>
  <c r="AM26" i="181"/>
  <c r="AC26" i="181"/>
  <c r="AB26" i="181"/>
  <c r="Z26" i="181"/>
  <c r="Y26" i="181"/>
  <c r="U26" i="181"/>
  <c r="AL26" i="181" s="1"/>
  <c r="T26" i="181"/>
  <c r="Q26" i="181"/>
  <c r="AH26" i="181" s="1"/>
  <c r="P26" i="181"/>
  <c r="G26" i="181"/>
  <c r="F26" i="181"/>
  <c r="B26" i="181"/>
  <c r="BB25" i="181"/>
  <c r="AR25" i="181"/>
  <c r="AQ25" i="181"/>
  <c r="AP25" i="181"/>
  <c r="AO25" i="181"/>
  <c r="AN25" i="181"/>
  <c r="AM25" i="181"/>
  <c r="AC25" i="181"/>
  <c r="AB25" i="181"/>
  <c r="Z25" i="181"/>
  <c r="Y25" i="181"/>
  <c r="U25" i="181"/>
  <c r="T25" i="181"/>
  <c r="AK25" i="181" s="1"/>
  <c r="Q25" i="181"/>
  <c r="AH25" i="181" s="1"/>
  <c r="P25" i="181"/>
  <c r="AG25" i="181" s="1"/>
  <c r="G25" i="181"/>
  <c r="F25" i="181"/>
  <c r="B25" i="181"/>
  <c r="BB24" i="181"/>
  <c r="AR24" i="181"/>
  <c r="AQ24" i="181"/>
  <c r="AP24" i="181"/>
  <c r="AO24" i="181"/>
  <c r="AN24" i="181"/>
  <c r="AM24" i="181"/>
  <c r="AC24" i="181"/>
  <c r="AB24" i="181"/>
  <c r="Z24" i="181"/>
  <c r="Y24" i="181"/>
  <c r="U24" i="181"/>
  <c r="T24" i="181"/>
  <c r="AZ24" i="181" s="1"/>
  <c r="Q24" i="181"/>
  <c r="P24" i="181"/>
  <c r="G24" i="181"/>
  <c r="F24" i="181"/>
  <c r="B24" i="181"/>
  <c r="BB23" i="181"/>
  <c r="AR23" i="181"/>
  <c r="AQ23" i="181"/>
  <c r="AP23" i="181"/>
  <c r="AO23" i="181"/>
  <c r="AN23" i="181"/>
  <c r="AM23" i="181"/>
  <c r="AC23" i="181"/>
  <c r="AB23" i="181"/>
  <c r="Z23" i="181"/>
  <c r="Y23" i="181"/>
  <c r="U23" i="181"/>
  <c r="AL23" i="181" s="1"/>
  <c r="T23" i="181"/>
  <c r="Q23" i="181"/>
  <c r="AW23" i="181" s="1"/>
  <c r="P23" i="181"/>
  <c r="G23" i="181"/>
  <c r="F23" i="181"/>
  <c r="B23" i="181"/>
  <c r="BB22" i="181"/>
  <c r="AR22" i="181"/>
  <c r="AQ22" i="181"/>
  <c r="AP22" i="181"/>
  <c r="AO22" i="181"/>
  <c r="AN22" i="181"/>
  <c r="AM22" i="181"/>
  <c r="AC22" i="181"/>
  <c r="AB22" i="181"/>
  <c r="Z22" i="181"/>
  <c r="Y22" i="181"/>
  <c r="U22" i="181"/>
  <c r="AL22" i="181" s="1"/>
  <c r="T22" i="181"/>
  <c r="AZ22" i="181" s="1"/>
  <c r="Q22" i="181"/>
  <c r="AH22" i="181" s="1"/>
  <c r="P22" i="181"/>
  <c r="O22" i="181"/>
  <c r="N22" i="181" s="1"/>
  <c r="G22" i="181"/>
  <c r="F22" i="181"/>
  <c r="B22" i="181"/>
  <c r="BB21" i="181"/>
  <c r="AR21" i="181"/>
  <c r="AQ21" i="181"/>
  <c r="AP21" i="181"/>
  <c r="AO21" i="181"/>
  <c r="AN21" i="181"/>
  <c r="AM21" i="181"/>
  <c r="AC21" i="181"/>
  <c r="AB21" i="181"/>
  <c r="Z21" i="181"/>
  <c r="Y21" i="181"/>
  <c r="U21" i="181"/>
  <c r="T21" i="181"/>
  <c r="AK21" i="181" s="1"/>
  <c r="Q21" i="181"/>
  <c r="P21" i="181"/>
  <c r="AG21" i="181" s="1"/>
  <c r="G21" i="181"/>
  <c r="F21" i="181"/>
  <c r="B21" i="181"/>
  <c r="BB20" i="181"/>
  <c r="AR20" i="181"/>
  <c r="AQ20" i="181"/>
  <c r="AP20" i="181"/>
  <c r="AO20" i="181"/>
  <c r="AN20" i="181"/>
  <c r="AM20" i="181"/>
  <c r="AC20" i="181"/>
  <c r="AB20" i="181"/>
  <c r="Z20" i="181"/>
  <c r="Y20" i="181"/>
  <c r="U20" i="181"/>
  <c r="BA20" i="181" s="1"/>
  <c r="T20" i="181"/>
  <c r="AK20" i="181" s="1"/>
  <c r="Q20" i="181"/>
  <c r="P20" i="181"/>
  <c r="G20" i="181"/>
  <c r="F20" i="181"/>
  <c r="B20" i="181"/>
  <c r="BB19" i="181"/>
  <c r="AR19" i="181"/>
  <c r="AQ19" i="181"/>
  <c r="AP19" i="181"/>
  <c r="AO19" i="181"/>
  <c r="AN19" i="181"/>
  <c r="AM19" i="181"/>
  <c r="AC19" i="181"/>
  <c r="AB19" i="181"/>
  <c r="Z19" i="181"/>
  <c r="Y19" i="181"/>
  <c r="U19" i="181"/>
  <c r="AL19" i="181" s="1"/>
  <c r="T19" i="181"/>
  <c r="Q19" i="181"/>
  <c r="P19" i="181"/>
  <c r="G19" i="181"/>
  <c r="F19" i="181"/>
  <c r="B19" i="181"/>
  <c r="BB18" i="181"/>
  <c r="AR18" i="181"/>
  <c r="AQ18" i="181"/>
  <c r="AP18" i="181"/>
  <c r="AO18" i="181"/>
  <c r="AN18" i="181"/>
  <c r="AM18" i="181"/>
  <c r="AC18" i="181"/>
  <c r="AB18" i="181"/>
  <c r="Z18" i="181"/>
  <c r="Y18" i="181"/>
  <c r="U18" i="181"/>
  <c r="AL18" i="181" s="1"/>
  <c r="T18" i="181"/>
  <c r="Q18" i="181"/>
  <c r="P18" i="181"/>
  <c r="G18" i="181"/>
  <c r="F18" i="181"/>
  <c r="B18" i="181"/>
  <c r="BB17" i="181"/>
  <c r="AR17" i="181"/>
  <c r="AQ17" i="181"/>
  <c r="AP17" i="181"/>
  <c r="AO17" i="181"/>
  <c r="AN17" i="181"/>
  <c r="AM17" i="181"/>
  <c r="AC17" i="181"/>
  <c r="AB17" i="181"/>
  <c r="Z17" i="181"/>
  <c r="Y17" i="181"/>
  <c r="U17" i="181"/>
  <c r="T17" i="181"/>
  <c r="AK17" i="181" s="1"/>
  <c r="Q17" i="181"/>
  <c r="AH17" i="181" s="1"/>
  <c r="P17" i="181"/>
  <c r="AG17" i="181" s="1"/>
  <c r="G17" i="181"/>
  <c r="F17" i="181"/>
  <c r="B17" i="181"/>
  <c r="BB16" i="181"/>
  <c r="AR16" i="181"/>
  <c r="AQ16" i="181"/>
  <c r="AP16" i="181"/>
  <c r="AO16" i="181"/>
  <c r="AN16" i="181"/>
  <c r="AM16" i="181"/>
  <c r="AC16" i="181"/>
  <c r="AB16" i="181"/>
  <c r="Z16" i="181"/>
  <c r="Y16" i="181"/>
  <c r="U16" i="181"/>
  <c r="T16" i="181"/>
  <c r="Q16" i="181"/>
  <c r="P16" i="181"/>
  <c r="G16" i="181"/>
  <c r="F16" i="181"/>
  <c r="B16" i="181"/>
  <c r="BB15" i="181"/>
  <c r="AR15" i="181"/>
  <c r="AQ15" i="181"/>
  <c r="AP15" i="181"/>
  <c r="AO15" i="181"/>
  <c r="AN15" i="181"/>
  <c r="AM15" i="181"/>
  <c r="AC15" i="181"/>
  <c r="AB15" i="181"/>
  <c r="Z15" i="181"/>
  <c r="Y15" i="181"/>
  <c r="U15" i="181"/>
  <c r="T15" i="181"/>
  <c r="Q15" i="181"/>
  <c r="AH15" i="181" s="1"/>
  <c r="P15" i="181"/>
  <c r="G15" i="181"/>
  <c r="F15" i="181"/>
  <c r="B15" i="181"/>
  <c r="BB14" i="181"/>
  <c r="AR14" i="181"/>
  <c r="AQ14" i="181"/>
  <c r="AP14" i="181"/>
  <c r="AO14" i="181"/>
  <c r="AN14" i="181"/>
  <c r="AM14" i="181"/>
  <c r="AC14" i="181"/>
  <c r="AB14" i="181"/>
  <c r="Z14" i="181"/>
  <c r="Y14" i="181"/>
  <c r="U14" i="181"/>
  <c r="T14" i="181"/>
  <c r="AK14" i="181" s="1"/>
  <c r="Q14" i="181"/>
  <c r="P14" i="181"/>
  <c r="AG14" i="181" s="1"/>
  <c r="G14" i="181"/>
  <c r="F14" i="181"/>
  <c r="B14" i="181"/>
  <c r="E67" i="183" l="1"/>
  <c r="AG27" i="181"/>
  <c r="BA21" i="181"/>
  <c r="BA41" i="181"/>
  <c r="BA47" i="181"/>
  <c r="BA51" i="181"/>
  <c r="BA55" i="181"/>
  <c r="BA61" i="181"/>
  <c r="BA63" i="181"/>
  <c r="BA67" i="181"/>
  <c r="F86" i="181"/>
  <c r="AK26" i="181"/>
  <c r="AZ16" i="181"/>
  <c r="E22" i="181"/>
  <c r="AW24" i="181"/>
  <c r="E25" i="181"/>
  <c r="AZ36" i="181"/>
  <c r="E42" i="181"/>
  <c r="S42" i="181"/>
  <c r="AJ42" i="181" s="1"/>
  <c r="E44" i="181"/>
  <c r="S46" i="181"/>
  <c r="AY46" i="181" s="1"/>
  <c r="E48" i="181"/>
  <c r="S54" i="181"/>
  <c r="AY54" i="181" s="1"/>
  <c r="AZ56" i="181"/>
  <c r="AZ58" i="181"/>
  <c r="E66" i="181"/>
  <c r="AZ85" i="181"/>
  <c r="AW86" i="181"/>
  <c r="B66" i="184"/>
  <c r="S15" i="181"/>
  <c r="AW19" i="181"/>
  <c r="E30" i="181"/>
  <c r="E32" i="181"/>
  <c r="AW32" i="181"/>
  <c r="S38" i="181"/>
  <c r="AJ38" i="181" s="1"/>
  <c r="S53" i="181"/>
  <c r="R53" i="181" s="1"/>
  <c r="E67" i="181"/>
  <c r="BA29" i="181"/>
  <c r="O15" i="181"/>
  <c r="AV28" i="181"/>
  <c r="AV30" i="181"/>
  <c r="AV36" i="181"/>
  <c r="AV40" i="181"/>
  <c r="AW41" i="181"/>
  <c r="AW49" i="181"/>
  <c r="O53" i="181"/>
  <c r="N53" i="181" s="1"/>
  <c r="AK36" i="181"/>
  <c r="S14" i="181"/>
  <c r="AJ14" i="181" s="1"/>
  <c r="O19" i="181"/>
  <c r="AW20" i="181"/>
  <c r="E38" i="181"/>
  <c r="AH38" i="181"/>
  <c r="AW45" i="181"/>
  <c r="S50" i="181"/>
  <c r="AY50" i="181" s="1"/>
  <c r="E52" i="181"/>
  <c r="AV53" i="181"/>
  <c r="AH54" i="181"/>
  <c r="E57" i="181"/>
  <c r="E59" i="181"/>
  <c r="E61" i="181"/>
  <c r="O68" i="181"/>
  <c r="E86" i="181"/>
  <c r="BA17" i="181"/>
  <c r="AZ65" i="181"/>
  <c r="AV18" i="181"/>
  <c r="E19" i="181"/>
  <c r="S19" i="181"/>
  <c r="AZ26" i="181"/>
  <c r="E31" i="181"/>
  <c r="BA31" i="181"/>
  <c r="AW39" i="181"/>
  <c r="AV50" i="181"/>
  <c r="O52" i="181"/>
  <c r="E53" i="181"/>
  <c r="AW57" i="181"/>
  <c r="AW59" i="181"/>
  <c r="AW61" i="181"/>
  <c r="S68" i="181"/>
  <c r="AK56" i="181"/>
  <c r="AK60" i="181"/>
  <c r="O66" i="181"/>
  <c r="N66" i="181" s="1"/>
  <c r="AK85" i="181"/>
  <c r="BA15" i="181"/>
  <c r="AV16" i="181"/>
  <c r="E17" i="181"/>
  <c r="AZ18" i="181"/>
  <c r="AW21" i="181"/>
  <c r="O23" i="181"/>
  <c r="AU23" i="181" s="1"/>
  <c r="AV25" i="181"/>
  <c r="E28" i="181"/>
  <c r="AW28" i="181"/>
  <c r="E34" i="181"/>
  <c r="O37" i="181"/>
  <c r="AW43" i="181"/>
  <c r="AH46" i="181"/>
  <c r="S49" i="181"/>
  <c r="R49" i="181" s="1"/>
  <c r="M49" i="181" s="1"/>
  <c r="E58" i="181"/>
  <c r="E62" i="181"/>
  <c r="AW62" i="181"/>
  <c r="E63" i="181"/>
  <c r="O64" i="181"/>
  <c r="C78" i="181"/>
  <c r="BA85" i="181"/>
  <c r="BA16" i="181"/>
  <c r="S18" i="181"/>
  <c r="R18" i="181" s="1"/>
  <c r="AK24" i="181"/>
  <c r="BA33" i="181"/>
  <c r="AV38" i="181"/>
  <c r="BA38" i="181"/>
  <c r="AV54" i="181"/>
  <c r="BA54" i="181"/>
  <c r="AK58" i="181"/>
  <c r="AG62" i="181"/>
  <c r="AK64" i="181"/>
  <c r="E16" i="181"/>
  <c r="AK18" i="181"/>
  <c r="AZ20" i="181"/>
  <c r="E21" i="181"/>
  <c r="AG22" i="181"/>
  <c r="S23" i="181"/>
  <c r="AY23" i="181" s="1"/>
  <c r="BA24" i="181"/>
  <c r="E27" i="181"/>
  <c r="AW27" i="181"/>
  <c r="O28" i="181"/>
  <c r="AF28" i="181" s="1"/>
  <c r="BA28" i="181"/>
  <c r="AV32" i="181"/>
  <c r="AV34" i="181"/>
  <c r="E37" i="181"/>
  <c r="AZ40" i="181"/>
  <c r="AH42" i="181"/>
  <c r="BA45" i="181"/>
  <c r="AH50" i="181"/>
  <c r="E56" i="181"/>
  <c r="E60" i="181"/>
  <c r="O62" i="181"/>
  <c r="N62" i="181" s="1"/>
  <c r="BA62" i="181"/>
  <c r="AW63" i="181"/>
  <c r="S64" i="181"/>
  <c r="BA65" i="181"/>
  <c r="AV66" i="181"/>
  <c r="AG66" i="181"/>
  <c r="AK68" i="181"/>
  <c r="C82" i="181"/>
  <c r="BB77" i="181"/>
  <c r="AG16" i="181"/>
  <c r="AL21" i="181"/>
  <c r="AK22" i="181"/>
  <c r="O14" i="181"/>
  <c r="AU14" i="181" s="1"/>
  <c r="E15" i="181"/>
  <c r="AW15" i="181"/>
  <c r="AL15" i="181"/>
  <c r="AW16" i="181"/>
  <c r="AK16" i="181"/>
  <c r="AW17" i="181"/>
  <c r="AL17" i="181"/>
  <c r="E18" i="181"/>
  <c r="O18" i="181"/>
  <c r="N18" i="181" s="1"/>
  <c r="AH18" i="181"/>
  <c r="AG18" i="181"/>
  <c r="BA19" i="181"/>
  <c r="AH19" i="181"/>
  <c r="E20" i="181"/>
  <c r="AV20" i="181"/>
  <c r="AG20" i="181"/>
  <c r="AH21" i="181"/>
  <c r="AV22" i="181"/>
  <c r="S22" i="181"/>
  <c r="R22" i="181" s="1"/>
  <c r="E23" i="181"/>
  <c r="BA23" i="181"/>
  <c r="AH23" i="181"/>
  <c r="E24" i="181"/>
  <c r="AV24" i="181"/>
  <c r="AG24" i="181"/>
  <c r="E26" i="181"/>
  <c r="AV26" i="181"/>
  <c r="AG26" i="181"/>
  <c r="S28" i="181"/>
  <c r="AL28" i="181"/>
  <c r="AW29" i="181"/>
  <c r="AK30" i="181"/>
  <c r="AL31" i="181"/>
  <c r="S32" i="181"/>
  <c r="AL32" i="181"/>
  <c r="AW33" i="181"/>
  <c r="AK34" i="181"/>
  <c r="AG36" i="181"/>
  <c r="BA37" i="181"/>
  <c r="AW37" i="181"/>
  <c r="O38" i="181"/>
  <c r="AF38" i="181" s="1"/>
  <c r="AW38" i="181"/>
  <c r="AL38" i="181"/>
  <c r="AG39" i="181"/>
  <c r="S39" i="181"/>
  <c r="R39" i="181" s="1"/>
  <c r="AG40" i="181"/>
  <c r="O41" i="181"/>
  <c r="AG41" i="181"/>
  <c r="AH41" i="181"/>
  <c r="O42" i="181"/>
  <c r="AF42" i="181" s="1"/>
  <c r="AW42" i="181"/>
  <c r="AL42" i="181"/>
  <c r="E43" i="181"/>
  <c r="AG43" i="181"/>
  <c r="S43" i="181"/>
  <c r="R43" i="181" s="1"/>
  <c r="O45" i="181"/>
  <c r="N45" i="181" s="1"/>
  <c r="M45" i="181" s="1"/>
  <c r="S45" i="181"/>
  <c r="R45" i="181" s="1"/>
  <c r="AG45" i="181"/>
  <c r="AH45" i="181"/>
  <c r="AL45" i="181"/>
  <c r="E46" i="181"/>
  <c r="O46" i="181"/>
  <c r="AU46" i="181" s="1"/>
  <c r="AW46" i="181"/>
  <c r="AL46" i="181"/>
  <c r="AW47" i="181"/>
  <c r="O49" i="181"/>
  <c r="N49" i="181" s="1"/>
  <c r="AZ49" i="181"/>
  <c r="AG49" i="181"/>
  <c r="AH49" i="181"/>
  <c r="AL49" i="181"/>
  <c r="E50" i="181"/>
  <c r="O50" i="181"/>
  <c r="AU50" i="181" s="1"/>
  <c r="AT50" i="181" s="1"/>
  <c r="AW50" i="181"/>
  <c r="AL50" i="181"/>
  <c r="AW51" i="181"/>
  <c r="AZ53" i="181"/>
  <c r="AG53" i="181"/>
  <c r="AH53" i="181"/>
  <c r="AL53" i="181"/>
  <c r="E54" i="181"/>
  <c r="O54" i="181"/>
  <c r="AU54" i="181" s="1"/>
  <c r="AW54" i="181"/>
  <c r="AL54" i="181"/>
  <c r="AW55" i="181"/>
  <c r="AV56" i="181"/>
  <c r="AG56" i="181"/>
  <c r="AH57" i="181"/>
  <c r="AV58" i="181"/>
  <c r="AG58" i="181"/>
  <c r="AV59" i="181"/>
  <c r="AH59" i="181"/>
  <c r="AV60" i="181"/>
  <c r="AG60" i="181"/>
  <c r="AH61" i="181"/>
  <c r="S62" i="181"/>
  <c r="R62" i="181" s="1"/>
  <c r="AK62" i="181"/>
  <c r="O63" i="181"/>
  <c r="S63" i="181"/>
  <c r="AH63" i="181"/>
  <c r="E64" i="181"/>
  <c r="AV64" i="181"/>
  <c r="AG64" i="181"/>
  <c r="AV65" i="181"/>
  <c r="AH65" i="181"/>
  <c r="S66" i="181"/>
  <c r="R66" i="181" s="1"/>
  <c r="AK66" i="181"/>
  <c r="O67" i="181"/>
  <c r="S67" i="181"/>
  <c r="AY67" i="181" s="1"/>
  <c r="AH67" i="181"/>
  <c r="E68" i="181"/>
  <c r="AV68" i="181"/>
  <c r="AG68" i="181"/>
  <c r="E85" i="181"/>
  <c r="AV85" i="181"/>
  <c r="AG85" i="181"/>
  <c r="F67" i="182"/>
  <c r="G10" i="183"/>
  <c r="G67" i="183" s="1"/>
  <c r="E74" i="183"/>
  <c r="E76" i="183" s="1"/>
  <c r="B77" i="183"/>
  <c r="H76" i="183"/>
  <c r="H79" i="183" s="1"/>
  <c r="G10" i="184"/>
  <c r="G67" i="184" s="1"/>
  <c r="E74" i="184"/>
  <c r="M22" i="181"/>
  <c r="AH28" i="181"/>
  <c r="AG30" i="181"/>
  <c r="AW31" i="181"/>
  <c r="AH32" i="181"/>
  <c r="AG34" i="181"/>
  <c r="AG37" i="181"/>
  <c r="AZ39" i="181"/>
  <c r="AZ43" i="181"/>
  <c r="AG44" i="181"/>
  <c r="AG48" i="181"/>
  <c r="AG52" i="181"/>
  <c r="AL61" i="181"/>
  <c r="AL63" i="181"/>
  <c r="AL65" i="181"/>
  <c r="AL67" i="181"/>
  <c r="E79" i="183"/>
  <c r="E76" i="184"/>
  <c r="E79" i="184" s="1"/>
  <c r="I10" i="184"/>
  <c r="G65" i="184"/>
  <c r="G66" i="184" s="1"/>
  <c r="G78" i="184" s="1"/>
  <c r="H76" i="184"/>
  <c r="H79" i="184" s="1"/>
  <c r="I81" i="184"/>
  <c r="E65" i="184"/>
  <c r="E66" i="184" s="1"/>
  <c r="E78" i="184" s="1"/>
  <c r="G72" i="184"/>
  <c r="I81" i="183"/>
  <c r="J81" i="183"/>
  <c r="F103" i="183"/>
  <c r="F105" i="183" s="1"/>
  <c r="I10" i="183"/>
  <c r="G65" i="183"/>
  <c r="E65" i="183"/>
  <c r="B76" i="183"/>
  <c r="B79" i="183" s="1"/>
  <c r="G72" i="183"/>
  <c r="K81" i="182"/>
  <c r="L81" i="182"/>
  <c r="G67" i="182"/>
  <c r="G74" i="182"/>
  <c r="G76" i="182" s="1"/>
  <c r="I72" i="182"/>
  <c r="F65" i="182"/>
  <c r="F74" i="182"/>
  <c r="F76" i="182" s="1"/>
  <c r="I10" i="182"/>
  <c r="G65" i="182"/>
  <c r="B66" i="182"/>
  <c r="B78" i="182" s="1"/>
  <c r="AY15" i="181"/>
  <c r="AJ15" i="181"/>
  <c r="R15" i="181"/>
  <c r="AY19" i="181"/>
  <c r="AJ19" i="181"/>
  <c r="R19" i="181"/>
  <c r="N23" i="181"/>
  <c r="AU15" i="181"/>
  <c r="AF15" i="181"/>
  <c r="N15" i="181"/>
  <c r="AU19" i="181"/>
  <c r="AF19" i="181"/>
  <c r="N19" i="181"/>
  <c r="AG35" i="181"/>
  <c r="O35" i="181"/>
  <c r="AV35" i="181"/>
  <c r="M18" i="181"/>
  <c r="F71" i="181"/>
  <c r="B69" i="181"/>
  <c r="B71" i="181"/>
  <c r="Q71" i="181"/>
  <c r="Q69" i="181"/>
  <c r="U71" i="181"/>
  <c r="U69" i="181"/>
  <c r="AK47" i="181"/>
  <c r="S47" i="181"/>
  <c r="AK51" i="181"/>
  <c r="S51" i="181"/>
  <c r="AK55" i="181"/>
  <c r="S55" i="181"/>
  <c r="AL56" i="181"/>
  <c r="S56" i="181"/>
  <c r="BA56" i="181"/>
  <c r="AK57" i="181"/>
  <c r="S57" i="181"/>
  <c r="AW14" i="181"/>
  <c r="BA14" i="181"/>
  <c r="O16" i="181"/>
  <c r="S16" i="181"/>
  <c r="AV17" i="181"/>
  <c r="AZ17" i="181"/>
  <c r="AW18" i="181"/>
  <c r="BA18" i="181"/>
  <c r="O20" i="181"/>
  <c r="S20" i="181"/>
  <c r="AV21" i="181"/>
  <c r="AZ21" i="181"/>
  <c r="AW22" i="181"/>
  <c r="BA22" i="181"/>
  <c r="O24" i="181"/>
  <c r="S24" i="181"/>
  <c r="AZ25" i="181"/>
  <c r="O27" i="181"/>
  <c r="BA27" i="181"/>
  <c r="S29" i="181"/>
  <c r="AZ29" i="181"/>
  <c r="O31" i="181"/>
  <c r="S33" i="181"/>
  <c r="AZ33" i="181"/>
  <c r="BA35" i="181"/>
  <c r="E36" i="181"/>
  <c r="BA39" i="181"/>
  <c r="AJ39" i="181"/>
  <c r="AV39" i="181"/>
  <c r="E40" i="181"/>
  <c r="BA43" i="181"/>
  <c r="AJ43" i="181"/>
  <c r="AV43" i="181"/>
  <c r="E47" i="181"/>
  <c r="E51" i="181"/>
  <c r="E55" i="181"/>
  <c r="G71" i="181"/>
  <c r="G69" i="181"/>
  <c r="P71" i="181"/>
  <c r="P69" i="181"/>
  <c r="T71" i="181"/>
  <c r="AF46" i="181"/>
  <c r="N46" i="181"/>
  <c r="AF50" i="181"/>
  <c r="AU53" i="181"/>
  <c r="AF53" i="181"/>
  <c r="AE53" i="181" s="1"/>
  <c r="AF54" i="181"/>
  <c r="N54" i="181"/>
  <c r="AV14" i="181"/>
  <c r="AZ14" i="181"/>
  <c r="AG15" i="181"/>
  <c r="AK15" i="181"/>
  <c r="AH16" i="181"/>
  <c r="AL16" i="181"/>
  <c r="O17" i="181"/>
  <c r="S17" i="181"/>
  <c r="AF18" i="181"/>
  <c r="AE18" i="181" s="1"/>
  <c r="AJ18" i="181"/>
  <c r="AI18" i="181" s="1"/>
  <c r="AG19" i="181"/>
  <c r="AK19" i="181"/>
  <c r="AH20" i="181"/>
  <c r="AL20" i="181"/>
  <c r="O21" i="181"/>
  <c r="S21" i="181"/>
  <c r="AF22" i="181"/>
  <c r="AE22" i="181" s="1"/>
  <c r="AJ22" i="181"/>
  <c r="AI22" i="181" s="1"/>
  <c r="AG23" i="181"/>
  <c r="AK23" i="181"/>
  <c r="AH24" i="181"/>
  <c r="AL24" i="181"/>
  <c r="O25" i="181"/>
  <c r="S25" i="181"/>
  <c r="S26" i="181"/>
  <c r="BA26" i="181"/>
  <c r="S27" i="181"/>
  <c r="R28" i="181"/>
  <c r="AU28" i="181"/>
  <c r="AT28" i="181" s="1"/>
  <c r="E29" i="181"/>
  <c r="S30" i="181"/>
  <c r="BA30" i="181"/>
  <c r="S31" i="181"/>
  <c r="N32" i="181"/>
  <c r="R32" i="181"/>
  <c r="AU32" i="181"/>
  <c r="AT32" i="181" s="1"/>
  <c r="E33" i="181"/>
  <c r="S34" i="181"/>
  <c r="BA34" i="181"/>
  <c r="T35" i="181"/>
  <c r="T69" i="181" s="1"/>
  <c r="O36" i="181"/>
  <c r="AW36" i="181"/>
  <c r="AL37" i="181"/>
  <c r="AZ38" i="181"/>
  <c r="AY38" i="181"/>
  <c r="O39" i="181"/>
  <c r="O40" i="181"/>
  <c r="AW40" i="181"/>
  <c r="AL41" i="181"/>
  <c r="AZ42" i="181"/>
  <c r="AY42" i="181"/>
  <c r="O43" i="181"/>
  <c r="S44" i="181"/>
  <c r="BA44" i="181"/>
  <c r="AZ46" i="181"/>
  <c r="AX46" i="181" s="1"/>
  <c r="AZ47" i="181"/>
  <c r="S48" i="181"/>
  <c r="BA48" i="181"/>
  <c r="AZ50" i="181"/>
  <c r="AX50" i="181" s="1"/>
  <c r="AZ51" i="181"/>
  <c r="S52" i="181"/>
  <c r="BA52" i="181"/>
  <c r="AZ54" i="181"/>
  <c r="AX54" i="181" s="1"/>
  <c r="AZ55" i="181"/>
  <c r="J70" i="181"/>
  <c r="AU37" i="181"/>
  <c r="AF37" i="181"/>
  <c r="AE37" i="181" s="1"/>
  <c r="AU41" i="181"/>
  <c r="AF41" i="181"/>
  <c r="AE41" i="181" s="1"/>
  <c r="AJ46" i="181"/>
  <c r="R46" i="181"/>
  <c r="AG47" i="181"/>
  <c r="O47" i="181"/>
  <c r="AU49" i="181"/>
  <c r="AF49" i="181"/>
  <c r="AE49" i="181" s="1"/>
  <c r="AJ50" i="181"/>
  <c r="R50" i="181"/>
  <c r="AG51" i="181"/>
  <c r="O51" i="181"/>
  <c r="AJ53" i="181"/>
  <c r="AI53" i="181" s="1"/>
  <c r="AJ54" i="181"/>
  <c r="R54" i="181"/>
  <c r="AG55" i="181"/>
  <c r="O55" i="181"/>
  <c r="AV15" i="181"/>
  <c r="AZ15" i="181"/>
  <c r="AU18" i="181"/>
  <c r="AY18" i="181"/>
  <c r="AV19" i="181"/>
  <c r="AZ19" i="181"/>
  <c r="AU22" i="181"/>
  <c r="AT22" i="181" s="1"/>
  <c r="AY22" i="181"/>
  <c r="AX22" i="181" s="1"/>
  <c r="AV23" i="181"/>
  <c r="AZ23" i="181"/>
  <c r="AV29" i="181"/>
  <c r="AV33" i="181"/>
  <c r="AW44" i="181"/>
  <c r="AT46" i="181"/>
  <c r="AV47" i="181"/>
  <c r="AW48" i="181"/>
  <c r="AV51" i="181"/>
  <c r="AW52" i="181"/>
  <c r="AT54" i="181"/>
  <c r="AV55" i="181"/>
  <c r="AV57" i="181"/>
  <c r="AZ57" i="181"/>
  <c r="BB71" i="181"/>
  <c r="BB82" i="181" s="1"/>
  <c r="BB69" i="181"/>
  <c r="BA25" i="181"/>
  <c r="AL25" i="181"/>
  <c r="H69" i="181"/>
  <c r="F35" i="181"/>
  <c r="E35" i="181" s="1"/>
  <c r="N44" i="181"/>
  <c r="AU44" i="181"/>
  <c r="AF44" i="181"/>
  <c r="AY45" i="181"/>
  <c r="AJ45" i="181"/>
  <c r="AI45" i="181" s="1"/>
  <c r="N48" i="181"/>
  <c r="AU48" i="181"/>
  <c r="AF48" i="181"/>
  <c r="AE48" i="181" s="1"/>
  <c r="N52" i="181"/>
  <c r="AU52" i="181"/>
  <c r="AF52" i="181"/>
  <c r="AE52" i="181" s="1"/>
  <c r="E14" i="181"/>
  <c r="N14" i="181"/>
  <c r="AH14" i="181"/>
  <c r="AL14" i="181"/>
  <c r="AW25" i="181"/>
  <c r="O26" i="181"/>
  <c r="AW26" i="181"/>
  <c r="O29" i="181"/>
  <c r="O30" i="181"/>
  <c r="AW30" i="181"/>
  <c r="O33" i="181"/>
  <c r="O34" i="181"/>
  <c r="AW34" i="181"/>
  <c r="S36" i="181"/>
  <c r="BA36" i="181"/>
  <c r="N37" i="181"/>
  <c r="S37" i="181"/>
  <c r="N38" i="181"/>
  <c r="R38" i="181"/>
  <c r="AU38" i="181"/>
  <c r="E39" i="181"/>
  <c r="AY39" i="181"/>
  <c r="AX39" i="181" s="1"/>
  <c r="S40" i="181"/>
  <c r="BA40" i="181"/>
  <c r="N41" i="181"/>
  <c r="S41" i="181"/>
  <c r="N42" i="181"/>
  <c r="R42" i="181"/>
  <c r="AU42" i="181"/>
  <c r="AT42" i="181" s="1"/>
  <c r="AY43" i="181"/>
  <c r="AX43" i="181" s="1"/>
  <c r="M53" i="181"/>
  <c r="S59" i="181"/>
  <c r="AK59" i="181"/>
  <c r="AZ61" i="181"/>
  <c r="AK61" i="181"/>
  <c r="S61" i="181"/>
  <c r="AU64" i="181"/>
  <c r="AF64" i="181"/>
  <c r="N64" i="181"/>
  <c r="AU68" i="181"/>
  <c r="AF68" i="181"/>
  <c r="N68" i="181"/>
  <c r="AK86" i="181"/>
  <c r="AZ86" i="181"/>
  <c r="AZ59" i="181"/>
  <c r="AF56" i="181"/>
  <c r="N56" i="181"/>
  <c r="N58" i="181"/>
  <c r="AF58" i="181"/>
  <c r="AE58" i="181" s="1"/>
  <c r="AF60" i="181"/>
  <c r="AE60" i="181" s="1"/>
  <c r="N60" i="181"/>
  <c r="N63" i="181"/>
  <c r="AU63" i="181"/>
  <c r="AF63" i="181"/>
  <c r="N67" i="181"/>
  <c r="AU67" i="181"/>
  <c r="AF67" i="181"/>
  <c r="AV44" i="181"/>
  <c r="AZ44" i="181"/>
  <c r="AV48" i="181"/>
  <c r="AZ48" i="181"/>
  <c r="BA49" i="181"/>
  <c r="AV52" i="181"/>
  <c r="AZ52" i="181"/>
  <c r="AW53" i="181"/>
  <c r="BA53" i="181"/>
  <c r="BA58" i="181"/>
  <c r="BA60" i="181"/>
  <c r="AY64" i="181"/>
  <c r="AJ64" i="181"/>
  <c r="R64" i="181"/>
  <c r="AY68" i="181"/>
  <c r="AJ68" i="181"/>
  <c r="R68" i="181"/>
  <c r="Q75" i="181"/>
  <c r="AV27" i="181"/>
  <c r="AZ27" i="181"/>
  <c r="AG28" i="181"/>
  <c r="AK28" i="181"/>
  <c r="AH29" i="181"/>
  <c r="AL29" i="181"/>
  <c r="AV31" i="181"/>
  <c r="AZ31" i="181"/>
  <c r="AG32" i="181"/>
  <c r="AE32" i="181" s="1"/>
  <c r="AK32" i="181"/>
  <c r="AH33" i="181"/>
  <c r="AL33" i="181"/>
  <c r="AH35" i="181"/>
  <c r="AL35" i="181"/>
  <c r="AV37" i="181"/>
  <c r="AZ37" i="181"/>
  <c r="AG38" i="181"/>
  <c r="AK38" i="181"/>
  <c r="AI38" i="181" s="1"/>
  <c r="AH39" i="181"/>
  <c r="AL39" i="181"/>
  <c r="AV41" i="181"/>
  <c r="AZ41" i="181"/>
  <c r="AG42" i="181"/>
  <c r="AE42" i="181" s="1"/>
  <c r="AK42" i="181"/>
  <c r="AI42" i="181" s="1"/>
  <c r="AH43" i="181"/>
  <c r="AL43" i="181"/>
  <c r="AV45" i="181"/>
  <c r="AZ45" i="181"/>
  <c r="AG46" i="181"/>
  <c r="AK46" i="181"/>
  <c r="AH47" i="181"/>
  <c r="AL47" i="181"/>
  <c r="AV49" i="181"/>
  <c r="AG50" i="181"/>
  <c r="AK50" i="181"/>
  <c r="AH51" i="181"/>
  <c r="AL51" i="181"/>
  <c r="AG54" i="181"/>
  <c r="AK54" i="181"/>
  <c r="AH55" i="181"/>
  <c r="AL55" i="181"/>
  <c r="S58" i="181"/>
  <c r="S60" i="181"/>
  <c r="M62" i="181"/>
  <c r="M66" i="181"/>
  <c r="AG57" i="181"/>
  <c r="O57" i="181"/>
  <c r="O59" i="181"/>
  <c r="AG59" i="181"/>
  <c r="AV61" i="181"/>
  <c r="AG61" i="181"/>
  <c r="O61" i="181"/>
  <c r="R63" i="181"/>
  <c r="AY63" i="181"/>
  <c r="AJ63" i="181"/>
  <c r="R67" i="181"/>
  <c r="AH56" i="181"/>
  <c r="AW56" i="181"/>
  <c r="AT56" i="181" s="1"/>
  <c r="BA57" i="181"/>
  <c r="AW58" i="181"/>
  <c r="BA59" i="181"/>
  <c r="AW60" i="181"/>
  <c r="AT60" i="181" s="1"/>
  <c r="AF62" i="181"/>
  <c r="AJ62" i="181"/>
  <c r="AG63" i="181"/>
  <c r="AK63" i="181"/>
  <c r="AH64" i="181"/>
  <c r="AL64" i="181"/>
  <c r="O65" i="181"/>
  <c r="S65" i="181"/>
  <c r="AF66" i="181"/>
  <c r="AJ66" i="181"/>
  <c r="AG67" i="181"/>
  <c r="AK67" i="181"/>
  <c r="AH68" i="181"/>
  <c r="AL68" i="181"/>
  <c r="C70" i="181"/>
  <c r="K70" i="181"/>
  <c r="D74" i="181"/>
  <c r="H74" i="181"/>
  <c r="D75" i="181"/>
  <c r="B75" i="181" s="1"/>
  <c r="H75" i="181"/>
  <c r="P86" i="181"/>
  <c r="AU62" i="181"/>
  <c r="AT62" i="181" s="1"/>
  <c r="AY62" i="181"/>
  <c r="AV63" i="181"/>
  <c r="AZ63" i="181"/>
  <c r="AW64" i="181"/>
  <c r="BA64" i="181"/>
  <c r="AU66" i="181"/>
  <c r="AT66" i="181" s="1"/>
  <c r="AY66" i="181"/>
  <c r="AX66" i="181" s="1"/>
  <c r="AV67" i="181"/>
  <c r="AZ67" i="181"/>
  <c r="AW68" i="181"/>
  <c r="BA68" i="181"/>
  <c r="C76" i="181"/>
  <c r="C77" i="181" s="1"/>
  <c r="O85" i="181"/>
  <c r="S85" i="181"/>
  <c r="B86" i="181"/>
  <c r="S86" i="181"/>
  <c r="AH62" i="181"/>
  <c r="AL62" i="181"/>
  <c r="AG65" i="181"/>
  <c r="AK65" i="181"/>
  <c r="AH66" i="181"/>
  <c r="AL66" i="181"/>
  <c r="AH85" i="181"/>
  <c r="AL85" i="181"/>
  <c r="AH86" i="181"/>
  <c r="AL86" i="181"/>
  <c r="I74" i="181"/>
  <c r="AX62" i="181" l="1"/>
  <c r="AE28" i="181"/>
  <c r="AT38" i="181"/>
  <c r="AY53" i="181"/>
  <c r="AX53" i="181" s="1"/>
  <c r="M15" i="181"/>
  <c r="AF23" i="181"/>
  <c r="R23" i="181"/>
  <c r="AJ67" i="181"/>
  <c r="AI67" i="181" s="1"/>
  <c r="AE44" i="181"/>
  <c r="AJ49" i="181"/>
  <c r="AI49" i="181" s="1"/>
  <c r="AF45" i="181"/>
  <c r="AE45" i="181" s="1"/>
  <c r="N28" i="181"/>
  <c r="AF14" i="181"/>
  <c r="AJ23" i="181"/>
  <c r="AT58" i="181"/>
  <c r="AE38" i="181"/>
  <c r="AD38" i="181" s="1"/>
  <c r="R14" i="181"/>
  <c r="O71" i="181"/>
  <c r="AX18" i="181"/>
  <c r="AY14" i="181"/>
  <c r="AX14" i="181" s="1"/>
  <c r="AY49" i="181"/>
  <c r="AU45" i="181"/>
  <c r="N50" i="181"/>
  <c r="F79" i="182"/>
  <c r="AS66" i="181"/>
  <c r="AI66" i="181"/>
  <c r="M42" i="181"/>
  <c r="AX42" i="181"/>
  <c r="AS42" i="181" s="1"/>
  <c r="AJ32" i="181"/>
  <c r="AI32" i="181" s="1"/>
  <c r="AD32" i="181" s="1"/>
  <c r="AY32" i="181"/>
  <c r="AX32" i="181" s="1"/>
  <c r="AI63" i="181"/>
  <c r="M67" i="181"/>
  <c r="AT48" i="181"/>
  <c r="AD49" i="181"/>
  <c r="S71" i="181"/>
  <c r="AG69" i="181"/>
  <c r="AE54" i="181"/>
  <c r="AE50" i="181"/>
  <c r="AE23" i="181"/>
  <c r="AX19" i="181"/>
  <c r="AJ28" i="181"/>
  <c r="AI28" i="181" s="1"/>
  <c r="AD28" i="181" s="1"/>
  <c r="AY28" i="181"/>
  <c r="AX28" i="181" s="1"/>
  <c r="AS28" i="181" s="1"/>
  <c r="AX63" i="181"/>
  <c r="AD42" i="181"/>
  <c r="C80" i="181"/>
  <c r="C81" i="181" s="1"/>
  <c r="AT64" i="181"/>
  <c r="AT52" i="181"/>
  <c r="AT49" i="181"/>
  <c r="AI46" i="181"/>
  <c r="AT41" i="181"/>
  <c r="AS32" i="181"/>
  <c r="AD22" i="181"/>
  <c r="AG71" i="181"/>
  <c r="AG70" i="181" s="1"/>
  <c r="AD18" i="181"/>
  <c r="M54" i="181"/>
  <c r="O69" i="181"/>
  <c r="O70" i="181" s="1"/>
  <c r="M19" i="181"/>
  <c r="AE15" i="181"/>
  <c r="AT23" i="181"/>
  <c r="E77" i="184"/>
  <c r="I65" i="184"/>
  <c r="J10" i="184"/>
  <c r="I67" i="184"/>
  <c r="G74" i="184"/>
  <c r="I72" i="184"/>
  <c r="G74" i="183"/>
  <c r="G76" i="183" s="1"/>
  <c r="G79" i="183" s="1"/>
  <c r="I72" i="183"/>
  <c r="I65" i="183"/>
  <c r="J10" i="183"/>
  <c r="I67" i="183"/>
  <c r="G66" i="183"/>
  <c r="G78" i="183" s="1"/>
  <c r="E77" i="183"/>
  <c r="E66" i="183"/>
  <c r="E78" i="183" s="1"/>
  <c r="I67" i="182"/>
  <c r="I65" i="182"/>
  <c r="K10" i="182"/>
  <c r="G77" i="182"/>
  <c r="G66" i="182"/>
  <c r="G78" i="182" s="1"/>
  <c r="I74" i="182"/>
  <c r="I76" i="182" s="1"/>
  <c r="K72" i="182"/>
  <c r="L72" i="182" s="1"/>
  <c r="L74" i="182" s="1"/>
  <c r="L76" i="182" s="1"/>
  <c r="F77" i="182"/>
  <c r="F66" i="182"/>
  <c r="F78" i="182" s="1"/>
  <c r="G79" i="182"/>
  <c r="T70" i="181"/>
  <c r="BC66" i="181"/>
  <c r="H78" i="181"/>
  <c r="H82" i="181" s="1"/>
  <c r="P74" i="181"/>
  <c r="H76" i="181"/>
  <c r="AF65" i="181"/>
  <c r="AE65" i="181" s="1"/>
  <c r="N65" i="181"/>
  <c r="AU65" i="181"/>
  <c r="AT65" i="181" s="1"/>
  <c r="AU57" i="181"/>
  <c r="AT57" i="181" s="1"/>
  <c r="AF57" i="181"/>
  <c r="AE57" i="181" s="1"/>
  <c r="N57" i="181"/>
  <c r="R85" i="181"/>
  <c r="AY85" i="181"/>
  <c r="AX85" i="181" s="1"/>
  <c r="AJ85" i="181"/>
  <c r="AI85" i="181" s="1"/>
  <c r="J75" i="181"/>
  <c r="T75" i="181" s="1"/>
  <c r="K75" i="181"/>
  <c r="AJ65" i="181"/>
  <c r="AI65" i="181" s="1"/>
  <c r="R65" i="181"/>
  <c r="AY65" i="181"/>
  <c r="AX65" i="181" s="1"/>
  <c r="AF61" i="181"/>
  <c r="AE61" i="181" s="1"/>
  <c r="AU61" i="181"/>
  <c r="AT61" i="181" s="1"/>
  <c r="N61" i="181"/>
  <c r="AU59" i="181"/>
  <c r="AT59" i="181" s="1"/>
  <c r="AF59" i="181"/>
  <c r="AE59" i="181" s="1"/>
  <c r="N59" i="181"/>
  <c r="AJ60" i="181"/>
  <c r="AI60" i="181" s="1"/>
  <c r="AD60" i="181" s="1"/>
  <c r="R60" i="181"/>
  <c r="AY60" i="181"/>
  <c r="AX60" i="181" s="1"/>
  <c r="AS60" i="181" s="1"/>
  <c r="AH75" i="181"/>
  <c r="AW75" i="181"/>
  <c r="N34" i="181"/>
  <c r="AU34" i="181"/>
  <c r="AT34" i="181" s="1"/>
  <c r="AF34" i="181"/>
  <c r="AE34" i="181" s="1"/>
  <c r="N29" i="181"/>
  <c r="AU29" i="181"/>
  <c r="AT29" i="181" s="1"/>
  <c r="AF29" i="181"/>
  <c r="AE29" i="181" s="1"/>
  <c r="AL69" i="181"/>
  <c r="AL71" i="181"/>
  <c r="E69" i="181"/>
  <c r="E71" i="181"/>
  <c r="BB80" i="181"/>
  <c r="BB81" i="181" s="1"/>
  <c r="BB70" i="181"/>
  <c r="R52" i="181"/>
  <c r="AY52" i="181"/>
  <c r="AX52" i="181" s="1"/>
  <c r="AJ52" i="181"/>
  <c r="AI52" i="181" s="1"/>
  <c r="R48" i="181"/>
  <c r="AY48" i="181"/>
  <c r="AX48" i="181" s="1"/>
  <c r="AJ48" i="181"/>
  <c r="AI48" i="181" s="1"/>
  <c r="R44" i="181"/>
  <c r="M44" i="181" s="1"/>
  <c r="AY44" i="181"/>
  <c r="AX44" i="181" s="1"/>
  <c r="AJ44" i="181"/>
  <c r="AI44" i="181" s="1"/>
  <c r="AD44" i="181" s="1"/>
  <c r="N36" i="181"/>
  <c r="AU36" i="181"/>
  <c r="AT36" i="181" s="1"/>
  <c r="AF36" i="181"/>
  <c r="AE36" i="181" s="1"/>
  <c r="AY31" i="181"/>
  <c r="AX31" i="181" s="1"/>
  <c r="AJ31" i="181"/>
  <c r="AI31" i="181" s="1"/>
  <c r="R31" i="181"/>
  <c r="AE14" i="181"/>
  <c r="AU31" i="181"/>
  <c r="AT31" i="181" s="1"/>
  <c r="AS31" i="181" s="1"/>
  <c r="AF31" i="181"/>
  <c r="AE31" i="181" s="1"/>
  <c r="AD31" i="181" s="1"/>
  <c r="N31" i="181"/>
  <c r="M31" i="181" s="1"/>
  <c r="AF24" i="181"/>
  <c r="AE24" i="181" s="1"/>
  <c r="N24" i="181"/>
  <c r="AU24" i="181"/>
  <c r="AT24" i="181" s="1"/>
  <c r="BA69" i="181"/>
  <c r="BA71" i="181"/>
  <c r="AE68" i="181"/>
  <c r="AS62" i="181"/>
  <c r="AE62" i="181"/>
  <c r="AX68" i="181"/>
  <c r="AT67" i="181"/>
  <c r="M63" i="181"/>
  <c r="M68" i="181"/>
  <c r="AE64" i="181"/>
  <c r="AD48" i="181"/>
  <c r="AX45" i="181"/>
  <c r="AS54" i="181"/>
  <c r="AS50" i="181"/>
  <c r="AS46" i="181"/>
  <c r="AI54" i="181"/>
  <c r="AD54" i="181" s="1"/>
  <c r="AX49" i="181"/>
  <c r="AT45" i="181"/>
  <c r="AT37" i="181"/>
  <c r="AX38" i="181"/>
  <c r="AS38" i="181" s="1"/>
  <c r="AT53" i="181"/>
  <c r="AE46" i="181"/>
  <c r="AI43" i="181"/>
  <c r="F69" i="181"/>
  <c r="AT19" i="181"/>
  <c r="M23" i="181"/>
  <c r="AI19" i="181"/>
  <c r="AX15" i="181"/>
  <c r="AI14" i="181"/>
  <c r="AG86" i="181"/>
  <c r="O86" i="181"/>
  <c r="AV86" i="181"/>
  <c r="D78" i="181"/>
  <c r="D82" i="181" s="1"/>
  <c r="J74" i="181"/>
  <c r="F74" i="181" s="1"/>
  <c r="K74" i="181"/>
  <c r="D76" i="181"/>
  <c r="R58" i="181"/>
  <c r="M58" i="181" s="1"/>
  <c r="AJ58" i="181"/>
  <c r="AI58" i="181" s="1"/>
  <c r="AY58" i="181"/>
  <c r="AX58" i="181" s="1"/>
  <c r="AS58" i="181" s="1"/>
  <c r="N85" i="181"/>
  <c r="M85" i="181" s="1"/>
  <c r="AU85" i="181"/>
  <c r="AT85" i="181" s="1"/>
  <c r="AS85" i="181" s="1"/>
  <c r="AF85" i="181"/>
  <c r="AE85" i="181" s="1"/>
  <c r="I76" i="181"/>
  <c r="I78" i="181"/>
  <c r="I82" i="181" s="1"/>
  <c r="Q74" i="181"/>
  <c r="F75" i="181"/>
  <c r="P75" i="181"/>
  <c r="AY37" i="181"/>
  <c r="AX37" i="181" s="1"/>
  <c r="AJ37" i="181"/>
  <c r="AI37" i="181" s="1"/>
  <c r="R37" i="181"/>
  <c r="M37" i="181" s="1"/>
  <c r="N30" i="181"/>
  <c r="AU30" i="181"/>
  <c r="AT30" i="181" s="1"/>
  <c r="AF30" i="181"/>
  <c r="AE30" i="181" s="1"/>
  <c r="M14" i="181"/>
  <c r="N51" i="181"/>
  <c r="AU51" i="181"/>
  <c r="AT51" i="181" s="1"/>
  <c r="AF51" i="181"/>
  <c r="AE51" i="181" s="1"/>
  <c r="N47" i="181"/>
  <c r="AU47" i="181"/>
  <c r="AT47" i="181" s="1"/>
  <c r="AF47" i="181"/>
  <c r="AE47" i="181" s="1"/>
  <c r="N39" i="181"/>
  <c r="M39" i="181" s="1"/>
  <c r="AF39" i="181"/>
  <c r="AE39" i="181" s="1"/>
  <c r="AU39" i="181"/>
  <c r="AT39" i="181" s="1"/>
  <c r="AS39" i="181" s="1"/>
  <c r="R34" i="181"/>
  <c r="AY34" i="181"/>
  <c r="AX34" i="181" s="1"/>
  <c r="AJ34" i="181"/>
  <c r="AI34" i="181" s="1"/>
  <c r="AY27" i="181"/>
  <c r="AX27" i="181" s="1"/>
  <c r="AJ27" i="181"/>
  <c r="AI27" i="181" s="1"/>
  <c r="R27" i="181"/>
  <c r="AU25" i="181"/>
  <c r="AT25" i="181" s="1"/>
  <c r="N25" i="181"/>
  <c r="AF25" i="181"/>
  <c r="AE25" i="181" s="1"/>
  <c r="N21" i="181"/>
  <c r="AU21" i="181"/>
  <c r="AT21" i="181" s="1"/>
  <c r="AF21" i="181"/>
  <c r="AE21" i="181" s="1"/>
  <c r="N17" i="181"/>
  <c r="AU17" i="181"/>
  <c r="AF17" i="181"/>
  <c r="AE17" i="181" s="1"/>
  <c r="AV69" i="181"/>
  <c r="AV71" i="181"/>
  <c r="G70" i="181"/>
  <c r="AJ24" i="181"/>
  <c r="AI24" i="181" s="1"/>
  <c r="R24" i="181"/>
  <c r="AY24" i="181"/>
  <c r="AX24" i="181" s="1"/>
  <c r="AF20" i="181"/>
  <c r="AE20" i="181" s="1"/>
  <c r="N20" i="181"/>
  <c r="AU20" i="181"/>
  <c r="AT20" i="181" s="1"/>
  <c r="R55" i="181"/>
  <c r="AY55" i="181"/>
  <c r="AX55" i="181" s="1"/>
  <c r="AJ55" i="181"/>
  <c r="AI55" i="181" s="1"/>
  <c r="R47" i="181"/>
  <c r="AY47" i="181"/>
  <c r="AX47" i="181" s="1"/>
  <c r="AJ47" i="181"/>
  <c r="AI47" i="181" s="1"/>
  <c r="Q70" i="181"/>
  <c r="M60" i="181"/>
  <c r="AS48" i="181"/>
  <c r="B74" i="181"/>
  <c r="AE66" i="181"/>
  <c r="AD66" i="181" s="1"/>
  <c r="AI62" i="181"/>
  <c r="AX67" i="181"/>
  <c r="AI68" i="181"/>
  <c r="AX64" i="181"/>
  <c r="AE67" i="181"/>
  <c r="AT63" i="181"/>
  <c r="AS63" i="181" s="1"/>
  <c r="AD58" i="181"/>
  <c r="M64" i="181"/>
  <c r="M52" i="181"/>
  <c r="AT18" i="181"/>
  <c r="AS18" i="181" s="1"/>
  <c r="AD45" i="181"/>
  <c r="AD37" i="181"/>
  <c r="M32" i="181"/>
  <c r="AD53" i="181"/>
  <c r="M46" i="181"/>
  <c r="AT14" i="181"/>
  <c r="AE19" i="181"/>
  <c r="AD19" i="181" s="1"/>
  <c r="AT15" i="181"/>
  <c r="AI15" i="181"/>
  <c r="AX23" i="181"/>
  <c r="AS23" i="181" s="1"/>
  <c r="AJ61" i="181"/>
  <c r="AI61" i="181" s="1"/>
  <c r="AY61" i="181"/>
  <c r="AX61" i="181" s="1"/>
  <c r="R61" i="181"/>
  <c r="AY59" i="181"/>
  <c r="AX59" i="181" s="1"/>
  <c r="AJ59" i="181"/>
  <c r="AI59" i="181" s="1"/>
  <c r="R59" i="181"/>
  <c r="AY41" i="181"/>
  <c r="AX41" i="181" s="1"/>
  <c r="AS41" i="181" s="1"/>
  <c r="AJ41" i="181"/>
  <c r="AI41" i="181" s="1"/>
  <c r="AD41" i="181" s="1"/>
  <c r="R41" i="181"/>
  <c r="M41" i="181" s="1"/>
  <c r="R36" i="181"/>
  <c r="AY36" i="181"/>
  <c r="AX36" i="181" s="1"/>
  <c r="AJ36" i="181"/>
  <c r="AI36" i="181" s="1"/>
  <c r="N26" i="181"/>
  <c r="AU26" i="181"/>
  <c r="AT26" i="181" s="1"/>
  <c r="AF26" i="181"/>
  <c r="AE26" i="181" s="1"/>
  <c r="N40" i="181"/>
  <c r="AU40" i="181"/>
  <c r="AT40" i="181" s="1"/>
  <c r="AF40" i="181"/>
  <c r="AE40" i="181" s="1"/>
  <c r="R30" i="181"/>
  <c r="AY30" i="181"/>
  <c r="AX30" i="181" s="1"/>
  <c r="AJ30" i="181"/>
  <c r="AI30" i="181" s="1"/>
  <c r="R25" i="181"/>
  <c r="AY25" i="181"/>
  <c r="AX25" i="181" s="1"/>
  <c r="AJ25" i="181"/>
  <c r="AI25" i="181" s="1"/>
  <c r="R21" i="181"/>
  <c r="AY21" i="181"/>
  <c r="AX21" i="181" s="1"/>
  <c r="AJ21" i="181"/>
  <c r="AI21" i="181" s="1"/>
  <c r="R17" i="181"/>
  <c r="R71" i="181" s="1"/>
  <c r="AY17" i="181"/>
  <c r="AX17" i="181" s="1"/>
  <c r="AJ17" i="181"/>
  <c r="AZ71" i="181"/>
  <c r="R33" i="181"/>
  <c r="AJ33" i="181"/>
  <c r="AI33" i="181" s="1"/>
  <c r="AY33" i="181"/>
  <c r="AX33" i="181" s="1"/>
  <c r="R29" i="181"/>
  <c r="AJ29" i="181"/>
  <c r="AI29" i="181" s="1"/>
  <c r="AY29" i="181"/>
  <c r="AX29" i="181" s="1"/>
  <c r="AJ20" i="181"/>
  <c r="AI20" i="181" s="1"/>
  <c r="R20" i="181"/>
  <c r="AY20" i="181"/>
  <c r="AX20" i="181" s="1"/>
  <c r="AF16" i="181"/>
  <c r="AE16" i="181" s="1"/>
  <c r="N16" i="181"/>
  <c r="AU16" i="181"/>
  <c r="AY57" i="181"/>
  <c r="AX57" i="181" s="1"/>
  <c r="AJ57" i="181"/>
  <c r="AI57" i="181" s="1"/>
  <c r="R57" i="181"/>
  <c r="B70" i="181"/>
  <c r="AI64" i="181"/>
  <c r="AE63" i="181"/>
  <c r="AD63" i="181" s="1"/>
  <c r="AE56" i="181"/>
  <c r="AT68" i="181"/>
  <c r="AS68" i="181" s="1"/>
  <c r="M38" i="181"/>
  <c r="AS52" i="181"/>
  <c r="M48" i="181"/>
  <c r="AT44" i="181"/>
  <c r="AS44" i="181" s="1"/>
  <c r="AS22" i="181"/>
  <c r="AI50" i="181"/>
  <c r="AD50" i="181" s="1"/>
  <c r="AS49" i="181"/>
  <c r="M28" i="181"/>
  <c r="AI39" i="181"/>
  <c r="AK71" i="181"/>
  <c r="AD15" i="181"/>
  <c r="AI23" i="181"/>
  <c r="R86" i="181"/>
  <c r="AY86" i="181"/>
  <c r="AX86" i="181" s="1"/>
  <c r="AJ86" i="181"/>
  <c r="AI86" i="181" s="1"/>
  <c r="R40" i="181"/>
  <c r="AY40" i="181"/>
  <c r="AX40" i="181" s="1"/>
  <c r="AJ40" i="181"/>
  <c r="AI40" i="181" s="1"/>
  <c r="N33" i="181"/>
  <c r="AU33" i="181"/>
  <c r="AT33" i="181" s="1"/>
  <c r="AS33" i="181" s="1"/>
  <c r="AF33" i="181"/>
  <c r="AE33" i="181" s="1"/>
  <c r="AD33" i="181" s="1"/>
  <c r="AH69" i="181"/>
  <c r="AH71" i="181"/>
  <c r="H70" i="181"/>
  <c r="H80" i="181"/>
  <c r="H81" i="181" s="1"/>
  <c r="N55" i="181"/>
  <c r="M55" i="181" s="1"/>
  <c r="AU55" i="181"/>
  <c r="AT55" i="181" s="1"/>
  <c r="AS55" i="181" s="1"/>
  <c r="AF55" i="181"/>
  <c r="AE55" i="181" s="1"/>
  <c r="AD55" i="181" s="1"/>
  <c r="N43" i="181"/>
  <c r="M43" i="181" s="1"/>
  <c r="AF43" i="181"/>
  <c r="AE43" i="181" s="1"/>
  <c r="AD43" i="181" s="1"/>
  <c r="AU43" i="181"/>
  <c r="AT43" i="181" s="1"/>
  <c r="AS43" i="181" s="1"/>
  <c r="AK35" i="181"/>
  <c r="AK69" i="181" s="1"/>
  <c r="AZ35" i="181"/>
  <c r="AZ69" i="181" s="1"/>
  <c r="S35" i="181"/>
  <c r="BC32" i="181"/>
  <c r="R26" i="181"/>
  <c r="AY26" i="181"/>
  <c r="AX26" i="181" s="1"/>
  <c r="AJ26" i="181"/>
  <c r="AI26" i="181" s="1"/>
  <c r="P70" i="181"/>
  <c r="AU27" i="181"/>
  <c r="AT27" i="181" s="1"/>
  <c r="AS27" i="181" s="1"/>
  <c r="AF27" i="181"/>
  <c r="AE27" i="181" s="1"/>
  <c r="N27" i="181"/>
  <c r="M27" i="181" s="1"/>
  <c r="AJ16" i="181"/>
  <c r="R16" i="181"/>
  <c r="AY16" i="181"/>
  <c r="AX16" i="181" s="1"/>
  <c r="AW69" i="181"/>
  <c r="AW71" i="181"/>
  <c r="AJ56" i="181"/>
  <c r="AI56" i="181" s="1"/>
  <c r="R56" i="181"/>
  <c r="M56" i="181" s="1"/>
  <c r="AY56" i="181"/>
  <c r="AX56" i="181" s="1"/>
  <c r="AS56" i="181" s="1"/>
  <c r="R51" i="181"/>
  <c r="AY51" i="181"/>
  <c r="AX51" i="181" s="1"/>
  <c r="AJ51" i="181"/>
  <c r="AI51" i="181" s="1"/>
  <c r="U70" i="181"/>
  <c r="N35" i="181"/>
  <c r="AF35" i="181"/>
  <c r="AE35" i="181" s="1"/>
  <c r="AU35" i="181"/>
  <c r="AT35" i="181" s="1"/>
  <c r="AD52" i="181"/>
  <c r="M50" i="181"/>
  <c r="AD23" i="181"/>
  <c r="AD27" i="181" l="1"/>
  <c r="AD67" i="181"/>
  <c r="AS15" i="181"/>
  <c r="AS64" i="181"/>
  <c r="BC64" i="181" s="1"/>
  <c r="AD85" i="181"/>
  <c r="AD46" i="181"/>
  <c r="M33" i="181"/>
  <c r="AS19" i="181"/>
  <c r="BC19" i="181" s="1"/>
  <c r="AS53" i="181"/>
  <c r="H77" i="181"/>
  <c r="AS45" i="181"/>
  <c r="BC28" i="181"/>
  <c r="N69" i="181"/>
  <c r="AD47" i="181"/>
  <c r="AD65" i="181"/>
  <c r="AS47" i="181"/>
  <c r="BC47" i="181" s="1"/>
  <c r="I66" i="184"/>
  <c r="I78" i="184" s="1"/>
  <c r="I74" i="184"/>
  <c r="J72" i="184"/>
  <c r="J74" i="184" s="1"/>
  <c r="J65" i="184"/>
  <c r="J67" i="184"/>
  <c r="G76" i="184"/>
  <c r="G79" i="184" s="1"/>
  <c r="G77" i="184"/>
  <c r="I74" i="183"/>
  <c r="I76" i="183" s="1"/>
  <c r="I79" i="183" s="1"/>
  <c r="J72" i="183"/>
  <c r="J74" i="183" s="1"/>
  <c r="J76" i="183" s="1"/>
  <c r="I66" i="183"/>
  <c r="I78" i="183" s="1"/>
  <c r="G77" i="183"/>
  <c r="J65" i="183"/>
  <c r="J67" i="183"/>
  <c r="I79" i="182"/>
  <c r="I77" i="182"/>
  <c r="I66" i="182"/>
  <c r="I78" i="182" s="1"/>
  <c r="K67" i="182"/>
  <c r="K65" i="182"/>
  <c r="L10" i="182"/>
  <c r="AZ70" i="181"/>
  <c r="BC41" i="181"/>
  <c r="BC58" i="181"/>
  <c r="BC56" i="181"/>
  <c r="AK70" i="181"/>
  <c r="F76" i="181"/>
  <c r="F80" i="181" s="1"/>
  <c r="F81" i="181" s="1"/>
  <c r="F78" i="181"/>
  <c r="F82" i="181" s="1"/>
  <c r="BC60" i="181"/>
  <c r="BC22" i="181"/>
  <c r="BC44" i="181"/>
  <c r="BC68" i="181"/>
  <c r="BC42" i="181"/>
  <c r="B76" i="181"/>
  <c r="B78" i="181"/>
  <c r="B82" i="181" s="1"/>
  <c r="AV70" i="181"/>
  <c r="BC39" i="181"/>
  <c r="AH74" i="181"/>
  <c r="Q78" i="181"/>
  <c r="Q82" i="181" s="1"/>
  <c r="Q76" i="181"/>
  <c r="AW74" i="181"/>
  <c r="K78" i="181"/>
  <c r="K82" i="181" s="1"/>
  <c r="K76" i="181"/>
  <c r="U74" i="181"/>
  <c r="F70" i="181"/>
  <c r="BC53" i="181"/>
  <c r="BC46" i="181"/>
  <c r="E70" i="181"/>
  <c r="U75" i="181"/>
  <c r="G75" i="181"/>
  <c r="AD26" i="181"/>
  <c r="M20" i="181"/>
  <c r="AD21" i="181"/>
  <c r="M25" i="181"/>
  <c r="M51" i="181"/>
  <c r="AD30" i="181"/>
  <c r="AS24" i="181"/>
  <c r="AF71" i="181"/>
  <c r="M36" i="181"/>
  <c r="AY71" i="181"/>
  <c r="AS29" i="181"/>
  <c r="M34" i="181"/>
  <c r="AS59" i="181"/>
  <c r="AS57" i="181"/>
  <c r="AI16" i="181"/>
  <c r="AD16" i="181" s="1"/>
  <c r="BC27" i="181"/>
  <c r="R35" i="181"/>
  <c r="R69" i="181" s="1"/>
  <c r="AY35" i="181"/>
  <c r="AX35" i="181" s="1"/>
  <c r="AS35" i="181" s="1"/>
  <c r="AJ35" i="181"/>
  <c r="AI35" i="181" s="1"/>
  <c r="BC33" i="181"/>
  <c r="AS14" i="181"/>
  <c r="I77" i="181"/>
  <c r="I80" i="181"/>
  <c r="I81" i="181" s="1"/>
  <c r="D77" i="181"/>
  <c r="D80" i="181"/>
  <c r="D81" i="181" s="1"/>
  <c r="BC45" i="181"/>
  <c r="BA70" i="181"/>
  <c r="AD35" i="181"/>
  <c r="M40" i="181"/>
  <c r="AS20" i="181"/>
  <c r="M17" i="181"/>
  <c r="M71" i="181" s="1"/>
  <c r="AD25" i="181"/>
  <c r="AS51" i="181"/>
  <c r="E75" i="181"/>
  <c r="AD64" i="181"/>
  <c r="AS67" i="181"/>
  <c r="AF69" i="181"/>
  <c r="AS36" i="181"/>
  <c r="AY69" i="181"/>
  <c r="AD29" i="181"/>
  <c r="AS34" i="181"/>
  <c r="AD59" i="181"/>
  <c r="AD61" i="181"/>
  <c r="AD57" i="181"/>
  <c r="BC43" i="181"/>
  <c r="BC55" i="181"/>
  <c r="BC23" i="181"/>
  <c r="BC49" i="181"/>
  <c r="BC52" i="181"/>
  <c r="AT17" i="181"/>
  <c r="AS17" i="181" s="1"/>
  <c r="AU71" i="181"/>
  <c r="AV75" i="181"/>
  <c r="AG75" i="181"/>
  <c r="O75" i="181"/>
  <c r="BC54" i="181"/>
  <c r="BC38" i="181"/>
  <c r="BC62" i="181"/>
  <c r="AE69" i="181"/>
  <c r="AE71" i="181"/>
  <c r="AD14" i="181"/>
  <c r="AX71" i="181"/>
  <c r="AX69" i="181"/>
  <c r="AL70" i="181"/>
  <c r="AD56" i="181"/>
  <c r="M16" i="181"/>
  <c r="AS40" i="181"/>
  <c r="M26" i="181"/>
  <c r="M21" i="181"/>
  <c r="AD51" i="181"/>
  <c r="N71" i="181"/>
  <c r="M30" i="181"/>
  <c r="AS37" i="181"/>
  <c r="AD24" i="181"/>
  <c r="AD36" i="181"/>
  <c r="AD34" i="181"/>
  <c r="M59" i="181"/>
  <c r="AS61" i="181"/>
  <c r="M57" i="181"/>
  <c r="M65" i="181"/>
  <c r="S69" i="181"/>
  <c r="AW70" i="181"/>
  <c r="AH70" i="181"/>
  <c r="AT16" i="181"/>
  <c r="AS16" i="181" s="1"/>
  <c r="AU69" i="181"/>
  <c r="AI17" i="181"/>
  <c r="AI71" i="181" s="1"/>
  <c r="AJ71" i="181"/>
  <c r="BC18" i="181"/>
  <c r="BC63" i="181"/>
  <c r="BC48" i="181"/>
  <c r="BC85" i="181"/>
  <c r="J76" i="181"/>
  <c r="T74" i="181"/>
  <c r="J78" i="181"/>
  <c r="J82" i="181" s="1"/>
  <c r="N86" i="181"/>
  <c r="M86" i="181" s="1"/>
  <c r="AU86" i="181"/>
  <c r="AT86" i="181" s="1"/>
  <c r="AS86" i="181" s="1"/>
  <c r="AF86" i="181"/>
  <c r="AE86" i="181" s="1"/>
  <c r="AD86" i="181" s="1"/>
  <c r="BC50" i="181"/>
  <c r="BC31" i="181"/>
  <c r="AZ75" i="181"/>
  <c r="AK75" i="181"/>
  <c r="P78" i="181"/>
  <c r="P82" i="181" s="1"/>
  <c r="P76" i="181"/>
  <c r="AV74" i="181"/>
  <c r="AG74" i="181"/>
  <c r="O74" i="181"/>
  <c r="M35" i="181"/>
  <c r="AD40" i="181"/>
  <c r="AS26" i="181"/>
  <c r="AD20" i="181"/>
  <c r="AD17" i="181"/>
  <c r="AS21" i="181"/>
  <c r="AS25" i="181"/>
  <c r="AD39" i="181"/>
  <c r="M47" i="181"/>
  <c r="AS30" i="181"/>
  <c r="G74" i="181"/>
  <c r="E74" i="181" s="1"/>
  <c r="AD62" i="181"/>
  <c r="AD68" i="181"/>
  <c r="M24" i="181"/>
  <c r="M29" i="181"/>
  <c r="M61" i="181"/>
  <c r="AS65" i="181"/>
  <c r="M69" i="181" l="1"/>
  <c r="M70" i="181" s="1"/>
  <c r="F77" i="181"/>
  <c r="K66" i="182"/>
  <c r="J66" i="184"/>
  <c r="J78" i="184" s="1"/>
  <c r="I76" i="184"/>
  <c r="I79" i="184" s="1"/>
  <c r="I77" i="184"/>
  <c r="J76" i="184"/>
  <c r="J79" i="184" s="1"/>
  <c r="J77" i="184"/>
  <c r="J77" i="183"/>
  <c r="J66" i="183"/>
  <c r="J78" i="183" s="1"/>
  <c r="J79" i="183"/>
  <c r="I77" i="183"/>
  <c r="L67" i="182"/>
  <c r="L79" i="182" s="1"/>
  <c r="L65" i="182"/>
  <c r="R70" i="181"/>
  <c r="E76" i="181"/>
  <c r="E78" i="181"/>
  <c r="E82" i="181" s="1"/>
  <c r="BC35" i="181"/>
  <c r="N74" i="181"/>
  <c r="O76" i="181"/>
  <c r="AU74" i="181"/>
  <c r="AF74" i="181"/>
  <c r="O78" i="181"/>
  <c r="O82" i="181" s="1"/>
  <c r="BC86" i="181"/>
  <c r="BC15" i="181" s="1"/>
  <c r="J77" i="181"/>
  <c r="J80" i="181"/>
  <c r="J81" i="181" s="1"/>
  <c r="BC16" i="181"/>
  <c r="BC37" i="181"/>
  <c r="AY70" i="181"/>
  <c r="BC20" i="181"/>
  <c r="BC29" i="181"/>
  <c r="BC24" i="181"/>
  <c r="K77" i="181"/>
  <c r="K80" i="181"/>
  <c r="K81" i="181" s="1"/>
  <c r="AT69" i="181"/>
  <c r="P77" i="181"/>
  <c r="P80" i="181"/>
  <c r="P81" i="181" s="1"/>
  <c r="T78" i="181"/>
  <c r="T82" i="181" s="1"/>
  <c r="T76" i="181"/>
  <c r="AZ74" i="181"/>
  <c r="AK74" i="181"/>
  <c r="S74" i="181"/>
  <c r="AU70" i="181"/>
  <c r="S70" i="181"/>
  <c r="AD69" i="181"/>
  <c r="AD71" i="181"/>
  <c r="BC67" i="181"/>
  <c r="BC51" i="181"/>
  <c r="AS69" i="181"/>
  <c r="AS71" i="181"/>
  <c r="BC14" i="181"/>
  <c r="AL74" i="181"/>
  <c r="U78" i="181"/>
  <c r="U82" i="181" s="1"/>
  <c r="U76" i="181"/>
  <c r="BA74" i="181"/>
  <c r="Q77" i="181"/>
  <c r="Q80" i="181"/>
  <c r="Q81" i="181" s="1"/>
  <c r="AJ69" i="181"/>
  <c r="BC30" i="181"/>
  <c r="BC21" i="181"/>
  <c r="AV76" i="181"/>
  <c r="AV78" i="181"/>
  <c r="AV82" i="181" s="1"/>
  <c r="BC61" i="181"/>
  <c r="BC40" i="181"/>
  <c r="N75" i="181"/>
  <c r="AU75" i="181"/>
  <c r="AT75" i="181" s="1"/>
  <c r="AF75" i="181"/>
  <c r="AE75" i="181" s="1"/>
  <c r="BC17" i="181"/>
  <c r="AF70" i="181"/>
  <c r="BC59" i="181"/>
  <c r="AL75" i="181"/>
  <c r="BA75" i="181"/>
  <c r="S75" i="181"/>
  <c r="AW76" i="181"/>
  <c r="AW78" i="181"/>
  <c r="AW82" i="181" s="1"/>
  <c r="AI69" i="181"/>
  <c r="BC65" i="181"/>
  <c r="G78" i="181"/>
  <c r="G82" i="181" s="1"/>
  <c r="G76" i="181"/>
  <c r="BC25" i="181"/>
  <c r="BC26" i="181"/>
  <c r="AG78" i="181"/>
  <c r="AG82" i="181" s="1"/>
  <c r="AG76" i="181"/>
  <c r="AX70" i="181"/>
  <c r="AE70" i="181"/>
  <c r="BC34" i="181"/>
  <c r="BC36" i="181"/>
  <c r="BC57" i="181"/>
  <c r="AH76" i="181"/>
  <c r="AH78" i="181"/>
  <c r="AH82" i="181" s="1"/>
  <c r="B77" i="181"/>
  <c r="B80" i="181"/>
  <c r="B81" i="181" s="1"/>
  <c r="AT71" i="181"/>
  <c r="N70" i="181"/>
  <c r="L77" i="182" l="1"/>
  <c r="L66" i="182"/>
  <c r="L78" i="182" s="1"/>
  <c r="AH77" i="181"/>
  <c r="AH80" i="181"/>
  <c r="AH81" i="181" s="1"/>
  <c r="AG77" i="181"/>
  <c r="AG80" i="181"/>
  <c r="AG81" i="181" s="1"/>
  <c r="AD72" i="181"/>
  <c r="AD70" i="181"/>
  <c r="T77" i="181"/>
  <c r="T80" i="181"/>
  <c r="T81" i="181" s="1"/>
  <c r="AT70" i="181"/>
  <c r="AF78" i="181"/>
  <c r="AF82" i="181" s="1"/>
  <c r="AE74" i="181"/>
  <c r="AF76" i="181"/>
  <c r="AI70" i="181"/>
  <c r="R75" i="181"/>
  <c r="M75" i="181" s="1"/>
  <c r="AY75" i="181"/>
  <c r="AX75" i="181" s="1"/>
  <c r="AS75" i="181" s="1"/>
  <c r="AJ75" i="181"/>
  <c r="AI75" i="181" s="1"/>
  <c r="U77" i="181"/>
  <c r="U80" i="181"/>
  <c r="U81" i="181" s="1"/>
  <c r="AZ76" i="181"/>
  <c r="AZ78" i="181"/>
  <c r="AZ82" i="181" s="1"/>
  <c r="N76" i="181"/>
  <c r="N78" i="181"/>
  <c r="N82" i="181" s="1"/>
  <c r="E77" i="181"/>
  <c r="E80" i="181"/>
  <c r="E81" i="181" s="1"/>
  <c r="G77" i="181"/>
  <c r="G80" i="181"/>
  <c r="G81" i="181" s="1"/>
  <c r="AW77" i="181"/>
  <c r="AW80" i="181"/>
  <c r="AW81" i="181" s="1"/>
  <c r="AV77" i="181"/>
  <c r="AV80" i="181"/>
  <c r="AV81" i="181" s="1"/>
  <c r="BA76" i="181"/>
  <c r="BA78" i="181"/>
  <c r="BA82" i="181" s="1"/>
  <c r="BC71" i="181"/>
  <c r="BC69" i="181"/>
  <c r="AK78" i="181"/>
  <c r="AK82" i="181" s="1"/>
  <c r="AK76" i="181"/>
  <c r="O77" i="181"/>
  <c r="O80" i="181"/>
  <c r="O81" i="181" s="1"/>
  <c r="AD75" i="181"/>
  <c r="AJ70" i="181"/>
  <c r="AL76" i="181"/>
  <c r="AL78" i="181"/>
  <c r="AL82" i="181" s="1"/>
  <c r="AS70" i="181"/>
  <c r="R74" i="181"/>
  <c r="S76" i="181"/>
  <c r="AY74" i="181"/>
  <c r="AJ74" i="181"/>
  <c r="S78" i="181"/>
  <c r="S82" i="181" s="1"/>
  <c r="AT74" i="181"/>
  <c r="AU78" i="181"/>
  <c r="AU82" i="181" s="1"/>
  <c r="AU76" i="181"/>
  <c r="AU77" i="181" l="1"/>
  <c r="AU80" i="181"/>
  <c r="AU81" i="181" s="1"/>
  <c r="R76" i="181"/>
  <c r="R78" i="181"/>
  <c r="R82" i="181" s="1"/>
  <c r="AL77" i="181"/>
  <c r="AL80" i="181"/>
  <c r="AL81" i="181" s="1"/>
  <c r="BC70" i="181"/>
  <c r="N77" i="181"/>
  <c r="N80" i="181"/>
  <c r="N81" i="181" s="1"/>
  <c r="AJ78" i="181"/>
  <c r="AJ82" i="181" s="1"/>
  <c r="AI74" i="181"/>
  <c r="AJ76" i="181"/>
  <c r="AT78" i="181"/>
  <c r="AT82" i="181" s="1"/>
  <c r="AT76" i="181"/>
  <c r="S77" i="181"/>
  <c r="S80" i="181"/>
  <c r="S81" i="181" s="1"/>
  <c r="AK77" i="181"/>
  <c r="AK80" i="181"/>
  <c r="AK81" i="181" s="1"/>
  <c r="BA77" i="181"/>
  <c r="BA80" i="181"/>
  <c r="BA81" i="181" s="1"/>
  <c r="BC75" i="181"/>
  <c r="AD74" i="181"/>
  <c r="AE76" i="181"/>
  <c r="AE78" i="181"/>
  <c r="AE82" i="181" s="1"/>
  <c r="AX74" i="181"/>
  <c r="AS74" i="181" s="1"/>
  <c r="AY78" i="181"/>
  <c r="AY82" i="181" s="1"/>
  <c r="AY76" i="181"/>
  <c r="AZ77" i="181"/>
  <c r="AZ80" i="181"/>
  <c r="AZ81" i="181" s="1"/>
  <c r="AF77" i="181"/>
  <c r="AF80" i="181"/>
  <c r="AF81" i="181" s="1"/>
  <c r="M74" i="181"/>
  <c r="BC74" i="181" l="1"/>
  <c r="AS76" i="181"/>
  <c r="AS78" i="181"/>
  <c r="AS82" i="181" s="1"/>
  <c r="AD76" i="181"/>
  <c r="AD78" i="181"/>
  <c r="AD82" i="181" s="1"/>
  <c r="AT77" i="181"/>
  <c r="AT80" i="181"/>
  <c r="AT81" i="181" s="1"/>
  <c r="M78" i="181"/>
  <c r="M82" i="181" s="1"/>
  <c r="M76" i="181"/>
  <c r="AY77" i="181"/>
  <c r="AY80" i="181"/>
  <c r="AY81" i="181" s="1"/>
  <c r="AE77" i="181"/>
  <c r="AE80" i="181"/>
  <c r="AE81" i="181" s="1"/>
  <c r="AI76" i="181"/>
  <c r="AI78" i="181"/>
  <c r="AI82" i="181" s="1"/>
  <c r="R77" i="181"/>
  <c r="R80" i="181"/>
  <c r="R81" i="181" s="1"/>
  <c r="AJ77" i="181"/>
  <c r="AJ80" i="181"/>
  <c r="AJ81" i="181" s="1"/>
  <c r="AX78" i="181"/>
  <c r="AX82" i="181" s="1"/>
  <c r="AX76" i="181"/>
  <c r="AD77" i="181" l="1"/>
  <c r="AD80" i="181"/>
  <c r="AD81" i="181" s="1"/>
  <c r="BC78" i="181"/>
  <c r="BC82" i="181" s="1"/>
  <c r="BC76" i="181"/>
  <c r="AS77" i="181"/>
  <c r="AS80" i="181"/>
  <c r="AS81" i="181" s="1"/>
  <c r="M77" i="181"/>
  <c r="M80" i="181"/>
  <c r="M81" i="181" s="1"/>
  <c r="AX77" i="181"/>
  <c r="AX80" i="181"/>
  <c r="AX81" i="181" s="1"/>
  <c r="AI77" i="181"/>
  <c r="AI80" i="181"/>
  <c r="AI81" i="181" s="1"/>
  <c r="BC77" i="181" l="1"/>
  <c r="BC80" i="181"/>
  <c r="BC81" i="181" s="1"/>
  <c r="C75" i="180" l="1"/>
  <c r="C77" i="180" s="1"/>
  <c r="VZ107" i="62"/>
  <c r="VP107" i="62"/>
  <c r="VF107" i="62"/>
  <c r="UV107" i="62"/>
  <c r="UL107" i="62"/>
  <c r="UB107" i="62"/>
  <c r="TR107" i="62"/>
  <c r="TH107" i="62"/>
  <c r="SX107" i="62"/>
  <c r="SN107" i="62"/>
  <c r="SD107" i="62"/>
  <c r="RJ107" i="62"/>
  <c r="QZ107" i="62"/>
  <c r="QP107" i="62"/>
  <c r="PV107" i="62"/>
  <c r="PL107" i="62"/>
  <c r="PB107" i="62"/>
  <c r="OR107" i="62"/>
  <c r="OH107" i="62"/>
  <c r="NX107" i="62"/>
  <c r="NN107" i="62"/>
  <c r="ND107" i="62"/>
  <c r="MT107" i="62"/>
  <c r="MJ107" i="62"/>
  <c r="LZ107" i="62"/>
  <c r="LP107" i="62"/>
  <c r="LF107" i="62"/>
  <c r="KV107" i="62"/>
  <c r="KL107" i="62"/>
  <c r="JR107" i="62"/>
  <c r="JM107" i="62"/>
  <c r="WO107" i="62" s="1"/>
  <c r="JH107" i="62"/>
  <c r="IX107" i="62"/>
  <c r="IN107" i="62"/>
  <c r="ID107" i="62"/>
  <c r="HT107" i="62"/>
  <c r="HJ107" i="62"/>
  <c r="GZ107" i="62"/>
  <c r="GP107" i="62"/>
  <c r="GF107" i="62"/>
  <c r="FV107" i="62"/>
  <c r="FL107" i="62"/>
  <c r="FB107" i="62"/>
  <c r="ER107" i="62"/>
  <c r="EH107" i="62"/>
  <c r="DX107" i="62"/>
  <c r="DN107" i="62"/>
  <c r="DD107" i="62"/>
  <c r="CJ107" i="62"/>
  <c r="BP107" i="62"/>
  <c r="BH107" i="62"/>
  <c r="AV107" i="62"/>
  <c r="AL107" i="62"/>
  <c r="AB107" i="62"/>
  <c r="R107" i="62"/>
  <c r="H107" i="62"/>
  <c r="WE74" i="62"/>
  <c r="VU74" i="62"/>
  <c r="VK74" i="62"/>
  <c r="VA74" i="62"/>
  <c r="UQ74" i="62"/>
  <c r="UG74" i="62"/>
  <c r="TW74" i="62"/>
  <c r="TM74" i="62"/>
  <c r="TC74" i="62"/>
  <c r="SS74" i="62"/>
  <c r="SI74" i="62"/>
  <c r="RY74" i="62"/>
  <c r="RO74" i="62"/>
  <c r="RO58" i="62"/>
  <c r="RE74" i="62"/>
  <c r="QU74" i="62"/>
  <c r="QA74" i="62"/>
  <c r="PQ74" i="62"/>
  <c r="PG74" i="62"/>
  <c r="OW74" i="62"/>
  <c r="OM74" i="62"/>
  <c r="OC74" i="62"/>
  <c r="NS74" i="62"/>
  <c r="NI74" i="62"/>
  <c r="MY74" i="62"/>
  <c r="MY58" i="62"/>
  <c r="MO74" i="62"/>
  <c r="ME74" i="62"/>
  <c r="LU74" i="62"/>
  <c r="LK74" i="62"/>
  <c r="LA74" i="62"/>
  <c r="KQ74" i="62"/>
  <c r="JW74" i="62"/>
  <c r="JM74" i="62"/>
  <c r="JC74" i="62"/>
  <c r="IS74" i="62"/>
  <c r="II74" i="62"/>
  <c r="HY74" i="62"/>
  <c r="HO74" i="62"/>
  <c r="HO58" i="62"/>
  <c r="HE74" i="62"/>
  <c r="GU74" i="62"/>
  <c r="GK74" i="62"/>
  <c r="GA74" i="62"/>
  <c r="FQ74" i="62"/>
  <c r="FG74" i="62"/>
  <c r="EW74" i="62"/>
  <c r="EM74" i="62"/>
  <c r="EC74" i="62"/>
  <c r="DS74" i="62"/>
  <c r="DI74" i="62"/>
  <c r="CO74" i="62"/>
  <c r="BU74" i="62"/>
  <c r="BK90" i="62"/>
  <c r="BA74" i="62"/>
  <c r="AQ74" i="62"/>
  <c r="AG74" i="62"/>
  <c r="W74" i="62"/>
  <c r="M74" i="62"/>
  <c r="JM42" i="62"/>
  <c r="WO42" i="62" s="1"/>
  <c r="C70" i="175"/>
  <c r="AA70" i="175"/>
  <c r="S70" i="175"/>
  <c r="JM26" i="62"/>
  <c r="WO26" i="62" s="1"/>
  <c r="WJ74" i="62"/>
  <c r="WJ58" i="62"/>
  <c r="WJ42" i="62"/>
  <c r="WJ26" i="62"/>
  <c r="WO10" i="62"/>
  <c r="WJ10" i="62"/>
  <c r="BX12" i="62"/>
  <c r="BX13" i="62"/>
  <c r="BX14" i="62"/>
  <c r="BX15" i="62"/>
  <c r="BX16" i="62"/>
  <c r="BX17" i="62"/>
  <c r="BX18" i="62"/>
  <c r="BX19" i="62"/>
  <c r="BX20" i="62"/>
  <c r="BX21" i="62"/>
  <c r="BX22" i="62"/>
  <c r="BX23" i="62"/>
  <c r="BX24" i="62"/>
  <c r="BX25" i="62"/>
  <c r="BD12" i="62"/>
  <c r="BD125" i="62" s="1"/>
  <c r="BD13" i="62"/>
  <c r="BD126" i="62" s="1"/>
  <c r="BD14" i="62"/>
  <c r="BD127" i="62" s="1"/>
  <c r="BD15" i="62"/>
  <c r="BD128" i="62" s="1"/>
  <c r="BD16" i="62"/>
  <c r="BD129" i="62" s="1"/>
  <c r="BD17" i="62"/>
  <c r="BD130" i="62" s="1"/>
  <c r="BD18" i="62"/>
  <c r="BD131" i="62" s="1"/>
  <c r="BD19" i="62"/>
  <c r="BD132" i="62" s="1"/>
  <c r="BD20" i="62"/>
  <c r="BD133" i="62" s="1"/>
  <c r="BD21" i="62"/>
  <c r="BD134" i="62" s="1"/>
  <c r="BD22" i="62"/>
  <c r="BD135" i="62" s="1"/>
  <c r="BD23" i="62"/>
  <c r="BD136" i="62" s="1"/>
  <c r="BD24" i="62"/>
  <c r="BD137" i="62" s="1"/>
  <c r="BD25" i="62"/>
  <c r="BH58" i="62"/>
  <c r="BH73" i="62" s="1"/>
  <c r="BH42" i="62"/>
  <c r="BH57" i="62" s="1"/>
  <c r="BH26" i="62"/>
  <c r="BH41" i="62" s="1"/>
  <c r="BD138" i="62"/>
  <c r="BH10" i="62"/>
  <c r="BH25" i="62" s="1"/>
  <c r="AWC755" i="157"/>
  <c r="AWB755" i="157"/>
  <c r="AWA755" i="157"/>
  <c r="AWC754" i="157"/>
  <c r="AWB754" i="157"/>
  <c r="AWA754" i="157"/>
  <c r="AWC752" i="157"/>
  <c r="AWB752" i="157"/>
  <c r="AWA752" i="157"/>
  <c r="AWC751" i="157"/>
  <c r="AWB751" i="157"/>
  <c r="AWA751" i="157"/>
  <c r="AWC750" i="157"/>
  <c r="AWB750" i="157"/>
  <c r="AWA750" i="157"/>
  <c r="AWC749" i="157"/>
  <c r="AWB749" i="157"/>
  <c r="AWA749" i="157"/>
  <c r="AWC748" i="157"/>
  <c r="AWB748" i="157"/>
  <c r="AWA748" i="157"/>
  <c r="AWC746" i="157"/>
  <c r="AWB746" i="157"/>
  <c r="AWA746" i="157"/>
  <c r="AWC745" i="157"/>
  <c r="AWB745" i="157"/>
  <c r="AWA745" i="157"/>
  <c r="AWC744" i="157"/>
  <c r="AWB744" i="157"/>
  <c r="AWA744" i="157"/>
  <c r="AWC743" i="157"/>
  <c r="AWB743" i="157"/>
  <c r="AWA743" i="157"/>
  <c r="AWC742" i="157"/>
  <c r="AWB742" i="157"/>
  <c r="AWA742" i="157"/>
  <c r="AWC740" i="157"/>
  <c r="AWB740" i="157"/>
  <c r="AWA740" i="157"/>
  <c r="AWC739" i="157"/>
  <c r="AWB739" i="157"/>
  <c r="AWA739" i="157"/>
  <c r="AWO755" i="157"/>
  <c r="AWN755" i="157"/>
  <c r="AWM755" i="157"/>
  <c r="AWO754" i="157"/>
  <c r="AWN754" i="157"/>
  <c r="AWM754" i="157"/>
  <c r="AWO752" i="157"/>
  <c r="AWN752" i="157"/>
  <c r="AWM752" i="157"/>
  <c r="AWO751" i="157"/>
  <c r="AWN751" i="157"/>
  <c r="AWM751" i="157"/>
  <c r="AWO750" i="157"/>
  <c r="AWN750" i="157"/>
  <c r="AWM750" i="157"/>
  <c r="AWO749" i="157"/>
  <c r="AWN749" i="157"/>
  <c r="AWM749" i="157"/>
  <c r="AWO748" i="157"/>
  <c r="AWN748" i="157"/>
  <c r="AWM748" i="157"/>
  <c r="AWO746" i="157"/>
  <c r="AWN746" i="157"/>
  <c r="AWM746" i="157"/>
  <c r="AWO745" i="157"/>
  <c r="AWN745" i="157"/>
  <c r="AWM745" i="157"/>
  <c r="AWO744" i="157"/>
  <c r="AWN744" i="157"/>
  <c r="AWM744" i="157"/>
  <c r="AWO743" i="157"/>
  <c r="AWN743" i="157"/>
  <c r="AWM743" i="157"/>
  <c r="AWO742" i="157"/>
  <c r="AWN742" i="157"/>
  <c r="AWM742" i="157"/>
  <c r="AWO740" i="157"/>
  <c r="AWN740" i="157"/>
  <c r="AWM740" i="157"/>
  <c r="AWO739" i="157"/>
  <c r="AWN739" i="157"/>
  <c r="AWM739" i="157"/>
  <c r="AWO761" i="157"/>
  <c r="AWN761" i="157"/>
  <c r="AWM761" i="157"/>
  <c r="AWP766" i="157"/>
  <c r="AWM766" i="157"/>
  <c r="AWO765" i="157"/>
  <c r="AWN765" i="157"/>
  <c r="AWM765" i="157"/>
  <c r="AWP764" i="157"/>
  <c r="AWO764" i="157"/>
  <c r="AWN764" i="157"/>
  <c r="AWM764" i="157"/>
  <c r="AWP763" i="157"/>
  <c r="AWO763" i="157"/>
  <c r="AWN763" i="157"/>
  <c r="AWM763" i="157"/>
  <c r="AVZ745" i="157"/>
  <c r="AVY745" i="157"/>
  <c r="AVX745" i="157"/>
  <c r="AVZ744" i="157"/>
  <c r="AVY744" i="157"/>
  <c r="AVX744" i="157"/>
  <c r="AVZ740" i="157"/>
  <c r="AVY740" i="157"/>
  <c r="AVX740" i="157"/>
  <c r="AVZ739" i="157"/>
  <c r="AVY739" i="157"/>
  <c r="AVX739" i="157"/>
  <c r="AVZ735" i="157"/>
  <c r="AVY735" i="157"/>
  <c r="AVX735" i="157"/>
  <c r="AVZ734" i="157"/>
  <c r="AVY734" i="157"/>
  <c r="AVX734" i="157"/>
  <c r="AVZ733" i="157"/>
  <c r="AVY733" i="157"/>
  <c r="AVX733" i="157"/>
  <c r="AVZ732" i="157"/>
  <c r="AVY732" i="157"/>
  <c r="AVX732" i="157"/>
  <c r="AVZ731" i="157"/>
  <c r="AVY731" i="157"/>
  <c r="AVX731" i="157"/>
  <c r="AVZ730" i="157"/>
  <c r="AVY730" i="157"/>
  <c r="AVX730" i="157"/>
  <c r="AVZ729" i="157"/>
  <c r="AVY729" i="157"/>
  <c r="AVX729" i="157"/>
  <c r="AVZ727" i="157"/>
  <c r="AVY727" i="157"/>
  <c r="AVX727" i="157"/>
  <c r="AVZ726" i="157"/>
  <c r="AVY726" i="157"/>
  <c r="AVX726" i="157"/>
  <c r="AVZ725" i="157"/>
  <c r="AVY725" i="157"/>
  <c r="AVX725" i="157"/>
  <c r="AVZ724" i="157"/>
  <c r="AVY724" i="157"/>
  <c r="AVX724" i="157"/>
  <c r="EG764" i="157"/>
  <c r="EF764" i="157"/>
  <c r="EG763" i="157"/>
  <c r="EF763" i="157"/>
  <c r="EG762" i="157"/>
  <c r="EF762" i="157"/>
  <c r="EE762" i="157"/>
  <c r="ED737" i="157"/>
  <c r="EC737" i="157"/>
  <c r="EB737" i="157"/>
  <c r="DR737" i="157"/>
  <c r="DQ737" i="157"/>
  <c r="DP737" i="157"/>
  <c r="DO737" i="157"/>
  <c r="DN737" i="157"/>
  <c r="DM737" i="157"/>
  <c r="DO721" i="157"/>
  <c r="DN721" i="157"/>
  <c r="DM721" i="157"/>
  <c r="G75" i="180"/>
  <c r="G77" i="180" s="1"/>
  <c r="F74" i="180"/>
  <c r="H74" i="180" s="1"/>
  <c r="J74" i="180" s="1"/>
  <c r="K74" i="180" s="1"/>
  <c r="F73" i="180"/>
  <c r="F75" i="180" s="1"/>
  <c r="G67" i="180"/>
  <c r="C67" i="180"/>
  <c r="G65" i="180"/>
  <c r="C65" i="180"/>
  <c r="C66" i="180" s="1"/>
  <c r="C79" i="180" s="1"/>
  <c r="F64" i="180"/>
  <c r="H64" i="180" s="1"/>
  <c r="F63" i="180"/>
  <c r="H63" i="180" s="1"/>
  <c r="H62" i="180"/>
  <c r="J62" i="180" s="1"/>
  <c r="K62" i="180" s="1"/>
  <c r="F62" i="180"/>
  <c r="F61" i="180"/>
  <c r="H61" i="180" s="1"/>
  <c r="F60" i="180"/>
  <c r="H60" i="180" s="1"/>
  <c r="F59" i="180"/>
  <c r="H59" i="180" s="1"/>
  <c r="F58" i="180"/>
  <c r="H58" i="180" s="1"/>
  <c r="J58" i="180" s="1"/>
  <c r="K58" i="180" s="1"/>
  <c r="F57" i="180"/>
  <c r="H57" i="180" s="1"/>
  <c r="F56" i="180"/>
  <c r="H56" i="180" s="1"/>
  <c r="F55" i="180"/>
  <c r="H55" i="180" s="1"/>
  <c r="H54" i="180"/>
  <c r="J54" i="180" s="1"/>
  <c r="K54" i="180" s="1"/>
  <c r="F54" i="180"/>
  <c r="F53" i="180"/>
  <c r="H53" i="180" s="1"/>
  <c r="F52" i="180"/>
  <c r="H52" i="180" s="1"/>
  <c r="F51" i="180"/>
  <c r="H51" i="180" s="1"/>
  <c r="F50" i="180"/>
  <c r="H50" i="180" s="1"/>
  <c r="J50" i="180" s="1"/>
  <c r="K50" i="180" s="1"/>
  <c r="F49" i="180"/>
  <c r="H49" i="180" s="1"/>
  <c r="F48" i="180"/>
  <c r="H48" i="180" s="1"/>
  <c r="F47" i="180"/>
  <c r="H47" i="180" s="1"/>
  <c r="H46" i="180"/>
  <c r="J46" i="180" s="1"/>
  <c r="K46" i="180" s="1"/>
  <c r="F46" i="180"/>
  <c r="F45" i="180"/>
  <c r="H45" i="180" s="1"/>
  <c r="F44" i="180"/>
  <c r="H44" i="180" s="1"/>
  <c r="F43" i="180"/>
  <c r="H43" i="180" s="1"/>
  <c r="F42" i="180"/>
  <c r="H42" i="180" s="1"/>
  <c r="J42" i="180" s="1"/>
  <c r="K42" i="180" s="1"/>
  <c r="F41" i="180"/>
  <c r="H41" i="180" s="1"/>
  <c r="F40" i="180"/>
  <c r="H40" i="180" s="1"/>
  <c r="F39" i="180"/>
  <c r="H39" i="180" s="1"/>
  <c r="H38" i="180"/>
  <c r="J38" i="180" s="1"/>
  <c r="K38" i="180" s="1"/>
  <c r="F38" i="180"/>
  <c r="F37" i="180"/>
  <c r="H37" i="180" s="1"/>
  <c r="F36" i="180"/>
  <c r="H36" i="180" s="1"/>
  <c r="F35" i="180"/>
  <c r="H35" i="180" s="1"/>
  <c r="F34" i="180"/>
  <c r="H34" i="180" s="1"/>
  <c r="J34" i="180" s="1"/>
  <c r="K34" i="180" s="1"/>
  <c r="F33" i="180"/>
  <c r="H33" i="180" s="1"/>
  <c r="F32" i="180"/>
  <c r="H32" i="180" s="1"/>
  <c r="F31" i="180"/>
  <c r="H31" i="180" s="1"/>
  <c r="H30" i="180"/>
  <c r="J30" i="180" s="1"/>
  <c r="K30" i="180" s="1"/>
  <c r="F30" i="180"/>
  <c r="F29" i="180"/>
  <c r="H29" i="180" s="1"/>
  <c r="F28" i="180"/>
  <c r="H28" i="180" s="1"/>
  <c r="F27" i="180"/>
  <c r="H27" i="180" s="1"/>
  <c r="F26" i="180"/>
  <c r="H26" i="180" s="1"/>
  <c r="J26" i="180" s="1"/>
  <c r="K26" i="180" s="1"/>
  <c r="F25" i="180"/>
  <c r="H25" i="180" s="1"/>
  <c r="F24" i="180"/>
  <c r="H24" i="180" s="1"/>
  <c r="F23" i="180"/>
  <c r="H23" i="180" s="1"/>
  <c r="H22" i="180"/>
  <c r="J22" i="180" s="1"/>
  <c r="K22" i="180" s="1"/>
  <c r="F22" i="180"/>
  <c r="F21" i="180"/>
  <c r="H21" i="180" s="1"/>
  <c r="F20" i="180"/>
  <c r="H20" i="180" s="1"/>
  <c r="F19" i="180"/>
  <c r="H19" i="180" s="1"/>
  <c r="F18" i="180"/>
  <c r="H18" i="180" s="1"/>
  <c r="J18" i="180" s="1"/>
  <c r="K18" i="180" s="1"/>
  <c r="F17" i="180"/>
  <c r="H17" i="180" s="1"/>
  <c r="F16" i="180"/>
  <c r="H16" i="180" s="1"/>
  <c r="F15" i="180"/>
  <c r="H15" i="180" s="1"/>
  <c r="H14" i="180"/>
  <c r="J14" i="180" s="1"/>
  <c r="K14" i="180" s="1"/>
  <c r="F14" i="180"/>
  <c r="F13" i="180"/>
  <c r="H13" i="180" s="1"/>
  <c r="F12" i="180"/>
  <c r="H12" i="180" s="1"/>
  <c r="F11" i="180"/>
  <c r="H11" i="180" s="1"/>
  <c r="F10" i="180"/>
  <c r="H10" i="180" s="1"/>
  <c r="C98" i="179"/>
  <c r="C100" i="179" s="1"/>
  <c r="I97" i="179"/>
  <c r="G97" i="179"/>
  <c r="I96" i="179"/>
  <c r="G96" i="179"/>
  <c r="I85" i="179"/>
  <c r="G85" i="179"/>
  <c r="F84" i="179"/>
  <c r="E84" i="179"/>
  <c r="C84" i="179"/>
  <c r="G83" i="179"/>
  <c r="G82" i="179"/>
  <c r="G81" i="179"/>
  <c r="G80" i="179"/>
  <c r="G79" i="179"/>
  <c r="G78" i="179"/>
  <c r="G77" i="179"/>
  <c r="I76" i="179"/>
  <c r="G76" i="179"/>
  <c r="G75" i="179"/>
  <c r="I74" i="179"/>
  <c r="G74" i="179"/>
  <c r="K52" i="190" s="1"/>
  <c r="O52" i="190" s="1"/>
  <c r="I73" i="179"/>
  <c r="G73" i="179"/>
  <c r="G72" i="179"/>
  <c r="G71" i="179"/>
  <c r="G70" i="179"/>
  <c r="G69" i="179"/>
  <c r="G68" i="179"/>
  <c r="G67" i="179"/>
  <c r="G66" i="179"/>
  <c r="I65" i="179"/>
  <c r="G65" i="179"/>
  <c r="K43" i="190" s="1"/>
  <c r="O43" i="190" s="1"/>
  <c r="G64" i="179"/>
  <c r="K42" i="190" s="1"/>
  <c r="O42" i="190" s="1"/>
  <c r="I63" i="179"/>
  <c r="F63" i="179"/>
  <c r="E63" i="179"/>
  <c r="E88" i="179" s="1"/>
  <c r="E103" i="179" s="1"/>
  <c r="C63" i="179"/>
  <c r="C88" i="179" s="1"/>
  <c r="G62" i="179"/>
  <c r="G61" i="179"/>
  <c r="G60" i="179"/>
  <c r="G59" i="179"/>
  <c r="G58" i="179"/>
  <c r="G57" i="179"/>
  <c r="G56" i="179"/>
  <c r="G55" i="179"/>
  <c r="G54" i="179"/>
  <c r="G53" i="179"/>
  <c r="G52" i="179"/>
  <c r="G51" i="179"/>
  <c r="G50" i="179"/>
  <c r="I49" i="179"/>
  <c r="F49" i="179"/>
  <c r="E49" i="179"/>
  <c r="C49" i="179"/>
  <c r="G48" i="179"/>
  <c r="G47" i="179"/>
  <c r="G46" i="179"/>
  <c r="G45" i="179"/>
  <c r="F44" i="179"/>
  <c r="E44" i="179"/>
  <c r="C44" i="179"/>
  <c r="G43" i="179"/>
  <c r="G42" i="179"/>
  <c r="F41" i="179"/>
  <c r="E41" i="179"/>
  <c r="C41" i="179"/>
  <c r="G40" i="179"/>
  <c r="G39" i="179"/>
  <c r="G38" i="179"/>
  <c r="G37" i="179"/>
  <c r="G36" i="179"/>
  <c r="G35" i="179"/>
  <c r="G34" i="179"/>
  <c r="G33" i="179"/>
  <c r="G32" i="179"/>
  <c r="G31" i="179"/>
  <c r="G30" i="179"/>
  <c r="F29" i="179"/>
  <c r="E29" i="179"/>
  <c r="C29" i="179"/>
  <c r="G28" i="179"/>
  <c r="G29" i="179" s="1"/>
  <c r="G27" i="179"/>
  <c r="F26" i="179"/>
  <c r="E26" i="179"/>
  <c r="C26" i="179"/>
  <c r="G25" i="179"/>
  <c r="G24" i="179"/>
  <c r="G26" i="179" s="1"/>
  <c r="G23" i="179"/>
  <c r="G22" i="179"/>
  <c r="G21" i="179"/>
  <c r="G20" i="179"/>
  <c r="G19" i="179"/>
  <c r="F19" i="179"/>
  <c r="G18" i="179"/>
  <c r="K9" i="190" s="1"/>
  <c r="O9" i="190" s="1"/>
  <c r="F17" i="179"/>
  <c r="E17" i="179"/>
  <c r="C17" i="179"/>
  <c r="G16" i="179"/>
  <c r="G15" i="179"/>
  <c r="G14" i="179"/>
  <c r="G13" i="179"/>
  <c r="K7" i="190" s="1"/>
  <c r="C98" i="178"/>
  <c r="C100" i="178" s="1"/>
  <c r="I97" i="178"/>
  <c r="G97" i="178"/>
  <c r="I96" i="178"/>
  <c r="G96" i="178"/>
  <c r="D67" i="190" s="1"/>
  <c r="I85" i="178"/>
  <c r="G85" i="178"/>
  <c r="D61" i="190" s="1"/>
  <c r="H61" i="190" s="1"/>
  <c r="F84" i="178"/>
  <c r="E84" i="178"/>
  <c r="C84" i="178"/>
  <c r="G83" i="178"/>
  <c r="G82" i="178"/>
  <c r="G81" i="178"/>
  <c r="G80" i="178"/>
  <c r="G79" i="178"/>
  <c r="G78" i="178"/>
  <c r="G77" i="178"/>
  <c r="I76" i="178"/>
  <c r="H76" i="178"/>
  <c r="G76" i="178"/>
  <c r="D54" i="190" s="1"/>
  <c r="H54" i="190" s="1"/>
  <c r="H75" i="178"/>
  <c r="J75" i="178" s="1"/>
  <c r="G75" i="178"/>
  <c r="D53" i="190" s="1"/>
  <c r="H53" i="190" s="1"/>
  <c r="I74" i="178"/>
  <c r="G74" i="178"/>
  <c r="I73" i="178"/>
  <c r="G73" i="178"/>
  <c r="D51" i="190" s="1"/>
  <c r="H51" i="190" s="1"/>
  <c r="G72" i="178"/>
  <c r="D50" i="190" s="1"/>
  <c r="H50" i="190" s="1"/>
  <c r="G71" i="178"/>
  <c r="D49" i="190" s="1"/>
  <c r="H49" i="190" s="1"/>
  <c r="G70" i="178"/>
  <c r="D48" i="190" s="1"/>
  <c r="H48" i="190" s="1"/>
  <c r="G69" i="178"/>
  <c r="D47" i="190" s="1"/>
  <c r="H47" i="190" s="1"/>
  <c r="G68" i="178"/>
  <c r="D46" i="190" s="1"/>
  <c r="H46" i="190" s="1"/>
  <c r="G67" i="178"/>
  <c r="D45" i="190" s="1"/>
  <c r="H45" i="190" s="1"/>
  <c r="G66" i="178"/>
  <c r="D44" i="190" s="1"/>
  <c r="H44" i="190" s="1"/>
  <c r="I65" i="178"/>
  <c r="G65" i="178"/>
  <c r="G64" i="178"/>
  <c r="I63" i="178"/>
  <c r="F63" i="178"/>
  <c r="E63" i="178"/>
  <c r="E88" i="178" s="1"/>
  <c r="E103" i="178" s="1"/>
  <c r="C63" i="178"/>
  <c r="C88" i="178" s="1"/>
  <c r="G62" i="178"/>
  <c r="G61" i="178"/>
  <c r="G60" i="178"/>
  <c r="G59" i="178"/>
  <c r="D40" i="190" s="1"/>
  <c r="H40" i="190" s="1"/>
  <c r="G58" i="178"/>
  <c r="D39" i="190" s="1"/>
  <c r="H39" i="190" s="1"/>
  <c r="G57" i="178"/>
  <c r="D38" i="190" s="1"/>
  <c r="H38" i="190" s="1"/>
  <c r="G56" i="178"/>
  <c r="D37" i="190" s="1"/>
  <c r="H37" i="190" s="1"/>
  <c r="G55" i="178"/>
  <c r="D36" i="190" s="1"/>
  <c r="H36" i="190" s="1"/>
  <c r="G54" i="178"/>
  <c r="D35" i="190" s="1"/>
  <c r="H35" i="190" s="1"/>
  <c r="G53" i="178"/>
  <c r="D34" i="190" s="1"/>
  <c r="H34" i="190" s="1"/>
  <c r="G52" i="178"/>
  <c r="D33" i="190" s="1"/>
  <c r="H33" i="190" s="1"/>
  <c r="G51" i="178"/>
  <c r="D32" i="190" s="1"/>
  <c r="H32" i="190" s="1"/>
  <c r="G50" i="178"/>
  <c r="D31" i="190" s="1"/>
  <c r="H31" i="190" s="1"/>
  <c r="I49" i="178"/>
  <c r="F49" i="178"/>
  <c r="E49" i="178"/>
  <c r="C49" i="178"/>
  <c r="G48" i="178"/>
  <c r="G47" i="178"/>
  <c r="G46" i="178"/>
  <c r="D29" i="190" s="1"/>
  <c r="G45" i="178"/>
  <c r="D28" i="190" s="1"/>
  <c r="H28" i="190" s="1"/>
  <c r="F44" i="178"/>
  <c r="E44" i="178"/>
  <c r="C44" i="178"/>
  <c r="G43" i="178"/>
  <c r="G42" i="178"/>
  <c r="F41" i="178"/>
  <c r="E41" i="178"/>
  <c r="C41" i="178"/>
  <c r="G40" i="178"/>
  <c r="G39" i="178"/>
  <c r="G38" i="178"/>
  <c r="D25" i="190" s="1"/>
  <c r="H25" i="190" s="1"/>
  <c r="G37" i="178"/>
  <c r="D24" i="190" s="1"/>
  <c r="G36" i="178"/>
  <c r="D23" i="190" s="1"/>
  <c r="H23" i="190" s="1"/>
  <c r="G35" i="178"/>
  <c r="D22" i="190" s="1"/>
  <c r="H22" i="190" s="1"/>
  <c r="G34" i="178"/>
  <c r="D21" i="190" s="1"/>
  <c r="H21" i="190" s="1"/>
  <c r="G33" i="178"/>
  <c r="D20" i="190" s="1"/>
  <c r="G32" i="178"/>
  <c r="D19" i="190" s="1"/>
  <c r="H19" i="190" s="1"/>
  <c r="G31" i="178"/>
  <c r="D18" i="190" s="1"/>
  <c r="H18" i="190" s="1"/>
  <c r="G30" i="178"/>
  <c r="D17" i="190" s="1"/>
  <c r="F29" i="178"/>
  <c r="E29" i="178"/>
  <c r="C29" i="178"/>
  <c r="G28" i="178"/>
  <c r="G27" i="178"/>
  <c r="F26" i="178"/>
  <c r="E26" i="178"/>
  <c r="C26" i="178"/>
  <c r="G25" i="178"/>
  <c r="G24" i="178"/>
  <c r="G23" i="178"/>
  <c r="D14" i="190" s="1"/>
  <c r="H14" i="190" s="1"/>
  <c r="G22" i="178"/>
  <c r="D13" i="190" s="1"/>
  <c r="H13" i="190" s="1"/>
  <c r="G21" i="178"/>
  <c r="D12" i="190" s="1"/>
  <c r="G20" i="178"/>
  <c r="D11" i="190" s="1"/>
  <c r="H11" i="190" s="1"/>
  <c r="G19" i="178"/>
  <c r="D10" i="190" s="1"/>
  <c r="F19" i="178"/>
  <c r="G18" i="178"/>
  <c r="F17" i="178"/>
  <c r="E17" i="178"/>
  <c r="C17" i="178"/>
  <c r="G16" i="178"/>
  <c r="G15" i="178"/>
  <c r="G14" i="178"/>
  <c r="G13" i="178"/>
  <c r="D7" i="190" s="1"/>
  <c r="J80" i="177"/>
  <c r="J82" i="177" s="1"/>
  <c r="I80" i="177"/>
  <c r="G80" i="177"/>
  <c r="F80" i="177"/>
  <c r="E80" i="177"/>
  <c r="D80" i="177"/>
  <c r="C80" i="177"/>
  <c r="B80" i="177"/>
  <c r="K79" i="177"/>
  <c r="K78" i="177"/>
  <c r="J71" i="177"/>
  <c r="I71" i="177"/>
  <c r="G71" i="177"/>
  <c r="F71" i="177"/>
  <c r="E71" i="177"/>
  <c r="D71" i="177"/>
  <c r="C71" i="177"/>
  <c r="B71" i="177"/>
  <c r="G69" i="177"/>
  <c r="F69" i="177"/>
  <c r="F70" i="177" s="1"/>
  <c r="F84" i="177" s="1"/>
  <c r="E69" i="177"/>
  <c r="E70" i="177" s="1"/>
  <c r="E84" i="177" s="1"/>
  <c r="C69" i="177"/>
  <c r="B69" i="177"/>
  <c r="B70" i="177" s="1"/>
  <c r="B84" i="177" s="1"/>
  <c r="K68" i="177"/>
  <c r="K67" i="177"/>
  <c r="K66" i="177"/>
  <c r="K65" i="177"/>
  <c r="K64" i="177"/>
  <c r="K63" i="177"/>
  <c r="K62" i="177"/>
  <c r="K61" i="177"/>
  <c r="J61" i="177"/>
  <c r="J69" i="177" s="1"/>
  <c r="I61" i="177"/>
  <c r="I69" i="177" s="1"/>
  <c r="I70" i="177" s="1"/>
  <c r="I84" i="177" s="1"/>
  <c r="K60" i="177"/>
  <c r="J53" i="190" s="1"/>
  <c r="K59" i="177"/>
  <c r="J52" i="190" s="1"/>
  <c r="K58" i="177"/>
  <c r="J51" i="190" s="1"/>
  <c r="K57" i="177"/>
  <c r="J50" i="190" s="1"/>
  <c r="K56" i="177"/>
  <c r="J49" i="190" s="1"/>
  <c r="K55" i="177"/>
  <c r="J48" i="190" s="1"/>
  <c r="K54" i="177"/>
  <c r="J47" i="190" s="1"/>
  <c r="K53" i="177"/>
  <c r="J46" i="190" s="1"/>
  <c r="K52" i="177"/>
  <c r="J45" i="190" s="1"/>
  <c r="K51" i="177"/>
  <c r="J44" i="190" s="1"/>
  <c r="K50" i="177"/>
  <c r="J43" i="190" s="1"/>
  <c r="K49" i="177"/>
  <c r="J42" i="190" s="1"/>
  <c r="K48" i="177"/>
  <c r="J41" i="190" s="1"/>
  <c r="K47" i="177"/>
  <c r="J40" i="190" s="1"/>
  <c r="K46" i="177"/>
  <c r="J39" i="190" s="1"/>
  <c r="K45" i="177"/>
  <c r="J38" i="190" s="1"/>
  <c r="K44" i="177"/>
  <c r="J37" i="190" s="1"/>
  <c r="K43" i="177"/>
  <c r="J36" i="190" s="1"/>
  <c r="K42" i="177"/>
  <c r="J35" i="190" s="1"/>
  <c r="K41" i="177"/>
  <c r="J34" i="190" s="1"/>
  <c r="K40" i="177"/>
  <c r="J33" i="190" s="1"/>
  <c r="K39" i="177"/>
  <c r="J32" i="190" s="1"/>
  <c r="K38" i="177"/>
  <c r="J31" i="190" s="1"/>
  <c r="K37" i="177"/>
  <c r="J30" i="190" s="1"/>
  <c r="K36" i="177"/>
  <c r="J29" i="190" s="1"/>
  <c r="K35" i="177"/>
  <c r="J28" i="190" s="1"/>
  <c r="K34" i="177"/>
  <c r="J27" i="190" s="1"/>
  <c r="N27" i="190" s="1"/>
  <c r="D33" i="177"/>
  <c r="D69" i="177" s="1"/>
  <c r="D70" i="177" s="1"/>
  <c r="D84" i="177" s="1"/>
  <c r="L32" i="177"/>
  <c r="K32" i="177"/>
  <c r="J25" i="190" s="1"/>
  <c r="K31" i="177"/>
  <c r="J24" i="190" s="1"/>
  <c r="K30" i="177"/>
  <c r="J23" i="190" s="1"/>
  <c r="K29" i="177"/>
  <c r="J22" i="190" s="1"/>
  <c r="L28" i="177"/>
  <c r="K28" i="177"/>
  <c r="J21" i="190" s="1"/>
  <c r="K27" i="177"/>
  <c r="J20" i="190" s="1"/>
  <c r="K26" i="177"/>
  <c r="J19" i="190" s="1"/>
  <c r="K25" i="177"/>
  <c r="J18" i="190" s="1"/>
  <c r="L24" i="177"/>
  <c r="K24" i="177"/>
  <c r="J17" i="190" s="1"/>
  <c r="K23" i="177"/>
  <c r="J16" i="190" s="1"/>
  <c r="N16" i="190" s="1"/>
  <c r="K22" i="177"/>
  <c r="J15" i="190" s="1"/>
  <c r="N15" i="190" s="1"/>
  <c r="K21" i="177"/>
  <c r="J14" i="190" s="1"/>
  <c r="L20" i="177"/>
  <c r="K20" i="177"/>
  <c r="J13" i="190" s="1"/>
  <c r="N13" i="190" s="1"/>
  <c r="N19" i="177"/>
  <c r="O19" i="177" s="1"/>
  <c r="K18" i="177"/>
  <c r="O17" i="177"/>
  <c r="N17" i="177"/>
  <c r="K16" i="177"/>
  <c r="J9" i="190" s="1"/>
  <c r="K15" i="177"/>
  <c r="J8" i="190" s="1"/>
  <c r="N8" i="190" s="1"/>
  <c r="K14" i="177"/>
  <c r="J80" i="176"/>
  <c r="I80" i="176"/>
  <c r="G80" i="176"/>
  <c r="F80" i="176"/>
  <c r="E80" i="176"/>
  <c r="D80" i="176"/>
  <c r="C80" i="176"/>
  <c r="B80" i="176"/>
  <c r="K79" i="176"/>
  <c r="K78" i="176"/>
  <c r="J71" i="176"/>
  <c r="I71" i="176"/>
  <c r="G71" i="176"/>
  <c r="F71" i="176"/>
  <c r="E71" i="176"/>
  <c r="D71" i="176"/>
  <c r="C71" i="176"/>
  <c r="B71" i="176"/>
  <c r="G69" i="176"/>
  <c r="F69" i="176"/>
  <c r="F70" i="176" s="1"/>
  <c r="F84" i="176" s="1"/>
  <c r="E69" i="176"/>
  <c r="E70" i="176" s="1"/>
  <c r="E84" i="176" s="1"/>
  <c r="C69" i="176"/>
  <c r="B69" i="176"/>
  <c r="K68" i="176"/>
  <c r="K67" i="176"/>
  <c r="K66" i="176"/>
  <c r="K65" i="176"/>
  <c r="K64" i="176"/>
  <c r="K63" i="176"/>
  <c r="K62" i="176"/>
  <c r="K61" i="176"/>
  <c r="J61" i="176"/>
  <c r="J69" i="176" s="1"/>
  <c r="I61" i="176"/>
  <c r="I69" i="176" s="1"/>
  <c r="K60" i="176"/>
  <c r="C53" i="190" s="1"/>
  <c r="K59" i="176"/>
  <c r="C52" i="190" s="1"/>
  <c r="K58" i="176"/>
  <c r="C51" i="190" s="1"/>
  <c r="K57" i="176"/>
  <c r="C50" i="190" s="1"/>
  <c r="K56" i="176"/>
  <c r="C49" i="190" s="1"/>
  <c r="K55" i="176"/>
  <c r="C48" i="190" s="1"/>
  <c r="K54" i="176"/>
  <c r="C47" i="190" s="1"/>
  <c r="K53" i="176"/>
  <c r="C46" i="190" s="1"/>
  <c r="K52" i="176"/>
  <c r="C45" i="190" s="1"/>
  <c r="K51" i="176"/>
  <c r="C44" i="190" s="1"/>
  <c r="K50" i="176"/>
  <c r="C43" i="190" s="1"/>
  <c r="K49" i="176"/>
  <c r="C42" i="190" s="1"/>
  <c r="K48" i="176"/>
  <c r="C41" i="190" s="1"/>
  <c r="K47" i="176"/>
  <c r="C40" i="190" s="1"/>
  <c r="K46" i="176"/>
  <c r="C39" i="190" s="1"/>
  <c r="K45" i="176"/>
  <c r="C38" i="190" s="1"/>
  <c r="K44" i="176"/>
  <c r="C37" i="190" s="1"/>
  <c r="K43" i="176"/>
  <c r="C36" i="190" s="1"/>
  <c r="K42" i="176"/>
  <c r="C35" i="190" s="1"/>
  <c r="K41" i="176"/>
  <c r="C34" i="190" s="1"/>
  <c r="K40" i="176"/>
  <c r="C33" i="190" s="1"/>
  <c r="K39" i="176"/>
  <c r="C32" i="190" s="1"/>
  <c r="K38" i="176"/>
  <c r="C31" i="190" s="1"/>
  <c r="K37" i="176"/>
  <c r="C30" i="190" s="1"/>
  <c r="K36" i="176"/>
  <c r="C29" i="190" s="1"/>
  <c r="G29" i="190" s="1"/>
  <c r="K35" i="176"/>
  <c r="C28" i="190" s="1"/>
  <c r="K34" i="176"/>
  <c r="C27" i="190" s="1"/>
  <c r="D33" i="176"/>
  <c r="L32" i="176"/>
  <c r="K32" i="176"/>
  <c r="C25" i="190" s="1"/>
  <c r="K31" i="176"/>
  <c r="K30" i="176"/>
  <c r="C23" i="190" s="1"/>
  <c r="K29" i="176"/>
  <c r="L28" i="176"/>
  <c r="K28" i="176"/>
  <c r="C21" i="190" s="1"/>
  <c r="K27" i="176"/>
  <c r="K26" i="176"/>
  <c r="C19" i="190" s="1"/>
  <c r="K25" i="176"/>
  <c r="L24" i="176"/>
  <c r="K24" i="176"/>
  <c r="C17" i="190" s="1"/>
  <c r="G17" i="190" s="1"/>
  <c r="K23" i="176"/>
  <c r="K22" i="176"/>
  <c r="C15" i="190" s="1"/>
  <c r="K21" i="176"/>
  <c r="L20" i="176"/>
  <c r="K20" i="176"/>
  <c r="C13" i="190" s="1"/>
  <c r="N19" i="176"/>
  <c r="O19" i="176" s="1"/>
  <c r="K18" i="176"/>
  <c r="O17" i="176"/>
  <c r="N17" i="176"/>
  <c r="K16" i="176"/>
  <c r="K15" i="176"/>
  <c r="C8" i="190" s="1"/>
  <c r="G8" i="190" s="1"/>
  <c r="K14" i="176"/>
  <c r="AK88" i="175"/>
  <c r="AI88" i="175"/>
  <c r="AD88" i="175"/>
  <c r="AC88" i="175"/>
  <c r="AB88" i="175"/>
  <c r="AA88" i="175"/>
  <c r="Z88" i="175"/>
  <c r="W88" i="175"/>
  <c r="S88" i="175"/>
  <c r="O88" i="175"/>
  <c r="G88" i="175"/>
  <c r="AI87" i="175"/>
  <c r="AB87" i="175"/>
  <c r="Z87" i="175"/>
  <c r="O87" i="175"/>
  <c r="G87" i="175"/>
  <c r="AI86" i="175"/>
  <c r="AI89" i="175" s="1"/>
  <c r="AB86" i="175"/>
  <c r="AB89" i="175" s="1"/>
  <c r="Z86" i="175"/>
  <c r="Z89" i="175" s="1"/>
  <c r="U86" i="175"/>
  <c r="O86" i="175"/>
  <c r="O89" i="175" s="1"/>
  <c r="M86" i="175"/>
  <c r="G86" i="175"/>
  <c r="G89" i="175" s="1"/>
  <c r="AT85" i="175"/>
  <c r="AU85" i="175" s="1"/>
  <c r="AS85" i="175"/>
  <c r="AO84" i="175"/>
  <c r="AO86" i="175" s="1"/>
  <c r="AK84" i="175"/>
  <c r="AK86" i="175" s="1"/>
  <c r="AK89" i="175" s="1"/>
  <c r="AD84" i="175"/>
  <c r="AD86" i="175" s="1"/>
  <c r="AD89" i="175" s="1"/>
  <c r="AC84" i="175"/>
  <c r="AC86" i="175" s="1"/>
  <c r="AC89" i="175" s="1"/>
  <c r="AA84" i="175"/>
  <c r="AA87" i="175" s="1"/>
  <c r="W84" i="175"/>
  <c r="W87" i="175" s="1"/>
  <c r="S84" i="175"/>
  <c r="S87" i="175" s="1"/>
  <c r="K84" i="175"/>
  <c r="K86" i="175" s="1"/>
  <c r="E84" i="175"/>
  <c r="AG83" i="175"/>
  <c r="AF83" i="175"/>
  <c r="AE83" i="175"/>
  <c r="T83" i="175"/>
  <c r="V83" i="175" s="1"/>
  <c r="X83" i="175" s="1"/>
  <c r="Y83" i="175" s="1"/>
  <c r="L83" i="175"/>
  <c r="N83" i="175" s="1"/>
  <c r="P83" i="175" s="1"/>
  <c r="Q83" i="175" s="1"/>
  <c r="D83" i="175"/>
  <c r="F83" i="175" s="1"/>
  <c r="H83" i="175" s="1"/>
  <c r="AG82" i="175"/>
  <c r="AG84" i="175" s="1"/>
  <c r="AF82" i="175"/>
  <c r="AE82" i="175"/>
  <c r="T82" i="175"/>
  <c r="T84" i="175" s="1"/>
  <c r="L82" i="175"/>
  <c r="L84" i="175" s="1"/>
  <c r="D82" i="175"/>
  <c r="AS73" i="175"/>
  <c r="AO72" i="175"/>
  <c r="U72" i="175"/>
  <c r="M72" i="175"/>
  <c r="K72" i="175"/>
  <c r="E72" i="175"/>
  <c r="U70" i="175"/>
  <c r="U87" i="175" s="1"/>
  <c r="M70" i="175"/>
  <c r="M87" i="175" s="1"/>
  <c r="K70" i="175"/>
  <c r="K71" i="175" s="1"/>
  <c r="K88" i="175" s="1"/>
  <c r="E70" i="175"/>
  <c r="E71" i="175" s="1"/>
  <c r="AE69" i="175"/>
  <c r="AC69" i="175"/>
  <c r="AF69" i="175" s="1"/>
  <c r="T69" i="175"/>
  <c r="V69" i="175" s="1"/>
  <c r="X69" i="175" s="1"/>
  <c r="Y69" i="175" s="1"/>
  <c r="L69" i="175"/>
  <c r="N69" i="175" s="1"/>
  <c r="P69" i="175" s="1"/>
  <c r="Q69" i="175" s="1"/>
  <c r="D69" i="175"/>
  <c r="F69" i="175" s="1"/>
  <c r="H69" i="175" s="1"/>
  <c r="AE68" i="175"/>
  <c r="AC68" i="175"/>
  <c r="AG68" i="175" s="1"/>
  <c r="T68" i="175"/>
  <c r="V68" i="175" s="1"/>
  <c r="X68" i="175" s="1"/>
  <c r="Y68" i="175" s="1"/>
  <c r="L68" i="175"/>
  <c r="N68" i="175" s="1"/>
  <c r="P68" i="175" s="1"/>
  <c r="Q68" i="175" s="1"/>
  <c r="D68" i="175"/>
  <c r="AE67" i="175"/>
  <c r="AC67" i="175"/>
  <c r="AF67" i="175" s="1"/>
  <c r="T67" i="175"/>
  <c r="V67" i="175" s="1"/>
  <c r="X67" i="175" s="1"/>
  <c r="Y67" i="175" s="1"/>
  <c r="L67" i="175"/>
  <c r="N67" i="175" s="1"/>
  <c r="P67" i="175" s="1"/>
  <c r="Q67" i="175" s="1"/>
  <c r="D67" i="175"/>
  <c r="F67" i="175" s="1"/>
  <c r="H67" i="175" s="1"/>
  <c r="AE66" i="175"/>
  <c r="AC66" i="175"/>
  <c r="AF66" i="175" s="1"/>
  <c r="T66" i="175"/>
  <c r="V66" i="175" s="1"/>
  <c r="X66" i="175" s="1"/>
  <c r="Y66" i="175" s="1"/>
  <c r="L66" i="175"/>
  <c r="N66" i="175" s="1"/>
  <c r="P66" i="175" s="1"/>
  <c r="Q66" i="175" s="1"/>
  <c r="D66" i="175"/>
  <c r="F66" i="175" s="1"/>
  <c r="H66" i="175" s="1"/>
  <c r="AE65" i="175"/>
  <c r="AC65" i="175"/>
  <c r="AF65" i="175" s="1"/>
  <c r="T65" i="175"/>
  <c r="V65" i="175" s="1"/>
  <c r="X65" i="175" s="1"/>
  <c r="Y65" i="175" s="1"/>
  <c r="L65" i="175"/>
  <c r="N65" i="175" s="1"/>
  <c r="P65" i="175" s="1"/>
  <c r="Q65" i="175" s="1"/>
  <c r="D65" i="175"/>
  <c r="F65" i="175" s="1"/>
  <c r="H65" i="175" s="1"/>
  <c r="AE64" i="175"/>
  <c r="AC64" i="175"/>
  <c r="AG64" i="175" s="1"/>
  <c r="T64" i="175"/>
  <c r="V64" i="175" s="1"/>
  <c r="X64" i="175" s="1"/>
  <c r="Y64" i="175" s="1"/>
  <c r="L64" i="175"/>
  <c r="N64" i="175" s="1"/>
  <c r="P64" i="175" s="1"/>
  <c r="Q64" i="175" s="1"/>
  <c r="D64" i="175"/>
  <c r="AE63" i="175"/>
  <c r="AC63" i="175"/>
  <c r="AF63" i="175" s="1"/>
  <c r="T63" i="175"/>
  <c r="V63" i="175" s="1"/>
  <c r="X63" i="175" s="1"/>
  <c r="Y63" i="175" s="1"/>
  <c r="L63" i="175"/>
  <c r="N63" i="175" s="1"/>
  <c r="P63" i="175" s="1"/>
  <c r="Q63" i="175" s="1"/>
  <c r="D63" i="175"/>
  <c r="F63" i="175" s="1"/>
  <c r="H63" i="175" s="1"/>
  <c r="AE62" i="175"/>
  <c r="AC62" i="175"/>
  <c r="AF62" i="175" s="1"/>
  <c r="T62" i="175"/>
  <c r="V62" i="175" s="1"/>
  <c r="X62" i="175" s="1"/>
  <c r="Y62" i="175" s="1"/>
  <c r="L62" i="175"/>
  <c r="N62" i="175" s="1"/>
  <c r="P62" i="175" s="1"/>
  <c r="Q62" i="175" s="1"/>
  <c r="D62" i="175"/>
  <c r="F62" i="175" s="1"/>
  <c r="H62" i="175" s="1"/>
  <c r="AE61" i="175"/>
  <c r="AC61" i="175"/>
  <c r="AF61" i="175" s="1"/>
  <c r="V61" i="175"/>
  <c r="X61" i="175" s="1"/>
  <c r="Y61" i="175" s="1"/>
  <c r="T61" i="175"/>
  <c r="N61" i="175"/>
  <c r="P61" i="175" s="1"/>
  <c r="Q61" i="175" s="1"/>
  <c r="L61" i="175"/>
  <c r="F61" i="175"/>
  <c r="H61" i="175" s="1"/>
  <c r="D61" i="175"/>
  <c r="AE60" i="175"/>
  <c r="AC60" i="175"/>
  <c r="AG60" i="175" s="1"/>
  <c r="T60" i="175"/>
  <c r="V60" i="175" s="1"/>
  <c r="X60" i="175" s="1"/>
  <c r="Y60" i="175" s="1"/>
  <c r="L60" i="175"/>
  <c r="F60" i="175"/>
  <c r="H60" i="175" s="1"/>
  <c r="I60" i="175" s="1"/>
  <c r="AE59" i="175"/>
  <c r="AC59" i="175"/>
  <c r="AF59" i="175" s="1"/>
  <c r="T59" i="175"/>
  <c r="V59" i="175" s="1"/>
  <c r="X59" i="175" s="1"/>
  <c r="Y59" i="175" s="1"/>
  <c r="L59" i="175"/>
  <c r="N59" i="175" s="1"/>
  <c r="P59" i="175" s="1"/>
  <c r="Q59" i="175" s="1"/>
  <c r="D59" i="175"/>
  <c r="F59" i="175" s="1"/>
  <c r="H59" i="175" s="1"/>
  <c r="AE58" i="175"/>
  <c r="AC58" i="175"/>
  <c r="AF58" i="175" s="1"/>
  <c r="T58" i="175"/>
  <c r="V58" i="175" s="1"/>
  <c r="X58" i="175" s="1"/>
  <c r="Y58" i="175" s="1"/>
  <c r="L58" i="175"/>
  <c r="N58" i="175" s="1"/>
  <c r="P58" i="175" s="1"/>
  <c r="Q58" i="175" s="1"/>
  <c r="D58" i="175"/>
  <c r="F58" i="175" s="1"/>
  <c r="H58" i="175" s="1"/>
  <c r="AE57" i="175"/>
  <c r="AC57" i="175"/>
  <c r="AG57" i="175" s="1"/>
  <c r="T57" i="175"/>
  <c r="V57" i="175" s="1"/>
  <c r="X57" i="175" s="1"/>
  <c r="Y57" i="175" s="1"/>
  <c r="L57" i="175"/>
  <c r="N57" i="175" s="1"/>
  <c r="P57" i="175" s="1"/>
  <c r="Q57" i="175" s="1"/>
  <c r="D57" i="175"/>
  <c r="AE56" i="175"/>
  <c r="AC56" i="175"/>
  <c r="AF56" i="175" s="1"/>
  <c r="V56" i="175"/>
  <c r="X56" i="175" s="1"/>
  <c r="Y56" i="175" s="1"/>
  <c r="T56" i="175"/>
  <c r="N56" i="175"/>
  <c r="P56" i="175" s="1"/>
  <c r="Q56" i="175" s="1"/>
  <c r="L56" i="175"/>
  <c r="F56" i="175"/>
  <c r="H56" i="175" s="1"/>
  <c r="D56" i="175"/>
  <c r="AE55" i="175"/>
  <c r="AC55" i="175"/>
  <c r="T55" i="175"/>
  <c r="V55" i="175" s="1"/>
  <c r="X55" i="175" s="1"/>
  <c r="Y55" i="175" s="1"/>
  <c r="L55" i="175"/>
  <c r="N55" i="175" s="1"/>
  <c r="P55" i="175" s="1"/>
  <c r="Q55" i="175" s="1"/>
  <c r="D55" i="175"/>
  <c r="F55" i="175" s="1"/>
  <c r="H55" i="175" s="1"/>
  <c r="AE54" i="175"/>
  <c r="AC54" i="175"/>
  <c r="AF54" i="175" s="1"/>
  <c r="T54" i="175"/>
  <c r="V54" i="175" s="1"/>
  <c r="X54" i="175" s="1"/>
  <c r="Y54" i="175" s="1"/>
  <c r="L54" i="175"/>
  <c r="N54" i="175" s="1"/>
  <c r="P54" i="175" s="1"/>
  <c r="Q54" i="175" s="1"/>
  <c r="D54" i="175"/>
  <c r="F54" i="175" s="1"/>
  <c r="H54" i="175" s="1"/>
  <c r="I54" i="175" s="1"/>
  <c r="AE53" i="175"/>
  <c r="AC53" i="175"/>
  <c r="AG53" i="175" s="1"/>
  <c r="T53" i="175"/>
  <c r="V53" i="175" s="1"/>
  <c r="X53" i="175" s="1"/>
  <c r="Y53" i="175" s="1"/>
  <c r="L53" i="175"/>
  <c r="N53" i="175" s="1"/>
  <c r="P53" i="175" s="1"/>
  <c r="Q53" i="175" s="1"/>
  <c r="D53" i="175"/>
  <c r="F53" i="175" s="1"/>
  <c r="H53" i="175" s="1"/>
  <c r="I53" i="175" s="1"/>
  <c r="AE52" i="175"/>
  <c r="AC52" i="175"/>
  <c r="AF52" i="175" s="1"/>
  <c r="T52" i="175"/>
  <c r="V52" i="175" s="1"/>
  <c r="X52" i="175" s="1"/>
  <c r="Y52" i="175" s="1"/>
  <c r="L52" i="175"/>
  <c r="N52" i="175" s="1"/>
  <c r="P52" i="175" s="1"/>
  <c r="Q52" i="175" s="1"/>
  <c r="D52" i="175"/>
  <c r="F52" i="175" s="1"/>
  <c r="H52" i="175" s="1"/>
  <c r="I52" i="175" s="1"/>
  <c r="AE51" i="175"/>
  <c r="AC51" i="175"/>
  <c r="AG51" i="175" s="1"/>
  <c r="T51" i="175"/>
  <c r="V51" i="175" s="1"/>
  <c r="X51" i="175" s="1"/>
  <c r="Y51" i="175" s="1"/>
  <c r="L51" i="175"/>
  <c r="N51" i="175" s="1"/>
  <c r="P51" i="175" s="1"/>
  <c r="Q51" i="175" s="1"/>
  <c r="D51" i="175"/>
  <c r="F51" i="175" s="1"/>
  <c r="H51" i="175" s="1"/>
  <c r="I51" i="175" s="1"/>
  <c r="AG50" i="175"/>
  <c r="AE50" i="175"/>
  <c r="AC50" i="175"/>
  <c r="AF50" i="175" s="1"/>
  <c r="V50" i="175"/>
  <c r="X50" i="175" s="1"/>
  <c r="Y50" i="175" s="1"/>
  <c r="T50" i="175"/>
  <c r="L50" i="175"/>
  <c r="N50" i="175" s="1"/>
  <c r="P50" i="175" s="1"/>
  <c r="Q50" i="175" s="1"/>
  <c r="D50" i="175"/>
  <c r="F50" i="175" s="1"/>
  <c r="H50" i="175" s="1"/>
  <c r="AE49" i="175"/>
  <c r="AC49" i="175"/>
  <c r="AG49" i="175" s="1"/>
  <c r="T49" i="175"/>
  <c r="V49" i="175" s="1"/>
  <c r="X49" i="175" s="1"/>
  <c r="Y49" i="175" s="1"/>
  <c r="L49" i="175"/>
  <c r="N49" i="175" s="1"/>
  <c r="P49" i="175" s="1"/>
  <c r="Q49" i="175" s="1"/>
  <c r="D49" i="175"/>
  <c r="F49" i="175" s="1"/>
  <c r="H49" i="175" s="1"/>
  <c r="AE48" i="175"/>
  <c r="AC48" i="175"/>
  <c r="AF48" i="175" s="1"/>
  <c r="T48" i="175"/>
  <c r="V48" i="175" s="1"/>
  <c r="X48" i="175" s="1"/>
  <c r="Y48" i="175" s="1"/>
  <c r="N48" i="175"/>
  <c r="P48" i="175" s="1"/>
  <c r="Q48" i="175" s="1"/>
  <c r="L48" i="175"/>
  <c r="F48" i="175"/>
  <c r="H48" i="175" s="1"/>
  <c r="D48" i="175"/>
  <c r="AE47" i="175"/>
  <c r="AC47" i="175"/>
  <c r="AG47" i="175" s="1"/>
  <c r="T47" i="175"/>
  <c r="V47" i="175" s="1"/>
  <c r="X47" i="175" s="1"/>
  <c r="Y47" i="175" s="1"/>
  <c r="L47" i="175"/>
  <c r="N47" i="175" s="1"/>
  <c r="P47" i="175" s="1"/>
  <c r="Q47" i="175" s="1"/>
  <c r="D47" i="175"/>
  <c r="F47" i="175" s="1"/>
  <c r="H47" i="175" s="1"/>
  <c r="AE46" i="175"/>
  <c r="AC46" i="175"/>
  <c r="AF46" i="175" s="1"/>
  <c r="T46" i="175"/>
  <c r="V46" i="175" s="1"/>
  <c r="X46" i="175" s="1"/>
  <c r="Y46" i="175" s="1"/>
  <c r="L46" i="175"/>
  <c r="N46" i="175" s="1"/>
  <c r="P46" i="175" s="1"/>
  <c r="Q46" i="175" s="1"/>
  <c r="D46" i="175"/>
  <c r="F46" i="175" s="1"/>
  <c r="H46" i="175" s="1"/>
  <c r="AE45" i="175"/>
  <c r="AC45" i="175"/>
  <c r="AG45" i="175" s="1"/>
  <c r="T45" i="175"/>
  <c r="V45" i="175" s="1"/>
  <c r="X45" i="175" s="1"/>
  <c r="Y45" i="175" s="1"/>
  <c r="L45" i="175"/>
  <c r="N45" i="175" s="1"/>
  <c r="P45" i="175" s="1"/>
  <c r="Q45" i="175" s="1"/>
  <c r="D45" i="175"/>
  <c r="F45" i="175" s="1"/>
  <c r="H45" i="175" s="1"/>
  <c r="AE44" i="175"/>
  <c r="AC44" i="175"/>
  <c r="AF44" i="175" s="1"/>
  <c r="T44" i="175"/>
  <c r="V44" i="175" s="1"/>
  <c r="X44" i="175" s="1"/>
  <c r="Y44" i="175" s="1"/>
  <c r="L44" i="175"/>
  <c r="N44" i="175" s="1"/>
  <c r="P44" i="175" s="1"/>
  <c r="Q44" i="175" s="1"/>
  <c r="D44" i="175"/>
  <c r="F44" i="175" s="1"/>
  <c r="H44" i="175" s="1"/>
  <c r="AE43" i="175"/>
  <c r="AC43" i="175"/>
  <c r="AG43" i="175" s="1"/>
  <c r="T43" i="175"/>
  <c r="V43" i="175" s="1"/>
  <c r="X43" i="175" s="1"/>
  <c r="Y43" i="175" s="1"/>
  <c r="L43" i="175"/>
  <c r="N43" i="175" s="1"/>
  <c r="P43" i="175" s="1"/>
  <c r="Q43" i="175" s="1"/>
  <c r="D43" i="175"/>
  <c r="F43" i="175" s="1"/>
  <c r="H43" i="175" s="1"/>
  <c r="AE42" i="175"/>
  <c r="AC42" i="175"/>
  <c r="AF42" i="175" s="1"/>
  <c r="V42" i="175"/>
  <c r="X42" i="175" s="1"/>
  <c r="Y42" i="175" s="1"/>
  <c r="T42" i="175"/>
  <c r="N42" i="175"/>
  <c r="P42" i="175" s="1"/>
  <c r="Q42" i="175" s="1"/>
  <c r="L42" i="175"/>
  <c r="D42" i="175"/>
  <c r="F42" i="175" s="1"/>
  <c r="H42" i="175" s="1"/>
  <c r="I42" i="175" s="1"/>
  <c r="AE41" i="175"/>
  <c r="AC41" i="175"/>
  <c r="AG41" i="175" s="1"/>
  <c r="T41" i="175"/>
  <c r="V41" i="175" s="1"/>
  <c r="X41" i="175" s="1"/>
  <c r="Y41" i="175" s="1"/>
  <c r="L41" i="175"/>
  <c r="N41" i="175" s="1"/>
  <c r="P41" i="175" s="1"/>
  <c r="Q41" i="175" s="1"/>
  <c r="D41" i="175"/>
  <c r="F41" i="175" s="1"/>
  <c r="H41" i="175" s="1"/>
  <c r="I41" i="175" s="1"/>
  <c r="AE40" i="175"/>
  <c r="AC40" i="175"/>
  <c r="AF40" i="175" s="1"/>
  <c r="T40" i="175"/>
  <c r="V40" i="175" s="1"/>
  <c r="X40" i="175" s="1"/>
  <c r="Y40" i="175" s="1"/>
  <c r="L40" i="175"/>
  <c r="N40" i="175" s="1"/>
  <c r="P40" i="175" s="1"/>
  <c r="Q40" i="175" s="1"/>
  <c r="D40" i="175"/>
  <c r="F40" i="175" s="1"/>
  <c r="H40" i="175" s="1"/>
  <c r="I40" i="175" s="1"/>
  <c r="AE39" i="175"/>
  <c r="AC39" i="175"/>
  <c r="AG39" i="175" s="1"/>
  <c r="X39" i="175"/>
  <c r="Y39" i="175" s="1"/>
  <c r="T39" i="175"/>
  <c r="V39" i="175" s="1"/>
  <c r="P39" i="175"/>
  <c r="Q39" i="175" s="1"/>
  <c r="L39" i="175"/>
  <c r="N39" i="175" s="1"/>
  <c r="H39" i="175"/>
  <c r="I39" i="175" s="1"/>
  <c r="D39" i="175"/>
  <c r="F39" i="175" s="1"/>
  <c r="AO38" i="175"/>
  <c r="AO70" i="175" s="1"/>
  <c r="AE38" i="175"/>
  <c r="AC38" i="175"/>
  <c r="AG38" i="175" s="1"/>
  <c r="T38" i="175"/>
  <c r="V38" i="175" s="1"/>
  <c r="X38" i="175" s="1"/>
  <c r="Y38" i="175" s="1"/>
  <c r="L38" i="175"/>
  <c r="N38" i="175" s="1"/>
  <c r="P38" i="175" s="1"/>
  <c r="Q38" i="175" s="1"/>
  <c r="D38" i="175"/>
  <c r="F38" i="175" s="1"/>
  <c r="H38" i="175" s="1"/>
  <c r="AE37" i="175"/>
  <c r="AC37" i="175"/>
  <c r="AF37" i="175" s="1"/>
  <c r="T37" i="175"/>
  <c r="V37" i="175" s="1"/>
  <c r="X37" i="175" s="1"/>
  <c r="Y37" i="175" s="1"/>
  <c r="L37" i="175"/>
  <c r="N37" i="175" s="1"/>
  <c r="P37" i="175" s="1"/>
  <c r="Q37" i="175" s="1"/>
  <c r="D37" i="175"/>
  <c r="AE36" i="175"/>
  <c r="AC36" i="175"/>
  <c r="AF36" i="175" s="1"/>
  <c r="T36" i="175"/>
  <c r="V36" i="175" s="1"/>
  <c r="X36" i="175" s="1"/>
  <c r="Y36" i="175" s="1"/>
  <c r="L36" i="175"/>
  <c r="N36" i="175" s="1"/>
  <c r="P36" i="175" s="1"/>
  <c r="Q36" i="175" s="1"/>
  <c r="D36" i="175"/>
  <c r="F36" i="175" s="1"/>
  <c r="H36" i="175" s="1"/>
  <c r="AE35" i="175"/>
  <c r="AC35" i="175"/>
  <c r="AG35" i="175" s="1"/>
  <c r="T35" i="175"/>
  <c r="V35" i="175" s="1"/>
  <c r="X35" i="175" s="1"/>
  <c r="Y35" i="175" s="1"/>
  <c r="L35" i="175"/>
  <c r="N35" i="175" s="1"/>
  <c r="P35" i="175" s="1"/>
  <c r="Q35" i="175" s="1"/>
  <c r="D35" i="175"/>
  <c r="AE34" i="175"/>
  <c r="AC34" i="175"/>
  <c r="AF34" i="175" s="1"/>
  <c r="T34" i="175"/>
  <c r="V34" i="175" s="1"/>
  <c r="X34" i="175" s="1"/>
  <c r="Y34" i="175" s="1"/>
  <c r="L34" i="175"/>
  <c r="N34" i="175" s="1"/>
  <c r="P34" i="175" s="1"/>
  <c r="Q34" i="175" s="1"/>
  <c r="D34" i="175"/>
  <c r="F34" i="175" s="1"/>
  <c r="H34" i="175" s="1"/>
  <c r="AE33" i="175"/>
  <c r="AC33" i="175"/>
  <c r="AF33" i="175" s="1"/>
  <c r="T33" i="175"/>
  <c r="V33" i="175" s="1"/>
  <c r="X33" i="175" s="1"/>
  <c r="Y33" i="175" s="1"/>
  <c r="L33" i="175"/>
  <c r="N33" i="175" s="1"/>
  <c r="P33" i="175" s="1"/>
  <c r="Q33" i="175" s="1"/>
  <c r="D33" i="175"/>
  <c r="F33" i="175" s="1"/>
  <c r="H33" i="175" s="1"/>
  <c r="AE32" i="175"/>
  <c r="AC32" i="175"/>
  <c r="AG32" i="175" s="1"/>
  <c r="T32" i="175"/>
  <c r="V32" i="175" s="1"/>
  <c r="X32" i="175" s="1"/>
  <c r="Y32" i="175" s="1"/>
  <c r="L32" i="175"/>
  <c r="N32" i="175" s="1"/>
  <c r="P32" i="175" s="1"/>
  <c r="Q32" i="175" s="1"/>
  <c r="D32" i="175"/>
  <c r="F32" i="175" s="1"/>
  <c r="H32" i="175" s="1"/>
  <c r="AE31" i="175"/>
  <c r="AC31" i="175"/>
  <c r="AG31" i="175" s="1"/>
  <c r="T31" i="175"/>
  <c r="V31" i="175" s="1"/>
  <c r="X31" i="175" s="1"/>
  <c r="Y31" i="175" s="1"/>
  <c r="L31" i="175"/>
  <c r="N31" i="175" s="1"/>
  <c r="P31" i="175" s="1"/>
  <c r="Q31" i="175" s="1"/>
  <c r="D31" i="175"/>
  <c r="AE30" i="175"/>
  <c r="AC30" i="175"/>
  <c r="AF30" i="175" s="1"/>
  <c r="V30" i="175"/>
  <c r="X30" i="175" s="1"/>
  <c r="Y30" i="175" s="1"/>
  <c r="T30" i="175"/>
  <c r="N30" i="175"/>
  <c r="P30" i="175" s="1"/>
  <c r="Q30" i="175" s="1"/>
  <c r="L30" i="175"/>
  <c r="F30" i="175"/>
  <c r="H30" i="175" s="1"/>
  <c r="D30" i="175"/>
  <c r="AE29" i="175"/>
  <c r="AC29" i="175"/>
  <c r="AF29" i="175" s="1"/>
  <c r="T29" i="175"/>
  <c r="V29" i="175" s="1"/>
  <c r="X29" i="175" s="1"/>
  <c r="Y29" i="175" s="1"/>
  <c r="L29" i="175"/>
  <c r="N29" i="175" s="1"/>
  <c r="P29" i="175" s="1"/>
  <c r="Q29" i="175" s="1"/>
  <c r="D29" i="175"/>
  <c r="F29" i="175" s="1"/>
  <c r="H29" i="175" s="1"/>
  <c r="AE28" i="175"/>
  <c r="AC28" i="175"/>
  <c r="AF28" i="175" s="1"/>
  <c r="T28" i="175"/>
  <c r="V28" i="175" s="1"/>
  <c r="X28" i="175" s="1"/>
  <c r="Y28" i="175" s="1"/>
  <c r="L28" i="175"/>
  <c r="N28" i="175" s="1"/>
  <c r="P28" i="175" s="1"/>
  <c r="Q28" i="175" s="1"/>
  <c r="F28" i="175"/>
  <c r="H28" i="175" s="1"/>
  <c r="AE27" i="175"/>
  <c r="AC27" i="175"/>
  <c r="AF27" i="175" s="1"/>
  <c r="T27" i="175"/>
  <c r="V27" i="175" s="1"/>
  <c r="X27" i="175" s="1"/>
  <c r="Y27" i="175" s="1"/>
  <c r="L27" i="175"/>
  <c r="N27" i="175" s="1"/>
  <c r="P27" i="175" s="1"/>
  <c r="Q27" i="175" s="1"/>
  <c r="D27" i="175"/>
  <c r="F27" i="175" s="1"/>
  <c r="H27" i="175" s="1"/>
  <c r="AE26" i="175"/>
  <c r="AC26" i="175"/>
  <c r="AF26" i="175" s="1"/>
  <c r="T26" i="175"/>
  <c r="V26" i="175" s="1"/>
  <c r="X26" i="175" s="1"/>
  <c r="Y26" i="175" s="1"/>
  <c r="L26" i="175"/>
  <c r="N26" i="175" s="1"/>
  <c r="P26" i="175" s="1"/>
  <c r="Q26" i="175" s="1"/>
  <c r="F26" i="175"/>
  <c r="H26" i="175" s="1"/>
  <c r="AE25" i="175"/>
  <c r="AC25" i="175"/>
  <c r="AG25" i="175" s="1"/>
  <c r="T25" i="175"/>
  <c r="V25" i="175" s="1"/>
  <c r="X25" i="175" s="1"/>
  <c r="Y25" i="175" s="1"/>
  <c r="L25" i="175"/>
  <c r="N25" i="175" s="1"/>
  <c r="P25" i="175" s="1"/>
  <c r="Q25" i="175" s="1"/>
  <c r="D25" i="175"/>
  <c r="AE24" i="175"/>
  <c r="AC24" i="175"/>
  <c r="AF24" i="175" s="1"/>
  <c r="T24" i="175"/>
  <c r="V24" i="175" s="1"/>
  <c r="X24" i="175" s="1"/>
  <c r="Y24" i="175" s="1"/>
  <c r="L24" i="175"/>
  <c r="N24" i="175" s="1"/>
  <c r="P24" i="175" s="1"/>
  <c r="Q24" i="175" s="1"/>
  <c r="D24" i="175"/>
  <c r="F24" i="175" s="1"/>
  <c r="H24" i="175" s="1"/>
  <c r="AE23" i="175"/>
  <c r="AC23" i="175"/>
  <c r="AF23" i="175" s="1"/>
  <c r="T23" i="175"/>
  <c r="V23" i="175" s="1"/>
  <c r="X23" i="175" s="1"/>
  <c r="Y23" i="175" s="1"/>
  <c r="L23" i="175"/>
  <c r="N23" i="175" s="1"/>
  <c r="P23" i="175" s="1"/>
  <c r="Q23" i="175" s="1"/>
  <c r="D23" i="175"/>
  <c r="F23" i="175" s="1"/>
  <c r="H23" i="175" s="1"/>
  <c r="AE22" i="175"/>
  <c r="AC22" i="175"/>
  <c r="AF22" i="175" s="1"/>
  <c r="T22" i="175"/>
  <c r="V22" i="175" s="1"/>
  <c r="X22" i="175" s="1"/>
  <c r="Y22" i="175" s="1"/>
  <c r="L22" i="175"/>
  <c r="N22" i="175" s="1"/>
  <c r="P22" i="175" s="1"/>
  <c r="Q22" i="175" s="1"/>
  <c r="D22" i="175"/>
  <c r="F22" i="175" s="1"/>
  <c r="H22" i="175" s="1"/>
  <c r="AE21" i="175"/>
  <c r="AC21" i="175"/>
  <c r="AG21" i="175" s="1"/>
  <c r="T21" i="175"/>
  <c r="V21" i="175" s="1"/>
  <c r="X21" i="175" s="1"/>
  <c r="Y21" i="175" s="1"/>
  <c r="L21" i="175"/>
  <c r="N21" i="175" s="1"/>
  <c r="P21" i="175" s="1"/>
  <c r="Q21" i="175" s="1"/>
  <c r="D21" i="175"/>
  <c r="AE20" i="175"/>
  <c r="AC20" i="175"/>
  <c r="AF20" i="175" s="1"/>
  <c r="V20" i="175"/>
  <c r="X20" i="175" s="1"/>
  <c r="Y20" i="175" s="1"/>
  <c r="T20" i="175"/>
  <c r="N20" i="175"/>
  <c r="P20" i="175" s="1"/>
  <c r="Q20" i="175" s="1"/>
  <c r="L20" i="175"/>
  <c r="F20" i="175"/>
  <c r="H20" i="175" s="1"/>
  <c r="D20" i="175"/>
  <c r="AE19" i="175"/>
  <c r="AC19" i="175"/>
  <c r="AF19" i="175" s="1"/>
  <c r="T19" i="175"/>
  <c r="V19" i="175" s="1"/>
  <c r="X19" i="175" s="1"/>
  <c r="Y19" i="175" s="1"/>
  <c r="L19" i="175"/>
  <c r="N19" i="175" s="1"/>
  <c r="P19" i="175" s="1"/>
  <c r="Q19" i="175" s="1"/>
  <c r="D19" i="175"/>
  <c r="F19" i="175" s="1"/>
  <c r="H19" i="175" s="1"/>
  <c r="AE18" i="175"/>
  <c r="AC18" i="175"/>
  <c r="AF18" i="175" s="1"/>
  <c r="T18" i="175"/>
  <c r="V18" i="175" s="1"/>
  <c r="X18" i="175" s="1"/>
  <c r="Y18" i="175" s="1"/>
  <c r="L18" i="175"/>
  <c r="N18" i="175" s="1"/>
  <c r="P18" i="175" s="1"/>
  <c r="Q18" i="175" s="1"/>
  <c r="D18" i="175"/>
  <c r="F18" i="175" s="1"/>
  <c r="H18" i="175" s="1"/>
  <c r="AE17" i="175"/>
  <c r="AC17" i="175"/>
  <c r="AG17" i="175" s="1"/>
  <c r="T17" i="175"/>
  <c r="V17" i="175" s="1"/>
  <c r="X17" i="175" s="1"/>
  <c r="Y17" i="175" s="1"/>
  <c r="L17" i="175"/>
  <c r="N17" i="175" s="1"/>
  <c r="P17" i="175" s="1"/>
  <c r="Q17" i="175" s="1"/>
  <c r="D17" i="175"/>
  <c r="AE16" i="175"/>
  <c r="AC16" i="175"/>
  <c r="AF16" i="175" s="1"/>
  <c r="T16" i="175"/>
  <c r="V16" i="175" s="1"/>
  <c r="X16" i="175" s="1"/>
  <c r="Y16" i="175" s="1"/>
  <c r="L16" i="175"/>
  <c r="N16" i="175" s="1"/>
  <c r="P16" i="175" s="1"/>
  <c r="Q16" i="175" s="1"/>
  <c r="D16" i="175"/>
  <c r="F16" i="175" s="1"/>
  <c r="H16" i="175" s="1"/>
  <c r="AE15" i="175"/>
  <c r="AC15" i="175"/>
  <c r="T15" i="175"/>
  <c r="L15" i="175"/>
  <c r="D15" i="175"/>
  <c r="W86" i="175" l="1"/>
  <c r="W89" i="175" s="1"/>
  <c r="L22" i="176"/>
  <c r="L30" i="176"/>
  <c r="L35" i="176"/>
  <c r="N35" i="176" s="1"/>
  <c r="L37" i="176"/>
  <c r="N37" i="176" s="1"/>
  <c r="L39" i="176"/>
  <c r="N39" i="176" s="1"/>
  <c r="L41" i="176"/>
  <c r="N41" i="176" s="1"/>
  <c r="L43" i="176"/>
  <c r="N43" i="176" s="1"/>
  <c r="L45" i="176"/>
  <c r="N45" i="176" s="1"/>
  <c r="L47" i="176"/>
  <c r="N47" i="176" s="1"/>
  <c r="L49" i="176"/>
  <c r="N49" i="176" s="1"/>
  <c r="L51" i="176"/>
  <c r="N51" i="176" s="1"/>
  <c r="L53" i="176"/>
  <c r="N53" i="176" s="1"/>
  <c r="L55" i="176"/>
  <c r="N55" i="176" s="1"/>
  <c r="L57" i="176"/>
  <c r="N57" i="176" s="1"/>
  <c r="L59" i="176"/>
  <c r="N59" i="176" s="1"/>
  <c r="J70" i="176"/>
  <c r="J84" i="176" s="1"/>
  <c r="B83" i="176"/>
  <c r="L22" i="177"/>
  <c r="L30" i="177"/>
  <c r="N30" i="177" s="1"/>
  <c r="O30" i="177" s="1"/>
  <c r="L35" i="177"/>
  <c r="N35" i="177" s="1"/>
  <c r="L37" i="177"/>
  <c r="N37" i="177" s="1"/>
  <c r="L39" i="177"/>
  <c r="N39" i="177" s="1"/>
  <c r="L41" i="177"/>
  <c r="N41" i="177" s="1"/>
  <c r="L43" i="177"/>
  <c r="N43" i="177" s="1"/>
  <c r="L45" i="177"/>
  <c r="N45" i="177" s="1"/>
  <c r="L47" i="177"/>
  <c r="N47" i="177" s="1"/>
  <c r="L49" i="177"/>
  <c r="N49" i="177" s="1"/>
  <c r="L51" i="177"/>
  <c r="N51" i="177" s="1"/>
  <c r="L53" i="177"/>
  <c r="N53" i="177" s="1"/>
  <c r="L55" i="177"/>
  <c r="N55" i="177" s="1"/>
  <c r="L57" i="177"/>
  <c r="N57" i="177" s="1"/>
  <c r="L59" i="177"/>
  <c r="N59" i="177" s="1"/>
  <c r="J70" i="177"/>
  <c r="J84" i="177" s="1"/>
  <c r="H96" i="178"/>
  <c r="AF84" i="175"/>
  <c r="AF86" i="175" s="1"/>
  <c r="G70" i="176"/>
  <c r="G84" i="176" s="1"/>
  <c r="G70" i="177"/>
  <c r="G84" i="177" s="1"/>
  <c r="E86" i="178"/>
  <c r="G63" i="178"/>
  <c r="H63" i="178" s="1"/>
  <c r="J63" i="178" s="1"/>
  <c r="K63" i="178" s="1"/>
  <c r="G66" i="180"/>
  <c r="G79" i="180" s="1"/>
  <c r="AO71" i="175"/>
  <c r="AO88" i="175" s="1"/>
  <c r="AG61" i="175"/>
  <c r="L15" i="176"/>
  <c r="L26" i="176"/>
  <c r="L34" i="176"/>
  <c r="N34" i="176" s="1"/>
  <c r="L36" i="176"/>
  <c r="N36" i="176" s="1"/>
  <c r="L38" i="176"/>
  <c r="N38" i="176" s="1"/>
  <c r="L40" i="176"/>
  <c r="N40" i="176" s="1"/>
  <c r="L42" i="176"/>
  <c r="N42" i="176" s="1"/>
  <c r="L44" i="176"/>
  <c r="N44" i="176" s="1"/>
  <c r="L46" i="176"/>
  <c r="N46" i="176" s="1"/>
  <c r="L48" i="176"/>
  <c r="N48" i="176" s="1"/>
  <c r="L50" i="176"/>
  <c r="N50" i="176" s="1"/>
  <c r="L52" i="176"/>
  <c r="N52" i="176" s="1"/>
  <c r="L54" i="176"/>
  <c r="N54" i="176" s="1"/>
  <c r="L56" i="176"/>
  <c r="N56" i="176" s="1"/>
  <c r="L58" i="176"/>
  <c r="N58" i="176" s="1"/>
  <c r="L60" i="176"/>
  <c r="N60" i="176" s="1"/>
  <c r="C70" i="176"/>
  <c r="C84" i="176" s="1"/>
  <c r="L15" i="177"/>
  <c r="L26" i="177"/>
  <c r="L34" i="177"/>
  <c r="N34" i="177" s="1"/>
  <c r="L36" i="177"/>
  <c r="N36" i="177" s="1"/>
  <c r="L38" i="177"/>
  <c r="N38" i="177" s="1"/>
  <c r="L40" i="177"/>
  <c r="N40" i="177" s="1"/>
  <c r="L42" i="177"/>
  <c r="N42" i="177" s="1"/>
  <c r="L44" i="177"/>
  <c r="N44" i="177" s="1"/>
  <c r="L46" i="177"/>
  <c r="N46" i="177" s="1"/>
  <c r="L48" i="177"/>
  <c r="N48" i="177" s="1"/>
  <c r="L50" i="177"/>
  <c r="N50" i="177" s="1"/>
  <c r="L52" i="177"/>
  <c r="N52" i="177" s="1"/>
  <c r="L54" i="177"/>
  <c r="N54" i="177" s="1"/>
  <c r="L56" i="177"/>
  <c r="N56" i="177" s="1"/>
  <c r="L58" i="177"/>
  <c r="N58" i="177" s="1"/>
  <c r="L60" i="177"/>
  <c r="N60" i="177" s="1"/>
  <c r="C70" i="177"/>
  <c r="C84" i="177" s="1"/>
  <c r="G17" i="179"/>
  <c r="J96" i="178"/>
  <c r="AF15" i="175"/>
  <c r="AC70" i="175"/>
  <c r="O20" i="176"/>
  <c r="N20" i="176"/>
  <c r="N22" i="176"/>
  <c r="O22" i="176" s="1"/>
  <c r="O24" i="176"/>
  <c r="N24" i="176"/>
  <c r="N26" i="176"/>
  <c r="O26" i="176" s="1"/>
  <c r="O28" i="176"/>
  <c r="N28" i="176"/>
  <c r="N30" i="176"/>
  <c r="O30" i="176" s="1"/>
  <c r="O32" i="176"/>
  <c r="N32" i="176"/>
  <c r="AG27" i="175"/>
  <c r="AH27" i="175" s="1"/>
  <c r="AJ27" i="175" s="1"/>
  <c r="AL27" i="175" s="1"/>
  <c r="AM27" i="175" s="1"/>
  <c r="AF32" i="175"/>
  <c r="AH32" i="175" s="1"/>
  <c r="AG16" i="175"/>
  <c r="AF17" i="175"/>
  <c r="AH17" i="175" s="1"/>
  <c r="AG18" i="175"/>
  <c r="AH18" i="175" s="1"/>
  <c r="AJ18" i="175" s="1"/>
  <c r="AL18" i="175" s="1"/>
  <c r="AM18" i="175" s="1"/>
  <c r="AG20" i="175"/>
  <c r="AH20" i="175" s="1"/>
  <c r="AJ20" i="175" s="1"/>
  <c r="AL20" i="175" s="1"/>
  <c r="AM20" i="175" s="1"/>
  <c r="AF21" i="175"/>
  <c r="AH21" i="175" s="1"/>
  <c r="AG22" i="175"/>
  <c r="AH22" i="175" s="1"/>
  <c r="AJ22" i="175" s="1"/>
  <c r="AL22" i="175" s="1"/>
  <c r="AM22" i="175" s="1"/>
  <c r="AG24" i="175"/>
  <c r="AH25" i="175"/>
  <c r="AJ25" i="175" s="1"/>
  <c r="AL25" i="175" s="1"/>
  <c r="AM25" i="175" s="1"/>
  <c r="AF25" i="175"/>
  <c r="AG28" i="175"/>
  <c r="AH28" i="175" s="1"/>
  <c r="AJ28" i="175" s="1"/>
  <c r="AL28" i="175" s="1"/>
  <c r="AM28" i="175" s="1"/>
  <c r="AG30" i="175"/>
  <c r="AH31" i="175"/>
  <c r="AJ31" i="175" s="1"/>
  <c r="AL31" i="175" s="1"/>
  <c r="AM31" i="175" s="1"/>
  <c r="AF31" i="175"/>
  <c r="AN34" i="175"/>
  <c r="AP34" i="175" s="1"/>
  <c r="AG34" i="175"/>
  <c r="AH34" i="175" s="1"/>
  <c r="AJ34" i="175" s="1"/>
  <c r="AL34" i="175" s="1"/>
  <c r="AM34" i="175" s="1"/>
  <c r="AH35" i="175"/>
  <c r="AJ35" i="175" s="1"/>
  <c r="AL35" i="175" s="1"/>
  <c r="AM35" i="175" s="1"/>
  <c r="AF35" i="175"/>
  <c r="AG36" i="175"/>
  <c r="AH36" i="175" s="1"/>
  <c r="AJ36" i="175" s="1"/>
  <c r="AL36" i="175" s="1"/>
  <c r="AM36" i="175" s="1"/>
  <c r="AG37" i="175"/>
  <c r="AF39" i="175"/>
  <c r="AH39" i="175" s="1"/>
  <c r="AF41" i="175"/>
  <c r="AH41" i="175" s="1"/>
  <c r="AG42" i="175"/>
  <c r="AH42" i="175" s="1"/>
  <c r="AJ42" i="175" s="1"/>
  <c r="AL42" i="175" s="1"/>
  <c r="AM42" i="175" s="1"/>
  <c r="AG46" i="175"/>
  <c r="AH46" i="175" s="1"/>
  <c r="AJ46" i="175" s="1"/>
  <c r="AL46" i="175" s="1"/>
  <c r="AM46" i="175" s="1"/>
  <c r="AG52" i="175"/>
  <c r="AH52" i="175" s="1"/>
  <c r="AJ52" i="175" s="1"/>
  <c r="AL52" i="175" s="1"/>
  <c r="AG56" i="175"/>
  <c r="AH56" i="175" s="1"/>
  <c r="AJ56" i="175" s="1"/>
  <c r="AL56" i="175" s="1"/>
  <c r="AM56" i="175" s="1"/>
  <c r="AF57" i="175"/>
  <c r="AH57" i="175" s="1"/>
  <c r="AG63" i="175"/>
  <c r="AH63" i="175" s="1"/>
  <c r="AJ63" i="175" s="1"/>
  <c r="AL63" i="175" s="1"/>
  <c r="AM63" i="175" s="1"/>
  <c r="AF64" i="175"/>
  <c r="AH64" i="175" s="1"/>
  <c r="AG67" i="175"/>
  <c r="AH67" i="175" s="1"/>
  <c r="AJ67" i="175" s="1"/>
  <c r="AL67" i="175" s="1"/>
  <c r="AM67" i="175" s="1"/>
  <c r="AH68" i="175"/>
  <c r="AJ68" i="175" s="1"/>
  <c r="AL68" i="175" s="1"/>
  <c r="AM68" i="175" s="1"/>
  <c r="AF68" i="175"/>
  <c r="AG69" i="175"/>
  <c r="AH69" i="175" s="1"/>
  <c r="K71" i="176"/>
  <c r="C7" i="190"/>
  <c r="L14" i="176"/>
  <c r="C9" i="190"/>
  <c r="L16" i="176"/>
  <c r="C14" i="190"/>
  <c r="L21" i="176"/>
  <c r="C16" i="190"/>
  <c r="G16" i="190" s="1"/>
  <c r="L23" i="176"/>
  <c r="C18" i="190"/>
  <c r="L25" i="176"/>
  <c r="C20" i="190"/>
  <c r="G20" i="190" s="1"/>
  <c r="L27" i="176"/>
  <c r="C22" i="190"/>
  <c r="L29" i="176"/>
  <c r="C24" i="190"/>
  <c r="G24" i="190" s="1"/>
  <c r="L31" i="176"/>
  <c r="D69" i="176"/>
  <c r="D70" i="176" s="1"/>
  <c r="D84" i="176" s="1"/>
  <c r="K33" i="176"/>
  <c r="AN25" i="175"/>
  <c r="AP25" i="175" s="1"/>
  <c r="AN27" i="175"/>
  <c r="AP27" i="175" s="1"/>
  <c r="AN36" i="175"/>
  <c r="AP36" i="175" s="1"/>
  <c r="AF38" i="175"/>
  <c r="AH38" i="175" s="1"/>
  <c r="AG40" i="175"/>
  <c r="AH40" i="175" s="1"/>
  <c r="AJ40" i="175" s="1"/>
  <c r="AL40" i="175" s="1"/>
  <c r="AM40" i="175" s="1"/>
  <c r="AR40" i="175" s="1"/>
  <c r="AG44" i="175"/>
  <c r="AH44" i="175" s="1"/>
  <c r="AJ44" i="175" s="1"/>
  <c r="AL44" i="175" s="1"/>
  <c r="AM44" i="175" s="1"/>
  <c r="AG48" i="175"/>
  <c r="AH48" i="175" s="1"/>
  <c r="AJ48" i="175" s="1"/>
  <c r="AL48" i="175" s="1"/>
  <c r="AM48" i="175" s="1"/>
  <c r="AH50" i="175"/>
  <c r="AJ50" i="175" s="1"/>
  <c r="AL50" i="175" s="1"/>
  <c r="AM50" i="175" s="1"/>
  <c r="AG54" i="175"/>
  <c r="AH54" i="175" s="1"/>
  <c r="AJ54" i="175" s="1"/>
  <c r="AL54" i="175" s="1"/>
  <c r="AM54" i="175" s="1"/>
  <c r="AR54" i="175" s="1"/>
  <c r="AG58" i="175"/>
  <c r="AF60" i="175"/>
  <c r="AH60" i="175" s="1"/>
  <c r="AH61" i="175"/>
  <c r="AJ61" i="175" s="1"/>
  <c r="AL61" i="175" s="1"/>
  <c r="AM61" i="175" s="1"/>
  <c r="AG65" i="175"/>
  <c r="L62" i="176"/>
  <c r="C55" i="190"/>
  <c r="L64" i="176"/>
  <c r="C57" i="190"/>
  <c r="G57" i="190" s="1"/>
  <c r="L66" i="176"/>
  <c r="C59" i="190"/>
  <c r="L68" i="176"/>
  <c r="C61" i="190"/>
  <c r="K80" i="176"/>
  <c r="C67" i="190"/>
  <c r="K71" i="177"/>
  <c r="J7" i="190"/>
  <c r="I9" i="190"/>
  <c r="N9" i="190"/>
  <c r="M9" i="190" s="1"/>
  <c r="N14" i="190"/>
  <c r="N18" i="190"/>
  <c r="N20" i="190"/>
  <c r="N22" i="190"/>
  <c r="N24" i="190"/>
  <c r="L62" i="177"/>
  <c r="J55" i="190"/>
  <c r="L64" i="177"/>
  <c r="N64" i="177" s="1"/>
  <c r="O64" i="177" s="1"/>
  <c r="J57" i="190"/>
  <c r="L66" i="177"/>
  <c r="J59" i="190"/>
  <c r="L68" i="177"/>
  <c r="N68" i="177" s="1"/>
  <c r="O68" i="177" s="1"/>
  <c r="J61" i="190"/>
  <c r="N61" i="190" s="1"/>
  <c r="L79" i="177"/>
  <c r="J68" i="190"/>
  <c r="H18" i="178"/>
  <c r="J18" i="178" s="1"/>
  <c r="K18" i="178" s="1"/>
  <c r="D9" i="190"/>
  <c r="H9" i="190" s="1"/>
  <c r="H10" i="190"/>
  <c r="F10" i="190" s="1"/>
  <c r="B10" i="190"/>
  <c r="H12" i="190"/>
  <c r="F12" i="190" s="1"/>
  <c r="B12" i="190"/>
  <c r="B17" i="190"/>
  <c r="H17" i="190"/>
  <c r="F17" i="190" s="1"/>
  <c r="B20" i="190"/>
  <c r="H20" i="190"/>
  <c r="H24" i="190"/>
  <c r="B29" i="190"/>
  <c r="H29" i="190"/>
  <c r="F29" i="190" s="1"/>
  <c r="H65" i="178"/>
  <c r="J65" i="178" s="1"/>
  <c r="K65" i="178" s="1"/>
  <c r="D43" i="190"/>
  <c r="H43" i="190" s="1"/>
  <c r="H77" i="178"/>
  <c r="D55" i="190"/>
  <c r="H55" i="190" s="1"/>
  <c r="H79" i="178"/>
  <c r="D57" i="190"/>
  <c r="H81" i="178"/>
  <c r="D59" i="190"/>
  <c r="H59" i="190" s="1"/>
  <c r="H97" i="178"/>
  <c r="H98" i="178" s="1"/>
  <c r="D68" i="190"/>
  <c r="H68" i="190" s="1"/>
  <c r="O7" i="190"/>
  <c r="H17" i="179"/>
  <c r="K8" i="190"/>
  <c r="H20" i="179"/>
  <c r="K11" i="190"/>
  <c r="O11" i="190" s="1"/>
  <c r="H22" i="179"/>
  <c r="K13" i="190"/>
  <c r="H26" i="179"/>
  <c r="K15" i="190"/>
  <c r="H29" i="179"/>
  <c r="K16" i="190"/>
  <c r="H30" i="179"/>
  <c r="K17" i="190"/>
  <c r="O17" i="190" s="1"/>
  <c r="H32" i="179"/>
  <c r="K19" i="190"/>
  <c r="O19" i="190" s="1"/>
  <c r="H34" i="179"/>
  <c r="K21" i="190"/>
  <c r="O21" i="190" s="1"/>
  <c r="H36" i="179"/>
  <c r="K23" i="190"/>
  <c r="O23" i="190" s="1"/>
  <c r="H38" i="179"/>
  <c r="K25" i="190"/>
  <c r="O25" i="190" s="1"/>
  <c r="H46" i="179"/>
  <c r="K29" i="190"/>
  <c r="O29" i="190" s="1"/>
  <c r="H51" i="179"/>
  <c r="K32" i="190"/>
  <c r="O32" i="190" s="1"/>
  <c r="H53" i="179"/>
  <c r="K34" i="190"/>
  <c r="O34" i="190" s="1"/>
  <c r="H55" i="179"/>
  <c r="K36" i="190"/>
  <c r="O36" i="190" s="1"/>
  <c r="H57" i="179"/>
  <c r="K38" i="190"/>
  <c r="O38" i="190" s="1"/>
  <c r="H59" i="179"/>
  <c r="K40" i="190"/>
  <c r="O40" i="190" s="1"/>
  <c r="H67" i="179"/>
  <c r="K45" i="190"/>
  <c r="O45" i="190" s="1"/>
  <c r="H69" i="179"/>
  <c r="K47" i="190"/>
  <c r="O47" i="190" s="1"/>
  <c r="H71" i="179"/>
  <c r="K49" i="190"/>
  <c r="O49" i="190" s="1"/>
  <c r="H73" i="179"/>
  <c r="K51" i="190"/>
  <c r="O51" i="190" s="1"/>
  <c r="H76" i="179"/>
  <c r="K54" i="190"/>
  <c r="O54" i="190" s="1"/>
  <c r="H77" i="179"/>
  <c r="K55" i="190"/>
  <c r="O55" i="190" s="1"/>
  <c r="H79" i="179"/>
  <c r="K57" i="190"/>
  <c r="O57" i="190" s="1"/>
  <c r="H81" i="179"/>
  <c r="K59" i="190"/>
  <c r="O59" i="190" s="1"/>
  <c r="H85" i="179"/>
  <c r="K61" i="190"/>
  <c r="H96" i="179"/>
  <c r="K67" i="190"/>
  <c r="H97" i="179"/>
  <c r="K68" i="190"/>
  <c r="O68" i="190" s="1"/>
  <c r="F83" i="176"/>
  <c r="C83" i="177"/>
  <c r="E83" i="177"/>
  <c r="G83" i="177"/>
  <c r="J85" i="177"/>
  <c r="G17" i="178"/>
  <c r="E86" i="179"/>
  <c r="E101" i="179" s="1"/>
  <c r="F88" i="179"/>
  <c r="F103" i="179" s="1"/>
  <c r="C103" i="179"/>
  <c r="G80" i="180"/>
  <c r="BD123" i="62"/>
  <c r="BH52" i="62"/>
  <c r="L18" i="176"/>
  <c r="C11" i="190"/>
  <c r="G13" i="190"/>
  <c r="F13" i="190" s="1"/>
  <c r="B13" i="190"/>
  <c r="G15" i="190"/>
  <c r="G19" i="190"/>
  <c r="F19" i="190" s="1"/>
  <c r="B19" i="190"/>
  <c r="G21" i="190"/>
  <c r="F21" i="190" s="1"/>
  <c r="B21" i="190"/>
  <c r="B23" i="190"/>
  <c r="G23" i="190"/>
  <c r="F23" i="190" s="1"/>
  <c r="G25" i="190"/>
  <c r="F25" i="190" s="1"/>
  <c r="B25" i="190"/>
  <c r="G27" i="190"/>
  <c r="G28" i="190"/>
  <c r="F28" i="190" s="1"/>
  <c r="B28" i="190"/>
  <c r="G30" i="190"/>
  <c r="G31" i="190"/>
  <c r="F31" i="190" s="1"/>
  <c r="B31" i="190"/>
  <c r="G32" i="190"/>
  <c r="F32" i="190" s="1"/>
  <c r="B32" i="190"/>
  <c r="G33" i="190"/>
  <c r="F33" i="190" s="1"/>
  <c r="B33" i="190"/>
  <c r="G34" i="190"/>
  <c r="F34" i="190" s="1"/>
  <c r="B34" i="190"/>
  <c r="G35" i="190"/>
  <c r="F35" i="190" s="1"/>
  <c r="B35" i="190"/>
  <c r="G36" i="190"/>
  <c r="F36" i="190" s="1"/>
  <c r="B36" i="190"/>
  <c r="G37" i="190"/>
  <c r="F37" i="190" s="1"/>
  <c r="B37" i="190"/>
  <c r="G38" i="190"/>
  <c r="F38" i="190" s="1"/>
  <c r="B38" i="190"/>
  <c r="G39" i="190"/>
  <c r="F39" i="190" s="1"/>
  <c r="B39" i="190"/>
  <c r="G40" i="190"/>
  <c r="F40" i="190" s="1"/>
  <c r="B40" i="190"/>
  <c r="G41" i="190"/>
  <c r="G42" i="190"/>
  <c r="G43" i="190"/>
  <c r="F43" i="190" s="1"/>
  <c r="B43" i="190"/>
  <c r="G44" i="190"/>
  <c r="F44" i="190" s="1"/>
  <c r="B44" i="190"/>
  <c r="G45" i="190"/>
  <c r="F45" i="190" s="1"/>
  <c r="B45" i="190"/>
  <c r="G46" i="190"/>
  <c r="F46" i="190" s="1"/>
  <c r="B46" i="190"/>
  <c r="G47" i="190"/>
  <c r="F47" i="190" s="1"/>
  <c r="B47" i="190"/>
  <c r="G48" i="190"/>
  <c r="F48" i="190" s="1"/>
  <c r="B48" i="190"/>
  <c r="G49" i="190"/>
  <c r="F49" i="190" s="1"/>
  <c r="B49" i="190"/>
  <c r="G50" i="190"/>
  <c r="F50" i="190" s="1"/>
  <c r="B50" i="190"/>
  <c r="G51" i="190"/>
  <c r="F51" i="190" s="1"/>
  <c r="B51" i="190"/>
  <c r="G52" i="190"/>
  <c r="G53" i="190"/>
  <c r="F53" i="190" s="1"/>
  <c r="B53" i="190"/>
  <c r="L61" i="176"/>
  <c r="C54" i="190"/>
  <c r="L63" i="176"/>
  <c r="C56" i="190"/>
  <c r="L65" i="176"/>
  <c r="C58" i="190"/>
  <c r="L67" i="176"/>
  <c r="C60" i="190"/>
  <c r="L79" i="176"/>
  <c r="C68" i="190"/>
  <c r="L18" i="177"/>
  <c r="J11" i="190"/>
  <c r="N17" i="190"/>
  <c r="I17" i="190"/>
  <c r="N19" i="190"/>
  <c r="N21" i="190"/>
  <c r="I21" i="190"/>
  <c r="N23" i="190"/>
  <c r="N25" i="190"/>
  <c r="I25" i="190"/>
  <c r="N28" i="190"/>
  <c r="N29" i="190"/>
  <c r="N30" i="190"/>
  <c r="N31" i="190"/>
  <c r="N32" i="190"/>
  <c r="I32" i="190"/>
  <c r="N33" i="190"/>
  <c r="N34" i="190"/>
  <c r="M34" i="190" s="1"/>
  <c r="N35" i="190"/>
  <c r="N36" i="190"/>
  <c r="M36" i="190" s="1"/>
  <c r="N37" i="190"/>
  <c r="N38" i="190"/>
  <c r="N39" i="190"/>
  <c r="N40" i="190"/>
  <c r="I40" i="190"/>
  <c r="N41" i="190"/>
  <c r="N42" i="190"/>
  <c r="M42" i="190" s="1"/>
  <c r="I42" i="190"/>
  <c r="I43" i="190"/>
  <c r="N43" i="190"/>
  <c r="M43" i="190" s="1"/>
  <c r="N44" i="190"/>
  <c r="N45" i="190"/>
  <c r="N46" i="190"/>
  <c r="I47" i="190"/>
  <c r="N47" i="190"/>
  <c r="N48" i="190"/>
  <c r="N49" i="190"/>
  <c r="N50" i="190"/>
  <c r="I51" i="190"/>
  <c r="N51" i="190"/>
  <c r="N52" i="190"/>
  <c r="M52" i="190" s="1"/>
  <c r="I52" i="190"/>
  <c r="N53" i="190"/>
  <c r="L61" i="177"/>
  <c r="J54" i="190"/>
  <c r="L63" i="177"/>
  <c r="N63" i="177" s="1"/>
  <c r="O63" i="177" s="1"/>
  <c r="J56" i="190"/>
  <c r="L65" i="177"/>
  <c r="J58" i="190"/>
  <c r="L67" i="177"/>
  <c r="J60" i="190"/>
  <c r="N60" i="190" s="1"/>
  <c r="K80" i="177"/>
  <c r="J67" i="190"/>
  <c r="H7" i="190"/>
  <c r="H64" i="178"/>
  <c r="D42" i="190"/>
  <c r="H42" i="190" s="1"/>
  <c r="H74" i="178"/>
  <c r="J74" i="178" s="1"/>
  <c r="K74" i="178" s="1"/>
  <c r="D52" i="190"/>
  <c r="H52" i="190" s="1"/>
  <c r="H78" i="178"/>
  <c r="D56" i="190"/>
  <c r="H56" i="190" s="1"/>
  <c r="H80" i="178"/>
  <c r="J80" i="178" s="1"/>
  <c r="K80" i="178" s="1"/>
  <c r="D58" i="190"/>
  <c r="H58" i="190" s="1"/>
  <c r="D71" i="190"/>
  <c r="H67" i="190"/>
  <c r="D69" i="190"/>
  <c r="D70" i="190" s="1"/>
  <c r="H19" i="179"/>
  <c r="K10" i="190"/>
  <c r="H21" i="179"/>
  <c r="K12" i="190"/>
  <c r="H23" i="179"/>
  <c r="K14" i="190"/>
  <c r="O14" i="190" s="1"/>
  <c r="H31" i="179"/>
  <c r="K18" i="190"/>
  <c r="O18" i="190" s="1"/>
  <c r="H33" i="179"/>
  <c r="K20" i="190"/>
  <c r="O20" i="190" s="1"/>
  <c r="H35" i="179"/>
  <c r="K22" i="190"/>
  <c r="O22" i="190" s="1"/>
  <c r="H37" i="179"/>
  <c r="K24" i="190"/>
  <c r="O24" i="190" s="1"/>
  <c r="H45" i="179"/>
  <c r="K28" i="190"/>
  <c r="O28" i="190" s="1"/>
  <c r="H50" i="179"/>
  <c r="K31" i="190"/>
  <c r="O31" i="190" s="1"/>
  <c r="H52" i="179"/>
  <c r="K33" i="190"/>
  <c r="O33" i="190" s="1"/>
  <c r="H54" i="179"/>
  <c r="K35" i="190"/>
  <c r="O35" i="190" s="1"/>
  <c r="M35" i="190" s="1"/>
  <c r="H56" i="179"/>
  <c r="K37" i="190"/>
  <c r="O37" i="190" s="1"/>
  <c r="H58" i="179"/>
  <c r="K39" i="190"/>
  <c r="O39" i="190" s="1"/>
  <c r="M39" i="190" s="1"/>
  <c r="H66" i="179"/>
  <c r="K44" i="190"/>
  <c r="O44" i="190" s="1"/>
  <c r="H68" i="179"/>
  <c r="K46" i="190"/>
  <c r="O46" i="190" s="1"/>
  <c r="H70" i="179"/>
  <c r="K48" i="190"/>
  <c r="O48" i="190" s="1"/>
  <c r="H72" i="179"/>
  <c r="K50" i="190"/>
  <c r="O50" i="190" s="1"/>
  <c r="H75" i="179"/>
  <c r="K53" i="190"/>
  <c r="O53" i="190" s="1"/>
  <c r="H78" i="179"/>
  <c r="K56" i="190"/>
  <c r="O56" i="190" s="1"/>
  <c r="H80" i="179"/>
  <c r="K58" i="190"/>
  <c r="O58" i="190" s="1"/>
  <c r="M71" i="175"/>
  <c r="M88" i="175" s="1"/>
  <c r="AH82" i="175"/>
  <c r="AH83" i="175"/>
  <c r="AJ83" i="175" s="1"/>
  <c r="AL83" i="175" s="1"/>
  <c r="AM83" i="175" s="1"/>
  <c r="K89" i="175"/>
  <c r="AO89" i="175"/>
  <c r="M89" i="175"/>
  <c r="U89" i="175"/>
  <c r="I70" i="176"/>
  <c r="I84" i="176" s="1"/>
  <c r="B70" i="176"/>
  <c r="B84" i="176" s="1"/>
  <c r="C83" i="176"/>
  <c r="E83" i="176"/>
  <c r="G83" i="176"/>
  <c r="J83" i="176"/>
  <c r="L14" i="177"/>
  <c r="N15" i="177"/>
  <c r="O15" i="177" s="1"/>
  <c r="L16" i="177"/>
  <c r="N20" i="177"/>
  <c r="O20" i="177" s="1"/>
  <c r="L21" i="177"/>
  <c r="N22" i="177"/>
  <c r="O22" i="177" s="1"/>
  <c r="L23" i="177"/>
  <c r="N24" i="177"/>
  <c r="O24" i="177" s="1"/>
  <c r="L25" i="177"/>
  <c r="N26" i="177"/>
  <c r="O26" i="177" s="1"/>
  <c r="L27" i="177"/>
  <c r="N28" i="177"/>
  <c r="O28" i="177" s="1"/>
  <c r="L29" i="177"/>
  <c r="L31" i="177"/>
  <c r="N32" i="177"/>
  <c r="O32" i="177" s="1"/>
  <c r="K33" i="177"/>
  <c r="B83" i="177"/>
  <c r="D83" i="177"/>
  <c r="F83" i="177"/>
  <c r="C86" i="178"/>
  <c r="F86" i="178"/>
  <c r="H19" i="178"/>
  <c r="J19" i="178" s="1"/>
  <c r="K19" i="178" s="1"/>
  <c r="H20" i="178"/>
  <c r="J20" i="178" s="1"/>
  <c r="K20" i="178" s="1"/>
  <c r="H21" i="178"/>
  <c r="J21" i="178" s="1"/>
  <c r="K21" i="178" s="1"/>
  <c r="H22" i="178"/>
  <c r="J22" i="178" s="1"/>
  <c r="K22" i="178" s="1"/>
  <c r="H23" i="178"/>
  <c r="J23" i="178" s="1"/>
  <c r="K23" i="178" s="1"/>
  <c r="G26" i="178"/>
  <c r="G29" i="178"/>
  <c r="H30" i="178"/>
  <c r="H31" i="178"/>
  <c r="J31" i="178" s="1"/>
  <c r="K31" i="178" s="1"/>
  <c r="H32" i="178"/>
  <c r="H33" i="178"/>
  <c r="H34" i="178"/>
  <c r="H35" i="178"/>
  <c r="J35" i="178" s="1"/>
  <c r="K35" i="178" s="1"/>
  <c r="H36" i="178"/>
  <c r="H37" i="178"/>
  <c r="H38" i="178"/>
  <c r="G41" i="178"/>
  <c r="G86" i="178" s="1"/>
  <c r="G44" i="178"/>
  <c r="H45" i="178"/>
  <c r="J45" i="178" s="1"/>
  <c r="K45" i="178" s="1"/>
  <c r="H46" i="178"/>
  <c r="J46" i="178" s="1"/>
  <c r="K46" i="178" s="1"/>
  <c r="G49" i="178"/>
  <c r="H50" i="178"/>
  <c r="H51" i="178"/>
  <c r="H52" i="178"/>
  <c r="H53" i="178"/>
  <c r="J53" i="178" s="1"/>
  <c r="K53" i="178" s="1"/>
  <c r="H54" i="178"/>
  <c r="J54" i="178" s="1"/>
  <c r="K54" i="178" s="1"/>
  <c r="H55" i="178"/>
  <c r="J55" i="178" s="1"/>
  <c r="K55" i="178" s="1"/>
  <c r="H56" i="178"/>
  <c r="J56" i="178" s="1"/>
  <c r="K56" i="178" s="1"/>
  <c r="H57" i="178"/>
  <c r="J57" i="178" s="1"/>
  <c r="K57" i="178" s="1"/>
  <c r="H58" i="178"/>
  <c r="J58" i="178" s="1"/>
  <c r="K58" i="178" s="1"/>
  <c r="H59" i="178"/>
  <c r="J59" i="178" s="1"/>
  <c r="K59" i="178" s="1"/>
  <c r="F88" i="178"/>
  <c r="F103" i="178" s="1"/>
  <c r="H66" i="178"/>
  <c r="J66" i="178" s="1"/>
  <c r="K66" i="178" s="1"/>
  <c r="H67" i="178"/>
  <c r="J67" i="178" s="1"/>
  <c r="K67" i="178" s="1"/>
  <c r="H68" i="178"/>
  <c r="J68" i="178" s="1"/>
  <c r="K68" i="178" s="1"/>
  <c r="H69" i="178"/>
  <c r="J69" i="178" s="1"/>
  <c r="K69" i="178" s="1"/>
  <c r="H70" i="178"/>
  <c r="J70" i="178" s="1"/>
  <c r="K70" i="178" s="1"/>
  <c r="H71" i="178"/>
  <c r="J71" i="178" s="1"/>
  <c r="K71" i="178" s="1"/>
  <c r="H72" i="178"/>
  <c r="J72" i="178" s="1"/>
  <c r="K72" i="178" s="1"/>
  <c r="H73" i="178"/>
  <c r="J73" i="178" s="1"/>
  <c r="K73" i="178" s="1"/>
  <c r="G84" i="178"/>
  <c r="H85" i="178"/>
  <c r="J85" i="178" s="1"/>
  <c r="K85" i="178" s="1"/>
  <c r="H13" i="179"/>
  <c r="C86" i="179"/>
  <c r="F86" i="179"/>
  <c r="F101" i="179" s="1"/>
  <c r="H18" i="179"/>
  <c r="J18" i="179" s="1"/>
  <c r="G41" i="179"/>
  <c r="G44" i="179"/>
  <c r="G49" i="179"/>
  <c r="G86" i="179" s="1"/>
  <c r="G87" i="179" s="1"/>
  <c r="G102" i="179" s="1"/>
  <c r="G63" i="179"/>
  <c r="K41" i="190" s="1"/>
  <c r="O41" i="190" s="1"/>
  <c r="M41" i="190" s="1"/>
  <c r="H64" i="179"/>
  <c r="J64" i="179" s="1"/>
  <c r="K64" i="179" s="1"/>
  <c r="H65" i="179"/>
  <c r="J65" i="179" s="1"/>
  <c r="K65" i="179" s="1"/>
  <c r="H74" i="179"/>
  <c r="J74" i="179" s="1"/>
  <c r="G84" i="179"/>
  <c r="F67" i="180"/>
  <c r="H73" i="180"/>
  <c r="H75" i="180" s="1"/>
  <c r="C80" i="180"/>
  <c r="J76" i="178"/>
  <c r="K76" i="178" s="1"/>
  <c r="C78" i="180"/>
  <c r="WO58" i="62"/>
  <c r="BK123" i="62"/>
  <c r="BH74" i="62"/>
  <c r="BH87" i="62" s="1"/>
  <c r="WO74" i="62"/>
  <c r="BH48" i="62"/>
  <c r="BH44" i="62"/>
  <c r="BH56" i="62"/>
  <c r="BH47" i="62"/>
  <c r="BH51" i="62"/>
  <c r="BH55" i="62"/>
  <c r="BH46" i="62"/>
  <c r="BH50" i="62"/>
  <c r="BH54" i="62"/>
  <c r="BH45" i="62"/>
  <c r="BH49" i="62"/>
  <c r="BH53" i="62"/>
  <c r="BH12" i="62"/>
  <c r="BH14" i="62"/>
  <c r="BH16" i="62"/>
  <c r="BH18" i="62"/>
  <c r="BH20" i="62"/>
  <c r="BH22" i="62"/>
  <c r="BH24" i="62"/>
  <c r="BH13" i="62"/>
  <c r="BH15" i="62"/>
  <c r="BH17" i="62"/>
  <c r="BH19" i="62"/>
  <c r="BH21" i="62"/>
  <c r="BH23" i="62"/>
  <c r="BH122" i="62"/>
  <c r="BH121" i="62"/>
  <c r="BH120" i="62"/>
  <c r="BH119" i="62"/>
  <c r="BH118" i="62"/>
  <c r="BH117" i="62"/>
  <c r="BH116" i="62"/>
  <c r="BH115" i="62"/>
  <c r="BH114" i="62"/>
  <c r="BH113" i="62"/>
  <c r="BH112" i="62"/>
  <c r="BH111" i="62"/>
  <c r="BH110" i="62"/>
  <c r="BH109" i="62"/>
  <c r="BD10" i="62"/>
  <c r="BG10" i="62" s="1"/>
  <c r="BI10" i="62" s="1"/>
  <c r="BD60" i="62"/>
  <c r="BH60" i="62"/>
  <c r="BD61" i="62"/>
  <c r="BH61" i="62"/>
  <c r="BD62" i="62"/>
  <c r="BH62" i="62"/>
  <c r="BD63" i="62"/>
  <c r="BH63" i="62"/>
  <c r="BD64" i="62"/>
  <c r="BH64" i="62"/>
  <c r="BD65" i="62"/>
  <c r="BH65" i="62"/>
  <c r="BD66" i="62"/>
  <c r="BH66" i="62"/>
  <c r="BD67" i="62"/>
  <c r="BH67" i="62"/>
  <c r="BD68" i="62"/>
  <c r="BH68" i="62"/>
  <c r="BD69" i="62"/>
  <c r="BH69" i="62"/>
  <c r="BD70" i="62"/>
  <c r="BH70" i="62"/>
  <c r="BD71" i="62"/>
  <c r="BH71" i="62"/>
  <c r="BD72" i="62"/>
  <c r="BH72" i="62"/>
  <c r="BD73" i="62"/>
  <c r="BD92" i="62"/>
  <c r="BD93" i="62"/>
  <c r="BD94" i="62"/>
  <c r="BD95" i="62"/>
  <c r="BD96" i="62"/>
  <c r="BD97" i="62"/>
  <c r="BD98" i="62"/>
  <c r="BD99" i="62"/>
  <c r="BD100" i="62"/>
  <c r="BD101" i="62"/>
  <c r="BD102" i="62"/>
  <c r="BD103" i="62"/>
  <c r="BD104" i="62"/>
  <c r="BD105" i="62"/>
  <c r="BD44" i="62"/>
  <c r="BD45" i="62"/>
  <c r="BD46" i="62"/>
  <c r="BD47" i="62"/>
  <c r="BD48" i="62"/>
  <c r="BD49" i="62"/>
  <c r="BD50" i="62"/>
  <c r="BD51" i="62"/>
  <c r="BD52" i="62"/>
  <c r="BD53" i="62"/>
  <c r="BD54" i="62"/>
  <c r="BD55" i="62"/>
  <c r="BD56" i="62"/>
  <c r="BD57" i="62"/>
  <c r="BE12" i="62"/>
  <c r="BF12" i="62" s="1"/>
  <c r="BD28" i="62"/>
  <c r="BH28" i="62"/>
  <c r="BD29" i="62"/>
  <c r="BH29" i="62"/>
  <c r="BD30" i="62"/>
  <c r="BH30" i="62"/>
  <c r="BD31" i="62"/>
  <c r="BH31" i="62"/>
  <c r="BD32" i="62"/>
  <c r="BH32" i="62"/>
  <c r="BD33" i="62"/>
  <c r="BH33" i="62"/>
  <c r="BD34" i="62"/>
  <c r="BH34" i="62"/>
  <c r="BD35" i="62"/>
  <c r="BH35" i="62"/>
  <c r="BD36" i="62"/>
  <c r="BH36" i="62"/>
  <c r="BD37" i="62"/>
  <c r="BH37" i="62"/>
  <c r="BD38" i="62"/>
  <c r="BH38" i="62"/>
  <c r="BD39" i="62"/>
  <c r="BH39" i="62"/>
  <c r="BD40" i="62"/>
  <c r="BH40" i="62"/>
  <c r="BD41" i="62"/>
  <c r="BD109" i="62"/>
  <c r="BD110" i="62"/>
  <c r="BD111" i="62"/>
  <c r="BD112" i="62"/>
  <c r="BD113" i="62"/>
  <c r="BD114" i="62"/>
  <c r="BD115" i="62"/>
  <c r="BD116" i="62"/>
  <c r="BD117" i="62"/>
  <c r="BD118" i="62"/>
  <c r="BD119" i="62"/>
  <c r="BD120" i="62"/>
  <c r="BD121" i="62"/>
  <c r="BD122" i="62"/>
  <c r="BD76" i="62"/>
  <c r="BD77" i="62"/>
  <c r="BD78" i="62"/>
  <c r="BD79" i="62"/>
  <c r="BD80" i="62"/>
  <c r="BD81" i="62"/>
  <c r="BD82" i="62"/>
  <c r="BD83" i="62"/>
  <c r="BD84" i="62"/>
  <c r="BD85" i="62"/>
  <c r="BD86" i="62"/>
  <c r="BD87" i="62"/>
  <c r="BD88" i="62"/>
  <c r="BD89" i="62"/>
  <c r="EE761" i="157"/>
  <c r="EG761" i="157"/>
  <c r="J49" i="180"/>
  <c r="K49" i="180" s="1"/>
  <c r="J57" i="180"/>
  <c r="K57" i="180" s="1"/>
  <c r="L11" i="180"/>
  <c r="J11" i="180"/>
  <c r="K11" i="180" s="1"/>
  <c r="L19" i="180"/>
  <c r="J19" i="180"/>
  <c r="K19" i="180" s="1"/>
  <c r="L27" i="180"/>
  <c r="J27" i="180"/>
  <c r="K27" i="180" s="1"/>
  <c r="L35" i="180"/>
  <c r="J35" i="180"/>
  <c r="K35" i="180" s="1"/>
  <c r="L43" i="180"/>
  <c r="J43" i="180"/>
  <c r="K43" i="180" s="1"/>
  <c r="L51" i="180"/>
  <c r="J51" i="180"/>
  <c r="K51" i="180" s="1"/>
  <c r="L59" i="180"/>
  <c r="J59" i="180"/>
  <c r="K59" i="180" s="1"/>
  <c r="J17" i="180"/>
  <c r="K17" i="180" s="1"/>
  <c r="J25" i="180"/>
  <c r="K25" i="180" s="1"/>
  <c r="L25" i="180"/>
  <c r="J13" i="180"/>
  <c r="K13" i="180" s="1"/>
  <c r="J21" i="180"/>
  <c r="K21" i="180" s="1"/>
  <c r="J29" i="180"/>
  <c r="K29" i="180" s="1"/>
  <c r="J37" i="180"/>
  <c r="K37" i="180" s="1"/>
  <c r="J45" i="180"/>
  <c r="K45" i="180" s="1"/>
  <c r="J53" i="180"/>
  <c r="K53" i="180" s="1"/>
  <c r="J61" i="180"/>
  <c r="K61" i="180" s="1"/>
  <c r="H65" i="180"/>
  <c r="J33" i="180"/>
  <c r="K33" i="180" s="1"/>
  <c r="J41" i="180"/>
  <c r="K41" i="180" s="1"/>
  <c r="L41" i="180"/>
  <c r="F77" i="180"/>
  <c r="F80" i="180" s="1"/>
  <c r="J15" i="180"/>
  <c r="K15" i="180" s="1"/>
  <c r="J23" i="180"/>
  <c r="K23" i="180" s="1"/>
  <c r="J31" i="180"/>
  <c r="K31" i="180" s="1"/>
  <c r="J39" i="180"/>
  <c r="K39" i="180" s="1"/>
  <c r="J47" i="180"/>
  <c r="K47" i="180" s="1"/>
  <c r="J55" i="180"/>
  <c r="K55" i="180" s="1"/>
  <c r="J63" i="180"/>
  <c r="K63" i="180" s="1"/>
  <c r="H77" i="180"/>
  <c r="H80" i="180" s="1"/>
  <c r="H78" i="180"/>
  <c r="L20" i="180"/>
  <c r="L60" i="180"/>
  <c r="J12" i="180"/>
  <c r="K12" i="180" s="1"/>
  <c r="L14" i="180"/>
  <c r="J16" i="180"/>
  <c r="K16" i="180" s="1"/>
  <c r="L18" i="180"/>
  <c r="J20" i="180"/>
  <c r="K20" i="180" s="1"/>
  <c r="L22" i="180"/>
  <c r="J24" i="180"/>
  <c r="K24" i="180" s="1"/>
  <c r="L26" i="180"/>
  <c r="J28" i="180"/>
  <c r="K28" i="180" s="1"/>
  <c r="L30" i="180"/>
  <c r="J32" i="180"/>
  <c r="K32" i="180" s="1"/>
  <c r="L34" i="180"/>
  <c r="J36" i="180"/>
  <c r="K36" i="180" s="1"/>
  <c r="L38" i="180"/>
  <c r="J40" i="180"/>
  <c r="K40" i="180" s="1"/>
  <c r="L42" i="180"/>
  <c r="J44" i="180"/>
  <c r="K44" i="180" s="1"/>
  <c r="L46" i="180"/>
  <c r="J48" i="180"/>
  <c r="K48" i="180" s="1"/>
  <c r="L50" i="180"/>
  <c r="J52" i="180"/>
  <c r="K52" i="180" s="1"/>
  <c r="L54" i="180"/>
  <c r="J56" i="180"/>
  <c r="K56" i="180" s="1"/>
  <c r="L58" i="180"/>
  <c r="J60" i="180"/>
  <c r="K60" i="180" s="1"/>
  <c r="L62" i="180"/>
  <c r="J64" i="180"/>
  <c r="K64" i="180" s="1"/>
  <c r="F65" i="180"/>
  <c r="F66" i="180" s="1"/>
  <c r="F79" i="180" s="1"/>
  <c r="H67" i="180"/>
  <c r="G78" i="180"/>
  <c r="J10" i="180"/>
  <c r="J73" i="180"/>
  <c r="J81" i="179"/>
  <c r="K81" i="179" s="1"/>
  <c r="J80" i="179"/>
  <c r="K80" i="179" s="1"/>
  <c r="J19" i="179"/>
  <c r="K19" i="179" s="1"/>
  <c r="K31" i="179"/>
  <c r="J31" i="179"/>
  <c r="J56" i="179"/>
  <c r="K56" i="179" s="1"/>
  <c r="J69" i="179"/>
  <c r="K69" i="179" s="1"/>
  <c r="J73" i="179"/>
  <c r="K73" i="179" s="1"/>
  <c r="J77" i="179"/>
  <c r="K77" i="179" s="1"/>
  <c r="J96" i="179"/>
  <c r="H98" i="179"/>
  <c r="K96" i="179"/>
  <c r="J17" i="179"/>
  <c r="K17" i="179" s="1"/>
  <c r="J22" i="179"/>
  <c r="K22" i="179" s="1"/>
  <c r="J30" i="179"/>
  <c r="K30" i="179" s="1"/>
  <c r="J38" i="179"/>
  <c r="K38" i="179" s="1"/>
  <c r="K51" i="179"/>
  <c r="J51" i="179"/>
  <c r="J68" i="179"/>
  <c r="K68" i="179" s="1"/>
  <c r="C87" i="179"/>
  <c r="C102" i="179" s="1"/>
  <c r="C101" i="179"/>
  <c r="J21" i="179"/>
  <c r="K21" i="179"/>
  <c r="J33" i="179"/>
  <c r="K33" i="179" s="1"/>
  <c r="J37" i="179"/>
  <c r="K37" i="179" s="1"/>
  <c r="J45" i="179"/>
  <c r="K45" i="179"/>
  <c r="J50" i="179"/>
  <c r="K50" i="179" s="1"/>
  <c r="J54" i="179"/>
  <c r="K54" i="179" s="1"/>
  <c r="J58" i="179"/>
  <c r="K58" i="179" s="1"/>
  <c r="H63" i="179"/>
  <c r="H88" i="179" s="1"/>
  <c r="G88" i="179"/>
  <c r="J67" i="179"/>
  <c r="K67" i="179" s="1"/>
  <c r="J71" i="179"/>
  <c r="K71" i="179" s="1"/>
  <c r="J76" i="179"/>
  <c r="K76" i="179" s="1"/>
  <c r="J79" i="179"/>
  <c r="K79" i="179" s="1"/>
  <c r="J85" i="179"/>
  <c r="K85" i="179" s="1"/>
  <c r="J97" i="179"/>
  <c r="K97" i="179" s="1"/>
  <c r="J23" i="179"/>
  <c r="K23" i="179" s="1"/>
  <c r="J35" i="179"/>
  <c r="K35" i="179" s="1"/>
  <c r="J52" i="179"/>
  <c r="K52" i="179" s="1"/>
  <c r="J29" i="179"/>
  <c r="K29" i="179" s="1"/>
  <c r="J34" i="179"/>
  <c r="K34" i="179" s="1"/>
  <c r="J46" i="179"/>
  <c r="K46" i="179" s="1"/>
  <c r="J55" i="179"/>
  <c r="K55" i="179" s="1"/>
  <c r="J59" i="179"/>
  <c r="K59" i="179" s="1"/>
  <c r="J72" i="179"/>
  <c r="K72" i="179" s="1"/>
  <c r="J20" i="179"/>
  <c r="K20" i="179" s="1"/>
  <c r="J26" i="179"/>
  <c r="K26" i="179"/>
  <c r="J32" i="179"/>
  <c r="K32" i="179" s="1"/>
  <c r="K36" i="179"/>
  <c r="J36" i="179"/>
  <c r="J53" i="179"/>
  <c r="K53" i="179" s="1"/>
  <c r="J57" i="179"/>
  <c r="K57" i="179" s="1"/>
  <c r="J66" i="179"/>
  <c r="K66" i="179" s="1"/>
  <c r="J70" i="179"/>
  <c r="K70" i="179" s="1"/>
  <c r="J75" i="179"/>
  <c r="K75" i="179" s="1"/>
  <c r="J78" i="179"/>
  <c r="K78" i="179" s="1"/>
  <c r="J13" i="179"/>
  <c r="G98" i="179"/>
  <c r="K18" i="179"/>
  <c r="J64" i="178"/>
  <c r="K64" i="178" s="1"/>
  <c r="J77" i="178"/>
  <c r="K77" i="178" s="1"/>
  <c r="J81" i="178"/>
  <c r="K81" i="178" s="1"/>
  <c r="E101" i="178"/>
  <c r="E87" i="178"/>
  <c r="E102" i="178" s="1"/>
  <c r="C103" i="178"/>
  <c r="C101" i="178"/>
  <c r="F101" i="178"/>
  <c r="F87" i="178"/>
  <c r="F102" i="178" s="1"/>
  <c r="J79" i="178"/>
  <c r="K79" i="178" s="1"/>
  <c r="C87" i="178"/>
  <c r="C102" i="178" s="1"/>
  <c r="J78" i="178"/>
  <c r="K78" i="178" s="1"/>
  <c r="J97" i="178"/>
  <c r="J98" i="178" s="1"/>
  <c r="J30" i="178"/>
  <c r="K30" i="178" s="1"/>
  <c r="J32" i="178"/>
  <c r="K32" i="178" s="1"/>
  <c r="J33" i="178"/>
  <c r="K33" i="178" s="1"/>
  <c r="J34" i="178"/>
  <c r="K34" i="178" s="1"/>
  <c r="J36" i="178"/>
  <c r="K36" i="178" s="1"/>
  <c r="J37" i="178"/>
  <c r="K37" i="178" s="1"/>
  <c r="J38" i="178"/>
  <c r="K38" i="178" s="1"/>
  <c r="J50" i="178"/>
  <c r="K50" i="178" s="1"/>
  <c r="J51" i="178"/>
  <c r="K51" i="178" s="1"/>
  <c r="J52" i="178"/>
  <c r="K52" i="178" s="1"/>
  <c r="K96" i="178"/>
  <c r="K75" i="178"/>
  <c r="G98" i="178"/>
  <c r="H13" i="178"/>
  <c r="N79" i="177"/>
  <c r="O79" i="177" s="1"/>
  <c r="N67" i="177"/>
  <c r="O67" i="177" s="1"/>
  <c r="N62" i="177"/>
  <c r="O62" i="177" s="1"/>
  <c r="O66" i="177"/>
  <c r="N66" i="177"/>
  <c r="K83" i="177"/>
  <c r="K82" i="177"/>
  <c r="K85" i="177" s="1"/>
  <c r="N18" i="177"/>
  <c r="O18" i="177" s="1"/>
  <c r="N61" i="177"/>
  <c r="O61" i="177" s="1"/>
  <c r="N65" i="177"/>
  <c r="O65" i="177" s="1"/>
  <c r="I83" i="177"/>
  <c r="E82" i="177"/>
  <c r="E85" i="177" s="1"/>
  <c r="J83" i="177"/>
  <c r="D82" i="177"/>
  <c r="D85" i="177" s="1"/>
  <c r="I82" i="177"/>
  <c r="I85" i="177" s="1"/>
  <c r="O34" i="177"/>
  <c r="O35" i="177"/>
  <c r="O37" i="177"/>
  <c r="O38" i="177"/>
  <c r="O39" i="177"/>
  <c r="O40" i="177"/>
  <c r="O42" i="177"/>
  <c r="O43" i="177"/>
  <c r="O45" i="177"/>
  <c r="O46" i="177"/>
  <c r="O47" i="177"/>
  <c r="O48" i="177"/>
  <c r="O50" i="177"/>
  <c r="O51" i="177"/>
  <c r="O53" i="177"/>
  <c r="O54" i="177"/>
  <c r="O55" i="177"/>
  <c r="O56" i="177"/>
  <c r="O58" i="177"/>
  <c r="O59" i="177"/>
  <c r="L71" i="177"/>
  <c r="L78" i="177"/>
  <c r="C82" i="177"/>
  <c r="C85" i="177" s="1"/>
  <c r="G82" i="177"/>
  <c r="G85" i="177" s="1"/>
  <c r="K69" i="177"/>
  <c r="K70" i="177" s="1"/>
  <c r="K84" i="177" s="1"/>
  <c r="B82" i="177"/>
  <c r="B85" i="177" s="1"/>
  <c r="F82" i="177"/>
  <c r="F85" i="177" s="1"/>
  <c r="O62" i="176"/>
  <c r="N62" i="176"/>
  <c r="N66" i="176"/>
  <c r="O66" i="176" s="1"/>
  <c r="K82" i="176"/>
  <c r="K85" i="176" s="1"/>
  <c r="D83" i="176"/>
  <c r="I83" i="176"/>
  <c r="N18" i="176"/>
  <c r="O18" i="176" s="1"/>
  <c r="N61" i="176"/>
  <c r="O61" i="176" s="1"/>
  <c r="N65" i="176"/>
  <c r="O65" i="176" s="1"/>
  <c r="N63" i="176"/>
  <c r="O63" i="176" s="1"/>
  <c r="N67" i="176"/>
  <c r="O67" i="176" s="1"/>
  <c r="N79" i="176"/>
  <c r="O79" i="176" s="1"/>
  <c r="N64" i="176"/>
  <c r="O64" i="176" s="1"/>
  <c r="N68" i="176"/>
  <c r="O68" i="176" s="1"/>
  <c r="E82" i="176"/>
  <c r="E85" i="176" s="1"/>
  <c r="J82" i="176"/>
  <c r="J85" i="176" s="1"/>
  <c r="D82" i="176"/>
  <c r="D85" i="176" s="1"/>
  <c r="I82" i="176"/>
  <c r="I85" i="176" s="1"/>
  <c r="O34" i="176"/>
  <c r="O36" i="176"/>
  <c r="O37" i="176"/>
  <c r="O39" i="176"/>
  <c r="O40" i="176"/>
  <c r="O41" i="176"/>
  <c r="O42" i="176"/>
  <c r="O44" i="176"/>
  <c r="O45" i="176"/>
  <c r="O47" i="176"/>
  <c r="O48" i="176"/>
  <c r="O49" i="176"/>
  <c r="O50" i="176"/>
  <c r="O52" i="176"/>
  <c r="O53" i="176"/>
  <c r="O55" i="176"/>
  <c r="O56" i="176"/>
  <c r="O57" i="176"/>
  <c r="O58" i="176"/>
  <c r="O60" i="176"/>
  <c r="L71" i="176"/>
  <c r="L78" i="176"/>
  <c r="C82" i="176"/>
  <c r="C85" i="176" s="1"/>
  <c r="G82" i="176"/>
  <c r="G85" i="176" s="1"/>
  <c r="K69" i="176"/>
  <c r="K70" i="176" s="1"/>
  <c r="K84" i="176" s="1"/>
  <c r="B82" i="176"/>
  <c r="B85" i="176" s="1"/>
  <c r="F82" i="176"/>
  <c r="F85" i="176" s="1"/>
  <c r="AQ22" i="175"/>
  <c r="I22" i="175"/>
  <c r="AR22" i="175" s="1"/>
  <c r="AQ27" i="175"/>
  <c r="I27" i="175"/>
  <c r="AR27" i="175" s="1"/>
  <c r="AQ28" i="175"/>
  <c r="I28" i="175"/>
  <c r="AR28" i="175" s="1"/>
  <c r="AQ36" i="175"/>
  <c r="I36" i="175"/>
  <c r="AR36" i="175" s="1"/>
  <c r="I49" i="175"/>
  <c r="I16" i="175"/>
  <c r="I19" i="175"/>
  <c r="I24" i="175"/>
  <c r="I30" i="175"/>
  <c r="I33" i="175"/>
  <c r="I43" i="175"/>
  <c r="AN22" i="175"/>
  <c r="AP22" i="175" s="1"/>
  <c r="AN31" i="175"/>
  <c r="AP31" i="175" s="1"/>
  <c r="AR42" i="175"/>
  <c r="AQ18" i="175"/>
  <c r="I18" i="175"/>
  <c r="AR18" i="175" s="1"/>
  <c r="I32" i="175"/>
  <c r="I45" i="175"/>
  <c r="AH24" i="175"/>
  <c r="AJ24" i="175" s="1"/>
  <c r="AL24" i="175" s="1"/>
  <c r="AM24" i="175" s="1"/>
  <c r="AH30" i="175"/>
  <c r="AJ30" i="175" s="1"/>
  <c r="AL30" i="175" s="1"/>
  <c r="AM30" i="175" s="1"/>
  <c r="I20" i="175"/>
  <c r="I23" i="175"/>
  <c r="I29" i="175"/>
  <c r="AQ34" i="175"/>
  <c r="I34" i="175"/>
  <c r="AR34" i="175" s="1"/>
  <c r="I47" i="175"/>
  <c r="AH16" i="175"/>
  <c r="AJ16" i="175" s="1"/>
  <c r="AL16" i="175" s="1"/>
  <c r="AM16" i="175" s="1"/>
  <c r="AN18" i="175"/>
  <c r="AP18" i="175" s="1"/>
  <c r="AN28" i="175"/>
  <c r="AP28" i="175" s="1"/>
  <c r="L70" i="175"/>
  <c r="L87" i="175" s="1"/>
  <c r="L72" i="175"/>
  <c r="I38" i="175"/>
  <c r="I62" i="175"/>
  <c r="AQ67" i="175"/>
  <c r="I67" i="175"/>
  <c r="AR67" i="175" s="1"/>
  <c r="I69" i="175"/>
  <c r="AH84" i="175"/>
  <c r="AJ82" i="175"/>
  <c r="AF43" i="175"/>
  <c r="AH43" i="175" s="1"/>
  <c r="AQ44" i="175"/>
  <c r="AF45" i="175"/>
  <c r="AH45" i="175" s="1"/>
  <c r="AQ46" i="175"/>
  <c r="AF47" i="175"/>
  <c r="AH47" i="175" s="1"/>
  <c r="AQ48" i="175"/>
  <c r="AF49" i="175"/>
  <c r="AH49" i="175" s="1"/>
  <c r="AQ50" i="175"/>
  <c r="D72" i="175"/>
  <c r="D70" i="175"/>
  <c r="D71" i="175" s="1"/>
  <c r="D88" i="175" s="1"/>
  <c r="AQ56" i="175"/>
  <c r="I56" i="175"/>
  <c r="AR56" i="175" s="1"/>
  <c r="AQ61" i="175"/>
  <c r="I61" i="175"/>
  <c r="AR61" i="175" s="1"/>
  <c r="T86" i="175"/>
  <c r="AQ83" i="175"/>
  <c r="I83" i="175"/>
  <c r="AR83" i="175" s="1"/>
  <c r="AG15" i="175"/>
  <c r="F17" i="175"/>
  <c r="H17" i="175" s="1"/>
  <c r="AG19" i="175"/>
  <c r="AH19" i="175" s="1"/>
  <c r="AJ19" i="175" s="1"/>
  <c r="AL19" i="175" s="1"/>
  <c r="AM19" i="175" s="1"/>
  <c r="F21" i="175"/>
  <c r="H21" i="175" s="1"/>
  <c r="AG23" i="175"/>
  <c r="AH23" i="175" s="1"/>
  <c r="AJ23" i="175" s="1"/>
  <c r="AL23" i="175" s="1"/>
  <c r="AM23" i="175" s="1"/>
  <c r="F25" i="175"/>
  <c r="H25" i="175" s="1"/>
  <c r="I26" i="175"/>
  <c r="AR26" i="175" s="1"/>
  <c r="AG26" i="175"/>
  <c r="AH26" i="175" s="1"/>
  <c r="AJ26" i="175" s="1"/>
  <c r="AL26" i="175" s="1"/>
  <c r="AM26" i="175" s="1"/>
  <c r="AG29" i="175"/>
  <c r="AH29" i="175" s="1"/>
  <c r="AJ29" i="175" s="1"/>
  <c r="AL29" i="175" s="1"/>
  <c r="AM29" i="175" s="1"/>
  <c r="F31" i="175"/>
  <c r="H31" i="175" s="1"/>
  <c r="AG33" i="175"/>
  <c r="AH33" i="175" s="1"/>
  <c r="AJ33" i="175" s="1"/>
  <c r="AL33" i="175" s="1"/>
  <c r="AM33" i="175" s="1"/>
  <c r="F35" i="175"/>
  <c r="H35" i="175" s="1"/>
  <c r="AQ42" i="175"/>
  <c r="AN44" i="175"/>
  <c r="AP44" i="175" s="1"/>
  <c r="AN46" i="175"/>
  <c r="AP46" i="175" s="1"/>
  <c r="AN48" i="175"/>
  <c r="AP48" i="175" s="1"/>
  <c r="AN67" i="175"/>
  <c r="AP67" i="175" s="1"/>
  <c r="I55" i="175"/>
  <c r="I58" i="175"/>
  <c r="I59" i="175"/>
  <c r="AQ63" i="175"/>
  <c r="I63" i="175"/>
  <c r="AR63" i="175" s="1"/>
  <c r="I65" i="175"/>
  <c r="I66" i="175"/>
  <c r="L86" i="175"/>
  <c r="L89" i="175" s="1"/>
  <c r="AG86" i="175"/>
  <c r="T72" i="175"/>
  <c r="T70" i="175"/>
  <c r="AE72" i="175"/>
  <c r="AE70" i="175"/>
  <c r="AF55" i="175"/>
  <c r="AG55" i="175"/>
  <c r="F15" i="175"/>
  <c r="N15" i="175"/>
  <c r="V15" i="175"/>
  <c r="F37" i="175"/>
  <c r="H37" i="175" s="1"/>
  <c r="AH37" i="175"/>
  <c r="AJ37" i="175" s="1"/>
  <c r="AL37" i="175" s="1"/>
  <c r="AM37" i="175" s="1"/>
  <c r="I44" i="175"/>
  <c r="AR44" i="175" s="1"/>
  <c r="I46" i="175"/>
  <c r="AR46" i="175" s="1"/>
  <c r="I48" i="175"/>
  <c r="AR48" i="175" s="1"/>
  <c r="I50" i="175"/>
  <c r="AF51" i="175"/>
  <c r="AH51" i="175" s="1"/>
  <c r="AF53" i="175"/>
  <c r="AH53" i="175" s="1"/>
  <c r="AQ54" i="175"/>
  <c r="AN58" i="175"/>
  <c r="AP58" i="175" s="1"/>
  <c r="AH58" i="175"/>
  <c r="AJ58" i="175" s="1"/>
  <c r="AL58" i="175" s="1"/>
  <c r="AM58" i="175" s="1"/>
  <c r="AN63" i="175"/>
  <c r="AP63" i="175" s="1"/>
  <c r="AN65" i="175"/>
  <c r="AP65" i="175" s="1"/>
  <c r="AH65" i="175"/>
  <c r="AJ65" i="175" s="1"/>
  <c r="AL65" i="175" s="1"/>
  <c r="AM65" i="175" s="1"/>
  <c r="AN68" i="175"/>
  <c r="AP68" i="175" s="1"/>
  <c r="AN82" i="175"/>
  <c r="S86" i="175"/>
  <c r="S89" i="175" s="1"/>
  <c r="AA86" i="175"/>
  <c r="AA89" i="175" s="1"/>
  <c r="AD87" i="175"/>
  <c r="F57" i="175"/>
  <c r="H57" i="175" s="1"/>
  <c r="AG59" i="175"/>
  <c r="AH59" i="175" s="1"/>
  <c r="AJ59" i="175" s="1"/>
  <c r="AL59" i="175" s="1"/>
  <c r="AM59" i="175" s="1"/>
  <c r="N60" i="175"/>
  <c r="P60" i="175" s="1"/>
  <c r="Q60" i="175" s="1"/>
  <c r="AG62" i="175"/>
  <c r="AH62" i="175" s="1"/>
  <c r="AJ62" i="175" s="1"/>
  <c r="AL62" i="175" s="1"/>
  <c r="AM62" i="175" s="1"/>
  <c r="F64" i="175"/>
  <c r="H64" i="175" s="1"/>
  <c r="AG66" i="175"/>
  <c r="AH66" i="175" s="1"/>
  <c r="AJ66" i="175" s="1"/>
  <c r="AL66" i="175" s="1"/>
  <c r="AM66" i="175" s="1"/>
  <c r="F68" i="175"/>
  <c r="H68" i="175" s="1"/>
  <c r="U71" i="175"/>
  <c r="U88" i="175" s="1"/>
  <c r="F82" i="175"/>
  <c r="N82" i="175"/>
  <c r="V82" i="175"/>
  <c r="AN83" i="175"/>
  <c r="AP83" i="175" s="1"/>
  <c r="AE84" i="175"/>
  <c r="AC87" i="175"/>
  <c r="AK87" i="175"/>
  <c r="AO87" i="175"/>
  <c r="D84" i="175"/>
  <c r="K87" i="175"/>
  <c r="AJ60" i="175" l="1"/>
  <c r="AL60" i="175" s="1"/>
  <c r="AM60" i="175" s="1"/>
  <c r="AN60" i="175"/>
  <c r="AP60" i="175" s="1"/>
  <c r="AJ69" i="175"/>
  <c r="AL69" i="175" s="1"/>
  <c r="AM69" i="175" s="1"/>
  <c r="AN69" i="175"/>
  <c r="AP69" i="175" s="1"/>
  <c r="AM52" i="175"/>
  <c r="AR52" i="175" s="1"/>
  <c r="AQ52" i="175"/>
  <c r="H88" i="178"/>
  <c r="AR50" i="175"/>
  <c r="AN35" i="175"/>
  <c r="AP35" i="175" s="1"/>
  <c r="AN30" i="175"/>
  <c r="AP30" i="175" s="1"/>
  <c r="O59" i="176"/>
  <c r="O51" i="176"/>
  <c r="O43" i="176"/>
  <c r="O35" i="176"/>
  <c r="O57" i="177"/>
  <c r="O49" i="177"/>
  <c r="O41" i="177"/>
  <c r="G88" i="178"/>
  <c r="G87" i="178" s="1"/>
  <c r="G102" i="178" s="1"/>
  <c r="K74" i="179"/>
  <c r="F87" i="179"/>
  <c r="F102" i="179" s="1"/>
  <c r="L36" i="180"/>
  <c r="L39" i="180"/>
  <c r="L37" i="180"/>
  <c r="I49" i="190"/>
  <c r="M44" i="190"/>
  <c r="D41" i="190"/>
  <c r="F24" i="190"/>
  <c r="AN20" i="175"/>
  <c r="AP20" i="175" s="1"/>
  <c r="N15" i="176"/>
  <c r="O15" i="176" s="1"/>
  <c r="AR20" i="175"/>
  <c r="O54" i="176"/>
  <c r="O46" i="176"/>
  <c r="O38" i="176"/>
  <c r="O60" i="177"/>
  <c r="O52" i="177"/>
  <c r="O44" i="177"/>
  <c r="O36" i="177"/>
  <c r="E87" i="179"/>
  <c r="E102" i="179" s="1"/>
  <c r="M31" i="190"/>
  <c r="I38" i="190"/>
  <c r="I23" i="190"/>
  <c r="I19" i="190"/>
  <c r="B24" i="190"/>
  <c r="AR60" i="175"/>
  <c r="AQ20" i="175"/>
  <c r="AS20" i="175" s="1"/>
  <c r="F52" i="190"/>
  <c r="M48" i="190"/>
  <c r="I45" i="190"/>
  <c r="I35" i="190"/>
  <c r="F20" i="190"/>
  <c r="AN42" i="175"/>
  <c r="AP42" i="175" s="1"/>
  <c r="BE14" i="62"/>
  <c r="BF14" i="62" s="1"/>
  <c r="BG14" i="62" s="1"/>
  <c r="BI14" i="62" s="1"/>
  <c r="BJ14" i="62" s="1"/>
  <c r="BE22" i="62"/>
  <c r="BF22" i="62" s="1"/>
  <c r="BG22" i="62" s="1"/>
  <c r="BI22" i="62" s="1"/>
  <c r="BJ22" i="62" s="1"/>
  <c r="BE23" i="62"/>
  <c r="BF23" i="62" s="1"/>
  <c r="BG23" i="62" s="1"/>
  <c r="BI23" i="62" s="1"/>
  <c r="BJ23" i="62" s="1"/>
  <c r="BE18" i="62"/>
  <c r="BF18" i="62" s="1"/>
  <c r="BG18" i="62" s="1"/>
  <c r="BI18" i="62" s="1"/>
  <c r="BJ18" i="62" s="1"/>
  <c r="BE19" i="62"/>
  <c r="BF19" i="62" s="1"/>
  <c r="BG19" i="62" s="1"/>
  <c r="BI19" i="62" s="1"/>
  <c r="BJ19" i="62" s="1"/>
  <c r="BE24" i="62"/>
  <c r="BF24" i="62" s="1"/>
  <c r="BG24" i="62" s="1"/>
  <c r="BI24" i="62" s="1"/>
  <c r="BJ24" i="62" s="1"/>
  <c r="BE20" i="62"/>
  <c r="BF20" i="62" s="1"/>
  <c r="BG20" i="62" s="1"/>
  <c r="BI20" i="62" s="1"/>
  <c r="BJ20" i="62" s="1"/>
  <c r="BE16" i="62"/>
  <c r="BF16" i="62" s="1"/>
  <c r="BG16" i="62" s="1"/>
  <c r="BI16" i="62" s="1"/>
  <c r="BJ16" i="62" s="1"/>
  <c r="BE25" i="62"/>
  <c r="BF25" i="62" s="1"/>
  <c r="BG25" i="62" s="1"/>
  <c r="BI25" i="62" s="1"/>
  <c r="BJ25" i="62" s="1"/>
  <c r="BE21" i="62"/>
  <c r="BF21" i="62" s="1"/>
  <c r="BG21" i="62" s="1"/>
  <c r="BI21" i="62" s="1"/>
  <c r="BJ21" i="62" s="1"/>
  <c r="BE17" i="62"/>
  <c r="BF17" i="62" s="1"/>
  <c r="BG17" i="62" s="1"/>
  <c r="BI17" i="62" s="1"/>
  <c r="BJ17" i="62" s="1"/>
  <c r="BH81" i="62"/>
  <c r="BH78" i="62"/>
  <c r="M46" i="190"/>
  <c r="I39" i="190"/>
  <c r="I36" i="190"/>
  <c r="I34" i="190"/>
  <c r="M32" i="190"/>
  <c r="I29" i="190"/>
  <c r="M25" i="190"/>
  <c r="M21" i="190"/>
  <c r="M17" i="190"/>
  <c r="M50" i="190"/>
  <c r="M40" i="190"/>
  <c r="M38" i="190"/>
  <c r="I31" i="190"/>
  <c r="M23" i="190"/>
  <c r="M19" i="190"/>
  <c r="AJ64" i="175"/>
  <c r="AL64" i="175" s="1"/>
  <c r="AM64" i="175" s="1"/>
  <c r="AN64" i="175"/>
  <c r="AP64" i="175" s="1"/>
  <c r="AJ57" i="175"/>
  <c r="AL57" i="175" s="1"/>
  <c r="AM57" i="175" s="1"/>
  <c r="AN57" i="175"/>
  <c r="AP57" i="175" s="1"/>
  <c r="AJ39" i="175"/>
  <c r="AL39" i="175" s="1"/>
  <c r="AN39" i="175"/>
  <c r="AP39" i="175" s="1"/>
  <c r="AJ38" i="175"/>
  <c r="AL38" i="175" s="1"/>
  <c r="AN38" i="175"/>
  <c r="AP38" i="175" s="1"/>
  <c r="AJ41" i="175"/>
  <c r="AL41" i="175" s="1"/>
  <c r="AN41" i="175"/>
  <c r="AP41" i="175" s="1"/>
  <c r="AJ21" i="175"/>
  <c r="AL21" i="175" s="1"/>
  <c r="AM21" i="175" s="1"/>
  <c r="AN21" i="175"/>
  <c r="AP21" i="175" s="1"/>
  <c r="AJ17" i="175"/>
  <c r="AL17" i="175" s="1"/>
  <c r="AM17" i="175" s="1"/>
  <c r="AN17" i="175"/>
  <c r="AP17" i="175" s="1"/>
  <c r="AJ32" i="175"/>
  <c r="AL32" i="175" s="1"/>
  <c r="AN32" i="175"/>
  <c r="AP32" i="175" s="1"/>
  <c r="H84" i="179"/>
  <c r="J84" i="179" s="1"/>
  <c r="K84" i="179" s="1"/>
  <c r="K60" i="190"/>
  <c r="H44" i="179"/>
  <c r="J44" i="179" s="1"/>
  <c r="K44" i="179" s="1"/>
  <c r="K27" i="190"/>
  <c r="H44" i="178"/>
  <c r="D27" i="190"/>
  <c r="H26" i="178"/>
  <c r="J26" i="178" s="1"/>
  <c r="K26" i="178" s="1"/>
  <c r="D15" i="190"/>
  <c r="K64" i="190"/>
  <c r="O12" i="190"/>
  <c r="M12" i="190" s="1"/>
  <c r="I12" i="190"/>
  <c r="I10" i="190"/>
  <c r="O10" i="190"/>
  <c r="M10" i="190" s="1"/>
  <c r="J71" i="190"/>
  <c r="N67" i="190"/>
  <c r="J69" i="190"/>
  <c r="N58" i="190"/>
  <c r="M58" i="190" s="1"/>
  <c r="I58" i="190"/>
  <c r="N56" i="190"/>
  <c r="M56" i="190" s="1"/>
  <c r="I56" i="190"/>
  <c r="N54" i="190"/>
  <c r="M54" i="190" s="1"/>
  <c r="I54" i="190"/>
  <c r="N11" i="190"/>
  <c r="M11" i="190" s="1"/>
  <c r="I11" i="190"/>
  <c r="G68" i="190"/>
  <c r="F68" i="190" s="1"/>
  <c r="B68" i="190"/>
  <c r="G60" i="190"/>
  <c r="G58" i="190"/>
  <c r="F58" i="190" s="1"/>
  <c r="B58" i="190"/>
  <c r="G56" i="190"/>
  <c r="F56" i="190" s="1"/>
  <c r="B56" i="190"/>
  <c r="G54" i="190"/>
  <c r="F54" i="190" s="1"/>
  <c r="B54" i="190"/>
  <c r="G11" i="190"/>
  <c r="F11" i="190" s="1"/>
  <c r="B11" i="190"/>
  <c r="I67" i="190"/>
  <c r="K71" i="190"/>
  <c r="K75" i="190" s="1"/>
  <c r="K69" i="190"/>
  <c r="K70" i="190" s="1"/>
  <c r="O67" i="190"/>
  <c r="I61" i="190"/>
  <c r="O61" i="190"/>
  <c r="M61" i="190" s="1"/>
  <c r="I16" i="190"/>
  <c r="O16" i="190"/>
  <c r="M16" i="190" s="1"/>
  <c r="I15" i="190"/>
  <c r="O15" i="190"/>
  <c r="M15" i="190" s="1"/>
  <c r="I13" i="190"/>
  <c r="O13" i="190"/>
  <c r="M13" i="190" s="1"/>
  <c r="I8" i="190"/>
  <c r="O8" i="190"/>
  <c r="M8" i="190" s="1"/>
  <c r="O64" i="190"/>
  <c r="B57" i="190"/>
  <c r="H57" i="190"/>
  <c r="N68" i="190"/>
  <c r="M68" i="190" s="1"/>
  <c r="I68" i="190"/>
  <c r="I59" i="190"/>
  <c r="N59" i="190"/>
  <c r="N57" i="190"/>
  <c r="I57" i="190"/>
  <c r="I55" i="190"/>
  <c r="N55" i="190"/>
  <c r="N7" i="190"/>
  <c r="J64" i="190"/>
  <c r="J75" i="190" s="1"/>
  <c r="I7" i="190"/>
  <c r="G67" i="190"/>
  <c r="C71" i="190"/>
  <c r="C69" i="190"/>
  <c r="C70" i="190" s="1"/>
  <c r="B67" i="190"/>
  <c r="G61" i="190"/>
  <c r="F61" i="190" s="1"/>
  <c r="B61" i="190"/>
  <c r="G59" i="190"/>
  <c r="F59" i="190" s="1"/>
  <c r="B59" i="190"/>
  <c r="G55" i="190"/>
  <c r="F55" i="190" s="1"/>
  <c r="B55" i="190"/>
  <c r="C26" i="190"/>
  <c r="C62" i="190" s="1"/>
  <c r="L33" i="176"/>
  <c r="N31" i="176"/>
  <c r="O31" i="176" s="1"/>
  <c r="O29" i="176"/>
  <c r="N29" i="176"/>
  <c r="N27" i="176"/>
  <c r="O27" i="176" s="1"/>
  <c r="O25" i="176"/>
  <c r="N25" i="176"/>
  <c r="N23" i="176"/>
  <c r="O23" i="176" s="1"/>
  <c r="O21" i="176"/>
  <c r="N21" i="176"/>
  <c r="N16" i="176"/>
  <c r="O16" i="176" s="1"/>
  <c r="O14" i="176"/>
  <c r="O71" i="176" s="1"/>
  <c r="N14" i="176"/>
  <c r="AH55" i="175"/>
  <c r="AJ55" i="175" s="1"/>
  <c r="AL55" i="175" s="1"/>
  <c r="AM55" i="175" s="1"/>
  <c r="T71" i="175"/>
  <c r="T88" i="175" s="1"/>
  <c r="AN40" i="175"/>
  <c r="AP40" i="175" s="1"/>
  <c r="L71" i="175"/>
  <c r="L88" i="175" s="1"/>
  <c r="L52" i="180"/>
  <c r="L28" i="180"/>
  <c r="L55" i="180"/>
  <c r="L23" i="180"/>
  <c r="L53" i="180"/>
  <c r="L21" i="180"/>
  <c r="BH77" i="62"/>
  <c r="M53" i="190"/>
  <c r="M37" i="190"/>
  <c r="M33" i="190"/>
  <c r="M28" i="190"/>
  <c r="I53" i="190"/>
  <c r="I50" i="190"/>
  <c r="I48" i="190"/>
  <c r="I46" i="190"/>
  <c r="I44" i="190"/>
  <c r="I41" i="190"/>
  <c r="I37" i="190"/>
  <c r="I33" i="190"/>
  <c r="I28" i="190"/>
  <c r="B52" i="190"/>
  <c r="B42" i="190"/>
  <c r="M59" i="190"/>
  <c r="M57" i="190"/>
  <c r="M55" i="190"/>
  <c r="M51" i="190"/>
  <c r="M49" i="190"/>
  <c r="M47" i="190"/>
  <c r="M45" i="190"/>
  <c r="M29" i="190"/>
  <c r="I24" i="190"/>
  <c r="I22" i="190"/>
  <c r="M20" i="190"/>
  <c r="I18" i="190"/>
  <c r="M14" i="190"/>
  <c r="F57" i="190"/>
  <c r="AN54" i="175"/>
  <c r="AP54" i="175" s="1"/>
  <c r="AN50" i="175"/>
  <c r="AP50" i="175" s="1"/>
  <c r="AN61" i="175"/>
  <c r="AP61" i="175" s="1"/>
  <c r="AN56" i="175"/>
  <c r="AP56" i="175" s="1"/>
  <c r="H49" i="179"/>
  <c r="J49" i="179" s="1"/>
  <c r="K49" i="179" s="1"/>
  <c r="K30" i="190"/>
  <c r="H41" i="179"/>
  <c r="K26" i="190"/>
  <c r="H84" i="178"/>
  <c r="J84" i="178" s="1"/>
  <c r="K84" i="178" s="1"/>
  <c r="D60" i="190"/>
  <c r="H60" i="190" s="1"/>
  <c r="F60" i="190" s="1"/>
  <c r="H49" i="178"/>
  <c r="J49" i="178" s="1"/>
  <c r="K49" i="178" s="1"/>
  <c r="D30" i="190"/>
  <c r="H41" i="178"/>
  <c r="J41" i="178" s="1"/>
  <c r="K41" i="178" s="1"/>
  <c r="D26" i="190"/>
  <c r="H26" i="190" s="1"/>
  <c r="H29" i="178"/>
  <c r="J29" i="178" s="1"/>
  <c r="K29" i="178" s="1"/>
  <c r="D16" i="190"/>
  <c r="J26" i="190"/>
  <c r="N26" i="190" s="1"/>
  <c r="L33" i="177"/>
  <c r="O31" i="177"/>
  <c r="N31" i="177"/>
  <c r="N29" i="177"/>
  <c r="O29" i="177" s="1"/>
  <c r="O27" i="177"/>
  <c r="N27" i="177"/>
  <c r="N25" i="177"/>
  <c r="O25" i="177" s="1"/>
  <c r="O23" i="177"/>
  <c r="N23" i="177"/>
  <c r="N21" i="177"/>
  <c r="O21" i="177" s="1"/>
  <c r="O16" i="177"/>
  <c r="N16" i="177"/>
  <c r="N14" i="177"/>
  <c r="N71" i="177" s="1"/>
  <c r="H69" i="190"/>
  <c r="H71" i="190"/>
  <c r="H17" i="178"/>
  <c r="J17" i="178" s="1"/>
  <c r="K17" i="178" s="1"/>
  <c r="D8" i="190"/>
  <c r="G22" i="190"/>
  <c r="F22" i="190" s="1"/>
  <c r="B22" i="190"/>
  <c r="G18" i="190"/>
  <c r="F18" i="190" s="1"/>
  <c r="B18" i="190"/>
  <c r="G14" i="190"/>
  <c r="F14" i="190" s="1"/>
  <c r="B14" i="190"/>
  <c r="G9" i="190"/>
  <c r="F9" i="190" s="1"/>
  <c r="B9" i="190"/>
  <c r="C64" i="190"/>
  <c r="G7" i="190"/>
  <c r="B7" i="190"/>
  <c r="F42" i="190"/>
  <c r="M24" i="190"/>
  <c r="M22" i="190"/>
  <c r="I20" i="190"/>
  <c r="M18" i="190"/>
  <c r="I14" i="190"/>
  <c r="K97" i="178"/>
  <c r="K98" i="178" s="1"/>
  <c r="K100" i="178" s="1"/>
  <c r="BH89" i="62"/>
  <c r="BH76" i="62"/>
  <c r="BH88" i="62"/>
  <c r="BH80" i="62"/>
  <c r="BH84" i="62"/>
  <c r="BH85" i="62"/>
  <c r="BH82" i="62"/>
  <c r="BH79" i="62"/>
  <c r="BH86" i="62"/>
  <c r="BH83" i="62"/>
  <c r="BE15" i="62"/>
  <c r="BF15" i="62" s="1"/>
  <c r="BG15" i="62" s="1"/>
  <c r="BI15" i="62" s="1"/>
  <c r="BJ15" i="62" s="1"/>
  <c r="BE13" i="62"/>
  <c r="BF13" i="62" s="1"/>
  <c r="BG13" i="62" s="1"/>
  <c r="BI13" i="62" s="1"/>
  <c r="BJ13" i="62" s="1"/>
  <c r="BG12" i="62"/>
  <c r="BI12" i="62" s="1"/>
  <c r="BD107" i="62"/>
  <c r="BG107" i="62" s="1"/>
  <c r="BI107" i="62" s="1"/>
  <c r="BD90" i="62"/>
  <c r="BD26" i="62"/>
  <c r="BG26" i="62" s="1"/>
  <c r="BI26" i="62" s="1"/>
  <c r="BG44" i="62"/>
  <c r="BI44" i="62" s="1"/>
  <c r="BD42" i="62"/>
  <c r="BG42" i="62" s="1"/>
  <c r="BI42" i="62" s="1"/>
  <c r="BD58" i="62"/>
  <c r="BG58" i="62" s="1"/>
  <c r="BI58" i="62" s="1"/>
  <c r="BD74" i="62"/>
  <c r="BG74" i="62" s="1"/>
  <c r="BI74" i="62" s="1"/>
  <c r="BJ10" i="62"/>
  <c r="EF761" i="157"/>
  <c r="J67" i="180"/>
  <c r="L67" i="180" s="1"/>
  <c r="J65" i="180"/>
  <c r="K10" i="180"/>
  <c r="J75" i="180"/>
  <c r="K73" i="180"/>
  <c r="K75" i="180" s="1"/>
  <c r="L32" i="180"/>
  <c r="L10" i="180"/>
  <c r="F78" i="180"/>
  <c r="L33" i="180"/>
  <c r="L40" i="180"/>
  <c r="L49" i="180"/>
  <c r="L44" i="180"/>
  <c r="L12" i="180"/>
  <c r="L63" i="180"/>
  <c r="L47" i="180"/>
  <c r="L31" i="180"/>
  <c r="L15" i="180"/>
  <c r="L61" i="180"/>
  <c r="L45" i="180"/>
  <c r="L29" i="180"/>
  <c r="L13" i="180"/>
  <c r="L17" i="180"/>
  <c r="L48" i="180"/>
  <c r="L16" i="180"/>
  <c r="H66" i="180"/>
  <c r="L65" i="180"/>
  <c r="L64" i="180"/>
  <c r="L56" i="180"/>
  <c r="L24" i="180"/>
  <c r="L57" i="180"/>
  <c r="K98" i="179"/>
  <c r="G101" i="179"/>
  <c r="G100" i="179"/>
  <c r="G103" i="179" s="1"/>
  <c r="J98" i="179"/>
  <c r="K13" i="179"/>
  <c r="J63" i="179"/>
  <c r="J88" i="179" s="1"/>
  <c r="H100" i="179"/>
  <c r="H103" i="179" s="1"/>
  <c r="J100" i="178"/>
  <c r="G101" i="178"/>
  <c r="G100" i="178"/>
  <c r="G103" i="178" s="1"/>
  <c r="H86" i="178"/>
  <c r="J13" i="178"/>
  <c r="H100" i="178"/>
  <c r="H103" i="178" s="1"/>
  <c r="H101" i="178"/>
  <c r="L80" i="177"/>
  <c r="N78" i="177"/>
  <c r="N80" i="177" s="1"/>
  <c r="K83" i="176"/>
  <c r="L80" i="176"/>
  <c r="N78" i="176"/>
  <c r="N80" i="176" s="1"/>
  <c r="O78" i="176"/>
  <c r="O80" i="176" s="1"/>
  <c r="AJ49" i="175"/>
  <c r="AL49" i="175" s="1"/>
  <c r="AN49" i="175"/>
  <c r="AP49" i="175" s="1"/>
  <c r="AJ45" i="175"/>
  <c r="AL45" i="175" s="1"/>
  <c r="AN45" i="175"/>
  <c r="AP45" i="175" s="1"/>
  <c r="AJ47" i="175"/>
  <c r="AL47" i="175" s="1"/>
  <c r="AN47" i="175"/>
  <c r="AP47" i="175" s="1"/>
  <c r="AJ43" i="175"/>
  <c r="AL43" i="175" s="1"/>
  <c r="AN43" i="175"/>
  <c r="AP43" i="175" s="1"/>
  <c r="V84" i="175"/>
  <c r="X82" i="175"/>
  <c r="I68" i="175"/>
  <c r="AR68" i="175" s="1"/>
  <c r="AQ68" i="175"/>
  <c r="AJ53" i="175"/>
  <c r="AL53" i="175" s="1"/>
  <c r="AN53" i="175"/>
  <c r="AP53" i="175" s="1"/>
  <c r="N72" i="175"/>
  <c r="N70" i="175"/>
  <c r="P15" i="175"/>
  <c r="AG70" i="175"/>
  <c r="AG72" i="175"/>
  <c r="AG89" i="175" s="1"/>
  <c r="AH15" i="175"/>
  <c r="AS50" i="175"/>
  <c r="AT50" i="175"/>
  <c r="AU50" i="175" s="1"/>
  <c r="AS46" i="175"/>
  <c r="AT46" i="175"/>
  <c r="AU46" i="175" s="1"/>
  <c r="AH86" i="175"/>
  <c r="AS67" i="175"/>
  <c r="AT67" i="175"/>
  <c r="AU67" i="175" s="1"/>
  <c r="AS28" i="175"/>
  <c r="AT28" i="175"/>
  <c r="AU28" i="175" s="1"/>
  <c r="AS22" i="175"/>
  <c r="AT22" i="175"/>
  <c r="AU22" i="175" s="1"/>
  <c r="AQ60" i="175"/>
  <c r="AE71" i="175"/>
  <c r="AE88" i="175" s="1"/>
  <c r="AR66" i="175"/>
  <c r="AR58" i="175"/>
  <c r="T87" i="175"/>
  <c r="AN29" i="175"/>
  <c r="AP29" i="175" s="1"/>
  <c r="AR29" i="175"/>
  <c r="AQ30" i="175"/>
  <c r="AQ19" i="175"/>
  <c r="AF70" i="175"/>
  <c r="AJ51" i="175"/>
  <c r="AL51" i="175" s="1"/>
  <c r="AN51" i="175"/>
  <c r="AP51" i="175" s="1"/>
  <c r="V70" i="175"/>
  <c r="V72" i="175"/>
  <c r="X15" i="175"/>
  <c r="I31" i="175"/>
  <c r="AR31" i="175" s="1"/>
  <c r="AQ31" i="175"/>
  <c r="I25" i="175"/>
  <c r="AR25" i="175" s="1"/>
  <c r="AQ25" i="175"/>
  <c r="I17" i="175"/>
  <c r="AR17" i="175" s="1"/>
  <c r="AQ17" i="175"/>
  <c r="AS83" i="175"/>
  <c r="AT83" i="175"/>
  <c r="AU83" i="175" s="1"/>
  <c r="AS61" i="175"/>
  <c r="AT61" i="175"/>
  <c r="AU61" i="175" s="1"/>
  <c r="AJ84" i="175"/>
  <c r="AL82" i="175"/>
  <c r="AS34" i="175"/>
  <c r="AT34" i="175"/>
  <c r="AU34" i="175" s="1"/>
  <c r="AN62" i="175"/>
  <c r="AP62" i="175" s="1"/>
  <c r="AQ65" i="175"/>
  <c r="AQ59" i="175"/>
  <c r="AQ55" i="175"/>
  <c r="AQ40" i="175"/>
  <c r="AN52" i="175"/>
  <c r="AP52" i="175" s="1"/>
  <c r="AN33" i="175"/>
  <c r="AP33" i="175" s="1"/>
  <c r="AN16" i="175"/>
  <c r="AP16" i="175" s="1"/>
  <c r="AQ23" i="175"/>
  <c r="AN24" i="175"/>
  <c r="AP24" i="175" s="1"/>
  <c r="AR30" i="175"/>
  <c r="AR19" i="175"/>
  <c r="AF72" i="175"/>
  <c r="AF89" i="175" s="1"/>
  <c r="D87" i="175"/>
  <c r="D86" i="175"/>
  <c r="D89" i="175" s="1"/>
  <c r="AE87" i="175"/>
  <c r="AE86" i="175"/>
  <c r="AE89" i="175" s="1"/>
  <c r="F84" i="175"/>
  <c r="H82" i="175"/>
  <c r="I64" i="175"/>
  <c r="AR64" i="175" s="1"/>
  <c r="AQ64" i="175"/>
  <c r="I57" i="175"/>
  <c r="AR57" i="175" s="1"/>
  <c r="AQ57" i="175"/>
  <c r="AP82" i="175"/>
  <c r="AP84" i="175" s="1"/>
  <c r="AN84" i="175"/>
  <c r="AS54" i="175"/>
  <c r="AT54" i="175"/>
  <c r="AU54" i="175" s="1"/>
  <c r="AQ37" i="175"/>
  <c r="I37" i="175"/>
  <c r="AR37" i="175" s="1"/>
  <c r="AS48" i="175"/>
  <c r="AT48" i="175"/>
  <c r="AU48" i="175" s="1"/>
  <c r="AS44" i="175"/>
  <c r="AT44" i="175"/>
  <c r="AU44" i="175" s="1"/>
  <c r="AS36" i="175"/>
  <c r="AT36" i="175"/>
  <c r="AU36" i="175" s="1"/>
  <c r="AS27" i="175"/>
  <c r="AT27" i="175"/>
  <c r="AU27" i="175" s="1"/>
  <c r="AN66" i="175"/>
  <c r="AP66" i="175" s="1"/>
  <c r="AR65" i="175"/>
  <c r="AR59" i="175"/>
  <c r="AR55" i="175"/>
  <c r="AN55" i="175"/>
  <c r="AP55" i="175" s="1"/>
  <c r="AN37" i="175"/>
  <c r="AP37" i="175" s="1"/>
  <c r="AN23" i="175"/>
  <c r="AP23" i="175" s="1"/>
  <c r="AQ69" i="175"/>
  <c r="AQ62" i="175"/>
  <c r="AR23" i="175"/>
  <c r="AQ33" i="175"/>
  <c r="AQ24" i="175"/>
  <c r="AQ16" i="175"/>
  <c r="N84" i="175"/>
  <c r="P82" i="175"/>
  <c r="AS52" i="175"/>
  <c r="AT52" i="175"/>
  <c r="AU52" i="175" s="1"/>
  <c r="F70" i="175"/>
  <c r="F72" i="175"/>
  <c r="H15" i="175"/>
  <c r="AS63" i="175"/>
  <c r="AT63" i="175"/>
  <c r="AU63" i="175" s="1"/>
  <c r="AS42" i="175"/>
  <c r="AT42" i="175"/>
  <c r="AU42" i="175" s="1"/>
  <c r="I35" i="175"/>
  <c r="AR35" i="175" s="1"/>
  <c r="AQ35" i="175"/>
  <c r="I21" i="175"/>
  <c r="AR21" i="175" s="1"/>
  <c r="AQ21" i="175"/>
  <c r="AS56" i="175"/>
  <c r="AT56" i="175"/>
  <c r="AU56" i="175" s="1"/>
  <c r="AT20" i="175"/>
  <c r="AU20" i="175" s="1"/>
  <c r="AS18" i="175"/>
  <c r="AT18" i="175"/>
  <c r="AU18" i="175" s="1"/>
  <c r="AN59" i="175"/>
  <c r="AP59" i="175" s="1"/>
  <c r="AQ66" i="175"/>
  <c r="AQ58" i="175"/>
  <c r="AN19" i="175"/>
  <c r="AP19" i="175" s="1"/>
  <c r="T89" i="175"/>
  <c r="AN26" i="175"/>
  <c r="AP26" i="175" s="1"/>
  <c r="AR69" i="175"/>
  <c r="AR62" i="175"/>
  <c r="AQ29" i="175"/>
  <c r="AQ26" i="175"/>
  <c r="AR33" i="175"/>
  <c r="AR24" i="175"/>
  <c r="AR16" i="175"/>
  <c r="O14" i="177" l="1"/>
  <c r="O71" i="177" s="1"/>
  <c r="F71" i="175"/>
  <c r="F88" i="175" s="1"/>
  <c r="K62" i="190"/>
  <c r="H87" i="178"/>
  <c r="H102" i="178" s="1"/>
  <c r="H41" i="190"/>
  <c r="D64" i="190"/>
  <c r="D75" i="190" s="1"/>
  <c r="B41" i="190"/>
  <c r="I69" i="190"/>
  <c r="J70" i="190"/>
  <c r="K73" i="190"/>
  <c r="K74" i="190" s="1"/>
  <c r="K63" i="190"/>
  <c r="F7" i="190"/>
  <c r="G64" i="190"/>
  <c r="C63" i="190"/>
  <c r="C73" i="190"/>
  <c r="J41" i="179"/>
  <c r="H86" i="179"/>
  <c r="G26" i="190"/>
  <c r="G62" i="190" s="1"/>
  <c r="B26" i="190"/>
  <c r="G71" i="190"/>
  <c r="G69" i="190"/>
  <c r="F67" i="190"/>
  <c r="N64" i="190"/>
  <c r="N62" i="190"/>
  <c r="M7" i="190"/>
  <c r="N71" i="190"/>
  <c r="N69" i="190"/>
  <c r="J44" i="178"/>
  <c r="K44" i="178" s="1"/>
  <c r="AM32" i="175"/>
  <c r="AR32" i="175" s="1"/>
  <c r="AQ32" i="175"/>
  <c r="AM41" i="175"/>
  <c r="AR41" i="175" s="1"/>
  <c r="AQ41" i="175"/>
  <c r="AM38" i="175"/>
  <c r="AR38" i="175" s="1"/>
  <c r="AQ38" i="175"/>
  <c r="AM39" i="175"/>
  <c r="AR39" i="175" s="1"/>
  <c r="AQ39" i="175"/>
  <c r="O78" i="177"/>
  <c r="O80" i="177" s="1"/>
  <c r="J62" i="190"/>
  <c r="B64" i="190"/>
  <c r="B8" i="190"/>
  <c r="H8" i="190"/>
  <c r="D62" i="190"/>
  <c r="N33" i="177"/>
  <c r="N69" i="177" s="1"/>
  <c r="N70" i="177" s="1"/>
  <c r="N84" i="177" s="1"/>
  <c r="L69" i="177"/>
  <c r="L70" i="177" s="1"/>
  <c r="L84" i="177" s="1"/>
  <c r="B16" i="190"/>
  <c r="H16" i="190"/>
  <c r="F16" i="190" s="1"/>
  <c r="H30" i="190"/>
  <c r="F30" i="190" s="1"/>
  <c r="B30" i="190"/>
  <c r="I26" i="190"/>
  <c r="O26" i="190"/>
  <c r="O30" i="190"/>
  <c r="M30" i="190" s="1"/>
  <c r="I30" i="190"/>
  <c r="N71" i="176"/>
  <c r="N69" i="176"/>
  <c r="N70" i="176" s="1"/>
  <c r="N84" i="176" s="1"/>
  <c r="N33" i="176"/>
  <c r="O33" i="176"/>
  <c r="O69" i="176" s="1"/>
  <c r="O70" i="176" s="1"/>
  <c r="O84" i="176" s="1"/>
  <c r="L69" i="176"/>
  <c r="L70" i="176" s="1"/>
  <c r="L84" i="176" s="1"/>
  <c r="B69" i="190"/>
  <c r="B71" i="190"/>
  <c r="I64" i="190"/>
  <c r="M67" i="190"/>
  <c r="O69" i="190"/>
  <c r="O71" i="190"/>
  <c r="O75" i="190" s="1"/>
  <c r="H15" i="190"/>
  <c r="F15" i="190" s="1"/>
  <c r="B15" i="190"/>
  <c r="H27" i="190"/>
  <c r="F27" i="190" s="1"/>
  <c r="B27" i="190"/>
  <c r="I27" i="190"/>
  <c r="O27" i="190"/>
  <c r="M27" i="190" s="1"/>
  <c r="I60" i="190"/>
  <c r="O60" i="190"/>
  <c r="M60" i="190" s="1"/>
  <c r="V71" i="175"/>
  <c r="V88" i="175" s="1"/>
  <c r="J88" i="178"/>
  <c r="H70" i="190"/>
  <c r="F26" i="190"/>
  <c r="C75" i="190"/>
  <c r="I71" i="190"/>
  <c r="B60" i="190"/>
  <c r="BE50" i="62"/>
  <c r="BF50" i="62" s="1"/>
  <c r="BG50" i="62" s="1"/>
  <c r="BI50" i="62" s="1"/>
  <c r="BJ50" i="62" s="1"/>
  <c r="BE49" i="62"/>
  <c r="BF49" i="62" s="1"/>
  <c r="BG49" i="62" s="1"/>
  <c r="BI49" i="62" s="1"/>
  <c r="BJ49" i="62" s="1"/>
  <c r="BE115" i="62"/>
  <c r="BF115" i="62" s="1"/>
  <c r="BG115" i="62" s="1"/>
  <c r="BI115" i="62" s="1"/>
  <c r="BE44" i="62"/>
  <c r="BF44" i="62" s="1"/>
  <c r="BE110" i="62"/>
  <c r="BF110" i="62" s="1"/>
  <c r="BG110" i="62" s="1"/>
  <c r="BI110" i="62" s="1"/>
  <c r="BJ110" i="62" s="1"/>
  <c r="BE117" i="62"/>
  <c r="BF117" i="62" s="1"/>
  <c r="BG117" i="62" s="1"/>
  <c r="BI117" i="62" s="1"/>
  <c r="BJ117" i="62" s="1"/>
  <c r="BE46" i="62"/>
  <c r="BF46" i="62" s="1"/>
  <c r="BG46" i="62" s="1"/>
  <c r="BI46" i="62" s="1"/>
  <c r="BE116" i="62"/>
  <c r="BF116" i="62" s="1"/>
  <c r="BG116" i="62" s="1"/>
  <c r="BI116" i="62" s="1"/>
  <c r="BJ116" i="62" s="1"/>
  <c r="BE53" i="62"/>
  <c r="BF53" i="62" s="1"/>
  <c r="BG53" i="62" s="1"/>
  <c r="BI53" i="62" s="1"/>
  <c r="BJ53" i="62" s="1"/>
  <c r="BE119" i="62"/>
  <c r="BF119" i="62" s="1"/>
  <c r="BG119" i="62" s="1"/>
  <c r="BI119" i="62" s="1"/>
  <c r="BE114" i="62"/>
  <c r="BF114" i="62" s="1"/>
  <c r="BG114" i="62" s="1"/>
  <c r="BI114" i="62" s="1"/>
  <c r="BJ114" i="62" s="1"/>
  <c r="BE45" i="62"/>
  <c r="BF45" i="62" s="1"/>
  <c r="BG45" i="62" s="1"/>
  <c r="BI45" i="62" s="1"/>
  <c r="BE111" i="62"/>
  <c r="BF111" i="62" s="1"/>
  <c r="BG111" i="62" s="1"/>
  <c r="BI111" i="62" s="1"/>
  <c r="BE122" i="62"/>
  <c r="BF122" i="62" s="1"/>
  <c r="BG122" i="62" s="1"/>
  <c r="BI122" i="62" s="1"/>
  <c r="BJ122" i="62" s="1"/>
  <c r="BE113" i="62"/>
  <c r="BF113" i="62" s="1"/>
  <c r="BG113" i="62" s="1"/>
  <c r="BI113" i="62" s="1"/>
  <c r="BJ113" i="62" s="1"/>
  <c r="BF11" i="62"/>
  <c r="BE112" i="62"/>
  <c r="BF112" i="62" s="1"/>
  <c r="BG112" i="62" s="1"/>
  <c r="BI112" i="62" s="1"/>
  <c r="BJ112" i="62" s="1"/>
  <c r="BE121" i="62"/>
  <c r="BF121" i="62" s="1"/>
  <c r="BG121" i="62" s="1"/>
  <c r="BI121" i="62" s="1"/>
  <c r="BJ121" i="62" s="1"/>
  <c r="BE120" i="62"/>
  <c r="BF120" i="62" s="1"/>
  <c r="BG120" i="62" s="1"/>
  <c r="BI120" i="62" s="1"/>
  <c r="BJ120" i="62" s="1"/>
  <c r="BE57" i="62"/>
  <c r="BF57" i="62" s="1"/>
  <c r="BG57" i="62" s="1"/>
  <c r="BI57" i="62" s="1"/>
  <c r="BJ57" i="62" s="1"/>
  <c r="BE118" i="62"/>
  <c r="BF118" i="62" s="1"/>
  <c r="BG118" i="62" s="1"/>
  <c r="BI118" i="62" s="1"/>
  <c r="BJ118" i="62" s="1"/>
  <c r="BE109" i="62"/>
  <c r="BF109" i="62" s="1"/>
  <c r="BE54" i="62"/>
  <c r="BF54" i="62" s="1"/>
  <c r="BG54" i="62" s="1"/>
  <c r="BI54" i="62" s="1"/>
  <c r="BJ54" i="62" s="1"/>
  <c r="BJ45" i="62"/>
  <c r="BJ111" i="62"/>
  <c r="BJ119" i="62"/>
  <c r="BJ115" i="62"/>
  <c r="BL10" i="62"/>
  <c r="BJ26" i="62"/>
  <c r="BJ58" i="62"/>
  <c r="BJ42" i="62"/>
  <c r="BJ107" i="62"/>
  <c r="BE76" i="62"/>
  <c r="BF76" i="62" s="1"/>
  <c r="BE84" i="62"/>
  <c r="BF84" i="62" s="1"/>
  <c r="BG84" i="62" s="1"/>
  <c r="BI84" i="62" s="1"/>
  <c r="BE32" i="62"/>
  <c r="BF32" i="62" s="1"/>
  <c r="BG32" i="62" s="1"/>
  <c r="BI32" i="62" s="1"/>
  <c r="BE36" i="62"/>
  <c r="BF36" i="62" s="1"/>
  <c r="BG36" i="62" s="1"/>
  <c r="BI36" i="62" s="1"/>
  <c r="BE40" i="62"/>
  <c r="BF40" i="62" s="1"/>
  <c r="BG40" i="62" s="1"/>
  <c r="BI40" i="62" s="1"/>
  <c r="BE29" i="62"/>
  <c r="BF29" i="62" s="1"/>
  <c r="BG29" i="62" s="1"/>
  <c r="BI29" i="62" s="1"/>
  <c r="BE37" i="62"/>
  <c r="BF37" i="62" s="1"/>
  <c r="BG37" i="62" s="1"/>
  <c r="BI37" i="62" s="1"/>
  <c r="BE41" i="62"/>
  <c r="BF41" i="62" s="1"/>
  <c r="BG41" i="62" s="1"/>
  <c r="BI41" i="62" s="1"/>
  <c r="BI90" i="62"/>
  <c r="BE62" i="62"/>
  <c r="BF62" i="62" s="1"/>
  <c r="BG62" i="62" s="1"/>
  <c r="BI62" i="62" s="1"/>
  <c r="BE66" i="62"/>
  <c r="BF66" i="62" s="1"/>
  <c r="BG66" i="62" s="1"/>
  <c r="BI66" i="62" s="1"/>
  <c r="BE70" i="62"/>
  <c r="BF70" i="62" s="1"/>
  <c r="BG70" i="62" s="1"/>
  <c r="BI70" i="62" s="1"/>
  <c r="BE52" i="62"/>
  <c r="BF52" i="62" s="1"/>
  <c r="BG52" i="62" s="1"/>
  <c r="BI52" i="62" s="1"/>
  <c r="BE28" i="62"/>
  <c r="BF28" i="62" s="1"/>
  <c r="BE79" i="62"/>
  <c r="BF79" i="62" s="1"/>
  <c r="BG79" i="62" s="1"/>
  <c r="BI79" i="62" s="1"/>
  <c r="BE87" i="62"/>
  <c r="BF87" i="62" s="1"/>
  <c r="BG87" i="62" s="1"/>
  <c r="BI87" i="62" s="1"/>
  <c r="BE51" i="62"/>
  <c r="BF51" i="62" s="1"/>
  <c r="BG51" i="62" s="1"/>
  <c r="BI51" i="62" s="1"/>
  <c r="BE82" i="62"/>
  <c r="BF82" i="62" s="1"/>
  <c r="BG82" i="62" s="1"/>
  <c r="BI82" i="62" s="1"/>
  <c r="BE63" i="62"/>
  <c r="BF63" i="62" s="1"/>
  <c r="BG63" i="62" s="1"/>
  <c r="BI63" i="62" s="1"/>
  <c r="BE67" i="62"/>
  <c r="BF67" i="62" s="1"/>
  <c r="BG67" i="62" s="1"/>
  <c r="BI67" i="62" s="1"/>
  <c r="BE71" i="62"/>
  <c r="BF71" i="62" s="1"/>
  <c r="BG71" i="62" s="1"/>
  <c r="BI71" i="62" s="1"/>
  <c r="BE81" i="62"/>
  <c r="BF81" i="62" s="1"/>
  <c r="BG81" i="62" s="1"/>
  <c r="BI81" i="62" s="1"/>
  <c r="BE89" i="62"/>
  <c r="BF89" i="62" s="1"/>
  <c r="BG89" i="62" s="1"/>
  <c r="BI89" i="62" s="1"/>
  <c r="BJ74" i="62"/>
  <c r="BJ12" i="62"/>
  <c r="BJ11" i="62" s="1"/>
  <c r="BE80" i="62"/>
  <c r="BF80" i="62" s="1"/>
  <c r="BG80" i="62" s="1"/>
  <c r="BI80" i="62" s="1"/>
  <c r="BE88" i="62"/>
  <c r="BF88" i="62" s="1"/>
  <c r="BG88" i="62" s="1"/>
  <c r="BI88" i="62" s="1"/>
  <c r="BE30" i="62"/>
  <c r="BF30" i="62" s="1"/>
  <c r="BG30" i="62" s="1"/>
  <c r="BI30" i="62" s="1"/>
  <c r="BE34" i="62"/>
  <c r="BF34" i="62" s="1"/>
  <c r="BG34" i="62" s="1"/>
  <c r="BI34" i="62" s="1"/>
  <c r="BE38" i="62"/>
  <c r="BF38" i="62" s="1"/>
  <c r="BG38" i="62" s="1"/>
  <c r="BI38" i="62" s="1"/>
  <c r="BE31" i="62"/>
  <c r="BF31" i="62" s="1"/>
  <c r="BG31" i="62" s="1"/>
  <c r="BI31" i="62" s="1"/>
  <c r="BE35" i="62"/>
  <c r="BF35" i="62" s="1"/>
  <c r="BG35" i="62" s="1"/>
  <c r="BI35" i="62" s="1"/>
  <c r="BE39" i="62"/>
  <c r="BF39" i="62" s="1"/>
  <c r="BG39" i="62" s="1"/>
  <c r="BI39" i="62" s="1"/>
  <c r="BI123" i="62"/>
  <c r="BE60" i="62"/>
  <c r="BF60" i="62" s="1"/>
  <c r="BE64" i="62"/>
  <c r="BF64" i="62" s="1"/>
  <c r="BG64" i="62" s="1"/>
  <c r="BI64" i="62" s="1"/>
  <c r="BE68" i="62"/>
  <c r="BF68" i="62" s="1"/>
  <c r="BG68" i="62" s="1"/>
  <c r="BI68" i="62" s="1"/>
  <c r="BE72" i="62"/>
  <c r="BF72" i="62" s="1"/>
  <c r="BG72" i="62" s="1"/>
  <c r="BI72" i="62" s="1"/>
  <c r="BE48" i="62"/>
  <c r="BF48" i="62" s="1"/>
  <c r="BG48" i="62" s="1"/>
  <c r="BI48" i="62" s="1"/>
  <c r="BE56" i="62"/>
  <c r="BF56" i="62" s="1"/>
  <c r="BG56" i="62" s="1"/>
  <c r="BI56" i="62" s="1"/>
  <c r="BE83" i="62"/>
  <c r="BF83" i="62" s="1"/>
  <c r="BG83" i="62" s="1"/>
  <c r="BI83" i="62" s="1"/>
  <c r="BE47" i="62"/>
  <c r="BF47" i="62" s="1"/>
  <c r="BG47" i="62" s="1"/>
  <c r="BI47" i="62" s="1"/>
  <c r="BE55" i="62"/>
  <c r="BF55" i="62" s="1"/>
  <c r="BG55" i="62" s="1"/>
  <c r="BI55" i="62" s="1"/>
  <c r="BG109" i="62"/>
  <c r="BI109" i="62" s="1"/>
  <c r="BE78" i="62"/>
  <c r="BF78" i="62" s="1"/>
  <c r="BG78" i="62" s="1"/>
  <c r="BI78" i="62" s="1"/>
  <c r="BE86" i="62"/>
  <c r="BF86" i="62" s="1"/>
  <c r="BG86" i="62" s="1"/>
  <c r="BI86" i="62" s="1"/>
  <c r="BE61" i="62"/>
  <c r="BF61" i="62" s="1"/>
  <c r="BG61" i="62" s="1"/>
  <c r="BI61" i="62" s="1"/>
  <c r="BE65" i="62"/>
  <c r="BF65" i="62" s="1"/>
  <c r="BG65" i="62" s="1"/>
  <c r="BI65" i="62" s="1"/>
  <c r="BE69" i="62"/>
  <c r="BF69" i="62" s="1"/>
  <c r="BG69" i="62" s="1"/>
  <c r="BI69" i="62" s="1"/>
  <c r="BE73" i="62"/>
  <c r="BF73" i="62" s="1"/>
  <c r="BG73" i="62" s="1"/>
  <c r="BI73" i="62" s="1"/>
  <c r="BE77" i="62"/>
  <c r="BF77" i="62" s="1"/>
  <c r="BG77" i="62" s="1"/>
  <c r="BI77" i="62" s="1"/>
  <c r="BE85" i="62"/>
  <c r="BF85" i="62" s="1"/>
  <c r="BG85" i="62" s="1"/>
  <c r="BI85" i="62" s="1"/>
  <c r="BJ44" i="62"/>
  <c r="BE33" i="62"/>
  <c r="BF33" i="62" s="1"/>
  <c r="BG33" i="62" s="1"/>
  <c r="BI33" i="62" s="1"/>
  <c r="H79" i="180"/>
  <c r="J66" i="180"/>
  <c r="J79" i="180" s="1"/>
  <c r="K77" i="180"/>
  <c r="K67" i="180"/>
  <c r="K65" i="180"/>
  <c r="J78" i="180"/>
  <c r="J77" i="180"/>
  <c r="J80" i="180" s="1"/>
  <c r="K100" i="179"/>
  <c r="J100" i="179"/>
  <c r="J103" i="179" s="1"/>
  <c r="K63" i="179"/>
  <c r="K88" i="179" s="1"/>
  <c r="J103" i="178"/>
  <c r="K13" i="178"/>
  <c r="O82" i="177"/>
  <c r="O85" i="177" s="1"/>
  <c r="L83" i="177"/>
  <c r="L82" i="177"/>
  <c r="L85" i="177" s="1"/>
  <c r="N83" i="177"/>
  <c r="N82" i="177"/>
  <c r="N85" i="177" s="1"/>
  <c r="O82" i="176"/>
  <c r="O85" i="176" s="1"/>
  <c r="O83" i="176"/>
  <c r="L83" i="176"/>
  <c r="L82" i="176"/>
  <c r="L85" i="176" s="1"/>
  <c r="N82" i="176"/>
  <c r="N85" i="176" s="1"/>
  <c r="AS30" i="175"/>
  <c r="AT30" i="175"/>
  <c r="AU30" i="175" s="1"/>
  <c r="AM53" i="175"/>
  <c r="AR53" i="175" s="1"/>
  <c r="AQ53" i="175"/>
  <c r="V86" i="175"/>
  <c r="V89" i="175" s="1"/>
  <c r="V87" i="175"/>
  <c r="AM47" i="175"/>
  <c r="AR47" i="175" s="1"/>
  <c r="AQ47" i="175"/>
  <c r="AM49" i="175"/>
  <c r="AR49" i="175" s="1"/>
  <c r="AQ49" i="175"/>
  <c r="AT29" i="175"/>
  <c r="AU29" i="175" s="1"/>
  <c r="AS29" i="175"/>
  <c r="AS16" i="175"/>
  <c r="AT16" i="175"/>
  <c r="AU16" i="175" s="1"/>
  <c r="AS37" i="175"/>
  <c r="AT37" i="175"/>
  <c r="AU37" i="175" s="1"/>
  <c r="AT55" i="175"/>
  <c r="AU55" i="175" s="1"/>
  <c r="AS55" i="175"/>
  <c r="AM51" i="175"/>
  <c r="AR51" i="175" s="1"/>
  <c r="AQ51" i="175"/>
  <c r="AS35" i="175"/>
  <c r="AT35" i="175"/>
  <c r="AU35" i="175" s="1"/>
  <c r="N87" i="175"/>
  <c r="N86" i="175"/>
  <c r="N89" i="175" s="1"/>
  <c r="AN86" i="175"/>
  <c r="AS64" i="175"/>
  <c r="AT64" i="175"/>
  <c r="AU64" i="175" s="1"/>
  <c r="AT23" i="175"/>
  <c r="AU23" i="175" s="1"/>
  <c r="AS23" i="175"/>
  <c r="AS40" i="175"/>
  <c r="AT40" i="175"/>
  <c r="AU40" i="175" s="1"/>
  <c r="AT19" i="175"/>
  <c r="AU19" i="175" s="1"/>
  <c r="AS19" i="175"/>
  <c r="AH72" i="175"/>
  <c r="AH70" i="175"/>
  <c r="AJ15" i="175"/>
  <c r="AN15" i="175"/>
  <c r="Y82" i="175"/>
  <c r="Y84" i="175" s="1"/>
  <c r="X84" i="175"/>
  <c r="AT66" i="175"/>
  <c r="AU66" i="175" s="1"/>
  <c r="AS66" i="175"/>
  <c r="AT62" i="175"/>
  <c r="AU62" i="175" s="1"/>
  <c r="AS62" i="175"/>
  <c r="X70" i="175"/>
  <c r="X72" i="175"/>
  <c r="Y15" i="175"/>
  <c r="AS60" i="175"/>
  <c r="AT60" i="175"/>
  <c r="AU60" i="175" s="1"/>
  <c r="P70" i="175"/>
  <c r="P72" i="175"/>
  <c r="Q15" i="175"/>
  <c r="AT26" i="175"/>
  <c r="AU26" i="175" s="1"/>
  <c r="AS26" i="175"/>
  <c r="AS58" i="175"/>
  <c r="AT58" i="175"/>
  <c r="AU58" i="175" s="1"/>
  <c r="Q82" i="175"/>
  <c r="Q84" i="175" s="1"/>
  <c r="P84" i="175"/>
  <c r="AT33" i="175"/>
  <c r="AU33" i="175" s="1"/>
  <c r="AS33" i="175"/>
  <c r="F87" i="175"/>
  <c r="F86" i="175"/>
  <c r="F89" i="175" s="1"/>
  <c r="AS65" i="175"/>
  <c r="AT65" i="175"/>
  <c r="AU65" i="175" s="1"/>
  <c r="AS17" i="175"/>
  <c r="AT17" i="175"/>
  <c r="AU17" i="175" s="1"/>
  <c r="AS31" i="175"/>
  <c r="AT31" i="175"/>
  <c r="AU31" i="175" s="1"/>
  <c r="AF71" i="175"/>
  <c r="AF88" i="175" s="1"/>
  <c r="AF87" i="175"/>
  <c r="AM43" i="175"/>
  <c r="AR43" i="175" s="1"/>
  <c r="AQ43" i="175"/>
  <c r="AM45" i="175"/>
  <c r="AR45" i="175" s="1"/>
  <c r="AQ45" i="175"/>
  <c r="AH89" i="175"/>
  <c r="AP86" i="175"/>
  <c r="AL84" i="175"/>
  <c r="AM82" i="175"/>
  <c r="AM84" i="175" s="1"/>
  <c r="AS25" i="175"/>
  <c r="AT25" i="175"/>
  <c r="AU25" i="175" s="1"/>
  <c r="AS21" i="175"/>
  <c r="AT21" i="175"/>
  <c r="AU21" i="175" s="1"/>
  <c r="H72" i="175"/>
  <c r="H89" i="175" s="1"/>
  <c r="H70" i="175"/>
  <c r="I15" i="175"/>
  <c r="AS24" i="175"/>
  <c r="AT24" i="175"/>
  <c r="AU24" i="175" s="1"/>
  <c r="AS69" i="175"/>
  <c r="AT69" i="175"/>
  <c r="AU69" i="175" s="1"/>
  <c r="AS57" i="175"/>
  <c r="AT57" i="175"/>
  <c r="AU57" i="175" s="1"/>
  <c r="I82" i="175"/>
  <c r="AQ82" i="175"/>
  <c r="AT59" i="175"/>
  <c r="AU59" i="175" s="1"/>
  <c r="AS59" i="175"/>
  <c r="AJ86" i="175"/>
  <c r="AG71" i="175"/>
  <c r="AG88" i="175" s="1"/>
  <c r="AG87" i="175"/>
  <c r="AS68" i="175"/>
  <c r="AT68" i="175"/>
  <c r="AU68" i="175" s="1"/>
  <c r="N71" i="175"/>
  <c r="N88" i="175" s="1"/>
  <c r="K66" i="180" l="1"/>
  <c r="K79" i="180" s="1"/>
  <c r="I70" i="190"/>
  <c r="N83" i="176"/>
  <c r="J86" i="178"/>
  <c r="AR82" i="175"/>
  <c r="AR84" i="175" s="1"/>
  <c r="O33" i="177"/>
  <c r="O69" i="177" s="1"/>
  <c r="B62" i="190"/>
  <c r="B63" i="190" s="1"/>
  <c r="G70" i="190"/>
  <c r="H64" i="190"/>
  <c r="H75" i="190" s="1"/>
  <c r="F41" i="190"/>
  <c r="I62" i="190"/>
  <c r="I63" i="190" s="1"/>
  <c r="N70" i="190"/>
  <c r="G73" i="190"/>
  <c r="G63" i="190"/>
  <c r="M71" i="190"/>
  <c r="M69" i="190"/>
  <c r="B73" i="190"/>
  <c r="B70" i="190"/>
  <c r="M26" i="190"/>
  <c r="M62" i="190" s="1"/>
  <c r="O62" i="190"/>
  <c r="H62" i="190"/>
  <c r="F8" i="190"/>
  <c r="J73" i="190"/>
  <c r="J74" i="190" s="1"/>
  <c r="J63" i="190"/>
  <c r="AT39" i="175"/>
  <c r="AU39" i="175" s="1"/>
  <c r="AS39" i="175"/>
  <c r="AS38" i="175"/>
  <c r="AT38" i="175"/>
  <c r="AU38" i="175" s="1"/>
  <c r="AT41" i="175"/>
  <c r="AU41" i="175" s="1"/>
  <c r="AS41" i="175"/>
  <c r="AT32" i="175"/>
  <c r="AU32" i="175" s="1"/>
  <c r="AS32" i="175"/>
  <c r="M64" i="190"/>
  <c r="H87" i="179"/>
  <c r="H102" i="179" s="1"/>
  <c r="H101" i="179"/>
  <c r="F64" i="190"/>
  <c r="F62" i="190"/>
  <c r="K78" i="180"/>
  <c r="I75" i="190"/>
  <c r="N75" i="190"/>
  <c r="C74" i="190"/>
  <c r="G75" i="190"/>
  <c r="D63" i="190"/>
  <c r="D73" i="190"/>
  <c r="D74" i="190" s="1"/>
  <c r="N63" i="190"/>
  <c r="N73" i="190"/>
  <c r="F69" i="190"/>
  <c r="F71" i="190"/>
  <c r="F75" i="190" s="1"/>
  <c r="K41" i="179"/>
  <c r="J86" i="179"/>
  <c r="X71" i="175"/>
  <c r="X88" i="175" s="1"/>
  <c r="O70" i="190"/>
  <c r="B75" i="190"/>
  <c r="B74" i="190" s="1"/>
  <c r="BF108" i="62"/>
  <c r="BJ46" i="62"/>
  <c r="BJ33" i="62"/>
  <c r="BI130" i="62"/>
  <c r="BI97" i="62"/>
  <c r="BJ77" i="62"/>
  <c r="BJ61" i="62"/>
  <c r="BJ55" i="62"/>
  <c r="BJ48" i="62"/>
  <c r="BF59" i="62"/>
  <c r="BG60" i="62"/>
  <c r="BI60" i="62" s="1"/>
  <c r="BJ31" i="62"/>
  <c r="BI128" i="62"/>
  <c r="BI95" i="62"/>
  <c r="BJ81" i="62"/>
  <c r="BJ82" i="62"/>
  <c r="BF27" i="62"/>
  <c r="BG28" i="62"/>
  <c r="BI28" i="62" s="1"/>
  <c r="BJ62" i="62"/>
  <c r="BJ29" i="62"/>
  <c r="BI126" i="62"/>
  <c r="BI93" i="62"/>
  <c r="BJ32" i="62"/>
  <c r="BI129" i="62"/>
  <c r="BI96" i="62"/>
  <c r="BL107" i="62"/>
  <c r="BF43" i="62"/>
  <c r="BJ85" i="62"/>
  <c r="BJ65" i="62"/>
  <c r="BJ109" i="62"/>
  <c r="BJ108" i="62" s="1"/>
  <c r="BJ56" i="62"/>
  <c r="BJ64" i="62"/>
  <c r="BJ35" i="62"/>
  <c r="BI132" i="62"/>
  <c r="BI99" i="62"/>
  <c r="BJ30" i="62"/>
  <c r="BI127" i="62"/>
  <c r="BI94" i="62"/>
  <c r="BJ89" i="62"/>
  <c r="BJ63" i="62"/>
  <c r="BJ79" i="62"/>
  <c r="BJ66" i="62"/>
  <c r="BJ37" i="62"/>
  <c r="BI134" i="62"/>
  <c r="BI101" i="62"/>
  <c r="BJ36" i="62"/>
  <c r="BI133" i="62"/>
  <c r="BI100" i="62"/>
  <c r="BL58" i="62"/>
  <c r="BJ69" i="62"/>
  <c r="BJ78" i="62"/>
  <c r="BJ83" i="62"/>
  <c r="BJ68" i="62"/>
  <c r="BJ39" i="62"/>
  <c r="BI136" i="62"/>
  <c r="BI103" i="62"/>
  <c r="BJ34" i="62"/>
  <c r="BI131" i="62"/>
  <c r="BI98" i="62"/>
  <c r="BJ80" i="62"/>
  <c r="BJ67" i="62"/>
  <c r="BJ87" i="62"/>
  <c r="BJ70" i="62"/>
  <c r="BJ41" i="62"/>
  <c r="BI138" i="62"/>
  <c r="BI105" i="62"/>
  <c r="BJ40" i="62"/>
  <c r="BI137" i="62"/>
  <c r="BI104" i="62"/>
  <c r="BF75" i="62"/>
  <c r="BG76" i="62"/>
  <c r="BI76" i="62" s="1"/>
  <c r="BL42" i="62"/>
  <c r="BL26" i="62"/>
  <c r="BJ73" i="62"/>
  <c r="BJ86" i="62"/>
  <c r="BJ47" i="62"/>
  <c r="BJ72" i="62"/>
  <c r="BJ123" i="62"/>
  <c r="BJ38" i="62"/>
  <c r="BI135" i="62"/>
  <c r="BI102" i="62"/>
  <c r="BJ88" i="62"/>
  <c r="BL74" i="62"/>
  <c r="BJ71" i="62"/>
  <c r="BJ51" i="62"/>
  <c r="BJ52" i="62"/>
  <c r="BJ90" i="62"/>
  <c r="BJ84" i="62"/>
  <c r="L66" i="180"/>
  <c r="K80" i="180"/>
  <c r="K103" i="179"/>
  <c r="K86" i="179"/>
  <c r="K86" i="178"/>
  <c r="K88" i="178"/>
  <c r="K103" i="178" s="1"/>
  <c r="Q86" i="175"/>
  <c r="AJ72" i="175"/>
  <c r="AJ70" i="175"/>
  <c r="AL15" i="175"/>
  <c r="AR86" i="175"/>
  <c r="AL86" i="175"/>
  <c r="AT45" i="175"/>
  <c r="AU45" i="175" s="1"/>
  <c r="AS45" i="175"/>
  <c r="P86" i="175"/>
  <c r="P89" i="175" s="1"/>
  <c r="P87" i="175"/>
  <c r="AN72" i="175"/>
  <c r="AN89" i="175" s="1"/>
  <c r="AN70" i="175"/>
  <c r="AP15" i="175"/>
  <c r="AT49" i="175"/>
  <c r="AU49" i="175" s="1"/>
  <c r="AS49" i="175"/>
  <c r="AJ89" i="175"/>
  <c r="P71" i="175"/>
  <c r="P88" i="175" s="1"/>
  <c r="H71" i="175"/>
  <c r="H88" i="175" s="1"/>
  <c r="H87" i="175"/>
  <c r="AS82" i="175"/>
  <c r="AQ84" i="175"/>
  <c r="AT82" i="175"/>
  <c r="AU82" i="175" s="1"/>
  <c r="I72" i="175"/>
  <c r="I89" i="175" s="1"/>
  <c r="I70" i="175"/>
  <c r="AM86" i="175"/>
  <c r="Y72" i="175"/>
  <c r="Y70" i="175"/>
  <c r="Y86" i="175"/>
  <c r="AT43" i="175"/>
  <c r="AU43" i="175" s="1"/>
  <c r="AS43" i="175"/>
  <c r="Q70" i="175"/>
  <c r="Q71" i="175" s="1"/>
  <c r="Q88" i="175" s="1"/>
  <c r="Q72" i="175"/>
  <c r="X86" i="175"/>
  <c r="X89" i="175" s="1"/>
  <c r="X87" i="175"/>
  <c r="AH71" i="175"/>
  <c r="AH88" i="175" s="1"/>
  <c r="AH87" i="175"/>
  <c r="AT51" i="175"/>
  <c r="AU51" i="175" s="1"/>
  <c r="AS51" i="175"/>
  <c r="AT47" i="175"/>
  <c r="AU47" i="175" s="1"/>
  <c r="AS47" i="175"/>
  <c r="AT53" i="175"/>
  <c r="AU53" i="175" s="1"/>
  <c r="AS53" i="175"/>
  <c r="J101" i="178" l="1"/>
  <c r="J87" i="178"/>
  <c r="J102" i="178" s="1"/>
  <c r="O70" i="177"/>
  <c r="O84" i="177" s="1"/>
  <c r="O83" i="177"/>
  <c r="M75" i="190"/>
  <c r="N74" i="190"/>
  <c r="I73" i="190"/>
  <c r="I74" i="190" s="1"/>
  <c r="M70" i="190"/>
  <c r="J87" i="179"/>
  <c r="J102" i="179" s="1"/>
  <c r="J101" i="179"/>
  <c r="M63" i="190"/>
  <c r="M73" i="190"/>
  <c r="H73" i="190"/>
  <c r="H74" i="190" s="1"/>
  <c r="H63" i="190"/>
  <c r="Y71" i="175"/>
  <c r="Y88" i="175" s="1"/>
  <c r="G74" i="190"/>
  <c r="F63" i="190"/>
  <c r="F73" i="190"/>
  <c r="F74" i="190" s="1"/>
  <c r="O73" i="190"/>
  <c r="O74" i="190" s="1"/>
  <c r="O63" i="190"/>
  <c r="F70" i="190"/>
  <c r="BJ43" i="62"/>
  <c r="BJ129" i="62"/>
  <c r="BJ96" i="62"/>
  <c r="BJ28" i="62"/>
  <c r="BI125" i="62"/>
  <c r="BI92" i="62"/>
  <c r="BJ128" i="62"/>
  <c r="BJ95" i="62"/>
  <c r="BJ135" i="62"/>
  <c r="BJ102" i="62"/>
  <c r="BJ76" i="62"/>
  <c r="BJ75" i="62" s="1"/>
  <c r="BJ137" i="62"/>
  <c r="BJ104" i="62"/>
  <c r="BJ138" i="62"/>
  <c r="BJ105" i="62"/>
  <c r="BJ133" i="62"/>
  <c r="BJ100" i="62"/>
  <c r="BJ134" i="62"/>
  <c r="BJ101" i="62"/>
  <c r="BJ127" i="62"/>
  <c r="BJ94" i="62"/>
  <c r="BJ132" i="62"/>
  <c r="BJ99" i="62"/>
  <c r="BJ60" i="62"/>
  <c r="BJ59" i="62" s="1"/>
  <c r="BJ130" i="62"/>
  <c r="BJ97" i="62"/>
  <c r="BL90" i="62"/>
  <c r="BL123" i="62"/>
  <c r="BJ131" i="62"/>
  <c r="BJ98" i="62"/>
  <c r="BJ136" i="62"/>
  <c r="BJ103" i="62"/>
  <c r="BJ126" i="62"/>
  <c r="BJ93" i="62"/>
  <c r="K87" i="179"/>
  <c r="K102" i="179" s="1"/>
  <c r="K101" i="179"/>
  <c r="K87" i="178"/>
  <c r="K102" i="178" s="1"/>
  <c r="K101" i="178"/>
  <c r="AT84" i="175"/>
  <c r="AU84" i="175" s="1"/>
  <c r="AQ86" i="175"/>
  <c r="AS84" i="175"/>
  <c r="AP70" i="175"/>
  <c r="AP72" i="175"/>
  <c r="AP89" i="175" s="1"/>
  <c r="AL70" i="175"/>
  <c r="AL72" i="175"/>
  <c r="AL89" i="175" s="1"/>
  <c r="AM15" i="175"/>
  <c r="AQ15" i="175"/>
  <c r="Q89" i="175"/>
  <c r="Y89" i="175"/>
  <c r="Q87" i="175"/>
  <c r="Y87" i="175"/>
  <c r="I87" i="175"/>
  <c r="I71" i="175"/>
  <c r="I88" i="175" s="1"/>
  <c r="AN71" i="175"/>
  <c r="AN88" i="175" s="1"/>
  <c r="AN87" i="175"/>
  <c r="AJ71" i="175"/>
  <c r="AJ88" i="175" s="1"/>
  <c r="AJ87" i="175"/>
  <c r="M74" i="190" l="1"/>
  <c r="BJ92" i="62"/>
  <c r="BJ91" i="62" s="1"/>
  <c r="BJ125" i="62"/>
  <c r="BJ124" i="62" s="1"/>
  <c r="BJ27" i="62"/>
  <c r="AM70" i="175"/>
  <c r="AM72" i="175"/>
  <c r="AM89" i="175" s="1"/>
  <c r="AR15" i="175"/>
  <c r="AP71" i="175"/>
  <c r="AP88" i="175" s="1"/>
  <c r="AP87" i="175"/>
  <c r="AQ70" i="175"/>
  <c r="AQ72" i="175"/>
  <c r="AQ89" i="175" s="1"/>
  <c r="AT15" i="175"/>
  <c r="AS15" i="175"/>
  <c r="AL71" i="175"/>
  <c r="AL88" i="175" s="1"/>
  <c r="AL87" i="175"/>
  <c r="AS86" i="175"/>
  <c r="AT86" i="175"/>
  <c r="AU86" i="175" s="1"/>
  <c r="AS89" i="175" l="1"/>
  <c r="AT89" i="175"/>
  <c r="AM71" i="175"/>
  <c r="AM88" i="175" s="1"/>
  <c r="AM87" i="175"/>
  <c r="AR90" i="175" s="1"/>
  <c r="AQ71" i="175"/>
  <c r="AT70" i="175"/>
  <c r="AS70" i="175"/>
  <c r="AQ87" i="175"/>
  <c r="AS72" i="175"/>
  <c r="AT72" i="175"/>
  <c r="AR72" i="175"/>
  <c r="AR89" i="175" s="1"/>
  <c r="AR70" i="175"/>
  <c r="AU15" i="175"/>
  <c r="AQ88" i="175" l="1"/>
  <c r="AS71" i="175"/>
  <c r="AT71" i="175"/>
  <c r="AU72" i="175"/>
  <c r="AU70" i="175"/>
  <c r="AU89" i="175"/>
  <c r="AR71" i="175"/>
  <c r="AR88" i="175" s="1"/>
  <c r="AR87" i="175"/>
  <c r="AS87" i="175"/>
  <c r="AT87" i="175"/>
  <c r="AU87" i="175" l="1"/>
  <c r="AT88" i="175"/>
  <c r="AU88" i="175" s="1"/>
  <c r="AS88" i="175"/>
  <c r="AU71" i="175"/>
  <c r="AC24" i="174" l="1"/>
  <c r="AC23" i="174"/>
  <c r="AC22" i="174"/>
  <c r="AC21" i="174"/>
  <c r="AC20" i="174"/>
  <c r="AC19" i="174"/>
  <c r="AC18" i="174"/>
  <c r="AC17" i="174"/>
  <c r="AC16" i="174"/>
  <c r="AC15" i="174"/>
  <c r="AC14" i="174"/>
  <c r="AC13" i="174"/>
  <c r="AC12" i="174"/>
  <c r="AC11" i="174"/>
  <c r="AB24" i="173"/>
  <c r="AB23" i="173"/>
  <c r="AB22" i="173"/>
  <c r="AB21" i="173"/>
  <c r="AB20" i="173"/>
  <c r="AB19" i="173"/>
  <c r="AB18" i="173"/>
  <c r="AB17" i="173"/>
  <c r="AB16" i="173"/>
  <c r="AB15" i="173"/>
  <c r="AB14" i="173"/>
  <c r="AB13" i="173"/>
  <c r="AB12" i="173"/>
  <c r="AB11" i="173"/>
  <c r="AA24" i="169"/>
  <c r="AA23" i="169"/>
  <c r="AA22" i="169"/>
  <c r="AA21" i="169"/>
  <c r="AA20" i="169"/>
  <c r="AA19" i="169"/>
  <c r="AA18" i="169"/>
  <c r="AA17" i="169"/>
  <c r="AA16" i="169"/>
  <c r="AA15" i="169"/>
  <c r="AA14" i="169"/>
  <c r="AA13" i="169"/>
  <c r="AA12" i="169"/>
  <c r="AA11" i="169"/>
  <c r="R26" i="143"/>
  <c r="R27" i="143" s="1"/>
  <c r="R19" i="143"/>
  <c r="R20" i="143" s="1"/>
  <c r="O10" i="143"/>
  <c r="Q10" i="143" s="1"/>
  <c r="R7" i="143"/>
  <c r="R9" i="143" s="1"/>
  <c r="R11" i="143" s="1"/>
  <c r="R15" i="143" l="1"/>
  <c r="R28" i="143" s="1"/>
  <c r="R13" i="143"/>
  <c r="R21" i="143" s="1"/>
  <c r="R31" i="143" l="1"/>
  <c r="R32" i="143"/>
  <c r="R33" i="143" s="1"/>
  <c r="R34" i="143"/>
  <c r="R35" i="143" s="1"/>
  <c r="AO8" i="174" l="1"/>
  <c r="AQ8" i="174"/>
  <c r="AM8" i="169"/>
  <c r="AN8" i="173"/>
  <c r="AP8" i="173"/>
  <c r="AO8" i="169"/>
  <c r="AVW763" i="157" l="1"/>
  <c r="AVV763" i="157"/>
  <c r="AVB763" i="157"/>
  <c r="AVA763" i="157"/>
  <c r="AUG763" i="157"/>
  <c r="AUF763" i="157"/>
  <c r="ATL763" i="157"/>
  <c r="ATK763" i="157"/>
  <c r="ASQ763" i="157"/>
  <c r="ASP763" i="157"/>
  <c r="ARV763" i="157"/>
  <c r="ARU763" i="157"/>
  <c r="ARA763" i="157"/>
  <c r="AQZ763" i="157"/>
  <c r="AQF763" i="157"/>
  <c r="AQE763" i="157"/>
  <c r="APK763" i="157"/>
  <c r="APJ763" i="157"/>
  <c r="AOP763" i="157"/>
  <c r="AOO763" i="157"/>
  <c r="ANU763" i="157"/>
  <c r="ANT763" i="157"/>
  <c r="AMZ763" i="157"/>
  <c r="AMY763" i="157"/>
  <c r="AME763" i="157"/>
  <c r="AMD763" i="157"/>
  <c r="ALJ763" i="157"/>
  <c r="ALI763" i="157"/>
  <c r="AKO763" i="157"/>
  <c r="AKN763" i="157"/>
  <c r="AIY763" i="157"/>
  <c r="AIX763" i="157"/>
  <c r="AID763" i="157"/>
  <c r="AIC763" i="157"/>
  <c r="AHI763" i="157"/>
  <c r="AHH763" i="157"/>
  <c r="AGN763" i="157"/>
  <c r="AGM763" i="157"/>
  <c r="AFS763" i="157"/>
  <c r="AFR763" i="157"/>
  <c r="AEX763" i="157"/>
  <c r="AEW763" i="157"/>
  <c r="AEC763" i="157"/>
  <c r="AEB763" i="157"/>
  <c r="ADH763" i="157"/>
  <c r="ADG763" i="157"/>
  <c r="ACM763" i="157"/>
  <c r="ACL763" i="157"/>
  <c r="ABR763" i="157"/>
  <c r="ABQ763" i="157"/>
  <c r="AAW763" i="157"/>
  <c r="AAV763" i="157"/>
  <c r="AAB763" i="157"/>
  <c r="AAA763" i="157"/>
  <c r="ZG763" i="157"/>
  <c r="ZF763" i="157"/>
  <c r="YL763" i="157"/>
  <c r="YK763" i="157"/>
  <c r="XQ763" i="157"/>
  <c r="XP763" i="157"/>
  <c r="WA763" i="157"/>
  <c r="VZ763" i="157"/>
  <c r="VF763" i="157"/>
  <c r="VE763" i="157"/>
  <c r="UK763" i="157"/>
  <c r="UJ763" i="157"/>
  <c r="TP763" i="157"/>
  <c r="TO763" i="157"/>
  <c r="SU763" i="157"/>
  <c r="ST763" i="157"/>
  <c r="RZ763" i="157"/>
  <c r="RY763" i="157"/>
  <c r="RE763" i="157"/>
  <c r="RD763" i="157"/>
  <c r="QJ763" i="157"/>
  <c r="QI763" i="157"/>
  <c r="PO763" i="157"/>
  <c r="PN763" i="157"/>
  <c r="OT763" i="157"/>
  <c r="OS763" i="157"/>
  <c r="NY763" i="157"/>
  <c r="NX763" i="157"/>
  <c r="ND763" i="157"/>
  <c r="NC763" i="157"/>
  <c r="MI763" i="157"/>
  <c r="MH763" i="157"/>
  <c r="LN763" i="157"/>
  <c r="LM763" i="157"/>
  <c r="KS763" i="157"/>
  <c r="KR763" i="157"/>
  <c r="JX763" i="157"/>
  <c r="JW763" i="157"/>
  <c r="JC763" i="157"/>
  <c r="JB763" i="157"/>
  <c r="IH763" i="157"/>
  <c r="IG763" i="157"/>
  <c r="GR763" i="157"/>
  <c r="GQ763" i="157"/>
  <c r="FB763" i="157"/>
  <c r="FA763" i="157"/>
  <c r="DL763" i="157"/>
  <c r="DK763" i="157"/>
  <c r="CQ763" i="157"/>
  <c r="CP763" i="157"/>
  <c r="BV763" i="157"/>
  <c r="BU763" i="157"/>
  <c r="BA763" i="157"/>
  <c r="AZ763" i="157"/>
  <c r="AF763" i="157"/>
  <c r="AE763" i="157"/>
  <c r="O24" i="174"/>
  <c r="O23" i="174"/>
  <c r="O22" i="174"/>
  <c r="O21" i="174"/>
  <c r="O20" i="174"/>
  <c r="O19" i="174"/>
  <c r="O18" i="174"/>
  <c r="O17" i="174"/>
  <c r="O16" i="174"/>
  <c r="O15" i="174"/>
  <c r="O14" i="174"/>
  <c r="O13" i="174"/>
  <c r="O12" i="174"/>
  <c r="O11" i="174"/>
  <c r="AN11" i="174" s="1"/>
  <c r="AL24" i="174"/>
  <c r="AJ24" i="174" s="1"/>
  <c r="W24" i="174"/>
  <c r="AE24" i="174" s="1"/>
  <c r="I24" i="174"/>
  <c r="AU24" i="174" s="1"/>
  <c r="AL23" i="174"/>
  <c r="AJ23" i="174" s="1"/>
  <c r="W23" i="174"/>
  <c r="AE23" i="174" s="1"/>
  <c r="I23" i="174"/>
  <c r="AU23" i="174" s="1"/>
  <c r="AL22" i="174"/>
  <c r="AJ22" i="174" s="1"/>
  <c r="W22" i="174"/>
  <c r="AE22" i="174" s="1"/>
  <c r="I22" i="174"/>
  <c r="AU22" i="174" s="1"/>
  <c r="AL21" i="174"/>
  <c r="AJ21" i="174" s="1"/>
  <c r="W21" i="174"/>
  <c r="AE21" i="174" s="1"/>
  <c r="I21" i="174"/>
  <c r="AU21" i="174" s="1"/>
  <c r="AL20" i="174"/>
  <c r="AJ20" i="174" s="1"/>
  <c r="W20" i="174"/>
  <c r="AE20" i="174" s="1"/>
  <c r="I20" i="174"/>
  <c r="AU20" i="174" s="1"/>
  <c r="AL19" i="174"/>
  <c r="AJ19" i="174" s="1"/>
  <c r="W19" i="174"/>
  <c r="AE19" i="174" s="1"/>
  <c r="I19" i="174"/>
  <c r="AU19" i="174" s="1"/>
  <c r="AL18" i="174"/>
  <c r="AJ18" i="174" s="1"/>
  <c r="W18" i="174"/>
  <c r="AE18" i="174" s="1"/>
  <c r="I18" i="174"/>
  <c r="AU18" i="174" s="1"/>
  <c r="AL17" i="174"/>
  <c r="AJ17" i="174" s="1"/>
  <c r="W17" i="174"/>
  <c r="AE17" i="174" s="1"/>
  <c r="I17" i="174"/>
  <c r="AU17" i="174" s="1"/>
  <c r="AL16" i="174"/>
  <c r="AJ16" i="174" s="1"/>
  <c r="W16" i="174"/>
  <c r="AE16" i="174" s="1"/>
  <c r="I16" i="174"/>
  <c r="AU16" i="174" s="1"/>
  <c r="AL15" i="174"/>
  <c r="AJ15" i="174" s="1"/>
  <c r="W15" i="174"/>
  <c r="AE15" i="174" s="1"/>
  <c r="I15" i="174"/>
  <c r="AU15" i="174" s="1"/>
  <c r="AL14" i="174"/>
  <c r="AJ14" i="174" s="1"/>
  <c r="W14" i="174"/>
  <c r="AE14" i="174" s="1"/>
  <c r="I14" i="174"/>
  <c r="AU14" i="174" s="1"/>
  <c r="AL13" i="174"/>
  <c r="AJ13" i="174" s="1"/>
  <c r="W13" i="174"/>
  <c r="AE13" i="174" s="1"/>
  <c r="I13" i="174"/>
  <c r="AU13" i="174" s="1"/>
  <c r="AL12" i="174"/>
  <c r="AJ12" i="174" s="1"/>
  <c r="W12" i="174"/>
  <c r="AE12" i="174" s="1"/>
  <c r="I12" i="174"/>
  <c r="AU12" i="174" s="1"/>
  <c r="AL11" i="174"/>
  <c r="AJ11" i="174" s="1"/>
  <c r="W11" i="174"/>
  <c r="AE11" i="174" s="1"/>
  <c r="I11" i="174"/>
  <c r="AU11" i="174" s="1"/>
  <c r="AK3" i="174"/>
  <c r="N24" i="173"/>
  <c r="AM24" i="173" s="1"/>
  <c r="N23" i="173"/>
  <c r="AM23" i="173" s="1"/>
  <c r="N22" i="173"/>
  <c r="AM22" i="173" s="1"/>
  <c r="N21" i="173"/>
  <c r="AM21" i="173" s="1"/>
  <c r="N20" i="173"/>
  <c r="AM20" i="173" s="1"/>
  <c r="N19" i="173"/>
  <c r="AM19" i="173" s="1"/>
  <c r="N18" i="173"/>
  <c r="AM18" i="173" s="1"/>
  <c r="N17" i="173"/>
  <c r="AM17" i="173" s="1"/>
  <c r="N16" i="173"/>
  <c r="AM16" i="173" s="1"/>
  <c r="N15" i="173"/>
  <c r="AM15" i="173" s="1"/>
  <c r="N14" i="173"/>
  <c r="AM14" i="173" s="1"/>
  <c r="N13" i="173"/>
  <c r="AM13" i="173" s="1"/>
  <c r="N12" i="173"/>
  <c r="AM12" i="173" s="1"/>
  <c r="N11" i="173"/>
  <c r="AM11" i="173" s="1"/>
  <c r="AK24" i="173"/>
  <c r="AI24" i="173" s="1"/>
  <c r="V24" i="173"/>
  <c r="AD24" i="173" s="1"/>
  <c r="I24" i="173"/>
  <c r="AT24" i="173" s="1"/>
  <c r="AK23" i="173"/>
  <c r="AI23" i="173" s="1"/>
  <c r="V23" i="173"/>
  <c r="AD23" i="173" s="1"/>
  <c r="I23" i="173"/>
  <c r="AT23" i="173" s="1"/>
  <c r="AK22" i="173"/>
  <c r="AI22" i="173" s="1"/>
  <c r="V22" i="173"/>
  <c r="AD22" i="173" s="1"/>
  <c r="I22" i="173"/>
  <c r="AT22" i="173" s="1"/>
  <c r="AK21" i="173"/>
  <c r="AI21" i="173" s="1"/>
  <c r="V21" i="173"/>
  <c r="AD21" i="173" s="1"/>
  <c r="AU21" i="173"/>
  <c r="I21" i="173"/>
  <c r="AT21" i="173" s="1"/>
  <c r="AK20" i="173"/>
  <c r="AI20" i="173" s="1"/>
  <c r="V20" i="173"/>
  <c r="AD20" i="173" s="1"/>
  <c r="I20" i="173"/>
  <c r="AT20" i="173" s="1"/>
  <c r="AK19" i="173"/>
  <c r="AI19" i="173" s="1"/>
  <c r="V19" i="173"/>
  <c r="AD19" i="173" s="1"/>
  <c r="AU19" i="173"/>
  <c r="I19" i="173"/>
  <c r="AT19" i="173" s="1"/>
  <c r="AK18" i="173"/>
  <c r="AI18" i="173" s="1"/>
  <c r="V18" i="173"/>
  <c r="AD18" i="173" s="1"/>
  <c r="I18" i="173"/>
  <c r="AT18" i="173" s="1"/>
  <c r="AK17" i="173"/>
  <c r="AI17" i="173" s="1"/>
  <c r="AU17" i="173" s="1"/>
  <c r="V17" i="173"/>
  <c r="AD17" i="173" s="1"/>
  <c r="I17" i="173"/>
  <c r="AT17" i="173" s="1"/>
  <c r="AK16" i="173"/>
  <c r="AI16" i="173" s="1"/>
  <c r="V16" i="173"/>
  <c r="AD16" i="173" s="1"/>
  <c r="I16" i="173"/>
  <c r="AT16" i="173" s="1"/>
  <c r="AK15" i="173"/>
  <c r="AI15" i="173" s="1"/>
  <c r="AU15" i="173" s="1"/>
  <c r="V15" i="173"/>
  <c r="AD15" i="173" s="1"/>
  <c r="I15" i="173"/>
  <c r="AT15" i="173" s="1"/>
  <c r="AK14" i="173"/>
  <c r="AI14" i="173" s="1"/>
  <c r="V14" i="173"/>
  <c r="AD14" i="173" s="1"/>
  <c r="I14" i="173"/>
  <c r="AT14" i="173" s="1"/>
  <c r="AK13" i="173"/>
  <c r="AI13" i="173" s="1"/>
  <c r="V13" i="173"/>
  <c r="AD13" i="173" s="1"/>
  <c r="AU13" i="173"/>
  <c r="I13" i="173"/>
  <c r="AT13" i="173" s="1"/>
  <c r="AK12" i="173"/>
  <c r="AI12" i="173" s="1"/>
  <c r="V12" i="173"/>
  <c r="AD12" i="173" s="1"/>
  <c r="I12" i="173"/>
  <c r="AT12" i="173" s="1"/>
  <c r="AK11" i="173"/>
  <c r="AI11" i="173" s="1"/>
  <c r="V11" i="173"/>
  <c r="AD11" i="173" s="1"/>
  <c r="I11" i="173"/>
  <c r="AT11" i="173" s="1"/>
  <c r="AJ3" i="173"/>
  <c r="CO765" i="157"/>
  <c r="CP765" i="157" s="1"/>
  <c r="CQ765" i="157" s="1"/>
  <c r="AU23" i="173" l="1"/>
  <c r="AWR763" i="157"/>
  <c r="AWQ763" i="157"/>
  <c r="AN12" i="174"/>
  <c r="AP12" i="174"/>
  <c r="AR12" i="174" s="1"/>
  <c r="AS12" i="174" s="1"/>
  <c r="AN24" i="174"/>
  <c r="AP24" i="174"/>
  <c r="AR24" i="174" s="1"/>
  <c r="AS24" i="174" s="1"/>
  <c r="AN16" i="174"/>
  <c r="AP16" i="174"/>
  <c r="AR16" i="174" s="1"/>
  <c r="AS16" i="174" s="1"/>
  <c r="AN15" i="174"/>
  <c r="AP15" i="174"/>
  <c r="AR15" i="174" s="1"/>
  <c r="AS15" i="174" s="1"/>
  <c r="AN19" i="174"/>
  <c r="AP19" i="174"/>
  <c r="AR19" i="174" s="1"/>
  <c r="AS19" i="174" s="1"/>
  <c r="AN23" i="174"/>
  <c r="AP23" i="174"/>
  <c r="AR23" i="174" s="1"/>
  <c r="AS23" i="174" s="1"/>
  <c r="AN14" i="174"/>
  <c r="AP14" i="174"/>
  <c r="AR14" i="174" s="1"/>
  <c r="AS14" i="174" s="1"/>
  <c r="AN18" i="174"/>
  <c r="AP18" i="174"/>
  <c r="AR18" i="174" s="1"/>
  <c r="AS18" i="174" s="1"/>
  <c r="AN22" i="174"/>
  <c r="AP22" i="174"/>
  <c r="AR22" i="174" s="1"/>
  <c r="AS22" i="174" s="1"/>
  <c r="AN20" i="174"/>
  <c r="AP20" i="174"/>
  <c r="AR20" i="174" s="1"/>
  <c r="AS20" i="174" s="1"/>
  <c r="AN13" i="174"/>
  <c r="AP13" i="174"/>
  <c r="AR13" i="174" s="1"/>
  <c r="AS13" i="174" s="1"/>
  <c r="AN17" i="174"/>
  <c r="AP17" i="174"/>
  <c r="AR17" i="174" s="1"/>
  <c r="AS17" i="174" s="1"/>
  <c r="AN21" i="174"/>
  <c r="AP21" i="174"/>
  <c r="AR21" i="174" s="1"/>
  <c r="AS21" i="174" s="1"/>
  <c r="AU11" i="173"/>
  <c r="Z11" i="174"/>
  <c r="AA11" i="174" s="1"/>
  <c r="AF11" i="174" s="1"/>
  <c r="AP11" i="174"/>
  <c r="AR11" i="174" s="1"/>
  <c r="AS11" i="174" s="1"/>
  <c r="AV11" i="174"/>
  <c r="Z12" i="174"/>
  <c r="AA12" i="174" s="1"/>
  <c r="AF12" i="174" s="1"/>
  <c r="AV12" i="174"/>
  <c r="Z13" i="174"/>
  <c r="AA13" i="174" s="1"/>
  <c r="AF13" i="174" s="1"/>
  <c r="AV13" i="174"/>
  <c r="Z14" i="174"/>
  <c r="AA14" i="174" s="1"/>
  <c r="AF14" i="174" s="1"/>
  <c r="AV14" i="174"/>
  <c r="Z15" i="174"/>
  <c r="AA15" i="174" s="1"/>
  <c r="AF15" i="174" s="1"/>
  <c r="AV15" i="174"/>
  <c r="Z16" i="174"/>
  <c r="AA16" i="174" s="1"/>
  <c r="AF16" i="174" s="1"/>
  <c r="AV16" i="174"/>
  <c r="Z17" i="174"/>
  <c r="AA17" i="174" s="1"/>
  <c r="AF17" i="174" s="1"/>
  <c r="AV17" i="174"/>
  <c r="Z18" i="174"/>
  <c r="AA18" i="174" s="1"/>
  <c r="AF18" i="174" s="1"/>
  <c r="AV18" i="174"/>
  <c r="Z19" i="174"/>
  <c r="AA19" i="174" s="1"/>
  <c r="AF19" i="174" s="1"/>
  <c r="AV19" i="174"/>
  <c r="Z20" i="174"/>
  <c r="AA20" i="174" s="1"/>
  <c r="AF20" i="174" s="1"/>
  <c r="AV20" i="174"/>
  <c r="Z21" i="174"/>
  <c r="AA21" i="174" s="1"/>
  <c r="AF21" i="174" s="1"/>
  <c r="AV21" i="174"/>
  <c r="Z22" i="174"/>
  <c r="AA22" i="174" s="1"/>
  <c r="AF22" i="174" s="1"/>
  <c r="AV22" i="174"/>
  <c r="Z23" i="174"/>
  <c r="AA23" i="174" s="1"/>
  <c r="AF23" i="174" s="1"/>
  <c r="AV23" i="174"/>
  <c r="Z24" i="174"/>
  <c r="AA24" i="174" s="1"/>
  <c r="AF24" i="174" s="1"/>
  <c r="AV24" i="174"/>
  <c r="AU12" i="173"/>
  <c r="AU14" i="173"/>
  <c r="AU16" i="173"/>
  <c r="AU18" i="173"/>
  <c r="AU20" i="173"/>
  <c r="AU22" i="173"/>
  <c r="AU24" i="173"/>
  <c r="Y11" i="173"/>
  <c r="Z11" i="173" s="1"/>
  <c r="AE11" i="173" s="1"/>
  <c r="AO11" i="173"/>
  <c r="AQ11" i="173" s="1"/>
  <c r="AR11" i="173" s="1"/>
  <c r="Y12" i="173"/>
  <c r="Z12" i="173" s="1"/>
  <c r="AE12" i="173" s="1"/>
  <c r="AO12" i="173"/>
  <c r="AQ12" i="173" s="1"/>
  <c r="AR12" i="173" s="1"/>
  <c r="Y13" i="173"/>
  <c r="Z13" i="173" s="1"/>
  <c r="AE13" i="173" s="1"/>
  <c r="AO13" i="173"/>
  <c r="AQ13" i="173" s="1"/>
  <c r="AR13" i="173" s="1"/>
  <c r="Y14" i="173"/>
  <c r="Z14" i="173" s="1"/>
  <c r="AE14" i="173" s="1"/>
  <c r="AO14" i="173"/>
  <c r="AQ14" i="173" s="1"/>
  <c r="AR14" i="173" s="1"/>
  <c r="Y15" i="173"/>
  <c r="Z15" i="173" s="1"/>
  <c r="AE15" i="173" s="1"/>
  <c r="AO15" i="173"/>
  <c r="AQ15" i="173" s="1"/>
  <c r="AR15" i="173" s="1"/>
  <c r="Y16" i="173"/>
  <c r="Z16" i="173" s="1"/>
  <c r="AE16" i="173" s="1"/>
  <c r="AO16" i="173"/>
  <c r="AQ16" i="173" s="1"/>
  <c r="AR16" i="173" s="1"/>
  <c r="Y17" i="173"/>
  <c r="Z17" i="173" s="1"/>
  <c r="AE17" i="173" s="1"/>
  <c r="AO17" i="173"/>
  <c r="AQ17" i="173" s="1"/>
  <c r="AR17" i="173" s="1"/>
  <c r="Y18" i="173"/>
  <c r="Z18" i="173" s="1"/>
  <c r="AE18" i="173" s="1"/>
  <c r="AO18" i="173"/>
  <c r="AQ18" i="173" s="1"/>
  <c r="AR18" i="173" s="1"/>
  <c r="Y19" i="173"/>
  <c r="Z19" i="173" s="1"/>
  <c r="AE19" i="173" s="1"/>
  <c r="AO19" i="173"/>
  <c r="AQ19" i="173" s="1"/>
  <c r="AR19" i="173" s="1"/>
  <c r="Y20" i="173"/>
  <c r="Z20" i="173" s="1"/>
  <c r="AE20" i="173" s="1"/>
  <c r="AO20" i="173"/>
  <c r="AQ20" i="173" s="1"/>
  <c r="AR20" i="173" s="1"/>
  <c r="Y21" i="173"/>
  <c r="Z21" i="173" s="1"/>
  <c r="AE21" i="173" s="1"/>
  <c r="AO21" i="173"/>
  <c r="AQ21" i="173" s="1"/>
  <c r="AR21" i="173" s="1"/>
  <c r="Y22" i="173"/>
  <c r="Z22" i="173" s="1"/>
  <c r="AE22" i="173" s="1"/>
  <c r="AO22" i="173"/>
  <c r="AQ22" i="173" s="1"/>
  <c r="AR22" i="173" s="1"/>
  <c r="Y23" i="173"/>
  <c r="Z23" i="173" s="1"/>
  <c r="AE23" i="173" s="1"/>
  <c r="AO23" i="173"/>
  <c r="AQ23" i="173" s="1"/>
  <c r="AR23" i="173" s="1"/>
  <c r="Y24" i="173"/>
  <c r="Z24" i="173" s="1"/>
  <c r="AE24" i="173" s="1"/>
  <c r="AO24" i="173"/>
  <c r="AQ24" i="173" s="1"/>
  <c r="AR24" i="173" s="1"/>
  <c r="AG24" i="174" l="1"/>
  <c r="F24" i="174" s="1"/>
  <c r="C24" i="174" s="1"/>
  <c r="AG23" i="174"/>
  <c r="F23" i="174" s="1"/>
  <c r="C23" i="174" s="1"/>
  <c r="AG22" i="174"/>
  <c r="F22" i="174" s="1"/>
  <c r="C22" i="174" s="1"/>
  <c r="AG21" i="174"/>
  <c r="F21" i="174" s="1"/>
  <c r="C21" i="174" s="1"/>
  <c r="AG20" i="174"/>
  <c r="F20" i="174" s="1"/>
  <c r="C20" i="174" s="1"/>
  <c r="AG19" i="174"/>
  <c r="F19" i="174" s="1"/>
  <c r="C19" i="174" s="1"/>
  <c r="AG18" i="174"/>
  <c r="F18" i="174" s="1"/>
  <c r="C18" i="174" s="1"/>
  <c r="AG17" i="174"/>
  <c r="F17" i="174" s="1"/>
  <c r="C17" i="174" s="1"/>
  <c r="AG16" i="174"/>
  <c r="F16" i="174" s="1"/>
  <c r="C16" i="174" s="1"/>
  <c r="AG15" i="174"/>
  <c r="F15" i="174" s="1"/>
  <c r="C15" i="174" s="1"/>
  <c r="AG14" i="174"/>
  <c r="F14" i="174" s="1"/>
  <c r="C14" i="174" s="1"/>
  <c r="AG13" i="174"/>
  <c r="F13" i="174" s="1"/>
  <c r="C13" i="174" s="1"/>
  <c r="AG12" i="174"/>
  <c r="F12" i="174" s="1"/>
  <c r="C12" i="174" s="1"/>
  <c r="AG11" i="174"/>
  <c r="F11" i="174" s="1"/>
  <c r="C11" i="174" s="1"/>
  <c r="AF24" i="173"/>
  <c r="F24" i="173" s="1"/>
  <c r="C24" i="173" s="1"/>
  <c r="AF21" i="173"/>
  <c r="F21" i="173" s="1"/>
  <c r="C21" i="173" s="1"/>
  <c r="AF17" i="173"/>
  <c r="F17" i="173" s="1"/>
  <c r="C17" i="173" s="1"/>
  <c r="AF12" i="173"/>
  <c r="F12" i="173" s="1"/>
  <c r="C12" i="173" s="1"/>
  <c r="AF23" i="173"/>
  <c r="F23" i="173" s="1"/>
  <c r="C23" i="173" s="1"/>
  <c r="AF20" i="173"/>
  <c r="F20" i="173" s="1"/>
  <c r="C20" i="173" s="1"/>
  <c r="AF18" i="173"/>
  <c r="F18" i="173" s="1"/>
  <c r="C18" i="173" s="1"/>
  <c r="AF16" i="173"/>
  <c r="F16" i="173" s="1"/>
  <c r="C16" i="173" s="1"/>
  <c r="AF14" i="173"/>
  <c r="F14" i="173" s="1"/>
  <c r="C14" i="173" s="1"/>
  <c r="AF13" i="173"/>
  <c r="F13" i="173" s="1"/>
  <c r="C13" i="173" s="1"/>
  <c r="AF11" i="173"/>
  <c r="F11" i="173" s="1"/>
  <c r="C11" i="173" s="1"/>
  <c r="AF22" i="173"/>
  <c r="F22" i="173" s="1"/>
  <c r="C22" i="173" s="1"/>
  <c r="AF19" i="173"/>
  <c r="F19" i="173" s="1"/>
  <c r="C19" i="173" s="1"/>
  <c r="AF15" i="173"/>
  <c r="F15" i="173" s="1"/>
  <c r="C15" i="173" s="1"/>
  <c r="AJ24" i="169"/>
  <c r="AH24" i="169" s="1"/>
  <c r="U24" i="169"/>
  <c r="AC24" i="169" s="1"/>
  <c r="M24" i="169"/>
  <c r="I24" i="169"/>
  <c r="AJ23" i="169"/>
  <c r="AH23" i="169" s="1"/>
  <c r="U23" i="169"/>
  <c r="AC23" i="169" s="1"/>
  <c r="M23" i="169"/>
  <c r="I23" i="169"/>
  <c r="AJ22" i="169"/>
  <c r="AH22" i="169" s="1"/>
  <c r="U22" i="169"/>
  <c r="AC22" i="169" s="1"/>
  <c r="M22" i="169"/>
  <c r="I22" i="169"/>
  <c r="AJ21" i="169"/>
  <c r="AH21" i="169" s="1"/>
  <c r="U21" i="169"/>
  <c r="AC21" i="169" s="1"/>
  <c r="M21" i="169"/>
  <c r="I21" i="169"/>
  <c r="AJ20" i="169"/>
  <c r="AH20" i="169" s="1"/>
  <c r="U20" i="169"/>
  <c r="AC20" i="169" s="1"/>
  <c r="M20" i="169"/>
  <c r="I20" i="169"/>
  <c r="AJ19" i="169"/>
  <c r="AH19" i="169" s="1"/>
  <c r="U19" i="169"/>
  <c r="AC19" i="169" s="1"/>
  <c r="M19" i="169"/>
  <c r="I19" i="169"/>
  <c r="AJ18" i="169"/>
  <c r="AH18" i="169" s="1"/>
  <c r="U18" i="169"/>
  <c r="AC18" i="169" s="1"/>
  <c r="M18" i="169"/>
  <c r="I18" i="169"/>
  <c r="AJ17" i="169"/>
  <c r="AH17" i="169" s="1"/>
  <c r="U17" i="169"/>
  <c r="AC17" i="169" s="1"/>
  <c r="M17" i="169"/>
  <c r="I17" i="169"/>
  <c r="AJ16" i="169"/>
  <c r="AH16" i="169" s="1"/>
  <c r="U16" i="169"/>
  <c r="AC16" i="169" s="1"/>
  <c r="M16" i="169"/>
  <c r="I16" i="169"/>
  <c r="AJ15" i="169"/>
  <c r="AH15" i="169" s="1"/>
  <c r="U15" i="169"/>
  <c r="AC15" i="169" s="1"/>
  <c r="M15" i="169"/>
  <c r="I15" i="169"/>
  <c r="AJ14" i="169"/>
  <c r="AH14" i="169"/>
  <c r="U14" i="169"/>
  <c r="AC14" i="169" s="1"/>
  <c r="M14" i="169"/>
  <c r="I14" i="169"/>
  <c r="AJ13" i="169"/>
  <c r="AH13" i="169" s="1"/>
  <c r="U13" i="169"/>
  <c r="AC13" i="169" s="1"/>
  <c r="M13" i="169"/>
  <c r="I13" i="169"/>
  <c r="AJ12" i="169"/>
  <c r="AH12" i="169"/>
  <c r="U12" i="169"/>
  <c r="AC12" i="169" s="1"/>
  <c r="M12" i="169"/>
  <c r="I12" i="169"/>
  <c r="AJ11" i="169"/>
  <c r="AH11" i="169" s="1"/>
  <c r="U11" i="169"/>
  <c r="AC11" i="169" s="1"/>
  <c r="M11" i="169"/>
  <c r="I11" i="169"/>
  <c r="AI3" i="169"/>
  <c r="AL16" i="169" l="1"/>
  <c r="AN16" i="169"/>
  <c r="AP16" i="169" s="1"/>
  <c r="AQ16" i="169" s="1"/>
  <c r="AN18" i="169"/>
  <c r="AP18" i="169" s="1"/>
  <c r="AQ18" i="169" s="1"/>
  <c r="AL18" i="169"/>
  <c r="AN20" i="169"/>
  <c r="AP20" i="169" s="1"/>
  <c r="AQ20" i="169" s="1"/>
  <c r="AL20" i="169"/>
  <c r="AL22" i="169"/>
  <c r="AN22" i="169"/>
  <c r="AP22" i="169" s="1"/>
  <c r="AQ22" i="169" s="1"/>
  <c r="AL23" i="169"/>
  <c r="AN23" i="169"/>
  <c r="AP23" i="169" s="1"/>
  <c r="AQ23" i="169" s="1"/>
  <c r="AL24" i="169"/>
  <c r="AN24" i="169"/>
  <c r="AP24" i="169" s="1"/>
  <c r="AQ24" i="169" s="1"/>
  <c r="AN12" i="169"/>
  <c r="AP12" i="169" s="1"/>
  <c r="AQ12" i="169" s="1"/>
  <c r="AL12" i="169"/>
  <c r="AL14" i="169"/>
  <c r="AN14" i="169"/>
  <c r="AP14" i="169" s="1"/>
  <c r="AQ14" i="169" s="1"/>
  <c r="AN11" i="169"/>
  <c r="AP11" i="169" s="1"/>
  <c r="AL11" i="169"/>
  <c r="AN13" i="169"/>
  <c r="AP13" i="169" s="1"/>
  <c r="AQ13" i="169" s="1"/>
  <c r="AL13" i="169"/>
  <c r="AL15" i="169"/>
  <c r="AN15" i="169"/>
  <c r="AP15" i="169" s="1"/>
  <c r="AQ15" i="169" s="1"/>
  <c r="AL17" i="169"/>
  <c r="AN17" i="169"/>
  <c r="AP17" i="169" s="1"/>
  <c r="AQ17" i="169" s="1"/>
  <c r="AN19" i="169"/>
  <c r="AP19" i="169" s="1"/>
  <c r="AQ19" i="169" s="1"/>
  <c r="AL19" i="169"/>
  <c r="AN21" i="169"/>
  <c r="AP21" i="169" s="1"/>
  <c r="AQ21" i="169" s="1"/>
  <c r="AL21" i="169"/>
  <c r="AQ11" i="169"/>
  <c r="E14" i="174"/>
  <c r="G14" i="174" s="1"/>
  <c r="D14" i="174" s="1"/>
  <c r="B14" i="174" s="1"/>
  <c r="H54" i="157" s="1"/>
  <c r="E18" i="174"/>
  <c r="G18" i="174" s="1"/>
  <c r="D18" i="174" s="1"/>
  <c r="B18" i="174" s="1"/>
  <c r="H58" i="157" s="1"/>
  <c r="E22" i="174"/>
  <c r="G22" i="174" s="1"/>
  <c r="D22" i="174" s="1"/>
  <c r="B22" i="174" s="1"/>
  <c r="H62" i="157" s="1"/>
  <c r="E11" i="174"/>
  <c r="G11" i="174" s="1"/>
  <c r="D11" i="174" s="1"/>
  <c r="E15" i="174"/>
  <c r="G15" i="174" s="1"/>
  <c r="D15" i="174" s="1"/>
  <c r="E19" i="174"/>
  <c r="G19" i="174" s="1"/>
  <c r="D19" i="174" s="1"/>
  <c r="E23" i="174"/>
  <c r="G23" i="174" s="1"/>
  <c r="D23" i="174" s="1"/>
  <c r="B23" i="174" s="1"/>
  <c r="H63" i="157" s="1"/>
  <c r="B11" i="174"/>
  <c r="H51" i="157" s="1"/>
  <c r="B15" i="174"/>
  <c r="H55" i="157" s="1"/>
  <c r="B19" i="174"/>
  <c r="H59" i="157" s="1"/>
  <c r="E12" i="174"/>
  <c r="G12" i="174" s="1"/>
  <c r="D12" i="174" s="1"/>
  <c r="B12" i="174" s="1"/>
  <c r="H52" i="157" s="1"/>
  <c r="E16" i="174"/>
  <c r="G16" i="174" s="1"/>
  <c r="D16" i="174" s="1"/>
  <c r="B16" i="174" s="1"/>
  <c r="H56" i="157" s="1"/>
  <c r="E20" i="174"/>
  <c r="G20" i="174" s="1"/>
  <c r="D20" i="174" s="1"/>
  <c r="B20" i="174" s="1"/>
  <c r="H60" i="157" s="1"/>
  <c r="E24" i="174"/>
  <c r="G24" i="174" s="1"/>
  <c r="D24" i="174" s="1"/>
  <c r="B24" i="174" s="1"/>
  <c r="H64" i="157" s="1"/>
  <c r="E13" i="174"/>
  <c r="G13" i="174" s="1"/>
  <c r="D13" i="174" s="1"/>
  <c r="B13" i="174" s="1"/>
  <c r="H53" i="157" s="1"/>
  <c r="E17" i="174"/>
  <c r="G17" i="174" s="1"/>
  <c r="D17" i="174" s="1"/>
  <c r="B17" i="174" s="1"/>
  <c r="H57" i="157" s="1"/>
  <c r="E21" i="174"/>
  <c r="G21" i="174" s="1"/>
  <c r="D21" i="174" s="1"/>
  <c r="B21" i="174" s="1"/>
  <c r="H61" i="157" s="1"/>
  <c r="E16" i="173"/>
  <c r="G16" i="173" s="1"/>
  <c r="D16" i="173" s="1"/>
  <c r="B16" i="173" s="1"/>
  <c r="G56" i="157" s="1"/>
  <c r="E20" i="173"/>
  <c r="G20" i="173" s="1"/>
  <c r="D20" i="173" s="1"/>
  <c r="B20" i="173" s="1"/>
  <c r="G60" i="157" s="1"/>
  <c r="E17" i="173"/>
  <c r="G17" i="173" s="1"/>
  <c r="D17" i="173" s="1"/>
  <c r="B17" i="173" s="1"/>
  <c r="G57" i="157" s="1"/>
  <c r="E21" i="173"/>
  <c r="G21" i="173" s="1"/>
  <c r="D21" i="173" s="1"/>
  <c r="E13" i="173"/>
  <c r="G13" i="173" s="1"/>
  <c r="D13" i="173" s="1"/>
  <c r="B13" i="173" s="1"/>
  <c r="G53" i="157" s="1"/>
  <c r="E12" i="173"/>
  <c r="G12" i="173" s="1"/>
  <c r="D12" i="173" s="1"/>
  <c r="B12" i="173" s="1"/>
  <c r="G52" i="157" s="1"/>
  <c r="E24" i="173"/>
  <c r="G24" i="173" s="1"/>
  <c r="D24" i="173" s="1"/>
  <c r="B24" i="173" s="1"/>
  <c r="G64" i="157" s="1"/>
  <c r="E14" i="173"/>
  <c r="G14" i="173" s="1"/>
  <c r="D14" i="173" s="1"/>
  <c r="B14" i="173" s="1"/>
  <c r="G54" i="157" s="1"/>
  <c r="E18" i="173"/>
  <c r="G18" i="173" s="1"/>
  <c r="D18" i="173" s="1"/>
  <c r="B18" i="173" s="1"/>
  <c r="G58" i="157" s="1"/>
  <c r="B21" i="173"/>
  <c r="G61" i="157" s="1"/>
  <c r="E15" i="173"/>
  <c r="G15" i="173" s="1"/>
  <c r="D15" i="173" s="1"/>
  <c r="B15" i="173" s="1"/>
  <c r="G55" i="157" s="1"/>
  <c r="E19" i="173"/>
  <c r="G19" i="173" s="1"/>
  <c r="D19" i="173" s="1"/>
  <c r="B19" i="173" s="1"/>
  <c r="G59" i="157" s="1"/>
  <c r="E11" i="173"/>
  <c r="G11" i="173" s="1"/>
  <c r="D11" i="173" s="1"/>
  <c r="B11" i="173" s="1"/>
  <c r="G51" i="157" s="1"/>
  <c r="E23" i="173"/>
  <c r="G23" i="173" s="1"/>
  <c r="D23" i="173" s="1"/>
  <c r="B23" i="173" s="1"/>
  <c r="G63" i="157" s="1"/>
  <c r="E22" i="173"/>
  <c r="G22" i="173" s="1"/>
  <c r="D22" i="173" s="1"/>
  <c r="B22" i="173" s="1"/>
  <c r="G62" i="157" s="1"/>
  <c r="AS12" i="169"/>
  <c r="AS14" i="169"/>
  <c r="AS16" i="169"/>
  <c r="AS18" i="169"/>
  <c r="AS20" i="169"/>
  <c r="AS22" i="169"/>
  <c r="AS24" i="169"/>
  <c r="AT13" i="169"/>
  <c r="AT17" i="169"/>
  <c r="AT21" i="169"/>
  <c r="AT11" i="169"/>
  <c r="AT15" i="169"/>
  <c r="AT19" i="169"/>
  <c r="AT23" i="169"/>
  <c r="AS11" i="169"/>
  <c r="X12" i="169"/>
  <c r="Y12" i="169" s="1"/>
  <c r="AD12" i="169" s="1"/>
  <c r="AT12" i="169"/>
  <c r="AS13" i="169"/>
  <c r="X14" i="169"/>
  <c r="Y14" i="169" s="1"/>
  <c r="AD14" i="169" s="1"/>
  <c r="AT14" i="169"/>
  <c r="AS15" i="169"/>
  <c r="X16" i="169"/>
  <c r="Y16" i="169" s="1"/>
  <c r="AD16" i="169" s="1"/>
  <c r="AT16" i="169"/>
  <c r="AS17" i="169"/>
  <c r="X18" i="169"/>
  <c r="Y18" i="169" s="1"/>
  <c r="AD18" i="169" s="1"/>
  <c r="AT18" i="169"/>
  <c r="AS19" i="169"/>
  <c r="X20" i="169"/>
  <c r="Y20" i="169" s="1"/>
  <c r="AD20" i="169" s="1"/>
  <c r="AT20" i="169"/>
  <c r="AS21" i="169"/>
  <c r="X22" i="169"/>
  <c r="Y22" i="169" s="1"/>
  <c r="AD22" i="169" s="1"/>
  <c r="AT22" i="169"/>
  <c r="AS23" i="169"/>
  <c r="X24" i="169"/>
  <c r="Y24" i="169" s="1"/>
  <c r="AD24" i="169" s="1"/>
  <c r="AT24" i="169"/>
  <c r="X11" i="169"/>
  <c r="Y11" i="169" s="1"/>
  <c r="AD11" i="169" s="1"/>
  <c r="X13" i="169"/>
  <c r="Y13" i="169" s="1"/>
  <c r="AD13" i="169" s="1"/>
  <c r="X15" i="169"/>
  <c r="Y15" i="169" s="1"/>
  <c r="AD15" i="169" s="1"/>
  <c r="X17" i="169"/>
  <c r="Y17" i="169" s="1"/>
  <c r="AD17" i="169" s="1"/>
  <c r="X19" i="169"/>
  <c r="Y19" i="169" s="1"/>
  <c r="AD19" i="169" s="1"/>
  <c r="X21" i="169"/>
  <c r="Y21" i="169" s="1"/>
  <c r="AD21" i="169" s="1"/>
  <c r="X23" i="169"/>
  <c r="Y23" i="169" s="1"/>
  <c r="AD23" i="169" s="1"/>
  <c r="AE20" i="169" l="1"/>
  <c r="F20" i="169" s="1"/>
  <c r="C20" i="169" s="1"/>
  <c r="AE12" i="169"/>
  <c r="F12" i="169" s="1"/>
  <c r="C12" i="169" s="1"/>
  <c r="AE21" i="169"/>
  <c r="F21" i="169" s="1"/>
  <c r="C21" i="169" s="1"/>
  <c r="AE13" i="169"/>
  <c r="F13" i="169" s="1"/>
  <c r="C13" i="169" s="1"/>
  <c r="E20" i="169"/>
  <c r="E12" i="169"/>
  <c r="G12" i="169" s="1"/>
  <c r="D12" i="169" s="1"/>
  <c r="AE24" i="169"/>
  <c r="F24" i="169" s="1"/>
  <c r="C24" i="169" s="1"/>
  <c r="AE17" i="169"/>
  <c r="F17" i="169" s="1"/>
  <c r="C17" i="169" s="1"/>
  <c r="AE16" i="169"/>
  <c r="F16" i="169" s="1"/>
  <c r="C16" i="169" s="1"/>
  <c r="AE23" i="169"/>
  <c r="AE22" i="169"/>
  <c r="F22" i="169" s="1"/>
  <c r="C22" i="169" s="1"/>
  <c r="AE19" i="169"/>
  <c r="AE18" i="169"/>
  <c r="F18" i="169" s="1"/>
  <c r="C18" i="169" s="1"/>
  <c r="AE15" i="169"/>
  <c r="AE14" i="169"/>
  <c r="F14" i="169" s="1"/>
  <c r="C14" i="169" s="1"/>
  <c r="AE11" i="169"/>
  <c r="F11" i="169" s="1"/>
  <c r="C11" i="169" s="1"/>
  <c r="G20" i="169" l="1"/>
  <c r="D20" i="169" s="1"/>
  <c r="B20" i="169" s="1"/>
  <c r="F60" i="157" s="1"/>
  <c r="B12" i="169"/>
  <c r="F52" i="157" s="1"/>
  <c r="E13" i="169"/>
  <c r="G13" i="169" s="1"/>
  <c r="D13" i="169" s="1"/>
  <c r="B13" i="169" s="1"/>
  <c r="F53" i="157" s="1"/>
  <c r="E11" i="169"/>
  <c r="F15" i="169"/>
  <c r="C15" i="169" s="1"/>
  <c r="E15" i="169"/>
  <c r="F19" i="169"/>
  <c r="C19" i="169" s="1"/>
  <c r="E19" i="169"/>
  <c r="F23" i="169"/>
  <c r="C23" i="169" s="1"/>
  <c r="E23" i="169"/>
  <c r="E16" i="169"/>
  <c r="G16" i="169" s="1"/>
  <c r="D16" i="169" s="1"/>
  <c r="B16" i="169" s="1"/>
  <c r="F56" i="157" s="1"/>
  <c r="E24" i="169"/>
  <c r="G24" i="169" s="1"/>
  <c r="D24" i="169" s="1"/>
  <c r="B24" i="169" s="1"/>
  <c r="F64" i="157" s="1"/>
  <c r="E18" i="169"/>
  <c r="G18" i="169" s="1"/>
  <c r="D18" i="169" s="1"/>
  <c r="B18" i="169" s="1"/>
  <c r="F58" i="157" s="1"/>
  <c r="E21" i="169"/>
  <c r="G21" i="169" s="1"/>
  <c r="D21" i="169" s="1"/>
  <c r="B21" i="169" s="1"/>
  <c r="F61" i="157" s="1"/>
  <c r="E14" i="169"/>
  <c r="G14" i="169" s="1"/>
  <c r="D14" i="169" s="1"/>
  <c r="B14" i="169" s="1"/>
  <c r="F54" i="157" s="1"/>
  <c r="E22" i="169"/>
  <c r="G22" i="169" s="1"/>
  <c r="D22" i="169" s="1"/>
  <c r="B22" i="169" s="1"/>
  <c r="F62" i="157" s="1"/>
  <c r="E17" i="169"/>
  <c r="G17" i="169" s="1"/>
  <c r="D17" i="169" s="1"/>
  <c r="B17" i="169" s="1"/>
  <c r="F57" i="157" s="1"/>
  <c r="G23" i="169" l="1"/>
  <c r="D23" i="169" s="1"/>
  <c r="B23" i="169" s="1"/>
  <c r="F63" i="157" s="1"/>
  <c r="G19" i="169"/>
  <c r="D19" i="169" s="1"/>
  <c r="B19" i="169" s="1"/>
  <c r="F59" i="157" s="1"/>
  <c r="G15" i="169"/>
  <c r="D15" i="169" s="1"/>
  <c r="B15" i="169" s="1"/>
  <c r="F55" i="157" s="1"/>
  <c r="G11" i="169"/>
  <c r="D11" i="169" s="1"/>
  <c r="B11" i="169" s="1"/>
  <c r="F51" i="157" s="1"/>
  <c r="Z49" i="73" l="1"/>
  <c r="Z52" i="73" s="1"/>
  <c r="Z48" i="73"/>
  <c r="Z45" i="73"/>
  <c r="Z173" i="73" s="1"/>
  <c r="Z43" i="73"/>
  <c r="Z39" i="73"/>
  <c r="Z28" i="73"/>
  <c r="Z27" i="73"/>
  <c r="Z26" i="73"/>
  <c r="Z25" i="73"/>
  <c r="Z24" i="73"/>
  <c r="Z23" i="73"/>
  <c r="Z74" i="73"/>
  <c r="Z35" i="73"/>
  <c r="Z10" i="73"/>
  <c r="Z9" i="73"/>
  <c r="Z8" i="73"/>
  <c r="Z7" i="73"/>
  <c r="Z71" i="73" l="1"/>
  <c r="Z73" i="73"/>
  <c r="Z172" i="73"/>
  <c r="Z174" i="73" s="1"/>
  <c r="Z175" i="73" s="1"/>
  <c r="Z72" i="73"/>
  <c r="RT107" i="62" l="1"/>
  <c r="WJ107" i="62" s="1"/>
  <c r="F31" i="162" l="1"/>
  <c r="G31" i="162" s="1"/>
  <c r="D31" i="162"/>
  <c r="F30" i="162"/>
  <c r="G30" i="162" s="1"/>
  <c r="D30" i="162"/>
  <c r="F29" i="162"/>
  <c r="G29" i="162" s="1"/>
  <c r="D29" i="162"/>
  <c r="F28" i="162"/>
  <c r="G28" i="162" s="1"/>
  <c r="D28" i="162"/>
  <c r="F27" i="162"/>
  <c r="G27" i="162" s="1"/>
  <c r="D27" i="162"/>
  <c r="F26" i="162"/>
  <c r="G26" i="162" s="1"/>
  <c r="D26" i="162"/>
  <c r="F25" i="162"/>
  <c r="G25" i="162" s="1"/>
  <c r="D25" i="162"/>
  <c r="F24" i="162"/>
  <c r="G24" i="162" s="1"/>
  <c r="D24" i="162"/>
  <c r="G17" i="162"/>
  <c r="F17" i="162"/>
  <c r="D17" i="162"/>
  <c r="H17" i="162" s="1"/>
  <c r="F16" i="162"/>
  <c r="G16" i="162" s="1"/>
  <c r="D16" i="162"/>
  <c r="F15" i="162"/>
  <c r="G15" i="162" s="1"/>
  <c r="D15" i="162"/>
  <c r="F14" i="162"/>
  <c r="E14" i="162"/>
  <c r="D14" i="162"/>
  <c r="F13" i="162"/>
  <c r="G13" i="162" s="1"/>
  <c r="D13" i="162"/>
  <c r="F12" i="162"/>
  <c r="G12" i="162" s="1"/>
  <c r="D12" i="162"/>
  <c r="F11" i="162"/>
  <c r="G11" i="162" s="1"/>
  <c r="D11" i="162"/>
  <c r="F10" i="162"/>
  <c r="G10" i="162" s="1"/>
  <c r="D10" i="162"/>
  <c r="F9" i="162"/>
  <c r="G9" i="162" s="1"/>
  <c r="D9" i="162"/>
  <c r="F8" i="162"/>
  <c r="G8" i="162" s="1"/>
  <c r="D8" i="162"/>
  <c r="F7" i="162"/>
  <c r="G7" i="162" s="1"/>
  <c r="D7" i="162"/>
  <c r="F6" i="162"/>
  <c r="G6" i="162" s="1"/>
  <c r="D6" i="162"/>
  <c r="F5" i="162"/>
  <c r="G5" i="162" s="1"/>
  <c r="D5" i="162"/>
  <c r="E20" i="161"/>
  <c r="C20" i="161"/>
  <c r="G20" i="161" s="1"/>
  <c r="E19" i="161"/>
  <c r="C19" i="161"/>
  <c r="G19" i="161" s="1"/>
  <c r="E18" i="161"/>
  <c r="C18" i="161"/>
  <c r="G18" i="161" s="1"/>
  <c r="E17" i="161"/>
  <c r="C17" i="161"/>
  <c r="G17" i="161" s="1"/>
  <c r="E16" i="161"/>
  <c r="C16" i="161"/>
  <c r="G16" i="161" s="1"/>
  <c r="E15" i="161"/>
  <c r="C15" i="161"/>
  <c r="G15" i="161" s="1"/>
  <c r="E14" i="161"/>
  <c r="C14" i="161"/>
  <c r="G14" i="161" s="1"/>
  <c r="E13" i="161"/>
  <c r="C13" i="161"/>
  <c r="G13" i="161" s="1"/>
  <c r="E12" i="161"/>
  <c r="C12" i="161"/>
  <c r="G12" i="161" s="1"/>
  <c r="E11" i="161"/>
  <c r="C11" i="161"/>
  <c r="G11" i="161" s="1"/>
  <c r="E10" i="161"/>
  <c r="C10" i="161"/>
  <c r="G10" i="161" s="1"/>
  <c r="E9" i="161"/>
  <c r="C9" i="161"/>
  <c r="G9" i="161" s="1"/>
  <c r="E8" i="161"/>
  <c r="C8" i="161"/>
  <c r="G8" i="161" s="1"/>
  <c r="E7" i="161"/>
  <c r="C7" i="161"/>
  <c r="G7" i="161" s="1"/>
  <c r="E6" i="161"/>
  <c r="C6" i="161"/>
  <c r="G6" i="161" s="1"/>
  <c r="E5" i="161"/>
  <c r="C5" i="161"/>
  <c r="G5" i="161" s="1"/>
  <c r="E5" i="160"/>
  <c r="G5" i="160" s="1"/>
  <c r="J5" i="160" s="1"/>
  <c r="Y14" i="158"/>
  <c r="X14" i="158"/>
  <c r="Y13" i="158"/>
  <c r="X13" i="158"/>
  <c r="K17" i="158"/>
  <c r="I17" i="158"/>
  <c r="G17" i="158"/>
  <c r="E17" i="158"/>
  <c r="B17" i="158"/>
  <c r="O17" i="158" s="1"/>
  <c r="P17" i="158" s="1"/>
  <c r="K16" i="158"/>
  <c r="I16" i="158"/>
  <c r="G16" i="158"/>
  <c r="E16" i="158"/>
  <c r="B16" i="158"/>
  <c r="O16" i="158" s="1"/>
  <c r="P16" i="158" s="1"/>
  <c r="K14" i="158"/>
  <c r="I14" i="158"/>
  <c r="G14" i="158"/>
  <c r="E14" i="158"/>
  <c r="B14" i="158"/>
  <c r="L14" i="158" s="1"/>
  <c r="M14" i="158" s="1"/>
  <c r="K13" i="158"/>
  <c r="I13" i="158"/>
  <c r="G13" i="158"/>
  <c r="E13" i="158"/>
  <c r="B13" i="158"/>
  <c r="O13" i="158" s="1"/>
  <c r="P13" i="158" s="1"/>
  <c r="K11" i="158"/>
  <c r="I11" i="158"/>
  <c r="G11" i="158"/>
  <c r="E11" i="158"/>
  <c r="B11" i="158"/>
  <c r="K10" i="158"/>
  <c r="I10" i="158"/>
  <c r="G10" i="158"/>
  <c r="E10" i="158"/>
  <c r="B10" i="158"/>
  <c r="H11" i="162" l="1"/>
  <c r="H12" i="162"/>
  <c r="G14" i="162"/>
  <c r="H14" i="162" s="1"/>
  <c r="H13" i="162"/>
  <c r="Q11" i="158"/>
  <c r="Q17" i="158"/>
  <c r="Q13" i="158"/>
  <c r="S13" i="158" s="1"/>
  <c r="Q16" i="158"/>
  <c r="H15" i="162"/>
  <c r="H16" i="162"/>
  <c r="H5" i="162"/>
  <c r="H6" i="162"/>
  <c r="H7" i="162"/>
  <c r="H8" i="162"/>
  <c r="H9" i="162"/>
  <c r="H10" i="162"/>
  <c r="H24" i="162"/>
  <c r="H25" i="162"/>
  <c r="H26" i="162"/>
  <c r="H27" i="162"/>
  <c r="H28" i="162"/>
  <c r="H29" i="162"/>
  <c r="H30" i="162"/>
  <c r="H31" i="162"/>
  <c r="G21" i="161"/>
  <c r="G23" i="161" s="1"/>
  <c r="AA14" i="158"/>
  <c r="AD14" i="158" s="1"/>
  <c r="B35" i="158" s="1"/>
  <c r="F146" i="157" s="1"/>
  <c r="G146" i="157" s="1"/>
  <c r="Z14" i="158"/>
  <c r="AC14" i="158" s="1"/>
  <c r="B36" i="158" s="1"/>
  <c r="F147" i="157" s="1"/>
  <c r="H147" i="157" s="1"/>
  <c r="AB14" i="158"/>
  <c r="AE14" i="158" s="1"/>
  <c r="B34" i="158" s="1"/>
  <c r="F145" i="157" s="1"/>
  <c r="N10" i="158"/>
  <c r="L10" i="158"/>
  <c r="N14" i="158"/>
  <c r="O11" i="158"/>
  <c r="L13" i="158"/>
  <c r="Q14" i="158"/>
  <c r="S14" i="158" s="1"/>
  <c r="L17" i="158"/>
  <c r="L16" i="158"/>
  <c r="O10" i="158"/>
  <c r="Q10" i="158"/>
  <c r="L11" i="158"/>
  <c r="N11" i="158"/>
  <c r="N13" i="158"/>
  <c r="O14" i="158"/>
  <c r="N16" i="158"/>
  <c r="N17" i="158"/>
  <c r="G145" i="157" l="1"/>
  <c r="G110" i="157" s="1"/>
  <c r="G40" i="157" s="1"/>
  <c r="G705" i="157" s="1"/>
  <c r="J747" i="157" s="1"/>
  <c r="F110" i="157"/>
  <c r="F40" i="157" s="1"/>
  <c r="F705" i="157" s="1"/>
  <c r="I747" i="157" s="1"/>
  <c r="H145" i="157"/>
  <c r="H110" i="157" s="1"/>
  <c r="H40" i="157" s="1"/>
  <c r="H705" i="157" s="1"/>
  <c r="K747" i="157" s="1"/>
  <c r="B31" i="158"/>
  <c r="F142" i="157" s="1"/>
  <c r="B32" i="158"/>
  <c r="F143" i="157" s="1"/>
  <c r="B33" i="158"/>
  <c r="F144" i="157" s="1"/>
  <c r="G147" i="157"/>
  <c r="H146" i="157"/>
  <c r="H18" i="162"/>
  <c r="H20" i="162" s="1"/>
  <c r="H32" i="162"/>
  <c r="H34" i="162" s="1"/>
  <c r="H21" i="161"/>
  <c r="M11" i="158"/>
  <c r="AB11" i="158"/>
  <c r="AE11" i="158" s="1"/>
  <c r="P10" i="158"/>
  <c r="M16" i="158"/>
  <c r="AB16" i="158"/>
  <c r="AE16" i="158" s="1"/>
  <c r="M13" i="158"/>
  <c r="AB13" i="158"/>
  <c r="AE13" i="158" s="1"/>
  <c r="B28" i="158" s="1"/>
  <c r="F139" i="157" s="1"/>
  <c r="AA13" i="158"/>
  <c r="AD13" i="158" s="1"/>
  <c r="B29" i="158" s="1"/>
  <c r="F140" i="157" s="1"/>
  <c r="P14" i="158"/>
  <c r="M17" i="158"/>
  <c r="AB17" i="158"/>
  <c r="AE17" i="158" s="1"/>
  <c r="B40" i="158" s="1"/>
  <c r="F151" i="157" s="1"/>
  <c r="P11" i="158"/>
  <c r="M10" i="158"/>
  <c r="AB10" i="158"/>
  <c r="AE10" i="158" s="1"/>
  <c r="Z13" i="158"/>
  <c r="AC13" i="158" s="1"/>
  <c r="B30" i="158" s="1"/>
  <c r="F141" i="157" s="1"/>
  <c r="S17" i="158"/>
  <c r="U14" i="158"/>
  <c r="V14" i="158" s="1"/>
  <c r="S11" i="158"/>
  <c r="U13" i="158"/>
  <c r="V13" i="158" s="1"/>
  <c r="S10" i="158"/>
  <c r="T10" i="158" s="1"/>
  <c r="S16" i="158"/>
  <c r="F116" i="157" l="1"/>
  <c r="F46" i="157" s="1"/>
  <c r="F711" i="157" s="1"/>
  <c r="I753" i="157" s="1"/>
  <c r="H151" i="157"/>
  <c r="H116" i="157" s="1"/>
  <c r="H46" i="157" s="1"/>
  <c r="H711" i="157" s="1"/>
  <c r="K753" i="157" s="1"/>
  <c r="G151" i="157"/>
  <c r="G116" i="157" s="1"/>
  <c r="G46" i="157" s="1"/>
  <c r="G711" i="157" s="1"/>
  <c r="J753" i="157" s="1"/>
  <c r="AO747" i="157"/>
  <c r="NM747" i="157"/>
  <c r="XE747" i="157"/>
  <c r="CZ747" i="157"/>
  <c r="PX747" i="157"/>
  <c r="ACV747" i="157"/>
  <c r="APT747" i="157"/>
  <c r="AFG747" i="157"/>
  <c r="YU747" i="157"/>
  <c r="EP747" i="157"/>
  <c r="RN747" i="157"/>
  <c r="AEL747" i="157"/>
  <c r="DU747" i="157"/>
  <c r="T747" i="157"/>
  <c r="MR747" i="157"/>
  <c r="ZP747" i="157"/>
  <c r="AMN747" i="157"/>
  <c r="AIM747" i="157"/>
  <c r="AOY747" i="157"/>
  <c r="AVK747" i="157"/>
  <c r="FK747" i="157"/>
  <c r="PC747" i="157"/>
  <c r="BJ747" i="157"/>
  <c r="HA747" i="157"/>
  <c r="QS747" i="157"/>
  <c r="JL747" i="157"/>
  <c r="WJ747" i="157"/>
  <c r="AJH747" i="157"/>
  <c r="IQ747" i="157"/>
  <c r="VO747" i="157"/>
  <c r="SI747" i="157"/>
  <c r="LB747" i="157"/>
  <c r="XZ747" i="157"/>
  <c r="ASZ747" i="157"/>
  <c r="ASE747" i="157"/>
  <c r="ABF747" i="157"/>
  <c r="ARJ747" i="157"/>
  <c r="ANI747" i="157"/>
  <c r="ATU747" i="157"/>
  <c r="AGW747" i="157"/>
  <c r="AGB747" i="157"/>
  <c r="LW747" i="157"/>
  <c r="CE747" i="157"/>
  <c r="UT747" i="157"/>
  <c r="AOD747" i="157"/>
  <c r="ADQ747" i="157"/>
  <c r="TD747" i="157"/>
  <c r="ACA747" i="157"/>
  <c r="OH747" i="157"/>
  <c r="AKX747" i="157"/>
  <c r="TY747" i="157"/>
  <c r="AQO747" i="157"/>
  <c r="GF747" i="157"/>
  <c r="HV747" i="157"/>
  <c r="ALS747" i="157"/>
  <c r="AHR747" i="157"/>
  <c r="KG747" i="157"/>
  <c r="AAK747" i="157"/>
  <c r="AUP747" i="157"/>
  <c r="AKC747" i="157"/>
  <c r="F104" i="157"/>
  <c r="F34" i="157" s="1"/>
  <c r="F699" i="157" s="1"/>
  <c r="I741" i="157" s="1"/>
  <c r="H139" i="157"/>
  <c r="H104" i="157" s="1"/>
  <c r="H34" i="157" s="1"/>
  <c r="H699" i="157" s="1"/>
  <c r="K741" i="157" s="1"/>
  <c r="G139" i="157"/>
  <c r="G104" i="157" s="1"/>
  <c r="G34" i="157" s="1"/>
  <c r="G699" i="157" s="1"/>
  <c r="J741" i="157" s="1"/>
  <c r="AVI747" i="157"/>
  <c r="ALQ747" i="157"/>
  <c r="KZ747" i="157"/>
  <c r="XX747" i="157"/>
  <c r="AKV747" i="157"/>
  <c r="QQ747" i="157"/>
  <c r="ANG747" i="157"/>
  <c r="ATS747" i="157"/>
  <c r="DS747" i="157"/>
  <c r="NK747" i="157"/>
  <c r="R747" i="157"/>
  <c r="MP747" i="157"/>
  <c r="ZN747" i="157"/>
  <c r="PA747" i="157"/>
  <c r="YS747" i="157"/>
  <c r="HT747" i="157"/>
  <c r="UR747" i="157"/>
  <c r="AHP747" i="157"/>
  <c r="AUN747" i="157"/>
  <c r="TW747" i="157"/>
  <c r="AAI747" i="157"/>
  <c r="AFE747" i="157"/>
  <c r="EN747" i="157"/>
  <c r="RL747" i="157"/>
  <c r="AEJ747" i="157"/>
  <c r="ARH747" i="157"/>
  <c r="AKA747" i="157"/>
  <c r="AQM747" i="157"/>
  <c r="AM747" i="157"/>
  <c r="GY747" i="157"/>
  <c r="ADO747" i="157"/>
  <c r="GD747" i="157"/>
  <c r="TB747" i="157"/>
  <c r="AFZ747" i="157"/>
  <c r="VM747" i="157"/>
  <c r="ABD747" i="157"/>
  <c r="AGU747" i="157"/>
  <c r="JJ747" i="157"/>
  <c r="AML747" i="157"/>
  <c r="LU747" i="157"/>
  <c r="ABY747" i="157"/>
  <c r="IO747" i="157"/>
  <c r="OF747" i="157"/>
  <c r="CX747" i="157"/>
  <c r="ACT747" i="157"/>
  <c r="AJF747" i="157"/>
  <c r="CC747" i="157"/>
  <c r="SG747" i="157"/>
  <c r="AOW747" i="157"/>
  <c r="BH747" i="157"/>
  <c r="KE747" i="157"/>
  <c r="WH747" i="157"/>
  <c r="ASX747" i="157"/>
  <c r="FI747" i="157"/>
  <c r="AIK747" i="157"/>
  <c r="AOB747" i="157"/>
  <c r="ASC747" i="157"/>
  <c r="XC747" i="157"/>
  <c r="PV747" i="157"/>
  <c r="APR747" i="157"/>
  <c r="AOC747" i="157"/>
  <c r="GE747" i="157"/>
  <c r="AGA747" i="157"/>
  <c r="LA747" i="157"/>
  <c r="AKW747" i="157"/>
  <c r="PW747" i="157"/>
  <c r="APS747" i="157"/>
  <c r="US747" i="157"/>
  <c r="GZ747" i="157"/>
  <c r="TX747" i="157"/>
  <c r="AGV747" i="157"/>
  <c r="ATT747" i="157"/>
  <c r="IP747" i="157"/>
  <c r="VN747" i="157"/>
  <c r="MQ747" i="157"/>
  <c r="AMM747" i="157"/>
  <c r="RM747" i="157"/>
  <c r="ARI747" i="157"/>
  <c r="WI747" i="157"/>
  <c r="BI747" i="157"/>
  <c r="ABE747" i="157"/>
  <c r="DT747" i="157"/>
  <c r="QR747" i="157"/>
  <c r="ADP747" i="157"/>
  <c r="AQN747" i="157"/>
  <c r="TC747" i="157"/>
  <c r="ASY747" i="157"/>
  <c r="XY747" i="157"/>
  <c r="CY747" i="157"/>
  <c r="ACU747" i="157"/>
  <c r="HU747" i="157"/>
  <c r="AHQ747" i="157"/>
  <c r="AN747" i="157"/>
  <c r="NL747" i="157"/>
  <c r="AAJ747" i="157"/>
  <c r="ANH747" i="157"/>
  <c r="CD747" i="157"/>
  <c r="PB747" i="157"/>
  <c r="ABZ747" i="157"/>
  <c r="EO747" i="157"/>
  <c r="OG747" i="157"/>
  <c r="KF747" i="157"/>
  <c r="SH747" i="157"/>
  <c r="AIL747" i="157"/>
  <c r="AVJ747" i="157"/>
  <c r="AJG747" i="157"/>
  <c r="XD747" i="157"/>
  <c r="AEK747" i="157"/>
  <c r="LV747" i="157"/>
  <c r="ASD747" i="157"/>
  <c r="AUO747" i="157"/>
  <c r="S747" i="157"/>
  <c r="JK747" i="157"/>
  <c r="AKB747" i="157"/>
  <c r="FJ747" i="157"/>
  <c r="AFF747" i="157"/>
  <c r="AOX747" i="157"/>
  <c r="ZO747" i="157"/>
  <c r="ALR747" i="157"/>
  <c r="YT747" i="157"/>
  <c r="B38" i="158"/>
  <c r="F149" i="157" s="1"/>
  <c r="B39" i="158"/>
  <c r="F150" i="157" s="1"/>
  <c r="B37" i="158"/>
  <c r="F148" i="157" s="1"/>
  <c r="H142" i="157"/>
  <c r="G142" i="157"/>
  <c r="G143" i="157"/>
  <c r="H143" i="157"/>
  <c r="H144" i="157"/>
  <c r="G144" i="157"/>
  <c r="G141" i="157"/>
  <c r="H141" i="157"/>
  <c r="B26" i="158"/>
  <c r="F137" i="157" s="1"/>
  <c r="B27" i="158"/>
  <c r="F138" i="157" s="1"/>
  <c r="B25" i="158"/>
  <c r="F136" i="157" s="1"/>
  <c r="H140" i="157"/>
  <c r="G140" i="157"/>
  <c r="I18" i="162"/>
  <c r="I32" i="162"/>
  <c r="X10" i="158"/>
  <c r="Z10" i="158" s="1"/>
  <c r="AC10" i="158" s="1"/>
  <c r="Y10" i="158"/>
  <c r="AA10" i="158" s="1"/>
  <c r="AD10" i="158" s="1"/>
  <c r="U10" i="158"/>
  <c r="V10" i="158" s="1"/>
  <c r="U11" i="158"/>
  <c r="T11" i="158"/>
  <c r="U16" i="158"/>
  <c r="U17" i="158"/>
  <c r="AVI741" i="157" l="1"/>
  <c r="FI741" i="157"/>
  <c r="HT741" i="157"/>
  <c r="UR741" i="157"/>
  <c r="AHP741" i="157"/>
  <c r="AUN741" i="157"/>
  <c r="NK741" i="157"/>
  <c r="TW741" i="157"/>
  <c r="ADO741" i="157"/>
  <c r="AQM741" i="157"/>
  <c r="KE741" i="157"/>
  <c r="GD741" i="157"/>
  <c r="TB741" i="157"/>
  <c r="AFZ741" i="157"/>
  <c r="ASX741" i="157"/>
  <c r="SG741" i="157"/>
  <c r="ABY741" i="157"/>
  <c r="AOW741" i="157"/>
  <c r="EN741" i="157"/>
  <c r="RL741" i="157"/>
  <c r="AEJ741" i="157"/>
  <c r="ARH741" i="157"/>
  <c r="AM741" i="157"/>
  <c r="AAI741" i="157"/>
  <c r="ANG741" i="157"/>
  <c r="CX741" i="157"/>
  <c r="PV741" i="157"/>
  <c r="ACT741" i="157"/>
  <c r="APR741" i="157"/>
  <c r="YS741" i="157"/>
  <c r="ALQ741" i="157"/>
  <c r="IO741" i="157"/>
  <c r="BH741" i="157"/>
  <c r="OF741" i="157"/>
  <c r="ABD741" i="157"/>
  <c r="AOB741" i="157"/>
  <c r="DS741" i="157"/>
  <c r="QQ741" i="157"/>
  <c r="XC741" i="157"/>
  <c r="AKA741" i="157"/>
  <c r="R741" i="157"/>
  <c r="MP741" i="157"/>
  <c r="ZN741" i="157"/>
  <c r="AML741" i="157"/>
  <c r="PA741" i="157"/>
  <c r="VM741" i="157"/>
  <c r="AIK741" i="157"/>
  <c r="KZ741" i="157"/>
  <c r="ATS741" i="157"/>
  <c r="JJ741" i="157"/>
  <c r="ASC741" i="157"/>
  <c r="AGU741" i="157"/>
  <c r="AFE741" i="157"/>
  <c r="LU741" i="157"/>
  <c r="GY741" i="157"/>
  <c r="CC741" i="157"/>
  <c r="AKV741" i="157"/>
  <c r="AJF741" i="157"/>
  <c r="XX741" i="157"/>
  <c r="WH741" i="157"/>
  <c r="MQ753" i="157"/>
  <c r="EO753" i="157"/>
  <c r="JK753" i="157"/>
  <c r="OG753" i="157"/>
  <c r="GZ753" i="157"/>
  <c r="TX753" i="157"/>
  <c r="AGV753" i="157"/>
  <c r="ATT753" i="157"/>
  <c r="ZO753" i="157"/>
  <c r="AMM753" i="157"/>
  <c r="LV753" i="157"/>
  <c r="YT753" i="157"/>
  <c r="ALR753" i="157"/>
  <c r="AEK753" i="157"/>
  <c r="ARI753" i="157"/>
  <c r="LA753" i="157"/>
  <c r="PW753" i="157"/>
  <c r="S753" i="157"/>
  <c r="DT753" i="157"/>
  <c r="QR753" i="157"/>
  <c r="ADP753" i="157"/>
  <c r="AQN753" i="157"/>
  <c r="WI753" i="157"/>
  <c r="AJG753" i="157"/>
  <c r="IP753" i="157"/>
  <c r="VN753" i="157"/>
  <c r="AIL753" i="157"/>
  <c r="AVJ753" i="157"/>
  <c r="ABE753" i="157"/>
  <c r="AOC753" i="157"/>
  <c r="RM753" i="157"/>
  <c r="BI753" i="157"/>
  <c r="GE753" i="157"/>
  <c r="AN753" i="157"/>
  <c r="NL753" i="157"/>
  <c r="AAJ753" i="157"/>
  <c r="ANH753" i="157"/>
  <c r="TC753" i="157"/>
  <c r="AGA753" i="157"/>
  <c r="ASY753" i="157"/>
  <c r="FJ753" i="157"/>
  <c r="SH753" i="157"/>
  <c r="AFF753" i="157"/>
  <c r="ASD753" i="157"/>
  <c r="XY753" i="157"/>
  <c r="AKW753" i="157"/>
  <c r="CY753" i="157"/>
  <c r="APS753" i="157"/>
  <c r="ABZ753" i="157"/>
  <c r="US753" i="157"/>
  <c r="KF753" i="157"/>
  <c r="HU753" i="157"/>
  <c r="AKB753" i="157"/>
  <c r="ACU753" i="157"/>
  <c r="PB753" i="157"/>
  <c r="XD753" i="157"/>
  <c r="CD753" i="157"/>
  <c r="AUO753" i="157"/>
  <c r="AOX753" i="157"/>
  <c r="AHQ753" i="157"/>
  <c r="AWD747" i="157"/>
  <c r="AWE747" i="157"/>
  <c r="TC741" i="157"/>
  <c r="LA741" i="157"/>
  <c r="PW741" i="157"/>
  <c r="OG741" i="157"/>
  <c r="MQ741" i="157"/>
  <c r="RM741" i="157"/>
  <c r="WI741" i="157"/>
  <c r="US741" i="157"/>
  <c r="CY741" i="157"/>
  <c r="BI741" i="157"/>
  <c r="S741" i="157"/>
  <c r="GE741" i="157"/>
  <c r="DT741" i="157"/>
  <c r="QR741" i="157"/>
  <c r="ADP741" i="157"/>
  <c r="AQN741" i="157"/>
  <c r="ZO741" i="157"/>
  <c r="AMM741" i="157"/>
  <c r="CD741" i="157"/>
  <c r="PB741" i="157"/>
  <c r="ABZ741" i="157"/>
  <c r="AOX741" i="157"/>
  <c r="XY741" i="157"/>
  <c r="AKW741" i="157"/>
  <c r="EO741" i="157"/>
  <c r="AN741" i="157"/>
  <c r="NL741" i="157"/>
  <c r="AAJ741" i="157"/>
  <c r="ANH741" i="157"/>
  <c r="AJG741" i="157"/>
  <c r="LV741" i="157"/>
  <c r="YT741" i="157"/>
  <c r="ALR741" i="157"/>
  <c r="AHQ741" i="157"/>
  <c r="AUO741" i="157"/>
  <c r="HU741" i="157"/>
  <c r="JK741" i="157"/>
  <c r="KF741" i="157"/>
  <c r="XD741" i="157"/>
  <c r="AKB741" i="157"/>
  <c r="AGA741" i="157"/>
  <c r="ASY741" i="157"/>
  <c r="IP741" i="157"/>
  <c r="VN741" i="157"/>
  <c r="AIL741" i="157"/>
  <c r="AVJ741" i="157"/>
  <c r="AEK741" i="157"/>
  <c r="ARI741" i="157"/>
  <c r="ATT741" i="157"/>
  <c r="ACU741" i="157"/>
  <c r="ASD741" i="157"/>
  <c r="ABE741" i="157"/>
  <c r="AFF741" i="157"/>
  <c r="FJ741" i="157"/>
  <c r="AGV741" i="157"/>
  <c r="TX741" i="157"/>
  <c r="SH741" i="157"/>
  <c r="GZ741" i="157"/>
  <c r="APS741" i="157"/>
  <c r="AOC741" i="157"/>
  <c r="CZ753" i="157"/>
  <c r="PX753" i="157"/>
  <c r="ACV753" i="157"/>
  <c r="APT753" i="157"/>
  <c r="VO753" i="157"/>
  <c r="AIM753" i="157"/>
  <c r="AVK753" i="157"/>
  <c r="HV753" i="157"/>
  <c r="UT753" i="157"/>
  <c r="AHR753" i="157"/>
  <c r="AUP753" i="157"/>
  <c r="DU753" i="157"/>
  <c r="KG753" i="157"/>
  <c r="QS753" i="157"/>
  <c r="AAK753" i="157"/>
  <c r="ANI753" i="157"/>
  <c r="T753" i="157"/>
  <c r="MR753" i="157"/>
  <c r="ZP753" i="157"/>
  <c r="AMN753" i="157"/>
  <c r="FK753" i="157"/>
  <c r="LW753" i="157"/>
  <c r="SI753" i="157"/>
  <c r="AFG753" i="157"/>
  <c r="ASE753" i="157"/>
  <c r="EP753" i="157"/>
  <c r="RN753" i="157"/>
  <c r="AEL753" i="157"/>
  <c r="ARJ753" i="157"/>
  <c r="XE753" i="157"/>
  <c r="AKC753" i="157"/>
  <c r="JL753" i="157"/>
  <c r="WJ753" i="157"/>
  <c r="AJH753" i="157"/>
  <c r="ACA753" i="157"/>
  <c r="AOY753" i="157"/>
  <c r="BJ753" i="157"/>
  <c r="OH753" i="157"/>
  <c r="ABF753" i="157"/>
  <c r="AOD753" i="157"/>
  <c r="AO753" i="157"/>
  <c r="HA753" i="157"/>
  <c r="NM753" i="157"/>
  <c r="TY753" i="157"/>
  <c r="AGW753" i="157"/>
  <c r="ATU753" i="157"/>
  <c r="AGB753" i="157"/>
  <c r="CE753" i="157"/>
  <c r="YU753" i="157"/>
  <c r="LB753" i="157"/>
  <c r="ASZ753" i="157"/>
  <c r="ALS753" i="157"/>
  <c r="XZ753" i="157"/>
  <c r="TD753" i="157"/>
  <c r="IQ753" i="157"/>
  <c r="AQO753" i="157"/>
  <c r="GF753" i="157"/>
  <c r="PC753" i="157"/>
  <c r="AKX753" i="157"/>
  <c r="ADQ753" i="157"/>
  <c r="T741" i="157"/>
  <c r="MR741" i="157"/>
  <c r="ZP741" i="157"/>
  <c r="AMN741" i="157"/>
  <c r="AIM741" i="157"/>
  <c r="AVK741" i="157"/>
  <c r="LB741" i="157"/>
  <c r="XZ741" i="157"/>
  <c r="AKX741" i="157"/>
  <c r="KG741" i="157"/>
  <c r="AGW741" i="157"/>
  <c r="ATU741" i="157"/>
  <c r="NM741" i="157"/>
  <c r="ADQ741" i="157"/>
  <c r="AQO741" i="157"/>
  <c r="HA741" i="157"/>
  <c r="JL741" i="157"/>
  <c r="WJ741" i="157"/>
  <c r="AJH741" i="157"/>
  <c r="PC741" i="157"/>
  <c r="VO741" i="157"/>
  <c r="AFG741" i="157"/>
  <c r="ASE741" i="157"/>
  <c r="CE741" i="157"/>
  <c r="LW741" i="157"/>
  <c r="HV741" i="157"/>
  <c r="UT741" i="157"/>
  <c r="AHR741" i="157"/>
  <c r="AUP741" i="157"/>
  <c r="TY741" i="157"/>
  <c r="AO741" i="157"/>
  <c r="GF741" i="157"/>
  <c r="TD741" i="157"/>
  <c r="AGB741" i="157"/>
  <c r="ASZ741" i="157"/>
  <c r="ACA741" i="157"/>
  <c r="AOY741" i="157"/>
  <c r="FK741" i="157"/>
  <c r="EP741" i="157"/>
  <c r="RN741" i="157"/>
  <c r="AEL741" i="157"/>
  <c r="ARJ741" i="157"/>
  <c r="AAK741" i="157"/>
  <c r="ANI741" i="157"/>
  <c r="DU741" i="157"/>
  <c r="ACV741" i="157"/>
  <c r="ABF741" i="157"/>
  <c r="OH741" i="157"/>
  <c r="APT741" i="157"/>
  <c r="XE741" i="157"/>
  <c r="PX741" i="157"/>
  <c r="IQ741" i="157"/>
  <c r="YU741" i="157"/>
  <c r="AOD741" i="157"/>
  <c r="CZ741" i="157"/>
  <c r="SI741" i="157"/>
  <c r="ALS741" i="157"/>
  <c r="BJ741" i="157"/>
  <c r="QS741" i="157"/>
  <c r="AKC741" i="157"/>
  <c r="AWF747" i="157"/>
  <c r="AVI753" i="157"/>
  <c r="KZ753" i="157"/>
  <c r="XX753" i="157"/>
  <c r="AKV753" i="157"/>
  <c r="DS753" i="157"/>
  <c r="KE753" i="157"/>
  <c r="QQ753" i="157"/>
  <c r="ADO753" i="157"/>
  <c r="AQM753" i="157"/>
  <c r="CX753" i="157"/>
  <c r="PV753" i="157"/>
  <c r="ACT753" i="157"/>
  <c r="APR753" i="157"/>
  <c r="VM753" i="157"/>
  <c r="AIK753" i="157"/>
  <c r="HT753" i="157"/>
  <c r="UR753" i="157"/>
  <c r="AHP753" i="157"/>
  <c r="AUN753" i="157"/>
  <c r="AAI753" i="157"/>
  <c r="ANG753" i="157"/>
  <c r="R753" i="157"/>
  <c r="MP753" i="157"/>
  <c r="ZN753" i="157"/>
  <c r="AML753" i="157"/>
  <c r="FI753" i="157"/>
  <c r="LU753" i="157"/>
  <c r="SG753" i="157"/>
  <c r="AFE753" i="157"/>
  <c r="ASC753" i="157"/>
  <c r="EN753" i="157"/>
  <c r="RL753" i="157"/>
  <c r="AEJ753" i="157"/>
  <c r="ARH753" i="157"/>
  <c r="AM753" i="157"/>
  <c r="GY753" i="157"/>
  <c r="NK753" i="157"/>
  <c r="XC753" i="157"/>
  <c r="AKA753" i="157"/>
  <c r="JJ753" i="157"/>
  <c r="WH753" i="157"/>
  <c r="AJF753" i="157"/>
  <c r="ABY753" i="157"/>
  <c r="AOW753" i="157"/>
  <c r="OF753" i="157"/>
  <c r="ASX753" i="157"/>
  <c r="ALQ753" i="157"/>
  <c r="PA753" i="157"/>
  <c r="BH753" i="157"/>
  <c r="ATS753" i="157"/>
  <c r="AFZ753" i="157"/>
  <c r="CC753" i="157"/>
  <c r="YS753" i="157"/>
  <c r="AOB753" i="157"/>
  <c r="AGU753" i="157"/>
  <c r="TB753" i="157"/>
  <c r="IO753" i="157"/>
  <c r="ABD753" i="157"/>
  <c r="TW753" i="157"/>
  <c r="GD753" i="157"/>
  <c r="H149" i="157"/>
  <c r="G149" i="157"/>
  <c r="G150" i="157"/>
  <c r="H150" i="157"/>
  <c r="G148" i="157"/>
  <c r="H148" i="157"/>
  <c r="G136" i="157"/>
  <c r="H136" i="157"/>
  <c r="H137" i="157"/>
  <c r="G137" i="157"/>
  <c r="G138" i="157"/>
  <c r="H138" i="157"/>
  <c r="X16" i="158"/>
  <c r="Z16" i="158" s="1"/>
  <c r="AC16" i="158" s="1"/>
  <c r="Y16" i="158"/>
  <c r="AA16" i="158" s="1"/>
  <c r="AD16" i="158" s="1"/>
  <c r="Y11" i="158"/>
  <c r="AA11" i="158" s="1"/>
  <c r="AD11" i="158" s="1"/>
  <c r="X11" i="158"/>
  <c r="Z11" i="158" s="1"/>
  <c r="AC11" i="158" s="1"/>
  <c r="Y17" i="158"/>
  <c r="AA17" i="158" s="1"/>
  <c r="AD17" i="158" s="1"/>
  <c r="B41" i="158" s="1"/>
  <c r="F152" i="157" s="1"/>
  <c r="X17" i="158"/>
  <c r="Z17" i="158" s="1"/>
  <c r="AC17" i="158" s="1"/>
  <c r="B42" i="158" s="1"/>
  <c r="F153" i="157" s="1"/>
  <c r="V16" i="158"/>
  <c r="V11" i="158"/>
  <c r="V17" i="158"/>
  <c r="AWF741" i="157" l="1"/>
  <c r="AWF753" i="157"/>
  <c r="AWE753" i="157"/>
  <c r="AWD753" i="157"/>
  <c r="AWE741" i="157"/>
  <c r="AWD741" i="157"/>
  <c r="H152" i="157"/>
  <c r="H117" i="157" s="1"/>
  <c r="H47" i="157" s="1"/>
  <c r="G152" i="157"/>
  <c r="G117" i="157" s="1"/>
  <c r="G47" i="157" s="1"/>
  <c r="G153" i="157"/>
  <c r="H153" i="157"/>
  <c r="J21" i="19"/>
  <c r="P21" i="19" s="1"/>
  <c r="Q21" i="19" s="1"/>
  <c r="F21" i="19"/>
  <c r="E624" i="157" s="1"/>
  <c r="K21" i="83"/>
  <c r="Q21" i="83" s="1"/>
  <c r="R21" i="83" s="1"/>
  <c r="F21" i="83"/>
  <c r="L21" i="101"/>
  <c r="R21" i="101" s="1"/>
  <c r="S21" i="101" s="1"/>
  <c r="F21" i="101"/>
  <c r="Z35" i="74"/>
  <c r="Z55" i="74"/>
  <c r="Z52" i="74"/>
  <c r="Z49" i="74"/>
  <c r="Z48" i="74"/>
  <c r="Z43" i="74"/>
  <c r="Z40" i="74"/>
  <c r="Z173" i="74" s="1"/>
  <c r="Z39" i="74"/>
  <c r="Z30" i="74"/>
  <c r="Z29" i="74"/>
  <c r="Z28" i="74"/>
  <c r="Z27" i="74"/>
  <c r="Z26" i="74"/>
  <c r="Z25" i="74"/>
  <c r="Z24" i="74"/>
  <c r="Z23" i="74"/>
  <c r="Z10" i="74"/>
  <c r="Z9" i="74"/>
  <c r="Z8" i="74"/>
  <c r="Z7" i="74"/>
  <c r="N295" i="55"/>
  <c r="F589" i="157" s="1"/>
  <c r="C20" i="104"/>
  <c r="E20" i="104" s="1"/>
  <c r="E64" i="157" s="1"/>
  <c r="H258" i="157"/>
  <c r="G258" i="157"/>
  <c r="F258" i="157"/>
  <c r="H257" i="157"/>
  <c r="G257" i="157"/>
  <c r="F257" i="157"/>
  <c r="H255" i="157"/>
  <c r="G255" i="157"/>
  <c r="F255" i="157"/>
  <c r="H254" i="157"/>
  <c r="G254" i="157"/>
  <c r="F254" i="157"/>
  <c r="H253" i="157"/>
  <c r="G253" i="157"/>
  <c r="F253" i="157"/>
  <c r="H223" i="157"/>
  <c r="G223" i="157"/>
  <c r="F223" i="157"/>
  <c r="H222" i="157"/>
  <c r="G222" i="157"/>
  <c r="F222" i="157"/>
  <c r="H220" i="157"/>
  <c r="G220" i="157"/>
  <c r="F220" i="157"/>
  <c r="H219" i="157"/>
  <c r="G219" i="157"/>
  <c r="F219" i="157"/>
  <c r="H218" i="157"/>
  <c r="G218" i="157"/>
  <c r="F218" i="157"/>
  <c r="H118" i="157"/>
  <c r="H48" i="157" s="1"/>
  <c r="G118" i="157"/>
  <c r="G48" i="157" s="1"/>
  <c r="F118" i="157"/>
  <c r="F48" i="157" s="1"/>
  <c r="F117" i="157"/>
  <c r="F47" i="157" s="1"/>
  <c r="H115" i="157"/>
  <c r="H45" i="157" s="1"/>
  <c r="G115" i="157"/>
  <c r="G45" i="157" s="1"/>
  <c r="F115" i="157"/>
  <c r="F45" i="157" s="1"/>
  <c r="H114" i="157"/>
  <c r="H44" i="157" s="1"/>
  <c r="G114" i="157"/>
  <c r="G44" i="157" s="1"/>
  <c r="F114" i="157"/>
  <c r="F44" i="157" s="1"/>
  <c r="H113" i="157"/>
  <c r="H43" i="157" s="1"/>
  <c r="G113" i="157"/>
  <c r="G43" i="157" s="1"/>
  <c r="F113" i="157"/>
  <c r="F43" i="157" s="1"/>
  <c r="AVT737" i="157"/>
  <c r="AVS737" i="157"/>
  <c r="AVR737" i="157"/>
  <c r="AVH737" i="157"/>
  <c r="AVG737" i="157"/>
  <c r="AVF737" i="157"/>
  <c r="AUY737" i="157"/>
  <c r="AUX737" i="157"/>
  <c r="AUW737" i="157"/>
  <c r="AUM737" i="157"/>
  <c r="AUL737" i="157"/>
  <c r="AUK737" i="157"/>
  <c r="AUD737" i="157"/>
  <c r="AUC737" i="157"/>
  <c r="AUB737" i="157"/>
  <c r="ATR737" i="157"/>
  <c r="ATQ737" i="157"/>
  <c r="ATP737" i="157"/>
  <c r="ATI737" i="157"/>
  <c r="ATH737" i="157"/>
  <c r="ATG737" i="157"/>
  <c r="ASW737" i="157"/>
  <c r="ASV737" i="157"/>
  <c r="ASU737" i="157"/>
  <c r="ASN737" i="157"/>
  <c r="ASM737" i="157"/>
  <c r="ASL737" i="157"/>
  <c r="ASB737" i="157"/>
  <c r="ASA737" i="157"/>
  <c r="ARZ737" i="157"/>
  <c r="ARS737" i="157"/>
  <c r="ARR737" i="157"/>
  <c r="ARQ737" i="157"/>
  <c r="ARG737" i="157"/>
  <c r="ARF737" i="157"/>
  <c r="ARE737" i="157"/>
  <c r="AQX737" i="157"/>
  <c r="AQW737" i="157"/>
  <c r="AQV737" i="157"/>
  <c r="AQL737" i="157"/>
  <c r="AQK737" i="157"/>
  <c r="AQJ737" i="157"/>
  <c r="AQC737" i="157"/>
  <c r="AQB737" i="157"/>
  <c r="AQA737" i="157"/>
  <c r="APQ737" i="157"/>
  <c r="APP737" i="157"/>
  <c r="APO737" i="157"/>
  <c r="APH737" i="157"/>
  <c r="APG737" i="157"/>
  <c r="APF737" i="157"/>
  <c r="AOV737" i="157"/>
  <c r="AOU737" i="157"/>
  <c r="AOT737" i="157"/>
  <c r="AOM737" i="157"/>
  <c r="AOL737" i="157"/>
  <c r="AOK737" i="157"/>
  <c r="AOA737" i="157"/>
  <c r="ANZ737" i="157"/>
  <c r="ANY737" i="157"/>
  <c r="ANR737" i="157"/>
  <c r="ANQ737" i="157"/>
  <c r="ANP737" i="157"/>
  <c r="ANF737" i="157"/>
  <c r="ANE737" i="157"/>
  <c r="AND737" i="157"/>
  <c r="AMW737" i="157"/>
  <c r="AMV737" i="157"/>
  <c r="AMU737" i="157"/>
  <c r="AMK737" i="157"/>
  <c r="AMJ737" i="157"/>
  <c r="AMI737" i="157"/>
  <c r="AMB737" i="157"/>
  <c r="AMA737" i="157"/>
  <c r="ALZ737" i="157"/>
  <c r="ALP737" i="157"/>
  <c r="ALO737" i="157"/>
  <c r="ALN737" i="157"/>
  <c r="ALG737" i="157"/>
  <c r="ALF737" i="157"/>
  <c r="ALE737" i="157"/>
  <c r="AKU737" i="157"/>
  <c r="AKT737" i="157"/>
  <c r="AKS737" i="157"/>
  <c r="AKL737" i="157"/>
  <c r="AKK737" i="157"/>
  <c r="AKJ737" i="157"/>
  <c r="AJZ737" i="157"/>
  <c r="AJY737" i="157"/>
  <c r="AJX737" i="157"/>
  <c r="AJQ737" i="157"/>
  <c r="AJP737" i="157"/>
  <c r="AJO737" i="157"/>
  <c r="AJE737" i="157"/>
  <c r="AJD737" i="157"/>
  <c r="AJC737" i="157"/>
  <c r="AIV737" i="157"/>
  <c r="AIU737" i="157"/>
  <c r="AIT737" i="157"/>
  <c r="AIJ737" i="157"/>
  <c r="AII737" i="157"/>
  <c r="AIH737" i="157"/>
  <c r="AIA737" i="157"/>
  <c r="AHZ737" i="157"/>
  <c r="AHY737" i="157"/>
  <c r="AHO737" i="157"/>
  <c r="AHN737" i="157"/>
  <c r="AHM737" i="157"/>
  <c r="AHF737" i="157"/>
  <c r="AHE737" i="157"/>
  <c r="AHD737" i="157"/>
  <c r="AGT737" i="157"/>
  <c r="AGS737" i="157"/>
  <c r="AGR737" i="157"/>
  <c r="AGK737" i="157"/>
  <c r="AGJ737" i="157"/>
  <c r="AGI737" i="157"/>
  <c r="AFY737" i="157"/>
  <c r="AFX737" i="157"/>
  <c r="AFW737" i="157"/>
  <c r="AFP737" i="157"/>
  <c r="AFO737" i="157"/>
  <c r="AFN737" i="157"/>
  <c r="AFD737" i="157"/>
  <c r="AFC737" i="157"/>
  <c r="AFB737" i="157"/>
  <c r="AEU737" i="157"/>
  <c r="AET737" i="157"/>
  <c r="AES737" i="157"/>
  <c r="AEI737" i="157"/>
  <c r="AEH737" i="157"/>
  <c r="AEG737" i="157"/>
  <c r="ADZ737" i="157"/>
  <c r="ADY737" i="157"/>
  <c r="ADX737" i="157"/>
  <c r="ADN737" i="157"/>
  <c r="ADM737" i="157"/>
  <c r="ADL737" i="157"/>
  <c r="ADE737" i="157"/>
  <c r="ADD737" i="157"/>
  <c r="ADC737" i="157"/>
  <c r="ACS737" i="157"/>
  <c r="ACR737" i="157"/>
  <c r="ACQ737" i="157"/>
  <c r="ACJ737" i="157"/>
  <c r="ACI737" i="157"/>
  <c r="ACH737" i="157"/>
  <c r="ABX737" i="157"/>
  <c r="ABW737" i="157"/>
  <c r="ABV737" i="157"/>
  <c r="ABO737" i="157"/>
  <c r="ABN737" i="157"/>
  <c r="ABM737" i="157"/>
  <c r="ABC737" i="157"/>
  <c r="ABB737" i="157"/>
  <c r="ABA737" i="157"/>
  <c r="AAT737" i="157"/>
  <c r="AAS737" i="157"/>
  <c r="AAR737" i="157"/>
  <c r="AAH737" i="157"/>
  <c r="AAG737" i="157"/>
  <c r="AAF737" i="157"/>
  <c r="ZY737" i="157"/>
  <c r="ZX737" i="157"/>
  <c r="ZW737" i="157"/>
  <c r="ZM737" i="157"/>
  <c r="ZL737" i="157"/>
  <c r="ZK737" i="157"/>
  <c r="ZD737" i="157"/>
  <c r="ZC737" i="157"/>
  <c r="ZB737" i="157"/>
  <c r="YR737" i="157"/>
  <c r="YQ737" i="157"/>
  <c r="YP737" i="157"/>
  <c r="YI737" i="157"/>
  <c r="YH737" i="157"/>
  <c r="YG737" i="157"/>
  <c r="XW737" i="157"/>
  <c r="XV737" i="157"/>
  <c r="XU737" i="157"/>
  <c r="XN737" i="157"/>
  <c r="XM737" i="157"/>
  <c r="XL737" i="157"/>
  <c r="XB737" i="157"/>
  <c r="XA737" i="157"/>
  <c r="WZ737" i="157"/>
  <c r="WS737" i="157"/>
  <c r="WR737" i="157"/>
  <c r="WQ737" i="157"/>
  <c r="WG737" i="157"/>
  <c r="WF737" i="157"/>
  <c r="WE737" i="157"/>
  <c r="VX737" i="157"/>
  <c r="VW737" i="157"/>
  <c r="VV737" i="157"/>
  <c r="VL737" i="157"/>
  <c r="VK737" i="157"/>
  <c r="VJ737" i="157"/>
  <c r="VC737" i="157"/>
  <c r="VB737" i="157"/>
  <c r="VA737" i="157"/>
  <c r="UQ737" i="157"/>
  <c r="UP737" i="157"/>
  <c r="UO737" i="157"/>
  <c r="UH737" i="157"/>
  <c r="UG737" i="157"/>
  <c r="UF737" i="157"/>
  <c r="TV737" i="157"/>
  <c r="TU737" i="157"/>
  <c r="TT737" i="157"/>
  <c r="TM737" i="157"/>
  <c r="TL737" i="157"/>
  <c r="TK737" i="157"/>
  <c r="TA737" i="157"/>
  <c r="SZ737" i="157"/>
  <c r="SY737" i="157"/>
  <c r="SR737" i="157"/>
  <c r="SQ737" i="157"/>
  <c r="SP737" i="157"/>
  <c r="SF737" i="157"/>
  <c r="SE737" i="157"/>
  <c r="SD737" i="157"/>
  <c r="RW737" i="157"/>
  <c r="RV737" i="157"/>
  <c r="RU737" i="157"/>
  <c r="RK737" i="157"/>
  <c r="RJ737" i="157"/>
  <c r="RI737" i="157"/>
  <c r="RB737" i="157"/>
  <c r="RA737" i="157"/>
  <c r="QZ737" i="157"/>
  <c r="QP737" i="157"/>
  <c r="QO737" i="157"/>
  <c r="QN737" i="157"/>
  <c r="QG737" i="157"/>
  <c r="QF737" i="157"/>
  <c r="QE737" i="157"/>
  <c r="PU737" i="157"/>
  <c r="PT737" i="157"/>
  <c r="PS737" i="157"/>
  <c r="PL737" i="157"/>
  <c r="PK737" i="157"/>
  <c r="PJ737" i="157"/>
  <c r="OZ737" i="157"/>
  <c r="OY737" i="157"/>
  <c r="OX737" i="157"/>
  <c r="OQ737" i="157"/>
  <c r="OP737" i="157"/>
  <c r="OO737" i="157"/>
  <c r="OE737" i="157"/>
  <c r="OD737" i="157"/>
  <c r="OC737" i="157"/>
  <c r="NV737" i="157"/>
  <c r="NU737" i="157"/>
  <c r="NT737" i="157"/>
  <c r="NJ737" i="157"/>
  <c r="NI737" i="157"/>
  <c r="NH737" i="157"/>
  <c r="NA737" i="157"/>
  <c r="MZ737" i="157"/>
  <c r="MY737" i="157"/>
  <c r="MO737" i="157"/>
  <c r="MN737" i="157"/>
  <c r="MM737" i="157"/>
  <c r="MF737" i="157"/>
  <c r="ME737" i="157"/>
  <c r="MD737" i="157"/>
  <c r="LT737" i="157"/>
  <c r="LS737" i="157"/>
  <c r="LR737" i="157"/>
  <c r="LK737" i="157"/>
  <c r="LJ737" i="157"/>
  <c r="LI737" i="157"/>
  <c r="KY737" i="157"/>
  <c r="KX737" i="157"/>
  <c r="KW737" i="157"/>
  <c r="KP737" i="157"/>
  <c r="KO737" i="157"/>
  <c r="KN737" i="157"/>
  <c r="KD737" i="157"/>
  <c r="KC737" i="157"/>
  <c r="KB737" i="157"/>
  <c r="JU737" i="157"/>
  <c r="JT737" i="157"/>
  <c r="JS737" i="157"/>
  <c r="JI737" i="157"/>
  <c r="JH737" i="157"/>
  <c r="JG737" i="157"/>
  <c r="IZ737" i="157"/>
  <c r="IY737" i="157"/>
  <c r="IX737" i="157"/>
  <c r="IN737" i="157"/>
  <c r="IM737" i="157"/>
  <c r="IL737" i="157"/>
  <c r="IE737" i="157"/>
  <c r="ID737" i="157"/>
  <c r="IC737" i="157"/>
  <c r="HS737" i="157"/>
  <c r="HR737" i="157"/>
  <c r="HQ737" i="157"/>
  <c r="HJ737" i="157"/>
  <c r="HI737" i="157"/>
  <c r="HH737" i="157"/>
  <c r="GX737" i="157"/>
  <c r="GW737" i="157"/>
  <c r="GV737" i="157"/>
  <c r="GO737" i="157"/>
  <c r="GN737" i="157"/>
  <c r="GM737" i="157"/>
  <c r="GC737" i="157"/>
  <c r="GB737" i="157"/>
  <c r="GA737" i="157"/>
  <c r="FT737" i="157"/>
  <c r="FS737" i="157"/>
  <c r="FR737" i="157"/>
  <c r="FH737" i="157"/>
  <c r="FG737" i="157"/>
  <c r="FF737" i="157"/>
  <c r="FE737" i="157"/>
  <c r="FD737" i="157"/>
  <c r="FC737" i="157"/>
  <c r="EY737" i="157"/>
  <c r="EX737" i="157"/>
  <c r="EW737" i="157"/>
  <c r="EM737" i="157"/>
  <c r="EL737" i="157"/>
  <c r="EK737" i="157"/>
  <c r="DI737" i="157"/>
  <c r="DH737" i="157"/>
  <c r="DG737" i="157"/>
  <c r="CW737" i="157"/>
  <c r="CV737" i="157"/>
  <c r="CU737" i="157"/>
  <c r="CN737" i="157"/>
  <c r="CM737" i="157"/>
  <c r="CL737" i="157"/>
  <c r="CB737" i="157"/>
  <c r="CA737" i="157"/>
  <c r="BZ737" i="157"/>
  <c r="BS737" i="157"/>
  <c r="BR737" i="157"/>
  <c r="BQ737" i="157"/>
  <c r="BG737" i="157"/>
  <c r="BF737" i="157"/>
  <c r="BE737" i="157"/>
  <c r="AX737" i="157"/>
  <c r="AW737" i="157"/>
  <c r="AV737" i="157"/>
  <c r="AL737" i="157"/>
  <c r="AK737" i="157"/>
  <c r="AJ737" i="157"/>
  <c r="AI737" i="157"/>
  <c r="AC737" i="157"/>
  <c r="AB737" i="157"/>
  <c r="AA737" i="157"/>
  <c r="Q737" i="157"/>
  <c r="P737" i="157"/>
  <c r="O737" i="157"/>
  <c r="AJB755" i="157"/>
  <c r="AJA755" i="157"/>
  <c r="AIZ755" i="157"/>
  <c r="WD755" i="157"/>
  <c r="WC755" i="157"/>
  <c r="WB755" i="157"/>
  <c r="GU755" i="157"/>
  <c r="AVZ755" i="157" s="1"/>
  <c r="GT755" i="157"/>
  <c r="AVY755" i="157" s="1"/>
  <c r="GS755" i="157"/>
  <c r="AVX755" i="157" s="1"/>
  <c r="AJB754" i="157"/>
  <c r="AJA754" i="157"/>
  <c r="AIZ754" i="157"/>
  <c r="WD754" i="157"/>
  <c r="WC754" i="157"/>
  <c r="WB754" i="157"/>
  <c r="GU754" i="157"/>
  <c r="GT754" i="157"/>
  <c r="AVY754" i="157" s="1"/>
  <c r="GS754" i="157"/>
  <c r="AJB752" i="157"/>
  <c r="AJA752" i="157"/>
  <c r="AIZ752" i="157"/>
  <c r="WD752" i="157"/>
  <c r="WC752" i="157"/>
  <c r="WB752" i="157"/>
  <c r="GU752" i="157"/>
  <c r="AVZ752" i="157" s="1"/>
  <c r="GT752" i="157"/>
  <c r="GS752" i="157"/>
  <c r="AJB751" i="157"/>
  <c r="AJA751" i="157"/>
  <c r="AIZ751" i="157"/>
  <c r="WD751" i="157"/>
  <c r="WC751" i="157"/>
  <c r="WB751" i="157"/>
  <c r="GU751" i="157"/>
  <c r="GT751" i="157"/>
  <c r="GS751" i="157"/>
  <c r="AJB750" i="157"/>
  <c r="AJA750" i="157"/>
  <c r="AIZ750" i="157"/>
  <c r="WD750" i="157"/>
  <c r="WC750" i="157"/>
  <c r="WB750" i="157"/>
  <c r="GU750" i="157"/>
  <c r="GT750" i="157"/>
  <c r="GS750" i="157"/>
  <c r="AVX750" i="157" s="1"/>
  <c r="F713" i="157" l="1"/>
  <c r="I755" i="157" s="1"/>
  <c r="F708" i="157"/>
  <c r="I750" i="157" s="1"/>
  <c r="R750" i="157" s="1"/>
  <c r="AVZ754" i="157"/>
  <c r="AVX751" i="157"/>
  <c r="AVY750" i="157"/>
  <c r="AVZ750" i="157"/>
  <c r="AVX752" i="157"/>
  <c r="AVY751" i="157"/>
  <c r="AVZ751" i="157"/>
  <c r="AVY752" i="157"/>
  <c r="AVX754" i="157"/>
  <c r="F710" i="157"/>
  <c r="I752" i="157" s="1"/>
  <c r="DS752" i="157" s="1"/>
  <c r="DS750" i="157"/>
  <c r="DS755" i="157"/>
  <c r="H589" i="157"/>
  <c r="G589" i="157"/>
  <c r="S21" i="83"/>
  <c r="H710" i="157"/>
  <c r="K752" i="157" s="1"/>
  <c r="ASE752" i="157" s="1"/>
  <c r="R21" i="19"/>
  <c r="V21" i="19" s="1"/>
  <c r="T21" i="101"/>
  <c r="Z72" i="74"/>
  <c r="Z74" i="74"/>
  <c r="Z172" i="74"/>
  <c r="Z174" i="74" s="1"/>
  <c r="Z175" i="74" s="1"/>
  <c r="Z71" i="74"/>
  <c r="Z73" i="74"/>
  <c r="G708" i="157"/>
  <c r="J750" i="157" s="1"/>
  <c r="BI750" i="157" s="1"/>
  <c r="F709" i="157"/>
  <c r="I751" i="157" s="1"/>
  <c r="CX751" i="157" s="1"/>
  <c r="H709" i="157"/>
  <c r="K751" i="157" s="1"/>
  <c r="ZP751" i="157" s="1"/>
  <c r="G710" i="157"/>
  <c r="J752" i="157" s="1"/>
  <c r="AUO752" i="157" s="1"/>
  <c r="F712" i="157"/>
  <c r="I754" i="157" s="1"/>
  <c r="CX754" i="157" s="1"/>
  <c r="H712" i="157"/>
  <c r="K754" i="157" s="1"/>
  <c r="VO754" i="157" s="1"/>
  <c r="G713" i="157"/>
  <c r="J755" i="157" s="1"/>
  <c r="AUO755" i="157" s="1"/>
  <c r="G709" i="157"/>
  <c r="J751" i="157" s="1"/>
  <c r="AAJ751" i="157" s="1"/>
  <c r="H708" i="157"/>
  <c r="K750" i="157" s="1"/>
  <c r="ARJ750" i="157" s="1"/>
  <c r="G712" i="157"/>
  <c r="J754" i="157" s="1"/>
  <c r="HU754" i="157" s="1"/>
  <c r="H713" i="157"/>
  <c r="K755" i="157" s="1"/>
  <c r="AEL755" i="157" s="1"/>
  <c r="AUN750" i="157"/>
  <c r="ASX750" i="157"/>
  <c r="ARH750" i="157"/>
  <c r="APR750" i="157"/>
  <c r="AOB750" i="157"/>
  <c r="AML750" i="157"/>
  <c r="AKV750" i="157"/>
  <c r="AJF750" i="157"/>
  <c r="AIK750" i="157"/>
  <c r="AGU750" i="157"/>
  <c r="AFE750" i="157"/>
  <c r="ADO750" i="157"/>
  <c r="ABY750" i="157"/>
  <c r="AAI750" i="157"/>
  <c r="YS750" i="157"/>
  <c r="XC750" i="157"/>
  <c r="UR750" i="157"/>
  <c r="TB750" i="157"/>
  <c r="RL750" i="157"/>
  <c r="AVI750" i="157"/>
  <c r="ATS750" i="157"/>
  <c r="ASC750" i="157"/>
  <c r="AQM750" i="157"/>
  <c r="AOW750" i="157"/>
  <c r="ANG750" i="157"/>
  <c r="ALQ750" i="157"/>
  <c r="AKA750" i="157"/>
  <c r="AHP750" i="157"/>
  <c r="AFZ750" i="157"/>
  <c r="AEJ750" i="157"/>
  <c r="ACT750" i="157"/>
  <c r="ABD750" i="157"/>
  <c r="ZN750" i="157"/>
  <c r="XX750" i="157"/>
  <c r="WH750" i="157"/>
  <c r="VM750" i="157"/>
  <c r="TW750" i="157"/>
  <c r="SG750" i="157"/>
  <c r="QQ750" i="157"/>
  <c r="AM750" i="157"/>
  <c r="CC750" i="157"/>
  <c r="EN750" i="157"/>
  <c r="GD750" i="157"/>
  <c r="GY750" i="157"/>
  <c r="IO750" i="157"/>
  <c r="KE750" i="157"/>
  <c r="LU750" i="157"/>
  <c r="NK750" i="157"/>
  <c r="PA750" i="157"/>
  <c r="QR750" i="157"/>
  <c r="BH750" i="157"/>
  <c r="CX750" i="157"/>
  <c r="FI750" i="157"/>
  <c r="HT750" i="157"/>
  <c r="JJ750" i="157"/>
  <c r="KZ750" i="157"/>
  <c r="MP750" i="157"/>
  <c r="OF750" i="157"/>
  <c r="PV750" i="157"/>
  <c r="GF751" i="157"/>
  <c r="LW751" i="157"/>
  <c r="QS751" i="157"/>
  <c r="VO751" i="157"/>
  <c r="AEL751" i="157"/>
  <c r="ALS751" i="157"/>
  <c r="ATU751" i="157"/>
  <c r="T751" i="157"/>
  <c r="OH751" i="157"/>
  <c r="ACA751" i="157"/>
  <c r="AIM751" i="157"/>
  <c r="APT751" i="157"/>
  <c r="AOC755" i="157"/>
  <c r="AIL755" i="157"/>
  <c r="OG755" i="157"/>
  <c r="HU755" i="157"/>
  <c r="AGA755" i="157"/>
  <c r="ZO755" i="157"/>
  <c r="GZ755" i="157"/>
  <c r="R755" i="157"/>
  <c r="AN755" i="157"/>
  <c r="BH755" i="157"/>
  <c r="AVI755" i="157"/>
  <c r="ATS755" i="157"/>
  <c r="ASC755" i="157"/>
  <c r="AQM755" i="157"/>
  <c r="AOW755" i="157"/>
  <c r="ANG755" i="157"/>
  <c r="ALQ755" i="157"/>
  <c r="AKA755" i="157"/>
  <c r="AHP755" i="157"/>
  <c r="AFZ755" i="157"/>
  <c r="AEJ755" i="157"/>
  <c r="ACT755" i="157"/>
  <c r="ABD755" i="157"/>
  <c r="ZN755" i="157"/>
  <c r="XX755" i="157"/>
  <c r="WH755" i="157"/>
  <c r="VM755" i="157"/>
  <c r="TW755" i="157"/>
  <c r="SG755" i="157"/>
  <c r="QQ755" i="157"/>
  <c r="PA755" i="157"/>
  <c r="NK755" i="157"/>
  <c r="LU755" i="157"/>
  <c r="KE755" i="157"/>
  <c r="IO755" i="157"/>
  <c r="GY755" i="157"/>
  <c r="GD755" i="157"/>
  <c r="EN755" i="157"/>
  <c r="AUN755" i="157"/>
  <c r="ASX755" i="157"/>
  <c r="ARH755" i="157"/>
  <c r="APR755" i="157"/>
  <c r="AOB755" i="157"/>
  <c r="AML755" i="157"/>
  <c r="AKV755" i="157"/>
  <c r="AJF755" i="157"/>
  <c r="AIK755" i="157"/>
  <c r="AGU755" i="157"/>
  <c r="AFE755" i="157"/>
  <c r="ADO755" i="157"/>
  <c r="ABY755" i="157"/>
  <c r="AAI755" i="157"/>
  <c r="YS755" i="157"/>
  <c r="XC755" i="157"/>
  <c r="UR755" i="157"/>
  <c r="TB755" i="157"/>
  <c r="RL755" i="157"/>
  <c r="PV755" i="157"/>
  <c r="OF755" i="157"/>
  <c r="MP755" i="157"/>
  <c r="KZ755" i="157"/>
  <c r="JJ755" i="157"/>
  <c r="HT755" i="157"/>
  <c r="FI755" i="157"/>
  <c r="CX755" i="157"/>
  <c r="ASE755" i="157"/>
  <c r="XZ755" i="157"/>
  <c r="SI755" i="157"/>
  <c r="ARJ755" i="157"/>
  <c r="AKX755" i="157"/>
  <c r="RN755" i="157"/>
  <c r="LB755" i="157"/>
  <c r="AM755" i="157"/>
  <c r="CC755" i="157"/>
  <c r="VX12" i="62"/>
  <c r="VX13" i="62"/>
  <c r="VX14" i="62"/>
  <c r="VX15" i="62"/>
  <c r="VX16" i="62"/>
  <c r="VX17" i="62"/>
  <c r="VX18" i="62"/>
  <c r="VX19" i="62"/>
  <c r="VX20" i="62"/>
  <c r="VX21" i="62"/>
  <c r="VX22" i="62"/>
  <c r="VX23" i="62"/>
  <c r="VX24" i="62"/>
  <c r="VX25" i="62"/>
  <c r="VN12" i="62"/>
  <c r="VN13" i="62"/>
  <c r="VN14" i="62"/>
  <c r="VN15" i="62"/>
  <c r="VN16" i="62"/>
  <c r="VN17" i="62"/>
  <c r="VN18" i="62"/>
  <c r="VN19" i="62"/>
  <c r="VN20" i="62"/>
  <c r="VN21" i="62"/>
  <c r="VN22" i="62"/>
  <c r="VN23" i="62"/>
  <c r="VN24" i="62"/>
  <c r="VN25" i="62"/>
  <c r="VD12" i="62"/>
  <c r="VD13" i="62"/>
  <c r="VD14" i="62"/>
  <c r="VD15" i="62"/>
  <c r="VD16" i="62"/>
  <c r="VD17" i="62"/>
  <c r="VD18" i="62"/>
  <c r="VD19" i="62"/>
  <c r="VD20" i="62"/>
  <c r="VD21" i="62"/>
  <c r="VD22" i="62"/>
  <c r="VD23" i="62"/>
  <c r="VD24" i="62"/>
  <c r="VD25" i="62"/>
  <c r="UT12" i="62"/>
  <c r="UT13" i="62"/>
  <c r="UT14" i="62"/>
  <c r="UT15" i="62"/>
  <c r="UT16" i="62"/>
  <c r="UT17" i="62"/>
  <c r="UT18" i="62"/>
  <c r="UT19" i="62"/>
  <c r="UT20" i="62"/>
  <c r="UT21" i="62"/>
  <c r="UT22" i="62"/>
  <c r="UT23" i="62"/>
  <c r="UT24" i="62"/>
  <c r="UT25" i="62"/>
  <c r="UJ12" i="62"/>
  <c r="UJ13" i="62"/>
  <c r="UJ14" i="62"/>
  <c r="UJ15" i="62"/>
  <c r="UJ16" i="62"/>
  <c r="UJ17" i="62"/>
  <c r="UJ18" i="62"/>
  <c r="UJ19" i="62"/>
  <c r="UJ20" i="62"/>
  <c r="UJ21" i="62"/>
  <c r="UJ22" i="62"/>
  <c r="UJ23" i="62"/>
  <c r="UJ24" i="62"/>
  <c r="UJ25" i="62"/>
  <c r="TZ12" i="62"/>
  <c r="TZ13" i="62"/>
  <c r="TZ14" i="62"/>
  <c r="TZ15" i="62"/>
  <c r="TZ16" i="62"/>
  <c r="TZ17" i="62"/>
  <c r="TZ18" i="62"/>
  <c r="TZ19" i="62"/>
  <c r="TZ20" i="62"/>
  <c r="TZ21" i="62"/>
  <c r="TZ22" i="62"/>
  <c r="TZ23" i="62"/>
  <c r="TZ24" i="62"/>
  <c r="TZ25" i="62"/>
  <c r="TP12" i="62"/>
  <c r="TP13" i="62"/>
  <c r="TP14" i="62"/>
  <c r="TP15" i="62"/>
  <c r="TP16" i="62"/>
  <c r="TP17" i="62"/>
  <c r="TP18" i="62"/>
  <c r="TP19" i="62"/>
  <c r="TP20" i="62"/>
  <c r="TP21" i="62"/>
  <c r="TP22" i="62"/>
  <c r="TP23" i="62"/>
  <c r="TP24" i="62"/>
  <c r="TP25" i="62"/>
  <c r="TF12" i="62"/>
  <c r="TF13" i="62"/>
  <c r="TF14" i="62"/>
  <c r="TF15" i="62"/>
  <c r="TF16" i="62"/>
  <c r="TF17" i="62"/>
  <c r="TF18" i="62"/>
  <c r="TF19" i="62"/>
  <c r="TF20" i="62"/>
  <c r="TF21" i="62"/>
  <c r="TF22" i="62"/>
  <c r="TF23" i="62"/>
  <c r="TF24" i="62"/>
  <c r="TF25" i="62"/>
  <c r="SV12" i="62"/>
  <c r="SV13" i="62"/>
  <c r="SV14" i="62"/>
  <c r="SV15" i="62"/>
  <c r="SV16" i="62"/>
  <c r="SV17" i="62"/>
  <c r="SV18" i="62"/>
  <c r="SV19" i="62"/>
  <c r="SV20" i="62"/>
  <c r="SV21" i="62"/>
  <c r="SV22" i="62"/>
  <c r="SV23" i="62"/>
  <c r="SV24" i="62"/>
  <c r="SV25" i="62"/>
  <c r="SL12" i="62"/>
  <c r="SL13" i="62"/>
  <c r="SL14" i="62"/>
  <c r="SL15" i="62"/>
  <c r="SL16" i="62"/>
  <c r="SL17" i="62"/>
  <c r="SL18" i="62"/>
  <c r="SL19" i="62"/>
  <c r="SL20" i="62"/>
  <c r="SL21" i="62"/>
  <c r="SL22" i="62"/>
  <c r="SL23" i="62"/>
  <c r="SL24" i="62"/>
  <c r="SL25" i="62"/>
  <c r="SB12" i="62"/>
  <c r="SB13" i="62"/>
  <c r="SB14" i="62"/>
  <c r="SB15" i="62"/>
  <c r="SB16" i="62"/>
  <c r="SB17" i="62"/>
  <c r="SB18" i="62"/>
  <c r="SB19" i="62"/>
  <c r="SB20" i="62"/>
  <c r="SB21" i="62"/>
  <c r="SB22" i="62"/>
  <c r="SB23" i="62"/>
  <c r="SB24" i="62"/>
  <c r="SB25" i="62"/>
  <c r="RR12" i="62"/>
  <c r="RR13" i="62"/>
  <c r="RR14" i="62"/>
  <c r="RR15" i="62"/>
  <c r="RR16" i="62"/>
  <c r="RR17" i="62"/>
  <c r="RR18" i="62"/>
  <c r="RR19" i="62"/>
  <c r="RR20" i="62"/>
  <c r="RR21" i="62"/>
  <c r="RR22" i="62"/>
  <c r="RR23" i="62"/>
  <c r="RR24" i="62"/>
  <c r="RR25" i="62"/>
  <c r="RH12" i="62"/>
  <c r="RH13" i="62"/>
  <c r="RH14" i="62"/>
  <c r="RH15" i="62"/>
  <c r="RH16" i="62"/>
  <c r="RH17" i="62"/>
  <c r="RH18" i="62"/>
  <c r="RH19" i="62"/>
  <c r="RH20" i="62"/>
  <c r="RH21" i="62"/>
  <c r="RH22" i="62"/>
  <c r="RH23" i="62"/>
  <c r="RH24" i="62"/>
  <c r="RH25" i="62"/>
  <c r="QX12" i="62"/>
  <c r="QX13" i="62"/>
  <c r="QX14" i="62"/>
  <c r="QX15" i="62"/>
  <c r="QX16" i="62"/>
  <c r="QX17" i="62"/>
  <c r="QX18" i="62"/>
  <c r="QX19" i="62"/>
  <c r="QX20" i="62"/>
  <c r="QX21" i="62"/>
  <c r="QX22" i="62"/>
  <c r="QX23" i="62"/>
  <c r="QX24" i="62"/>
  <c r="QX25" i="62"/>
  <c r="QN12" i="62"/>
  <c r="QN13" i="62"/>
  <c r="QN14" i="62"/>
  <c r="QN15" i="62"/>
  <c r="QN16" i="62"/>
  <c r="QN17" i="62"/>
  <c r="QN18" i="62"/>
  <c r="QN19" i="62"/>
  <c r="QN20" i="62"/>
  <c r="QN21" i="62"/>
  <c r="QN22" i="62"/>
  <c r="QN23" i="62"/>
  <c r="QN24" i="62"/>
  <c r="QN25" i="62"/>
  <c r="PT12" i="62"/>
  <c r="PT13" i="62"/>
  <c r="PT14" i="62"/>
  <c r="PT15" i="62"/>
  <c r="PT16" i="62"/>
  <c r="PT17" i="62"/>
  <c r="PT18" i="62"/>
  <c r="PT19" i="62"/>
  <c r="PT20" i="62"/>
  <c r="PT21" i="62"/>
  <c r="PT22" i="62"/>
  <c r="PT23" i="62"/>
  <c r="PT24" i="62"/>
  <c r="PT25" i="62"/>
  <c r="PJ12" i="62"/>
  <c r="PJ13" i="62"/>
  <c r="PJ14" i="62"/>
  <c r="PJ15" i="62"/>
  <c r="PJ16" i="62"/>
  <c r="PJ17" i="62"/>
  <c r="PJ18" i="62"/>
  <c r="PJ19" i="62"/>
  <c r="PJ20" i="62"/>
  <c r="PJ21" i="62"/>
  <c r="PJ22" i="62"/>
  <c r="PJ23" i="62"/>
  <c r="PJ24" i="62"/>
  <c r="PJ25" i="62"/>
  <c r="OZ12" i="62"/>
  <c r="OZ13" i="62"/>
  <c r="OZ14" i="62"/>
  <c r="OZ15" i="62"/>
  <c r="OZ16" i="62"/>
  <c r="OZ17" i="62"/>
  <c r="OZ18" i="62"/>
  <c r="OZ19" i="62"/>
  <c r="OZ20" i="62"/>
  <c r="OZ21" i="62"/>
  <c r="OZ22" i="62"/>
  <c r="OZ23" i="62"/>
  <c r="OZ24" i="62"/>
  <c r="OZ25" i="62"/>
  <c r="OP12" i="62"/>
  <c r="OP13" i="62"/>
  <c r="OP14" i="62"/>
  <c r="OP15" i="62"/>
  <c r="OP16" i="62"/>
  <c r="OP17" i="62"/>
  <c r="OP18" i="62"/>
  <c r="OP19" i="62"/>
  <c r="OP20" i="62"/>
  <c r="OP21" i="62"/>
  <c r="OP22" i="62"/>
  <c r="OP23" i="62"/>
  <c r="OP24" i="62"/>
  <c r="OP25" i="62"/>
  <c r="OF12" i="62"/>
  <c r="OF13" i="62"/>
  <c r="OF14" i="62"/>
  <c r="OF15" i="62"/>
  <c r="OF16" i="62"/>
  <c r="OF17" i="62"/>
  <c r="OF18" i="62"/>
  <c r="OF19" i="62"/>
  <c r="OF20" i="62"/>
  <c r="OF21" i="62"/>
  <c r="OF22" i="62"/>
  <c r="OF23" i="62"/>
  <c r="OF24" i="62"/>
  <c r="OF25" i="62"/>
  <c r="NV12" i="62"/>
  <c r="NV13" i="62"/>
  <c r="NV14" i="62"/>
  <c r="NV15" i="62"/>
  <c r="NV16" i="62"/>
  <c r="NV17" i="62"/>
  <c r="NV18" i="62"/>
  <c r="NV19" i="62"/>
  <c r="NV20" i="62"/>
  <c r="NV21" i="62"/>
  <c r="NV22" i="62"/>
  <c r="NV23" i="62"/>
  <c r="NV24" i="62"/>
  <c r="NV25" i="62"/>
  <c r="NL12" i="62"/>
  <c r="NL13" i="62"/>
  <c r="NL14" i="62"/>
  <c r="NL15" i="62"/>
  <c r="NL16" i="62"/>
  <c r="NL17" i="62"/>
  <c r="NL18" i="62"/>
  <c r="NL19" i="62"/>
  <c r="NL20" i="62"/>
  <c r="NL21" i="62"/>
  <c r="NL22" i="62"/>
  <c r="NL23" i="62"/>
  <c r="NL24" i="62"/>
  <c r="NL25" i="62"/>
  <c r="NB12" i="62"/>
  <c r="NB13" i="62"/>
  <c r="NB14" i="62"/>
  <c r="NB15" i="62"/>
  <c r="NB16" i="62"/>
  <c r="NB17" i="62"/>
  <c r="NB18" i="62"/>
  <c r="NB19" i="62"/>
  <c r="NB20" i="62"/>
  <c r="NB21" i="62"/>
  <c r="NB22" i="62"/>
  <c r="NB23" i="62"/>
  <c r="NB24" i="62"/>
  <c r="NB25" i="62"/>
  <c r="MR12" i="62"/>
  <c r="MR13" i="62"/>
  <c r="MR14" i="62"/>
  <c r="MR15" i="62"/>
  <c r="MR16" i="62"/>
  <c r="MR17" i="62"/>
  <c r="MR18" i="62"/>
  <c r="MR19" i="62"/>
  <c r="MR20" i="62"/>
  <c r="MR21" i="62"/>
  <c r="MR22" i="62"/>
  <c r="MR23" i="62"/>
  <c r="MR24" i="62"/>
  <c r="MR25" i="62"/>
  <c r="MH12" i="62"/>
  <c r="MH13" i="62"/>
  <c r="MH14" i="62"/>
  <c r="MH15" i="62"/>
  <c r="MH16" i="62"/>
  <c r="MH17" i="62"/>
  <c r="MH18" i="62"/>
  <c r="MH19" i="62"/>
  <c r="MH20" i="62"/>
  <c r="MH21" i="62"/>
  <c r="MH22" i="62"/>
  <c r="MH23" i="62"/>
  <c r="MH24" i="62"/>
  <c r="MH25" i="62"/>
  <c r="LX12" i="62"/>
  <c r="LX13" i="62"/>
  <c r="LX14" i="62"/>
  <c r="LX15" i="62"/>
  <c r="LX16" i="62"/>
  <c r="LX17" i="62"/>
  <c r="LX18" i="62"/>
  <c r="LX19" i="62"/>
  <c r="LX20" i="62"/>
  <c r="LX21" i="62"/>
  <c r="LX22" i="62"/>
  <c r="LX23" i="62"/>
  <c r="LX24" i="62"/>
  <c r="LX25" i="62"/>
  <c r="LN12" i="62"/>
  <c r="LN13" i="62"/>
  <c r="LN14" i="62"/>
  <c r="LN15" i="62"/>
  <c r="LN16" i="62"/>
  <c r="LN17" i="62"/>
  <c r="LN18" i="62"/>
  <c r="LN19" i="62"/>
  <c r="LN20" i="62"/>
  <c r="LN21" i="62"/>
  <c r="LN22" i="62"/>
  <c r="LN23" i="62"/>
  <c r="LN24" i="62"/>
  <c r="LN25" i="62"/>
  <c r="LD12" i="62"/>
  <c r="LD13" i="62"/>
  <c r="LD14" i="62"/>
  <c r="LD15" i="62"/>
  <c r="LD16" i="62"/>
  <c r="LD17" i="62"/>
  <c r="LD18" i="62"/>
  <c r="LD19" i="62"/>
  <c r="LD20" i="62"/>
  <c r="LD21" i="62"/>
  <c r="LD22" i="62"/>
  <c r="LD23" i="62"/>
  <c r="LD24" i="62"/>
  <c r="LD25" i="62"/>
  <c r="KT12" i="62"/>
  <c r="KT13" i="62"/>
  <c r="KT14" i="62"/>
  <c r="KT15" i="62"/>
  <c r="KT16" i="62"/>
  <c r="KT17" i="62"/>
  <c r="KT18" i="62"/>
  <c r="KT19" i="62"/>
  <c r="KT20" i="62"/>
  <c r="KT21" i="62"/>
  <c r="KT22" i="62"/>
  <c r="KT23" i="62"/>
  <c r="KT24" i="62"/>
  <c r="KT25" i="62"/>
  <c r="KJ12" i="62"/>
  <c r="KJ13" i="62"/>
  <c r="KJ14" i="62"/>
  <c r="KJ15" i="62"/>
  <c r="KJ16" i="62"/>
  <c r="KJ17" i="62"/>
  <c r="KJ18" i="62"/>
  <c r="KJ19" i="62"/>
  <c r="KJ20" i="62"/>
  <c r="KJ21" i="62"/>
  <c r="KJ22" i="62"/>
  <c r="KJ23" i="62"/>
  <c r="KJ24" i="62"/>
  <c r="KJ25" i="62"/>
  <c r="JP12" i="62"/>
  <c r="JP13" i="62"/>
  <c r="JP14" i="62"/>
  <c r="JP15" i="62"/>
  <c r="JP16" i="62"/>
  <c r="JP17" i="62"/>
  <c r="JP18" i="62"/>
  <c r="JP19" i="62"/>
  <c r="JP20" i="62"/>
  <c r="JP21" i="62"/>
  <c r="JP22" i="62"/>
  <c r="JP23" i="62"/>
  <c r="JP24" i="62"/>
  <c r="JP25" i="62"/>
  <c r="JF12" i="62"/>
  <c r="JF13" i="62"/>
  <c r="JF14" i="62"/>
  <c r="JF15" i="62"/>
  <c r="JF16" i="62"/>
  <c r="JF17" i="62"/>
  <c r="JF18" i="62"/>
  <c r="JF19" i="62"/>
  <c r="JF20" i="62"/>
  <c r="JF21" i="62"/>
  <c r="JF22" i="62"/>
  <c r="JF23" i="62"/>
  <c r="JF24" i="62"/>
  <c r="JF25" i="62"/>
  <c r="IV12" i="62"/>
  <c r="IV13" i="62"/>
  <c r="IV14" i="62"/>
  <c r="IV15" i="62"/>
  <c r="IV16" i="62"/>
  <c r="IV17" i="62"/>
  <c r="IV18" i="62"/>
  <c r="IV19" i="62"/>
  <c r="IV20" i="62"/>
  <c r="IV21" i="62"/>
  <c r="IV22" i="62"/>
  <c r="IV23" i="62"/>
  <c r="IV24" i="62"/>
  <c r="IV25" i="62"/>
  <c r="IL12" i="62"/>
  <c r="IL13" i="62"/>
  <c r="IL14" i="62"/>
  <c r="IL15" i="62"/>
  <c r="IL16" i="62"/>
  <c r="IL17" i="62"/>
  <c r="IL18" i="62"/>
  <c r="IL19" i="62"/>
  <c r="IL20" i="62"/>
  <c r="IL21" i="62"/>
  <c r="IL22" i="62"/>
  <c r="IL23" i="62"/>
  <c r="IL24" i="62"/>
  <c r="IL25" i="62"/>
  <c r="IB12" i="62"/>
  <c r="IB13" i="62"/>
  <c r="IB14" i="62"/>
  <c r="IB15" i="62"/>
  <c r="IB16" i="62"/>
  <c r="IB17" i="62"/>
  <c r="IB18" i="62"/>
  <c r="IB19" i="62"/>
  <c r="IB20" i="62"/>
  <c r="IB21" i="62"/>
  <c r="IB22" i="62"/>
  <c r="IB23" i="62"/>
  <c r="IB24" i="62"/>
  <c r="IB25" i="62"/>
  <c r="HR12" i="62"/>
  <c r="HR13" i="62"/>
  <c r="HR14" i="62"/>
  <c r="HR15" i="62"/>
  <c r="HR16" i="62"/>
  <c r="HR17" i="62"/>
  <c r="HR18" i="62"/>
  <c r="HR19" i="62"/>
  <c r="HR20" i="62"/>
  <c r="HR21" i="62"/>
  <c r="HR22" i="62"/>
  <c r="HR23" i="62"/>
  <c r="HR24" i="62"/>
  <c r="HR25" i="62"/>
  <c r="HH12" i="62"/>
  <c r="HH13" i="62"/>
  <c r="HH14" i="62"/>
  <c r="HH15" i="62"/>
  <c r="HH16" i="62"/>
  <c r="HH17" i="62"/>
  <c r="HH18" i="62"/>
  <c r="HH19" i="62"/>
  <c r="HH20" i="62"/>
  <c r="HH21" i="62"/>
  <c r="HH22" i="62"/>
  <c r="HH23" i="62"/>
  <c r="HH24" i="62"/>
  <c r="HH25" i="62"/>
  <c r="GX12" i="62"/>
  <c r="GX13" i="62"/>
  <c r="GX14" i="62"/>
  <c r="GX15" i="62"/>
  <c r="GX16" i="62"/>
  <c r="GX17" i="62"/>
  <c r="GX18" i="62"/>
  <c r="GX19" i="62"/>
  <c r="GX20" i="62"/>
  <c r="GX21" i="62"/>
  <c r="GX22" i="62"/>
  <c r="GX23" i="62"/>
  <c r="GX24" i="62"/>
  <c r="GX25" i="62"/>
  <c r="GN12" i="62"/>
  <c r="GN13" i="62"/>
  <c r="GN14" i="62"/>
  <c r="GN15" i="62"/>
  <c r="GN16" i="62"/>
  <c r="GN17" i="62"/>
  <c r="GN18" i="62"/>
  <c r="GN19" i="62"/>
  <c r="GN20" i="62"/>
  <c r="GN21" i="62"/>
  <c r="GN22" i="62"/>
  <c r="GN23" i="62"/>
  <c r="GN24" i="62"/>
  <c r="GN25" i="62"/>
  <c r="GD12" i="62"/>
  <c r="GD13" i="62"/>
  <c r="GD14" i="62"/>
  <c r="GD15" i="62"/>
  <c r="GD16" i="62"/>
  <c r="GD17" i="62"/>
  <c r="GD18" i="62"/>
  <c r="GD19" i="62"/>
  <c r="GD20" i="62"/>
  <c r="GD21" i="62"/>
  <c r="GD22" i="62"/>
  <c r="GD23" i="62"/>
  <c r="GD24" i="62"/>
  <c r="GD25" i="62"/>
  <c r="FT12" i="62"/>
  <c r="FT13" i="62"/>
  <c r="FT14" i="62"/>
  <c r="FT15" i="62"/>
  <c r="FT16" i="62"/>
  <c r="FT17" i="62"/>
  <c r="FT18" i="62"/>
  <c r="FT19" i="62"/>
  <c r="FT20" i="62"/>
  <c r="FT21" i="62"/>
  <c r="FT22" i="62"/>
  <c r="FT23" i="62"/>
  <c r="FT24" i="62"/>
  <c r="FT25" i="62"/>
  <c r="FJ12" i="62"/>
  <c r="FJ13" i="62"/>
  <c r="FJ14" i="62"/>
  <c r="FJ15" i="62"/>
  <c r="FJ16" i="62"/>
  <c r="FJ17" i="62"/>
  <c r="FJ18" i="62"/>
  <c r="FJ19" i="62"/>
  <c r="FJ20" i="62"/>
  <c r="FJ21" i="62"/>
  <c r="FJ22" i="62"/>
  <c r="FJ23" i="62"/>
  <c r="FJ24" i="62"/>
  <c r="FJ25" i="62"/>
  <c r="EZ12" i="62"/>
  <c r="EZ13" i="62"/>
  <c r="EZ14" i="62"/>
  <c r="EZ15" i="62"/>
  <c r="EZ16" i="62"/>
  <c r="EZ17" i="62"/>
  <c r="EZ18" i="62"/>
  <c r="EZ19" i="62"/>
  <c r="EZ20" i="62"/>
  <c r="EZ21" i="62"/>
  <c r="EZ22" i="62"/>
  <c r="EZ23" i="62"/>
  <c r="EZ24" i="62"/>
  <c r="EZ25" i="62"/>
  <c r="EP12" i="62"/>
  <c r="EP13" i="62"/>
  <c r="EP14" i="62"/>
  <c r="EP15" i="62"/>
  <c r="EP16" i="62"/>
  <c r="EP17" i="62"/>
  <c r="EP18" i="62"/>
  <c r="EP19" i="62"/>
  <c r="EP20" i="62"/>
  <c r="EP21" i="62"/>
  <c r="EP22" i="62"/>
  <c r="EP23" i="62"/>
  <c r="EP24" i="62"/>
  <c r="EP25" i="62"/>
  <c r="EF12" i="62"/>
  <c r="EF13" i="62"/>
  <c r="EF14" i="62"/>
  <c r="EF15" i="62"/>
  <c r="EF16" i="62"/>
  <c r="EF17" i="62"/>
  <c r="EF18" i="62"/>
  <c r="EF19" i="62"/>
  <c r="EF20" i="62"/>
  <c r="EF21" i="62"/>
  <c r="EF22" i="62"/>
  <c r="EF23" i="62"/>
  <c r="EF24" i="62"/>
  <c r="EF25" i="62"/>
  <c r="DV12" i="62"/>
  <c r="DV13" i="62"/>
  <c r="DV14" i="62"/>
  <c r="DV15" i="62"/>
  <c r="DV16" i="62"/>
  <c r="DV17" i="62"/>
  <c r="DV18" i="62"/>
  <c r="DV19" i="62"/>
  <c r="DV20" i="62"/>
  <c r="DV21" i="62"/>
  <c r="DV22" i="62"/>
  <c r="DV23" i="62"/>
  <c r="DV24" i="62"/>
  <c r="DV25" i="62"/>
  <c r="DL12" i="62"/>
  <c r="DL13" i="62"/>
  <c r="DL14" i="62"/>
  <c r="DL15" i="62"/>
  <c r="DL16" i="62"/>
  <c r="DL17" i="62"/>
  <c r="DL18" i="62"/>
  <c r="DL19" i="62"/>
  <c r="DL20" i="62"/>
  <c r="DL21" i="62"/>
  <c r="DL22" i="62"/>
  <c r="DL23" i="62"/>
  <c r="DL24" i="62"/>
  <c r="DL25" i="62"/>
  <c r="DB12" i="62"/>
  <c r="DB13" i="62"/>
  <c r="DB14" i="62"/>
  <c r="DB15" i="62"/>
  <c r="DB16" i="62"/>
  <c r="DB17" i="62"/>
  <c r="DB18" i="62"/>
  <c r="DB19" i="62"/>
  <c r="DB20" i="62"/>
  <c r="DB21" i="62"/>
  <c r="DB22" i="62"/>
  <c r="DB23" i="62"/>
  <c r="DB24" i="62"/>
  <c r="DB25" i="62"/>
  <c r="BN12" i="62"/>
  <c r="BN13" i="62"/>
  <c r="BN14" i="62"/>
  <c r="BN15" i="62"/>
  <c r="BN16" i="62"/>
  <c r="BN17" i="62"/>
  <c r="BN18" i="62"/>
  <c r="BN19" i="62"/>
  <c r="BN20" i="62"/>
  <c r="BN21" i="62"/>
  <c r="BN22" i="62"/>
  <c r="BN23" i="62"/>
  <c r="BN24" i="62"/>
  <c r="BN25" i="62"/>
  <c r="AT12" i="62"/>
  <c r="AT13" i="62"/>
  <c r="AT14" i="62"/>
  <c r="AT15" i="62"/>
  <c r="AT16" i="62"/>
  <c r="AT17" i="62"/>
  <c r="AT18" i="62"/>
  <c r="AT19" i="62"/>
  <c r="AT20" i="62"/>
  <c r="AT21" i="62"/>
  <c r="AT22" i="62"/>
  <c r="AT23" i="62"/>
  <c r="AT24" i="62"/>
  <c r="AT25" i="62"/>
  <c r="AJ12" i="62"/>
  <c r="AJ13" i="62"/>
  <c r="AJ14" i="62"/>
  <c r="AJ15" i="62"/>
  <c r="AJ16" i="62"/>
  <c r="AJ17" i="62"/>
  <c r="AJ18" i="62"/>
  <c r="AJ19" i="62"/>
  <c r="AJ20" i="62"/>
  <c r="AJ21" i="62"/>
  <c r="AJ22" i="62"/>
  <c r="AJ23" i="62"/>
  <c r="AJ24" i="62"/>
  <c r="AJ25" i="62"/>
  <c r="Z12" i="62"/>
  <c r="Z13" i="62"/>
  <c r="Z14" i="62"/>
  <c r="Z15" i="62"/>
  <c r="Z16" i="62"/>
  <c r="Z17" i="62"/>
  <c r="Z18" i="62"/>
  <c r="Z19" i="62"/>
  <c r="Z20" i="62"/>
  <c r="Z21" i="62"/>
  <c r="Z22" i="62"/>
  <c r="Z23" i="62"/>
  <c r="Z24" i="62"/>
  <c r="Z25" i="62"/>
  <c r="P12" i="62"/>
  <c r="P13" i="62"/>
  <c r="P14" i="62"/>
  <c r="P15" i="62"/>
  <c r="P16" i="62"/>
  <c r="P17" i="62"/>
  <c r="P18" i="62"/>
  <c r="P19" i="62"/>
  <c r="P20" i="62"/>
  <c r="P21" i="62"/>
  <c r="P22" i="62"/>
  <c r="P23" i="62"/>
  <c r="P24" i="62"/>
  <c r="P25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AVW764" i="157"/>
  <c r="AVV764" i="157"/>
  <c r="AVB764" i="157"/>
  <c r="AVA764" i="157"/>
  <c r="AUG764" i="157"/>
  <c r="AUG762" i="157" s="1"/>
  <c r="AUF764" i="157"/>
  <c r="AUF762" i="157" s="1"/>
  <c r="ATL764" i="157"/>
  <c r="ATL762" i="157" s="1"/>
  <c r="ATK764" i="157"/>
  <c r="ATK762" i="157" s="1"/>
  <c r="ASQ764" i="157"/>
  <c r="ASQ762" i="157" s="1"/>
  <c r="ASP764" i="157"/>
  <c r="ASP762" i="157" s="1"/>
  <c r="ARV764" i="157"/>
  <c r="ARV762" i="157" s="1"/>
  <c r="ARU764" i="157"/>
  <c r="ARU762" i="157" s="1"/>
  <c r="ARA764" i="157"/>
  <c r="ARA762" i="157" s="1"/>
  <c r="AQZ764" i="157"/>
  <c r="AQZ762" i="157" s="1"/>
  <c r="AQF764" i="157"/>
  <c r="AQE764" i="157"/>
  <c r="APK764" i="157"/>
  <c r="APK762" i="157" s="1"/>
  <c r="APJ764" i="157"/>
  <c r="APJ762" i="157" s="1"/>
  <c r="AOP764" i="157"/>
  <c r="AOO764" i="157"/>
  <c r="ANU764" i="157"/>
  <c r="ANU762" i="157" s="1"/>
  <c r="ANT764" i="157"/>
  <c r="ANT762" i="157" s="1"/>
  <c r="AMZ764" i="157"/>
  <c r="AMZ762" i="157" s="1"/>
  <c r="AMY764" i="157"/>
  <c r="AMY762" i="157" s="1"/>
  <c r="AME764" i="157"/>
  <c r="AME762" i="157" s="1"/>
  <c r="AMD764" i="157"/>
  <c r="AMD762" i="157" s="1"/>
  <c r="ALJ764" i="157"/>
  <c r="ALJ762" i="157" s="1"/>
  <c r="ALI764" i="157"/>
  <c r="ALI762" i="157" s="1"/>
  <c r="AKO764" i="157"/>
  <c r="AKO762" i="157" s="1"/>
  <c r="AKN764" i="157"/>
  <c r="AKN762" i="157" s="1"/>
  <c r="AIY764" i="157"/>
  <c r="AIY762" i="157" s="1"/>
  <c r="AIX764" i="157"/>
  <c r="AIX762" i="157" s="1"/>
  <c r="AID764" i="157"/>
  <c r="AID762" i="157" s="1"/>
  <c r="AIC764" i="157"/>
  <c r="AIC762" i="157" s="1"/>
  <c r="AHI764" i="157"/>
  <c r="AHI762" i="157" s="1"/>
  <c r="AHH764" i="157"/>
  <c r="AHH762" i="157" s="1"/>
  <c r="AGN764" i="157"/>
  <c r="AGM764" i="157"/>
  <c r="AFS764" i="157"/>
  <c r="AFS762" i="157" s="1"/>
  <c r="AFR764" i="157"/>
  <c r="AFR762" i="157" s="1"/>
  <c r="AEC764" i="157"/>
  <c r="AEC762" i="157" s="1"/>
  <c r="AEB764" i="157"/>
  <c r="AEB762" i="157" s="1"/>
  <c r="ADH764" i="157"/>
  <c r="ADH762" i="157" s="1"/>
  <c r="ADG764" i="157"/>
  <c r="ADG762" i="157" s="1"/>
  <c r="ACM764" i="157"/>
  <c r="ACM762" i="157" s="1"/>
  <c r="ACL764" i="157"/>
  <c r="ACL762" i="157" s="1"/>
  <c r="ABR764" i="157"/>
  <c r="ABR762" i="157" s="1"/>
  <c r="ABQ764" i="157"/>
  <c r="ABQ762" i="157" s="1"/>
  <c r="AAW764" i="157"/>
  <c r="AAW762" i="157" s="1"/>
  <c r="AAV764" i="157"/>
  <c r="AAV762" i="157" s="1"/>
  <c r="AAB764" i="157"/>
  <c r="AAB762" i="157" s="1"/>
  <c r="AAA764" i="157"/>
  <c r="AAA762" i="157" s="1"/>
  <c r="ZG764" i="157"/>
  <c r="ZG762" i="157" s="1"/>
  <c r="ZF764" i="157"/>
  <c r="ZF762" i="157" s="1"/>
  <c r="YL764" i="157"/>
  <c r="YL762" i="157" s="1"/>
  <c r="YK764" i="157"/>
  <c r="YK762" i="157" s="1"/>
  <c r="XQ764" i="157"/>
  <c r="XQ762" i="157" s="1"/>
  <c r="XP764" i="157"/>
  <c r="XP762" i="157" s="1"/>
  <c r="WA764" i="157"/>
  <c r="WA762" i="157" s="1"/>
  <c r="VZ764" i="157"/>
  <c r="VZ762" i="157" s="1"/>
  <c r="VF764" i="157"/>
  <c r="VE764" i="157"/>
  <c r="UK764" i="157"/>
  <c r="UK762" i="157" s="1"/>
  <c r="UJ764" i="157"/>
  <c r="UJ762" i="157" s="1"/>
  <c r="TP764" i="157"/>
  <c r="TP762" i="157" s="1"/>
  <c r="TO764" i="157"/>
  <c r="TO762" i="157" s="1"/>
  <c r="SU764" i="157"/>
  <c r="SU762" i="157" s="1"/>
  <c r="ST764" i="157"/>
  <c r="ST762" i="157" s="1"/>
  <c r="RZ764" i="157"/>
  <c r="RZ762" i="157" s="1"/>
  <c r="RY764" i="157"/>
  <c r="RY762" i="157" s="1"/>
  <c r="RE764" i="157"/>
  <c r="RE762" i="157" s="1"/>
  <c r="RD764" i="157"/>
  <c r="RD762" i="157" s="1"/>
  <c r="QJ764" i="157"/>
  <c r="QJ762" i="157" s="1"/>
  <c r="QI764" i="157"/>
  <c r="QI762" i="157" s="1"/>
  <c r="PO764" i="157"/>
  <c r="PO762" i="157" s="1"/>
  <c r="PN764" i="157"/>
  <c r="PN762" i="157" s="1"/>
  <c r="OT764" i="157"/>
  <c r="OT762" i="157" s="1"/>
  <c r="OS764" i="157"/>
  <c r="OS762" i="157" s="1"/>
  <c r="NY764" i="157"/>
  <c r="NY762" i="157" s="1"/>
  <c r="NX764" i="157"/>
  <c r="NX762" i="157" s="1"/>
  <c r="ND764" i="157"/>
  <c r="ND762" i="157" s="1"/>
  <c r="NC764" i="157"/>
  <c r="NC762" i="157" s="1"/>
  <c r="MI764" i="157"/>
  <c r="MI762" i="157" s="1"/>
  <c r="MH764" i="157"/>
  <c r="MH762" i="157" s="1"/>
  <c r="LN764" i="157"/>
  <c r="LN762" i="157" s="1"/>
  <c r="LM764" i="157"/>
  <c r="LM762" i="157" s="1"/>
  <c r="KS764" i="157"/>
  <c r="KS762" i="157" s="1"/>
  <c r="KR764" i="157"/>
  <c r="KR762" i="157" s="1"/>
  <c r="JX764" i="157"/>
  <c r="JX762" i="157" s="1"/>
  <c r="JW764" i="157"/>
  <c r="JW762" i="157" s="1"/>
  <c r="JC764" i="157"/>
  <c r="JC762" i="157" s="1"/>
  <c r="JB764" i="157"/>
  <c r="JB762" i="157" s="1"/>
  <c r="IH764" i="157"/>
  <c r="IH762" i="157" s="1"/>
  <c r="IG764" i="157"/>
  <c r="IG762" i="157" s="1"/>
  <c r="GR764" i="157"/>
  <c r="GR762" i="157" s="1"/>
  <c r="GQ764" i="157"/>
  <c r="GQ762" i="157" s="1"/>
  <c r="FB764" i="157"/>
  <c r="FB762" i="157" s="1"/>
  <c r="FA764" i="157"/>
  <c r="FA762" i="157" s="1"/>
  <c r="DL764" i="157"/>
  <c r="DL762" i="157" s="1"/>
  <c r="DK764" i="157"/>
  <c r="DK762" i="157" s="1"/>
  <c r="CQ764" i="157"/>
  <c r="CQ762" i="157" s="1"/>
  <c r="CP764" i="157"/>
  <c r="CP762" i="157" s="1"/>
  <c r="BV764" i="157"/>
  <c r="BV762" i="157" s="1"/>
  <c r="BU764" i="157"/>
  <c r="BU762" i="157" s="1"/>
  <c r="BA764" i="157"/>
  <c r="BA762" i="157" s="1"/>
  <c r="AZ764" i="157"/>
  <c r="AZ762" i="157" s="1"/>
  <c r="AF764" i="157"/>
  <c r="AE764" i="157"/>
  <c r="VN754" i="157" l="1"/>
  <c r="KZ751" i="157"/>
  <c r="R752" i="157"/>
  <c r="QQ751" i="157"/>
  <c r="AFE752" i="157"/>
  <c r="AO752" i="157"/>
  <c r="WJ754" i="157"/>
  <c r="S754" i="157"/>
  <c r="CE754" i="157"/>
  <c r="AIL754" i="157"/>
  <c r="AQO752" i="157"/>
  <c r="QS752" i="157"/>
  <c r="ASC752" i="157"/>
  <c r="PV754" i="157"/>
  <c r="BJ752" i="157"/>
  <c r="ADQ752" i="157"/>
  <c r="SG752" i="157"/>
  <c r="WH24" i="62"/>
  <c r="WH20" i="62"/>
  <c r="WH16" i="62"/>
  <c r="WH12" i="62"/>
  <c r="WH22" i="62"/>
  <c r="WH18" i="62"/>
  <c r="WH14" i="62"/>
  <c r="FK752" i="157"/>
  <c r="EP752" i="157"/>
  <c r="XE752" i="157"/>
  <c r="KG752" i="157"/>
  <c r="AKC752" i="157"/>
  <c r="YS752" i="157"/>
  <c r="LU752" i="157"/>
  <c r="ALQ752" i="157"/>
  <c r="AJG750" i="157"/>
  <c r="JK750" i="157"/>
  <c r="WH23" i="62"/>
  <c r="WH19" i="62"/>
  <c r="WH15" i="62"/>
  <c r="AUO754" i="157"/>
  <c r="IQ754" i="157"/>
  <c r="AJH754" i="157"/>
  <c r="CZ754" i="157"/>
  <c r="JL752" i="157"/>
  <c r="APR751" i="157"/>
  <c r="RL751" i="157"/>
  <c r="HA752" i="157"/>
  <c r="AOW751" i="157"/>
  <c r="PX752" i="157"/>
  <c r="APT752" i="157"/>
  <c r="ACV752" i="157"/>
  <c r="RL752" i="157"/>
  <c r="ARH752" i="157"/>
  <c r="AEJ752" i="157"/>
  <c r="XD750" i="157"/>
  <c r="AQN750" i="157"/>
  <c r="AQO750" i="157"/>
  <c r="US754" i="157"/>
  <c r="LB754" i="157"/>
  <c r="ABY751" i="157"/>
  <c r="AJH752" i="157"/>
  <c r="WJ752" i="157"/>
  <c r="KZ752" i="157"/>
  <c r="AKV752" i="157"/>
  <c r="XX752" i="157"/>
  <c r="ACU750" i="157"/>
  <c r="XZ754" i="157"/>
  <c r="KG754" i="157"/>
  <c r="AO754" i="157"/>
  <c r="AHQ754" i="157"/>
  <c r="IP754" i="157"/>
  <c r="ATS751" i="157"/>
  <c r="XX751" i="157"/>
  <c r="AKC754" i="157"/>
  <c r="AJF751" i="157"/>
  <c r="XC751" i="157"/>
  <c r="LU754" i="157"/>
  <c r="ASX754" i="157"/>
  <c r="HT754" i="157"/>
  <c r="HT752" i="157"/>
  <c r="CX752" i="157"/>
  <c r="IO752" i="157"/>
  <c r="GD752" i="157"/>
  <c r="CC752" i="157"/>
  <c r="OH752" i="157"/>
  <c r="UT752" i="157"/>
  <c r="ACA752" i="157"/>
  <c r="AIM752" i="157"/>
  <c r="AOD752" i="157"/>
  <c r="AUP752" i="157"/>
  <c r="PC752" i="157"/>
  <c r="VO752" i="157"/>
  <c r="ABF752" i="157"/>
  <c r="AHR752" i="157"/>
  <c r="AOY752" i="157"/>
  <c r="AVK752" i="157"/>
  <c r="PV752" i="157"/>
  <c r="XC752" i="157"/>
  <c r="ADO752" i="157"/>
  <c r="AJF752" i="157"/>
  <c r="APR752" i="157"/>
  <c r="KE752" i="157"/>
  <c r="QQ752" i="157"/>
  <c r="WH752" i="157"/>
  <c r="ACT752" i="157"/>
  <c r="AKA752" i="157"/>
  <c r="AQM752" i="157"/>
  <c r="PX750" i="157"/>
  <c r="EO750" i="157"/>
  <c r="RM750" i="157"/>
  <c r="AFF750" i="157"/>
  <c r="ARI750" i="157"/>
  <c r="XY750" i="157"/>
  <c r="ALR750" i="157"/>
  <c r="OG750" i="157"/>
  <c r="GF750" i="157"/>
  <c r="AKC750" i="157"/>
  <c r="ATS754" i="157"/>
  <c r="HV752" i="157"/>
  <c r="CZ752" i="157"/>
  <c r="IQ752" i="157"/>
  <c r="GF752" i="157"/>
  <c r="CE752" i="157"/>
  <c r="MR752" i="157"/>
  <c r="TD752" i="157"/>
  <c r="AAK752" i="157"/>
  <c r="AGW752" i="157"/>
  <c r="AMN752" i="157"/>
  <c r="ASZ752" i="157"/>
  <c r="NM752" i="157"/>
  <c r="TY752" i="157"/>
  <c r="ZP752" i="157"/>
  <c r="AGB752" i="157"/>
  <c r="ANI752" i="157"/>
  <c r="ATU752" i="157"/>
  <c r="OF752" i="157"/>
  <c r="UR752" i="157"/>
  <c r="ABY752" i="157"/>
  <c r="AIK752" i="157"/>
  <c r="AOB752" i="157"/>
  <c r="AUN752" i="157"/>
  <c r="PA752" i="157"/>
  <c r="VM752" i="157"/>
  <c r="ABD752" i="157"/>
  <c r="AHP752" i="157"/>
  <c r="AOW752" i="157"/>
  <c r="AVI752" i="157"/>
  <c r="NL750" i="157"/>
  <c r="JL750" i="157"/>
  <c r="AN750" i="157"/>
  <c r="ADP750" i="157"/>
  <c r="APS750" i="157"/>
  <c r="WI750" i="157"/>
  <c r="AKB750" i="157"/>
  <c r="LA750" i="157"/>
  <c r="CY750" i="157"/>
  <c r="QS750" i="157"/>
  <c r="AKX750" i="157"/>
  <c r="ACT754" i="157"/>
  <c r="VM754" i="157"/>
  <c r="AJF754" i="157"/>
  <c r="JJ752" i="157"/>
  <c r="FI752" i="157"/>
  <c r="BH752" i="157"/>
  <c r="GY752" i="157"/>
  <c r="EN752" i="157"/>
  <c r="AM752" i="157"/>
  <c r="LB752" i="157"/>
  <c r="RN752" i="157"/>
  <c r="YU752" i="157"/>
  <c r="AFG752" i="157"/>
  <c r="AKX752" i="157"/>
  <c r="ARJ752" i="157"/>
  <c r="LW752" i="157"/>
  <c r="SI752" i="157"/>
  <c r="XZ752" i="157"/>
  <c r="AEL752" i="157"/>
  <c r="ALS752" i="157"/>
  <c r="MP752" i="157"/>
  <c r="TB752" i="157"/>
  <c r="AAI752" i="157"/>
  <c r="AGU752" i="157"/>
  <c r="AML752" i="157"/>
  <c r="ASX752" i="157"/>
  <c r="NK752" i="157"/>
  <c r="TW752" i="157"/>
  <c r="ZN752" i="157"/>
  <c r="AFZ752" i="157"/>
  <c r="ANG752" i="157"/>
  <c r="ATS752" i="157"/>
  <c r="KF750" i="157"/>
  <c r="GZ750" i="157"/>
  <c r="YT750" i="157"/>
  <c r="AKW750" i="157"/>
  <c r="SH750" i="157"/>
  <c r="AEK750" i="157"/>
  <c r="ASD750" i="157"/>
  <c r="S750" i="157"/>
  <c r="AFG750" i="157"/>
  <c r="WH25" i="62"/>
  <c r="WH21" i="62"/>
  <c r="WH17" i="62"/>
  <c r="WH13" i="62"/>
  <c r="AF762" i="157"/>
  <c r="AE762" i="157"/>
  <c r="CE755" i="157"/>
  <c r="CZ755" i="157"/>
  <c r="AFG755" i="157"/>
  <c r="LW755" i="157"/>
  <c r="ALS755" i="157"/>
  <c r="TX755" i="157"/>
  <c r="ATT755" i="157"/>
  <c r="ABZ755" i="157"/>
  <c r="YU755" i="157"/>
  <c r="GF755" i="157"/>
  <c r="NL755" i="157"/>
  <c r="ANH755" i="157"/>
  <c r="US755" i="157"/>
  <c r="AKA754" i="157"/>
  <c r="QQ754" i="157"/>
  <c r="IO754" i="157"/>
  <c r="AM754" i="157"/>
  <c r="XC754" i="157"/>
  <c r="AOB754" i="157"/>
  <c r="AAI754" i="157"/>
  <c r="ANG754" i="157"/>
  <c r="AEJ754" i="157"/>
  <c r="SG754" i="157"/>
  <c r="AUN754" i="157"/>
  <c r="ABY754" i="157"/>
  <c r="RL754" i="157"/>
  <c r="R754" i="157"/>
  <c r="TD751" i="157"/>
  <c r="FK751" i="157"/>
  <c r="IP750" i="157"/>
  <c r="US750" i="157"/>
  <c r="ABZ750" i="157"/>
  <c r="AIL750" i="157"/>
  <c r="AOC750" i="157"/>
  <c r="AUO750" i="157"/>
  <c r="VN750" i="157"/>
  <c r="ABE750" i="157"/>
  <c r="AHQ750" i="157"/>
  <c r="AOX750" i="157"/>
  <c r="AVJ750" i="157"/>
  <c r="MQ750" i="157"/>
  <c r="ACV750" i="157"/>
  <c r="YU750" i="157"/>
  <c r="AOW754" i="157"/>
  <c r="XX754" i="157"/>
  <c r="EN754" i="157"/>
  <c r="AML754" i="157"/>
  <c r="AGU754" i="157"/>
  <c r="KZ754" i="157"/>
  <c r="PB750" i="157"/>
  <c r="LV750" i="157"/>
  <c r="GE750" i="157"/>
  <c r="CD750" i="157"/>
  <c r="TC750" i="157"/>
  <c r="AAJ750" i="157"/>
  <c r="AGV750" i="157"/>
  <c r="AMM750" i="157"/>
  <c r="ASY750" i="157"/>
  <c r="TX750" i="157"/>
  <c r="ZO750" i="157"/>
  <c r="AGA750" i="157"/>
  <c r="ANH750" i="157"/>
  <c r="ATT750" i="157"/>
  <c r="KG750" i="157"/>
  <c r="HU750" i="157"/>
  <c r="FJ750" i="157"/>
  <c r="WJ750" i="157"/>
  <c r="RN750" i="157"/>
  <c r="AOC752" i="157"/>
  <c r="GE751" i="157"/>
  <c r="ZO752" i="157"/>
  <c r="BI752" i="157"/>
  <c r="US752" i="157"/>
  <c r="IP752" i="157"/>
  <c r="XY751" i="157"/>
  <c r="OG752" i="157"/>
  <c r="AWD750" i="157"/>
  <c r="ALR751" i="157"/>
  <c r="AGA752" i="157"/>
  <c r="APS751" i="157"/>
  <c r="AWD755" i="157"/>
  <c r="BJ755" i="157"/>
  <c r="DU755" i="157"/>
  <c r="S755" i="157"/>
  <c r="DT755" i="157"/>
  <c r="EP751" i="157"/>
  <c r="DU751" i="157"/>
  <c r="AVJ751" i="157"/>
  <c r="DT751" i="157"/>
  <c r="JK752" i="157"/>
  <c r="DT752" i="157"/>
  <c r="T750" i="157"/>
  <c r="DU750" i="157"/>
  <c r="AVI754" i="157"/>
  <c r="DS754" i="157"/>
  <c r="PW750" i="157"/>
  <c r="DT750" i="157"/>
  <c r="AN754" i="157"/>
  <c r="DT754" i="157"/>
  <c r="AVK754" i="157"/>
  <c r="DU754" i="157"/>
  <c r="AM751" i="157"/>
  <c r="DS751" i="157"/>
  <c r="T752" i="157"/>
  <c r="DU752" i="157"/>
  <c r="AO755" i="157"/>
  <c r="JL755" i="157"/>
  <c r="PX755" i="157"/>
  <c r="XE755" i="157"/>
  <c r="ADQ755" i="157"/>
  <c r="AJH755" i="157"/>
  <c r="APT755" i="157"/>
  <c r="EP755" i="157"/>
  <c r="KG755" i="157"/>
  <c r="QS755" i="157"/>
  <c r="WJ755" i="157"/>
  <c r="ACV755" i="157"/>
  <c r="AKC755" i="157"/>
  <c r="AQO755" i="157"/>
  <c r="GE755" i="157"/>
  <c r="LV755" i="157"/>
  <c r="SH755" i="157"/>
  <c r="XY755" i="157"/>
  <c r="AEK755" i="157"/>
  <c r="ALR755" i="157"/>
  <c r="ASD755" i="157"/>
  <c r="FJ755" i="157"/>
  <c r="MQ755" i="157"/>
  <c r="TC755" i="157"/>
  <c r="AAJ755" i="157"/>
  <c r="AGV755" i="157"/>
  <c r="AMM755" i="157"/>
  <c r="ASY755" i="157"/>
  <c r="ARJ751" i="157"/>
  <c r="AMN751" i="157"/>
  <c r="ADQ751" i="157"/>
  <c r="YU751" i="157"/>
  <c r="UT751" i="157"/>
  <c r="PX751" i="157"/>
  <c r="LB751" i="157"/>
  <c r="BJ751" i="157"/>
  <c r="AVK751" i="157"/>
  <c r="AQO751" i="157"/>
  <c r="ANI751" i="157"/>
  <c r="AGB751" i="157"/>
  <c r="WJ751" i="157"/>
  <c r="SI751" i="157"/>
  <c r="NM751" i="157"/>
  <c r="HA751" i="157"/>
  <c r="AO751" i="157"/>
  <c r="BI755" i="157"/>
  <c r="HV755" i="157"/>
  <c r="OH755" i="157"/>
  <c r="UT755" i="157"/>
  <c r="ACA755" i="157"/>
  <c r="AIM755" i="157"/>
  <c r="AOD755" i="157"/>
  <c r="AUP755" i="157"/>
  <c r="IQ755" i="157"/>
  <c r="PC755" i="157"/>
  <c r="VO755" i="157"/>
  <c r="ABF755" i="157"/>
  <c r="AHR755" i="157"/>
  <c r="AOY755" i="157"/>
  <c r="AVK755" i="157"/>
  <c r="CD755" i="157"/>
  <c r="EO755" i="157"/>
  <c r="KF755" i="157"/>
  <c r="QR755" i="157"/>
  <c r="WI755" i="157"/>
  <c r="ACU755" i="157"/>
  <c r="AKB755" i="157"/>
  <c r="AQN755" i="157"/>
  <c r="CY755" i="157"/>
  <c r="LA755" i="157"/>
  <c r="RM755" i="157"/>
  <c r="YT755" i="157"/>
  <c r="AFF755" i="157"/>
  <c r="AKW755" i="157"/>
  <c r="ARI755" i="157"/>
  <c r="CD752" i="157"/>
  <c r="ASZ751" i="157"/>
  <c r="AOD751" i="157"/>
  <c r="AJH751" i="157"/>
  <c r="AFG751" i="157"/>
  <c r="AAK751" i="157"/>
  <c r="LV751" i="157"/>
  <c r="HV751" i="157"/>
  <c r="TX752" i="157"/>
  <c r="ATT752" i="157"/>
  <c r="AIL752" i="157"/>
  <c r="ASE751" i="157"/>
  <c r="AHR751" i="157"/>
  <c r="ABF751" i="157"/>
  <c r="TC751" i="157"/>
  <c r="PC751" i="157"/>
  <c r="IQ751" i="157"/>
  <c r="CE751" i="157"/>
  <c r="FK755" i="157"/>
  <c r="MR755" i="157"/>
  <c r="TD755" i="157"/>
  <c r="AAK755" i="157"/>
  <c r="AGW755" i="157"/>
  <c r="AMN755" i="157"/>
  <c r="ASZ755" i="157"/>
  <c r="HA755" i="157"/>
  <c r="NM755" i="157"/>
  <c r="TY755" i="157"/>
  <c r="ZP755" i="157"/>
  <c r="AGB755" i="157"/>
  <c r="ANI755" i="157"/>
  <c r="ATU755" i="157"/>
  <c r="T755" i="157"/>
  <c r="IP755" i="157"/>
  <c r="PB755" i="157"/>
  <c r="VN755" i="157"/>
  <c r="ABE755" i="157"/>
  <c r="AHQ755" i="157"/>
  <c r="AOX755" i="157"/>
  <c r="AVJ755" i="157"/>
  <c r="JK755" i="157"/>
  <c r="PW755" i="157"/>
  <c r="XD755" i="157"/>
  <c r="ADP755" i="157"/>
  <c r="AJG755" i="157"/>
  <c r="APS755" i="157"/>
  <c r="AUP751" i="157"/>
  <c r="AKX751" i="157"/>
  <c r="AGW751" i="157"/>
  <c r="XE751" i="157"/>
  <c r="RN751" i="157"/>
  <c r="MR751" i="157"/>
  <c r="JL751" i="157"/>
  <c r="CZ751" i="157"/>
  <c r="NL752" i="157"/>
  <c r="ANH752" i="157"/>
  <c r="ABZ752" i="157"/>
  <c r="AOY751" i="157"/>
  <c r="AKC751" i="157"/>
  <c r="ACV751" i="157"/>
  <c r="XZ751" i="157"/>
  <c r="TY751" i="157"/>
  <c r="KG751" i="157"/>
  <c r="OH750" i="157"/>
  <c r="HV750" i="157"/>
  <c r="FK750" i="157"/>
  <c r="PC750" i="157"/>
  <c r="IQ750" i="157"/>
  <c r="EP750" i="157"/>
  <c r="VO750" i="157"/>
  <c r="ABF750" i="157"/>
  <c r="AHR750" i="157"/>
  <c r="AOY750" i="157"/>
  <c r="AVK750" i="157"/>
  <c r="XE750" i="157"/>
  <c r="ADQ750" i="157"/>
  <c r="AJH750" i="157"/>
  <c r="APT750" i="157"/>
  <c r="AQM754" i="157"/>
  <c r="AFZ754" i="157"/>
  <c r="ZN754" i="157"/>
  <c r="WH754" i="157"/>
  <c r="TW754" i="157"/>
  <c r="NK754" i="157"/>
  <c r="GD754" i="157"/>
  <c r="AVJ754" i="157"/>
  <c r="APR754" i="157"/>
  <c r="AKV754" i="157"/>
  <c r="AIK754" i="157"/>
  <c r="ADO754" i="157"/>
  <c r="XE754" i="157"/>
  <c r="TB754" i="157"/>
  <c r="MP754" i="157"/>
  <c r="JJ754" i="157"/>
  <c r="FI754" i="157"/>
  <c r="BH754" i="157"/>
  <c r="ARH751" i="157"/>
  <c r="PV751" i="157"/>
  <c r="ANG751" i="157"/>
  <c r="AHP751" i="157"/>
  <c r="MR750" i="157"/>
  <c r="CZ750" i="157"/>
  <c r="NM750" i="157"/>
  <c r="HA750" i="157"/>
  <c r="CE750" i="157"/>
  <c r="TY750" i="157"/>
  <c r="ZP750" i="157"/>
  <c r="AGB750" i="157"/>
  <c r="ANI750" i="157"/>
  <c r="ATU750" i="157"/>
  <c r="UT750" i="157"/>
  <c r="ACA750" i="157"/>
  <c r="AIM750" i="157"/>
  <c r="AOD750" i="157"/>
  <c r="AUP750" i="157"/>
  <c r="ASC754" i="157"/>
  <c r="ALQ754" i="157"/>
  <c r="AHP754" i="157"/>
  <c r="ABD754" i="157"/>
  <c r="PA754" i="157"/>
  <c r="KE754" i="157"/>
  <c r="GY754" i="157"/>
  <c r="CC754" i="157"/>
  <c r="ARH754" i="157"/>
  <c r="AKX754" i="157"/>
  <c r="AIM754" i="157"/>
  <c r="AFE754" i="157"/>
  <c r="YS754" i="157"/>
  <c r="UR754" i="157"/>
  <c r="OF754" i="157"/>
  <c r="JL754" i="157"/>
  <c r="FK754" i="157"/>
  <c r="CD754" i="157"/>
  <c r="AKV751" i="157"/>
  <c r="AIK751" i="157"/>
  <c r="ADO751" i="157"/>
  <c r="JJ751" i="157"/>
  <c r="FI751" i="157"/>
  <c r="AVI751" i="157"/>
  <c r="ZN751" i="157"/>
  <c r="SG751" i="157"/>
  <c r="LB750" i="157"/>
  <c r="BJ750" i="157"/>
  <c r="LW750" i="157"/>
  <c r="AO750" i="157"/>
  <c r="SI750" i="157"/>
  <c r="XZ750" i="157"/>
  <c r="AEL750" i="157"/>
  <c r="ALS750" i="157"/>
  <c r="ASE750" i="157"/>
  <c r="TD750" i="157"/>
  <c r="AAK750" i="157"/>
  <c r="AGW750" i="157"/>
  <c r="AMN750" i="157"/>
  <c r="ASZ750" i="157"/>
  <c r="AQO754" i="157"/>
  <c r="AOY754" i="157"/>
  <c r="AOC754" i="157"/>
  <c r="AEL754" i="157"/>
  <c r="ACV754" i="157"/>
  <c r="ABZ754" i="157"/>
  <c r="QS754" i="157"/>
  <c r="PC754" i="157"/>
  <c r="OG754" i="157"/>
  <c r="ARJ754" i="157"/>
  <c r="APT754" i="157"/>
  <c r="AOX754" i="157"/>
  <c r="ADQ754" i="157"/>
  <c r="ACA754" i="157"/>
  <c r="ABE754" i="157"/>
  <c r="RN754" i="157"/>
  <c r="PX754" i="157"/>
  <c r="PB754" i="157"/>
  <c r="GE752" i="157"/>
  <c r="ASD751" i="157"/>
  <c r="AEK751" i="157"/>
  <c r="SH751" i="157"/>
  <c r="KF752" i="157"/>
  <c r="QR752" i="157"/>
  <c r="WI752" i="157"/>
  <c r="ACU752" i="157"/>
  <c r="AKB752" i="157"/>
  <c r="AQN752" i="157"/>
  <c r="LA752" i="157"/>
  <c r="RM752" i="157"/>
  <c r="YT752" i="157"/>
  <c r="AFF752" i="157"/>
  <c r="AKW752" i="157"/>
  <c r="ARI752" i="157"/>
  <c r="FJ752" i="157"/>
  <c r="AJG751" i="157"/>
  <c r="U21" i="101"/>
  <c r="H624" i="157"/>
  <c r="T21" i="83"/>
  <c r="G624" i="157"/>
  <c r="S21" i="19"/>
  <c r="F624" i="157"/>
  <c r="ATU754" i="157"/>
  <c r="ASE754" i="157"/>
  <c r="ARI754" i="157"/>
  <c r="ANI754" i="157"/>
  <c r="ALS754" i="157"/>
  <c r="AKW754" i="157"/>
  <c r="AHR754" i="157"/>
  <c r="AGB754" i="157"/>
  <c r="AFF754" i="157"/>
  <c r="ABF754" i="157"/>
  <c r="ZP754" i="157"/>
  <c r="YT754" i="157"/>
  <c r="TY754" i="157"/>
  <c r="SI754" i="157"/>
  <c r="RM754" i="157"/>
  <c r="NM754" i="157"/>
  <c r="LW754" i="157"/>
  <c r="LA754" i="157"/>
  <c r="HA754" i="157"/>
  <c r="GF754" i="157"/>
  <c r="EP754" i="157"/>
  <c r="CY754" i="157"/>
  <c r="AUP754" i="157"/>
  <c r="ASZ754" i="157"/>
  <c r="ASD754" i="157"/>
  <c r="AOD754" i="157"/>
  <c r="AMN754" i="157"/>
  <c r="ALR754" i="157"/>
  <c r="AGW754" i="157"/>
  <c r="AFG754" i="157"/>
  <c r="AEK754" i="157"/>
  <c r="AAK754" i="157"/>
  <c r="YU754" i="157"/>
  <c r="XY754" i="157"/>
  <c r="UT754" i="157"/>
  <c r="TD754" i="157"/>
  <c r="SH754" i="157"/>
  <c r="OH754" i="157"/>
  <c r="MR754" i="157"/>
  <c r="LV754" i="157"/>
  <c r="HV754" i="157"/>
  <c r="GE754" i="157"/>
  <c r="BJ754" i="157"/>
  <c r="T754" i="157"/>
  <c r="GZ752" i="157"/>
  <c r="EO752" i="157"/>
  <c r="AN752" i="157"/>
  <c r="AUN751" i="157"/>
  <c r="ASX751" i="157"/>
  <c r="AOX751" i="157"/>
  <c r="AOB751" i="157"/>
  <c r="AML751" i="157"/>
  <c r="AHQ751" i="157"/>
  <c r="AGU751" i="157"/>
  <c r="AFE751" i="157"/>
  <c r="ABE751" i="157"/>
  <c r="AAI751" i="157"/>
  <c r="YS751" i="157"/>
  <c r="VN751" i="157"/>
  <c r="UR751" i="157"/>
  <c r="TB751" i="157"/>
  <c r="PB751" i="157"/>
  <c r="OF751" i="157"/>
  <c r="MP751" i="157"/>
  <c r="IP751" i="157"/>
  <c r="HT751" i="157"/>
  <c r="CD751" i="157"/>
  <c r="BH751" i="157"/>
  <c r="R751" i="157"/>
  <c r="LV752" i="157"/>
  <c r="PB752" i="157"/>
  <c r="SH752" i="157"/>
  <c r="VN752" i="157"/>
  <c r="XY752" i="157"/>
  <c r="ABE752" i="157"/>
  <c r="AEK752" i="157"/>
  <c r="AHQ752" i="157"/>
  <c r="ALR752" i="157"/>
  <c r="AOX752" i="157"/>
  <c r="ASD752" i="157"/>
  <c r="AVJ752" i="157"/>
  <c r="MQ752" i="157"/>
  <c r="PW752" i="157"/>
  <c r="TC752" i="157"/>
  <c r="XD752" i="157"/>
  <c r="AAJ752" i="157"/>
  <c r="ADP752" i="157"/>
  <c r="AGV752" i="157"/>
  <c r="AJG752" i="157"/>
  <c r="AMM752" i="157"/>
  <c r="APS752" i="157"/>
  <c r="ASY752" i="157"/>
  <c r="HU752" i="157"/>
  <c r="CY752" i="157"/>
  <c r="S752" i="157"/>
  <c r="ASY751" i="157"/>
  <c r="ASC751" i="157"/>
  <c r="AQM751" i="157"/>
  <c r="AMM751" i="157"/>
  <c r="ALQ751" i="157"/>
  <c r="AKA751" i="157"/>
  <c r="AGV751" i="157"/>
  <c r="AFZ751" i="157"/>
  <c r="AEJ751" i="157"/>
  <c r="MQ751" i="157"/>
  <c r="LU751" i="157"/>
  <c r="KE751" i="157"/>
  <c r="FJ751" i="157"/>
  <c r="EN751" i="157"/>
  <c r="CC751" i="157"/>
  <c r="W21" i="83"/>
  <c r="X21" i="101"/>
  <c r="ADP751" i="157"/>
  <c r="ACT751" i="157"/>
  <c r="ABD751" i="157"/>
  <c r="XD751" i="157"/>
  <c r="WH751" i="157"/>
  <c r="VM751" i="157"/>
  <c r="TW751" i="157"/>
  <c r="PW751" i="157"/>
  <c r="PA751" i="157"/>
  <c r="NK751" i="157"/>
  <c r="JK751" i="157"/>
  <c r="IO751" i="157"/>
  <c r="GY751" i="157"/>
  <c r="GD751" i="157"/>
  <c r="BI751" i="157"/>
  <c r="ASY754" i="157"/>
  <c r="APS754" i="157"/>
  <c r="AMM754" i="157"/>
  <c r="AJG754" i="157"/>
  <c r="AGV754" i="157"/>
  <c r="ADP754" i="157"/>
  <c r="AAJ754" i="157"/>
  <c r="XD754" i="157"/>
  <c r="TC754" i="157"/>
  <c r="PW754" i="157"/>
  <c r="MQ754" i="157"/>
  <c r="JK754" i="157"/>
  <c r="FJ754" i="157"/>
  <c r="BI754" i="157"/>
  <c r="ATT754" i="157"/>
  <c r="AQN754" i="157"/>
  <c r="ANH754" i="157"/>
  <c r="AKB754" i="157"/>
  <c r="AGA754" i="157"/>
  <c r="ACU754" i="157"/>
  <c r="ZO754" i="157"/>
  <c r="WI754" i="157"/>
  <c r="TX754" i="157"/>
  <c r="QR754" i="157"/>
  <c r="NL754" i="157"/>
  <c r="KF754" i="157"/>
  <c r="GZ754" i="157"/>
  <c r="EO754" i="157"/>
  <c r="ATT751" i="157"/>
  <c r="AQN751" i="157"/>
  <c r="ANH751" i="157"/>
  <c r="AKB751" i="157"/>
  <c r="AGA751" i="157"/>
  <c r="ACU751" i="157"/>
  <c r="ZO751" i="157"/>
  <c r="WI751" i="157"/>
  <c r="TX751" i="157"/>
  <c r="QR751" i="157"/>
  <c r="NL751" i="157"/>
  <c r="KF751" i="157"/>
  <c r="GZ751" i="157"/>
  <c r="EO751" i="157"/>
  <c r="AN751" i="157"/>
  <c r="AUO751" i="157"/>
  <c r="ARI751" i="157"/>
  <c r="AOC751" i="157"/>
  <c r="AKW751" i="157"/>
  <c r="AIL751" i="157"/>
  <c r="AFF751" i="157"/>
  <c r="ABZ751" i="157"/>
  <c r="YT751" i="157"/>
  <c r="US751" i="157"/>
  <c r="RM751" i="157"/>
  <c r="OG751" i="157"/>
  <c r="LA751" i="157"/>
  <c r="HU751" i="157"/>
  <c r="CY751" i="157"/>
  <c r="S751" i="157"/>
  <c r="VF762" i="157"/>
  <c r="AGN762" i="157"/>
  <c r="AOP762" i="157"/>
  <c r="AQF762" i="157"/>
  <c r="AVB762" i="157"/>
  <c r="AVW762" i="157"/>
  <c r="VE762" i="157"/>
  <c r="AGM762" i="157"/>
  <c r="AOO762" i="157"/>
  <c r="AQE762" i="157"/>
  <c r="AVA762" i="157"/>
  <c r="AVV762" i="157"/>
  <c r="AWD752" i="157" l="1"/>
  <c r="AWF752" i="157"/>
  <c r="AWE750" i="157"/>
  <c r="AWF751" i="157"/>
  <c r="AWE751" i="157"/>
  <c r="AWD751" i="157"/>
  <c r="AWE754" i="157"/>
  <c r="AWE752" i="157"/>
  <c r="AWD754" i="157"/>
  <c r="AWF750" i="157"/>
  <c r="AWE755" i="157"/>
  <c r="AWF754" i="157"/>
  <c r="AWF755" i="157"/>
  <c r="AEW764" i="157"/>
  <c r="AEX764" i="157"/>
  <c r="AVU762" i="157"/>
  <c r="AUZ762" i="157"/>
  <c r="AUE762" i="157"/>
  <c r="ATJ762" i="157"/>
  <c r="ASO762" i="157"/>
  <c r="ART762" i="157"/>
  <c r="AQY762" i="157"/>
  <c r="AQD762" i="157"/>
  <c r="API762" i="157"/>
  <c r="AON762" i="157"/>
  <c r="ANS762" i="157"/>
  <c r="AMX762" i="157"/>
  <c r="AMC762" i="157"/>
  <c r="ALH762" i="157"/>
  <c r="AKM762" i="157"/>
  <c r="AIW762" i="157"/>
  <c r="AIB762" i="157"/>
  <c r="AHG762" i="157"/>
  <c r="AGL762" i="157"/>
  <c r="AFQ762" i="157"/>
  <c r="AEA762" i="157"/>
  <c r="ADF762" i="157"/>
  <c r="ACK762" i="157"/>
  <c r="ABP762" i="157"/>
  <c r="AAU762" i="157"/>
  <c r="ZZ762" i="157"/>
  <c r="ZE762" i="157"/>
  <c r="YJ762" i="157"/>
  <c r="XO762" i="157"/>
  <c r="VY762" i="157"/>
  <c r="VD762" i="157"/>
  <c r="UI762" i="157"/>
  <c r="TN762" i="157"/>
  <c r="SS762" i="157"/>
  <c r="RX762" i="157"/>
  <c r="RC762" i="157"/>
  <c r="QH762" i="157"/>
  <c r="PM762" i="157"/>
  <c r="OR762" i="157"/>
  <c r="NW762" i="157"/>
  <c r="NB762" i="157"/>
  <c r="MG762" i="157"/>
  <c r="LL762" i="157"/>
  <c r="KQ762" i="157"/>
  <c r="JV762" i="157"/>
  <c r="JA762" i="157"/>
  <c r="IF762" i="157"/>
  <c r="GP762" i="157"/>
  <c r="EZ762" i="157"/>
  <c r="DJ762" i="157"/>
  <c r="CO762" i="157"/>
  <c r="BT762" i="157"/>
  <c r="AY762" i="157"/>
  <c r="AD762" i="157"/>
  <c r="AJT765" i="157"/>
  <c r="AJS765" i="157"/>
  <c r="WV765" i="157"/>
  <c r="WU765" i="157"/>
  <c r="HM765" i="157"/>
  <c r="HL765" i="157"/>
  <c r="EZ765" i="157"/>
  <c r="FA765" i="157" s="1"/>
  <c r="FB765" i="157" s="1"/>
  <c r="AD765" i="157"/>
  <c r="AE765" i="157" s="1"/>
  <c r="AF765" i="157" s="1"/>
  <c r="AJT766" i="157"/>
  <c r="AJS766" i="157"/>
  <c r="AJQ766" i="157"/>
  <c r="AJP766" i="157"/>
  <c r="WV766" i="157"/>
  <c r="WU766" i="157"/>
  <c r="WS766" i="157"/>
  <c r="WR766" i="157"/>
  <c r="HM766" i="157"/>
  <c r="HL766" i="157"/>
  <c r="HJ766" i="157"/>
  <c r="HI766" i="157"/>
  <c r="AWR766" i="157"/>
  <c r="AWQ766" i="157"/>
  <c r="AWO766" i="157"/>
  <c r="AWN766" i="157"/>
  <c r="AJT761" i="157"/>
  <c r="AJS761" i="157"/>
  <c r="WV761" i="157"/>
  <c r="WU761" i="157"/>
  <c r="HM761" i="157"/>
  <c r="HL761" i="157"/>
  <c r="AJB749" i="157"/>
  <c r="AJA749" i="157"/>
  <c r="AIZ749" i="157"/>
  <c r="WD749" i="157"/>
  <c r="WC749" i="157"/>
  <c r="WB749" i="157"/>
  <c r="GU749" i="157"/>
  <c r="GT749" i="157"/>
  <c r="GS749" i="157"/>
  <c r="AVX749" i="157" s="1"/>
  <c r="AJB748" i="157"/>
  <c r="AJA748" i="157"/>
  <c r="AIZ748" i="157"/>
  <c r="WD748" i="157"/>
  <c r="WC748" i="157"/>
  <c r="WB748" i="157"/>
  <c r="GU748" i="157"/>
  <c r="GT748" i="157"/>
  <c r="AVY748" i="157" s="1"/>
  <c r="GS748" i="157"/>
  <c r="GU746" i="157"/>
  <c r="AVZ746" i="157" s="1"/>
  <c r="GT746" i="157"/>
  <c r="AVY746" i="157" s="1"/>
  <c r="GS746" i="157"/>
  <c r="AVX746" i="157" s="1"/>
  <c r="AJB743" i="157"/>
  <c r="AJA743" i="157"/>
  <c r="AIZ743" i="157"/>
  <c r="WD743" i="157"/>
  <c r="WC743" i="157"/>
  <c r="WB743" i="157"/>
  <c r="GU743" i="157"/>
  <c r="GT743" i="157"/>
  <c r="AVY743" i="157" s="1"/>
  <c r="GS743" i="157"/>
  <c r="AJB742" i="157"/>
  <c r="AJA742" i="157"/>
  <c r="AIZ742" i="157"/>
  <c r="WD742" i="157"/>
  <c r="WC742" i="157"/>
  <c r="WB742" i="157"/>
  <c r="GU742" i="157"/>
  <c r="AVZ742" i="157" s="1"/>
  <c r="GT742" i="157"/>
  <c r="GS742" i="157"/>
  <c r="AWO738" i="157"/>
  <c r="AWO737" i="157" s="1"/>
  <c r="AWN738" i="157"/>
  <c r="AWM738" i="157"/>
  <c r="AWM737" i="157" s="1"/>
  <c r="AWC738" i="157"/>
  <c r="AWB738" i="157"/>
  <c r="AWB737" i="157" s="1"/>
  <c r="AWA738" i="157"/>
  <c r="AVZ738" i="157"/>
  <c r="AVY738" i="157"/>
  <c r="AVX738" i="157"/>
  <c r="GU728" i="157"/>
  <c r="AVZ728" i="157" s="1"/>
  <c r="GT728" i="157"/>
  <c r="AVY728" i="157" s="1"/>
  <c r="GS728" i="157"/>
  <c r="AVX728" i="157" s="1"/>
  <c r="AJB723" i="157"/>
  <c r="AJA723" i="157"/>
  <c r="AIZ723" i="157"/>
  <c r="WD723" i="157"/>
  <c r="WC723" i="157"/>
  <c r="WB723" i="157"/>
  <c r="WB721" i="157" s="1"/>
  <c r="GU723" i="157"/>
  <c r="GT723" i="157"/>
  <c r="GS723" i="157"/>
  <c r="AJB722" i="157"/>
  <c r="AJB721" i="157" s="1"/>
  <c r="AJA722" i="157"/>
  <c r="AIZ722" i="157"/>
  <c r="AIZ721" i="157" s="1"/>
  <c r="WD722" i="157"/>
  <c r="WC722" i="157"/>
  <c r="WC721" i="157" s="1"/>
  <c r="WB722" i="157"/>
  <c r="GU722" i="157"/>
  <c r="GT722" i="157"/>
  <c r="GS722" i="157"/>
  <c r="AVX722" i="157" s="1"/>
  <c r="AVE721" i="157"/>
  <c r="AVD721" i="157"/>
  <c r="AVC721" i="157"/>
  <c r="AUJ721" i="157"/>
  <c r="AUI721" i="157"/>
  <c r="AUH721" i="157"/>
  <c r="ATO721" i="157"/>
  <c r="ATN721" i="157"/>
  <c r="ATM721" i="157"/>
  <c r="AST721" i="157"/>
  <c r="ASS721" i="157"/>
  <c r="ASR721" i="157"/>
  <c r="ARY721" i="157"/>
  <c r="ARX721" i="157"/>
  <c r="ARW721" i="157"/>
  <c r="ARD721" i="157"/>
  <c r="ARC721" i="157"/>
  <c r="ARB721" i="157"/>
  <c r="AQI721" i="157"/>
  <c r="AQH721" i="157"/>
  <c r="AQG721" i="157"/>
  <c r="APN721" i="157"/>
  <c r="APM721" i="157"/>
  <c r="APL721" i="157"/>
  <c r="AOS721" i="157"/>
  <c r="AOR721" i="157"/>
  <c r="AOQ721" i="157"/>
  <c r="ANX721" i="157"/>
  <c r="ANW721" i="157"/>
  <c r="ANV721" i="157"/>
  <c r="ANC721" i="157"/>
  <c r="ANB721" i="157"/>
  <c r="ANA721" i="157"/>
  <c r="AMH721" i="157"/>
  <c r="AMG721" i="157"/>
  <c r="AMF721" i="157"/>
  <c r="ALM721" i="157"/>
  <c r="ALL721" i="157"/>
  <c r="ALK721" i="157"/>
  <c r="AKR721" i="157"/>
  <c r="AKQ721" i="157"/>
  <c r="AKP721" i="157"/>
  <c r="AJW721" i="157"/>
  <c r="AJV721" i="157"/>
  <c r="AJU721" i="157"/>
  <c r="AIG721" i="157"/>
  <c r="AIF721" i="157"/>
  <c r="AIE721" i="157"/>
  <c r="AHL721" i="157"/>
  <c r="AHK721" i="157"/>
  <c r="AHJ721" i="157"/>
  <c r="AGQ721" i="157"/>
  <c r="AGP721" i="157"/>
  <c r="AGO721" i="157"/>
  <c r="AFV721" i="157"/>
  <c r="AFU721" i="157"/>
  <c r="AFT721" i="157"/>
  <c r="AFA721" i="157"/>
  <c r="AEZ721" i="157"/>
  <c r="AEY721" i="157"/>
  <c r="AEF721" i="157"/>
  <c r="AEE721" i="157"/>
  <c r="AED721" i="157"/>
  <c r="ADK721" i="157"/>
  <c r="ADJ721" i="157"/>
  <c r="ADI721" i="157"/>
  <c r="ACP721" i="157"/>
  <c r="ACO721" i="157"/>
  <c r="ACN721" i="157"/>
  <c r="ABU721" i="157"/>
  <c r="ABT721" i="157"/>
  <c r="ABS721" i="157"/>
  <c r="AAZ721" i="157"/>
  <c r="AAY721" i="157"/>
  <c r="AAX721" i="157"/>
  <c r="AAE721" i="157"/>
  <c r="AAD721" i="157"/>
  <c r="AAC721" i="157"/>
  <c r="ZJ721" i="157"/>
  <c r="ZI721" i="157"/>
  <c r="ZH721" i="157"/>
  <c r="YO721" i="157"/>
  <c r="YN721" i="157"/>
  <c r="YM721" i="157"/>
  <c r="XT721" i="157"/>
  <c r="XS721" i="157"/>
  <c r="XR721" i="157"/>
  <c r="WY721" i="157"/>
  <c r="WX721" i="157"/>
  <c r="WW721" i="157"/>
  <c r="VI721" i="157"/>
  <c r="VH721" i="157"/>
  <c r="VG721" i="157"/>
  <c r="UN721" i="157"/>
  <c r="UM721" i="157"/>
  <c r="UL721" i="157"/>
  <c r="TS721" i="157"/>
  <c r="TR721" i="157"/>
  <c r="TQ721" i="157"/>
  <c r="SX721" i="157"/>
  <c r="SW721" i="157"/>
  <c r="SV721" i="157"/>
  <c r="SC721" i="157"/>
  <c r="SB721" i="157"/>
  <c r="SA721" i="157"/>
  <c r="RH721" i="157"/>
  <c r="RG721" i="157"/>
  <c r="RF721" i="157"/>
  <c r="QM721" i="157"/>
  <c r="QL721" i="157"/>
  <c r="QK721" i="157"/>
  <c r="PR721" i="157"/>
  <c r="PQ721" i="157"/>
  <c r="PP721" i="157"/>
  <c r="OW721" i="157"/>
  <c r="OV721" i="157"/>
  <c r="OU721" i="157"/>
  <c r="OB721" i="157"/>
  <c r="OA721" i="157"/>
  <c r="NZ721" i="157"/>
  <c r="NG721" i="157"/>
  <c r="NF721" i="157"/>
  <c r="NE721" i="157"/>
  <c r="ML721" i="157"/>
  <c r="MK721" i="157"/>
  <c r="MJ721" i="157"/>
  <c r="LQ721" i="157"/>
  <c r="LP721" i="157"/>
  <c r="LO721" i="157"/>
  <c r="KV721" i="157"/>
  <c r="KU721" i="157"/>
  <c r="KT721" i="157"/>
  <c r="KA721" i="157"/>
  <c r="JZ721" i="157"/>
  <c r="JY721" i="157"/>
  <c r="JF721" i="157"/>
  <c r="JE721" i="157"/>
  <c r="JD721" i="157"/>
  <c r="IK721" i="157"/>
  <c r="IJ721" i="157"/>
  <c r="II721" i="157"/>
  <c r="HP721" i="157"/>
  <c r="HO721" i="157"/>
  <c r="HN721" i="157"/>
  <c r="FZ721" i="157"/>
  <c r="FY721" i="157"/>
  <c r="FX721" i="157"/>
  <c r="FE721" i="157"/>
  <c r="FD721" i="157"/>
  <c r="FC721" i="157"/>
  <c r="EJ721" i="157"/>
  <c r="EI721" i="157"/>
  <c r="EH721" i="157"/>
  <c r="CT721" i="157"/>
  <c r="CS721" i="157"/>
  <c r="CR721" i="157"/>
  <c r="BY721" i="157"/>
  <c r="BX721" i="157"/>
  <c r="BW721" i="157"/>
  <c r="BD721" i="157"/>
  <c r="BC721" i="157"/>
  <c r="BB721" i="157"/>
  <c r="AI721" i="157"/>
  <c r="AH721" i="157"/>
  <c r="AG721" i="157"/>
  <c r="L721" i="157"/>
  <c r="H252" i="157"/>
  <c r="G252" i="157"/>
  <c r="F252" i="157"/>
  <c r="H251" i="157"/>
  <c r="G251" i="157"/>
  <c r="F251" i="157"/>
  <c r="H249" i="157"/>
  <c r="G249" i="157"/>
  <c r="F249" i="157"/>
  <c r="H248" i="157"/>
  <c r="G248" i="157"/>
  <c r="F248" i="157"/>
  <c r="H247" i="157"/>
  <c r="G247" i="157"/>
  <c r="F247" i="157"/>
  <c r="H246" i="157"/>
  <c r="G246" i="157"/>
  <c r="F246" i="157"/>
  <c r="H245" i="157"/>
  <c r="G245" i="157"/>
  <c r="F245" i="157"/>
  <c r="H243" i="157"/>
  <c r="G243" i="157"/>
  <c r="F243" i="157"/>
  <c r="H242" i="157"/>
  <c r="G242" i="157"/>
  <c r="F242" i="157"/>
  <c r="H241" i="157"/>
  <c r="G241" i="157"/>
  <c r="F241" i="157"/>
  <c r="H217" i="157"/>
  <c r="G217" i="157"/>
  <c r="F217" i="157"/>
  <c r="H216" i="157"/>
  <c r="G216" i="157"/>
  <c r="F216" i="157"/>
  <c r="H214" i="157"/>
  <c r="G214" i="157"/>
  <c r="F214" i="157"/>
  <c r="H213" i="157"/>
  <c r="G213" i="157"/>
  <c r="F213" i="157"/>
  <c r="H212" i="157"/>
  <c r="G212" i="157"/>
  <c r="F212" i="157"/>
  <c r="H211" i="157"/>
  <c r="G211" i="157"/>
  <c r="F211" i="157"/>
  <c r="H210" i="157"/>
  <c r="G210" i="157"/>
  <c r="F210" i="157"/>
  <c r="H208" i="157"/>
  <c r="G208" i="157"/>
  <c r="F208" i="157"/>
  <c r="H207" i="157"/>
  <c r="G207" i="157"/>
  <c r="F207" i="157"/>
  <c r="H206" i="157"/>
  <c r="G206" i="157"/>
  <c r="F206" i="157"/>
  <c r="F112" i="157"/>
  <c r="F42" i="157" s="1"/>
  <c r="F707" i="157" s="1"/>
  <c r="I749" i="157" s="1"/>
  <c r="F111" i="157"/>
  <c r="F41" i="157" s="1"/>
  <c r="F108" i="157"/>
  <c r="F38" i="157" s="1"/>
  <c r="F107" i="157"/>
  <c r="F37" i="157" s="1"/>
  <c r="F106" i="157"/>
  <c r="F36" i="157" s="1"/>
  <c r="F105" i="157"/>
  <c r="F35" i="157" s="1"/>
  <c r="F103" i="157"/>
  <c r="F33" i="157" s="1"/>
  <c r="F102" i="157"/>
  <c r="F32" i="157" s="1"/>
  <c r="G101" i="157"/>
  <c r="G31" i="157" s="1"/>
  <c r="G696" i="157" s="1"/>
  <c r="J738" i="157" s="1"/>
  <c r="H112" i="157"/>
  <c r="G112" i="157"/>
  <c r="G42" i="157" s="1"/>
  <c r="H111" i="157"/>
  <c r="G111" i="157"/>
  <c r="G41" i="157" s="1"/>
  <c r="G706" i="157" s="1"/>
  <c r="J748" i="157" s="1"/>
  <c r="H109" i="157"/>
  <c r="H39" i="157" s="1"/>
  <c r="G109" i="157"/>
  <c r="G39" i="157" s="1"/>
  <c r="F109" i="157"/>
  <c r="F39" i="157" s="1"/>
  <c r="H108" i="157"/>
  <c r="H38" i="157" s="1"/>
  <c r="H703" i="157" s="1"/>
  <c r="K745" i="157" s="1"/>
  <c r="G108" i="157"/>
  <c r="G38" i="157" s="1"/>
  <c r="H107" i="157"/>
  <c r="H37" i="157" s="1"/>
  <c r="H702" i="157" s="1"/>
  <c r="K744" i="157" s="1"/>
  <c r="G107" i="157"/>
  <c r="G37" i="157" s="1"/>
  <c r="G702" i="157" s="1"/>
  <c r="J744" i="157" s="1"/>
  <c r="H106" i="157"/>
  <c r="H36" i="157" s="1"/>
  <c r="H701" i="157" s="1"/>
  <c r="K743" i="157" s="1"/>
  <c r="G106" i="157"/>
  <c r="G36" i="157" s="1"/>
  <c r="H105" i="157"/>
  <c r="H35" i="157" s="1"/>
  <c r="G105" i="157"/>
  <c r="G35" i="157" s="1"/>
  <c r="G700" i="157" s="1"/>
  <c r="J742" i="157" s="1"/>
  <c r="H103" i="157"/>
  <c r="H33" i="157" s="1"/>
  <c r="H698" i="157" s="1"/>
  <c r="K740" i="157" s="1"/>
  <c r="G103" i="157"/>
  <c r="G33" i="157" s="1"/>
  <c r="H102" i="157"/>
  <c r="H32" i="157" s="1"/>
  <c r="H697" i="157" s="1"/>
  <c r="K739" i="157" s="1"/>
  <c r="G102" i="157"/>
  <c r="G32" i="157" s="1"/>
  <c r="H42" i="157"/>
  <c r="H41" i="157"/>
  <c r="H706" i="157" s="1"/>
  <c r="K748" i="157" s="1"/>
  <c r="WB737" i="157" l="1"/>
  <c r="AVY749" i="157"/>
  <c r="AVZ749" i="157"/>
  <c r="AVY722" i="157"/>
  <c r="AVX723" i="157"/>
  <c r="AVZ722" i="157"/>
  <c r="AVY723" i="157"/>
  <c r="AVX742" i="157"/>
  <c r="WD737" i="157"/>
  <c r="H700" i="157"/>
  <c r="K742" i="157" s="1"/>
  <c r="DU742" i="157" s="1"/>
  <c r="AEX762" i="157"/>
  <c r="AEX761" i="157" s="1"/>
  <c r="AWR764" i="157"/>
  <c r="AEW762" i="157"/>
  <c r="AWQ764" i="157"/>
  <c r="AVZ723" i="157"/>
  <c r="AVY742" i="157"/>
  <c r="AJA737" i="157"/>
  <c r="AVX743" i="157"/>
  <c r="AVZ743" i="157"/>
  <c r="AVX748" i="157"/>
  <c r="AVZ748" i="157"/>
  <c r="AWP765" i="157"/>
  <c r="DT748" i="157"/>
  <c r="DU743" i="157"/>
  <c r="DU745" i="157"/>
  <c r="DT738" i="157"/>
  <c r="DS749" i="157"/>
  <c r="AGN761" i="157"/>
  <c r="DU740" i="157"/>
  <c r="DU744" i="157"/>
  <c r="DU739" i="157"/>
  <c r="MH761" i="157"/>
  <c r="DU748" i="157"/>
  <c r="DT742" i="157"/>
  <c r="DT744" i="157"/>
  <c r="UJ761" i="157"/>
  <c r="H707" i="157"/>
  <c r="K749" i="157" s="1"/>
  <c r="G698" i="157"/>
  <c r="J740" i="157" s="1"/>
  <c r="AOX740" i="157" s="1"/>
  <c r="F697" i="157"/>
  <c r="I739" i="157" s="1"/>
  <c r="ARH739" i="157" s="1"/>
  <c r="F700" i="157"/>
  <c r="I742" i="157" s="1"/>
  <c r="AUN742" i="157" s="1"/>
  <c r="AWA737" i="157"/>
  <c r="AWC737" i="157"/>
  <c r="AWN737" i="157"/>
  <c r="GS737" i="157"/>
  <c r="GU737" i="157"/>
  <c r="WC737" i="157"/>
  <c r="AIZ737" i="157"/>
  <c r="AJB737" i="157"/>
  <c r="GT737" i="157"/>
  <c r="H704" i="157"/>
  <c r="K746" i="157" s="1"/>
  <c r="AHR746" i="157" s="1"/>
  <c r="G701" i="157"/>
  <c r="J743" i="157" s="1"/>
  <c r="AQN743" i="157" s="1"/>
  <c r="G703" i="157"/>
  <c r="J745" i="157" s="1"/>
  <c r="XD745" i="157" s="1"/>
  <c r="F704" i="157"/>
  <c r="I746" i="157" s="1"/>
  <c r="ASC746" i="157" s="1"/>
  <c r="F702" i="157"/>
  <c r="I744" i="157" s="1"/>
  <c r="UR744" i="157" s="1"/>
  <c r="AZ761" i="157"/>
  <c r="CP761" i="157"/>
  <c r="IG761" i="157"/>
  <c r="JW761" i="157"/>
  <c r="LM761" i="157"/>
  <c r="NC761" i="157"/>
  <c r="OS761" i="157"/>
  <c r="QI761" i="157"/>
  <c r="RY761" i="157"/>
  <c r="TO761" i="157"/>
  <c r="VE761" i="157"/>
  <c r="XP761" i="157"/>
  <c r="ZF761" i="157"/>
  <c r="AAV761" i="157"/>
  <c r="AEB761" i="157"/>
  <c r="WD721" i="157"/>
  <c r="AJA721" i="157"/>
  <c r="AEV762" i="157"/>
  <c r="AEW761" i="157" s="1"/>
  <c r="F698" i="157"/>
  <c r="I740" i="157" s="1"/>
  <c r="F701" i="157"/>
  <c r="I743" i="157" s="1"/>
  <c r="F703" i="157"/>
  <c r="I745" i="157" s="1"/>
  <c r="F706" i="157"/>
  <c r="I748" i="157" s="1"/>
  <c r="GT721" i="157"/>
  <c r="AFR761" i="157"/>
  <c r="AHH761" i="157"/>
  <c r="AIX761" i="157"/>
  <c r="ALI761" i="157"/>
  <c r="AMY761" i="157"/>
  <c r="AOO761" i="157"/>
  <c r="AQE761" i="157"/>
  <c r="ARU761" i="157"/>
  <c r="ATK761" i="157"/>
  <c r="AVA761" i="157"/>
  <c r="FB761" i="157"/>
  <c r="ACM761" i="157"/>
  <c r="AWP762" i="157"/>
  <c r="G697" i="157"/>
  <c r="J739" i="157" s="1"/>
  <c r="AMM739" i="157" s="1"/>
  <c r="G704" i="157"/>
  <c r="J746" i="157" s="1"/>
  <c r="GZ746" i="157" s="1"/>
  <c r="G707" i="157"/>
  <c r="J749" i="157" s="1"/>
  <c r="AJG749" i="157" s="1"/>
  <c r="GS721" i="157"/>
  <c r="GU721" i="157"/>
  <c r="AE761" i="157"/>
  <c r="BU761" i="157"/>
  <c r="DK761" i="157"/>
  <c r="GQ761" i="157"/>
  <c r="JB761" i="157"/>
  <c r="KR761" i="157"/>
  <c r="NX761" i="157"/>
  <c r="PN761" i="157"/>
  <c r="RD761" i="157"/>
  <c r="ST761" i="157"/>
  <c r="VZ761" i="157"/>
  <c r="YK761" i="157"/>
  <c r="AAA761" i="157"/>
  <c r="ABQ761" i="157"/>
  <c r="ADG761" i="157"/>
  <c r="AGM761" i="157"/>
  <c r="AIC761" i="157"/>
  <c r="AKN761" i="157"/>
  <c r="AMD761" i="157"/>
  <c r="ANT761" i="157"/>
  <c r="APJ761" i="157"/>
  <c r="AQZ761" i="157"/>
  <c r="ASP761" i="157"/>
  <c r="AUF761" i="157"/>
  <c r="AVW761" i="157"/>
  <c r="AVU761" i="157"/>
  <c r="AVV761" i="157"/>
  <c r="ACK761" i="157"/>
  <c r="ACL761" i="157"/>
  <c r="EZ761" i="157"/>
  <c r="FA761" i="157"/>
  <c r="AVB761" i="157"/>
  <c r="AUZ761" i="157"/>
  <c r="AUG761" i="157"/>
  <c r="AUE761" i="157"/>
  <c r="ATL761" i="157"/>
  <c r="ATJ761" i="157"/>
  <c r="ASQ761" i="157"/>
  <c r="ASO761" i="157"/>
  <c r="ARV761" i="157"/>
  <c r="ART761" i="157"/>
  <c r="ARA761" i="157"/>
  <c r="AQY761" i="157"/>
  <c r="AQF761" i="157"/>
  <c r="AQD761" i="157"/>
  <c r="APK761" i="157"/>
  <c r="API761" i="157"/>
  <c r="AOP761" i="157"/>
  <c r="AON761" i="157"/>
  <c r="ANU761" i="157"/>
  <c r="ANS761" i="157"/>
  <c r="AMZ761" i="157"/>
  <c r="AMX761" i="157"/>
  <c r="AME761" i="157"/>
  <c r="AMC761" i="157"/>
  <c r="ALJ761" i="157"/>
  <c r="ALH761" i="157"/>
  <c r="AKO761" i="157"/>
  <c r="AKM761" i="157"/>
  <c r="AIY761" i="157"/>
  <c r="AIW761" i="157"/>
  <c r="AID761" i="157"/>
  <c r="AIB761" i="157"/>
  <c r="AHI761" i="157"/>
  <c r="AHG761" i="157"/>
  <c r="AGL761" i="157"/>
  <c r="AFS761" i="157"/>
  <c r="AFQ761" i="157"/>
  <c r="AEC761" i="157"/>
  <c r="AEA761" i="157"/>
  <c r="ADH761" i="157"/>
  <c r="ADF761" i="157"/>
  <c r="ABR761" i="157"/>
  <c r="ABP761" i="157"/>
  <c r="AAW761" i="157"/>
  <c r="AAU761" i="157"/>
  <c r="AAB761" i="157"/>
  <c r="ZZ761" i="157"/>
  <c r="ZG761" i="157"/>
  <c r="ZE761" i="157"/>
  <c r="YL761" i="157"/>
  <c r="YJ761" i="157"/>
  <c r="XQ761" i="157"/>
  <c r="XO761" i="157"/>
  <c r="WA761" i="157"/>
  <c r="VY761" i="157"/>
  <c r="VF761" i="157"/>
  <c r="VD761" i="157"/>
  <c r="UK761" i="157"/>
  <c r="UI761" i="157"/>
  <c r="TP761" i="157"/>
  <c r="TN761" i="157"/>
  <c r="SU761" i="157"/>
  <c r="SS761" i="157"/>
  <c r="RZ761" i="157"/>
  <c r="RX761" i="157"/>
  <c r="RE761" i="157"/>
  <c r="RC761" i="157"/>
  <c r="QJ761" i="157"/>
  <c r="QH761" i="157"/>
  <c r="PO761" i="157"/>
  <c r="PM761" i="157"/>
  <c r="OT761" i="157"/>
  <c r="OR761" i="157"/>
  <c r="NY761" i="157"/>
  <c r="NW761" i="157"/>
  <c r="ND761" i="157"/>
  <c r="NB761" i="157"/>
  <c r="MI761" i="157"/>
  <c r="MG761" i="157"/>
  <c r="LN761" i="157"/>
  <c r="LL761" i="157"/>
  <c r="KS761" i="157"/>
  <c r="KQ761" i="157"/>
  <c r="JX761" i="157"/>
  <c r="JV761" i="157"/>
  <c r="JC761" i="157"/>
  <c r="JA761" i="157"/>
  <c r="IH761" i="157"/>
  <c r="IF761" i="157"/>
  <c r="GR761" i="157"/>
  <c r="GP761" i="157"/>
  <c r="DL761" i="157"/>
  <c r="DJ761" i="157"/>
  <c r="CQ761" i="157"/>
  <c r="CO761" i="157"/>
  <c r="BV761" i="157"/>
  <c r="BT761" i="157"/>
  <c r="BA761" i="157"/>
  <c r="AY761" i="157"/>
  <c r="AF761" i="157"/>
  <c r="AD761" i="157"/>
  <c r="AOB742" i="157"/>
  <c r="TB742" i="157"/>
  <c r="AUP743" i="157"/>
  <c r="ASZ743" i="157"/>
  <c r="ARJ743" i="157"/>
  <c r="APT743" i="157"/>
  <c r="AOD743" i="157"/>
  <c r="AMN743" i="157"/>
  <c r="AKX743" i="157"/>
  <c r="AJH743" i="157"/>
  <c r="AIM743" i="157"/>
  <c r="AGW743" i="157"/>
  <c r="AFG743" i="157"/>
  <c r="ADQ743" i="157"/>
  <c r="ACA743" i="157"/>
  <c r="AAK743" i="157"/>
  <c r="YU743" i="157"/>
  <c r="XE743" i="157"/>
  <c r="UT743" i="157"/>
  <c r="TD743" i="157"/>
  <c r="RN743" i="157"/>
  <c r="PX743" i="157"/>
  <c r="OH743" i="157"/>
  <c r="MR743" i="157"/>
  <c r="LB743" i="157"/>
  <c r="JL743" i="157"/>
  <c r="HV743" i="157"/>
  <c r="FK743" i="157"/>
  <c r="CZ743" i="157"/>
  <c r="BJ743" i="157"/>
  <c r="T743" i="157"/>
  <c r="AVK743" i="157"/>
  <c r="ATU743" i="157"/>
  <c r="ASE743" i="157"/>
  <c r="AQO743" i="157"/>
  <c r="AOY743" i="157"/>
  <c r="ANI743" i="157"/>
  <c r="ALS743" i="157"/>
  <c r="AKC743" i="157"/>
  <c r="AHR743" i="157"/>
  <c r="AGB743" i="157"/>
  <c r="AEL743" i="157"/>
  <c r="ACV743" i="157"/>
  <c r="ABF743" i="157"/>
  <c r="ZP743" i="157"/>
  <c r="XZ743" i="157"/>
  <c r="WJ743" i="157"/>
  <c r="VO743" i="157"/>
  <c r="TY743" i="157"/>
  <c r="SI743" i="157"/>
  <c r="QS743" i="157"/>
  <c r="PC743" i="157"/>
  <c r="NM743" i="157"/>
  <c r="LW743" i="157"/>
  <c r="KG743" i="157"/>
  <c r="IQ743" i="157"/>
  <c r="HA743" i="157"/>
  <c r="GF743" i="157"/>
  <c r="EP743" i="157"/>
  <c r="CE743" i="157"/>
  <c r="AO743" i="157"/>
  <c r="AVJ744" i="157"/>
  <c r="ATT744" i="157"/>
  <c r="ASD744" i="157"/>
  <c r="AQN744" i="157"/>
  <c r="AOX744" i="157"/>
  <c r="ANH744" i="157"/>
  <c r="ALR744" i="157"/>
  <c r="AKB744" i="157"/>
  <c r="AIL744" i="157"/>
  <c r="AGV744" i="157"/>
  <c r="AFF744" i="157"/>
  <c r="ADP744" i="157"/>
  <c r="ABZ744" i="157"/>
  <c r="AAJ744" i="157"/>
  <c r="YT744" i="157"/>
  <c r="XD744" i="157"/>
  <c r="VN744" i="157"/>
  <c r="TX744" i="157"/>
  <c r="SH744" i="157"/>
  <c r="QR744" i="157"/>
  <c r="PB744" i="157"/>
  <c r="NL744" i="157"/>
  <c r="LV744" i="157"/>
  <c r="KF744" i="157"/>
  <c r="IP744" i="157"/>
  <c r="GZ744" i="157"/>
  <c r="FJ744" i="157"/>
  <c r="CY744" i="157"/>
  <c r="BI744" i="157"/>
  <c r="S744" i="157"/>
  <c r="AUO744" i="157"/>
  <c r="ASY744" i="157"/>
  <c r="ARI744" i="157"/>
  <c r="APS744" i="157"/>
  <c r="AOC744" i="157"/>
  <c r="AMM744" i="157"/>
  <c r="AKW744" i="157"/>
  <c r="AJG744" i="157"/>
  <c r="AHQ744" i="157"/>
  <c r="AGA744" i="157"/>
  <c r="AEK744" i="157"/>
  <c r="ACU744" i="157"/>
  <c r="ABE744" i="157"/>
  <c r="ZO744" i="157"/>
  <c r="XY744" i="157"/>
  <c r="WI744" i="157"/>
  <c r="US744" i="157"/>
  <c r="TC744" i="157"/>
  <c r="RM744" i="157"/>
  <c r="PW744" i="157"/>
  <c r="OG744" i="157"/>
  <c r="MQ744" i="157"/>
  <c r="LA744" i="157"/>
  <c r="JK744" i="157"/>
  <c r="HU744" i="157"/>
  <c r="GE744" i="157"/>
  <c r="EO744" i="157"/>
  <c r="CD744" i="157"/>
  <c r="AN744" i="157"/>
  <c r="APS745" i="157"/>
  <c r="ANH745" i="157"/>
  <c r="AOB746" i="157"/>
  <c r="ABY746" i="157"/>
  <c r="GD746" i="157"/>
  <c r="AUP748" i="157"/>
  <c r="ASZ748" i="157"/>
  <c r="ARJ748" i="157"/>
  <c r="APT748" i="157"/>
  <c r="AOD748" i="157"/>
  <c r="AMN748" i="157"/>
  <c r="AKX748" i="157"/>
  <c r="AJH748" i="157"/>
  <c r="AIM748" i="157"/>
  <c r="AGW748" i="157"/>
  <c r="AFG748" i="157"/>
  <c r="ADQ748" i="157"/>
  <c r="ACA748" i="157"/>
  <c r="AAK748" i="157"/>
  <c r="YU748" i="157"/>
  <c r="XE748" i="157"/>
  <c r="UT748" i="157"/>
  <c r="TD748" i="157"/>
  <c r="RN748" i="157"/>
  <c r="PX748" i="157"/>
  <c r="OH748" i="157"/>
  <c r="MR748" i="157"/>
  <c r="LB748" i="157"/>
  <c r="JL748" i="157"/>
  <c r="HV748" i="157"/>
  <c r="FK748" i="157"/>
  <c r="CZ748" i="157"/>
  <c r="BJ748" i="157"/>
  <c r="T748" i="157"/>
  <c r="AVK748" i="157"/>
  <c r="ATU748" i="157"/>
  <c r="ASE748" i="157"/>
  <c r="AQO748" i="157"/>
  <c r="AOY748" i="157"/>
  <c r="ANI748" i="157"/>
  <c r="ALS748" i="157"/>
  <c r="AKC748" i="157"/>
  <c r="AHR748" i="157"/>
  <c r="AGB748" i="157"/>
  <c r="AEL748" i="157"/>
  <c r="ACV748" i="157"/>
  <c r="ABF748" i="157"/>
  <c r="ZP748" i="157"/>
  <c r="XZ748" i="157"/>
  <c r="WJ748" i="157"/>
  <c r="VO748" i="157"/>
  <c r="TY748" i="157"/>
  <c r="SI748" i="157"/>
  <c r="QS748" i="157"/>
  <c r="PC748" i="157"/>
  <c r="NM748" i="157"/>
  <c r="LW748" i="157"/>
  <c r="KG748" i="157"/>
  <c r="IQ748" i="157"/>
  <c r="HA748" i="157"/>
  <c r="GF748" i="157"/>
  <c r="EP748" i="157"/>
  <c r="CE748" i="157"/>
  <c r="AO748" i="157"/>
  <c r="AMM749" i="157"/>
  <c r="AAJ749" i="157"/>
  <c r="MQ749" i="157"/>
  <c r="AVJ749" i="157"/>
  <c r="AHQ749" i="157"/>
  <c r="VN749" i="157"/>
  <c r="IP749" i="157"/>
  <c r="AVJ738" i="157"/>
  <c r="ATT738" i="157"/>
  <c r="ASD738" i="157"/>
  <c r="AQN738" i="157"/>
  <c r="AOX738" i="157"/>
  <c r="ANH738" i="157"/>
  <c r="ALR738" i="157"/>
  <c r="AKB738" i="157"/>
  <c r="AIL738" i="157"/>
  <c r="AGV738" i="157"/>
  <c r="AFF738" i="157"/>
  <c r="ADP738" i="157"/>
  <c r="ABZ738" i="157"/>
  <c r="AAJ738" i="157"/>
  <c r="YT738" i="157"/>
  <c r="XD738" i="157"/>
  <c r="VN738" i="157"/>
  <c r="TX738" i="157"/>
  <c r="SH738" i="157"/>
  <c r="QR738" i="157"/>
  <c r="PB738" i="157"/>
  <c r="NL738" i="157"/>
  <c r="LV738" i="157"/>
  <c r="KF738" i="157"/>
  <c r="IP738" i="157"/>
  <c r="GZ738" i="157"/>
  <c r="FJ738" i="157"/>
  <c r="CY738" i="157"/>
  <c r="BI738" i="157"/>
  <c r="S738" i="157"/>
  <c r="AUO738" i="157"/>
  <c r="ASY738" i="157"/>
  <c r="ARI738" i="157"/>
  <c r="APS738" i="157"/>
  <c r="AOC738" i="157"/>
  <c r="AMM738" i="157"/>
  <c r="AKW738" i="157"/>
  <c r="AJG738" i="157"/>
  <c r="AHQ738" i="157"/>
  <c r="AGA738" i="157"/>
  <c r="AEK738" i="157"/>
  <c r="ACU738" i="157"/>
  <c r="ABE738" i="157"/>
  <c r="ZO738" i="157"/>
  <c r="XY738" i="157"/>
  <c r="WI738" i="157"/>
  <c r="US738" i="157"/>
  <c r="TC738" i="157"/>
  <c r="RM738" i="157"/>
  <c r="PW738" i="157"/>
  <c r="OG738" i="157"/>
  <c r="MQ738" i="157"/>
  <c r="LA738" i="157"/>
  <c r="JK738" i="157"/>
  <c r="HU738" i="157"/>
  <c r="GE738" i="157"/>
  <c r="EO738" i="157"/>
  <c r="CD738" i="157"/>
  <c r="AN738" i="157"/>
  <c r="YS739" i="157"/>
  <c r="AUP739" i="157"/>
  <c r="ASZ739" i="157"/>
  <c r="ARJ739" i="157"/>
  <c r="APT739" i="157"/>
  <c r="AOD739" i="157"/>
  <c r="AMN739" i="157"/>
  <c r="AKX739" i="157"/>
  <c r="AJH739" i="157"/>
  <c r="AHR739" i="157"/>
  <c r="AGB739" i="157"/>
  <c r="AEL739" i="157"/>
  <c r="ACV739" i="157"/>
  <c r="ABF739" i="157"/>
  <c r="ZP739" i="157"/>
  <c r="XZ739" i="157"/>
  <c r="WJ739" i="157"/>
  <c r="UT739" i="157"/>
  <c r="TD739" i="157"/>
  <c r="RN739" i="157"/>
  <c r="PX739" i="157"/>
  <c r="OH739" i="157"/>
  <c r="MR739" i="157"/>
  <c r="LB739" i="157"/>
  <c r="JL739" i="157"/>
  <c r="HV739" i="157"/>
  <c r="GF739" i="157"/>
  <c r="EP739" i="157"/>
  <c r="CE739" i="157"/>
  <c r="AO739" i="157"/>
  <c r="AVK739" i="157"/>
  <c r="ATU739" i="157"/>
  <c r="ASE739" i="157"/>
  <c r="AQO739" i="157"/>
  <c r="AOY739" i="157"/>
  <c r="ANI739" i="157"/>
  <c r="ALS739" i="157"/>
  <c r="AKC739" i="157"/>
  <c r="AIM739" i="157"/>
  <c r="AGW739" i="157"/>
  <c r="AFG739" i="157"/>
  <c r="ADQ739" i="157"/>
  <c r="ACA739" i="157"/>
  <c r="AAK739" i="157"/>
  <c r="YU739" i="157"/>
  <c r="XE739" i="157"/>
  <c r="VO739" i="157"/>
  <c r="TY739" i="157"/>
  <c r="SI739" i="157"/>
  <c r="QS739" i="157"/>
  <c r="PC739" i="157"/>
  <c r="NM739" i="157"/>
  <c r="LW739" i="157"/>
  <c r="KG739" i="157"/>
  <c r="IQ739" i="157"/>
  <c r="HA739" i="157"/>
  <c r="FK739" i="157"/>
  <c r="CZ739" i="157"/>
  <c r="BJ739" i="157"/>
  <c r="T739" i="157"/>
  <c r="AUP740" i="157"/>
  <c r="ASZ740" i="157"/>
  <c r="ARJ740" i="157"/>
  <c r="APT740" i="157"/>
  <c r="AOD740" i="157"/>
  <c r="AMN740" i="157"/>
  <c r="AKX740" i="157"/>
  <c r="AJH740" i="157"/>
  <c r="AHR740" i="157"/>
  <c r="AGB740" i="157"/>
  <c r="AEL740" i="157"/>
  <c r="ACV740" i="157"/>
  <c r="ABF740" i="157"/>
  <c r="ZP740" i="157"/>
  <c r="XZ740" i="157"/>
  <c r="WJ740" i="157"/>
  <c r="UT740" i="157"/>
  <c r="TD740" i="157"/>
  <c r="RN740" i="157"/>
  <c r="PX740" i="157"/>
  <c r="OH740" i="157"/>
  <c r="MR740" i="157"/>
  <c r="LB740" i="157"/>
  <c r="JL740" i="157"/>
  <c r="HV740" i="157"/>
  <c r="GF740" i="157"/>
  <c r="EP740" i="157"/>
  <c r="CE740" i="157"/>
  <c r="AO740" i="157"/>
  <c r="AVK740" i="157"/>
  <c r="ATU740" i="157"/>
  <c r="ASE740" i="157"/>
  <c r="AQO740" i="157"/>
  <c r="AOY740" i="157"/>
  <c r="ANI740" i="157"/>
  <c r="ALS740" i="157"/>
  <c r="AKC740" i="157"/>
  <c r="AIM740" i="157"/>
  <c r="AGW740" i="157"/>
  <c r="AFG740" i="157"/>
  <c r="ADQ740" i="157"/>
  <c r="ACA740" i="157"/>
  <c r="AAK740" i="157"/>
  <c r="YU740" i="157"/>
  <c r="XE740" i="157"/>
  <c r="VO740" i="157"/>
  <c r="TY740" i="157"/>
  <c r="SI740" i="157"/>
  <c r="QS740" i="157"/>
  <c r="PC740" i="157"/>
  <c r="NM740" i="157"/>
  <c r="LW740" i="157"/>
  <c r="KG740" i="157"/>
  <c r="IQ740" i="157"/>
  <c r="HA740" i="157"/>
  <c r="FK740" i="157"/>
  <c r="CZ740" i="157"/>
  <c r="BJ740" i="157"/>
  <c r="T740" i="157"/>
  <c r="AUO742" i="157"/>
  <c r="ASY742" i="157"/>
  <c r="ARI742" i="157"/>
  <c r="APS742" i="157"/>
  <c r="AOC742" i="157"/>
  <c r="AMM742" i="157"/>
  <c r="AKW742" i="157"/>
  <c r="AJG742" i="157"/>
  <c r="AIL742" i="157"/>
  <c r="AGV742" i="157"/>
  <c r="AFF742" i="157"/>
  <c r="AVJ742" i="157"/>
  <c r="ATT742" i="157"/>
  <c r="ASD742" i="157"/>
  <c r="AQN742" i="157"/>
  <c r="AOX742" i="157"/>
  <c r="ANH742" i="157"/>
  <c r="ALR742" i="157"/>
  <c r="AKB742" i="157"/>
  <c r="AHQ742" i="157"/>
  <c r="AGA742" i="157"/>
  <c r="AEK742" i="157"/>
  <c r="ACU742" i="157"/>
  <c r="ABE742" i="157"/>
  <c r="ZO742" i="157"/>
  <c r="ABZ742" i="157"/>
  <c r="YT742" i="157"/>
  <c r="XD742" i="157"/>
  <c r="US742" i="157"/>
  <c r="TC742" i="157"/>
  <c r="RM742" i="157"/>
  <c r="PW742" i="157"/>
  <c r="OG742" i="157"/>
  <c r="MQ742" i="157"/>
  <c r="LA742" i="157"/>
  <c r="JK742" i="157"/>
  <c r="HU742" i="157"/>
  <c r="FJ742" i="157"/>
  <c r="CY742" i="157"/>
  <c r="BI742" i="157"/>
  <c r="S742" i="157"/>
  <c r="ADP742" i="157"/>
  <c r="AAJ742" i="157"/>
  <c r="XY742" i="157"/>
  <c r="WI742" i="157"/>
  <c r="VN742" i="157"/>
  <c r="TX742" i="157"/>
  <c r="SH742" i="157"/>
  <c r="QR742" i="157"/>
  <c r="PB742" i="157"/>
  <c r="NL742" i="157"/>
  <c r="LV742" i="157"/>
  <c r="KF742" i="157"/>
  <c r="IP742" i="157"/>
  <c r="GZ742" i="157"/>
  <c r="GE742" i="157"/>
  <c r="EO742" i="157"/>
  <c r="CD742" i="157"/>
  <c r="AN742" i="157"/>
  <c r="AUP744" i="157"/>
  <c r="ASZ744" i="157"/>
  <c r="ARJ744" i="157"/>
  <c r="APT744" i="157"/>
  <c r="AOD744" i="157"/>
  <c r="AMN744" i="157"/>
  <c r="AKX744" i="157"/>
  <c r="AJH744" i="157"/>
  <c r="AHR744" i="157"/>
  <c r="AGB744" i="157"/>
  <c r="AEL744" i="157"/>
  <c r="ACV744" i="157"/>
  <c r="ABF744" i="157"/>
  <c r="ZP744" i="157"/>
  <c r="XZ744" i="157"/>
  <c r="WJ744" i="157"/>
  <c r="UT744" i="157"/>
  <c r="TD744" i="157"/>
  <c r="RN744" i="157"/>
  <c r="PX744" i="157"/>
  <c r="OH744" i="157"/>
  <c r="MR744" i="157"/>
  <c r="LB744" i="157"/>
  <c r="JL744" i="157"/>
  <c r="HV744" i="157"/>
  <c r="GF744" i="157"/>
  <c r="EP744" i="157"/>
  <c r="CE744" i="157"/>
  <c r="AO744" i="157"/>
  <c r="AVK744" i="157"/>
  <c r="ATU744" i="157"/>
  <c r="ASE744" i="157"/>
  <c r="AQO744" i="157"/>
  <c r="AOY744" i="157"/>
  <c r="ANI744" i="157"/>
  <c r="ALS744" i="157"/>
  <c r="AKC744" i="157"/>
  <c r="AIM744" i="157"/>
  <c r="AGW744" i="157"/>
  <c r="AFG744" i="157"/>
  <c r="ADQ744" i="157"/>
  <c r="ACA744" i="157"/>
  <c r="AAK744" i="157"/>
  <c r="YU744" i="157"/>
  <c r="XE744" i="157"/>
  <c r="VO744" i="157"/>
  <c r="TY744" i="157"/>
  <c r="SI744" i="157"/>
  <c r="QS744" i="157"/>
  <c r="PC744" i="157"/>
  <c r="NM744" i="157"/>
  <c r="LW744" i="157"/>
  <c r="KG744" i="157"/>
  <c r="IQ744" i="157"/>
  <c r="HA744" i="157"/>
  <c r="FK744" i="157"/>
  <c r="CZ744" i="157"/>
  <c r="BJ744" i="157"/>
  <c r="T744" i="157"/>
  <c r="AVK745" i="157"/>
  <c r="ATU745" i="157"/>
  <c r="ASE745" i="157"/>
  <c r="AQO745" i="157"/>
  <c r="AOY745" i="157"/>
  <c r="ANI745" i="157"/>
  <c r="ALS745" i="157"/>
  <c r="AKC745" i="157"/>
  <c r="AIM745" i="157"/>
  <c r="AGW745" i="157"/>
  <c r="AFG745" i="157"/>
  <c r="ACV745" i="157"/>
  <c r="ABF745" i="157"/>
  <c r="ZP745" i="157"/>
  <c r="XZ745" i="157"/>
  <c r="WJ745" i="157"/>
  <c r="UT745" i="157"/>
  <c r="TD745" i="157"/>
  <c r="RN745" i="157"/>
  <c r="PX745" i="157"/>
  <c r="OH745" i="157"/>
  <c r="MR745" i="157"/>
  <c r="LB745" i="157"/>
  <c r="JL745" i="157"/>
  <c r="HV745" i="157"/>
  <c r="GF745" i="157"/>
  <c r="EP745" i="157"/>
  <c r="CE745" i="157"/>
  <c r="AO745" i="157"/>
  <c r="AUP745" i="157"/>
  <c r="ASZ745" i="157"/>
  <c r="ARJ745" i="157"/>
  <c r="APT745" i="157"/>
  <c r="AOD745" i="157"/>
  <c r="AMN745" i="157"/>
  <c r="AKX745" i="157"/>
  <c r="AJH745" i="157"/>
  <c r="AHR745" i="157"/>
  <c r="AGB745" i="157"/>
  <c r="AEL745" i="157"/>
  <c r="ADQ745" i="157"/>
  <c r="ACA745" i="157"/>
  <c r="AAK745" i="157"/>
  <c r="YU745" i="157"/>
  <c r="XE745" i="157"/>
  <c r="VO745" i="157"/>
  <c r="TY745" i="157"/>
  <c r="SI745" i="157"/>
  <c r="QS745" i="157"/>
  <c r="PC745" i="157"/>
  <c r="NM745" i="157"/>
  <c r="LW745" i="157"/>
  <c r="KG745" i="157"/>
  <c r="IQ745" i="157"/>
  <c r="HA745" i="157"/>
  <c r="FK745" i="157"/>
  <c r="CZ745" i="157"/>
  <c r="BJ745" i="157"/>
  <c r="T745" i="157"/>
  <c r="AVJ748" i="157"/>
  <c r="ATT748" i="157"/>
  <c r="ASD748" i="157"/>
  <c r="AQN748" i="157"/>
  <c r="AOX748" i="157"/>
  <c r="ANH748" i="157"/>
  <c r="ALR748" i="157"/>
  <c r="AKB748" i="157"/>
  <c r="AHQ748" i="157"/>
  <c r="AGA748" i="157"/>
  <c r="AEK748" i="157"/>
  <c r="ACU748" i="157"/>
  <c r="ABE748" i="157"/>
  <c r="ZO748" i="157"/>
  <c r="XY748" i="157"/>
  <c r="WI748" i="157"/>
  <c r="VN748" i="157"/>
  <c r="TX748" i="157"/>
  <c r="SH748" i="157"/>
  <c r="QR748" i="157"/>
  <c r="PB748" i="157"/>
  <c r="NL748" i="157"/>
  <c r="LV748" i="157"/>
  <c r="KF748" i="157"/>
  <c r="IP748" i="157"/>
  <c r="GZ748" i="157"/>
  <c r="GE748" i="157"/>
  <c r="EO748" i="157"/>
  <c r="CD748" i="157"/>
  <c r="AN748" i="157"/>
  <c r="AUO748" i="157"/>
  <c r="ASY748" i="157"/>
  <c r="ARI748" i="157"/>
  <c r="APS748" i="157"/>
  <c r="AOC748" i="157"/>
  <c r="AMM748" i="157"/>
  <c r="AKW748" i="157"/>
  <c r="AJG748" i="157"/>
  <c r="AIL748" i="157"/>
  <c r="AGV748" i="157"/>
  <c r="AFF748" i="157"/>
  <c r="ADP748" i="157"/>
  <c r="ABZ748" i="157"/>
  <c r="AAJ748" i="157"/>
  <c r="YT748" i="157"/>
  <c r="XD748" i="157"/>
  <c r="US748" i="157"/>
  <c r="TC748" i="157"/>
  <c r="RM748" i="157"/>
  <c r="PW748" i="157"/>
  <c r="OG748" i="157"/>
  <c r="MQ748" i="157"/>
  <c r="LA748" i="157"/>
  <c r="JK748" i="157"/>
  <c r="HU748" i="157"/>
  <c r="FJ748" i="157"/>
  <c r="CY748" i="157"/>
  <c r="BI748" i="157"/>
  <c r="S748" i="157"/>
  <c r="AVI749" i="157"/>
  <c r="ATS749" i="157"/>
  <c r="ASC749" i="157"/>
  <c r="AQM749" i="157"/>
  <c r="AOW749" i="157"/>
  <c r="ANG749" i="157"/>
  <c r="ALQ749" i="157"/>
  <c r="AKA749" i="157"/>
  <c r="AHP749" i="157"/>
  <c r="AFZ749" i="157"/>
  <c r="AEJ749" i="157"/>
  <c r="ACT749" i="157"/>
  <c r="ABD749" i="157"/>
  <c r="ZN749" i="157"/>
  <c r="XX749" i="157"/>
  <c r="WH749" i="157"/>
  <c r="VM749" i="157"/>
  <c r="TW749" i="157"/>
  <c r="SG749" i="157"/>
  <c r="QQ749" i="157"/>
  <c r="PA749" i="157"/>
  <c r="NK749" i="157"/>
  <c r="LU749" i="157"/>
  <c r="KE749" i="157"/>
  <c r="IO749" i="157"/>
  <c r="GY749" i="157"/>
  <c r="GD749" i="157"/>
  <c r="EN749" i="157"/>
  <c r="CC749" i="157"/>
  <c r="AM749" i="157"/>
  <c r="AUN749" i="157"/>
  <c r="ASX749" i="157"/>
  <c r="ARH749" i="157"/>
  <c r="APR749" i="157"/>
  <c r="AOB749" i="157"/>
  <c r="AML749" i="157"/>
  <c r="AKV749" i="157"/>
  <c r="AJF749" i="157"/>
  <c r="AIK749" i="157"/>
  <c r="AGU749" i="157"/>
  <c r="AFE749" i="157"/>
  <c r="ADO749" i="157"/>
  <c r="ABY749" i="157"/>
  <c r="AAI749" i="157"/>
  <c r="YS749" i="157"/>
  <c r="XC749" i="157"/>
  <c r="UR749" i="157"/>
  <c r="TB749" i="157"/>
  <c r="RL749" i="157"/>
  <c r="PV749" i="157"/>
  <c r="OF749" i="157"/>
  <c r="MP749" i="157"/>
  <c r="KZ749" i="157"/>
  <c r="JJ749" i="157"/>
  <c r="HT749" i="157"/>
  <c r="FI749" i="157"/>
  <c r="CX749" i="157"/>
  <c r="BH749" i="157"/>
  <c r="R749" i="157"/>
  <c r="ATU749" i="157"/>
  <c r="AQO749" i="157"/>
  <c r="ANI749" i="157"/>
  <c r="AKC749" i="157"/>
  <c r="AGB749" i="157"/>
  <c r="ACV749" i="157"/>
  <c r="ZP749" i="157"/>
  <c r="WJ749" i="157"/>
  <c r="TY749" i="157"/>
  <c r="QS749" i="157"/>
  <c r="NM749" i="157"/>
  <c r="KG749" i="157"/>
  <c r="HA749" i="157"/>
  <c r="EP749" i="157"/>
  <c r="AO749" i="157"/>
  <c r="ASZ749" i="157"/>
  <c r="APT749" i="157"/>
  <c r="AMN749" i="157"/>
  <c r="AJH749" i="157"/>
  <c r="AGW749" i="157"/>
  <c r="ADQ749" i="157"/>
  <c r="AAK749" i="157"/>
  <c r="XE749" i="157"/>
  <c r="TD749" i="157"/>
  <c r="PX749" i="157"/>
  <c r="MR749" i="157"/>
  <c r="JL749" i="157"/>
  <c r="FK749" i="157"/>
  <c r="BJ749" i="157"/>
  <c r="H101" i="157"/>
  <c r="H31" i="157" s="1"/>
  <c r="H696" i="157" s="1"/>
  <c r="K738" i="157" s="1"/>
  <c r="F101" i="157"/>
  <c r="F31" i="157" s="1"/>
  <c r="F696" i="157" s="1"/>
  <c r="I738" i="157" s="1"/>
  <c r="CC739" i="157" l="1"/>
  <c r="AN743" i="157"/>
  <c r="ACT739" i="157"/>
  <c r="JK743" i="157"/>
  <c r="NL743" i="157"/>
  <c r="FI739" i="157"/>
  <c r="AFE739" i="157"/>
  <c r="JJ739" i="157"/>
  <c r="AJF739" i="157"/>
  <c r="ASD746" i="157"/>
  <c r="XD743" i="157"/>
  <c r="ZO743" i="157"/>
  <c r="LU739" i="157"/>
  <c r="ALQ739" i="157"/>
  <c r="PV739" i="157"/>
  <c r="APR739" i="157"/>
  <c r="AJG743" i="157"/>
  <c r="ANH743" i="157"/>
  <c r="SG739" i="157"/>
  <c r="ASC739" i="157"/>
  <c r="WH739" i="157"/>
  <c r="LV749" i="157"/>
  <c r="XY749" i="157"/>
  <c r="ALR749" i="157"/>
  <c r="BI749" i="157"/>
  <c r="PW749" i="157"/>
  <c r="ADP749" i="157"/>
  <c r="APS749" i="157"/>
  <c r="GE745" i="157"/>
  <c r="KF745" i="157"/>
  <c r="NK742" i="157"/>
  <c r="AQM742" i="157"/>
  <c r="CD749" i="157"/>
  <c r="PB749" i="157"/>
  <c r="ABE749" i="157"/>
  <c r="AOX749" i="157"/>
  <c r="FJ749" i="157"/>
  <c r="TC749" i="157"/>
  <c r="AGV749" i="157"/>
  <c r="ASY749" i="157"/>
  <c r="MQ745" i="157"/>
  <c r="QR745" i="157"/>
  <c r="TW742" i="157"/>
  <c r="GE749" i="157"/>
  <c r="SH749" i="157"/>
  <c r="AEK749" i="157"/>
  <c r="ASD749" i="157"/>
  <c r="JK749" i="157"/>
  <c r="XD749" i="157"/>
  <c r="AGV745" i="157"/>
  <c r="AJG745" i="157"/>
  <c r="MP742" i="157"/>
  <c r="AIK742" i="157"/>
  <c r="AUO740" i="157"/>
  <c r="IQ746" i="157"/>
  <c r="AHQ740" i="157"/>
  <c r="ALR740" i="157"/>
  <c r="AQM744" i="157"/>
  <c r="US740" i="157"/>
  <c r="YT740" i="157"/>
  <c r="HU740" i="157"/>
  <c r="LV740" i="157"/>
  <c r="MQ739" i="157"/>
  <c r="AO742" i="157"/>
  <c r="AEL742" i="157"/>
  <c r="QQ744" i="157"/>
  <c r="UT742" i="157"/>
  <c r="TY742" i="157"/>
  <c r="APT742" i="157"/>
  <c r="EO740" i="157"/>
  <c r="RM740" i="157"/>
  <c r="AEK740" i="157"/>
  <c r="ARI740" i="157"/>
  <c r="IP740" i="157"/>
  <c r="VN740" i="157"/>
  <c r="AIL740" i="157"/>
  <c r="AVJ740" i="157"/>
  <c r="AQN739" i="157"/>
  <c r="T742" i="157"/>
  <c r="ABF742" i="157"/>
  <c r="AUN744" i="157"/>
  <c r="ACV746" i="157"/>
  <c r="OH742" i="157"/>
  <c r="NM742" i="157"/>
  <c r="AJH742" i="157"/>
  <c r="ASE742" i="157"/>
  <c r="AN740" i="157"/>
  <c r="OG740" i="157"/>
  <c r="ABE740" i="157"/>
  <c r="AOC740" i="157"/>
  <c r="FJ740" i="157"/>
  <c r="SH740" i="157"/>
  <c r="AFF740" i="157"/>
  <c r="ASD740" i="157"/>
  <c r="QR739" i="157"/>
  <c r="HV742" i="157"/>
  <c r="HA742" i="157"/>
  <c r="ADQ742" i="157"/>
  <c r="ALS742" i="157"/>
  <c r="LA740" i="157"/>
  <c r="XY740" i="157"/>
  <c r="AKW740" i="157"/>
  <c r="BI740" i="157"/>
  <c r="PB740" i="157"/>
  <c r="ABZ740" i="157"/>
  <c r="PA746" i="157"/>
  <c r="AKA746" i="157"/>
  <c r="ZO745" i="157"/>
  <c r="CY745" i="157"/>
  <c r="ADP745" i="157"/>
  <c r="FI742" i="157"/>
  <c r="GY742" i="157"/>
  <c r="ABY742" i="157"/>
  <c r="AKA742" i="157"/>
  <c r="JJ746" i="157"/>
  <c r="WH746" i="157"/>
  <c r="TC745" i="157"/>
  <c r="ATT745" i="157"/>
  <c r="AM742" i="157"/>
  <c r="ZN742" i="157"/>
  <c r="CC746" i="157"/>
  <c r="CX746" i="157"/>
  <c r="LU746" i="157"/>
  <c r="YS746" i="157"/>
  <c r="AKV746" i="157"/>
  <c r="TB746" i="157"/>
  <c r="AGU746" i="157"/>
  <c r="ATS746" i="157"/>
  <c r="FK742" i="157"/>
  <c r="MR742" i="157"/>
  <c r="TD742" i="157"/>
  <c r="ACV742" i="157"/>
  <c r="GF742" i="157"/>
  <c r="LW742" i="157"/>
  <c r="SI742" i="157"/>
  <c r="XZ742" i="157"/>
  <c r="ACA742" i="157"/>
  <c r="AIM742" i="157"/>
  <c r="AOD742" i="157"/>
  <c r="AUP742" i="157"/>
  <c r="AKC742" i="157"/>
  <c r="AQO742" i="157"/>
  <c r="R746" i="157"/>
  <c r="IO746" i="157"/>
  <c r="VM746" i="157"/>
  <c r="AHP746" i="157"/>
  <c r="AUN746" i="157"/>
  <c r="ACT746" i="157"/>
  <c r="AQM746" i="157"/>
  <c r="CZ742" i="157"/>
  <c r="LB742" i="157"/>
  <c r="RN742" i="157"/>
  <c r="ZP742" i="157"/>
  <c r="EP742" i="157"/>
  <c r="KG742" i="157"/>
  <c r="QS742" i="157"/>
  <c r="WJ742" i="157"/>
  <c r="AAK742" i="157"/>
  <c r="AGW742" i="157"/>
  <c r="AMN742" i="157"/>
  <c r="ASZ742" i="157"/>
  <c r="AHR742" i="157"/>
  <c r="AOY742" i="157"/>
  <c r="AVK742" i="157"/>
  <c r="KZ746" i="157"/>
  <c r="PV746" i="157"/>
  <c r="SG746" i="157"/>
  <c r="AEJ746" i="157"/>
  <c r="ARH746" i="157"/>
  <c r="ZN746" i="157"/>
  <c r="ANG746" i="157"/>
  <c r="BJ742" i="157"/>
  <c r="JL742" i="157"/>
  <c r="PX742" i="157"/>
  <c r="XE742" i="157"/>
  <c r="CE742" i="157"/>
  <c r="IQ742" i="157"/>
  <c r="PC742" i="157"/>
  <c r="VO742" i="157"/>
  <c r="YU742" i="157"/>
  <c r="AFG742" i="157"/>
  <c r="AKX742" i="157"/>
  <c r="ARJ742" i="157"/>
  <c r="AGB742" i="157"/>
  <c r="ANI742" i="157"/>
  <c r="ATU742" i="157"/>
  <c r="EN746" i="157"/>
  <c r="OF746" i="157"/>
  <c r="FI746" i="157"/>
  <c r="GY746" i="157"/>
  <c r="NK746" i="157"/>
  <c r="TW746" i="157"/>
  <c r="AAI746" i="157"/>
  <c r="AFZ746" i="157"/>
  <c r="AML746" i="157"/>
  <c r="ASX746" i="157"/>
  <c r="UR746" i="157"/>
  <c r="ABD746" i="157"/>
  <c r="AIK746" i="157"/>
  <c r="AOW746" i="157"/>
  <c r="AVI746" i="157"/>
  <c r="AM746" i="157"/>
  <c r="HT746" i="157"/>
  <c r="BH746" i="157"/>
  <c r="MP746" i="157"/>
  <c r="KE746" i="157"/>
  <c r="QQ746" i="157"/>
  <c r="XC746" i="157"/>
  <c r="ADO746" i="157"/>
  <c r="AJF746" i="157"/>
  <c r="APR746" i="157"/>
  <c r="RL746" i="157"/>
  <c r="XX746" i="157"/>
  <c r="AFE746" i="157"/>
  <c r="ALQ746" i="157"/>
  <c r="AWR765" i="157"/>
  <c r="AWR761" i="157"/>
  <c r="AWQ761" i="157"/>
  <c r="AWQ765" i="157"/>
  <c r="FJ743" i="157"/>
  <c r="AGV743" i="157"/>
  <c r="KF743" i="157"/>
  <c r="AKB743" i="157"/>
  <c r="TC743" i="157"/>
  <c r="ASY743" i="157"/>
  <c r="WI743" i="157"/>
  <c r="BI743" i="157"/>
  <c r="PW743" i="157"/>
  <c r="ADP743" i="157"/>
  <c r="APS743" i="157"/>
  <c r="GZ743" i="157"/>
  <c r="TX743" i="157"/>
  <c r="AGA743" i="157"/>
  <c r="ATT743" i="157"/>
  <c r="CX739" i="157"/>
  <c r="KE739" i="157"/>
  <c r="QQ739" i="157"/>
  <c r="XC739" i="157"/>
  <c r="ADO739" i="157"/>
  <c r="AKA739" i="157"/>
  <c r="AQM739" i="157"/>
  <c r="AM739" i="157"/>
  <c r="HT739" i="157"/>
  <c r="OF739" i="157"/>
  <c r="UR739" i="157"/>
  <c r="ABD739" i="157"/>
  <c r="AHP739" i="157"/>
  <c r="AOB739" i="157"/>
  <c r="AUN739" i="157"/>
  <c r="MQ743" i="157"/>
  <c r="AAJ743" i="157"/>
  <c r="AMM743" i="157"/>
  <c r="EO743" i="157"/>
  <c r="QR743" i="157"/>
  <c r="ACU743" i="157"/>
  <c r="AWF739" i="157"/>
  <c r="BH739" i="157"/>
  <c r="IO739" i="157"/>
  <c r="PA739" i="157"/>
  <c r="VM739" i="157"/>
  <c r="ABY739" i="157"/>
  <c r="AIK739" i="157"/>
  <c r="AOW739" i="157"/>
  <c r="AVI739" i="157"/>
  <c r="GD739" i="157"/>
  <c r="MP739" i="157"/>
  <c r="TB739" i="157"/>
  <c r="ZN739" i="157"/>
  <c r="AFZ739" i="157"/>
  <c r="AML739" i="157"/>
  <c r="ASX739" i="157"/>
  <c r="R739" i="157"/>
  <c r="GY739" i="157"/>
  <c r="NK739" i="157"/>
  <c r="TW739" i="157"/>
  <c r="AAI739" i="157"/>
  <c r="AGU739" i="157"/>
  <c r="ANG739" i="157"/>
  <c r="ATS739" i="157"/>
  <c r="EN739" i="157"/>
  <c r="KZ739" i="157"/>
  <c r="RL739" i="157"/>
  <c r="XX739" i="157"/>
  <c r="AEJ739" i="157"/>
  <c r="AKV739" i="157"/>
  <c r="AWE748" i="157"/>
  <c r="AWF744" i="157"/>
  <c r="AWE744" i="157"/>
  <c r="AWF748" i="157"/>
  <c r="AWD749" i="157"/>
  <c r="AWF745" i="157"/>
  <c r="AWF743" i="157"/>
  <c r="AWF740" i="157"/>
  <c r="AWE742" i="157"/>
  <c r="AUO749" i="157"/>
  <c r="DT749" i="157"/>
  <c r="ATS745" i="157"/>
  <c r="DS745" i="157"/>
  <c r="AUO745" i="157"/>
  <c r="DT745" i="157"/>
  <c r="ATT740" i="157"/>
  <c r="DT740" i="157"/>
  <c r="ASX748" i="157"/>
  <c r="DS748" i="157"/>
  <c r="DS746" i="157"/>
  <c r="DS739" i="157"/>
  <c r="DU738" i="157"/>
  <c r="AVJ739" i="157"/>
  <c r="DT739" i="157"/>
  <c r="ASX740" i="157"/>
  <c r="DS740" i="157"/>
  <c r="ASX744" i="157"/>
  <c r="DS744" i="157"/>
  <c r="AVK746" i="157"/>
  <c r="DU746" i="157"/>
  <c r="ASC742" i="157"/>
  <c r="DS742" i="157"/>
  <c r="DS738" i="157"/>
  <c r="ASY746" i="157"/>
  <c r="DT746" i="157"/>
  <c r="ASX743" i="157"/>
  <c r="DS743" i="157"/>
  <c r="AVJ743" i="157"/>
  <c r="DT743" i="157"/>
  <c r="AVK749" i="157"/>
  <c r="DU749" i="157"/>
  <c r="KE744" i="157"/>
  <c r="AKA744" i="157"/>
  <c r="OF744" i="157"/>
  <c r="AOB744" i="157"/>
  <c r="HV746" i="157"/>
  <c r="ACA746" i="157"/>
  <c r="WJ746" i="157"/>
  <c r="CX742" i="157"/>
  <c r="KZ742" i="157"/>
  <c r="RL742" i="157"/>
  <c r="ABD742" i="157"/>
  <c r="GD742" i="157"/>
  <c r="LU742" i="157"/>
  <c r="SG742" i="157"/>
  <c r="XX742" i="157"/>
  <c r="AAI742" i="157"/>
  <c r="AGU742" i="157"/>
  <c r="AML742" i="157"/>
  <c r="ASX742" i="157"/>
  <c r="AHP742" i="157"/>
  <c r="AOW742" i="157"/>
  <c r="AVI742" i="157"/>
  <c r="GE740" i="157"/>
  <c r="MQ740" i="157"/>
  <c r="TC740" i="157"/>
  <c r="ZO740" i="157"/>
  <c r="AGA740" i="157"/>
  <c r="AMM740" i="157"/>
  <c r="ASY740" i="157"/>
  <c r="CY740" i="157"/>
  <c r="KF740" i="157"/>
  <c r="QR740" i="157"/>
  <c r="XD740" i="157"/>
  <c r="ADP740" i="157"/>
  <c r="AKB740" i="157"/>
  <c r="AQN740" i="157"/>
  <c r="GE739" i="157"/>
  <c r="AGA739" i="157"/>
  <c r="KF739" i="157"/>
  <c r="AKB739" i="157"/>
  <c r="CX744" i="157"/>
  <c r="ADO744" i="157"/>
  <c r="HT744" i="157"/>
  <c r="AHP744" i="157"/>
  <c r="T746" i="157"/>
  <c r="VO746" i="157"/>
  <c r="AUP746" i="157"/>
  <c r="AQO746" i="157"/>
  <c r="BH742" i="157"/>
  <c r="JJ742" i="157"/>
  <c r="PV742" i="157"/>
  <c r="XC742" i="157"/>
  <c r="EN742" i="157"/>
  <c r="KE742" i="157"/>
  <c r="QQ742" i="157"/>
  <c r="WH742" i="157"/>
  <c r="YS742" i="157"/>
  <c r="AFE742" i="157"/>
  <c r="AKV742" i="157"/>
  <c r="ARH742" i="157"/>
  <c r="AFZ742" i="157"/>
  <c r="ANG742" i="157"/>
  <c r="ATS742" i="157"/>
  <c r="ZO739" i="157"/>
  <c r="CY739" i="157"/>
  <c r="ADP739" i="157"/>
  <c r="XC744" i="157"/>
  <c r="AM744" i="157"/>
  <c r="ABD744" i="157"/>
  <c r="GF746" i="157"/>
  <c r="PC746" i="157"/>
  <c r="AOD746" i="157"/>
  <c r="AKC746" i="157"/>
  <c r="R742" i="157"/>
  <c r="HT742" i="157"/>
  <c r="OF742" i="157"/>
  <c r="UR742" i="157"/>
  <c r="CC742" i="157"/>
  <c r="IO742" i="157"/>
  <c r="PA742" i="157"/>
  <c r="VM742" i="157"/>
  <c r="ACT742" i="157"/>
  <c r="ADO742" i="157"/>
  <c r="AJF742" i="157"/>
  <c r="APR742" i="157"/>
  <c r="AEJ742" i="157"/>
  <c r="ALQ742" i="157"/>
  <c r="CD740" i="157"/>
  <c r="JK740" i="157"/>
  <c r="PW740" i="157"/>
  <c r="WI740" i="157"/>
  <c r="ACU740" i="157"/>
  <c r="AJG740" i="157"/>
  <c r="APS740" i="157"/>
  <c r="S740" i="157"/>
  <c r="GZ740" i="157"/>
  <c r="NL740" i="157"/>
  <c r="TX740" i="157"/>
  <c r="AAJ740" i="157"/>
  <c r="AGV740" i="157"/>
  <c r="ANH740" i="157"/>
  <c r="TC739" i="157"/>
  <c r="ASY739" i="157"/>
  <c r="XD739" i="157"/>
  <c r="AEV761" i="157"/>
  <c r="T749" i="157"/>
  <c r="CZ749" i="157"/>
  <c r="HV749" i="157"/>
  <c r="LB749" i="157"/>
  <c r="OH749" i="157"/>
  <c r="RN749" i="157"/>
  <c r="UT749" i="157"/>
  <c r="YU749" i="157"/>
  <c r="ACA749" i="157"/>
  <c r="AFG749" i="157"/>
  <c r="AIM749" i="157"/>
  <c r="AKX749" i="157"/>
  <c r="AOD749" i="157"/>
  <c r="ARJ749" i="157"/>
  <c r="AUP749" i="157"/>
  <c r="CE749" i="157"/>
  <c r="GF749" i="157"/>
  <c r="IQ749" i="157"/>
  <c r="LW749" i="157"/>
  <c r="PC749" i="157"/>
  <c r="SI749" i="157"/>
  <c r="VO749" i="157"/>
  <c r="XZ749" i="157"/>
  <c r="ABF749" i="157"/>
  <c r="AEL749" i="157"/>
  <c r="AHR749" i="157"/>
  <c r="ALS749" i="157"/>
  <c r="AOY749" i="157"/>
  <c r="ASE749" i="157"/>
  <c r="RM746" i="157"/>
  <c r="AKW746" i="157"/>
  <c r="S743" i="157"/>
  <c r="CY743" i="157"/>
  <c r="HU743" i="157"/>
  <c r="LA743" i="157"/>
  <c r="OG743" i="157"/>
  <c r="RM743" i="157"/>
  <c r="US743" i="157"/>
  <c r="YT743" i="157"/>
  <c r="ABZ743" i="157"/>
  <c r="AFF743" i="157"/>
  <c r="AIL743" i="157"/>
  <c r="AKW743" i="157"/>
  <c r="AOC743" i="157"/>
  <c r="ARI743" i="157"/>
  <c r="AUO743" i="157"/>
  <c r="CD743" i="157"/>
  <c r="GE743" i="157"/>
  <c r="IP743" i="157"/>
  <c r="LV743" i="157"/>
  <c r="PB743" i="157"/>
  <c r="SH743" i="157"/>
  <c r="VN743" i="157"/>
  <c r="XY743" i="157"/>
  <c r="ABE743" i="157"/>
  <c r="AEK743" i="157"/>
  <c r="AHQ743" i="157"/>
  <c r="ALR743" i="157"/>
  <c r="AOX743" i="157"/>
  <c r="ASD743" i="157"/>
  <c r="AVZ737" i="157"/>
  <c r="AVX737" i="157"/>
  <c r="AVY737" i="157"/>
  <c r="LV746" i="157"/>
  <c r="AFF746" i="157"/>
  <c r="YT746" i="157"/>
  <c r="R744" i="157"/>
  <c r="GY744" i="157"/>
  <c r="NK744" i="157"/>
  <c r="TW744" i="157"/>
  <c r="AAI744" i="157"/>
  <c r="AGU744" i="157"/>
  <c r="ANG744" i="157"/>
  <c r="ATS744" i="157"/>
  <c r="EN744" i="157"/>
  <c r="KZ744" i="157"/>
  <c r="RL744" i="157"/>
  <c r="XX744" i="157"/>
  <c r="AEJ744" i="157"/>
  <c r="AKV744" i="157"/>
  <c r="ARH744" i="157"/>
  <c r="CE746" i="157"/>
  <c r="MR746" i="157"/>
  <c r="CZ746" i="157"/>
  <c r="OH746" i="157"/>
  <c r="LW746" i="157"/>
  <c r="SI746" i="157"/>
  <c r="YU746" i="157"/>
  <c r="AEL746" i="157"/>
  <c r="AKX746" i="157"/>
  <c r="ARJ746" i="157"/>
  <c r="TD746" i="157"/>
  <c r="ZP746" i="157"/>
  <c r="AGW746" i="157"/>
  <c r="ANI746" i="157"/>
  <c r="ATU746" i="157"/>
  <c r="CD745" i="157"/>
  <c r="JK745" i="157"/>
  <c r="PW745" i="157"/>
  <c r="WI745" i="157"/>
  <c r="ACU745" i="157"/>
  <c r="AKB745" i="157"/>
  <c r="AQN745" i="157"/>
  <c r="S745" i="157"/>
  <c r="GZ745" i="157"/>
  <c r="NL745" i="157"/>
  <c r="TX745" i="157"/>
  <c r="AAJ745" i="157"/>
  <c r="AGA745" i="157"/>
  <c r="AMM745" i="157"/>
  <c r="ASY745" i="157"/>
  <c r="S746" i="157"/>
  <c r="CD746" i="157"/>
  <c r="LA746" i="157"/>
  <c r="XY746" i="157"/>
  <c r="ALR746" i="157"/>
  <c r="SH746" i="157"/>
  <c r="AEK746" i="157"/>
  <c r="ARI746" i="157"/>
  <c r="BH744" i="157"/>
  <c r="FI744" i="157"/>
  <c r="IO744" i="157"/>
  <c r="LU744" i="157"/>
  <c r="PA744" i="157"/>
  <c r="SG744" i="157"/>
  <c r="VM744" i="157"/>
  <c r="YS744" i="157"/>
  <c r="ABY744" i="157"/>
  <c r="AFE744" i="157"/>
  <c r="AIK744" i="157"/>
  <c r="ALQ744" i="157"/>
  <c r="AOW744" i="157"/>
  <c r="ASC744" i="157"/>
  <c r="AVI744" i="157"/>
  <c r="CC744" i="157"/>
  <c r="GD744" i="157"/>
  <c r="JJ744" i="157"/>
  <c r="MP744" i="157"/>
  <c r="PV744" i="157"/>
  <c r="TB744" i="157"/>
  <c r="WH744" i="157"/>
  <c r="ZN744" i="157"/>
  <c r="ACT744" i="157"/>
  <c r="AFZ744" i="157"/>
  <c r="AJF744" i="157"/>
  <c r="AML744" i="157"/>
  <c r="APR744" i="157"/>
  <c r="AO746" i="157"/>
  <c r="EP746" i="157"/>
  <c r="JL746" i="157"/>
  <c r="PX746" i="157"/>
  <c r="BJ746" i="157"/>
  <c r="FK746" i="157"/>
  <c r="LB746" i="157"/>
  <c r="HA746" i="157"/>
  <c r="KG746" i="157"/>
  <c r="NM746" i="157"/>
  <c r="QS746" i="157"/>
  <c r="TY746" i="157"/>
  <c r="XE746" i="157"/>
  <c r="AAK746" i="157"/>
  <c r="ADQ746" i="157"/>
  <c r="AGB746" i="157"/>
  <c r="AJH746" i="157"/>
  <c r="AMN746" i="157"/>
  <c r="APT746" i="157"/>
  <c r="ASZ746" i="157"/>
  <c r="RN746" i="157"/>
  <c r="UT746" i="157"/>
  <c r="XZ746" i="157"/>
  <c r="ABF746" i="157"/>
  <c r="AFG746" i="157"/>
  <c r="AIM746" i="157"/>
  <c r="ALS746" i="157"/>
  <c r="AOY746" i="157"/>
  <c r="ASE746" i="157"/>
  <c r="AN745" i="157"/>
  <c r="EO745" i="157"/>
  <c r="HU745" i="157"/>
  <c r="LA745" i="157"/>
  <c r="OG745" i="157"/>
  <c r="RM745" i="157"/>
  <c r="US745" i="157"/>
  <c r="XY745" i="157"/>
  <c r="ABE745" i="157"/>
  <c r="AFF745" i="157"/>
  <c r="AIL745" i="157"/>
  <c r="ALR745" i="157"/>
  <c r="AOX745" i="157"/>
  <c r="ASD745" i="157"/>
  <c r="AVJ745" i="157"/>
  <c r="BI745" i="157"/>
  <c r="FJ745" i="157"/>
  <c r="IP745" i="157"/>
  <c r="LV745" i="157"/>
  <c r="PB745" i="157"/>
  <c r="SH745" i="157"/>
  <c r="VN745" i="157"/>
  <c r="YT745" i="157"/>
  <c r="ABZ745" i="157"/>
  <c r="AEK745" i="157"/>
  <c r="AHQ745" i="157"/>
  <c r="AKW745" i="157"/>
  <c r="AOC745" i="157"/>
  <c r="ARI745" i="157"/>
  <c r="CY746" i="157"/>
  <c r="NL746" i="157"/>
  <c r="GE746" i="157"/>
  <c r="HU746" i="157"/>
  <c r="OG746" i="157"/>
  <c r="US746" i="157"/>
  <c r="ABE746" i="157"/>
  <c r="AIL746" i="157"/>
  <c r="AOX746" i="157"/>
  <c r="AVJ746" i="157"/>
  <c r="VN746" i="157"/>
  <c r="ABZ746" i="157"/>
  <c r="AHQ746" i="157"/>
  <c r="AOC746" i="157"/>
  <c r="AUO746" i="157"/>
  <c r="NK745" i="157"/>
  <c r="CX740" i="157"/>
  <c r="AFE748" i="157"/>
  <c r="KE743" i="157"/>
  <c r="ZN748" i="157"/>
  <c r="OF743" i="157"/>
  <c r="AM748" i="157"/>
  <c r="CX748" i="157"/>
  <c r="AKA743" i="157"/>
  <c r="AOB743" i="157"/>
  <c r="RL745" i="157"/>
  <c r="HT740" i="157"/>
  <c r="AML745" i="157"/>
  <c r="ASC745" i="157"/>
  <c r="ADO740" i="157"/>
  <c r="AHP740" i="157"/>
  <c r="NK748" i="157"/>
  <c r="ANG748" i="157"/>
  <c r="RL748" i="157"/>
  <c r="ARH748" i="157"/>
  <c r="WH743" i="157"/>
  <c r="R743" i="157"/>
  <c r="ABY743" i="157"/>
  <c r="R745" i="157"/>
  <c r="AAI745" i="157"/>
  <c r="EN745" i="157"/>
  <c r="AFE745" i="157"/>
  <c r="QQ740" i="157"/>
  <c r="AQM740" i="157"/>
  <c r="UR740" i="157"/>
  <c r="AUN740" i="157"/>
  <c r="GY748" i="157"/>
  <c r="TW748" i="157"/>
  <c r="AFZ748" i="157"/>
  <c r="ATS748" i="157"/>
  <c r="KZ748" i="157"/>
  <c r="YS748" i="157"/>
  <c r="AKV748" i="157"/>
  <c r="EN743" i="157"/>
  <c r="QQ743" i="157"/>
  <c r="ACT743" i="157"/>
  <c r="AQM743" i="157"/>
  <c r="HT743" i="157"/>
  <c r="UR743" i="157"/>
  <c r="AIK743" i="157"/>
  <c r="AUN743" i="157"/>
  <c r="CD739" i="157"/>
  <c r="JK739" i="157"/>
  <c r="PW739" i="157"/>
  <c r="WI739" i="157"/>
  <c r="ACU739" i="157"/>
  <c r="AJG739" i="157"/>
  <c r="APS739" i="157"/>
  <c r="S739" i="157"/>
  <c r="GZ739" i="157"/>
  <c r="NL739" i="157"/>
  <c r="TX739" i="157"/>
  <c r="AAJ739" i="157"/>
  <c r="AGV739" i="157"/>
  <c r="ANH739" i="157"/>
  <c r="ATT739" i="157"/>
  <c r="BI746" i="157"/>
  <c r="FJ746" i="157"/>
  <c r="KF746" i="157"/>
  <c r="AN746" i="157"/>
  <c r="EO746" i="157"/>
  <c r="IP746" i="157"/>
  <c r="PB746" i="157"/>
  <c r="JK746" i="157"/>
  <c r="MQ746" i="157"/>
  <c r="PW746" i="157"/>
  <c r="TC746" i="157"/>
  <c r="WI746" i="157"/>
  <c r="ZO746" i="157"/>
  <c r="ACU746" i="157"/>
  <c r="AGV746" i="157"/>
  <c r="AKB746" i="157"/>
  <c r="ANH746" i="157"/>
  <c r="AQN746" i="157"/>
  <c r="ATT746" i="157"/>
  <c r="QR746" i="157"/>
  <c r="TX746" i="157"/>
  <c r="XD746" i="157"/>
  <c r="AAJ746" i="157"/>
  <c r="ADP746" i="157"/>
  <c r="AGA746" i="157"/>
  <c r="AJG746" i="157"/>
  <c r="AMM746" i="157"/>
  <c r="APS746" i="157"/>
  <c r="GY745" i="157"/>
  <c r="TW745" i="157"/>
  <c r="AFZ745" i="157"/>
  <c r="ASX745" i="157"/>
  <c r="KZ745" i="157"/>
  <c r="XX745" i="157"/>
  <c r="ALQ745" i="157"/>
  <c r="KE740" i="157"/>
  <c r="XC740" i="157"/>
  <c r="AKA740" i="157"/>
  <c r="AM740" i="157"/>
  <c r="OF740" i="157"/>
  <c r="ABD740" i="157"/>
  <c r="AOB740" i="157"/>
  <c r="CX745" i="157"/>
  <c r="KE745" i="157"/>
  <c r="QQ745" i="157"/>
  <c r="XC745" i="157"/>
  <c r="ADO745" i="157"/>
  <c r="AJF745" i="157"/>
  <c r="APR745" i="157"/>
  <c r="AM745" i="157"/>
  <c r="HT745" i="157"/>
  <c r="OF745" i="157"/>
  <c r="UR745" i="157"/>
  <c r="ABD745" i="157"/>
  <c r="AIK745" i="157"/>
  <c r="AOW745" i="157"/>
  <c r="AVI745" i="157"/>
  <c r="R740" i="157"/>
  <c r="GY740" i="157"/>
  <c r="NK740" i="157"/>
  <c r="TW740" i="157"/>
  <c r="AAI740" i="157"/>
  <c r="AGU740" i="157"/>
  <c r="ANG740" i="157"/>
  <c r="ATS740" i="157"/>
  <c r="EN740" i="157"/>
  <c r="KZ740" i="157"/>
  <c r="RL740" i="157"/>
  <c r="XX740" i="157"/>
  <c r="AEJ740" i="157"/>
  <c r="AKV740" i="157"/>
  <c r="ARH740" i="157"/>
  <c r="BH745" i="157"/>
  <c r="FI745" i="157"/>
  <c r="IO745" i="157"/>
  <c r="LU745" i="157"/>
  <c r="PA745" i="157"/>
  <c r="SG745" i="157"/>
  <c r="VM745" i="157"/>
  <c r="YS745" i="157"/>
  <c r="ABY745" i="157"/>
  <c r="AEJ745" i="157"/>
  <c r="AHP745" i="157"/>
  <c r="AKV745" i="157"/>
  <c r="AOB745" i="157"/>
  <c r="ARH745" i="157"/>
  <c r="AUN745" i="157"/>
  <c r="CC745" i="157"/>
  <c r="GD745" i="157"/>
  <c r="JJ745" i="157"/>
  <c r="MP745" i="157"/>
  <c r="PV745" i="157"/>
  <c r="TB745" i="157"/>
  <c r="WH745" i="157"/>
  <c r="ZN745" i="157"/>
  <c r="ACT745" i="157"/>
  <c r="AGU745" i="157"/>
  <c r="AKA745" i="157"/>
  <c r="ANG745" i="157"/>
  <c r="AQM745" i="157"/>
  <c r="BH740" i="157"/>
  <c r="FI740" i="157"/>
  <c r="IO740" i="157"/>
  <c r="LU740" i="157"/>
  <c r="PA740" i="157"/>
  <c r="SG740" i="157"/>
  <c r="VM740" i="157"/>
  <c r="YS740" i="157"/>
  <c r="ABY740" i="157"/>
  <c r="AFE740" i="157"/>
  <c r="AIK740" i="157"/>
  <c r="ALQ740" i="157"/>
  <c r="AOW740" i="157"/>
  <c r="ASC740" i="157"/>
  <c r="AVI740" i="157"/>
  <c r="CC740" i="157"/>
  <c r="GD740" i="157"/>
  <c r="JJ740" i="157"/>
  <c r="MP740" i="157"/>
  <c r="PV740" i="157"/>
  <c r="TB740" i="157"/>
  <c r="WH740" i="157"/>
  <c r="ZN740" i="157"/>
  <c r="ACT740" i="157"/>
  <c r="AFZ740" i="157"/>
  <c r="AJF740" i="157"/>
  <c r="AML740" i="157"/>
  <c r="APR740" i="157"/>
  <c r="EN748" i="157"/>
  <c r="KE748" i="157"/>
  <c r="QQ748" i="157"/>
  <c r="WH748" i="157"/>
  <c r="ACT748" i="157"/>
  <c r="AKA748" i="157"/>
  <c r="AQM748" i="157"/>
  <c r="R748" i="157"/>
  <c r="HT748" i="157"/>
  <c r="OF748" i="157"/>
  <c r="UR748" i="157"/>
  <c r="ABY748" i="157"/>
  <c r="AIK748" i="157"/>
  <c r="AOB748" i="157"/>
  <c r="AUN748" i="157"/>
  <c r="AM743" i="157"/>
  <c r="GY743" i="157"/>
  <c r="NK743" i="157"/>
  <c r="TW743" i="157"/>
  <c r="ZN743" i="157"/>
  <c r="AFZ743" i="157"/>
  <c r="ANG743" i="157"/>
  <c r="ATS743" i="157"/>
  <c r="CX743" i="157"/>
  <c r="KZ743" i="157"/>
  <c r="RL743" i="157"/>
  <c r="YS743" i="157"/>
  <c r="AFE743" i="157"/>
  <c r="AKV743" i="157"/>
  <c r="ARH743" i="157"/>
  <c r="CC748" i="157"/>
  <c r="GD748" i="157"/>
  <c r="IO748" i="157"/>
  <c r="LU748" i="157"/>
  <c r="PA748" i="157"/>
  <c r="SG748" i="157"/>
  <c r="VM748" i="157"/>
  <c r="XX748" i="157"/>
  <c r="ABD748" i="157"/>
  <c r="AEJ748" i="157"/>
  <c r="AHP748" i="157"/>
  <c r="ALQ748" i="157"/>
  <c r="AOW748" i="157"/>
  <c r="ASC748" i="157"/>
  <c r="AVI748" i="157"/>
  <c r="BH748" i="157"/>
  <c r="FI748" i="157"/>
  <c r="JJ748" i="157"/>
  <c r="MP748" i="157"/>
  <c r="PV748" i="157"/>
  <c r="TB748" i="157"/>
  <c r="XC748" i="157"/>
  <c r="AAI748" i="157"/>
  <c r="ADO748" i="157"/>
  <c r="AGU748" i="157"/>
  <c r="AJF748" i="157"/>
  <c r="AML748" i="157"/>
  <c r="APR748" i="157"/>
  <c r="CC743" i="157"/>
  <c r="GD743" i="157"/>
  <c r="IO743" i="157"/>
  <c r="LU743" i="157"/>
  <c r="PA743" i="157"/>
  <c r="SG743" i="157"/>
  <c r="VM743" i="157"/>
  <c r="XX743" i="157"/>
  <c r="ABD743" i="157"/>
  <c r="AEJ743" i="157"/>
  <c r="AHP743" i="157"/>
  <c r="ALQ743" i="157"/>
  <c r="AOW743" i="157"/>
  <c r="ASC743" i="157"/>
  <c r="AVI743" i="157"/>
  <c r="BH743" i="157"/>
  <c r="FI743" i="157"/>
  <c r="JJ743" i="157"/>
  <c r="MP743" i="157"/>
  <c r="PV743" i="157"/>
  <c r="TB743" i="157"/>
  <c r="XC743" i="157"/>
  <c r="AAI743" i="157"/>
  <c r="ADO743" i="157"/>
  <c r="AGU743" i="157"/>
  <c r="AJF743" i="157"/>
  <c r="AML743" i="157"/>
  <c r="APR743" i="157"/>
  <c r="AN749" i="157"/>
  <c r="EO749" i="157"/>
  <c r="GZ749" i="157"/>
  <c r="KF749" i="157"/>
  <c r="NL749" i="157"/>
  <c r="QR749" i="157"/>
  <c r="TX749" i="157"/>
  <c r="WI749" i="157"/>
  <c r="ZO749" i="157"/>
  <c r="ACU749" i="157"/>
  <c r="AGA749" i="157"/>
  <c r="AKB749" i="157"/>
  <c r="ANH749" i="157"/>
  <c r="AQN749" i="157"/>
  <c r="ATT749" i="157"/>
  <c r="S749" i="157"/>
  <c r="CY749" i="157"/>
  <c r="HU749" i="157"/>
  <c r="LA749" i="157"/>
  <c r="OG749" i="157"/>
  <c r="RM749" i="157"/>
  <c r="US749" i="157"/>
  <c r="YT749" i="157"/>
  <c r="ABZ749" i="157"/>
  <c r="AFF749" i="157"/>
  <c r="AIL749" i="157"/>
  <c r="AKW749" i="157"/>
  <c r="AOC749" i="157"/>
  <c r="ARI749" i="157"/>
  <c r="AN739" i="157"/>
  <c r="EO739" i="157"/>
  <c r="HU739" i="157"/>
  <c r="LA739" i="157"/>
  <c r="OG739" i="157"/>
  <c r="RM739" i="157"/>
  <c r="US739" i="157"/>
  <c r="XY739" i="157"/>
  <c r="ABE739" i="157"/>
  <c r="AEK739" i="157"/>
  <c r="AHQ739" i="157"/>
  <c r="AKW739" i="157"/>
  <c r="AOC739" i="157"/>
  <c r="ARI739" i="157"/>
  <c r="AUO739" i="157"/>
  <c r="BI739" i="157"/>
  <c r="FJ739" i="157"/>
  <c r="IP739" i="157"/>
  <c r="LV739" i="157"/>
  <c r="PB739" i="157"/>
  <c r="SH739" i="157"/>
  <c r="VN739" i="157"/>
  <c r="YT739" i="157"/>
  <c r="ABZ739" i="157"/>
  <c r="AFF739" i="157"/>
  <c r="AIL739" i="157"/>
  <c r="ALR739" i="157"/>
  <c r="AOX739" i="157"/>
  <c r="ASD739" i="157"/>
  <c r="AWQ762" i="157"/>
  <c r="AWR762" i="157"/>
  <c r="AVY721" i="157"/>
  <c r="AUP738" i="157"/>
  <c r="ASZ738" i="157"/>
  <c r="ARJ738" i="157"/>
  <c r="APT738" i="157"/>
  <c r="AOD738" i="157"/>
  <c r="AMN738" i="157"/>
  <c r="AKX738" i="157"/>
  <c r="AJH738" i="157"/>
  <c r="AHR738" i="157"/>
  <c r="AGB738" i="157"/>
  <c r="AEL738" i="157"/>
  <c r="ACV738" i="157"/>
  <c r="ACV737" i="157" s="1"/>
  <c r="ABF738" i="157"/>
  <c r="ZP738" i="157"/>
  <c r="XZ738" i="157"/>
  <c r="WJ738" i="157"/>
  <c r="WJ737" i="157" s="1"/>
  <c r="UT738" i="157"/>
  <c r="TD738" i="157"/>
  <c r="RN738" i="157"/>
  <c r="PX738" i="157"/>
  <c r="OH738" i="157"/>
  <c r="MR738" i="157"/>
  <c r="LB738" i="157"/>
  <c r="JL738" i="157"/>
  <c r="HV738" i="157"/>
  <c r="GF738" i="157"/>
  <c r="EP738" i="157"/>
  <c r="CE738" i="157"/>
  <c r="AO738" i="157"/>
  <c r="AVK738" i="157"/>
  <c r="ATU738" i="157"/>
  <c r="ASE738" i="157"/>
  <c r="AQO738" i="157"/>
  <c r="AQO737" i="157" s="1"/>
  <c r="AOY738" i="157"/>
  <c r="ANI738" i="157"/>
  <c r="ALS738" i="157"/>
  <c r="AKC738" i="157"/>
  <c r="AIM738" i="157"/>
  <c r="AGW738" i="157"/>
  <c r="AFG738" i="157"/>
  <c r="ADQ738" i="157"/>
  <c r="ACA738" i="157"/>
  <c r="AAK738" i="157"/>
  <c r="YU738" i="157"/>
  <c r="XE738" i="157"/>
  <c r="VO738" i="157"/>
  <c r="TY738" i="157"/>
  <c r="SI738" i="157"/>
  <c r="QS738" i="157"/>
  <c r="PC738" i="157"/>
  <c r="NM738" i="157"/>
  <c r="LW738" i="157"/>
  <c r="KG738" i="157"/>
  <c r="IQ738" i="157"/>
  <c r="HA738" i="157"/>
  <c r="FK738" i="157"/>
  <c r="CZ738" i="157"/>
  <c r="BJ738" i="157"/>
  <c r="T738" i="157"/>
  <c r="AWE738" i="157"/>
  <c r="AVZ721" i="157"/>
  <c r="AVX721" i="157"/>
  <c r="AUN738" i="157"/>
  <c r="ASX738" i="157"/>
  <c r="ARH738" i="157"/>
  <c r="APR738" i="157"/>
  <c r="AOB738" i="157"/>
  <c r="AML738" i="157"/>
  <c r="AKV738" i="157"/>
  <c r="AJF738" i="157"/>
  <c r="AHP738" i="157"/>
  <c r="AFZ738" i="157"/>
  <c r="AEJ738" i="157"/>
  <c r="ACT738" i="157"/>
  <c r="ABD738" i="157"/>
  <c r="ZN738" i="157"/>
  <c r="XX738" i="157"/>
  <c r="WH738" i="157"/>
  <c r="UR738" i="157"/>
  <c r="TB738" i="157"/>
  <c r="RL738" i="157"/>
  <c r="PV738" i="157"/>
  <c r="OF738" i="157"/>
  <c r="MP738" i="157"/>
  <c r="KZ738" i="157"/>
  <c r="JJ738" i="157"/>
  <c r="HT738" i="157"/>
  <c r="GD738" i="157"/>
  <c r="EN738" i="157"/>
  <c r="CC738" i="157"/>
  <c r="AM738" i="157"/>
  <c r="AVI738" i="157"/>
  <c r="ATS738" i="157"/>
  <c r="ASC738" i="157"/>
  <c r="AQM738" i="157"/>
  <c r="AOW738" i="157"/>
  <c r="ANG738" i="157"/>
  <c r="ALQ738" i="157"/>
  <c r="AKA738" i="157"/>
  <c r="AIK738" i="157"/>
  <c r="AGU738" i="157"/>
  <c r="AFE738" i="157"/>
  <c r="ADO738" i="157"/>
  <c r="ABY738" i="157"/>
  <c r="AAI738" i="157"/>
  <c r="YS738" i="157"/>
  <c r="XC738" i="157"/>
  <c r="VM738" i="157"/>
  <c r="TW738" i="157"/>
  <c r="SG738" i="157"/>
  <c r="QQ738" i="157"/>
  <c r="PA738" i="157"/>
  <c r="NK738" i="157"/>
  <c r="LU738" i="157"/>
  <c r="KE738" i="157"/>
  <c r="IO738" i="157"/>
  <c r="GY738" i="157"/>
  <c r="FI738" i="157"/>
  <c r="CX738" i="157"/>
  <c r="BH738" i="157"/>
  <c r="R738" i="157"/>
  <c r="APS737" i="157" l="1"/>
  <c r="AHR737" i="157"/>
  <c r="IQ737" i="157"/>
  <c r="AWF742" i="157"/>
  <c r="PC737" i="157"/>
  <c r="ADP737" i="157"/>
  <c r="MQ737" i="157"/>
  <c r="AWD746" i="157"/>
  <c r="AKC737" i="157"/>
  <c r="XD737" i="157"/>
  <c r="ASY737" i="157"/>
  <c r="VO737" i="157"/>
  <c r="ACA737" i="157"/>
  <c r="GF737" i="157"/>
  <c r="TC737" i="157"/>
  <c r="GE737" i="157"/>
  <c r="AWD739" i="157"/>
  <c r="AWP761" i="157"/>
  <c r="DT737" i="157"/>
  <c r="AVK737" i="157"/>
  <c r="AJG737" i="157"/>
  <c r="AWD745" i="157"/>
  <c r="AWE746" i="157"/>
  <c r="AWE745" i="157"/>
  <c r="AWF746" i="157"/>
  <c r="AWD748" i="157"/>
  <c r="AWF749" i="157"/>
  <c r="AWE749" i="157"/>
  <c r="AWD744" i="157"/>
  <c r="AWE743" i="157"/>
  <c r="AWD742" i="157"/>
  <c r="AWE739" i="157"/>
  <c r="AWD743" i="157"/>
  <c r="AWE740" i="157"/>
  <c r="AWD740" i="157"/>
  <c r="DS737" i="157"/>
  <c r="DU737" i="157"/>
  <c r="T737" i="157"/>
  <c r="HV737" i="157"/>
  <c r="AOD737" i="157"/>
  <c r="AUP737" i="157"/>
  <c r="AGV737" i="157"/>
  <c r="QR737" i="157"/>
  <c r="ARI737" i="157"/>
  <c r="AKW737" i="157"/>
  <c r="AEK737" i="157"/>
  <c r="YT737" i="157"/>
  <c r="SH737" i="157"/>
  <c r="LV737" i="157"/>
  <c r="GZ737" i="157"/>
  <c r="ATT737" i="157"/>
  <c r="ANH737" i="157"/>
  <c r="ZO737" i="157"/>
  <c r="KF737" i="157"/>
  <c r="AUO737" i="157"/>
  <c r="CY737" i="157"/>
  <c r="ASD737" i="157"/>
  <c r="ALR737" i="157"/>
  <c r="AFF737" i="157"/>
  <c r="XY737" i="157"/>
  <c r="RM737" i="157"/>
  <c r="LA737" i="157"/>
  <c r="APR737" i="157"/>
  <c r="AJF737" i="157"/>
  <c r="ADO737" i="157"/>
  <c r="XC737" i="157"/>
  <c r="PV737" i="157"/>
  <c r="JJ737" i="157"/>
  <c r="BH737" i="157"/>
  <c r="ASC737" i="157"/>
  <c r="ALQ737" i="157"/>
  <c r="AEJ737" i="157"/>
  <c r="XX737" i="157"/>
  <c r="SG737" i="157"/>
  <c r="LU737" i="157"/>
  <c r="GD737" i="157"/>
  <c r="ARH737" i="157"/>
  <c r="AFE737" i="157"/>
  <c r="RL737" i="157"/>
  <c r="CX737" i="157"/>
  <c r="NK737" i="157"/>
  <c r="ASX737" i="157"/>
  <c r="AOY737" i="157"/>
  <c r="AIM737" i="157"/>
  <c r="ABF737" i="157"/>
  <c r="UT737" i="157"/>
  <c r="ASZ737" i="157"/>
  <c r="AMN737" i="157"/>
  <c r="AGB737" i="157"/>
  <c r="AAK737" i="157"/>
  <c r="TY737" i="157"/>
  <c r="NM737" i="157"/>
  <c r="HA737" i="157"/>
  <c r="FK737" i="157"/>
  <c r="PX737" i="157"/>
  <c r="EP737" i="157"/>
  <c r="ANI737" i="157"/>
  <c r="ZP737" i="157"/>
  <c r="ARJ737" i="157"/>
  <c r="AEL737" i="157"/>
  <c r="SI737" i="157"/>
  <c r="OH737" i="157"/>
  <c r="MR737" i="157"/>
  <c r="AML737" i="157"/>
  <c r="AGU737" i="157"/>
  <c r="AAI737" i="157"/>
  <c r="TB737" i="157"/>
  <c r="MP737" i="157"/>
  <c r="AVI737" i="157"/>
  <c r="AHP737" i="157"/>
  <c r="VM737" i="157"/>
  <c r="PA737" i="157"/>
  <c r="IO737" i="157"/>
  <c r="KZ737" i="157"/>
  <c r="AFZ737" i="157"/>
  <c r="GY737" i="157"/>
  <c r="ASE737" i="157"/>
  <c r="ALS737" i="157"/>
  <c r="AFG737" i="157"/>
  <c r="XZ737" i="157"/>
  <c r="RN737" i="157"/>
  <c r="APT737" i="157"/>
  <c r="AJH737" i="157"/>
  <c r="ADQ737" i="157"/>
  <c r="XE737" i="157"/>
  <c r="QS737" i="157"/>
  <c r="KG737" i="157"/>
  <c r="LB737" i="157"/>
  <c r="BJ737" i="157"/>
  <c r="JL737" i="157"/>
  <c r="AO737" i="157"/>
  <c r="ATU737" i="157"/>
  <c r="AGW737" i="157"/>
  <c r="TD737" i="157"/>
  <c r="AKX737" i="157"/>
  <c r="YU737" i="157"/>
  <c r="LW737" i="157"/>
  <c r="CZ737" i="157"/>
  <c r="CE737" i="157"/>
  <c r="AM737" i="157"/>
  <c r="FI737" i="157"/>
  <c r="AOW737" i="157"/>
  <c r="ABD737" i="157"/>
  <c r="CC737" i="157"/>
  <c r="AKV737" i="157"/>
  <c r="YS737" i="157"/>
  <c r="ATS737" i="157"/>
  <c r="TW737" i="157"/>
  <c r="AOC737" i="157"/>
  <c r="AHQ737" i="157"/>
  <c r="ABZ737" i="157"/>
  <c r="VN737" i="157"/>
  <c r="PB737" i="157"/>
  <c r="IP737" i="157"/>
  <c r="BI737" i="157"/>
  <c r="EO737" i="157"/>
  <c r="AMM737" i="157"/>
  <c r="AAJ737" i="157"/>
  <c r="NL737" i="157"/>
  <c r="S737" i="157"/>
  <c r="AKB737" i="157"/>
  <c r="WI737" i="157"/>
  <c r="JK737" i="157"/>
  <c r="FJ737" i="157"/>
  <c r="AVJ737" i="157"/>
  <c r="AOX737" i="157"/>
  <c r="AIL737" i="157"/>
  <c r="ABE737" i="157"/>
  <c r="US737" i="157"/>
  <c r="OG737" i="157"/>
  <c r="HU737" i="157"/>
  <c r="AN737" i="157"/>
  <c r="AGA737" i="157"/>
  <c r="TX737" i="157"/>
  <c r="AQN737" i="157"/>
  <c r="ACU737" i="157"/>
  <c r="PW737" i="157"/>
  <c r="CD737" i="157"/>
  <c r="ANG737" i="157"/>
  <c r="ZN737" i="157"/>
  <c r="AIK737" i="157"/>
  <c r="HT737" i="157"/>
  <c r="ACT737" i="157"/>
  <c r="EN737" i="157"/>
  <c r="ABY737" i="157"/>
  <c r="WH737" i="157"/>
  <c r="AKA737" i="157"/>
  <c r="AUN737" i="157"/>
  <c r="UR737" i="157"/>
  <c r="AQM737" i="157"/>
  <c r="QQ737" i="157"/>
  <c r="R737" i="157"/>
  <c r="AOB737" i="157"/>
  <c r="OF737" i="157"/>
  <c r="KE737" i="157"/>
  <c r="AWD738" i="157"/>
  <c r="AWF738" i="157"/>
  <c r="AWF737" i="157" l="1"/>
  <c r="AWD737" i="157"/>
  <c r="AWE737" i="157"/>
  <c r="J26" i="143" l="1"/>
  <c r="J27" i="143" s="1"/>
  <c r="B26" i="143"/>
  <c r="B27" i="143" s="1"/>
  <c r="J19" i="143"/>
  <c r="J20" i="143" s="1"/>
  <c r="B19" i="143"/>
  <c r="B20" i="143" s="1"/>
  <c r="J10" i="143"/>
  <c r="G10" i="143"/>
  <c r="I10" i="143" s="1"/>
  <c r="J7" i="143"/>
  <c r="J9" i="143" s="1"/>
  <c r="B7" i="143"/>
  <c r="B9" i="143" s="1"/>
  <c r="B11" i="143" s="1"/>
  <c r="B15" i="143" l="1"/>
  <c r="B28" i="143" s="1"/>
  <c r="B13" i="143"/>
  <c r="B21" i="143" s="1"/>
  <c r="J11" i="143"/>
  <c r="J15" i="143" l="1"/>
  <c r="J28" i="143" s="1"/>
  <c r="J13" i="143"/>
  <c r="J21" i="143" s="1"/>
  <c r="B31" i="143"/>
  <c r="B34" i="143" l="1"/>
  <c r="B35" i="143" s="1"/>
  <c r="B32" i="143"/>
  <c r="B33" i="143" s="1"/>
  <c r="J31" i="143"/>
  <c r="J34" i="143" l="1"/>
  <c r="J35" i="143" s="1"/>
  <c r="J32" i="143"/>
  <c r="J33" i="143" s="1"/>
  <c r="J198" i="55" l="1"/>
  <c r="G198" i="55"/>
  <c r="H198" i="55" s="1"/>
  <c r="C19" i="104" l="1"/>
  <c r="E19" i="104" s="1"/>
  <c r="E63" i="157" s="1"/>
  <c r="C18" i="104"/>
  <c r="E18" i="104" s="1"/>
  <c r="E62" i="157" s="1"/>
  <c r="C17" i="104"/>
  <c r="E17" i="104" s="1"/>
  <c r="E61" i="157" s="1"/>
  <c r="C16" i="104"/>
  <c r="E16" i="104" s="1"/>
  <c r="E60" i="157" s="1"/>
  <c r="C15" i="104"/>
  <c r="E15" i="104" s="1"/>
  <c r="E59" i="157" s="1"/>
  <c r="C14" i="104"/>
  <c r="E14" i="104" s="1"/>
  <c r="E58" i="157" s="1"/>
  <c r="C13" i="104"/>
  <c r="E13" i="104" s="1"/>
  <c r="E57" i="157" s="1"/>
  <c r="C12" i="104"/>
  <c r="E12" i="104" s="1"/>
  <c r="E56" i="157" s="1"/>
  <c r="C11" i="104"/>
  <c r="E11" i="104" s="1"/>
  <c r="E55" i="157" s="1"/>
  <c r="C10" i="104"/>
  <c r="E10" i="104" s="1"/>
  <c r="E54" i="157" s="1"/>
  <c r="C9" i="104"/>
  <c r="E9" i="104" s="1"/>
  <c r="E53" i="157" s="1"/>
  <c r="C8" i="104"/>
  <c r="E8" i="104" s="1"/>
  <c r="E52" i="157" s="1"/>
  <c r="C7" i="104"/>
  <c r="E7" i="104" s="1"/>
  <c r="E51" i="157" s="1"/>
  <c r="F20" i="101" l="1"/>
  <c r="F19" i="101"/>
  <c r="F18" i="101"/>
  <c r="F17" i="101"/>
  <c r="F16" i="101"/>
  <c r="F15" i="101"/>
  <c r="F14" i="101"/>
  <c r="F13" i="101"/>
  <c r="F12" i="101"/>
  <c r="F11" i="101"/>
  <c r="F10" i="101"/>
  <c r="F9" i="101"/>
  <c r="F8" i="101"/>
  <c r="K19" i="83"/>
  <c r="K17" i="83"/>
  <c r="K15" i="83"/>
  <c r="K13" i="83"/>
  <c r="K11" i="83"/>
  <c r="K9" i="83"/>
  <c r="K18" i="83"/>
  <c r="K12" i="83"/>
  <c r="K8" i="83"/>
  <c r="Q9" i="83" l="1"/>
  <c r="Q11" i="83"/>
  <c r="Q13" i="83"/>
  <c r="Q15" i="83"/>
  <c r="Q17" i="83"/>
  <c r="Q19" i="83"/>
  <c r="K10" i="83"/>
  <c r="Q10" i="83" s="1"/>
  <c r="K14" i="83"/>
  <c r="Q14" i="83" s="1"/>
  <c r="K16" i="83"/>
  <c r="Q16" i="83" s="1"/>
  <c r="K20" i="83"/>
  <c r="Q20" i="83" s="1"/>
  <c r="L8" i="101"/>
  <c r="R8" i="101" s="1"/>
  <c r="S8" i="101" s="1"/>
  <c r="T8" i="101" s="1"/>
  <c r="H611" i="157" s="1"/>
  <c r="L10" i="101"/>
  <c r="R10" i="101" s="1"/>
  <c r="S10" i="101" s="1"/>
  <c r="T10" i="101" s="1"/>
  <c r="H613" i="157" s="1"/>
  <c r="L12" i="101"/>
  <c r="R12" i="101" s="1"/>
  <c r="S12" i="101" s="1"/>
  <c r="T12" i="101" s="1"/>
  <c r="H615" i="157" s="1"/>
  <c r="L14" i="101"/>
  <c r="R14" i="101" s="1"/>
  <c r="S14" i="101" s="1"/>
  <c r="T14" i="101" s="1"/>
  <c r="H617" i="157" s="1"/>
  <c r="L16" i="101"/>
  <c r="R16" i="101"/>
  <c r="S16" i="101" s="1"/>
  <c r="T16" i="101" s="1"/>
  <c r="H619" i="157" s="1"/>
  <c r="L18" i="101"/>
  <c r="R18" i="101" s="1"/>
  <c r="S18" i="101" s="1"/>
  <c r="T18" i="101" s="1"/>
  <c r="H621" i="157" s="1"/>
  <c r="L20" i="101"/>
  <c r="R20" i="101" s="1"/>
  <c r="S20" i="101" s="1"/>
  <c r="T20" i="101" s="1"/>
  <c r="H623" i="157" s="1"/>
  <c r="Q8" i="83"/>
  <c r="Q12" i="83"/>
  <c r="Q18" i="83"/>
  <c r="L9" i="101"/>
  <c r="L11" i="101"/>
  <c r="L13" i="101"/>
  <c r="L15" i="101"/>
  <c r="L17" i="101"/>
  <c r="L19" i="101"/>
  <c r="R13" i="101" l="1"/>
  <c r="S13" i="101" s="1"/>
  <c r="T13" i="101" s="1"/>
  <c r="H616" i="157" s="1"/>
  <c r="R19" i="101"/>
  <c r="S19" i="101" s="1"/>
  <c r="T19" i="101" s="1"/>
  <c r="H622" i="157" s="1"/>
  <c r="R15" i="101"/>
  <c r="S15" i="101" s="1"/>
  <c r="T15" i="101" s="1"/>
  <c r="H618" i="157" s="1"/>
  <c r="R11" i="101"/>
  <c r="S11" i="101" s="1"/>
  <c r="T11" i="101" s="1"/>
  <c r="H614" i="157" s="1"/>
  <c r="R17" i="101"/>
  <c r="S17" i="101" s="1"/>
  <c r="T17" i="101" s="1"/>
  <c r="H620" i="157" s="1"/>
  <c r="R9" i="101"/>
  <c r="S9" i="101" s="1"/>
  <c r="T9" i="101" s="1"/>
  <c r="H612" i="157" s="1"/>
  <c r="U20" i="101"/>
  <c r="X20" i="101"/>
  <c r="U18" i="101"/>
  <c r="X18" i="101"/>
  <c r="U16" i="101"/>
  <c r="X16" i="101"/>
  <c r="U14" i="101"/>
  <c r="X14" i="101"/>
  <c r="U12" i="101"/>
  <c r="X12" i="101"/>
  <c r="U10" i="101"/>
  <c r="X10" i="101"/>
  <c r="U8" i="101"/>
  <c r="X8" i="101"/>
  <c r="X17" i="101" l="1"/>
  <c r="X11" i="101"/>
  <c r="X19" i="101"/>
  <c r="X9" i="101"/>
  <c r="U9" i="101"/>
  <c r="U13" i="101"/>
  <c r="X13" i="101"/>
  <c r="X15" i="101"/>
  <c r="U15" i="101"/>
  <c r="U11" i="101"/>
  <c r="U17" i="101"/>
  <c r="U19" i="101"/>
  <c r="QD122" i="62"/>
  <c r="QD121" i="62"/>
  <c r="QD120" i="62"/>
  <c r="QD119" i="62"/>
  <c r="QD118" i="62"/>
  <c r="QD117" i="62"/>
  <c r="QD116" i="62"/>
  <c r="QD115" i="62"/>
  <c r="QD114" i="62"/>
  <c r="QD113" i="62"/>
  <c r="QD112" i="62"/>
  <c r="QD111" i="62"/>
  <c r="QD110" i="62"/>
  <c r="QD109" i="62"/>
  <c r="JZ122" i="62"/>
  <c r="JZ121" i="62"/>
  <c r="JZ120" i="62"/>
  <c r="JZ119" i="62"/>
  <c r="JZ118" i="62"/>
  <c r="JZ117" i="62"/>
  <c r="JZ116" i="62"/>
  <c r="JZ115" i="62"/>
  <c r="JZ114" i="62"/>
  <c r="JZ113" i="62"/>
  <c r="JZ112" i="62"/>
  <c r="JZ111" i="62"/>
  <c r="JZ110" i="62"/>
  <c r="JZ109" i="62"/>
  <c r="DB122" i="62"/>
  <c r="DB121" i="62"/>
  <c r="DB120" i="62"/>
  <c r="DB119" i="62"/>
  <c r="DB118" i="62"/>
  <c r="DB117" i="62"/>
  <c r="DB116" i="62"/>
  <c r="DB115" i="62"/>
  <c r="DB114" i="62"/>
  <c r="DB113" i="62"/>
  <c r="DB112" i="62"/>
  <c r="DB111" i="62"/>
  <c r="DB110" i="62"/>
  <c r="DB109" i="62"/>
  <c r="CR122" i="62"/>
  <c r="CR121" i="62"/>
  <c r="CR120" i="62"/>
  <c r="CR119" i="62"/>
  <c r="CR118" i="62"/>
  <c r="CR117" i="62"/>
  <c r="CR116" i="62"/>
  <c r="CR115" i="62"/>
  <c r="CR114" i="62"/>
  <c r="CR113" i="62"/>
  <c r="CR112" i="62"/>
  <c r="CR111" i="62"/>
  <c r="CR110" i="62"/>
  <c r="CR109" i="62"/>
  <c r="VX109" i="62"/>
  <c r="VX110" i="62"/>
  <c r="VX111" i="62"/>
  <c r="VX112" i="62"/>
  <c r="VX113" i="62"/>
  <c r="VX114" i="62"/>
  <c r="VX115" i="62"/>
  <c r="VX116" i="62"/>
  <c r="VX117" i="62"/>
  <c r="VX118" i="62"/>
  <c r="VX119" i="62"/>
  <c r="VX120" i="62"/>
  <c r="VX121" i="62"/>
  <c r="VX122" i="62"/>
  <c r="VN109" i="62"/>
  <c r="VN110" i="62"/>
  <c r="VN111" i="62"/>
  <c r="VN112" i="62"/>
  <c r="VN113" i="62"/>
  <c r="VN114" i="62"/>
  <c r="VN115" i="62"/>
  <c r="VN116" i="62"/>
  <c r="VN117" i="62"/>
  <c r="VN118" i="62"/>
  <c r="VN119" i="62"/>
  <c r="VN120" i="62"/>
  <c r="VN121" i="62"/>
  <c r="VN122" i="62"/>
  <c r="VD109" i="62"/>
  <c r="VD110" i="62"/>
  <c r="VD111" i="62"/>
  <c r="VD112" i="62"/>
  <c r="VD113" i="62"/>
  <c r="VD114" i="62"/>
  <c r="VD115" i="62"/>
  <c r="VD116" i="62"/>
  <c r="VD117" i="62"/>
  <c r="VD118" i="62"/>
  <c r="VD119" i="62"/>
  <c r="VD120" i="62"/>
  <c r="VD121" i="62"/>
  <c r="VD122" i="62"/>
  <c r="UT109" i="62"/>
  <c r="UT110" i="62"/>
  <c r="UT111" i="62"/>
  <c r="UT112" i="62"/>
  <c r="UT113" i="62"/>
  <c r="UT114" i="62"/>
  <c r="UT115" i="62"/>
  <c r="UT116" i="62"/>
  <c r="UT117" i="62"/>
  <c r="UT118" i="62"/>
  <c r="UT119" i="62"/>
  <c r="UT120" i="62"/>
  <c r="UT121" i="62"/>
  <c r="UT122" i="62"/>
  <c r="UJ109" i="62"/>
  <c r="UJ110" i="62"/>
  <c r="UJ111" i="62"/>
  <c r="UJ112" i="62"/>
  <c r="UJ113" i="62"/>
  <c r="UJ114" i="62"/>
  <c r="UJ115" i="62"/>
  <c r="UJ116" i="62"/>
  <c r="UJ117" i="62"/>
  <c r="UJ118" i="62"/>
  <c r="UJ119" i="62"/>
  <c r="UJ120" i="62"/>
  <c r="UJ121" i="62"/>
  <c r="UJ122" i="62"/>
  <c r="TZ109" i="62"/>
  <c r="TZ110" i="62"/>
  <c r="TZ111" i="62"/>
  <c r="TZ112" i="62"/>
  <c r="TZ113" i="62"/>
  <c r="TZ114" i="62"/>
  <c r="TZ115" i="62"/>
  <c r="TZ116" i="62"/>
  <c r="TZ117" i="62"/>
  <c r="TZ118" i="62"/>
  <c r="TZ119" i="62"/>
  <c r="TZ120" i="62"/>
  <c r="TZ121" i="62"/>
  <c r="TZ122" i="62"/>
  <c r="TP109" i="62"/>
  <c r="TP110" i="62"/>
  <c r="TP111" i="62"/>
  <c r="TP112" i="62"/>
  <c r="TP113" i="62"/>
  <c r="TP114" i="62"/>
  <c r="TP115" i="62"/>
  <c r="TP116" i="62"/>
  <c r="TP117" i="62"/>
  <c r="TP118" i="62"/>
  <c r="TP119" i="62"/>
  <c r="TP120" i="62"/>
  <c r="TP121" i="62"/>
  <c r="TP122" i="62"/>
  <c r="TF109" i="62"/>
  <c r="TF110" i="62"/>
  <c r="TF111" i="62"/>
  <c r="TF112" i="62"/>
  <c r="TF113" i="62"/>
  <c r="TF114" i="62"/>
  <c r="TF115" i="62"/>
  <c r="TF116" i="62"/>
  <c r="TF117" i="62"/>
  <c r="TF118" i="62"/>
  <c r="TF119" i="62"/>
  <c r="TF120" i="62"/>
  <c r="TF121" i="62"/>
  <c r="TF122" i="62"/>
  <c r="SV109" i="62"/>
  <c r="SV110" i="62"/>
  <c r="SV111" i="62"/>
  <c r="SV112" i="62"/>
  <c r="SV113" i="62"/>
  <c r="SV114" i="62"/>
  <c r="SV115" i="62"/>
  <c r="SV116" i="62"/>
  <c r="SV117" i="62"/>
  <c r="SV118" i="62"/>
  <c r="SV119" i="62"/>
  <c r="SV120" i="62"/>
  <c r="SV121" i="62"/>
  <c r="SV122" i="62"/>
  <c r="SL109" i="62"/>
  <c r="SL110" i="62"/>
  <c r="SL111" i="62"/>
  <c r="SL112" i="62"/>
  <c r="SL113" i="62"/>
  <c r="SL114" i="62"/>
  <c r="SL115" i="62"/>
  <c r="SL116" i="62"/>
  <c r="SL117" i="62"/>
  <c r="SL118" i="62"/>
  <c r="SL119" i="62"/>
  <c r="SL120" i="62"/>
  <c r="SL121" i="62"/>
  <c r="SL122" i="62"/>
  <c r="SB109" i="62"/>
  <c r="SB110" i="62"/>
  <c r="SB111" i="62"/>
  <c r="SB112" i="62"/>
  <c r="SB113" i="62"/>
  <c r="SB114" i="62"/>
  <c r="SB115" i="62"/>
  <c r="SB116" i="62"/>
  <c r="SB117" i="62"/>
  <c r="SB118" i="62"/>
  <c r="SB119" i="62"/>
  <c r="SB120" i="62"/>
  <c r="SB121" i="62"/>
  <c r="SB122" i="62"/>
  <c r="RR109" i="62"/>
  <c r="RR110" i="62"/>
  <c r="RR111" i="62"/>
  <c r="RR112" i="62"/>
  <c r="RR113" i="62"/>
  <c r="RR114" i="62"/>
  <c r="RR115" i="62"/>
  <c r="RR116" i="62"/>
  <c r="RR117" i="62"/>
  <c r="RR118" i="62"/>
  <c r="RR119" i="62"/>
  <c r="RR120" i="62"/>
  <c r="RR121" i="62"/>
  <c r="RR122" i="62"/>
  <c r="RH109" i="62"/>
  <c r="RH110" i="62"/>
  <c r="RH111" i="62"/>
  <c r="RH112" i="62"/>
  <c r="RH113" i="62"/>
  <c r="RH114" i="62"/>
  <c r="RH115" i="62"/>
  <c r="RH116" i="62"/>
  <c r="RH117" i="62"/>
  <c r="RH118" i="62"/>
  <c r="RH119" i="62"/>
  <c r="RH120" i="62"/>
  <c r="RH121" i="62"/>
  <c r="RH122" i="62"/>
  <c r="QX109" i="62"/>
  <c r="QX110" i="62"/>
  <c r="QX111" i="62"/>
  <c r="QX112" i="62"/>
  <c r="QX113" i="62"/>
  <c r="QX114" i="62"/>
  <c r="QX115" i="62"/>
  <c r="QX116" i="62"/>
  <c r="QX117" i="62"/>
  <c r="QX118" i="62"/>
  <c r="QX119" i="62"/>
  <c r="QX120" i="62"/>
  <c r="QX121" i="62"/>
  <c r="QX122" i="62"/>
  <c r="QN109" i="62"/>
  <c r="QN110" i="62"/>
  <c r="QN111" i="62"/>
  <c r="QN112" i="62"/>
  <c r="QN113" i="62"/>
  <c r="QN114" i="62"/>
  <c r="QN115" i="62"/>
  <c r="QN116" i="62"/>
  <c r="QN117" i="62"/>
  <c r="QN118" i="62"/>
  <c r="QN119" i="62"/>
  <c r="QN120" i="62"/>
  <c r="QN121" i="62"/>
  <c r="QN122" i="62"/>
  <c r="PT109" i="62"/>
  <c r="PT110" i="62"/>
  <c r="PT111" i="62"/>
  <c r="PT112" i="62"/>
  <c r="PT113" i="62"/>
  <c r="PT114" i="62"/>
  <c r="PT115" i="62"/>
  <c r="PT116" i="62"/>
  <c r="PT117" i="62"/>
  <c r="PT118" i="62"/>
  <c r="PT119" i="62"/>
  <c r="PT120" i="62"/>
  <c r="PT121" i="62"/>
  <c r="PT122" i="62"/>
  <c r="PJ109" i="62"/>
  <c r="PJ110" i="62"/>
  <c r="PJ111" i="62"/>
  <c r="PJ112" i="62"/>
  <c r="PJ113" i="62"/>
  <c r="PJ114" i="62"/>
  <c r="PJ115" i="62"/>
  <c r="PJ116" i="62"/>
  <c r="PJ117" i="62"/>
  <c r="PJ118" i="62"/>
  <c r="PJ119" i="62"/>
  <c r="PJ120" i="62"/>
  <c r="PJ121" i="62"/>
  <c r="PJ122" i="62"/>
  <c r="OZ109" i="62"/>
  <c r="OZ110" i="62"/>
  <c r="OZ111" i="62"/>
  <c r="OZ112" i="62"/>
  <c r="OZ113" i="62"/>
  <c r="OZ114" i="62"/>
  <c r="OZ115" i="62"/>
  <c r="OZ116" i="62"/>
  <c r="OZ117" i="62"/>
  <c r="OZ118" i="62"/>
  <c r="OZ119" i="62"/>
  <c r="OZ120" i="62"/>
  <c r="OZ121" i="62"/>
  <c r="OZ122" i="62"/>
  <c r="OP109" i="62"/>
  <c r="OP110" i="62"/>
  <c r="OP111" i="62"/>
  <c r="OP112" i="62"/>
  <c r="OP113" i="62"/>
  <c r="OP114" i="62"/>
  <c r="OP115" i="62"/>
  <c r="OP116" i="62"/>
  <c r="OP117" i="62"/>
  <c r="OP118" i="62"/>
  <c r="OP119" i="62"/>
  <c r="OP120" i="62"/>
  <c r="OP121" i="62"/>
  <c r="OP122" i="62"/>
  <c r="OF109" i="62"/>
  <c r="OF110" i="62"/>
  <c r="OF111" i="62"/>
  <c r="OF112" i="62"/>
  <c r="OF113" i="62"/>
  <c r="OF114" i="62"/>
  <c r="OF115" i="62"/>
  <c r="OF116" i="62"/>
  <c r="OF117" i="62"/>
  <c r="OF118" i="62"/>
  <c r="OF119" i="62"/>
  <c r="OF120" i="62"/>
  <c r="OF121" i="62"/>
  <c r="OF122" i="62"/>
  <c r="NV109" i="62"/>
  <c r="NV110" i="62"/>
  <c r="NV111" i="62"/>
  <c r="NV112" i="62"/>
  <c r="NV113" i="62"/>
  <c r="NV114" i="62"/>
  <c r="NV115" i="62"/>
  <c r="NV116" i="62"/>
  <c r="NV117" i="62"/>
  <c r="NV118" i="62"/>
  <c r="NV119" i="62"/>
  <c r="NV120" i="62"/>
  <c r="NV121" i="62"/>
  <c r="NV122" i="62"/>
  <c r="NL109" i="62"/>
  <c r="NL110" i="62"/>
  <c r="NL111" i="62"/>
  <c r="NL112" i="62"/>
  <c r="NL113" i="62"/>
  <c r="NL114" i="62"/>
  <c r="NL115" i="62"/>
  <c r="NL116" i="62"/>
  <c r="NL117" i="62"/>
  <c r="NL118" i="62"/>
  <c r="NL119" i="62"/>
  <c r="NL120" i="62"/>
  <c r="NL121" i="62"/>
  <c r="NL122" i="62"/>
  <c r="NB109" i="62"/>
  <c r="NB110" i="62"/>
  <c r="NB111" i="62"/>
  <c r="NB112" i="62"/>
  <c r="NB113" i="62"/>
  <c r="NB114" i="62"/>
  <c r="NB115" i="62"/>
  <c r="NB116" i="62"/>
  <c r="NB117" i="62"/>
  <c r="NB118" i="62"/>
  <c r="NB119" i="62"/>
  <c r="NB120" i="62"/>
  <c r="NB121" i="62"/>
  <c r="NB122" i="62"/>
  <c r="MR109" i="62"/>
  <c r="MR110" i="62"/>
  <c r="MR111" i="62"/>
  <c r="MR112" i="62"/>
  <c r="MR113" i="62"/>
  <c r="MR114" i="62"/>
  <c r="MR115" i="62"/>
  <c r="MR116" i="62"/>
  <c r="MR117" i="62"/>
  <c r="MR118" i="62"/>
  <c r="MR119" i="62"/>
  <c r="MR120" i="62"/>
  <c r="MR121" i="62"/>
  <c r="MR122" i="62"/>
  <c r="MH109" i="62"/>
  <c r="MH110" i="62"/>
  <c r="MH111" i="62"/>
  <c r="MH112" i="62"/>
  <c r="MH113" i="62"/>
  <c r="MH114" i="62"/>
  <c r="MH115" i="62"/>
  <c r="MH116" i="62"/>
  <c r="MH117" i="62"/>
  <c r="MH118" i="62"/>
  <c r="MH119" i="62"/>
  <c r="MH120" i="62"/>
  <c r="MH121" i="62"/>
  <c r="MH122" i="62"/>
  <c r="LX109" i="62"/>
  <c r="LX110" i="62"/>
  <c r="LX111" i="62"/>
  <c r="LX112" i="62"/>
  <c r="LX113" i="62"/>
  <c r="LX114" i="62"/>
  <c r="LX115" i="62"/>
  <c r="LX116" i="62"/>
  <c r="LX117" i="62"/>
  <c r="LX118" i="62"/>
  <c r="LX119" i="62"/>
  <c r="LX120" i="62"/>
  <c r="LX121" i="62"/>
  <c r="LX122" i="62"/>
  <c r="LN109" i="62"/>
  <c r="LN110" i="62"/>
  <c r="LN111" i="62"/>
  <c r="LN112" i="62"/>
  <c r="LN113" i="62"/>
  <c r="LN114" i="62"/>
  <c r="LN115" i="62"/>
  <c r="LN116" i="62"/>
  <c r="LN117" i="62"/>
  <c r="LN118" i="62"/>
  <c r="LN119" i="62"/>
  <c r="LN120" i="62"/>
  <c r="LN121" i="62"/>
  <c r="LN122" i="62"/>
  <c r="LD109" i="62"/>
  <c r="LD110" i="62"/>
  <c r="LD111" i="62"/>
  <c r="LD112" i="62"/>
  <c r="LD113" i="62"/>
  <c r="LD114" i="62"/>
  <c r="LD115" i="62"/>
  <c r="LD116" i="62"/>
  <c r="LD117" i="62"/>
  <c r="LD118" i="62"/>
  <c r="LD119" i="62"/>
  <c r="LD120" i="62"/>
  <c r="LD121" i="62"/>
  <c r="LD122" i="62"/>
  <c r="KT109" i="62"/>
  <c r="KT110" i="62"/>
  <c r="KT111" i="62"/>
  <c r="KT112" i="62"/>
  <c r="KT113" i="62"/>
  <c r="KT114" i="62"/>
  <c r="KT115" i="62"/>
  <c r="KT116" i="62"/>
  <c r="KT117" i="62"/>
  <c r="KT118" i="62"/>
  <c r="KT119" i="62"/>
  <c r="KT120" i="62"/>
  <c r="KT121" i="62"/>
  <c r="KT122" i="62"/>
  <c r="KJ109" i="62"/>
  <c r="KJ110" i="62"/>
  <c r="KJ111" i="62"/>
  <c r="KJ112" i="62"/>
  <c r="KJ113" i="62"/>
  <c r="KJ114" i="62"/>
  <c r="KJ115" i="62"/>
  <c r="KJ116" i="62"/>
  <c r="KJ117" i="62"/>
  <c r="KJ118" i="62"/>
  <c r="KJ119" i="62"/>
  <c r="KJ120" i="62"/>
  <c r="KJ121" i="62"/>
  <c r="KJ122" i="62"/>
  <c r="JP109" i="62"/>
  <c r="JP110" i="62"/>
  <c r="JP111" i="62"/>
  <c r="JP112" i="62"/>
  <c r="JP113" i="62"/>
  <c r="JP114" i="62"/>
  <c r="JP115" i="62"/>
  <c r="JP116" i="62"/>
  <c r="JP117" i="62"/>
  <c r="JP118" i="62"/>
  <c r="JP119" i="62"/>
  <c r="JP120" i="62"/>
  <c r="JP121" i="62"/>
  <c r="JP122" i="62"/>
  <c r="JF109" i="62"/>
  <c r="JF110" i="62"/>
  <c r="JF111" i="62"/>
  <c r="JF112" i="62"/>
  <c r="JF113" i="62"/>
  <c r="JF114" i="62"/>
  <c r="JF115" i="62"/>
  <c r="JF116" i="62"/>
  <c r="JF117" i="62"/>
  <c r="JF118" i="62"/>
  <c r="JF119" i="62"/>
  <c r="JF120" i="62"/>
  <c r="JF121" i="62"/>
  <c r="JF122" i="62"/>
  <c r="IV109" i="62"/>
  <c r="IV111" i="62"/>
  <c r="IV112" i="62"/>
  <c r="IV113" i="62"/>
  <c r="IV114" i="62"/>
  <c r="IV115" i="62"/>
  <c r="IV116" i="62"/>
  <c r="IV117" i="62"/>
  <c r="IV118" i="62"/>
  <c r="IV119" i="62"/>
  <c r="IV120" i="62"/>
  <c r="IV121" i="62"/>
  <c r="IV122" i="62"/>
  <c r="IL109" i="62"/>
  <c r="IL110" i="62"/>
  <c r="IL111" i="62"/>
  <c r="IL112" i="62"/>
  <c r="IL113" i="62"/>
  <c r="IL114" i="62"/>
  <c r="IL115" i="62"/>
  <c r="IL116" i="62"/>
  <c r="IL117" i="62"/>
  <c r="IL118" i="62"/>
  <c r="IL119" i="62"/>
  <c r="IL120" i="62"/>
  <c r="IL121" i="62"/>
  <c r="IL122" i="62"/>
  <c r="IB109" i="62"/>
  <c r="IB110" i="62"/>
  <c r="IB111" i="62"/>
  <c r="IB112" i="62"/>
  <c r="IB113" i="62"/>
  <c r="IB114" i="62"/>
  <c r="IB115" i="62"/>
  <c r="IB116" i="62"/>
  <c r="IB117" i="62"/>
  <c r="IB118" i="62"/>
  <c r="IB119" i="62"/>
  <c r="IB120" i="62"/>
  <c r="IB121" i="62"/>
  <c r="IB122" i="62"/>
  <c r="HR109" i="62"/>
  <c r="HR110" i="62"/>
  <c r="HR111" i="62"/>
  <c r="HR112" i="62"/>
  <c r="HR113" i="62"/>
  <c r="HR114" i="62"/>
  <c r="HR115" i="62"/>
  <c r="HR116" i="62"/>
  <c r="HR117" i="62"/>
  <c r="HR118" i="62"/>
  <c r="HR119" i="62"/>
  <c r="HR120" i="62"/>
  <c r="HR121" i="62"/>
  <c r="HR122" i="62"/>
  <c r="HH109" i="62"/>
  <c r="HH110" i="62"/>
  <c r="HH111" i="62"/>
  <c r="HH112" i="62"/>
  <c r="HH113" i="62"/>
  <c r="HH114" i="62"/>
  <c r="HH115" i="62"/>
  <c r="HH116" i="62"/>
  <c r="HH117" i="62"/>
  <c r="HH118" i="62"/>
  <c r="HH119" i="62"/>
  <c r="HH120" i="62"/>
  <c r="HH121" i="62"/>
  <c r="HH122" i="62"/>
  <c r="GX109" i="62"/>
  <c r="GX110" i="62"/>
  <c r="GX111" i="62"/>
  <c r="GX112" i="62"/>
  <c r="GX113" i="62"/>
  <c r="GX114" i="62"/>
  <c r="GX115" i="62"/>
  <c r="GX116" i="62"/>
  <c r="GX117" i="62"/>
  <c r="GX118" i="62"/>
  <c r="GX119" i="62"/>
  <c r="GX120" i="62"/>
  <c r="GX121" i="62"/>
  <c r="GX122" i="62"/>
  <c r="GN109" i="62"/>
  <c r="GN110" i="62"/>
  <c r="GN111" i="62"/>
  <c r="GN112" i="62"/>
  <c r="GN113" i="62"/>
  <c r="GN114" i="62"/>
  <c r="GN115" i="62"/>
  <c r="GN116" i="62"/>
  <c r="GN117" i="62"/>
  <c r="GN118" i="62"/>
  <c r="GN119" i="62"/>
  <c r="GN120" i="62"/>
  <c r="GN121" i="62"/>
  <c r="GN122" i="62"/>
  <c r="GD109" i="62"/>
  <c r="GD110" i="62"/>
  <c r="GD111" i="62"/>
  <c r="GD112" i="62"/>
  <c r="GD113" i="62"/>
  <c r="GD114" i="62"/>
  <c r="GD115" i="62"/>
  <c r="GD116" i="62"/>
  <c r="GD117" i="62"/>
  <c r="GD118" i="62"/>
  <c r="GD119" i="62"/>
  <c r="GD120" i="62"/>
  <c r="GD121" i="62"/>
  <c r="GD122" i="62"/>
  <c r="FT109" i="62"/>
  <c r="FT110" i="62"/>
  <c r="FT111" i="62"/>
  <c r="FT112" i="62"/>
  <c r="FT113" i="62"/>
  <c r="FT114" i="62"/>
  <c r="FT115" i="62"/>
  <c r="FT116" i="62"/>
  <c r="FT117" i="62"/>
  <c r="FT118" i="62"/>
  <c r="FT119" i="62"/>
  <c r="FT120" i="62"/>
  <c r="FT121" i="62"/>
  <c r="FT122" i="62"/>
  <c r="FJ109" i="62"/>
  <c r="FJ110" i="62"/>
  <c r="FJ111" i="62"/>
  <c r="FJ112" i="62"/>
  <c r="FJ113" i="62"/>
  <c r="FJ114" i="62"/>
  <c r="FJ115" i="62"/>
  <c r="FJ116" i="62"/>
  <c r="FJ117" i="62"/>
  <c r="FJ118" i="62"/>
  <c r="FJ119" i="62"/>
  <c r="FJ120" i="62"/>
  <c r="FJ121" i="62"/>
  <c r="FJ122" i="62"/>
  <c r="EZ109" i="62"/>
  <c r="EZ110" i="62"/>
  <c r="EZ111" i="62"/>
  <c r="EZ112" i="62"/>
  <c r="EZ113" i="62"/>
  <c r="EZ114" i="62"/>
  <c r="EZ115" i="62"/>
  <c r="EZ116" i="62"/>
  <c r="EZ117" i="62"/>
  <c r="EZ118" i="62"/>
  <c r="EZ119" i="62"/>
  <c r="EZ120" i="62"/>
  <c r="EZ121" i="62"/>
  <c r="EZ122" i="62"/>
  <c r="EP109" i="62"/>
  <c r="EP110" i="62"/>
  <c r="EP111" i="62"/>
  <c r="EP112" i="62"/>
  <c r="EP113" i="62"/>
  <c r="EP114" i="62"/>
  <c r="EP115" i="62"/>
  <c r="EP116" i="62"/>
  <c r="EP117" i="62"/>
  <c r="EP118" i="62"/>
  <c r="EP119" i="62"/>
  <c r="EP120" i="62"/>
  <c r="EP121" i="62"/>
  <c r="EP122" i="62"/>
  <c r="EF109" i="62"/>
  <c r="EF110" i="62"/>
  <c r="EF111" i="62"/>
  <c r="EF112" i="62"/>
  <c r="EF113" i="62"/>
  <c r="EF114" i="62"/>
  <c r="EF115" i="62"/>
  <c r="EF116" i="62"/>
  <c r="EF117" i="62"/>
  <c r="EF118" i="62"/>
  <c r="EF119" i="62"/>
  <c r="EF120" i="62"/>
  <c r="EF121" i="62"/>
  <c r="EF122" i="62"/>
  <c r="DV109" i="62"/>
  <c r="DV110" i="62"/>
  <c r="DV111" i="62"/>
  <c r="DV112" i="62"/>
  <c r="DV113" i="62"/>
  <c r="DV114" i="62"/>
  <c r="DV115" i="62"/>
  <c r="DV116" i="62"/>
  <c r="DV117" i="62"/>
  <c r="DV118" i="62"/>
  <c r="DV119" i="62"/>
  <c r="DV120" i="62"/>
  <c r="DV121" i="62"/>
  <c r="DV122" i="62"/>
  <c r="DL109" i="62"/>
  <c r="DL110" i="62"/>
  <c r="DL111" i="62"/>
  <c r="DL112" i="62"/>
  <c r="DL113" i="62"/>
  <c r="DL114" i="62"/>
  <c r="DL116" i="62"/>
  <c r="DL117" i="62"/>
  <c r="DL118" i="62"/>
  <c r="DL119" i="62"/>
  <c r="DL120" i="62"/>
  <c r="DL121" i="62"/>
  <c r="DL122" i="62"/>
  <c r="CH109" i="62"/>
  <c r="CH110" i="62"/>
  <c r="CH111" i="62"/>
  <c r="CH112" i="62"/>
  <c r="CH113" i="62"/>
  <c r="CH114" i="62"/>
  <c r="CH115" i="62"/>
  <c r="CH116" i="62"/>
  <c r="CH117" i="62"/>
  <c r="CH118" i="62"/>
  <c r="CH119" i="62"/>
  <c r="CH120" i="62"/>
  <c r="CH121" i="62"/>
  <c r="CH122" i="62"/>
  <c r="BX109" i="62"/>
  <c r="BX110" i="62"/>
  <c r="BX111" i="62"/>
  <c r="BX112" i="62"/>
  <c r="BX113" i="62"/>
  <c r="BX114" i="62"/>
  <c r="BX115" i="62"/>
  <c r="BX116" i="62"/>
  <c r="BX117" i="62"/>
  <c r="BX118" i="62"/>
  <c r="BX119" i="62"/>
  <c r="BX120" i="62"/>
  <c r="BX121" i="62"/>
  <c r="BX122" i="62"/>
  <c r="BN109" i="62"/>
  <c r="BN110" i="62"/>
  <c r="BN111" i="62"/>
  <c r="BN112" i="62"/>
  <c r="BN113" i="62"/>
  <c r="BN114" i="62"/>
  <c r="BN115" i="62"/>
  <c r="BN116" i="62"/>
  <c r="BN117" i="62"/>
  <c r="BN118" i="62"/>
  <c r="BN119" i="62"/>
  <c r="BN120" i="62"/>
  <c r="BN121" i="62"/>
  <c r="BN122" i="62"/>
  <c r="AT109" i="62"/>
  <c r="AT110" i="62"/>
  <c r="AT111" i="62"/>
  <c r="AT112" i="62"/>
  <c r="AT113" i="62"/>
  <c r="AT114" i="62"/>
  <c r="AT115" i="62"/>
  <c r="AT116" i="62"/>
  <c r="AT117" i="62"/>
  <c r="AT118" i="62"/>
  <c r="AT119" i="62"/>
  <c r="AT120" i="62"/>
  <c r="AT121" i="62"/>
  <c r="AT122" i="62"/>
  <c r="AJ109" i="62"/>
  <c r="AJ110" i="62"/>
  <c r="AJ111" i="62"/>
  <c r="AJ112" i="62"/>
  <c r="AJ113" i="62"/>
  <c r="AJ114" i="62"/>
  <c r="AJ115" i="62"/>
  <c r="AJ116" i="62"/>
  <c r="AJ117" i="62"/>
  <c r="AJ118" i="62"/>
  <c r="AJ119" i="62"/>
  <c r="AJ120" i="62"/>
  <c r="AJ121" i="62"/>
  <c r="AJ122" i="62"/>
  <c r="Z109" i="62"/>
  <c r="Z110" i="62"/>
  <c r="Z111" i="62"/>
  <c r="Z112" i="62"/>
  <c r="Z113" i="62"/>
  <c r="Z114" i="62"/>
  <c r="Z115" i="62"/>
  <c r="Z116" i="62"/>
  <c r="Z117" i="62"/>
  <c r="Z118" i="62"/>
  <c r="Z119" i="62"/>
  <c r="Z120" i="62"/>
  <c r="Z121" i="62"/>
  <c r="Z122" i="62"/>
  <c r="P109" i="62"/>
  <c r="P110" i="62"/>
  <c r="S14" i="62"/>
  <c r="P112" i="62"/>
  <c r="P113" i="62"/>
  <c r="S17" i="62"/>
  <c r="P115" i="62"/>
  <c r="S19" i="62"/>
  <c r="S20" i="62"/>
  <c r="P118" i="62"/>
  <c r="S22" i="62"/>
  <c r="P120" i="62"/>
  <c r="S24" i="62"/>
  <c r="P122" i="62"/>
  <c r="F109" i="62"/>
  <c r="F110" i="62"/>
  <c r="F111" i="62"/>
  <c r="F113" i="62"/>
  <c r="F114" i="62"/>
  <c r="I18" i="62"/>
  <c r="I19" i="62"/>
  <c r="I20" i="62"/>
  <c r="I21" i="62"/>
  <c r="I22" i="62"/>
  <c r="F120" i="62"/>
  <c r="I24" i="62"/>
  <c r="F122" i="62"/>
  <c r="I14" i="62"/>
  <c r="I16" i="62"/>
  <c r="I17" i="62"/>
  <c r="S21" i="62"/>
  <c r="I23" i="62"/>
  <c r="S23" i="62"/>
  <c r="I25" i="62"/>
  <c r="S25" i="62"/>
  <c r="WH113" i="62" l="1"/>
  <c r="WH109" i="62"/>
  <c r="WH122" i="62"/>
  <c r="WH120" i="62"/>
  <c r="F115" i="62"/>
  <c r="F117" i="62"/>
  <c r="F119" i="62"/>
  <c r="F121" i="62"/>
  <c r="P111" i="62"/>
  <c r="WH111" i="62" s="1"/>
  <c r="P117" i="62"/>
  <c r="P119" i="62"/>
  <c r="P121" i="62"/>
  <c r="F112" i="62"/>
  <c r="WH112" i="62" s="1"/>
  <c r="F116" i="62"/>
  <c r="F118" i="62"/>
  <c r="WH118" i="62" s="1"/>
  <c r="P114" i="62"/>
  <c r="WH114" i="62" s="1"/>
  <c r="P116" i="62"/>
  <c r="DL115" i="62"/>
  <c r="IV110" i="62"/>
  <c r="WH110" i="62" s="1"/>
  <c r="WH116" i="62" l="1"/>
  <c r="WH121" i="62"/>
  <c r="WH117" i="62"/>
  <c r="WH119" i="62"/>
  <c r="WH115" i="62"/>
  <c r="K112" i="55"/>
  <c r="K160" i="55"/>
  <c r="K184" i="55"/>
  <c r="K183" i="55"/>
  <c r="VX138" i="62" l="1"/>
  <c r="VX137" i="62"/>
  <c r="VX136" i="62"/>
  <c r="VX135" i="62"/>
  <c r="VX134" i="62"/>
  <c r="VX133" i="62"/>
  <c r="VX132" i="62"/>
  <c r="VX131" i="62"/>
  <c r="VX130" i="62"/>
  <c r="VX129" i="62"/>
  <c r="VX128" i="62"/>
  <c r="VX127" i="62"/>
  <c r="VX126" i="62"/>
  <c r="VX125" i="62"/>
  <c r="WE123" i="62"/>
  <c r="VN138" i="62"/>
  <c r="VN137" i="62"/>
  <c r="VN136" i="62"/>
  <c r="VN135" i="62"/>
  <c r="VN134" i="62"/>
  <c r="VN133" i="62"/>
  <c r="VN132" i="62"/>
  <c r="VN131" i="62"/>
  <c r="VN130" i="62"/>
  <c r="VN129" i="62"/>
  <c r="VN128" i="62"/>
  <c r="VN127" i="62"/>
  <c r="VN126" i="62"/>
  <c r="VN125" i="62"/>
  <c r="VU123" i="62"/>
  <c r="VD138" i="62"/>
  <c r="VD137" i="62"/>
  <c r="VD136" i="62"/>
  <c r="VD135" i="62"/>
  <c r="VD134" i="62"/>
  <c r="VD133" i="62"/>
  <c r="VD132" i="62"/>
  <c r="VD131" i="62"/>
  <c r="VD130" i="62"/>
  <c r="VD129" i="62"/>
  <c r="VD128" i="62"/>
  <c r="VD127" i="62"/>
  <c r="VD126" i="62"/>
  <c r="VD125" i="62"/>
  <c r="VK123" i="62"/>
  <c r="UT138" i="62"/>
  <c r="UT137" i="62"/>
  <c r="UT136" i="62"/>
  <c r="UT135" i="62"/>
  <c r="UT134" i="62"/>
  <c r="UT133" i="62"/>
  <c r="UT132" i="62"/>
  <c r="UT131" i="62"/>
  <c r="UT130" i="62"/>
  <c r="UT129" i="62"/>
  <c r="UT128" i="62"/>
  <c r="UT127" i="62"/>
  <c r="UT126" i="62"/>
  <c r="UT125" i="62"/>
  <c r="VA123" i="62"/>
  <c r="UJ138" i="62"/>
  <c r="UJ137" i="62"/>
  <c r="UJ136" i="62"/>
  <c r="UJ135" i="62"/>
  <c r="UJ134" i="62"/>
  <c r="UJ133" i="62"/>
  <c r="UJ132" i="62"/>
  <c r="UJ131" i="62"/>
  <c r="UJ130" i="62"/>
  <c r="UJ129" i="62"/>
  <c r="UJ128" i="62"/>
  <c r="UJ127" i="62"/>
  <c r="UJ126" i="62"/>
  <c r="UJ125" i="62"/>
  <c r="UQ123" i="62"/>
  <c r="TZ138" i="62"/>
  <c r="TZ137" i="62"/>
  <c r="TZ136" i="62"/>
  <c r="TZ135" i="62"/>
  <c r="TZ134" i="62"/>
  <c r="TZ133" i="62"/>
  <c r="TZ132" i="62"/>
  <c r="TZ131" i="62"/>
  <c r="TZ130" i="62"/>
  <c r="TZ129" i="62"/>
  <c r="TZ128" i="62"/>
  <c r="TZ127" i="62"/>
  <c r="TZ126" i="62"/>
  <c r="TZ125" i="62"/>
  <c r="UG123" i="62"/>
  <c r="TP138" i="62"/>
  <c r="TP137" i="62"/>
  <c r="TP136" i="62"/>
  <c r="TP135" i="62"/>
  <c r="TP134" i="62"/>
  <c r="TP133" i="62"/>
  <c r="TP132" i="62"/>
  <c r="TP131" i="62"/>
  <c r="TP130" i="62"/>
  <c r="TP129" i="62"/>
  <c r="TP128" i="62"/>
  <c r="TP127" i="62"/>
  <c r="TP126" i="62"/>
  <c r="TP125" i="62"/>
  <c r="TW123" i="62"/>
  <c r="TF138" i="62"/>
  <c r="TF137" i="62"/>
  <c r="TF136" i="62"/>
  <c r="TF135" i="62"/>
  <c r="TF134" i="62"/>
  <c r="TF133" i="62"/>
  <c r="TF132" i="62"/>
  <c r="TF131" i="62"/>
  <c r="TF130" i="62"/>
  <c r="TF129" i="62"/>
  <c r="TF128" i="62"/>
  <c r="TF127" i="62"/>
  <c r="TF126" i="62"/>
  <c r="TF125" i="62"/>
  <c r="TM123" i="62"/>
  <c r="SV138" i="62"/>
  <c r="SV137" i="62"/>
  <c r="SV136" i="62"/>
  <c r="SV135" i="62"/>
  <c r="SV134" i="62"/>
  <c r="SV133" i="62"/>
  <c r="SV132" i="62"/>
  <c r="SV131" i="62"/>
  <c r="SV130" i="62"/>
  <c r="SV129" i="62"/>
  <c r="SV128" i="62"/>
  <c r="SV127" i="62"/>
  <c r="SV126" i="62"/>
  <c r="SV125" i="62"/>
  <c r="TC123" i="62"/>
  <c r="SL138" i="62"/>
  <c r="SL137" i="62"/>
  <c r="SL136" i="62"/>
  <c r="SL135" i="62"/>
  <c r="SL134" i="62"/>
  <c r="SL133" i="62"/>
  <c r="SL132" i="62"/>
  <c r="SL131" i="62"/>
  <c r="SL130" i="62"/>
  <c r="SL129" i="62"/>
  <c r="SL128" i="62"/>
  <c r="SL127" i="62"/>
  <c r="SL126" i="62"/>
  <c r="SL125" i="62"/>
  <c r="SS123" i="62"/>
  <c r="SB138" i="62"/>
  <c r="SB137" i="62"/>
  <c r="SB136" i="62"/>
  <c r="SB135" i="62"/>
  <c r="SB134" i="62"/>
  <c r="SB133" i="62"/>
  <c r="SB132" i="62"/>
  <c r="SB131" i="62"/>
  <c r="SB130" i="62"/>
  <c r="SB129" i="62"/>
  <c r="SB128" i="62"/>
  <c r="SB127" i="62"/>
  <c r="SB126" i="62"/>
  <c r="SB125" i="62"/>
  <c r="SI123" i="62"/>
  <c r="RR138" i="62"/>
  <c r="RR137" i="62"/>
  <c r="RR136" i="62"/>
  <c r="RR135" i="62"/>
  <c r="RR134" i="62"/>
  <c r="RR133" i="62"/>
  <c r="RR132" i="62"/>
  <c r="RR131" i="62"/>
  <c r="RR130" i="62"/>
  <c r="RR129" i="62"/>
  <c r="RR128" i="62"/>
  <c r="RR127" i="62"/>
  <c r="RR126" i="62"/>
  <c r="RR125" i="62"/>
  <c r="RY123" i="62"/>
  <c r="RH138" i="62"/>
  <c r="RH137" i="62"/>
  <c r="RH136" i="62"/>
  <c r="RH135" i="62"/>
  <c r="RH134" i="62"/>
  <c r="RH133" i="62"/>
  <c r="RH132" i="62"/>
  <c r="RH131" i="62"/>
  <c r="RH130" i="62"/>
  <c r="RH129" i="62"/>
  <c r="RH128" i="62"/>
  <c r="RH127" i="62"/>
  <c r="RH126" i="62"/>
  <c r="RH125" i="62"/>
  <c r="RO123" i="62"/>
  <c r="QX138" i="62"/>
  <c r="QX137" i="62"/>
  <c r="QX136" i="62"/>
  <c r="QX135" i="62"/>
  <c r="QX134" i="62"/>
  <c r="QX133" i="62"/>
  <c r="QX132" i="62"/>
  <c r="QX131" i="62"/>
  <c r="QX130" i="62"/>
  <c r="QX129" i="62"/>
  <c r="QX128" i="62"/>
  <c r="QX127" i="62"/>
  <c r="QX126" i="62"/>
  <c r="QX125" i="62"/>
  <c r="RE123" i="62"/>
  <c r="QN138" i="62"/>
  <c r="QN137" i="62"/>
  <c r="QN136" i="62"/>
  <c r="QN135" i="62"/>
  <c r="QN134" i="62"/>
  <c r="QN133" i="62"/>
  <c r="QN132" i="62"/>
  <c r="QN131" i="62"/>
  <c r="QN130" i="62"/>
  <c r="QN129" i="62"/>
  <c r="QN128" i="62"/>
  <c r="QN127" i="62"/>
  <c r="QN126" i="62"/>
  <c r="QN125" i="62"/>
  <c r="QU123" i="62"/>
  <c r="QD138" i="62"/>
  <c r="QD137" i="62"/>
  <c r="QD136" i="62"/>
  <c r="QD135" i="62"/>
  <c r="QD134" i="62"/>
  <c r="QD133" i="62"/>
  <c r="QD132" i="62"/>
  <c r="QD131" i="62"/>
  <c r="QD130" i="62"/>
  <c r="QD129" i="62"/>
  <c r="QD128" i="62"/>
  <c r="QD127" i="62"/>
  <c r="QD126" i="62"/>
  <c r="QD125" i="62"/>
  <c r="QK123" i="62"/>
  <c r="QD123" i="62"/>
  <c r="PT138" i="62"/>
  <c r="PT137" i="62"/>
  <c r="PT136" i="62"/>
  <c r="PT135" i="62"/>
  <c r="PT134" i="62"/>
  <c r="PT133" i="62"/>
  <c r="PT132" i="62"/>
  <c r="PT131" i="62"/>
  <c r="PT130" i="62"/>
  <c r="PT129" i="62"/>
  <c r="PT128" i="62"/>
  <c r="PT127" i="62"/>
  <c r="PT126" i="62"/>
  <c r="PT125" i="62"/>
  <c r="QA123" i="62"/>
  <c r="PJ138" i="62"/>
  <c r="PJ137" i="62"/>
  <c r="PJ136" i="62"/>
  <c r="PJ135" i="62"/>
  <c r="PJ134" i="62"/>
  <c r="PJ133" i="62"/>
  <c r="PJ132" i="62"/>
  <c r="PJ131" i="62"/>
  <c r="PJ130" i="62"/>
  <c r="PJ129" i="62"/>
  <c r="PJ128" i="62"/>
  <c r="PJ127" i="62"/>
  <c r="PJ126" i="62"/>
  <c r="PJ125" i="62"/>
  <c r="PQ123" i="62"/>
  <c r="OZ138" i="62"/>
  <c r="OZ137" i="62"/>
  <c r="OZ136" i="62"/>
  <c r="OZ135" i="62"/>
  <c r="OZ134" i="62"/>
  <c r="OZ133" i="62"/>
  <c r="OZ132" i="62"/>
  <c r="OZ131" i="62"/>
  <c r="OZ130" i="62"/>
  <c r="OZ129" i="62"/>
  <c r="OZ128" i="62"/>
  <c r="OZ127" i="62"/>
  <c r="OZ126" i="62"/>
  <c r="OZ125" i="62"/>
  <c r="PG123" i="62"/>
  <c r="OP138" i="62"/>
  <c r="OP137" i="62"/>
  <c r="OP136" i="62"/>
  <c r="OP135" i="62"/>
  <c r="OP134" i="62"/>
  <c r="OP133" i="62"/>
  <c r="OP132" i="62"/>
  <c r="OP131" i="62"/>
  <c r="OP130" i="62"/>
  <c r="OP129" i="62"/>
  <c r="OP128" i="62"/>
  <c r="OP127" i="62"/>
  <c r="OP126" i="62"/>
  <c r="OP125" i="62"/>
  <c r="OW123" i="62"/>
  <c r="OF138" i="62"/>
  <c r="OF137" i="62"/>
  <c r="OF136" i="62"/>
  <c r="OF135" i="62"/>
  <c r="OF134" i="62"/>
  <c r="OF133" i="62"/>
  <c r="OF132" i="62"/>
  <c r="OF131" i="62"/>
  <c r="OF130" i="62"/>
  <c r="OF129" i="62"/>
  <c r="OF128" i="62"/>
  <c r="OF127" i="62"/>
  <c r="OF126" i="62"/>
  <c r="OF125" i="62"/>
  <c r="OM123" i="62"/>
  <c r="NV138" i="62"/>
  <c r="NV137" i="62"/>
  <c r="NV136" i="62"/>
  <c r="NV135" i="62"/>
  <c r="NV134" i="62"/>
  <c r="NV133" i="62"/>
  <c r="NV132" i="62"/>
  <c r="NV131" i="62"/>
  <c r="NV130" i="62"/>
  <c r="NV129" i="62"/>
  <c r="NV128" i="62"/>
  <c r="NV127" i="62"/>
  <c r="NV126" i="62"/>
  <c r="NV125" i="62"/>
  <c r="OC123" i="62"/>
  <c r="NL138" i="62"/>
  <c r="NL137" i="62"/>
  <c r="NL136" i="62"/>
  <c r="NL135" i="62"/>
  <c r="NL134" i="62"/>
  <c r="NL133" i="62"/>
  <c r="NL132" i="62"/>
  <c r="NL131" i="62"/>
  <c r="NL130" i="62"/>
  <c r="NL129" i="62"/>
  <c r="NL128" i="62"/>
  <c r="NL127" i="62"/>
  <c r="NL126" i="62"/>
  <c r="NL125" i="62"/>
  <c r="NS123" i="62"/>
  <c r="NB138" i="62"/>
  <c r="NB137" i="62"/>
  <c r="NB136" i="62"/>
  <c r="NB135" i="62"/>
  <c r="NB134" i="62"/>
  <c r="NB133" i="62"/>
  <c r="NB132" i="62"/>
  <c r="NB131" i="62"/>
  <c r="NB130" i="62"/>
  <c r="NB129" i="62"/>
  <c r="NB128" i="62"/>
  <c r="NB127" i="62"/>
  <c r="NB126" i="62"/>
  <c r="NB125" i="62"/>
  <c r="NI123" i="62"/>
  <c r="MR138" i="62"/>
  <c r="MR137" i="62"/>
  <c r="MR136" i="62"/>
  <c r="MR135" i="62"/>
  <c r="MR134" i="62"/>
  <c r="MR133" i="62"/>
  <c r="MR132" i="62"/>
  <c r="MR131" i="62"/>
  <c r="MR130" i="62"/>
  <c r="MR129" i="62"/>
  <c r="MR128" i="62"/>
  <c r="MR127" i="62"/>
  <c r="MR126" i="62"/>
  <c r="MR125" i="62"/>
  <c r="MY123" i="62"/>
  <c r="MH138" i="62"/>
  <c r="MH137" i="62"/>
  <c r="MH136" i="62"/>
  <c r="MH135" i="62"/>
  <c r="MH134" i="62"/>
  <c r="MH133" i="62"/>
  <c r="MH132" i="62"/>
  <c r="MH131" i="62"/>
  <c r="MH130" i="62"/>
  <c r="MH129" i="62"/>
  <c r="MH128" i="62"/>
  <c r="MH127" i="62"/>
  <c r="MH126" i="62"/>
  <c r="MH125" i="62"/>
  <c r="MO123" i="62"/>
  <c r="LX138" i="62"/>
  <c r="LX137" i="62"/>
  <c r="LX136" i="62"/>
  <c r="LX135" i="62"/>
  <c r="LX134" i="62"/>
  <c r="LX133" i="62"/>
  <c r="LX132" i="62"/>
  <c r="LX131" i="62"/>
  <c r="LX130" i="62"/>
  <c r="LX129" i="62"/>
  <c r="LX128" i="62"/>
  <c r="LX127" i="62"/>
  <c r="LX126" i="62"/>
  <c r="LX125" i="62"/>
  <c r="ME123" i="62"/>
  <c r="LN138" i="62"/>
  <c r="LN137" i="62"/>
  <c r="LN136" i="62"/>
  <c r="LN135" i="62"/>
  <c r="LN134" i="62"/>
  <c r="LN133" i="62"/>
  <c r="LN132" i="62"/>
  <c r="LN131" i="62"/>
  <c r="LN130" i="62"/>
  <c r="LN129" i="62"/>
  <c r="LN128" i="62"/>
  <c r="LN127" i="62"/>
  <c r="LN126" i="62"/>
  <c r="LN125" i="62"/>
  <c r="LU123" i="62"/>
  <c r="LD138" i="62"/>
  <c r="LD137" i="62"/>
  <c r="LD136" i="62"/>
  <c r="LD135" i="62"/>
  <c r="LD134" i="62"/>
  <c r="LD133" i="62"/>
  <c r="LD132" i="62"/>
  <c r="LD131" i="62"/>
  <c r="LD130" i="62"/>
  <c r="LD129" i="62"/>
  <c r="LD128" i="62"/>
  <c r="LD127" i="62"/>
  <c r="LD126" i="62"/>
  <c r="LD125" i="62"/>
  <c r="LK123" i="62"/>
  <c r="KT138" i="62"/>
  <c r="KT137" i="62"/>
  <c r="KT136" i="62"/>
  <c r="KT135" i="62"/>
  <c r="KT134" i="62"/>
  <c r="KT133" i="62"/>
  <c r="KT132" i="62"/>
  <c r="KT131" i="62"/>
  <c r="KT130" i="62"/>
  <c r="KT129" i="62"/>
  <c r="KT128" i="62"/>
  <c r="KT127" i="62"/>
  <c r="KT126" i="62"/>
  <c r="KT125" i="62"/>
  <c r="LA123" i="62"/>
  <c r="KJ138" i="62"/>
  <c r="KJ137" i="62"/>
  <c r="KJ136" i="62"/>
  <c r="KJ135" i="62"/>
  <c r="KJ134" i="62"/>
  <c r="KJ133" i="62"/>
  <c r="KJ132" i="62"/>
  <c r="KJ131" i="62"/>
  <c r="KJ130" i="62"/>
  <c r="KJ129" i="62"/>
  <c r="KJ128" i="62"/>
  <c r="KJ127" i="62"/>
  <c r="KJ126" i="62"/>
  <c r="KJ125" i="62"/>
  <c r="KQ123" i="62"/>
  <c r="JZ138" i="62"/>
  <c r="JZ137" i="62"/>
  <c r="JZ136" i="62"/>
  <c r="JZ135" i="62"/>
  <c r="JZ134" i="62"/>
  <c r="JZ133" i="62"/>
  <c r="JZ132" i="62"/>
  <c r="JZ131" i="62"/>
  <c r="JZ130" i="62"/>
  <c r="JZ129" i="62"/>
  <c r="JZ128" i="62"/>
  <c r="JZ127" i="62"/>
  <c r="JZ126" i="62"/>
  <c r="JZ125" i="62"/>
  <c r="KG123" i="62"/>
  <c r="JP138" i="62"/>
  <c r="JP137" i="62"/>
  <c r="JP136" i="62"/>
  <c r="JP135" i="62"/>
  <c r="JP134" i="62"/>
  <c r="JP133" i="62"/>
  <c r="JP132" i="62"/>
  <c r="JP131" i="62"/>
  <c r="JP130" i="62"/>
  <c r="JP129" i="62"/>
  <c r="JP128" i="62"/>
  <c r="JP127" i="62"/>
  <c r="JP126" i="62"/>
  <c r="JP125" i="62"/>
  <c r="JW123" i="62"/>
  <c r="JF138" i="62"/>
  <c r="JF137" i="62"/>
  <c r="JF136" i="62"/>
  <c r="JF135" i="62"/>
  <c r="JF134" i="62"/>
  <c r="JF133" i="62"/>
  <c r="JF132" i="62"/>
  <c r="JF131" i="62"/>
  <c r="JF130" i="62"/>
  <c r="JF129" i="62"/>
  <c r="JF128" i="62"/>
  <c r="JF127" i="62"/>
  <c r="JF126" i="62"/>
  <c r="JF125" i="62"/>
  <c r="JM123" i="62"/>
  <c r="IV138" i="62"/>
  <c r="IV137" i="62"/>
  <c r="IV136" i="62"/>
  <c r="IV135" i="62"/>
  <c r="IV134" i="62"/>
  <c r="IV133" i="62"/>
  <c r="IV132" i="62"/>
  <c r="IV131" i="62"/>
  <c r="IV130" i="62"/>
  <c r="IV129" i="62"/>
  <c r="IV128" i="62"/>
  <c r="IV127" i="62"/>
  <c r="IV126" i="62"/>
  <c r="IV125" i="62"/>
  <c r="JC123" i="62"/>
  <c r="IL138" i="62"/>
  <c r="IL137" i="62"/>
  <c r="IL136" i="62"/>
  <c r="IL135" i="62"/>
  <c r="IL134" i="62"/>
  <c r="IL133" i="62"/>
  <c r="IL132" i="62"/>
  <c r="IL131" i="62"/>
  <c r="IL130" i="62"/>
  <c r="IL129" i="62"/>
  <c r="IL128" i="62"/>
  <c r="IL127" i="62"/>
  <c r="IL126" i="62"/>
  <c r="IL125" i="62"/>
  <c r="IS123" i="62"/>
  <c r="IB138" i="62"/>
  <c r="IB137" i="62"/>
  <c r="IB136" i="62"/>
  <c r="IB135" i="62"/>
  <c r="IB134" i="62"/>
  <c r="IB133" i="62"/>
  <c r="IB132" i="62"/>
  <c r="IB131" i="62"/>
  <c r="IB130" i="62"/>
  <c r="IB129" i="62"/>
  <c r="IB128" i="62"/>
  <c r="IB127" i="62"/>
  <c r="IB126" i="62"/>
  <c r="IB125" i="62"/>
  <c r="II123" i="62"/>
  <c r="HR138" i="62"/>
  <c r="HR137" i="62"/>
  <c r="HR136" i="62"/>
  <c r="HR135" i="62"/>
  <c r="HR134" i="62"/>
  <c r="HR133" i="62"/>
  <c r="HR132" i="62"/>
  <c r="HR131" i="62"/>
  <c r="HR130" i="62"/>
  <c r="HR129" i="62"/>
  <c r="HR128" i="62"/>
  <c r="HR127" i="62"/>
  <c r="HR126" i="62"/>
  <c r="HR125" i="62"/>
  <c r="HY123" i="62"/>
  <c r="HH138" i="62"/>
  <c r="HH137" i="62"/>
  <c r="HH136" i="62"/>
  <c r="HH135" i="62"/>
  <c r="HH134" i="62"/>
  <c r="HH133" i="62"/>
  <c r="HH132" i="62"/>
  <c r="HH131" i="62"/>
  <c r="HH130" i="62"/>
  <c r="HH129" i="62"/>
  <c r="HH128" i="62"/>
  <c r="HH127" i="62"/>
  <c r="HH126" i="62"/>
  <c r="HH125" i="62"/>
  <c r="HO123" i="62"/>
  <c r="GX138" i="62"/>
  <c r="GX137" i="62"/>
  <c r="GX136" i="62"/>
  <c r="GX135" i="62"/>
  <c r="GX134" i="62"/>
  <c r="GX133" i="62"/>
  <c r="GX132" i="62"/>
  <c r="GX131" i="62"/>
  <c r="GX130" i="62"/>
  <c r="GX129" i="62"/>
  <c r="GX128" i="62"/>
  <c r="GX127" i="62"/>
  <c r="GX126" i="62"/>
  <c r="GX125" i="62"/>
  <c r="HE123" i="62"/>
  <c r="GN138" i="62"/>
  <c r="GN137" i="62"/>
  <c r="GN136" i="62"/>
  <c r="GN135" i="62"/>
  <c r="GN134" i="62"/>
  <c r="GN133" i="62"/>
  <c r="GN132" i="62"/>
  <c r="GN131" i="62"/>
  <c r="GN130" i="62"/>
  <c r="GN129" i="62"/>
  <c r="GN128" i="62"/>
  <c r="GN127" i="62"/>
  <c r="GN126" i="62"/>
  <c r="GN125" i="62"/>
  <c r="GU123" i="62"/>
  <c r="GD138" i="62"/>
  <c r="GD137" i="62"/>
  <c r="GD136" i="62"/>
  <c r="GD135" i="62"/>
  <c r="GD134" i="62"/>
  <c r="GD133" i="62"/>
  <c r="GD132" i="62"/>
  <c r="GD131" i="62"/>
  <c r="GD130" i="62"/>
  <c r="GD129" i="62"/>
  <c r="GD128" i="62"/>
  <c r="GD127" i="62"/>
  <c r="GD126" i="62"/>
  <c r="GD125" i="62"/>
  <c r="GK123" i="62"/>
  <c r="FT138" i="62"/>
  <c r="FT137" i="62"/>
  <c r="FT136" i="62"/>
  <c r="FT135" i="62"/>
  <c r="FT134" i="62"/>
  <c r="FT133" i="62"/>
  <c r="FT132" i="62"/>
  <c r="FT131" i="62"/>
  <c r="FT130" i="62"/>
  <c r="FT129" i="62"/>
  <c r="FT128" i="62"/>
  <c r="FT127" i="62"/>
  <c r="FT126" i="62"/>
  <c r="FT125" i="62"/>
  <c r="GA123" i="62"/>
  <c r="FJ138" i="62"/>
  <c r="FJ137" i="62"/>
  <c r="FJ136" i="62"/>
  <c r="FJ135" i="62"/>
  <c r="FJ134" i="62"/>
  <c r="FJ133" i="62"/>
  <c r="FJ132" i="62"/>
  <c r="FJ131" i="62"/>
  <c r="FJ130" i="62"/>
  <c r="FJ129" i="62"/>
  <c r="FJ128" i="62"/>
  <c r="FJ127" i="62"/>
  <c r="FJ126" i="62"/>
  <c r="FJ125" i="62"/>
  <c r="FQ123" i="62"/>
  <c r="EZ138" i="62"/>
  <c r="EZ137" i="62"/>
  <c r="EZ136" i="62"/>
  <c r="EZ135" i="62"/>
  <c r="EZ134" i="62"/>
  <c r="EZ133" i="62"/>
  <c r="EZ132" i="62"/>
  <c r="EZ131" i="62"/>
  <c r="EZ130" i="62"/>
  <c r="EZ129" i="62"/>
  <c r="EZ128" i="62"/>
  <c r="EZ127" i="62"/>
  <c r="EZ126" i="62"/>
  <c r="EZ125" i="62"/>
  <c r="FG123" i="62"/>
  <c r="EP138" i="62"/>
  <c r="EP137" i="62"/>
  <c r="EP136" i="62"/>
  <c r="EP135" i="62"/>
  <c r="EP134" i="62"/>
  <c r="EP133" i="62"/>
  <c r="EP132" i="62"/>
  <c r="EP131" i="62"/>
  <c r="EP130" i="62"/>
  <c r="EP129" i="62"/>
  <c r="EP128" i="62"/>
  <c r="EP127" i="62"/>
  <c r="EP126" i="62"/>
  <c r="EP125" i="62"/>
  <c r="EW123" i="62"/>
  <c r="EF138" i="62"/>
  <c r="EF137" i="62"/>
  <c r="EF136" i="62"/>
  <c r="EF135" i="62"/>
  <c r="EF134" i="62"/>
  <c r="EF133" i="62"/>
  <c r="EF132" i="62"/>
  <c r="EF131" i="62"/>
  <c r="EF130" i="62"/>
  <c r="EF129" i="62"/>
  <c r="EF128" i="62"/>
  <c r="EF127" i="62"/>
  <c r="EF126" i="62"/>
  <c r="EF125" i="62"/>
  <c r="EM123" i="62"/>
  <c r="DV138" i="62"/>
  <c r="DV137" i="62"/>
  <c r="DV136" i="62"/>
  <c r="DV135" i="62"/>
  <c r="DV134" i="62"/>
  <c r="DV133" i="62"/>
  <c r="DV132" i="62"/>
  <c r="DV131" i="62"/>
  <c r="DV130" i="62"/>
  <c r="DV129" i="62"/>
  <c r="DV128" i="62"/>
  <c r="DV127" i="62"/>
  <c r="DV126" i="62"/>
  <c r="DV125" i="62"/>
  <c r="EC123" i="62"/>
  <c r="DL138" i="62"/>
  <c r="DL137" i="62"/>
  <c r="DL136" i="62"/>
  <c r="DL135" i="62"/>
  <c r="DL134" i="62"/>
  <c r="DL133" i="62"/>
  <c r="DL132" i="62"/>
  <c r="DL131" i="62"/>
  <c r="DL130" i="62"/>
  <c r="DL129" i="62"/>
  <c r="DL128" i="62"/>
  <c r="DL127" i="62"/>
  <c r="DL126" i="62"/>
  <c r="DL125" i="62"/>
  <c r="DS123" i="62"/>
  <c r="DB138" i="62"/>
  <c r="DB137" i="62"/>
  <c r="DB136" i="62"/>
  <c r="DB135" i="62"/>
  <c r="DB134" i="62"/>
  <c r="DB133" i="62"/>
  <c r="DB132" i="62"/>
  <c r="DB131" i="62"/>
  <c r="DB130" i="62"/>
  <c r="DB129" i="62"/>
  <c r="DB128" i="62"/>
  <c r="DB127" i="62"/>
  <c r="DB126" i="62"/>
  <c r="DB125" i="62"/>
  <c r="DI123" i="62"/>
  <c r="CR138" i="62"/>
  <c r="CR137" i="62"/>
  <c r="CR136" i="62"/>
  <c r="CR135" i="62"/>
  <c r="CR134" i="62"/>
  <c r="CR133" i="62"/>
  <c r="CR132" i="62"/>
  <c r="CR131" i="62"/>
  <c r="CR130" i="62"/>
  <c r="CR129" i="62"/>
  <c r="CR128" i="62"/>
  <c r="CR127" i="62"/>
  <c r="CR126" i="62"/>
  <c r="CR125" i="62"/>
  <c r="CY123" i="62"/>
  <c r="CR123" i="62"/>
  <c r="CH138" i="62"/>
  <c r="CH137" i="62"/>
  <c r="CH136" i="62"/>
  <c r="CH135" i="62"/>
  <c r="CH134" i="62"/>
  <c r="CH133" i="62"/>
  <c r="CH132" i="62"/>
  <c r="CH131" i="62"/>
  <c r="CH130" i="62"/>
  <c r="CH129" i="62"/>
  <c r="CH128" i="62"/>
  <c r="CH127" i="62"/>
  <c r="CH126" i="62"/>
  <c r="CH125" i="62"/>
  <c r="CO123" i="62"/>
  <c r="BX138" i="62"/>
  <c r="BX137" i="62"/>
  <c r="BX136" i="62"/>
  <c r="BX135" i="62"/>
  <c r="BX134" i="62"/>
  <c r="BX133" i="62"/>
  <c r="BX132" i="62"/>
  <c r="BX131" i="62"/>
  <c r="BX130" i="62"/>
  <c r="BX129" i="62"/>
  <c r="BX128" i="62"/>
  <c r="BX127" i="62"/>
  <c r="BX126" i="62"/>
  <c r="BX125" i="62"/>
  <c r="CE123" i="62"/>
  <c r="BN138" i="62"/>
  <c r="BN137" i="62"/>
  <c r="BN136" i="62"/>
  <c r="BN135" i="62"/>
  <c r="BN134" i="62"/>
  <c r="BN133" i="62"/>
  <c r="BN132" i="62"/>
  <c r="BN131" i="62"/>
  <c r="BN130" i="62"/>
  <c r="BN129" i="62"/>
  <c r="BN128" i="62"/>
  <c r="BN127" i="62"/>
  <c r="BN126" i="62"/>
  <c r="BN125" i="62"/>
  <c r="BU123" i="62"/>
  <c r="AT138" i="62"/>
  <c r="AT137" i="62"/>
  <c r="AT136" i="62"/>
  <c r="AT135" i="62"/>
  <c r="AT134" i="62"/>
  <c r="AT133" i="62"/>
  <c r="AT132" i="62"/>
  <c r="AT131" i="62"/>
  <c r="AT130" i="62"/>
  <c r="AT129" i="62"/>
  <c r="AT128" i="62"/>
  <c r="AT127" i="62"/>
  <c r="AT126" i="62"/>
  <c r="AT125" i="62"/>
  <c r="BA123" i="62"/>
  <c r="AJ138" i="62"/>
  <c r="AJ137" i="62"/>
  <c r="AJ136" i="62"/>
  <c r="AJ135" i="62"/>
  <c r="AJ134" i="62"/>
  <c r="AJ133" i="62"/>
  <c r="AJ132" i="62"/>
  <c r="AJ131" i="62"/>
  <c r="AJ130" i="62"/>
  <c r="AJ129" i="62"/>
  <c r="AJ128" i="62"/>
  <c r="AJ127" i="62"/>
  <c r="AJ126" i="62"/>
  <c r="AJ125" i="62"/>
  <c r="AQ123" i="62"/>
  <c r="Z138" i="62"/>
  <c r="Z137" i="62"/>
  <c r="Z136" i="62"/>
  <c r="Z135" i="62"/>
  <c r="Z134" i="62"/>
  <c r="Z133" i="62"/>
  <c r="Z132" i="62"/>
  <c r="Z131" i="62"/>
  <c r="Z130" i="62"/>
  <c r="Z129" i="62"/>
  <c r="Z128" i="62"/>
  <c r="Z127" i="62"/>
  <c r="Z126" i="62"/>
  <c r="Z125" i="62"/>
  <c r="AG123" i="62"/>
  <c r="P138" i="62"/>
  <c r="P137" i="62"/>
  <c r="P136" i="62"/>
  <c r="P135" i="62"/>
  <c r="P134" i="62"/>
  <c r="P133" i="62"/>
  <c r="P132" i="62"/>
  <c r="P131" i="62"/>
  <c r="P130" i="62"/>
  <c r="P129" i="62"/>
  <c r="P128" i="62"/>
  <c r="P127" i="62"/>
  <c r="P126" i="62"/>
  <c r="P125" i="62"/>
  <c r="W123" i="62"/>
  <c r="M123" i="62"/>
  <c r="F137" i="62"/>
  <c r="F136" i="62"/>
  <c r="F135" i="62"/>
  <c r="F134" i="62"/>
  <c r="F133" i="62"/>
  <c r="F132" i="62"/>
  <c r="F131" i="62"/>
  <c r="F130" i="62"/>
  <c r="F129" i="62"/>
  <c r="F128" i="62"/>
  <c r="F127" i="62"/>
  <c r="F126" i="62"/>
  <c r="F125" i="62"/>
  <c r="F138" i="62"/>
  <c r="QG121" i="62"/>
  <c r="QG119" i="62"/>
  <c r="QG117" i="62"/>
  <c r="QG115" i="62"/>
  <c r="QG113" i="62"/>
  <c r="QG111" i="62"/>
  <c r="UX107" i="62"/>
  <c r="UN107" i="62"/>
  <c r="UD107" i="62"/>
  <c r="TT107" i="62"/>
  <c r="TJ107" i="62"/>
  <c r="SZ107" i="62"/>
  <c r="SP107" i="62"/>
  <c r="SP116" i="62" s="1"/>
  <c r="PN107" i="62"/>
  <c r="NF107" i="62"/>
  <c r="IZ107" i="62"/>
  <c r="IP107" i="62"/>
  <c r="IF107" i="62"/>
  <c r="HV107" i="62"/>
  <c r="HL107" i="62"/>
  <c r="HB107" i="62"/>
  <c r="GR107" i="62"/>
  <c r="GH107" i="62"/>
  <c r="FX107" i="62"/>
  <c r="FN107" i="62"/>
  <c r="FD107" i="62"/>
  <c r="ET107" i="62"/>
  <c r="EJ107" i="62"/>
  <c r="DZ107" i="62"/>
  <c r="DP107" i="62"/>
  <c r="DF107" i="62"/>
  <c r="CV107" i="62"/>
  <c r="CL107" i="62"/>
  <c r="CB107" i="62"/>
  <c r="BR107" i="62"/>
  <c r="AN107" i="62"/>
  <c r="AD107" i="62"/>
  <c r="T107" i="62"/>
  <c r="J107" i="62"/>
  <c r="WH126" i="62" l="1"/>
  <c r="WH130" i="62"/>
  <c r="WH134" i="62"/>
  <c r="WH125" i="62"/>
  <c r="WH129" i="62"/>
  <c r="WH133" i="62"/>
  <c r="WH137" i="62"/>
  <c r="WH138" i="62"/>
  <c r="WH128" i="62"/>
  <c r="WH132" i="62"/>
  <c r="WH136" i="62"/>
  <c r="WH127" i="62"/>
  <c r="WH131" i="62"/>
  <c r="WH135" i="62"/>
  <c r="JZ123" i="62"/>
  <c r="WO123" i="62"/>
  <c r="DB123" i="62"/>
  <c r="RR123" i="62"/>
  <c r="QX123" i="62"/>
  <c r="RH123" i="62"/>
  <c r="TP123" i="62"/>
  <c r="VD123" i="62"/>
  <c r="VX123" i="62"/>
  <c r="PJ123" i="62"/>
  <c r="NV123" i="62"/>
  <c r="AJ123" i="62"/>
  <c r="NB123" i="62"/>
  <c r="BN123" i="62"/>
  <c r="AT123" i="62"/>
  <c r="LX123" i="62"/>
  <c r="F123" i="62"/>
  <c r="P123" i="62"/>
  <c r="LD123" i="62"/>
  <c r="MR123" i="62"/>
  <c r="NL123" i="62"/>
  <c r="LN123" i="62"/>
  <c r="MH123" i="62"/>
  <c r="BX123" i="62"/>
  <c r="KJ123" i="62"/>
  <c r="EP123" i="62"/>
  <c r="SB123" i="62"/>
  <c r="TF123" i="62"/>
  <c r="F107" i="62"/>
  <c r="I107" i="62" s="1"/>
  <c r="K107" i="62" s="1"/>
  <c r="L107" i="62" s="1"/>
  <c r="OF123" i="62"/>
  <c r="IL123" i="62"/>
  <c r="OP123" i="62"/>
  <c r="TZ123" i="62"/>
  <c r="UT123" i="62"/>
  <c r="VN123" i="62"/>
  <c r="KT123" i="62"/>
  <c r="DL123" i="62"/>
  <c r="EF123" i="62"/>
  <c r="IB123" i="62"/>
  <c r="IV123" i="62"/>
  <c r="DV123" i="62"/>
  <c r="JF123" i="62"/>
  <c r="GN123" i="62"/>
  <c r="HH123" i="62"/>
  <c r="JP123" i="62"/>
  <c r="Z123" i="62"/>
  <c r="EZ123" i="62"/>
  <c r="FT123" i="62"/>
  <c r="GX123" i="62"/>
  <c r="SL123" i="62"/>
  <c r="CH123" i="62"/>
  <c r="FJ123" i="62"/>
  <c r="QN123" i="62"/>
  <c r="UJ123" i="62"/>
  <c r="GD123" i="62"/>
  <c r="OZ123" i="62"/>
  <c r="HR123" i="62"/>
  <c r="PT123" i="62"/>
  <c r="SV123" i="62"/>
  <c r="G117" i="62"/>
  <c r="H117" i="62" s="1"/>
  <c r="I117" i="62" s="1"/>
  <c r="J121" i="62"/>
  <c r="J119" i="62"/>
  <c r="J122" i="62"/>
  <c r="J120" i="62"/>
  <c r="J118" i="62"/>
  <c r="J117" i="62"/>
  <c r="J115" i="62"/>
  <c r="J113" i="62"/>
  <c r="J111" i="62"/>
  <c r="J116" i="62"/>
  <c r="J114" i="62"/>
  <c r="J112" i="62"/>
  <c r="J110" i="62"/>
  <c r="J109" i="62"/>
  <c r="BR121" i="62"/>
  <c r="BR119" i="62"/>
  <c r="BR122" i="62"/>
  <c r="BR120" i="62"/>
  <c r="BR118" i="62"/>
  <c r="BR117" i="62"/>
  <c r="BR115" i="62"/>
  <c r="BR113" i="62"/>
  <c r="BR111" i="62"/>
  <c r="BR109" i="62"/>
  <c r="BR116" i="62"/>
  <c r="BR114" i="62"/>
  <c r="BR112" i="62"/>
  <c r="BR110" i="62"/>
  <c r="CB121" i="62"/>
  <c r="CB119" i="62"/>
  <c r="CB122" i="62"/>
  <c r="CB120" i="62"/>
  <c r="CB118" i="62"/>
  <c r="CB117" i="62"/>
  <c r="CB115" i="62"/>
  <c r="CB113" i="62"/>
  <c r="CB111" i="62"/>
  <c r="CB109" i="62"/>
  <c r="CB116" i="62"/>
  <c r="CB114" i="62"/>
  <c r="CB112" i="62"/>
  <c r="CB110" i="62"/>
  <c r="CL121" i="62"/>
  <c r="CL119" i="62"/>
  <c r="CL122" i="62"/>
  <c r="CL120" i="62"/>
  <c r="CL118" i="62"/>
  <c r="CL117" i="62"/>
  <c r="CL115" i="62"/>
  <c r="CL113" i="62"/>
  <c r="CL111" i="62"/>
  <c r="CL109" i="62"/>
  <c r="CL116" i="62"/>
  <c r="CL114" i="62"/>
  <c r="CL112" i="62"/>
  <c r="CL110" i="62"/>
  <c r="CV121" i="62"/>
  <c r="CV119" i="62"/>
  <c r="CV122" i="62"/>
  <c r="CV120" i="62"/>
  <c r="CV118" i="62"/>
  <c r="CV117" i="62"/>
  <c r="CV115" i="62"/>
  <c r="CV113" i="62"/>
  <c r="CV111" i="62"/>
  <c r="CV109" i="62"/>
  <c r="CV116" i="62"/>
  <c r="CV114" i="62"/>
  <c r="CV112" i="62"/>
  <c r="CV110" i="62"/>
  <c r="DF121" i="62"/>
  <c r="DF119" i="62"/>
  <c r="DF122" i="62"/>
  <c r="DF120" i="62"/>
  <c r="DF118" i="62"/>
  <c r="DF117" i="62"/>
  <c r="DF115" i="62"/>
  <c r="DF113" i="62"/>
  <c r="DF111" i="62"/>
  <c r="DF109" i="62"/>
  <c r="DF116" i="62"/>
  <c r="DF114" i="62"/>
  <c r="DF112" i="62"/>
  <c r="DF110" i="62"/>
  <c r="DP121" i="62"/>
  <c r="DP119" i="62"/>
  <c r="DP122" i="62"/>
  <c r="DP120" i="62"/>
  <c r="DP118" i="62"/>
  <c r="DP117" i="62"/>
  <c r="DP115" i="62"/>
  <c r="DP113" i="62"/>
  <c r="DP111" i="62"/>
  <c r="DP109" i="62"/>
  <c r="DP116" i="62"/>
  <c r="DP114" i="62"/>
  <c r="DP112" i="62"/>
  <c r="DP110" i="62"/>
  <c r="DZ122" i="62"/>
  <c r="DZ121" i="62"/>
  <c r="DZ119" i="62"/>
  <c r="DZ120" i="62"/>
  <c r="DZ118" i="62"/>
  <c r="DZ117" i="62"/>
  <c r="DZ115" i="62"/>
  <c r="DZ113" i="62"/>
  <c r="DZ111" i="62"/>
  <c r="DZ109" i="62"/>
  <c r="DZ116" i="62"/>
  <c r="DZ114" i="62"/>
  <c r="DZ112" i="62"/>
  <c r="DZ110" i="62"/>
  <c r="EJ122" i="62"/>
  <c r="EJ121" i="62"/>
  <c r="EJ119" i="62"/>
  <c r="EJ120" i="62"/>
  <c r="EJ118" i="62"/>
  <c r="EJ117" i="62"/>
  <c r="EJ115" i="62"/>
  <c r="EJ113" i="62"/>
  <c r="EJ111" i="62"/>
  <c r="EJ109" i="62"/>
  <c r="EJ116" i="62"/>
  <c r="EJ114" i="62"/>
  <c r="EJ112" i="62"/>
  <c r="EJ110" i="62"/>
  <c r="ET122" i="62"/>
  <c r="ET121" i="62"/>
  <c r="ET119" i="62"/>
  <c r="ET120" i="62"/>
  <c r="ET118" i="62"/>
  <c r="ET117" i="62"/>
  <c r="ET115" i="62"/>
  <c r="ET113" i="62"/>
  <c r="ET111" i="62"/>
  <c r="ET109" i="62"/>
  <c r="ET116" i="62"/>
  <c r="ET114" i="62"/>
  <c r="ET112" i="62"/>
  <c r="ET110" i="62"/>
  <c r="FD122" i="62"/>
  <c r="FD121" i="62"/>
  <c r="FD119" i="62"/>
  <c r="FD120" i="62"/>
  <c r="FD118" i="62"/>
  <c r="FD117" i="62"/>
  <c r="FD115" i="62"/>
  <c r="FD113" i="62"/>
  <c r="FD111" i="62"/>
  <c r="FD109" i="62"/>
  <c r="FD116" i="62"/>
  <c r="FD114" i="62"/>
  <c r="FD112" i="62"/>
  <c r="FD110" i="62"/>
  <c r="FN122" i="62"/>
  <c r="FN121" i="62"/>
  <c r="FN119" i="62"/>
  <c r="FN120" i="62"/>
  <c r="FN118" i="62"/>
  <c r="FN117" i="62"/>
  <c r="FN115" i="62"/>
  <c r="FN113" i="62"/>
  <c r="FN111" i="62"/>
  <c r="FN109" i="62"/>
  <c r="FN116" i="62"/>
  <c r="FN114" i="62"/>
  <c r="FN112" i="62"/>
  <c r="FN110" i="62"/>
  <c r="FX122" i="62"/>
  <c r="FX121" i="62"/>
  <c r="FX119" i="62"/>
  <c r="FX120" i="62"/>
  <c r="FX118" i="62"/>
  <c r="FX117" i="62"/>
  <c r="FX115" i="62"/>
  <c r="FX113" i="62"/>
  <c r="FX111" i="62"/>
  <c r="FX109" i="62"/>
  <c r="FX116" i="62"/>
  <c r="FX114" i="62"/>
  <c r="FX112" i="62"/>
  <c r="FX110" i="62"/>
  <c r="GH122" i="62"/>
  <c r="GH121" i="62"/>
  <c r="GH119" i="62"/>
  <c r="GH120" i="62"/>
  <c r="GH118" i="62"/>
  <c r="GH117" i="62"/>
  <c r="GH115" i="62"/>
  <c r="GH113" i="62"/>
  <c r="GH111" i="62"/>
  <c r="GH109" i="62"/>
  <c r="GH116" i="62"/>
  <c r="GH114" i="62"/>
  <c r="GH112" i="62"/>
  <c r="GH110" i="62"/>
  <c r="HB122" i="62"/>
  <c r="HB121" i="62"/>
  <c r="HB119" i="62"/>
  <c r="HB120" i="62"/>
  <c r="HB118" i="62"/>
  <c r="HB117" i="62"/>
  <c r="HB115" i="62"/>
  <c r="HB113" i="62"/>
  <c r="HB111" i="62"/>
  <c r="HB109" i="62"/>
  <c r="HB116" i="62"/>
  <c r="HB114" i="62"/>
  <c r="HB112" i="62"/>
  <c r="HB110" i="62"/>
  <c r="HV122" i="62"/>
  <c r="HV121" i="62"/>
  <c r="HV119" i="62"/>
  <c r="HV120" i="62"/>
  <c r="HV118" i="62"/>
  <c r="HV117" i="62"/>
  <c r="HV115" i="62"/>
  <c r="HV113" i="62"/>
  <c r="HV111" i="62"/>
  <c r="HV109" i="62"/>
  <c r="HV116" i="62"/>
  <c r="HV114" i="62"/>
  <c r="HV112" i="62"/>
  <c r="HV110" i="62"/>
  <c r="IP122" i="62"/>
  <c r="IP121" i="62"/>
  <c r="IP119" i="62"/>
  <c r="IP120" i="62"/>
  <c r="IP118" i="62"/>
  <c r="IP117" i="62"/>
  <c r="IP115" i="62"/>
  <c r="IP113" i="62"/>
  <c r="IP111" i="62"/>
  <c r="IP109" i="62"/>
  <c r="IP116" i="62"/>
  <c r="IP114" i="62"/>
  <c r="IP112" i="62"/>
  <c r="IP110" i="62"/>
  <c r="JT107" i="62"/>
  <c r="KN107" i="62"/>
  <c r="LH107" i="62"/>
  <c r="MB107" i="62"/>
  <c r="NF122" i="62"/>
  <c r="NF121" i="62"/>
  <c r="NF119" i="62"/>
  <c r="NF117" i="62"/>
  <c r="NF120" i="62"/>
  <c r="NF118" i="62"/>
  <c r="NF115" i="62"/>
  <c r="NF113" i="62"/>
  <c r="NF111" i="62"/>
  <c r="NF109" i="62"/>
  <c r="NF116" i="62"/>
  <c r="NF114" i="62"/>
  <c r="NF112" i="62"/>
  <c r="NF110" i="62"/>
  <c r="NP107" i="62"/>
  <c r="OJ107" i="62"/>
  <c r="PN122" i="62"/>
  <c r="PN121" i="62"/>
  <c r="PN119" i="62"/>
  <c r="PN117" i="62"/>
  <c r="PN120" i="62"/>
  <c r="PN118" i="62"/>
  <c r="PN115" i="62"/>
  <c r="PN113" i="62"/>
  <c r="PN111" i="62"/>
  <c r="PN109" i="62"/>
  <c r="PN116" i="62"/>
  <c r="PN114" i="62"/>
  <c r="PN112" i="62"/>
  <c r="PN110" i="62"/>
  <c r="PX107" i="62"/>
  <c r="QR107" i="62"/>
  <c r="RL107" i="62"/>
  <c r="SF107" i="62"/>
  <c r="SZ122" i="62"/>
  <c r="SZ121" i="62"/>
  <c r="SZ119" i="62"/>
  <c r="SZ117" i="62"/>
  <c r="SZ120" i="62"/>
  <c r="SZ118" i="62"/>
  <c r="SZ115" i="62"/>
  <c r="SZ113" i="62"/>
  <c r="SZ111" i="62"/>
  <c r="SZ109" i="62"/>
  <c r="SZ116" i="62"/>
  <c r="SZ114" i="62"/>
  <c r="SZ112" i="62"/>
  <c r="SZ110" i="62"/>
  <c r="TT122" i="62"/>
  <c r="TT121" i="62"/>
  <c r="TT119" i="62"/>
  <c r="TT117" i="62"/>
  <c r="TT120" i="62"/>
  <c r="TT118" i="62"/>
  <c r="TT115" i="62"/>
  <c r="TT113" i="62"/>
  <c r="TT111" i="62"/>
  <c r="TT109" i="62"/>
  <c r="TT116" i="62"/>
  <c r="TT114" i="62"/>
  <c r="TT112" i="62"/>
  <c r="TT110" i="62"/>
  <c r="AX107" i="62"/>
  <c r="T121" i="62"/>
  <c r="T119" i="62"/>
  <c r="T122" i="62"/>
  <c r="T120" i="62"/>
  <c r="T118" i="62"/>
  <c r="T117" i="62"/>
  <c r="T115" i="62"/>
  <c r="T113" i="62"/>
  <c r="T111" i="62"/>
  <c r="T116" i="62"/>
  <c r="T114" i="62"/>
  <c r="T112" i="62"/>
  <c r="T110" i="62"/>
  <c r="T109" i="62"/>
  <c r="AD121" i="62"/>
  <c r="AD119" i="62"/>
  <c r="AD122" i="62"/>
  <c r="AD120" i="62"/>
  <c r="AD118" i="62"/>
  <c r="AD117" i="62"/>
  <c r="AD115" i="62"/>
  <c r="AD113" i="62"/>
  <c r="AD111" i="62"/>
  <c r="AD116" i="62"/>
  <c r="AD114" i="62"/>
  <c r="AD112" i="62"/>
  <c r="AD110" i="62"/>
  <c r="AD109" i="62"/>
  <c r="AN121" i="62"/>
  <c r="AN119" i="62"/>
  <c r="AN122" i="62"/>
  <c r="AN120" i="62"/>
  <c r="AN118" i="62"/>
  <c r="AN117" i="62"/>
  <c r="AN115" i="62"/>
  <c r="AN113" i="62"/>
  <c r="AN111" i="62"/>
  <c r="AN116" i="62"/>
  <c r="AN114" i="62"/>
  <c r="AN112" i="62"/>
  <c r="AN110" i="62"/>
  <c r="AN109" i="62"/>
  <c r="GR122" i="62"/>
  <c r="GR121" i="62"/>
  <c r="GR119" i="62"/>
  <c r="GR120" i="62"/>
  <c r="GR118" i="62"/>
  <c r="GR117" i="62"/>
  <c r="GR115" i="62"/>
  <c r="GR113" i="62"/>
  <c r="GR111" i="62"/>
  <c r="GR109" i="62"/>
  <c r="GR116" i="62"/>
  <c r="GR114" i="62"/>
  <c r="GR112" i="62"/>
  <c r="GR110" i="62"/>
  <c r="HL122" i="62"/>
  <c r="HL121" i="62"/>
  <c r="HL119" i="62"/>
  <c r="HL120" i="62"/>
  <c r="HL118" i="62"/>
  <c r="HL117" i="62"/>
  <c r="HL115" i="62"/>
  <c r="HL113" i="62"/>
  <c r="HL111" i="62"/>
  <c r="HL109" i="62"/>
  <c r="HL116" i="62"/>
  <c r="HL114" i="62"/>
  <c r="HL112" i="62"/>
  <c r="HL110" i="62"/>
  <c r="IF122" i="62"/>
  <c r="IF121" i="62"/>
  <c r="IF119" i="62"/>
  <c r="IF120" i="62"/>
  <c r="IF118" i="62"/>
  <c r="IF117" i="62"/>
  <c r="IF115" i="62"/>
  <c r="IF113" i="62"/>
  <c r="IF111" i="62"/>
  <c r="IF109" i="62"/>
  <c r="IF116" i="62"/>
  <c r="IF114" i="62"/>
  <c r="IF112" i="62"/>
  <c r="IF110" i="62"/>
  <c r="IZ122" i="62"/>
  <c r="IZ121" i="62"/>
  <c r="IZ119" i="62"/>
  <c r="IZ120" i="62"/>
  <c r="IZ118" i="62"/>
  <c r="IZ117" i="62"/>
  <c r="IZ115" i="62"/>
  <c r="IZ113" i="62"/>
  <c r="IZ111" i="62"/>
  <c r="IZ109" i="62"/>
  <c r="IZ116" i="62"/>
  <c r="IZ114" i="62"/>
  <c r="IZ112" i="62"/>
  <c r="IZ110" i="62"/>
  <c r="JJ107" i="62"/>
  <c r="KD107" i="62"/>
  <c r="KX107" i="62"/>
  <c r="LR107" i="62"/>
  <c r="ML107" i="62"/>
  <c r="NZ107" i="62"/>
  <c r="OT107" i="62"/>
  <c r="QH107" i="62"/>
  <c r="RB107" i="62"/>
  <c r="RV107" i="62"/>
  <c r="TJ122" i="62"/>
  <c r="TJ121" i="62"/>
  <c r="TJ119" i="62"/>
  <c r="TJ117" i="62"/>
  <c r="TJ120" i="62"/>
  <c r="TJ118" i="62"/>
  <c r="TJ115" i="62"/>
  <c r="TJ113" i="62"/>
  <c r="TJ111" i="62"/>
  <c r="TJ109" i="62"/>
  <c r="TJ116" i="62"/>
  <c r="TJ114" i="62"/>
  <c r="TJ112" i="62"/>
  <c r="TJ110" i="62"/>
  <c r="MV107" i="62"/>
  <c r="PD107" i="62"/>
  <c r="UD122" i="62"/>
  <c r="UD121" i="62"/>
  <c r="UD119" i="62"/>
  <c r="UD117" i="62"/>
  <c r="UD120" i="62"/>
  <c r="UD118" i="62"/>
  <c r="UD115" i="62"/>
  <c r="UD113" i="62"/>
  <c r="UD111" i="62"/>
  <c r="UD109" i="62"/>
  <c r="UN122" i="62"/>
  <c r="UN121" i="62"/>
  <c r="UN119" i="62"/>
  <c r="UN117" i="62"/>
  <c r="UN120" i="62"/>
  <c r="UN118" i="62"/>
  <c r="UN115" i="62"/>
  <c r="UN113" i="62"/>
  <c r="UN111" i="62"/>
  <c r="UN109" i="62"/>
  <c r="UX122" i="62"/>
  <c r="UX121" i="62"/>
  <c r="UX119" i="62"/>
  <c r="UX117" i="62"/>
  <c r="UX120" i="62"/>
  <c r="UX118" i="62"/>
  <c r="UX115" i="62"/>
  <c r="UX113" i="62"/>
  <c r="UX111" i="62"/>
  <c r="UX109" i="62"/>
  <c r="QG110" i="62"/>
  <c r="QG112" i="62"/>
  <c r="QG114" i="62"/>
  <c r="QG116" i="62"/>
  <c r="WB107" i="62"/>
  <c r="SP110" i="62"/>
  <c r="UD110" i="62"/>
  <c r="UN110" i="62"/>
  <c r="UX110" i="62"/>
  <c r="SP112" i="62"/>
  <c r="UD112" i="62"/>
  <c r="UN112" i="62"/>
  <c r="UX112" i="62"/>
  <c r="SP114" i="62"/>
  <c r="UD114" i="62"/>
  <c r="UN114" i="62"/>
  <c r="UX114" i="62"/>
  <c r="UD116" i="62"/>
  <c r="UN116" i="62"/>
  <c r="UX116" i="62"/>
  <c r="SP122" i="62"/>
  <c r="SP121" i="62"/>
  <c r="SP119" i="62"/>
  <c r="SP117" i="62"/>
  <c r="SP120" i="62"/>
  <c r="SP118" i="62"/>
  <c r="SP115" i="62"/>
  <c r="SP113" i="62"/>
  <c r="SP111" i="62"/>
  <c r="SP109" i="62"/>
  <c r="VH107" i="62"/>
  <c r="VR107" i="62"/>
  <c r="G109" i="62"/>
  <c r="H109" i="62" s="1"/>
  <c r="QG118" i="62"/>
  <c r="QG120" i="62"/>
  <c r="G122" i="62" l="1"/>
  <c r="H122" i="62" s="1"/>
  <c r="I122" i="62" s="1"/>
  <c r="K122" i="62" s="1"/>
  <c r="L122" i="62" s="1"/>
  <c r="G120" i="62"/>
  <c r="H120" i="62" s="1"/>
  <c r="I120" i="62" s="1"/>
  <c r="K120" i="62" s="1"/>
  <c r="L120" i="62" s="1"/>
  <c r="G118" i="62"/>
  <c r="H118" i="62" s="1"/>
  <c r="I118" i="62" s="1"/>
  <c r="K118" i="62" s="1"/>
  <c r="L118" i="62" s="1"/>
  <c r="G116" i="62"/>
  <c r="H116" i="62" s="1"/>
  <c r="I116" i="62" s="1"/>
  <c r="K116" i="62" s="1"/>
  <c r="L116" i="62" s="1"/>
  <c r="G114" i="62"/>
  <c r="H114" i="62" s="1"/>
  <c r="I114" i="62" s="1"/>
  <c r="K114" i="62" s="1"/>
  <c r="L114" i="62" s="1"/>
  <c r="G112" i="62"/>
  <c r="H112" i="62" s="1"/>
  <c r="I112" i="62" s="1"/>
  <c r="K112" i="62" s="1"/>
  <c r="L112" i="62" s="1"/>
  <c r="G110" i="62"/>
  <c r="H110" i="62" s="1"/>
  <c r="I110" i="62" s="1"/>
  <c r="K110" i="62" s="1"/>
  <c r="L110" i="62" s="1"/>
  <c r="G121" i="62"/>
  <c r="H121" i="62" s="1"/>
  <c r="I121" i="62" s="1"/>
  <c r="K121" i="62" s="1"/>
  <c r="L121" i="62" s="1"/>
  <c r="G113" i="62"/>
  <c r="H113" i="62" s="1"/>
  <c r="I113" i="62" s="1"/>
  <c r="K113" i="62" s="1"/>
  <c r="L113" i="62" s="1"/>
  <c r="K117" i="62"/>
  <c r="L117" i="62" s="1"/>
  <c r="G119" i="62"/>
  <c r="H119" i="62" s="1"/>
  <c r="I119" i="62" s="1"/>
  <c r="K119" i="62" s="1"/>
  <c r="L119" i="62" s="1"/>
  <c r="G111" i="62"/>
  <c r="H111" i="62" s="1"/>
  <c r="I111" i="62" s="1"/>
  <c r="K111" i="62" s="1"/>
  <c r="L111" i="62" s="1"/>
  <c r="G115" i="62"/>
  <c r="H115" i="62" s="1"/>
  <c r="I115" i="62" s="1"/>
  <c r="K115" i="62" s="1"/>
  <c r="L115" i="62" s="1"/>
  <c r="I109" i="62"/>
  <c r="K109" i="62" s="1"/>
  <c r="L109" i="62" s="1"/>
  <c r="WH123" i="62"/>
  <c r="VR122" i="62"/>
  <c r="VR121" i="62"/>
  <c r="VR119" i="62"/>
  <c r="VR117" i="62"/>
  <c r="VR120" i="62"/>
  <c r="VR118" i="62"/>
  <c r="VR115" i="62"/>
  <c r="VR113" i="62"/>
  <c r="VR111" i="62"/>
  <c r="VR109" i="62"/>
  <c r="VR116" i="62"/>
  <c r="VR114" i="62"/>
  <c r="VR112" i="62"/>
  <c r="VR110" i="62"/>
  <c r="VH122" i="62"/>
  <c r="VH121" i="62"/>
  <c r="VH119" i="62"/>
  <c r="VH117" i="62"/>
  <c r="VH120" i="62"/>
  <c r="VH118" i="62"/>
  <c r="VH115" i="62"/>
  <c r="VH113" i="62"/>
  <c r="VH111" i="62"/>
  <c r="VH109" i="62"/>
  <c r="VH116" i="62"/>
  <c r="VH114" i="62"/>
  <c r="VH112" i="62"/>
  <c r="VH110" i="62"/>
  <c r="MV122" i="62"/>
  <c r="MV121" i="62"/>
  <c r="MV119" i="62"/>
  <c r="MV117" i="62"/>
  <c r="MV120" i="62"/>
  <c r="MV118" i="62"/>
  <c r="MV115" i="62"/>
  <c r="MV113" i="62"/>
  <c r="MV111" i="62"/>
  <c r="MV109" i="62"/>
  <c r="MV116" i="62"/>
  <c r="MV114" i="62"/>
  <c r="MV112" i="62"/>
  <c r="MV110" i="62"/>
  <c r="RB122" i="62"/>
  <c r="RB121" i="62"/>
  <c r="RB119" i="62"/>
  <c r="RB117" i="62"/>
  <c r="RB120" i="62"/>
  <c r="RB118" i="62"/>
  <c r="RB115" i="62"/>
  <c r="RB113" i="62"/>
  <c r="RB111" i="62"/>
  <c r="RB109" i="62"/>
  <c r="RB116" i="62"/>
  <c r="RB114" i="62"/>
  <c r="RB112" i="62"/>
  <c r="RB110" i="62"/>
  <c r="OT122" i="62"/>
  <c r="OT121" i="62"/>
  <c r="OT119" i="62"/>
  <c r="OT117" i="62"/>
  <c r="OT120" i="62"/>
  <c r="OT118" i="62"/>
  <c r="OT115" i="62"/>
  <c r="OT113" i="62"/>
  <c r="OT111" i="62"/>
  <c r="OT109" i="62"/>
  <c r="OT116" i="62"/>
  <c r="OT114" i="62"/>
  <c r="OT112" i="62"/>
  <c r="OT110" i="62"/>
  <c r="ML122" i="62"/>
  <c r="ML121" i="62"/>
  <c r="ML119" i="62"/>
  <c r="ML117" i="62"/>
  <c r="ML120" i="62"/>
  <c r="ML118" i="62"/>
  <c r="ML115" i="62"/>
  <c r="ML113" i="62"/>
  <c r="ML111" i="62"/>
  <c r="ML109" i="62"/>
  <c r="ML116" i="62"/>
  <c r="ML114" i="62"/>
  <c r="ML112" i="62"/>
  <c r="ML110" i="62"/>
  <c r="KX122" i="62"/>
  <c r="KX121" i="62"/>
  <c r="KX119" i="62"/>
  <c r="KX117" i="62"/>
  <c r="KX120" i="62"/>
  <c r="KX118" i="62"/>
  <c r="KX115" i="62"/>
  <c r="KX113" i="62"/>
  <c r="KX111" i="62"/>
  <c r="KX109" i="62"/>
  <c r="KX116" i="62"/>
  <c r="KX114" i="62"/>
  <c r="KX112" i="62"/>
  <c r="KX110" i="62"/>
  <c r="JJ122" i="62"/>
  <c r="JJ121" i="62"/>
  <c r="JJ119" i="62"/>
  <c r="JJ120" i="62"/>
  <c r="JJ118" i="62"/>
  <c r="JJ117" i="62"/>
  <c r="JJ115" i="62"/>
  <c r="JJ113" i="62"/>
  <c r="JJ111" i="62"/>
  <c r="JJ109" i="62"/>
  <c r="JJ116" i="62"/>
  <c r="JJ114" i="62"/>
  <c r="JJ112" i="62"/>
  <c r="JJ110" i="62"/>
  <c r="RL122" i="62"/>
  <c r="RL121" i="62"/>
  <c r="RL119" i="62"/>
  <c r="RL117" i="62"/>
  <c r="RL120" i="62"/>
  <c r="RL118" i="62"/>
  <c r="RL115" i="62"/>
  <c r="RL113" i="62"/>
  <c r="RL111" i="62"/>
  <c r="RL109" i="62"/>
  <c r="RL116" i="62"/>
  <c r="RL114" i="62"/>
  <c r="RL112" i="62"/>
  <c r="RL110" i="62"/>
  <c r="PX122" i="62"/>
  <c r="PX121" i="62"/>
  <c r="PX119" i="62"/>
  <c r="PX117" i="62"/>
  <c r="PX120" i="62"/>
  <c r="PX118" i="62"/>
  <c r="PX115" i="62"/>
  <c r="PX113" i="62"/>
  <c r="PX111" i="62"/>
  <c r="PX109" i="62"/>
  <c r="PX116" i="62"/>
  <c r="PX114" i="62"/>
  <c r="PX112" i="62"/>
  <c r="PX110" i="62"/>
  <c r="NP122" i="62"/>
  <c r="NP121" i="62"/>
  <c r="NP119" i="62"/>
  <c r="NP117" i="62"/>
  <c r="NP120" i="62"/>
  <c r="NP118" i="62"/>
  <c r="NP115" i="62"/>
  <c r="NP113" i="62"/>
  <c r="NP111" i="62"/>
  <c r="NP109" i="62"/>
  <c r="NP116" i="62"/>
  <c r="NP114" i="62"/>
  <c r="NP112" i="62"/>
  <c r="NP110" i="62"/>
  <c r="LH122" i="62"/>
  <c r="LH121" i="62"/>
  <c r="LH119" i="62"/>
  <c r="LH117" i="62"/>
  <c r="LH120" i="62"/>
  <c r="LH118" i="62"/>
  <c r="LH115" i="62"/>
  <c r="LH113" i="62"/>
  <c r="LH111" i="62"/>
  <c r="LH109" i="62"/>
  <c r="LH116" i="62"/>
  <c r="LH114" i="62"/>
  <c r="LH112" i="62"/>
  <c r="LH110" i="62"/>
  <c r="JT122" i="62"/>
  <c r="JT121" i="62"/>
  <c r="JT119" i="62"/>
  <c r="JT120" i="62"/>
  <c r="JT118" i="62"/>
  <c r="JT117" i="62"/>
  <c r="JT115" i="62"/>
  <c r="JT113" i="62"/>
  <c r="JT111" i="62"/>
  <c r="JT109" i="62"/>
  <c r="JT116" i="62"/>
  <c r="JT114" i="62"/>
  <c r="JT112" i="62"/>
  <c r="JT110" i="62"/>
  <c r="N107" i="62"/>
  <c r="WB122" i="62"/>
  <c r="WB121" i="62"/>
  <c r="WB119" i="62"/>
  <c r="WB117" i="62"/>
  <c r="WB120" i="62"/>
  <c r="WB118" i="62"/>
  <c r="WB115" i="62"/>
  <c r="WB113" i="62"/>
  <c r="WB111" i="62"/>
  <c r="WB109" i="62"/>
  <c r="WB116" i="62"/>
  <c r="WB114" i="62"/>
  <c r="WB112" i="62"/>
  <c r="WB110" i="62"/>
  <c r="PD122" i="62"/>
  <c r="PD121" i="62"/>
  <c r="PD119" i="62"/>
  <c r="PD117" i="62"/>
  <c r="PD120" i="62"/>
  <c r="PD118" i="62"/>
  <c r="PD115" i="62"/>
  <c r="PD113" i="62"/>
  <c r="PD111" i="62"/>
  <c r="PD109" i="62"/>
  <c r="PD116" i="62"/>
  <c r="PD114" i="62"/>
  <c r="PD112" i="62"/>
  <c r="PD110" i="62"/>
  <c r="RV122" i="62"/>
  <c r="RV121" i="62"/>
  <c r="RV119" i="62"/>
  <c r="RV117" i="62"/>
  <c r="RV120" i="62"/>
  <c r="RV118" i="62"/>
  <c r="RV115" i="62"/>
  <c r="RV113" i="62"/>
  <c r="RV111" i="62"/>
  <c r="RV109" i="62"/>
  <c r="RV116" i="62"/>
  <c r="RV114" i="62"/>
  <c r="RV112" i="62"/>
  <c r="RV110" i="62"/>
  <c r="QH122" i="62"/>
  <c r="QH121" i="62"/>
  <c r="QI121" i="62" s="1"/>
  <c r="QH119" i="62"/>
  <c r="QI119" i="62" s="1"/>
  <c r="QH117" i="62"/>
  <c r="QI117" i="62" s="1"/>
  <c r="QH120" i="62"/>
  <c r="QI120" i="62" s="1"/>
  <c r="QH118" i="62"/>
  <c r="QI118" i="62" s="1"/>
  <c r="QH115" i="62"/>
  <c r="QI115" i="62" s="1"/>
  <c r="QH113" i="62"/>
  <c r="QI113" i="62" s="1"/>
  <c r="QH111" i="62"/>
  <c r="QI111" i="62" s="1"/>
  <c r="QH109" i="62"/>
  <c r="QH116" i="62"/>
  <c r="QH114" i="62"/>
  <c r="QI114" i="62" s="1"/>
  <c r="QH112" i="62"/>
  <c r="QH110" i="62"/>
  <c r="NZ122" i="62"/>
  <c r="NZ121" i="62"/>
  <c r="NZ119" i="62"/>
  <c r="NZ117" i="62"/>
  <c r="NZ120" i="62"/>
  <c r="NZ118" i="62"/>
  <c r="NZ115" i="62"/>
  <c r="NZ113" i="62"/>
  <c r="NZ111" i="62"/>
  <c r="NZ109" i="62"/>
  <c r="NZ116" i="62"/>
  <c r="NZ114" i="62"/>
  <c r="NZ112" i="62"/>
  <c r="NZ110" i="62"/>
  <c r="LR122" i="62"/>
  <c r="LR121" i="62"/>
  <c r="LR119" i="62"/>
  <c r="LR117" i="62"/>
  <c r="LR120" i="62"/>
  <c r="LR118" i="62"/>
  <c r="LR115" i="62"/>
  <c r="LR113" i="62"/>
  <c r="LR111" i="62"/>
  <c r="LR109" i="62"/>
  <c r="LR116" i="62"/>
  <c r="LR114" i="62"/>
  <c r="LR112" i="62"/>
  <c r="LR110" i="62"/>
  <c r="KD122" i="62"/>
  <c r="KD121" i="62"/>
  <c r="KD119" i="62"/>
  <c r="KD117" i="62"/>
  <c r="KD120" i="62"/>
  <c r="KD118" i="62"/>
  <c r="KD115" i="62"/>
  <c r="KD113" i="62"/>
  <c r="KD111" i="62"/>
  <c r="KD109" i="62"/>
  <c r="KD116" i="62"/>
  <c r="KD114" i="62"/>
  <c r="KD112" i="62"/>
  <c r="KD110" i="62"/>
  <c r="AX121" i="62"/>
  <c r="AX119" i="62"/>
  <c r="AX122" i="62"/>
  <c r="AX120" i="62"/>
  <c r="AX118" i="62"/>
  <c r="AX117" i="62"/>
  <c r="AX115" i="62"/>
  <c r="AX113" i="62"/>
  <c r="AX111" i="62"/>
  <c r="AX116" i="62"/>
  <c r="AX114" i="62"/>
  <c r="AX112" i="62"/>
  <c r="AX110" i="62"/>
  <c r="AX109" i="62"/>
  <c r="SF122" i="62"/>
  <c r="SF121" i="62"/>
  <c r="SF119" i="62"/>
  <c r="SF117" i="62"/>
  <c r="SF120" i="62"/>
  <c r="SF118" i="62"/>
  <c r="SF115" i="62"/>
  <c r="SF113" i="62"/>
  <c r="SF111" i="62"/>
  <c r="SF109" i="62"/>
  <c r="SF116" i="62"/>
  <c r="SF114" i="62"/>
  <c r="SF112" i="62"/>
  <c r="SF110" i="62"/>
  <c r="QR122" i="62"/>
  <c r="QR121" i="62"/>
  <c r="QR119" i="62"/>
  <c r="QR117" i="62"/>
  <c r="QR120" i="62"/>
  <c r="QR118" i="62"/>
  <c r="QR115" i="62"/>
  <c r="QR113" i="62"/>
  <c r="QR111" i="62"/>
  <c r="QR109" i="62"/>
  <c r="QR116" i="62"/>
  <c r="QR114" i="62"/>
  <c r="QR112" i="62"/>
  <c r="QR110" i="62"/>
  <c r="OJ122" i="62"/>
  <c r="OJ121" i="62"/>
  <c r="OJ119" i="62"/>
  <c r="OJ117" i="62"/>
  <c r="OJ120" i="62"/>
  <c r="OJ118" i="62"/>
  <c r="OJ115" i="62"/>
  <c r="OJ113" i="62"/>
  <c r="OJ111" i="62"/>
  <c r="OJ109" i="62"/>
  <c r="OJ116" i="62"/>
  <c r="OJ114" i="62"/>
  <c r="OJ112" i="62"/>
  <c r="OJ110" i="62"/>
  <c r="MB122" i="62"/>
  <c r="MB121" i="62"/>
  <c r="MB119" i="62"/>
  <c r="MB117" i="62"/>
  <c r="MB120" i="62"/>
  <c r="MB118" i="62"/>
  <c r="MB115" i="62"/>
  <c r="MB113" i="62"/>
  <c r="MB111" i="62"/>
  <c r="MB109" i="62"/>
  <c r="MB116" i="62"/>
  <c r="MB114" i="62"/>
  <c r="MB112" i="62"/>
  <c r="MB110" i="62"/>
  <c r="KN122" i="62"/>
  <c r="KN121" i="62"/>
  <c r="KN119" i="62"/>
  <c r="KN117" i="62"/>
  <c r="KN120" i="62"/>
  <c r="KN118" i="62"/>
  <c r="KN115" i="62"/>
  <c r="KN113" i="62"/>
  <c r="KN111" i="62"/>
  <c r="KN109" i="62"/>
  <c r="KN116" i="62"/>
  <c r="KN114" i="62"/>
  <c r="KN112" i="62"/>
  <c r="KN110" i="62"/>
  <c r="WL107" i="62"/>
  <c r="QI116" i="62"/>
  <c r="QI112" i="62"/>
  <c r="QI110" i="62"/>
  <c r="H108" i="62" l="1"/>
  <c r="QJ120" i="62"/>
  <c r="QJ118" i="62"/>
  <c r="QJ110" i="62"/>
  <c r="QJ112" i="62"/>
  <c r="QJ116" i="62"/>
  <c r="QJ111" i="62"/>
  <c r="QJ115" i="62"/>
  <c r="QJ119" i="62"/>
  <c r="L108" i="62"/>
  <c r="QJ114" i="62"/>
  <c r="WL122" i="62"/>
  <c r="WL121" i="62"/>
  <c r="WL119" i="62"/>
  <c r="WL117" i="62"/>
  <c r="WL120" i="62"/>
  <c r="WL118" i="62"/>
  <c r="WL115" i="62"/>
  <c r="WL113" i="62"/>
  <c r="WL111" i="62"/>
  <c r="WL109" i="62"/>
  <c r="WL116" i="62"/>
  <c r="WL114" i="62"/>
  <c r="WL112" i="62"/>
  <c r="WL110" i="62"/>
  <c r="QJ113" i="62"/>
  <c r="QJ117" i="62"/>
  <c r="QJ121" i="62"/>
  <c r="F20" i="83" l="1"/>
  <c r="F19" i="83"/>
  <c r="F18" i="83"/>
  <c r="F17" i="83"/>
  <c r="F16" i="83"/>
  <c r="F15" i="83"/>
  <c r="F14" i="83"/>
  <c r="F13" i="83"/>
  <c r="F12" i="83"/>
  <c r="F11" i="83"/>
  <c r="F10" i="83"/>
  <c r="F9" i="83"/>
  <c r="F8" i="83"/>
  <c r="R8" i="83" l="1"/>
  <c r="S8" i="83" s="1"/>
  <c r="G611" i="157" s="1"/>
  <c r="R9" i="83"/>
  <c r="S9" i="83" s="1"/>
  <c r="G612" i="157" s="1"/>
  <c r="R10" i="83"/>
  <c r="S10" i="83" s="1"/>
  <c r="G613" i="157" s="1"/>
  <c r="R11" i="83"/>
  <c r="S11" i="83" s="1"/>
  <c r="G614" i="157" s="1"/>
  <c r="R12" i="83"/>
  <c r="S12" i="83" s="1"/>
  <c r="G615" i="157" s="1"/>
  <c r="R13" i="83"/>
  <c r="S13" i="83" s="1"/>
  <c r="G616" i="157" s="1"/>
  <c r="R14" i="83"/>
  <c r="S14" i="83" s="1"/>
  <c r="G617" i="157" s="1"/>
  <c r="R15" i="83"/>
  <c r="S15" i="83" s="1"/>
  <c r="G618" i="157" s="1"/>
  <c r="R16" i="83"/>
  <c r="S16" i="83" s="1"/>
  <c r="G619" i="157" s="1"/>
  <c r="R17" i="83"/>
  <c r="S17" i="83" s="1"/>
  <c r="G620" i="157" s="1"/>
  <c r="R18" i="83"/>
  <c r="S18" i="83" s="1"/>
  <c r="G621" i="157" s="1"/>
  <c r="R19" i="83"/>
  <c r="S19" i="83" s="1"/>
  <c r="G622" i="157" s="1"/>
  <c r="R20" i="83"/>
  <c r="S20" i="83" s="1"/>
  <c r="G623" i="157" s="1"/>
  <c r="T20" i="83" l="1"/>
  <c r="W20" i="83"/>
  <c r="T18" i="83"/>
  <c r="W18" i="83"/>
  <c r="T16" i="83"/>
  <c r="W16" i="83"/>
  <c r="T14" i="83"/>
  <c r="W14" i="83"/>
  <c r="T12" i="83"/>
  <c r="W12" i="83"/>
  <c r="T10" i="83"/>
  <c r="W10" i="83"/>
  <c r="T8" i="83"/>
  <c r="W8" i="83"/>
  <c r="T19" i="83"/>
  <c r="W19" i="83"/>
  <c r="T17" i="83"/>
  <c r="W17" i="83"/>
  <c r="T15" i="83"/>
  <c r="W15" i="83"/>
  <c r="T13" i="83"/>
  <c r="W13" i="83"/>
  <c r="T11" i="83"/>
  <c r="W11" i="83"/>
  <c r="T9" i="83"/>
  <c r="W9" i="83"/>
  <c r="VX105" i="62" l="1"/>
  <c r="VX104" i="62"/>
  <c r="VX103" i="62"/>
  <c r="VX102" i="62"/>
  <c r="VX101" i="62"/>
  <c r="VX100" i="62"/>
  <c r="VX99" i="62"/>
  <c r="VX98" i="62"/>
  <c r="VX97" i="62"/>
  <c r="VX96" i="62"/>
  <c r="VX95" i="62"/>
  <c r="VX94" i="62"/>
  <c r="VX93" i="62"/>
  <c r="VX92" i="62"/>
  <c r="VX89" i="62"/>
  <c r="VX88" i="62"/>
  <c r="VX87" i="62"/>
  <c r="VX86" i="62"/>
  <c r="VX85" i="62"/>
  <c r="VX84" i="62"/>
  <c r="VX83" i="62"/>
  <c r="VX82" i="62"/>
  <c r="VX81" i="62"/>
  <c r="VX80" i="62"/>
  <c r="VX79" i="62"/>
  <c r="VX78" i="62"/>
  <c r="VX77" i="62"/>
  <c r="VX76" i="62"/>
  <c r="VX73" i="62"/>
  <c r="VX72" i="62"/>
  <c r="VX71" i="62"/>
  <c r="VX70" i="62"/>
  <c r="VX69" i="62"/>
  <c r="VX68" i="62"/>
  <c r="VX67" i="62"/>
  <c r="VX66" i="62"/>
  <c r="VX65" i="62"/>
  <c r="VX64" i="62"/>
  <c r="VX63" i="62"/>
  <c r="VX62" i="62"/>
  <c r="VX61" i="62"/>
  <c r="VX60" i="62"/>
  <c r="VX57" i="62"/>
  <c r="WA121" i="62" s="1"/>
  <c r="WC121" i="62" s="1"/>
  <c r="WD121" i="62" s="1"/>
  <c r="VX56" i="62"/>
  <c r="VX55" i="62"/>
  <c r="VX54" i="62"/>
  <c r="VX53" i="62"/>
  <c r="VX52" i="62"/>
  <c r="VX51" i="62"/>
  <c r="VX50" i="62"/>
  <c r="VX49" i="62"/>
  <c r="VX48" i="62"/>
  <c r="VX47" i="62"/>
  <c r="VX46" i="62"/>
  <c r="VX45" i="62"/>
  <c r="VX44" i="62"/>
  <c r="VX41" i="62"/>
  <c r="VX40" i="62"/>
  <c r="VX39" i="62"/>
  <c r="VX38" i="62"/>
  <c r="VX37" i="62"/>
  <c r="VX36" i="62"/>
  <c r="VX35" i="62"/>
  <c r="VX34" i="62"/>
  <c r="VX33" i="62"/>
  <c r="VX32" i="62"/>
  <c r="VX31" i="62"/>
  <c r="VX30" i="62"/>
  <c r="VX29" i="62"/>
  <c r="VX28" i="62"/>
  <c r="VN105" i="62"/>
  <c r="VN104" i="62"/>
  <c r="VN103" i="62"/>
  <c r="VN102" i="62"/>
  <c r="VN101" i="62"/>
  <c r="VN100" i="62"/>
  <c r="VN99" i="62"/>
  <c r="VN98" i="62"/>
  <c r="VN97" i="62"/>
  <c r="VN96" i="62"/>
  <c r="VN95" i="62"/>
  <c r="VN94" i="62"/>
  <c r="VN93" i="62"/>
  <c r="VN92" i="62"/>
  <c r="VN89" i="62"/>
  <c r="VN88" i="62"/>
  <c r="VN87" i="62"/>
  <c r="VN86" i="62"/>
  <c r="VN85" i="62"/>
  <c r="VN84" i="62"/>
  <c r="VN83" i="62"/>
  <c r="VN82" i="62"/>
  <c r="VN81" i="62"/>
  <c r="VN80" i="62"/>
  <c r="VN79" i="62"/>
  <c r="VN78" i="62"/>
  <c r="VN77" i="62"/>
  <c r="VN76" i="62"/>
  <c r="VN73" i="62"/>
  <c r="VN72" i="62"/>
  <c r="VN71" i="62"/>
  <c r="VN70" i="62"/>
  <c r="VN69" i="62"/>
  <c r="VN68" i="62"/>
  <c r="VN67" i="62"/>
  <c r="VN66" i="62"/>
  <c r="VN65" i="62"/>
  <c r="VN64" i="62"/>
  <c r="VN63" i="62"/>
  <c r="VN62" i="62"/>
  <c r="VN61" i="62"/>
  <c r="VN60" i="62"/>
  <c r="VN57" i="62"/>
  <c r="VN56" i="62"/>
  <c r="VN55" i="62"/>
  <c r="VN54" i="62"/>
  <c r="VN53" i="62"/>
  <c r="VN52" i="62"/>
  <c r="VN51" i="62"/>
  <c r="VN50" i="62"/>
  <c r="VN49" i="62"/>
  <c r="VN48" i="62"/>
  <c r="VN47" i="62"/>
  <c r="VN46" i="62"/>
  <c r="VN45" i="62"/>
  <c r="VN44" i="62"/>
  <c r="VN41" i="62"/>
  <c r="VN40" i="62"/>
  <c r="VN39" i="62"/>
  <c r="VN38" i="62"/>
  <c r="VN37" i="62"/>
  <c r="VN36" i="62"/>
  <c r="VN35" i="62"/>
  <c r="VN34" i="62"/>
  <c r="VN33" i="62"/>
  <c r="VN32" i="62"/>
  <c r="VN31" i="62"/>
  <c r="VN30" i="62"/>
  <c r="VN29" i="62"/>
  <c r="VN28" i="62"/>
  <c r="VD105" i="62"/>
  <c r="VD104" i="62"/>
  <c r="VD103" i="62"/>
  <c r="VD102" i="62"/>
  <c r="VD101" i="62"/>
  <c r="VD100" i="62"/>
  <c r="VD99" i="62"/>
  <c r="VD98" i="62"/>
  <c r="VD97" i="62"/>
  <c r="VD96" i="62"/>
  <c r="VD95" i="62"/>
  <c r="VD94" i="62"/>
  <c r="VD93" i="62"/>
  <c r="VD92" i="62"/>
  <c r="VD89" i="62"/>
  <c r="VD88" i="62"/>
  <c r="VD87" i="62"/>
  <c r="VD86" i="62"/>
  <c r="VD85" i="62"/>
  <c r="VD84" i="62"/>
  <c r="VD83" i="62"/>
  <c r="VD82" i="62"/>
  <c r="VD81" i="62"/>
  <c r="VD80" i="62"/>
  <c r="VD79" i="62"/>
  <c r="VD78" i="62"/>
  <c r="VD77" i="62"/>
  <c r="VD76" i="62"/>
  <c r="VD73" i="62"/>
  <c r="VD72" i="62"/>
  <c r="VD71" i="62"/>
  <c r="VD70" i="62"/>
  <c r="VD69" i="62"/>
  <c r="VD68" i="62"/>
  <c r="VD67" i="62"/>
  <c r="VD66" i="62"/>
  <c r="VD65" i="62"/>
  <c r="VD64" i="62"/>
  <c r="VD63" i="62"/>
  <c r="VD62" i="62"/>
  <c r="VD61" i="62"/>
  <c r="VD60" i="62"/>
  <c r="VD57" i="62"/>
  <c r="VG121" i="62" s="1"/>
  <c r="VI121" i="62" s="1"/>
  <c r="VJ121" i="62" s="1"/>
  <c r="VD56" i="62"/>
  <c r="VD55" i="62"/>
  <c r="VD54" i="62"/>
  <c r="VD53" i="62"/>
  <c r="VD52" i="62"/>
  <c r="VD51" i="62"/>
  <c r="VD50" i="62"/>
  <c r="VD49" i="62"/>
  <c r="VD48" i="62"/>
  <c r="VD47" i="62"/>
  <c r="VD46" i="62"/>
  <c r="VD45" i="62"/>
  <c r="VD44" i="62"/>
  <c r="VD41" i="62"/>
  <c r="VD40" i="62"/>
  <c r="VD39" i="62"/>
  <c r="VD38" i="62"/>
  <c r="VD37" i="62"/>
  <c r="VD36" i="62"/>
  <c r="VD35" i="62"/>
  <c r="VD34" i="62"/>
  <c r="VD33" i="62"/>
  <c r="VD32" i="62"/>
  <c r="VD31" i="62"/>
  <c r="VD30" i="62"/>
  <c r="VD29" i="62"/>
  <c r="VD28" i="62"/>
  <c r="UT105" i="62"/>
  <c r="UT104" i="62"/>
  <c r="UT103" i="62"/>
  <c r="UT102" i="62"/>
  <c r="UT101" i="62"/>
  <c r="UT100" i="62"/>
  <c r="UT99" i="62"/>
  <c r="UT98" i="62"/>
  <c r="UT97" i="62"/>
  <c r="UT96" i="62"/>
  <c r="UT95" i="62"/>
  <c r="UT94" i="62"/>
  <c r="UT93" i="62"/>
  <c r="UT92" i="62"/>
  <c r="UT89" i="62"/>
  <c r="UT88" i="62"/>
  <c r="UT87" i="62"/>
  <c r="UT86" i="62"/>
  <c r="UT85" i="62"/>
  <c r="UT84" i="62"/>
  <c r="UT83" i="62"/>
  <c r="UT82" i="62"/>
  <c r="UT81" i="62"/>
  <c r="UT80" i="62"/>
  <c r="UT79" i="62"/>
  <c r="UT78" i="62"/>
  <c r="UT77" i="62"/>
  <c r="UT76" i="62"/>
  <c r="UT73" i="62"/>
  <c r="UT72" i="62"/>
  <c r="UT71" i="62"/>
  <c r="UT70" i="62"/>
  <c r="UT69" i="62"/>
  <c r="UT68" i="62"/>
  <c r="UT67" i="62"/>
  <c r="UT66" i="62"/>
  <c r="UT65" i="62"/>
  <c r="UT64" i="62"/>
  <c r="UT63" i="62"/>
  <c r="UT62" i="62"/>
  <c r="UT61" i="62"/>
  <c r="UT60" i="62"/>
  <c r="UT57" i="62"/>
  <c r="UT56" i="62"/>
  <c r="UT55" i="62"/>
  <c r="UT54" i="62"/>
  <c r="UT53" i="62"/>
  <c r="UT52" i="62"/>
  <c r="UT51" i="62"/>
  <c r="UT50" i="62"/>
  <c r="UT49" i="62"/>
  <c r="UT48" i="62"/>
  <c r="UT47" i="62"/>
  <c r="UT46" i="62"/>
  <c r="UT45" i="62"/>
  <c r="UT44" i="62"/>
  <c r="UT41" i="62"/>
  <c r="UT40" i="62"/>
  <c r="UT39" i="62"/>
  <c r="UT38" i="62"/>
  <c r="UT37" i="62"/>
  <c r="UT36" i="62"/>
  <c r="UT35" i="62"/>
  <c r="UT34" i="62"/>
  <c r="UT33" i="62"/>
  <c r="UT32" i="62"/>
  <c r="UT31" i="62"/>
  <c r="UT30" i="62"/>
  <c r="UT29" i="62"/>
  <c r="UT28" i="62"/>
  <c r="UJ105" i="62"/>
  <c r="UJ104" i="62"/>
  <c r="UJ103" i="62"/>
  <c r="UJ102" i="62"/>
  <c r="UJ101" i="62"/>
  <c r="UJ100" i="62"/>
  <c r="UJ99" i="62"/>
  <c r="UJ98" i="62"/>
  <c r="UJ97" i="62"/>
  <c r="UJ96" i="62"/>
  <c r="UJ95" i="62"/>
  <c r="UJ94" i="62"/>
  <c r="UJ93" i="62"/>
  <c r="UJ92" i="62"/>
  <c r="UJ89" i="62"/>
  <c r="UJ88" i="62"/>
  <c r="UJ87" i="62"/>
  <c r="UJ86" i="62"/>
  <c r="UJ85" i="62"/>
  <c r="UJ84" i="62"/>
  <c r="UJ83" i="62"/>
  <c r="UJ82" i="62"/>
  <c r="UJ81" i="62"/>
  <c r="UJ80" i="62"/>
  <c r="UJ79" i="62"/>
  <c r="UJ78" i="62"/>
  <c r="UJ77" i="62"/>
  <c r="UJ76" i="62"/>
  <c r="UJ73" i="62"/>
  <c r="UJ72" i="62"/>
  <c r="UJ71" i="62"/>
  <c r="UJ70" i="62"/>
  <c r="UJ69" i="62"/>
  <c r="UJ68" i="62"/>
  <c r="UJ67" i="62"/>
  <c r="UJ66" i="62"/>
  <c r="UJ65" i="62"/>
  <c r="UJ64" i="62"/>
  <c r="UJ63" i="62"/>
  <c r="UJ62" i="62"/>
  <c r="UJ61" i="62"/>
  <c r="UJ60" i="62"/>
  <c r="UJ57" i="62"/>
  <c r="UM121" i="62" s="1"/>
  <c r="UO121" i="62" s="1"/>
  <c r="UP121" i="62" s="1"/>
  <c r="UJ56" i="62"/>
  <c r="UJ55" i="62"/>
  <c r="UJ54" i="62"/>
  <c r="UJ53" i="62"/>
  <c r="UJ52" i="62"/>
  <c r="UJ51" i="62"/>
  <c r="UJ50" i="62"/>
  <c r="UJ49" i="62"/>
  <c r="UJ48" i="62"/>
  <c r="UJ47" i="62"/>
  <c r="UJ46" i="62"/>
  <c r="UJ45" i="62"/>
  <c r="UJ44" i="62"/>
  <c r="UJ41" i="62"/>
  <c r="UJ40" i="62"/>
  <c r="UJ39" i="62"/>
  <c r="UJ38" i="62"/>
  <c r="UJ37" i="62"/>
  <c r="UJ36" i="62"/>
  <c r="UJ35" i="62"/>
  <c r="UJ34" i="62"/>
  <c r="UJ33" i="62"/>
  <c r="UJ32" i="62"/>
  <c r="UJ31" i="62"/>
  <c r="UJ30" i="62"/>
  <c r="UJ29" i="62"/>
  <c r="UJ28" i="62"/>
  <c r="TZ105" i="62"/>
  <c r="TZ104" i="62"/>
  <c r="TZ103" i="62"/>
  <c r="TZ102" i="62"/>
  <c r="TZ101" i="62"/>
  <c r="TZ100" i="62"/>
  <c r="TZ99" i="62"/>
  <c r="TZ98" i="62"/>
  <c r="TZ97" i="62"/>
  <c r="TZ96" i="62"/>
  <c r="TZ95" i="62"/>
  <c r="TZ94" i="62"/>
  <c r="TZ93" i="62"/>
  <c r="TZ92" i="62"/>
  <c r="TZ89" i="62"/>
  <c r="TZ88" i="62"/>
  <c r="TZ87" i="62"/>
  <c r="TZ86" i="62"/>
  <c r="TZ85" i="62"/>
  <c r="TZ84" i="62"/>
  <c r="TZ83" i="62"/>
  <c r="TZ82" i="62"/>
  <c r="TZ81" i="62"/>
  <c r="TZ80" i="62"/>
  <c r="TZ79" i="62"/>
  <c r="TZ78" i="62"/>
  <c r="TZ77" i="62"/>
  <c r="TZ76" i="62"/>
  <c r="TZ73" i="62"/>
  <c r="TZ72" i="62"/>
  <c r="TZ71" i="62"/>
  <c r="TZ70" i="62"/>
  <c r="TZ69" i="62"/>
  <c r="TZ68" i="62"/>
  <c r="TZ67" i="62"/>
  <c r="TZ66" i="62"/>
  <c r="TZ65" i="62"/>
  <c r="TZ64" i="62"/>
  <c r="TZ63" i="62"/>
  <c r="TZ62" i="62"/>
  <c r="TZ61" i="62"/>
  <c r="TZ60" i="62"/>
  <c r="TZ57" i="62"/>
  <c r="TZ56" i="62"/>
  <c r="TZ55" i="62"/>
  <c r="TZ54" i="62"/>
  <c r="TZ53" i="62"/>
  <c r="TZ52" i="62"/>
  <c r="TZ51" i="62"/>
  <c r="TZ50" i="62"/>
  <c r="TZ49" i="62"/>
  <c r="TZ48" i="62"/>
  <c r="TZ47" i="62"/>
  <c r="TZ46" i="62"/>
  <c r="TZ45" i="62"/>
  <c r="TZ44" i="62"/>
  <c r="TZ41" i="62"/>
  <c r="TZ40" i="62"/>
  <c r="TZ39" i="62"/>
  <c r="TZ38" i="62"/>
  <c r="TZ37" i="62"/>
  <c r="TZ36" i="62"/>
  <c r="TZ35" i="62"/>
  <c r="TZ34" i="62"/>
  <c r="TZ33" i="62"/>
  <c r="TZ32" i="62"/>
  <c r="TZ31" i="62"/>
  <c r="TZ30" i="62"/>
  <c r="TZ29" i="62"/>
  <c r="TZ28" i="62"/>
  <c r="TP105" i="62"/>
  <c r="TP104" i="62"/>
  <c r="TP103" i="62"/>
  <c r="TP102" i="62"/>
  <c r="TP101" i="62"/>
  <c r="TP100" i="62"/>
  <c r="TP99" i="62"/>
  <c r="TP98" i="62"/>
  <c r="TP97" i="62"/>
  <c r="TP96" i="62"/>
  <c r="TP95" i="62"/>
  <c r="TP94" i="62"/>
  <c r="TP93" i="62"/>
  <c r="TP92" i="62"/>
  <c r="TP89" i="62"/>
  <c r="TP88" i="62"/>
  <c r="TP87" i="62"/>
  <c r="TP86" i="62"/>
  <c r="TP85" i="62"/>
  <c r="TP84" i="62"/>
  <c r="TP83" i="62"/>
  <c r="TP82" i="62"/>
  <c r="TP81" i="62"/>
  <c r="TP80" i="62"/>
  <c r="TP79" i="62"/>
  <c r="TP78" i="62"/>
  <c r="TP77" i="62"/>
  <c r="TP76" i="62"/>
  <c r="TP73" i="62"/>
  <c r="TP72" i="62"/>
  <c r="TP71" i="62"/>
  <c r="TP70" i="62"/>
  <c r="TP69" i="62"/>
  <c r="TP68" i="62"/>
  <c r="TP67" i="62"/>
  <c r="TP66" i="62"/>
  <c r="TP65" i="62"/>
  <c r="TP64" i="62"/>
  <c r="TP63" i="62"/>
  <c r="TP62" i="62"/>
  <c r="TP61" i="62"/>
  <c r="TP60" i="62"/>
  <c r="TP57" i="62"/>
  <c r="TP56" i="62"/>
  <c r="TP55" i="62"/>
  <c r="TP54" i="62"/>
  <c r="TP53" i="62"/>
  <c r="TP52" i="62"/>
  <c r="TP51" i="62"/>
  <c r="TP50" i="62"/>
  <c r="TP49" i="62"/>
  <c r="TP48" i="62"/>
  <c r="TP47" i="62"/>
  <c r="TP46" i="62"/>
  <c r="TP45" i="62"/>
  <c r="TP44" i="62"/>
  <c r="TP41" i="62"/>
  <c r="TP40" i="62"/>
  <c r="TP39" i="62"/>
  <c r="TP38" i="62"/>
  <c r="TP37" i="62"/>
  <c r="TP36" i="62"/>
  <c r="TP35" i="62"/>
  <c r="TP34" i="62"/>
  <c r="TP33" i="62"/>
  <c r="TP32" i="62"/>
  <c r="TP31" i="62"/>
  <c r="TP30" i="62"/>
  <c r="TP29" i="62"/>
  <c r="TP28" i="62"/>
  <c r="TF105" i="62"/>
  <c r="TF104" i="62"/>
  <c r="TF103" i="62"/>
  <c r="TF102" i="62"/>
  <c r="TF101" i="62"/>
  <c r="TF100" i="62"/>
  <c r="TF99" i="62"/>
  <c r="TF98" i="62"/>
  <c r="TF97" i="62"/>
  <c r="TF96" i="62"/>
  <c r="TF95" i="62"/>
  <c r="TF94" i="62"/>
  <c r="TF93" i="62"/>
  <c r="TF92" i="62"/>
  <c r="TF89" i="62"/>
  <c r="TF88" i="62"/>
  <c r="TF87" i="62"/>
  <c r="TF86" i="62"/>
  <c r="TF85" i="62"/>
  <c r="TF84" i="62"/>
  <c r="TF83" i="62"/>
  <c r="TF82" i="62"/>
  <c r="TF81" i="62"/>
  <c r="TF80" i="62"/>
  <c r="TF79" i="62"/>
  <c r="TF78" i="62"/>
  <c r="TF77" i="62"/>
  <c r="TF76" i="62"/>
  <c r="TF73" i="62"/>
  <c r="TF72" i="62"/>
  <c r="TF71" i="62"/>
  <c r="TF70" i="62"/>
  <c r="TF69" i="62"/>
  <c r="TF68" i="62"/>
  <c r="TF67" i="62"/>
  <c r="TF66" i="62"/>
  <c r="TF65" i="62"/>
  <c r="TF64" i="62"/>
  <c r="TF63" i="62"/>
  <c r="TF62" i="62"/>
  <c r="TF61" i="62"/>
  <c r="TF60" i="62"/>
  <c r="TF57" i="62"/>
  <c r="TF56" i="62"/>
  <c r="TF55" i="62"/>
  <c r="TF54" i="62"/>
  <c r="TF53" i="62"/>
  <c r="TF52" i="62"/>
  <c r="TF51" i="62"/>
  <c r="TF50" i="62"/>
  <c r="TF49" i="62"/>
  <c r="TF48" i="62"/>
  <c r="TF47" i="62"/>
  <c r="TF46" i="62"/>
  <c r="TF45" i="62"/>
  <c r="TF44" i="62"/>
  <c r="TF41" i="62"/>
  <c r="TF40" i="62"/>
  <c r="TF39" i="62"/>
  <c r="TF38" i="62"/>
  <c r="TF37" i="62"/>
  <c r="TF36" i="62"/>
  <c r="TF35" i="62"/>
  <c r="TF34" i="62"/>
  <c r="TF33" i="62"/>
  <c r="TF32" i="62"/>
  <c r="TF31" i="62"/>
  <c r="TF30" i="62"/>
  <c r="TF29" i="62"/>
  <c r="TF28" i="62"/>
  <c r="SV105" i="62"/>
  <c r="SV104" i="62"/>
  <c r="SV103" i="62"/>
  <c r="SV102" i="62"/>
  <c r="SV101" i="62"/>
  <c r="SV100" i="62"/>
  <c r="SV99" i="62"/>
  <c r="SV98" i="62"/>
  <c r="SV97" i="62"/>
  <c r="SV96" i="62"/>
  <c r="SV95" i="62"/>
  <c r="SV94" i="62"/>
  <c r="SV93" i="62"/>
  <c r="SV92" i="62"/>
  <c r="SV89" i="62"/>
  <c r="SV88" i="62"/>
  <c r="SV87" i="62"/>
  <c r="SV86" i="62"/>
  <c r="SV85" i="62"/>
  <c r="SV84" i="62"/>
  <c r="SV83" i="62"/>
  <c r="SV82" i="62"/>
  <c r="SV81" i="62"/>
  <c r="SV80" i="62"/>
  <c r="SV79" i="62"/>
  <c r="SV78" i="62"/>
  <c r="SV77" i="62"/>
  <c r="SV76" i="62"/>
  <c r="SV73" i="62"/>
  <c r="SV72" i="62"/>
  <c r="SV71" i="62"/>
  <c r="SV70" i="62"/>
  <c r="SV69" i="62"/>
  <c r="SV68" i="62"/>
  <c r="SV67" i="62"/>
  <c r="SV66" i="62"/>
  <c r="SV65" i="62"/>
  <c r="SV64" i="62"/>
  <c r="SV63" i="62"/>
  <c r="SV62" i="62"/>
  <c r="SV61" i="62"/>
  <c r="SV60" i="62"/>
  <c r="SV57" i="62"/>
  <c r="SV56" i="62"/>
  <c r="SV55" i="62"/>
  <c r="SV54" i="62"/>
  <c r="SV53" i="62"/>
  <c r="SV52" i="62"/>
  <c r="SV51" i="62"/>
  <c r="SV50" i="62"/>
  <c r="SV49" i="62"/>
  <c r="SV48" i="62"/>
  <c r="SV47" i="62"/>
  <c r="SV46" i="62"/>
  <c r="SV45" i="62"/>
  <c r="SV44" i="62"/>
  <c r="SV41" i="62"/>
  <c r="SV40" i="62"/>
  <c r="SV39" i="62"/>
  <c r="SV38" i="62"/>
  <c r="SV37" i="62"/>
  <c r="SV36" i="62"/>
  <c r="SV35" i="62"/>
  <c r="SV34" i="62"/>
  <c r="SV33" i="62"/>
  <c r="SV32" i="62"/>
  <c r="SV31" i="62"/>
  <c r="SV30" i="62"/>
  <c r="SV29" i="62"/>
  <c r="SV28" i="62"/>
  <c r="SL105" i="62"/>
  <c r="SL104" i="62"/>
  <c r="SL103" i="62"/>
  <c r="SL102" i="62"/>
  <c r="SL101" i="62"/>
  <c r="SL100" i="62"/>
  <c r="SL99" i="62"/>
  <c r="SL98" i="62"/>
  <c r="SL97" i="62"/>
  <c r="SL96" i="62"/>
  <c r="SL95" i="62"/>
  <c r="SL94" i="62"/>
  <c r="SL93" i="62"/>
  <c r="SL92" i="62"/>
  <c r="SL89" i="62"/>
  <c r="SL88" i="62"/>
  <c r="SL87" i="62"/>
  <c r="SL86" i="62"/>
  <c r="SL85" i="62"/>
  <c r="SL84" i="62"/>
  <c r="SL83" i="62"/>
  <c r="SL82" i="62"/>
  <c r="SL81" i="62"/>
  <c r="SL80" i="62"/>
  <c r="SL79" i="62"/>
  <c r="SL78" i="62"/>
  <c r="SL77" i="62"/>
  <c r="SL76" i="62"/>
  <c r="SL73" i="62"/>
  <c r="SL72" i="62"/>
  <c r="SL71" i="62"/>
  <c r="SL70" i="62"/>
  <c r="SL69" i="62"/>
  <c r="SL68" i="62"/>
  <c r="SL67" i="62"/>
  <c r="SL66" i="62"/>
  <c r="SL65" i="62"/>
  <c r="SL64" i="62"/>
  <c r="SL63" i="62"/>
  <c r="SL62" i="62"/>
  <c r="SL61" i="62"/>
  <c r="SL60" i="62"/>
  <c r="SL57" i="62"/>
  <c r="SL56" i="62"/>
  <c r="SL55" i="62"/>
  <c r="SL54" i="62"/>
  <c r="SL53" i="62"/>
  <c r="SL52" i="62"/>
  <c r="SL51" i="62"/>
  <c r="SO115" i="62" s="1"/>
  <c r="SQ115" i="62" s="1"/>
  <c r="SR115" i="62" s="1"/>
  <c r="SL50" i="62"/>
  <c r="SL49" i="62"/>
  <c r="SL48" i="62"/>
  <c r="SL47" i="62"/>
  <c r="SL46" i="62"/>
  <c r="SL45" i="62"/>
  <c r="SL44" i="62"/>
  <c r="SL41" i="62"/>
  <c r="SL40" i="62"/>
  <c r="SL39" i="62"/>
  <c r="SL38" i="62"/>
  <c r="SL37" i="62"/>
  <c r="SL36" i="62"/>
  <c r="SL35" i="62"/>
  <c r="SL34" i="62"/>
  <c r="SL33" i="62"/>
  <c r="SL32" i="62"/>
  <c r="SL31" i="62"/>
  <c r="SL30" i="62"/>
  <c r="SL29" i="62"/>
  <c r="SL28" i="62"/>
  <c r="SB105" i="62"/>
  <c r="SB104" i="62"/>
  <c r="SB103" i="62"/>
  <c r="SB102" i="62"/>
  <c r="SB101" i="62"/>
  <c r="SB100" i="62"/>
  <c r="SB99" i="62"/>
  <c r="SB98" i="62"/>
  <c r="SB97" i="62"/>
  <c r="SB96" i="62"/>
  <c r="SB95" i="62"/>
  <c r="SB94" i="62"/>
  <c r="SB93" i="62"/>
  <c r="SB92" i="62"/>
  <c r="SB89" i="62"/>
  <c r="SB88" i="62"/>
  <c r="SB87" i="62"/>
  <c r="SB86" i="62"/>
  <c r="SB85" i="62"/>
  <c r="SB84" i="62"/>
  <c r="SB83" i="62"/>
  <c r="SB82" i="62"/>
  <c r="SB81" i="62"/>
  <c r="SB80" i="62"/>
  <c r="SB79" i="62"/>
  <c r="SB78" i="62"/>
  <c r="SB77" i="62"/>
  <c r="SB76" i="62"/>
  <c r="SB73" i="62"/>
  <c r="SB72" i="62"/>
  <c r="SB71" i="62"/>
  <c r="SB70" i="62"/>
  <c r="SB69" i="62"/>
  <c r="SB68" i="62"/>
  <c r="SB67" i="62"/>
  <c r="SB66" i="62"/>
  <c r="SB65" i="62"/>
  <c r="SB64" i="62"/>
  <c r="SB63" i="62"/>
  <c r="SB62" i="62"/>
  <c r="SB61" i="62"/>
  <c r="SB60" i="62"/>
  <c r="SB57" i="62"/>
  <c r="SE121" i="62" s="1"/>
  <c r="SG121" i="62" s="1"/>
  <c r="SH121" i="62" s="1"/>
  <c r="SB56" i="62"/>
  <c r="SB55" i="62"/>
  <c r="SB54" i="62"/>
  <c r="SB53" i="62"/>
  <c r="SB52" i="62"/>
  <c r="SB51" i="62"/>
  <c r="SB50" i="62"/>
  <c r="SB49" i="62"/>
  <c r="SB48" i="62"/>
  <c r="SB47" i="62"/>
  <c r="SB46" i="62"/>
  <c r="SB45" i="62"/>
  <c r="SB44" i="62"/>
  <c r="SB41" i="62"/>
  <c r="SB40" i="62"/>
  <c r="SB39" i="62"/>
  <c r="SB38" i="62"/>
  <c r="SB37" i="62"/>
  <c r="SB36" i="62"/>
  <c r="SB35" i="62"/>
  <c r="SB34" i="62"/>
  <c r="SB33" i="62"/>
  <c r="SB32" i="62"/>
  <c r="SB31" i="62"/>
  <c r="SB30" i="62"/>
  <c r="SB29" i="62"/>
  <c r="SB28" i="62"/>
  <c r="RR105" i="62"/>
  <c r="RR104" i="62"/>
  <c r="RR103" i="62"/>
  <c r="RR102" i="62"/>
  <c r="RR101" i="62"/>
  <c r="RR100" i="62"/>
  <c r="RR99" i="62"/>
  <c r="RR98" i="62"/>
  <c r="RR97" i="62"/>
  <c r="RR96" i="62"/>
  <c r="RR95" i="62"/>
  <c r="RR94" i="62"/>
  <c r="RR93" i="62"/>
  <c r="RR92" i="62"/>
  <c r="RR89" i="62"/>
  <c r="RR88" i="62"/>
  <c r="RR87" i="62"/>
  <c r="RR86" i="62"/>
  <c r="RR85" i="62"/>
  <c r="RR84" i="62"/>
  <c r="RR83" i="62"/>
  <c r="RR82" i="62"/>
  <c r="RR81" i="62"/>
  <c r="RR80" i="62"/>
  <c r="RR79" i="62"/>
  <c r="RR78" i="62"/>
  <c r="RR77" i="62"/>
  <c r="RR76" i="62"/>
  <c r="RR73" i="62"/>
  <c r="RR72" i="62"/>
  <c r="RR71" i="62"/>
  <c r="RR70" i="62"/>
  <c r="RR69" i="62"/>
  <c r="RR68" i="62"/>
  <c r="RR67" i="62"/>
  <c r="RR66" i="62"/>
  <c r="RR65" i="62"/>
  <c r="RR64" i="62"/>
  <c r="RR63" i="62"/>
  <c r="RR62" i="62"/>
  <c r="RR61" i="62"/>
  <c r="RR60" i="62"/>
  <c r="RR57" i="62"/>
  <c r="RR56" i="62"/>
  <c r="RR55" i="62"/>
  <c r="RR54" i="62"/>
  <c r="RR53" i="62"/>
  <c r="RR52" i="62"/>
  <c r="RR51" i="62"/>
  <c r="RU115" i="62" s="1"/>
  <c r="RW115" i="62" s="1"/>
  <c r="RX115" i="62" s="1"/>
  <c r="RR50" i="62"/>
  <c r="RR49" i="62"/>
  <c r="RR48" i="62"/>
  <c r="RR47" i="62"/>
  <c r="RR46" i="62"/>
  <c r="RR45" i="62"/>
  <c r="RR44" i="62"/>
  <c r="RR41" i="62"/>
  <c r="RR40" i="62"/>
  <c r="RR39" i="62"/>
  <c r="RR38" i="62"/>
  <c r="RR37" i="62"/>
  <c r="RR36" i="62"/>
  <c r="RR35" i="62"/>
  <c r="RR34" i="62"/>
  <c r="RR33" i="62"/>
  <c r="RR32" i="62"/>
  <c r="RR31" i="62"/>
  <c r="RR30" i="62"/>
  <c r="RR29" i="62"/>
  <c r="RR28" i="62"/>
  <c r="RH105" i="62"/>
  <c r="RH104" i="62"/>
  <c r="RH103" i="62"/>
  <c r="RH102" i="62"/>
  <c r="RH101" i="62"/>
  <c r="RH100" i="62"/>
  <c r="RH99" i="62"/>
  <c r="RH98" i="62"/>
  <c r="RH97" i="62"/>
  <c r="RH96" i="62"/>
  <c r="RH95" i="62"/>
  <c r="RH94" i="62"/>
  <c r="RH93" i="62"/>
  <c r="RH92" i="62"/>
  <c r="RH89" i="62"/>
  <c r="RH88" i="62"/>
  <c r="RH87" i="62"/>
  <c r="RH86" i="62"/>
  <c r="RH85" i="62"/>
  <c r="RH84" i="62"/>
  <c r="RH83" i="62"/>
  <c r="RH82" i="62"/>
  <c r="RH81" i="62"/>
  <c r="RH80" i="62"/>
  <c r="RH79" i="62"/>
  <c r="RH78" i="62"/>
  <c r="RH77" i="62"/>
  <c r="RH76" i="62"/>
  <c r="RH73" i="62"/>
  <c r="RH72" i="62"/>
  <c r="RH71" i="62"/>
  <c r="RH70" i="62"/>
  <c r="RH69" i="62"/>
  <c r="RH68" i="62"/>
  <c r="RH67" i="62"/>
  <c r="RH66" i="62"/>
  <c r="RH65" i="62"/>
  <c r="RH64" i="62"/>
  <c r="RH63" i="62"/>
  <c r="RH62" i="62"/>
  <c r="RH61" i="62"/>
  <c r="RH60" i="62"/>
  <c r="RH57" i="62"/>
  <c r="RK121" i="62" s="1"/>
  <c r="RM121" i="62" s="1"/>
  <c r="RN121" i="62" s="1"/>
  <c r="RH56" i="62"/>
  <c r="RH55" i="62"/>
  <c r="RH54" i="62"/>
  <c r="RH53" i="62"/>
  <c r="RH52" i="62"/>
  <c r="RH51" i="62"/>
  <c r="RH50" i="62"/>
  <c r="RH49" i="62"/>
  <c r="RH48" i="62"/>
  <c r="RH47" i="62"/>
  <c r="RH46" i="62"/>
  <c r="RH45" i="62"/>
  <c r="RH44" i="62"/>
  <c r="RH41" i="62"/>
  <c r="RH40" i="62"/>
  <c r="RH39" i="62"/>
  <c r="RH38" i="62"/>
  <c r="RH37" i="62"/>
  <c r="RH36" i="62"/>
  <c r="RH35" i="62"/>
  <c r="RH34" i="62"/>
  <c r="RH33" i="62"/>
  <c r="RH32" i="62"/>
  <c r="RH31" i="62"/>
  <c r="RH30" i="62"/>
  <c r="RH29" i="62"/>
  <c r="RH28" i="62"/>
  <c r="QX105" i="62"/>
  <c r="QX104" i="62"/>
  <c r="QX103" i="62"/>
  <c r="QX102" i="62"/>
  <c r="QX101" i="62"/>
  <c r="QX100" i="62"/>
  <c r="QX99" i="62"/>
  <c r="QX98" i="62"/>
  <c r="QX97" i="62"/>
  <c r="QX96" i="62"/>
  <c r="QX95" i="62"/>
  <c r="QX94" i="62"/>
  <c r="QX93" i="62"/>
  <c r="QX92" i="62"/>
  <c r="QX89" i="62"/>
  <c r="QX88" i="62"/>
  <c r="QX87" i="62"/>
  <c r="QX86" i="62"/>
  <c r="QX85" i="62"/>
  <c r="QX84" i="62"/>
  <c r="QX83" i="62"/>
  <c r="QX82" i="62"/>
  <c r="QX81" i="62"/>
  <c r="QX80" i="62"/>
  <c r="QX79" i="62"/>
  <c r="QX78" i="62"/>
  <c r="QX77" i="62"/>
  <c r="QX76" i="62"/>
  <c r="QX73" i="62"/>
  <c r="QX72" i="62"/>
  <c r="QX71" i="62"/>
  <c r="QX70" i="62"/>
  <c r="QX69" i="62"/>
  <c r="QX68" i="62"/>
  <c r="QX67" i="62"/>
  <c r="QX66" i="62"/>
  <c r="QX65" i="62"/>
  <c r="QX64" i="62"/>
  <c r="QX63" i="62"/>
  <c r="QX62" i="62"/>
  <c r="QX61" i="62"/>
  <c r="QX60" i="62"/>
  <c r="QX57" i="62"/>
  <c r="QX56" i="62"/>
  <c r="QX55" i="62"/>
  <c r="QX54" i="62"/>
  <c r="QX53" i="62"/>
  <c r="QX52" i="62"/>
  <c r="QX51" i="62"/>
  <c r="RA115" i="62" s="1"/>
  <c r="RC115" i="62" s="1"/>
  <c r="RD115" i="62" s="1"/>
  <c r="QX50" i="62"/>
  <c r="QX49" i="62"/>
  <c r="QX48" i="62"/>
  <c r="QX47" i="62"/>
  <c r="QX46" i="62"/>
  <c r="QX45" i="62"/>
  <c r="QX44" i="62"/>
  <c r="QX41" i="62"/>
  <c r="QX40" i="62"/>
  <c r="QX39" i="62"/>
  <c r="QX38" i="62"/>
  <c r="QX37" i="62"/>
  <c r="QX36" i="62"/>
  <c r="QX35" i="62"/>
  <c r="QX34" i="62"/>
  <c r="QX33" i="62"/>
  <c r="QX32" i="62"/>
  <c r="QX31" i="62"/>
  <c r="QX30" i="62"/>
  <c r="QX29" i="62"/>
  <c r="QX28" i="62"/>
  <c r="QN105" i="62"/>
  <c r="QN104" i="62"/>
  <c r="QN103" i="62"/>
  <c r="QN102" i="62"/>
  <c r="QN101" i="62"/>
  <c r="QN100" i="62"/>
  <c r="QN99" i="62"/>
  <c r="QN98" i="62"/>
  <c r="QN97" i="62"/>
  <c r="QN96" i="62"/>
  <c r="QN95" i="62"/>
  <c r="QN94" i="62"/>
  <c r="QN93" i="62"/>
  <c r="QN92" i="62"/>
  <c r="QN89" i="62"/>
  <c r="QN88" i="62"/>
  <c r="QN87" i="62"/>
  <c r="QN86" i="62"/>
  <c r="QN85" i="62"/>
  <c r="QN84" i="62"/>
  <c r="QN83" i="62"/>
  <c r="QN82" i="62"/>
  <c r="QN81" i="62"/>
  <c r="QN80" i="62"/>
  <c r="QN79" i="62"/>
  <c r="QN78" i="62"/>
  <c r="QN77" i="62"/>
  <c r="QN76" i="62"/>
  <c r="QN73" i="62"/>
  <c r="QN72" i="62"/>
  <c r="QN71" i="62"/>
  <c r="QN70" i="62"/>
  <c r="QN69" i="62"/>
  <c r="QN68" i="62"/>
  <c r="QN67" i="62"/>
  <c r="QN66" i="62"/>
  <c r="QN65" i="62"/>
  <c r="QN64" i="62"/>
  <c r="QN63" i="62"/>
  <c r="QN62" i="62"/>
  <c r="QN61" i="62"/>
  <c r="QN60" i="62"/>
  <c r="QN57" i="62"/>
  <c r="QQ121" i="62" s="1"/>
  <c r="QS121" i="62" s="1"/>
  <c r="QT121" i="62" s="1"/>
  <c r="QN56" i="62"/>
  <c r="QN55" i="62"/>
  <c r="QN54" i="62"/>
  <c r="QN53" i="62"/>
  <c r="QN52" i="62"/>
  <c r="QN51" i="62"/>
  <c r="QN50" i="62"/>
  <c r="QN49" i="62"/>
  <c r="QN48" i="62"/>
  <c r="QN47" i="62"/>
  <c r="QN46" i="62"/>
  <c r="QN45" i="62"/>
  <c r="QN44" i="62"/>
  <c r="QN41" i="62"/>
  <c r="QN40" i="62"/>
  <c r="QN39" i="62"/>
  <c r="QN38" i="62"/>
  <c r="QN37" i="62"/>
  <c r="QN36" i="62"/>
  <c r="QN35" i="62"/>
  <c r="QN34" i="62"/>
  <c r="QN33" i="62"/>
  <c r="QN32" i="62"/>
  <c r="QN31" i="62"/>
  <c r="QN30" i="62"/>
  <c r="QN29" i="62"/>
  <c r="QN28" i="62"/>
  <c r="QD105" i="62"/>
  <c r="QD104" i="62"/>
  <c r="QD103" i="62"/>
  <c r="QD102" i="62"/>
  <c r="QD101" i="62"/>
  <c r="QD100" i="62"/>
  <c r="QD99" i="62"/>
  <c r="QD98" i="62"/>
  <c r="QD97" i="62"/>
  <c r="QD96" i="62"/>
  <c r="QD95" i="62"/>
  <c r="QD94" i="62"/>
  <c r="QD93" i="62"/>
  <c r="QD92" i="62"/>
  <c r="QD90" i="62" s="1"/>
  <c r="QD89" i="62"/>
  <c r="QD88" i="62"/>
  <c r="QD87" i="62"/>
  <c r="QD86" i="62"/>
  <c r="QD85" i="62"/>
  <c r="QD84" i="62"/>
  <c r="QD83" i="62"/>
  <c r="QD82" i="62"/>
  <c r="QD81" i="62"/>
  <c r="QD80" i="62"/>
  <c r="QD79" i="62"/>
  <c r="QD78" i="62"/>
  <c r="QD77" i="62"/>
  <c r="QD76" i="62"/>
  <c r="QD73" i="62"/>
  <c r="QD72" i="62"/>
  <c r="QD71" i="62"/>
  <c r="QD70" i="62"/>
  <c r="QD69" i="62"/>
  <c r="QD68" i="62"/>
  <c r="QD67" i="62"/>
  <c r="QD66" i="62"/>
  <c r="QD65" i="62"/>
  <c r="QD64" i="62"/>
  <c r="QD63" i="62"/>
  <c r="QD62" i="62"/>
  <c r="QD61" i="62"/>
  <c r="QD60" i="62"/>
  <c r="QD58" i="62" s="1"/>
  <c r="QD57" i="62"/>
  <c r="QD56" i="62"/>
  <c r="QD55" i="62"/>
  <c r="QD54" i="62"/>
  <c r="QD53" i="62"/>
  <c r="QD52" i="62"/>
  <c r="QD51" i="62"/>
  <c r="QD50" i="62"/>
  <c r="QD49" i="62"/>
  <c r="QD48" i="62"/>
  <c r="QD47" i="62"/>
  <c r="QD46" i="62"/>
  <c r="QD45" i="62"/>
  <c r="QD44" i="62"/>
  <c r="QD41" i="62"/>
  <c r="QD40" i="62"/>
  <c r="QD39" i="62"/>
  <c r="QD38" i="62"/>
  <c r="QD37" i="62"/>
  <c r="QD36" i="62"/>
  <c r="QD35" i="62"/>
  <c r="QD34" i="62"/>
  <c r="QD33" i="62"/>
  <c r="QD32" i="62"/>
  <c r="QD31" i="62"/>
  <c r="QD30" i="62"/>
  <c r="QD29" i="62"/>
  <c r="QD28" i="62"/>
  <c r="PT105" i="62"/>
  <c r="PT104" i="62"/>
  <c r="PT103" i="62"/>
  <c r="PT102" i="62"/>
  <c r="PT101" i="62"/>
  <c r="PT100" i="62"/>
  <c r="PT99" i="62"/>
  <c r="PT98" i="62"/>
  <c r="PT97" i="62"/>
  <c r="PT96" i="62"/>
  <c r="PT95" i="62"/>
  <c r="PT94" i="62"/>
  <c r="PT93" i="62"/>
  <c r="PT92" i="62"/>
  <c r="PT89" i="62"/>
  <c r="PT88" i="62"/>
  <c r="PT87" i="62"/>
  <c r="PT86" i="62"/>
  <c r="PT85" i="62"/>
  <c r="PT84" i="62"/>
  <c r="PT83" i="62"/>
  <c r="PT82" i="62"/>
  <c r="PT81" i="62"/>
  <c r="PT80" i="62"/>
  <c r="PT79" i="62"/>
  <c r="PT78" i="62"/>
  <c r="PT77" i="62"/>
  <c r="PT76" i="62"/>
  <c r="PT73" i="62"/>
  <c r="PT72" i="62"/>
  <c r="PT71" i="62"/>
  <c r="PT70" i="62"/>
  <c r="PT69" i="62"/>
  <c r="PT68" i="62"/>
  <c r="PT67" i="62"/>
  <c r="PT66" i="62"/>
  <c r="PT65" i="62"/>
  <c r="PT64" i="62"/>
  <c r="PT63" i="62"/>
  <c r="PT62" i="62"/>
  <c r="PT61" i="62"/>
  <c r="PT60" i="62"/>
  <c r="PT57" i="62"/>
  <c r="PT56" i="62"/>
  <c r="PT55" i="62"/>
  <c r="PT54" i="62"/>
  <c r="PT53" i="62"/>
  <c r="PT52" i="62"/>
  <c r="PT51" i="62"/>
  <c r="PT50" i="62"/>
  <c r="PT49" i="62"/>
  <c r="PT48" i="62"/>
  <c r="PT47" i="62"/>
  <c r="PT46" i="62"/>
  <c r="PT45" i="62"/>
  <c r="PT44" i="62"/>
  <c r="PT41" i="62"/>
  <c r="PT40" i="62"/>
  <c r="PT39" i="62"/>
  <c r="PT38" i="62"/>
  <c r="PT37" i="62"/>
  <c r="PT36" i="62"/>
  <c r="PT35" i="62"/>
  <c r="PT34" i="62"/>
  <c r="PT33" i="62"/>
  <c r="PT32" i="62"/>
  <c r="PT31" i="62"/>
  <c r="PT30" i="62"/>
  <c r="PT29" i="62"/>
  <c r="PT28" i="62"/>
  <c r="PJ105" i="62"/>
  <c r="PJ104" i="62"/>
  <c r="PJ103" i="62"/>
  <c r="PJ102" i="62"/>
  <c r="PJ101" i="62"/>
  <c r="PJ100" i="62"/>
  <c r="PJ99" i="62"/>
  <c r="PJ98" i="62"/>
  <c r="PJ97" i="62"/>
  <c r="PJ96" i="62"/>
  <c r="PJ95" i="62"/>
  <c r="PJ94" i="62"/>
  <c r="PJ93" i="62"/>
  <c r="PJ92" i="62"/>
  <c r="PJ89" i="62"/>
  <c r="PJ88" i="62"/>
  <c r="PJ87" i="62"/>
  <c r="PJ86" i="62"/>
  <c r="PJ85" i="62"/>
  <c r="PJ84" i="62"/>
  <c r="PJ83" i="62"/>
  <c r="PJ82" i="62"/>
  <c r="PJ81" i="62"/>
  <c r="PJ80" i="62"/>
  <c r="PJ79" i="62"/>
  <c r="PJ78" i="62"/>
  <c r="PJ77" i="62"/>
  <c r="PJ76" i="62"/>
  <c r="PJ73" i="62"/>
  <c r="PJ72" i="62"/>
  <c r="PJ71" i="62"/>
  <c r="PJ70" i="62"/>
  <c r="PJ69" i="62"/>
  <c r="PJ68" i="62"/>
  <c r="PJ67" i="62"/>
  <c r="PJ66" i="62"/>
  <c r="PJ65" i="62"/>
  <c r="PJ64" i="62"/>
  <c r="PJ63" i="62"/>
  <c r="PJ62" i="62"/>
  <c r="PJ61" i="62"/>
  <c r="PJ60" i="62"/>
  <c r="PJ57" i="62"/>
  <c r="PJ56" i="62"/>
  <c r="PJ55" i="62"/>
  <c r="PJ54" i="62"/>
  <c r="PJ53" i="62"/>
  <c r="PJ52" i="62"/>
  <c r="PJ51" i="62"/>
  <c r="PJ50" i="62"/>
  <c r="PJ49" i="62"/>
  <c r="PJ48" i="62"/>
  <c r="PJ47" i="62"/>
  <c r="PJ46" i="62"/>
  <c r="PJ45" i="62"/>
  <c r="PJ44" i="62"/>
  <c r="PJ41" i="62"/>
  <c r="PJ40" i="62"/>
  <c r="PJ39" i="62"/>
  <c r="PJ38" i="62"/>
  <c r="PJ37" i="62"/>
  <c r="PJ36" i="62"/>
  <c r="PJ35" i="62"/>
  <c r="PJ34" i="62"/>
  <c r="PJ33" i="62"/>
  <c r="PJ32" i="62"/>
  <c r="PJ31" i="62"/>
  <c r="PJ30" i="62"/>
  <c r="PJ29" i="62"/>
  <c r="PJ28" i="62"/>
  <c r="OZ105" i="62"/>
  <c r="OZ104" i="62"/>
  <c r="OZ103" i="62"/>
  <c r="OZ102" i="62"/>
  <c r="OZ101" i="62"/>
  <c r="OZ100" i="62"/>
  <c r="OZ99" i="62"/>
  <c r="OZ98" i="62"/>
  <c r="OZ97" i="62"/>
  <c r="OZ96" i="62"/>
  <c r="OZ95" i="62"/>
  <c r="OZ94" i="62"/>
  <c r="OZ93" i="62"/>
  <c r="OZ92" i="62"/>
  <c r="OZ89" i="62"/>
  <c r="OZ88" i="62"/>
  <c r="OZ87" i="62"/>
  <c r="OZ86" i="62"/>
  <c r="OZ85" i="62"/>
  <c r="OZ84" i="62"/>
  <c r="OZ83" i="62"/>
  <c r="OZ82" i="62"/>
  <c r="OZ81" i="62"/>
  <c r="OZ80" i="62"/>
  <c r="OZ79" i="62"/>
  <c r="OZ78" i="62"/>
  <c r="OZ77" i="62"/>
  <c r="OZ76" i="62"/>
  <c r="OZ73" i="62"/>
  <c r="OZ72" i="62"/>
  <c r="OZ71" i="62"/>
  <c r="OZ70" i="62"/>
  <c r="OZ69" i="62"/>
  <c r="OZ68" i="62"/>
  <c r="OZ67" i="62"/>
  <c r="OZ66" i="62"/>
  <c r="OZ65" i="62"/>
  <c r="OZ64" i="62"/>
  <c r="OZ63" i="62"/>
  <c r="OZ62" i="62"/>
  <c r="OZ61" i="62"/>
  <c r="OZ60" i="62"/>
  <c r="OZ57" i="62"/>
  <c r="PC121" i="62" s="1"/>
  <c r="PE121" i="62" s="1"/>
  <c r="PF121" i="62" s="1"/>
  <c r="OZ56" i="62"/>
  <c r="OZ55" i="62"/>
  <c r="OZ54" i="62"/>
  <c r="OZ53" i="62"/>
  <c r="OZ52" i="62"/>
  <c r="OZ51" i="62"/>
  <c r="OZ50" i="62"/>
  <c r="OZ49" i="62"/>
  <c r="OZ48" i="62"/>
  <c r="OZ47" i="62"/>
  <c r="OZ46" i="62"/>
  <c r="OZ45" i="62"/>
  <c r="OZ44" i="62"/>
  <c r="OZ41" i="62"/>
  <c r="OZ40" i="62"/>
  <c r="OZ39" i="62"/>
  <c r="OZ38" i="62"/>
  <c r="OZ37" i="62"/>
  <c r="OZ36" i="62"/>
  <c r="OZ35" i="62"/>
  <c r="OZ34" i="62"/>
  <c r="OZ33" i="62"/>
  <c r="OZ32" i="62"/>
  <c r="OZ31" i="62"/>
  <c r="OZ30" i="62"/>
  <c r="OZ29" i="62"/>
  <c r="OZ28" i="62"/>
  <c r="OP105" i="62"/>
  <c r="OP104" i="62"/>
  <c r="OP103" i="62"/>
  <c r="OP102" i="62"/>
  <c r="OP101" i="62"/>
  <c r="OP100" i="62"/>
  <c r="OP99" i="62"/>
  <c r="OP98" i="62"/>
  <c r="OP97" i="62"/>
  <c r="OP96" i="62"/>
  <c r="OP95" i="62"/>
  <c r="OP94" i="62"/>
  <c r="OP93" i="62"/>
  <c r="OP92" i="62"/>
  <c r="OP89" i="62"/>
  <c r="OP88" i="62"/>
  <c r="OP87" i="62"/>
  <c r="OP86" i="62"/>
  <c r="OP85" i="62"/>
  <c r="OP84" i="62"/>
  <c r="OP83" i="62"/>
  <c r="OP82" i="62"/>
  <c r="OP81" i="62"/>
  <c r="OP80" i="62"/>
  <c r="OP79" i="62"/>
  <c r="OP78" i="62"/>
  <c r="OP77" i="62"/>
  <c r="OP76" i="62"/>
  <c r="OP73" i="62"/>
  <c r="OP72" i="62"/>
  <c r="OP71" i="62"/>
  <c r="OP70" i="62"/>
  <c r="OP69" i="62"/>
  <c r="OP68" i="62"/>
  <c r="OP67" i="62"/>
  <c r="OP66" i="62"/>
  <c r="OP65" i="62"/>
  <c r="OP64" i="62"/>
  <c r="OP63" i="62"/>
  <c r="OP62" i="62"/>
  <c r="OP61" i="62"/>
  <c r="OP60" i="62"/>
  <c r="OP57" i="62"/>
  <c r="OP56" i="62"/>
  <c r="OP55" i="62"/>
  <c r="OP54" i="62"/>
  <c r="OP53" i="62"/>
  <c r="OP52" i="62"/>
  <c r="OP51" i="62"/>
  <c r="OS115" i="62" s="1"/>
  <c r="OU115" i="62" s="1"/>
  <c r="OV115" i="62" s="1"/>
  <c r="OP50" i="62"/>
  <c r="OP49" i="62"/>
  <c r="OP48" i="62"/>
  <c r="OP47" i="62"/>
  <c r="OP46" i="62"/>
  <c r="OP45" i="62"/>
  <c r="OP44" i="62"/>
  <c r="OP41" i="62"/>
  <c r="OP40" i="62"/>
  <c r="OP39" i="62"/>
  <c r="OP38" i="62"/>
  <c r="OP37" i="62"/>
  <c r="OP36" i="62"/>
  <c r="OP35" i="62"/>
  <c r="OP34" i="62"/>
  <c r="OP33" i="62"/>
  <c r="OP32" i="62"/>
  <c r="OP31" i="62"/>
  <c r="OP30" i="62"/>
  <c r="OP29" i="62"/>
  <c r="OP28" i="62"/>
  <c r="OF105" i="62"/>
  <c r="OF104" i="62"/>
  <c r="OF103" i="62"/>
  <c r="OF102" i="62"/>
  <c r="OF101" i="62"/>
  <c r="OF100" i="62"/>
  <c r="OF99" i="62"/>
  <c r="OF98" i="62"/>
  <c r="OF97" i="62"/>
  <c r="OF96" i="62"/>
  <c r="OF95" i="62"/>
  <c r="OF94" i="62"/>
  <c r="OF93" i="62"/>
  <c r="OF92" i="62"/>
  <c r="OF89" i="62"/>
  <c r="OF88" i="62"/>
  <c r="OF87" i="62"/>
  <c r="OF86" i="62"/>
  <c r="OF85" i="62"/>
  <c r="OF84" i="62"/>
  <c r="OF83" i="62"/>
  <c r="OF82" i="62"/>
  <c r="OF81" i="62"/>
  <c r="OF80" i="62"/>
  <c r="OF79" i="62"/>
  <c r="OF78" i="62"/>
  <c r="OF77" i="62"/>
  <c r="OF76" i="62"/>
  <c r="OF73" i="62"/>
  <c r="OF72" i="62"/>
  <c r="OF71" i="62"/>
  <c r="OF70" i="62"/>
  <c r="OF69" i="62"/>
  <c r="OF68" i="62"/>
  <c r="OF67" i="62"/>
  <c r="OF66" i="62"/>
  <c r="OF65" i="62"/>
  <c r="OF64" i="62"/>
  <c r="OF63" i="62"/>
  <c r="OF62" i="62"/>
  <c r="OF61" i="62"/>
  <c r="OF60" i="62"/>
  <c r="OF57" i="62"/>
  <c r="OI121" i="62" s="1"/>
  <c r="OK121" i="62" s="1"/>
  <c r="OL121" i="62" s="1"/>
  <c r="OF56" i="62"/>
  <c r="OF55" i="62"/>
  <c r="OF54" i="62"/>
  <c r="OF53" i="62"/>
  <c r="OF52" i="62"/>
  <c r="OF51" i="62"/>
  <c r="OF50" i="62"/>
  <c r="OF49" i="62"/>
  <c r="OF48" i="62"/>
  <c r="OF47" i="62"/>
  <c r="OF46" i="62"/>
  <c r="OF45" i="62"/>
  <c r="OF44" i="62"/>
  <c r="OF41" i="62"/>
  <c r="OF40" i="62"/>
  <c r="OF39" i="62"/>
  <c r="OF38" i="62"/>
  <c r="OF37" i="62"/>
  <c r="OF36" i="62"/>
  <c r="OF35" i="62"/>
  <c r="OF34" i="62"/>
  <c r="OF33" i="62"/>
  <c r="OF32" i="62"/>
  <c r="OF31" i="62"/>
  <c r="OF30" i="62"/>
  <c r="OF29" i="62"/>
  <c r="OF28" i="62"/>
  <c r="NV105" i="62"/>
  <c r="NV104" i="62"/>
  <c r="NV103" i="62"/>
  <c r="NV102" i="62"/>
  <c r="NV101" i="62"/>
  <c r="NV100" i="62"/>
  <c r="NV99" i="62"/>
  <c r="NV98" i="62"/>
  <c r="NV97" i="62"/>
  <c r="NV96" i="62"/>
  <c r="NV95" i="62"/>
  <c r="NV94" i="62"/>
  <c r="NV93" i="62"/>
  <c r="NV92" i="62"/>
  <c r="NV89" i="62"/>
  <c r="NV88" i="62"/>
  <c r="NV87" i="62"/>
  <c r="NV86" i="62"/>
  <c r="NV85" i="62"/>
  <c r="NV84" i="62"/>
  <c r="NV83" i="62"/>
  <c r="NV82" i="62"/>
  <c r="NV81" i="62"/>
  <c r="NV80" i="62"/>
  <c r="NV79" i="62"/>
  <c r="NV78" i="62"/>
  <c r="NV77" i="62"/>
  <c r="NV76" i="62"/>
  <c r="NV73" i="62"/>
  <c r="NV72" i="62"/>
  <c r="NV71" i="62"/>
  <c r="NV70" i="62"/>
  <c r="NV69" i="62"/>
  <c r="NV68" i="62"/>
  <c r="NV67" i="62"/>
  <c r="NV66" i="62"/>
  <c r="NV65" i="62"/>
  <c r="NV64" i="62"/>
  <c r="NV63" i="62"/>
  <c r="NV62" i="62"/>
  <c r="NV61" i="62"/>
  <c r="NV60" i="62"/>
  <c r="NV57" i="62"/>
  <c r="NV56" i="62"/>
  <c r="NV55" i="62"/>
  <c r="NV54" i="62"/>
  <c r="NV53" i="62"/>
  <c r="NV52" i="62"/>
  <c r="NV51" i="62"/>
  <c r="NV50" i="62"/>
  <c r="NV49" i="62"/>
  <c r="NV48" i="62"/>
  <c r="NV47" i="62"/>
  <c r="NV46" i="62"/>
  <c r="NV45" i="62"/>
  <c r="NV44" i="62"/>
  <c r="NV41" i="62"/>
  <c r="NV40" i="62"/>
  <c r="NV39" i="62"/>
  <c r="NV38" i="62"/>
  <c r="NV37" i="62"/>
  <c r="NV36" i="62"/>
  <c r="NV35" i="62"/>
  <c r="NV34" i="62"/>
  <c r="NV33" i="62"/>
  <c r="NV32" i="62"/>
  <c r="NV31" i="62"/>
  <c r="NV30" i="62"/>
  <c r="NV29" i="62"/>
  <c r="NV28" i="62"/>
  <c r="NL105" i="62"/>
  <c r="NL104" i="62"/>
  <c r="NL103" i="62"/>
  <c r="NL102" i="62"/>
  <c r="NL101" i="62"/>
  <c r="NL100" i="62"/>
  <c r="NL99" i="62"/>
  <c r="NL98" i="62"/>
  <c r="NL97" i="62"/>
  <c r="NL96" i="62"/>
  <c r="NL95" i="62"/>
  <c r="NL94" i="62"/>
  <c r="NL93" i="62"/>
  <c r="NL92" i="62"/>
  <c r="NL89" i="62"/>
  <c r="NL88" i="62"/>
  <c r="NL87" i="62"/>
  <c r="NL86" i="62"/>
  <c r="NL85" i="62"/>
  <c r="NL84" i="62"/>
  <c r="NL83" i="62"/>
  <c r="NL82" i="62"/>
  <c r="NL81" i="62"/>
  <c r="NL80" i="62"/>
  <c r="NL79" i="62"/>
  <c r="NL78" i="62"/>
  <c r="NL77" i="62"/>
  <c r="NL76" i="62"/>
  <c r="NL73" i="62"/>
  <c r="NL72" i="62"/>
  <c r="NL71" i="62"/>
  <c r="NL70" i="62"/>
  <c r="NL69" i="62"/>
  <c r="NL68" i="62"/>
  <c r="NL67" i="62"/>
  <c r="NL66" i="62"/>
  <c r="NL65" i="62"/>
  <c r="NL64" i="62"/>
  <c r="NL63" i="62"/>
  <c r="NL62" i="62"/>
  <c r="NL61" i="62"/>
  <c r="NL60" i="62"/>
  <c r="NL57" i="62"/>
  <c r="NL56" i="62"/>
  <c r="NL55" i="62"/>
  <c r="NL54" i="62"/>
  <c r="NL53" i="62"/>
  <c r="NL52" i="62"/>
  <c r="NL51" i="62"/>
  <c r="NL50" i="62"/>
  <c r="NL49" i="62"/>
  <c r="NL48" i="62"/>
  <c r="NL47" i="62"/>
  <c r="NL46" i="62"/>
  <c r="NL45" i="62"/>
  <c r="NL44" i="62"/>
  <c r="NL41" i="62"/>
  <c r="NL40" i="62"/>
  <c r="NL39" i="62"/>
  <c r="NL38" i="62"/>
  <c r="NL37" i="62"/>
  <c r="NL36" i="62"/>
  <c r="NL35" i="62"/>
  <c r="NL34" i="62"/>
  <c r="NL33" i="62"/>
  <c r="NL32" i="62"/>
  <c r="NL31" i="62"/>
  <c r="NL30" i="62"/>
  <c r="NL29" i="62"/>
  <c r="NL28" i="62"/>
  <c r="NB105" i="62"/>
  <c r="NB104" i="62"/>
  <c r="NB103" i="62"/>
  <c r="NB102" i="62"/>
  <c r="NB101" i="62"/>
  <c r="NB100" i="62"/>
  <c r="NB99" i="62"/>
  <c r="NB98" i="62"/>
  <c r="NB97" i="62"/>
  <c r="NB96" i="62"/>
  <c r="NB95" i="62"/>
  <c r="NB94" i="62"/>
  <c r="NB93" i="62"/>
  <c r="NB92" i="62"/>
  <c r="NB89" i="62"/>
  <c r="NB88" i="62"/>
  <c r="NB87" i="62"/>
  <c r="NB86" i="62"/>
  <c r="NB85" i="62"/>
  <c r="NB84" i="62"/>
  <c r="NB83" i="62"/>
  <c r="NB82" i="62"/>
  <c r="NB81" i="62"/>
  <c r="NB80" i="62"/>
  <c r="NB79" i="62"/>
  <c r="NB78" i="62"/>
  <c r="NB77" i="62"/>
  <c r="NB76" i="62"/>
  <c r="NB73" i="62"/>
  <c r="NB72" i="62"/>
  <c r="NB71" i="62"/>
  <c r="NB70" i="62"/>
  <c r="NB69" i="62"/>
  <c r="NB68" i="62"/>
  <c r="NB67" i="62"/>
  <c r="NB66" i="62"/>
  <c r="NB65" i="62"/>
  <c r="NB64" i="62"/>
  <c r="NB63" i="62"/>
  <c r="NB62" i="62"/>
  <c r="NB61" i="62"/>
  <c r="NB60" i="62"/>
  <c r="NB57" i="62"/>
  <c r="NB56" i="62"/>
  <c r="NB55" i="62"/>
  <c r="NB54" i="62"/>
  <c r="NB53" i="62"/>
  <c r="NB52" i="62"/>
  <c r="NB51" i="62"/>
  <c r="NB50" i="62"/>
  <c r="NB49" i="62"/>
  <c r="NB48" i="62"/>
  <c r="NB47" i="62"/>
  <c r="NB46" i="62"/>
  <c r="NB45" i="62"/>
  <c r="NB44" i="62"/>
  <c r="NB41" i="62"/>
  <c r="NB40" i="62"/>
  <c r="NB39" i="62"/>
  <c r="NB38" i="62"/>
  <c r="NB37" i="62"/>
  <c r="NB36" i="62"/>
  <c r="NB35" i="62"/>
  <c r="NB34" i="62"/>
  <c r="NB33" i="62"/>
  <c r="NB32" i="62"/>
  <c r="NB31" i="62"/>
  <c r="NB30" i="62"/>
  <c r="NB29" i="62"/>
  <c r="NB28" i="62"/>
  <c r="MR105" i="62"/>
  <c r="MR104" i="62"/>
  <c r="MR103" i="62"/>
  <c r="MR102" i="62"/>
  <c r="MR101" i="62"/>
  <c r="MR100" i="62"/>
  <c r="MR99" i="62"/>
  <c r="MR98" i="62"/>
  <c r="MR97" i="62"/>
  <c r="MR96" i="62"/>
  <c r="MR95" i="62"/>
  <c r="MR94" i="62"/>
  <c r="MR93" i="62"/>
  <c r="MR92" i="62"/>
  <c r="MR89" i="62"/>
  <c r="MR88" i="62"/>
  <c r="MR87" i="62"/>
  <c r="MR86" i="62"/>
  <c r="MR85" i="62"/>
  <c r="MR84" i="62"/>
  <c r="MR83" i="62"/>
  <c r="MR82" i="62"/>
  <c r="MR81" i="62"/>
  <c r="MR80" i="62"/>
  <c r="MR79" i="62"/>
  <c r="MR78" i="62"/>
  <c r="MR77" i="62"/>
  <c r="MR76" i="62"/>
  <c r="MR73" i="62"/>
  <c r="MR72" i="62"/>
  <c r="MR71" i="62"/>
  <c r="MR70" i="62"/>
  <c r="MR69" i="62"/>
  <c r="MR68" i="62"/>
  <c r="MR67" i="62"/>
  <c r="MR66" i="62"/>
  <c r="MR65" i="62"/>
  <c r="MR64" i="62"/>
  <c r="MR63" i="62"/>
  <c r="MR62" i="62"/>
  <c r="MR61" i="62"/>
  <c r="MR60" i="62"/>
  <c r="MR57" i="62"/>
  <c r="MR56" i="62"/>
  <c r="MR55" i="62"/>
  <c r="MR54" i="62"/>
  <c r="MR53" i="62"/>
  <c r="MR52" i="62"/>
  <c r="MR51" i="62"/>
  <c r="MR50" i="62"/>
  <c r="MR49" i="62"/>
  <c r="MR48" i="62"/>
  <c r="MR47" i="62"/>
  <c r="MR46" i="62"/>
  <c r="MR45" i="62"/>
  <c r="MR44" i="62"/>
  <c r="MR41" i="62"/>
  <c r="MR40" i="62"/>
  <c r="MR39" i="62"/>
  <c r="MR38" i="62"/>
  <c r="MR37" i="62"/>
  <c r="MR36" i="62"/>
  <c r="MR35" i="62"/>
  <c r="MR34" i="62"/>
  <c r="MR33" i="62"/>
  <c r="MR32" i="62"/>
  <c r="MR31" i="62"/>
  <c r="MR30" i="62"/>
  <c r="MR29" i="62"/>
  <c r="MR28" i="62"/>
  <c r="MH105" i="62"/>
  <c r="MH104" i="62"/>
  <c r="MH103" i="62"/>
  <c r="MH102" i="62"/>
  <c r="MH101" i="62"/>
  <c r="MH100" i="62"/>
  <c r="MH99" i="62"/>
  <c r="MH98" i="62"/>
  <c r="MH97" i="62"/>
  <c r="MH96" i="62"/>
  <c r="MH95" i="62"/>
  <c r="MH94" i="62"/>
  <c r="MH93" i="62"/>
  <c r="MH92" i="62"/>
  <c r="MH89" i="62"/>
  <c r="MH88" i="62"/>
  <c r="MH87" i="62"/>
  <c r="MH86" i="62"/>
  <c r="MH85" i="62"/>
  <c r="MH84" i="62"/>
  <c r="MH83" i="62"/>
  <c r="MH82" i="62"/>
  <c r="MH81" i="62"/>
  <c r="MH80" i="62"/>
  <c r="MH79" i="62"/>
  <c r="MH78" i="62"/>
  <c r="MH77" i="62"/>
  <c r="MH76" i="62"/>
  <c r="MH73" i="62"/>
  <c r="MH72" i="62"/>
  <c r="MH71" i="62"/>
  <c r="MH70" i="62"/>
  <c r="MH69" i="62"/>
  <c r="MH68" i="62"/>
  <c r="MH67" i="62"/>
  <c r="MH66" i="62"/>
  <c r="MH65" i="62"/>
  <c r="MH64" i="62"/>
  <c r="MH63" i="62"/>
  <c r="MH62" i="62"/>
  <c r="MH61" i="62"/>
  <c r="MH60" i="62"/>
  <c r="MH57" i="62"/>
  <c r="MH56" i="62"/>
  <c r="MH55" i="62"/>
  <c r="MH54" i="62"/>
  <c r="MH53" i="62"/>
  <c r="MH52" i="62"/>
  <c r="MH51" i="62"/>
  <c r="MH50" i="62"/>
  <c r="MH49" i="62"/>
  <c r="MH48" i="62"/>
  <c r="MH47" i="62"/>
  <c r="MH46" i="62"/>
  <c r="MH45" i="62"/>
  <c r="MH44" i="62"/>
  <c r="MH41" i="62"/>
  <c r="MH40" i="62"/>
  <c r="MH39" i="62"/>
  <c r="MH38" i="62"/>
  <c r="MH37" i="62"/>
  <c r="MH36" i="62"/>
  <c r="MH35" i="62"/>
  <c r="MH34" i="62"/>
  <c r="MH33" i="62"/>
  <c r="MH32" i="62"/>
  <c r="MH31" i="62"/>
  <c r="MH30" i="62"/>
  <c r="MH29" i="62"/>
  <c r="MH28" i="62"/>
  <c r="LX105" i="62"/>
  <c r="LX104" i="62"/>
  <c r="LX103" i="62"/>
  <c r="LX102" i="62"/>
  <c r="LX101" i="62"/>
  <c r="LX100" i="62"/>
  <c r="LX99" i="62"/>
  <c r="LX98" i="62"/>
  <c r="LX97" i="62"/>
  <c r="LX96" i="62"/>
  <c r="LX95" i="62"/>
  <c r="LX94" i="62"/>
  <c r="LX93" i="62"/>
  <c r="LX92" i="62"/>
  <c r="LX89" i="62"/>
  <c r="LX88" i="62"/>
  <c r="LX87" i="62"/>
  <c r="LX86" i="62"/>
  <c r="LX85" i="62"/>
  <c r="LX84" i="62"/>
  <c r="LX83" i="62"/>
  <c r="LX82" i="62"/>
  <c r="LX81" i="62"/>
  <c r="LX80" i="62"/>
  <c r="LX79" i="62"/>
  <c r="LX78" i="62"/>
  <c r="LX77" i="62"/>
  <c r="LX76" i="62"/>
  <c r="LX73" i="62"/>
  <c r="LX72" i="62"/>
  <c r="LX71" i="62"/>
  <c r="LX70" i="62"/>
  <c r="LX69" i="62"/>
  <c r="LX68" i="62"/>
  <c r="LX67" i="62"/>
  <c r="LX66" i="62"/>
  <c r="LX65" i="62"/>
  <c r="LX64" i="62"/>
  <c r="LX63" i="62"/>
  <c r="LX62" i="62"/>
  <c r="LX61" i="62"/>
  <c r="LX60" i="62"/>
  <c r="LX57" i="62"/>
  <c r="MA121" i="62" s="1"/>
  <c r="MC121" i="62" s="1"/>
  <c r="MD121" i="62" s="1"/>
  <c r="LX56" i="62"/>
  <c r="LX55" i="62"/>
  <c r="LX54" i="62"/>
  <c r="LX53" i="62"/>
  <c r="LX52" i="62"/>
  <c r="LX51" i="62"/>
  <c r="LX50" i="62"/>
  <c r="LX49" i="62"/>
  <c r="LX48" i="62"/>
  <c r="LX47" i="62"/>
  <c r="LX46" i="62"/>
  <c r="LX45" i="62"/>
  <c r="LX44" i="62"/>
  <c r="LX41" i="62"/>
  <c r="LX40" i="62"/>
  <c r="LX39" i="62"/>
  <c r="LX38" i="62"/>
  <c r="LX37" i="62"/>
  <c r="LX36" i="62"/>
  <c r="LX35" i="62"/>
  <c r="LX34" i="62"/>
  <c r="LX33" i="62"/>
  <c r="LX32" i="62"/>
  <c r="LX31" i="62"/>
  <c r="LX30" i="62"/>
  <c r="LX29" i="62"/>
  <c r="LX28" i="62"/>
  <c r="LN105" i="62"/>
  <c r="LN104" i="62"/>
  <c r="LN103" i="62"/>
  <c r="LN102" i="62"/>
  <c r="LN101" i="62"/>
  <c r="LN100" i="62"/>
  <c r="LN99" i="62"/>
  <c r="LN98" i="62"/>
  <c r="LN97" i="62"/>
  <c r="LN96" i="62"/>
  <c r="LN95" i="62"/>
  <c r="LN94" i="62"/>
  <c r="LN93" i="62"/>
  <c r="LN92" i="62"/>
  <c r="LN89" i="62"/>
  <c r="LN88" i="62"/>
  <c r="LN87" i="62"/>
  <c r="LN86" i="62"/>
  <c r="LN85" i="62"/>
  <c r="LN84" i="62"/>
  <c r="LN83" i="62"/>
  <c r="LN82" i="62"/>
  <c r="LN81" i="62"/>
  <c r="LN80" i="62"/>
  <c r="LN79" i="62"/>
  <c r="LN78" i="62"/>
  <c r="LN77" i="62"/>
  <c r="LN76" i="62"/>
  <c r="LN73" i="62"/>
  <c r="LN72" i="62"/>
  <c r="LN71" i="62"/>
  <c r="LN70" i="62"/>
  <c r="LN69" i="62"/>
  <c r="LN68" i="62"/>
  <c r="LN67" i="62"/>
  <c r="LN66" i="62"/>
  <c r="LN65" i="62"/>
  <c r="LN64" i="62"/>
  <c r="LN63" i="62"/>
  <c r="LN62" i="62"/>
  <c r="LN61" i="62"/>
  <c r="LN60" i="62"/>
  <c r="LN57" i="62"/>
  <c r="LN56" i="62"/>
  <c r="LN55" i="62"/>
  <c r="LN54" i="62"/>
  <c r="LN53" i="62"/>
  <c r="LN52" i="62"/>
  <c r="LN51" i="62"/>
  <c r="LQ115" i="62" s="1"/>
  <c r="LS115" i="62" s="1"/>
  <c r="LT115" i="62" s="1"/>
  <c r="LN50" i="62"/>
  <c r="LN49" i="62"/>
  <c r="LN48" i="62"/>
  <c r="LN47" i="62"/>
  <c r="LN46" i="62"/>
  <c r="LN45" i="62"/>
  <c r="LN44" i="62"/>
  <c r="LN41" i="62"/>
  <c r="LN40" i="62"/>
  <c r="LN39" i="62"/>
  <c r="LN38" i="62"/>
  <c r="LN37" i="62"/>
  <c r="LN36" i="62"/>
  <c r="LN35" i="62"/>
  <c r="LN34" i="62"/>
  <c r="LN33" i="62"/>
  <c r="LN32" i="62"/>
  <c r="LN31" i="62"/>
  <c r="LN30" i="62"/>
  <c r="LN29" i="62"/>
  <c r="LN28" i="62"/>
  <c r="LD105" i="62"/>
  <c r="LD104" i="62"/>
  <c r="LD103" i="62"/>
  <c r="LD102" i="62"/>
  <c r="LD101" i="62"/>
  <c r="LD100" i="62"/>
  <c r="LD99" i="62"/>
  <c r="LD98" i="62"/>
  <c r="LD97" i="62"/>
  <c r="LD96" i="62"/>
  <c r="LD95" i="62"/>
  <c r="LD94" i="62"/>
  <c r="LD93" i="62"/>
  <c r="LD92" i="62"/>
  <c r="LD89" i="62"/>
  <c r="LD88" i="62"/>
  <c r="LD87" i="62"/>
  <c r="LD86" i="62"/>
  <c r="LD85" i="62"/>
  <c r="LD84" i="62"/>
  <c r="LD83" i="62"/>
  <c r="LD82" i="62"/>
  <c r="LD81" i="62"/>
  <c r="LD80" i="62"/>
  <c r="LD79" i="62"/>
  <c r="LD78" i="62"/>
  <c r="LD77" i="62"/>
  <c r="LD76" i="62"/>
  <c r="LD73" i="62"/>
  <c r="LD72" i="62"/>
  <c r="LD71" i="62"/>
  <c r="LD70" i="62"/>
  <c r="LD69" i="62"/>
  <c r="LD68" i="62"/>
  <c r="LD67" i="62"/>
  <c r="LD66" i="62"/>
  <c r="LD65" i="62"/>
  <c r="LD64" i="62"/>
  <c r="LD63" i="62"/>
  <c r="LD62" i="62"/>
  <c r="LD61" i="62"/>
  <c r="LD60" i="62"/>
  <c r="LD57" i="62"/>
  <c r="LG121" i="62" s="1"/>
  <c r="LI121" i="62" s="1"/>
  <c r="LJ121" i="62" s="1"/>
  <c r="LD56" i="62"/>
  <c r="LD55" i="62"/>
  <c r="LD54" i="62"/>
  <c r="LD53" i="62"/>
  <c r="LD52" i="62"/>
  <c r="LD51" i="62"/>
  <c r="LD50" i="62"/>
  <c r="LD49" i="62"/>
  <c r="LD48" i="62"/>
  <c r="LD47" i="62"/>
  <c r="LD46" i="62"/>
  <c r="LD45" i="62"/>
  <c r="LD44" i="62"/>
  <c r="LD41" i="62"/>
  <c r="LD40" i="62"/>
  <c r="LD39" i="62"/>
  <c r="LD38" i="62"/>
  <c r="LD37" i="62"/>
  <c r="LD36" i="62"/>
  <c r="LD35" i="62"/>
  <c r="LD34" i="62"/>
  <c r="LD33" i="62"/>
  <c r="LD32" i="62"/>
  <c r="LD31" i="62"/>
  <c r="LD30" i="62"/>
  <c r="LD29" i="62"/>
  <c r="LD28" i="62"/>
  <c r="KT105" i="62"/>
  <c r="KT104" i="62"/>
  <c r="KT103" i="62"/>
  <c r="KT102" i="62"/>
  <c r="KT101" i="62"/>
  <c r="KT100" i="62"/>
  <c r="KT99" i="62"/>
  <c r="KT98" i="62"/>
  <c r="KT97" i="62"/>
  <c r="KT96" i="62"/>
  <c r="KT95" i="62"/>
  <c r="KT94" i="62"/>
  <c r="KT93" i="62"/>
  <c r="KT92" i="62"/>
  <c r="KT89" i="62"/>
  <c r="KT88" i="62"/>
  <c r="KT87" i="62"/>
  <c r="KT86" i="62"/>
  <c r="KT85" i="62"/>
  <c r="KT84" i="62"/>
  <c r="KT83" i="62"/>
  <c r="KT82" i="62"/>
  <c r="KT81" i="62"/>
  <c r="KT80" i="62"/>
  <c r="KT79" i="62"/>
  <c r="KT78" i="62"/>
  <c r="KT77" i="62"/>
  <c r="KT76" i="62"/>
  <c r="KT73" i="62"/>
  <c r="KT72" i="62"/>
  <c r="KT71" i="62"/>
  <c r="KT70" i="62"/>
  <c r="KT69" i="62"/>
  <c r="KT68" i="62"/>
  <c r="KT67" i="62"/>
  <c r="KT66" i="62"/>
  <c r="KT65" i="62"/>
  <c r="KT64" i="62"/>
  <c r="KT63" i="62"/>
  <c r="KT62" i="62"/>
  <c r="KT61" i="62"/>
  <c r="KT60" i="62"/>
  <c r="KT57" i="62"/>
  <c r="KT56" i="62"/>
  <c r="KT55" i="62"/>
  <c r="KT54" i="62"/>
  <c r="KT53" i="62"/>
  <c r="KT52" i="62"/>
  <c r="KT51" i="62"/>
  <c r="KT50" i="62"/>
  <c r="KT49" i="62"/>
  <c r="KT48" i="62"/>
  <c r="KT47" i="62"/>
  <c r="KT46" i="62"/>
  <c r="KT45" i="62"/>
  <c r="KT44" i="62"/>
  <c r="KT41" i="62"/>
  <c r="KT40" i="62"/>
  <c r="KT39" i="62"/>
  <c r="KT38" i="62"/>
  <c r="KT37" i="62"/>
  <c r="KT36" i="62"/>
  <c r="KT35" i="62"/>
  <c r="KT34" i="62"/>
  <c r="KT33" i="62"/>
  <c r="KT32" i="62"/>
  <c r="KT31" i="62"/>
  <c r="KT30" i="62"/>
  <c r="KT29" i="62"/>
  <c r="KT28" i="62"/>
  <c r="KJ105" i="62"/>
  <c r="KJ104" i="62"/>
  <c r="KJ103" i="62"/>
  <c r="KJ102" i="62"/>
  <c r="KJ101" i="62"/>
  <c r="KJ100" i="62"/>
  <c r="KJ99" i="62"/>
  <c r="KJ98" i="62"/>
  <c r="KJ97" i="62"/>
  <c r="KJ96" i="62"/>
  <c r="KJ95" i="62"/>
  <c r="KJ94" i="62"/>
  <c r="KJ93" i="62"/>
  <c r="KJ92" i="62"/>
  <c r="KJ89" i="62"/>
  <c r="KJ88" i="62"/>
  <c r="KJ87" i="62"/>
  <c r="KJ86" i="62"/>
  <c r="KJ85" i="62"/>
  <c r="KJ84" i="62"/>
  <c r="KJ83" i="62"/>
  <c r="KJ82" i="62"/>
  <c r="KJ81" i="62"/>
  <c r="KJ80" i="62"/>
  <c r="KJ79" i="62"/>
  <c r="KJ78" i="62"/>
  <c r="KJ77" i="62"/>
  <c r="KJ76" i="62"/>
  <c r="KJ73" i="62"/>
  <c r="KJ72" i="62"/>
  <c r="KJ71" i="62"/>
  <c r="KJ70" i="62"/>
  <c r="KJ69" i="62"/>
  <c r="KJ68" i="62"/>
  <c r="KJ67" i="62"/>
  <c r="KJ66" i="62"/>
  <c r="KJ65" i="62"/>
  <c r="KJ64" i="62"/>
  <c r="KJ63" i="62"/>
  <c r="KJ62" i="62"/>
  <c r="KJ61" i="62"/>
  <c r="KJ60" i="62"/>
  <c r="KJ57" i="62"/>
  <c r="KJ56" i="62"/>
  <c r="KJ55" i="62"/>
  <c r="KJ54" i="62"/>
  <c r="KJ53" i="62"/>
  <c r="KJ52" i="62"/>
  <c r="KJ51" i="62"/>
  <c r="KJ50" i="62"/>
  <c r="KJ49" i="62"/>
  <c r="KJ48" i="62"/>
  <c r="KJ47" i="62"/>
  <c r="KJ46" i="62"/>
  <c r="KJ45" i="62"/>
  <c r="KJ44" i="62"/>
  <c r="KJ41" i="62"/>
  <c r="KJ40" i="62"/>
  <c r="KJ39" i="62"/>
  <c r="KJ38" i="62"/>
  <c r="KJ37" i="62"/>
  <c r="KJ36" i="62"/>
  <c r="KJ35" i="62"/>
  <c r="KJ34" i="62"/>
  <c r="KJ33" i="62"/>
  <c r="KJ32" i="62"/>
  <c r="KJ31" i="62"/>
  <c r="KJ30" i="62"/>
  <c r="KJ29" i="62"/>
  <c r="KJ28" i="62"/>
  <c r="JZ105" i="62"/>
  <c r="JZ104" i="62"/>
  <c r="JZ103" i="62"/>
  <c r="JZ102" i="62"/>
  <c r="JZ101" i="62"/>
  <c r="JZ100" i="62"/>
  <c r="JZ99" i="62"/>
  <c r="JZ98" i="62"/>
  <c r="JZ97" i="62"/>
  <c r="JZ96" i="62"/>
  <c r="JZ95" i="62"/>
  <c r="JZ94" i="62"/>
  <c r="JZ93" i="62"/>
  <c r="JZ92" i="62"/>
  <c r="JZ89" i="62"/>
  <c r="JZ88" i="62"/>
  <c r="JZ87" i="62"/>
  <c r="JZ86" i="62"/>
  <c r="JZ85" i="62"/>
  <c r="JZ84" i="62"/>
  <c r="JZ83" i="62"/>
  <c r="JZ82" i="62"/>
  <c r="JZ81" i="62"/>
  <c r="JZ80" i="62"/>
  <c r="JZ79" i="62"/>
  <c r="JZ78" i="62"/>
  <c r="JZ77" i="62"/>
  <c r="JZ76" i="62"/>
  <c r="JZ73" i="62"/>
  <c r="JZ72" i="62"/>
  <c r="JZ71" i="62"/>
  <c r="JZ70" i="62"/>
  <c r="JZ69" i="62"/>
  <c r="JZ68" i="62"/>
  <c r="JZ67" i="62"/>
  <c r="JZ66" i="62"/>
  <c r="JZ65" i="62"/>
  <c r="JZ64" i="62"/>
  <c r="JZ63" i="62"/>
  <c r="JZ62" i="62"/>
  <c r="JZ61" i="62"/>
  <c r="JZ60" i="62"/>
  <c r="JZ57" i="62"/>
  <c r="JZ56" i="62"/>
  <c r="JZ55" i="62"/>
  <c r="JZ54" i="62"/>
  <c r="JZ53" i="62"/>
  <c r="JZ52" i="62"/>
  <c r="JZ51" i="62"/>
  <c r="KC115" i="62" s="1"/>
  <c r="KE115" i="62" s="1"/>
  <c r="KF115" i="62" s="1"/>
  <c r="JZ50" i="62"/>
  <c r="JZ49" i="62"/>
  <c r="JZ48" i="62"/>
  <c r="JZ47" i="62"/>
  <c r="JZ46" i="62"/>
  <c r="JZ45" i="62"/>
  <c r="JZ44" i="62"/>
  <c r="JZ41" i="62"/>
  <c r="JZ40" i="62"/>
  <c r="JZ39" i="62"/>
  <c r="JZ38" i="62"/>
  <c r="JZ37" i="62"/>
  <c r="JZ36" i="62"/>
  <c r="JZ35" i="62"/>
  <c r="JZ34" i="62"/>
  <c r="JZ33" i="62"/>
  <c r="JZ32" i="62"/>
  <c r="JZ31" i="62"/>
  <c r="JZ30" i="62"/>
  <c r="JZ29" i="62"/>
  <c r="JZ28" i="62"/>
  <c r="JP105" i="62"/>
  <c r="JP104" i="62"/>
  <c r="JP103" i="62"/>
  <c r="JP102" i="62"/>
  <c r="JP101" i="62"/>
  <c r="JP100" i="62"/>
  <c r="JP99" i="62"/>
  <c r="JP98" i="62"/>
  <c r="JP97" i="62"/>
  <c r="JP96" i="62"/>
  <c r="JP95" i="62"/>
  <c r="JP94" i="62"/>
  <c r="JP93" i="62"/>
  <c r="JP92" i="62"/>
  <c r="JP89" i="62"/>
  <c r="JP88" i="62"/>
  <c r="JP87" i="62"/>
  <c r="JP86" i="62"/>
  <c r="JP85" i="62"/>
  <c r="JP84" i="62"/>
  <c r="JP83" i="62"/>
  <c r="JP82" i="62"/>
  <c r="JP81" i="62"/>
  <c r="JP80" i="62"/>
  <c r="JP79" i="62"/>
  <c r="JP78" i="62"/>
  <c r="JP77" i="62"/>
  <c r="JP76" i="62"/>
  <c r="JP73" i="62"/>
  <c r="JP72" i="62"/>
  <c r="JP71" i="62"/>
  <c r="JP70" i="62"/>
  <c r="JP69" i="62"/>
  <c r="JP68" i="62"/>
  <c r="JP67" i="62"/>
  <c r="JP66" i="62"/>
  <c r="JP65" i="62"/>
  <c r="JP64" i="62"/>
  <c r="JP63" i="62"/>
  <c r="JP62" i="62"/>
  <c r="JP61" i="62"/>
  <c r="JP60" i="62"/>
  <c r="JP57" i="62"/>
  <c r="JS121" i="62" s="1"/>
  <c r="JU121" i="62" s="1"/>
  <c r="JV121" i="62" s="1"/>
  <c r="JP56" i="62"/>
  <c r="JP55" i="62"/>
  <c r="JP54" i="62"/>
  <c r="JP53" i="62"/>
  <c r="JP52" i="62"/>
  <c r="JP51" i="62"/>
  <c r="JP50" i="62"/>
  <c r="JP49" i="62"/>
  <c r="JP48" i="62"/>
  <c r="JP47" i="62"/>
  <c r="JP46" i="62"/>
  <c r="JP45" i="62"/>
  <c r="JP44" i="62"/>
  <c r="JP41" i="62"/>
  <c r="JP40" i="62"/>
  <c r="JP39" i="62"/>
  <c r="JP38" i="62"/>
  <c r="JP37" i="62"/>
  <c r="JP36" i="62"/>
  <c r="JP35" i="62"/>
  <c r="JP34" i="62"/>
  <c r="JP33" i="62"/>
  <c r="JP32" i="62"/>
  <c r="JP31" i="62"/>
  <c r="JP30" i="62"/>
  <c r="JP29" i="62"/>
  <c r="JP28" i="62"/>
  <c r="JF105" i="62"/>
  <c r="JF104" i="62"/>
  <c r="JF103" i="62"/>
  <c r="JF102" i="62"/>
  <c r="JF101" i="62"/>
  <c r="JF100" i="62"/>
  <c r="JF99" i="62"/>
  <c r="JF98" i="62"/>
  <c r="JF97" i="62"/>
  <c r="JF96" i="62"/>
  <c r="JF95" i="62"/>
  <c r="JF94" i="62"/>
  <c r="JF93" i="62"/>
  <c r="JF92" i="62"/>
  <c r="JF89" i="62"/>
  <c r="JF88" i="62"/>
  <c r="JF87" i="62"/>
  <c r="JF86" i="62"/>
  <c r="JF85" i="62"/>
  <c r="JF84" i="62"/>
  <c r="JF83" i="62"/>
  <c r="JF82" i="62"/>
  <c r="JF81" i="62"/>
  <c r="JF80" i="62"/>
  <c r="JF79" i="62"/>
  <c r="JF78" i="62"/>
  <c r="JF77" i="62"/>
  <c r="JF76" i="62"/>
  <c r="JF73" i="62"/>
  <c r="JF72" i="62"/>
  <c r="JF71" i="62"/>
  <c r="JF70" i="62"/>
  <c r="JF69" i="62"/>
  <c r="JF68" i="62"/>
  <c r="JF67" i="62"/>
  <c r="JF66" i="62"/>
  <c r="JF65" i="62"/>
  <c r="JF64" i="62"/>
  <c r="JF63" i="62"/>
  <c r="JF62" i="62"/>
  <c r="JF61" i="62"/>
  <c r="JF60" i="62"/>
  <c r="JF57" i="62"/>
  <c r="JF56" i="62"/>
  <c r="JF55" i="62"/>
  <c r="JF54" i="62"/>
  <c r="JF53" i="62"/>
  <c r="JF52" i="62"/>
  <c r="JF51" i="62"/>
  <c r="JF50" i="62"/>
  <c r="JF49" i="62"/>
  <c r="JF48" i="62"/>
  <c r="JF47" i="62"/>
  <c r="JF46" i="62"/>
  <c r="JF45" i="62"/>
  <c r="JF44" i="62"/>
  <c r="JF41" i="62"/>
  <c r="JF40" i="62"/>
  <c r="JF39" i="62"/>
  <c r="JF38" i="62"/>
  <c r="JF37" i="62"/>
  <c r="JF36" i="62"/>
  <c r="JF35" i="62"/>
  <c r="JF34" i="62"/>
  <c r="JF33" i="62"/>
  <c r="JF32" i="62"/>
  <c r="JF31" i="62"/>
  <c r="JF30" i="62"/>
  <c r="JF29" i="62"/>
  <c r="JF28" i="62"/>
  <c r="IV105" i="62"/>
  <c r="IV104" i="62"/>
  <c r="IV103" i="62"/>
  <c r="IV102" i="62"/>
  <c r="IV101" i="62"/>
  <c r="IV100" i="62"/>
  <c r="IV99" i="62"/>
  <c r="IV98" i="62"/>
  <c r="IV97" i="62"/>
  <c r="IV96" i="62"/>
  <c r="IV95" i="62"/>
  <c r="IV94" i="62"/>
  <c r="IV93" i="62"/>
  <c r="IV92" i="62"/>
  <c r="IV89" i="62"/>
  <c r="IV88" i="62"/>
  <c r="IV87" i="62"/>
  <c r="IV86" i="62"/>
  <c r="IV85" i="62"/>
  <c r="IV84" i="62"/>
  <c r="IV83" i="62"/>
  <c r="IV82" i="62"/>
  <c r="IV81" i="62"/>
  <c r="IV80" i="62"/>
  <c r="IV79" i="62"/>
  <c r="IV78" i="62"/>
  <c r="IV77" i="62"/>
  <c r="IV76" i="62"/>
  <c r="IV73" i="62"/>
  <c r="IV72" i="62"/>
  <c r="IV71" i="62"/>
  <c r="IV70" i="62"/>
  <c r="IV69" i="62"/>
  <c r="IV68" i="62"/>
  <c r="IV67" i="62"/>
  <c r="IV66" i="62"/>
  <c r="IV65" i="62"/>
  <c r="IV64" i="62"/>
  <c r="IV63" i="62"/>
  <c r="IV62" i="62"/>
  <c r="IV61" i="62"/>
  <c r="IV60" i="62"/>
  <c r="IV57" i="62"/>
  <c r="IV56" i="62"/>
  <c r="IV55" i="62"/>
  <c r="IV54" i="62"/>
  <c r="IV53" i="62"/>
  <c r="IV52" i="62"/>
  <c r="IV51" i="62"/>
  <c r="IV50" i="62"/>
  <c r="IV49" i="62"/>
  <c r="IV48" i="62"/>
  <c r="IV47" i="62"/>
  <c r="IV46" i="62"/>
  <c r="IV45" i="62"/>
  <c r="IV44" i="62"/>
  <c r="IV41" i="62"/>
  <c r="IV40" i="62"/>
  <c r="IV39" i="62"/>
  <c r="IV38" i="62"/>
  <c r="IV37" i="62"/>
  <c r="IV36" i="62"/>
  <c r="IV35" i="62"/>
  <c r="IV34" i="62"/>
  <c r="IV33" i="62"/>
  <c r="IV32" i="62"/>
  <c r="IV31" i="62"/>
  <c r="IV30" i="62"/>
  <c r="IV29" i="62"/>
  <c r="IV28" i="62"/>
  <c r="IL105" i="62"/>
  <c r="IL104" i="62"/>
  <c r="IL103" i="62"/>
  <c r="IL102" i="62"/>
  <c r="IL101" i="62"/>
  <c r="IL100" i="62"/>
  <c r="IL99" i="62"/>
  <c r="IL98" i="62"/>
  <c r="IL97" i="62"/>
  <c r="IL96" i="62"/>
  <c r="IL95" i="62"/>
  <c r="IL94" i="62"/>
  <c r="IL93" i="62"/>
  <c r="IL92" i="62"/>
  <c r="IL89" i="62"/>
  <c r="IL88" i="62"/>
  <c r="IL87" i="62"/>
  <c r="IL86" i="62"/>
  <c r="IL85" i="62"/>
  <c r="IL84" i="62"/>
  <c r="IL83" i="62"/>
  <c r="IL82" i="62"/>
  <c r="IL81" i="62"/>
  <c r="IL80" i="62"/>
  <c r="IL79" i="62"/>
  <c r="IL78" i="62"/>
  <c r="IL77" i="62"/>
  <c r="IL76" i="62"/>
  <c r="IL73" i="62"/>
  <c r="IL72" i="62"/>
  <c r="IL71" i="62"/>
  <c r="IL70" i="62"/>
  <c r="IL69" i="62"/>
  <c r="IL68" i="62"/>
  <c r="IL67" i="62"/>
  <c r="IL66" i="62"/>
  <c r="IL65" i="62"/>
  <c r="IL64" i="62"/>
  <c r="IL63" i="62"/>
  <c r="IL62" i="62"/>
  <c r="IL61" i="62"/>
  <c r="IL60" i="62"/>
  <c r="IL57" i="62"/>
  <c r="IL56" i="62"/>
  <c r="IL55" i="62"/>
  <c r="IL54" i="62"/>
  <c r="IL53" i="62"/>
  <c r="IL52" i="62"/>
  <c r="IL51" i="62"/>
  <c r="IL50" i="62"/>
  <c r="IL49" i="62"/>
  <c r="IL48" i="62"/>
  <c r="IL47" i="62"/>
  <c r="IL46" i="62"/>
  <c r="IL45" i="62"/>
  <c r="IL44" i="62"/>
  <c r="IL41" i="62"/>
  <c r="IL40" i="62"/>
  <c r="IL39" i="62"/>
  <c r="IL38" i="62"/>
  <c r="IL37" i="62"/>
  <c r="IL36" i="62"/>
  <c r="IL35" i="62"/>
  <c r="IL34" i="62"/>
  <c r="IL33" i="62"/>
  <c r="IL32" i="62"/>
  <c r="IL31" i="62"/>
  <c r="IL30" i="62"/>
  <c r="IL29" i="62"/>
  <c r="IL28" i="62"/>
  <c r="IB105" i="62"/>
  <c r="IB104" i="62"/>
  <c r="IB103" i="62"/>
  <c r="IB102" i="62"/>
  <c r="IB101" i="62"/>
  <c r="IB100" i="62"/>
  <c r="IB99" i="62"/>
  <c r="IB98" i="62"/>
  <c r="IB97" i="62"/>
  <c r="IB96" i="62"/>
  <c r="IB95" i="62"/>
  <c r="IB94" i="62"/>
  <c r="IB93" i="62"/>
  <c r="IB92" i="62"/>
  <c r="IB89" i="62"/>
  <c r="IB88" i="62"/>
  <c r="IB87" i="62"/>
  <c r="IB86" i="62"/>
  <c r="IB85" i="62"/>
  <c r="IB84" i="62"/>
  <c r="IB83" i="62"/>
  <c r="IB82" i="62"/>
  <c r="IB81" i="62"/>
  <c r="IB80" i="62"/>
  <c r="IB79" i="62"/>
  <c r="IB78" i="62"/>
  <c r="IB77" i="62"/>
  <c r="IB76" i="62"/>
  <c r="IB73" i="62"/>
  <c r="IB72" i="62"/>
  <c r="IB71" i="62"/>
  <c r="IB70" i="62"/>
  <c r="IB69" i="62"/>
  <c r="IB68" i="62"/>
  <c r="IB67" i="62"/>
  <c r="IB66" i="62"/>
  <c r="IB65" i="62"/>
  <c r="IB64" i="62"/>
  <c r="IB63" i="62"/>
  <c r="IB62" i="62"/>
  <c r="IB61" i="62"/>
  <c r="IB60" i="62"/>
  <c r="IB57" i="62"/>
  <c r="IB56" i="62"/>
  <c r="IB55" i="62"/>
  <c r="IB54" i="62"/>
  <c r="IB53" i="62"/>
  <c r="IB52" i="62"/>
  <c r="IB51" i="62"/>
  <c r="IB50" i="62"/>
  <c r="IB49" i="62"/>
  <c r="IB48" i="62"/>
  <c r="IB47" i="62"/>
  <c r="IB46" i="62"/>
  <c r="IB45" i="62"/>
  <c r="IB44" i="62"/>
  <c r="IB41" i="62"/>
  <c r="IB40" i="62"/>
  <c r="IB39" i="62"/>
  <c r="IB38" i="62"/>
  <c r="IB37" i="62"/>
  <c r="IB36" i="62"/>
  <c r="IB35" i="62"/>
  <c r="IB34" i="62"/>
  <c r="IB33" i="62"/>
  <c r="IB32" i="62"/>
  <c r="IB31" i="62"/>
  <c r="IB30" i="62"/>
  <c r="IB29" i="62"/>
  <c r="IB28" i="62"/>
  <c r="HR105" i="62"/>
  <c r="HR104" i="62"/>
  <c r="HR103" i="62"/>
  <c r="HR102" i="62"/>
  <c r="HR101" i="62"/>
  <c r="HR100" i="62"/>
  <c r="HR99" i="62"/>
  <c r="HR98" i="62"/>
  <c r="HR97" i="62"/>
  <c r="HR96" i="62"/>
  <c r="HR95" i="62"/>
  <c r="HR94" i="62"/>
  <c r="HR93" i="62"/>
  <c r="HR92" i="62"/>
  <c r="HR89" i="62"/>
  <c r="HR88" i="62"/>
  <c r="HR87" i="62"/>
  <c r="HR86" i="62"/>
  <c r="HR85" i="62"/>
  <c r="HR84" i="62"/>
  <c r="HR83" i="62"/>
  <c r="HR82" i="62"/>
  <c r="HR81" i="62"/>
  <c r="HR80" i="62"/>
  <c r="HR79" i="62"/>
  <c r="HR78" i="62"/>
  <c r="HR77" i="62"/>
  <c r="HR76" i="62"/>
  <c r="HR73" i="62"/>
  <c r="HR72" i="62"/>
  <c r="HR71" i="62"/>
  <c r="HR70" i="62"/>
  <c r="HR69" i="62"/>
  <c r="HR68" i="62"/>
  <c r="HR67" i="62"/>
  <c r="HR66" i="62"/>
  <c r="HR65" i="62"/>
  <c r="HR64" i="62"/>
  <c r="HR63" i="62"/>
  <c r="HR62" i="62"/>
  <c r="HR61" i="62"/>
  <c r="HR60" i="62"/>
  <c r="HR57" i="62"/>
  <c r="HR56" i="62"/>
  <c r="HR55" i="62"/>
  <c r="HR54" i="62"/>
  <c r="HR53" i="62"/>
  <c r="HR52" i="62"/>
  <c r="HR51" i="62"/>
  <c r="HR50" i="62"/>
  <c r="HR49" i="62"/>
  <c r="HR48" i="62"/>
  <c r="HR47" i="62"/>
  <c r="HR46" i="62"/>
  <c r="HR45" i="62"/>
  <c r="HR44" i="62"/>
  <c r="HR41" i="62"/>
  <c r="HR40" i="62"/>
  <c r="HR39" i="62"/>
  <c r="HR38" i="62"/>
  <c r="HR37" i="62"/>
  <c r="HR36" i="62"/>
  <c r="HR35" i="62"/>
  <c r="HR34" i="62"/>
  <c r="HR33" i="62"/>
  <c r="HR32" i="62"/>
  <c r="HR31" i="62"/>
  <c r="HR30" i="62"/>
  <c r="HR29" i="62"/>
  <c r="HR28" i="62"/>
  <c r="HH105" i="62"/>
  <c r="HH104" i="62"/>
  <c r="HH103" i="62"/>
  <c r="HH102" i="62"/>
  <c r="HH101" i="62"/>
  <c r="HH100" i="62"/>
  <c r="HH99" i="62"/>
  <c r="HH98" i="62"/>
  <c r="HH97" i="62"/>
  <c r="HH96" i="62"/>
  <c r="HH95" i="62"/>
  <c r="HH94" i="62"/>
  <c r="HH93" i="62"/>
  <c r="HH92" i="62"/>
  <c r="HH89" i="62"/>
  <c r="HH88" i="62"/>
  <c r="HH87" i="62"/>
  <c r="HH86" i="62"/>
  <c r="HH85" i="62"/>
  <c r="HH84" i="62"/>
  <c r="HH83" i="62"/>
  <c r="HH82" i="62"/>
  <c r="HH81" i="62"/>
  <c r="HH80" i="62"/>
  <c r="HH79" i="62"/>
  <c r="HH78" i="62"/>
  <c r="HH77" i="62"/>
  <c r="HH76" i="62"/>
  <c r="HH73" i="62"/>
  <c r="HH72" i="62"/>
  <c r="HH71" i="62"/>
  <c r="HH70" i="62"/>
  <c r="HH69" i="62"/>
  <c r="HH68" i="62"/>
  <c r="HH67" i="62"/>
  <c r="HH66" i="62"/>
  <c r="HH65" i="62"/>
  <c r="HH64" i="62"/>
  <c r="HH63" i="62"/>
  <c r="HH62" i="62"/>
  <c r="HH61" i="62"/>
  <c r="HH60" i="62"/>
  <c r="HH57" i="62"/>
  <c r="HH56" i="62"/>
  <c r="HH55" i="62"/>
  <c r="HH54" i="62"/>
  <c r="HH53" i="62"/>
  <c r="HH52" i="62"/>
  <c r="HH51" i="62"/>
  <c r="HH50" i="62"/>
  <c r="HH49" i="62"/>
  <c r="HH48" i="62"/>
  <c r="HH47" i="62"/>
  <c r="HH46" i="62"/>
  <c r="HH45" i="62"/>
  <c r="HH44" i="62"/>
  <c r="HH41" i="62"/>
  <c r="HH40" i="62"/>
  <c r="HH39" i="62"/>
  <c r="HH38" i="62"/>
  <c r="HH37" i="62"/>
  <c r="HH36" i="62"/>
  <c r="HH35" i="62"/>
  <c r="HH34" i="62"/>
  <c r="HH33" i="62"/>
  <c r="HH32" i="62"/>
  <c r="HH31" i="62"/>
  <c r="HH30" i="62"/>
  <c r="HH29" i="62"/>
  <c r="HH28" i="62"/>
  <c r="GX105" i="62"/>
  <c r="GX104" i="62"/>
  <c r="GX103" i="62"/>
  <c r="GX102" i="62"/>
  <c r="GX101" i="62"/>
  <c r="GX100" i="62"/>
  <c r="GX99" i="62"/>
  <c r="GX98" i="62"/>
  <c r="GX97" i="62"/>
  <c r="GX96" i="62"/>
  <c r="GX95" i="62"/>
  <c r="GX94" i="62"/>
  <c r="GX93" i="62"/>
  <c r="GX92" i="62"/>
  <c r="GX89" i="62"/>
  <c r="GX88" i="62"/>
  <c r="GX87" i="62"/>
  <c r="GX86" i="62"/>
  <c r="GX85" i="62"/>
  <c r="GX84" i="62"/>
  <c r="GX83" i="62"/>
  <c r="GX82" i="62"/>
  <c r="GX81" i="62"/>
  <c r="GX80" i="62"/>
  <c r="GX79" i="62"/>
  <c r="GX78" i="62"/>
  <c r="GX77" i="62"/>
  <c r="GX76" i="62"/>
  <c r="GX73" i="62"/>
  <c r="GX72" i="62"/>
  <c r="GX71" i="62"/>
  <c r="GX70" i="62"/>
  <c r="GX69" i="62"/>
  <c r="GX68" i="62"/>
  <c r="GX67" i="62"/>
  <c r="GX66" i="62"/>
  <c r="GX65" i="62"/>
  <c r="GX64" i="62"/>
  <c r="GX63" i="62"/>
  <c r="GX62" i="62"/>
  <c r="GX61" i="62"/>
  <c r="GX60" i="62"/>
  <c r="GX57" i="62"/>
  <c r="GX56" i="62"/>
  <c r="GX55" i="62"/>
  <c r="GX54" i="62"/>
  <c r="GX53" i="62"/>
  <c r="GX52" i="62"/>
  <c r="GX51" i="62"/>
  <c r="GX50" i="62"/>
  <c r="GX49" i="62"/>
  <c r="GX48" i="62"/>
  <c r="GX47" i="62"/>
  <c r="GX46" i="62"/>
  <c r="GX45" i="62"/>
  <c r="GX44" i="62"/>
  <c r="GX41" i="62"/>
  <c r="GX40" i="62"/>
  <c r="GX39" i="62"/>
  <c r="GX38" i="62"/>
  <c r="GX37" i="62"/>
  <c r="GX36" i="62"/>
  <c r="GX35" i="62"/>
  <c r="GX34" i="62"/>
  <c r="GX33" i="62"/>
  <c r="GX32" i="62"/>
  <c r="GX31" i="62"/>
  <c r="GX30" i="62"/>
  <c r="GX29" i="62"/>
  <c r="GX28" i="62"/>
  <c r="GN105" i="62"/>
  <c r="GN104" i="62"/>
  <c r="GN103" i="62"/>
  <c r="GN102" i="62"/>
  <c r="GN101" i="62"/>
  <c r="GN100" i="62"/>
  <c r="GN99" i="62"/>
  <c r="GN98" i="62"/>
  <c r="GN97" i="62"/>
  <c r="GN96" i="62"/>
  <c r="GN95" i="62"/>
  <c r="GN94" i="62"/>
  <c r="GN93" i="62"/>
  <c r="GN92" i="62"/>
  <c r="GN89" i="62"/>
  <c r="GN88" i="62"/>
  <c r="GN87" i="62"/>
  <c r="GN86" i="62"/>
  <c r="GN85" i="62"/>
  <c r="GN84" i="62"/>
  <c r="GN83" i="62"/>
  <c r="GN82" i="62"/>
  <c r="GN81" i="62"/>
  <c r="GN80" i="62"/>
  <c r="GN79" i="62"/>
  <c r="GN78" i="62"/>
  <c r="GN77" i="62"/>
  <c r="GN76" i="62"/>
  <c r="GN73" i="62"/>
  <c r="GN72" i="62"/>
  <c r="GN71" i="62"/>
  <c r="GN70" i="62"/>
  <c r="GN69" i="62"/>
  <c r="GN68" i="62"/>
  <c r="GN67" i="62"/>
  <c r="GN66" i="62"/>
  <c r="GN65" i="62"/>
  <c r="GN64" i="62"/>
  <c r="GN63" i="62"/>
  <c r="GN62" i="62"/>
  <c r="GN61" i="62"/>
  <c r="GN60" i="62"/>
  <c r="GN57" i="62"/>
  <c r="GN56" i="62"/>
  <c r="GN55" i="62"/>
  <c r="GN54" i="62"/>
  <c r="GN53" i="62"/>
  <c r="GN52" i="62"/>
  <c r="GN51" i="62"/>
  <c r="GN50" i="62"/>
  <c r="GN49" i="62"/>
  <c r="GN48" i="62"/>
  <c r="GN47" i="62"/>
  <c r="GN46" i="62"/>
  <c r="GN45" i="62"/>
  <c r="GN44" i="62"/>
  <c r="GN41" i="62"/>
  <c r="GN40" i="62"/>
  <c r="GN39" i="62"/>
  <c r="GN38" i="62"/>
  <c r="GN37" i="62"/>
  <c r="GN36" i="62"/>
  <c r="GN35" i="62"/>
  <c r="GN34" i="62"/>
  <c r="GN33" i="62"/>
  <c r="GN32" i="62"/>
  <c r="GN31" i="62"/>
  <c r="GN30" i="62"/>
  <c r="GN29" i="62"/>
  <c r="GN28" i="62"/>
  <c r="GD105" i="62"/>
  <c r="GD104" i="62"/>
  <c r="GD103" i="62"/>
  <c r="GD102" i="62"/>
  <c r="GD101" i="62"/>
  <c r="GD100" i="62"/>
  <c r="GD99" i="62"/>
  <c r="GD98" i="62"/>
  <c r="GD97" i="62"/>
  <c r="GD96" i="62"/>
  <c r="GD95" i="62"/>
  <c r="GD94" i="62"/>
  <c r="GD93" i="62"/>
  <c r="GD92" i="62"/>
  <c r="GD89" i="62"/>
  <c r="GD88" i="62"/>
  <c r="GD87" i="62"/>
  <c r="GD86" i="62"/>
  <c r="GD85" i="62"/>
  <c r="GD84" i="62"/>
  <c r="GD83" i="62"/>
  <c r="GD82" i="62"/>
  <c r="GD81" i="62"/>
  <c r="GD80" i="62"/>
  <c r="GD79" i="62"/>
  <c r="GD78" i="62"/>
  <c r="GD77" i="62"/>
  <c r="GD76" i="62"/>
  <c r="GD73" i="62"/>
  <c r="GD72" i="62"/>
  <c r="GD71" i="62"/>
  <c r="GD70" i="62"/>
  <c r="GD69" i="62"/>
  <c r="GD68" i="62"/>
  <c r="GD67" i="62"/>
  <c r="GD66" i="62"/>
  <c r="GD65" i="62"/>
  <c r="GD64" i="62"/>
  <c r="GD63" i="62"/>
  <c r="GD62" i="62"/>
  <c r="GD61" i="62"/>
  <c r="GD60" i="62"/>
  <c r="GD57" i="62"/>
  <c r="GD56" i="62"/>
  <c r="GD55" i="62"/>
  <c r="GD54" i="62"/>
  <c r="GD53" i="62"/>
  <c r="GD52" i="62"/>
  <c r="GD51" i="62"/>
  <c r="GD50" i="62"/>
  <c r="GD49" i="62"/>
  <c r="GD48" i="62"/>
  <c r="GD47" i="62"/>
  <c r="GD46" i="62"/>
  <c r="GD45" i="62"/>
  <c r="GD44" i="62"/>
  <c r="GD41" i="62"/>
  <c r="GD40" i="62"/>
  <c r="GD39" i="62"/>
  <c r="GD38" i="62"/>
  <c r="GD37" i="62"/>
  <c r="GD36" i="62"/>
  <c r="GD35" i="62"/>
  <c r="GD34" i="62"/>
  <c r="GD33" i="62"/>
  <c r="GD32" i="62"/>
  <c r="GD31" i="62"/>
  <c r="GD30" i="62"/>
  <c r="GD29" i="62"/>
  <c r="GD28" i="62"/>
  <c r="FT105" i="62"/>
  <c r="FT104" i="62"/>
  <c r="FT103" i="62"/>
  <c r="FT102" i="62"/>
  <c r="FT101" i="62"/>
  <c r="FT100" i="62"/>
  <c r="FT99" i="62"/>
  <c r="FT98" i="62"/>
  <c r="FT97" i="62"/>
  <c r="FT96" i="62"/>
  <c r="FT95" i="62"/>
  <c r="FT94" i="62"/>
  <c r="FT93" i="62"/>
  <c r="FT92" i="62"/>
  <c r="FT89" i="62"/>
  <c r="FT88" i="62"/>
  <c r="FT87" i="62"/>
  <c r="FT86" i="62"/>
  <c r="FT85" i="62"/>
  <c r="FT84" i="62"/>
  <c r="FT83" i="62"/>
  <c r="FT82" i="62"/>
  <c r="FT81" i="62"/>
  <c r="FT80" i="62"/>
  <c r="FT79" i="62"/>
  <c r="FT78" i="62"/>
  <c r="FT77" i="62"/>
  <c r="FT76" i="62"/>
  <c r="FT73" i="62"/>
  <c r="FT72" i="62"/>
  <c r="FT71" i="62"/>
  <c r="FT70" i="62"/>
  <c r="FT69" i="62"/>
  <c r="FT68" i="62"/>
  <c r="FT67" i="62"/>
  <c r="FT66" i="62"/>
  <c r="FT65" i="62"/>
  <c r="FT64" i="62"/>
  <c r="FT63" i="62"/>
  <c r="FT62" i="62"/>
  <c r="FT61" i="62"/>
  <c r="FT60" i="62"/>
  <c r="FT57" i="62"/>
  <c r="FT56" i="62"/>
  <c r="FT55" i="62"/>
  <c r="FT54" i="62"/>
  <c r="FT53" i="62"/>
  <c r="FT52" i="62"/>
  <c r="FT51" i="62"/>
  <c r="FT50" i="62"/>
  <c r="FT49" i="62"/>
  <c r="FT48" i="62"/>
  <c r="FT47" i="62"/>
  <c r="FT46" i="62"/>
  <c r="FT45" i="62"/>
  <c r="FT44" i="62"/>
  <c r="FT41" i="62"/>
  <c r="FT40" i="62"/>
  <c r="FT39" i="62"/>
  <c r="FT38" i="62"/>
  <c r="FT37" i="62"/>
  <c r="FT36" i="62"/>
  <c r="FT35" i="62"/>
  <c r="FT34" i="62"/>
  <c r="FT33" i="62"/>
  <c r="FT32" i="62"/>
  <c r="FT31" i="62"/>
  <c r="FT30" i="62"/>
  <c r="FT29" i="62"/>
  <c r="FT28" i="62"/>
  <c r="FJ105" i="62"/>
  <c r="FJ104" i="62"/>
  <c r="FJ103" i="62"/>
  <c r="FJ102" i="62"/>
  <c r="FJ101" i="62"/>
  <c r="FJ100" i="62"/>
  <c r="FJ99" i="62"/>
  <c r="FJ98" i="62"/>
  <c r="FJ97" i="62"/>
  <c r="FJ96" i="62"/>
  <c r="FJ95" i="62"/>
  <c r="FJ94" i="62"/>
  <c r="FJ93" i="62"/>
  <c r="FJ92" i="62"/>
  <c r="FJ89" i="62"/>
  <c r="FJ88" i="62"/>
  <c r="FJ87" i="62"/>
  <c r="FJ86" i="62"/>
  <c r="FJ85" i="62"/>
  <c r="FJ84" i="62"/>
  <c r="FJ83" i="62"/>
  <c r="FJ82" i="62"/>
  <c r="FJ81" i="62"/>
  <c r="FJ80" i="62"/>
  <c r="FJ79" i="62"/>
  <c r="FJ78" i="62"/>
  <c r="FJ77" i="62"/>
  <c r="FJ76" i="62"/>
  <c r="FJ73" i="62"/>
  <c r="FJ72" i="62"/>
  <c r="FJ71" i="62"/>
  <c r="FJ70" i="62"/>
  <c r="FJ69" i="62"/>
  <c r="FJ68" i="62"/>
  <c r="FJ67" i="62"/>
  <c r="FJ66" i="62"/>
  <c r="FJ65" i="62"/>
  <c r="FJ64" i="62"/>
  <c r="FJ63" i="62"/>
  <c r="FJ62" i="62"/>
  <c r="FJ61" i="62"/>
  <c r="FJ60" i="62"/>
  <c r="FJ57" i="62"/>
  <c r="FJ56" i="62"/>
  <c r="FJ55" i="62"/>
  <c r="FJ54" i="62"/>
  <c r="FJ53" i="62"/>
  <c r="FJ52" i="62"/>
  <c r="FJ51" i="62"/>
  <c r="FJ50" i="62"/>
  <c r="FJ49" i="62"/>
  <c r="FJ48" i="62"/>
  <c r="FJ47" i="62"/>
  <c r="FJ46" i="62"/>
  <c r="FJ45" i="62"/>
  <c r="FJ44" i="62"/>
  <c r="FJ41" i="62"/>
  <c r="FJ40" i="62"/>
  <c r="FJ39" i="62"/>
  <c r="FJ38" i="62"/>
  <c r="FJ37" i="62"/>
  <c r="FJ36" i="62"/>
  <c r="FJ35" i="62"/>
  <c r="FJ34" i="62"/>
  <c r="FJ33" i="62"/>
  <c r="FJ32" i="62"/>
  <c r="FJ31" i="62"/>
  <c r="FJ30" i="62"/>
  <c r="FJ29" i="62"/>
  <c r="FJ28" i="62"/>
  <c r="EZ105" i="62"/>
  <c r="EZ104" i="62"/>
  <c r="EZ103" i="62"/>
  <c r="EZ102" i="62"/>
  <c r="EZ101" i="62"/>
  <c r="EZ100" i="62"/>
  <c r="EZ99" i="62"/>
  <c r="EZ98" i="62"/>
  <c r="EZ97" i="62"/>
  <c r="EZ96" i="62"/>
  <c r="EZ95" i="62"/>
  <c r="EZ94" i="62"/>
  <c r="EZ93" i="62"/>
  <c r="EZ92" i="62"/>
  <c r="EZ89" i="62"/>
  <c r="EZ88" i="62"/>
  <c r="EZ87" i="62"/>
  <c r="EZ86" i="62"/>
  <c r="EZ85" i="62"/>
  <c r="EZ84" i="62"/>
  <c r="EZ83" i="62"/>
  <c r="EZ82" i="62"/>
  <c r="EZ81" i="62"/>
  <c r="EZ80" i="62"/>
  <c r="EZ79" i="62"/>
  <c r="EZ78" i="62"/>
  <c r="EZ77" i="62"/>
  <c r="EZ76" i="62"/>
  <c r="EZ73" i="62"/>
  <c r="EZ72" i="62"/>
  <c r="EZ71" i="62"/>
  <c r="EZ70" i="62"/>
  <c r="EZ69" i="62"/>
  <c r="EZ68" i="62"/>
  <c r="EZ67" i="62"/>
  <c r="EZ66" i="62"/>
  <c r="EZ65" i="62"/>
  <c r="EZ64" i="62"/>
  <c r="EZ63" i="62"/>
  <c r="EZ62" i="62"/>
  <c r="EZ61" i="62"/>
  <c r="EZ60" i="62"/>
  <c r="EZ57" i="62"/>
  <c r="EZ56" i="62"/>
  <c r="EZ55" i="62"/>
  <c r="EZ54" i="62"/>
  <c r="EZ53" i="62"/>
  <c r="EZ52" i="62"/>
  <c r="EZ51" i="62"/>
  <c r="EZ50" i="62"/>
  <c r="EZ49" i="62"/>
  <c r="EZ48" i="62"/>
  <c r="EZ47" i="62"/>
  <c r="EZ46" i="62"/>
  <c r="EZ45" i="62"/>
  <c r="EZ44" i="62"/>
  <c r="EZ41" i="62"/>
  <c r="EZ40" i="62"/>
  <c r="EZ39" i="62"/>
  <c r="EZ38" i="62"/>
  <c r="EZ37" i="62"/>
  <c r="EZ36" i="62"/>
  <c r="EZ35" i="62"/>
  <c r="EZ34" i="62"/>
  <c r="EZ33" i="62"/>
  <c r="EZ32" i="62"/>
  <c r="EZ31" i="62"/>
  <c r="EZ30" i="62"/>
  <c r="EZ29" i="62"/>
  <c r="EZ28" i="62"/>
  <c r="EP105" i="62"/>
  <c r="EP104" i="62"/>
  <c r="EP103" i="62"/>
  <c r="EP102" i="62"/>
  <c r="EP101" i="62"/>
  <c r="EP100" i="62"/>
  <c r="EP99" i="62"/>
  <c r="EP98" i="62"/>
  <c r="EP97" i="62"/>
  <c r="EP96" i="62"/>
  <c r="EP95" i="62"/>
  <c r="EP94" i="62"/>
  <c r="EP93" i="62"/>
  <c r="EP92" i="62"/>
  <c r="EP89" i="62"/>
  <c r="EP88" i="62"/>
  <c r="EP87" i="62"/>
  <c r="EP86" i="62"/>
  <c r="EP85" i="62"/>
  <c r="EP84" i="62"/>
  <c r="EP83" i="62"/>
  <c r="EP82" i="62"/>
  <c r="EP81" i="62"/>
  <c r="EP80" i="62"/>
  <c r="EP79" i="62"/>
  <c r="EP78" i="62"/>
  <c r="EP77" i="62"/>
  <c r="EP76" i="62"/>
  <c r="EP73" i="62"/>
  <c r="EP72" i="62"/>
  <c r="EP71" i="62"/>
  <c r="EP70" i="62"/>
  <c r="EP69" i="62"/>
  <c r="EP68" i="62"/>
  <c r="EP67" i="62"/>
  <c r="EP66" i="62"/>
  <c r="EP65" i="62"/>
  <c r="EP64" i="62"/>
  <c r="EP63" i="62"/>
  <c r="EP62" i="62"/>
  <c r="EP61" i="62"/>
  <c r="EP60" i="62"/>
  <c r="EP57" i="62"/>
  <c r="EP56" i="62"/>
  <c r="EP55" i="62"/>
  <c r="EP54" i="62"/>
  <c r="EP53" i="62"/>
  <c r="EP52" i="62"/>
  <c r="EP51" i="62"/>
  <c r="EP50" i="62"/>
  <c r="EP49" i="62"/>
  <c r="EP48" i="62"/>
  <c r="EP47" i="62"/>
  <c r="EP46" i="62"/>
  <c r="EP45" i="62"/>
  <c r="EP44" i="62"/>
  <c r="EP41" i="62"/>
  <c r="EP40" i="62"/>
  <c r="EP39" i="62"/>
  <c r="EP38" i="62"/>
  <c r="EP37" i="62"/>
  <c r="EP36" i="62"/>
  <c r="EP35" i="62"/>
  <c r="EP34" i="62"/>
  <c r="EP33" i="62"/>
  <c r="EP32" i="62"/>
  <c r="EP31" i="62"/>
  <c r="EP30" i="62"/>
  <c r="EP29" i="62"/>
  <c r="EP28" i="62"/>
  <c r="EF105" i="62"/>
  <c r="EF104" i="62"/>
  <c r="EF103" i="62"/>
  <c r="EF102" i="62"/>
  <c r="EF101" i="62"/>
  <c r="EF100" i="62"/>
  <c r="EF99" i="62"/>
  <c r="EF98" i="62"/>
  <c r="EF97" i="62"/>
  <c r="EF96" i="62"/>
  <c r="EF95" i="62"/>
  <c r="EF94" i="62"/>
  <c r="EF93" i="62"/>
  <c r="EF92" i="62"/>
  <c r="EF89" i="62"/>
  <c r="EF88" i="62"/>
  <c r="EF87" i="62"/>
  <c r="EF86" i="62"/>
  <c r="EF85" i="62"/>
  <c r="EF84" i="62"/>
  <c r="EF83" i="62"/>
  <c r="EF82" i="62"/>
  <c r="EF81" i="62"/>
  <c r="EF80" i="62"/>
  <c r="EF79" i="62"/>
  <c r="EF78" i="62"/>
  <c r="EF77" i="62"/>
  <c r="EF76" i="62"/>
  <c r="EF73" i="62"/>
  <c r="EF72" i="62"/>
  <c r="EF71" i="62"/>
  <c r="EF70" i="62"/>
  <c r="EF69" i="62"/>
  <c r="EF68" i="62"/>
  <c r="EF67" i="62"/>
  <c r="EF66" i="62"/>
  <c r="EF65" i="62"/>
  <c r="EF64" i="62"/>
  <c r="EF63" i="62"/>
  <c r="EF62" i="62"/>
  <c r="EF61" i="62"/>
  <c r="EF60" i="62"/>
  <c r="EF57" i="62"/>
  <c r="EF56" i="62"/>
  <c r="EF55" i="62"/>
  <c r="EF54" i="62"/>
  <c r="EF53" i="62"/>
  <c r="EF52" i="62"/>
  <c r="EF51" i="62"/>
  <c r="EF50" i="62"/>
  <c r="EF49" i="62"/>
  <c r="EF48" i="62"/>
  <c r="EF47" i="62"/>
  <c r="EF46" i="62"/>
  <c r="EF45" i="62"/>
  <c r="EF44" i="62"/>
  <c r="EF41" i="62"/>
  <c r="EF40" i="62"/>
  <c r="EF39" i="62"/>
  <c r="EF38" i="62"/>
  <c r="EF37" i="62"/>
  <c r="EF36" i="62"/>
  <c r="EF35" i="62"/>
  <c r="EF34" i="62"/>
  <c r="EF33" i="62"/>
  <c r="EF32" i="62"/>
  <c r="EF31" i="62"/>
  <c r="EF30" i="62"/>
  <c r="EF29" i="62"/>
  <c r="EF28" i="62"/>
  <c r="DV105" i="62"/>
  <c r="DV104" i="62"/>
  <c r="DV103" i="62"/>
  <c r="DV102" i="62"/>
  <c r="DV101" i="62"/>
  <c r="DV100" i="62"/>
  <c r="DV99" i="62"/>
  <c r="DV98" i="62"/>
  <c r="DV97" i="62"/>
  <c r="DV96" i="62"/>
  <c r="DV95" i="62"/>
  <c r="DV94" i="62"/>
  <c r="DV93" i="62"/>
  <c r="DV92" i="62"/>
  <c r="DV89" i="62"/>
  <c r="DV88" i="62"/>
  <c r="DV87" i="62"/>
  <c r="DV86" i="62"/>
  <c r="DV85" i="62"/>
  <c r="DV84" i="62"/>
  <c r="DV83" i="62"/>
  <c r="DV82" i="62"/>
  <c r="DV81" i="62"/>
  <c r="DV80" i="62"/>
  <c r="DV79" i="62"/>
  <c r="DV78" i="62"/>
  <c r="DV77" i="62"/>
  <c r="DV76" i="62"/>
  <c r="DV73" i="62"/>
  <c r="DV72" i="62"/>
  <c r="DV71" i="62"/>
  <c r="DV70" i="62"/>
  <c r="DV69" i="62"/>
  <c r="DV68" i="62"/>
  <c r="DV67" i="62"/>
  <c r="DV66" i="62"/>
  <c r="DV65" i="62"/>
  <c r="DV64" i="62"/>
  <c r="DV63" i="62"/>
  <c r="DV62" i="62"/>
  <c r="DV61" i="62"/>
  <c r="DV60" i="62"/>
  <c r="DV57" i="62"/>
  <c r="DV56" i="62"/>
  <c r="DV55" i="62"/>
  <c r="DV54" i="62"/>
  <c r="DV53" i="62"/>
  <c r="DV52" i="62"/>
  <c r="DV51" i="62"/>
  <c r="DV50" i="62"/>
  <c r="DV49" i="62"/>
  <c r="DV48" i="62"/>
  <c r="DV47" i="62"/>
  <c r="DV46" i="62"/>
  <c r="DV45" i="62"/>
  <c r="DV44" i="62"/>
  <c r="DV41" i="62"/>
  <c r="DV40" i="62"/>
  <c r="DV39" i="62"/>
  <c r="DV38" i="62"/>
  <c r="DV37" i="62"/>
  <c r="DV36" i="62"/>
  <c r="DV35" i="62"/>
  <c r="DV34" i="62"/>
  <c r="DV33" i="62"/>
  <c r="DV32" i="62"/>
  <c r="DV31" i="62"/>
  <c r="DV30" i="62"/>
  <c r="DV29" i="62"/>
  <c r="DV28" i="62"/>
  <c r="DL105" i="62"/>
  <c r="DL104" i="62"/>
  <c r="DL103" i="62"/>
  <c r="DL102" i="62"/>
  <c r="DL101" i="62"/>
  <c r="DL100" i="62"/>
  <c r="DL99" i="62"/>
  <c r="DL98" i="62"/>
  <c r="DL97" i="62"/>
  <c r="DL96" i="62"/>
  <c r="DL95" i="62"/>
  <c r="DL94" i="62"/>
  <c r="DL93" i="62"/>
  <c r="DL92" i="62"/>
  <c r="DL89" i="62"/>
  <c r="DL88" i="62"/>
  <c r="DL87" i="62"/>
  <c r="DL86" i="62"/>
  <c r="DL85" i="62"/>
  <c r="DL84" i="62"/>
  <c r="DL83" i="62"/>
  <c r="DL82" i="62"/>
  <c r="DL81" i="62"/>
  <c r="DL80" i="62"/>
  <c r="DL79" i="62"/>
  <c r="DL78" i="62"/>
  <c r="DL77" i="62"/>
  <c r="DL76" i="62"/>
  <c r="DL73" i="62"/>
  <c r="DL72" i="62"/>
  <c r="DL71" i="62"/>
  <c r="DL70" i="62"/>
  <c r="DL69" i="62"/>
  <c r="DL68" i="62"/>
  <c r="DL67" i="62"/>
  <c r="DL66" i="62"/>
  <c r="DL65" i="62"/>
  <c r="DL64" i="62"/>
  <c r="DL63" i="62"/>
  <c r="DL62" i="62"/>
  <c r="DL61" i="62"/>
  <c r="DL60" i="62"/>
  <c r="DL57" i="62"/>
  <c r="DL56" i="62"/>
  <c r="DL55" i="62"/>
  <c r="DL54" i="62"/>
  <c r="DL53" i="62"/>
  <c r="DL52" i="62"/>
  <c r="DL51" i="62"/>
  <c r="DL50" i="62"/>
  <c r="DL49" i="62"/>
  <c r="DL48" i="62"/>
  <c r="DL47" i="62"/>
  <c r="DL46" i="62"/>
  <c r="DL45" i="62"/>
  <c r="DL44" i="62"/>
  <c r="DL41" i="62"/>
  <c r="DL40" i="62"/>
  <c r="DL39" i="62"/>
  <c r="DL38" i="62"/>
  <c r="DL37" i="62"/>
  <c r="DL36" i="62"/>
  <c r="DL35" i="62"/>
  <c r="DL34" i="62"/>
  <c r="DL33" i="62"/>
  <c r="DL32" i="62"/>
  <c r="DL31" i="62"/>
  <c r="DL30" i="62"/>
  <c r="DL29" i="62"/>
  <c r="DL28" i="62"/>
  <c r="DB105" i="62"/>
  <c r="DB104" i="62"/>
  <c r="DB103" i="62"/>
  <c r="DB102" i="62"/>
  <c r="DB101" i="62"/>
  <c r="DB100" i="62"/>
  <c r="DB99" i="62"/>
  <c r="DB98" i="62"/>
  <c r="DB97" i="62"/>
  <c r="DB96" i="62"/>
  <c r="DB95" i="62"/>
  <c r="DB94" i="62"/>
  <c r="DB93" i="62"/>
  <c r="DB92" i="62"/>
  <c r="DB89" i="62"/>
  <c r="DB88" i="62"/>
  <c r="DB87" i="62"/>
  <c r="DB86" i="62"/>
  <c r="DB85" i="62"/>
  <c r="DB84" i="62"/>
  <c r="DB83" i="62"/>
  <c r="DB82" i="62"/>
  <c r="DB81" i="62"/>
  <c r="DB80" i="62"/>
  <c r="DB79" i="62"/>
  <c r="DB78" i="62"/>
  <c r="DB77" i="62"/>
  <c r="DB76" i="62"/>
  <c r="DB73" i="62"/>
  <c r="DB72" i="62"/>
  <c r="DB71" i="62"/>
  <c r="DB70" i="62"/>
  <c r="DB69" i="62"/>
  <c r="DB68" i="62"/>
  <c r="DB67" i="62"/>
  <c r="DB66" i="62"/>
  <c r="DB65" i="62"/>
  <c r="DB64" i="62"/>
  <c r="DB63" i="62"/>
  <c r="DB62" i="62"/>
  <c r="DB61" i="62"/>
  <c r="DB60" i="62"/>
  <c r="DB57" i="62"/>
  <c r="DB56" i="62"/>
  <c r="DB55" i="62"/>
  <c r="DB54" i="62"/>
  <c r="DB53" i="62"/>
  <c r="DB52" i="62"/>
  <c r="DB51" i="62"/>
  <c r="DB50" i="62"/>
  <c r="DB49" i="62"/>
  <c r="DB48" i="62"/>
  <c r="DB47" i="62"/>
  <c r="DB46" i="62"/>
  <c r="DB45" i="62"/>
  <c r="DB44" i="62"/>
  <c r="DB41" i="62"/>
  <c r="DB40" i="62"/>
  <c r="DB39" i="62"/>
  <c r="DB38" i="62"/>
  <c r="DB37" i="62"/>
  <c r="DB36" i="62"/>
  <c r="DB35" i="62"/>
  <c r="DB34" i="62"/>
  <c r="DB33" i="62"/>
  <c r="DB32" i="62"/>
  <c r="DB31" i="62"/>
  <c r="DB30" i="62"/>
  <c r="DB29" i="62"/>
  <c r="DB28" i="62"/>
  <c r="CR105" i="62"/>
  <c r="CR104" i="62"/>
  <c r="CR103" i="62"/>
  <c r="CR102" i="62"/>
  <c r="CR101" i="62"/>
  <c r="CR100" i="62"/>
  <c r="CR99" i="62"/>
  <c r="CR98" i="62"/>
  <c r="CR97" i="62"/>
  <c r="CR96" i="62"/>
  <c r="CR95" i="62"/>
  <c r="CR94" i="62"/>
  <c r="CR93" i="62"/>
  <c r="CR92" i="62"/>
  <c r="CR89" i="62"/>
  <c r="CR88" i="62"/>
  <c r="CR87" i="62"/>
  <c r="CR86" i="62"/>
  <c r="CR85" i="62"/>
  <c r="CR84" i="62"/>
  <c r="CR83" i="62"/>
  <c r="CR82" i="62"/>
  <c r="CR81" i="62"/>
  <c r="CR80" i="62"/>
  <c r="CR79" i="62"/>
  <c r="CR78" i="62"/>
  <c r="CR77" i="62"/>
  <c r="CR76" i="62"/>
  <c r="CR73" i="62"/>
  <c r="CR72" i="62"/>
  <c r="CR71" i="62"/>
  <c r="CR70" i="62"/>
  <c r="CR69" i="62"/>
  <c r="CR68" i="62"/>
  <c r="CR67" i="62"/>
  <c r="CR66" i="62"/>
  <c r="CR65" i="62"/>
  <c r="CR64" i="62"/>
  <c r="CR63" i="62"/>
  <c r="CR62" i="62"/>
  <c r="CR61" i="62"/>
  <c r="CR60" i="62"/>
  <c r="CR57" i="62"/>
  <c r="CR56" i="62"/>
  <c r="CR55" i="62"/>
  <c r="CR54" i="62"/>
  <c r="CR53" i="62"/>
  <c r="CR52" i="62"/>
  <c r="CR51" i="62"/>
  <c r="CR50" i="62"/>
  <c r="CR49" i="62"/>
  <c r="CR48" i="62"/>
  <c r="CR47" i="62"/>
  <c r="CR46" i="62"/>
  <c r="CR45" i="62"/>
  <c r="CR44" i="62"/>
  <c r="CR41" i="62"/>
  <c r="CR40" i="62"/>
  <c r="CR39" i="62"/>
  <c r="CR38" i="62"/>
  <c r="CR37" i="62"/>
  <c r="CR36" i="62"/>
  <c r="CR35" i="62"/>
  <c r="CR34" i="62"/>
  <c r="CR33" i="62"/>
  <c r="CR32" i="62"/>
  <c r="CR31" i="62"/>
  <c r="CR30" i="62"/>
  <c r="CR29" i="62"/>
  <c r="CR28" i="62"/>
  <c r="CH105" i="62"/>
  <c r="CH104" i="62"/>
  <c r="CH103" i="62"/>
  <c r="CH102" i="62"/>
  <c r="CH101" i="62"/>
  <c r="CH100" i="62"/>
  <c r="CH99" i="62"/>
  <c r="CH98" i="62"/>
  <c r="CH97" i="62"/>
  <c r="CH96" i="62"/>
  <c r="CH95" i="62"/>
  <c r="CH94" i="62"/>
  <c r="CH93" i="62"/>
  <c r="CH92" i="62"/>
  <c r="CH89" i="62"/>
  <c r="CH88" i="62"/>
  <c r="CH87" i="62"/>
  <c r="CH86" i="62"/>
  <c r="CH85" i="62"/>
  <c r="CH84" i="62"/>
  <c r="CH83" i="62"/>
  <c r="CH82" i="62"/>
  <c r="CH81" i="62"/>
  <c r="CH80" i="62"/>
  <c r="CH79" i="62"/>
  <c r="CH78" i="62"/>
  <c r="CH77" i="62"/>
  <c r="CH76" i="62"/>
  <c r="CH73" i="62"/>
  <c r="CH72" i="62"/>
  <c r="CH71" i="62"/>
  <c r="CH70" i="62"/>
  <c r="CH69" i="62"/>
  <c r="CH68" i="62"/>
  <c r="CH67" i="62"/>
  <c r="CH66" i="62"/>
  <c r="CH65" i="62"/>
  <c r="CH64" i="62"/>
  <c r="CH63" i="62"/>
  <c r="CH62" i="62"/>
  <c r="CH61" i="62"/>
  <c r="CH60" i="62"/>
  <c r="CH57" i="62"/>
  <c r="CH56" i="62"/>
  <c r="CH55" i="62"/>
  <c r="CH54" i="62"/>
  <c r="CH53" i="62"/>
  <c r="CH52" i="62"/>
  <c r="CH51" i="62"/>
  <c r="CH50" i="62"/>
  <c r="CH49" i="62"/>
  <c r="CH48" i="62"/>
  <c r="CH47" i="62"/>
  <c r="CH46" i="62"/>
  <c r="CH45" i="62"/>
  <c r="CH44" i="62"/>
  <c r="CH41" i="62"/>
  <c r="CH40" i="62"/>
  <c r="CH39" i="62"/>
  <c r="CH38" i="62"/>
  <c r="CH37" i="62"/>
  <c r="CH36" i="62"/>
  <c r="CH35" i="62"/>
  <c r="CH34" i="62"/>
  <c r="CH33" i="62"/>
  <c r="CH32" i="62"/>
  <c r="CH31" i="62"/>
  <c r="CH30" i="62"/>
  <c r="CH29" i="62"/>
  <c r="CH28" i="62"/>
  <c r="BX105" i="62"/>
  <c r="BX104" i="62"/>
  <c r="BX103" i="62"/>
  <c r="BX102" i="62"/>
  <c r="BX101" i="62"/>
  <c r="BX100" i="62"/>
  <c r="BX99" i="62"/>
  <c r="BX98" i="62"/>
  <c r="BX97" i="62"/>
  <c r="BX96" i="62"/>
  <c r="BX95" i="62"/>
  <c r="BX94" i="62"/>
  <c r="BX93" i="62"/>
  <c r="BX92" i="62"/>
  <c r="BX89" i="62"/>
  <c r="BX88" i="62"/>
  <c r="BX87" i="62"/>
  <c r="BX86" i="62"/>
  <c r="BX85" i="62"/>
  <c r="BX84" i="62"/>
  <c r="BX83" i="62"/>
  <c r="BX82" i="62"/>
  <c r="BX81" i="62"/>
  <c r="BX80" i="62"/>
  <c r="BX79" i="62"/>
  <c r="BX78" i="62"/>
  <c r="BX77" i="62"/>
  <c r="BX76" i="62"/>
  <c r="BX73" i="62"/>
  <c r="BX72" i="62"/>
  <c r="BX71" i="62"/>
  <c r="BX70" i="62"/>
  <c r="BX69" i="62"/>
  <c r="BX68" i="62"/>
  <c r="BX67" i="62"/>
  <c r="BX66" i="62"/>
  <c r="BX65" i="62"/>
  <c r="BX64" i="62"/>
  <c r="BX63" i="62"/>
  <c r="BX62" i="62"/>
  <c r="BX61" i="62"/>
  <c r="BX60" i="62"/>
  <c r="BX57" i="62"/>
  <c r="BX56" i="62"/>
  <c r="BX55" i="62"/>
  <c r="BX54" i="62"/>
  <c r="BX53" i="62"/>
  <c r="BX52" i="62"/>
  <c r="BX51" i="62"/>
  <c r="BX50" i="62"/>
  <c r="BX49" i="62"/>
  <c r="BX48" i="62"/>
  <c r="BX47" i="62"/>
  <c r="BX46" i="62"/>
  <c r="BX45" i="62"/>
  <c r="BX44" i="62"/>
  <c r="BX41" i="62"/>
  <c r="BX40" i="62"/>
  <c r="BX39" i="62"/>
  <c r="BX38" i="62"/>
  <c r="BX37" i="62"/>
  <c r="BX36" i="62"/>
  <c r="BX35" i="62"/>
  <c r="BX34" i="62"/>
  <c r="BX33" i="62"/>
  <c r="BX32" i="62"/>
  <c r="BX31" i="62"/>
  <c r="BX30" i="62"/>
  <c r="BX29" i="62"/>
  <c r="BX28" i="62"/>
  <c r="BN105" i="62"/>
  <c r="BN104" i="62"/>
  <c r="BN103" i="62"/>
  <c r="BN102" i="62"/>
  <c r="BN101" i="62"/>
  <c r="BN100" i="62"/>
  <c r="BN99" i="62"/>
  <c r="BN98" i="62"/>
  <c r="BN97" i="62"/>
  <c r="BN96" i="62"/>
  <c r="BN95" i="62"/>
  <c r="BN94" i="62"/>
  <c r="BN93" i="62"/>
  <c r="BN92" i="62"/>
  <c r="BN89" i="62"/>
  <c r="BN88" i="62"/>
  <c r="BN87" i="62"/>
  <c r="BN86" i="62"/>
  <c r="BN85" i="62"/>
  <c r="BN84" i="62"/>
  <c r="BN83" i="62"/>
  <c r="BN82" i="62"/>
  <c r="BN81" i="62"/>
  <c r="BN80" i="62"/>
  <c r="BN79" i="62"/>
  <c r="BN78" i="62"/>
  <c r="BN77" i="62"/>
  <c r="BN76" i="62"/>
  <c r="BN73" i="62"/>
  <c r="BN72" i="62"/>
  <c r="BN71" i="62"/>
  <c r="BN70" i="62"/>
  <c r="BN69" i="62"/>
  <c r="BN68" i="62"/>
  <c r="BN67" i="62"/>
  <c r="BN66" i="62"/>
  <c r="BN65" i="62"/>
  <c r="BN64" i="62"/>
  <c r="BN63" i="62"/>
  <c r="BN62" i="62"/>
  <c r="BN61" i="62"/>
  <c r="BN60" i="62"/>
  <c r="BN57" i="62"/>
  <c r="BN56" i="62"/>
  <c r="BN55" i="62"/>
  <c r="BN54" i="62"/>
  <c r="BN53" i="62"/>
  <c r="BN52" i="62"/>
  <c r="BN51" i="62"/>
  <c r="BN50" i="62"/>
  <c r="BN49" i="62"/>
  <c r="BN48" i="62"/>
  <c r="BN47" i="62"/>
  <c r="BN46" i="62"/>
  <c r="BN45" i="62"/>
  <c r="BN44" i="62"/>
  <c r="BN41" i="62"/>
  <c r="BN40" i="62"/>
  <c r="BN39" i="62"/>
  <c r="BN38" i="62"/>
  <c r="BN37" i="62"/>
  <c r="BN36" i="62"/>
  <c r="BN35" i="62"/>
  <c r="BN34" i="62"/>
  <c r="BN33" i="62"/>
  <c r="BN32" i="62"/>
  <c r="BN31" i="62"/>
  <c r="BN30" i="62"/>
  <c r="BN29" i="62"/>
  <c r="BN28" i="62"/>
  <c r="AT105" i="62"/>
  <c r="AT104" i="62"/>
  <c r="AT103" i="62"/>
  <c r="AT102" i="62"/>
  <c r="AT101" i="62"/>
  <c r="AT100" i="62"/>
  <c r="AT99" i="62"/>
  <c r="AT98" i="62"/>
  <c r="AT97" i="62"/>
  <c r="AT96" i="62"/>
  <c r="AT95" i="62"/>
  <c r="AT94" i="62"/>
  <c r="AT93" i="62"/>
  <c r="AT92" i="62"/>
  <c r="AT89" i="62"/>
  <c r="AT88" i="62"/>
  <c r="AT87" i="62"/>
  <c r="AT86" i="62"/>
  <c r="AT85" i="62"/>
  <c r="AT84" i="62"/>
  <c r="AT83" i="62"/>
  <c r="AT82" i="62"/>
  <c r="AT81" i="62"/>
  <c r="AT80" i="62"/>
  <c r="AT79" i="62"/>
  <c r="AT78" i="62"/>
  <c r="AT77" i="62"/>
  <c r="AT76" i="62"/>
  <c r="AT73" i="62"/>
  <c r="AT72" i="62"/>
  <c r="AT71" i="62"/>
  <c r="AT70" i="62"/>
  <c r="AT69" i="62"/>
  <c r="AT68" i="62"/>
  <c r="AT67" i="62"/>
  <c r="AT66" i="62"/>
  <c r="AT65" i="62"/>
  <c r="AT64" i="62"/>
  <c r="AT63" i="62"/>
  <c r="AT62" i="62"/>
  <c r="AT61" i="62"/>
  <c r="AT60" i="62"/>
  <c r="AT57" i="62"/>
  <c r="AT56" i="62"/>
  <c r="AT55" i="62"/>
  <c r="AT54" i="62"/>
  <c r="AT53" i="62"/>
  <c r="AT52" i="62"/>
  <c r="AT51" i="62"/>
  <c r="AT50" i="62"/>
  <c r="AT49" i="62"/>
  <c r="AT48" i="62"/>
  <c r="AT47" i="62"/>
  <c r="AT46" i="62"/>
  <c r="AT45" i="62"/>
  <c r="AT44" i="62"/>
  <c r="AT41" i="62"/>
  <c r="AT40" i="62"/>
  <c r="AT39" i="62"/>
  <c r="AT38" i="62"/>
  <c r="AT37" i="62"/>
  <c r="AT36" i="62"/>
  <c r="AT35" i="62"/>
  <c r="AT34" i="62"/>
  <c r="AT33" i="62"/>
  <c r="AT32" i="62"/>
  <c r="AT31" i="62"/>
  <c r="AT30" i="62"/>
  <c r="AT29" i="62"/>
  <c r="AT28" i="62"/>
  <c r="F105" i="62"/>
  <c r="F104" i="62"/>
  <c r="F103" i="62"/>
  <c r="F102" i="62"/>
  <c r="F101" i="62"/>
  <c r="F100" i="62"/>
  <c r="F99" i="62"/>
  <c r="F98" i="62"/>
  <c r="F97" i="62"/>
  <c r="F96" i="62"/>
  <c r="F95" i="62"/>
  <c r="F94" i="62"/>
  <c r="F93" i="62"/>
  <c r="F92" i="62"/>
  <c r="F89" i="62"/>
  <c r="F88" i="62"/>
  <c r="F87" i="62"/>
  <c r="F86" i="62"/>
  <c r="F85" i="62"/>
  <c r="F84" i="62"/>
  <c r="F83" i="62"/>
  <c r="F82" i="62"/>
  <c r="F81" i="62"/>
  <c r="F80" i="62"/>
  <c r="F79" i="62"/>
  <c r="F78" i="62"/>
  <c r="F77" i="62"/>
  <c r="F76" i="62"/>
  <c r="F73" i="62"/>
  <c r="F72" i="62"/>
  <c r="F71" i="62"/>
  <c r="F70" i="62"/>
  <c r="F69" i="62"/>
  <c r="F68" i="62"/>
  <c r="F67" i="62"/>
  <c r="F66" i="62"/>
  <c r="F65" i="62"/>
  <c r="F64" i="62"/>
  <c r="F63" i="62"/>
  <c r="F62" i="62"/>
  <c r="F61" i="62"/>
  <c r="F60" i="62"/>
  <c r="F57" i="62"/>
  <c r="F56" i="62"/>
  <c r="F55" i="62"/>
  <c r="F54" i="62"/>
  <c r="F53" i="62"/>
  <c r="F52" i="62"/>
  <c r="F51" i="62"/>
  <c r="F50" i="62"/>
  <c r="F49" i="62"/>
  <c r="F48" i="62"/>
  <c r="F47" i="62"/>
  <c r="F46" i="62"/>
  <c r="F45" i="62"/>
  <c r="F44" i="62"/>
  <c r="F41" i="62"/>
  <c r="F40" i="62"/>
  <c r="F39" i="62"/>
  <c r="F38" i="62"/>
  <c r="F37" i="62"/>
  <c r="F36" i="62"/>
  <c r="F35" i="62"/>
  <c r="F34" i="62"/>
  <c r="F33" i="62"/>
  <c r="F32" i="62"/>
  <c r="F31" i="62"/>
  <c r="F30" i="62"/>
  <c r="F29" i="62"/>
  <c r="F28" i="62"/>
  <c r="AJ105" i="62"/>
  <c r="AJ104" i="62"/>
  <c r="AJ103" i="62"/>
  <c r="AJ102" i="62"/>
  <c r="AJ101" i="62"/>
  <c r="AJ100" i="62"/>
  <c r="AJ99" i="62"/>
  <c r="AJ98" i="62"/>
  <c r="AJ97" i="62"/>
  <c r="AJ96" i="62"/>
  <c r="AJ95" i="62"/>
  <c r="AJ94" i="62"/>
  <c r="AJ93" i="62"/>
  <c r="AJ92" i="62"/>
  <c r="AJ89" i="62"/>
  <c r="AJ88" i="62"/>
  <c r="AJ87" i="62"/>
  <c r="AJ86" i="62"/>
  <c r="AJ85" i="62"/>
  <c r="AJ84" i="62"/>
  <c r="AJ83" i="62"/>
  <c r="AJ82" i="62"/>
  <c r="AJ81" i="62"/>
  <c r="AJ80" i="62"/>
  <c r="AJ79" i="62"/>
  <c r="AJ78" i="62"/>
  <c r="AJ77" i="62"/>
  <c r="AJ76" i="62"/>
  <c r="AJ73" i="62"/>
  <c r="AJ72" i="62"/>
  <c r="AJ71" i="62"/>
  <c r="AJ70" i="62"/>
  <c r="AJ69" i="62"/>
  <c r="AJ68" i="62"/>
  <c r="AJ67" i="62"/>
  <c r="AJ66" i="62"/>
  <c r="AJ65" i="62"/>
  <c r="AJ64" i="62"/>
  <c r="AJ63" i="62"/>
  <c r="AJ62" i="62"/>
  <c r="AJ61" i="62"/>
  <c r="AJ60" i="62"/>
  <c r="AJ57" i="62"/>
  <c r="AJ56" i="62"/>
  <c r="AJ55" i="62"/>
  <c r="AJ54" i="62"/>
  <c r="AJ53" i="62"/>
  <c r="AJ52" i="62"/>
  <c r="AJ51" i="62"/>
  <c r="AJ50" i="62"/>
  <c r="AJ49" i="62"/>
  <c r="AJ48" i="62"/>
  <c r="AJ47" i="62"/>
  <c r="AJ46" i="62"/>
  <c r="AJ45" i="62"/>
  <c r="AJ44" i="62"/>
  <c r="AJ41" i="62"/>
  <c r="AJ40" i="62"/>
  <c r="AJ39" i="62"/>
  <c r="AJ38" i="62"/>
  <c r="AJ37" i="62"/>
  <c r="AJ36" i="62"/>
  <c r="AJ35" i="62"/>
  <c r="AJ34" i="62"/>
  <c r="AJ33" i="62"/>
  <c r="AJ32" i="62"/>
  <c r="AJ31" i="62"/>
  <c r="AJ30" i="62"/>
  <c r="AJ29" i="62"/>
  <c r="AJ28" i="62"/>
  <c r="Z105" i="62"/>
  <c r="Z104" i="62"/>
  <c r="Z103" i="62"/>
  <c r="Z102" i="62"/>
  <c r="Z101" i="62"/>
  <c r="Z100" i="62"/>
  <c r="Z99" i="62"/>
  <c r="Z98" i="62"/>
  <c r="Z97" i="62"/>
  <c r="Z96" i="62"/>
  <c r="Z95" i="62"/>
  <c r="Z94" i="62"/>
  <c r="Z93" i="62"/>
  <c r="Z92" i="62"/>
  <c r="Z89" i="62"/>
  <c r="Z88" i="62"/>
  <c r="Z87" i="62"/>
  <c r="Z86" i="62"/>
  <c r="Z85" i="62"/>
  <c r="Z84" i="62"/>
  <c r="Z83" i="62"/>
  <c r="Z82" i="62"/>
  <c r="Z81" i="62"/>
  <c r="Z80" i="62"/>
  <c r="Z79" i="62"/>
  <c r="Z78" i="62"/>
  <c r="Z77" i="62"/>
  <c r="Z76" i="62"/>
  <c r="Z73" i="62"/>
  <c r="Z72" i="62"/>
  <c r="Z71" i="62"/>
  <c r="Z70" i="62"/>
  <c r="Z69" i="62"/>
  <c r="Z68" i="62"/>
  <c r="Z67" i="62"/>
  <c r="Z66" i="62"/>
  <c r="Z65" i="62"/>
  <c r="Z64" i="62"/>
  <c r="Z63" i="62"/>
  <c r="Z62" i="62"/>
  <c r="Z61" i="62"/>
  <c r="Z60" i="62"/>
  <c r="Z57" i="62"/>
  <c r="Z56" i="62"/>
  <c r="Z55" i="62"/>
  <c r="Z54" i="62"/>
  <c r="Z53" i="62"/>
  <c r="Z52" i="62"/>
  <c r="Z51" i="62"/>
  <c r="Z50" i="62"/>
  <c r="Z49" i="62"/>
  <c r="Z48" i="62"/>
  <c r="Z47" i="62"/>
  <c r="Z46" i="62"/>
  <c r="Z45" i="62"/>
  <c r="Z44" i="62"/>
  <c r="Z41" i="62"/>
  <c r="Z40" i="62"/>
  <c r="Z39" i="62"/>
  <c r="Z38" i="62"/>
  <c r="Z37" i="62"/>
  <c r="Z36" i="62"/>
  <c r="Z35" i="62"/>
  <c r="Z34" i="62"/>
  <c r="Z33" i="62"/>
  <c r="Z32" i="62"/>
  <c r="Z31" i="62"/>
  <c r="Z30" i="62"/>
  <c r="Z29" i="62"/>
  <c r="Z28" i="62"/>
  <c r="P92" i="62"/>
  <c r="P93" i="62"/>
  <c r="P94" i="62"/>
  <c r="P95" i="62"/>
  <c r="P96" i="62"/>
  <c r="P97" i="62"/>
  <c r="P98" i="62"/>
  <c r="P99" i="62"/>
  <c r="P100" i="62"/>
  <c r="P101" i="62"/>
  <c r="P102" i="62"/>
  <c r="P103" i="62"/>
  <c r="P104" i="62"/>
  <c r="P105" i="62"/>
  <c r="P76" i="62"/>
  <c r="P77" i="62"/>
  <c r="P78" i="62"/>
  <c r="P79" i="62"/>
  <c r="P80" i="62"/>
  <c r="P81" i="62"/>
  <c r="P82" i="62"/>
  <c r="P83" i="62"/>
  <c r="P84" i="62"/>
  <c r="P85" i="62"/>
  <c r="P86" i="62"/>
  <c r="P87" i="62"/>
  <c r="P88" i="62"/>
  <c r="P89" i="62"/>
  <c r="P60" i="62"/>
  <c r="P61" i="62"/>
  <c r="P62" i="62"/>
  <c r="P63" i="62"/>
  <c r="P64" i="62"/>
  <c r="P65" i="62"/>
  <c r="P66" i="62"/>
  <c r="P67" i="62"/>
  <c r="P68" i="62"/>
  <c r="P69" i="62"/>
  <c r="P70" i="62"/>
  <c r="P71" i="62"/>
  <c r="P72" i="62"/>
  <c r="P73" i="62"/>
  <c r="P44" i="62"/>
  <c r="P45" i="62"/>
  <c r="P46" i="62"/>
  <c r="P47" i="62"/>
  <c r="P48" i="62"/>
  <c r="P49" i="62"/>
  <c r="P50" i="62"/>
  <c r="P51" i="62"/>
  <c r="P52" i="62"/>
  <c r="P53" i="62"/>
  <c r="P54" i="62"/>
  <c r="P55" i="62"/>
  <c r="P56" i="62"/>
  <c r="P57" i="62"/>
  <c r="P28" i="62"/>
  <c r="P29" i="62"/>
  <c r="P30" i="62"/>
  <c r="P31" i="62"/>
  <c r="P32" i="62"/>
  <c r="P33" i="62"/>
  <c r="P34" i="62"/>
  <c r="P35" i="62"/>
  <c r="P36" i="62"/>
  <c r="P37" i="62"/>
  <c r="P38" i="62"/>
  <c r="P39" i="62"/>
  <c r="P40" i="62"/>
  <c r="P41" i="62"/>
  <c r="QD42" i="62" l="1"/>
  <c r="WH28" i="62"/>
  <c r="WH30" i="62"/>
  <c r="WH32" i="62"/>
  <c r="WH34" i="62"/>
  <c r="WH36" i="62"/>
  <c r="WH38" i="62"/>
  <c r="WH40" i="62"/>
  <c r="WH44" i="62"/>
  <c r="WH46" i="62"/>
  <c r="WH48" i="62"/>
  <c r="WH50" i="62"/>
  <c r="WH52" i="62"/>
  <c r="WH54" i="62"/>
  <c r="WH56" i="62"/>
  <c r="WH60" i="62"/>
  <c r="WH62" i="62"/>
  <c r="WH64" i="62"/>
  <c r="WH66" i="62"/>
  <c r="WH68" i="62"/>
  <c r="WH70" i="62"/>
  <c r="WH72" i="62"/>
  <c r="WH76" i="62"/>
  <c r="WH78" i="62"/>
  <c r="WH80" i="62"/>
  <c r="WH82" i="62"/>
  <c r="WH84" i="62"/>
  <c r="WH86" i="62"/>
  <c r="WH88" i="62"/>
  <c r="WH92" i="62"/>
  <c r="WH94" i="62"/>
  <c r="WH96" i="62"/>
  <c r="WH98" i="62"/>
  <c r="WH100" i="62"/>
  <c r="WH102" i="62"/>
  <c r="WH104" i="62"/>
  <c r="JZ58" i="62"/>
  <c r="JZ74" i="62"/>
  <c r="JZ90" i="62"/>
  <c r="WH29" i="62"/>
  <c r="WH31" i="62"/>
  <c r="WH33" i="62"/>
  <c r="WH35" i="62"/>
  <c r="WH37" i="62"/>
  <c r="WH39" i="62"/>
  <c r="WH41" i="62"/>
  <c r="WH45" i="62"/>
  <c r="WH47" i="62"/>
  <c r="WH49" i="62"/>
  <c r="WH51" i="62"/>
  <c r="WH53" i="62"/>
  <c r="WH55" i="62"/>
  <c r="WH57" i="62"/>
  <c r="WH61" i="62"/>
  <c r="WH63" i="62"/>
  <c r="WH65" i="62"/>
  <c r="WH67" i="62"/>
  <c r="WH69" i="62"/>
  <c r="WH71" i="62"/>
  <c r="WH73" i="62"/>
  <c r="WH77" i="62"/>
  <c r="WH79" i="62"/>
  <c r="WH81" i="62"/>
  <c r="WH83" i="62"/>
  <c r="WH85" i="62"/>
  <c r="WH87" i="62"/>
  <c r="WH89" i="62"/>
  <c r="WH93" i="62"/>
  <c r="WH95" i="62"/>
  <c r="WH97" i="62"/>
  <c r="WH99" i="62"/>
  <c r="WH101" i="62"/>
  <c r="WH103" i="62"/>
  <c r="WH105" i="62"/>
  <c r="DV26" i="62"/>
  <c r="DB26" i="62"/>
  <c r="DL26" i="62"/>
  <c r="DB42" i="62"/>
  <c r="DB58" i="62"/>
  <c r="DB74" i="62"/>
  <c r="DB90" i="62"/>
  <c r="IV90" i="62"/>
  <c r="IB58" i="62"/>
  <c r="IB74" i="62"/>
  <c r="IL42" i="62"/>
  <c r="IL58" i="62"/>
  <c r="IL74" i="62"/>
  <c r="IL90" i="62"/>
  <c r="IV42" i="62"/>
  <c r="IV58" i="62"/>
  <c r="IV74" i="62"/>
  <c r="IB90" i="62"/>
  <c r="SL90" i="62"/>
  <c r="CH90" i="62"/>
  <c r="PT58" i="62"/>
  <c r="PT107" i="62" s="1"/>
  <c r="AJ74" i="62"/>
  <c r="F58" i="62"/>
  <c r="F74" i="62"/>
  <c r="F90" i="62"/>
  <c r="AT58" i="62"/>
  <c r="AT74" i="62"/>
  <c r="AT90" i="62"/>
  <c r="BN58" i="62"/>
  <c r="BN74" i="62"/>
  <c r="BN90" i="62"/>
  <c r="BX42" i="62"/>
  <c r="BX58" i="62"/>
  <c r="BX74" i="62"/>
  <c r="BX90" i="62"/>
  <c r="CH58" i="62"/>
  <c r="CH74" i="62"/>
  <c r="DV90" i="62"/>
  <c r="EF58" i="62"/>
  <c r="EF74" i="62"/>
  <c r="EF90" i="62"/>
  <c r="EP42" i="62"/>
  <c r="EP58" i="62"/>
  <c r="EP107" i="62" s="1"/>
  <c r="EP74" i="62"/>
  <c r="EZ42" i="62"/>
  <c r="EZ58" i="62"/>
  <c r="EZ74" i="62"/>
  <c r="EZ90" i="62"/>
  <c r="FJ42" i="62"/>
  <c r="FJ58" i="62"/>
  <c r="FJ74" i="62"/>
  <c r="FJ90" i="62"/>
  <c r="FT42" i="62"/>
  <c r="GD42" i="62"/>
  <c r="GD58" i="62"/>
  <c r="GD74" i="62"/>
  <c r="GN42" i="62"/>
  <c r="GN58" i="62"/>
  <c r="GN90" i="62"/>
  <c r="GX42" i="62"/>
  <c r="GX58" i="62"/>
  <c r="GX74" i="62"/>
  <c r="GX90" i="62"/>
  <c r="HH42" i="62"/>
  <c r="HH58" i="62"/>
  <c r="HH107" i="62" s="1"/>
  <c r="HH74" i="62"/>
  <c r="HH90" i="62"/>
  <c r="HR42" i="62"/>
  <c r="HR58" i="62"/>
  <c r="HR74" i="62"/>
  <c r="HR90" i="62"/>
  <c r="IB42" i="62"/>
  <c r="NV90" i="62"/>
  <c r="OF58" i="62"/>
  <c r="OF90" i="62"/>
  <c r="OP58" i="62"/>
  <c r="OP90" i="62"/>
  <c r="OZ58" i="62"/>
  <c r="PJ58" i="62"/>
  <c r="PJ90" i="62"/>
  <c r="PT42" i="62"/>
  <c r="QN42" i="62"/>
  <c r="QN58" i="62"/>
  <c r="QN74" i="62"/>
  <c r="QN90" i="62"/>
  <c r="QX58" i="62"/>
  <c r="QX74" i="62"/>
  <c r="QX90" i="62"/>
  <c r="RH58" i="62"/>
  <c r="RH107" i="62" s="1"/>
  <c r="RH74" i="62"/>
  <c r="RH90" i="62"/>
  <c r="RR58" i="62"/>
  <c r="RR74" i="62"/>
  <c r="SB58" i="62"/>
  <c r="SB90" i="62"/>
  <c r="SL58" i="62"/>
  <c r="SL74" i="62"/>
  <c r="EP90" i="62"/>
  <c r="Z58" i="62"/>
  <c r="Z74" i="62"/>
  <c r="Z90" i="62"/>
  <c r="AJ42" i="62"/>
  <c r="AJ58" i="62"/>
  <c r="AM122" i="62" s="1"/>
  <c r="AO122" i="62" s="1"/>
  <c r="AP122" i="62" s="1"/>
  <c r="JF42" i="62"/>
  <c r="JF58" i="62"/>
  <c r="JF107" i="62" s="1"/>
  <c r="JF74" i="62"/>
  <c r="JP58" i="62"/>
  <c r="JP74" i="62"/>
  <c r="JP90" i="62"/>
  <c r="KJ58" i="62"/>
  <c r="KJ74" i="62"/>
  <c r="KJ90" i="62"/>
  <c r="KT58" i="62"/>
  <c r="KT107" i="62" s="1"/>
  <c r="KU122" i="62" s="1"/>
  <c r="KV122" i="62" s="1"/>
  <c r="KW122" i="62" s="1"/>
  <c r="KY122" i="62" s="1"/>
  <c r="KZ122" i="62" s="1"/>
  <c r="KT74" i="62"/>
  <c r="KT90" i="62"/>
  <c r="LD58" i="62"/>
  <c r="LD74" i="62"/>
  <c r="LN58" i="62"/>
  <c r="LN74" i="62"/>
  <c r="LN90" i="62"/>
  <c r="LX58" i="62"/>
  <c r="LX74" i="62"/>
  <c r="MH58" i="62"/>
  <c r="MH74" i="62"/>
  <c r="MH90" i="62"/>
  <c r="MR58" i="62"/>
  <c r="MR107" i="62" s="1"/>
  <c r="MS116" i="62" s="1"/>
  <c r="MT116" i="62" s="1"/>
  <c r="MR74" i="62"/>
  <c r="NB42" i="62"/>
  <c r="NB58" i="62"/>
  <c r="NB74" i="62"/>
  <c r="NB90" i="62"/>
  <c r="NL58" i="62"/>
  <c r="NL107" i="62" s="1"/>
  <c r="NL74" i="62"/>
  <c r="NL90" i="62"/>
  <c r="NV58" i="62"/>
  <c r="NV107" i="62" s="1"/>
  <c r="NW118" i="62" s="1"/>
  <c r="NX118" i="62" s="1"/>
  <c r="NV74" i="62"/>
  <c r="PT90" i="62"/>
  <c r="TF42" i="62"/>
  <c r="TF58" i="62"/>
  <c r="TF107" i="62" s="1"/>
  <c r="TF74" i="62"/>
  <c r="TF90" i="62"/>
  <c r="TP42" i="62"/>
  <c r="TP58" i="62"/>
  <c r="TP107" i="62" s="1"/>
  <c r="TP74" i="62"/>
  <c r="TP90" i="62"/>
  <c r="TZ42" i="62"/>
  <c r="TZ58" i="62"/>
  <c r="TZ74" i="62"/>
  <c r="TZ90" i="62"/>
  <c r="UJ58" i="62"/>
  <c r="UJ74" i="62"/>
  <c r="UJ90" i="62"/>
  <c r="UT42" i="62"/>
  <c r="UT58" i="62"/>
  <c r="UT74" i="62"/>
  <c r="UT90" i="62"/>
  <c r="VN58" i="62"/>
  <c r="VN74" i="62"/>
  <c r="VX58" i="62"/>
  <c r="VX107" i="62" s="1"/>
  <c r="VX74" i="62"/>
  <c r="VX90" i="62"/>
  <c r="GD90" i="62"/>
  <c r="OZ90" i="62"/>
  <c r="PJ42" i="62"/>
  <c r="JF90" i="62"/>
  <c r="LX90" i="62"/>
  <c r="DL74" i="62"/>
  <c r="DV58" i="62"/>
  <c r="DV107" i="62" s="1"/>
  <c r="DV74" i="62"/>
  <c r="LD90" i="62"/>
  <c r="MR90" i="62"/>
  <c r="OF42" i="62"/>
  <c r="RR90" i="62"/>
  <c r="GN74" i="62"/>
  <c r="VN90" i="62"/>
  <c r="WA112" i="62"/>
  <c r="WC112" i="62" s="1"/>
  <c r="WD112" i="62" s="1"/>
  <c r="WA116" i="62"/>
  <c r="WC116" i="62" s="1"/>
  <c r="WD116" i="62" s="1"/>
  <c r="WA118" i="62"/>
  <c r="WC118" i="62" s="1"/>
  <c r="WD118" i="62" s="1"/>
  <c r="WA120" i="62"/>
  <c r="WC120" i="62" s="1"/>
  <c r="WD120" i="62" s="1"/>
  <c r="VX42" i="62"/>
  <c r="WA111" i="62"/>
  <c r="WC111" i="62" s="1"/>
  <c r="WD111" i="62" s="1"/>
  <c r="WA113" i="62"/>
  <c r="WC113" i="62" s="1"/>
  <c r="WD113" i="62" s="1"/>
  <c r="WA117" i="62"/>
  <c r="WC117" i="62" s="1"/>
  <c r="WD117" i="62" s="1"/>
  <c r="WA119" i="62"/>
  <c r="WC119" i="62" s="1"/>
  <c r="WD119" i="62" s="1"/>
  <c r="VN107" i="62"/>
  <c r="VO109" i="62" s="1"/>
  <c r="VP109" i="62" s="1"/>
  <c r="VQ113" i="62"/>
  <c r="VS113" i="62" s="1"/>
  <c r="VT113" i="62" s="1"/>
  <c r="VQ117" i="62"/>
  <c r="VS117" i="62" s="1"/>
  <c r="VT117" i="62" s="1"/>
  <c r="VQ119" i="62"/>
  <c r="VS119" i="62" s="1"/>
  <c r="VT119" i="62" s="1"/>
  <c r="VQ121" i="62"/>
  <c r="VS121" i="62" s="1"/>
  <c r="VT121" i="62" s="1"/>
  <c r="VQ112" i="62"/>
  <c r="VS112" i="62" s="1"/>
  <c r="VT112" i="62" s="1"/>
  <c r="VQ116" i="62"/>
  <c r="VS116" i="62" s="1"/>
  <c r="VT116" i="62" s="1"/>
  <c r="VQ118" i="62"/>
  <c r="VS118" i="62" s="1"/>
  <c r="VT118" i="62" s="1"/>
  <c r="VQ120" i="62"/>
  <c r="VS120" i="62" s="1"/>
  <c r="VT120" i="62" s="1"/>
  <c r="VN42" i="62"/>
  <c r="VG111" i="62"/>
  <c r="VI111" i="62" s="1"/>
  <c r="VJ111" i="62" s="1"/>
  <c r="VG113" i="62"/>
  <c r="VI113" i="62" s="1"/>
  <c r="VJ113" i="62" s="1"/>
  <c r="VG117" i="62"/>
  <c r="VI117" i="62" s="1"/>
  <c r="VJ117" i="62" s="1"/>
  <c r="VG119" i="62"/>
  <c r="VI119" i="62" s="1"/>
  <c r="VJ119" i="62" s="1"/>
  <c r="VG112" i="62"/>
  <c r="VI112" i="62" s="1"/>
  <c r="VJ112" i="62" s="1"/>
  <c r="VG116" i="62"/>
  <c r="VI116" i="62" s="1"/>
  <c r="VJ116" i="62" s="1"/>
  <c r="VG118" i="62"/>
  <c r="VI118" i="62" s="1"/>
  <c r="VJ118" i="62" s="1"/>
  <c r="VG120" i="62"/>
  <c r="VI120" i="62" s="1"/>
  <c r="VJ120" i="62" s="1"/>
  <c r="VD42" i="62"/>
  <c r="VD58" i="62"/>
  <c r="VD107" i="62" s="1"/>
  <c r="VD74" i="62"/>
  <c r="VD90" i="62"/>
  <c r="UW112" i="62"/>
  <c r="UY112" i="62" s="1"/>
  <c r="UZ112" i="62" s="1"/>
  <c r="UW114" i="62"/>
  <c r="UY114" i="62" s="1"/>
  <c r="UZ114" i="62" s="1"/>
  <c r="UW116" i="62"/>
  <c r="UY116" i="62" s="1"/>
  <c r="UZ116" i="62" s="1"/>
  <c r="UW118" i="62"/>
  <c r="UY118" i="62" s="1"/>
  <c r="UZ118" i="62" s="1"/>
  <c r="UW120" i="62"/>
  <c r="UY120" i="62" s="1"/>
  <c r="UZ120" i="62" s="1"/>
  <c r="UT107" i="62"/>
  <c r="UW107" i="62" s="1"/>
  <c r="UY107" i="62" s="1"/>
  <c r="UZ107" i="62" s="1"/>
  <c r="UW111" i="62"/>
  <c r="UY111" i="62" s="1"/>
  <c r="UZ111" i="62" s="1"/>
  <c r="UW113" i="62"/>
  <c r="UY113" i="62" s="1"/>
  <c r="UZ113" i="62" s="1"/>
  <c r="UW117" i="62"/>
  <c r="UY117" i="62" s="1"/>
  <c r="UZ117" i="62" s="1"/>
  <c r="UW119" i="62"/>
  <c r="UY119" i="62" s="1"/>
  <c r="UZ119" i="62" s="1"/>
  <c r="UW121" i="62"/>
  <c r="UY121" i="62" s="1"/>
  <c r="UZ121" i="62" s="1"/>
  <c r="UM112" i="62"/>
  <c r="UO112" i="62" s="1"/>
  <c r="UP112" i="62" s="1"/>
  <c r="UM114" i="62"/>
  <c r="UO114" i="62" s="1"/>
  <c r="UP114" i="62" s="1"/>
  <c r="UM116" i="62"/>
  <c r="UO116" i="62" s="1"/>
  <c r="UP116" i="62" s="1"/>
  <c r="UM118" i="62"/>
  <c r="UO118" i="62" s="1"/>
  <c r="UP118" i="62" s="1"/>
  <c r="UM120" i="62"/>
  <c r="UO120" i="62" s="1"/>
  <c r="UP120" i="62" s="1"/>
  <c r="UJ42" i="62"/>
  <c r="UJ107" i="62"/>
  <c r="UK111" i="62" s="1"/>
  <c r="UL111" i="62" s="1"/>
  <c r="UM111" i="62"/>
  <c r="UO111" i="62" s="1"/>
  <c r="UP111" i="62" s="1"/>
  <c r="UM113" i="62"/>
  <c r="UO113" i="62" s="1"/>
  <c r="UP113" i="62" s="1"/>
  <c r="UM115" i="62"/>
  <c r="UO115" i="62" s="1"/>
  <c r="UP115" i="62" s="1"/>
  <c r="UK115" i="62"/>
  <c r="UL115" i="62" s="1"/>
  <c r="UM117" i="62"/>
  <c r="UO117" i="62" s="1"/>
  <c r="UP117" i="62" s="1"/>
  <c r="UM119" i="62"/>
  <c r="UO119" i="62" s="1"/>
  <c r="UP119" i="62" s="1"/>
  <c r="TZ107" i="62"/>
  <c r="UC107" i="62" s="1"/>
  <c r="UE107" i="62" s="1"/>
  <c r="UF107" i="62" s="1"/>
  <c r="UH107" i="62" s="1"/>
  <c r="UC111" i="62"/>
  <c r="UE111" i="62" s="1"/>
  <c r="UF111" i="62" s="1"/>
  <c r="UC113" i="62"/>
  <c r="UE113" i="62" s="1"/>
  <c r="UF113" i="62" s="1"/>
  <c r="UC117" i="62"/>
  <c r="UE117" i="62" s="1"/>
  <c r="UF117" i="62" s="1"/>
  <c r="UC119" i="62"/>
  <c r="UE119" i="62" s="1"/>
  <c r="UF119" i="62" s="1"/>
  <c r="UC121" i="62"/>
  <c r="UE121" i="62" s="1"/>
  <c r="UF121" i="62" s="1"/>
  <c r="UC112" i="62"/>
  <c r="UE112" i="62" s="1"/>
  <c r="UF112" i="62" s="1"/>
  <c r="UC116" i="62"/>
  <c r="UE116" i="62" s="1"/>
  <c r="UF116" i="62" s="1"/>
  <c r="UC118" i="62"/>
  <c r="UE118" i="62" s="1"/>
  <c r="UF118" i="62" s="1"/>
  <c r="UC120" i="62"/>
  <c r="UE120" i="62" s="1"/>
  <c r="UF120" i="62" s="1"/>
  <c r="TS111" i="62"/>
  <c r="TU111" i="62" s="1"/>
  <c r="TV111" i="62" s="1"/>
  <c r="TS113" i="62"/>
  <c r="TU113" i="62" s="1"/>
  <c r="TV113" i="62" s="1"/>
  <c r="TS115" i="62"/>
  <c r="TU115" i="62" s="1"/>
  <c r="TV115" i="62" s="1"/>
  <c r="TS117" i="62"/>
  <c r="TU117" i="62" s="1"/>
  <c r="TV117" i="62" s="1"/>
  <c r="TS119" i="62"/>
  <c r="TU119" i="62" s="1"/>
  <c r="TV119" i="62" s="1"/>
  <c r="TS121" i="62"/>
  <c r="TU121" i="62" s="1"/>
  <c r="TV121" i="62" s="1"/>
  <c r="TS112" i="62"/>
  <c r="TU112" i="62" s="1"/>
  <c r="TV112" i="62" s="1"/>
  <c r="TS114" i="62"/>
  <c r="TU114" i="62" s="1"/>
  <c r="TV114" i="62" s="1"/>
  <c r="TS116" i="62"/>
  <c r="TU116" i="62" s="1"/>
  <c r="TV116" i="62" s="1"/>
  <c r="TS118" i="62"/>
  <c r="TU118" i="62" s="1"/>
  <c r="TV118" i="62" s="1"/>
  <c r="TS120" i="62"/>
  <c r="TU120" i="62" s="1"/>
  <c r="TV120" i="62" s="1"/>
  <c r="TI114" i="62"/>
  <c r="TK114" i="62" s="1"/>
  <c r="TL114" i="62" s="1"/>
  <c r="TI116" i="62"/>
  <c r="TK116" i="62" s="1"/>
  <c r="TL116" i="62" s="1"/>
  <c r="TI118" i="62"/>
  <c r="TK118" i="62" s="1"/>
  <c r="TL118" i="62" s="1"/>
  <c r="TI111" i="62"/>
  <c r="TK111" i="62" s="1"/>
  <c r="TL111" i="62" s="1"/>
  <c r="TI113" i="62"/>
  <c r="TK113" i="62" s="1"/>
  <c r="TL113" i="62" s="1"/>
  <c r="TI117" i="62"/>
  <c r="TK117" i="62" s="1"/>
  <c r="TL117" i="62" s="1"/>
  <c r="TI119" i="62"/>
  <c r="TK119" i="62" s="1"/>
  <c r="TL119" i="62" s="1"/>
  <c r="SY111" i="62"/>
  <c r="TA111" i="62" s="1"/>
  <c r="TB111" i="62" s="1"/>
  <c r="SY113" i="62"/>
  <c r="TA113" i="62" s="1"/>
  <c r="TB113" i="62" s="1"/>
  <c r="SY117" i="62"/>
  <c r="TA117" i="62" s="1"/>
  <c r="TB117" i="62" s="1"/>
  <c r="SY119" i="62"/>
  <c r="TA119" i="62" s="1"/>
  <c r="TB119" i="62" s="1"/>
  <c r="SY121" i="62"/>
  <c r="TA121" i="62" s="1"/>
  <c r="TB121" i="62" s="1"/>
  <c r="SY112" i="62"/>
  <c r="TA112" i="62" s="1"/>
  <c r="TB112" i="62" s="1"/>
  <c r="SY116" i="62"/>
  <c r="TA116" i="62" s="1"/>
  <c r="TB116" i="62" s="1"/>
  <c r="SY118" i="62"/>
  <c r="TA118" i="62" s="1"/>
  <c r="TB118" i="62" s="1"/>
  <c r="SY120" i="62"/>
  <c r="TA120" i="62" s="1"/>
  <c r="TB120" i="62" s="1"/>
  <c r="SV42" i="62"/>
  <c r="SV58" i="62"/>
  <c r="SV107" i="62" s="1"/>
  <c r="SV74" i="62"/>
  <c r="SV90" i="62"/>
  <c r="SL107" i="62"/>
  <c r="SM109" i="62" s="1"/>
  <c r="SN109" i="62" s="1"/>
  <c r="SO109" i="62" s="1"/>
  <c r="SQ109" i="62" s="1"/>
  <c r="SR109" i="62" s="1"/>
  <c r="SO113" i="62"/>
  <c r="SQ113" i="62" s="1"/>
  <c r="SR113" i="62" s="1"/>
  <c r="SO117" i="62"/>
  <c r="SQ117" i="62" s="1"/>
  <c r="SR117" i="62" s="1"/>
  <c r="SO119" i="62"/>
  <c r="SQ119" i="62" s="1"/>
  <c r="SR119" i="62" s="1"/>
  <c r="SO121" i="62"/>
  <c r="SQ121" i="62" s="1"/>
  <c r="SR121" i="62" s="1"/>
  <c r="SO110" i="62"/>
  <c r="SQ110" i="62" s="1"/>
  <c r="SR110" i="62" s="1"/>
  <c r="SO114" i="62"/>
  <c r="SQ114" i="62" s="1"/>
  <c r="SR114" i="62" s="1"/>
  <c r="SO116" i="62"/>
  <c r="SQ116" i="62" s="1"/>
  <c r="SR116" i="62" s="1"/>
  <c r="SO118" i="62"/>
  <c r="SQ118" i="62" s="1"/>
  <c r="SR118" i="62" s="1"/>
  <c r="SO120" i="62"/>
  <c r="SQ120" i="62" s="1"/>
  <c r="SR120" i="62" s="1"/>
  <c r="SL42" i="62"/>
  <c r="SB107" i="62"/>
  <c r="SC110" i="62" s="1"/>
  <c r="SD110" i="62" s="1"/>
  <c r="SE110" i="62" s="1"/>
  <c r="SG110" i="62" s="1"/>
  <c r="SH110" i="62" s="1"/>
  <c r="SE111" i="62"/>
  <c r="SG111" i="62" s="1"/>
  <c r="SH111" i="62" s="1"/>
  <c r="SE113" i="62"/>
  <c r="SG113" i="62" s="1"/>
  <c r="SH113" i="62" s="1"/>
  <c r="SE117" i="62"/>
  <c r="SG117" i="62" s="1"/>
  <c r="SH117" i="62" s="1"/>
  <c r="SE119" i="62"/>
  <c r="SG119" i="62" s="1"/>
  <c r="SH119" i="62" s="1"/>
  <c r="SE112" i="62"/>
  <c r="SG112" i="62" s="1"/>
  <c r="SH112" i="62" s="1"/>
  <c r="SE116" i="62"/>
  <c r="SG116" i="62" s="1"/>
  <c r="SH116" i="62" s="1"/>
  <c r="SE118" i="62"/>
  <c r="SG118" i="62" s="1"/>
  <c r="SH118" i="62" s="1"/>
  <c r="SE120" i="62"/>
  <c r="SG120" i="62" s="1"/>
  <c r="SH120" i="62" s="1"/>
  <c r="SB42" i="62"/>
  <c r="RU112" i="62"/>
  <c r="RW112" i="62" s="1"/>
  <c r="RX112" i="62" s="1"/>
  <c r="RU114" i="62"/>
  <c r="RW114" i="62" s="1"/>
  <c r="RX114" i="62" s="1"/>
  <c r="RU116" i="62"/>
  <c r="RW116" i="62" s="1"/>
  <c r="RX116" i="62" s="1"/>
  <c r="RU118" i="62"/>
  <c r="RW118" i="62" s="1"/>
  <c r="RX118" i="62" s="1"/>
  <c r="RU120" i="62"/>
  <c r="RW120" i="62" s="1"/>
  <c r="RX120" i="62" s="1"/>
  <c r="RR42" i="62"/>
  <c r="RR107" i="62"/>
  <c r="RS110" i="62" s="1"/>
  <c r="RT110" i="62" s="1"/>
  <c r="RU110" i="62" s="1"/>
  <c r="RW110" i="62" s="1"/>
  <c r="RX110" i="62" s="1"/>
  <c r="RU111" i="62"/>
  <c r="RW111" i="62" s="1"/>
  <c r="RX111" i="62" s="1"/>
  <c r="RU113" i="62"/>
  <c r="RW113" i="62" s="1"/>
  <c r="RX113" i="62" s="1"/>
  <c r="RU117" i="62"/>
  <c r="RW117" i="62" s="1"/>
  <c r="RX117" i="62" s="1"/>
  <c r="RU119" i="62"/>
  <c r="RW119" i="62" s="1"/>
  <c r="RX119" i="62" s="1"/>
  <c r="RK111" i="62"/>
  <c r="RM111" i="62" s="1"/>
  <c r="RN111" i="62" s="1"/>
  <c r="RK115" i="62"/>
  <c r="RM115" i="62" s="1"/>
  <c r="RN115" i="62" s="1"/>
  <c r="RK117" i="62"/>
  <c r="RM117" i="62" s="1"/>
  <c r="RN117" i="62" s="1"/>
  <c r="RK119" i="62"/>
  <c r="RM119" i="62" s="1"/>
  <c r="RN119" i="62" s="1"/>
  <c r="RK114" i="62"/>
  <c r="RM114" i="62" s="1"/>
  <c r="RN114" i="62" s="1"/>
  <c r="RK116" i="62"/>
  <c r="RM116" i="62" s="1"/>
  <c r="RN116" i="62" s="1"/>
  <c r="RK118" i="62"/>
  <c r="RM118" i="62" s="1"/>
  <c r="RN118" i="62" s="1"/>
  <c r="RK120" i="62"/>
  <c r="RM120" i="62" s="1"/>
  <c r="RN120" i="62" s="1"/>
  <c r="RH42" i="62"/>
  <c r="RA112" i="62"/>
  <c r="RC112" i="62" s="1"/>
  <c r="RD112" i="62" s="1"/>
  <c r="RA114" i="62"/>
  <c r="RC114" i="62" s="1"/>
  <c r="RD114" i="62" s="1"/>
  <c r="RA116" i="62"/>
  <c r="RC116" i="62" s="1"/>
  <c r="RD116" i="62" s="1"/>
  <c r="RA118" i="62"/>
  <c r="RC118" i="62" s="1"/>
  <c r="RD118" i="62" s="1"/>
  <c r="RA120" i="62"/>
  <c r="RC120" i="62" s="1"/>
  <c r="RD120" i="62" s="1"/>
  <c r="QX42" i="62"/>
  <c r="QX107" i="62"/>
  <c r="QY122" i="62" s="1"/>
  <c r="QZ122" i="62" s="1"/>
  <c r="RA122" i="62" s="1"/>
  <c r="RC122" i="62" s="1"/>
  <c r="RD122" i="62" s="1"/>
  <c r="RA111" i="62"/>
  <c r="RC111" i="62" s="1"/>
  <c r="RD111" i="62" s="1"/>
  <c r="RA113" i="62"/>
  <c r="RC113" i="62" s="1"/>
  <c r="RD113" i="62" s="1"/>
  <c r="RA117" i="62"/>
  <c r="RC117" i="62" s="1"/>
  <c r="RD117" i="62" s="1"/>
  <c r="RA119" i="62"/>
  <c r="RC119" i="62" s="1"/>
  <c r="RD119" i="62" s="1"/>
  <c r="RA121" i="62"/>
  <c r="RC121" i="62" s="1"/>
  <c r="RD121" i="62" s="1"/>
  <c r="QQ112" i="62"/>
  <c r="QS112" i="62" s="1"/>
  <c r="QT112" i="62" s="1"/>
  <c r="QQ114" i="62"/>
  <c r="QS114" i="62" s="1"/>
  <c r="QT114" i="62" s="1"/>
  <c r="QQ116" i="62"/>
  <c r="QS116" i="62" s="1"/>
  <c r="QT116" i="62" s="1"/>
  <c r="QQ118" i="62"/>
  <c r="QS118" i="62" s="1"/>
  <c r="QT118" i="62" s="1"/>
  <c r="QQ120" i="62"/>
  <c r="QS120" i="62" s="1"/>
  <c r="QT120" i="62" s="1"/>
  <c r="QN107" i="62"/>
  <c r="QO111" i="62" s="1"/>
  <c r="QP111" i="62" s="1"/>
  <c r="QQ111" i="62"/>
  <c r="QS111" i="62" s="1"/>
  <c r="QT111" i="62" s="1"/>
  <c r="QQ113" i="62"/>
  <c r="QS113" i="62" s="1"/>
  <c r="QT113" i="62" s="1"/>
  <c r="QQ115" i="62"/>
  <c r="QS115" i="62" s="1"/>
  <c r="QT115" i="62" s="1"/>
  <c r="QQ117" i="62"/>
  <c r="QS117" i="62" s="1"/>
  <c r="QT117" i="62" s="1"/>
  <c r="QQ119" i="62"/>
  <c r="QS119" i="62" s="1"/>
  <c r="QT119" i="62" s="1"/>
  <c r="QD107" i="62"/>
  <c r="QE122" i="62" s="1"/>
  <c r="QF122" i="62" s="1"/>
  <c r="QG122" i="62" s="1"/>
  <c r="QI122" i="62" s="1"/>
  <c r="QJ122" i="62" s="1"/>
  <c r="QG109" i="62"/>
  <c r="QI109" i="62" s="1"/>
  <c r="QJ109" i="62" s="1"/>
  <c r="PW111" i="62"/>
  <c r="PY111" i="62" s="1"/>
  <c r="PZ111" i="62" s="1"/>
  <c r="PW113" i="62"/>
  <c r="PY113" i="62" s="1"/>
  <c r="PZ113" i="62" s="1"/>
  <c r="PW115" i="62"/>
  <c r="PY115" i="62" s="1"/>
  <c r="PZ115" i="62" s="1"/>
  <c r="PW117" i="62"/>
  <c r="PY117" i="62" s="1"/>
  <c r="PZ117" i="62" s="1"/>
  <c r="PW119" i="62"/>
  <c r="PY119" i="62" s="1"/>
  <c r="PZ119" i="62" s="1"/>
  <c r="PW121" i="62"/>
  <c r="PY121" i="62" s="1"/>
  <c r="PZ121" i="62" s="1"/>
  <c r="PW112" i="62"/>
  <c r="PY112" i="62" s="1"/>
  <c r="PZ112" i="62" s="1"/>
  <c r="PW114" i="62"/>
  <c r="PY114" i="62" s="1"/>
  <c r="PZ114" i="62" s="1"/>
  <c r="PW116" i="62"/>
  <c r="PY116" i="62" s="1"/>
  <c r="PZ116" i="62" s="1"/>
  <c r="PW118" i="62"/>
  <c r="PY118" i="62" s="1"/>
  <c r="PZ118" i="62" s="1"/>
  <c r="PW120" i="62"/>
  <c r="PY120" i="62" s="1"/>
  <c r="PZ120" i="62" s="1"/>
  <c r="PM110" i="62"/>
  <c r="PO110" i="62" s="1"/>
  <c r="PP110" i="62" s="1"/>
  <c r="PM114" i="62"/>
  <c r="PO114" i="62" s="1"/>
  <c r="PP114" i="62" s="1"/>
  <c r="PM116" i="62"/>
  <c r="PO116" i="62" s="1"/>
  <c r="PP116" i="62" s="1"/>
  <c r="PM118" i="62"/>
  <c r="PO118" i="62" s="1"/>
  <c r="PP118" i="62" s="1"/>
  <c r="PM120" i="62"/>
  <c r="PO120" i="62" s="1"/>
  <c r="PP120" i="62" s="1"/>
  <c r="PJ107" i="62"/>
  <c r="PM107" i="62" s="1"/>
  <c r="PO107" i="62" s="1"/>
  <c r="PP107" i="62" s="1"/>
  <c r="PM115" i="62"/>
  <c r="PO115" i="62" s="1"/>
  <c r="PP115" i="62" s="1"/>
  <c r="PM117" i="62"/>
  <c r="PO117" i="62" s="1"/>
  <c r="PP117" i="62" s="1"/>
  <c r="PM119" i="62"/>
  <c r="PO119" i="62" s="1"/>
  <c r="PP119" i="62" s="1"/>
  <c r="PM121" i="62"/>
  <c r="PO121" i="62" s="1"/>
  <c r="PP121" i="62" s="1"/>
  <c r="OZ107" i="62"/>
  <c r="PA122" i="62" s="1"/>
  <c r="PB122" i="62" s="1"/>
  <c r="PC122" i="62" s="1"/>
  <c r="PE122" i="62" s="1"/>
  <c r="PF122" i="62" s="1"/>
  <c r="PC111" i="62"/>
  <c r="PE111" i="62" s="1"/>
  <c r="PF111" i="62" s="1"/>
  <c r="PC113" i="62"/>
  <c r="PE113" i="62" s="1"/>
  <c r="PF113" i="62" s="1"/>
  <c r="PC115" i="62"/>
  <c r="PE115" i="62" s="1"/>
  <c r="PF115" i="62" s="1"/>
  <c r="PC117" i="62"/>
  <c r="PE117" i="62" s="1"/>
  <c r="PF117" i="62" s="1"/>
  <c r="PC119" i="62"/>
  <c r="PE119" i="62" s="1"/>
  <c r="PF119" i="62" s="1"/>
  <c r="PC112" i="62"/>
  <c r="PE112" i="62" s="1"/>
  <c r="PF112" i="62" s="1"/>
  <c r="PC114" i="62"/>
  <c r="PE114" i="62" s="1"/>
  <c r="PF114" i="62" s="1"/>
  <c r="PC116" i="62"/>
  <c r="PE116" i="62" s="1"/>
  <c r="PF116" i="62" s="1"/>
  <c r="PC118" i="62"/>
  <c r="PE118" i="62" s="1"/>
  <c r="PF118" i="62" s="1"/>
  <c r="PC120" i="62"/>
  <c r="PE120" i="62" s="1"/>
  <c r="PF120" i="62" s="1"/>
  <c r="OZ42" i="62"/>
  <c r="OP107" i="62"/>
  <c r="OQ110" i="62" s="1"/>
  <c r="OR110" i="62" s="1"/>
  <c r="OS110" i="62" s="1"/>
  <c r="OU110" i="62" s="1"/>
  <c r="OV110" i="62" s="1"/>
  <c r="OS111" i="62"/>
  <c r="OU111" i="62" s="1"/>
  <c r="OV111" i="62" s="1"/>
  <c r="OS117" i="62"/>
  <c r="OU117" i="62" s="1"/>
  <c r="OV117" i="62" s="1"/>
  <c r="OS119" i="62"/>
  <c r="OU119" i="62" s="1"/>
  <c r="OV119" i="62" s="1"/>
  <c r="OQ119" i="62"/>
  <c r="OR119" i="62" s="1"/>
  <c r="OS121" i="62"/>
  <c r="OU121" i="62" s="1"/>
  <c r="OV121" i="62" s="1"/>
  <c r="OS114" i="62"/>
  <c r="OU114" i="62" s="1"/>
  <c r="OV114" i="62" s="1"/>
  <c r="OS116" i="62"/>
  <c r="OU116" i="62" s="1"/>
  <c r="OV116" i="62" s="1"/>
  <c r="OS118" i="62"/>
  <c r="OU118" i="62" s="1"/>
  <c r="OV118" i="62" s="1"/>
  <c r="OS120" i="62"/>
  <c r="OU120" i="62" s="1"/>
  <c r="OV120" i="62" s="1"/>
  <c r="OP42" i="62"/>
  <c r="OI114" i="62"/>
  <c r="OK114" i="62" s="1"/>
  <c r="OL114" i="62" s="1"/>
  <c r="OI118" i="62"/>
  <c r="OK118" i="62" s="1"/>
  <c r="OL118" i="62" s="1"/>
  <c r="OI120" i="62"/>
  <c r="OK120" i="62" s="1"/>
  <c r="OL120" i="62" s="1"/>
  <c r="OF107" i="62"/>
  <c r="OG112" i="62" s="1"/>
  <c r="OH112" i="62" s="1"/>
  <c r="OI112" i="62" s="1"/>
  <c r="OK112" i="62" s="1"/>
  <c r="OL112" i="62" s="1"/>
  <c r="OI113" i="62"/>
  <c r="OK113" i="62" s="1"/>
  <c r="OL113" i="62" s="1"/>
  <c r="OI115" i="62"/>
  <c r="OK115" i="62" s="1"/>
  <c r="OL115" i="62" s="1"/>
  <c r="OI119" i="62"/>
  <c r="OK119" i="62" s="1"/>
  <c r="OL119" i="62" s="1"/>
  <c r="OF74" i="62"/>
  <c r="NY112" i="62"/>
  <c r="OA112" i="62" s="1"/>
  <c r="OB112" i="62" s="1"/>
  <c r="NY116" i="62"/>
  <c r="OA116" i="62" s="1"/>
  <c r="OB116" i="62" s="1"/>
  <c r="NY118" i="62"/>
  <c r="OA118" i="62" s="1"/>
  <c r="OB118" i="62" s="1"/>
  <c r="NY111" i="62"/>
  <c r="OA111" i="62" s="1"/>
  <c r="OB111" i="62" s="1"/>
  <c r="NY113" i="62"/>
  <c r="OA113" i="62" s="1"/>
  <c r="OB113" i="62" s="1"/>
  <c r="NY117" i="62"/>
  <c r="OA117" i="62" s="1"/>
  <c r="OB117" i="62" s="1"/>
  <c r="NY119" i="62"/>
  <c r="OA119" i="62" s="1"/>
  <c r="OB119" i="62" s="1"/>
  <c r="NY121" i="62"/>
  <c r="OA121" i="62" s="1"/>
  <c r="OB121" i="62" s="1"/>
  <c r="NO111" i="62"/>
  <c r="NQ111" i="62" s="1"/>
  <c r="NR111" i="62" s="1"/>
  <c r="NO113" i="62"/>
  <c r="NQ113" i="62" s="1"/>
  <c r="NR113" i="62" s="1"/>
  <c r="NO117" i="62"/>
  <c r="NQ117" i="62" s="1"/>
  <c r="NR117" i="62" s="1"/>
  <c r="NO119" i="62"/>
  <c r="NQ119" i="62" s="1"/>
  <c r="NR119" i="62" s="1"/>
  <c r="NO121" i="62"/>
  <c r="NQ121" i="62" s="1"/>
  <c r="NR121" i="62" s="1"/>
  <c r="NO112" i="62"/>
  <c r="NQ112" i="62" s="1"/>
  <c r="NR112" i="62" s="1"/>
  <c r="NO116" i="62"/>
  <c r="NQ116" i="62" s="1"/>
  <c r="NR116" i="62" s="1"/>
  <c r="NO118" i="62"/>
  <c r="NQ118" i="62" s="1"/>
  <c r="NR118" i="62" s="1"/>
  <c r="NO120" i="62"/>
  <c r="NQ120" i="62" s="1"/>
  <c r="NR120" i="62" s="1"/>
  <c r="NE112" i="62"/>
  <c r="NG112" i="62" s="1"/>
  <c r="NH112" i="62" s="1"/>
  <c r="NE118" i="62"/>
  <c r="NG118" i="62" s="1"/>
  <c r="NH118" i="62" s="1"/>
  <c r="NE120" i="62"/>
  <c r="NG120" i="62" s="1"/>
  <c r="NH120" i="62" s="1"/>
  <c r="NB107" i="62"/>
  <c r="NE107" i="62" s="1"/>
  <c r="NG107" i="62" s="1"/>
  <c r="NH107" i="62" s="1"/>
  <c r="NE111" i="62"/>
  <c r="NG111" i="62" s="1"/>
  <c r="NH111" i="62" s="1"/>
  <c r="NE113" i="62"/>
  <c r="NG113" i="62" s="1"/>
  <c r="NH113" i="62" s="1"/>
  <c r="NE119" i="62"/>
  <c r="NG119" i="62" s="1"/>
  <c r="NH119" i="62" s="1"/>
  <c r="NE121" i="62"/>
  <c r="NG121" i="62" s="1"/>
  <c r="NH121" i="62" s="1"/>
  <c r="MU111" i="62"/>
  <c r="MW111" i="62" s="1"/>
  <c r="MX111" i="62" s="1"/>
  <c r="MU113" i="62"/>
  <c r="MW113" i="62" s="1"/>
  <c r="MX113" i="62" s="1"/>
  <c r="MU117" i="62"/>
  <c r="MW117" i="62" s="1"/>
  <c r="MX117" i="62" s="1"/>
  <c r="MU119" i="62"/>
  <c r="MW119" i="62" s="1"/>
  <c r="MX119" i="62" s="1"/>
  <c r="MU112" i="62"/>
  <c r="MW112" i="62" s="1"/>
  <c r="MX112" i="62" s="1"/>
  <c r="MU116" i="62"/>
  <c r="MW116" i="62" s="1"/>
  <c r="MX116" i="62" s="1"/>
  <c r="MU118" i="62"/>
  <c r="MW118" i="62" s="1"/>
  <c r="MX118" i="62" s="1"/>
  <c r="MR42" i="62"/>
  <c r="MK112" i="62"/>
  <c r="MM112" i="62" s="1"/>
  <c r="MN112" i="62" s="1"/>
  <c r="MK114" i="62"/>
  <c r="MM114" i="62" s="1"/>
  <c r="MN114" i="62" s="1"/>
  <c r="MK116" i="62"/>
  <c r="MM116" i="62" s="1"/>
  <c r="MN116" i="62" s="1"/>
  <c r="MK118" i="62"/>
  <c r="MM118" i="62" s="1"/>
  <c r="MN118" i="62" s="1"/>
  <c r="MK120" i="62"/>
  <c r="MM120" i="62" s="1"/>
  <c r="MN120" i="62" s="1"/>
  <c r="MH42" i="62"/>
  <c r="MH107" i="62"/>
  <c r="MI111" i="62" s="1"/>
  <c r="MJ111" i="62" s="1"/>
  <c r="MK111" i="62"/>
  <c r="MM111" i="62" s="1"/>
  <c r="MN111" i="62" s="1"/>
  <c r="MK113" i="62"/>
  <c r="MM113" i="62" s="1"/>
  <c r="MN113" i="62" s="1"/>
  <c r="MK117" i="62"/>
  <c r="MM117" i="62" s="1"/>
  <c r="MN117" i="62" s="1"/>
  <c r="MK119" i="62"/>
  <c r="MM119" i="62" s="1"/>
  <c r="MN119" i="62" s="1"/>
  <c r="MK121" i="62"/>
  <c r="MM121" i="62" s="1"/>
  <c r="MN121" i="62" s="1"/>
  <c r="MA112" i="62"/>
  <c r="MC112" i="62" s="1"/>
  <c r="MD112" i="62" s="1"/>
  <c r="MA114" i="62"/>
  <c r="MC114" i="62" s="1"/>
  <c r="MD114" i="62" s="1"/>
  <c r="MA116" i="62"/>
  <c r="MC116" i="62" s="1"/>
  <c r="MD116" i="62" s="1"/>
  <c r="MA118" i="62"/>
  <c r="MC118" i="62" s="1"/>
  <c r="MD118" i="62" s="1"/>
  <c r="MA120" i="62"/>
  <c r="MC120" i="62" s="1"/>
  <c r="MD120" i="62" s="1"/>
  <c r="LX42" i="62"/>
  <c r="LX107" i="62"/>
  <c r="LY111" i="62" s="1"/>
  <c r="LZ111" i="62" s="1"/>
  <c r="MA111" i="62"/>
  <c r="MC111" i="62" s="1"/>
  <c r="MD111" i="62" s="1"/>
  <c r="MA113" i="62"/>
  <c r="MC113" i="62" s="1"/>
  <c r="MD113" i="62" s="1"/>
  <c r="MA117" i="62"/>
  <c r="MC117" i="62" s="1"/>
  <c r="MD117" i="62" s="1"/>
  <c r="MA119" i="62"/>
  <c r="MC119" i="62" s="1"/>
  <c r="MD119" i="62" s="1"/>
  <c r="LQ111" i="62"/>
  <c r="LS111" i="62" s="1"/>
  <c r="LT111" i="62" s="1"/>
  <c r="LQ113" i="62"/>
  <c r="LS113" i="62" s="1"/>
  <c r="LT113" i="62" s="1"/>
  <c r="LQ117" i="62"/>
  <c r="LS117" i="62" s="1"/>
  <c r="LT117" i="62" s="1"/>
  <c r="LQ119" i="62"/>
  <c r="LS119" i="62" s="1"/>
  <c r="LT119" i="62" s="1"/>
  <c r="LQ121" i="62"/>
  <c r="LS121" i="62" s="1"/>
  <c r="LT121" i="62" s="1"/>
  <c r="LQ112" i="62"/>
  <c r="LS112" i="62" s="1"/>
  <c r="LT112" i="62" s="1"/>
  <c r="LQ114" i="62"/>
  <c r="LS114" i="62" s="1"/>
  <c r="LT114" i="62" s="1"/>
  <c r="LQ116" i="62"/>
  <c r="LS116" i="62" s="1"/>
  <c r="LT116" i="62" s="1"/>
  <c r="LQ118" i="62"/>
  <c r="LS118" i="62" s="1"/>
  <c r="LT118" i="62" s="1"/>
  <c r="LQ120" i="62"/>
  <c r="LS120" i="62" s="1"/>
  <c r="LT120" i="62" s="1"/>
  <c r="LN42" i="62"/>
  <c r="LD107" i="62"/>
  <c r="LE109" i="62" s="1"/>
  <c r="LF109" i="62" s="1"/>
  <c r="LG109" i="62" s="1"/>
  <c r="LI109" i="62" s="1"/>
  <c r="LJ109" i="62" s="1"/>
  <c r="LG111" i="62"/>
  <c r="LI111" i="62" s="1"/>
  <c r="LJ111" i="62" s="1"/>
  <c r="LG113" i="62"/>
  <c r="LI113" i="62" s="1"/>
  <c r="LJ113" i="62" s="1"/>
  <c r="LG117" i="62"/>
  <c r="LI117" i="62" s="1"/>
  <c r="LJ117" i="62" s="1"/>
  <c r="LG119" i="62"/>
  <c r="LI119" i="62" s="1"/>
  <c r="LJ119" i="62" s="1"/>
  <c r="LG112" i="62"/>
  <c r="LI112" i="62" s="1"/>
  <c r="LJ112" i="62" s="1"/>
  <c r="LG116" i="62"/>
  <c r="LI116" i="62" s="1"/>
  <c r="LJ116" i="62" s="1"/>
  <c r="LG118" i="62"/>
  <c r="LI118" i="62" s="1"/>
  <c r="LJ118" i="62" s="1"/>
  <c r="LG120" i="62"/>
  <c r="LI120" i="62" s="1"/>
  <c r="LJ120" i="62" s="1"/>
  <c r="LD42" i="62"/>
  <c r="KW112" i="62"/>
  <c r="KY112" i="62" s="1"/>
  <c r="KZ112" i="62" s="1"/>
  <c r="KW116" i="62"/>
  <c r="KY116" i="62" s="1"/>
  <c r="KZ116" i="62" s="1"/>
  <c r="KW118" i="62"/>
  <c r="KY118" i="62" s="1"/>
  <c r="KZ118" i="62" s="1"/>
  <c r="KW120" i="62"/>
  <c r="KY120" i="62" s="1"/>
  <c r="KZ120" i="62" s="1"/>
  <c r="KT42" i="62"/>
  <c r="KW111" i="62"/>
  <c r="KY111" i="62" s="1"/>
  <c r="KZ111" i="62" s="1"/>
  <c r="KW113" i="62"/>
  <c r="KY113" i="62" s="1"/>
  <c r="KZ113" i="62" s="1"/>
  <c r="KW117" i="62"/>
  <c r="KY117" i="62" s="1"/>
  <c r="KZ117" i="62" s="1"/>
  <c r="KW119" i="62"/>
  <c r="KY119" i="62" s="1"/>
  <c r="KZ119" i="62" s="1"/>
  <c r="KW121" i="62"/>
  <c r="KY121" i="62" s="1"/>
  <c r="KZ121" i="62" s="1"/>
  <c r="KJ107" i="62"/>
  <c r="KK122" i="62" s="1"/>
  <c r="KL122" i="62" s="1"/>
  <c r="KM122" i="62" s="1"/>
  <c r="KO122" i="62" s="1"/>
  <c r="KP122" i="62" s="1"/>
  <c r="KM111" i="62"/>
  <c r="KO111" i="62" s="1"/>
  <c r="KP111" i="62" s="1"/>
  <c r="KM113" i="62"/>
  <c r="KO113" i="62" s="1"/>
  <c r="KP113" i="62" s="1"/>
  <c r="KM117" i="62"/>
  <c r="KO117" i="62" s="1"/>
  <c r="KP117" i="62" s="1"/>
  <c r="KM119" i="62"/>
  <c r="KO119" i="62" s="1"/>
  <c r="KP119" i="62" s="1"/>
  <c r="KM121" i="62"/>
  <c r="KO121" i="62" s="1"/>
  <c r="KP121" i="62" s="1"/>
  <c r="KM112" i="62"/>
  <c r="KO112" i="62" s="1"/>
  <c r="KP112" i="62" s="1"/>
  <c r="KM114" i="62"/>
  <c r="KO114" i="62" s="1"/>
  <c r="KP114" i="62" s="1"/>
  <c r="KM116" i="62"/>
  <c r="KO116" i="62" s="1"/>
  <c r="KP116" i="62" s="1"/>
  <c r="KM118" i="62"/>
  <c r="KO118" i="62" s="1"/>
  <c r="KP118" i="62" s="1"/>
  <c r="KM120" i="62"/>
  <c r="KO120" i="62" s="1"/>
  <c r="KP120" i="62" s="1"/>
  <c r="KJ42" i="62"/>
  <c r="JP107" i="62"/>
  <c r="JQ120" i="62" s="1"/>
  <c r="JR120" i="62" s="1"/>
  <c r="JS111" i="62"/>
  <c r="JU111" i="62" s="1"/>
  <c r="JV111" i="62" s="1"/>
  <c r="JS113" i="62"/>
  <c r="JU113" i="62" s="1"/>
  <c r="JV113" i="62" s="1"/>
  <c r="JS117" i="62"/>
  <c r="JU117" i="62" s="1"/>
  <c r="JV117" i="62" s="1"/>
  <c r="JS116" i="62"/>
  <c r="JU116" i="62" s="1"/>
  <c r="JV116" i="62" s="1"/>
  <c r="JS120" i="62"/>
  <c r="JU120" i="62" s="1"/>
  <c r="JV120" i="62" s="1"/>
  <c r="JP42" i="62"/>
  <c r="JZ107" i="62"/>
  <c r="KA111" i="62" s="1"/>
  <c r="KB111" i="62" s="1"/>
  <c r="KC109" i="62"/>
  <c r="KE109" i="62" s="1"/>
  <c r="KF109" i="62" s="1"/>
  <c r="KC111" i="62"/>
  <c r="KE111" i="62" s="1"/>
  <c r="KF111" i="62" s="1"/>
  <c r="KC113" i="62"/>
  <c r="KE113" i="62" s="1"/>
  <c r="KF113" i="62" s="1"/>
  <c r="KC117" i="62"/>
  <c r="KE117" i="62" s="1"/>
  <c r="KF117" i="62" s="1"/>
  <c r="KC119" i="62"/>
  <c r="KE119" i="62" s="1"/>
  <c r="KF119" i="62" s="1"/>
  <c r="KC121" i="62"/>
  <c r="KE121" i="62" s="1"/>
  <c r="KF121" i="62" s="1"/>
  <c r="KC110" i="62"/>
  <c r="KE110" i="62" s="1"/>
  <c r="KF110" i="62" s="1"/>
  <c r="KC112" i="62"/>
  <c r="KE112" i="62" s="1"/>
  <c r="KF112" i="62" s="1"/>
  <c r="KA114" i="62"/>
  <c r="KB114" i="62" s="1"/>
  <c r="KC114" i="62"/>
  <c r="KE114" i="62" s="1"/>
  <c r="KF114" i="62" s="1"/>
  <c r="KC116" i="62"/>
  <c r="KE116" i="62" s="1"/>
  <c r="KF116" i="62" s="1"/>
  <c r="KA116" i="62"/>
  <c r="KB116" i="62" s="1"/>
  <c r="KC118" i="62"/>
  <c r="KE118" i="62" s="1"/>
  <c r="KF118" i="62" s="1"/>
  <c r="KA118" i="62"/>
  <c r="KB118" i="62" s="1"/>
  <c r="KA120" i="62"/>
  <c r="KB120" i="62" s="1"/>
  <c r="KC120" i="62"/>
  <c r="KE120" i="62" s="1"/>
  <c r="KF120" i="62" s="1"/>
  <c r="JZ42" i="62"/>
  <c r="KA122" i="62"/>
  <c r="KB122" i="62" s="1"/>
  <c r="KC122" i="62" s="1"/>
  <c r="KE122" i="62" s="1"/>
  <c r="KF122" i="62" s="1"/>
  <c r="JI111" i="62"/>
  <c r="JK111" i="62" s="1"/>
  <c r="JL111" i="62" s="1"/>
  <c r="JI113" i="62"/>
  <c r="JK113" i="62" s="1"/>
  <c r="JL113" i="62" s="1"/>
  <c r="JI115" i="62"/>
  <c r="JK115" i="62" s="1"/>
  <c r="JL115" i="62" s="1"/>
  <c r="JI117" i="62"/>
  <c r="JK117" i="62" s="1"/>
  <c r="JL117" i="62" s="1"/>
  <c r="JI119" i="62"/>
  <c r="JK119" i="62" s="1"/>
  <c r="JL119" i="62" s="1"/>
  <c r="JI121" i="62"/>
  <c r="JK121" i="62" s="1"/>
  <c r="JL121" i="62" s="1"/>
  <c r="JI112" i="62"/>
  <c r="JK112" i="62" s="1"/>
  <c r="JL112" i="62" s="1"/>
  <c r="JI114" i="62"/>
  <c r="JK114" i="62" s="1"/>
  <c r="JL114" i="62" s="1"/>
  <c r="JI116" i="62"/>
  <c r="JK116" i="62" s="1"/>
  <c r="JL116" i="62" s="1"/>
  <c r="JI118" i="62"/>
  <c r="JK118" i="62" s="1"/>
  <c r="JL118" i="62" s="1"/>
  <c r="JI120" i="62"/>
  <c r="JK120" i="62" s="1"/>
  <c r="JL120" i="62" s="1"/>
  <c r="IV107" i="62"/>
  <c r="IY107" i="62" s="1"/>
  <c r="JA107" i="62" s="1"/>
  <c r="JB107" i="62" s="1"/>
  <c r="IY111" i="62"/>
  <c r="JA111" i="62" s="1"/>
  <c r="JB111" i="62" s="1"/>
  <c r="IY113" i="62"/>
  <c r="JA113" i="62" s="1"/>
  <c r="JB113" i="62" s="1"/>
  <c r="IY115" i="62"/>
  <c r="JA115" i="62" s="1"/>
  <c r="JB115" i="62" s="1"/>
  <c r="IY117" i="62"/>
  <c r="JA117" i="62" s="1"/>
  <c r="JB117" i="62" s="1"/>
  <c r="IY119" i="62"/>
  <c r="JA119" i="62" s="1"/>
  <c r="JB119" i="62" s="1"/>
  <c r="IY121" i="62"/>
  <c r="JA121" i="62" s="1"/>
  <c r="JB121" i="62" s="1"/>
  <c r="IY112" i="62"/>
  <c r="JA112" i="62" s="1"/>
  <c r="JB112" i="62" s="1"/>
  <c r="IY114" i="62"/>
  <c r="JA114" i="62" s="1"/>
  <c r="JB114" i="62" s="1"/>
  <c r="IY116" i="62"/>
  <c r="JA116" i="62" s="1"/>
  <c r="JB116" i="62" s="1"/>
  <c r="IY118" i="62"/>
  <c r="JA118" i="62" s="1"/>
  <c r="JB118" i="62" s="1"/>
  <c r="IY120" i="62"/>
  <c r="JA120" i="62" s="1"/>
  <c r="JB120" i="62" s="1"/>
  <c r="IL107" i="62"/>
  <c r="IO107" i="62" s="1"/>
  <c r="IQ107" i="62" s="1"/>
  <c r="IR107" i="62" s="1"/>
  <c r="IO113" i="62"/>
  <c r="IQ113" i="62" s="1"/>
  <c r="IR113" i="62" s="1"/>
  <c r="IO119" i="62"/>
  <c r="IQ119" i="62" s="1"/>
  <c r="IR119" i="62" s="1"/>
  <c r="IO121" i="62"/>
  <c r="IQ121" i="62" s="1"/>
  <c r="IR121" i="62" s="1"/>
  <c r="IO112" i="62"/>
  <c r="IQ112" i="62" s="1"/>
  <c r="IR112" i="62" s="1"/>
  <c r="IO118" i="62"/>
  <c r="IQ118" i="62" s="1"/>
  <c r="IR118" i="62" s="1"/>
  <c r="IO120" i="62"/>
  <c r="IQ120" i="62" s="1"/>
  <c r="IR120" i="62" s="1"/>
  <c r="IE114" i="62"/>
  <c r="IG114" i="62" s="1"/>
  <c r="IH114" i="62" s="1"/>
  <c r="IE116" i="62"/>
  <c r="IG116" i="62" s="1"/>
  <c r="IH116" i="62" s="1"/>
  <c r="IE118" i="62"/>
  <c r="IG118" i="62" s="1"/>
  <c r="IH118" i="62" s="1"/>
  <c r="IE120" i="62"/>
  <c r="IG120" i="62" s="1"/>
  <c r="IH120" i="62" s="1"/>
  <c r="IB107" i="62"/>
  <c r="IE107" i="62" s="1"/>
  <c r="IG107" i="62" s="1"/>
  <c r="IH107" i="62" s="1"/>
  <c r="IE111" i="62"/>
  <c r="IG111" i="62" s="1"/>
  <c r="IH111" i="62" s="1"/>
  <c r="IE115" i="62"/>
  <c r="IG115" i="62" s="1"/>
  <c r="IH115" i="62" s="1"/>
  <c r="IE117" i="62"/>
  <c r="IG117" i="62" s="1"/>
  <c r="IH117" i="62" s="1"/>
  <c r="IE119" i="62"/>
  <c r="IG119" i="62" s="1"/>
  <c r="IH119" i="62" s="1"/>
  <c r="IE121" i="62"/>
  <c r="IG121" i="62" s="1"/>
  <c r="IH121" i="62" s="1"/>
  <c r="HU112" i="62"/>
  <c r="HW112" i="62" s="1"/>
  <c r="HX112" i="62" s="1"/>
  <c r="HU114" i="62"/>
  <c r="HW114" i="62" s="1"/>
  <c r="HX114" i="62" s="1"/>
  <c r="HU116" i="62"/>
  <c r="HW116" i="62" s="1"/>
  <c r="HX116" i="62" s="1"/>
  <c r="HU118" i="62"/>
  <c r="HW118" i="62" s="1"/>
  <c r="HX118" i="62" s="1"/>
  <c r="HU120" i="62"/>
  <c r="HW120" i="62" s="1"/>
  <c r="HX120" i="62" s="1"/>
  <c r="HR107" i="62"/>
  <c r="HU107" i="62" s="1"/>
  <c r="HW107" i="62" s="1"/>
  <c r="HX107" i="62" s="1"/>
  <c r="HU111" i="62"/>
  <c r="HW111" i="62" s="1"/>
  <c r="HX111" i="62" s="1"/>
  <c r="HU113" i="62"/>
  <c r="HW113" i="62" s="1"/>
  <c r="HX113" i="62" s="1"/>
  <c r="HU117" i="62"/>
  <c r="HW117" i="62" s="1"/>
  <c r="HX117" i="62" s="1"/>
  <c r="HU119" i="62"/>
  <c r="HW119" i="62" s="1"/>
  <c r="HX119" i="62" s="1"/>
  <c r="HU121" i="62"/>
  <c r="HW121" i="62" s="1"/>
  <c r="HX121" i="62" s="1"/>
  <c r="HK112" i="62"/>
  <c r="HM112" i="62" s="1"/>
  <c r="HN112" i="62" s="1"/>
  <c r="HK114" i="62"/>
  <c r="HM114" i="62" s="1"/>
  <c r="HN114" i="62" s="1"/>
  <c r="HK116" i="62"/>
  <c r="HM116" i="62" s="1"/>
  <c r="HN116" i="62" s="1"/>
  <c r="HK118" i="62"/>
  <c r="HM118" i="62" s="1"/>
  <c r="HN118" i="62" s="1"/>
  <c r="HK120" i="62"/>
  <c r="HM120" i="62" s="1"/>
  <c r="HN120" i="62" s="1"/>
  <c r="HK111" i="62"/>
  <c r="HM111" i="62" s="1"/>
  <c r="HN111" i="62" s="1"/>
  <c r="HK113" i="62"/>
  <c r="HM113" i="62" s="1"/>
  <c r="HN113" i="62" s="1"/>
  <c r="HK115" i="62"/>
  <c r="HM115" i="62" s="1"/>
  <c r="HN115" i="62" s="1"/>
  <c r="HK117" i="62"/>
  <c r="HM117" i="62" s="1"/>
  <c r="HN117" i="62" s="1"/>
  <c r="HK119" i="62"/>
  <c r="HM119" i="62" s="1"/>
  <c r="HN119" i="62" s="1"/>
  <c r="HK121" i="62"/>
  <c r="HM121" i="62" s="1"/>
  <c r="HN121" i="62" s="1"/>
  <c r="HA112" i="62"/>
  <c r="HC112" i="62" s="1"/>
  <c r="HD112" i="62" s="1"/>
  <c r="HA116" i="62"/>
  <c r="HC116" i="62" s="1"/>
  <c r="HD116" i="62" s="1"/>
  <c r="HA118" i="62"/>
  <c r="HC118" i="62" s="1"/>
  <c r="HD118" i="62" s="1"/>
  <c r="HA120" i="62"/>
  <c r="HC120" i="62" s="1"/>
  <c r="HD120" i="62" s="1"/>
  <c r="HA109" i="62"/>
  <c r="HC109" i="62" s="1"/>
  <c r="HD109" i="62" s="1"/>
  <c r="GX107" i="62"/>
  <c r="HA107" i="62" s="1"/>
  <c r="HC107" i="62" s="1"/>
  <c r="HD107" i="62" s="1"/>
  <c r="HA111" i="62"/>
  <c r="HC111" i="62" s="1"/>
  <c r="HD111" i="62" s="1"/>
  <c r="HA113" i="62"/>
  <c r="HC113" i="62" s="1"/>
  <c r="HD113" i="62" s="1"/>
  <c r="HA117" i="62"/>
  <c r="HC117" i="62" s="1"/>
  <c r="HD117" i="62" s="1"/>
  <c r="HA119" i="62"/>
  <c r="HC119" i="62" s="1"/>
  <c r="HD119" i="62" s="1"/>
  <c r="HA121" i="62"/>
  <c r="HC121" i="62" s="1"/>
  <c r="HD121" i="62" s="1"/>
  <c r="GN107" i="62"/>
  <c r="GQ107" i="62" s="1"/>
  <c r="GS107" i="62" s="1"/>
  <c r="GT107" i="62" s="1"/>
  <c r="GQ111" i="62"/>
  <c r="GS111" i="62" s="1"/>
  <c r="GT111" i="62" s="1"/>
  <c r="GQ113" i="62"/>
  <c r="GS113" i="62" s="1"/>
  <c r="GT113" i="62" s="1"/>
  <c r="GQ115" i="62"/>
  <c r="GS115" i="62" s="1"/>
  <c r="GT115" i="62" s="1"/>
  <c r="GQ117" i="62"/>
  <c r="GS117" i="62" s="1"/>
  <c r="GT117" i="62" s="1"/>
  <c r="GQ119" i="62"/>
  <c r="GS119" i="62" s="1"/>
  <c r="GT119" i="62" s="1"/>
  <c r="GQ121" i="62"/>
  <c r="GS121" i="62" s="1"/>
  <c r="GT121" i="62" s="1"/>
  <c r="GQ112" i="62"/>
  <c r="GS112" i="62" s="1"/>
  <c r="GT112" i="62" s="1"/>
  <c r="GQ114" i="62"/>
  <c r="GS114" i="62" s="1"/>
  <c r="GT114" i="62" s="1"/>
  <c r="GQ116" i="62"/>
  <c r="GS116" i="62" s="1"/>
  <c r="GT116" i="62" s="1"/>
  <c r="GQ118" i="62"/>
  <c r="GS118" i="62" s="1"/>
  <c r="GT118" i="62" s="1"/>
  <c r="GQ120" i="62"/>
  <c r="GS120" i="62" s="1"/>
  <c r="GT120" i="62" s="1"/>
  <c r="GD107" i="62"/>
  <c r="GG107" i="62" s="1"/>
  <c r="GI107" i="62" s="1"/>
  <c r="GJ107" i="62" s="1"/>
  <c r="GG111" i="62"/>
  <c r="GI111" i="62" s="1"/>
  <c r="GJ111" i="62" s="1"/>
  <c r="GG113" i="62"/>
  <c r="GI113" i="62" s="1"/>
  <c r="GJ113" i="62" s="1"/>
  <c r="GG115" i="62"/>
  <c r="GI115" i="62" s="1"/>
  <c r="GJ115" i="62" s="1"/>
  <c r="GG117" i="62"/>
  <c r="GI117" i="62" s="1"/>
  <c r="GJ117" i="62" s="1"/>
  <c r="GG119" i="62"/>
  <c r="GI119" i="62" s="1"/>
  <c r="GJ119" i="62" s="1"/>
  <c r="GG121" i="62"/>
  <c r="GI121" i="62" s="1"/>
  <c r="GJ121" i="62" s="1"/>
  <c r="GG112" i="62"/>
  <c r="GI112" i="62" s="1"/>
  <c r="GJ112" i="62" s="1"/>
  <c r="GG114" i="62"/>
  <c r="GI114" i="62" s="1"/>
  <c r="GJ114" i="62" s="1"/>
  <c r="GG116" i="62"/>
  <c r="GI116" i="62" s="1"/>
  <c r="GJ116" i="62" s="1"/>
  <c r="GG118" i="62"/>
  <c r="GI118" i="62" s="1"/>
  <c r="GJ118" i="62" s="1"/>
  <c r="GG120" i="62"/>
  <c r="GI120" i="62" s="1"/>
  <c r="GJ120" i="62" s="1"/>
  <c r="FW111" i="62"/>
  <c r="FY111" i="62" s="1"/>
  <c r="FZ111" i="62" s="1"/>
  <c r="FW113" i="62"/>
  <c r="FY113" i="62" s="1"/>
  <c r="FZ113" i="62" s="1"/>
  <c r="FW115" i="62"/>
  <c r="FY115" i="62" s="1"/>
  <c r="FZ115" i="62" s="1"/>
  <c r="FW117" i="62"/>
  <c r="FY117" i="62" s="1"/>
  <c r="FZ117" i="62" s="1"/>
  <c r="FW119" i="62"/>
  <c r="FY119" i="62" s="1"/>
  <c r="FZ119" i="62" s="1"/>
  <c r="FW121" i="62"/>
  <c r="FY121" i="62" s="1"/>
  <c r="FZ121" i="62" s="1"/>
  <c r="FW112" i="62"/>
  <c r="FY112" i="62" s="1"/>
  <c r="FZ112" i="62" s="1"/>
  <c r="FW114" i="62"/>
  <c r="FY114" i="62" s="1"/>
  <c r="FZ114" i="62" s="1"/>
  <c r="FW116" i="62"/>
  <c r="FY116" i="62" s="1"/>
  <c r="FZ116" i="62" s="1"/>
  <c r="FW118" i="62"/>
  <c r="FY118" i="62" s="1"/>
  <c r="FZ118" i="62" s="1"/>
  <c r="FW120" i="62"/>
  <c r="FY120" i="62" s="1"/>
  <c r="FZ120" i="62" s="1"/>
  <c r="FT58" i="62"/>
  <c r="FT74" i="62"/>
  <c r="FT90" i="62"/>
  <c r="FJ107" i="62"/>
  <c r="FM107" i="62" s="1"/>
  <c r="FO107" i="62" s="1"/>
  <c r="FP107" i="62" s="1"/>
  <c r="FR107" i="62" s="1"/>
  <c r="FM115" i="62"/>
  <c r="FO115" i="62" s="1"/>
  <c r="FP115" i="62" s="1"/>
  <c r="FM117" i="62"/>
  <c r="FO117" i="62" s="1"/>
  <c r="FP117" i="62" s="1"/>
  <c r="FM119" i="62"/>
  <c r="FO119" i="62" s="1"/>
  <c r="FP119" i="62" s="1"/>
  <c r="FM121" i="62"/>
  <c r="FO121" i="62" s="1"/>
  <c r="FP121" i="62" s="1"/>
  <c r="FM114" i="62"/>
  <c r="FO114" i="62" s="1"/>
  <c r="FP114" i="62" s="1"/>
  <c r="FM116" i="62"/>
  <c r="FO116" i="62" s="1"/>
  <c r="FP116" i="62" s="1"/>
  <c r="FM118" i="62"/>
  <c r="FO118" i="62" s="1"/>
  <c r="FP118" i="62" s="1"/>
  <c r="FM120" i="62"/>
  <c r="FO120" i="62" s="1"/>
  <c r="FP120" i="62" s="1"/>
  <c r="FC114" i="62"/>
  <c r="FE114" i="62" s="1"/>
  <c r="FF114" i="62" s="1"/>
  <c r="FC116" i="62"/>
  <c r="FE116" i="62" s="1"/>
  <c r="FF116" i="62" s="1"/>
  <c r="FC118" i="62"/>
  <c r="FE118" i="62" s="1"/>
  <c r="FF118" i="62" s="1"/>
  <c r="FC120" i="62"/>
  <c r="FE120" i="62" s="1"/>
  <c r="FF120" i="62" s="1"/>
  <c r="EZ107" i="62"/>
  <c r="FC107" i="62" s="1"/>
  <c r="FE107" i="62" s="1"/>
  <c r="FF107" i="62" s="1"/>
  <c r="FC111" i="62"/>
  <c r="FE111" i="62" s="1"/>
  <c r="FF111" i="62" s="1"/>
  <c r="FC113" i="62"/>
  <c r="FE113" i="62" s="1"/>
  <c r="FF113" i="62" s="1"/>
  <c r="FC115" i="62"/>
  <c r="FE115" i="62" s="1"/>
  <c r="FF115" i="62" s="1"/>
  <c r="FC117" i="62"/>
  <c r="FE117" i="62" s="1"/>
  <c r="FF117" i="62" s="1"/>
  <c r="FC119" i="62"/>
  <c r="FE119" i="62" s="1"/>
  <c r="FF119" i="62" s="1"/>
  <c r="FC121" i="62"/>
  <c r="FE121" i="62" s="1"/>
  <c r="FF121" i="62" s="1"/>
  <c r="ES112" i="62"/>
  <c r="EU112" i="62" s="1"/>
  <c r="EV112" i="62" s="1"/>
  <c r="ES114" i="62"/>
  <c r="EU114" i="62" s="1"/>
  <c r="EV114" i="62" s="1"/>
  <c r="ES116" i="62"/>
  <c r="EU116" i="62" s="1"/>
  <c r="EV116" i="62" s="1"/>
  <c r="ES118" i="62"/>
  <c r="EU118" i="62" s="1"/>
  <c r="EV118" i="62" s="1"/>
  <c r="ES120" i="62"/>
  <c r="EU120" i="62" s="1"/>
  <c r="EV120" i="62" s="1"/>
  <c r="ES111" i="62"/>
  <c r="EU111" i="62" s="1"/>
  <c r="EV111" i="62" s="1"/>
  <c r="ES113" i="62"/>
  <c r="EU113" i="62" s="1"/>
  <c r="EV113" i="62" s="1"/>
  <c r="ES115" i="62"/>
  <c r="EU115" i="62" s="1"/>
  <c r="EV115" i="62" s="1"/>
  <c r="ES117" i="62"/>
  <c r="EU117" i="62" s="1"/>
  <c r="EV117" i="62" s="1"/>
  <c r="ES119" i="62"/>
  <c r="EU119" i="62" s="1"/>
  <c r="EV119" i="62" s="1"/>
  <c r="ES121" i="62"/>
  <c r="EU121" i="62" s="1"/>
  <c r="EV121" i="62" s="1"/>
  <c r="EF107" i="62"/>
  <c r="EI107" i="62" s="1"/>
  <c r="EK107" i="62" s="1"/>
  <c r="EL107" i="62" s="1"/>
  <c r="EI109" i="62"/>
  <c r="EK109" i="62" s="1"/>
  <c r="EL109" i="62" s="1"/>
  <c r="EI111" i="62"/>
  <c r="EK111" i="62" s="1"/>
  <c r="EL111" i="62" s="1"/>
  <c r="EI113" i="62"/>
  <c r="EK113" i="62" s="1"/>
  <c r="EL113" i="62" s="1"/>
  <c r="EI117" i="62"/>
  <c r="EK117" i="62" s="1"/>
  <c r="EL117" i="62" s="1"/>
  <c r="EI119" i="62"/>
  <c r="EK119" i="62" s="1"/>
  <c r="EL119" i="62" s="1"/>
  <c r="EI121" i="62"/>
  <c r="EK121" i="62" s="1"/>
  <c r="EL121" i="62" s="1"/>
  <c r="EI110" i="62"/>
  <c r="EK110" i="62" s="1"/>
  <c r="EL110" i="62" s="1"/>
  <c r="EI112" i="62"/>
  <c r="EK112" i="62" s="1"/>
  <c r="EL112" i="62" s="1"/>
  <c r="EI116" i="62"/>
  <c r="EK116" i="62" s="1"/>
  <c r="EL116" i="62" s="1"/>
  <c r="EI118" i="62"/>
  <c r="EK118" i="62" s="1"/>
  <c r="EL118" i="62" s="1"/>
  <c r="EI120" i="62"/>
  <c r="EK120" i="62" s="1"/>
  <c r="EL120" i="62" s="1"/>
  <c r="DY112" i="62"/>
  <c r="EA112" i="62" s="1"/>
  <c r="EB112" i="62" s="1"/>
  <c r="DY114" i="62"/>
  <c r="EA114" i="62" s="1"/>
  <c r="EB114" i="62" s="1"/>
  <c r="DY116" i="62"/>
  <c r="EA116" i="62" s="1"/>
  <c r="EB116" i="62" s="1"/>
  <c r="DY118" i="62"/>
  <c r="EA118" i="62" s="1"/>
  <c r="EB118" i="62" s="1"/>
  <c r="DY120" i="62"/>
  <c r="EA120" i="62" s="1"/>
  <c r="EB120" i="62" s="1"/>
  <c r="DY113" i="62"/>
  <c r="EA113" i="62" s="1"/>
  <c r="EB113" i="62" s="1"/>
  <c r="DY115" i="62"/>
  <c r="EA115" i="62" s="1"/>
  <c r="EB115" i="62" s="1"/>
  <c r="DY117" i="62"/>
  <c r="EA117" i="62" s="1"/>
  <c r="EB117" i="62" s="1"/>
  <c r="DY119" i="62"/>
  <c r="EA119" i="62" s="1"/>
  <c r="EB119" i="62" s="1"/>
  <c r="DY121" i="62"/>
  <c r="EA121" i="62" s="1"/>
  <c r="EB121" i="62" s="1"/>
  <c r="DO113" i="62"/>
  <c r="DQ113" i="62" s="1"/>
  <c r="DR113" i="62" s="1"/>
  <c r="DO117" i="62"/>
  <c r="DQ117" i="62" s="1"/>
  <c r="DR117" i="62" s="1"/>
  <c r="DO119" i="62"/>
  <c r="DQ119" i="62" s="1"/>
  <c r="DR119" i="62" s="1"/>
  <c r="DO121" i="62"/>
  <c r="DQ121" i="62" s="1"/>
  <c r="DR121" i="62" s="1"/>
  <c r="DO112" i="62"/>
  <c r="DQ112" i="62" s="1"/>
  <c r="DR112" i="62" s="1"/>
  <c r="DO118" i="62"/>
  <c r="DQ118" i="62" s="1"/>
  <c r="DR118" i="62" s="1"/>
  <c r="DO120" i="62"/>
  <c r="DQ120" i="62" s="1"/>
  <c r="DR120" i="62" s="1"/>
  <c r="DL42" i="62"/>
  <c r="DL58" i="62"/>
  <c r="DE112" i="62"/>
  <c r="DG112" i="62" s="1"/>
  <c r="DH112" i="62" s="1"/>
  <c r="DE114" i="62"/>
  <c r="DG114" i="62" s="1"/>
  <c r="DH114" i="62" s="1"/>
  <c r="DE116" i="62"/>
  <c r="DG116" i="62" s="1"/>
  <c r="DH116" i="62" s="1"/>
  <c r="DE118" i="62"/>
  <c r="DG118" i="62" s="1"/>
  <c r="DH118" i="62" s="1"/>
  <c r="DE120" i="62"/>
  <c r="DG120" i="62" s="1"/>
  <c r="DH120" i="62" s="1"/>
  <c r="DB107" i="62"/>
  <c r="DE107" i="62" s="1"/>
  <c r="DG107" i="62" s="1"/>
  <c r="DH107" i="62" s="1"/>
  <c r="DE113" i="62"/>
  <c r="DG113" i="62" s="1"/>
  <c r="DH113" i="62" s="1"/>
  <c r="DE115" i="62"/>
  <c r="DG115" i="62" s="1"/>
  <c r="DH115" i="62" s="1"/>
  <c r="DE117" i="62"/>
  <c r="DG117" i="62" s="1"/>
  <c r="DH117" i="62" s="1"/>
  <c r="DE119" i="62"/>
  <c r="DG119" i="62" s="1"/>
  <c r="DH119" i="62" s="1"/>
  <c r="DE121" i="62"/>
  <c r="DG121" i="62" s="1"/>
  <c r="DH121" i="62" s="1"/>
  <c r="CU112" i="62"/>
  <c r="CW112" i="62" s="1"/>
  <c r="CX112" i="62" s="1"/>
  <c r="CU114" i="62"/>
  <c r="CW114" i="62" s="1"/>
  <c r="CX114" i="62" s="1"/>
  <c r="CU116" i="62"/>
  <c r="CW116" i="62" s="1"/>
  <c r="CX116" i="62" s="1"/>
  <c r="CU118" i="62"/>
  <c r="CW118" i="62" s="1"/>
  <c r="CX118" i="62" s="1"/>
  <c r="CU120" i="62"/>
  <c r="CW120" i="62" s="1"/>
  <c r="CX120" i="62" s="1"/>
  <c r="CR90" i="62"/>
  <c r="CU110" i="62"/>
  <c r="CW110" i="62" s="1"/>
  <c r="CX110" i="62" s="1"/>
  <c r="CU109" i="62"/>
  <c r="CW109" i="62" s="1"/>
  <c r="CX109" i="62" s="1"/>
  <c r="CU111" i="62"/>
  <c r="CW111" i="62" s="1"/>
  <c r="CX111" i="62" s="1"/>
  <c r="CU113" i="62"/>
  <c r="CW113" i="62" s="1"/>
  <c r="CX113" i="62" s="1"/>
  <c r="CU115" i="62"/>
  <c r="CW115" i="62" s="1"/>
  <c r="CX115" i="62" s="1"/>
  <c r="CU117" i="62"/>
  <c r="CW117" i="62" s="1"/>
  <c r="CX117" i="62" s="1"/>
  <c r="CU119" i="62"/>
  <c r="CW119" i="62" s="1"/>
  <c r="CX119" i="62" s="1"/>
  <c r="CU121" i="62"/>
  <c r="CW121" i="62" s="1"/>
  <c r="CX121" i="62" s="1"/>
  <c r="CH107" i="62"/>
  <c r="CK107" i="62" s="1"/>
  <c r="CM107" i="62" s="1"/>
  <c r="CN107" i="62" s="1"/>
  <c r="CP107" i="62" s="1"/>
  <c r="CK111" i="62"/>
  <c r="CM111" i="62" s="1"/>
  <c r="CN111" i="62" s="1"/>
  <c r="CK113" i="62"/>
  <c r="CM113" i="62" s="1"/>
  <c r="CN113" i="62" s="1"/>
  <c r="CI113" i="62"/>
  <c r="CJ113" i="62" s="1"/>
  <c r="CK117" i="62"/>
  <c r="CM117" i="62" s="1"/>
  <c r="CN117" i="62" s="1"/>
  <c r="CK119" i="62"/>
  <c r="CM119" i="62" s="1"/>
  <c r="CN119" i="62" s="1"/>
  <c r="CI119" i="62"/>
  <c r="CJ119" i="62" s="1"/>
  <c r="CK121" i="62"/>
  <c r="CM121" i="62" s="1"/>
  <c r="CN121" i="62" s="1"/>
  <c r="CK112" i="62"/>
  <c r="CM112" i="62" s="1"/>
  <c r="CN112" i="62" s="1"/>
  <c r="CK114" i="62"/>
  <c r="CM114" i="62" s="1"/>
  <c r="CN114" i="62" s="1"/>
  <c r="CK116" i="62"/>
  <c r="CM116" i="62" s="1"/>
  <c r="CN116" i="62" s="1"/>
  <c r="CK118" i="62"/>
  <c r="CM118" i="62" s="1"/>
  <c r="CN118" i="62" s="1"/>
  <c r="CK120" i="62"/>
  <c r="CM120" i="62" s="1"/>
  <c r="CN120" i="62" s="1"/>
  <c r="CA110" i="62"/>
  <c r="CC110" i="62" s="1"/>
  <c r="CD110" i="62" s="1"/>
  <c r="CA112" i="62"/>
  <c r="CC112" i="62" s="1"/>
  <c r="CD112" i="62" s="1"/>
  <c r="CA116" i="62"/>
  <c r="CC116" i="62" s="1"/>
  <c r="CD116" i="62" s="1"/>
  <c r="CA118" i="62"/>
  <c r="CC118" i="62" s="1"/>
  <c r="CD118" i="62" s="1"/>
  <c r="CA120" i="62"/>
  <c r="CC120" i="62" s="1"/>
  <c r="CD120" i="62" s="1"/>
  <c r="CA109" i="62"/>
  <c r="CC109" i="62" s="1"/>
  <c r="CD109" i="62" s="1"/>
  <c r="BX107" i="62"/>
  <c r="CA107" i="62" s="1"/>
  <c r="CC107" i="62" s="1"/>
  <c r="CD107" i="62" s="1"/>
  <c r="CA111" i="62"/>
  <c r="CC111" i="62" s="1"/>
  <c r="CD111" i="62" s="1"/>
  <c r="CA113" i="62"/>
  <c r="CC113" i="62" s="1"/>
  <c r="CD113" i="62" s="1"/>
  <c r="CA117" i="62"/>
  <c r="CC117" i="62" s="1"/>
  <c r="CD117" i="62" s="1"/>
  <c r="CA119" i="62"/>
  <c r="CC119" i="62" s="1"/>
  <c r="CD119" i="62" s="1"/>
  <c r="CA121" i="62"/>
  <c r="CC121" i="62" s="1"/>
  <c r="CD121" i="62" s="1"/>
  <c r="BQ114" i="62"/>
  <c r="BS114" i="62" s="1"/>
  <c r="BT114" i="62" s="1"/>
  <c r="BQ116" i="62"/>
  <c r="BS116" i="62" s="1"/>
  <c r="BT116" i="62" s="1"/>
  <c r="BQ118" i="62"/>
  <c r="BS118" i="62" s="1"/>
  <c r="BT118" i="62" s="1"/>
  <c r="BQ120" i="62"/>
  <c r="BS120" i="62" s="1"/>
  <c r="BT120" i="62" s="1"/>
  <c r="BN107" i="62"/>
  <c r="BQ107" i="62" s="1"/>
  <c r="BS107" i="62" s="1"/>
  <c r="BT107" i="62" s="1"/>
  <c r="BQ115" i="62"/>
  <c r="BS115" i="62" s="1"/>
  <c r="BT115" i="62" s="1"/>
  <c r="BQ117" i="62"/>
  <c r="BS117" i="62" s="1"/>
  <c r="BT117" i="62" s="1"/>
  <c r="BQ119" i="62"/>
  <c r="BS119" i="62" s="1"/>
  <c r="BT119" i="62" s="1"/>
  <c r="BQ121" i="62"/>
  <c r="BS121" i="62" s="1"/>
  <c r="BT121" i="62" s="1"/>
  <c r="AW112" i="62"/>
  <c r="AY112" i="62" s="1"/>
  <c r="AZ112" i="62" s="1"/>
  <c r="AW114" i="62"/>
  <c r="AY114" i="62" s="1"/>
  <c r="AZ114" i="62" s="1"/>
  <c r="AW116" i="62"/>
  <c r="AY116" i="62" s="1"/>
  <c r="AZ116" i="62" s="1"/>
  <c r="AW118" i="62"/>
  <c r="AY118" i="62" s="1"/>
  <c r="AZ118" i="62" s="1"/>
  <c r="AW120" i="62"/>
  <c r="AY120" i="62" s="1"/>
  <c r="AZ120" i="62" s="1"/>
  <c r="AT107" i="62"/>
  <c r="AW107" i="62" s="1"/>
  <c r="AY107" i="62" s="1"/>
  <c r="AZ107" i="62" s="1"/>
  <c r="BB107" i="62" s="1"/>
  <c r="AW113" i="62"/>
  <c r="AY113" i="62" s="1"/>
  <c r="AZ113" i="62" s="1"/>
  <c r="AW115" i="62"/>
  <c r="AY115" i="62" s="1"/>
  <c r="AZ115" i="62" s="1"/>
  <c r="AW117" i="62"/>
  <c r="AY117" i="62" s="1"/>
  <c r="AZ117" i="62" s="1"/>
  <c r="AW119" i="62"/>
  <c r="AY119" i="62" s="1"/>
  <c r="AZ119" i="62" s="1"/>
  <c r="AW121" i="62"/>
  <c r="AY121" i="62" s="1"/>
  <c r="AZ121" i="62" s="1"/>
  <c r="AJ107" i="62"/>
  <c r="AM107" i="62" s="1"/>
  <c r="AO107" i="62" s="1"/>
  <c r="AP107" i="62" s="1"/>
  <c r="AM111" i="62"/>
  <c r="AO111" i="62" s="1"/>
  <c r="AP111" i="62" s="1"/>
  <c r="AM113" i="62"/>
  <c r="AO113" i="62" s="1"/>
  <c r="AP113" i="62" s="1"/>
  <c r="AM117" i="62"/>
  <c r="AO117" i="62" s="1"/>
  <c r="AP117" i="62" s="1"/>
  <c r="AM119" i="62"/>
  <c r="AO119" i="62" s="1"/>
  <c r="AP119" i="62" s="1"/>
  <c r="AM121" i="62"/>
  <c r="AO121" i="62" s="1"/>
  <c r="AP121" i="62" s="1"/>
  <c r="AM114" i="62"/>
  <c r="AO114" i="62" s="1"/>
  <c r="AP114" i="62" s="1"/>
  <c r="AM116" i="62"/>
  <c r="AO116" i="62" s="1"/>
  <c r="AP116" i="62" s="1"/>
  <c r="AM118" i="62"/>
  <c r="AO118" i="62" s="1"/>
  <c r="AP118" i="62" s="1"/>
  <c r="AM120" i="62"/>
  <c r="AO120" i="62" s="1"/>
  <c r="AP120" i="62" s="1"/>
  <c r="AC112" i="62"/>
  <c r="AE112" i="62" s="1"/>
  <c r="AF112" i="62" s="1"/>
  <c r="AC114" i="62"/>
  <c r="AE114" i="62" s="1"/>
  <c r="AF114" i="62" s="1"/>
  <c r="AC116" i="62"/>
  <c r="AE116" i="62" s="1"/>
  <c r="AF116" i="62" s="1"/>
  <c r="AC118" i="62"/>
  <c r="AE118" i="62" s="1"/>
  <c r="AF118" i="62" s="1"/>
  <c r="AC120" i="62"/>
  <c r="AE120" i="62" s="1"/>
  <c r="AF120" i="62" s="1"/>
  <c r="Z107" i="62"/>
  <c r="AC107" i="62" s="1"/>
  <c r="AE107" i="62" s="1"/>
  <c r="AF107" i="62" s="1"/>
  <c r="AC113" i="62"/>
  <c r="AE113" i="62" s="1"/>
  <c r="AF113" i="62" s="1"/>
  <c r="AC115" i="62"/>
  <c r="AE115" i="62" s="1"/>
  <c r="AF115" i="62" s="1"/>
  <c r="AC117" i="62"/>
  <c r="AE117" i="62" s="1"/>
  <c r="AF117" i="62" s="1"/>
  <c r="AC119" i="62"/>
  <c r="AE119" i="62" s="1"/>
  <c r="AF119" i="62" s="1"/>
  <c r="AC121" i="62"/>
  <c r="AE121" i="62" s="1"/>
  <c r="AF121" i="62" s="1"/>
  <c r="S118" i="62"/>
  <c r="U118" i="62" s="1"/>
  <c r="V118" i="62" s="1"/>
  <c r="S116" i="62"/>
  <c r="U116" i="62" s="1"/>
  <c r="V116" i="62" s="1"/>
  <c r="S121" i="62"/>
  <c r="U121" i="62" s="1"/>
  <c r="S119" i="62"/>
  <c r="U119" i="62" s="1"/>
  <c r="S117" i="62"/>
  <c r="U117" i="62" s="1"/>
  <c r="S111" i="62"/>
  <c r="U111" i="62" s="1"/>
  <c r="V111" i="62" s="1"/>
  <c r="S120" i="62"/>
  <c r="U120" i="62" s="1"/>
  <c r="V120" i="62" s="1"/>
  <c r="Z42" i="62"/>
  <c r="AJ90" i="62"/>
  <c r="F42" i="62"/>
  <c r="AT42" i="62"/>
  <c r="BN42" i="62"/>
  <c r="CH42" i="62"/>
  <c r="CR42" i="62"/>
  <c r="CR58" i="62"/>
  <c r="CR74" i="62"/>
  <c r="DL90" i="62"/>
  <c r="DV42" i="62"/>
  <c r="EF42" i="62"/>
  <c r="NL42" i="62"/>
  <c r="NV42" i="62"/>
  <c r="OP74" i="62"/>
  <c r="OZ74" i="62"/>
  <c r="PJ74" i="62"/>
  <c r="PT74" i="62"/>
  <c r="QD74" i="62"/>
  <c r="SB74" i="62"/>
  <c r="FK118" i="62" l="1"/>
  <c r="FL118" i="62" s="1"/>
  <c r="CI121" i="62"/>
  <c r="CJ121" i="62" s="1"/>
  <c r="CI117" i="62"/>
  <c r="CJ117" i="62" s="1"/>
  <c r="CI111" i="62"/>
  <c r="CJ111" i="62" s="1"/>
  <c r="GO120" i="62"/>
  <c r="GP120" i="62" s="1"/>
  <c r="IW115" i="62"/>
  <c r="IX115" i="62" s="1"/>
  <c r="IW119" i="62"/>
  <c r="IX119" i="62" s="1"/>
  <c r="OG116" i="62"/>
  <c r="OH116" i="62" s="1"/>
  <c r="OI116" i="62" s="1"/>
  <c r="OK116" i="62" s="1"/>
  <c r="OL116" i="62" s="1"/>
  <c r="IW121" i="62"/>
  <c r="IX121" i="62" s="1"/>
  <c r="FA121" i="62"/>
  <c r="FB121" i="62" s="1"/>
  <c r="IW117" i="62"/>
  <c r="IX117" i="62" s="1"/>
  <c r="OQ114" i="62"/>
  <c r="OR114" i="62" s="1"/>
  <c r="VO121" i="62"/>
  <c r="VP121" i="62" s="1"/>
  <c r="VO117" i="62"/>
  <c r="VP117" i="62" s="1"/>
  <c r="FA119" i="62"/>
  <c r="FB119" i="62" s="1"/>
  <c r="UA122" i="62"/>
  <c r="UB122" i="62" s="1"/>
  <c r="UC122" i="62" s="1"/>
  <c r="UE122" i="62" s="1"/>
  <c r="UF122" i="62" s="1"/>
  <c r="UA113" i="62"/>
  <c r="UB113" i="62" s="1"/>
  <c r="UK119" i="62"/>
  <c r="UL119" i="62" s="1"/>
  <c r="FK120" i="62"/>
  <c r="FL120" i="62" s="1"/>
  <c r="OQ118" i="62"/>
  <c r="OR118" i="62" s="1"/>
  <c r="UK117" i="62"/>
  <c r="UL117" i="62" s="1"/>
  <c r="KK121" i="62"/>
  <c r="KL121" i="62" s="1"/>
  <c r="AA111" i="62"/>
  <c r="AB111" i="62" s="1"/>
  <c r="AC111" i="62" s="1"/>
  <c r="AE111" i="62" s="1"/>
  <c r="AF111" i="62" s="1"/>
  <c r="AK112" i="62"/>
  <c r="AL112" i="62" s="1"/>
  <c r="AM112" i="62" s="1"/>
  <c r="AO112" i="62" s="1"/>
  <c r="AP112" i="62" s="1"/>
  <c r="OQ116" i="62"/>
  <c r="OR116" i="62" s="1"/>
  <c r="OQ121" i="62"/>
  <c r="OR121" i="62" s="1"/>
  <c r="UA111" i="62"/>
  <c r="UB111" i="62" s="1"/>
  <c r="VO119" i="62"/>
  <c r="VP119" i="62" s="1"/>
  <c r="VO113" i="62"/>
  <c r="VP113" i="62" s="1"/>
  <c r="LY119" i="62"/>
  <c r="LZ119" i="62" s="1"/>
  <c r="LY117" i="62"/>
  <c r="LZ117" i="62" s="1"/>
  <c r="UK113" i="62"/>
  <c r="UL113" i="62" s="1"/>
  <c r="MI121" i="62"/>
  <c r="MJ121" i="62" s="1"/>
  <c r="MI119" i="62"/>
  <c r="MJ119" i="62" s="1"/>
  <c r="MI117" i="62"/>
  <c r="MJ117" i="62" s="1"/>
  <c r="QY121" i="62"/>
  <c r="QZ121" i="62" s="1"/>
  <c r="QY119" i="62"/>
  <c r="QZ119" i="62" s="1"/>
  <c r="QY117" i="62"/>
  <c r="QZ117" i="62" s="1"/>
  <c r="QY113" i="62"/>
  <c r="QZ113" i="62" s="1"/>
  <c r="SM121" i="62"/>
  <c r="SN121" i="62" s="1"/>
  <c r="SM119" i="62"/>
  <c r="SN119" i="62" s="1"/>
  <c r="QY111" i="62"/>
  <c r="QZ111" i="62" s="1"/>
  <c r="GY121" i="62"/>
  <c r="GZ121" i="62" s="1"/>
  <c r="PA112" i="62"/>
  <c r="PB112" i="62" s="1"/>
  <c r="PA119" i="62"/>
  <c r="PB119" i="62" s="1"/>
  <c r="PA117" i="62"/>
  <c r="PB117" i="62" s="1"/>
  <c r="PA115" i="62"/>
  <c r="PB115" i="62" s="1"/>
  <c r="PA113" i="62"/>
  <c r="PB113" i="62" s="1"/>
  <c r="PA111" i="62"/>
  <c r="PB111" i="62" s="1"/>
  <c r="PA120" i="62"/>
  <c r="PB120" i="62" s="1"/>
  <c r="UU121" i="62"/>
  <c r="UV121" i="62" s="1"/>
  <c r="UU119" i="62"/>
  <c r="UV119" i="62" s="1"/>
  <c r="UU117" i="62"/>
  <c r="UV117" i="62" s="1"/>
  <c r="UU115" i="62"/>
  <c r="UV115" i="62" s="1"/>
  <c r="UW115" i="62" s="1"/>
  <c r="UY115" i="62" s="1"/>
  <c r="UZ115" i="62" s="1"/>
  <c r="AK114" i="62"/>
  <c r="AL114" i="62" s="1"/>
  <c r="HS121" i="62"/>
  <c r="HT121" i="62" s="1"/>
  <c r="HS119" i="62"/>
  <c r="HT119" i="62" s="1"/>
  <c r="HS117" i="62"/>
  <c r="HT117" i="62" s="1"/>
  <c r="HS115" i="62"/>
  <c r="HT115" i="62" s="1"/>
  <c r="HU115" i="62" s="1"/>
  <c r="HW115" i="62" s="1"/>
  <c r="HX115" i="62" s="1"/>
  <c r="DC121" i="62"/>
  <c r="DD121" i="62" s="1"/>
  <c r="DC119" i="62"/>
  <c r="DD119" i="62" s="1"/>
  <c r="DC117" i="62"/>
  <c r="DD117" i="62" s="1"/>
  <c r="DC115" i="62"/>
  <c r="DD115" i="62" s="1"/>
  <c r="DC113" i="62"/>
  <c r="DD113" i="62" s="1"/>
  <c r="DC111" i="62"/>
  <c r="DD111" i="62" s="1"/>
  <c r="DE111" i="62" s="1"/>
  <c r="DG111" i="62" s="1"/>
  <c r="DH111" i="62" s="1"/>
  <c r="SM120" i="62"/>
  <c r="SN120" i="62" s="1"/>
  <c r="SM118" i="62"/>
  <c r="SN118" i="62" s="1"/>
  <c r="SM116" i="62"/>
  <c r="SN116" i="62" s="1"/>
  <c r="SM114" i="62"/>
  <c r="SN114" i="62" s="1"/>
  <c r="LY115" i="62"/>
  <c r="LZ115" i="62" s="1"/>
  <c r="MA115" i="62" s="1"/>
  <c r="MC115" i="62" s="1"/>
  <c r="MD115" i="62" s="1"/>
  <c r="IC111" i="62"/>
  <c r="ID111" i="62" s="1"/>
  <c r="SC113" i="62"/>
  <c r="SD113" i="62" s="1"/>
  <c r="SC111" i="62"/>
  <c r="SD111" i="62" s="1"/>
  <c r="OQ112" i="62"/>
  <c r="OR112" i="62" s="1"/>
  <c r="OS112" i="62" s="1"/>
  <c r="OU112" i="62" s="1"/>
  <c r="OV112" i="62" s="1"/>
  <c r="SC119" i="62"/>
  <c r="SD119" i="62" s="1"/>
  <c r="SC117" i="62"/>
  <c r="SD117" i="62" s="1"/>
  <c r="SC115" i="62"/>
  <c r="SD115" i="62" s="1"/>
  <c r="SE115" i="62" s="1"/>
  <c r="SG115" i="62" s="1"/>
  <c r="SH115" i="62" s="1"/>
  <c r="CI115" i="62"/>
  <c r="CJ115" i="62" s="1"/>
  <c r="CK115" i="62" s="1"/>
  <c r="CM115" i="62" s="1"/>
  <c r="CN115" i="62" s="1"/>
  <c r="UA121" i="62"/>
  <c r="UB121" i="62" s="1"/>
  <c r="UA119" i="62"/>
  <c r="UB119" i="62" s="1"/>
  <c r="UA117" i="62"/>
  <c r="UB117" i="62" s="1"/>
  <c r="UA115" i="62"/>
  <c r="UB115" i="62" s="1"/>
  <c r="UC115" i="62" s="1"/>
  <c r="UE115" i="62" s="1"/>
  <c r="UF115" i="62" s="1"/>
  <c r="IW120" i="62"/>
  <c r="IX120" i="62" s="1"/>
  <c r="IW118" i="62"/>
  <c r="IX118" i="62" s="1"/>
  <c r="FK110" i="62"/>
  <c r="FL110" i="62" s="1"/>
  <c r="FM110" i="62" s="1"/>
  <c r="FO110" i="62" s="1"/>
  <c r="FP110" i="62" s="1"/>
  <c r="SM117" i="62"/>
  <c r="SN117" i="62" s="1"/>
  <c r="SM113" i="62"/>
  <c r="SN113" i="62" s="1"/>
  <c r="SM111" i="62"/>
  <c r="SN111" i="62" s="1"/>
  <c r="SO111" i="62" s="1"/>
  <c r="SQ111" i="62" s="1"/>
  <c r="SR111" i="62" s="1"/>
  <c r="OQ117" i="62"/>
  <c r="OR117" i="62" s="1"/>
  <c r="IM113" i="62"/>
  <c r="IN113" i="62" s="1"/>
  <c r="IM111" i="62"/>
  <c r="IN111" i="62" s="1"/>
  <c r="IO111" i="62" s="1"/>
  <c r="IQ111" i="62" s="1"/>
  <c r="IR111" i="62" s="1"/>
  <c r="IM121" i="62"/>
  <c r="IN121" i="62" s="1"/>
  <c r="IM119" i="62"/>
  <c r="IN119" i="62" s="1"/>
  <c r="IM117" i="62"/>
  <c r="IN117" i="62" s="1"/>
  <c r="IO117" i="62" s="1"/>
  <c r="IQ117" i="62" s="1"/>
  <c r="IR117" i="62" s="1"/>
  <c r="PK111" i="62"/>
  <c r="PL111" i="62" s="1"/>
  <c r="PM111" i="62" s="1"/>
  <c r="PO111" i="62" s="1"/>
  <c r="PP111" i="62" s="1"/>
  <c r="GO118" i="62"/>
  <c r="GP118" i="62" s="1"/>
  <c r="GY119" i="62"/>
  <c r="GZ119" i="62" s="1"/>
  <c r="GY117" i="62"/>
  <c r="GZ117" i="62" s="1"/>
  <c r="GY115" i="62"/>
  <c r="GZ115" i="62" s="1"/>
  <c r="HA115" i="62" s="1"/>
  <c r="HC115" i="62" s="1"/>
  <c r="HD115" i="62" s="1"/>
  <c r="IC121" i="62"/>
  <c r="ID121" i="62" s="1"/>
  <c r="IC119" i="62"/>
  <c r="ID119" i="62" s="1"/>
  <c r="IC117" i="62"/>
  <c r="ID117" i="62" s="1"/>
  <c r="IC115" i="62"/>
  <c r="ID115" i="62" s="1"/>
  <c r="IC113" i="62"/>
  <c r="ID113" i="62" s="1"/>
  <c r="IE113" i="62" s="1"/>
  <c r="IG113" i="62" s="1"/>
  <c r="IH113" i="62" s="1"/>
  <c r="IM112" i="62"/>
  <c r="IN112" i="62" s="1"/>
  <c r="IM110" i="62"/>
  <c r="IN110" i="62" s="1"/>
  <c r="IO110" i="62" s="1"/>
  <c r="IQ110" i="62" s="1"/>
  <c r="IR110" i="62" s="1"/>
  <c r="IM115" i="62"/>
  <c r="IN115" i="62" s="1"/>
  <c r="IO115" i="62" s="1"/>
  <c r="IQ115" i="62" s="1"/>
  <c r="IR115" i="62" s="1"/>
  <c r="IW116" i="62"/>
  <c r="IX116" i="62" s="1"/>
  <c r="IW114" i="62"/>
  <c r="IX114" i="62" s="1"/>
  <c r="IW112" i="62"/>
  <c r="IX112" i="62" s="1"/>
  <c r="IW110" i="62"/>
  <c r="IX110" i="62" s="1"/>
  <c r="IY110" i="62" s="1"/>
  <c r="JA110" i="62" s="1"/>
  <c r="JB110" i="62" s="1"/>
  <c r="KK114" i="62"/>
  <c r="KL114" i="62" s="1"/>
  <c r="KK112" i="62"/>
  <c r="KL112" i="62" s="1"/>
  <c r="KK110" i="62"/>
  <c r="KL110" i="62" s="1"/>
  <c r="KM110" i="62" s="1"/>
  <c r="KO110" i="62" s="1"/>
  <c r="KP110" i="62" s="1"/>
  <c r="CI114" i="62"/>
  <c r="CJ114" i="62" s="1"/>
  <c r="EG116" i="62"/>
  <c r="EH116" i="62" s="1"/>
  <c r="EG112" i="62"/>
  <c r="EH112" i="62" s="1"/>
  <c r="EG110" i="62"/>
  <c r="EH110" i="62" s="1"/>
  <c r="EG121" i="62"/>
  <c r="EH121" i="62" s="1"/>
  <c r="GE121" i="62"/>
  <c r="GF121" i="62" s="1"/>
  <c r="GE119" i="62"/>
  <c r="GF119" i="62" s="1"/>
  <c r="GE117" i="62"/>
  <c r="GF117" i="62" s="1"/>
  <c r="GE115" i="62"/>
  <c r="GF115" i="62" s="1"/>
  <c r="GE113" i="62"/>
  <c r="GF113" i="62" s="1"/>
  <c r="NC121" i="62"/>
  <c r="ND121" i="62" s="1"/>
  <c r="NC119" i="62"/>
  <c r="ND119" i="62" s="1"/>
  <c r="NC117" i="62"/>
  <c r="ND117" i="62" s="1"/>
  <c r="NE117" i="62" s="1"/>
  <c r="NG117" i="62" s="1"/>
  <c r="NH117" i="62" s="1"/>
  <c r="OG119" i="62"/>
  <c r="OH119" i="62" s="1"/>
  <c r="KA112" i="62"/>
  <c r="KB112" i="62" s="1"/>
  <c r="KA110" i="62"/>
  <c r="KB110" i="62" s="1"/>
  <c r="KA121" i="62"/>
  <c r="KB121" i="62" s="1"/>
  <c r="KA119" i="62"/>
  <c r="KB119" i="62" s="1"/>
  <c r="KA117" i="62"/>
  <c r="KB117" i="62" s="1"/>
  <c r="KA113" i="62"/>
  <c r="KB113" i="62" s="1"/>
  <c r="OQ113" i="62"/>
  <c r="OR113" i="62" s="1"/>
  <c r="OS113" i="62" s="1"/>
  <c r="OU113" i="62" s="1"/>
  <c r="OV113" i="62" s="1"/>
  <c r="RS121" i="62"/>
  <c r="RT121" i="62" s="1"/>
  <c r="RU121" i="62" s="1"/>
  <c r="RW121" i="62" s="1"/>
  <c r="RX121" i="62" s="1"/>
  <c r="RS119" i="62"/>
  <c r="RT119" i="62" s="1"/>
  <c r="RS117" i="62"/>
  <c r="RT117" i="62" s="1"/>
  <c r="RS113" i="62"/>
  <c r="RT113" i="62" s="1"/>
  <c r="VO122" i="62"/>
  <c r="VP122" i="62" s="1"/>
  <c r="VQ122" i="62" s="1"/>
  <c r="VS122" i="62" s="1"/>
  <c r="VT122" i="62" s="1"/>
  <c r="GY113" i="62"/>
  <c r="GZ113" i="62" s="1"/>
  <c r="LY113" i="62"/>
  <c r="LZ113" i="62" s="1"/>
  <c r="QO119" i="62"/>
  <c r="QP119" i="62" s="1"/>
  <c r="QO117" i="62"/>
  <c r="QP117" i="62" s="1"/>
  <c r="QO115" i="62"/>
  <c r="QP115" i="62" s="1"/>
  <c r="QO113" i="62"/>
  <c r="QP113" i="62" s="1"/>
  <c r="SC114" i="62"/>
  <c r="SD114" i="62" s="1"/>
  <c r="SE114" i="62" s="1"/>
  <c r="SG114" i="62" s="1"/>
  <c r="SH114" i="62" s="1"/>
  <c r="VO120" i="62"/>
  <c r="VP120" i="62" s="1"/>
  <c r="VO118" i="62"/>
  <c r="VP118" i="62" s="1"/>
  <c r="VO116" i="62"/>
  <c r="VP116" i="62" s="1"/>
  <c r="VO112" i="62"/>
  <c r="VP112" i="62" s="1"/>
  <c r="VO110" i="62"/>
  <c r="VP110" i="62" s="1"/>
  <c r="VQ110" i="62" s="1"/>
  <c r="VS110" i="62" s="1"/>
  <c r="VT110" i="62" s="1"/>
  <c r="EG122" i="62"/>
  <c r="EH122" i="62" s="1"/>
  <c r="EI122" i="62" s="1"/>
  <c r="EK122" i="62" s="1"/>
  <c r="EL122" i="62" s="1"/>
  <c r="VY122" i="62"/>
  <c r="VZ122" i="62" s="1"/>
  <c r="WA122" i="62" s="1"/>
  <c r="WC122" i="62" s="1"/>
  <c r="WD122" i="62" s="1"/>
  <c r="VY111" i="62"/>
  <c r="VZ111" i="62" s="1"/>
  <c r="VY113" i="62"/>
  <c r="VZ113" i="62" s="1"/>
  <c r="VY115" i="62"/>
  <c r="VZ115" i="62" s="1"/>
  <c r="WA115" i="62" s="1"/>
  <c r="WC115" i="62" s="1"/>
  <c r="WD115" i="62" s="1"/>
  <c r="VY117" i="62"/>
  <c r="VZ117" i="62" s="1"/>
  <c r="VY119" i="62"/>
  <c r="VZ119" i="62" s="1"/>
  <c r="TS107" i="62"/>
  <c r="TU107" i="62" s="1"/>
  <c r="TV107" i="62" s="1"/>
  <c r="TX107" i="62" s="1"/>
  <c r="TQ111" i="62"/>
  <c r="TR111" i="62" s="1"/>
  <c r="TQ113" i="62"/>
  <c r="TR113" i="62" s="1"/>
  <c r="TQ115" i="62"/>
  <c r="TR115" i="62" s="1"/>
  <c r="TQ117" i="62"/>
  <c r="TR117" i="62" s="1"/>
  <c r="TQ119" i="62"/>
  <c r="TR119" i="62" s="1"/>
  <c r="TQ121" i="62"/>
  <c r="TR121" i="62" s="1"/>
  <c r="TQ116" i="62"/>
  <c r="TR116" i="62" s="1"/>
  <c r="TI107" i="62"/>
  <c r="TK107" i="62" s="1"/>
  <c r="TL107" i="62" s="1"/>
  <c r="TN107" i="62" s="1"/>
  <c r="TG111" i="62"/>
  <c r="TH111" i="62" s="1"/>
  <c r="TG113" i="62"/>
  <c r="TH113" i="62" s="1"/>
  <c r="TG115" i="62"/>
  <c r="TH115" i="62" s="1"/>
  <c r="TI115" i="62" s="1"/>
  <c r="TK115" i="62" s="1"/>
  <c r="TL115" i="62" s="1"/>
  <c r="TG117" i="62"/>
  <c r="TH117" i="62" s="1"/>
  <c r="TG119" i="62"/>
  <c r="TH119" i="62" s="1"/>
  <c r="TG121" i="62"/>
  <c r="TH121" i="62" s="1"/>
  <c r="TI121" i="62" s="1"/>
  <c r="TK121" i="62" s="1"/>
  <c r="TL121" i="62" s="1"/>
  <c r="JI107" i="62"/>
  <c r="JK107" i="62" s="1"/>
  <c r="JL107" i="62" s="1"/>
  <c r="JN107" i="62" s="1"/>
  <c r="JG110" i="62"/>
  <c r="JH110" i="62" s="1"/>
  <c r="JI110" i="62" s="1"/>
  <c r="JK110" i="62" s="1"/>
  <c r="JL110" i="62" s="1"/>
  <c r="JG112" i="62"/>
  <c r="JH112" i="62" s="1"/>
  <c r="JG114" i="62"/>
  <c r="JH114" i="62" s="1"/>
  <c r="JG116" i="62"/>
  <c r="JH116" i="62" s="1"/>
  <c r="JG118" i="62"/>
  <c r="JH118" i="62" s="1"/>
  <c r="JG120" i="62"/>
  <c r="JH120" i="62" s="1"/>
  <c r="RI110" i="62"/>
  <c r="RJ110" i="62" s="1"/>
  <c r="RK110" i="62" s="1"/>
  <c r="RM110" i="62" s="1"/>
  <c r="RN110" i="62" s="1"/>
  <c r="RI111" i="62"/>
  <c r="RJ111" i="62" s="1"/>
  <c r="RI113" i="62"/>
  <c r="RJ113" i="62" s="1"/>
  <c r="RK113" i="62" s="1"/>
  <c r="RM113" i="62" s="1"/>
  <c r="RN113" i="62" s="1"/>
  <c r="RI115" i="62"/>
  <c r="RJ115" i="62" s="1"/>
  <c r="RI117" i="62"/>
  <c r="RJ117" i="62" s="1"/>
  <c r="RI119" i="62"/>
  <c r="RJ119" i="62" s="1"/>
  <c r="RI116" i="62"/>
  <c r="RJ116" i="62" s="1"/>
  <c r="RI112" i="62"/>
  <c r="RJ112" i="62" s="1"/>
  <c r="RK112" i="62" s="1"/>
  <c r="RM112" i="62" s="1"/>
  <c r="RN112" i="62" s="1"/>
  <c r="HK107" i="62"/>
  <c r="HM107" i="62" s="1"/>
  <c r="HN107" i="62" s="1"/>
  <c r="HP107" i="62" s="1"/>
  <c r="HI119" i="62"/>
  <c r="HJ119" i="62" s="1"/>
  <c r="HI121" i="62"/>
  <c r="HJ121" i="62" s="1"/>
  <c r="ES107" i="62"/>
  <c r="EU107" i="62" s="1"/>
  <c r="EV107" i="62" s="1"/>
  <c r="EX107" i="62" s="1"/>
  <c r="EQ111" i="62"/>
  <c r="ER111" i="62" s="1"/>
  <c r="EQ113" i="62"/>
  <c r="ER113" i="62" s="1"/>
  <c r="EQ115" i="62"/>
  <c r="ER115" i="62" s="1"/>
  <c r="EQ117" i="62"/>
  <c r="ER117" i="62" s="1"/>
  <c r="EQ119" i="62"/>
  <c r="ER119" i="62" s="1"/>
  <c r="EQ121" i="62"/>
  <c r="ER121" i="62" s="1"/>
  <c r="PW107" i="62"/>
  <c r="PY107" i="62" s="1"/>
  <c r="PZ107" i="62" s="1"/>
  <c r="QB107" i="62" s="1"/>
  <c r="PU116" i="62"/>
  <c r="PV116" i="62" s="1"/>
  <c r="PU111" i="62"/>
  <c r="PV111" i="62" s="1"/>
  <c r="PU113" i="62"/>
  <c r="PV113" i="62" s="1"/>
  <c r="PU115" i="62"/>
  <c r="PV115" i="62" s="1"/>
  <c r="PU117" i="62"/>
  <c r="PV117" i="62" s="1"/>
  <c r="PU119" i="62"/>
  <c r="PV119" i="62" s="1"/>
  <c r="PU121" i="62"/>
  <c r="PV121" i="62" s="1"/>
  <c r="PU110" i="62"/>
  <c r="PV110" i="62" s="1"/>
  <c r="PW110" i="62" s="1"/>
  <c r="PY110" i="62" s="1"/>
  <c r="PZ110" i="62" s="1"/>
  <c r="PU120" i="62"/>
  <c r="PV120" i="62" s="1"/>
  <c r="PU114" i="62"/>
  <c r="PV114" i="62" s="1"/>
  <c r="GE111" i="62"/>
  <c r="GF111" i="62" s="1"/>
  <c r="GY111" i="62"/>
  <c r="GZ111" i="62" s="1"/>
  <c r="UA120" i="62"/>
  <c r="UB120" i="62" s="1"/>
  <c r="UA118" i="62"/>
  <c r="UB118" i="62" s="1"/>
  <c r="UA116" i="62"/>
  <c r="UB116" i="62" s="1"/>
  <c r="UA114" i="62"/>
  <c r="UB114" i="62" s="1"/>
  <c r="UC114" i="62" s="1"/>
  <c r="UE114" i="62" s="1"/>
  <c r="UF114" i="62" s="1"/>
  <c r="UA112" i="62"/>
  <c r="UB112" i="62" s="1"/>
  <c r="UA110" i="62"/>
  <c r="UB110" i="62" s="1"/>
  <c r="UC110" i="62" s="1"/>
  <c r="UE110" i="62" s="1"/>
  <c r="UF110" i="62" s="1"/>
  <c r="VO114" i="62"/>
  <c r="VP114" i="62" s="1"/>
  <c r="VQ114" i="62" s="1"/>
  <c r="VS114" i="62" s="1"/>
  <c r="VT114" i="62" s="1"/>
  <c r="VO111" i="62"/>
  <c r="VP111" i="62" s="1"/>
  <c r="VQ111" i="62" s="1"/>
  <c r="VS111" i="62" s="1"/>
  <c r="VT111" i="62" s="1"/>
  <c r="RS111" i="62"/>
  <c r="RT111" i="62" s="1"/>
  <c r="DY107" i="62"/>
  <c r="EA107" i="62" s="1"/>
  <c r="EB107" i="62" s="1"/>
  <c r="ED107" i="62" s="1"/>
  <c r="DW111" i="62"/>
  <c r="DX111" i="62" s="1"/>
  <c r="DY111" i="62" s="1"/>
  <c r="EA111" i="62" s="1"/>
  <c r="EB111" i="62" s="1"/>
  <c r="DW113" i="62"/>
  <c r="DX113" i="62" s="1"/>
  <c r="DW115" i="62"/>
  <c r="DX115" i="62" s="1"/>
  <c r="DW117" i="62"/>
  <c r="DX117" i="62" s="1"/>
  <c r="DW119" i="62"/>
  <c r="DX119" i="62" s="1"/>
  <c r="DW121" i="62"/>
  <c r="DX121" i="62" s="1"/>
  <c r="NO107" i="62"/>
  <c r="NQ107" i="62" s="1"/>
  <c r="NR107" i="62" s="1"/>
  <c r="NT107" i="62" s="1"/>
  <c r="NM111" i="62"/>
  <c r="NN111" i="62" s="1"/>
  <c r="NM113" i="62"/>
  <c r="NN113" i="62" s="1"/>
  <c r="NM115" i="62"/>
  <c r="NN115" i="62" s="1"/>
  <c r="NO115" i="62" s="1"/>
  <c r="NQ115" i="62" s="1"/>
  <c r="NR115" i="62" s="1"/>
  <c r="NM117" i="62"/>
  <c r="NN117" i="62" s="1"/>
  <c r="NM119" i="62"/>
  <c r="NN119" i="62" s="1"/>
  <c r="NM121" i="62"/>
  <c r="NN121" i="62" s="1"/>
  <c r="NM116" i="62"/>
  <c r="NN116" i="62" s="1"/>
  <c r="NM118" i="62"/>
  <c r="NN118" i="62" s="1"/>
  <c r="NM110" i="62"/>
  <c r="NN110" i="62" s="1"/>
  <c r="NO110" i="62" s="1"/>
  <c r="NQ110" i="62" s="1"/>
  <c r="NR110" i="62" s="1"/>
  <c r="NM112" i="62"/>
  <c r="NN112" i="62" s="1"/>
  <c r="NM114" i="62"/>
  <c r="NN114" i="62" s="1"/>
  <c r="NO114" i="62" s="1"/>
  <c r="NQ114" i="62" s="1"/>
  <c r="NR114" i="62" s="1"/>
  <c r="NM120" i="62"/>
  <c r="NN120" i="62" s="1"/>
  <c r="LN107" i="62"/>
  <c r="LO122" i="62" s="1"/>
  <c r="LP122" i="62" s="1"/>
  <c r="LQ122" i="62" s="1"/>
  <c r="LS122" i="62" s="1"/>
  <c r="LT122" i="62" s="1"/>
  <c r="NM122" i="62"/>
  <c r="NN122" i="62" s="1"/>
  <c r="NO122" i="62" s="1"/>
  <c r="NQ122" i="62" s="1"/>
  <c r="NR122" i="62" s="1"/>
  <c r="RI122" i="62"/>
  <c r="RJ122" i="62" s="1"/>
  <c r="RK122" i="62" s="1"/>
  <c r="RM122" i="62" s="1"/>
  <c r="RN122" i="62" s="1"/>
  <c r="RI120" i="62"/>
  <c r="RJ120" i="62" s="1"/>
  <c r="RI118" i="62"/>
  <c r="RJ118" i="62" s="1"/>
  <c r="RI114" i="62"/>
  <c r="RJ114" i="62" s="1"/>
  <c r="SC122" i="62"/>
  <c r="SD122" i="62" s="1"/>
  <c r="SE122" i="62" s="1"/>
  <c r="SG122" i="62" s="1"/>
  <c r="SH122" i="62" s="1"/>
  <c r="SC120" i="62"/>
  <c r="SD120" i="62" s="1"/>
  <c r="SC118" i="62"/>
  <c r="SD118" i="62" s="1"/>
  <c r="SC116" i="62"/>
  <c r="SD116" i="62" s="1"/>
  <c r="SC112" i="62"/>
  <c r="SD112" i="62" s="1"/>
  <c r="TQ122" i="62"/>
  <c r="TR122" i="62" s="1"/>
  <c r="TS122" i="62" s="1"/>
  <c r="TU122" i="62" s="1"/>
  <c r="TV122" i="62" s="1"/>
  <c r="TQ120" i="62"/>
  <c r="TR120" i="62" s="1"/>
  <c r="TQ118" i="62"/>
  <c r="TR118" i="62" s="1"/>
  <c r="TQ114" i="62"/>
  <c r="TR114" i="62" s="1"/>
  <c r="TQ112" i="62"/>
  <c r="TR112" i="62" s="1"/>
  <c r="TQ110" i="62"/>
  <c r="TR110" i="62" s="1"/>
  <c r="TS110" i="62" s="1"/>
  <c r="TU110" i="62" s="1"/>
  <c r="TV110" i="62" s="1"/>
  <c r="JQ116" i="62"/>
  <c r="JR116" i="62" s="1"/>
  <c r="JQ112" i="62"/>
  <c r="JR112" i="62" s="1"/>
  <c r="JS112" i="62" s="1"/>
  <c r="JU112" i="62" s="1"/>
  <c r="JV112" i="62" s="1"/>
  <c r="JQ110" i="62"/>
  <c r="JR110" i="62" s="1"/>
  <c r="JS110" i="62" s="1"/>
  <c r="JU110" i="62" s="1"/>
  <c r="JV110" i="62" s="1"/>
  <c r="JQ119" i="62"/>
  <c r="JR119" i="62" s="1"/>
  <c r="JS119" i="62" s="1"/>
  <c r="JU119" i="62" s="1"/>
  <c r="JV119" i="62" s="1"/>
  <c r="JQ117" i="62"/>
  <c r="JR117" i="62" s="1"/>
  <c r="JQ115" i="62"/>
  <c r="JR115" i="62" s="1"/>
  <c r="JS115" i="62" s="1"/>
  <c r="JU115" i="62" s="1"/>
  <c r="JV115" i="62" s="1"/>
  <c r="JQ113" i="62"/>
  <c r="JR113" i="62" s="1"/>
  <c r="LO118" i="62"/>
  <c r="LP118" i="62" s="1"/>
  <c r="MS122" i="62"/>
  <c r="MT122" i="62" s="1"/>
  <c r="MU122" i="62" s="1"/>
  <c r="MW122" i="62" s="1"/>
  <c r="MX122" i="62" s="1"/>
  <c r="MS112" i="62"/>
  <c r="MT112" i="62" s="1"/>
  <c r="MS110" i="62"/>
  <c r="MT110" i="62" s="1"/>
  <c r="MU110" i="62" s="1"/>
  <c r="MW110" i="62" s="1"/>
  <c r="MX110" i="62" s="1"/>
  <c r="MS119" i="62"/>
  <c r="MT119" i="62" s="1"/>
  <c r="MS117" i="62"/>
  <c r="MT117" i="62" s="1"/>
  <c r="EG119" i="62"/>
  <c r="EH119" i="62" s="1"/>
  <c r="EG117" i="62"/>
  <c r="EH117" i="62" s="1"/>
  <c r="EG115" i="62"/>
  <c r="EH115" i="62" s="1"/>
  <c r="EI115" i="62" s="1"/>
  <c r="EK115" i="62" s="1"/>
  <c r="EL115" i="62" s="1"/>
  <c r="FA117" i="62"/>
  <c r="FB117" i="62" s="1"/>
  <c r="GO121" i="62"/>
  <c r="GP121" i="62" s="1"/>
  <c r="HS113" i="62"/>
  <c r="HT113" i="62" s="1"/>
  <c r="KU121" i="62"/>
  <c r="KV121" i="62" s="1"/>
  <c r="KU119" i="62"/>
  <c r="KV119" i="62" s="1"/>
  <c r="PU122" i="62"/>
  <c r="PV122" i="62" s="1"/>
  <c r="PW122" i="62" s="1"/>
  <c r="PY122" i="62" s="1"/>
  <c r="PZ122" i="62" s="1"/>
  <c r="PU118" i="62"/>
  <c r="PV118" i="62" s="1"/>
  <c r="PU112" i="62"/>
  <c r="PV112" i="62" s="1"/>
  <c r="FA115" i="62"/>
  <c r="FB115" i="62" s="1"/>
  <c r="FA113" i="62"/>
  <c r="FB113" i="62" s="1"/>
  <c r="GO119" i="62"/>
  <c r="GP119" i="62" s="1"/>
  <c r="GO117" i="62"/>
  <c r="GP117" i="62" s="1"/>
  <c r="GO115" i="62"/>
  <c r="GP115" i="62" s="1"/>
  <c r="GO113" i="62"/>
  <c r="GP113" i="62" s="1"/>
  <c r="KU117" i="62"/>
  <c r="KV117" i="62" s="1"/>
  <c r="KU113" i="62"/>
  <c r="KV113" i="62" s="1"/>
  <c r="MI113" i="62"/>
  <c r="MJ113" i="62" s="1"/>
  <c r="SM122" i="62"/>
  <c r="SN122" i="62" s="1"/>
  <c r="SO122" i="62" s="1"/>
  <c r="SQ122" i="62" s="1"/>
  <c r="SR122" i="62" s="1"/>
  <c r="SM112" i="62"/>
  <c r="SN112" i="62" s="1"/>
  <c r="SO112" i="62" s="1"/>
  <c r="SQ112" i="62" s="1"/>
  <c r="SR112" i="62" s="1"/>
  <c r="SM110" i="62"/>
  <c r="SN110" i="62" s="1"/>
  <c r="AU121" i="62"/>
  <c r="AV121" i="62" s="1"/>
  <c r="AU119" i="62"/>
  <c r="AV119" i="62" s="1"/>
  <c r="AU117" i="62"/>
  <c r="AV117" i="62" s="1"/>
  <c r="AU115" i="62"/>
  <c r="AV115" i="62" s="1"/>
  <c r="AU113" i="62"/>
  <c r="AV113" i="62" s="1"/>
  <c r="BO121" i="62"/>
  <c r="BP121" i="62" s="1"/>
  <c r="BO119" i="62"/>
  <c r="BP119" i="62" s="1"/>
  <c r="BO117" i="62"/>
  <c r="BP117" i="62" s="1"/>
  <c r="BO115" i="62"/>
  <c r="BP115" i="62" s="1"/>
  <c r="HI117" i="62"/>
  <c r="HJ117" i="62" s="1"/>
  <c r="EG113" i="62"/>
  <c r="EH113" i="62" s="1"/>
  <c r="EG111" i="62"/>
  <c r="EH111" i="62" s="1"/>
  <c r="EG109" i="62"/>
  <c r="EH109" i="62" s="1"/>
  <c r="FA111" i="62"/>
  <c r="FB111" i="62" s="1"/>
  <c r="HS111" i="62"/>
  <c r="HT111" i="62" s="1"/>
  <c r="MS115" i="62"/>
  <c r="MT115" i="62" s="1"/>
  <c r="MU115" i="62" s="1"/>
  <c r="MW115" i="62" s="1"/>
  <c r="MX115" i="62" s="1"/>
  <c r="MS113" i="62"/>
  <c r="MT113" i="62" s="1"/>
  <c r="MS111" i="62"/>
  <c r="MT111" i="62" s="1"/>
  <c r="OQ111" i="62"/>
  <c r="OR111" i="62" s="1"/>
  <c r="AU111" i="62"/>
  <c r="AV111" i="62" s="1"/>
  <c r="AW111" i="62" s="1"/>
  <c r="AY111" i="62" s="1"/>
  <c r="AZ111" i="62" s="1"/>
  <c r="BO113" i="62"/>
  <c r="BP113" i="62" s="1"/>
  <c r="BQ113" i="62" s="1"/>
  <c r="BS113" i="62" s="1"/>
  <c r="BT113" i="62" s="1"/>
  <c r="GO111" i="62"/>
  <c r="GP111" i="62" s="1"/>
  <c r="IW113" i="62"/>
  <c r="IX113" i="62" s="1"/>
  <c r="IW111" i="62"/>
  <c r="IX111" i="62" s="1"/>
  <c r="JQ111" i="62"/>
  <c r="JR111" i="62" s="1"/>
  <c r="KU111" i="62"/>
  <c r="KV111" i="62" s="1"/>
  <c r="NC113" i="62"/>
  <c r="ND113" i="62" s="1"/>
  <c r="NC111" i="62"/>
  <c r="ND111" i="62" s="1"/>
  <c r="OG117" i="62"/>
  <c r="OH117" i="62" s="1"/>
  <c r="OI117" i="62" s="1"/>
  <c r="OK117" i="62" s="1"/>
  <c r="OL117" i="62" s="1"/>
  <c r="OG115" i="62"/>
  <c r="OH115" i="62" s="1"/>
  <c r="OG113" i="62"/>
  <c r="OH113" i="62" s="1"/>
  <c r="BO122" i="62"/>
  <c r="BP122" i="62" s="1"/>
  <c r="BQ122" i="62" s="1"/>
  <c r="BS122" i="62" s="1"/>
  <c r="BT122" i="62" s="1"/>
  <c r="CI122" i="62"/>
  <c r="CJ122" i="62" s="1"/>
  <c r="CK122" i="62" s="1"/>
  <c r="CM122" i="62" s="1"/>
  <c r="CN122" i="62" s="1"/>
  <c r="CI120" i="62"/>
  <c r="CJ120" i="62" s="1"/>
  <c r="CI118" i="62"/>
  <c r="CJ118" i="62" s="1"/>
  <c r="CI116" i="62"/>
  <c r="CJ116" i="62" s="1"/>
  <c r="CI112" i="62"/>
  <c r="CJ112" i="62" s="1"/>
  <c r="CI110" i="62"/>
  <c r="CJ110" i="62" s="1"/>
  <c r="CK110" i="62" s="1"/>
  <c r="CM110" i="62" s="1"/>
  <c r="CN110" i="62" s="1"/>
  <c r="EG114" i="62"/>
  <c r="EH114" i="62" s="1"/>
  <c r="EI114" i="62" s="1"/>
  <c r="EK114" i="62" s="1"/>
  <c r="EL114" i="62" s="1"/>
  <c r="EG120" i="62"/>
  <c r="EH120" i="62" s="1"/>
  <c r="EG118" i="62"/>
  <c r="EH118" i="62" s="1"/>
  <c r="FK122" i="62"/>
  <c r="FL122" i="62" s="1"/>
  <c r="FM122" i="62" s="1"/>
  <c r="FO122" i="62" s="1"/>
  <c r="FP122" i="62" s="1"/>
  <c r="JG122" i="62"/>
  <c r="JH122" i="62" s="1"/>
  <c r="JI122" i="62" s="1"/>
  <c r="JK122" i="62" s="1"/>
  <c r="JL122" i="62" s="1"/>
  <c r="JQ122" i="62"/>
  <c r="JR122" i="62" s="1"/>
  <c r="JS122" i="62" s="1"/>
  <c r="JU122" i="62" s="1"/>
  <c r="JV122" i="62" s="1"/>
  <c r="LE122" i="62"/>
  <c r="LF122" i="62" s="1"/>
  <c r="LG122" i="62" s="1"/>
  <c r="LI122" i="62" s="1"/>
  <c r="LJ122" i="62" s="1"/>
  <c r="LE118" i="62"/>
  <c r="LF118" i="62" s="1"/>
  <c r="MS114" i="62"/>
  <c r="MT114" i="62" s="1"/>
  <c r="MU114" i="62" s="1"/>
  <c r="MW114" i="62" s="1"/>
  <c r="MX114" i="62" s="1"/>
  <c r="MS118" i="62"/>
  <c r="MT118" i="62" s="1"/>
  <c r="NC115" i="62"/>
  <c r="ND115" i="62" s="1"/>
  <c r="NE115" i="62" s="1"/>
  <c r="NG115" i="62" s="1"/>
  <c r="NH115" i="62" s="1"/>
  <c r="OG122" i="62"/>
  <c r="OH122" i="62" s="1"/>
  <c r="OI122" i="62" s="1"/>
  <c r="OK122" i="62" s="1"/>
  <c r="OL122" i="62" s="1"/>
  <c r="OG110" i="62"/>
  <c r="OH110" i="62" s="1"/>
  <c r="OI110" i="62" s="1"/>
  <c r="OK110" i="62" s="1"/>
  <c r="OL110" i="62" s="1"/>
  <c r="OQ122" i="62"/>
  <c r="OR122" i="62" s="1"/>
  <c r="OS122" i="62" s="1"/>
  <c r="OU122" i="62" s="1"/>
  <c r="OV122" i="62" s="1"/>
  <c r="OQ120" i="62"/>
  <c r="OR120" i="62" s="1"/>
  <c r="PA118" i="62"/>
  <c r="PB118" i="62" s="1"/>
  <c r="PA116" i="62"/>
  <c r="PB116" i="62" s="1"/>
  <c r="PA114" i="62"/>
  <c r="PB114" i="62" s="1"/>
  <c r="PA110" i="62"/>
  <c r="PB110" i="62" s="1"/>
  <c r="PC110" i="62" s="1"/>
  <c r="PE110" i="62" s="1"/>
  <c r="PF110" i="62" s="1"/>
  <c r="BO112" i="62"/>
  <c r="BP112" i="62" s="1"/>
  <c r="BQ112" i="62" s="1"/>
  <c r="BS112" i="62" s="1"/>
  <c r="BT112" i="62" s="1"/>
  <c r="FK111" i="62"/>
  <c r="FL111" i="62" s="1"/>
  <c r="FM111" i="62" s="1"/>
  <c r="FO111" i="62" s="1"/>
  <c r="FP111" i="62" s="1"/>
  <c r="IM116" i="62"/>
  <c r="IN116" i="62" s="1"/>
  <c r="IO116" i="62" s="1"/>
  <c r="IQ116" i="62" s="1"/>
  <c r="IR116" i="62" s="1"/>
  <c r="JQ114" i="62"/>
  <c r="JR114" i="62" s="1"/>
  <c r="JS114" i="62" s="1"/>
  <c r="JU114" i="62" s="1"/>
  <c r="JV114" i="62" s="1"/>
  <c r="KK118" i="62"/>
  <c r="KL118" i="62" s="1"/>
  <c r="UU113" i="62"/>
  <c r="UV113" i="62" s="1"/>
  <c r="UU111" i="62"/>
  <c r="UV111" i="62" s="1"/>
  <c r="UU109" i="62"/>
  <c r="UV109" i="62" s="1"/>
  <c r="UW109" i="62" s="1"/>
  <c r="UY109" i="62" s="1"/>
  <c r="UZ109" i="62" s="1"/>
  <c r="AK110" i="62"/>
  <c r="AL110" i="62" s="1"/>
  <c r="AM110" i="62" s="1"/>
  <c r="AO110" i="62" s="1"/>
  <c r="AP110" i="62" s="1"/>
  <c r="BO111" i="62"/>
  <c r="BP111" i="62" s="1"/>
  <c r="BQ111" i="62" s="1"/>
  <c r="BS111" i="62" s="1"/>
  <c r="BT111" i="62" s="1"/>
  <c r="BO109" i="62"/>
  <c r="BP109" i="62" s="1"/>
  <c r="OG111" i="62"/>
  <c r="OH111" i="62" s="1"/>
  <c r="OI111" i="62" s="1"/>
  <c r="OK111" i="62" s="1"/>
  <c r="OL111" i="62" s="1"/>
  <c r="AK122" i="62"/>
  <c r="AL122" i="62" s="1"/>
  <c r="AK120" i="62"/>
  <c r="AL120" i="62" s="1"/>
  <c r="AK118" i="62"/>
  <c r="AL118" i="62" s="1"/>
  <c r="AK116" i="62"/>
  <c r="AL116" i="62" s="1"/>
  <c r="AK121" i="62"/>
  <c r="AL121" i="62" s="1"/>
  <c r="AK119" i="62"/>
  <c r="AL119" i="62" s="1"/>
  <c r="AK117" i="62"/>
  <c r="AL117" i="62" s="1"/>
  <c r="AK115" i="62"/>
  <c r="AL115" i="62" s="1"/>
  <c r="AM115" i="62" s="1"/>
  <c r="AO115" i="62" s="1"/>
  <c r="AP115" i="62" s="1"/>
  <c r="AK113" i="62"/>
  <c r="AL113" i="62" s="1"/>
  <c r="FK112" i="62"/>
  <c r="FL112" i="62" s="1"/>
  <c r="FM112" i="62" s="1"/>
  <c r="FO112" i="62" s="1"/>
  <c r="FP112" i="62" s="1"/>
  <c r="FK116" i="62"/>
  <c r="FL116" i="62" s="1"/>
  <c r="FK114" i="62"/>
  <c r="FL114" i="62" s="1"/>
  <c r="FK121" i="62"/>
  <c r="FL121" i="62" s="1"/>
  <c r="FK119" i="62"/>
  <c r="FL119" i="62" s="1"/>
  <c r="FK117" i="62"/>
  <c r="FL117" i="62" s="1"/>
  <c r="FK115" i="62"/>
  <c r="FL115" i="62" s="1"/>
  <c r="FK113" i="62"/>
  <c r="FL113" i="62" s="1"/>
  <c r="FM113" i="62" s="1"/>
  <c r="FO113" i="62" s="1"/>
  <c r="FP113" i="62" s="1"/>
  <c r="GE122" i="62"/>
  <c r="GF122" i="62" s="1"/>
  <c r="GG122" i="62" s="1"/>
  <c r="GI122" i="62" s="1"/>
  <c r="GJ122" i="62" s="1"/>
  <c r="GE120" i="62"/>
  <c r="GF120" i="62" s="1"/>
  <c r="GE118" i="62"/>
  <c r="GF118" i="62" s="1"/>
  <c r="GE116" i="62"/>
  <c r="GF116" i="62" s="1"/>
  <c r="GE114" i="62"/>
  <c r="GF114" i="62" s="1"/>
  <c r="GE112" i="62"/>
  <c r="GF112" i="62" s="1"/>
  <c r="GE110" i="62"/>
  <c r="GF110" i="62" s="1"/>
  <c r="GG110" i="62" s="1"/>
  <c r="GI110" i="62" s="1"/>
  <c r="GJ110" i="62" s="1"/>
  <c r="GO122" i="62"/>
  <c r="GP122" i="62" s="1"/>
  <c r="GQ122" i="62" s="1"/>
  <c r="GS122" i="62" s="1"/>
  <c r="GT122" i="62" s="1"/>
  <c r="GO116" i="62"/>
  <c r="GP116" i="62" s="1"/>
  <c r="GO114" i="62"/>
  <c r="GP114" i="62" s="1"/>
  <c r="GO112" i="62"/>
  <c r="GP112" i="62" s="1"/>
  <c r="GO110" i="62"/>
  <c r="GP110" i="62" s="1"/>
  <c r="GQ110" i="62" s="1"/>
  <c r="GS110" i="62" s="1"/>
  <c r="GT110" i="62" s="1"/>
  <c r="IM122" i="62"/>
  <c r="IN122" i="62" s="1"/>
  <c r="IO122" i="62" s="1"/>
  <c r="IQ122" i="62" s="1"/>
  <c r="IR122" i="62" s="1"/>
  <c r="IM114" i="62"/>
  <c r="IN114" i="62" s="1"/>
  <c r="IO114" i="62" s="1"/>
  <c r="IQ114" i="62" s="1"/>
  <c r="IR114" i="62" s="1"/>
  <c r="IM120" i="62"/>
  <c r="IN120" i="62" s="1"/>
  <c r="IM118" i="62"/>
  <c r="IN118" i="62" s="1"/>
  <c r="JQ118" i="62"/>
  <c r="JR118" i="62" s="1"/>
  <c r="JS118" i="62" s="1"/>
  <c r="JU118" i="62" s="1"/>
  <c r="JV118" i="62" s="1"/>
  <c r="KK120" i="62"/>
  <c r="KL120" i="62" s="1"/>
  <c r="KK116" i="62"/>
  <c r="KL116" i="62" s="1"/>
  <c r="LE114" i="62"/>
  <c r="LF114" i="62" s="1"/>
  <c r="LG114" i="62" s="1"/>
  <c r="LI114" i="62" s="1"/>
  <c r="LJ114" i="62" s="1"/>
  <c r="LE120" i="62"/>
  <c r="LF120" i="62" s="1"/>
  <c r="LE116" i="62"/>
  <c r="LF116" i="62" s="1"/>
  <c r="LE112" i="62"/>
  <c r="LF112" i="62" s="1"/>
  <c r="LE110" i="62"/>
  <c r="LF110" i="62" s="1"/>
  <c r="LG110" i="62" s="1"/>
  <c r="LI110" i="62" s="1"/>
  <c r="LJ110" i="62" s="1"/>
  <c r="LE119" i="62"/>
  <c r="LF119" i="62" s="1"/>
  <c r="LE117" i="62"/>
  <c r="LF117" i="62" s="1"/>
  <c r="LE115" i="62"/>
  <c r="LF115" i="62" s="1"/>
  <c r="LG115" i="62" s="1"/>
  <c r="LI115" i="62" s="1"/>
  <c r="LJ115" i="62" s="1"/>
  <c r="LE113" i="62"/>
  <c r="LF113" i="62" s="1"/>
  <c r="LE111" i="62"/>
  <c r="LF111" i="62" s="1"/>
  <c r="MS120" i="62"/>
  <c r="MT120" i="62" s="1"/>
  <c r="MU120" i="62" s="1"/>
  <c r="MW120" i="62" s="1"/>
  <c r="MX120" i="62" s="1"/>
  <c r="SY107" i="62"/>
  <c r="TA107" i="62" s="1"/>
  <c r="TB107" i="62" s="1"/>
  <c r="TD107" i="62" s="1"/>
  <c r="SW111" i="62"/>
  <c r="SX111" i="62" s="1"/>
  <c r="SW113" i="62"/>
  <c r="SX113" i="62" s="1"/>
  <c r="SW115" i="62"/>
  <c r="SX115" i="62" s="1"/>
  <c r="SY115" i="62" s="1"/>
  <c r="TA115" i="62" s="1"/>
  <c r="TB115" i="62" s="1"/>
  <c r="SW117" i="62"/>
  <c r="SX117" i="62" s="1"/>
  <c r="SW119" i="62"/>
  <c r="SX119" i="62" s="1"/>
  <c r="SW121" i="62"/>
  <c r="SX121" i="62" s="1"/>
  <c r="SW110" i="62"/>
  <c r="SX110" i="62" s="1"/>
  <c r="SY110" i="62" s="1"/>
  <c r="TA110" i="62" s="1"/>
  <c r="TB110" i="62" s="1"/>
  <c r="SW112" i="62"/>
  <c r="SX112" i="62" s="1"/>
  <c r="SW118" i="62"/>
  <c r="SX118" i="62" s="1"/>
  <c r="SW120" i="62"/>
  <c r="SX120" i="62" s="1"/>
  <c r="SW114" i="62"/>
  <c r="SX114" i="62" s="1"/>
  <c r="SY114" i="62" s="1"/>
  <c r="TA114" i="62" s="1"/>
  <c r="TB114" i="62" s="1"/>
  <c r="VE111" i="62"/>
  <c r="VF111" i="62" s="1"/>
  <c r="VE113" i="62"/>
  <c r="VF113" i="62" s="1"/>
  <c r="VE115" i="62"/>
  <c r="VF115" i="62" s="1"/>
  <c r="VG115" i="62" s="1"/>
  <c r="VI115" i="62" s="1"/>
  <c r="VJ115" i="62" s="1"/>
  <c r="VE117" i="62"/>
  <c r="VF117" i="62" s="1"/>
  <c r="VE119" i="62"/>
  <c r="VF119" i="62" s="1"/>
  <c r="VE116" i="62"/>
  <c r="VF116" i="62" s="1"/>
  <c r="VE118" i="62"/>
  <c r="VF118" i="62" s="1"/>
  <c r="VE120" i="62"/>
  <c r="VF120" i="62" s="1"/>
  <c r="VE114" i="62"/>
  <c r="VF114" i="62" s="1"/>
  <c r="VG114" i="62" s="1"/>
  <c r="VI114" i="62" s="1"/>
  <c r="VJ114" i="62" s="1"/>
  <c r="HI115" i="62"/>
  <c r="HJ115" i="62" s="1"/>
  <c r="HI113" i="62"/>
  <c r="HJ113" i="62" s="1"/>
  <c r="HI111" i="62"/>
  <c r="HJ111" i="62" s="1"/>
  <c r="HI109" i="62"/>
  <c r="HJ109" i="62" s="1"/>
  <c r="HK109" i="62" s="1"/>
  <c r="HM109" i="62" s="1"/>
  <c r="HN109" i="62" s="1"/>
  <c r="HI122" i="62"/>
  <c r="HJ122" i="62" s="1"/>
  <c r="HK122" i="62" s="1"/>
  <c r="HM122" i="62" s="1"/>
  <c r="HN122" i="62" s="1"/>
  <c r="HI116" i="62"/>
  <c r="HJ116" i="62" s="1"/>
  <c r="KK119" i="62"/>
  <c r="KL119" i="62" s="1"/>
  <c r="KK117" i="62"/>
  <c r="KL117" i="62" s="1"/>
  <c r="KK113" i="62"/>
  <c r="KL113" i="62" s="1"/>
  <c r="KK111" i="62"/>
  <c r="KL111" i="62" s="1"/>
  <c r="KK109" i="62"/>
  <c r="KL109" i="62" s="1"/>
  <c r="KM109" i="62" s="1"/>
  <c r="KO109" i="62" s="1"/>
  <c r="KP109" i="62" s="1"/>
  <c r="NW121" i="62"/>
  <c r="NX121" i="62" s="1"/>
  <c r="NW119" i="62"/>
  <c r="NX119" i="62" s="1"/>
  <c r="NW117" i="62"/>
  <c r="NX117" i="62" s="1"/>
  <c r="NW113" i="62"/>
  <c r="NX113" i="62" s="1"/>
  <c r="NW111" i="62"/>
  <c r="NX111" i="62" s="1"/>
  <c r="NW109" i="62"/>
  <c r="NX109" i="62" s="1"/>
  <c r="NY109" i="62" s="1"/>
  <c r="OA109" i="62" s="1"/>
  <c r="OB109" i="62" s="1"/>
  <c r="NW122" i="62"/>
  <c r="NX122" i="62" s="1"/>
  <c r="NY122" i="62" s="1"/>
  <c r="OA122" i="62" s="1"/>
  <c r="OB122" i="62" s="1"/>
  <c r="OG109" i="62"/>
  <c r="OH109" i="62" s="1"/>
  <c r="OG120" i="62"/>
  <c r="OH120" i="62" s="1"/>
  <c r="RS109" i="62"/>
  <c r="RT109" i="62" s="1"/>
  <c r="AA121" i="62"/>
  <c r="AB121" i="62" s="1"/>
  <c r="AA119" i="62"/>
  <c r="AB119" i="62" s="1"/>
  <c r="AA117" i="62"/>
  <c r="AB117" i="62" s="1"/>
  <c r="AA115" i="62"/>
  <c r="AB115" i="62" s="1"/>
  <c r="AA113" i="62"/>
  <c r="AB113" i="62" s="1"/>
  <c r="AA109" i="62"/>
  <c r="AB109" i="62" s="1"/>
  <c r="AC109" i="62" s="1"/>
  <c r="AE109" i="62" s="1"/>
  <c r="AF109" i="62" s="1"/>
  <c r="AA122" i="62"/>
  <c r="AB122" i="62" s="1"/>
  <c r="AC122" i="62" s="1"/>
  <c r="AE122" i="62" s="1"/>
  <c r="AF122" i="62" s="1"/>
  <c r="AA116" i="62"/>
  <c r="AB116" i="62" s="1"/>
  <c r="AK111" i="62"/>
  <c r="AL111" i="62" s="1"/>
  <c r="AK109" i="62"/>
  <c r="AL109" i="62" s="1"/>
  <c r="BO116" i="62"/>
  <c r="BP116" i="62" s="1"/>
  <c r="OG114" i="62"/>
  <c r="OH114" i="62" s="1"/>
  <c r="QY109" i="62"/>
  <c r="QZ109" i="62" s="1"/>
  <c r="RA109" i="62" s="1"/>
  <c r="RC109" i="62" s="1"/>
  <c r="RD109" i="62" s="1"/>
  <c r="VY109" i="62"/>
  <c r="VZ109" i="62" s="1"/>
  <c r="VY114" i="62"/>
  <c r="VZ114" i="62" s="1"/>
  <c r="WA114" i="62" s="1"/>
  <c r="WC114" i="62" s="1"/>
  <c r="WD114" i="62" s="1"/>
  <c r="VY116" i="62"/>
  <c r="VZ116" i="62" s="1"/>
  <c r="VY121" i="62"/>
  <c r="VZ121" i="62" s="1"/>
  <c r="WA107" i="62"/>
  <c r="WC107" i="62" s="1"/>
  <c r="WD107" i="62" s="1"/>
  <c r="VY120" i="62"/>
  <c r="VZ120" i="62" s="1"/>
  <c r="VY118" i="62"/>
  <c r="VZ118" i="62" s="1"/>
  <c r="VY112" i="62"/>
  <c r="VZ112" i="62" s="1"/>
  <c r="VY110" i="62"/>
  <c r="VZ110" i="62" s="1"/>
  <c r="WA110" i="62" s="1"/>
  <c r="WC110" i="62" s="1"/>
  <c r="WD110" i="62" s="1"/>
  <c r="VQ109" i="62"/>
  <c r="VS109" i="62" s="1"/>
  <c r="VT109" i="62" s="1"/>
  <c r="VO115" i="62"/>
  <c r="VP115" i="62" s="1"/>
  <c r="VQ107" i="62"/>
  <c r="VS107" i="62" s="1"/>
  <c r="VT107" i="62" s="1"/>
  <c r="VE121" i="62"/>
  <c r="VF121" i="62" s="1"/>
  <c r="VG107" i="62"/>
  <c r="VI107" i="62" s="1"/>
  <c r="VJ107" i="62" s="1"/>
  <c r="VE122" i="62"/>
  <c r="VF122" i="62" s="1"/>
  <c r="VG122" i="62" s="1"/>
  <c r="VI122" i="62" s="1"/>
  <c r="VJ122" i="62" s="1"/>
  <c r="VE112" i="62"/>
  <c r="VF112" i="62" s="1"/>
  <c r="VE110" i="62"/>
  <c r="VF110" i="62" s="1"/>
  <c r="VG110" i="62" s="1"/>
  <c r="VI110" i="62" s="1"/>
  <c r="VJ110" i="62" s="1"/>
  <c r="VE109" i="62"/>
  <c r="VF109" i="62" s="1"/>
  <c r="UU122" i="62"/>
  <c r="UV122" i="62" s="1"/>
  <c r="UW122" i="62" s="1"/>
  <c r="UY122" i="62" s="1"/>
  <c r="UZ122" i="62" s="1"/>
  <c r="UU120" i="62"/>
  <c r="UV120" i="62" s="1"/>
  <c r="UU118" i="62"/>
  <c r="UV118" i="62" s="1"/>
  <c r="UU116" i="62"/>
  <c r="UV116" i="62" s="1"/>
  <c r="VB107" i="62"/>
  <c r="UU114" i="62"/>
  <c r="UV114" i="62" s="1"/>
  <c r="UU112" i="62"/>
  <c r="UV112" i="62" s="1"/>
  <c r="UU110" i="62"/>
  <c r="UV110" i="62" s="1"/>
  <c r="UW110" i="62" s="1"/>
  <c r="UY110" i="62" s="1"/>
  <c r="UZ110" i="62" s="1"/>
  <c r="UK121" i="62"/>
  <c r="UL121" i="62" s="1"/>
  <c r="UM107" i="62"/>
  <c r="UO107" i="62" s="1"/>
  <c r="UP107" i="62" s="1"/>
  <c r="UK120" i="62"/>
  <c r="UL120" i="62" s="1"/>
  <c r="UK118" i="62"/>
  <c r="UL118" i="62" s="1"/>
  <c r="UK116" i="62"/>
  <c r="UL116" i="62" s="1"/>
  <c r="UK109" i="62"/>
  <c r="UL109" i="62" s="1"/>
  <c r="UK122" i="62"/>
  <c r="UL122" i="62" s="1"/>
  <c r="UM122" i="62" s="1"/>
  <c r="UO122" i="62" s="1"/>
  <c r="UP122" i="62" s="1"/>
  <c r="UK114" i="62"/>
  <c r="UL114" i="62" s="1"/>
  <c r="UK112" i="62"/>
  <c r="UL112" i="62" s="1"/>
  <c r="UK110" i="62"/>
  <c r="UL110" i="62" s="1"/>
  <c r="UM110" i="62" s="1"/>
  <c r="UO110" i="62" s="1"/>
  <c r="UP110" i="62" s="1"/>
  <c r="UA109" i="62"/>
  <c r="UB109" i="62" s="1"/>
  <c r="TQ109" i="62"/>
  <c r="TR109" i="62" s="1"/>
  <c r="TG109" i="62"/>
  <c r="TH109" i="62" s="1"/>
  <c r="TG122" i="62"/>
  <c r="TH122" i="62" s="1"/>
  <c r="TI122" i="62" s="1"/>
  <c r="TK122" i="62" s="1"/>
  <c r="TL122" i="62" s="1"/>
  <c r="TG112" i="62"/>
  <c r="TH112" i="62" s="1"/>
  <c r="TI112" i="62" s="1"/>
  <c r="TK112" i="62" s="1"/>
  <c r="TL112" i="62" s="1"/>
  <c r="TG118" i="62"/>
  <c r="TH118" i="62" s="1"/>
  <c r="TG116" i="62"/>
  <c r="TH116" i="62" s="1"/>
  <c r="TG110" i="62"/>
  <c r="TH110" i="62" s="1"/>
  <c r="TI110" i="62" s="1"/>
  <c r="TK110" i="62" s="1"/>
  <c r="TL110" i="62" s="1"/>
  <c r="TG120" i="62"/>
  <c r="TH120" i="62" s="1"/>
  <c r="TI120" i="62" s="1"/>
  <c r="TK120" i="62" s="1"/>
  <c r="TL120" i="62" s="1"/>
  <c r="TG114" i="62"/>
  <c r="TH114" i="62" s="1"/>
  <c r="SW122" i="62"/>
  <c r="SX122" i="62" s="1"/>
  <c r="SY122" i="62" s="1"/>
  <c r="TA122" i="62" s="1"/>
  <c r="TB122" i="62" s="1"/>
  <c r="SW116" i="62"/>
  <c r="SX116" i="62" s="1"/>
  <c r="SW109" i="62"/>
  <c r="SX109" i="62" s="1"/>
  <c r="SM115" i="62"/>
  <c r="SN115" i="62" s="1"/>
  <c r="SO107" i="62"/>
  <c r="SQ107" i="62" s="1"/>
  <c r="SR107" i="62" s="1"/>
  <c r="SC121" i="62"/>
  <c r="SD121" i="62" s="1"/>
  <c r="SE107" i="62"/>
  <c r="SG107" i="62" s="1"/>
  <c r="SH107" i="62" s="1"/>
  <c r="SC109" i="62"/>
  <c r="SD109" i="62" s="1"/>
  <c r="RU109" i="62"/>
  <c r="RW109" i="62" s="1"/>
  <c r="RX109" i="62" s="1"/>
  <c r="RS116" i="62"/>
  <c r="RT116" i="62" s="1"/>
  <c r="RS112" i="62"/>
  <c r="RT112" i="62" s="1"/>
  <c r="RS115" i="62"/>
  <c r="RT115" i="62" s="1"/>
  <c r="RU107" i="62"/>
  <c r="RW107" i="62" s="1"/>
  <c r="RX107" i="62" s="1"/>
  <c r="RS122" i="62"/>
  <c r="RT122" i="62" s="1"/>
  <c r="RU122" i="62" s="1"/>
  <c r="RW122" i="62" s="1"/>
  <c r="RX122" i="62" s="1"/>
  <c r="RS120" i="62"/>
  <c r="RT120" i="62" s="1"/>
  <c r="RS118" i="62"/>
  <c r="RT118" i="62" s="1"/>
  <c r="RS114" i="62"/>
  <c r="RT114" i="62" s="1"/>
  <c r="RI121" i="62"/>
  <c r="RJ121" i="62" s="1"/>
  <c r="RK107" i="62"/>
  <c r="RM107" i="62" s="1"/>
  <c r="RN107" i="62" s="1"/>
  <c r="RI109" i="62"/>
  <c r="RJ109" i="62" s="1"/>
  <c r="QY115" i="62"/>
  <c r="QZ115" i="62" s="1"/>
  <c r="RA107" i="62"/>
  <c r="RC107" i="62" s="1"/>
  <c r="RD107" i="62" s="1"/>
  <c r="QY120" i="62"/>
  <c r="QZ120" i="62" s="1"/>
  <c r="QY118" i="62"/>
  <c r="QZ118" i="62" s="1"/>
  <c r="QY114" i="62"/>
  <c r="QZ114" i="62" s="1"/>
  <c r="QY112" i="62"/>
  <c r="QZ112" i="62" s="1"/>
  <c r="QY110" i="62"/>
  <c r="QZ110" i="62" s="1"/>
  <c r="RA110" i="62" s="1"/>
  <c r="RC110" i="62" s="1"/>
  <c r="RD110" i="62" s="1"/>
  <c r="QY116" i="62"/>
  <c r="QZ116" i="62" s="1"/>
  <c r="QO121" i="62"/>
  <c r="QP121" i="62" s="1"/>
  <c r="QQ107" i="62"/>
  <c r="QS107" i="62" s="1"/>
  <c r="QT107" i="62" s="1"/>
  <c r="QO120" i="62"/>
  <c r="QP120" i="62" s="1"/>
  <c r="QO118" i="62"/>
  <c r="QP118" i="62" s="1"/>
  <c r="QO114" i="62"/>
  <c r="QP114" i="62" s="1"/>
  <c r="QO112" i="62"/>
  <c r="QP112" i="62" s="1"/>
  <c r="QO110" i="62"/>
  <c r="QP110" i="62" s="1"/>
  <c r="QQ110" i="62" s="1"/>
  <c r="QS110" i="62" s="1"/>
  <c r="QT110" i="62" s="1"/>
  <c r="QO122" i="62"/>
  <c r="QP122" i="62" s="1"/>
  <c r="QQ122" i="62" s="1"/>
  <c r="QS122" i="62" s="1"/>
  <c r="QT122" i="62" s="1"/>
  <c r="QO109" i="62"/>
  <c r="QP109" i="62" s="1"/>
  <c r="QO116" i="62"/>
  <c r="QP116" i="62" s="1"/>
  <c r="QE109" i="62"/>
  <c r="QF109" i="62" s="1"/>
  <c r="QF108" i="62" s="1"/>
  <c r="QE115" i="62"/>
  <c r="QF115" i="62" s="1"/>
  <c r="QG107" i="62"/>
  <c r="QI107" i="62" s="1"/>
  <c r="QJ107" i="62" s="1"/>
  <c r="QE112" i="62"/>
  <c r="QF112" i="62" s="1"/>
  <c r="QE113" i="62"/>
  <c r="QF113" i="62" s="1"/>
  <c r="QE119" i="62"/>
  <c r="QF119" i="62" s="1"/>
  <c r="QE120" i="62"/>
  <c r="QF120" i="62" s="1"/>
  <c r="QE110" i="62"/>
  <c r="QF110" i="62" s="1"/>
  <c r="QE114" i="62"/>
  <c r="QF114" i="62" s="1"/>
  <c r="QE116" i="62"/>
  <c r="QF116" i="62" s="1"/>
  <c r="QE111" i="62"/>
  <c r="QF111" i="62" s="1"/>
  <c r="QE121" i="62"/>
  <c r="QF121" i="62" s="1"/>
  <c r="QE117" i="62"/>
  <c r="QF117" i="62" s="1"/>
  <c r="QE118" i="62"/>
  <c r="QF118" i="62" s="1"/>
  <c r="PU109" i="62"/>
  <c r="PV109" i="62" s="1"/>
  <c r="PR107" i="62"/>
  <c r="PK122" i="62"/>
  <c r="PL122" i="62" s="1"/>
  <c r="PM122" i="62" s="1"/>
  <c r="PO122" i="62" s="1"/>
  <c r="PP122" i="62" s="1"/>
  <c r="PK118" i="62"/>
  <c r="PL118" i="62" s="1"/>
  <c r="PK112" i="62"/>
  <c r="PL112" i="62" s="1"/>
  <c r="PM112" i="62" s="1"/>
  <c r="PO112" i="62" s="1"/>
  <c r="PP112" i="62" s="1"/>
  <c r="PK121" i="62"/>
  <c r="PL121" i="62" s="1"/>
  <c r="PK119" i="62"/>
  <c r="PL119" i="62" s="1"/>
  <c r="PK117" i="62"/>
  <c r="PL117" i="62" s="1"/>
  <c r="PK115" i="62"/>
  <c r="PL115" i="62" s="1"/>
  <c r="PK113" i="62"/>
  <c r="PL113" i="62" s="1"/>
  <c r="PM113" i="62" s="1"/>
  <c r="PO113" i="62" s="1"/>
  <c r="PP113" i="62" s="1"/>
  <c r="PK109" i="62"/>
  <c r="PL109" i="62" s="1"/>
  <c r="PM109" i="62" s="1"/>
  <c r="PO109" i="62" s="1"/>
  <c r="PP109" i="62" s="1"/>
  <c r="PK120" i="62"/>
  <c r="PL120" i="62" s="1"/>
  <c r="PK116" i="62"/>
  <c r="PL116" i="62" s="1"/>
  <c r="PK114" i="62"/>
  <c r="PL114" i="62" s="1"/>
  <c r="PK110" i="62"/>
  <c r="PL110" i="62" s="1"/>
  <c r="PA109" i="62"/>
  <c r="PB109" i="62" s="1"/>
  <c r="PA121" i="62"/>
  <c r="PB121" i="62" s="1"/>
  <c r="PC107" i="62"/>
  <c r="PE107" i="62" s="1"/>
  <c r="PF107" i="62" s="1"/>
  <c r="OQ115" i="62"/>
  <c r="OR115" i="62" s="1"/>
  <c r="OS107" i="62"/>
  <c r="OU107" i="62" s="1"/>
  <c r="OV107" i="62" s="1"/>
  <c r="OQ109" i="62"/>
  <c r="OR109" i="62" s="1"/>
  <c r="OG121" i="62"/>
  <c r="OH121" i="62" s="1"/>
  <c r="OI107" i="62"/>
  <c r="OK107" i="62" s="1"/>
  <c r="OL107" i="62" s="1"/>
  <c r="OI109" i="62"/>
  <c r="OK109" i="62" s="1"/>
  <c r="OL109" i="62" s="1"/>
  <c r="OG118" i="62"/>
  <c r="OH118" i="62" s="1"/>
  <c r="NW115" i="62"/>
  <c r="NX115" i="62" s="1"/>
  <c r="NY115" i="62" s="1"/>
  <c r="OA115" i="62" s="1"/>
  <c r="OB115" i="62" s="1"/>
  <c r="NY107" i="62"/>
  <c r="OA107" i="62" s="1"/>
  <c r="OB107" i="62" s="1"/>
  <c r="OD107" i="62" s="1"/>
  <c r="NW120" i="62"/>
  <c r="NX120" i="62" s="1"/>
  <c r="NY120" i="62" s="1"/>
  <c r="OA120" i="62" s="1"/>
  <c r="OB120" i="62" s="1"/>
  <c r="NW116" i="62"/>
  <c r="NX116" i="62" s="1"/>
  <c r="NW114" i="62"/>
  <c r="NX114" i="62" s="1"/>
  <c r="NY114" i="62" s="1"/>
  <c r="OA114" i="62" s="1"/>
  <c r="OB114" i="62" s="1"/>
  <c r="NW112" i="62"/>
  <c r="NX112" i="62" s="1"/>
  <c r="NW110" i="62"/>
  <c r="NX110" i="62" s="1"/>
  <c r="NY110" i="62" s="1"/>
  <c r="OA110" i="62" s="1"/>
  <c r="OB110" i="62" s="1"/>
  <c r="NM109" i="62"/>
  <c r="NN109" i="62" s="1"/>
  <c r="NC109" i="62"/>
  <c r="ND109" i="62" s="1"/>
  <c r="NC122" i="62"/>
  <c r="ND122" i="62" s="1"/>
  <c r="NE122" i="62" s="1"/>
  <c r="NG122" i="62" s="1"/>
  <c r="NH122" i="62" s="1"/>
  <c r="NC118" i="62"/>
  <c r="ND118" i="62" s="1"/>
  <c r="NC116" i="62"/>
  <c r="ND116" i="62" s="1"/>
  <c r="NE116" i="62" s="1"/>
  <c r="NG116" i="62" s="1"/>
  <c r="NH116" i="62" s="1"/>
  <c r="NC114" i="62"/>
  <c r="ND114" i="62" s="1"/>
  <c r="NE114" i="62" s="1"/>
  <c r="NG114" i="62" s="1"/>
  <c r="NH114" i="62" s="1"/>
  <c r="NC112" i="62"/>
  <c r="ND112" i="62" s="1"/>
  <c r="NC110" i="62"/>
  <c r="ND110" i="62" s="1"/>
  <c r="NE110" i="62" s="1"/>
  <c r="NG110" i="62" s="1"/>
  <c r="NH110" i="62" s="1"/>
  <c r="NJ107" i="62"/>
  <c r="NC120" i="62"/>
  <c r="ND120" i="62" s="1"/>
  <c r="MS121" i="62"/>
  <c r="MT121" i="62" s="1"/>
  <c r="MU121" i="62" s="1"/>
  <c r="MW121" i="62" s="1"/>
  <c r="MX121" i="62" s="1"/>
  <c r="MU107" i="62"/>
  <c r="MW107" i="62" s="1"/>
  <c r="MX107" i="62" s="1"/>
  <c r="MS109" i="62"/>
  <c r="MT109" i="62" s="1"/>
  <c r="MI115" i="62"/>
  <c r="MJ115" i="62" s="1"/>
  <c r="MK115" i="62" s="1"/>
  <c r="MM115" i="62" s="1"/>
  <c r="MN115" i="62" s="1"/>
  <c r="MK107" i="62"/>
  <c r="MM107" i="62" s="1"/>
  <c r="MN107" i="62" s="1"/>
  <c r="MI120" i="62"/>
  <c r="MJ120" i="62" s="1"/>
  <c r="MI116" i="62"/>
  <c r="MJ116" i="62" s="1"/>
  <c r="MI109" i="62"/>
  <c r="MJ109" i="62" s="1"/>
  <c r="MI122" i="62"/>
  <c r="MJ122" i="62" s="1"/>
  <c r="MK122" i="62" s="1"/>
  <c r="MM122" i="62" s="1"/>
  <c r="MN122" i="62" s="1"/>
  <c r="MI118" i="62"/>
  <c r="MJ118" i="62" s="1"/>
  <c r="MI114" i="62"/>
  <c r="MJ114" i="62" s="1"/>
  <c r="MI112" i="62"/>
  <c r="MJ112" i="62" s="1"/>
  <c r="MI110" i="62"/>
  <c r="MJ110" i="62" s="1"/>
  <c r="MK110" i="62" s="1"/>
  <c r="MM110" i="62" s="1"/>
  <c r="MN110" i="62" s="1"/>
  <c r="LY121" i="62"/>
  <c r="LZ121" i="62" s="1"/>
  <c r="MA107" i="62"/>
  <c r="MC107" i="62" s="1"/>
  <c r="MD107" i="62" s="1"/>
  <c r="LY120" i="62"/>
  <c r="LZ120" i="62" s="1"/>
  <c r="LY116" i="62"/>
  <c r="LZ116" i="62" s="1"/>
  <c r="LY109" i="62"/>
  <c r="LZ109" i="62" s="1"/>
  <c r="LY122" i="62"/>
  <c r="LZ122" i="62" s="1"/>
  <c r="MA122" i="62" s="1"/>
  <c r="MC122" i="62" s="1"/>
  <c r="MD122" i="62" s="1"/>
  <c r="LY118" i="62"/>
  <c r="LZ118" i="62" s="1"/>
  <c r="LY114" i="62"/>
  <c r="LZ114" i="62" s="1"/>
  <c r="LY112" i="62"/>
  <c r="LZ112" i="62" s="1"/>
  <c r="LY110" i="62"/>
  <c r="LZ110" i="62" s="1"/>
  <c r="MA110" i="62" s="1"/>
  <c r="MC110" i="62" s="1"/>
  <c r="MD110" i="62" s="1"/>
  <c r="LE121" i="62"/>
  <c r="LF121" i="62" s="1"/>
  <c r="LG107" i="62"/>
  <c r="LI107" i="62" s="1"/>
  <c r="LJ107" i="62" s="1"/>
  <c r="KU109" i="62"/>
  <c r="KV109" i="62" s="1"/>
  <c r="KU114" i="62"/>
  <c r="KV114" i="62" s="1"/>
  <c r="KW114" i="62" s="1"/>
  <c r="KY114" i="62" s="1"/>
  <c r="KZ114" i="62" s="1"/>
  <c r="KU118" i="62"/>
  <c r="KV118" i="62" s="1"/>
  <c r="KU112" i="62"/>
  <c r="KV112" i="62" s="1"/>
  <c r="KU110" i="62"/>
  <c r="KV110" i="62" s="1"/>
  <c r="KW110" i="62" s="1"/>
  <c r="KY110" i="62" s="1"/>
  <c r="KZ110" i="62" s="1"/>
  <c r="KU115" i="62"/>
  <c r="KV115" i="62" s="1"/>
  <c r="KW115" i="62" s="1"/>
  <c r="KY115" i="62" s="1"/>
  <c r="KZ115" i="62" s="1"/>
  <c r="KW107" i="62"/>
  <c r="KY107" i="62" s="1"/>
  <c r="KZ107" i="62" s="1"/>
  <c r="KU120" i="62"/>
  <c r="KV120" i="62" s="1"/>
  <c r="KU116" i="62"/>
  <c r="KV116" i="62" s="1"/>
  <c r="KK115" i="62"/>
  <c r="KL115" i="62" s="1"/>
  <c r="KM115" i="62" s="1"/>
  <c r="KO115" i="62" s="1"/>
  <c r="KP115" i="62" s="1"/>
  <c r="KM107" i="62"/>
  <c r="KO107" i="62" s="1"/>
  <c r="KP107" i="62" s="1"/>
  <c r="JQ121" i="62"/>
  <c r="JR121" i="62" s="1"/>
  <c r="JS107" i="62"/>
  <c r="JU107" i="62" s="1"/>
  <c r="JV107" i="62" s="1"/>
  <c r="JX107" i="62" s="1"/>
  <c r="JQ109" i="62"/>
  <c r="JR109" i="62" s="1"/>
  <c r="KA115" i="62"/>
  <c r="KB115" i="62" s="1"/>
  <c r="KC107" i="62"/>
  <c r="KE107" i="62" s="1"/>
  <c r="KF107" i="62" s="1"/>
  <c r="KA109" i="62"/>
  <c r="KB109" i="62" s="1"/>
  <c r="KB108" i="62" s="1"/>
  <c r="JG121" i="62"/>
  <c r="JH121" i="62" s="1"/>
  <c r="JG119" i="62"/>
  <c r="JH119" i="62" s="1"/>
  <c r="JG117" i="62"/>
  <c r="JH117" i="62" s="1"/>
  <c r="JG115" i="62"/>
  <c r="JH115" i="62" s="1"/>
  <c r="JG113" i="62"/>
  <c r="JH113" i="62" s="1"/>
  <c r="JG111" i="62"/>
  <c r="JH111" i="62" s="1"/>
  <c r="JG109" i="62"/>
  <c r="JH109" i="62" s="1"/>
  <c r="IW109" i="62"/>
  <c r="IX109" i="62" s="1"/>
  <c r="IW122" i="62"/>
  <c r="IX122" i="62" s="1"/>
  <c r="IY122" i="62" s="1"/>
  <c r="JA122" i="62" s="1"/>
  <c r="JB122" i="62" s="1"/>
  <c r="JD107" i="62"/>
  <c r="IT107" i="62"/>
  <c r="IM109" i="62"/>
  <c r="IN109" i="62" s="1"/>
  <c r="IC109" i="62"/>
  <c r="ID109" i="62" s="1"/>
  <c r="IC122" i="62"/>
  <c r="ID122" i="62" s="1"/>
  <c r="IE122" i="62" s="1"/>
  <c r="IG122" i="62" s="1"/>
  <c r="IH122" i="62" s="1"/>
  <c r="IC120" i="62"/>
  <c r="ID120" i="62" s="1"/>
  <c r="IC118" i="62"/>
  <c r="ID118" i="62" s="1"/>
  <c r="IC116" i="62"/>
  <c r="ID116" i="62" s="1"/>
  <c r="IJ107" i="62"/>
  <c r="IC114" i="62"/>
  <c r="ID114" i="62" s="1"/>
  <c r="IC112" i="62"/>
  <c r="ID112" i="62" s="1"/>
  <c r="IE112" i="62" s="1"/>
  <c r="IG112" i="62" s="1"/>
  <c r="IH112" i="62" s="1"/>
  <c r="IC110" i="62"/>
  <c r="ID110" i="62" s="1"/>
  <c r="IE110" i="62" s="1"/>
  <c r="IG110" i="62" s="1"/>
  <c r="IH110" i="62" s="1"/>
  <c r="HZ107" i="62"/>
  <c r="HS116" i="62"/>
  <c r="HT116" i="62" s="1"/>
  <c r="HS122" i="62"/>
  <c r="HT122" i="62" s="1"/>
  <c r="HU122" i="62" s="1"/>
  <c r="HW122" i="62" s="1"/>
  <c r="HX122" i="62" s="1"/>
  <c r="HS109" i="62"/>
  <c r="HT109" i="62" s="1"/>
  <c r="HS120" i="62"/>
  <c r="HT120" i="62" s="1"/>
  <c r="HS118" i="62"/>
  <c r="HT118" i="62" s="1"/>
  <c r="HS114" i="62"/>
  <c r="HT114" i="62" s="1"/>
  <c r="HS112" i="62"/>
  <c r="HT112" i="62" s="1"/>
  <c r="HS110" i="62"/>
  <c r="HT110" i="62" s="1"/>
  <c r="HU110" i="62" s="1"/>
  <c r="HW110" i="62" s="1"/>
  <c r="HX110" i="62" s="1"/>
  <c r="HI120" i="62"/>
  <c r="HJ120" i="62" s="1"/>
  <c r="HI118" i="62"/>
  <c r="HJ118" i="62" s="1"/>
  <c r="HI114" i="62"/>
  <c r="HJ114" i="62" s="1"/>
  <c r="HI112" i="62"/>
  <c r="HJ112" i="62" s="1"/>
  <c r="HI110" i="62"/>
  <c r="HJ110" i="62" s="1"/>
  <c r="HK110" i="62" s="1"/>
  <c r="HM110" i="62" s="1"/>
  <c r="HN110" i="62" s="1"/>
  <c r="GY109" i="62"/>
  <c r="GZ109" i="62" s="1"/>
  <c r="GY114" i="62"/>
  <c r="GZ114" i="62" s="1"/>
  <c r="HA114" i="62" s="1"/>
  <c r="HC114" i="62" s="1"/>
  <c r="HD114" i="62" s="1"/>
  <c r="GY120" i="62"/>
  <c r="GZ120" i="62" s="1"/>
  <c r="GY118" i="62"/>
  <c r="GZ118" i="62" s="1"/>
  <c r="HF107" i="62"/>
  <c r="GY122" i="62"/>
  <c r="GZ122" i="62" s="1"/>
  <c r="HA122" i="62" s="1"/>
  <c r="HC122" i="62" s="1"/>
  <c r="HD122" i="62" s="1"/>
  <c r="GY116" i="62"/>
  <c r="GZ116" i="62" s="1"/>
  <c r="GY112" i="62"/>
  <c r="GZ112" i="62" s="1"/>
  <c r="GY110" i="62"/>
  <c r="GZ110" i="62" s="1"/>
  <c r="HA110" i="62" s="1"/>
  <c r="HC110" i="62" s="1"/>
  <c r="HD110" i="62" s="1"/>
  <c r="GV107" i="62"/>
  <c r="GO109" i="62"/>
  <c r="GP109" i="62" s="1"/>
  <c r="GL107" i="62"/>
  <c r="GE109" i="62"/>
  <c r="GF109" i="62" s="1"/>
  <c r="FT107" i="62"/>
  <c r="FU122" i="62" s="1"/>
  <c r="FV122" i="62" s="1"/>
  <c r="FW122" i="62" s="1"/>
  <c r="FY122" i="62" s="1"/>
  <c r="FZ122" i="62" s="1"/>
  <c r="FK109" i="62"/>
  <c r="FL109" i="62" s="1"/>
  <c r="FM109" i="62" s="1"/>
  <c r="FO109" i="62" s="1"/>
  <c r="FP109" i="62" s="1"/>
  <c r="FA109" i="62"/>
  <c r="FB109" i="62" s="1"/>
  <c r="FA122" i="62"/>
  <c r="FB122" i="62" s="1"/>
  <c r="FC122" i="62" s="1"/>
  <c r="FE122" i="62" s="1"/>
  <c r="FF122" i="62" s="1"/>
  <c r="FA120" i="62"/>
  <c r="FB120" i="62" s="1"/>
  <c r="FA118" i="62"/>
  <c r="FB118" i="62" s="1"/>
  <c r="FA112" i="62"/>
  <c r="FB112" i="62" s="1"/>
  <c r="FC112" i="62" s="1"/>
  <c r="FE112" i="62" s="1"/>
  <c r="FF112" i="62" s="1"/>
  <c r="FA110" i="62"/>
  <c r="FB110" i="62" s="1"/>
  <c r="FC110" i="62" s="1"/>
  <c r="FE110" i="62" s="1"/>
  <c r="FF110" i="62" s="1"/>
  <c r="FH107" i="62"/>
  <c r="FA116" i="62"/>
  <c r="FB116" i="62" s="1"/>
  <c r="FA114" i="62"/>
  <c r="FB114" i="62" s="1"/>
  <c r="EQ120" i="62"/>
  <c r="ER120" i="62" s="1"/>
  <c r="EQ118" i="62"/>
  <c r="ER118" i="62" s="1"/>
  <c r="EQ112" i="62"/>
  <c r="ER112" i="62" s="1"/>
  <c r="EQ110" i="62"/>
  <c r="ER110" i="62" s="1"/>
  <c r="ES110" i="62" s="1"/>
  <c r="EU110" i="62" s="1"/>
  <c r="EV110" i="62" s="1"/>
  <c r="EQ122" i="62"/>
  <c r="ER122" i="62" s="1"/>
  <c r="ES122" i="62" s="1"/>
  <c r="EU122" i="62" s="1"/>
  <c r="EV122" i="62" s="1"/>
  <c r="EQ109" i="62"/>
  <c r="ER109" i="62" s="1"/>
  <c r="EQ116" i="62"/>
  <c r="ER116" i="62" s="1"/>
  <c r="EQ114" i="62"/>
  <c r="ER114" i="62" s="1"/>
  <c r="EN107" i="62"/>
  <c r="DW109" i="62"/>
  <c r="DX109" i="62" s="1"/>
  <c r="DW122" i="62"/>
  <c r="DX122" i="62" s="1"/>
  <c r="DY122" i="62" s="1"/>
  <c r="EA122" i="62" s="1"/>
  <c r="EB122" i="62" s="1"/>
  <c r="DW120" i="62"/>
  <c r="DX120" i="62" s="1"/>
  <c r="DW118" i="62"/>
  <c r="DX118" i="62" s="1"/>
  <c r="DW114" i="62"/>
  <c r="DX114" i="62" s="1"/>
  <c r="DW116" i="62"/>
  <c r="DX116" i="62" s="1"/>
  <c r="DW112" i="62"/>
  <c r="DX112" i="62" s="1"/>
  <c r="DW110" i="62"/>
  <c r="DX110" i="62" s="1"/>
  <c r="DY110" i="62" s="1"/>
  <c r="EA110" i="62" s="1"/>
  <c r="EB110" i="62" s="1"/>
  <c r="DL107" i="62"/>
  <c r="DM122" i="62" s="1"/>
  <c r="DN122" i="62" s="1"/>
  <c r="DO122" i="62" s="1"/>
  <c r="DQ122" i="62" s="1"/>
  <c r="DR122" i="62" s="1"/>
  <c r="DC109" i="62"/>
  <c r="DD109" i="62" s="1"/>
  <c r="DC122" i="62"/>
  <c r="DD122" i="62" s="1"/>
  <c r="DE122" i="62" s="1"/>
  <c r="DG122" i="62" s="1"/>
  <c r="DH122" i="62" s="1"/>
  <c r="DC120" i="62"/>
  <c r="DD120" i="62" s="1"/>
  <c r="DC118" i="62"/>
  <c r="DD118" i="62" s="1"/>
  <c r="DC116" i="62"/>
  <c r="DD116" i="62" s="1"/>
  <c r="DC112" i="62"/>
  <c r="DD112" i="62" s="1"/>
  <c r="DC110" i="62"/>
  <c r="DD110" i="62" s="1"/>
  <c r="DE110" i="62" s="1"/>
  <c r="DG110" i="62" s="1"/>
  <c r="DH110" i="62" s="1"/>
  <c r="DJ107" i="62"/>
  <c r="DC114" i="62"/>
  <c r="DD114" i="62" s="1"/>
  <c r="CR107" i="62"/>
  <c r="CS122" i="62" s="1"/>
  <c r="CT122" i="62" s="1"/>
  <c r="CU122" i="62" s="1"/>
  <c r="CW122" i="62" s="1"/>
  <c r="CX122" i="62" s="1"/>
  <c r="CI109" i="62"/>
  <c r="CJ109" i="62" s="1"/>
  <c r="CF107" i="62"/>
  <c r="BY122" i="62"/>
  <c r="BZ122" i="62" s="1"/>
  <c r="CA122" i="62" s="1"/>
  <c r="CC122" i="62" s="1"/>
  <c r="CD122" i="62" s="1"/>
  <c r="BY114" i="62"/>
  <c r="BZ114" i="62" s="1"/>
  <c r="CA114" i="62" s="1"/>
  <c r="CC114" i="62" s="1"/>
  <c r="CD114" i="62" s="1"/>
  <c r="BY121" i="62"/>
  <c r="BZ121" i="62" s="1"/>
  <c r="BY119" i="62"/>
  <c r="BZ119" i="62" s="1"/>
  <c r="BY117" i="62"/>
  <c r="BZ117" i="62" s="1"/>
  <c r="BY115" i="62"/>
  <c r="BZ115" i="62" s="1"/>
  <c r="CA115" i="62" s="1"/>
  <c r="CC115" i="62" s="1"/>
  <c r="CD115" i="62" s="1"/>
  <c r="BY113" i="62"/>
  <c r="BZ113" i="62" s="1"/>
  <c r="BY111" i="62"/>
  <c r="BZ111" i="62" s="1"/>
  <c r="BY109" i="62"/>
  <c r="BZ109" i="62" s="1"/>
  <c r="BY120" i="62"/>
  <c r="BZ120" i="62" s="1"/>
  <c r="BY118" i="62"/>
  <c r="BZ118" i="62" s="1"/>
  <c r="BY116" i="62"/>
  <c r="BZ116" i="62" s="1"/>
  <c r="BY112" i="62"/>
  <c r="BZ112" i="62" s="1"/>
  <c r="BY110" i="62"/>
  <c r="BZ110" i="62" s="1"/>
  <c r="BV107" i="62"/>
  <c r="BQ109" i="62"/>
  <c r="BS109" i="62" s="1"/>
  <c r="BT109" i="62" s="1"/>
  <c r="BO120" i="62"/>
  <c r="BP120" i="62" s="1"/>
  <c r="BO118" i="62"/>
  <c r="BP118" i="62" s="1"/>
  <c r="BO114" i="62"/>
  <c r="BP114" i="62" s="1"/>
  <c r="BO110" i="62"/>
  <c r="BP110" i="62" s="1"/>
  <c r="BQ110" i="62" s="1"/>
  <c r="BS110" i="62" s="1"/>
  <c r="BT110" i="62" s="1"/>
  <c r="AU109" i="62"/>
  <c r="AV109" i="62" s="1"/>
  <c r="AU122" i="62"/>
  <c r="AV122" i="62" s="1"/>
  <c r="AW122" i="62" s="1"/>
  <c r="AY122" i="62" s="1"/>
  <c r="AZ122" i="62" s="1"/>
  <c r="AU114" i="62"/>
  <c r="AV114" i="62" s="1"/>
  <c r="AU112" i="62"/>
  <c r="AV112" i="62" s="1"/>
  <c r="AU110" i="62"/>
  <c r="AV110" i="62" s="1"/>
  <c r="AW110" i="62" s="1"/>
  <c r="AY110" i="62" s="1"/>
  <c r="AZ110" i="62" s="1"/>
  <c r="AU120" i="62"/>
  <c r="AV120" i="62" s="1"/>
  <c r="AU118" i="62"/>
  <c r="AV118" i="62" s="1"/>
  <c r="AU116" i="62"/>
  <c r="AV116" i="62" s="1"/>
  <c r="AR107" i="62"/>
  <c r="AH107" i="62"/>
  <c r="AA120" i="62"/>
  <c r="AB120" i="62" s="1"/>
  <c r="AA118" i="62"/>
  <c r="AB118" i="62" s="1"/>
  <c r="AA114" i="62"/>
  <c r="AB114" i="62" s="1"/>
  <c r="AA112" i="62"/>
  <c r="AB112" i="62" s="1"/>
  <c r="AA110" i="62"/>
  <c r="AB110" i="62" s="1"/>
  <c r="AC110" i="62" s="1"/>
  <c r="AE110" i="62" s="1"/>
  <c r="AF110" i="62" s="1"/>
  <c r="V117" i="62"/>
  <c r="V119" i="62"/>
  <c r="V121" i="62"/>
  <c r="LO115" i="62" l="1"/>
  <c r="LP115" i="62" s="1"/>
  <c r="EL108" i="62"/>
  <c r="EH108" i="62"/>
  <c r="LO109" i="62"/>
  <c r="LP109" i="62" s="1"/>
  <c r="LQ109" i="62" s="1"/>
  <c r="LS109" i="62" s="1"/>
  <c r="LT109" i="62" s="1"/>
  <c r="LF108" i="62"/>
  <c r="KL108" i="62"/>
  <c r="LQ107" i="62"/>
  <c r="LS107" i="62" s="1"/>
  <c r="LT107" i="62" s="1"/>
  <c r="LO120" i="62"/>
  <c r="LP120" i="62" s="1"/>
  <c r="FP108" i="62"/>
  <c r="AL108" i="62"/>
  <c r="AM109" i="62"/>
  <c r="AO109" i="62" s="1"/>
  <c r="AP109" i="62" s="1"/>
  <c r="AP108" i="62" s="1"/>
  <c r="VP108" i="62"/>
  <c r="VQ115" i="62"/>
  <c r="VS115" i="62" s="1"/>
  <c r="VT115" i="62" s="1"/>
  <c r="VT108" i="62" s="1"/>
  <c r="PP108" i="62"/>
  <c r="HN108" i="62"/>
  <c r="CD108" i="62"/>
  <c r="AF108" i="62"/>
  <c r="LO116" i="62"/>
  <c r="LP116" i="62" s="1"/>
  <c r="LO111" i="62"/>
  <c r="LP111" i="62" s="1"/>
  <c r="LO113" i="62"/>
  <c r="LP113" i="62" s="1"/>
  <c r="LO117" i="62"/>
  <c r="LP117" i="62" s="1"/>
  <c r="LO119" i="62"/>
  <c r="LP119" i="62" s="1"/>
  <c r="LO121" i="62"/>
  <c r="LP121" i="62" s="1"/>
  <c r="LO110" i="62"/>
  <c r="LP110" i="62" s="1"/>
  <c r="LQ110" i="62" s="1"/>
  <c r="LS110" i="62" s="1"/>
  <c r="LT110" i="62" s="1"/>
  <c r="LO112" i="62"/>
  <c r="LP112" i="62" s="1"/>
  <c r="LO114" i="62"/>
  <c r="LP114" i="62" s="1"/>
  <c r="SN108" i="62"/>
  <c r="BP108" i="62"/>
  <c r="BT108" i="62"/>
  <c r="FL108" i="62"/>
  <c r="UZ108" i="62"/>
  <c r="NX108" i="62"/>
  <c r="RT108" i="62"/>
  <c r="AB108" i="62"/>
  <c r="HJ108" i="62"/>
  <c r="OH108" i="62"/>
  <c r="QZ108" i="62"/>
  <c r="UV108" i="62"/>
  <c r="WF107" i="62"/>
  <c r="VZ108" i="62"/>
  <c r="WA109" i="62"/>
  <c r="WC109" i="62" s="1"/>
  <c r="WD109" i="62" s="1"/>
  <c r="WD108" i="62" s="1"/>
  <c r="VV107" i="62"/>
  <c r="VF108" i="62"/>
  <c r="VG109" i="62"/>
  <c r="VI109" i="62" s="1"/>
  <c r="VJ109" i="62" s="1"/>
  <c r="VJ108" i="62" s="1"/>
  <c r="VL107" i="62"/>
  <c r="UL108" i="62"/>
  <c r="UM109" i="62"/>
  <c r="UO109" i="62" s="1"/>
  <c r="UP109" i="62" s="1"/>
  <c r="UP108" i="62" s="1"/>
  <c r="UR107" i="62"/>
  <c r="UB108" i="62"/>
  <c r="UC109" i="62"/>
  <c r="UE109" i="62" s="1"/>
  <c r="UF109" i="62" s="1"/>
  <c r="UF108" i="62" s="1"/>
  <c r="TR108" i="62"/>
  <c r="TS109" i="62"/>
  <c r="TU109" i="62" s="1"/>
  <c r="TV109" i="62" s="1"/>
  <c r="TV108" i="62" s="1"/>
  <c r="TH108" i="62"/>
  <c r="TI109" i="62"/>
  <c r="TK109" i="62" s="1"/>
  <c r="TL109" i="62" s="1"/>
  <c r="TL108" i="62" s="1"/>
  <c r="SX108" i="62"/>
  <c r="SY109" i="62"/>
  <c r="TA109" i="62" s="1"/>
  <c r="TB109" i="62" s="1"/>
  <c r="TB108" i="62" s="1"/>
  <c r="ST107" i="62"/>
  <c r="SR108" i="62"/>
  <c r="SD108" i="62"/>
  <c r="SE109" i="62"/>
  <c r="SG109" i="62" s="1"/>
  <c r="SH109" i="62" s="1"/>
  <c r="SH108" i="62" s="1"/>
  <c r="SJ107" i="62"/>
  <c r="RZ107" i="62"/>
  <c r="RX108" i="62"/>
  <c r="RJ108" i="62"/>
  <c r="RK109" i="62"/>
  <c r="RM109" i="62" s="1"/>
  <c r="RN109" i="62" s="1"/>
  <c r="RN108" i="62" s="1"/>
  <c r="RP107" i="62"/>
  <c r="RD108" i="62"/>
  <c r="RF107" i="62"/>
  <c r="QP108" i="62"/>
  <c r="QQ109" i="62"/>
  <c r="QS109" i="62" s="1"/>
  <c r="QT109" i="62" s="1"/>
  <c r="QT108" i="62" s="1"/>
  <c r="QV107" i="62"/>
  <c r="QL107" i="62"/>
  <c r="QJ108" i="62"/>
  <c r="PV108" i="62"/>
  <c r="PW109" i="62"/>
  <c r="PY109" i="62" s="1"/>
  <c r="PZ109" i="62" s="1"/>
  <c r="PZ108" i="62" s="1"/>
  <c r="PL108" i="62"/>
  <c r="PH107" i="62"/>
  <c r="PB108" i="62"/>
  <c r="PC109" i="62"/>
  <c r="PE109" i="62" s="1"/>
  <c r="PF109" i="62" s="1"/>
  <c r="PF108" i="62" s="1"/>
  <c r="OR108" i="62"/>
  <c r="OS109" i="62"/>
  <c r="OU109" i="62" s="1"/>
  <c r="OV109" i="62" s="1"/>
  <c r="OV108" i="62" s="1"/>
  <c r="OX107" i="62"/>
  <c r="ON107" i="62"/>
  <c r="OL108" i="62"/>
  <c r="OB108" i="62"/>
  <c r="NN108" i="62"/>
  <c r="NO109" i="62"/>
  <c r="NQ109" i="62" s="1"/>
  <c r="NR109" i="62" s="1"/>
  <c r="NR108" i="62" s="1"/>
  <c r="ND108" i="62"/>
  <c r="NE109" i="62"/>
  <c r="NG109" i="62" s="1"/>
  <c r="NH109" i="62" s="1"/>
  <c r="NH108" i="62" s="1"/>
  <c r="MT108" i="62"/>
  <c r="MU109" i="62"/>
  <c r="MW109" i="62" s="1"/>
  <c r="MX109" i="62" s="1"/>
  <c r="MX108" i="62" s="1"/>
  <c r="MZ107" i="62"/>
  <c r="MJ108" i="62"/>
  <c r="MK109" i="62"/>
  <c r="MM109" i="62" s="1"/>
  <c r="MN109" i="62" s="1"/>
  <c r="MN108" i="62" s="1"/>
  <c r="MP107" i="62"/>
  <c r="LZ108" i="62"/>
  <c r="MA109" i="62"/>
  <c r="MC109" i="62" s="1"/>
  <c r="MD109" i="62" s="1"/>
  <c r="MD108" i="62" s="1"/>
  <c r="MF107" i="62"/>
  <c r="LV107" i="62"/>
  <c r="LL107" i="62"/>
  <c r="LJ108" i="62"/>
  <c r="LB107" i="62"/>
  <c r="KV108" i="62"/>
  <c r="KW109" i="62"/>
  <c r="KY109" i="62" s="1"/>
  <c r="KZ109" i="62" s="1"/>
  <c r="KZ108" i="62" s="1"/>
  <c r="KR107" i="62"/>
  <c r="KP108" i="62"/>
  <c r="JR108" i="62"/>
  <c r="JS109" i="62"/>
  <c r="JU109" i="62" s="1"/>
  <c r="JV109" i="62" s="1"/>
  <c r="JV108" i="62" s="1"/>
  <c r="KF108" i="62"/>
  <c r="KH107" i="62"/>
  <c r="JI109" i="62"/>
  <c r="JK109" i="62" s="1"/>
  <c r="JL109" i="62" s="1"/>
  <c r="JL108" i="62" s="1"/>
  <c r="JH108" i="62"/>
  <c r="IX108" i="62"/>
  <c r="IY109" i="62"/>
  <c r="JA109" i="62" s="1"/>
  <c r="JB109" i="62" s="1"/>
  <c r="JB108" i="62" s="1"/>
  <c r="IN108" i="62"/>
  <c r="IO109" i="62"/>
  <c r="IQ109" i="62" s="1"/>
  <c r="IR109" i="62" s="1"/>
  <c r="IR108" i="62" s="1"/>
  <c r="ID108" i="62"/>
  <c r="IE109" i="62"/>
  <c r="IG109" i="62" s="1"/>
  <c r="IH109" i="62" s="1"/>
  <c r="IH108" i="62" s="1"/>
  <c r="HT108" i="62"/>
  <c r="HU109" i="62"/>
  <c r="HW109" i="62" s="1"/>
  <c r="HX109" i="62" s="1"/>
  <c r="HX108" i="62" s="1"/>
  <c r="GZ108" i="62"/>
  <c r="HD108" i="62"/>
  <c r="GP108" i="62"/>
  <c r="GQ109" i="62"/>
  <c r="GS109" i="62" s="1"/>
  <c r="GT109" i="62" s="1"/>
  <c r="GT108" i="62" s="1"/>
  <c r="GF108" i="62"/>
  <c r="GG109" i="62"/>
  <c r="GI109" i="62" s="1"/>
  <c r="GJ109" i="62" s="1"/>
  <c r="GJ108" i="62" s="1"/>
  <c r="FW107" i="62"/>
  <c r="FY107" i="62" s="1"/>
  <c r="FZ107" i="62" s="1"/>
  <c r="FU109" i="62"/>
  <c r="FV109" i="62" s="1"/>
  <c r="FU111" i="62"/>
  <c r="FV111" i="62" s="1"/>
  <c r="FU113" i="62"/>
  <c r="FV113" i="62" s="1"/>
  <c r="FU115" i="62"/>
  <c r="FV115" i="62" s="1"/>
  <c r="FU117" i="62"/>
  <c r="FV117" i="62" s="1"/>
  <c r="FU119" i="62"/>
  <c r="FV119" i="62" s="1"/>
  <c r="FU121" i="62"/>
  <c r="FV121" i="62" s="1"/>
  <c r="FU110" i="62"/>
  <c r="FV110" i="62" s="1"/>
  <c r="FW110" i="62" s="1"/>
  <c r="FY110" i="62" s="1"/>
  <c r="FZ110" i="62" s="1"/>
  <c r="FU112" i="62"/>
  <c r="FV112" i="62" s="1"/>
  <c r="FU114" i="62"/>
  <c r="FV114" i="62" s="1"/>
  <c r="FU116" i="62"/>
  <c r="FV116" i="62" s="1"/>
  <c r="FU118" i="62"/>
  <c r="FV118" i="62" s="1"/>
  <c r="FU120" i="62"/>
  <c r="FV120" i="62" s="1"/>
  <c r="FB108" i="62"/>
  <c r="FC109" i="62"/>
  <c r="FE109" i="62" s="1"/>
  <c r="FF109" i="62" s="1"/>
  <c r="FF108" i="62" s="1"/>
  <c r="ER108" i="62"/>
  <c r="ES109" i="62"/>
  <c r="EU109" i="62" s="1"/>
  <c r="EV109" i="62" s="1"/>
  <c r="EV108" i="62" s="1"/>
  <c r="DX108" i="62"/>
  <c r="DY109" i="62"/>
  <c r="EA109" i="62" s="1"/>
  <c r="EB109" i="62" s="1"/>
  <c r="EB108" i="62" s="1"/>
  <c r="DO107" i="62"/>
  <c r="DQ107" i="62" s="1"/>
  <c r="DR107" i="62" s="1"/>
  <c r="DM109" i="62"/>
  <c r="DN109" i="62" s="1"/>
  <c r="DM110" i="62"/>
  <c r="DN110" i="62" s="1"/>
  <c r="DO110" i="62" s="1"/>
  <c r="DQ110" i="62" s="1"/>
  <c r="DR110" i="62" s="1"/>
  <c r="DM112" i="62"/>
  <c r="DN112" i="62" s="1"/>
  <c r="DM116" i="62"/>
  <c r="DN116" i="62" s="1"/>
  <c r="DO116" i="62" s="1"/>
  <c r="DQ116" i="62" s="1"/>
  <c r="DR116" i="62" s="1"/>
  <c r="DM111" i="62"/>
  <c r="DN111" i="62" s="1"/>
  <c r="DO111" i="62" s="1"/>
  <c r="DQ111" i="62" s="1"/>
  <c r="DR111" i="62" s="1"/>
  <c r="DM113" i="62"/>
  <c r="DN113" i="62" s="1"/>
  <c r="DM115" i="62"/>
  <c r="DN115" i="62" s="1"/>
  <c r="DO115" i="62" s="1"/>
  <c r="DQ115" i="62" s="1"/>
  <c r="DR115" i="62" s="1"/>
  <c r="DM117" i="62"/>
  <c r="DN117" i="62" s="1"/>
  <c r="DM119" i="62"/>
  <c r="DN119" i="62" s="1"/>
  <c r="DM121" i="62"/>
  <c r="DN121" i="62" s="1"/>
  <c r="DM114" i="62"/>
  <c r="DN114" i="62" s="1"/>
  <c r="DO114" i="62" s="1"/>
  <c r="DQ114" i="62" s="1"/>
  <c r="DR114" i="62" s="1"/>
  <c r="DM118" i="62"/>
  <c r="DN118" i="62" s="1"/>
  <c r="DM120" i="62"/>
  <c r="DN120" i="62" s="1"/>
  <c r="DD108" i="62"/>
  <c r="DE109" i="62"/>
  <c r="DG109" i="62" s="1"/>
  <c r="DH109" i="62" s="1"/>
  <c r="DH108" i="62" s="1"/>
  <c r="CU107" i="62"/>
  <c r="CW107" i="62" s="1"/>
  <c r="CX107" i="62" s="1"/>
  <c r="CS114" i="62"/>
  <c r="CT114" i="62" s="1"/>
  <c r="CS110" i="62"/>
  <c r="CT110" i="62" s="1"/>
  <c r="CS109" i="62"/>
  <c r="CT109" i="62" s="1"/>
  <c r="CT108" i="62" s="1"/>
  <c r="CS112" i="62"/>
  <c r="CT112" i="62" s="1"/>
  <c r="CS116" i="62"/>
  <c r="CT116" i="62" s="1"/>
  <c r="CS118" i="62"/>
  <c r="CT118" i="62" s="1"/>
  <c r="CS120" i="62"/>
  <c r="CT120" i="62" s="1"/>
  <c r="CS111" i="62"/>
  <c r="CT111" i="62" s="1"/>
  <c r="CS113" i="62"/>
  <c r="CT113" i="62" s="1"/>
  <c r="CS115" i="62"/>
  <c r="CT115" i="62" s="1"/>
  <c r="CS117" i="62"/>
  <c r="CT117" i="62" s="1"/>
  <c r="CS119" i="62"/>
  <c r="CT119" i="62" s="1"/>
  <c r="CS121" i="62"/>
  <c r="CT121" i="62" s="1"/>
  <c r="CJ108" i="62"/>
  <c r="CK109" i="62"/>
  <c r="CM109" i="62" s="1"/>
  <c r="CN109" i="62" s="1"/>
  <c r="CN108" i="62" s="1"/>
  <c r="BZ108" i="62"/>
  <c r="AV108" i="62"/>
  <c r="AW109" i="62"/>
  <c r="AY109" i="62" s="1"/>
  <c r="AZ109" i="62" s="1"/>
  <c r="AZ108" i="62" s="1"/>
  <c r="LT108" i="62" l="1"/>
  <c r="LP108" i="62"/>
  <c r="GB107" i="62"/>
  <c r="FV108" i="62"/>
  <c r="FW109" i="62"/>
  <c r="FY109" i="62" s="1"/>
  <c r="FZ109" i="62" s="1"/>
  <c r="FZ108" i="62" s="1"/>
  <c r="DT107" i="62"/>
  <c r="DN108" i="62"/>
  <c r="DO109" i="62"/>
  <c r="DQ109" i="62" s="1"/>
  <c r="DR109" i="62" s="1"/>
  <c r="DR108" i="62" s="1"/>
  <c r="CZ107" i="62"/>
  <c r="CX108" i="62"/>
  <c r="J20" i="19"/>
  <c r="P20" i="19" s="1"/>
  <c r="J18" i="19"/>
  <c r="P18" i="19" s="1"/>
  <c r="J16" i="19"/>
  <c r="P16" i="19" s="1"/>
  <c r="J14" i="19"/>
  <c r="P14" i="19" s="1"/>
  <c r="J12" i="19"/>
  <c r="P12" i="19" s="1"/>
  <c r="J10" i="19"/>
  <c r="P10" i="19" s="1"/>
  <c r="J8" i="19"/>
  <c r="P8" i="19" s="1"/>
  <c r="F20" i="19"/>
  <c r="E623" i="157" s="1"/>
  <c r="J19" i="19"/>
  <c r="P19" i="19" s="1"/>
  <c r="F19" i="19"/>
  <c r="E622" i="157" s="1"/>
  <c r="F18" i="19"/>
  <c r="E621" i="157" s="1"/>
  <c r="J17" i="19"/>
  <c r="P17" i="19" s="1"/>
  <c r="F17" i="19"/>
  <c r="E620" i="157" s="1"/>
  <c r="F16" i="19"/>
  <c r="E619" i="157" s="1"/>
  <c r="J15" i="19"/>
  <c r="P15" i="19" s="1"/>
  <c r="F15" i="19"/>
  <c r="E618" i="157" s="1"/>
  <c r="F14" i="19"/>
  <c r="E617" i="157" s="1"/>
  <c r="J13" i="19"/>
  <c r="P13" i="19" s="1"/>
  <c r="F13" i="19"/>
  <c r="E616" i="157" s="1"/>
  <c r="F12" i="19"/>
  <c r="E615" i="157" s="1"/>
  <c r="J11" i="19"/>
  <c r="P11" i="19" s="1"/>
  <c r="F11" i="19"/>
  <c r="E614" i="157" s="1"/>
  <c r="F10" i="19"/>
  <c r="E613" i="157" s="1"/>
  <c r="J9" i="19"/>
  <c r="P9" i="19" s="1"/>
  <c r="F9" i="19"/>
  <c r="E612" i="157" s="1"/>
  <c r="F8" i="19"/>
  <c r="E611" i="157" s="1"/>
  <c r="Q8" i="19" l="1"/>
  <c r="R8" i="19" s="1"/>
  <c r="F611" i="157" s="1"/>
  <c r="Q9" i="19"/>
  <c r="R9" i="19" s="1"/>
  <c r="F612" i="157" s="1"/>
  <c r="Q10" i="19"/>
  <c r="R10" i="19" s="1"/>
  <c r="F613" i="157" s="1"/>
  <c r="Q11" i="19"/>
  <c r="R11" i="19" s="1"/>
  <c r="F614" i="157" s="1"/>
  <c r="Q12" i="19"/>
  <c r="R12" i="19" s="1"/>
  <c r="F615" i="157" s="1"/>
  <c r="Q13" i="19"/>
  <c r="R13" i="19" s="1"/>
  <c r="F616" i="157" s="1"/>
  <c r="Q14" i="19"/>
  <c r="R14" i="19" s="1"/>
  <c r="F617" i="157" s="1"/>
  <c r="Q15" i="19"/>
  <c r="R15" i="19" s="1"/>
  <c r="F618" i="157" s="1"/>
  <c r="Q16" i="19"/>
  <c r="R16" i="19" s="1"/>
  <c r="F619" i="157" s="1"/>
  <c r="Q17" i="19"/>
  <c r="R17" i="19" s="1"/>
  <c r="F620" i="157" s="1"/>
  <c r="Q18" i="19"/>
  <c r="R18" i="19" s="1"/>
  <c r="F621" i="157" s="1"/>
  <c r="Q19" i="19"/>
  <c r="R19" i="19" s="1"/>
  <c r="F622" i="157" s="1"/>
  <c r="Q20" i="19"/>
  <c r="R20" i="19" s="1"/>
  <c r="F623" i="157" s="1"/>
  <c r="S20" i="19" l="1"/>
  <c r="V20" i="19"/>
  <c r="S18" i="19"/>
  <c r="V18" i="19"/>
  <c r="S16" i="19"/>
  <c r="V16" i="19"/>
  <c r="S14" i="19"/>
  <c r="V14" i="19"/>
  <c r="S12" i="19"/>
  <c r="V12" i="19"/>
  <c r="S10" i="19"/>
  <c r="V10" i="19"/>
  <c r="S8" i="19"/>
  <c r="V8" i="19"/>
  <c r="S19" i="19"/>
  <c r="V19" i="19"/>
  <c r="S17" i="19"/>
  <c r="V17" i="19"/>
  <c r="S15" i="19"/>
  <c r="V15" i="19"/>
  <c r="S13" i="19"/>
  <c r="V13" i="19"/>
  <c r="S11" i="19"/>
  <c r="V11" i="19"/>
  <c r="S9" i="19"/>
  <c r="V9" i="19"/>
  <c r="N294" i="55" l="1"/>
  <c r="N293" i="55"/>
  <c r="N292" i="55"/>
  <c r="N291" i="55"/>
  <c r="N290" i="55"/>
  <c r="N289" i="55"/>
  <c r="N288" i="55"/>
  <c r="N287" i="55"/>
  <c r="N286" i="55"/>
  <c r="N285" i="55"/>
  <c r="N284" i="55"/>
  <c r="N283" i="55"/>
  <c r="N282" i="55"/>
  <c r="VX10" i="62"/>
  <c r="WB10" i="62"/>
  <c r="WB12" i="62" s="1"/>
  <c r="WA14" i="62"/>
  <c r="WA15" i="62"/>
  <c r="WA16" i="62"/>
  <c r="WA17" i="62"/>
  <c r="WB17" i="62"/>
  <c r="WB18" i="62"/>
  <c r="WA19" i="62"/>
  <c r="WB19" i="62"/>
  <c r="WA20" i="62"/>
  <c r="WB20" i="62"/>
  <c r="WA21" i="62"/>
  <c r="WB21" i="62"/>
  <c r="WA22" i="62"/>
  <c r="WB22" i="62"/>
  <c r="WA23" i="62"/>
  <c r="WB23" i="62"/>
  <c r="WA24" i="62"/>
  <c r="WB24" i="62"/>
  <c r="WA25" i="62"/>
  <c r="WB25" i="62"/>
  <c r="VX26" i="62"/>
  <c r="WA26" i="62" s="1"/>
  <c r="WB26" i="62"/>
  <c r="WB30" i="62" s="1"/>
  <c r="WA30" i="62"/>
  <c r="WA31" i="62"/>
  <c r="WA32" i="62"/>
  <c r="WA33" i="62"/>
  <c r="WA35" i="62"/>
  <c r="WA36" i="62"/>
  <c r="WA37" i="62"/>
  <c r="WA38" i="62"/>
  <c r="WA39" i="62"/>
  <c r="WA40" i="62"/>
  <c r="WA41" i="62"/>
  <c r="WB42" i="62"/>
  <c r="WB44" i="62" s="1"/>
  <c r="WA46" i="62"/>
  <c r="WA47" i="62"/>
  <c r="WA48" i="62"/>
  <c r="WA49" i="62"/>
  <c r="WA51" i="62"/>
  <c r="WA52" i="62"/>
  <c r="WA53" i="62"/>
  <c r="WA54" i="62"/>
  <c r="WA55" i="62"/>
  <c r="WA56" i="62"/>
  <c r="WA57" i="62"/>
  <c r="WA58" i="62"/>
  <c r="WB58" i="62"/>
  <c r="WB63" i="62" s="1"/>
  <c r="VY60" i="62"/>
  <c r="VZ60" i="62" s="1"/>
  <c r="WA60" i="62" s="1"/>
  <c r="VY61" i="62"/>
  <c r="VZ61" i="62" s="1"/>
  <c r="WA61" i="62" s="1"/>
  <c r="VY62" i="62"/>
  <c r="VZ62" i="62" s="1"/>
  <c r="WA62" i="62"/>
  <c r="VY63" i="62"/>
  <c r="VZ63" i="62" s="1"/>
  <c r="WA63" i="62"/>
  <c r="VY64" i="62"/>
  <c r="VZ64" i="62" s="1"/>
  <c r="WA64" i="62"/>
  <c r="VY65" i="62"/>
  <c r="VZ65" i="62" s="1"/>
  <c r="WA65" i="62"/>
  <c r="VY66" i="62"/>
  <c r="VZ66" i="62" s="1"/>
  <c r="WA66" i="62" s="1"/>
  <c r="VY67" i="62"/>
  <c r="VZ67" i="62" s="1"/>
  <c r="WA67" i="62"/>
  <c r="VY68" i="62"/>
  <c r="VZ68" i="62" s="1"/>
  <c r="WA68" i="62"/>
  <c r="WB68" i="62"/>
  <c r="VY69" i="62"/>
  <c r="VZ69" i="62" s="1"/>
  <c r="WA69" i="62"/>
  <c r="VY70" i="62"/>
  <c r="VZ70" i="62" s="1"/>
  <c r="WA70" i="62"/>
  <c r="VY71" i="62"/>
  <c r="VZ71" i="62" s="1"/>
  <c r="WA71" i="62"/>
  <c r="VY72" i="62"/>
  <c r="VZ72" i="62" s="1"/>
  <c r="WA72" i="62"/>
  <c r="WB72" i="62"/>
  <c r="VY73" i="62"/>
  <c r="VZ73" i="62" s="1"/>
  <c r="WA73" i="62"/>
  <c r="WA74" i="62"/>
  <c r="WB74" i="62"/>
  <c r="WB77" i="62" s="1"/>
  <c r="WA78" i="62"/>
  <c r="WA79" i="62"/>
  <c r="WA80" i="62"/>
  <c r="WA81" i="62"/>
  <c r="WA83" i="62"/>
  <c r="WA84" i="62"/>
  <c r="WA85" i="62"/>
  <c r="WA86" i="62"/>
  <c r="WA87" i="62"/>
  <c r="WB87" i="62"/>
  <c r="WA88" i="62"/>
  <c r="WB88" i="62"/>
  <c r="WA89" i="62"/>
  <c r="WB89" i="62"/>
  <c r="WE90" i="62"/>
  <c r="VU90" i="62"/>
  <c r="VQ89" i="62"/>
  <c r="VQ88" i="62"/>
  <c r="VQ87" i="62"/>
  <c r="VQ86" i="62"/>
  <c r="VQ85" i="62"/>
  <c r="VQ84" i="62"/>
  <c r="VQ83" i="62"/>
  <c r="VQ81" i="62"/>
  <c r="VQ80" i="62"/>
  <c r="VQ78" i="62"/>
  <c r="VR74" i="62"/>
  <c r="VR88" i="62" s="1"/>
  <c r="VO89" i="62"/>
  <c r="VP89" i="62" s="1"/>
  <c r="VQ73" i="62"/>
  <c r="VQ72" i="62"/>
  <c r="VQ71" i="62"/>
  <c r="VQ70" i="62"/>
  <c r="VQ69" i="62"/>
  <c r="VQ68" i="62"/>
  <c r="VQ67" i="62"/>
  <c r="VQ65" i="62"/>
  <c r="VQ64" i="62"/>
  <c r="VQ62" i="62"/>
  <c r="VR58" i="62"/>
  <c r="VR73" i="62" s="1"/>
  <c r="VO72" i="62"/>
  <c r="VP72" i="62" s="1"/>
  <c r="VQ57" i="62"/>
  <c r="VQ56" i="62"/>
  <c r="VQ55" i="62"/>
  <c r="VQ54" i="62"/>
  <c r="VQ53" i="62"/>
  <c r="VQ52" i="62"/>
  <c r="VQ51" i="62"/>
  <c r="VQ49" i="62"/>
  <c r="VQ48" i="62"/>
  <c r="VQ46" i="62"/>
  <c r="VR42" i="62"/>
  <c r="VR56" i="62" s="1"/>
  <c r="VO57" i="62"/>
  <c r="VP57" i="62" s="1"/>
  <c r="VQ41" i="62"/>
  <c r="VQ40" i="62"/>
  <c r="VQ39" i="62"/>
  <c r="VQ38" i="62"/>
  <c r="VQ37" i="62"/>
  <c r="VQ36" i="62"/>
  <c r="VQ35" i="62"/>
  <c r="VQ33" i="62"/>
  <c r="VQ32" i="62"/>
  <c r="VQ30" i="62"/>
  <c r="VR26" i="62"/>
  <c r="VR41" i="62" s="1"/>
  <c r="VN26" i="62"/>
  <c r="VO40" i="62" s="1"/>
  <c r="VP40" i="62" s="1"/>
  <c r="VQ25" i="62"/>
  <c r="VQ24" i="62"/>
  <c r="VQ23" i="62"/>
  <c r="VQ22" i="62"/>
  <c r="VQ21" i="62"/>
  <c r="VQ20" i="62"/>
  <c r="VQ19" i="62"/>
  <c r="VQ17" i="62"/>
  <c r="VQ16" i="62"/>
  <c r="VQ14" i="62"/>
  <c r="VR10" i="62"/>
  <c r="VR24" i="62" s="1"/>
  <c r="VN10" i="62"/>
  <c r="VO25" i="62" s="1"/>
  <c r="VP25" i="62" s="1"/>
  <c r="VK90" i="62"/>
  <c r="VG89" i="62"/>
  <c r="VG88" i="62"/>
  <c r="VG87" i="62"/>
  <c r="VG86" i="62"/>
  <c r="VG85" i="62"/>
  <c r="VG84" i="62"/>
  <c r="VG83" i="62"/>
  <c r="VG81" i="62"/>
  <c r="VG80" i="62"/>
  <c r="VG79" i="62"/>
  <c r="VG78" i="62"/>
  <c r="VH74" i="62"/>
  <c r="VH88" i="62" s="1"/>
  <c r="VE89" i="62"/>
  <c r="VF89" i="62" s="1"/>
  <c r="VG73" i="62"/>
  <c r="VG72" i="62"/>
  <c r="VG71" i="62"/>
  <c r="VG70" i="62"/>
  <c r="VG69" i="62"/>
  <c r="VG68" i="62"/>
  <c r="VG67" i="62"/>
  <c r="VG65" i="62"/>
  <c r="VG64" i="62"/>
  <c r="VG63" i="62"/>
  <c r="VG62" i="62"/>
  <c r="VH58" i="62"/>
  <c r="VH73" i="62" s="1"/>
  <c r="VE72" i="62"/>
  <c r="VF72" i="62" s="1"/>
  <c r="VG57" i="62"/>
  <c r="VG56" i="62"/>
  <c r="VG55" i="62"/>
  <c r="VG54" i="62"/>
  <c r="VG53" i="62"/>
  <c r="VG52" i="62"/>
  <c r="VG51" i="62"/>
  <c r="VG49" i="62"/>
  <c r="VG48" i="62"/>
  <c r="VG47" i="62"/>
  <c r="VG46" i="62"/>
  <c r="VH42" i="62"/>
  <c r="VH56" i="62" s="1"/>
  <c r="VE57" i="62"/>
  <c r="VF57" i="62" s="1"/>
  <c r="VG41" i="62"/>
  <c r="VG40" i="62"/>
  <c r="VG39" i="62"/>
  <c r="VG38" i="62"/>
  <c r="VG37" i="62"/>
  <c r="VG36" i="62"/>
  <c r="VG35" i="62"/>
  <c r="VG33" i="62"/>
  <c r="VG32" i="62"/>
  <c r="VG31" i="62"/>
  <c r="VG30" i="62"/>
  <c r="VH26" i="62"/>
  <c r="VH41" i="62" s="1"/>
  <c r="VD26" i="62"/>
  <c r="VE40" i="62" s="1"/>
  <c r="VF40" i="62" s="1"/>
  <c r="VG25" i="62"/>
  <c r="VG24" i="62"/>
  <c r="VG23" i="62"/>
  <c r="VG22" i="62"/>
  <c r="VG21" i="62"/>
  <c r="VG20" i="62"/>
  <c r="VG19" i="62"/>
  <c r="VG17" i="62"/>
  <c r="VG16" i="62"/>
  <c r="VG15" i="62"/>
  <c r="VG14" i="62"/>
  <c r="VH10" i="62"/>
  <c r="VH24" i="62" s="1"/>
  <c r="VD10" i="62"/>
  <c r="VE25" i="62" s="1"/>
  <c r="VF25" i="62" s="1"/>
  <c r="VA90" i="62"/>
  <c r="UW89" i="62"/>
  <c r="UW88" i="62"/>
  <c r="UW87" i="62"/>
  <c r="UW86" i="62"/>
  <c r="UW85" i="62"/>
  <c r="UW84" i="62"/>
  <c r="UW83" i="62"/>
  <c r="UW81" i="62"/>
  <c r="UW80" i="62"/>
  <c r="UW79" i="62"/>
  <c r="UW78" i="62"/>
  <c r="UX74" i="62"/>
  <c r="UX88" i="62" s="1"/>
  <c r="UU89" i="62"/>
  <c r="UV89" i="62" s="1"/>
  <c r="UW73" i="62"/>
  <c r="UW72" i="62"/>
  <c r="UW71" i="62"/>
  <c r="UW70" i="62"/>
  <c r="UW69" i="62"/>
  <c r="UW68" i="62"/>
  <c r="UW67" i="62"/>
  <c r="UW65" i="62"/>
  <c r="UW64" i="62"/>
  <c r="UW63" i="62"/>
  <c r="UW62" i="62"/>
  <c r="UX58" i="62"/>
  <c r="UX73" i="62" s="1"/>
  <c r="UU72" i="62"/>
  <c r="UV72" i="62" s="1"/>
  <c r="UW57" i="62"/>
  <c r="UW56" i="62"/>
  <c r="UW55" i="62"/>
  <c r="UW54" i="62"/>
  <c r="UW53" i="62"/>
  <c r="UW52" i="62"/>
  <c r="UW51" i="62"/>
  <c r="UW49" i="62"/>
  <c r="UW48" i="62"/>
  <c r="UW47" i="62"/>
  <c r="UW46" i="62"/>
  <c r="UX42" i="62"/>
  <c r="UX56" i="62" s="1"/>
  <c r="UU57" i="62"/>
  <c r="UV57" i="62" s="1"/>
  <c r="UW41" i="62"/>
  <c r="UW40" i="62"/>
  <c r="UW39" i="62"/>
  <c r="UW38" i="62"/>
  <c r="UW37" i="62"/>
  <c r="UW36" i="62"/>
  <c r="UW35" i="62"/>
  <c r="UW33" i="62"/>
  <c r="UW32" i="62"/>
  <c r="UW31" i="62"/>
  <c r="UW30" i="62"/>
  <c r="UX26" i="62"/>
  <c r="UX41" i="62" s="1"/>
  <c r="UT26" i="62"/>
  <c r="UU40" i="62" s="1"/>
  <c r="UV40" i="62" s="1"/>
  <c r="UW25" i="62"/>
  <c r="UW24" i="62"/>
  <c r="UW23" i="62"/>
  <c r="UW22" i="62"/>
  <c r="UW21" i="62"/>
  <c r="UW20" i="62"/>
  <c r="UW19" i="62"/>
  <c r="UW17" i="62"/>
  <c r="UW16" i="62"/>
  <c r="UW15" i="62"/>
  <c r="UW14" i="62"/>
  <c r="UX10" i="62"/>
  <c r="UX24" i="62" s="1"/>
  <c r="UT10" i="62"/>
  <c r="UU25" i="62" s="1"/>
  <c r="UV25" i="62" s="1"/>
  <c r="UQ90" i="62"/>
  <c r="UM89" i="62"/>
  <c r="UM88" i="62"/>
  <c r="UK88" i="62"/>
  <c r="UL88" i="62" s="1"/>
  <c r="UM87" i="62"/>
  <c r="UM86" i="62"/>
  <c r="UK86" i="62"/>
  <c r="UL86" i="62" s="1"/>
  <c r="UM85" i="62"/>
  <c r="UM84" i="62"/>
  <c r="UK84" i="62"/>
  <c r="UL84" i="62" s="1"/>
  <c r="UM83" i="62"/>
  <c r="UM82" i="62"/>
  <c r="UK82" i="62"/>
  <c r="UL82" i="62" s="1"/>
  <c r="UM81" i="62"/>
  <c r="UM80" i="62"/>
  <c r="UK80" i="62"/>
  <c r="UL80" i="62" s="1"/>
  <c r="UM79" i="62"/>
  <c r="UM78" i="62"/>
  <c r="UK78" i="62"/>
  <c r="UL78" i="62" s="1"/>
  <c r="UK76" i="62"/>
  <c r="UL76" i="62" s="1"/>
  <c r="UM76" i="62" s="1"/>
  <c r="UN74" i="62"/>
  <c r="UN88" i="62" s="1"/>
  <c r="UM74" i="62"/>
  <c r="UK89" i="62"/>
  <c r="UL89" i="62" s="1"/>
  <c r="UM73" i="62"/>
  <c r="UM72" i="62"/>
  <c r="UM71" i="62"/>
  <c r="UM70" i="62"/>
  <c r="UM69" i="62"/>
  <c r="UM68" i="62"/>
  <c r="UM67" i="62"/>
  <c r="UM66" i="62"/>
  <c r="UM65" i="62"/>
  <c r="UM64" i="62"/>
  <c r="UM63" i="62"/>
  <c r="UM62" i="62"/>
  <c r="UN58" i="62"/>
  <c r="UM57" i="62"/>
  <c r="UM56" i="62"/>
  <c r="UK56" i="62"/>
  <c r="UL56" i="62" s="1"/>
  <c r="UM55" i="62"/>
  <c r="UM54" i="62"/>
  <c r="UK54" i="62"/>
  <c r="UL54" i="62" s="1"/>
  <c r="UM53" i="62"/>
  <c r="UM52" i="62"/>
  <c r="UK52" i="62"/>
  <c r="UL52" i="62" s="1"/>
  <c r="UM51" i="62"/>
  <c r="UM50" i="62"/>
  <c r="UK50" i="62"/>
  <c r="UL50" i="62" s="1"/>
  <c r="UM49" i="62"/>
  <c r="UM48" i="62"/>
  <c r="UK48" i="62"/>
  <c r="UL48" i="62" s="1"/>
  <c r="UM47" i="62"/>
  <c r="UM46" i="62"/>
  <c r="UK46" i="62"/>
  <c r="UL46" i="62" s="1"/>
  <c r="UK44" i="62"/>
  <c r="UL44" i="62" s="1"/>
  <c r="UM44" i="62" s="1"/>
  <c r="UN42" i="62"/>
  <c r="UN56" i="62" s="1"/>
  <c r="UM42" i="62"/>
  <c r="UK57" i="62"/>
  <c r="UL57" i="62" s="1"/>
  <c r="UM41" i="62"/>
  <c r="UM40" i="62"/>
  <c r="UM39" i="62"/>
  <c r="UM38" i="62"/>
  <c r="UM37" i="62"/>
  <c r="UM36" i="62"/>
  <c r="UM35" i="62"/>
  <c r="UM34" i="62"/>
  <c r="UM33" i="62"/>
  <c r="UM32" i="62"/>
  <c r="UM31" i="62"/>
  <c r="UM30" i="62"/>
  <c r="UN26" i="62"/>
  <c r="UJ26" i="62"/>
  <c r="UK39" i="62" s="1"/>
  <c r="UL39" i="62" s="1"/>
  <c r="UM25" i="62"/>
  <c r="UM24" i="62"/>
  <c r="UM23" i="62"/>
  <c r="UM22" i="62"/>
  <c r="UM21" i="62"/>
  <c r="UM20" i="62"/>
  <c r="UM19" i="62"/>
  <c r="UM18" i="62"/>
  <c r="UM17" i="62"/>
  <c r="UM16" i="62"/>
  <c r="UM15" i="62"/>
  <c r="UM14" i="62"/>
  <c r="UN10" i="62"/>
  <c r="UN24" i="62" s="1"/>
  <c r="UJ10" i="62"/>
  <c r="UK25" i="62" s="1"/>
  <c r="UL25" i="62" s="1"/>
  <c r="UG90" i="62"/>
  <c r="UC89" i="62"/>
  <c r="UC88" i="62"/>
  <c r="UC87" i="62"/>
  <c r="UC86" i="62"/>
  <c r="UC85" i="62"/>
  <c r="UC84" i="62"/>
  <c r="UC83" i="62"/>
  <c r="UC81" i="62"/>
  <c r="UC80" i="62"/>
  <c r="UC79" i="62"/>
  <c r="UC78" i="62"/>
  <c r="UD74" i="62"/>
  <c r="UD88" i="62" s="1"/>
  <c r="UA89" i="62"/>
  <c r="UB89" i="62" s="1"/>
  <c r="UC73" i="62"/>
  <c r="UC72" i="62"/>
  <c r="UC71" i="62"/>
  <c r="UC70" i="62"/>
  <c r="UC69" i="62"/>
  <c r="UC68" i="62"/>
  <c r="UC67" i="62"/>
  <c r="UC65" i="62"/>
  <c r="UC64" i="62"/>
  <c r="UC63" i="62"/>
  <c r="UC62" i="62"/>
  <c r="UD58" i="62"/>
  <c r="UD73" i="62" s="1"/>
  <c r="UA72" i="62"/>
  <c r="UB72" i="62" s="1"/>
  <c r="UC57" i="62"/>
  <c r="UC56" i="62"/>
  <c r="UC55" i="62"/>
  <c r="UC54" i="62"/>
  <c r="UC53" i="62"/>
  <c r="UC52" i="62"/>
  <c r="UC51" i="62"/>
  <c r="UC49" i="62"/>
  <c r="UC48" i="62"/>
  <c r="UC47" i="62"/>
  <c r="UC46" i="62"/>
  <c r="UD42" i="62"/>
  <c r="UD56" i="62" s="1"/>
  <c r="UA57" i="62"/>
  <c r="UB57" i="62" s="1"/>
  <c r="UC41" i="62"/>
  <c r="UC40" i="62"/>
  <c r="UC39" i="62"/>
  <c r="UC38" i="62"/>
  <c r="UC37" i="62"/>
  <c r="UC36" i="62"/>
  <c r="UC35" i="62"/>
  <c r="UC33" i="62"/>
  <c r="UC32" i="62"/>
  <c r="UC31" i="62"/>
  <c r="UC30" i="62"/>
  <c r="UD26" i="62"/>
  <c r="UD41" i="62" s="1"/>
  <c r="TZ26" i="62"/>
  <c r="UA40" i="62" s="1"/>
  <c r="UB40" i="62" s="1"/>
  <c r="UC25" i="62"/>
  <c r="UC24" i="62"/>
  <c r="UC23" i="62"/>
  <c r="UC22" i="62"/>
  <c r="UC21" i="62"/>
  <c r="UC20" i="62"/>
  <c r="UC19" i="62"/>
  <c r="UC17" i="62"/>
  <c r="UC16" i="62"/>
  <c r="UC15" i="62"/>
  <c r="UC14" i="62"/>
  <c r="UD10" i="62"/>
  <c r="UD24" i="62" s="1"/>
  <c r="TZ10" i="62"/>
  <c r="UA25" i="62" s="1"/>
  <c r="UB25" i="62" s="1"/>
  <c r="TW90" i="62"/>
  <c r="TS89" i="62"/>
  <c r="TS88" i="62"/>
  <c r="TS87" i="62"/>
  <c r="TS86" i="62"/>
  <c r="TS85" i="62"/>
  <c r="TS84" i="62"/>
  <c r="TS83" i="62"/>
  <c r="TS82" i="62"/>
  <c r="TS81" i="62"/>
  <c r="TS80" i="62"/>
  <c r="TS79" i="62"/>
  <c r="TS78" i="62"/>
  <c r="TT74" i="62"/>
  <c r="TT88" i="62" s="1"/>
  <c r="TQ89" i="62"/>
  <c r="TR89" i="62" s="1"/>
  <c r="TS73" i="62"/>
  <c r="TS72" i="62"/>
  <c r="TS71" i="62"/>
  <c r="TS70" i="62"/>
  <c r="TS69" i="62"/>
  <c r="TS68" i="62"/>
  <c r="TS67" i="62"/>
  <c r="TS66" i="62"/>
  <c r="TS65" i="62"/>
  <c r="TS64" i="62"/>
  <c r="TS63" i="62"/>
  <c r="TS62" i="62"/>
  <c r="TT58" i="62"/>
  <c r="TT73" i="62" s="1"/>
  <c r="TQ72" i="62"/>
  <c r="TR72" i="62" s="1"/>
  <c r="TS57" i="62"/>
  <c r="TS56" i="62"/>
  <c r="TS55" i="62"/>
  <c r="TS54" i="62"/>
  <c r="TS53" i="62"/>
  <c r="TS52" i="62"/>
  <c r="TS51" i="62"/>
  <c r="TS50" i="62"/>
  <c r="TS49" i="62"/>
  <c r="TS48" i="62"/>
  <c r="TS47" i="62"/>
  <c r="TS46" i="62"/>
  <c r="TT42" i="62"/>
  <c r="TT56" i="62" s="1"/>
  <c r="TQ57" i="62"/>
  <c r="TR57" i="62" s="1"/>
  <c r="TS41" i="62"/>
  <c r="TS40" i="62"/>
  <c r="TS39" i="62"/>
  <c r="TS38" i="62"/>
  <c r="TS37" i="62"/>
  <c r="TS36" i="62"/>
  <c r="TS35" i="62"/>
  <c r="TS34" i="62"/>
  <c r="TS33" i="62"/>
  <c r="TS32" i="62"/>
  <c r="TS31" i="62"/>
  <c r="TS30" i="62"/>
  <c r="TT26" i="62"/>
  <c r="TT41" i="62" s="1"/>
  <c r="TP26" i="62"/>
  <c r="TQ40" i="62" s="1"/>
  <c r="TR40" i="62" s="1"/>
  <c r="TS25" i="62"/>
  <c r="TS24" i="62"/>
  <c r="TS23" i="62"/>
  <c r="TS22" i="62"/>
  <c r="TS21" i="62"/>
  <c r="TS20" i="62"/>
  <c r="TS19" i="62"/>
  <c r="TS18" i="62"/>
  <c r="TS17" i="62"/>
  <c r="TS16" i="62"/>
  <c r="TS15" i="62"/>
  <c r="TS14" i="62"/>
  <c r="TT10" i="62"/>
  <c r="TT24" i="62" s="1"/>
  <c r="TP10" i="62"/>
  <c r="TQ25" i="62" s="1"/>
  <c r="TR25" i="62" s="1"/>
  <c r="TM90" i="62"/>
  <c r="TI89" i="62"/>
  <c r="TG88" i="62"/>
  <c r="TH88" i="62" s="1"/>
  <c r="TI88" i="62" s="1"/>
  <c r="TI87" i="62"/>
  <c r="TI86" i="62"/>
  <c r="TG86" i="62"/>
  <c r="TH86" i="62" s="1"/>
  <c r="TI85" i="62"/>
  <c r="TI84" i="62"/>
  <c r="TG84" i="62"/>
  <c r="TH84" i="62" s="1"/>
  <c r="TI83" i="62"/>
  <c r="TG82" i="62"/>
  <c r="TH82" i="62" s="1"/>
  <c r="TI82" i="62" s="1"/>
  <c r="TI81" i="62"/>
  <c r="TG80" i="62"/>
  <c r="TH80" i="62" s="1"/>
  <c r="TI80" i="62" s="1"/>
  <c r="TI79" i="62"/>
  <c r="TI78" i="62"/>
  <c r="TG78" i="62"/>
  <c r="TH78" i="62" s="1"/>
  <c r="TG76" i="62"/>
  <c r="TH76" i="62" s="1"/>
  <c r="TI76" i="62" s="1"/>
  <c r="TJ74" i="62"/>
  <c r="TJ88" i="62" s="1"/>
  <c r="TI74" i="62"/>
  <c r="TG89" i="62"/>
  <c r="TH89" i="62" s="1"/>
  <c r="TI73" i="62"/>
  <c r="TI71" i="62"/>
  <c r="TI70" i="62"/>
  <c r="TI69" i="62"/>
  <c r="TI68" i="62"/>
  <c r="TI67" i="62"/>
  <c r="TI65" i="62"/>
  <c r="TI63" i="62"/>
  <c r="TI62" i="62"/>
  <c r="TJ58" i="62"/>
  <c r="TI57" i="62"/>
  <c r="TG56" i="62"/>
  <c r="TH56" i="62" s="1"/>
  <c r="TI56" i="62" s="1"/>
  <c r="TI55" i="62"/>
  <c r="TI54" i="62"/>
  <c r="TG54" i="62"/>
  <c r="TH54" i="62" s="1"/>
  <c r="TI53" i="62"/>
  <c r="TI52" i="62"/>
  <c r="TG52" i="62"/>
  <c r="TH52" i="62" s="1"/>
  <c r="TI51" i="62"/>
  <c r="TG50" i="62"/>
  <c r="TH50" i="62" s="1"/>
  <c r="TI50" i="62" s="1"/>
  <c r="TI49" i="62"/>
  <c r="TG48" i="62"/>
  <c r="TH48" i="62" s="1"/>
  <c r="TI48" i="62" s="1"/>
  <c r="TI47" i="62"/>
  <c r="TI46" i="62"/>
  <c r="TG46" i="62"/>
  <c r="TH46" i="62" s="1"/>
  <c r="TG44" i="62"/>
  <c r="TH44" i="62" s="1"/>
  <c r="TI44" i="62" s="1"/>
  <c r="TJ42" i="62"/>
  <c r="TJ56" i="62" s="1"/>
  <c r="TI42" i="62"/>
  <c r="TG57" i="62"/>
  <c r="TH57" i="62" s="1"/>
  <c r="TI41" i="62"/>
  <c r="TI39" i="62"/>
  <c r="TI38" i="62"/>
  <c r="TI37" i="62"/>
  <c r="TI36" i="62"/>
  <c r="TI35" i="62"/>
  <c r="TI33" i="62"/>
  <c r="TI31" i="62"/>
  <c r="TI30" i="62"/>
  <c r="TJ26" i="62"/>
  <c r="TF26" i="62"/>
  <c r="TG41" i="62" s="1"/>
  <c r="TH41" i="62" s="1"/>
  <c r="TI25" i="62"/>
  <c r="TI23" i="62"/>
  <c r="TI22" i="62"/>
  <c r="TI21" i="62"/>
  <c r="TI20" i="62"/>
  <c r="TI19" i="62"/>
  <c r="TI17" i="62"/>
  <c r="TI15" i="62"/>
  <c r="TI14" i="62"/>
  <c r="TJ10" i="62"/>
  <c r="TJ24" i="62" s="1"/>
  <c r="TF10" i="62"/>
  <c r="TG25" i="62" s="1"/>
  <c r="TH25" i="62" s="1"/>
  <c r="TC90" i="62"/>
  <c r="SY89" i="62"/>
  <c r="SY88" i="62"/>
  <c r="SY87" i="62"/>
  <c r="SY86" i="62"/>
  <c r="SY85" i="62"/>
  <c r="SY84" i="62"/>
  <c r="SY83" i="62"/>
  <c r="SY81" i="62"/>
  <c r="SY80" i="62"/>
  <c r="SY79" i="62"/>
  <c r="SY78" i="62"/>
  <c r="SZ74" i="62"/>
  <c r="SY73" i="62"/>
  <c r="SY72" i="62"/>
  <c r="SW72" i="62"/>
  <c r="SX72" i="62" s="1"/>
  <c r="SY71" i="62"/>
  <c r="SY70" i="62"/>
  <c r="SW70" i="62"/>
  <c r="SX70" i="62" s="1"/>
  <c r="SY69" i="62"/>
  <c r="SY68" i="62"/>
  <c r="SW68" i="62"/>
  <c r="SX68" i="62" s="1"/>
  <c r="SY67" i="62"/>
  <c r="SW66" i="62"/>
  <c r="SX66" i="62" s="1"/>
  <c r="SY66" i="62" s="1"/>
  <c r="SY65" i="62"/>
  <c r="SY64" i="62"/>
  <c r="SW64" i="62"/>
  <c r="SX64" i="62" s="1"/>
  <c r="SY63" i="62"/>
  <c r="SY62" i="62"/>
  <c r="SW62" i="62"/>
  <c r="SX62" i="62" s="1"/>
  <c r="SW60" i="62"/>
  <c r="SX60" i="62" s="1"/>
  <c r="SY60" i="62" s="1"/>
  <c r="SZ58" i="62"/>
  <c r="SZ72" i="62" s="1"/>
  <c r="SY58" i="62"/>
  <c r="SW73" i="62"/>
  <c r="SX73" i="62" s="1"/>
  <c r="SY57" i="62"/>
  <c r="SW57" i="62"/>
  <c r="SX57" i="62" s="1"/>
  <c r="SY56" i="62"/>
  <c r="SY55" i="62"/>
  <c r="SW55" i="62"/>
  <c r="SX55" i="62" s="1"/>
  <c r="SY54" i="62"/>
  <c r="SY53" i="62"/>
  <c r="SW53" i="62"/>
  <c r="SX53" i="62" s="1"/>
  <c r="SY52" i="62"/>
  <c r="SY51" i="62"/>
  <c r="SW51" i="62"/>
  <c r="SX51" i="62" s="1"/>
  <c r="SY49" i="62"/>
  <c r="SW49" i="62"/>
  <c r="SX49" i="62" s="1"/>
  <c r="SY48" i="62"/>
  <c r="SY47" i="62"/>
  <c r="SW47" i="62"/>
  <c r="SX47" i="62" s="1"/>
  <c r="SY46" i="62"/>
  <c r="SW45" i="62"/>
  <c r="SX45" i="62" s="1"/>
  <c r="SY45" i="62" s="1"/>
  <c r="SZ42" i="62"/>
  <c r="SY41" i="62"/>
  <c r="SY40" i="62"/>
  <c r="SY39" i="62"/>
  <c r="SY38" i="62"/>
  <c r="SY37" i="62"/>
  <c r="SY36" i="62"/>
  <c r="SY35" i="62"/>
  <c r="SY33" i="62"/>
  <c r="SY32" i="62"/>
  <c r="SY31" i="62"/>
  <c r="SY30" i="62"/>
  <c r="SZ26" i="62"/>
  <c r="SZ40" i="62" s="1"/>
  <c r="SV26" i="62"/>
  <c r="SW41" i="62" s="1"/>
  <c r="SX41" i="62" s="1"/>
  <c r="SY25" i="62"/>
  <c r="SY24" i="62"/>
  <c r="SY23" i="62"/>
  <c r="SY22" i="62"/>
  <c r="SY21" i="62"/>
  <c r="SY20" i="62"/>
  <c r="SY19" i="62"/>
  <c r="SY17" i="62"/>
  <c r="SY16" i="62"/>
  <c r="SY15" i="62"/>
  <c r="SY14" i="62"/>
  <c r="SZ10" i="62"/>
  <c r="SV10" i="62"/>
  <c r="SS90" i="62"/>
  <c r="SO89" i="62"/>
  <c r="SO88" i="62"/>
  <c r="SM88" i="62"/>
  <c r="SN88" i="62" s="1"/>
  <c r="SO87" i="62"/>
  <c r="SO86" i="62"/>
  <c r="SM86" i="62"/>
  <c r="SN86" i="62" s="1"/>
  <c r="SO85" i="62"/>
  <c r="SO84" i="62"/>
  <c r="SM84" i="62"/>
  <c r="SN84" i="62" s="1"/>
  <c r="SO83" i="62"/>
  <c r="SO82" i="62"/>
  <c r="SM82" i="62"/>
  <c r="SN82" i="62" s="1"/>
  <c r="SO81" i="62"/>
  <c r="SO80" i="62"/>
  <c r="SM80" i="62"/>
  <c r="SN80" i="62" s="1"/>
  <c r="SO78" i="62"/>
  <c r="SM78" i="62"/>
  <c r="SN78" i="62" s="1"/>
  <c r="SO77" i="62"/>
  <c r="SM76" i="62"/>
  <c r="SN76" i="62" s="1"/>
  <c r="SP74" i="62"/>
  <c r="SP88" i="62" s="1"/>
  <c r="SO74" i="62"/>
  <c r="SM89" i="62"/>
  <c r="SN89" i="62" s="1"/>
  <c r="SO73" i="62"/>
  <c r="SM73" i="62"/>
  <c r="SN73" i="62" s="1"/>
  <c r="SO72" i="62"/>
  <c r="SO71" i="62"/>
  <c r="SM71" i="62"/>
  <c r="SN71" i="62" s="1"/>
  <c r="SO70" i="62"/>
  <c r="SO69" i="62"/>
  <c r="SM69" i="62"/>
  <c r="SN69" i="62" s="1"/>
  <c r="SO68" i="62"/>
  <c r="SO67" i="62"/>
  <c r="SM67" i="62"/>
  <c r="SN67" i="62" s="1"/>
  <c r="SO66" i="62"/>
  <c r="SO65" i="62"/>
  <c r="SM65" i="62"/>
  <c r="SN65" i="62" s="1"/>
  <c r="SO64" i="62"/>
  <c r="SM63" i="62"/>
  <c r="SN63" i="62" s="1"/>
  <c r="SO63" i="62" s="1"/>
  <c r="SO62" i="62"/>
  <c r="SO61" i="62"/>
  <c r="SM61" i="62"/>
  <c r="SN61" i="62" s="1"/>
  <c r="SP58" i="62"/>
  <c r="SO57" i="62"/>
  <c r="SO56" i="62"/>
  <c r="SM56" i="62"/>
  <c r="SN56" i="62" s="1"/>
  <c r="SO55" i="62"/>
  <c r="SO54" i="62"/>
  <c r="SM54" i="62"/>
  <c r="SN54" i="62" s="1"/>
  <c r="SO53" i="62"/>
  <c r="SO52" i="62"/>
  <c r="SM52" i="62"/>
  <c r="SN52" i="62" s="1"/>
  <c r="SO51" i="62"/>
  <c r="SO50" i="62"/>
  <c r="SM50" i="62"/>
  <c r="SN50" i="62" s="1"/>
  <c r="SO49" i="62"/>
  <c r="SO48" i="62"/>
  <c r="SM48" i="62"/>
  <c r="SN48" i="62" s="1"/>
  <c r="SO46" i="62"/>
  <c r="SM46" i="62"/>
  <c r="SN46" i="62" s="1"/>
  <c r="SO45" i="62"/>
  <c r="SM44" i="62"/>
  <c r="SN44" i="62" s="1"/>
  <c r="SP42" i="62"/>
  <c r="SP56" i="62" s="1"/>
  <c r="SO42" i="62"/>
  <c r="SM57" i="62"/>
  <c r="SN57" i="62" s="1"/>
  <c r="SO41" i="62"/>
  <c r="SO40" i="62"/>
  <c r="SO39" i="62"/>
  <c r="SO38" i="62"/>
  <c r="SO37" i="62"/>
  <c r="SO36" i="62"/>
  <c r="SO35" i="62"/>
  <c r="SO34" i="62"/>
  <c r="SO33" i="62"/>
  <c r="SO32" i="62"/>
  <c r="SO30" i="62"/>
  <c r="SO29" i="62"/>
  <c r="SP26" i="62"/>
  <c r="SL26" i="62"/>
  <c r="SM41" i="62" s="1"/>
  <c r="SN41" i="62" s="1"/>
  <c r="SO25" i="62"/>
  <c r="SO24" i="62"/>
  <c r="SO23" i="62"/>
  <c r="SO22" i="62"/>
  <c r="SO21" i="62"/>
  <c r="SO20" i="62"/>
  <c r="SO19" i="62"/>
  <c r="SO18" i="62"/>
  <c r="SO17" i="62"/>
  <c r="SO16" i="62"/>
  <c r="SO14" i="62"/>
  <c r="SO13" i="62"/>
  <c r="SP10" i="62"/>
  <c r="SP24" i="62" s="1"/>
  <c r="SL10" i="62"/>
  <c r="SM25" i="62" s="1"/>
  <c r="SN25" i="62" s="1"/>
  <c r="SI90" i="62"/>
  <c r="SE89" i="62"/>
  <c r="SE88" i="62"/>
  <c r="SE87" i="62"/>
  <c r="SE86" i="62"/>
  <c r="SE85" i="62"/>
  <c r="SE84" i="62"/>
  <c r="SE83" i="62"/>
  <c r="SE81" i="62"/>
  <c r="SE80" i="62"/>
  <c r="SE79" i="62"/>
  <c r="SE78" i="62"/>
  <c r="SF74" i="62"/>
  <c r="SE73" i="62"/>
  <c r="SE72" i="62"/>
  <c r="SC72" i="62"/>
  <c r="SD72" i="62" s="1"/>
  <c r="SE71" i="62"/>
  <c r="SE70" i="62"/>
  <c r="SC70" i="62"/>
  <c r="SD70" i="62" s="1"/>
  <c r="SE69" i="62"/>
  <c r="SE68" i="62"/>
  <c r="SC68" i="62"/>
  <c r="SD68" i="62" s="1"/>
  <c r="SE67" i="62"/>
  <c r="SC66" i="62"/>
  <c r="SD66" i="62" s="1"/>
  <c r="SE66" i="62" s="1"/>
  <c r="SE65" i="62"/>
  <c r="SE64" i="62"/>
  <c r="SC64" i="62"/>
  <c r="SD64" i="62" s="1"/>
  <c r="SE63" i="62"/>
  <c r="SE62" i="62"/>
  <c r="SC62" i="62"/>
  <c r="SD62" i="62" s="1"/>
  <c r="SC60" i="62"/>
  <c r="SD60" i="62" s="1"/>
  <c r="SE60" i="62" s="1"/>
  <c r="SF58" i="62"/>
  <c r="SF72" i="62" s="1"/>
  <c r="SE58" i="62"/>
  <c r="SC73" i="62"/>
  <c r="SD73" i="62" s="1"/>
  <c r="SE57" i="62"/>
  <c r="SC57" i="62"/>
  <c r="SD57" i="62" s="1"/>
  <c r="SE56" i="62"/>
  <c r="SE55" i="62"/>
  <c r="SC55" i="62"/>
  <c r="SD55" i="62" s="1"/>
  <c r="SE54" i="62"/>
  <c r="SE53" i="62"/>
  <c r="SC53" i="62"/>
  <c r="SD53" i="62" s="1"/>
  <c r="SE52" i="62"/>
  <c r="SE51" i="62"/>
  <c r="SC51" i="62"/>
  <c r="SD51" i="62" s="1"/>
  <c r="SE49" i="62"/>
  <c r="SC49" i="62"/>
  <c r="SD49" i="62" s="1"/>
  <c r="SE48" i="62"/>
  <c r="SE47" i="62"/>
  <c r="SC47" i="62"/>
  <c r="SD47" i="62" s="1"/>
  <c r="SE46" i="62"/>
  <c r="SC45" i="62"/>
  <c r="SD45" i="62" s="1"/>
  <c r="SE45" i="62" s="1"/>
  <c r="SF42" i="62"/>
  <c r="SE41" i="62"/>
  <c r="SE40" i="62"/>
  <c r="SE39" i="62"/>
  <c r="SE38" i="62"/>
  <c r="SE37" i="62"/>
  <c r="SE36" i="62"/>
  <c r="SE35" i="62"/>
  <c r="SE33" i="62"/>
  <c r="SE32" i="62"/>
  <c r="SE31" i="62"/>
  <c r="SE30" i="62"/>
  <c r="SF26" i="62"/>
  <c r="SF40" i="62" s="1"/>
  <c r="SB26" i="62"/>
  <c r="SC41" i="62" s="1"/>
  <c r="SD41" i="62" s="1"/>
  <c r="SE25" i="62"/>
  <c r="SE24" i="62"/>
  <c r="SE23" i="62"/>
  <c r="SE22" i="62"/>
  <c r="SE21" i="62"/>
  <c r="SE20" i="62"/>
  <c r="SE19" i="62"/>
  <c r="SE17" i="62"/>
  <c r="SE16" i="62"/>
  <c r="SE15" i="62"/>
  <c r="SE14" i="62"/>
  <c r="SF10" i="62"/>
  <c r="SB10" i="62"/>
  <c r="RY90" i="62"/>
  <c r="RU89" i="62"/>
  <c r="RU87" i="62"/>
  <c r="RU86" i="62"/>
  <c r="RU85" i="62"/>
  <c r="RU84" i="62"/>
  <c r="RU83" i="62"/>
  <c r="RU82" i="62"/>
  <c r="RU81" i="62"/>
  <c r="RU80" i="62"/>
  <c r="RU79" i="62"/>
  <c r="RU78" i="62"/>
  <c r="RV74" i="62"/>
  <c r="RV88" i="62" s="1"/>
  <c r="RS89" i="62"/>
  <c r="RT89" i="62" s="1"/>
  <c r="RU73" i="62"/>
  <c r="RU71" i="62"/>
  <c r="RU70" i="62"/>
  <c r="RU69" i="62"/>
  <c r="RU68" i="62"/>
  <c r="RU67" i="62"/>
  <c r="RU66" i="62"/>
  <c r="RU65" i="62"/>
  <c r="RU64" i="62"/>
  <c r="RU63" i="62"/>
  <c r="RU62" i="62"/>
  <c r="RV58" i="62"/>
  <c r="RV73" i="62" s="1"/>
  <c r="RS72" i="62"/>
  <c r="RT72" i="62" s="1"/>
  <c r="RU72" i="62" s="1"/>
  <c r="RU57" i="62"/>
  <c r="RU55" i="62"/>
  <c r="RU54" i="62"/>
  <c r="RU53" i="62"/>
  <c r="RU52" i="62"/>
  <c r="RU51" i="62"/>
  <c r="RU50" i="62"/>
  <c r="RU49" i="62"/>
  <c r="RU48" i="62"/>
  <c r="RU47" i="62"/>
  <c r="RU46" i="62"/>
  <c r="RV42" i="62"/>
  <c r="RV56" i="62" s="1"/>
  <c r="RS57" i="62"/>
  <c r="RT57" i="62" s="1"/>
  <c r="RU41" i="62"/>
  <c r="RU39" i="62"/>
  <c r="RU38" i="62"/>
  <c r="RU37" i="62"/>
  <c r="RU36" i="62"/>
  <c r="RU35" i="62"/>
  <c r="RU34" i="62"/>
  <c r="RU33" i="62"/>
  <c r="RU32" i="62"/>
  <c r="RU31" i="62"/>
  <c r="RU30" i="62"/>
  <c r="RV26" i="62"/>
  <c r="RV41" i="62" s="1"/>
  <c r="RR26" i="62"/>
  <c r="RS40" i="62" s="1"/>
  <c r="RT40" i="62" s="1"/>
  <c r="RU40" i="62" s="1"/>
  <c r="RU25" i="62"/>
  <c r="RU23" i="62"/>
  <c r="RU22" i="62"/>
  <c r="RU21" i="62"/>
  <c r="RU20" i="62"/>
  <c r="RU19" i="62"/>
  <c r="RU18" i="62"/>
  <c r="RU17" i="62"/>
  <c r="RU16" i="62"/>
  <c r="RU15" i="62"/>
  <c r="RU14" i="62"/>
  <c r="RV10" i="62"/>
  <c r="RV24" i="62" s="1"/>
  <c r="RR10" i="62"/>
  <c r="RS25" i="62" s="1"/>
  <c r="RT25" i="62" s="1"/>
  <c r="RO90" i="62"/>
  <c r="RK89" i="62"/>
  <c r="RK88" i="62"/>
  <c r="RK87" i="62"/>
  <c r="RK86" i="62"/>
  <c r="RK85" i="62"/>
  <c r="RK84" i="62"/>
  <c r="RK83" i="62"/>
  <c r="RK82" i="62"/>
  <c r="RK81" i="62"/>
  <c r="RK79" i="62"/>
  <c r="RK78" i="62"/>
  <c r="RL74" i="62"/>
  <c r="RL88" i="62" s="1"/>
  <c r="RI89" i="62"/>
  <c r="RJ89" i="62" s="1"/>
  <c r="RK73" i="62"/>
  <c r="RK72" i="62"/>
  <c r="RK71" i="62"/>
  <c r="RK70" i="62"/>
  <c r="RK69" i="62"/>
  <c r="RK68" i="62"/>
  <c r="RK67" i="62"/>
  <c r="RK66" i="62"/>
  <c r="RK65" i="62"/>
  <c r="RK63" i="62"/>
  <c r="RK62" i="62"/>
  <c r="RL58" i="62"/>
  <c r="RL73" i="62" s="1"/>
  <c r="RI72" i="62"/>
  <c r="RJ72" i="62" s="1"/>
  <c r="RK57" i="62"/>
  <c r="RK56" i="62"/>
  <c r="RK55" i="62"/>
  <c r="RK54" i="62"/>
  <c r="RK53" i="62"/>
  <c r="RK52" i="62"/>
  <c r="RK51" i="62"/>
  <c r="RK50" i="62"/>
  <c r="RK49" i="62"/>
  <c r="RK47" i="62"/>
  <c r="RK46" i="62"/>
  <c r="RL42" i="62"/>
  <c r="RL56" i="62" s="1"/>
  <c r="RI57" i="62"/>
  <c r="RJ57" i="62" s="1"/>
  <c r="RK41" i="62"/>
  <c r="RK40" i="62"/>
  <c r="RK39" i="62"/>
  <c r="RK38" i="62"/>
  <c r="RK37" i="62"/>
  <c r="RK36" i="62"/>
  <c r="RK35" i="62"/>
  <c r="RK34" i="62"/>
  <c r="RK33" i="62"/>
  <c r="RK31" i="62"/>
  <c r="RK30" i="62"/>
  <c r="RL26" i="62"/>
  <c r="RL41" i="62" s="1"/>
  <c r="RH26" i="62"/>
  <c r="RI40" i="62" s="1"/>
  <c r="RJ40" i="62" s="1"/>
  <c r="RK25" i="62"/>
  <c r="RK24" i="62"/>
  <c r="RK23" i="62"/>
  <c r="RK22" i="62"/>
  <c r="RK21" i="62"/>
  <c r="RK20" i="62"/>
  <c r="RK19" i="62"/>
  <c r="RK18" i="62"/>
  <c r="RK17" i="62"/>
  <c r="RK15" i="62"/>
  <c r="RK14" i="62"/>
  <c r="RL10" i="62"/>
  <c r="RL24" i="62" s="1"/>
  <c r="RH10" i="62"/>
  <c r="RI25" i="62" s="1"/>
  <c r="RJ25" i="62" s="1"/>
  <c r="RE90" i="62"/>
  <c r="RA89" i="62"/>
  <c r="RA88" i="62"/>
  <c r="RA87" i="62"/>
  <c r="RA86" i="62"/>
  <c r="RA85" i="62"/>
  <c r="RA84" i="62"/>
  <c r="RA83" i="62"/>
  <c r="RA82" i="62"/>
  <c r="RA81" i="62"/>
  <c r="RA80" i="62"/>
  <c r="RA79" i="62"/>
  <c r="RA78" i="62"/>
  <c r="RB74" i="62"/>
  <c r="RB88" i="62" s="1"/>
  <c r="QY89" i="62"/>
  <c r="QZ89" i="62" s="1"/>
  <c r="RA73" i="62"/>
  <c r="RA72" i="62"/>
  <c r="RA71" i="62"/>
  <c r="RA70" i="62"/>
  <c r="RA69" i="62"/>
  <c r="RA68" i="62"/>
  <c r="RA67" i="62"/>
  <c r="RA66" i="62"/>
  <c r="RA65" i="62"/>
  <c r="RA64" i="62"/>
  <c r="RA63" i="62"/>
  <c r="RA62" i="62"/>
  <c r="RB58" i="62"/>
  <c r="RB73" i="62" s="1"/>
  <c r="QY72" i="62"/>
  <c r="QZ72" i="62" s="1"/>
  <c r="RA57" i="62"/>
  <c r="RA56" i="62"/>
  <c r="RA55" i="62"/>
  <c r="RA54" i="62"/>
  <c r="RA53" i="62"/>
  <c r="RA52" i="62"/>
  <c r="RA51" i="62"/>
  <c r="RA50" i="62"/>
  <c r="RA49" i="62"/>
  <c r="RA48" i="62"/>
  <c r="RA47" i="62"/>
  <c r="RA46" i="62"/>
  <c r="RB42" i="62"/>
  <c r="RB56" i="62" s="1"/>
  <c r="QY57" i="62"/>
  <c r="QZ57" i="62" s="1"/>
  <c r="RA41" i="62"/>
  <c r="RA40" i="62"/>
  <c r="RA39" i="62"/>
  <c r="RA38" i="62"/>
  <c r="RA37" i="62"/>
  <c r="RA36" i="62"/>
  <c r="RA35" i="62"/>
  <c r="RA34" i="62"/>
  <c r="RA33" i="62"/>
  <c r="RA32" i="62"/>
  <c r="RA31" i="62"/>
  <c r="RA30" i="62"/>
  <c r="RB26" i="62"/>
  <c r="RB41" i="62" s="1"/>
  <c r="QX26" i="62"/>
  <c r="QY40" i="62" s="1"/>
  <c r="QZ40" i="62" s="1"/>
  <c r="RA25" i="62"/>
  <c r="RA24" i="62"/>
  <c r="RA23" i="62"/>
  <c r="RA22" i="62"/>
  <c r="RA21" i="62"/>
  <c r="RA20" i="62"/>
  <c r="RA19" i="62"/>
  <c r="RA18" i="62"/>
  <c r="RA17" i="62"/>
  <c r="RA16" i="62"/>
  <c r="RA15" i="62"/>
  <c r="RA14" i="62"/>
  <c r="RB10" i="62"/>
  <c r="RB24" i="62" s="1"/>
  <c r="QX10" i="62"/>
  <c r="QY25" i="62" s="1"/>
  <c r="QZ25" i="62" s="1"/>
  <c r="QU90" i="62"/>
  <c r="QQ89" i="62"/>
  <c r="QQ88" i="62"/>
  <c r="QQ87" i="62"/>
  <c r="QQ86" i="62"/>
  <c r="QQ85" i="62"/>
  <c r="QQ84" i="62"/>
  <c r="QQ83" i="62"/>
  <c r="QQ82" i="62"/>
  <c r="QQ81" i="62"/>
  <c r="QQ80" i="62"/>
  <c r="QQ79" i="62"/>
  <c r="QQ78" i="62"/>
  <c r="QR74" i="62"/>
  <c r="QR88" i="62" s="1"/>
  <c r="QO89" i="62"/>
  <c r="QP89" i="62" s="1"/>
  <c r="QQ73" i="62"/>
  <c r="QQ72" i="62"/>
  <c r="QQ71" i="62"/>
  <c r="QQ70" i="62"/>
  <c r="QQ69" i="62"/>
  <c r="QQ68" i="62"/>
  <c r="QQ67" i="62"/>
  <c r="QQ66" i="62"/>
  <c r="QQ65" i="62"/>
  <c r="QQ64" i="62"/>
  <c r="QQ63" i="62"/>
  <c r="QQ62" i="62"/>
  <c r="QR58" i="62"/>
  <c r="QR73" i="62" s="1"/>
  <c r="QO72" i="62"/>
  <c r="QP72" i="62" s="1"/>
  <c r="QQ57" i="62"/>
  <c r="QQ56" i="62"/>
  <c r="QQ55" i="62"/>
  <c r="QQ54" i="62"/>
  <c r="QQ53" i="62"/>
  <c r="QQ52" i="62"/>
  <c r="QQ51" i="62"/>
  <c r="QQ50" i="62"/>
  <c r="QQ49" i="62"/>
  <c r="QQ48" i="62"/>
  <c r="QQ47" i="62"/>
  <c r="QQ46" i="62"/>
  <c r="QR42" i="62"/>
  <c r="QR56" i="62" s="1"/>
  <c r="QO57" i="62"/>
  <c r="QP57" i="62" s="1"/>
  <c r="QQ41" i="62"/>
  <c r="QQ40" i="62"/>
  <c r="QQ39" i="62"/>
  <c r="QQ38" i="62"/>
  <c r="QQ37" i="62"/>
  <c r="QQ36" i="62"/>
  <c r="QQ35" i="62"/>
  <c r="QQ34" i="62"/>
  <c r="QQ33" i="62"/>
  <c r="QQ32" i="62"/>
  <c r="QQ31" i="62"/>
  <c r="QQ30" i="62"/>
  <c r="QR26" i="62"/>
  <c r="QR41" i="62" s="1"/>
  <c r="QN26" i="62"/>
  <c r="QO40" i="62" s="1"/>
  <c r="QP40" i="62" s="1"/>
  <c r="QQ25" i="62"/>
  <c r="QQ24" i="62"/>
  <c r="QQ23" i="62"/>
  <c r="QQ22" i="62"/>
  <c r="QQ21" i="62"/>
  <c r="QQ20" i="62"/>
  <c r="QQ19" i="62"/>
  <c r="QQ18" i="62"/>
  <c r="QQ17" i="62"/>
  <c r="QQ16" i="62"/>
  <c r="QQ15" i="62"/>
  <c r="QQ14" i="62"/>
  <c r="QR10" i="62"/>
  <c r="QR24" i="62" s="1"/>
  <c r="QN10" i="62"/>
  <c r="QO25" i="62" s="1"/>
  <c r="QP25" i="62" s="1"/>
  <c r="QK90" i="62"/>
  <c r="QG89" i="62"/>
  <c r="QG88" i="62"/>
  <c r="QG87" i="62"/>
  <c r="QG86" i="62"/>
  <c r="QG85" i="62"/>
  <c r="QG84" i="62"/>
  <c r="QG83" i="62"/>
  <c r="QG82" i="62"/>
  <c r="QG81" i="62"/>
  <c r="QG80" i="62"/>
  <c r="QG79" i="62"/>
  <c r="QG78" i="62"/>
  <c r="QH74" i="62"/>
  <c r="QH88" i="62" s="1"/>
  <c r="QE89" i="62"/>
  <c r="QF89" i="62" s="1"/>
  <c r="QG73" i="62"/>
  <c r="QG72" i="62"/>
  <c r="QG71" i="62"/>
  <c r="QG70" i="62"/>
  <c r="QG69" i="62"/>
  <c r="QG68" i="62"/>
  <c r="QG67" i="62"/>
  <c r="QG66" i="62"/>
  <c r="QG65" i="62"/>
  <c r="QG64" i="62"/>
  <c r="QG63" i="62"/>
  <c r="QG62" i="62"/>
  <c r="QH58" i="62"/>
  <c r="QH73" i="62" s="1"/>
  <c r="QE72" i="62"/>
  <c r="QF72" i="62" s="1"/>
  <c r="QG57" i="62"/>
  <c r="QG56" i="62"/>
  <c r="QG55" i="62"/>
  <c r="QG54" i="62"/>
  <c r="QG53" i="62"/>
  <c r="QG52" i="62"/>
  <c r="QG51" i="62"/>
  <c r="QG50" i="62"/>
  <c r="QG49" i="62"/>
  <c r="QG48" i="62"/>
  <c r="QG47" i="62"/>
  <c r="QG46" i="62"/>
  <c r="QH42" i="62"/>
  <c r="QH56" i="62" s="1"/>
  <c r="QE57" i="62"/>
  <c r="QF57" i="62" s="1"/>
  <c r="QG41" i="62"/>
  <c r="QG40" i="62"/>
  <c r="QG39" i="62"/>
  <c r="QG38" i="62"/>
  <c r="QG37" i="62"/>
  <c r="QG36" i="62"/>
  <c r="QG35" i="62"/>
  <c r="QG34" i="62"/>
  <c r="QG33" i="62"/>
  <c r="QG32" i="62"/>
  <c r="QG31" i="62"/>
  <c r="QG30" i="62"/>
  <c r="QH26" i="62"/>
  <c r="QH41" i="62" s="1"/>
  <c r="QD26" i="62"/>
  <c r="QE40" i="62" s="1"/>
  <c r="QF40" i="62" s="1"/>
  <c r="QG25" i="62"/>
  <c r="QG24" i="62"/>
  <c r="QG23" i="62"/>
  <c r="QG22" i="62"/>
  <c r="QG21" i="62"/>
  <c r="QG20" i="62"/>
  <c r="QG19" i="62"/>
  <c r="QG18" i="62"/>
  <c r="QG17" i="62"/>
  <c r="QG16" i="62"/>
  <c r="QG15" i="62"/>
  <c r="QG14" i="62"/>
  <c r="QH10" i="62"/>
  <c r="QH24" i="62" s="1"/>
  <c r="QD10" i="62"/>
  <c r="QE25" i="62" s="1"/>
  <c r="QF25" i="62" s="1"/>
  <c r="QA90" i="62"/>
  <c r="PW89" i="62"/>
  <c r="PW88" i="62"/>
  <c r="PU88" i="62"/>
  <c r="PV88" i="62" s="1"/>
  <c r="PW87" i="62"/>
  <c r="PW86" i="62"/>
  <c r="PU86" i="62"/>
  <c r="PV86" i="62" s="1"/>
  <c r="PW85" i="62"/>
  <c r="PW84" i="62"/>
  <c r="PU84" i="62"/>
  <c r="PV84" i="62" s="1"/>
  <c r="PW83" i="62"/>
  <c r="PW82" i="62"/>
  <c r="PU82" i="62"/>
  <c r="PV82" i="62" s="1"/>
  <c r="PW81" i="62"/>
  <c r="PW80" i="62"/>
  <c r="PU80" i="62"/>
  <c r="PV80" i="62" s="1"/>
  <c r="PW79" i="62"/>
  <c r="PW78" i="62"/>
  <c r="PU78" i="62"/>
  <c r="PV78" i="62" s="1"/>
  <c r="PU76" i="62"/>
  <c r="PV76" i="62" s="1"/>
  <c r="PW76" i="62" s="1"/>
  <c r="PX74" i="62"/>
  <c r="PX88" i="62" s="1"/>
  <c r="PW74" i="62"/>
  <c r="PU89" i="62"/>
  <c r="PV89" i="62" s="1"/>
  <c r="PW73" i="62"/>
  <c r="PW72" i="62"/>
  <c r="PW71" i="62"/>
  <c r="PW70" i="62"/>
  <c r="PW69" i="62"/>
  <c r="PW68" i="62"/>
  <c r="PW67" i="62"/>
  <c r="PW66" i="62"/>
  <c r="PW65" i="62"/>
  <c r="PW64" i="62"/>
  <c r="PW63" i="62"/>
  <c r="PW62" i="62"/>
  <c r="PX58" i="62"/>
  <c r="PW57" i="62"/>
  <c r="PW56" i="62"/>
  <c r="PU56" i="62"/>
  <c r="PV56" i="62" s="1"/>
  <c r="PW55" i="62"/>
  <c r="PW54" i="62"/>
  <c r="PU54" i="62"/>
  <c r="PV54" i="62" s="1"/>
  <c r="PW53" i="62"/>
  <c r="PW52" i="62"/>
  <c r="PU52" i="62"/>
  <c r="PV52" i="62" s="1"/>
  <c r="PW51" i="62"/>
  <c r="PW50" i="62"/>
  <c r="PU50" i="62"/>
  <c r="PV50" i="62" s="1"/>
  <c r="PW49" i="62"/>
  <c r="PW48" i="62"/>
  <c r="PU48" i="62"/>
  <c r="PV48" i="62" s="1"/>
  <c r="PW47" i="62"/>
  <c r="PW46" i="62"/>
  <c r="PU46" i="62"/>
  <c r="PV46" i="62" s="1"/>
  <c r="PU44" i="62"/>
  <c r="PV44" i="62" s="1"/>
  <c r="PX42" i="62"/>
  <c r="PX56" i="62" s="1"/>
  <c r="PW42" i="62"/>
  <c r="PU57" i="62"/>
  <c r="PV57" i="62" s="1"/>
  <c r="PW41" i="62"/>
  <c r="PW40" i="62"/>
  <c r="PW39" i="62"/>
  <c r="PW38" i="62"/>
  <c r="PW37" i="62"/>
  <c r="PW36" i="62"/>
  <c r="PW35" i="62"/>
  <c r="PW34" i="62"/>
  <c r="PW33" i="62"/>
  <c r="PW32" i="62"/>
  <c r="PW31" i="62"/>
  <c r="PW30" i="62"/>
  <c r="PX26" i="62"/>
  <c r="PT26" i="62"/>
  <c r="PU41" i="62" s="1"/>
  <c r="PV41" i="62" s="1"/>
  <c r="PW25" i="62"/>
  <c r="PW24" i="62"/>
  <c r="PW23" i="62"/>
  <c r="PW22" i="62"/>
  <c r="PW21" i="62"/>
  <c r="PW20" i="62"/>
  <c r="PW19" i="62"/>
  <c r="PW18" i="62"/>
  <c r="PW17" i="62"/>
  <c r="PW16" i="62"/>
  <c r="PW15" i="62"/>
  <c r="PW14" i="62"/>
  <c r="PX10" i="62"/>
  <c r="PX24" i="62" s="1"/>
  <c r="PT10" i="62"/>
  <c r="PU25" i="62" s="1"/>
  <c r="PV25" i="62" s="1"/>
  <c r="PQ90" i="62"/>
  <c r="PM89" i="62"/>
  <c r="PM88" i="62"/>
  <c r="PM87" i="62"/>
  <c r="PM86" i="62"/>
  <c r="PM85" i="62"/>
  <c r="PM84" i="62"/>
  <c r="PM83" i="62"/>
  <c r="PM82" i="62"/>
  <c r="PM81" i="62"/>
  <c r="PM78" i="62"/>
  <c r="PM77" i="62"/>
  <c r="PN74" i="62"/>
  <c r="PN88" i="62" s="1"/>
  <c r="PK89" i="62"/>
  <c r="PL89" i="62" s="1"/>
  <c r="PM73" i="62"/>
  <c r="PM72" i="62"/>
  <c r="PM71" i="62"/>
  <c r="PM70" i="62"/>
  <c r="PM69" i="62"/>
  <c r="PM68" i="62"/>
  <c r="PM67" i="62"/>
  <c r="PM66" i="62"/>
  <c r="PM65" i="62"/>
  <c r="PM62" i="62"/>
  <c r="PM61" i="62"/>
  <c r="PN58" i="62"/>
  <c r="PN73" i="62" s="1"/>
  <c r="PK72" i="62"/>
  <c r="PL72" i="62" s="1"/>
  <c r="PM57" i="62"/>
  <c r="PM56" i="62"/>
  <c r="PM55" i="62"/>
  <c r="PM54" i="62"/>
  <c r="PM53" i="62"/>
  <c r="PM52" i="62"/>
  <c r="PM51" i="62"/>
  <c r="PM50" i="62"/>
  <c r="PM49" i="62"/>
  <c r="PM46" i="62"/>
  <c r="PM45" i="62"/>
  <c r="PN42" i="62"/>
  <c r="PN56" i="62" s="1"/>
  <c r="PK57" i="62"/>
  <c r="PL57" i="62" s="1"/>
  <c r="PM41" i="62"/>
  <c r="PM40" i="62"/>
  <c r="PM39" i="62"/>
  <c r="PM38" i="62"/>
  <c r="PM37" i="62"/>
  <c r="PM36" i="62"/>
  <c r="PM35" i="62"/>
  <c r="PM34" i="62"/>
  <c r="PM33" i="62"/>
  <c r="PM30" i="62"/>
  <c r="PM29" i="62"/>
  <c r="PN26" i="62"/>
  <c r="PN41" i="62" s="1"/>
  <c r="PJ26" i="62"/>
  <c r="PK40" i="62" s="1"/>
  <c r="PL40" i="62" s="1"/>
  <c r="PM25" i="62"/>
  <c r="PM24" i="62"/>
  <c r="PM23" i="62"/>
  <c r="PM22" i="62"/>
  <c r="PM21" i="62"/>
  <c r="PM20" i="62"/>
  <c r="PM19" i="62"/>
  <c r="PM18" i="62"/>
  <c r="PM17" i="62"/>
  <c r="PM14" i="62"/>
  <c r="PM13" i="62"/>
  <c r="PN10" i="62"/>
  <c r="PN24" i="62" s="1"/>
  <c r="PJ10" i="62"/>
  <c r="PK25" i="62" s="1"/>
  <c r="PL25" i="62" s="1"/>
  <c r="PG90" i="62"/>
  <c r="PC89" i="62"/>
  <c r="PC88" i="62"/>
  <c r="PA88" i="62"/>
  <c r="PB88" i="62" s="1"/>
  <c r="PC87" i="62"/>
  <c r="PC86" i="62"/>
  <c r="PA86" i="62"/>
  <c r="PB86" i="62" s="1"/>
  <c r="PC85" i="62"/>
  <c r="PC84" i="62"/>
  <c r="PA84" i="62"/>
  <c r="PB84" i="62" s="1"/>
  <c r="PC83" i="62"/>
  <c r="PC82" i="62"/>
  <c r="PA82" i="62"/>
  <c r="PB82" i="62" s="1"/>
  <c r="PC81" i="62"/>
  <c r="PC80" i="62"/>
  <c r="PA80" i="62"/>
  <c r="PB80" i="62" s="1"/>
  <c r="PC79" i="62"/>
  <c r="PC78" i="62"/>
  <c r="PA78" i="62"/>
  <c r="PB78" i="62" s="1"/>
  <c r="PA76" i="62"/>
  <c r="PB76" i="62" s="1"/>
  <c r="PC76" i="62" s="1"/>
  <c r="PD74" i="62"/>
  <c r="PD88" i="62" s="1"/>
  <c r="PC74" i="62"/>
  <c r="PA89" i="62"/>
  <c r="PB89" i="62" s="1"/>
  <c r="PC73" i="62"/>
  <c r="PC72" i="62"/>
  <c r="PC71" i="62"/>
  <c r="PC70" i="62"/>
  <c r="PC69" i="62"/>
  <c r="PC68" i="62"/>
  <c r="PC67" i="62"/>
  <c r="PC66" i="62"/>
  <c r="PC65" i="62"/>
  <c r="PC64" i="62"/>
  <c r="PC63" i="62"/>
  <c r="PC62" i="62"/>
  <c r="PD58" i="62"/>
  <c r="PC57" i="62"/>
  <c r="PC56" i="62"/>
  <c r="PA56" i="62"/>
  <c r="PB56" i="62" s="1"/>
  <c r="PC55" i="62"/>
  <c r="PC54" i="62"/>
  <c r="PA54" i="62"/>
  <c r="PB54" i="62" s="1"/>
  <c r="PC53" i="62"/>
  <c r="PC52" i="62"/>
  <c r="PA52" i="62"/>
  <c r="PB52" i="62" s="1"/>
  <c r="PC51" i="62"/>
  <c r="PC50" i="62"/>
  <c r="PA50" i="62"/>
  <c r="PB50" i="62" s="1"/>
  <c r="PC49" i="62"/>
  <c r="PC48" i="62"/>
  <c r="PA48" i="62"/>
  <c r="PB48" i="62" s="1"/>
  <c r="PC47" i="62"/>
  <c r="PC46" i="62"/>
  <c r="PA46" i="62"/>
  <c r="PB46" i="62" s="1"/>
  <c r="PA44" i="62"/>
  <c r="PB44" i="62" s="1"/>
  <c r="PD42" i="62"/>
  <c r="PD56" i="62" s="1"/>
  <c r="PC42" i="62"/>
  <c r="PA57" i="62"/>
  <c r="PB57" i="62" s="1"/>
  <c r="PC41" i="62"/>
  <c r="PC40" i="62"/>
  <c r="PC39" i="62"/>
  <c r="PC38" i="62"/>
  <c r="PC37" i="62"/>
  <c r="PC36" i="62"/>
  <c r="PC35" i="62"/>
  <c r="PC34" i="62"/>
  <c r="PC33" i="62"/>
  <c r="PC32" i="62"/>
  <c r="PC31" i="62"/>
  <c r="PC30" i="62"/>
  <c r="PD26" i="62"/>
  <c r="OZ26" i="62"/>
  <c r="PA41" i="62" s="1"/>
  <c r="PB41" i="62" s="1"/>
  <c r="PC25" i="62"/>
  <c r="PC24" i="62"/>
  <c r="PC23" i="62"/>
  <c r="PC22" i="62"/>
  <c r="PC21" i="62"/>
  <c r="PC20" i="62"/>
  <c r="PC19" i="62"/>
  <c r="PC18" i="62"/>
  <c r="PC17" i="62"/>
  <c r="PC16" i="62"/>
  <c r="PC15" i="62"/>
  <c r="PC14" i="62"/>
  <c r="PD10" i="62"/>
  <c r="PD24" i="62" s="1"/>
  <c r="OZ10" i="62"/>
  <c r="PA25" i="62" s="1"/>
  <c r="PB25" i="62" s="1"/>
  <c r="OW90" i="62"/>
  <c r="OS89" i="62"/>
  <c r="OS88" i="62"/>
  <c r="OS87" i="62"/>
  <c r="OS86" i="62"/>
  <c r="OS85" i="62"/>
  <c r="OS84" i="62"/>
  <c r="OS83" i="62"/>
  <c r="OS82" i="62"/>
  <c r="OS81" i="62"/>
  <c r="OS79" i="62"/>
  <c r="OS78" i="62"/>
  <c r="OS76" i="62"/>
  <c r="OT74" i="62"/>
  <c r="OT88" i="62" s="1"/>
  <c r="OQ89" i="62"/>
  <c r="OR89" i="62" s="1"/>
  <c r="OS73" i="62"/>
  <c r="OS72" i="62"/>
  <c r="OS71" i="62"/>
  <c r="OS70" i="62"/>
  <c r="OS69" i="62"/>
  <c r="OS68" i="62"/>
  <c r="OS67" i="62"/>
  <c r="OS66" i="62"/>
  <c r="OS65" i="62"/>
  <c r="OS63" i="62"/>
  <c r="OS62" i="62"/>
  <c r="OS60" i="62"/>
  <c r="OT58" i="62"/>
  <c r="OT73" i="62" s="1"/>
  <c r="OQ72" i="62"/>
  <c r="OR72" i="62" s="1"/>
  <c r="OS57" i="62"/>
  <c r="OS56" i="62"/>
  <c r="OS55" i="62"/>
  <c r="OS54" i="62"/>
  <c r="OS53" i="62"/>
  <c r="OS52" i="62"/>
  <c r="OS51" i="62"/>
  <c r="OS50" i="62"/>
  <c r="OS49" i="62"/>
  <c r="OS47" i="62"/>
  <c r="OS46" i="62"/>
  <c r="OS44" i="62"/>
  <c r="OT42" i="62"/>
  <c r="OT56" i="62" s="1"/>
  <c r="OQ57" i="62"/>
  <c r="OR57" i="62" s="1"/>
  <c r="OS41" i="62"/>
  <c r="OS40" i="62"/>
  <c r="OS39" i="62"/>
  <c r="OS38" i="62"/>
  <c r="OS37" i="62"/>
  <c r="OS36" i="62"/>
  <c r="OS35" i="62"/>
  <c r="OS34" i="62"/>
  <c r="OS33" i="62"/>
  <c r="OS31" i="62"/>
  <c r="OS30" i="62"/>
  <c r="OS28" i="62"/>
  <c r="OT26" i="62"/>
  <c r="OT41" i="62" s="1"/>
  <c r="OP26" i="62"/>
  <c r="OQ40" i="62" s="1"/>
  <c r="OR40" i="62" s="1"/>
  <c r="OS25" i="62"/>
  <c r="OS24" i="62"/>
  <c r="OS23" i="62"/>
  <c r="OS22" i="62"/>
  <c r="OS21" i="62"/>
  <c r="OS20" i="62"/>
  <c r="OS19" i="62"/>
  <c r="OS18" i="62"/>
  <c r="OS17" i="62"/>
  <c r="OS15" i="62"/>
  <c r="OS14" i="62"/>
  <c r="OS12" i="62"/>
  <c r="OT10" i="62"/>
  <c r="OT24" i="62" s="1"/>
  <c r="OP10" i="62"/>
  <c r="OQ25" i="62" s="1"/>
  <c r="OR25" i="62" s="1"/>
  <c r="OM90" i="62"/>
  <c r="OI89" i="62"/>
  <c r="OI88" i="62"/>
  <c r="OI87" i="62"/>
  <c r="OI86" i="62"/>
  <c r="OI85" i="62"/>
  <c r="OI83" i="62"/>
  <c r="OI82" i="62"/>
  <c r="OI81" i="62"/>
  <c r="OI80" i="62"/>
  <c r="OI76" i="62"/>
  <c r="OJ74" i="62"/>
  <c r="OJ88" i="62" s="1"/>
  <c r="OG89" i="62"/>
  <c r="OH89" i="62" s="1"/>
  <c r="OI73" i="62"/>
  <c r="OI72" i="62"/>
  <c r="OI71" i="62"/>
  <c r="OI70" i="62"/>
  <c r="OI69" i="62"/>
  <c r="OI67" i="62"/>
  <c r="OI66" i="62"/>
  <c r="OI65" i="62"/>
  <c r="OI64" i="62"/>
  <c r="OI60" i="62"/>
  <c r="OJ58" i="62"/>
  <c r="OJ73" i="62" s="1"/>
  <c r="OG72" i="62"/>
  <c r="OH72" i="62" s="1"/>
  <c r="OI57" i="62"/>
  <c r="OI56" i="62"/>
  <c r="OI55" i="62"/>
  <c r="OI54" i="62"/>
  <c r="OI53" i="62"/>
  <c r="OI51" i="62"/>
  <c r="OI50" i="62"/>
  <c r="OI49" i="62"/>
  <c r="OI48" i="62"/>
  <c r="OI44" i="62"/>
  <c r="OJ42" i="62"/>
  <c r="OJ56" i="62" s="1"/>
  <c r="OG57" i="62"/>
  <c r="OH57" i="62" s="1"/>
  <c r="OI41" i="62"/>
  <c r="OI40" i="62"/>
  <c r="OI39" i="62"/>
  <c r="OI38" i="62"/>
  <c r="OI37" i="62"/>
  <c r="OI35" i="62"/>
  <c r="OI34" i="62"/>
  <c r="OI33" i="62"/>
  <c r="OI32" i="62"/>
  <c r="OI28" i="62"/>
  <c r="OJ26" i="62"/>
  <c r="OJ41" i="62" s="1"/>
  <c r="OF26" i="62"/>
  <c r="OG40" i="62" s="1"/>
  <c r="OH40" i="62" s="1"/>
  <c r="OI25" i="62"/>
  <c r="OI24" i="62"/>
  <c r="OI23" i="62"/>
  <c r="OI22" i="62"/>
  <c r="OI21" i="62"/>
  <c r="OI19" i="62"/>
  <c r="OI18" i="62"/>
  <c r="OI17" i="62"/>
  <c r="OI16" i="62"/>
  <c r="OI12" i="62"/>
  <c r="OJ10" i="62"/>
  <c r="OJ24" i="62" s="1"/>
  <c r="OF10" i="62"/>
  <c r="OG25" i="62" s="1"/>
  <c r="OH25" i="62" s="1"/>
  <c r="OC90" i="62"/>
  <c r="NY89" i="62"/>
  <c r="NY87" i="62"/>
  <c r="NY86" i="62"/>
  <c r="NY85" i="62"/>
  <c r="NY84" i="62"/>
  <c r="NY83" i="62"/>
  <c r="NY81" i="62"/>
  <c r="NY80" i="62"/>
  <c r="NY79" i="62"/>
  <c r="NY78" i="62"/>
  <c r="NZ74" i="62"/>
  <c r="NZ88" i="62" s="1"/>
  <c r="NW89" i="62"/>
  <c r="NX89" i="62" s="1"/>
  <c r="NY73" i="62"/>
  <c r="NY71" i="62"/>
  <c r="NY70" i="62"/>
  <c r="NY69" i="62"/>
  <c r="NY68" i="62"/>
  <c r="NY67" i="62"/>
  <c r="NY65" i="62"/>
  <c r="NY64" i="62"/>
  <c r="NY63" i="62"/>
  <c r="NY62" i="62"/>
  <c r="NZ58" i="62"/>
  <c r="NZ73" i="62" s="1"/>
  <c r="NW72" i="62"/>
  <c r="NX72" i="62" s="1"/>
  <c r="NY72" i="62" s="1"/>
  <c r="NY57" i="62"/>
  <c r="NY55" i="62"/>
  <c r="NY54" i="62"/>
  <c r="NY53" i="62"/>
  <c r="NY52" i="62"/>
  <c r="NY51" i="62"/>
  <c r="NY49" i="62"/>
  <c r="NY48" i="62"/>
  <c r="NY47" i="62"/>
  <c r="NY46" i="62"/>
  <c r="NZ42" i="62"/>
  <c r="NZ56" i="62" s="1"/>
  <c r="NW57" i="62"/>
  <c r="NX57" i="62" s="1"/>
  <c r="NY41" i="62"/>
  <c r="NY39" i="62"/>
  <c r="NY38" i="62"/>
  <c r="NY37" i="62"/>
  <c r="NY36" i="62"/>
  <c r="NY35" i="62"/>
  <c r="NY33" i="62"/>
  <c r="NY32" i="62"/>
  <c r="NY31" i="62"/>
  <c r="NY30" i="62"/>
  <c r="NZ26" i="62"/>
  <c r="NZ41" i="62" s="1"/>
  <c r="NV26" i="62"/>
  <c r="NW40" i="62" s="1"/>
  <c r="NX40" i="62" s="1"/>
  <c r="NY40" i="62" s="1"/>
  <c r="NY25" i="62"/>
  <c r="NY23" i="62"/>
  <c r="NY22" i="62"/>
  <c r="NY21" i="62"/>
  <c r="NY20" i="62"/>
  <c r="NY19" i="62"/>
  <c r="NY17" i="62"/>
  <c r="NY16" i="62"/>
  <c r="NY15" i="62"/>
  <c r="NY14" i="62"/>
  <c r="NZ10" i="62"/>
  <c r="NZ24" i="62" s="1"/>
  <c r="NV10" i="62"/>
  <c r="NW25" i="62" s="1"/>
  <c r="NX25" i="62" s="1"/>
  <c r="NS90" i="62"/>
  <c r="NO89" i="62"/>
  <c r="NO88" i="62"/>
  <c r="NO87" i="62"/>
  <c r="NO86" i="62"/>
  <c r="NO85" i="62"/>
  <c r="NO84" i="62"/>
  <c r="NO83" i="62"/>
  <c r="NO81" i="62"/>
  <c r="NO80" i="62"/>
  <c r="NO79" i="62"/>
  <c r="NO78" i="62"/>
  <c r="NP74" i="62"/>
  <c r="NP88" i="62" s="1"/>
  <c r="NM89" i="62"/>
  <c r="NN89" i="62" s="1"/>
  <c r="NO73" i="62"/>
  <c r="NO72" i="62"/>
  <c r="NO71" i="62"/>
  <c r="NO70" i="62"/>
  <c r="NO69" i="62"/>
  <c r="NO68" i="62"/>
  <c r="NO67" i="62"/>
  <c r="NO65" i="62"/>
  <c r="NO64" i="62"/>
  <c r="NO63" i="62"/>
  <c r="NO62" i="62"/>
  <c r="NP58" i="62"/>
  <c r="NP73" i="62" s="1"/>
  <c r="NM72" i="62"/>
  <c r="NN72" i="62" s="1"/>
  <c r="NO57" i="62"/>
  <c r="NO56" i="62"/>
  <c r="NO55" i="62"/>
  <c r="NO54" i="62"/>
  <c r="NO53" i="62"/>
  <c r="NO52" i="62"/>
  <c r="NO51" i="62"/>
  <c r="NO49" i="62"/>
  <c r="NO48" i="62"/>
  <c r="NO47" i="62"/>
  <c r="NO46" i="62"/>
  <c r="NP42" i="62"/>
  <c r="NP56" i="62" s="1"/>
  <c r="NM57" i="62"/>
  <c r="NN57" i="62" s="1"/>
  <c r="NO41" i="62"/>
  <c r="NO40" i="62"/>
  <c r="NO39" i="62"/>
  <c r="NO38" i="62"/>
  <c r="NO37" i="62"/>
  <c r="NO36" i="62"/>
  <c r="NO35" i="62"/>
  <c r="NO33" i="62"/>
  <c r="NO32" i="62"/>
  <c r="NO31" i="62"/>
  <c r="NO30" i="62"/>
  <c r="NP26" i="62"/>
  <c r="NP41" i="62" s="1"/>
  <c r="NL26" i="62"/>
  <c r="NM40" i="62" s="1"/>
  <c r="NN40" i="62" s="1"/>
  <c r="NO25" i="62"/>
  <c r="NO24" i="62"/>
  <c r="NO23" i="62"/>
  <c r="NO22" i="62"/>
  <c r="NO21" i="62"/>
  <c r="NO20" i="62"/>
  <c r="NO19" i="62"/>
  <c r="NO17" i="62"/>
  <c r="NO16" i="62"/>
  <c r="NO15" i="62"/>
  <c r="NO14" i="62"/>
  <c r="NP10" i="62"/>
  <c r="NP24" i="62" s="1"/>
  <c r="NL10" i="62"/>
  <c r="NM25" i="62" s="1"/>
  <c r="NN25" i="62" s="1"/>
  <c r="NI90" i="62"/>
  <c r="NE89" i="62"/>
  <c r="NE88" i="62"/>
  <c r="NE87" i="62"/>
  <c r="NE86" i="62"/>
  <c r="NE85" i="62"/>
  <c r="NE81" i="62"/>
  <c r="NE80" i="62"/>
  <c r="NE79" i="62"/>
  <c r="NE78" i="62"/>
  <c r="NF74" i="62"/>
  <c r="NF88" i="62" s="1"/>
  <c r="NC89" i="62"/>
  <c r="ND89" i="62" s="1"/>
  <c r="NE73" i="62"/>
  <c r="NE72" i="62"/>
  <c r="NE71" i="62"/>
  <c r="NE70" i="62"/>
  <c r="NE69" i="62"/>
  <c r="NE65" i="62"/>
  <c r="NE64" i="62"/>
  <c r="NE63" i="62"/>
  <c r="NE62" i="62"/>
  <c r="NF58" i="62"/>
  <c r="NF73" i="62" s="1"/>
  <c r="NC72" i="62"/>
  <c r="ND72" i="62" s="1"/>
  <c r="NE57" i="62"/>
  <c r="NE56" i="62"/>
  <c r="NE55" i="62"/>
  <c r="NE54" i="62"/>
  <c r="NE53" i="62"/>
  <c r="NE49" i="62"/>
  <c r="NE48" i="62"/>
  <c r="NE47" i="62"/>
  <c r="NE46" i="62"/>
  <c r="NF42" i="62"/>
  <c r="NF56" i="62" s="1"/>
  <c r="NC57" i="62"/>
  <c r="ND57" i="62" s="1"/>
  <c r="NE41" i="62"/>
  <c r="NE40" i="62"/>
  <c r="NE39" i="62"/>
  <c r="NE38" i="62"/>
  <c r="NE37" i="62"/>
  <c r="NE33" i="62"/>
  <c r="NE32" i="62"/>
  <c r="NE31" i="62"/>
  <c r="NE30" i="62"/>
  <c r="NF26" i="62"/>
  <c r="NF41" i="62" s="1"/>
  <c r="NB26" i="62"/>
  <c r="NC40" i="62" s="1"/>
  <c r="ND40" i="62" s="1"/>
  <c r="NE25" i="62"/>
  <c r="NE24" i="62"/>
  <c r="NE23" i="62"/>
  <c r="NE22" i="62"/>
  <c r="NE21" i="62"/>
  <c r="NE17" i="62"/>
  <c r="NE16" i="62"/>
  <c r="NE15" i="62"/>
  <c r="NE14" i="62"/>
  <c r="NF10" i="62"/>
  <c r="NF24" i="62" s="1"/>
  <c r="NB10" i="62"/>
  <c r="NC25" i="62" s="1"/>
  <c r="ND25" i="62" s="1"/>
  <c r="MY90" i="62"/>
  <c r="MU89" i="62"/>
  <c r="MU87" i="62"/>
  <c r="MU86" i="62"/>
  <c r="MU85" i="62"/>
  <c r="MU84" i="62"/>
  <c r="MU83" i="62"/>
  <c r="MU81" i="62"/>
  <c r="MU80" i="62"/>
  <c r="MU79" i="62"/>
  <c r="MU78" i="62"/>
  <c r="MV74" i="62"/>
  <c r="MV88" i="62" s="1"/>
  <c r="MS89" i="62"/>
  <c r="MT89" i="62" s="1"/>
  <c r="MU73" i="62"/>
  <c r="MU71" i="62"/>
  <c r="MU70" i="62"/>
  <c r="MU69" i="62"/>
  <c r="MU68" i="62"/>
  <c r="MU67" i="62"/>
  <c r="MU65" i="62"/>
  <c r="MU64" i="62"/>
  <c r="MU63" i="62"/>
  <c r="MU62" i="62"/>
  <c r="MV58" i="62"/>
  <c r="MV73" i="62" s="1"/>
  <c r="MS72" i="62"/>
  <c r="MT72" i="62" s="1"/>
  <c r="MU72" i="62" s="1"/>
  <c r="MU57" i="62"/>
  <c r="MU55" i="62"/>
  <c r="MU54" i="62"/>
  <c r="MU53" i="62"/>
  <c r="MU52" i="62"/>
  <c r="MU51" i="62"/>
  <c r="MU49" i="62"/>
  <c r="MU48" i="62"/>
  <c r="MU47" i="62"/>
  <c r="MU46" i="62"/>
  <c r="MV42" i="62"/>
  <c r="MV56" i="62" s="1"/>
  <c r="MS57" i="62"/>
  <c r="MT57" i="62" s="1"/>
  <c r="MU41" i="62"/>
  <c r="MU39" i="62"/>
  <c r="MU38" i="62"/>
  <c r="MU37" i="62"/>
  <c r="MU36" i="62"/>
  <c r="MU35" i="62"/>
  <c r="MU33" i="62"/>
  <c r="MU32" i="62"/>
  <c r="MU31" i="62"/>
  <c r="MU30" i="62"/>
  <c r="MV26" i="62"/>
  <c r="MV41" i="62" s="1"/>
  <c r="MR26" i="62"/>
  <c r="MS40" i="62" s="1"/>
  <c r="MT40" i="62" s="1"/>
  <c r="MU40" i="62" s="1"/>
  <c r="MU25" i="62"/>
  <c r="MU23" i="62"/>
  <c r="MU22" i="62"/>
  <c r="MU21" i="62"/>
  <c r="MU20" i="62"/>
  <c r="MU19" i="62"/>
  <c r="MU17" i="62"/>
  <c r="MU16" i="62"/>
  <c r="MU15" i="62"/>
  <c r="MU14" i="62"/>
  <c r="MV10" i="62"/>
  <c r="MV24" i="62" s="1"/>
  <c r="MR10" i="62"/>
  <c r="MS25" i="62" s="1"/>
  <c r="MT25" i="62" s="1"/>
  <c r="MO90" i="62"/>
  <c r="MK89" i="62"/>
  <c r="MK88" i="62"/>
  <c r="MK87" i="62"/>
  <c r="MK86" i="62"/>
  <c r="MK85" i="62"/>
  <c r="MK84" i="62"/>
  <c r="MK83" i="62"/>
  <c r="MK81" i="62"/>
  <c r="MK80" i="62"/>
  <c r="MK79" i="62"/>
  <c r="MK78" i="62"/>
  <c r="ML74" i="62"/>
  <c r="ML88" i="62" s="1"/>
  <c r="MI89" i="62"/>
  <c r="MJ89" i="62" s="1"/>
  <c r="MK73" i="62"/>
  <c r="MK72" i="62"/>
  <c r="MK71" i="62"/>
  <c r="MK70" i="62"/>
  <c r="MK69" i="62"/>
  <c r="MK68" i="62"/>
  <c r="MK67" i="62"/>
  <c r="MK65" i="62"/>
  <c r="MK64" i="62"/>
  <c r="MK63" i="62"/>
  <c r="MK62" i="62"/>
  <c r="ML58" i="62"/>
  <c r="ML73" i="62" s="1"/>
  <c r="MI72" i="62"/>
  <c r="MJ72" i="62" s="1"/>
  <c r="MK57" i="62"/>
  <c r="MK56" i="62"/>
  <c r="MK55" i="62"/>
  <c r="MK54" i="62"/>
  <c r="MK53" i="62"/>
  <c r="MK52" i="62"/>
  <c r="MK51" i="62"/>
  <c r="MK49" i="62"/>
  <c r="MK48" i="62"/>
  <c r="MK47" i="62"/>
  <c r="MK46" i="62"/>
  <c r="ML42" i="62"/>
  <c r="ML56" i="62" s="1"/>
  <c r="MI57" i="62"/>
  <c r="MJ57" i="62" s="1"/>
  <c r="MK41" i="62"/>
  <c r="MK40" i="62"/>
  <c r="MK39" i="62"/>
  <c r="MK38" i="62"/>
  <c r="MK37" i="62"/>
  <c r="MK36" i="62"/>
  <c r="MK35" i="62"/>
  <c r="MK33" i="62"/>
  <c r="MK32" i="62"/>
  <c r="MK31" i="62"/>
  <c r="MK30" i="62"/>
  <c r="ML26" i="62"/>
  <c r="ML41" i="62" s="1"/>
  <c r="MH26" i="62"/>
  <c r="MI40" i="62" s="1"/>
  <c r="MJ40" i="62" s="1"/>
  <c r="MK25" i="62"/>
  <c r="MK24" i="62"/>
  <c r="MK23" i="62"/>
  <c r="MK22" i="62"/>
  <c r="MK21" i="62"/>
  <c r="MK20" i="62"/>
  <c r="MK19" i="62"/>
  <c r="MK17" i="62"/>
  <c r="MK16" i="62"/>
  <c r="MK15" i="62"/>
  <c r="MK14" i="62"/>
  <c r="ML10" i="62"/>
  <c r="ML24" i="62" s="1"/>
  <c r="MH10" i="62"/>
  <c r="MI25" i="62" s="1"/>
  <c r="MJ25" i="62" s="1"/>
  <c r="ME90" i="62"/>
  <c r="MA89" i="62"/>
  <c r="MA88" i="62"/>
  <c r="MA87" i="62"/>
  <c r="MA86" i="62"/>
  <c r="MA85" i="62"/>
  <c r="MA84" i="62"/>
  <c r="MA83" i="62"/>
  <c r="MA81" i="62"/>
  <c r="MA80" i="62"/>
  <c r="MA79" i="62"/>
  <c r="MA78" i="62"/>
  <c r="MB74" i="62"/>
  <c r="MB88" i="62" s="1"/>
  <c r="LY89" i="62"/>
  <c r="LZ89" i="62" s="1"/>
  <c r="MA73" i="62"/>
  <c r="MA72" i="62"/>
  <c r="MA71" i="62"/>
  <c r="MA70" i="62"/>
  <c r="MA69" i="62"/>
  <c r="MA68" i="62"/>
  <c r="MA67" i="62"/>
  <c r="MA65" i="62"/>
  <c r="MA64" i="62"/>
  <c r="MA63" i="62"/>
  <c r="MA62" i="62"/>
  <c r="MB58" i="62"/>
  <c r="MA57" i="62"/>
  <c r="MA56" i="62"/>
  <c r="MA55" i="62"/>
  <c r="MA54" i="62"/>
  <c r="MA53" i="62"/>
  <c r="MA52" i="62"/>
  <c r="MA51" i="62"/>
  <c r="MA49" i="62"/>
  <c r="MA48" i="62"/>
  <c r="MA47" i="62"/>
  <c r="MA46" i="62"/>
  <c r="MB42" i="62"/>
  <c r="MB56" i="62" s="1"/>
  <c r="LY57" i="62"/>
  <c r="LZ57" i="62" s="1"/>
  <c r="MA41" i="62"/>
  <c r="MA40" i="62"/>
  <c r="MA39" i="62"/>
  <c r="MA38" i="62"/>
  <c r="MA37" i="62"/>
  <c r="MA36" i="62"/>
  <c r="MA35" i="62"/>
  <c r="MA33" i="62"/>
  <c r="MA32" i="62"/>
  <c r="MA31" i="62"/>
  <c r="MA30" i="62"/>
  <c r="MB26" i="62"/>
  <c r="LX26" i="62"/>
  <c r="LY41" i="62" s="1"/>
  <c r="LZ41" i="62" s="1"/>
  <c r="MA25" i="62"/>
  <c r="MA24" i="62"/>
  <c r="MA23" i="62"/>
  <c r="MA22" i="62"/>
  <c r="MA21" i="62"/>
  <c r="MA20" i="62"/>
  <c r="MA19" i="62"/>
  <c r="MA17" i="62"/>
  <c r="MA16" i="62"/>
  <c r="MA15" i="62"/>
  <c r="MA14" i="62"/>
  <c r="MB10" i="62"/>
  <c r="MB24" i="62" s="1"/>
  <c r="LX10" i="62"/>
  <c r="LY25" i="62" s="1"/>
  <c r="LZ25" i="62" s="1"/>
  <c r="LU90" i="62"/>
  <c r="LQ89" i="62"/>
  <c r="LQ88" i="62"/>
  <c r="LQ87" i="62"/>
  <c r="LQ86" i="62"/>
  <c r="LQ85" i="62"/>
  <c r="LQ84" i="62"/>
  <c r="LQ83" i="62"/>
  <c r="LQ82" i="62"/>
  <c r="LQ81" i="62"/>
  <c r="LQ80" i="62"/>
  <c r="LQ79" i="62"/>
  <c r="LQ78" i="62"/>
  <c r="LR74" i="62"/>
  <c r="LR88" i="62" s="1"/>
  <c r="LO89" i="62"/>
  <c r="LP89" i="62" s="1"/>
  <c r="LQ73" i="62"/>
  <c r="LQ72" i="62"/>
  <c r="LQ71" i="62"/>
  <c r="LQ70" i="62"/>
  <c r="LQ69" i="62"/>
  <c r="LQ68" i="62"/>
  <c r="LQ67" i="62"/>
  <c r="LQ66" i="62"/>
  <c r="LQ65" i="62"/>
  <c r="LQ64" i="62"/>
  <c r="LQ63" i="62"/>
  <c r="LQ62" i="62"/>
  <c r="LR58" i="62"/>
  <c r="LR73" i="62" s="1"/>
  <c r="LO72" i="62"/>
  <c r="LP72" i="62" s="1"/>
  <c r="LQ57" i="62"/>
  <c r="LQ56" i="62"/>
  <c r="LQ55" i="62"/>
  <c r="LQ54" i="62"/>
  <c r="LQ53" i="62"/>
  <c r="LQ52" i="62"/>
  <c r="LQ51" i="62"/>
  <c r="LQ50" i="62"/>
  <c r="LQ49" i="62"/>
  <c r="LQ48" i="62"/>
  <c r="LQ47" i="62"/>
  <c r="LQ46" i="62"/>
  <c r="LR42" i="62"/>
  <c r="LR56" i="62" s="1"/>
  <c r="LO57" i="62"/>
  <c r="LP57" i="62" s="1"/>
  <c r="LQ41" i="62"/>
  <c r="LQ40" i="62"/>
  <c r="LQ39" i="62"/>
  <c r="LQ38" i="62"/>
  <c r="LQ37" i="62"/>
  <c r="LQ36" i="62"/>
  <c r="LQ35" i="62"/>
  <c r="LQ34" i="62"/>
  <c r="LQ33" i="62"/>
  <c r="LQ32" i="62"/>
  <c r="LQ31" i="62"/>
  <c r="LQ30" i="62"/>
  <c r="LR26" i="62"/>
  <c r="LR41" i="62" s="1"/>
  <c r="LN26" i="62"/>
  <c r="LO40" i="62" s="1"/>
  <c r="LP40" i="62" s="1"/>
  <c r="LQ25" i="62"/>
  <c r="LQ24" i="62"/>
  <c r="LQ23" i="62"/>
  <c r="LQ22" i="62"/>
  <c r="LQ21" i="62"/>
  <c r="LQ20" i="62"/>
  <c r="LQ19" i="62"/>
  <c r="LQ18" i="62"/>
  <c r="LQ17" i="62"/>
  <c r="LQ16" i="62"/>
  <c r="LQ15" i="62"/>
  <c r="LQ14" i="62"/>
  <c r="LR10" i="62"/>
  <c r="LR24" i="62" s="1"/>
  <c r="LN10" i="62"/>
  <c r="LO25" i="62" s="1"/>
  <c r="LP25" i="62" s="1"/>
  <c r="LK90" i="62"/>
  <c r="LG89" i="62"/>
  <c r="LG88" i="62"/>
  <c r="LG87" i="62"/>
  <c r="LG86" i="62"/>
  <c r="LG85" i="62"/>
  <c r="LG84" i="62"/>
  <c r="LG83" i="62"/>
  <c r="LG81" i="62"/>
  <c r="LG80" i="62"/>
  <c r="LG79" i="62"/>
  <c r="LG78" i="62"/>
  <c r="LH74" i="62"/>
  <c r="LH88" i="62" s="1"/>
  <c r="LE89" i="62"/>
  <c r="LF89" i="62" s="1"/>
  <c r="LG73" i="62"/>
  <c r="LG72" i="62"/>
  <c r="LG71" i="62"/>
  <c r="LG70" i="62"/>
  <c r="LG69" i="62"/>
  <c r="LG68" i="62"/>
  <c r="LG67" i="62"/>
  <c r="LG65" i="62"/>
  <c r="LG64" i="62"/>
  <c r="LG63" i="62"/>
  <c r="LG62" i="62"/>
  <c r="LH58" i="62"/>
  <c r="LE71" i="62"/>
  <c r="LF71" i="62" s="1"/>
  <c r="LG57" i="62"/>
  <c r="LG56" i="62"/>
  <c r="LG55" i="62"/>
  <c r="LG54" i="62"/>
  <c r="LG53" i="62"/>
  <c r="LG52" i="62"/>
  <c r="LG51" i="62"/>
  <c r="LG49" i="62"/>
  <c r="LG48" i="62"/>
  <c r="LG47" i="62"/>
  <c r="LG46" i="62"/>
  <c r="LH42" i="62"/>
  <c r="LH56" i="62" s="1"/>
  <c r="LE57" i="62"/>
  <c r="LF57" i="62" s="1"/>
  <c r="LG41" i="62"/>
  <c r="LG40" i="62"/>
  <c r="LG39" i="62"/>
  <c r="LG38" i="62"/>
  <c r="LG37" i="62"/>
  <c r="LG36" i="62"/>
  <c r="LG35" i="62"/>
  <c r="LG33" i="62"/>
  <c r="LG32" i="62"/>
  <c r="LG31" i="62"/>
  <c r="LG30" i="62"/>
  <c r="LH26" i="62"/>
  <c r="LD26" i="62"/>
  <c r="LE41" i="62" s="1"/>
  <c r="LF41" i="62" s="1"/>
  <c r="LG25" i="62"/>
  <c r="LG24" i="62"/>
  <c r="LG23" i="62"/>
  <c r="LG22" i="62"/>
  <c r="LG21" i="62"/>
  <c r="LG20" i="62"/>
  <c r="LG19" i="62"/>
  <c r="LG17" i="62"/>
  <c r="LG16" i="62"/>
  <c r="LG15" i="62"/>
  <c r="LG14" i="62"/>
  <c r="LH10" i="62"/>
  <c r="LH24" i="62" s="1"/>
  <c r="LD10" i="62"/>
  <c r="LE25" i="62" s="1"/>
  <c r="LF25" i="62" s="1"/>
  <c r="LA90" i="62"/>
  <c r="KW89" i="62"/>
  <c r="KW88" i="62"/>
  <c r="KW87" i="62"/>
  <c r="KW86" i="62"/>
  <c r="KW85" i="62"/>
  <c r="KW84" i="62"/>
  <c r="KW83" i="62"/>
  <c r="KW81" i="62"/>
  <c r="KW80" i="62"/>
  <c r="KW79" i="62"/>
  <c r="KW78" i="62"/>
  <c r="KX74" i="62"/>
  <c r="KW73" i="62"/>
  <c r="KW72" i="62"/>
  <c r="KW71" i="62"/>
  <c r="KW70" i="62"/>
  <c r="KW69" i="62"/>
  <c r="KW68" i="62"/>
  <c r="KW67" i="62"/>
  <c r="KW65" i="62"/>
  <c r="KW64" i="62"/>
  <c r="KW63" i="62"/>
  <c r="KW62" i="62"/>
  <c r="KX58" i="62"/>
  <c r="KX72" i="62" s="1"/>
  <c r="KU73" i="62"/>
  <c r="KV73" i="62" s="1"/>
  <c r="KW57" i="62"/>
  <c r="KW56" i="62"/>
  <c r="KW55" i="62"/>
  <c r="KW54" i="62"/>
  <c r="KW53" i="62"/>
  <c r="KW52" i="62"/>
  <c r="KW51" i="62"/>
  <c r="KW49" i="62"/>
  <c r="KW48" i="62"/>
  <c r="KW47" i="62"/>
  <c r="KW46" i="62"/>
  <c r="KX42" i="62"/>
  <c r="KU57" i="62"/>
  <c r="KV57" i="62" s="1"/>
  <c r="KW41" i="62"/>
  <c r="KW40" i="62"/>
  <c r="KW39" i="62"/>
  <c r="KW38" i="62"/>
  <c r="KW37" i="62"/>
  <c r="KW36" i="62"/>
  <c r="KW35" i="62"/>
  <c r="KW33" i="62"/>
  <c r="KW32" i="62"/>
  <c r="KW31" i="62"/>
  <c r="KW30" i="62"/>
  <c r="KX26" i="62"/>
  <c r="KX40" i="62" s="1"/>
  <c r="KT26" i="62"/>
  <c r="KU41" i="62" s="1"/>
  <c r="KV41" i="62" s="1"/>
  <c r="KW25" i="62"/>
  <c r="KW24" i="62"/>
  <c r="KW23" i="62"/>
  <c r="KW22" i="62"/>
  <c r="KW21" i="62"/>
  <c r="KW20" i="62"/>
  <c r="KW19" i="62"/>
  <c r="KW17" i="62"/>
  <c r="KW16" i="62"/>
  <c r="KW15" i="62"/>
  <c r="KW14" i="62"/>
  <c r="KX10" i="62"/>
  <c r="KT10" i="62"/>
  <c r="KQ90" i="62"/>
  <c r="KM89" i="62"/>
  <c r="KM88" i="62"/>
  <c r="KM87" i="62"/>
  <c r="KM86" i="62"/>
  <c r="KM85" i="62"/>
  <c r="KM84" i="62"/>
  <c r="KM83" i="62"/>
  <c r="KM81" i="62"/>
  <c r="KM80" i="62"/>
  <c r="KM79" i="62"/>
  <c r="KM78" i="62"/>
  <c r="KN74" i="62"/>
  <c r="KN88" i="62" s="1"/>
  <c r="KK89" i="62"/>
  <c r="KL89" i="62" s="1"/>
  <c r="KM73" i="62"/>
  <c r="KM72" i="62"/>
  <c r="KM71" i="62"/>
  <c r="KM70" i="62"/>
  <c r="KM69" i="62"/>
  <c r="KM68" i="62"/>
  <c r="KM67" i="62"/>
  <c r="KM65" i="62"/>
  <c r="KM64" i="62"/>
  <c r="KM63" i="62"/>
  <c r="KM62" i="62"/>
  <c r="KN58" i="62"/>
  <c r="KN73" i="62" s="1"/>
  <c r="KK72" i="62"/>
  <c r="KL72" i="62" s="1"/>
  <c r="KM57" i="62"/>
  <c r="KM56" i="62"/>
  <c r="KM55" i="62"/>
  <c r="KM54" i="62"/>
  <c r="KM53" i="62"/>
  <c r="KM52" i="62"/>
  <c r="KM51" i="62"/>
  <c r="KM49" i="62"/>
  <c r="KM48" i="62"/>
  <c r="KM47" i="62"/>
  <c r="KM46" i="62"/>
  <c r="KN42" i="62"/>
  <c r="KN56" i="62" s="1"/>
  <c r="KK57" i="62"/>
  <c r="KL57" i="62" s="1"/>
  <c r="KM41" i="62"/>
  <c r="KM40" i="62"/>
  <c r="KM39" i="62"/>
  <c r="KM38" i="62"/>
  <c r="KM37" i="62"/>
  <c r="KM36" i="62"/>
  <c r="KM35" i="62"/>
  <c r="KM33" i="62"/>
  <c r="KM32" i="62"/>
  <c r="KM31" i="62"/>
  <c r="KM30" i="62"/>
  <c r="KN26" i="62"/>
  <c r="KN41" i="62" s="1"/>
  <c r="KJ26" i="62"/>
  <c r="KK40" i="62" s="1"/>
  <c r="KL40" i="62" s="1"/>
  <c r="KM25" i="62"/>
  <c r="KM24" i="62"/>
  <c r="KM23" i="62"/>
  <c r="KM22" i="62"/>
  <c r="KM21" i="62"/>
  <c r="KM20" i="62"/>
  <c r="KM19" i="62"/>
  <c r="KM17" i="62"/>
  <c r="KM16" i="62"/>
  <c r="KM15" i="62"/>
  <c r="KM14" i="62"/>
  <c r="KN10" i="62"/>
  <c r="KN24" i="62" s="1"/>
  <c r="KJ10" i="62"/>
  <c r="KK25" i="62" s="1"/>
  <c r="KL25" i="62" s="1"/>
  <c r="KG90" i="62"/>
  <c r="KC89" i="62"/>
  <c r="KC88" i="62"/>
  <c r="KC87" i="62"/>
  <c r="KC86" i="62"/>
  <c r="KC85" i="62"/>
  <c r="KC84" i="62"/>
  <c r="KC83" i="62"/>
  <c r="KC82" i="62"/>
  <c r="KC81" i="62"/>
  <c r="KC80" i="62"/>
  <c r="KC79" i="62"/>
  <c r="KC78" i="62"/>
  <c r="KD74" i="62"/>
  <c r="KD88" i="62" s="1"/>
  <c r="KA89" i="62"/>
  <c r="KB89" i="62" s="1"/>
  <c r="KC73" i="62"/>
  <c r="KC72" i="62"/>
  <c r="KC71" i="62"/>
  <c r="KC70" i="62"/>
  <c r="KC69" i="62"/>
  <c r="KC68" i="62"/>
  <c r="KC67" i="62"/>
  <c r="KC66" i="62"/>
  <c r="KC65" i="62"/>
  <c r="KC64" i="62"/>
  <c r="KC63" i="62"/>
  <c r="KC62" i="62"/>
  <c r="KD58" i="62"/>
  <c r="KA63" i="62"/>
  <c r="KB63" i="62" s="1"/>
  <c r="KC57" i="62"/>
  <c r="KC56" i="62"/>
  <c r="KC55" i="62"/>
  <c r="KC54" i="62"/>
  <c r="KC53" i="62"/>
  <c r="KC52" i="62"/>
  <c r="KC51" i="62"/>
  <c r="KC50" i="62"/>
  <c r="KC49" i="62"/>
  <c r="KC48" i="62"/>
  <c r="KC47" i="62"/>
  <c r="KC46" i="62"/>
  <c r="KD42" i="62"/>
  <c r="KD56" i="62" s="1"/>
  <c r="KA57" i="62"/>
  <c r="KB57" i="62" s="1"/>
  <c r="KC41" i="62"/>
  <c r="KC40" i="62"/>
  <c r="KC39" i="62"/>
  <c r="KC38" i="62"/>
  <c r="KC37" i="62"/>
  <c r="KC36" i="62"/>
  <c r="KC35" i="62"/>
  <c r="KC34" i="62"/>
  <c r="KC33" i="62"/>
  <c r="KC32" i="62"/>
  <c r="KC31" i="62"/>
  <c r="KC30" i="62"/>
  <c r="KD26" i="62"/>
  <c r="JZ26" i="62"/>
  <c r="KA41" i="62" s="1"/>
  <c r="KB41" i="62" s="1"/>
  <c r="KC25" i="62"/>
  <c r="KC24" i="62"/>
  <c r="KC23" i="62"/>
  <c r="KC22" i="62"/>
  <c r="KC21" i="62"/>
  <c r="KC20" i="62"/>
  <c r="KC19" i="62"/>
  <c r="KC18" i="62"/>
  <c r="KC17" i="62"/>
  <c r="KC16" i="62"/>
  <c r="KC15" i="62"/>
  <c r="KC14" i="62"/>
  <c r="KD10" i="62"/>
  <c r="KD24" i="62" s="1"/>
  <c r="KE24" i="62" s="1"/>
  <c r="JZ10" i="62"/>
  <c r="KA25" i="62" s="1"/>
  <c r="KB25" i="62" s="1"/>
  <c r="JW90" i="62"/>
  <c r="JS88" i="62"/>
  <c r="JS87" i="62"/>
  <c r="JS85" i="62"/>
  <c r="JS84" i="62"/>
  <c r="JS83" i="62"/>
  <c r="JS81" i="62"/>
  <c r="JS80" i="62"/>
  <c r="JS78" i="62"/>
  <c r="JT74" i="62"/>
  <c r="JT88" i="62" s="1"/>
  <c r="JQ89" i="62"/>
  <c r="JR89" i="62" s="1"/>
  <c r="JS89" i="62" s="1"/>
  <c r="JS72" i="62"/>
  <c r="JS71" i="62"/>
  <c r="JS69" i="62"/>
  <c r="JS68" i="62"/>
  <c r="JS67" i="62"/>
  <c r="JS65" i="62"/>
  <c r="JS64" i="62"/>
  <c r="JS62" i="62"/>
  <c r="JT58" i="62"/>
  <c r="JT73" i="62" s="1"/>
  <c r="JQ72" i="62"/>
  <c r="JR72" i="62" s="1"/>
  <c r="JS56" i="62"/>
  <c r="JS55" i="62"/>
  <c r="JS53" i="62"/>
  <c r="JS52" i="62"/>
  <c r="JS51" i="62"/>
  <c r="JS49" i="62"/>
  <c r="JS48" i="62"/>
  <c r="JS46" i="62"/>
  <c r="JT42" i="62"/>
  <c r="JT56" i="62" s="1"/>
  <c r="JQ57" i="62"/>
  <c r="JR57" i="62" s="1"/>
  <c r="JS57" i="62" s="1"/>
  <c r="JS40" i="62"/>
  <c r="JS39" i="62"/>
  <c r="JS37" i="62"/>
  <c r="JS36" i="62"/>
  <c r="JS35" i="62"/>
  <c r="JS33" i="62"/>
  <c r="JS32" i="62"/>
  <c r="JS30" i="62"/>
  <c r="JT26" i="62"/>
  <c r="JT41" i="62" s="1"/>
  <c r="JP26" i="62"/>
  <c r="JQ40" i="62" s="1"/>
  <c r="JR40" i="62" s="1"/>
  <c r="JS24" i="62"/>
  <c r="JS23" i="62"/>
  <c r="JS21" i="62"/>
  <c r="JS20" i="62"/>
  <c r="JS19" i="62"/>
  <c r="JS17" i="62"/>
  <c r="JS16" i="62"/>
  <c r="JS14" i="62"/>
  <c r="JT10" i="62"/>
  <c r="JT24" i="62" s="1"/>
  <c r="JP10" i="62"/>
  <c r="JQ25" i="62" s="1"/>
  <c r="JR25" i="62" s="1"/>
  <c r="JS25" i="62" s="1"/>
  <c r="JM90" i="62"/>
  <c r="JI89" i="62"/>
  <c r="JI88" i="62"/>
  <c r="JI87" i="62"/>
  <c r="JI86" i="62"/>
  <c r="JI85" i="62"/>
  <c r="JI84" i="62"/>
  <c r="JI83" i="62"/>
  <c r="JI82" i="62"/>
  <c r="JI81" i="62"/>
  <c r="JI80" i="62"/>
  <c r="JI79" i="62"/>
  <c r="JI78" i="62"/>
  <c r="JJ74" i="62"/>
  <c r="JJ88" i="62" s="1"/>
  <c r="JG89" i="62"/>
  <c r="JH89" i="62" s="1"/>
  <c r="JI73" i="62"/>
  <c r="JI72" i="62"/>
  <c r="JI71" i="62"/>
  <c r="JI70" i="62"/>
  <c r="JI69" i="62"/>
  <c r="JI68" i="62"/>
  <c r="JI67" i="62"/>
  <c r="JI66" i="62"/>
  <c r="JI65" i="62"/>
  <c r="JI64" i="62"/>
  <c r="JI63" i="62"/>
  <c r="JI62" i="62"/>
  <c r="JJ58" i="62"/>
  <c r="JG73" i="62"/>
  <c r="JH73" i="62" s="1"/>
  <c r="JI57" i="62"/>
  <c r="JI56" i="62"/>
  <c r="JI55" i="62"/>
  <c r="JI54" i="62"/>
  <c r="JI53" i="62"/>
  <c r="JI52" i="62"/>
  <c r="JI51" i="62"/>
  <c r="JI50" i="62"/>
  <c r="JI49" i="62"/>
  <c r="JI48" i="62"/>
  <c r="JI47" i="62"/>
  <c r="JI46" i="62"/>
  <c r="JJ42" i="62"/>
  <c r="JJ56" i="62" s="1"/>
  <c r="JG57" i="62"/>
  <c r="JH57" i="62" s="1"/>
  <c r="JI41" i="62"/>
  <c r="JI40" i="62"/>
  <c r="JI39" i="62"/>
  <c r="JI38" i="62"/>
  <c r="JI37" i="62"/>
  <c r="JI36" i="62"/>
  <c r="JI35" i="62"/>
  <c r="JI34" i="62"/>
  <c r="JI33" i="62"/>
  <c r="JI32" i="62"/>
  <c r="JI31" i="62"/>
  <c r="JI30" i="62"/>
  <c r="JJ26" i="62"/>
  <c r="JF26" i="62"/>
  <c r="JI25" i="62"/>
  <c r="JI24" i="62"/>
  <c r="JI23" i="62"/>
  <c r="JI22" i="62"/>
  <c r="JI21" i="62"/>
  <c r="JI20" i="62"/>
  <c r="JI19" i="62"/>
  <c r="JI18" i="62"/>
  <c r="JI17" i="62"/>
  <c r="JI16" i="62"/>
  <c r="JI15" i="62"/>
  <c r="JI14" i="62"/>
  <c r="JJ10" i="62"/>
  <c r="JJ24" i="62" s="1"/>
  <c r="JF10" i="62"/>
  <c r="JG25" i="62" s="1"/>
  <c r="JH25" i="62" s="1"/>
  <c r="JC90" i="62"/>
  <c r="IY89" i="62"/>
  <c r="IY88" i="62"/>
  <c r="IY87" i="62"/>
  <c r="IY86" i="62"/>
  <c r="IY85" i="62"/>
  <c r="IY84" i="62"/>
  <c r="IY83" i="62"/>
  <c r="IY82" i="62"/>
  <c r="IY81" i="62"/>
  <c r="IY80" i="62"/>
  <c r="IY79" i="62"/>
  <c r="IY78" i="62"/>
  <c r="IZ74" i="62"/>
  <c r="IZ88" i="62" s="1"/>
  <c r="IW89" i="62"/>
  <c r="IX89" i="62" s="1"/>
  <c r="IY73" i="62"/>
  <c r="IY72" i="62"/>
  <c r="IY71" i="62"/>
  <c r="IY70" i="62"/>
  <c r="IY69" i="62"/>
  <c r="IY68" i="62"/>
  <c r="IY67" i="62"/>
  <c r="IY66" i="62"/>
  <c r="IY65" i="62"/>
  <c r="IY64" i="62"/>
  <c r="IY63" i="62"/>
  <c r="IY62" i="62"/>
  <c r="IZ58" i="62"/>
  <c r="IZ73" i="62" s="1"/>
  <c r="IW72" i="62"/>
  <c r="IX72" i="62" s="1"/>
  <c r="IY57" i="62"/>
  <c r="IY56" i="62"/>
  <c r="IY55" i="62"/>
  <c r="IY54" i="62"/>
  <c r="IY53" i="62"/>
  <c r="IY52" i="62"/>
  <c r="IY51" i="62"/>
  <c r="IY50" i="62"/>
  <c r="IY49" i="62"/>
  <c r="IY48" i="62"/>
  <c r="IY47" i="62"/>
  <c r="IY46" i="62"/>
  <c r="IZ42" i="62"/>
  <c r="IZ56" i="62" s="1"/>
  <c r="IW57" i="62"/>
  <c r="IX57" i="62" s="1"/>
  <c r="IY41" i="62"/>
  <c r="IY40" i="62"/>
  <c r="IY39" i="62"/>
  <c r="IY38" i="62"/>
  <c r="IY37" i="62"/>
  <c r="IY36" i="62"/>
  <c r="IY35" i="62"/>
  <c r="IY34" i="62"/>
  <c r="IY33" i="62"/>
  <c r="IY32" i="62"/>
  <c r="IY31" i="62"/>
  <c r="IY30" i="62"/>
  <c r="IZ26" i="62"/>
  <c r="IZ41" i="62" s="1"/>
  <c r="IV26" i="62"/>
  <c r="IW40" i="62" s="1"/>
  <c r="IX40" i="62" s="1"/>
  <c r="IY25" i="62"/>
  <c r="IY24" i="62"/>
  <c r="IY23" i="62"/>
  <c r="IY22" i="62"/>
  <c r="IY21" i="62"/>
  <c r="IY20" i="62"/>
  <c r="IY19" i="62"/>
  <c r="IY18" i="62"/>
  <c r="IY17" i="62"/>
  <c r="IY16" i="62"/>
  <c r="IY15" i="62"/>
  <c r="IY14" i="62"/>
  <c r="IZ10" i="62"/>
  <c r="IZ24" i="62" s="1"/>
  <c r="IV10" i="62"/>
  <c r="IW25" i="62" s="1"/>
  <c r="IX25" i="62" s="1"/>
  <c r="IS90" i="62"/>
  <c r="IO89" i="62"/>
  <c r="IO88" i="62"/>
  <c r="IO87" i="62"/>
  <c r="IO86" i="62"/>
  <c r="IO85" i="62"/>
  <c r="IO83" i="62"/>
  <c r="IO81" i="62"/>
  <c r="IO80" i="62"/>
  <c r="IO79" i="62"/>
  <c r="IP74" i="62"/>
  <c r="IP88" i="62" s="1"/>
  <c r="IM89" i="62"/>
  <c r="IN89" i="62" s="1"/>
  <c r="IO73" i="62"/>
  <c r="IO72" i="62"/>
  <c r="IO71" i="62"/>
  <c r="IO70" i="62"/>
  <c r="IO69" i="62"/>
  <c r="IO67" i="62"/>
  <c r="IO65" i="62"/>
  <c r="IO64" i="62"/>
  <c r="IO63" i="62"/>
  <c r="IP58" i="62"/>
  <c r="IO57" i="62"/>
  <c r="IO56" i="62"/>
  <c r="IO55" i="62"/>
  <c r="IO54" i="62"/>
  <c r="IO53" i="62"/>
  <c r="IO51" i="62"/>
  <c r="IO49" i="62"/>
  <c r="IO48" i="62"/>
  <c r="IO47" i="62"/>
  <c r="IP42" i="62"/>
  <c r="IP56" i="62" s="1"/>
  <c r="IM57" i="62"/>
  <c r="IN57" i="62" s="1"/>
  <c r="IO41" i="62"/>
  <c r="IO40" i="62"/>
  <c r="IO39" i="62"/>
  <c r="IO38" i="62"/>
  <c r="IO37" i="62"/>
  <c r="IO35" i="62"/>
  <c r="IO33" i="62"/>
  <c r="IO32" i="62"/>
  <c r="IO31" i="62"/>
  <c r="IP26" i="62"/>
  <c r="IL26" i="62"/>
  <c r="IM41" i="62" s="1"/>
  <c r="IN41" i="62" s="1"/>
  <c r="IO25" i="62"/>
  <c r="IO24" i="62"/>
  <c r="IO23" i="62"/>
  <c r="IO22" i="62"/>
  <c r="IO21" i="62"/>
  <c r="IO19" i="62"/>
  <c r="IO17" i="62"/>
  <c r="IO16" i="62"/>
  <c r="IO15" i="62"/>
  <c r="IP10" i="62"/>
  <c r="IP24" i="62" s="1"/>
  <c r="IL10" i="62"/>
  <c r="IM25" i="62" s="1"/>
  <c r="IN25" i="62" s="1"/>
  <c r="II90" i="62"/>
  <c r="IE89" i="62"/>
  <c r="IE88" i="62"/>
  <c r="IE87" i="62"/>
  <c r="IE86" i="62"/>
  <c r="IE85" i="62"/>
  <c r="IE84" i="62"/>
  <c r="IE83" i="62"/>
  <c r="IE82" i="62"/>
  <c r="IE81" i="62"/>
  <c r="IE78" i="62"/>
  <c r="IC78" i="62"/>
  <c r="ID78" i="62" s="1"/>
  <c r="IC76" i="62"/>
  <c r="ID76" i="62" s="1"/>
  <c r="IE76" i="62" s="1"/>
  <c r="IF74" i="62"/>
  <c r="IF88" i="62" s="1"/>
  <c r="IE74" i="62"/>
  <c r="IC89" i="62"/>
  <c r="ID89" i="62" s="1"/>
  <c r="IE73" i="62"/>
  <c r="IE72" i="62"/>
  <c r="IE71" i="62"/>
  <c r="IE70" i="62"/>
  <c r="IE69" i="62"/>
  <c r="IE68" i="62"/>
  <c r="IE67" i="62"/>
  <c r="IE66" i="62"/>
  <c r="IE65" i="62"/>
  <c r="IE62" i="62"/>
  <c r="IF58" i="62"/>
  <c r="IE57" i="62"/>
  <c r="IE56" i="62"/>
  <c r="IE55" i="62"/>
  <c r="IE54" i="62"/>
  <c r="IE53" i="62"/>
  <c r="IE52" i="62"/>
  <c r="IE51" i="62"/>
  <c r="IE50" i="62"/>
  <c r="IE49" i="62"/>
  <c r="IE46" i="62"/>
  <c r="IF42" i="62"/>
  <c r="IF56" i="62" s="1"/>
  <c r="IC57" i="62"/>
  <c r="ID57" i="62" s="1"/>
  <c r="IE41" i="62"/>
  <c r="IE40" i="62"/>
  <c r="IE39" i="62"/>
  <c r="IE38" i="62"/>
  <c r="IE37" i="62"/>
  <c r="IE36" i="62"/>
  <c r="IE35" i="62"/>
  <c r="IE34" i="62"/>
  <c r="IE33" i="62"/>
  <c r="IE30" i="62"/>
  <c r="IF26" i="62"/>
  <c r="IB26" i="62"/>
  <c r="IC41" i="62" s="1"/>
  <c r="ID41" i="62" s="1"/>
  <c r="IE25" i="62"/>
  <c r="IE24" i="62"/>
  <c r="IE23" i="62"/>
  <c r="IE22" i="62"/>
  <c r="IE21" i="62"/>
  <c r="IE20" i="62"/>
  <c r="IE19" i="62"/>
  <c r="IE18" i="62"/>
  <c r="IE17" i="62"/>
  <c r="IE14" i="62"/>
  <c r="IF10" i="62"/>
  <c r="IF24" i="62" s="1"/>
  <c r="IB10" i="62"/>
  <c r="IC25" i="62" s="1"/>
  <c r="ID25" i="62" s="1"/>
  <c r="HY90" i="62"/>
  <c r="HU89" i="62"/>
  <c r="HU88" i="62"/>
  <c r="HU87" i="62"/>
  <c r="HU86" i="62"/>
  <c r="HU85" i="62"/>
  <c r="HU84" i="62"/>
  <c r="HU83" i="62"/>
  <c r="HU81" i="62"/>
  <c r="HU80" i="62"/>
  <c r="HU79" i="62"/>
  <c r="HU78" i="62"/>
  <c r="HV74" i="62"/>
  <c r="HS89" i="62"/>
  <c r="HT89" i="62" s="1"/>
  <c r="HU73" i="62"/>
  <c r="HU72" i="62"/>
  <c r="HU71" i="62"/>
  <c r="HU70" i="62"/>
  <c r="HU69" i="62"/>
  <c r="HU68" i="62"/>
  <c r="HU67" i="62"/>
  <c r="HU65" i="62"/>
  <c r="HU64" i="62"/>
  <c r="HU63" i="62"/>
  <c r="HU62" i="62"/>
  <c r="HV58" i="62"/>
  <c r="HV72" i="62" s="1"/>
  <c r="HS73" i="62"/>
  <c r="HT73" i="62" s="1"/>
  <c r="HU57" i="62"/>
  <c r="HU56" i="62"/>
  <c r="HU55" i="62"/>
  <c r="HU54" i="62"/>
  <c r="HU53" i="62"/>
  <c r="HU52" i="62"/>
  <c r="HU51" i="62"/>
  <c r="HU49" i="62"/>
  <c r="HU48" i="62"/>
  <c r="HU47" i="62"/>
  <c r="HU46" i="62"/>
  <c r="HV42" i="62"/>
  <c r="HS57" i="62"/>
  <c r="HT57" i="62" s="1"/>
  <c r="HU41" i="62"/>
  <c r="HU40" i="62"/>
  <c r="HU39" i="62"/>
  <c r="HU38" i="62"/>
  <c r="HU37" i="62"/>
  <c r="HU36" i="62"/>
  <c r="HU35" i="62"/>
  <c r="HU33" i="62"/>
  <c r="HU32" i="62"/>
  <c r="HU31" i="62"/>
  <c r="HU30" i="62"/>
  <c r="HV26" i="62"/>
  <c r="HV40" i="62" s="1"/>
  <c r="HR26" i="62"/>
  <c r="HS41" i="62" s="1"/>
  <c r="HT41" i="62" s="1"/>
  <c r="HU25" i="62"/>
  <c r="HU24" i="62"/>
  <c r="HU23" i="62"/>
  <c r="HU22" i="62"/>
  <c r="HU21" i="62"/>
  <c r="HU20" i="62"/>
  <c r="HU19" i="62"/>
  <c r="HU17" i="62"/>
  <c r="HU16" i="62"/>
  <c r="HU15" i="62"/>
  <c r="HU14" i="62"/>
  <c r="HV10" i="62"/>
  <c r="HR10" i="62"/>
  <c r="HS25" i="62" s="1"/>
  <c r="HT25" i="62" s="1"/>
  <c r="HO90" i="62"/>
  <c r="HK89" i="62"/>
  <c r="HK88" i="62"/>
  <c r="HK87" i="62"/>
  <c r="HK86" i="62"/>
  <c r="HK85" i="62"/>
  <c r="HK84" i="62"/>
  <c r="HK83" i="62"/>
  <c r="HK82" i="62"/>
  <c r="HK81" i="62"/>
  <c r="HK80" i="62"/>
  <c r="HK79" i="62"/>
  <c r="HK78" i="62"/>
  <c r="HL74" i="62"/>
  <c r="HL88" i="62" s="1"/>
  <c r="HI89" i="62"/>
  <c r="HJ89" i="62" s="1"/>
  <c r="HK73" i="62"/>
  <c r="HK72" i="62"/>
  <c r="HK71" i="62"/>
  <c r="HK70" i="62"/>
  <c r="HK69" i="62"/>
  <c r="HK68" i="62"/>
  <c r="HK67" i="62"/>
  <c r="HK66" i="62"/>
  <c r="HK65" i="62"/>
  <c r="HK64" i="62"/>
  <c r="HK63" i="62"/>
  <c r="HK62" i="62"/>
  <c r="HL58" i="62"/>
  <c r="HL73" i="62" s="1"/>
  <c r="HI72" i="62"/>
  <c r="HJ72" i="62" s="1"/>
  <c r="HK57" i="62"/>
  <c r="HK56" i="62"/>
  <c r="HK55" i="62"/>
  <c r="HK54" i="62"/>
  <c r="HK53" i="62"/>
  <c r="HK52" i="62"/>
  <c r="HK51" i="62"/>
  <c r="HK50" i="62"/>
  <c r="HK49" i="62"/>
  <c r="HK48" i="62"/>
  <c r="HK47" i="62"/>
  <c r="HK46" i="62"/>
  <c r="HL42" i="62"/>
  <c r="HL56" i="62" s="1"/>
  <c r="HI57" i="62"/>
  <c r="HJ57" i="62" s="1"/>
  <c r="HK41" i="62"/>
  <c r="HK40" i="62"/>
  <c r="HK39" i="62"/>
  <c r="HK38" i="62"/>
  <c r="HK37" i="62"/>
  <c r="HK36" i="62"/>
  <c r="HK35" i="62"/>
  <c r="HK34" i="62"/>
  <c r="HK33" i="62"/>
  <c r="HK32" i="62"/>
  <c r="HK31" i="62"/>
  <c r="HK30" i="62"/>
  <c r="HL26" i="62"/>
  <c r="HL41" i="62" s="1"/>
  <c r="HH26" i="62"/>
  <c r="HI40" i="62" s="1"/>
  <c r="HJ40" i="62" s="1"/>
  <c r="HK25" i="62"/>
  <c r="HK24" i="62"/>
  <c r="HK23" i="62"/>
  <c r="HK22" i="62"/>
  <c r="HK21" i="62"/>
  <c r="HK20" i="62"/>
  <c r="HK19" i="62"/>
  <c r="HK18" i="62"/>
  <c r="HK17" i="62"/>
  <c r="HK16" i="62"/>
  <c r="HK15" i="62"/>
  <c r="HK14" i="62"/>
  <c r="HL10" i="62"/>
  <c r="HL24" i="62" s="1"/>
  <c r="HH10" i="62"/>
  <c r="HI25" i="62" s="1"/>
  <c r="HJ25" i="62" s="1"/>
  <c r="HE90" i="62"/>
  <c r="HA89" i="62"/>
  <c r="HA88" i="62"/>
  <c r="HA87" i="62"/>
  <c r="HA86" i="62"/>
  <c r="HA85" i="62"/>
  <c r="HA84" i="62"/>
  <c r="HA83" i="62"/>
  <c r="HA81" i="62"/>
  <c r="HA80" i="62"/>
  <c r="HA79" i="62"/>
  <c r="HA78" i="62"/>
  <c r="HA76" i="62"/>
  <c r="HB74" i="62"/>
  <c r="HB88" i="62" s="1"/>
  <c r="GY89" i="62"/>
  <c r="GZ89" i="62" s="1"/>
  <c r="HA73" i="62"/>
  <c r="HA72" i="62"/>
  <c r="HA71" i="62"/>
  <c r="HA70" i="62"/>
  <c r="HA69" i="62"/>
  <c r="HA68" i="62"/>
  <c r="HA67" i="62"/>
  <c r="HA65" i="62"/>
  <c r="HA64" i="62"/>
  <c r="HA63" i="62"/>
  <c r="HA62" i="62"/>
  <c r="HA60" i="62"/>
  <c r="HB58" i="62"/>
  <c r="HB73" i="62" s="1"/>
  <c r="GY72" i="62"/>
  <c r="GZ72" i="62" s="1"/>
  <c r="HA57" i="62"/>
  <c r="HA56" i="62"/>
  <c r="HA55" i="62"/>
  <c r="HA54" i="62"/>
  <c r="HA53" i="62"/>
  <c r="HA52" i="62"/>
  <c r="HA51" i="62"/>
  <c r="HA49" i="62"/>
  <c r="HA48" i="62"/>
  <c r="HA47" i="62"/>
  <c r="HA46" i="62"/>
  <c r="HA44" i="62"/>
  <c r="HB42" i="62"/>
  <c r="HB56" i="62" s="1"/>
  <c r="GY57" i="62"/>
  <c r="GZ57" i="62" s="1"/>
  <c r="HA41" i="62"/>
  <c r="HA40" i="62"/>
  <c r="HA39" i="62"/>
  <c r="HA38" i="62"/>
  <c r="HA37" i="62"/>
  <c r="HA36" i="62"/>
  <c r="HA35" i="62"/>
  <c r="HA33" i="62"/>
  <c r="HA32" i="62"/>
  <c r="HA31" i="62"/>
  <c r="HA30" i="62"/>
  <c r="HA28" i="62"/>
  <c r="HB26" i="62"/>
  <c r="HB41" i="62" s="1"/>
  <c r="GX26" i="62"/>
  <c r="GY40" i="62" s="1"/>
  <c r="GZ40" i="62" s="1"/>
  <c r="HA25" i="62"/>
  <c r="HA24" i="62"/>
  <c r="HA23" i="62"/>
  <c r="HA22" i="62"/>
  <c r="HA21" i="62"/>
  <c r="HA20" i="62"/>
  <c r="HA19" i="62"/>
  <c r="HA17" i="62"/>
  <c r="HA16" i="62"/>
  <c r="HA15" i="62"/>
  <c r="HA14" i="62"/>
  <c r="HA12" i="62"/>
  <c r="HB10" i="62"/>
  <c r="HB24" i="62" s="1"/>
  <c r="GX10" i="62"/>
  <c r="GY25" i="62" s="1"/>
  <c r="GZ25" i="62" s="1"/>
  <c r="GU90" i="62"/>
  <c r="GQ89" i="62"/>
  <c r="GQ88" i="62"/>
  <c r="GQ87" i="62"/>
  <c r="GQ86" i="62"/>
  <c r="GQ85" i="62"/>
  <c r="GQ84" i="62"/>
  <c r="GQ83" i="62"/>
  <c r="GQ82" i="62"/>
  <c r="GQ81" i="62"/>
  <c r="GQ80" i="62"/>
  <c r="GQ79" i="62"/>
  <c r="GQ78" i="62"/>
  <c r="GO78" i="62"/>
  <c r="GP78" i="62" s="1"/>
  <c r="GO76" i="62"/>
  <c r="GP76" i="62" s="1"/>
  <c r="GQ76" i="62" s="1"/>
  <c r="GR74" i="62"/>
  <c r="GR88" i="62" s="1"/>
  <c r="GQ74" i="62"/>
  <c r="GO89" i="62"/>
  <c r="GP89" i="62" s="1"/>
  <c r="GQ73" i="62"/>
  <c r="GQ72" i="62"/>
  <c r="GQ71" i="62"/>
  <c r="GQ70" i="62"/>
  <c r="GQ69" i="62"/>
  <c r="GQ68" i="62"/>
  <c r="GQ67" i="62"/>
  <c r="GQ66" i="62"/>
  <c r="GQ65" i="62"/>
  <c r="GQ64" i="62"/>
  <c r="GQ63" i="62"/>
  <c r="GQ62" i="62"/>
  <c r="GR58" i="62"/>
  <c r="GR73" i="62" s="1"/>
  <c r="GO72" i="62"/>
  <c r="GP72" i="62" s="1"/>
  <c r="GQ57" i="62"/>
  <c r="GQ56" i="62"/>
  <c r="GQ55" i="62"/>
  <c r="GQ54" i="62"/>
  <c r="GQ53" i="62"/>
  <c r="GQ52" i="62"/>
  <c r="GQ51" i="62"/>
  <c r="GQ50" i="62"/>
  <c r="GQ49" i="62"/>
  <c r="GQ48" i="62"/>
  <c r="GQ47" i="62"/>
  <c r="GQ46" i="62"/>
  <c r="GR42" i="62"/>
  <c r="GR56" i="62" s="1"/>
  <c r="GO57" i="62"/>
  <c r="GP57" i="62" s="1"/>
  <c r="GQ41" i="62"/>
  <c r="GQ40" i="62"/>
  <c r="GQ39" i="62"/>
  <c r="GQ38" i="62"/>
  <c r="GQ37" i="62"/>
  <c r="GQ36" i="62"/>
  <c r="GQ35" i="62"/>
  <c r="GQ34" i="62"/>
  <c r="GQ33" i="62"/>
  <c r="GQ32" i="62"/>
  <c r="GQ31" i="62"/>
  <c r="GQ30" i="62"/>
  <c r="GR26" i="62"/>
  <c r="GR41" i="62" s="1"/>
  <c r="GN26" i="62"/>
  <c r="GO40" i="62" s="1"/>
  <c r="GP40" i="62" s="1"/>
  <c r="GQ25" i="62"/>
  <c r="GQ24" i="62"/>
  <c r="GQ23" i="62"/>
  <c r="GQ22" i="62"/>
  <c r="GQ21" i="62"/>
  <c r="GQ20" i="62"/>
  <c r="GQ19" i="62"/>
  <c r="GQ18" i="62"/>
  <c r="GQ17" i="62"/>
  <c r="GQ16" i="62"/>
  <c r="GQ15" i="62"/>
  <c r="GQ14" i="62"/>
  <c r="GR10" i="62"/>
  <c r="GR24" i="62" s="1"/>
  <c r="GN10" i="62"/>
  <c r="GK90" i="62"/>
  <c r="GG89" i="62"/>
  <c r="GG88" i="62"/>
  <c r="GG87" i="62"/>
  <c r="GG86" i="62"/>
  <c r="GG85" i="62"/>
  <c r="GG84" i="62"/>
  <c r="GG83" i="62"/>
  <c r="GG82" i="62"/>
  <c r="GG81" i="62"/>
  <c r="GG80" i="62"/>
  <c r="GG79" i="62"/>
  <c r="GG78" i="62"/>
  <c r="GH74" i="62"/>
  <c r="GH88" i="62" s="1"/>
  <c r="GE89" i="62"/>
  <c r="GF89" i="62" s="1"/>
  <c r="GG73" i="62"/>
  <c r="GG72" i="62"/>
  <c r="GG71" i="62"/>
  <c r="GG70" i="62"/>
  <c r="GG69" i="62"/>
  <c r="GG68" i="62"/>
  <c r="GG67" i="62"/>
  <c r="GG66" i="62"/>
  <c r="GG65" i="62"/>
  <c r="GG64" i="62"/>
  <c r="GG63" i="62"/>
  <c r="GG62" i="62"/>
  <c r="GH58" i="62"/>
  <c r="GH73" i="62" s="1"/>
  <c r="GE72" i="62"/>
  <c r="GF72" i="62" s="1"/>
  <c r="GG57" i="62"/>
  <c r="GG56" i="62"/>
  <c r="GG55" i="62"/>
  <c r="GG54" i="62"/>
  <c r="GG53" i="62"/>
  <c r="GG52" i="62"/>
  <c r="GG51" i="62"/>
  <c r="GG50" i="62"/>
  <c r="GG49" i="62"/>
  <c r="GG48" i="62"/>
  <c r="GG47" i="62"/>
  <c r="GG46" i="62"/>
  <c r="GH42" i="62"/>
  <c r="GH56" i="62" s="1"/>
  <c r="GE57" i="62"/>
  <c r="GF57" i="62" s="1"/>
  <c r="GG41" i="62"/>
  <c r="GG40" i="62"/>
  <c r="GG39" i="62"/>
  <c r="GG38" i="62"/>
  <c r="GG37" i="62"/>
  <c r="GG36" i="62"/>
  <c r="GG35" i="62"/>
  <c r="GG34" i="62"/>
  <c r="GG33" i="62"/>
  <c r="GG32" i="62"/>
  <c r="GG31" i="62"/>
  <c r="GG30" i="62"/>
  <c r="GH26" i="62"/>
  <c r="GH41" i="62" s="1"/>
  <c r="GD26" i="62"/>
  <c r="GE40" i="62" s="1"/>
  <c r="GF40" i="62" s="1"/>
  <c r="GG25" i="62"/>
  <c r="GG24" i="62"/>
  <c r="GG23" i="62"/>
  <c r="GG22" i="62"/>
  <c r="GG21" i="62"/>
  <c r="GG20" i="62"/>
  <c r="GG19" i="62"/>
  <c r="GG18" i="62"/>
  <c r="GG17" i="62"/>
  <c r="GG16" i="62"/>
  <c r="GG15" i="62"/>
  <c r="GG14" i="62"/>
  <c r="GH10" i="62"/>
  <c r="GH24" i="62" s="1"/>
  <c r="GD10" i="62"/>
  <c r="GE25" i="62" s="1"/>
  <c r="GF25" i="62" s="1"/>
  <c r="GA90" i="62"/>
  <c r="FW89" i="62"/>
  <c r="FW88" i="62"/>
  <c r="FW87" i="62"/>
  <c r="FW86" i="62"/>
  <c r="FW85" i="62"/>
  <c r="FW84" i="62"/>
  <c r="FW83" i="62"/>
  <c r="FW82" i="62"/>
  <c r="FW81" i="62"/>
  <c r="FW80" i="62"/>
  <c r="FW79" i="62"/>
  <c r="FW78" i="62"/>
  <c r="FX74" i="62"/>
  <c r="FX88" i="62" s="1"/>
  <c r="FU89" i="62"/>
  <c r="FV89" i="62" s="1"/>
  <c r="FW73" i="62"/>
  <c r="FW72" i="62"/>
  <c r="FW71" i="62"/>
  <c r="FW70" i="62"/>
  <c r="FW69" i="62"/>
  <c r="FW68" i="62"/>
  <c r="FW67" i="62"/>
  <c r="FW66" i="62"/>
  <c r="FW65" i="62"/>
  <c r="FW64" i="62"/>
  <c r="FW63" i="62"/>
  <c r="FW62" i="62"/>
  <c r="FX58" i="62"/>
  <c r="FX73" i="62" s="1"/>
  <c r="FU72" i="62"/>
  <c r="FV72" i="62" s="1"/>
  <c r="FW57" i="62"/>
  <c r="FW56" i="62"/>
  <c r="FW55" i="62"/>
  <c r="FW54" i="62"/>
  <c r="FW53" i="62"/>
  <c r="FW52" i="62"/>
  <c r="FW51" i="62"/>
  <c r="FW50" i="62"/>
  <c r="FW49" i="62"/>
  <c r="FW48" i="62"/>
  <c r="FW47" i="62"/>
  <c r="FW46" i="62"/>
  <c r="FX42" i="62"/>
  <c r="FX56" i="62" s="1"/>
  <c r="FU57" i="62"/>
  <c r="FV57" i="62" s="1"/>
  <c r="FW41" i="62"/>
  <c r="FW40" i="62"/>
  <c r="FW39" i="62"/>
  <c r="FW38" i="62"/>
  <c r="FW37" i="62"/>
  <c r="FW36" i="62"/>
  <c r="FW35" i="62"/>
  <c r="FW34" i="62"/>
  <c r="FW33" i="62"/>
  <c r="FW32" i="62"/>
  <c r="FW31" i="62"/>
  <c r="FW30" i="62"/>
  <c r="FX26" i="62"/>
  <c r="FX41" i="62" s="1"/>
  <c r="FT26" i="62"/>
  <c r="FU40" i="62" s="1"/>
  <c r="FV40" i="62" s="1"/>
  <c r="FW25" i="62"/>
  <c r="FW24" i="62"/>
  <c r="FW23" i="62"/>
  <c r="FW22" i="62"/>
  <c r="FW21" i="62"/>
  <c r="FW20" i="62"/>
  <c r="FW19" i="62"/>
  <c r="FW18" i="62"/>
  <c r="FW17" i="62"/>
  <c r="FW16" i="62"/>
  <c r="FW15" i="62"/>
  <c r="FW14" i="62"/>
  <c r="FX10" i="62"/>
  <c r="FX24" i="62" s="1"/>
  <c r="FT10" i="62"/>
  <c r="FU25" i="62" s="1"/>
  <c r="FV25" i="62" s="1"/>
  <c r="FQ90" i="62"/>
  <c r="FM89" i="62"/>
  <c r="FM88" i="62"/>
  <c r="FM87" i="62"/>
  <c r="FM86" i="62"/>
  <c r="FM85" i="62"/>
  <c r="FM84" i="62"/>
  <c r="FM83" i="62"/>
  <c r="FM82" i="62"/>
  <c r="FM81" i="62"/>
  <c r="FM78" i="62"/>
  <c r="FN74" i="62"/>
  <c r="FN88" i="62" s="1"/>
  <c r="FK89" i="62"/>
  <c r="FL89" i="62" s="1"/>
  <c r="FM73" i="62"/>
  <c r="FM72" i="62"/>
  <c r="FM71" i="62"/>
  <c r="FM70" i="62"/>
  <c r="FM69" i="62"/>
  <c r="FM68" i="62"/>
  <c r="FM67" i="62"/>
  <c r="FM66" i="62"/>
  <c r="FM65" i="62"/>
  <c r="FM62" i="62"/>
  <c r="FN58" i="62"/>
  <c r="FN73" i="62" s="1"/>
  <c r="FK72" i="62"/>
  <c r="FL72" i="62" s="1"/>
  <c r="FM57" i="62"/>
  <c r="FM56" i="62"/>
  <c r="FM55" i="62"/>
  <c r="FM54" i="62"/>
  <c r="FM53" i="62"/>
  <c r="FM52" i="62"/>
  <c r="FM51" i="62"/>
  <c r="FM50" i="62"/>
  <c r="FM49" i="62"/>
  <c r="FM46" i="62"/>
  <c r="FN42" i="62"/>
  <c r="FN56" i="62" s="1"/>
  <c r="FK57" i="62"/>
  <c r="FL57" i="62" s="1"/>
  <c r="FM41" i="62"/>
  <c r="FM40" i="62"/>
  <c r="FM39" i="62"/>
  <c r="FM38" i="62"/>
  <c r="FM37" i="62"/>
  <c r="FM36" i="62"/>
  <c r="FM35" i="62"/>
  <c r="FM34" i="62"/>
  <c r="FM33" i="62"/>
  <c r="FM30" i="62"/>
  <c r="FN26" i="62"/>
  <c r="FN41" i="62" s="1"/>
  <c r="FJ26" i="62"/>
  <c r="FK40" i="62" s="1"/>
  <c r="FL40" i="62" s="1"/>
  <c r="FM25" i="62"/>
  <c r="FM24" i="62"/>
  <c r="FM23" i="62"/>
  <c r="FM22" i="62"/>
  <c r="FM21" i="62"/>
  <c r="FM20" i="62"/>
  <c r="FM19" i="62"/>
  <c r="FM18" i="62"/>
  <c r="FM17" i="62"/>
  <c r="FM14" i="62"/>
  <c r="FN10" i="62"/>
  <c r="FN24" i="62" s="1"/>
  <c r="FJ10" i="62"/>
  <c r="FK25" i="62" s="1"/>
  <c r="FL25" i="62" s="1"/>
  <c r="FG90" i="62"/>
  <c r="FC89" i="62"/>
  <c r="FC88" i="62"/>
  <c r="FC87" i="62"/>
  <c r="FC86" i="62"/>
  <c r="FC85" i="62"/>
  <c r="FC84" i="62"/>
  <c r="FC83" i="62"/>
  <c r="FC82" i="62"/>
  <c r="FC81" i="62"/>
  <c r="FC80" i="62"/>
  <c r="FC78" i="62"/>
  <c r="FD74" i="62"/>
  <c r="FD88" i="62" s="1"/>
  <c r="FA89" i="62"/>
  <c r="FB89" i="62" s="1"/>
  <c r="FC73" i="62"/>
  <c r="FC72" i="62"/>
  <c r="FC71" i="62"/>
  <c r="FC70" i="62"/>
  <c r="FC69" i="62"/>
  <c r="FC68" i="62"/>
  <c r="FC67" i="62"/>
  <c r="FC66" i="62"/>
  <c r="FC65" i="62"/>
  <c r="FC64" i="62"/>
  <c r="FC62" i="62"/>
  <c r="FD58" i="62"/>
  <c r="FD73" i="62" s="1"/>
  <c r="FA72" i="62"/>
  <c r="FB72" i="62" s="1"/>
  <c r="FC57" i="62"/>
  <c r="FC56" i="62"/>
  <c r="FC55" i="62"/>
  <c r="FC54" i="62"/>
  <c r="FC53" i="62"/>
  <c r="FC52" i="62"/>
  <c r="FC51" i="62"/>
  <c r="FC50" i="62"/>
  <c r="FC49" i="62"/>
  <c r="FC48" i="62"/>
  <c r="FC46" i="62"/>
  <c r="FD42" i="62"/>
  <c r="FD56" i="62" s="1"/>
  <c r="FA57" i="62"/>
  <c r="FB57" i="62" s="1"/>
  <c r="FC41" i="62"/>
  <c r="FC40" i="62"/>
  <c r="FC39" i="62"/>
  <c r="FC38" i="62"/>
  <c r="FC37" i="62"/>
  <c r="FC36" i="62"/>
  <c r="FC35" i="62"/>
  <c r="FC34" i="62"/>
  <c r="FC33" i="62"/>
  <c r="FC32" i="62"/>
  <c r="FC30" i="62"/>
  <c r="FD26" i="62"/>
  <c r="FD41" i="62" s="1"/>
  <c r="EZ26" i="62"/>
  <c r="FA40" i="62" s="1"/>
  <c r="FB40" i="62" s="1"/>
  <c r="FC25" i="62"/>
  <c r="FC24" i="62"/>
  <c r="FC23" i="62"/>
  <c r="FC22" i="62"/>
  <c r="FC21" i="62"/>
  <c r="FC20" i="62"/>
  <c r="FC19" i="62"/>
  <c r="FC18" i="62"/>
  <c r="FC17" i="62"/>
  <c r="FC16" i="62"/>
  <c r="FC14" i="62"/>
  <c r="FD10" i="62"/>
  <c r="FD24" i="62" s="1"/>
  <c r="EZ10" i="62"/>
  <c r="FA25" i="62" s="1"/>
  <c r="FB25" i="62" s="1"/>
  <c r="EW90" i="62"/>
  <c r="ES89" i="62"/>
  <c r="ES88" i="62"/>
  <c r="ES87" i="62"/>
  <c r="ES86" i="62"/>
  <c r="ES85" i="62"/>
  <c r="ES84" i="62"/>
  <c r="ES83" i="62"/>
  <c r="ES82" i="62"/>
  <c r="ES81" i="62"/>
  <c r="ES80" i="62"/>
  <c r="ES79" i="62"/>
  <c r="ES78" i="62"/>
  <c r="ET74" i="62"/>
  <c r="ET88" i="62" s="1"/>
  <c r="EQ89" i="62"/>
  <c r="ER89" i="62" s="1"/>
  <c r="ES73" i="62"/>
  <c r="ES72" i="62"/>
  <c r="ES71" i="62"/>
  <c r="ES70" i="62"/>
  <c r="ES69" i="62"/>
  <c r="ES68" i="62"/>
  <c r="ES67" i="62"/>
  <c r="ES66" i="62"/>
  <c r="ES65" i="62"/>
  <c r="ES64" i="62"/>
  <c r="ES63" i="62"/>
  <c r="ES62" i="62"/>
  <c r="ET58" i="62"/>
  <c r="ES57" i="62"/>
  <c r="ES56" i="62"/>
  <c r="ES55" i="62"/>
  <c r="ES54" i="62"/>
  <c r="ES53" i="62"/>
  <c r="ES52" i="62"/>
  <c r="EQ52" i="62"/>
  <c r="ER52" i="62" s="1"/>
  <c r="ES51" i="62"/>
  <c r="ES50" i="62"/>
  <c r="EQ50" i="62"/>
  <c r="ER50" i="62" s="1"/>
  <c r="ES49" i="62"/>
  <c r="ES48" i="62"/>
  <c r="EQ48" i="62"/>
  <c r="ER48" i="62" s="1"/>
  <c r="ES47" i="62"/>
  <c r="ES46" i="62"/>
  <c r="EQ46" i="62"/>
  <c r="ER46" i="62" s="1"/>
  <c r="EQ44" i="62"/>
  <c r="ER44" i="62" s="1"/>
  <c r="ES44" i="62" s="1"/>
  <c r="ET42" i="62"/>
  <c r="ET56" i="62" s="1"/>
  <c r="EU56" i="62" s="1"/>
  <c r="ES42" i="62"/>
  <c r="EQ57" i="62"/>
  <c r="ER57" i="62" s="1"/>
  <c r="ES41" i="62"/>
  <c r="ES40" i="62"/>
  <c r="ES39" i="62"/>
  <c r="ES38" i="62"/>
  <c r="ES37" i="62"/>
  <c r="ES36" i="62"/>
  <c r="ES35" i="62"/>
  <c r="ES34" i="62"/>
  <c r="ES33" i="62"/>
  <c r="ES32" i="62"/>
  <c r="ES31" i="62"/>
  <c r="ES30" i="62"/>
  <c r="ET26" i="62"/>
  <c r="EP26" i="62"/>
  <c r="EQ41" i="62" s="1"/>
  <c r="ER41" i="62" s="1"/>
  <c r="ES25" i="62"/>
  <c r="ES24" i="62"/>
  <c r="ES23" i="62"/>
  <c r="ES22" i="62"/>
  <c r="ES21" i="62"/>
  <c r="ES20" i="62"/>
  <c r="ES19" i="62"/>
  <c r="ES18" i="62"/>
  <c r="ES17" i="62"/>
  <c r="ES16" i="62"/>
  <c r="ES15" i="62"/>
  <c r="ES14" i="62"/>
  <c r="ET10" i="62"/>
  <c r="ET24" i="62" s="1"/>
  <c r="EP10" i="62"/>
  <c r="EQ25" i="62" s="1"/>
  <c r="ER25" i="62" s="1"/>
  <c r="EM90" i="62"/>
  <c r="EI89" i="62"/>
  <c r="EI88" i="62"/>
  <c r="EI87" i="62"/>
  <c r="EI86" i="62"/>
  <c r="EI85" i="62"/>
  <c r="EI84" i="62"/>
  <c r="EI83" i="62"/>
  <c r="EI81" i="62"/>
  <c r="EI80" i="62"/>
  <c r="EI79" i="62"/>
  <c r="EI78" i="62"/>
  <c r="EI77" i="62"/>
  <c r="EI76" i="62"/>
  <c r="EJ74" i="62"/>
  <c r="EJ88" i="62" s="1"/>
  <c r="EG89" i="62"/>
  <c r="EH89" i="62" s="1"/>
  <c r="EI73" i="62"/>
  <c r="EI72" i="62"/>
  <c r="EI71" i="62"/>
  <c r="EI70" i="62"/>
  <c r="EI69" i="62"/>
  <c r="EI68" i="62"/>
  <c r="EI67" i="62"/>
  <c r="EI65" i="62"/>
  <c r="EI64" i="62"/>
  <c r="EI63" i="62"/>
  <c r="EI62" i="62"/>
  <c r="EI61" i="62"/>
  <c r="EI60" i="62"/>
  <c r="EJ58" i="62"/>
  <c r="EJ73" i="62" s="1"/>
  <c r="EG72" i="62"/>
  <c r="EH72" i="62" s="1"/>
  <c r="EI57" i="62"/>
  <c r="EI56" i="62"/>
  <c r="EI55" i="62"/>
  <c r="EI54" i="62"/>
  <c r="EI53" i="62"/>
  <c r="EI52" i="62"/>
  <c r="EI51" i="62"/>
  <c r="EI49" i="62"/>
  <c r="EI48" i="62"/>
  <c r="EI47" i="62"/>
  <c r="EI46" i="62"/>
  <c r="EI45" i="62"/>
  <c r="EI44" i="62"/>
  <c r="EJ42" i="62"/>
  <c r="EJ56" i="62" s="1"/>
  <c r="EG57" i="62"/>
  <c r="EH57" i="62" s="1"/>
  <c r="EI41" i="62"/>
  <c r="EI40" i="62"/>
  <c r="EI39" i="62"/>
  <c r="EI38" i="62"/>
  <c r="EI37" i="62"/>
  <c r="EI36" i="62"/>
  <c r="EI35" i="62"/>
  <c r="EI33" i="62"/>
  <c r="EI32" i="62"/>
  <c r="EI31" i="62"/>
  <c r="EI30" i="62"/>
  <c r="EI29" i="62"/>
  <c r="EI28" i="62"/>
  <c r="EJ26" i="62"/>
  <c r="EJ41" i="62" s="1"/>
  <c r="EF26" i="62"/>
  <c r="EG40" i="62" s="1"/>
  <c r="EH40" i="62" s="1"/>
  <c r="EI25" i="62"/>
  <c r="EI24" i="62"/>
  <c r="EI23" i="62"/>
  <c r="EI22" i="62"/>
  <c r="EI21" i="62"/>
  <c r="EI20" i="62"/>
  <c r="EI19" i="62"/>
  <c r="EI17" i="62"/>
  <c r="EI16" i="62"/>
  <c r="EI15" i="62"/>
  <c r="EI14" i="62"/>
  <c r="EI13" i="62"/>
  <c r="EI12" i="62"/>
  <c r="EJ10" i="62"/>
  <c r="EJ24" i="62" s="1"/>
  <c r="EF10" i="62"/>
  <c r="EG25" i="62" s="1"/>
  <c r="EH25" i="62" s="1"/>
  <c r="EC90" i="62"/>
  <c r="DY89" i="62"/>
  <c r="DY88" i="62"/>
  <c r="DY87" i="62"/>
  <c r="DY86" i="62"/>
  <c r="DY85" i="62"/>
  <c r="DY84" i="62"/>
  <c r="DY83" i="62"/>
  <c r="DY82" i="62"/>
  <c r="DY81" i="62"/>
  <c r="DY80" i="62"/>
  <c r="DY79" i="62"/>
  <c r="DZ74" i="62"/>
  <c r="DZ88" i="62" s="1"/>
  <c r="DW89" i="62"/>
  <c r="DX89" i="62" s="1"/>
  <c r="DY73" i="62"/>
  <c r="DY72" i="62"/>
  <c r="DY71" i="62"/>
  <c r="DY70" i="62"/>
  <c r="DY69" i="62"/>
  <c r="DY68" i="62"/>
  <c r="DY67" i="62"/>
  <c r="DY66" i="62"/>
  <c r="DY65" i="62"/>
  <c r="DY64" i="62"/>
  <c r="DY63" i="62"/>
  <c r="DZ58" i="62"/>
  <c r="DZ73" i="62" s="1"/>
  <c r="DW72" i="62"/>
  <c r="DX72" i="62" s="1"/>
  <c r="DY57" i="62"/>
  <c r="DY56" i="62"/>
  <c r="DY55" i="62"/>
  <c r="DY54" i="62"/>
  <c r="DY53" i="62"/>
  <c r="DY52" i="62"/>
  <c r="DY51" i="62"/>
  <c r="DY50" i="62"/>
  <c r="DY49" i="62"/>
  <c r="DY48" i="62"/>
  <c r="DY47" i="62"/>
  <c r="DZ42" i="62"/>
  <c r="DZ56" i="62" s="1"/>
  <c r="DW57" i="62"/>
  <c r="DX57" i="62" s="1"/>
  <c r="DY41" i="62"/>
  <c r="DY40" i="62"/>
  <c r="DY39" i="62"/>
  <c r="DY38" i="62"/>
  <c r="DY37" i="62"/>
  <c r="DY36" i="62"/>
  <c r="DY35" i="62"/>
  <c r="DY34" i="62"/>
  <c r="DY33" i="62"/>
  <c r="DY32" i="62"/>
  <c r="DY31" i="62"/>
  <c r="DZ26" i="62"/>
  <c r="DZ41" i="62" s="1"/>
  <c r="DW40" i="62"/>
  <c r="DX40" i="62" s="1"/>
  <c r="DY25" i="62"/>
  <c r="DY24" i="62"/>
  <c r="DY23" i="62"/>
  <c r="DY22" i="62"/>
  <c r="DY21" i="62"/>
  <c r="DY20" i="62"/>
  <c r="DY19" i="62"/>
  <c r="DY18" i="62"/>
  <c r="DY17" i="62"/>
  <c r="DY16" i="62"/>
  <c r="DY15" i="62"/>
  <c r="DZ10" i="62"/>
  <c r="DZ24" i="62" s="1"/>
  <c r="DV10" i="62"/>
  <c r="DW25" i="62" s="1"/>
  <c r="DX25" i="62" s="1"/>
  <c r="DS90" i="62"/>
  <c r="DO89" i="62"/>
  <c r="DO88" i="62"/>
  <c r="DO87" i="62"/>
  <c r="DO86" i="62"/>
  <c r="DO85" i="62"/>
  <c r="DO84" i="62"/>
  <c r="DO81" i="62"/>
  <c r="DO80" i="62"/>
  <c r="DO79" i="62"/>
  <c r="DP74" i="62"/>
  <c r="DP88" i="62" s="1"/>
  <c r="DM89" i="62"/>
  <c r="DN89" i="62" s="1"/>
  <c r="DO73" i="62"/>
  <c r="DO72" i="62"/>
  <c r="DO71" i="62"/>
  <c r="DO70" i="62"/>
  <c r="DO69" i="62"/>
  <c r="DO68" i="62"/>
  <c r="DO65" i="62"/>
  <c r="DO64" i="62"/>
  <c r="DO63" i="62"/>
  <c r="DP58" i="62"/>
  <c r="DP73" i="62" s="1"/>
  <c r="DM72" i="62"/>
  <c r="DN72" i="62" s="1"/>
  <c r="DO57" i="62"/>
  <c r="DO56" i="62"/>
  <c r="DO55" i="62"/>
  <c r="DO54" i="62"/>
  <c r="DO53" i="62"/>
  <c r="DO52" i="62"/>
  <c r="DO49" i="62"/>
  <c r="DO48" i="62"/>
  <c r="DO47" i="62"/>
  <c r="DP42" i="62"/>
  <c r="DP56" i="62" s="1"/>
  <c r="DM57" i="62"/>
  <c r="DN57" i="62" s="1"/>
  <c r="DO41" i="62"/>
  <c r="DO40" i="62"/>
  <c r="DO39" i="62"/>
  <c r="DO38" i="62"/>
  <c r="DO37" i="62"/>
  <c r="DO36" i="62"/>
  <c r="DO33" i="62"/>
  <c r="DO32" i="62"/>
  <c r="DO31" i="62"/>
  <c r="DP26" i="62"/>
  <c r="DP41" i="62" s="1"/>
  <c r="DM40" i="62"/>
  <c r="DN40" i="62" s="1"/>
  <c r="DO25" i="62"/>
  <c r="DO24" i="62"/>
  <c r="DO23" i="62"/>
  <c r="DO22" i="62"/>
  <c r="DO21" i="62"/>
  <c r="DO20" i="62"/>
  <c r="DO17" i="62"/>
  <c r="DO16" i="62"/>
  <c r="DO15" i="62"/>
  <c r="DP10" i="62"/>
  <c r="DP24" i="62" s="1"/>
  <c r="DL10" i="62"/>
  <c r="DM25" i="62" s="1"/>
  <c r="DN25" i="62" s="1"/>
  <c r="DI90" i="62"/>
  <c r="DE89" i="62"/>
  <c r="DE88" i="62"/>
  <c r="DE87" i="62"/>
  <c r="DE86" i="62"/>
  <c r="DE85" i="62"/>
  <c r="DE84" i="62"/>
  <c r="DE83" i="62"/>
  <c r="DE82" i="62"/>
  <c r="DE81" i="62"/>
  <c r="DE80" i="62"/>
  <c r="DE79" i="62"/>
  <c r="DE76" i="62"/>
  <c r="DF74" i="62"/>
  <c r="DF88" i="62" s="1"/>
  <c r="DC89" i="62"/>
  <c r="DD89" i="62" s="1"/>
  <c r="DE73" i="62"/>
  <c r="DE72" i="62"/>
  <c r="DE71" i="62"/>
  <c r="DE70" i="62"/>
  <c r="DE69" i="62"/>
  <c r="DE68" i="62"/>
  <c r="DE67" i="62"/>
  <c r="DE66" i="62"/>
  <c r="DE65" i="62"/>
  <c r="DE64" i="62"/>
  <c r="DE63" i="62"/>
  <c r="DE60" i="62"/>
  <c r="DF58" i="62"/>
  <c r="DE57" i="62"/>
  <c r="DE56" i="62"/>
  <c r="DE55" i="62"/>
  <c r="DE54" i="62"/>
  <c r="DE53" i="62"/>
  <c r="DE52" i="62"/>
  <c r="DE51" i="62"/>
  <c r="DE50" i="62"/>
  <c r="DE49" i="62"/>
  <c r="DE48" i="62"/>
  <c r="DE47" i="62"/>
  <c r="DE44" i="62"/>
  <c r="DF42" i="62"/>
  <c r="DF56" i="62" s="1"/>
  <c r="DC57" i="62"/>
  <c r="DD57" i="62" s="1"/>
  <c r="DE41" i="62"/>
  <c r="DE40" i="62"/>
  <c r="DE39" i="62"/>
  <c r="DE38" i="62"/>
  <c r="DE37" i="62"/>
  <c r="DE36" i="62"/>
  <c r="DE35" i="62"/>
  <c r="DE34" i="62"/>
  <c r="DE33" i="62"/>
  <c r="DE32" i="62"/>
  <c r="DE31" i="62"/>
  <c r="DE28" i="62"/>
  <c r="DF26" i="62"/>
  <c r="DC41" i="62"/>
  <c r="DD41" i="62" s="1"/>
  <c r="DE25" i="62"/>
  <c r="DE24" i="62"/>
  <c r="DE23" i="62"/>
  <c r="DE22" i="62"/>
  <c r="DE21" i="62"/>
  <c r="DE20" i="62"/>
  <c r="DE19" i="62"/>
  <c r="DE18" i="62"/>
  <c r="DE17" i="62"/>
  <c r="DE16" i="62"/>
  <c r="DE15" i="62"/>
  <c r="DE12" i="62"/>
  <c r="DF10" i="62"/>
  <c r="DF24" i="62" s="1"/>
  <c r="DB10" i="62"/>
  <c r="DC25" i="62" s="1"/>
  <c r="DD25" i="62" s="1"/>
  <c r="CY90" i="62"/>
  <c r="CU89" i="62"/>
  <c r="CU88" i="62"/>
  <c r="CU87" i="62"/>
  <c r="CU86" i="62"/>
  <c r="CU85" i="62"/>
  <c r="CU84" i="62"/>
  <c r="CU83" i="62"/>
  <c r="CU81" i="62"/>
  <c r="CU80" i="62"/>
  <c r="CU79" i="62"/>
  <c r="CU78" i="62"/>
  <c r="CV74" i="62"/>
  <c r="CV88" i="62" s="1"/>
  <c r="CS89" i="62"/>
  <c r="CT89" i="62" s="1"/>
  <c r="CU73" i="62"/>
  <c r="CU72" i="62"/>
  <c r="CU71" i="62"/>
  <c r="CU70" i="62"/>
  <c r="CU69" i="62"/>
  <c r="CU68" i="62"/>
  <c r="CU67" i="62"/>
  <c r="CU65" i="62"/>
  <c r="CU64" i="62"/>
  <c r="CU63" i="62"/>
  <c r="CU62" i="62"/>
  <c r="CV58" i="62"/>
  <c r="CV73" i="62" s="1"/>
  <c r="CS72" i="62"/>
  <c r="CT72" i="62" s="1"/>
  <c r="CU57" i="62"/>
  <c r="CU56" i="62"/>
  <c r="CU55" i="62"/>
  <c r="CU54" i="62"/>
  <c r="CU53" i="62"/>
  <c r="CU52" i="62"/>
  <c r="CU51" i="62"/>
  <c r="CU49" i="62"/>
  <c r="CU48" i="62"/>
  <c r="CU47" i="62"/>
  <c r="CU46" i="62"/>
  <c r="CV42" i="62"/>
  <c r="CV56" i="62" s="1"/>
  <c r="CS57" i="62"/>
  <c r="CT57" i="62" s="1"/>
  <c r="CU41" i="62"/>
  <c r="CU40" i="62"/>
  <c r="CU39" i="62"/>
  <c r="CU38" i="62"/>
  <c r="CU37" i="62"/>
  <c r="CU36" i="62"/>
  <c r="CU35" i="62"/>
  <c r="CU33" i="62"/>
  <c r="CU32" i="62"/>
  <c r="CU31" i="62"/>
  <c r="CU30" i="62"/>
  <c r="CV26" i="62"/>
  <c r="CV41" i="62" s="1"/>
  <c r="CR26" i="62"/>
  <c r="CS40" i="62" s="1"/>
  <c r="CT40" i="62" s="1"/>
  <c r="CU25" i="62"/>
  <c r="CU24" i="62"/>
  <c r="CU23" i="62"/>
  <c r="CU22" i="62"/>
  <c r="CU21" i="62"/>
  <c r="CU20" i="62"/>
  <c r="CU19" i="62"/>
  <c r="CU17" i="62"/>
  <c r="CU16" i="62"/>
  <c r="CU15" i="62"/>
  <c r="CU14" i="62"/>
  <c r="CV10" i="62"/>
  <c r="CV24" i="62" s="1"/>
  <c r="CR10" i="62"/>
  <c r="CS25" i="62" s="1"/>
  <c r="CT25" i="62" s="1"/>
  <c r="CO90" i="62"/>
  <c r="CK89" i="62"/>
  <c r="CK88" i="62"/>
  <c r="CK87" i="62"/>
  <c r="CK86" i="62"/>
  <c r="CK85" i="62"/>
  <c r="CK84" i="62"/>
  <c r="CK83" i="62"/>
  <c r="CK81" i="62"/>
  <c r="CK80" i="62"/>
  <c r="CK79" i="62"/>
  <c r="CK78" i="62"/>
  <c r="CL74" i="62"/>
  <c r="CL88" i="62" s="1"/>
  <c r="CI89" i="62"/>
  <c r="CJ89" i="62" s="1"/>
  <c r="CK73" i="62"/>
  <c r="CK72" i="62"/>
  <c r="CK71" i="62"/>
  <c r="CK70" i="62"/>
  <c r="CK69" i="62"/>
  <c r="CK68" i="62"/>
  <c r="CK67" i="62"/>
  <c r="CK65" i="62"/>
  <c r="CK64" i="62"/>
  <c r="CK63" i="62"/>
  <c r="CK62" i="62"/>
  <c r="CL58" i="62"/>
  <c r="CL73" i="62" s="1"/>
  <c r="CI72" i="62"/>
  <c r="CJ72" i="62" s="1"/>
  <c r="CK57" i="62"/>
  <c r="CK56" i="62"/>
  <c r="CK55" i="62"/>
  <c r="CK54" i="62"/>
  <c r="CK53" i="62"/>
  <c r="CK52" i="62"/>
  <c r="CK51" i="62"/>
  <c r="CK49" i="62"/>
  <c r="CK48" i="62"/>
  <c r="CK47" i="62"/>
  <c r="CK46" i="62"/>
  <c r="CL42" i="62"/>
  <c r="CL56" i="62" s="1"/>
  <c r="CI57" i="62"/>
  <c r="CJ57" i="62" s="1"/>
  <c r="CK41" i="62"/>
  <c r="CK40" i="62"/>
  <c r="CK39" i="62"/>
  <c r="CK38" i="62"/>
  <c r="CK37" i="62"/>
  <c r="CK36" i="62"/>
  <c r="CK35" i="62"/>
  <c r="CK33" i="62"/>
  <c r="CK32" i="62"/>
  <c r="CK31" i="62"/>
  <c r="CK30" i="62"/>
  <c r="CL26" i="62"/>
  <c r="CL41" i="62" s="1"/>
  <c r="CH26" i="62"/>
  <c r="CI40" i="62" s="1"/>
  <c r="CJ40" i="62" s="1"/>
  <c r="CK25" i="62"/>
  <c r="CK24" i="62"/>
  <c r="CK23" i="62"/>
  <c r="CK22" i="62"/>
  <c r="CK21" i="62"/>
  <c r="CK20" i="62"/>
  <c r="CK19" i="62"/>
  <c r="CK17" i="62"/>
  <c r="CK16" i="62"/>
  <c r="CK15" i="62"/>
  <c r="CK14" i="62"/>
  <c r="CL10" i="62"/>
  <c r="CL24" i="62" s="1"/>
  <c r="CH10" i="62"/>
  <c r="CI25" i="62" s="1"/>
  <c r="CJ25" i="62" s="1"/>
  <c r="CE90" i="62"/>
  <c r="CA89" i="62"/>
  <c r="CA88" i="62"/>
  <c r="CA87" i="62"/>
  <c r="CA86" i="62"/>
  <c r="CA85" i="62"/>
  <c r="CA84" i="62"/>
  <c r="CA83" i="62"/>
  <c r="CA81" i="62"/>
  <c r="CA80" i="62"/>
  <c r="CA79" i="62"/>
  <c r="CA78" i="62"/>
  <c r="CA77" i="62"/>
  <c r="CA76" i="62"/>
  <c r="CB74" i="62"/>
  <c r="CB88" i="62" s="1"/>
  <c r="BY89" i="62"/>
  <c r="BZ89" i="62" s="1"/>
  <c r="CA73" i="62"/>
  <c r="CA72" i="62"/>
  <c r="CA71" i="62"/>
  <c r="CA70" i="62"/>
  <c r="CA69" i="62"/>
  <c r="CA68" i="62"/>
  <c r="CA67" i="62"/>
  <c r="CA65" i="62"/>
  <c r="CA64" i="62"/>
  <c r="CA63" i="62"/>
  <c r="CA62" i="62"/>
  <c r="CA61" i="62"/>
  <c r="CA60" i="62"/>
  <c r="CB58" i="62"/>
  <c r="CB73" i="62" s="1"/>
  <c r="BY72" i="62"/>
  <c r="BZ72" i="62" s="1"/>
  <c r="CA57" i="62"/>
  <c r="CA56" i="62"/>
  <c r="CA55" i="62"/>
  <c r="CA54" i="62"/>
  <c r="CA53" i="62"/>
  <c r="CA52" i="62"/>
  <c r="CA51" i="62"/>
  <c r="CA49" i="62"/>
  <c r="CA48" i="62"/>
  <c r="CA47" i="62"/>
  <c r="CA46" i="62"/>
  <c r="CA45" i="62"/>
  <c r="CA44" i="62"/>
  <c r="CB42" i="62"/>
  <c r="CB56" i="62" s="1"/>
  <c r="BY57" i="62"/>
  <c r="BZ57" i="62" s="1"/>
  <c r="CA41" i="62"/>
  <c r="CA40" i="62"/>
  <c r="CA39" i="62"/>
  <c r="CA38" i="62"/>
  <c r="CA37" i="62"/>
  <c r="CA36" i="62"/>
  <c r="CA35" i="62"/>
  <c r="CA33" i="62"/>
  <c r="CA32" i="62"/>
  <c r="CA31" i="62"/>
  <c r="CA30" i="62"/>
  <c r="CA29" i="62"/>
  <c r="CA28" i="62"/>
  <c r="CB26" i="62"/>
  <c r="CB41" i="62" s="1"/>
  <c r="BX26" i="62"/>
  <c r="BY40" i="62" s="1"/>
  <c r="BZ40" i="62" s="1"/>
  <c r="CA25" i="62"/>
  <c r="CA24" i="62"/>
  <c r="CA23" i="62"/>
  <c r="CA22" i="62"/>
  <c r="CA21" i="62"/>
  <c r="CA20" i="62"/>
  <c r="CA19" i="62"/>
  <c r="CA17" i="62"/>
  <c r="CA16" i="62"/>
  <c r="CA15" i="62"/>
  <c r="CA14" i="62"/>
  <c r="CA13" i="62"/>
  <c r="CA12" i="62"/>
  <c r="CB10" i="62"/>
  <c r="CB24" i="62" s="1"/>
  <c r="BX10" i="62"/>
  <c r="BY25" i="62" s="1"/>
  <c r="BZ25" i="62" s="1"/>
  <c r="BU90" i="62"/>
  <c r="BQ89" i="62"/>
  <c r="BQ88" i="62"/>
  <c r="BQ87" i="62"/>
  <c r="BQ86" i="62"/>
  <c r="BQ85" i="62"/>
  <c r="BQ84" i="62"/>
  <c r="BQ83" i="62"/>
  <c r="BQ82" i="62"/>
  <c r="BQ81" i="62"/>
  <c r="BQ76" i="62"/>
  <c r="BO76" i="62"/>
  <c r="BP76" i="62" s="1"/>
  <c r="BR74" i="62"/>
  <c r="BR88" i="62" s="1"/>
  <c r="BQ74" i="62"/>
  <c r="BO89" i="62"/>
  <c r="BP89" i="62" s="1"/>
  <c r="BQ73" i="62"/>
  <c r="BQ72" i="62"/>
  <c r="BQ71" i="62"/>
  <c r="BQ70" i="62"/>
  <c r="BQ69" i="62"/>
  <c r="BQ68" i="62"/>
  <c r="BQ67" i="62"/>
  <c r="BQ66" i="62"/>
  <c r="BQ65" i="62"/>
  <c r="BQ60" i="62"/>
  <c r="BR58" i="62"/>
  <c r="BO73" i="62"/>
  <c r="BP73" i="62" s="1"/>
  <c r="BQ57" i="62"/>
  <c r="BQ56" i="62"/>
  <c r="BQ55" i="62"/>
  <c r="BQ54" i="62"/>
  <c r="BQ53" i="62"/>
  <c r="BQ52" i="62"/>
  <c r="BQ51" i="62"/>
  <c r="BQ50" i="62"/>
  <c r="BQ49" i="62"/>
  <c r="BQ44" i="62"/>
  <c r="BR42" i="62"/>
  <c r="BR56" i="62" s="1"/>
  <c r="BO57" i="62"/>
  <c r="BP57" i="62" s="1"/>
  <c r="BQ41" i="62"/>
  <c r="BQ40" i="62"/>
  <c r="BQ39" i="62"/>
  <c r="BQ38" i="62"/>
  <c r="BQ37" i="62"/>
  <c r="BQ36" i="62"/>
  <c r="BQ35" i="62"/>
  <c r="BQ34" i="62"/>
  <c r="BQ33" i="62"/>
  <c r="BQ28" i="62"/>
  <c r="BR26" i="62"/>
  <c r="BN26" i="62"/>
  <c r="BQ25" i="62"/>
  <c r="BQ24" i="62"/>
  <c r="BQ23" i="62"/>
  <c r="BQ22" i="62"/>
  <c r="BQ21" i="62"/>
  <c r="BQ20" i="62"/>
  <c r="BQ19" i="62"/>
  <c r="BQ18" i="62"/>
  <c r="BQ17" i="62"/>
  <c r="BQ12" i="62"/>
  <c r="BR10" i="62"/>
  <c r="BR24" i="62" s="1"/>
  <c r="BN10" i="62"/>
  <c r="BO25" i="62" s="1"/>
  <c r="BP25" i="62" s="1"/>
  <c r="M90" i="62"/>
  <c r="P90" i="62"/>
  <c r="W90" i="62"/>
  <c r="AG90" i="62"/>
  <c r="AQ90" i="62"/>
  <c r="BA90" i="62"/>
  <c r="AW89" i="62"/>
  <c r="AM89" i="62"/>
  <c r="AC89" i="62"/>
  <c r="S89" i="62"/>
  <c r="AW88" i="62"/>
  <c r="AM88" i="62"/>
  <c r="AC88" i="62"/>
  <c r="S88" i="62"/>
  <c r="AW87" i="62"/>
  <c r="AM87" i="62"/>
  <c r="AC87" i="62"/>
  <c r="S87" i="62"/>
  <c r="AW86" i="62"/>
  <c r="AM86" i="62"/>
  <c r="AC86" i="62"/>
  <c r="S86" i="62"/>
  <c r="AW85" i="62"/>
  <c r="AM85" i="62"/>
  <c r="AC85" i="62"/>
  <c r="S85" i="62"/>
  <c r="AW84" i="62"/>
  <c r="AM84" i="62"/>
  <c r="AC84" i="62"/>
  <c r="S84" i="62"/>
  <c r="AW83" i="62"/>
  <c r="AM83" i="62"/>
  <c r="AC83" i="62"/>
  <c r="S83" i="62"/>
  <c r="AW82" i="62"/>
  <c r="AC82" i="62"/>
  <c r="AW81" i="62"/>
  <c r="AM81" i="62"/>
  <c r="AC81" i="62"/>
  <c r="S81" i="62"/>
  <c r="AW80" i="62"/>
  <c r="AM80" i="62"/>
  <c r="AC80" i="62"/>
  <c r="AW79" i="62"/>
  <c r="AM78" i="62"/>
  <c r="AC78" i="62"/>
  <c r="S78" i="62"/>
  <c r="AX74" i="62"/>
  <c r="AX89" i="62" s="1"/>
  <c r="AW74" i="62"/>
  <c r="AN74" i="62"/>
  <c r="AK89" i="62"/>
  <c r="AL89" i="62" s="1"/>
  <c r="AD74" i="62"/>
  <c r="AD89" i="62" s="1"/>
  <c r="T74" i="62"/>
  <c r="P74" i="62"/>
  <c r="Q89" i="62" s="1"/>
  <c r="R89" i="62" s="1"/>
  <c r="J74" i="62"/>
  <c r="J89" i="62" s="1"/>
  <c r="AW73" i="62"/>
  <c r="AM73" i="62"/>
  <c r="AC73" i="62"/>
  <c r="S73" i="62"/>
  <c r="AW72" i="62"/>
  <c r="AM72" i="62"/>
  <c r="AC72" i="62"/>
  <c r="S72" i="62"/>
  <c r="AW71" i="62"/>
  <c r="AM71" i="62"/>
  <c r="AC71" i="62"/>
  <c r="S71" i="62"/>
  <c r="AW70" i="62"/>
  <c r="AM70" i="62"/>
  <c r="AC70" i="62"/>
  <c r="S70" i="62"/>
  <c r="AW69" i="62"/>
  <c r="AM69" i="62"/>
  <c r="AC69" i="62"/>
  <c r="S69" i="62"/>
  <c r="AW68" i="62"/>
  <c r="AM68" i="62"/>
  <c r="AC68" i="62"/>
  <c r="S68" i="62"/>
  <c r="AW67" i="62"/>
  <c r="AM67" i="62"/>
  <c r="AC67" i="62"/>
  <c r="S67" i="62"/>
  <c r="AW66" i="62"/>
  <c r="AC66" i="62"/>
  <c r="AW65" i="62"/>
  <c r="AM65" i="62"/>
  <c r="AC65" i="62"/>
  <c r="S65" i="62"/>
  <c r="AW64" i="62"/>
  <c r="AM64" i="62"/>
  <c r="AC64" i="62"/>
  <c r="AW63" i="62"/>
  <c r="AM62" i="62"/>
  <c r="AC62" i="62"/>
  <c r="S62" i="62"/>
  <c r="AX58" i="62"/>
  <c r="AN58" i="62"/>
  <c r="AM58" i="62"/>
  <c r="AD58" i="62"/>
  <c r="T58" i="62"/>
  <c r="P58" i="62"/>
  <c r="J58" i="62"/>
  <c r="AW57" i="62"/>
  <c r="AM57" i="62"/>
  <c r="AC57" i="62"/>
  <c r="S57" i="62"/>
  <c r="AW56" i="62"/>
  <c r="AM56" i="62"/>
  <c r="AC56" i="62"/>
  <c r="S56" i="62"/>
  <c r="AW55" i="62"/>
  <c r="AM55" i="62"/>
  <c r="AC55" i="62"/>
  <c r="S55" i="62"/>
  <c r="AW54" i="62"/>
  <c r="AM54" i="62"/>
  <c r="AC54" i="62"/>
  <c r="S54" i="62"/>
  <c r="AW53" i="62"/>
  <c r="AM53" i="62"/>
  <c r="AC53" i="62"/>
  <c r="S53" i="62"/>
  <c r="AW52" i="62"/>
  <c r="AM52" i="62"/>
  <c r="AC52" i="62"/>
  <c r="S52" i="62"/>
  <c r="AW51" i="62"/>
  <c r="AM51" i="62"/>
  <c r="AC51" i="62"/>
  <c r="S51" i="62"/>
  <c r="AW50" i="62"/>
  <c r="AC50" i="62"/>
  <c r="AW49" i="62"/>
  <c r="AM49" i="62"/>
  <c r="AC49" i="62"/>
  <c r="S49" i="62"/>
  <c r="AW48" i="62"/>
  <c r="AM48" i="62"/>
  <c r="AC48" i="62"/>
  <c r="AW47" i="62"/>
  <c r="AM46" i="62"/>
  <c r="AC46" i="62"/>
  <c r="S46" i="62"/>
  <c r="AX42" i="62"/>
  <c r="AU57" i="62"/>
  <c r="AV57" i="62" s="1"/>
  <c r="AN42" i="62"/>
  <c r="AN57" i="62" s="1"/>
  <c r="AD42" i="62"/>
  <c r="AC42" i="62"/>
  <c r="T42" i="62"/>
  <c r="T57" i="62" s="1"/>
  <c r="P42" i="62"/>
  <c r="J42" i="62"/>
  <c r="G57" i="62"/>
  <c r="H57" i="62" s="1"/>
  <c r="I57" i="62" s="1"/>
  <c r="AW41" i="62"/>
  <c r="AM41" i="62"/>
  <c r="AC41" i="62"/>
  <c r="S41" i="62"/>
  <c r="AW40" i="62"/>
  <c r="AM40" i="62"/>
  <c r="AC40" i="62"/>
  <c r="S40" i="62"/>
  <c r="AW39" i="62"/>
  <c r="AM39" i="62"/>
  <c r="AC39" i="62"/>
  <c r="S39" i="62"/>
  <c r="AW38" i="62"/>
  <c r="AM38" i="62"/>
  <c r="AC38" i="62"/>
  <c r="S38" i="62"/>
  <c r="AW37" i="62"/>
  <c r="AM37" i="62"/>
  <c r="AC37" i="62"/>
  <c r="S37" i="62"/>
  <c r="AW36" i="62"/>
  <c r="AM36" i="62"/>
  <c r="AC36" i="62"/>
  <c r="S36" i="62"/>
  <c r="AW35" i="62"/>
  <c r="AM35" i="62"/>
  <c r="AC35" i="62"/>
  <c r="S35" i="62"/>
  <c r="AW34" i="62"/>
  <c r="AC34" i="62"/>
  <c r="AW33" i="62"/>
  <c r="AM33" i="62"/>
  <c r="AC33" i="62"/>
  <c r="S33" i="62"/>
  <c r="AW32" i="62"/>
  <c r="AM32" i="62"/>
  <c r="AC32" i="62"/>
  <c r="AW31" i="62"/>
  <c r="AM30" i="62"/>
  <c r="AC30" i="62"/>
  <c r="S30" i="62"/>
  <c r="AX26" i="62"/>
  <c r="AX41" i="62" s="1"/>
  <c r="AT26" i="62"/>
  <c r="AN26" i="62"/>
  <c r="AJ26" i="62"/>
  <c r="AK41" i="62" s="1"/>
  <c r="AL41" i="62" s="1"/>
  <c r="AD26" i="62"/>
  <c r="AD41" i="62" s="1"/>
  <c r="Z26" i="62"/>
  <c r="AA28" i="62" s="1"/>
  <c r="AB28" i="62" s="1"/>
  <c r="AC28" i="62" s="1"/>
  <c r="T26" i="62"/>
  <c r="T28" i="62" s="1"/>
  <c r="P26" i="62"/>
  <c r="J26" i="62"/>
  <c r="J41" i="62" s="1"/>
  <c r="F26" i="62"/>
  <c r="AW25" i="62"/>
  <c r="AW24" i="62"/>
  <c r="AW23" i="62"/>
  <c r="AW22" i="62"/>
  <c r="AW21" i="62"/>
  <c r="AW20" i="62"/>
  <c r="AW19" i="62"/>
  <c r="AW18" i="62"/>
  <c r="AW17" i="62"/>
  <c r="AW16" i="62"/>
  <c r="AW15" i="62"/>
  <c r="AX10" i="62"/>
  <c r="AX25" i="62" s="1"/>
  <c r="AT10" i="62"/>
  <c r="AU25" i="62" s="1"/>
  <c r="AV25" i="62" s="1"/>
  <c r="AM25" i="62"/>
  <c r="AM24" i="62"/>
  <c r="AM23" i="62"/>
  <c r="AM22" i="62"/>
  <c r="AM21" i="62"/>
  <c r="AM20" i="62"/>
  <c r="AM19" i="62"/>
  <c r="AM17" i="62"/>
  <c r="AM16" i="62"/>
  <c r="AM14" i="62"/>
  <c r="AN10" i="62"/>
  <c r="AN25" i="62" s="1"/>
  <c r="AJ10" i="62"/>
  <c r="AK25" i="62" s="1"/>
  <c r="AL25" i="62" s="1"/>
  <c r="AC25" i="62"/>
  <c r="AC24" i="62"/>
  <c r="AC23" i="62"/>
  <c r="AC22" i="62"/>
  <c r="AC21" i="62"/>
  <c r="AC20" i="62"/>
  <c r="AC19" i="62"/>
  <c r="AC18" i="62"/>
  <c r="AC17" i="62"/>
  <c r="AC16" i="62"/>
  <c r="AC14" i="62"/>
  <c r="AD10" i="62"/>
  <c r="AD25" i="62" s="1"/>
  <c r="Z10" i="62"/>
  <c r="AA25" i="62" s="1"/>
  <c r="AB25" i="62" s="1"/>
  <c r="T10" i="62"/>
  <c r="T25" i="62" s="1"/>
  <c r="P10" i="62"/>
  <c r="LI24" i="62" l="1"/>
  <c r="LI88" i="62"/>
  <c r="PE88" i="62"/>
  <c r="PY88" i="62"/>
  <c r="PZ88" i="62" s="1"/>
  <c r="IG88" i="62"/>
  <c r="WB73" i="62"/>
  <c r="WB71" i="62"/>
  <c r="WB67" i="62"/>
  <c r="WB65" i="62"/>
  <c r="WB70" i="62"/>
  <c r="WC70" i="62" s="1"/>
  <c r="WD70" i="62" s="1"/>
  <c r="WB66" i="62"/>
  <c r="WC66" i="62" s="1"/>
  <c r="WD66" i="62" s="1"/>
  <c r="WB69" i="62"/>
  <c r="WB56" i="62"/>
  <c r="WC56" i="62" s="1"/>
  <c r="WD56" i="62" s="1"/>
  <c r="WB57" i="62"/>
  <c r="WB55" i="62"/>
  <c r="SQ42" i="62"/>
  <c r="SR42" i="62" s="1"/>
  <c r="WB40" i="62"/>
  <c r="WC40" i="62" s="1"/>
  <c r="WB35" i="62"/>
  <c r="WO90" i="62"/>
  <c r="IG24" i="62"/>
  <c r="IH24" i="62" s="1"/>
  <c r="SQ88" i="62"/>
  <c r="SR88" i="62" s="1"/>
  <c r="VY31" i="62"/>
  <c r="VZ31" i="62" s="1"/>
  <c r="UO56" i="62"/>
  <c r="VY29" i="62"/>
  <c r="VZ29" i="62" s="1"/>
  <c r="WA29" i="62" s="1"/>
  <c r="KY72" i="62"/>
  <c r="WB38" i="62"/>
  <c r="WB37" i="62"/>
  <c r="BS24" i="62"/>
  <c r="BT24" i="62" s="1"/>
  <c r="DG24" i="62"/>
  <c r="DH24" i="62" s="1"/>
  <c r="DG88" i="62"/>
  <c r="DH88" i="62" s="1"/>
  <c r="F577" i="157"/>
  <c r="F579" i="157"/>
  <c r="F581" i="157"/>
  <c r="F583" i="157"/>
  <c r="F585" i="157"/>
  <c r="F587" i="157"/>
  <c r="F576" i="157"/>
  <c r="F578" i="157"/>
  <c r="F580" i="157"/>
  <c r="F582" i="157"/>
  <c r="F584" i="157"/>
  <c r="F586" i="157"/>
  <c r="F588" i="157"/>
  <c r="WB64" i="62"/>
  <c r="WC64" i="62" s="1"/>
  <c r="WD64" i="62" s="1"/>
  <c r="SG58" i="62"/>
  <c r="SH58" i="62" s="1"/>
  <c r="WB31" i="62"/>
  <c r="WB86" i="62"/>
  <c r="WB85" i="62"/>
  <c r="WB84" i="62"/>
  <c r="WB83" i="62"/>
  <c r="WC83" i="62" s="1"/>
  <c r="WD83" i="62" s="1"/>
  <c r="WB82" i="62"/>
  <c r="WB54" i="62"/>
  <c r="WC54" i="62" s="1"/>
  <c r="WD54" i="62" s="1"/>
  <c r="WB16" i="62"/>
  <c r="WB15" i="62"/>
  <c r="WB14" i="62"/>
  <c r="WB13" i="62"/>
  <c r="AO58" i="62"/>
  <c r="SQ24" i="62"/>
  <c r="SR24" i="62" s="1"/>
  <c r="VY41" i="62"/>
  <c r="VZ41" i="62" s="1"/>
  <c r="VY38" i="62"/>
  <c r="VZ38" i="62" s="1"/>
  <c r="VY35" i="62"/>
  <c r="VZ35" i="62" s="1"/>
  <c r="WC71" i="62"/>
  <c r="WD71" i="62" s="1"/>
  <c r="WC69" i="62"/>
  <c r="WD69" i="62" s="1"/>
  <c r="WC67" i="62"/>
  <c r="WD67" i="62" s="1"/>
  <c r="VY40" i="62"/>
  <c r="VZ40" i="62" s="1"/>
  <c r="VY39" i="62"/>
  <c r="VZ39" i="62" s="1"/>
  <c r="VY37" i="62"/>
  <c r="VZ37" i="62" s="1"/>
  <c r="VY36" i="62"/>
  <c r="VZ36" i="62" s="1"/>
  <c r="VY34" i="62"/>
  <c r="VZ34" i="62" s="1"/>
  <c r="WA34" i="62" s="1"/>
  <c r="SG72" i="62"/>
  <c r="SH72" i="62" s="1"/>
  <c r="MC88" i="62"/>
  <c r="MD88" i="62" s="1"/>
  <c r="HW72" i="62"/>
  <c r="HX72" i="62" s="1"/>
  <c r="IQ88" i="62"/>
  <c r="IR88" i="62" s="1"/>
  <c r="JK24" i="62"/>
  <c r="JL24" i="62" s="1"/>
  <c r="JK88" i="62"/>
  <c r="JL88" i="62" s="1"/>
  <c r="MC24" i="62"/>
  <c r="MD24" i="62" s="1"/>
  <c r="WC17" i="62"/>
  <c r="WD17" i="62" s="1"/>
  <c r="WC15" i="62"/>
  <c r="WD15" i="62" s="1"/>
  <c r="BS88" i="62"/>
  <c r="BT88" i="62" s="1"/>
  <c r="WC85" i="62"/>
  <c r="WD85" i="62" s="1"/>
  <c r="WC68" i="62"/>
  <c r="WD68" i="62" s="1"/>
  <c r="WC65" i="62"/>
  <c r="WD65" i="62" s="1"/>
  <c r="WC63" i="62"/>
  <c r="WD63" i="62" s="1"/>
  <c r="VY33" i="62"/>
  <c r="VZ33" i="62" s="1"/>
  <c r="VY32" i="62"/>
  <c r="VZ32" i="62" s="1"/>
  <c r="TA72" i="62"/>
  <c r="TB72" i="62" s="1"/>
  <c r="SO44" i="62"/>
  <c r="SO76" i="62"/>
  <c r="PY24" i="62"/>
  <c r="PZ24" i="62" s="1"/>
  <c r="WH74" i="62"/>
  <c r="WI81" i="62" s="1"/>
  <c r="WJ81" i="62" s="1"/>
  <c r="Q12" i="62"/>
  <c r="R12" i="62" s="1"/>
  <c r="S12" i="62" s="1"/>
  <c r="Q13" i="62"/>
  <c r="R13" i="62" s="1"/>
  <c r="S13" i="62" s="1"/>
  <c r="Q14" i="62"/>
  <c r="R14" i="62" s="1"/>
  <c r="Q15" i="62"/>
  <c r="R15" i="62" s="1"/>
  <c r="S15" i="62" s="1"/>
  <c r="Q16" i="62"/>
  <c r="R16" i="62" s="1"/>
  <c r="S16" i="62" s="1"/>
  <c r="Q17" i="62"/>
  <c r="R17" i="62" s="1"/>
  <c r="Q18" i="62"/>
  <c r="R18" i="62" s="1"/>
  <c r="S18" i="62" s="1"/>
  <c r="Q19" i="62"/>
  <c r="R19" i="62" s="1"/>
  <c r="Q20" i="62"/>
  <c r="R20" i="62" s="1"/>
  <c r="Q21" i="62"/>
  <c r="R21" i="62" s="1"/>
  <c r="Q22" i="62"/>
  <c r="R22" i="62" s="1"/>
  <c r="Q23" i="62"/>
  <c r="R23" i="62" s="1"/>
  <c r="Q24" i="62"/>
  <c r="R24" i="62" s="1"/>
  <c r="Q25" i="62"/>
  <c r="R25" i="62" s="1"/>
  <c r="S58" i="62"/>
  <c r="U58" i="62" s="1"/>
  <c r="V58" i="62" s="1"/>
  <c r="KE88" i="62"/>
  <c r="WB80" i="62"/>
  <c r="WB79" i="62"/>
  <c r="WB76" i="62"/>
  <c r="WC72" i="62"/>
  <c r="WD72" i="62" s="1"/>
  <c r="TK74" i="62"/>
  <c r="TL74" i="62" s="1"/>
  <c r="SQ74" i="62"/>
  <c r="SR74" i="62" s="1"/>
  <c r="PY74" i="62"/>
  <c r="PZ74" i="62" s="1"/>
  <c r="PE74" i="62"/>
  <c r="PF74" i="62" s="1"/>
  <c r="WB49" i="62"/>
  <c r="WB48" i="62"/>
  <c r="WC48" i="62" s="1"/>
  <c r="WD48" i="62" s="1"/>
  <c r="WB47" i="62"/>
  <c r="WC47" i="62" s="1"/>
  <c r="WD47" i="62" s="1"/>
  <c r="WB46" i="62"/>
  <c r="WB45" i="62"/>
  <c r="WB41" i="62"/>
  <c r="WB39" i="62"/>
  <c r="WC39" i="62" s="1"/>
  <c r="WB36" i="62"/>
  <c r="WB34" i="62"/>
  <c r="WB32" i="62"/>
  <c r="AM10" i="62"/>
  <c r="AO10" i="62" s="1"/>
  <c r="GI24" i="62"/>
  <c r="GJ24" i="62" s="1"/>
  <c r="PD13" i="62"/>
  <c r="PD17" i="62"/>
  <c r="PD21" i="62"/>
  <c r="PE24" i="62"/>
  <c r="PF24" i="62" s="1"/>
  <c r="PD25" i="62"/>
  <c r="PX15" i="62"/>
  <c r="PX19" i="62"/>
  <c r="PX23" i="62"/>
  <c r="SO10" i="62"/>
  <c r="SQ10" i="62" s="1"/>
  <c r="SR10" i="62" s="1"/>
  <c r="SM12" i="62"/>
  <c r="SN12" i="62" s="1"/>
  <c r="SM14" i="62"/>
  <c r="SN14" i="62" s="1"/>
  <c r="SM16" i="62"/>
  <c r="SN16" i="62" s="1"/>
  <c r="SM18" i="62"/>
  <c r="SN18" i="62" s="1"/>
  <c r="SM20" i="62"/>
  <c r="SN20" i="62" s="1"/>
  <c r="SM22" i="62"/>
  <c r="SN22" i="62" s="1"/>
  <c r="SM24" i="62"/>
  <c r="SN24" i="62" s="1"/>
  <c r="SP45" i="62"/>
  <c r="SQ45" i="62" s="1"/>
  <c r="SR45" i="62" s="1"/>
  <c r="SP47" i="62"/>
  <c r="SP49" i="62"/>
  <c r="SP51" i="62"/>
  <c r="SP53" i="62"/>
  <c r="SP55" i="62"/>
  <c r="SQ55" i="62" s="1"/>
  <c r="SR55" i="62" s="1"/>
  <c r="SQ56" i="62"/>
  <c r="SR56" i="62" s="1"/>
  <c r="SP57" i="62"/>
  <c r="TJ13" i="62"/>
  <c r="TJ19" i="62"/>
  <c r="TJ23" i="62"/>
  <c r="TJ25" i="62"/>
  <c r="UN15" i="62"/>
  <c r="UN19" i="62"/>
  <c r="UN23" i="62"/>
  <c r="WB53" i="62"/>
  <c r="WB52" i="62"/>
  <c r="WB51" i="62"/>
  <c r="WB50" i="62"/>
  <c r="WC38" i="62"/>
  <c r="WC37" i="62"/>
  <c r="WC35" i="62"/>
  <c r="WC32" i="62"/>
  <c r="WC30" i="62"/>
  <c r="VY30" i="62"/>
  <c r="VZ30" i="62" s="1"/>
  <c r="WC25" i="62"/>
  <c r="WD25" i="62" s="1"/>
  <c r="WC23" i="62"/>
  <c r="WD23" i="62" s="1"/>
  <c r="WC21" i="62"/>
  <c r="WD21" i="62" s="1"/>
  <c r="WC19" i="62"/>
  <c r="WD19" i="62" s="1"/>
  <c r="OU24" i="62"/>
  <c r="OV24" i="62" s="1"/>
  <c r="PD15" i="62"/>
  <c r="PD19" i="62"/>
  <c r="PD23" i="62"/>
  <c r="PX13" i="62"/>
  <c r="PX17" i="62"/>
  <c r="PX21" i="62"/>
  <c r="PX25" i="62"/>
  <c r="SP13" i="62"/>
  <c r="SP15" i="62"/>
  <c r="SP17" i="62"/>
  <c r="SP19" i="62"/>
  <c r="SQ19" i="62" s="1"/>
  <c r="SP21" i="62"/>
  <c r="SP23" i="62"/>
  <c r="SP25" i="62"/>
  <c r="SQ49" i="62"/>
  <c r="SR49" i="62" s="1"/>
  <c r="SQ51" i="62"/>
  <c r="SR51" i="62" s="1"/>
  <c r="SQ53" i="62"/>
  <c r="SR53" i="62" s="1"/>
  <c r="SQ57" i="62"/>
  <c r="SR57" i="62" s="1"/>
  <c r="SP77" i="62"/>
  <c r="SP79" i="62"/>
  <c r="SP81" i="62"/>
  <c r="SQ81" i="62" s="1"/>
  <c r="SP83" i="62"/>
  <c r="SP85" i="62"/>
  <c r="SP87" i="62"/>
  <c r="SP89" i="62"/>
  <c r="SQ89" i="62" s="1"/>
  <c r="TJ15" i="62"/>
  <c r="TJ17" i="62"/>
  <c r="TJ21" i="62"/>
  <c r="UN13" i="62"/>
  <c r="UO15" i="62"/>
  <c r="UP15" i="62" s="1"/>
  <c r="UN17" i="62"/>
  <c r="UO17" i="62" s="1"/>
  <c r="UP17" i="62" s="1"/>
  <c r="UO19" i="62"/>
  <c r="UP19" i="62" s="1"/>
  <c r="UN21" i="62"/>
  <c r="UO21" i="62" s="1"/>
  <c r="UP21" i="62" s="1"/>
  <c r="UO23" i="62"/>
  <c r="UP23" i="62" s="1"/>
  <c r="UO24" i="62"/>
  <c r="UP24" i="62" s="1"/>
  <c r="UN25" i="62"/>
  <c r="UO25" i="62" s="1"/>
  <c r="UP25" i="62" s="1"/>
  <c r="WH58" i="62"/>
  <c r="WK58" i="62" s="1"/>
  <c r="WC89" i="62"/>
  <c r="WD89" i="62" s="1"/>
  <c r="WC87" i="62"/>
  <c r="WD87" i="62" s="1"/>
  <c r="WC73" i="62"/>
  <c r="WD73" i="62" s="1"/>
  <c r="WC58" i="62"/>
  <c r="WD58" i="62" s="1"/>
  <c r="WF58" i="62" s="1"/>
  <c r="WC57" i="62"/>
  <c r="WD57" i="62" s="1"/>
  <c r="WC55" i="62"/>
  <c r="WD55" i="62" s="1"/>
  <c r="WC53" i="62"/>
  <c r="WD53" i="62" s="1"/>
  <c r="WC52" i="62"/>
  <c r="WD52" i="62" s="1"/>
  <c r="WC51" i="62"/>
  <c r="WD51" i="62" s="1"/>
  <c r="WC49" i="62"/>
  <c r="WD49" i="62" s="1"/>
  <c r="WC46" i="62"/>
  <c r="WD46" i="62" s="1"/>
  <c r="WC41" i="62"/>
  <c r="WC36" i="62"/>
  <c r="WC31" i="62"/>
  <c r="WC26" i="62"/>
  <c r="WD26" i="62" s="1"/>
  <c r="VZ59" i="62"/>
  <c r="VY28" i="62"/>
  <c r="VZ28" i="62" s="1"/>
  <c r="WH90" i="62"/>
  <c r="UK29" i="62"/>
  <c r="UL29" i="62" s="1"/>
  <c r="UM29" i="62" s="1"/>
  <c r="UK33" i="62"/>
  <c r="UL33" i="62" s="1"/>
  <c r="UK37" i="62"/>
  <c r="UL37" i="62" s="1"/>
  <c r="UK41" i="62"/>
  <c r="UL41" i="62" s="1"/>
  <c r="UK31" i="62"/>
  <c r="UL31" i="62" s="1"/>
  <c r="UK35" i="62"/>
  <c r="UL35" i="62" s="1"/>
  <c r="WH26" i="62"/>
  <c r="WI28" i="62" s="1"/>
  <c r="WJ28" i="62" s="1"/>
  <c r="TK88" i="62"/>
  <c r="TL88" i="62" s="1"/>
  <c r="SY26" i="62"/>
  <c r="TA26" i="62" s="1"/>
  <c r="TB26" i="62" s="1"/>
  <c r="SW30" i="62"/>
  <c r="SX30" i="62" s="1"/>
  <c r="SW34" i="62"/>
  <c r="SX34" i="62" s="1"/>
  <c r="SY34" i="62" s="1"/>
  <c r="SW38" i="62"/>
  <c r="SX38" i="62" s="1"/>
  <c r="SW28" i="62"/>
  <c r="SX28" i="62" s="1"/>
  <c r="SW32" i="62"/>
  <c r="SX32" i="62" s="1"/>
  <c r="SW36" i="62"/>
  <c r="SX36" i="62" s="1"/>
  <c r="SW40" i="62"/>
  <c r="SX40" i="62" s="1"/>
  <c r="SC30" i="62"/>
  <c r="SD30" i="62" s="1"/>
  <c r="SC34" i="62"/>
  <c r="SD34" i="62" s="1"/>
  <c r="SE34" i="62" s="1"/>
  <c r="SC38" i="62"/>
  <c r="SD38" i="62" s="1"/>
  <c r="SE26" i="62"/>
  <c r="SG26" i="62" s="1"/>
  <c r="SH26" i="62" s="1"/>
  <c r="SC28" i="62"/>
  <c r="SD28" i="62" s="1"/>
  <c r="SC32" i="62"/>
  <c r="SD32" i="62" s="1"/>
  <c r="SC36" i="62"/>
  <c r="SD36" i="62" s="1"/>
  <c r="SC40" i="62"/>
  <c r="SD40" i="62" s="1"/>
  <c r="PW44" i="62"/>
  <c r="PC44" i="62"/>
  <c r="Q41" i="62"/>
  <c r="R41" i="62" s="1"/>
  <c r="Q28" i="62"/>
  <c r="R28" i="62" s="1"/>
  <c r="S28" i="62" s="1"/>
  <c r="U28" i="62" s="1"/>
  <c r="WC24" i="62"/>
  <c r="WD24" i="62" s="1"/>
  <c r="WC22" i="62"/>
  <c r="WD22" i="62" s="1"/>
  <c r="WC20" i="62"/>
  <c r="WD20" i="62" s="1"/>
  <c r="WC16" i="62"/>
  <c r="WD16" i="62" s="1"/>
  <c r="WC14" i="62"/>
  <c r="WD14" i="62" s="1"/>
  <c r="UK12" i="62"/>
  <c r="UL12" i="62" s="1"/>
  <c r="UK14" i="62"/>
  <c r="UL14" i="62" s="1"/>
  <c r="UK16" i="62"/>
  <c r="UL16" i="62" s="1"/>
  <c r="UK18" i="62"/>
  <c r="UL18" i="62" s="1"/>
  <c r="UK20" i="62"/>
  <c r="UL20" i="62" s="1"/>
  <c r="UK22" i="62"/>
  <c r="UL22" i="62" s="1"/>
  <c r="UK24" i="62"/>
  <c r="UL24" i="62" s="1"/>
  <c r="UM10" i="62"/>
  <c r="UO10" i="62" s="1"/>
  <c r="UP10" i="62" s="1"/>
  <c r="TI10" i="62"/>
  <c r="TK10" i="62" s="1"/>
  <c r="TL10" i="62" s="1"/>
  <c r="TG12" i="62"/>
  <c r="TH12" i="62" s="1"/>
  <c r="TG14" i="62"/>
  <c r="TH14" i="62" s="1"/>
  <c r="TG16" i="62"/>
  <c r="TH16" i="62" s="1"/>
  <c r="TI16" i="62" s="1"/>
  <c r="TG18" i="62"/>
  <c r="TH18" i="62" s="1"/>
  <c r="TI18" i="62" s="1"/>
  <c r="TG20" i="62"/>
  <c r="TH20" i="62" s="1"/>
  <c r="TG22" i="62"/>
  <c r="TH22" i="62" s="1"/>
  <c r="TG24" i="62"/>
  <c r="TH24" i="62" s="1"/>
  <c r="TI24" i="62" s="1"/>
  <c r="TK24" i="62" s="1"/>
  <c r="TL24" i="62" s="1"/>
  <c r="PW10" i="62"/>
  <c r="PY10" i="62" s="1"/>
  <c r="PZ10" i="62" s="1"/>
  <c r="PU12" i="62"/>
  <c r="PV12" i="62" s="1"/>
  <c r="PU14" i="62"/>
  <c r="PV14" i="62" s="1"/>
  <c r="PU16" i="62"/>
  <c r="PV16" i="62" s="1"/>
  <c r="PU18" i="62"/>
  <c r="PV18" i="62" s="1"/>
  <c r="PU20" i="62"/>
  <c r="PV20" i="62" s="1"/>
  <c r="PU22" i="62"/>
  <c r="PV22" i="62" s="1"/>
  <c r="PU24" i="62"/>
  <c r="PV24" i="62" s="1"/>
  <c r="PC10" i="62"/>
  <c r="PE10" i="62" s="1"/>
  <c r="PF10" i="62" s="1"/>
  <c r="PA12" i="62"/>
  <c r="PB12" i="62" s="1"/>
  <c r="PA14" i="62"/>
  <c r="PB14" i="62" s="1"/>
  <c r="PA16" i="62"/>
  <c r="PB16" i="62" s="1"/>
  <c r="PA18" i="62"/>
  <c r="PB18" i="62" s="1"/>
  <c r="PA20" i="62"/>
  <c r="PB20" i="62" s="1"/>
  <c r="PA22" i="62"/>
  <c r="PB22" i="62" s="1"/>
  <c r="PA24" i="62"/>
  <c r="PB24" i="62" s="1"/>
  <c r="S10" i="62"/>
  <c r="U10" i="62" s="1"/>
  <c r="V10" i="62" s="1"/>
  <c r="X10" i="62" s="1"/>
  <c r="WB81" i="62"/>
  <c r="WC81" i="62" s="1"/>
  <c r="WD81" i="62" s="1"/>
  <c r="WB78" i="62"/>
  <c r="WC78" i="62" s="1"/>
  <c r="WD78" i="62" s="1"/>
  <c r="WC74" i="62"/>
  <c r="WD74" i="62" s="1"/>
  <c r="WC88" i="62"/>
  <c r="WD88" i="62" s="1"/>
  <c r="WC86" i="62"/>
  <c r="WD86" i="62" s="1"/>
  <c r="WC84" i="62"/>
  <c r="WD84" i="62" s="1"/>
  <c r="WC80" i="62"/>
  <c r="WD80" i="62" s="1"/>
  <c r="WC79" i="62"/>
  <c r="WD79" i="62" s="1"/>
  <c r="WL74" i="62"/>
  <c r="WL76" i="62" s="1"/>
  <c r="UO74" i="62"/>
  <c r="UP74" i="62" s="1"/>
  <c r="UN77" i="62"/>
  <c r="UN79" i="62"/>
  <c r="UO79" i="62" s="1"/>
  <c r="UP79" i="62" s="1"/>
  <c r="UN81" i="62"/>
  <c r="UO81" i="62" s="1"/>
  <c r="UP81" i="62" s="1"/>
  <c r="UN83" i="62"/>
  <c r="UO83" i="62" s="1"/>
  <c r="UP83" i="62" s="1"/>
  <c r="UN85" i="62"/>
  <c r="UO85" i="62" s="1"/>
  <c r="UP85" i="62" s="1"/>
  <c r="UN87" i="62"/>
  <c r="UO87" i="62" s="1"/>
  <c r="UP87" i="62" s="1"/>
  <c r="UO88" i="62"/>
  <c r="UP88" i="62" s="1"/>
  <c r="UN89" i="62"/>
  <c r="UO89" i="62" s="1"/>
  <c r="UP89" i="62" s="1"/>
  <c r="TJ77" i="62"/>
  <c r="TJ79" i="62"/>
  <c r="TJ81" i="62"/>
  <c r="TJ83" i="62"/>
  <c r="TJ85" i="62"/>
  <c r="TK85" i="62" s="1"/>
  <c r="TJ87" i="62"/>
  <c r="TJ89" i="62"/>
  <c r="PX77" i="62"/>
  <c r="PX79" i="62"/>
  <c r="PX81" i="62"/>
  <c r="PX83" i="62"/>
  <c r="PX85" i="62"/>
  <c r="PX87" i="62"/>
  <c r="PX89" i="62"/>
  <c r="PD77" i="62"/>
  <c r="PD79" i="62"/>
  <c r="PD81" i="62"/>
  <c r="PE81" i="62" s="1"/>
  <c r="PD83" i="62"/>
  <c r="PD85" i="62"/>
  <c r="PD87" i="62"/>
  <c r="PD89" i="62"/>
  <c r="PE89" i="62" s="1"/>
  <c r="OU88" i="62"/>
  <c r="OV88" i="62" s="1"/>
  <c r="IG74" i="62"/>
  <c r="IH74" i="62" s="1"/>
  <c r="GS74" i="62"/>
  <c r="GI88" i="62"/>
  <c r="GJ88" i="62" s="1"/>
  <c r="BS74" i="62"/>
  <c r="BT74" i="62" s="1"/>
  <c r="AY74" i="62"/>
  <c r="AZ74" i="62" s="1"/>
  <c r="WB62" i="62"/>
  <c r="WC62" i="62" s="1"/>
  <c r="WD62" i="62" s="1"/>
  <c r="WB61" i="62"/>
  <c r="WC61" i="62" s="1"/>
  <c r="WD61" i="62" s="1"/>
  <c r="WB60" i="62"/>
  <c r="WC60" i="62" s="1"/>
  <c r="WD60" i="62" s="1"/>
  <c r="TA58" i="62"/>
  <c r="TB58" i="62" s="1"/>
  <c r="SZ61" i="62"/>
  <c r="SZ63" i="62"/>
  <c r="TA63" i="62" s="1"/>
  <c r="SZ65" i="62"/>
  <c r="SZ67" i="62"/>
  <c r="TA67" i="62" s="1"/>
  <c r="SZ69" i="62"/>
  <c r="TA69" i="62" s="1"/>
  <c r="SZ71" i="62"/>
  <c r="TA71" i="62" s="1"/>
  <c r="SZ73" i="62"/>
  <c r="SF61" i="62"/>
  <c r="SF63" i="62"/>
  <c r="SG63" i="62" s="1"/>
  <c r="SF65" i="62"/>
  <c r="SF67" i="62"/>
  <c r="SG67" i="62" s="1"/>
  <c r="SF69" i="62"/>
  <c r="SF71" i="62"/>
  <c r="SG71" i="62" s="1"/>
  <c r="SF73" i="62"/>
  <c r="SG73" i="62" s="1"/>
  <c r="WL58" i="62"/>
  <c r="WL61" i="62" s="1"/>
  <c r="UO42" i="62"/>
  <c r="UP42" i="62" s="1"/>
  <c r="UN45" i="62"/>
  <c r="UN47" i="62"/>
  <c r="UN49" i="62"/>
  <c r="UN51" i="62"/>
  <c r="UN53" i="62"/>
  <c r="UN55" i="62"/>
  <c r="UN57" i="62"/>
  <c r="TK42" i="62"/>
  <c r="TL42" i="62" s="1"/>
  <c r="TJ45" i="62"/>
  <c r="TJ47" i="62"/>
  <c r="TJ49" i="62"/>
  <c r="TK49" i="62" s="1"/>
  <c r="TJ51" i="62"/>
  <c r="TJ53" i="62"/>
  <c r="TK53" i="62" s="1"/>
  <c r="TJ55" i="62"/>
  <c r="TK56" i="62"/>
  <c r="TL56" i="62" s="1"/>
  <c r="TJ57" i="62"/>
  <c r="PY42" i="62"/>
  <c r="PZ42" i="62" s="1"/>
  <c r="PX45" i="62"/>
  <c r="PX47" i="62"/>
  <c r="PY47" i="62" s="1"/>
  <c r="PZ47" i="62" s="1"/>
  <c r="PX49" i="62"/>
  <c r="PX51" i="62"/>
  <c r="PY51" i="62" s="1"/>
  <c r="PZ51" i="62" s="1"/>
  <c r="PX53" i="62"/>
  <c r="PX55" i="62"/>
  <c r="PY55" i="62" s="1"/>
  <c r="PZ55" i="62" s="1"/>
  <c r="PY56" i="62"/>
  <c r="PZ56" i="62" s="1"/>
  <c r="PX57" i="62"/>
  <c r="PY57" i="62" s="1"/>
  <c r="PZ57" i="62" s="1"/>
  <c r="PY49" i="62"/>
  <c r="PZ49" i="62" s="1"/>
  <c r="PY53" i="62"/>
  <c r="PZ53" i="62" s="1"/>
  <c r="PE42" i="62"/>
  <c r="PF42" i="62" s="1"/>
  <c r="PD45" i="62"/>
  <c r="PD47" i="62"/>
  <c r="PD49" i="62"/>
  <c r="PD51" i="62"/>
  <c r="PD53" i="62"/>
  <c r="PE53" i="62" s="1"/>
  <c r="PD55" i="62"/>
  <c r="PE56" i="62"/>
  <c r="PF56" i="62" s="1"/>
  <c r="PD57" i="62"/>
  <c r="OU56" i="62"/>
  <c r="OV56" i="62" s="1"/>
  <c r="GI56" i="62"/>
  <c r="GJ56" i="62" s="1"/>
  <c r="EU42" i="62"/>
  <c r="EV42" i="62" s="1"/>
  <c r="AE42" i="62"/>
  <c r="AF42" i="62" s="1"/>
  <c r="WL42" i="62"/>
  <c r="WL44" i="62" s="1"/>
  <c r="WB33" i="62"/>
  <c r="WC33" i="62" s="1"/>
  <c r="WB29" i="62"/>
  <c r="WB28" i="62"/>
  <c r="SZ29" i="62"/>
  <c r="SZ31" i="62"/>
  <c r="TA31" i="62" s="1"/>
  <c r="SZ33" i="62"/>
  <c r="TA33" i="62" s="1"/>
  <c r="SZ35" i="62"/>
  <c r="TA35" i="62" s="1"/>
  <c r="SZ37" i="62"/>
  <c r="TA37" i="62" s="1"/>
  <c r="SZ39" i="62"/>
  <c r="TA39" i="62" s="1"/>
  <c r="TA40" i="62"/>
  <c r="TB40" i="62" s="1"/>
  <c r="SZ41" i="62"/>
  <c r="TA41" i="62" s="1"/>
  <c r="SF29" i="62"/>
  <c r="SF31" i="62"/>
  <c r="SG31" i="62" s="1"/>
  <c r="SF33" i="62"/>
  <c r="SF35" i="62"/>
  <c r="SG35" i="62" s="1"/>
  <c r="SF37" i="62"/>
  <c r="SG37" i="62" s="1"/>
  <c r="SH37" i="62" s="1"/>
  <c r="SF39" i="62"/>
  <c r="SG39" i="62" s="1"/>
  <c r="SG40" i="62"/>
  <c r="SH40" i="62" s="1"/>
  <c r="SF41" i="62"/>
  <c r="SG41" i="62" s="1"/>
  <c r="SG33" i="62"/>
  <c r="SH33" i="62" s="1"/>
  <c r="WL10" i="62"/>
  <c r="WL13" i="62" s="1"/>
  <c r="WH42" i="62"/>
  <c r="WK42" i="62" s="1"/>
  <c r="WL26" i="62"/>
  <c r="WA10" i="62"/>
  <c r="WC10" i="62" s="1"/>
  <c r="VY12" i="62"/>
  <c r="VZ12" i="62" s="1"/>
  <c r="VY13" i="62"/>
  <c r="VZ13" i="62" s="1"/>
  <c r="WA13" i="62" s="1"/>
  <c r="WC13" i="62" s="1"/>
  <c r="WD13" i="62" s="1"/>
  <c r="VY14" i="62"/>
  <c r="VZ14" i="62" s="1"/>
  <c r="VY15" i="62"/>
  <c r="VZ15" i="62" s="1"/>
  <c r="VY16" i="62"/>
  <c r="VZ16" i="62" s="1"/>
  <c r="VY17" i="62"/>
  <c r="VZ17" i="62" s="1"/>
  <c r="VY18" i="62"/>
  <c r="VZ18" i="62" s="1"/>
  <c r="WA18" i="62" s="1"/>
  <c r="WC18" i="62" s="1"/>
  <c r="VY19" i="62"/>
  <c r="VZ19" i="62" s="1"/>
  <c r="VY20" i="62"/>
  <c r="VZ20" i="62" s="1"/>
  <c r="VY21" i="62"/>
  <c r="VZ21" i="62" s="1"/>
  <c r="VY22" i="62"/>
  <c r="VZ22" i="62" s="1"/>
  <c r="VY23" i="62"/>
  <c r="VZ23" i="62" s="1"/>
  <c r="VY24" i="62"/>
  <c r="VZ24" i="62" s="1"/>
  <c r="VY25" i="62"/>
  <c r="VZ25" i="62" s="1"/>
  <c r="WA42" i="62"/>
  <c r="WC42" i="62" s="1"/>
  <c r="VY44" i="62"/>
  <c r="VZ44" i="62" s="1"/>
  <c r="VY45" i="62"/>
  <c r="VZ45" i="62" s="1"/>
  <c r="WA45" i="62" s="1"/>
  <c r="WC45" i="62" s="1"/>
  <c r="WD45" i="62" s="1"/>
  <c r="VY46" i="62"/>
  <c r="VZ46" i="62" s="1"/>
  <c r="VY47" i="62"/>
  <c r="VZ47" i="62" s="1"/>
  <c r="VY48" i="62"/>
  <c r="VZ48" i="62" s="1"/>
  <c r="VY49" i="62"/>
  <c r="VZ49" i="62" s="1"/>
  <c r="VY50" i="62"/>
  <c r="VZ50" i="62" s="1"/>
  <c r="WA50" i="62" s="1"/>
  <c r="VY51" i="62"/>
  <c r="VZ51" i="62" s="1"/>
  <c r="VY52" i="62"/>
  <c r="VZ52" i="62" s="1"/>
  <c r="VY53" i="62"/>
  <c r="VZ53" i="62" s="1"/>
  <c r="VY54" i="62"/>
  <c r="VZ54" i="62" s="1"/>
  <c r="VY55" i="62"/>
  <c r="VZ55" i="62" s="1"/>
  <c r="VY56" i="62"/>
  <c r="VZ56" i="62" s="1"/>
  <c r="VY57" i="62"/>
  <c r="VZ57" i="62" s="1"/>
  <c r="WH10" i="62"/>
  <c r="WK10" i="62" s="1"/>
  <c r="VY89" i="62"/>
  <c r="VZ89" i="62" s="1"/>
  <c r="VY88" i="62"/>
  <c r="VZ88" i="62" s="1"/>
  <c r="WK87" i="62"/>
  <c r="VY87" i="62"/>
  <c r="VZ87" i="62" s="1"/>
  <c r="VY86" i="62"/>
  <c r="VZ86" i="62" s="1"/>
  <c r="WK85" i="62"/>
  <c r="VY85" i="62"/>
  <c r="VZ85" i="62" s="1"/>
  <c r="VY84" i="62"/>
  <c r="VZ84" i="62" s="1"/>
  <c r="VY83" i="62"/>
  <c r="VZ83" i="62" s="1"/>
  <c r="VY82" i="62"/>
  <c r="VZ82" i="62" s="1"/>
  <c r="WA82" i="62" s="1"/>
  <c r="WC82" i="62" s="1"/>
  <c r="WD82" i="62" s="1"/>
  <c r="WK81" i="62"/>
  <c r="VY81" i="62"/>
  <c r="VZ81" i="62" s="1"/>
  <c r="VY80" i="62"/>
  <c r="VZ80" i="62" s="1"/>
  <c r="VY79" i="62"/>
  <c r="VZ79" i="62" s="1"/>
  <c r="VY78" i="62"/>
  <c r="VZ78" i="62" s="1"/>
  <c r="VY77" i="62"/>
  <c r="VZ77" i="62" s="1"/>
  <c r="WA77" i="62" s="1"/>
  <c r="WC77" i="62" s="1"/>
  <c r="WD77" i="62" s="1"/>
  <c r="VY76" i="62"/>
  <c r="VZ76" i="62" s="1"/>
  <c r="VS41" i="62"/>
  <c r="VS73" i="62"/>
  <c r="VS24" i="62"/>
  <c r="VS56" i="62"/>
  <c r="VS88" i="62"/>
  <c r="VQ10" i="62"/>
  <c r="VS10" i="62" s="1"/>
  <c r="VO12" i="62"/>
  <c r="VP12" i="62" s="1"/>
  <c r="VR13" i="62"/>
  <c r="VO14" i="62"/>
  <c r="VP14" i="62" s="1"/>
  <c r="VR15" i="62"/>
  <c r="VO16" i="62"/>
  <c r="VP16" i="62" s="1"/>
  <c r="VR17" i="62"/>
  <c r="VS17" i="62" s="1"/>
  <c r="VO18" i="62"/>
  <c r="VP18" i="62" s="1"/>
  <c r="VQ18" i="62" s="1"/>
  <c r="VR19" i="62"/>
  <c r="VS19" i="62" s="1"/>
  <c r="VO20" i="62"/>
  <c r="VP20" i="62" s="1"/>
  <c r="VR21" i="62"/>
  <c r="VS21" i="62" s="1"/>
  <c r="VO22" i="62"/>
  <c r="VP22" i="62" s="1"/>
  <c r="VR23" i="62"/>
  <c r="VS23" i="62" s="1"/>
  <c r="VO24" i="62"/>
  <c r="VP24" i="62" s="1"/>
  <c r="VR25" i="62"/>
  <c r="VS25" i="62" s="1"/>
  <c r="VR28" i="62"/>
  <c r="VO29" i="62"/>
  <c r="VP29" i="62" s="1"/>
  <c r="VQ29" i="62" s="1"/>
  <c r="VR30" i="62"/>
  <c r="VS30" i="62" s="1"/>
  <c r="VO31" i="62"/>
  <c r="VP31" i="62" s="1"/>
  <c r="VQ31" i="62" s="1"/>
  <c r="VR32" i="62"/>
  <c r="VS32" i="62" s="1"/>
  <c r="VO33" i="62"/>
  <c r="VP33" i="62" s="1"/>
  <c r="VR34" i="62"/>
  <c r="VO35" i="62"/>
  <c r="VP35" i="62" s="1"/>
  <c r="VR36" i="62"/>
  <c r="VS36" i="62" s="1"/>
  <c r="VO37" i="62"/>
  <c r="VP37" i="62" s="1"/>
  <c r="VR38" i="62"/>
  <c r="VS38" i="62" s="1"/>
  <c r="VO39" i="62"/>
  <c r="VP39" i="62" s="1"/>
  <c r="VR40" i="62"/>
  <c r="VS40" i="62" s="1"/>
  <c r="VO41" i="62"/>
  <c r="VP41" i="62" s="1"/>
  <c r="VQ42" i="62"/>
  <c r="VS42" i="62" s="1"/>
  <c r="VO44" i="62"/>
  <c r="VP44" i="62" s="1"/>
  <c r="VR45" i="62"/>
  <c r="VO46" i="62"/>
  <c r="VP46" i="62" s="1"/>
  <c r="VR47" i="62"/>
  <c r="VO48" i="62"/>
  <c r="VP48" i="62" s="1"/>
  <c r="VR49" i="62"/>
  <c r="VS49" i="62" s="1"/>
  <c r="VO50" i="62"/>
  <c r="VP50" i="62" s="1"/>
  <c r="VQ50" i="62" s="1"/>
  <c r="VR51" i="62"/>
  <c r="VS51" i="62" s="1"/>
  <c r="VO52" i="62"/>
  <c r="VP52" i="62" s="1"/>
  <c r="VR53" i="62"/>
  <c r="VS53" i="62" s="1"/>
  <c r="VO54" i="62"/>
  <c r="VP54" i="62" s="1"/>
  <c r="VR55" i="62"/>
  <c r="VS55" i="62" s="1"/>
  <c r="VO56" i="62"/>
  <c r="VP56" i="62" s="1"/>
  <c r="VR57" i="62"/>
  <c r="VS57" i="62" s="1"/>
  <c r="VR60" i="62"/>
  <c r="VO61" i="62"/>
  <c r="VP61" i="62" s="1"/>
  <c r="VQ61" i="62" s="1"/>
  <c r="VR62" i="62"/>
  <c r="VS62" i="62" s="1"/>
  <c r="VO63" i="62"/>
  <c r="VP63" i="62" s="1"/>
  <c r="VQ63" i="62" s="1"/>
  <c r="VR64" i="62"/>
  <c r="VS64" i="62" s="1"/>
  <c r="VO65" i="62"/>
  <c r="VP65" i="62" s="1"/>
  <c r="VR66" i="62"/>
  <c r="VO67" i="62"/>
  <c r="VP67" i="62" s="1"/>
  <c r="VR68" i="62"/>
  <c r="VS68" i="62" s="1"/>
  <c r="VO69" i="62"/>
  <c r="VP69" i="62" s="1"/>
  <c r="VR70" i="62"/>
  <c r="VS70" i="62" s="1"/>
  <c r="VO71" i="62"/>
  <c r="VP71" i="62" s="1"/>
  <c r="VR72" i="62"/>
  <c r="VS72" i="62" s="1"/>
  <c r="VO73" i="62"/>
  <c r="VP73" i="62" s="1"/>
  <c r="VQ74" i="62"/>
  <c r="VS74" i="62" s="1"/>
  <c r="VO76" i="62"/>
  <c r="VP76" i="62" s="1"/>
  <c r="VR77" i="62"/>
  <c r="VO78" i="62"/>
  <c r="VP78" i="62" s="1"/>
  <c r="VR79" i="62"/>
  <c r="VO80" i="62"/>
  <c r="VP80" i="62" s="1"/>
  <c r="VR81" i="62"/>
  <c r="VS81" i="62" s="1"/>
  <c r="VO82" i="62"/>
  <c r="VP82" i="62" s="1"/>
  <c r="VQ82" i="62" s="1"/>
  <c r="VR83" i="62"/>
  <c r="VS83" i="62" s="1"/>
  <c r="VO84" i="62"/>
  <c r="VP84" i="62" s="1"/>
  <c r="VR85" i="62"/>
  <c r="VS85" i="62" s="1"/>
  <c r="VO86" i="62"/>
  <c r="VP86" i="62" s="1"/>
  <c r="VR87" i="62"/>
  <c r="VS87" i="62" s="1"/>
  <c r="VO88" i="62"/>
  <c r="VP88" i="62" s="1"/>
  <c r="VR89" i="62"/>
  <c r="VS89" i="62" s="1"/>
  <c r="VR12" i="62"/>
  <c r="VO13" i="62"/>
  <c r="VP13" i="62" s="1"/>
  <c r="VQ13" i="62" s="1"/>
  <c r="VR14" i="62"/>
  <c r="VS14" i="62" s="1"/>
  <c r="VO15" i="62"/>
  <c r="VP15" i="62" s="1"/>
  <c r="VQ15" i="62" s="1"/>
  <c r="VR16" i="62"/>
  <c r="VS16" i="62" s="1"/>
  <c r="VO17" i="62"/>
  <c r="VP17" i="62" s="1"/>
  <c r="VR18" i="62"/>
  <c r="VS18" i="62" s="1"/>
  <c r="VO19" i="62"/>
  <c r="VP19" i="62" s="1"/>
  <c r="VR20" i="62"/>
  <c r="VS20" i="62" s="1"/>
  <c r="VO21" i="62"/>
  <c r="VP21" i="62" s="1"/>
  <c r="VR22" i="62"/>
  <c r="VS22" i="62" s="1"/>
  <c r="VO23" i="62"/>
  <c r="VP23" i="62" s="1"/>
  <c r="VQ26" i="62"/>
  <c r="VS26" i="62" s="1"/>
  <c r="VO28" i="62"/>
  <c r="VP28" i="62" s="1"/>
  <c r="VR29" i="62"/>
  <c r="VO30" i="62"/>
  <c r="VP30" i="62" s="1"/>
  <c r="VR31" i="62"/>
  <c r="VO32" i="62"/>
  <c r="VP32" i="62" s="1"/>
  <c r="VR33" i="62"/>
  <c r="VS33" i="62" s="1"/>
  <c r="VO34" i="62"/>
  <c r="VP34" i="62" s="1"/>
  <c r="VQ34" i="62" s="1"/>
  <c r="VR35" i="62"/>
  <c r="VS35" i="62" s="1"/>
  <c r="VO36" i="62"/>
  <c r="VP36" i="62" s="1"/>
  <c r="VR37" i="62"/>
  <c r="VS37" i="62" s="1"/>
  <c r="VO38" i="62"/>
  <c r="VP38" i="62" s="1"/>
  <c r="VR39" i="62"/>
  <c r="VS39" i="62" s="1"/>
  <c r="VR44" i="62"/>
  <c r="VO45" i="62"/>
  <c r="VP45" i="62" s="1"/>
  <c r="VQ45" i="62" s="1"/>
  <c r="VR46" i="62"/>
  <c r="VS46" i="62" s="1"/>
  <c r="VO47" i="62"/>
  <c r="VP47" i="62" s="1"/>
  <c r="VQ47" i="62" s="1"/>
  <c r="VR48" i="62"/>
  <c r="VS48" i="62" s="1"/>
  <c r="VO49" i="62"/>
  <c r="VP49" i="62" s="1"/>
  <c r="VR50" i="62"/>
  <c r="VS50" i="62" s="1"/>
  <c r="VO51" i="62"/>
  <c r="VP51" i="62" s="1"/>
  <c r="VR52" i="62"/>
  <c r="VS52" i="62" s="1"/>
  <c r="VO53" i="62"/>
  <c r="VP53" i="62" s="1"/>
  <c r="VR54" i="62"/>
  <c r="VS54" i="62" s="1"/>
  <c r="VO55" i="62"/>
  <c r="VP55" i="62" s="1"/>
  <c r="VQ58" i="62"/>
  <c r="VS58" i="62" s="1"/>
  <c r="VO60" i="62"/>
  <c r="VP60" i="62" s="1"/>
  <c r="VR61" i="62"/>
  <c r="VO62" i="62"/>
  <c r="VP62" i="62" s="1"/>
  <c r="VR63" i="62"/>
  <c r="VO64" i="62"/>
  <c r="VP64" i="62" s="1"/>
  <c r="VR65" i="62"/>
  <c r="VS65" i="62" s="1"/>
  <c r="VO66" i="62"/>
  <c r="VP66" i="62" s="1"/>
  <c r="VQ66" i="62" s="1"/>
  <c r="VR67" i="62"/>
  <c r="VS67" i="62" s="1"/>
  <c r="VO68" i="62"/>
  <c r="VP68" i="62" s="1"/>
  <c r="VR69" i="62"/>
  <c r="VS69" i="62" s="1"/>
  <c r="VO70" i="62"/>
  <c r="VP70" i="62" s="1"/>
  <c r="VR71" i="62"/>
  <c r="VS71" i="62" s="1"/>
  <c r="VR76" i="62"/>
  <c r="VO77" i="62"/>
  <c r="VP77" i="62" s="1"/>
  <c r="VQ77" i="62" s="1"/>
  <c r="VR78" i="62"/>
  <c r="VS78" i="62" s="1"/>
  <c r="VO79" i="62"/>
  <c r="VP79" i="62" s="1"/>
  <c r="VQ79" i="62" s="1"/>
  <c r="VR80" i="62"/>
  <c r="VS80" i="62" s="1"/>
  <c r="VO81" i="62"/>
  <c r="VP81" i="62" s="1"/>
  <c r="VR82" i="62"/>
  <c r="VS82" i="62" s="1"/>
  <c r="VO83" i="62"/>
  <c r="VP83" i="62" s="1"/>
  <c r="VR84" i="62"/>
  <c r="VS84" i="62" s="1"/>
  <c r="VO85" i="62"/>
  <c r="VP85" i="62" s="1"/>
  <c r="VR86" i="62"/>
  <c r="VS86" i="62" s="1"/>
  <c r="VO87" i="62"/>
  <c r="VP87" i="62" s="1"/>
  <c r="VI41" i="62"/>
  <c r="VI73" i="62"/>
  <c r="VI24" i="62"/>
  <c r="VI56" i="62"/>
  <c r="VI88" i="62"/>
  <c r="VG10" i="62"/>
  <c r="VI10" i="62" s="1"/>
  <c r="VE12" i="62"/>
  <c r="VF12" i="62" s="1"/>
  <c r="VH13" i="62"/>
  <c r="VE14" i="62"/>
  <c r="VF14" i="62" s="1"/>
  <c r="VH15" i="62"/>
  <c r="VI15" i="62" s="1"/>
  <c r="VE16" i="62"/>
  <c r="VF16" i="62" s="1"/>
  <c r="VH17" i="62"/>
  <c r="VI17" i="62" s="1"/>
  <c r="VE18" i="62"/>
  <c r="VF18" i="62" s="1"/>
  <c r="VG18" i="62" s="1"/>
  <c r="VH19" i="62"/>
  <c r="VI19" i="62" s="1"/>
  <c r="VE20" i="62"/>
  <c r="VF20" i="62" s="1"/>
  <c r="VH21" i="62"/>
  <c r="VI21" i="62" s="1"/>
  <c r="VE22" i="62"/>
  <c r="VF22" i="62" s="1"/>
  <c r="VH23" i="62"/>
  <c r="VI23" i="62" s="1"/>
  <c r="VE24" i="62"/>
  <c r="VF24" i="62" s="1"/>
  <c r="VH25" i="62"/>
  <c r="VI25" i="62" s="1"/>
  <c r="VH28" i="62"/>
  <c r="VE29" i="62"/>
  <c r="VF29" i="62" s="1"/>
  <c r="VG29" i="62" s="1"/>
  <c r="VH30" i="62"/>
  <c r="VI30" i="62" s="1"/>
  <c r="VE31" i="62"/>
  <c r="VF31" i="62" s="1"/>
  <c r="VH32" i="62"/>
  <c r="VI32" i="62" s="1"/>
  <c r="VE33" i="62"/>
  <c r="VF33" i="62" s="1"/>
  <c r="VH34" i="62"/>
  <c r="VE35" i="62"/>
  <c r="VF35" i="62" s="1"/>
  <c r="VH36" i="62"/>
  <c r="VI36" i="62" s="1"/>
  <c r="VE37" i="62"/>
  <c r="VF37" i="62" s="1"/>
  <c r="VH38" i="62"/>
  <c r="VI38" i="62" s="1"/>
  <c r="VE39" i="62"/>
  <c r="VF39" i="62" s="1"/>
  <c r="VH40" i="62"/>
  <c r="VI40" i="62" s="1"/>
  <c r="VE41" i="62"/>
  <c r="VF41" i="62" s="1"/>
  <c r="VG42" i="62"/>
  <c r="VI42" i="62" s="1"/>
  <c r="VE44" i="62"/>
  <c r="VF44" i="62" s="1"/>
  <c r="VH45" i="62"/>
  <c r="VE46" i="62"/>
  <c r="VF46" i="62" s="1"/>
  <c r="VH47" i="62"/>
  <c r="VI47" i="62" s="1"/>
  <c r="VE48" i="62"/>
  <c r="VF48" i="62" s="1"/>
  <c r="VH49" i="62"/>
  <c r="VI49" i="62" s="1"/>
  <c r="VE50" i="62"/>
  <c r="VF50" i="62" s="1"/>
  <c r="VG50" i="62" s="1"/>
  <c r="VH51" i="62"/>
  <c r="VI51" i="62" s="1"/>
  <c r="VE52" i="62"/>
  <c r="VF52" i="62" s="1"/>
  <c r="VH53" i="62"/>
  <c r="VI53" i="62" s="1"/>
  <c r="VE54" i="62"/>
  <c r="VF54" i="62" s="1"/>
  <c r="VH55" i="62"/>
  <c r="VI55" i="62" s="1"/>
  <c r="VE56" i="62"/>
  <c r="VF56" i="62" s="1"/>
  <c r="VH57" i="62"/>
  <c r="VI57" i="62" s="1"/>
  <c r="VH60" i="62"/>
  <c r="VE61" i="62"/>
  <c r="VF61" i="62" s="1"/>
  <c r="VG61" i="62" s="1"/>
  <c r="VH62" i="62"/>
  <c r="VI62" i="62" s="1"/>
  <c r="VE63" i="62"/>
  <c r="VF63" i="62" s="1"/>
  <c r="VH64" i="62"/>
  <c r="VI64" i="62" s="1"/>
  <c r="VE65" i="62"/>
  <c r="VF65" i="62" s="1"/>
  <c r="VH66" i="62"/>
  <c r="VE67" i="62"/>
  <c r="VF67" i="62" s="1"/>
  <c r="VH68" i="62"/>
  <c r="VI68" i="62" s="1"/>
  <c r="VE69" i="62"/>
  <c r="VF69" i="62" s="1"/>
  <c r="VH70" i="62"/>
  <c r="VI70" i="62" s="1"/>
  <c r="VE71" i="62"/>
  <c r="VF71" i="62" s="1"/>
  <c r="VH72" i="62"/>
  <c r="VI72" i="62" s="1"/>
  <c r="VE73" i="62"/>
  <c r="VF73" i="62" s="1"/>
  <c r="VG74" i="62"/>
  <c r="VI74" i="62" s="1"/>
  <c r="VE76" i="62"/>
  <c r="VF76" i="62" s="1"/>
  <c r="VH77" i="62"/>
  <c r="VE78" i="62"/>
  <c r="VF78" i="62" s="1"/>
  <c r="VH79" i="62"/>
  <c r="VI79" i="62" s="1"/>
  <c r="VE80" i="62"/>
  <c r="VF80" i="62" s="1"/>
  <c r="VH81" i="62"/>
  <c r="VI81" i="62" s="1"/>
  <c r="VE82" i="62"/>
  <c r="VF82" i="62" s="1"/>
  <c r="VG82" i="62" s="1"/>
  <c r="VH83" i="62"/>
  <c r="VI83" i="62" s="1"/>
  <c r="VE84" i="62"/>
  <c r="VF84" i="62" s="1"/>
  <c r="VH85" i="62"/>
  <c r="VI85" i="62" s="1"/>
  <c r="VE86" i="62"/>
  <c r="VF86" i="62" s="1"/>
  <c r="VH87" i="62"/>
  <c r="VI87" i="62" s="1"/>
  <c r="VE88" i="62"/>
  <c r="VF88" i="62" s="1"/>
  <c r="VH89" i="62"/>
  <c r="VI89" i="62" s="1"/>
  <c r="VH12" i="62"/>
  <c r="VE13" i="62"/>
  <c r="VF13" i="62" s="1"/>
  <c r="VG13" i="62" s="1"/>
  <c r="VH14" i="62"/>
  <c r="VI14" i="62" s="1"/>
  <c r="VE15" i="62"/>
  <c r="VF15" i="62" s="1"/>
  <c r="VH16" i="62"/>
  <c r="VI16" i="62" s="1"/>
  <c r="VE17" i="62"/>
  <c r="VF17" i="62" s="1"/>
  <c r="VH18" i="62"/>
  <c r="VI18" i="62" s="1"/>
  <c r="VE19" i="62"/>
  <c r="VF19" i="62" s="1"/>
  <c r="VH20" i="62"/>
  <c r="VI20" i="62" s="1"/>
  <c r="VE21" i="62"/>
  <c r="VF21" i="62" s="1"/>
  <c r="VH22" i="62"/>
  <c r="VI22" i="62" s="1"/>
  <c r="VE23" i="62"/>
  <c r="VF23" i="62" s="1"/>
  <c r="VG26" i="62"/>
  <c r="VI26" i="62" s="1"/>
  <c r="VE28" i="62"/>
  <c r="VF28" i="62" s="1"/>
  <c r="VH29" i="62"/>
  <c r="VE30" i="62"/>
  <c r="VF30" i="62" s="1"/>
  <c r="VH31" i="62"/>
  <c r="VI31" i="62" s="1"/>
  <c r="VE32" i="62"/>
  <c r="VF32" i="62" s="1"/>
  <c r="VH33" i="62"/>
  <c r="VI33" i="62" s="1"/>
  <c r="VE34" i="62"/>
  <c r="VF34" i="62" s="1"/>
  <c r="VG34" i="62" s="1"/>
  <c r="VH35" i="62"/>
  <c r="VI35" i="62" s="1"/>
  <c r="VE36" i="62"/>
  <c r="VF36" i="62" s="1"/>
  <c r="VH37" i="62"/>
  <c r="VI37" i="62" s="1"/>
  <c r="VE38" i="62"/>
  <c r="VF38" i="62" s="1"/>
  <c r="VH39" i="62"/>
  <c r="VI39" i="62" s="1"/>
  <c r="VH44" i="62"/>
  <c r="VE45" i="62"/>
  <c r="VF45" i="62" s="1"/>
  <c r="VG45" i="62" s="1"/>
  <c r="VH46" i="62"/>
  <c r="VI46" i="62" s="1"/>
  <c r="VE47" i="62"/>
  <c r="VF47" i="62" s="1"/>
  <c r="VH48" i="62"/>
  <c r="VI48" i="62" s="1"/>
  <c r="VE49" i="62"/>
  <c r="VF49" i="62" s="1"/>
  <c r="VH50" i="62"/>
  <c r="VI50" i="62" s="1"/>
  <c r="VE51" i="62"/>
  <c r="VF51" i="62" s="1"/>
  <c r="VH52" i="62"/>
  <c r="VI52" i="62" s="1"/>
  <c r="VE53" i="62"/>
  <c r="VF53" i="62" s="1"/>
  <c r="VH54" i="62"/>
  <c r="VI54" i="62" s="1"/>
  <c r="VE55" i="62"/>
  <c r="VF55" i="62" s="1"/>
  <c r="VG58" i="62"/>
  <c r="VI58" i="62" s="1"/>
  <c r="VE60" i="62"/>
  <c r="VF60" i="62" s="1"/>
  <c r="VH61" i="62"/>
  <c r="VE62" i="62"/>
  <c r="VF62" i="62" s="1"/>
  <c r="VH63" i="62"/>
  <c r="VI63" i="62" s="1"/>
  <c r="VE64" i="62"/>
  <c r="VF64" i="62" s="1"/>
  <c r="VH65" i="62"/>
  <c r="VI65" i="62" s="1"/>
  <c r="VE66" i="62"/>
  <c r="VF66" i="62" s="1"/>
  <c r="VG66" i="62" s="1"/>
  <c r="VH67" i="62"/>
  <c r="VI67" i="62" s="1"/>
  <c r="VE68" i="62"/>
  <c r="VF68" i="62" s="1"/>
  <c r="VH69" i="62"/>
  <c r="VI69" i="62" s="1"/>
  <c r="VE70" i="62"/>
  <c r="VF70" i="62" s="1"/>
  <c r="VH71" i="62"/>
  <c r="VI71" i="62" s="1"/>
  <c r="VH76" i="62"/>
  <c r="VE77" i="62"/>
  <c r="VF77" i="62" s="1"/>
  <c r="VG77" i="62" s="1"/>
  <c r="VH78" i="62"/>
  <c r="VI78" i="62" s="1"/>
  <c r="VE79" i="62"/>
  <c r="VF79" i="62" s="1"/>
  <c r="VH80" i="62"/>
  <c r="VI80" i="62" s="1"/>
  <c r="VE81" i="62"/>
  <c r="VF81" i="62" s="1"/>
  <c r="VH82" i="62"/>
  <c r="VI82" i="62" s="1"/>
  <c r="VE83" i="62"/>
  <c r="VF83" i="62" s="1"/>
  <c r="VH84" i="62"/>
  <c r="VI84" i="62" s="1"/>
  <c r="VE85" i="62"/>
  <c r="VF85" i="62" s="1"/>
  <c r="VH86" i="62"/>
  <c r="VI86" i="62" s="1"/>
  <c r="VE87" i="62"/>
  <c r="VF87" i="62" s="1"/>
  <c r="UY41" i="62"/>
  <c r="UY73" i="62"/>
  <c r="UY24" i="62"/>
  <c r="UY56" i="62"/>
  <c r="UY88" i="62"/>
  <c r="UW10" i="62"/>
  <c r="UY10" i="62" s="1"/>
  <c r="UU12" i="62"/>
  <c r="UV12" i="62" s="1"/>
  <c r="UX13" i="62"/>
  <c r="UU14" i="62"/>
  <c r="UV14" i="62" s="1"/>
  <c r="UX15" i="62"/>
  <c r="UY15" i="62" s="1"/>
  <c r="UU16" i="62"/>
  <c r="UV16" i="62" s="1"/>
  <c r="UX17" i="62"/>
  <c r="UY17" i="62" s="1"/>
  <c r="UU18" i="62"/>
  <c r="UV18" i="62" s="1"/>
  <c r="UW18" i="62" s="1"/>
  <c r="UX19" i="62"/>
  <c r="UY19" i="62" s="1"/>
  <c r="UU20" i="62"/>
  <c r="UV20" i="62" s="1"/>
  <c r="UX21" i="62"/>
  <c r="UY21" i="62" s="1"/>
  <c r="UU22" i="62"/>
  <c r="UV22" i="62" s="1"/>
  <c r="UX23" i="62"/>
  <c r="UY23" i="62" s="1"/>
  <c r="UU24" i="62"/>
  <c r="UV24" i="62" s="1"/>
  <c r="UX25" i="62"/>
  <c r="UY25" i="62" s="1"/>
  <c r="UX28" i="62"/>
  <c r="UU29" i="62"/>
  <c r="UV29" i="62" s="1"/>
  <c r="UW29" i="62" s="1"/>
  <c r="UX30" i="62"/>
  <c r="UY30" i="62" s="1"/>
  <c r="UU31" i="62"/>
  <c r="UV31" i="62" s="1"/>
  <c r="UX32" i="62"/>
  <c r="UY32" i="62" s="1"/>
  <c r="UU33" i="62"/>
  <c r="UV33" i="62" s="1"/>
  <c r="UX34" i="62"/>
  <c r="UU35" i="62"/>
  <c r="UV35" i="62" s="1"/>
  <c r="UX36" i="62"/>
  <c r="UY36" i="62" s="1"/>
  <c r="UU37" i="62"/>
  <c r="UV37" i="62" s="1"/>
  <c r="UX38" i="62"/>
  <c r="UY38" i="62" s="1"/>
  <c r="UU39" i="62"/>
  <c r="UV39" i="62" s="1"/>
  <c r="UX40" i="62"/>
  <c r="UY40" i="62" s="1"/>
  <c r="UU41" i="62"/>
  <c r="UV41" i="62" s="1"/>
  <c r="UW42" i="62"/>
  <c r="UY42" i="62" s="1"/>
  <c r="UU44" i="62"/>
  <c r="UV44" i="62" s="1"/>
  <c r="UX45" i="62"/>
  <c r="UU46" i="62"/>
  <c r="UV46" i="62" s="1"/>
  <c r="UX47" i="62"/>
  <c r="UY47" i="62" s="1"/>
  <c r="UU48" i="62"/>
  <c r="UV48" i="62" s="1"/>
  <c r="UX49" i="62"/>
  <c r="UY49" i="62" s="1"/>
  <c r="UU50" i="62"/>
  <c r="UV50" i="62" s="1"/>
  <c r="UW50" i="62" s="1"/>
  <c r="UX51" i="62"/>
  <c r="UY51" i="62" s="1"/>
  <c r="UU52" i="62"/>
  <c r="UV52" i="62" s="1"/>
  <c r="UX53" i="62"/>
  <c r="UY53" i="62" s="1"/>
  <c r="UU54" i="62"/>
  <c r="UV54" i="62" s="1"/>
  <c r="UX55" i="62"/>
  <c r="UY55" i="62" s="1"/>
  <c r="UU56" i="62"/>
  <c r="UV56" i="62" s="1"/>
  <c r="UX57" i="62"/>
  <c r="UY57" i="62" s="1"/>
  <c r="UX60" i="62"/>
  <c r="UU61" i="62"/>
  <c r="UV61" i="62" s="1"/>
  <c r="UW61" i="62" s="1"/>
  <c r="UX62" i="62"/>
  <c r="UY62" i="62" s="1"/>
  <c r="UU63" i="62"/>
  <c r="UV63" i="62" s="1"/>
  <c r="UX64" i="62"/>
  <c r="UY64" i="62" s="1"/>
  <c r="UU65" i="62"/>
  <c r="UV65" i="62" s="1"/>
  <c r="UX66" i="62"/>
  <c r="UU67" i="62"/>
  <c r="UV67" i="62" s="1"/>
  <c r="UX68" i="62"/>
  <c r="UY68" i="62" s="1"/>
  <c r="UU69" i="62"/>
  <c r="UV69" i="62" s="1"/>
  <c r="UX70" i="62"/>
  <c r="UY70" i="62" s="1"/>
  <c r="UU71" i="62"/>
  <c r="UV71" i="62" s="1"/>
  <c r="UX72" i="62"/>
  <c r="UY72" i="62" s="1"/>
  <c r="UU73" i="62"/>
  <c r="UV73" i="62" s="1"/>
  <c r="UW74" i="62"/>
  <c r="UY74" i="62" s="1"/>
  <c r="UU76" i="62"/>
  <c r="UV76" i="62" s="1"/>
  <c r="UX77" i="62"/>
  <c r="UU78" i="62"/>
  <c r="UV78" i="62" s="1"/>
  <c r="UX79" i="62"/>
  <c r="UY79" i="62" s="1"/>
  <c r="UU80" i="62"/>
  <c r="UV80" i="62" s="1"/>
  <c r="UX81" i="62"/>
  <c r="UY81" i="62" s="1"/>
  <c r="UU82" i="62"/>
  <c r="UV82" i="62" s="1"/>
  <c r="UW82" i="62" s="1"/>
  <c r="UX83" i="62"/>
  <c r="UY83" i="62" s="1"/>
  <c r="UU84" i="62"/>
  <c r="UV84" i="62" s="1"/>
  <c r="UX85" i="62"/>
  <c r="UY85" i="62" s="1"/>
  <c r="UU86" i="62"/>
  <c r="UV86" i="62" s="1"/>
  <c r="UX87" i="62"/>
  <c r="UY87" i="62" s="1"/>
  <c r="UU88" i="62"/>
  <c r="UV88" i="62" s="1"/>
  <c r="UX89" i="62"/>
  <c r="UY89" i="62" s="1"/>
  <c r="UX12" i="62"/>
  <c r="UU13" i="62"/>
  <c r="UV13" i="62" s="1"/>
  <c r="UW13" i="62" s="1"/>
  <c r="UX14" i="62"/>
  <c r="UY14" i="62" s="1"/>
  <c r="UU15" i="62"/>
  <c r="UV15" i="62" s="1"/>
  <c r="UX16" i="62"/>
  <c r="UY16" i="62" s="1"/>
  <c r="UU17" i="62"/>
  <c r="UV17" i="62" s="1"/>
  <c r="UX18" i="62"/>
  <c r="UY18" i="62" s="1"/>
  <c r="UU19" i="62"/>
  <c r="UV19" i="62" s="1"/>
  <c r="UX20" i="62"/>
  <c r="UY20" i="62" s="1"/>
  <c r="UU21" i="62"/>
  <c r="UV21" i="62" s="1"/>
  <c r="UX22" i="62"/>
  <c r="UY22" i="62" s="1"/>
  <c r="UU23" i="62"/>
  <c r="UV23" i="62" s="1"/>
  <c r="UW26" i="62"/>
  <c r="UY26" i="62" s="1"/>
  <c r="UU28" i="62"/>
  <c r="UV28" i="62" s="1"/>
  <c r="UX29" i="62"/>
  <c r="UU30" i="62"/>
  <c r="UV30" i="62" s="1"/>
  <c r="UX31" i="62"/>
  <c r="UY31" i="62" s="1"/>
  <c r="UU32" i="62"/>
  <c r="UV32" i="62" s="1"/>
  <c r="UX33" i="62"/>
  <c r="UY33" i="62" s="1"/>
  <c r="UU34" i="62"/>
  <c r="UV34" i="62" s="1"/>
  <c r="UW34" i="62" s="1"/>
  <c r="UX35" i="62"/>
  <c r="UY35" i="62" s="1"/>
  <c r="UU36" i="62"/>
  <c r="UV36" i="62" s="1"/>
  <c r="UX37" i="62"/>
  <c r="UY37" i="62" s="1"/>
  <c r="UU38" i="62"/>
  <c r="UV38" i="62" s="1"/>
  <c r="UX39" i="62"/>
  <c r="UY39" i="62" s="1"/>
  <c r="UX44" i="62"/>
  <c r="UU45" i="62"/>
  <c r="UV45" i="62" s="1"/>
  <c r="UW45" i="62" s="1"/>
  <c r="UX46" i="62"/>
  <c r="UY46" i="62" s="1"/>
  <c r="UU47" i="62"/>
  <c r="UV47" i="62" s="1"/>
  <c r="UX48" i="62"/>
  <c r="UY48" i="62" s="1"/>
  <c r="UU49" i="62"/>
  <c r="UV49" i="62" s="1"/>
  <c r="UX50" i="62"/>
  <c r="UY50" i="62" s="1"/>
  <c r="UU51" i="62"/>
  <c r="UV51" i="62" s="1"/>
  <c r="UX52" i="62"/>
  <c r="UY52" i="62" s="1"/>
  <c r="UU53" i="62"/>
  <c r="UV53" i="62" s="1"/>
  <c r="UX54" i="62"/>
  <c r="UY54" i="62" s="1"/>
  <c r="UU55" i="62"/>
  <c r="UV55" i="62" s="1"/>
  <c r="UW58" i="62"/>
  <c r="UY58" i="62" s="1"/>
  <c r="UU60" i="62"/>
  <c r="UV60" i="62" s="1"/>
  <c r="UX61" i="62"/>
  <c r="UU62" i="62"/>
  <c r="UV62" i="62" s="1"/>
  <c r="UX63" i="62"/>
  <c r="UY63" i="62" s="1"/>
  <c r="UU64" i="62"/>
  <c r="UV64" i="62" s="1"/>
  <c r="UX65" i="62"/>
  <c r="UY65" i="62" s="1"/>
  <c r="UU66" i="62"/>
  <c r="UV66" i="62" s="1"/>
  <c r="UW66" i="62" s="1"/>
  <c r="UX67" i="62"/>
  <c r="UY67" i="62" s="1"/>
  <c r="UU68" i="62"/>
  <c r="UV68" i="62" s="1"/>
  <c r="UX69" i="62"/>
  <c r="UY69" i="62" s="1"/>
  <c r="UU70" i="62"/>
  <c r="UV70" i="62" s="1"/>
  <c r="UX71" i="62"/>
  <c r="UY71" i="62" s="1"/>
  <c r="UX76" i="62"/>
  <c r="UU77" i="62"/>
  <c r="UV77" i="62" s="1"/>
  <c r="UW77" i="62" s="1"/>
  <c r="UX78" i="62"/>
  <c r="UY78" i="62" s="1"/>
  <c r="UU79" i="62"/>
  <c r="UV79" i="62" s="1"/>
  <c r="UX80" i="62"/>
  <c r="UY80" i="62" s="1"/>
  <c r="UU81" i="62"/>
  <c r="UV81" i="62" s="1"/>
  <c r="UX82" i="62"/>
  <c r="UY82" i="62" s="1"/>
  <c r="UU83" i="62"/>
  <c r="UV83" i="62" s="1"/>
  <c r="UX84" i="62"/>
  <c r="UY84" i="62" s="1"/>
  <c r="UU85" i="62"/>
  <c r="UV85" i="62" s="1"/>
  <c r="UX86" i="62"/>
  <c r="UY86" i="62" s="1"/>
  <c r="UU87" i="62"/>
  <c r="UV87" i="62" s="1"/>
  <c r="UP56" i="62"/>
  <c r="UN41" i="62"/>
  <c r="UO41" i="62" s="1"/>
  <c r="UN39" i="62"/>
  <c r="UO39" i="62" s="1"/>
  <c r="UN37" i="62"/>
  <c r="UO37" i="62" s="1"/>
  <c r="UN35" i="62"/>
  <c r="UO35" i="62" s="1"/>
  <c r="UN33" i="62"/>
  <c r="UO33" i="62" s="1"/>
  <c r="UN31" i="62"/>
  <c r="UO31" i="62" s="1"/>
  <c r="UN29" i="62"/>
  <c r="UK72" i="62"/>
  <c r="UL72" i="62" s="1"/>
  <c r="UK70" i="62"/>
  <c r="UL70" i="62" s="1"/>
  <c r="UK68" i="62"/>
  <c r="UL68" i="62" s="1"/>
  <c r="UK66" i="62"/>
  <c r="UL66" i="62" s="1"/>
  <c r="UK64" i="62"/>
  <c r="UL64" i="62" s="1"/>
  <c r="UK62" i="62"/>
  <c r="UL62" i="62" s="1"/>
  <c r="UK60" i="62"/>
  <c r="UL60" i="62" s="1"/>
  <c r="UM58" i="62"/>
  <c r="UO58" i="62" s="1"/>
  <c r="UK40" i="62"/>
  <c r="UL40" i="62" s="1"/>
  <c r="UK38" i="62"/>
  <c r="UL38" i="62" s="1"/>
  <c r="UK36" i="62"/>
  <c r="UL36" i="62" s="1"/>
  <c r="UK34" i="62"/>
  <c r="UL34" i="62" s="1"/>
  <c r="UK32" i="62"/>
  <c r="UL32" i="62" s="1"/>
  <c r="UK30" i="62"/>
  <c r="UL30" i="62" s="1"/>
  <c r="UK28" i="62"/>
  <c r="UL28" i="62" s="1"/>
  <c r="UM26" i="62"/>
  <c r="UO26" i="62" s="1"/>
  <c r="UN73" i="62"/>
  <c r="UO73" i="62" s="1"/>
  <c r="UN71" i="62"/>
  <c r="UO71" i="62" s="1"/>
  <c r="UN69" i="62"/>
  <c r="UO69" i="62" s="1"/>
  <c r="UN67" i="62"/>
  <c r="UO67" i="62" s="1"/>
  <c r="UN65" i="62"/>
  <c r="UO65" i="62" s="1"/>
  <c r="UN63" i="62"/>
  <c r="UO63" i="62" s="1"/>
  <c r="UN61" i="62"/>
  <c r="UN28" i="62"/>
  <c r="UN30" i="62"/>
  <c r="UO30" i="62" s="1"/>
  <c r="UN32" i="62"/>
  <c r="UN34" i="62"/>
  <c r="UO34" i="62" s="1"/>
  <c r="UN36" i="62"/>
  <c r="UO36" i="62" s="1"/>
  <c r="UN38" i="62"/>
  <c r="UO38" i="62" s="1"/>
  <c r="UN40" i="62"/>
  <c r="UO32" i="62"/>
  <c r="UO40" i="62"/>
  <c r="UO47" i="62"/>
  <c r="UO49" i="62"/>
  <c r="UO51" i="62"/>
  <c r="UO53" i="62"/>
  <c r="UO55" i="62"/>
  <c r="UO57" i="62"/>
  <c r="UN60" i="62"/>
  <c r="UK61" i="62"/>
  <c r="UL61" i="62" s="1"/>
  <c r="UM61" i="62" s="1"/>
  <c r="UN62" i="62"/>
  <c r="UO62" i="62" s="1"/>
  <c r="UK63" i="62"/>
  <c r="UL63" i="62" s="1"/>
  <c r="UN64" i="62"/>
  <c r="UO64" i="62" s="1"/>
  <c r="UK65" i="62"/>
  <c r="UL65" i="62" s="1"/>
  <c r="UN66" i="62"/>
  <c r="UO66" i="62" s="1"/>
  <c r="UK67" i="62"/>
  <c r="UL67" i="62" s="1"/>
  <c r="UN68" i="62"/>
  <c r="UO68" i="62" s="1"/>
  <c r="UK69" i="62"/>
  <c r="UL69" i="62" s="1"/>
  <c r="UN70" i="62"/>
  <c r="UO70" i="62" s="1"/>
  <c r="UK71" i="62"/>
  <c r="UL71" i="62" s="1"/>
  <c r="UN72" i="62"/>
  <c r="UO72" i="62" s="1"/>
  <c r="UK73" i="62"/>
  <c r="UL73" i="62" s="1"/>
  <c r="UN12" i="62"/>
  <c r="UK13" i="62"/>
  <c r="UL13" i="62" s="1"/>
  <c r="UM13" i="62" s="1"/>
  <c r="UO13" i="62" s="1"/>
  <c r="UP13" i="62" s="1"/>
  <c r="UN14" i="62"/>
  <c r="UO14" i="62" s="1"/>
  <c r="UK15" i="62"/>
  <c r="UL15" i="62" s="1"/>
  <c r="UN16" i="62"/>
  <c r="UO16" i="62" s="1"/>
  <c r="UK17" i="62"/>
  <c r="UL17" i="62" s="1"/>
  <c r="UN18" i="62"/>
  <c r="UO18" i="62" s="1"/>
  <c r="UK19" i="62"/>
  <c r="UL19" i="62" s="1"/>
  <c r="UN20" i="62"/>
  <c r="UO20" i="62" s="1"/>
  <c r="UK21" i="62"/>
  <c r="UL21" i="62" s="1"/>
  <c r="UN22" i="62"/>
  <c r="UO22" i="62" s="1"/>
  <c r="UK23" i="62"/>
  <c r="UL23" i="62" s="1"/>
  <c r="UN44" i="62"/>
  <c r="UO44" i="62" s="1"/>
  <c r="UK45" i="62"/>
  <c r="UL45" i="62" s="1"/>
  <c r="UM45" i="62" s="1"/>
  <c r="UN46" i="62"/>
  <c r="UO46" i="62" s="1"/>
  <c r="UK47" i="62"/>
  <c r="UL47" i="62" s="1"/>
  <c r="UN48" i="62"/>
  <c r="UO48" i="62" s="1"/>
  <c r="UK49" i="62"/>
  <c r="UL49" i="62" s="1"/>
  <c r="UN50" i="62"/>
  <c r="UO50" i="62" s="1"/>
  <c r="UK51" i="62"/>
  <c r="UL51" i="62" s="1"/>
  <c r="UN52" i="62"/>
  <c r="UO52" i="62" s="1"/>
  <c r="UK53" i="62"/>
  <c r="UL53" i="62" s="1"/>
  <c r="UN54" i="62"/>
  <c r="UO54" i="62" s="1"/>
  <c r="UK55" i="62"/>
  <c r="UL55" i="62" s="1"/>
  <c r="UN76" i="62"/>
  <c r="UO76" i="62" s="1"/>
  <c r="UK77" i="62"/>
  <c r="UL77" i="62" s="1"/>
  <c r="UM77" i="62" s="1"/>
  <c r="UN78" i="62"/>
  <c r="UO78" i="62" s="1"/>
  <c r="UK79" i="62"/>
  <c r="UL79" i="62" s="1"/>
  <c r="UN80" i="62"/>
  <c r="UO80" i="62" s="1"/>
  <c r="UK81" i="62"/>
  <c r="UL81" i="62" s="1"/>
  <c r="UN82" i="62"/>
  <c r="UO82" i="62" s="1"/>
  <c r="UK83" i="62"/>
  <c r="UL83" i="62" s="1"/>
  <c r="UN84" i="62"/>
  <c r="UO84" i="62" s="1"/>
  <c r="UK85" i="62"/>
  <c r="UL85" i="62" s="1"/>
  <c r="UN86" i="62"/>
  <c r="UO86" i="62" s="1"/>
  <c r="UK87" i="62"/>
  <c r="UL87" i="62" s="1"/>
  <c r="UE41" i="62"/>
  <c r="UE73" i="62"/>
  <c r="UE24" i="62"/>
  <c r="UE56" i="62"/>
  <c r="UE88" i="62"/>
  <c r="UC10" i="62"/>
  <c r="UE10" i="62" s="1"/>
  <c r="UA12" i="62"/>
  <c r="UB12" i="62" s="1"/>
  <c r="UD13" i="62"/>
  <c r="UA14" i="62"/>
  <c r="UB14" i="62" s="1"/>
  <c r="UD15" i="62"/>
  <c r="UE15" i="62" s="1"/>
  <c r="UA16" i="62"/>
  <c r="UB16" i="62" s="1"/>
  <c r="UD17" i="62"/>
  <c r="UE17" i="62" s="1"/>
  <c r="UA18" i="62"/>
  <c r="UB18" i="62" s="1"/>
  <c r="UC18" i="62" s="1"/>
  <c r="UD19" i="62"/>
  <c r="UE19" i="62" s="1"/>
  <c r="UA20" i="62"/>
  <c r="UB20" i="62" s="1"/>
  <c r="UD21" i="62"/>
  <c r="UE21" i="62" s="1"/>
  <c r="UA22" i="62"/>
  <c r="UB22" i="62" s="1"/>
  <c r="UD23" i="62"/>
  <c r="UE23" i="62" s="1"/>
  <c r="UA24" i="62"/>
  <c r="UB24" i="62" s="1"/>
  <c r="UD25" i="62"/>
  <c r="UE25" i="62" s="1"/>
  <c r="UD28" i="62"/>
  <c r="UA29" i="62"/>
  <c r="UB29" i="62" s="1"/>
  <c r="UC29" i="62" s="1"/>
  <c r="UD30" i="62"/>
  <c r="UE30" i="62" s="1"/>
  <c r="UA31" i="62"/>
  <c r="UB31" i="62" s="1"/>
  <c r="UD32" i="62"/>
  <c r="UE32" i="62" s="1"/>
  <c r="UA33" i="62"/>
  <c r="UB33" i="62" s="1"/>
  <c r="UD34" i="62"/>
  <c r="UA35" i="62"/>
  <c r="UB35" i="62" s="1"/>
  <c r="UD36" i="62"/>
  <c r="UE36" i="62" s="1"/>
  <c r="UA37" i="62"/>
  <c r="UB37" i="62" s="1"/>
  <c r="UD38" i="62"/>
  <c r="UE38" i="62" s="1"/>
  <c r="UA39" i="62"/>
  <c r="UB39" i="62" s="1"/>
  <c r="UD40" i="62"/>
  <c r="UE40" i="62" s="1"/>
  <c r="UA41" i="62"/>
  <c r="UB41" i="62" s="1"/>
  <c r="UC42" i="62"/>
  <c r="UE42" i="62" s="1"/>
  <c r="UA44" i="62"/>
  <c r="UB44" i="62" s="1"/>
  <c r="UD45" i="62"/>
  <c r="UA46" i="62"/>
  <c r="UB46" i="62" s="1"/>
  <c r="UD47" i="62"/>
  <c r="UE47" i="62" s="1"/>
  <c r="UA48" i="62"/>
  <c r="UB48" i="62" s="1"/>
  <c r="UD49" i="62"/>
  <c r="UE49" i="62" s="1"/>
  <c r="UA50" i="62"/>
  <c r="UB50" i="62" s="1"/>
  <c r="UC50" i="62" s="1"/>
  <c r="UD51" i="62"/>
  <c r="UE51" i="62" s="1"/>
  <c r="UA52" i="62"/>
  <c r="UB52" i="62" s="1"/>
  <c r="UD53" i="62"/>
  <c r="UE53" i="62" s="1"/>
  <c r="UA54" i="62"/>
  <c r="UB54" i="62" s="1"/>
  <c r="UD55" i="62"/>
  <c r="UE55" i="62" s="1"/>
  <c r="UA56" i="62"/>
  <c r="UB56" i="62" s="1"/>
  <c r="UD57" i="62"/>
  <c r="UE57" i="62" s="1"/>
  <c r="UD60" i="62"/>
  <c r="UA61" i="62"/>
  <c r="UB61" i="62" s="1"/>
  <c r="UC61" i="62" s="1"/>
  <c r="UD62" i="62"/>
  <c r="UE62" i="62" s="1"/>
  <c r="UA63" i="62"/>
  <c r="UB63" i="62" s="1"/>
  <c r="UD64" i="62"/>
  <c r="UE64" i="62" s="1"/>
  <c r="UA65" i="62"/>
  <c r="UB65" i="62" s="1"/>
  <c r="UD66" i="62"/>
  <c r="UA67" i="62"/>
  <c r="UB67" i="62" s="1"/>
  <c r="UD68" i="62"/>
  <c r="UE68" i="62" s="1"/>
  <c r="UA69" i="62"/>
  <c r="UB69" i="62" s="1"/>
  <c r="UD70" i="62"/>
  <c r="UE70" i="62" s="1"/>
  <c r="UA71" i="62"/>
  <c r="UB71" i="62" s="1"/>
  <c r="UD72" i="62"/>
  <c r="UE72" i="62" s="1"/>
  <c r="UA73" i="62"/>
  <c r="UB73" i="62" s="1"/>
  <c r="UC74" i="62"/>
  <c r="UE74" i="62" s="1"/>
  <c r="UA76" i="62"/>
  <c r="UB76" i="62" s="1"/>
  <c r="UD77" i="62"/>
  <c r="UA78" i="62"/>
  <c r="UB78" i="62" s="1"/>
  <c r="UD79" i="62"/>
  <c r="UE79" i="62" s="1"/>
  <c r="UA80" i="62"/>
  <c r="UB80" i="62" s="1"/>
  <c r="UD81" i="62"/>
  <c r="UE81" i="62" s="1"/>
  <c r="UA82" i="62"/>
  <c r="UB82" i="62" s="1"/>
  <c r="UC82" i="62" s="1"/>
  <c r="UD83" i="62"/>
  <c r="UE83" i="62" s="1"/>
  <c r="UA84" i="62"/>
  <c r="UB84" i="62" s="1"/>
  <c r="UD85" i="62"/>
  <c r="UE85" i="62" s="1"/>
  <c r="UA86" i="62"/>
  <c r="UB86" i="62" s="1"/>
  <c r="UD87" i="62"/>
  <c r="UE87" i="62" s="1"/>
  <c r="UA88" i="62"/>
  <c r="UB88" i="62" s="1"/>
  <c r="UD89" i="62"/>
  <c r="UE89" i="62" s="1"/>
  <c r="UD12" i="62"/>
  <c r="UA13" i="62"/>
  <c r="UB13" i="62" s="1"/>
  <c r="UC13" i="62" s="1"/>
  <c r="UD14" i="62"/>
  <c r="UE14" i="62" s="1"/>
  <c r="UA15" i="62"/>
  <c r="UB15" i="62" s="1"/>
  <c r="UD16" i="62"/>
  <c r="UE16" i="62" s="1"/>
  <c r="UA17" i="62"/>
  <c r="UB17" i="62" s="1"/>
  <c r="UD18" i="62"/>
  <c r="UE18" i="62" s="1"/>
  <c r="UA19" i="62"/>
  <c r="UB19" i="62" s="1"/>
  <c r="UD20" i="62"/>
  <c r="UE20" i="62" s="1"/>
  <c r="UA21" i="62"/>
  <c r="UB21" i="62" s="1"/>
  <c r="UD22" i="62"/>
  <c r="UE22" i="62" s="1"/>
  <c r="UA23" i="62"/>
  <c r="UB23" i="62" s="1"/>
  <c r="UC26" i="62"/>
  <c r="UE26" i="62" s="1"/>
  <c r="UA28" i="62"/>
  <c r="UB28" i="62" s="1"/>
  <c r="UD29" i="62"/>
  <c r="UA30" i="62"/>
  <c r="UB30" i="62" s="1"/>
  <c r="UD31" i="62"/>
  <c r="UE31" i="62" s="1"/>
  <c r="UA32" i="62"/>
  <c r="UB32" i="62" s="1"/>
  <c r="UD33" i="62"/>
  <c r="UE33" i="62" s="1"/>
  <c r="UA34" i="62"/>
  <c r="UB34" i="62" s="1"/>
  <c r="UC34" i="62" s="1"/>
  <c r="UD35" i="62"/>
  <c r="UE35" i="62" s="1"/>
  <c r="UA36" i="62"/>
  <c r="UB36" i="62" s="1"/>
  <c r="UD37" i="62"/>
  <c r="UE37" i="62" s="1"/>
  <c r="UA38" i="62"/>
  <c r="UB38" i="62" s="1"/>
  <c r="UD39" i="62"/>
  <c r="UE39" i="62" s="1"/>
  <c r="UD44" i="62"/>
  <c r="UA45" i="62"/>
  <c r="UB45" i="62" s="1"/>
  <c r="UC45" i="62" s="1"/>
  <c r="UD46" i="62"/>
  <c r="UE46" i="62" s="1"/>
  <c r="UA47" i="62"/>
  <c r="UB47" i="62" s="1"/>
  <c r="UD48" i="62"/>
  <c r="UE48" i="62" s="1"/>
  <c r="UA49" i="62"/>
  <c r="UB49" i="62" s="1"/>
  <c r="UD50" i="62"/>
  <c r="UE50" i="62" s="1"/>
  <c r="UA51" i="62"/>
  <c r="UB51" i="62" s="1"/>
  <c r="UD52" i="62"/>
  <c r="UE52" i="62" s="1"/>
  <c r="UA53" i="62"/>
  <c r="UB53" i="62" s="1"/>
  <c r="UD54" i="62"/>
  <c r="UE54" i="62" s="1"/>
  <c r="UA55" i="62"/>
  <c r="UB55" i="62" s="1"/>
  <c r="UC58" i="62"/>
  <c r="UE58" i="62" s="1"/>
  <c r="UA60" i="62"/>
  <c r="UB60" i="62" s="1"/>
  <c r="UD61" i="62"/>
  <c r="UA62" i="62"/>
  <c r="UB62" i="62" s="1"/>
  <c r="UD63" i="62"/>
  <c r="UE63" i="62" s="1"/>
  <c r="UA64" i="62"/>
  <c r="UB64" i="62" s="1"/>
  <c r="UD65" i="62"/>
  <c r="UE65" i="62" s="1"/>
  <c r="UA66" i="62"/>
  <c r="UB66" i="62" s="1"/>
  <c r="UC66" i="62" s="1"/>
  <c r="UD67" i="62"/>
  <c r="UE67" i="62" s="1"/>
  <c r="UA68" i="62"/>
  <c r="UB68" i="62" s="1"/>
  <c r="UD69" i="62"/>
  <c r="UE69" i="62" s="1"/>
  <c r="UA70" i="62"/>
  <c r="UB70" i="62" s="1"/>
  <c r="UD71" i="62"/>
  <c r="UE71" i="62" s="1"/>
  <c r="UD76" i="62"/>
  <c r="UA77" i="62"/>
  <c r="UB77" i="62" s="1"/>
  <c r="UC77" i="62" s="1"/>
  <c r="UD78" i="62"/>
  <c r="UE78" i="62" s="1"/>
  <c r="UA79" i="62"/>
  <c r="UB79" i="62" s="1"/>
  <c r="UD80" i="62"/>
  <c r="UE80" i="62" s="1"/>
  <c r="UA81" i="62"/>
  <c r="UB81" i="62" s="1"/>
  <c r="UD82" i="62"/>
  <c r="UE82" i="62" s="1"/>
  <c r="UA83" i="62"/>
  <c r="UB83" i="62" s="1"/>
  <c r="UD84" i="62"/>
  <c r="UE84" i="62" s="1"/>
  <c r="UA85" i="62"/>
  <c r="UB85" i="62" s="1"/>
  <c r="UD86" i="62"/>
  <c r="UE86" i="62" s="1"/>
  <c r="UA87" i="62"/>
  <c r="UB87" i="62" s="1"/>
  <c r="TU41" i="62"/>
  <c r="TU73" i="62"/>
  <c r="TU24" i="62"/>
  <c r="TU56" i="62"/>
  <c r="TU88" i="62"/>
  <c r="TS10" i="62"/>
  <c r="TU10" i="62" s="1"/>
  <c r="TQ12" i="62"/>
  <c r="TR12" i="62" s="1"/>
  <c r="TT13" i="62"/>
  <c r="TQ14" i="62"/>
  <c r="TR14" i="62" s="1"/>
  <c r="TT15" i="62"/>
  <c r="TU15" i="62" s="1"/>
  <c r="TQ16" i="62"/>
  <c r="TR16" i="62" s="1"/>
  <c r="TT17" i="62"/>
  <c r="TU17" i="62" s="1"/>
  <c r="TQ18" i="62"/>
  <c r="TR18" i="62" s="1"/>
  <c r="TT19" i="62"/>
  <c r="TU19" i="62" s="1"/>
  <c r="TQ20" i="62"/>
  <c r="TR20" i="62" s="1"/>
  <c r="TT21" i="62"/>
  <c r="TU21" i="62" s="1"/>
  <c r="TQ22" i="62"/>
  <c r="TR22" i="62" s="1"/>
  <c r="TT23" i="62"/>
  <c r="TU23" i="62" s="1"/>
  <c r="TQ24" i="62"/>
  <c r="TR24" i="62" s="1"/>
  <c r="TT25" i="62"/>
  <c r="TU25" i="62" s="1"/>
  <c r="TT28" i="62"/>
  <c r="TQ29" i="62"/>
  <c r="TR29" i="62" s="1"/>
  <c r="TS29" i="62" s="1"/>
  <c r="TT30" i="62"/>
  <c r="TU30" i="62" s="1"/>
  <c r="TQ31" i="62"/>
  <c r="TR31" i="62" s="1"/>
  <c r="TT32" i="62"/>
  <c r="TU32" i="62" s="1"/>
  <c r="TQ33" i="62"/>
  <c r="TR33" i="62" s="1"/>
  <c r="TT34" i="62"/>
  <c r="TU34" i="62" s="1"/>
  <c r="TQ35" i="62"/>
  <c r="TR35" i="62" s="1"/>
  <c r="TT36" i="62"/>
  <c r="TU36" i="62" s="1"/>
  <c r="TQ37" i="62"/>
  <c r="TR37" i="62" s="1"/>
  <c r="TT38" i="62"/>
  <c r="TU38" i="62" s="1"/>
  <c r="TQ39" i="62"/>
  <c r="TR39" i="62" s="1"/>
  <c r="TT40" i="62"/>
  <c r="TU40" i="62" s="1"/>
  <c r="TQ41" i="62"/>
  <c r="TR41" i="62" s="1"/>
  <c r="TS42" i="62"/>
  <c r="TU42" i="62" s="1"/>
  <c r="TQ44" i="62"/>
  <c r="TR44" i="62" s="1"/>
  <c r="TT45" i="62"/>
  <c r="TQ46" i="62"/>
  <c r="TR46" i="62" s="1"/>
  <c r="TT47" i="62"/>
  <c r="TU47" i="62" s="1"/>
  <c r="TQ48" i="62"/>
  <c r="TR48" i="62" s="1"/>
  <c r="TT49" i="62"/>
  <c r="TU49" i="62" s="1"/>
  <c r="TQ50" i="62"/>
  <c r="TR50" i="62" s="1"/>
  <c r="TT51" i="62"/>
  <c r="TU51" i="62" s="1"/>
  <c r="TQ52" i="62"/>
  <c r="TR52" i="62" s="1"/>
  <c r="TT53" i="62"/>
  <c r="TU53" i="62" s="1"/>
  <c r="TQ54" i="62"/>
  <c r="TR54" i="62" s="1"/>
  <c r="TT55" i="62"/>
  <c r="TU55" i="62" s="1"/>
  <c r="TQ56" i="62"/>
  <c r="TR56" i="62" s="1"/>
  <c r="TT57" i="62"/>
  <c r="TU57" i="62" s="1"/>
  <c r="TT60" i="62"/>
  <c r="TQ61" i="62"/>
  <c r="TR61" i="62" s="1"/>
  <c r="TS61" i="62" s="1"/>
  <c r="TT62" i="62"/>
  <c r="TU62" i="62" s="1"/>
  <c r="TQ63" i="62"/>
  <c r="TR63" i="62" s="1"/>
  <c r="TT64" i="62"/>
  <c r="TU64" i="62" s="1"/>
  <c r="TQ65" i="62"/>
  <c r="TR65" i="62" s="1"/>
  <c r="TT66" i="62"/>
  <c r="TU66" i="62" s="1"/>
  <c r="TQ67" i="62"/>
  <c r="TR67" i="62" s="1"/>
  <c r="TT68" i="62"/>
  <c r="TU68" i="62" s="1"/>
  <c r="TQ69" i="62"/>
  <c r="TR69" i="62" s="1"/>
  <c r="TT70" i="62"/>
  <c r="TU70" i="62" s="1"/>
  <c r="TQ71" i="62"/>
  <c r="TR71" i="62" s="1"/>
  <c r="TT72" i="62"/>
  <c r="TU72" i="62" s="1"/>
  <c r="TQ73" i="62"/>
  <c r="TR73" i="62" s="1"/>
  <c r="TS74" i="62"/>
  <c r="TU74" i="62" s="1"/>
  <c r="TQ76" i="62"/>
  <c r="TR76" i="62" s="1"/>
  <c r="TT77" i="62"/>
  <c r="TQ78" i="62"/>
  <c r="TR78" i="62" s="1"/>
  <c r="TT79" i="62"/>
  <c r="TU79" i="62" s="1"/>
  <c r="TQ80" i="62"/>
  <c r="TR80" i="62" s="1"/>
  <c r="TT81" i="62"/>
  <c r="TU81" i="62" s="1"/>
  <c r="TQ82" i="62"/>
  <c r="TR82" i="62" s="1"/>
  <c r="TT83" i="62"/>
  <c r="TU83" i="62" s="1"/>
  <c r="TQ84" i="62"/>
  <c r="TR84" i="62" s="1"/>
  <c r="TT85" i="62"/>
  <c r="TU85" i="62" s="1"/>
  <c r="TQ86" i="62"/>
  <c r="TR86" i="62" s="1"/>
  <c r="TT87" i="62"/>
  <c r="TU87" i="62" s="1"/>
  <c r="TQ88" i="62"/>
  <c r="TR88" i="62" s="1"/>
  <c r="TT89" i="62"/>
  <c r="TU89" i="62" s="1"/>
  <c r="TT12" i="62"/>
  <c r="TQ13" i="62"/>
  <c r="TR13" i="62" s="1"/>
  <c r="TS13" i="62" s="1"/>
  <c r="TT14" i="62"/>
  <c r="TU14" i="62" s="1"/>
  <c r="TQ15" i="62"/>
  <c r="TR15" i="62" s="1"/>
  <c r="TT16" i="62"/>
  <c r="TU16" i="62" s="1"/>
  <c r="TQ17" i="62"/>
  <c r="TR17" i="62" s="1"/>
  <c r="TT18" i="62"/>
  <c r="TU18" i="62" s="1"/>
  <c r="TQ19" i="62"/>
  <c r="TR19" i="62" s="1"/>
  <c r="TT20" i="62"/>
  <c r="TU20" i="62" s="1"/>
  <c r="TQ21" i="62"/>
  <c r="TR21" i="62" s="1"/>
  <c r="TT22" i="62"/>
  <c r="TU22" i="62" s="1"/>
  <c r="TQ23" i="62"/>
  <c r="TR23" i="62" s="1"/>
  <c r="TS26" i="62"/>
  <c r="TU26" i="62" s="1"/>
  <c r="TQ28" i="62"/>
  <c r="TR28" i="62" s="1"/>
  <c r="TT29" i="62"/>
  <c r="TQ30" i="62"/>
  <c r="TR30" i="62" s="1"/>
  <c r="TT31" i="62"/>
  <c r="TU31" i="62" s="1"/>
  <c r="TQ32" i="62"/>
  <c r="TR32" i="62" s="1"/>
  <c r="TT33" i="62"/>
  <c r="TU33" i="62" s="1"/>
  <c r="TQ34" i="62"/>
  <c r="TR34" i="62" s="1"/>
  <c r="TT35" i="62"/>
  <c r="TU35" i="62" s="1"/>
  <c r="TQ36" i="62"/>
  <c r="TR36" i="62" s="1"/>
  <c r="TT37" i="62"/>
  <c r="TU37" i="62" s="1"/>
  <c r="TQ38" i="62"/>
  <c r="TR38" i="62" s="1"/>
  <c r="TT39" i="62"/>
  <c r="TU39" i="62" s="1"/>
  <c r="TT44" i="62"/>
  <c r="TQ45" i="62"/>
  <c r="TR45" i="62" s="1"/>
  <c r="TS45" i="62" s="1"/>
  <c r="TT46" i="62"/>
  <c r="TU46" i="62" s="1"/>
  <c r="TQ47" i="62"/>
  <c r="TR47" i="62" s="1"/>
  <c r="TT48" i="62"/>
  <c r="TU48" i="62" s="1"/>
  <c r="TQ49" i="62"/>
  <c r="TR49" i="62" s="1"/>
  <c r="TT50" i="62"/>
  <c r="TU50" i="62" s="1"/>
  <c r="TQ51" i="62"/>
  <c r="TR51" i="62" s="1"/>
  <c r="TT52" i="62"/>
  <c r="TU52" i="62" s="1"/>
  <c r="TQ53" i="62"/>
  <c r="TR53" i="62" s="1"/>
  <c r="TT54" i="62"/>
  <c r="TU54" i="62" s="1"/>
  <c r="TQ55" i="62"/>
  <c r="TR55" i="62" s="1"/>
  <c r="TS58" i="62"/>
  <c r="TU58" i="62" s="1"/>
  <c r="TQ60" i="62"/>
  <c r="TR60" i="62" s="1"/>
  <c r="TT61" i="62"/>
  <c r="TQ62" i="62"/>
  <c r="TR62" i="62" s="1"/>
  <c r="TT63" i="62"/>
  <c r="TU63" i="62" s="1"/>
  <c r="TQ64" i="62"/>
  <c r="TR64" i="62" s="1"/>
  <c r="TT65" i="62"/>
  <c r="TU65" i="62" s="1"/>
  <c r="TQ66" i="62"/>
  <c r="TR66" i="62" s="1"/>
  <c r="TT67" i="62"/>
  <c r="TU67" i="62" s="1"/>
  <c r="TQ68" i="62"/>
  <c r="TR68" i="62" s="1"/>
  <c r="TT69" i="62"/>
  <c r="TU69" i="62" s="1"/>
  <c r="TQ70" i="62"/>
  <c r="TR70" i="62" s="1"/>
  <c r="TT71" i="62"/>
  <c r="TU71" i="62" s="1"/>
  <c r="TT76" i="62"/>
  <c r="TQ77" i="62"/>
  <c r="TR77" i="62" s="1"/>
  <c r="TS77" i="62" s="1"/>
  <c r="TT78" i="62"/>
  <c r="TU78" i="62" s="1"/>
  <c r="TQ79" i="62"/>
  <c r="TR79" i="62" s="1"/>
  <c r="TT80" i="62"/>
  <c r="TU80" i="62" s="1"/>
  <c r="TQ81" i="62"/>
  <c r="TR81" i="62" s="1"/>
  <c r="TT82" i="62"/>
  <c r="TU82" i="62" s="1"/>
  <c r="TQ83" i="62"/>
  <c r="TR83" i="62" s="1"/>
  <c r="TT84" i="62"/>
  <c r="TU84" i="62" s="1"/>
  <c r="TQ85" i="62"/>
  <c r="TR85" i="62" s="1"/>
  <c r="TT86" i="62"/>
  <c r="TU86" i="62" s="1"/>
  <c r="TQ87" i="62"/>
  <c r="TR87" i="62" s="1"/>
  <c r="TJ41" i="62"/>
  <c r="TK41" i="62" s="1"/>
  <c r="TJ39" i="62"/>
  <c r="TK39" i="62" s="1"/>
  <c r="TJ37" i="62"/>
  <c r="TK37" i="62" s="1"/>
  <c r="TJ35" i="62"/>
  <c r="TK35" i="62" s="1"/>
  <c r="TJ33" i="62"/>
  <c r="TK33" i="62" s="1"/>
  <c r="TJ31" i="62"/>
  <c r="TK31" i="62" s="1"/>
  <c r="TJ29" i="62"/>
  <c r="TG72" i="62"/>
  <c r="TH72" i="62" s="1"/>
  <c r="TI72" i="62" s="1"/>
  <c r="TG70" i="62"/>
  <c r="TH70" i="62" s="1"/>
  <c r="TG68" i="62"/>
  <c r="TH68" i="62" s="1"/>
  <c r="TG66" i="62"/>
  <c r="TH66" i="62" s="1"/>
  <c r="TI66" i="62" s="1"/>
  <c r="TG64" i="62"/>
  <c r="TH64" i="62" s="1"/>
  <c r="TI64" i="62" s="1"/>
  <c r="TG62" i="62"/>
  <c r="TH62" i="62" s="1"/>
  <c r="TG60" i="62"/>
  <c r="TH60" i="62" s="1"/>
  <c r="TI58" i="62"/>
  <c r="TK58" i="62" s="1"/>
  <c r="TK15" i="62"/>
  <c r="TK17" i="62"/>
  <c r="TK19" i="62"/>
  <c r="TK21" i="62"/>
  <c r="TK23" i="62"/>
  <c r="TK25" i="62"/>
  <c r="TJ28" i="62"/>
  <c r="TG29" i="62"/>
  <c r="TH29" i="62" s="1"/>
  <c r="TI29" i="62" s="1"/>
  <c r="TJ30" i="62"/>
  <c r="TG31" i="62"/>
  <c r="TH31" i="62" s="1"/>
  <c r="TJ32" i="62"/>
  <c r="TG33" i="62"/>
  <c r="TH33" i="62" s="1"/>
  <c r="TJ34" i="62"/>
  <c r="TG35" i="62"/>
  <c r="TH35" i="62" s="1"/>
  <c r="TJ36" i="62"/>
  <c r="TK36" i="62" s="1"/>
  <c r="TG37" i="62"/>
  <c r="TH37" i="62" s="1"/>
  <c r="TJ38" i="62"/>
  <c r="TK38" i="62" s="1"/>
  <c r="TG39" i="62"/>
  <c r="TH39" i="62" s="1"/>
  <c r="TJ40" i="62"/>
  <c r="TK79" i="62"/>
  <c r="TK81" i="62"/>
  <c r="TK83" i="62"/>
  <c r="TK87" i="62"/>
  <c r="TK89" i="62"/>
  <c r="TG40" i="62"/>
  <c r="TH40" i="62" s="1"/>
  <c r="TI40" i="62" s="1"/>
  <c r="TG38" i="62"/>
  <c r="TH38" i="62" s="1"/>
  <c r="TG36" i="62"/>
  <c r="TH36" i="62" s="1"/>
  <c r="TG34" i="62"/>
  <c r="TH34" i="62" s="1"/>
  <c r="TI34" i="62" s="1"/>
  <c r="TG32" i="62"/>
  <c r="TH32" i="62" s="1"/>
  <c r="TI32" i="62" s="1"/>
  <c r="TG30" i="62"/>
  <c r="TH30" i="62" s="1"/>
  <c r="TG28" i="62"/>
  <c r="TH28" i="62" s="1"/>
  <c r="TI26" i="62"/>
  <c r="TK26" i="62" s="1"/>
  <c r="TJ73" i="62"/>
  <c r="TK73" i="62" s="1"/>
  <c r="TJ71" i="62"/>
  <c r="TK71" i="62" s="1"/>
  <c r="TJ69" i="62"/>
  <c r="TK69" i="62" s="1"/>
  <c r="TJ67" i="62"/>
  <c r="TK67" i="62" s="1"/>
  <c r="TJ65" i="62"/>
  <c r="TK65" i="62" s="1"/>
  <c r="TJ63" i="62"/>
  <c r="TK63" i="62" s="1"/>
  <c r="TJ61" i="62"/>
  <c r="TK30" i="62"/>
  <c r="TK47" i="62"/>
  <c r="TK51" i="62"/>
  <c r="TK55" i="62"/>
  <c r="TK57" i="62"/>
  <c r="TJ60" i="62"/>
  <c r="TG61" i="62"/>
  <c r="TH61" i="62" s="1"/>
  <c r="TI61" i="62" s="1"/>
  <c r="TJ62" i="62"/>
  <c r="TK62" i="62" s="1"/>
  <c r="TG63" i="62"/>
  <c r="TH63" i="62" s="1"/>
  <c r="TJ64" i="62"/>
  <c r="TG65" i="62"/>
  <c r="TH65" i="62" s="1"/>
  <c r="TJ66" i="62"/>
  <c r="TG67" i="62"/>
  <c r="TH67" i="62" s="1"/>
  <c r="TJ68" i="62"/>
  <c r="TK68" i="62" s="1"/>
  <c r="TG69" i="62"/>
  <c r="TH69" i="62" s="1"/>
  <c r="TJ70" i="62"/>
  <c r="TK70" i="62" s="1"/>
  <c r="TG71" i="62"/>
  <c r="TH71" i="62" s="1"/>
  <c r="TJ72" i="62"/>
  <c r="TG73" i="62"/>
  <c r="TH73" i="62" s="1"/>
  <c r="TJ12" i="62"/>
  <c r="TG13" i="62"/>
  <c r="TH13" i="62" s="1"/>
  <c r="TI13" i="62" s="1"/>
  <c r="TK13" i="62" s="1"/>
  <c r="TJ14" i="62"/>
  <c r="TK14" i="62" s="1"/>
  <c r="TG15" i="62"/>
  <c r="TH15" i="62" s="1"/>
  <c r="TJ16" i="62"/>
  <c r="TG17" i="62"/>
  <c r="TH17" i="62" s="1"/>
  <c r="TJ18" i="62"/>
  <c r="TG19" i="62"/>
  <c r="TH19" i="62" s="1"/>
  <c r="TJ20" i="62"/>
  <c r="TK20" i="62" s="1"/>
  <c r="TG21" i="62"/>
  <c r="TH21" i="62" s="1"/>
  <c r="TJ22" i="62"/>
  <c r="TK22" i="62" s="1"/>
  <c r="TG23" i="62"/>
  <c r="TH23" i="62" s="1"/>
  <c r="TJ44" i="62"/>
  <c r="TK44" i="62" s="1"/>
  <c r="TG45" i="62"/>
  <c r="TH45" i="62" s="1"/>
  <c r="TI45" i="62" s="1"/>
  <c r="TJ46" i="62"/>
  <c r="TK46" i="62" s="1"/>
  <c r="TG47" i="62"/>
  <c r="TH47" i="62" s="1"/>
  <c r="TJ48" i="62"/>
  <c r="TK48" i="62" s="1"/>
  <c r="TG49" i="62"/>
  <c r="TH49" i="62" s="1"/>
  <c r="TJ50" i="62"/>
  <c r="TK50" i="62" s="1"/>
  <c r="TG51" i="62"/>
  <c r="TH51" i="62" s="1"/>
  <c r="TJ52" i="62"/>
  <c r="TK52" i="62" s="1"/>
  <c r="TG53" i="62"/>
  <c r="TH53" i="62" s="1"/>
  <c r="TJ54" i="62"/>
  <c r="TK54" i="62" s="1"/>
  <c r="TG55" i="62"/>
  <c r="TH55" i="62" s="1"/>
  <c r="TJ76" i="62"/>
  <c r="TK76" i="62" s="1"/>
  <c r="TG77" i="62"/>
  <c r="TH77" i="62" s="1"/>
  <c r="TI77" i="62" s="1"/>
  <c r="TJ78" i="62"/>
  <c r="TK78" i="62" s="1"/>
  <c r="TG79" i="62"/>
  <c r="TH79" i="62" s="1"/>
  <c r="TJ80" i="62"/>
  <c r="TK80" i="62" s="1"/>
  <c r="TG81" i="62"/>
  <c r="TH81" i="62" s="1"/>
  <c r="TJ82" i="62"/>
  <c r="TK82" i="62" s="1"/>
  <c r="TG83" i="62"/>
  <c r="TH83" i="62" s="1"/>
  <c r="TJ84" i="62"/>
  <c r="TK84" i="62" s="1"/>
  <c r="TG85" i="62"/>
  <c r="TH85" i="62" s="1"/>
  <c r="TJ86" i="62"/>
  <c r="TK86" i="62" s="1"/>
  <c r="TG87" i="62"/>
  <c r="TH87" i="62" s="1"/>
  <c r="SW24" i="62"/>
  <c r="SX24" i="62" s="1"/>
  <c r="SW22" i="62"/>
  <c r="SX22" i="62" s="1"/>
  <c r="SW20" i="62"/>
  <c r="SX20" i="62" s="1"/>
  <c r="SW18" i="62"/>
  <c r="SX18" i="62" s="1"/>
  <c r="SY18" i="62" s="1"/>
  <c r="SW16" i="62"/>
  <c r="SX16" i="62" s="1"/>
  <c r="SW14" i="62"/>
  <c r="SX14" i="62" s="1"/>
  <c r="SW12" i="62"/>
  <c r="SX12" i="62" s="1"/>
  <c r="SY10" i="62"/>
  <c r="TA10" i="62" s="1"/>
  <c r="SZ57" i="62"/>
  <c r="TA57" i="62" s="1"/>
  <c r="SZ55" i="62"/>
  <c r="TA55" i="62" s="1"/>
  <c r="SZ53" i="62"/>
  <c r="TA53" i="62" s="1"/>
  <c r="SZ51" i="62"/>
  <c r="TA51" i="62" s="1"/>
  <c r="SZ49" i="62"/>
  <c r="TA49" i="62" s="1"/>
  <c r="SZ47" i="62"/>
  <c r="TA47" i="62" s="1"/>
  <c r="SZ45" i="62"/>
  <c r="TA45" i="62" s="1"/>
  <c r="SW88" i="62"/>
  <c r="SX88" i="62" s="1"/>
  <c r="SW86" i="62"/>
  <c r="SX86" i="62" s="1"/>
  <c r="SW84" i="62"/>
  <c r="SX84" i="62" s="1"/>
  <c r="SW82" i="62"/>
  <c r="SX82" i="62" s="1"/>
  <c r="SY82" i="62" s="1"/>
  <c r="SW80" i="62"/>
  <c r="SX80" i="62" s="1"/>
  <c r="SW78" i="62"/>
  <c r="SX78" i="62" s="1"/>
  <c r="SW76" i="62"/>
  <c r="SX76" i="62" s="1"/>
  <c r="SY74" i="62"/>
  <c r="TA74" i="62" s="1"/>
  <c r="SZ25" i="62"/>
  <c r="TA25" i="62" s="1"/>
  <c r="SZ23" i="62"/>
  <c r="TA23" i="62" s="1"/>
  <c r="SZ21" i="62"/>
  <c r="TA21" i="62" s="1"/>
  <c r="SZ19" i="62"/>
  <c r="TA19" i="62" s="1"/>
  <c r="SZ17" i="62"/>
  <c r="TA17" i="62" s="1"/>
  <c r="SZ15" i="62"/>
  <c r="TA15" i="62" s="1"/>
  <c r="SZ13" i="62"/>
  <c r="SW56" i="62"/>
  <c r="SX56" i="62" s="1"/>
  <c r="SW54" i="62"/>
  <c r="SX54" i="62" s="1"/>
  <c r="SW52" i="62"/>
  <c r="SX52" i="62" s="1"/>
  <c r="SW50" i="62"/>
  <c r="SX50" i="62" s="1"/>
  <c r="SY50" i="62" s="1"/>
  <c r="SW48" i="62"/>
  <c r="SX48" i="62" s="1"/>
  <c r="SW46" i="62"/>
  <c r="SX46" i="62" s="1"/>
  <c r="SW44" i="62"/>
  <c r="SX44" i="62" s="1"/>
  <c r="SY42" i="62"/>
  <c r="TA42" i="62" s="1"/>
  <c r="SZ89" i="62"/>
  <c r="TA89" i="62" s="1"/>
  <c r="SZ87" i="62"/>
  <c r="TA87" i="62" s="1"/>
  <c r="SZ85" i="62"/>
  <c r="TA85" i="62" s="1"/>
  <c r="SZ83" i="62"/>
  <c r="TA83" i="62" s="1"/>
  <c r="SZ81" i="62"/>
  <c r="TA81" i="62" s="1"/>
  <c r="SZ79" i="62"/>
  <c r="TA79" i="62" s="1"/>
  <c r="SZ77" i="62"/>
  <c r="SZ44" i="62"/>
  <c r="SZ46" i="62"/>
  <c r="SZ48" i="62"/>
  <c r="SZ50" i="62"/>
  <c r="SZ52" i="62"/>
  <c r="TA52" i="62" s="1"/>
  <c r="SZ54" i="62"/>
  <c r="SZ56" i="62"/>
  <c r="TA56" i="62" s="1"/>
  <c r="SZ12" i="62"/>
  <c r="SW13" i="62"/>
  <c r="SX13" i="62" s="1"/>
  <c r="SY13" i="62" s="1"/>
  <c r="SZ14" i="62"/>
  <c r="TA14" i="62" s="1"/>
  <c r="SW15" i="62"/>
  <c r="SX15" i="62" s="1"/>
  <c r="SZ16" i="62"/>
  <c r="TA16" i="62" s="1"/>
  <c r="SW17" i="62"/>
  <c r="SX17" i="62" s="1"/>
  <c r="SZ18" i="62"/>
  <c r="SW19" i="62"/>
  <c r="SX19" i="62" s="1"/>
  <c r="SZ20" i="62"/>
  <c r="TA20" i="62" s="1"/>
  <c r="SW21" i="62"/>
  <c r="SX21" i="62" s="1"/>
  <c r="SZ22" i="62"/>
  <c r="TA22" i="62" s="1"/>
  <c r="SW23" i="62"/>
  <c r="SX23" i="62" s="1"/>
  <c r="SZ24" i="62"/>
  <c r="TA24" i="62" s="1"/>
  <c r="SW25" i="62"/>
  <c r="SX25" i="62" s="1"/>
  <c r="TA46" i="62"/>
  <c r="TA48" i="62"/>
  <c r="TA54" i="62"/>
  <c r="TA65" i="62"/>
  <c r="TA73" i="62"/>
  <c r="SZ76" i="62"/>
  <c r="SW77" i="62"/>
  <c r="SX77" i="62" s="1"/>
  <c r="SY77" i="62" s="1"/>
  <c r="SZ78" i="62"/>
  <c r="TA78" i="62" s="1"/>
  <c r="SW79" i="62"/>
  <c r="SX79" i="62" s="1"/>
  <c r="SZ80" i="62"/>
  <c r="TA80" i="62" s="1"/>
  <c r="SW81" i="62"/>
  <c r="SX81" i="62" s="1"/>
  <c r="SZ82" i="62"/>
  <c r="SW83" i="62"/>
  <c r="SX83" i="62" s="1"/>
  <c r="SZ84" i="62"/>
  <c r="TA84" i="62" s="1"/>
  <c r="SW85" i="62"/>
  <c r="SX85" i="62" s="1"/>
  <c r="SZ86" i="62"/>
  <c r="TA86" i="62" s="1"/>
  <c r="SW87" i="62"/>
  <c r="SX87" i="62" s="1"/>
  <c r="SZ88" i="62"/>
  <c r="TA88" i="62" s="1"/>
  <c r="SW89" i="62"/>
  <c r="SX89" i="62" s="1"/>
  <c r="SZ28" i="62"/>
  <c r="SW29" i="62"/>
  <c r="SX29" i="62" s="1"/>
  <c r="SY29" i="62" s="1"/>
  <c r="SZ30" i="62"/>
  <c r="TA30" i="62" s="1"/>
  <c r="SW31" i="62"/>
  <c r="SX31" i="62" s="1"/>
  <c r="SZ32" i="62"/>
  <c r="TA32" i="62" s="1"/>
  <c r="SW33" i="62"/>
  <c r="SX33" i="62" s="1"/>
  <c r="SZ34" i="62"/>
  <c r="SW35" i="62"/>
  <c r="SX35" i="62" s="1"/>
  <c r="SZ36" i="62"/>
  <c r="TA36" i="62" s="1"/>
  <c r="SW37" i="62"/>
  <c r="SX37" i="62" s="1"/>
  <c r="SZ38" i="62"/>
  <c r="TA38" i="62" s="1"/>
  <c r="SW39" i="62"/>
  <c r="SX39" i="62" s="1"/>
  <c r="SZ60" i="62"/>
  <c r="TA60" i="62" s="1"/>
  <c r="SW61" i="62"/>
  <c r="SX61" i="62" s="1"/>
  <c r="SY61" i="62" s="1"/>
  <c r="TA61" i="62" s="1"/>
  <c r="SZ62" i="62"/>
  <c r="TA62" i="62" s="1"/>
  <c r="SW63" i="62"/>
  <c r="SX63" i="62" s="1"/>
  <c r="SZ64" i="62"/>
  <c r="TA64" i="62" s="1"/>
  <c r="SW65" i="62"/>
  <c r="SX65" i="62" s="1"/>
  <c r="SZ66" i="62"/>
  <c r="TA66" i="62" s="1"/>
  <c r="SW67" i="62"/>
  <c r="SX67" i="62" s="1"/>
  <c r="SZ68" i="62"/>
  <c r="TA68" i="62" s="1"/>
  <c r="SW69" i="62"/>
  <c r="SX69" i="62" s="1"/>
  <c r="SZ70" i="62"/>
  <c r="TA70" i="62" s="1"/>
  <c r="SW71" i="62"/>
  <c r="SX71" i="62" s="1"/>
  <c r="SP41" i="62"/>
  <c r="SQ41" i="62" s="1"/>
  <c r="SP39" i="62"/>
  <c r="SQ39" i="62" s="1"/>
  <c r="SP37" i="62"/>
  <c r="SQ37" i="62" s="1"/>
  <c r="SP35" i="62"/>
  <c r="SQ35" i="62" s="1"/>
  <c r="SP33" i="62"/>
  <c r="SQ33" i="62" s="1"/>
  <c r="SP31" i="62"/>
  <c r="SP29" i="62"/>
  <c r="SQ29" i="62" s="1"/>
  <c r="SM72" i="62"/>
  <c r="SN72" i="62" s="1"/>
  <c r="SM70" i="62"/>
  <c r="SN70" i="62" s="1"/>
  <c r="SM68" i="62"/>
  <c r="SN68" i="62" s="1"/>
  <c r="SM66" i="62"/>
  <c r="SN66" i="62" s="1"/>
  <c r="SM64" i="62"/>
  <c r="SN64" i="62" s="1"/>
  <c r="SM62" i="62"/>
  <c r="SN62" i="62" s="1"/>
  <c r="SM60" i="62"/>
  <c r="SN60" i="62" s="1"/>
  <c r="SO58" i="62"/>
  <c r="SQ58" i="62" s="1"/>
  <c r="SQ13" i="62"/>
  <c r="SQ17" i="62"/>
  <c r="SQ21" i="62"/>
  <c r="SQ23" i="62"/>
  <c r="SQ25" i="62"/>
  <c r="SP28" i="62"/>
  <c r="SM29" i="62"/>
  <c r="SN29" i="62" s="1"/>
  <c r="SP30" i="62"/>
  <c r="SM31" i="62"/>
  <c r="SN31" i="62" s="1"/>
  <c r="SO31" i="62" s="1"/>
  <c r="SP32" i="62"/>
  <c r="SQ32" i="62" s="1"/>
  <c r="SM33" i="62"/>
  <c r="SN33" i="62" s="1"/>
  <c r="SP34" i="62"/>
  <c r="SQ34" i="62" s="1"/>
  <c r="SM35" i="62"/>
  <c r="SN35" i="62" s="1"/>
  <c r="SP36" i="62"/>
  <c r="SQ36" i="62" s="1"/>
  <c r="SM37" i="62"/>
  <c r="SN37" i="62" s="1"/>
  <c r="SP38" i="62"/>
  <c r="SQ38" i="62" s="1"/>
  <c r="SM39" i="62"/>
  <c r="SN39" i="62" s="1"/>
  <c r="SP40" i="62"/>
  <c r="SQ40" i="62" s="1"/>
  <c r="SQ77" i="62"/>
  <c r="SQ83" i="62"/>
  <c r="SQ85" i="62"/>
  <c r="SQ87" i="62"/>
  <c r="SM40" i="62"/>
  <c r="SN40" i="62" s="1"/>
  <c r="SM38" i="62"/>
  <c r="SN38" i="62" s="1"/>
  <c r="SM36" i="62"/>
  <c r="SN36" i="62" s="1"/>
  <c r="SM34" i="62"/>
  <c r="SN34" i="62" s="1"/>
  <c r="SM32" i="62"/>
  <c r="SN32" i="62" s="1"/>
  <c r="SM30" i="62"/>
  <c r="SN30" i="62" s="1"/>
  <c r="SM28" i="62"/>
  <c r="SN28" i="62" s="1"/>
  <c r="SO26" i="62"/>
  <c r="SQ26" i="62" s="1"/>
  <c r="SP73" i="62"/>
  <c r="SQ73" i="62" s="1"/>
  <c r="SP71" i="62"/>
  <c r="SQ71" i="62" s="1"/>
  <c r="SP69" i="62"/>
  <c r="SQ69" i="62" s="1"/>
  <c r="SP67" i="62"/>
  <c r="SQ67" i="62" s="1"/>
  <c r="SP65" i="62"/>
  <c r="SQ65" i="62" s="1"/>
  <c r="SP63" i="62"/>
  <c r="SQ63" i="62" s="1"/>
  <c r="SP61" i="62"/>
  <c r="SQ61" i="62" s="1"/>
  <c r="SQ30" i="62"/>
  <c r="SP60" i="62"/>
  <c r="SP62" i="62"/>
  <c r="SQ62" i="62" s="1"/>
  <c r="SP64" i="62"/>
  <c r="SQ64" i="62" s="1"/>
  <c r="SP66" i="62"/>
  <c r="SQ66" i="62" s="1"/>
  <c r="SP68" i="62"/>
  <c r="SQ68" i="62" s="1"/>
  <c r="SP70" i="62"/>
  <c r="SQ70" i="62" s="1"/>
  <c r="SP72" i="62"/>
  <c r="SQ72" i="62" s="1"/>
  <c r="SP12" i="62"/>
  <c r="SM13" i="62"/>
  <c r="SN13" i="62" s="1"/>
  <c r="SP14" i="62"/>
  <c r="SQ14" i="62" s="1"/>
  <c r="SM15" i="62"/>
  <c r="SN15" i="62" s="1"/>
  <c r="SO15" i="62" s="1"/>
  <c r="SQ15" i="62" s="1"/>
  <c r="SP16" i="62"/>
  <c r="SQ16" i="62" s="1"/>
  <c r="SM17" i="62"/>
  <c r="SN17" i="62" s="1"/>
  <c r="SP18" i="62"/>
  <c r="SQ18" i="62" s="1"/>
  <c r="SM19" i="62"/>
  <c r="SN19" i="62" s="1"/>
  <c r="SP20" i="62"/>
  <c r="SQ20" i="62" s="1"/>
  <c r="SM21" i="62"/>
  <c r="SN21" i="62" s="1"/>
  <c r="SP22" i="62"/>
  <c r="SQ22" i="62" s="1"/>
  <c r="SM23" i="62"/>
  <c r="SN23" i="62" s="1"/>
  <c r="SP44" i="62"/>
  <c r="SM45" i="62"/>
  <c r="SN45" i="62" s="1"/>
  <c r="SP46" i="62"/>
  <c r="SQ46" i="62" s="1"/>
  <c r="SM47" i="62"/>
  <c r="SN47" i="62" s="1"/>
  <c r="SO47" i="62" s="1"/>
  <c r="SP48" i="62"/>
  <c r="SQ48" i="62" s="1"/>
  <c r="SM49" i="62"/>
  <c r="SN49" i="62" s="1"/>
  <c r="SP50" i="62"/>
  <c r="SQ50" i="62" s="1"/>
  <c r="SM51" i="62"/>
  <c r="SN51" i="62" s="1"/>
  <c r="SP52" i="62"/>
  <c r="SQ52" i="62" s="1"/>
  <c r="SM53" i="62"/>
  <c r="SN53" i="62" s="1"/>
  <c r="SP54" i="62"/>
  <c r="SQ54" i="62" s="1"/>
  <c r="SM55" i="62"/>
  <c r="SN55" i="62" s="1"/>
  <c r="SP76" i="62"/>
  <c r="SM77" i="62"/>
  <c r="SN77" i="62" s="1"/>
  <c r="SP78" i="62"/>
  <c r="SQ78" i="62" s="1"/>
  <c r="SM79" i="62"/>
  <c r="SN79" i="62" s="1"/>
  <c r="SO79" i="62" s="1"/>
  <c r="SQ79" i="62" s="1"/>
  <c r="SP80" i="62"/>
  <c r="SQ80" i="62" s="1"/>
  <c r="SM81" i="62"/>
  <c r="SN81" i="62" s="1"/>
  <c r="SP82" i="62"/>
  <c r="SQ82" i="62" s="1"/>
  <c r="SM83" i="62"/>
  <c r="SN83" i="62" s="1"/>
  <c r="SP84" i="62"/>
  <c r="SQ84" i="62" s="1"/>
  <c r="SM85" i="62"/>
  <c r="SN85" i="62" s="1"/>
  <c r="SP86" i="62"/>
  <c r="SQ86" i="62" s="1"/>
  <c r="SM87" i="62"/>
  <c r="SN87" i="62" s="1"/>
  <c r="SC24" i="62"/>
  <c r="SD24" i="62" s="1"/>
  <c r="SC22" i="62"/>
  <c r="SD22" i="62" s="1"/>
  <c r="SC20" i="62"/>
  <c r="SD20" i="62" s="1"/>
  <c r="SC18" i="62"/>
  <c r="SD18" i="62" s="1"/>
  <c r="SE18" i="62" s="1"/>
  <c r="SC16" i="62"/>
  <c r="SD16" i="62" s="1"/>
  <c r="SC14" i="62"/>
  <c r="SD14" i="62" s="1"/>
  <c r="SC12" i="62"/>
  <c r="SD12" i="62" s="1"/>
  <c r="SE10" i="62"/>
  <c r="SG10" i="62" s="1"/>
  <c r="SF57" i="62"/>
  <c r="SG57" i="62" s="1"/>
  <c r="SF55" i="62"/>
  <c r="SG55" i="62" s="1"/>
  <c r="SF53" i="62"/>
  <c r="SG53" i="62" s="1"/>
  <c r="SF51" i="62"/>
  <c r="SG51" i="62" s="1"/>
  <c r="SF49" i="62"/>
  <c r="SG49" i="62" s="1"/>
  <c r="SF47" i="62"/>
  <c r="SG47" i="62" s="1"/>
  <c r="SF45" i="62"/>
  <c r="SG45" i="62" s="1"/>
  <c r="SC88" i="62"/>
  <c r="SD88" i="62" s="1"/>
  <c r="SC86" i="62"/>
  <c r="SD86" i="62" s="1"/>
  <c r="SC84" i="62"/>
  <c r="SD84" i="62" s="1"/>
  <c r="SC82" i="62"/>
  <c r="SD82" i="62" s="1"/>
  <c r="SE82" i="62" s="1"/>
  <c r="SC80" i="62"/>
  <c r="SD80" i="62" s="1"/>
  <c r="SC78" i="62"/>
  <c r="SD78" i="62" s="1"/>
  <c r="SC76" i="62"/>
  <c r="SD76" i="62" s="1"/>
  <c r="SE74" i="62"/>
  <c r="SG74" i="62" s="1"/>
  <c r="SF25" i="62"/>
  <c r="SG25" i="62" s="1"/>
  <c r="SF23" i="62"/>
  <c r="SG23" i="62" s="1"/>
  <c r="SF21" i="62"/>
  <c r="SG21" i="62" s="1"/>
  <c r="SF19" i="62"/>
  <c r="SG19" i="62" s="1"/>
  <c r="SF17" i="62"/>
  <c r="SG17" i="62" s="1"/>
  <c r="SF15" i="62"/>
  <c r="SG15" i="62" s="1"/>
  <c r="SF13" i="62"/>
  <c r="SC56" i="62"/>
  <c r="SD56" i="62" s="1"/>
  <c r="SC54" i="62"/>
  <c r="SD54" i="62" s="1"/>
  <c r="SC52" i="62"/>
  <c r="SD52" i="62" s="1"/>
  <c r="SC50" i="62"/>
  <c r="SD50" i="62" s="1"/>
  <c r="SE50" i="62" s="1"/>
  <c r="SC48" i="62"/>
  <c r="SD48" i="62" s="1"/>
  <c r="SC46" i="62"/>
  <c r="SD46" i="62" s="1"/>
  <c r="SC44" i="62"/>
  <c r="SD44" i="62" s="1"/>
  <c r="SE42" i="62"/>
  <c r="SG42" i="62" s="1"/>
  <c r="SF89" i="62"/>
  <c r="SG89" i="62" s="1"/>
  <c r="SF87" i="62"/>
  <c r="SG87" i="62" s="1"/>
  <c r="SF85" i="62"/>
  <c r="SG85" i="62" s="1"/>
  <c r="SF83" i="62"/>
  <c r="SG83" i="62" s="1"/>
  <c r="SF81" i="62"/>
  <c r="SG81" i="62" s="1"/>
  <c r="SF79" i="62"/>
  <c r="SG79" i="62" s="1"/>
  <c r="SF77" i="62"/>
  <c r="SF44" i="62"/>
  <c r="SF46" i="62"/>
  <c r="SF48" i="62"/>
  <c r="SF50" i="62"/>
  <c r="SF52" i="62"/>
  <c r="SG52" i="62" s="1"/>
  <c r="SF54" i="62"/>
  <c r="SG54" i="62" s="1"/>
  <c r="SF56" i="62"/>
  <c r="SG56" i="62" s="1"/>
  <c r="SF12" i="62"/>
  <c r="SC13" i="62"/>
  <c r="SD13" i="62" s="1"/>
  <c r="SE13" i="62" s="1"/>
  <c r="SF14" i="62"/>
  <c r="SG14" i="62" s="1"/>
  <c r="SC15" i="62"/>
  <c r="SD15" i="62" s="1"/>
  <c r="SF16" i="62"/>
  <c r="SG16" i="62" s="1"/>
  <c r="SC17" i="62"/>
  <c r="SD17" i="62" s="1"/>
  <c r="SF18" i="62"/>
  <c r="SC19" i="62"/>
  <c r="SD19" i="62" s="1"/>
  <c r="SF20" i="62"/>
  <c r="SG20" i="62" s="1"/>
  <c r="SC21" i="62"/>
  <c r="SD21" i="62" s="1"/>
  <c r="SF22" i="62"/>
  <c r="SG22" i="62" s="1"/>
  <c r="SC23" i="62"/>
  <c r="SD23" i="62" s="1"/>
  <c r="SF24" i="62"/>
  <c r="SG24" i="62" s="1"/>
  <c r="SC25" i="62"/>
  <c r="SD25" i="62" s="1"/>
  <c r="SG46" i="62"/>
  <c r="SG48" i="62"/>
  <c r="SG65" i="62"/>
  <c r="SG69" i="62"/>
  <c r="SF76" i="62"/>
  <c r="SC77" i="62"/>
  <c r="SD77" i="62" s="1"/>
  <c r="SE77" i="62" s="1"/>
  <c r="SF78" i="62"/>
  <c r="SG78" i="62" s="1"/>
  <c r="SC79" i="62"/>
  <c r="SD79" i="62" s="1"/>
  <c r="SF80" i="62"/>
  <c r="SG80" i="62" s="1"/>
  <c r="SC81" i="62"/>
  <c r="SD81" i="62" s="1"/>
  <c r="SF82" i="62"/>
  <c r="SC83" i="62"/>
  <c r="SD83" i="62" s="1"/>
  <c r="SF84" i="62"/>
  <c r="SG84" i="62" s="1"/>
  <c r="SC85" i="62"/>
  <c r="SD85" i="62" s="1"/>
  <c r="SF86" i="62"/>
  <c r="SG86" i="62" s="1"/>
  <c r="SC87" i="62"/>
  <c r="SD87" i="62" s="1"/>
  <c r="SF88" i="62"/>
  <c r="SG88" i="62" s="1"/>
  <c r="SC89" i="62"/>
  <c r="SD89" i="62" s="1"/>
  <c r="SF28" i="62"/>
  <c r="SC29" i="62"/>
  <c r="SD29" i="62" s="1"/>
  <c r="SE29" i="62" s="1"/>
  <c r="SF30" i="62"/>
  <c r="SG30" i="62" s="1"/>
  <c r="SC31" i="62"/>
  <c r="SD31" i="62" s="1"/>
  <c r="SF32" i="62"/>
  <c r="SG32" i="62" s="1"/>
  <c r="SC33" i="62"/>
  <c r="SD33" i="62" s="1"/>
  <c r="SF34" i="62"/>
  <c r="SC35" i="62"/>
  <c r="SD35" i="62" s="1"/>
  <c r="SF36" i="62"/>
  <c r="SG36" i="62" s="1"/>
  <c r="SC37" i="62"/>
  <c r="SD37" i="62" s="1"/>
  <c r="SF38" i="62"/>
  <c r="SG38" i="62" s="1"/>
  <c r="SC39" i="62"/>
  <c r="SD39" i="62" s="1"/>
  <c r="SF60" i="62"/>
  <c r="SG60" i="62" s="1"/>
  <c r="SC61" i="62"/>
  <c r="SD61" i="62" s="1"/>
  <c r="SE61" i="62" s="1"/>
  <c r="SG61" i="62" s="1"/>
  <c r="SF62" i="62"/>
  <c r="SG62" i="62" s="1"/>
  <c r="SC63" i="62"/>
  <c r="SD63" i="62" s="1"/>
  <c r="SF64" i="62"/>
  <c r="SG64" i="62" s="1"/>
  <c r="SC65" i="62"/>
  <c r="SD65" i="62" s="1"/>
  <c r="SF66" i="62"/>
  <c r="SG66" i="62" s="1"/>
  <c r="SC67" i="62"/>
  <c r="SD67" i="62" s="1"/>
  <c r="SF68" i="62"/>
  <c r="SG68" i="62" s="1"/>
  <c r="SC69" i="62"/>
  <c r="SD69" i="62" s="1"/>
  <c r="SF70" i="62"/>
  <c r="SG70" i="62" s="1"/>
  <c r="SC71" i="62"/>
  <c r="SD71" i="62" s="1"/>
  <c r="RW41" i="62"/>
  <c r="RW73" i="62"/>
  <c r="RU10" i="62"/>
  <c r="RW10" i="62" s="1"/>
  <c r="RS12" i="62"/>
  <c r="RT12" i="62" s="1"/>
  <c r="RV13" i="62"/>
  <c r="RS14" i="62"/>
  <c r="RT14" i="62" s="1"/>
  <c r="RV15" i="62"/>
  <c r="RW15" i="62" s="1"/>
  <c r="RS16" i="62"/>
  <c r="RT16" i="62" s="1"/>
  <c r="RV17" i="62"/>
  <c r="RW17" i="62" s="1"/>
  <c r="RS18" i="62"/>
  <c r="RT18" i="62" s="1"/>
  <c r="RV19" i="62"/>
  <c r="RW19" i="62" s="1"/>
  <c r="RS20" i="62"/>
  <c r="RT20" i="62" s="1"/>
  <c r="RV21" i="62"/>
  <c r="RW21" i="62" s="1"/>
  <c r="RS22" i="62"/>
  <c r="RT22" i="62" s="1"/>
  <c r="RV23" i="62"/>
  <c r="RW23" i="62" s="1"/>
  <c r="RS24" i="62"/>
  <c r="RT24" i="62" s="1"/>
  <c r="RU24" i="62" s="1"/>
  <c r="RW24" i="62" s="1"/>
  <c r="RV25" i="62"/>
  <c r="RW25" i="62" s="1"/>
  <c r="RV28" i="62"/>
  <c r="RS29" i="62"/>
  <c r="RT29" i="62" s="1"/>
  <c r="RU29" i="62" s="1"/>
  <c r="RV30" i="62"/>
  <c r="RW30" i="62" s="1"/>
  <c r="RS31" i="62"/>
  <c r="RT31" i="62" s="1"/>
  <c r="RV32" i="62"/>
  <c r="RW32" i="62" s="1"/>
  <c r="RS33" i="62"/>
  <c r="RT33" i="62" s="1"/>
  <c r="RV34" i="62"/>
  <c r="RW34" i="62" s="1"/>
  <c r="RS35" i="62"/>
  <c r="RT35" i="62" s="1"/>
  <c r="RV36" i="62"/>
  <c r="RW36" i="62" s="1"/>
  <c r="RS37" i="62"/>
  <c r="RT37" i="62" s="1"/>
  <c r="RV38" i="62"/>
  <c r="RW38" i="62" s="1"/>
  <c r="RS39" i="62"/>
  <c r="RT39" i="62" s="1"/>
  <c r="RV40" i="62"/>
  <c r="RW40" i="62" s="1"/>
  <c r="RS41" i="62"/>
  <c r="RT41" i="62" s="1"/>
  <c r="RU42" i="62"/>
  <c r="RW42" i="62" s="1"/>
  <c r="RS44" i="62"/>
  <c r="RT44" i="62" s="1"/>
  <c r="RV45" i="62"/>
  <c r="RS46" i="62"/>
  <c r="RT46" i="62" s="1"/>
  <c r="RV47" i="62"/>
  <c r="RW47" i="62" s="1"/>
  <c r="RS48" i="62"/>
  <c r="RT48" i="62" s="1"/>
  <c r="RV49" i="62"/>
  <c r="RW49" i="62" s="1"/>
  <c r="RS50" i="62"/>
  <c r="RT50" i="62" s="1"/>
  <c r="RV51" i="62"/>
  <c r="RW51" i="62" s="1"/>
  <c r="RS52" i="62"/>
  <c r="RT52" i="62" s="1"/>
  <c r="RV53" i="62"/>
  <c r="RW53" i="62" s="1"/>
  <c r="RS54" i="62"/>
  <c r="RT54" i="62" s="1"/>
  <c r="RV55" i="62"/>
  <c r="RW55" i="62" s="1"/>
  <c r="RS56" i="62"/>
  <c r="RT56" i="62" s="1"/>
  <c r="RU56" i="62" s="1"/>
  <c r="RW56" i="62" s="1"/>
  <c r="RV57" i="62"/>
  <c r="RW57" i="62" s="1"/>
  <c r="RV60" i="62"/>
  <c r="RS61" i="62"/>
  <c r="RT61" i="62" s="1"/>
  <c r="RU61" i="62" s="1"/>
  <c r="RV62" i="62"/>
  <c r="RW62" i="62" s="1"/>
  <c r="RS63" i="62"/>
  <c r="RT63" i="62" s="1"/>
  <c r="RV64" i="62"/>
  <c r="RW64" i="62" s="1"/>
  <c r="RS65" i="62"/>
  <c r="RT65" i="62" s="1"/>
  <c r="RV66" i="62"/>
  <c r="RW66" i="62" s="1"/>
  <c r="RS67" i="62"/>
  <c r="RT67" i="62" s="1"/>
  <c r="RV68" i="62"/>
  <c r="RW68" i="62" s="1"/>
  <c r="RS69" i="62"/>
  <c r="RT69" i="62" s="1"/>
  <c r="RV70" i="62"/>
  <c r="RW70" i="62" s="1"/>
  <c r="RS71" i="62"/>
  <c r="RT71" i="62" s="1"/>
  <c r="RV72" i="62"/>
  <c r="RW72" i="62" s="1"/>
  <c r="RS73" i="62"/>
  <c r="RT73" i="62" s="1"/>
  <c r="RU74" i="62"/>
  <c r="RW74" i="62" s="1"/>
  <c r="RS76" i="62"/>
  <c r="RT76" i="62" s="1"/>
  <c r="RV77" i="62"/>
  <c r="RS78" i="62"/>
  <c r="RT78" i="62" s="1"/>
  <c r="RV79" i="62"/>
  <c r="RW79" i="62" s="1"/>
  <c r="RS80" i="62"/>
  <c r="RT80" i="62" s="1"/>
  <c r="RV81" i="62"/>
  <c r="RW81" i="62" s="1"/>
  <c r="RS82" i="62"/>
  <c r="RT82" i="62" s="1"/>
  <c r="RV83" i="62"/>
  <c r="RW83" i="62" s="1"/>
  <c r="RS84" i="62"/>
  <c r="RT84" i="62" s="1"/>
  <c r="RV85" i="62"/>
  <c r="RW85" i="62" s="1"/>
  <c r="RS86" i="62"/>
  <c r="RT86" i="62" s="1"/>
  <c r="RV87" i="62"/>
  <c r="RW87" i="62" s="1"/>
  <c r="RS88" i="62"/>
  <c r="RT88" i="62" s="1"/>
  <c r="RU88" i="62" s="1"/>
  <c r="RW88" i="62" s="1"/>
  <c r="RV89" i="62"/>
  <c r="RW89" i="62" s="1"/>
  <c r="RV12" i="62"/>
  <c r="RS13" i="62"/>
  <c r="RT13" i="62" s="1"/>
  <c r="RU13" i="62" s="1"/>
  <c r="RV14" i="62"/>
  <c r="RW14" i="62" s="1"/>
  <c r="RS15" i="62"/>
  <c r="RT15" i="62" s="1"/>
  <c r="RV16" i="62"/>
  <c r="RW16" i="62" s="1"/>
  <c r="RS17" i="62"/>
  <c r="RT17" i="62" s="1"/>
  <c r="RV18" i="62"/>
  <c r="RW18" i="62" s="1"/>
  <c r="RS19" i="62"/>
  <c r="RT19" i="62" s="1"/>
  <c r="RV20" i="62"/>
  <c r="RW20" i="62" s="1"/>
  <c r="RS21" i="62"/>
  <c r="RT21" i="62" s="1"/>
  <c r="RV22" i="62"/>
  <c r="RW22" i="62" s="1"/>
  <c r="RS23" i="62"/>
  <c r="RT23" i="62" s="1"/>
  <c r="RU26" i="62"/>
  <c r="RW26" i="62" s="1"/>
  <c r="RS28" i="62"/>
  <c r="RT28" i="62" s="1"/>
  <c r="RV29" i="62"/>
  <c r="RS30" i="62"/>
  <c r="RT30" i="62" s="1"/>
  <c r="RV31" i="62"/>
  <c r="RW31" i="62" s="1"/>
  <c r="RS32" i="62"/>
  <c r="RT32" i="62" s="1"/>
  <c r="RV33" i="62"/>
  <c r="RW33" i="62" s="1"/>
  <c r="RS34" i="62"/>
  <c r="RT34" i="62" s="1"/>
  <c r="RV35" i="62"/>
  <c r="RW35" i="62" s="1"/>
  <c r="RS36" i="62"/>
  <c r="RT36" i="62" s="1"/>
  <c r="RV37" i="62"/>
  <c r="RW37" i="62" s="1"/>
  <c r="RS38" i="62"/>
  <c r="RT38" i="62" s="1"/>
  <c r="RV39" i="62"/>
  <c r="RW39" i="62" s="1"/>
  <c r="RV44" i="62"/>
  <c r="RS45" i="62"/>
  <c r="RT45" i="62" s="1"/>
  <c r="RU45" i="62" s="1"/>
  <c r="RV46" i="62"/>
  <c r="RW46" i="62" s="1"/>
  <c r="RS47" i="62"/>
  <c r="RT47" i="62" s="1"/>
  <c r="RV48" i="62"/>
  <c r="RW48" i="62" s="1"/>
  <c r="RS49" i="62"/>
  <c r="RT49" i="62" s="1"/>
  <c r="RV50" i="62"/>
  <c r="RW50" i="62" s="1"/>
  <c r="RS51" i="62"/>
  <c r="RT51" i="62" s="1"/>
  <c r="RV52" i="62"/>
  <c r="RW52" i="62" s="1"/>
  <c r="RS53" i="62"/>
  <c r="RT53" i="62" s="1"/>
  <c r="RV54" i="62"/>
  <c r="RW54" i="62" s="1"/>
  <c r="RS55" i="62"/>
  <c r="RT55" i="62" s="1"/>
  <c r="RU58" i="62"/>
  <c r="RW58" i="62" s="1"/>
  <c r="RS60" i="62"/>
  <c r="RT60" i="62" s="1"/>
  <c r="RV61" i="62"/>
  <c r="RS62" i="62"/>
  <c r="RT62" i="62" s="1"/>
  <c r="RV63" i="62"/>
  <c r="RW63" i="62" s="1"/>
  <c r="RS64" i="62"/>
  <c r="RT64" i="62" s="1"/>
  <c r="RV65" i="62"/>
  <c r="RW65" i="62" s="1"/>
  <c r="RS66" i="62"/>
  <c r="RT66" i="62" s="1"/>
  <c r="RV67" i="62"/>
  <c r="RW67" i="62" s="1"/>
  <c r="RS68" i="62"/>
  <c r="RT68" i="62" s="1"/>
  <c r="RV69" i="62"/>
  <c r="RW69" i="62" s="1"/>
  <c r="RS70" i="62"/>
  <c r="RT70" i="62" s="1"/>
  <c r="RV71" i="62"/>
  <c r="RW71" i="62" s="1"/>
  <c r="RV76" i="62"/>
  <c r="RS77" i="62"/>
  <c r="RT77" i="62" s="1"/>
  <c r="RU77" i="62" s="1"/>
  <c r="RV78" i="62"/>
  <c r="RW78" i="62" s="1"/>
  <c r="RS79" i="62"/>
  <c r="RT79" i="62" s="1"/>
  <c r="RV80" i="62"/>
  <c r="RW80" i="62" s="1"/>
  <c r="RS81" i="62"/>
  <c r="RT81" i="62" s="1"/>
  <c r="RV82" i="62"/>
  <c r="RW82" i="62" s="1"/>
  <c r="RS83" i="62"/>
  <c r="RT83" i="62" s="1"/>
  <c r="RV84" i="62"/>
  <c r="RW84" i="62" s="1"/>
  <c r="RS85" i="62"/>
  <c r="RT85" i="62" s="1"/>
  <c r="RV86" i="62"/>
  <c r="RW86" i="62" s="1"/>
  <c r="RS87" i="62"/>
  <c r="RT87" i="62" s="1"/>
  <c r="RM41" i="62"/>
  <c r="RM73" i="62"/>
  <c r="RM24" i="62"/>
  <c r="RM56" i="62"/>
  <c r="RM88" i="62"/>
  <c r="RK10" i="62"/>
  <c r="RM10" i="62" s="1"/>
  <c r="RI12" i="62"/>
  <c r="RJ12" i="62" s="1"/>
  <c r="RL13" i="62"/>
  <c r="RI14" i="62"/>
  <c r="RJ14" i="62" s="1"/>
  <c r="RL15" i="62"/>
  <c r="RM15" i="62" s="1"/>
  <c r="RI16" i="62"/>
  <c r="RJ16" i="62" s="1"/>
  <c r="RK16" i="62" s="1"/>
  <c r="RL17" i="62"/>
  <c r="RM17" i="62" s="1"/>
  <c r="RI18" i="62"/>
  <c r="RJ18" i="62" s="1"/>
  <c r="RL19" i="62"/>
  <c r="RM19" i="62" s="1"/>
  <c r="RI20" i="62"/>
  <c r="RJ20" i="62" s="1"/>
  <c r="RL21" i="62"/>
  <c r="RM21" i="62" s="1"/>
  <c r="RI22" i="62"/>
  <c r="RJ22" i="62" s="1"/>
  <c r="RL23" i="62"/>
  <c r="RM23" i="62" s="1"/>
  <c r="RI24" i="62"/>
  <c r="RJ24" i="62" s="1"/>
  <c r="RL25" i="62"/>
  <c r="RM25" i="62" s="1"/>
  <c r="RL28" i="62"/>
  <c r="RI29" i="62"/>
  <c r="RJ29" i="62" s="1"/>
  <c r="RK29" i="62" s="1"/>
  <c r="RL30" i="62"/>
  <c r="RM30" i="62" s="1"/>
  <c r="RI31" i="62"/>
  <c r="RJ31" i="62" s="1"/>
  <c r="RL32" i="62"/>
  <c r="RI33" i="62"/>
  <c r="RJ33" i="62" s="1"/>
  <c r="RL34" i="62"/>
  <c r="RM34" i="62" s="1"/>
  <c r="RI35" i="62"/>
  <c r="RJ35" i="62" s="1"/>
  <c r="RL36" i="62"/>
  <c r="RM36" i="62" s="1"/>
  <c r="RI37" i="62"/>
  <c r="RJ37" i="62" s="1"/>
  <c r="RL38" i="62"/>
  <c r="RM38" i="62" s="1"/>
  <c r="RI39" i="62"/>
  <c r="RJ39" i="62" s="1"/>
  <c r="RL40" i="62"/>
  <c r="RM40" i="62" s="1"/>
  <c r="RI41" i="62"/>
  <c r="RJ41" i="62" s="1"/>
  <c r="RK42" i="62"/>
  <c r="RM42" i="62" s="1"/>
  <c r="RI44" i="62"/>
  <c r="RJ44" i="62" s="1"/>
  <c r="RL45" i="62"/>
  <c r="RI46" i="62"/>
  <c r="RJ46" i="62" s="1"/>
  <c r="RL47" i="62"/>
  <c r="RM47" i="62" s="1"/>
  <c r="RI48" i="62"/>
  <c r="RJ48" i="62" s="1"/>
  <c r="RK48" i="62" s="1"/>
  <c r="RL49" i="62"/>
  <c r="RM49" i="62" s="1"/>
  <c r="RI50" i="62"/>
  <c r="RJ50" i="62" s="1"/>
  <c r="RL51" i="62"/>
  <c r="RM51" i="62" s="1"/>
  <c r="RI52" i="62"/>
  <c r="RJ52" i="62" s="1"/>
  <c r="RL53" i="62"/>
  <c r="RM53" i="62" s="1"/>
  <c r="RI54" i="62"/>
  <c r="RJ54" i="62" s="1"/>
  <c r="RL55" i="62"/>
  <c r="RM55" i="62" s="1"/>
  <c r="RI56" i="62"/>
  <c r="RJ56" i="62" s="1"/>
  <c r="RL57" i="62"/>
  <c r="RM57" i="62" s="1"/>
  <c r="RL60" i="62"/>
  <c r="RI61" i="62"/>
  <c r="RJ61" i="62" s="1"/>
  <c r="RK61" i="62" s="1"/>
  <c r="RL62" i="62"/>
  <c r="RM62" i="62" s="1"/>
  <c r="RI63" i="62"/>
  <c r="RJ63" i="62" s="1"/>
  <c r="RL64" i="62"/>
  <c r="RI65" i="62"/>
  <c r="RJ65" i="62" s="1"/>
  <c r="RL66" i="62"/>
  <c r="RM66" i="62" s="1"/>
  <c r="RI67" i="62"/>
  <c r="RJ67" i="62" s="1"/>
  <c r="RL68" i="62"/>
  <c r="RM68" i="62" s="1"/>
  <c r="RI69" i="62"/>
  <c r="RJ69" i="62" s="1"/>
  <c r="RL70" i="62"/>
  <c r="RM70" i="62" s="1"/>
  <c r="RI71" i="62"/>
  <c r="RJ71" i="62" s="1"/>
  <c r="RL72" i="62"/>
  <c r="RM72" i="62" s="1"/>
  <c r="RI73" i="62"/>
  <c r="RJ73" i="62" s="1"/>
  <c r="RK74" i="62"/>
  <c r="RM74" i="62" s="1"/>
  <c r="RI76" i="62"/>
  <c r="RJ76" i="62" s="1"/>
  <c r="RL77" i="62"/>
  <c r="RI78" i="62"/>
  <c r="RJ78" i="62" s="1"/>
  <c r="RL79" i="62"/>
  <c r="RM79" i="62" s="1"/>
  <c r="RI80" i="62"/>
  <c r="RJ80" i="62" s="1"/>
  <c r="RK80" i="62" s="1"/>
  <c r="RL81" i="62"/>
  <c r="RM81" i="62" s="1"/>
  <c r="RI82" i="62"/>
  <c r="RJ82" i="62" s="1"/>
  <c r="RL83" i="62"/>
  <c r="RM83" i="62" s="1"/>
  <c r="RI84" i="62"/>
  <c r="RJ84" i="62" s="1"/>
  <c r="RL85" i="62"/>
  <c r="RM85" i="62" s="1"/>
  <c r="RI86" i="62"/>
  <c r="RJ86" i="62" s="1"/>
  <c r="RL87" i="62"/>
  <c r="RM87" i="62" s="1"/>
  <c r="RI88" i="62"/>
  <c r="RJ88" i="62" s="1"/>
  <c r="RL89" i="62"/>
  <c r="RM89" i="62" s="1"/>
  <c r="RL12" i="62"/>
  <c r="RI13" i="62"/>
  <c r="RJ13" i="62" s="1"/>
  <c r="RK13" i="62" s="1"/>
  <c r="RL14" i="62"/>
  <c r="RM14" i="62" s="1"/>
  <c r="RI15" i="62"/>
  <c r="RJ15" i="62" s="1"/>
  <c r="RL16" i="62"/>
  <c r="RM16" i="62" s="1"/>
  <c r="RI17" i="62"/>
  <c r="RJ17" i="62" s="1"/>
  <c r="RL18" i="62"/>
  <c r="RM18" i="62" s="1"/>
  <c r="RI19" i="62"/>
  <c r="RJ19" i="62" s="1"/>
  <c r="RL20" i="62"/>
  <c r="RM20" i="62" s="1"/>
  <c r="RI21" i="62"/>
  <c r="RJ21" i="62" s="1"/>
  <c r="RL22" i="62"/>
  <c r="RM22" i="62" s="1"/>
  <c r="RI23" i="62"/>
  <c r="RJ23" i="62" s="1"/>
  <c r="RK26" i="62"/>
  <c r="RM26" i="62" s="1"/>
  <c r="RI28" i="62"/>
  <c r="RJ28" i="62" s="1"/>
  <c r="RL29" i="62"/>
  <c r="RI30" i="62"/>
  <c r="RJ30" i="62" s="1"/>
  <c r="RL31" i="62"/>
  <c r="RM31" i="62" s="1"/>
  <c r="RI32" i="62"/>
  <c r="RJ32" i="62" s="1"/>
  <c r="RK32" i="62" s="1"/>
  <c r="RL33" i="62"/>
  <c r="RM33" i="62" s="1"/>
  <c r="RI34" i="62"/>
  <c r="RJ34" i="62" s="1"/>
  <c r="RL35" i="62"/>
  <c r="RM35" i="62" s="1"/>
  <c r="RI36" i="62"/>
  <c r="RJ36" i="62" s="1"/>
  <c r="RL37" i="62"/>
  <c r="RM37" i="62" s="1"/>
  <c r="RI38" i="62"/>
  <c r="RJ38" i="62" s="1"/>
  <c r="RL39" i="62"/>
  <c r="RM39" i="62" s="1"/>
  <c r="RL44" i="62"/>
  <c r="RI45" i="62"/>
  <c r="RJ45" i="62" s="1"/>
  <c r="RK45" i="62" s="1"/>
  <c r="RL46" i="62"/>
  <c r="RM46" i="62" s="1"/>
  <c r="RI47" i="62"/>
  <c r="RJ47" i="62" s="1"/>
  <c r="RL48" i="62"/>
  <c r="RM48" i="62" s="1"/>
  <c r="RI49" i="62"/>
  <c r="RJ49" i="62" s="1"/>
  <c r="RL50" i="62"/>
  <c r="RM50" i="62" s="1"/>
  <c r="RI51" i="62"/>
  <c r="RJ51" i="62" s="1"/>
  <c r="RL52" i="62"/>
  <c r="RM52" i="62" s="1"/>
  <c r="RI53" i="62"/>
  <c r="RJ53" i="62" s="1"/>
  <c r="RL54" i="62"/>
  <c r="RM54" i="62" s="1"/>
  <c r="RI55" i="62"/>
  <c r="RJ55" i="62" s="1"/>
  <c r="RK58" i="62"/>
  <c r="RM58" i="62" s="1"/>
  <c r="RI60" i="62"/>
  <c r="RJ60" i="62" s="1"/>
  <c r="RL61" i="62"/>
  <c r="RI62" i="62"/>
  <c r="RJ62" i="62" s="1"/>
  <c r="RL63" i="62"/>
  <c r="RM63" i="62" s="1"/>
  <c r="RI64" i="62"/>
  <c r="RJ64" i="62" s="1"/>
  <c r="RK64" i="62" s="1"/>
  <c r="RL65" i="62"/>
  <c r="RM65" i="62" s="1"/>
  <c r="RI66" i="62"/>
  <c r="RJ66" i="62" s="1"/>
  <c r="RL67" i="62"/>
  <c r="RM67" i="62" s="1"/>
  <c r="RI68" i="62"/>
  <c r="RJ68" i="62" s="1"/>
  <c r="RL69" i="62"/>
  <c r="RM69" i="62" s="1"/>
  <c r="RI70" i="62"/>
  <c r="RJ70" i="62" s="1"/>
  <c r="RL71" i="62"/>
  <c r="RM71" i="62" s="1"/>
  <c r="RL76" i="62"/>
  <c r="RI77" i="62"/>
  <c r="RJ77" i="62" s="1"/>
  <c r="RK77" i="62" s="1"/>
  <c r="RL78" i="62"/>
  <c r="RM78" i="62" s="1"/>
  <c r="RI79" i="62"/>
  <c r="RJ79" i="62" s="1"/>
  <c r="RL80" i="62"/>
  <c r="RM80" i="62" s="1"/>
  <c r="RI81" i="62"/>
  <c r="RJ81" i="62" s="1"/>
  <c r="RL82" i="62"/>
  <c r="RM82" i="62" s="1"/>
  <c r="RI83" i="62"/>
  <c r="RJ83" i="62" s="1"/>
  <c r="RL84" i="62"/>
  <c r="RM84" i="62" s="1"/>
  <c r="RI85" i="62"/>
  <c r="RJ85" i="62" s="1"/>
  <c r="RL86" i="62"/>
  <c r="RM86" i="62" s="1"/>
  <c r="RI87" i="62"/>
  <c r="RJ87" i="62" s="1"/>
  <c r="RC41" i="62"/>
  <c r="RC73" i="62"/>
  <c r="RC24" i="62"/>
  <c r="RC56" i="62"/>
  <c r="RC88" i="62"/>
  <c r="RA10" i="62"/>
  <c r="RC10" i="62" s="1"/>
  <c r="QY12" i="62"/>
  <c r="QZ12" i="62" s="1"/>
  <c r="RB13" i="62"/>
  <c r="QY14" i="62"/>
  <c r="QZ14" i="62" s="1"/>
  <c r="RB15" i="62"/>
  <c r="RC15" i="62" s="1"/>
  <c r="QY16" i="62"/>
  <c r="QZ16" i="62" s="1"/>
  <c r="RB17" i="62"/>
  <c r="RC17" i="62" s="1"/>
  <c r="QY18" i="62"/>
  <c r="QZ18" i="62" s="1"/>
  <c r="RB19" i="62"/>
  <c r="RC19" i="62" s="1"/>
  <c r="QY20" i="62"/>
  <c r="QZ20" i="62" s="1"/>
  <c r="RB21" i="62"/>
  <c r="RC21" i="62" s="1"/>
  <c r="QY22" i="62"/>
  <c r="QZ22" i="62" s="1"/>
  <c r="RB23" i="62"/>
  <c r="RC23" i="62" s="1"/>
  <c r="QY24" i="62"/>
  <c r="QZ24" i="62" s="1"/>
  <c r="RB25" i="62"/>
  <c r="RC25" i="62" s="1"/>
  <c r="RB28" i="62"/>
  <c r="QY29" i="62"/>
  <c r="QZ29" i="62" s="1"/>
  <c r="RA29" i="62" s="1"/>
  <c r="RB30" i="62"/>
  <c r="RC30" i="62" s="1"/>
  <c r="QY31" i="62"/>
  <c r="QZ31" i="62" s="1"/>
  <c r="RB32" i="62"/>
  <c r="RC32" i="62" s="1"/>
  <c r="QY33" i="62"/>
  <c r="QZ33" i="62" s="1"/>
  <c r="RB34" i="62"/>
  <c r="RC34" i="62" s="1"/>
  <c r="QY35" i="62"/>
  <c r="QZ35" i="62" s="1"/>
  <c r="RB36" i="62"/>
  <c r="RC36" i="62" s="1"/>
  <c r="QY37" i="62"/>
  <c r="QZ37" i="62" s="1"/>
  <c r="RB38" i="62"/>
  <c r="RC38" i="62" s="1"/>
  <c r="QY39" i="62"/>
  <c r="QZ39" i="62" s="1"/>
  <c r="RB40" i="62"/>
  <c r="RC40" i="62" s="1"/>
  <c r="QY41" i="62"/>
  <c r="QZ41" i="62" s="1"/>
  <c r="RA42" i="62"/>
  <c r="RC42" i="62" s="1"/>
  <c r="QY44" i="62"/>
  <c r="QZ44" i="62" s="1"/>
  <c r="RB45" i="62"/>
  <c r="QY46" i="62"/>
  <c r="QZ46" i="62" s="1"/>
  <c r="RB47" i="62"/>
  <c r="RC47" i="62" s="1"/>
  <c r="QY48" i="62"/>
  <c r="QZ48" i="62" s="1"/>
  <c r="RB49" i="62"/>
  <c r="RC49" i="62" s="1"/>
  <c r="QY50" i="62"/>
  <c r="QZ50" i="62" s="1"/>
  <c r="RB51" i="62"/>
  <c r="RC51" i="62" s="1"/>
  <c r="QY52" i="62"/>
  <c r="QZ52" i="62" s="1"/>
  <c r="RB53" i="62"/>
  <c r="RC53" i="62" s="1"/>
  <c r="QY54" i="62"/>
  <c r="QZ54" i="62" s="1"/>
  <c r="RB55" i="62"/>
  <c r="RC55" i="62" s="1"/>
  <c r="QY56" i="62"/>
  <c r="QZ56" i="62" s="1"/>
  <c r="RB57" i="62"/>
  <c r="RC57" i="62" s="1"/>
  <c r="RB60" i="62"/>
  <c r="QY61" i="62"/>
  <c r="QZ61" i="62" s="1"/>
  <c r="RA61" i="62" s="1"/>
  <c r="RB62" i="62"/>
  <c r="RC62" i="62" s="1"/>
  <c r="QY63" i="62"/>
  <c r="QZ63" i="62" s="1"/>
  <c r="RB64" i="62"/>
  <c r="RC64" i="62" s="1"/>
  <c r="QY65" i="62"/>
  <c r="QZ65" i="62" s="1"/>
  <c r="RB66" i="62"/>
  <c r="RC66" i="62" s="1"/>
  <c r="QY67" i="62"/>
  <c r="QZ67" i="62" s="1"/>
  <c r="RB68" i="62"/>
  <c r="RC68" i="62" s="1"/>
  <c r="QY69" i="62"/>
  <c r="QZ69" i="62" s="1"/>
  <c r="RB70" i="62"/>
  <c r="RC70" i="62" s="1"/>
  <c r="QY71" i="62"/>
  <c r="QZ71" i="62" s="1"/>
  <c r="RB72" i="62"/>
  <c r="RC72" i="62" s="1"/>
  <c r="QY73" i="62"/>
  <c r="QZ73" i="62" s="1"/>
  <c r="RA74" i="62"/>
  <c r="RC74" i="62" s="1"/>
  <c r="QY76" i="62"/>
  <c r="QZ76" i="62" s="1"/>
  <c r="RB77" i="62"/>
  <c r="QY78" i="62"/>
  <c r="QZ78" i="62" s="1"/>
  <c r="RB79" i="62"/>
  <c r="RC79" i="62" s="1"/>
  <c r="QY80" i="62"/>
  <c r="QZ80" i="62" s="1"/>
  <c r="RB81" i="62"/>
  <c r="RC81" i="62" s="1"/>
  <c r="QY82" i="62"/>
  <c r="QZ82" i="62" s="1"/>
  <c r="RB83" i="62"/>
  <c r="RC83" i="62" s="1"/>
  <c r="QY84" i="62"/>
  <c r="QZ84" i="62" s="1"/>
  <c r="RB85" i="62"/>
  <c r="RC85" i="62" s="1"/>
  <c r="QY86" i="62"/>
  <c r="QZ86" i="62" s="1"/>
  <c r="RB87" i="62"/>
  <c r="RC87" i="62" s="1"/>
  <c r="QY88" i="62"/>
  <c r="QZ88" i="62" s="1"/>
  <c r="RB89" i="62"/>
  <c r="RC89" i="62" s="1"/>
  <c r="RB12" i="62"/>
  <c r="QY13" i="62"/>
  <c r="QZ13" i="62" s="1"/>
  <c r="RA13" i="62" s="1"/>
  <c r="RB14" i="62"/>
  <c r="RC14" i="62" s="1"/>
  <c r="QY15" i="62"/>
  <c r="QZ15" i="62" s="1"/>
  <c r="RB16" i="62"/>
  <c r="RC16" i="62" s="1"/>
  <c r="QY17" i="62"/>
  <c r="QZ17" i="62" s="1"/>
  <c r="RB18" i="62"/>
  <c r="RC18" i="62" s="1"/>
  <c r="QY19" i="62"/>
  <c r="QZ19" i="62" s="1"/>
  <c r="RB20" i="62"/>
  <c r="RC20" i="62" s="1"/>
  <c r="QY21" i="62"/>
  <c r="QZ21" i="62" s="1"/>
  <c r="RB22" i="62"/>
  <c r="RC22" i="62" s="1"/>
  <c r="QY23" i="62"/>
  <c r="QZ23" i="62" s="1"/>
  <c r="RA26" i="62"/>
  <c r="RC26" i="62" s="1"/>
  <c r="QY28" i="62"/>
  <c r="QZ28" i="62" s="1"/>
  <c r="RB29" i="62"/>
  <c r="QY30" i="62"/>
  <c r="QZ30" i="62" s="1"/>
  <c r="RB31" i="62"/>
  <c r="RC31" i="62" s="1"/>
  <c r="QY32" i="62"/>
  <c r="QZ32" i="62" s="1"/>
  <c r="RB33" i="62"/>
  <c r="RC33" i="62" s="1"/>
  <c r="QY34" i="62"/>
  <c r="QZ34" i="62" s="1"/>
  <c r="RB35" i="62"/>
  <c r="RC35" i="62" s="1"/>
  <c r="QY36" i="62"/>
  <c r="QZ36" i="62" s="1"/>
  <c r="RB37" i="62"/>
  <c r="RC37" i="62" s="1"/>
  <c r="QY38" i="62"/>
  <c r="QZ38" i="62" s="1"/>
  <c r="RB39" i="62"/>
  <c r="RC39" i="62" s="1"/>
  <c r="RB44" i="62"/>
  <c r="QY45" i="62"/>
  <c r="QZ45" i="62" s="1"/>
  <c r="RA45" i="62" s="1"/>
  <c r="RB46" i="62"/>
  <c r="RC46" i="62" s="1"/>
  <c r="QY47" i="62"/>
  <c r="QZ47" i="62" s="1"/>
  <c r="RB48" i="62"/>
  <c r="RC48" i="62" s="1"/>
  <c r="QY49" i="62"/>
  <c r="QZ49" i="62" s="1"/>
  <c r="RB50" i="62"/>
  <c r="RC50" i="62" s="1"/>
  <c r="QY51" i="62"/>
  <c r="QZ51" i="62" s="1"/>
  <c r="RB52" i="62"/>
  <c r="RC52" i="62" s="1"/>
  <c r="QY53" i="62"/>
  <c r="QZ53" i="62" s="1"/>
  <c r="RB54" i="62"/>
  <c r="RC54" i="62" s="1"/>
  <c r="QY55" i="62"/>
  <c r="QZ55" i="62" s="1"/>
  <c r="RA58" i="62"/>
  <c r="RC58" i="62" s="1"/>
  <c r="QY60" i="62"/>
  <c r="QZ60" i="62" s="1"/>
  <c r="RB61" i="62"/>
  <c r="QY62" i="62"/>
  <c r="QZ62" i="62" s="1"/>
  <c r="RB63" i="62"/>
  <c r="RC63" i="62" s="1"/>
  <c r="QY64" i="62"/>
  <c r="QZ64" i="62" s="1"/>
  <c r="RB65" i="62"/>
  <c r="RC65" i="62" s="1"/>
  <c r="QY66" i="62"/>
  <c r="QZ66" i="62" s="1"/>
  <c r="RB67" i="62"/>
  <c r="RC67" i="62" s="1"/>
  <c r="QY68" i="62"/>
  <c r="QZ68" i="62" s="1"/>
  <c r="RB69" i="62"/>
  <c r="RC69" i="62" s="1"/>
  <c r="QY70" i="62"/>
  <c r="QZ70" i="62" s="1"/>
  <c r="RB71" i="62"/>
  <c r="RC71" i="62" s="1"/>
  <c r="RB76" i="62"/>
  <c r="QY77" i="62"/>
  <c r="QZ77" i="62" s="1"/>
  <c r="RA77" i="62" s="1"/>
  <c r="RB78" i="62"/>
  <c r="RC78" i="62" s="1"/>
  <c r="QY79" i="62"/>
  <c r="QZ79" i="62" s="1"/>
  <c r="RB80" i="62"/>
  <c r="RC80" i="62" s="1"/>
  <c r="QY81" i="62"/>
  <c r="QZ81" i="62" s="1"/>
  <c r="RB82" i="62"/>
  <c r="RC82" i="62" s="1"/>
  <c r="QY83" i="62"/>
  <c r="QZ83" i="62" s="1"/>
  <c r="RB84" i="62"/>
  <c r="RC84" i="62" s="1"/>
  <c r="QY85" i="62"/>
  <c r="QZ85" i="62" s="1"/>
  <c r="RB86" i="62"/>
  <c r="RC86" i="62" s="1"/>
  <c r="QY87" i="62"/>
  <c r="QZ87" i="62" s="1"/>
  <c r="QS41" i="62"/>
  <c r="QS73" i="62"/>
  <c r="QS24" i="62"/>
  <c r="QS56" i="62"/>
  <c r="QS88" i="62"/>
  <c r="QQ10" i="62"/>
  <c r="QS10" i="62" s="1"/>
  <c r="QO12" i="62"/>
  <c r="QP12" i="62" s="1"/>
  <c r="QR13" i="62"/>
  <c r="QO14" i="62"/>
  <c r="QP14" i="62" s="1"/>
  <c r="QR15" i="62"/>
  <c r="QS15" i="62" s="1"/>
  <c r="QO16" i="62"/>
  <c r="QP16" i="62" s="1"/>
  <c r="QR17" i="62"/>
  <c r="QS17" i="62" s="1"/>
  <c r="QO18" i="62"/>
  <c r="QP18" i="62" s="1"/>
  <c r="QR19" i="62"/>
  <c r="QS19" i="62" s="1"/>
  <c r="QO20" i="62"/>
  <c r="QP20" i="62" s="1"/>
  <c r="QR21" i="62"/>
  <c r="QS21" i="62" s="1"/>
  <c r="QO22" i="62"/>
  <c r="QP22" i="62" s="1"/>
  <c r="QR23" i="62"/>
  <c r="QS23" i="62" s="1"/>
  <c r="QO24" i="62"/>
  <c r="QP24" i="62" s="1"/>
  <c r="QR25" i="62"/>
  <c r="QS25" i="62" s="1"/>
  <c r="QR28" i="62"/>
  <c r="QO29" i="62"/>
  <c r="QP29" i="62" s="1"/>
  <c r="QQ29" i="62" s="1"/>
  <c r="QR30" i="62"/>
  <c r="QS30" i="62" s="1"/>
  <c r="QO31" i="62"/>
  <c r="QP31" i="62" s="1"/>
  <c r="QR32" i="62"/>
  <c r="QS32" i="62" s="1"/>
  <c r="QO33" i="62"/>
  <c r="QP33" i="62" s="1"/>
  <c r="QR34" i="62"/>
  <c r="QS34" i="62" s="1"/>
  <c r="QO35" i="62"/>
  <c r="QP35" i="62" s="1"/>
  <c r="QR36" i="62"/>
  <c r="QS36" i="62" s="1"/>
  <c r="QO37" i="62"/>
  <c r="QP37" i="62" s="1"/>
  <c r="QR38" i="62"/>
  <c r="QS38" i="62" s="1"/>
  <c r="QO39" i="62"/>
  <c r="QP39" i="62" s="1"/>
  <c r="QR40" i="62"/>
  <c r="QS40" i="62" s="1"/>
  <c r="QO41" i="62"/>
  <c r="QP41" i="62" s="1"/>
  <c r="QQ42" i="62"/>
  <c r="QS42" i="62" s="1"/>
  <c r="QO44" i="62"/>
  <c r="QP44" i="62" s="1"/>
  <c r="QR45" i="62"/>
  <c r="QO46" i="62"/>
  <c r="QP46" i="62" s="1"/>
  <c r="QR47" i="62"/>
  <c r="QS47" i="62" s="1"/>
  <c r="QO48" i="62"/>
  <c r="QP48" i="62" s="1"/>
  <c r="QR49" i="62"/>
  <c r="QS49" i="62" s="1"/>
  <c r="QO50" i="62"/>
  <c r="QP50" i="62" s="1"/>
  <c r="QR51" i="62"/>
  <c r="QS51" i="62" s="1"/>
  <c r="QO52" i="62"/>
  <c r="QP52" i="62" s="1"/>
  <c r="QR53" i="62"/>
  <c r="QS53" i="62" s="1"/>
  <c r="QO54" i="62"/>
  <c r="QP54" i="62" s="1"/>
  <c r="QR55" i="62"/>
  <c r="QS55" i="62" s="1"/>
  <c r="QO56" i="62"/>
  <c r="QP56" i="62" s="1"/>
  <c r="QR57" i="62"/>
  <c r="QS57" i="62" s="1"/>
  <c r="QR60" i="62"/>
  <c r="QO61" i="62"/>
  <c r="QP61" i="62" s="1"/>
  <c r="QQ61" i="62" s="1"/>
  <c r="QR62" i="62"/>
  <c r="QS62" i="62" s="1"/>
  <c r="QO63" i="62"/>
  <c r="QP63" i="62" s="1"/>
  <c r="QR64" i="62"/>
  <c r="QS64" i="62" s="1"/>
  <c r="QO65" i="62"/>
  <c r="QP65" i="62" s="1"/>
  <c r="QR66" i="62"/>
  <c r="QS66" i="62" s="1"/>
  <c r="QO67" i="62"/>
  <c r="QP67" i="62" s="1"/>
  <c r="QR68" i="62"/>
  <c r="QS68" i="62" s="1"/>
  <c r="QO69" i="62"/>
  <c r="QP69" i="62" s="1"/>
  <c r="QR70" i="62"/>
  <c r="QS70" i="62" s="1"/>
  <c r="QO71" i="62"/>
  <c r="QP71" i="62" s="1"/>
  <c r="QR72" i="62"/>
  <c r="QS72" i="62" s="1"/>
  <c r="QO73" i="62"/>
  <c r="QP73" i="62" s="1"/>
  <c r="QQ74" i="62"/>
  <c r="QS74" i="62" s="1"/>
  <c r="QO76" i="62"/>
  <c r="QP76" i="62" s="1"/>
  <c r="QR77" i="62"/>
  <c r="QO78" i="62"/>
  <c r="QP78" i="62" s="1"/>
  <c r="QR79" i="62"/>
  <c r="QS79" i="62" s="1"/>
  <c r="QO80" i="62"/>
  <c r="QP80" i="62" s="1"/>
  <c r="QR81" i="62"/>
  <c r="QS81" i="62" s="1"/>
  <c r="QO82" i="62"/>
  <c r="QP82" i="62" s="1"/>
  <c r="QR83" i="62"/>
  <c r="QS83" i="62" s="1"/>
  <c r="QO84" i="62"/>
  <c r="QP84" i="62" s="1"/>
  <c r="QR85" i="62"/>
  <c r="QS85" i="62" s="1"/>
  <c r="QO86" i="62"/>
  <c r="QP86" i="62" s="1"/>
  <c r="QR87" i="62"/>
  <c r="QS87" i="62" s="1"/>
  <c r="QO88" i="62"/>
  <c r="QP88" i="62" s="1"/>
  <c r="QR89" i="62"/>
  <c r="QS89" i="62" s="1"/>
  <c r="QR12" i="62"/>
  <c r="QO13" i="62"/>
  <c r="QP13" i="62" s="1"/>
  <c r="QQ13" i="62" s="1"/>
  <c r="QR14" i="62"/>
  <c r="QS14" i="62" s="1"/>
  <c r="QO15" i="62"/>
  <c r="QP15" i="62" s="1"/>
  <c r="QR16" i="62"/>
  <c r="QS16" i="62" s="1"/>
  <c r="QO17" i="62"/>
  <c r="QP17" i="62" s="1"/>
  <c r="QR18" i="62"/>
  <c r="QS18" i="62" s="1"/>
  <c r="QO19" i="62"/>
  <c r="QP19" i="62" s="1"/>
  <c r="QR20" i="62"/>
  <c r="QS20" i="62" s="1"/>
  <c r="QO21" i="62"/>
  <c r="QP21" i="62" s="1"/>
  <c r="QR22" i="62"/>
  <c r="QS22" i="62" s="1"/>
  <c r="QO23" i="62"/>
  <c r="QP23" i="62" s="1"/>
  <c r="QQ26" i="62"/>
  <c r="QS26" i="62" s="1"/>
  <c r="QO28" i="62"/>
  <c r="QP28" i="62" s="1"/>
  <c r="QR29" i="62"/>
  <c r="QO30" i="62"/>
  <c r="QP30" i="62" s="1"/>
  <c r="QR31" i="62"/>
  <c r="QS31" i="62" s="1"/>
  <c r="QO32" i="62"/>
  <c r="QP32" i="62" s="1"/>
  <c r="QR33" i="62"/>
  <c r="QS33" i="62" s="1"/>
  <c r="QO34" i="62"/>
  <c r="QP34" i="62" s="1"/>
  <c r="QR35" i="62"/>
  <c r="QS35" i="62" s="1"/>
  <c r="QO36" i="62"/>
  <c r="QP36" i="62" s="1"/>
  <c r="QR37" i="62"/>
  <c r="QS37" i="62" s="1"/>
  <c r="QO38" i="62"/>
  <c r="QP38" i="62" s="1"/>
  <c r="QR39" i="62"/>
  <c r="QS39" i="62" s="1"/>
  <c r="QR44" i="62"/>
  <c r="QO45" i="62"/>
  <c r="QP45" i="62" s="1"/>
  <c r="QQ45" i="62" s="1"/>
  <c r="QR46" i="62"/>
  <c r="QS46" i="62" s="1"/>
  <c r="QO47" i="62"/>
  <c r="QP47" i="62" s="1"/>
  <c r="QR48" i="62"/>
  <c r="QS48" i="62" s="1"/>
  <c r="QO49" i="62"/>
  <c r="QP49" i="62" s="1"/>
  <c r="QR50" i="62"/>
  <c r="QS50" i="62" s="1"/>
  <c r="QO51" i="62"/>
  <c r="QP51" i="62" s="1"/>
  <c r="QR52" i="62"/>
  <c r="QS52" i="62" s="1"/>
  <c r="QO53" i="62"/>
  <c r="QP53" i="62" s="1"/>
  <c r="QR54" i="62"/>
  <c r="QS54" i="62" s="1"/>
  <c r="QO55" i="62"/>
  <c r="QP55" i="62" s="1"/>
  <c r="QQ58" i="62"/>
  <c r="QS58" i="62" s="1"/>
  <c r="QO60" i="62"/>
  <c r="QP60" i="62" s="1"/>
  <c r="QR61" i="62"/>
  <c r="QO62" i="62"/>
  <c r="QP62" i="62" s="1"/>
  <c r="QR63" i="62"/>
  <c r="QS63" i="62" s="1"/>
  <c r="QO64" i="62"/>
  <c r="QP64" i="62" s="1"/>
  <c r="QR65" i="62"/>
  <c r="QS65" i="62" s="1"/>
  <c r="QO66" i="62"/>
  <c r="QP66" i="62" s="1"/>
  <c r="QR67" i="62"/>
  <c r="QS67" i="62" s="1"/>
  <c r="QO68" i="62"/>
  <c r="QP68" i="62" s="1"/>
  <c r="QR69" i="62"/>
  <c r="QS69" i="62" s="1"/>
  <c r="QO70" i="62"/>
  <c r="QP70" i="62" s="1"/>
  <c r="QR71" i="62"/>
  <c r="QS71" i="62" s="1"/>
  <c r="QR76" i="62"/>
  <c r="QO77" i="62"/>
  <c r="QP77" i="62" s="1"/>
  <c r="QQ77" i="62" s="1"/>
  <c r="QR78" i="62"/>
  <c r="QS78" i="62" s="1"/>
  <c r="QO79" i="62"/>
  <c r="QP79" i="62" s="1"/>
  <c r="QR80" i="62"/>
  <c r="QS80" i="62" s="1"/>
  <c r="QO81" i="62"/>
  <c r="QP81" i="62" s="1"/>
  <c r="QR82" i="62"/>
  <c r="QS82" i="62" s="1"/>
  <c r="QO83" i="62"/>
  <c r="QP83" i="62" s="1"/>
  <c r="QR84" i="62"/>
  <c r="QS84" i="62" s="1"/>
  <c r="QO85" i="62"/>
  <c r="QP85" i="62" s="1"/>
  <c r="QR86" i="62"/>
  <c r="QS86" i="62" s="1"/>
  <c r="QO87" i="62"/>
  <c r="QP87" i="62" s="1"/>
  <c r="QI41" i="62"/>
  <c r="QI73" i="62"/>
  <c r="QI24" i="62"/>
  <c r="QI56" i="62"/>
  <c r="QI88" i="62"/>
  <c r="QG10" i="62"/>
  <c r="QI10" i="62" s="1"/>
  <c r="QE12" i="62"/>
  <c r="QF12" i="62" s="1"/>
  <c r="QH13" i="62"/>
  <c r="QE14" i="62"/>
  <c r="QF14" i="62" s="1"/>
  <c r="QH15" i="62"/>
  <c r="QI15" i="62" s="1"/>
  <c r="QE16" i="62"/>
  <c r="QF16" i="62" s="1"/>
  <c r="QH17" i="62"/>
  <c r="QI17" i="62" s="1"/>
  <c r="QE18" i="62"/>
  <c r="QF18" i="62" s="1"/>
  <c r="QH19" i="62"/>
  <c r="QI19" i="62" s="1"/>
  <c r="QE20" i="62"/>
  <c r="QF20" i="62" s="1"/>
  <c r="QH21" i="62"/>
  <c r="QI21" i="62" s="1"/>
  <c r="QE22" i="62"/>
  <c r="QF22" i="62" s="1"/>
  <c r="QH23" i="62"/>
  <c r="QI23" i="62" s="1"/>
  <c r="QE24" i="62"/>
  <c r="QF24" i="62" s="1"/>
  <c r="QH25" i="62"/>
  <c r="QI25" i="62" s="1"/>
  <c r="QH28" i="62"/>
  <c r="QE29" i="62"/>
  <c r="QF29" i="62" s="1"/>
  <c r="QG29" i="62" s="1"/>
  <c r="QH30" i="62"/>
  <c r="QI30" i="62" s="1"/>
  <c r="QE31" i="62"/>
  <c r="QF31" i="62" s="1"/>
  <c r="QH32" i="62"/>
  <c r="QI32" i="62" s="1"/>
  <c r="QE33" i="62"/>
  <c r="QF33" i="62" s="1"/>
  <c r="QH34" i="62"/>
  <c r="QI34" i="62" s="1"/>
  <c r="QE35" i="62"/>
  <c r="QF35" i="62" s="1"/>
  <c r="QH36" i="62"/>
  <c r="QI36" i="62" s="1"/>
  <c r="QE37" i="62"/>
  <c r="QF37" i="62" s="1"/>
  <c r="QH38" i="62"/>
  <c r="QI38" i="62" s="1"/>
  <c r="QE39" i="62"/>
  <c r="QF39" i="62" s="1"/>
  <c r="QH40" i="62"/>
  <c r="QI40" i="62" s="1"/>
  <c r="QE41" i="62"/>
  <c r="QF41" i="62" s="1"/>
  <c r="QG42" i="62"/>
  <c r="QI42" i="62" s="1"/>
  <c r="QE44" i="62"/>
  <c r="QF44" i="62" s="1"/>
  <c r="QH45" i="62"/>
  <c r="QE46" i="62"/>
  <c r="QF46" i="62" s="1"/>
  <c r="QH47" i="62"/>
  <c r="QI47" i="62" s="1"/>
  <c r="QE48" i="62"/>
  <c r="QF48" i="62" s="1"/>
  <c r="QH49" i="62"/>
  <c r="QI49" i="62" s="1"/>
  <c r="QE50" i="62"/>
  <c r="QF50" i="62" s="1"/>
  <c r="QH51" i="62"/>
  <c r="QI51" i="62" s="1"/>
  <c r="QE52" i="62"/>
  <c r="QF52" i="62" s="1"/>
  <c r="QH53" i="62"/>
  <c r="QI53" i="62" s="1"/>
  <c r="QE54" i="62"/>
  <c r="QF54" i="62" s="1"/>
  <c r="QH55" i="62"/>
  <c r="QI55" i="62" s="1"/>
  <c r="QE56" i="62"/>
  <c r="QF56" i="62" s="1"/>
  <c r="QH57" i="62"/>
  <c r="QI57" i="62" s="1"/>
  <c r="QH60" i="62"/>
  <c r="QE61" i="62"/>
  <c r="QF61" i="62" s="1"/>
  <c r="QG61" i="62" s="1"/>
  <c r="QH62" i="62"/>
  <c r="QI62" i="62" s="1"/>
  <c r="QE63" i="62"/>
  <c r="QF63" i="62" s="1"/>
  <c r="QH64" i="62"/>
  <c r="QI64" i="62" s="1"/>
  <c r="QE65" i="62"/>
  <c r="QF65" i="62" s="1"/>
  <c r="QH66" i="62"/>
  <c r="QI66" i="62" s="1"/>
  <c r="QE67" i="62"/>
  <c r="QF67" i="62" s="1"/>
  <c r="QH68" i="62"/>
  <c r="QI68" i="62" s="1"/>
  <c r="QE69" i="62"/>
  <c r="QF69" i="62" s="1"/>
  <c r="QH70" i="62"/>
  <c r="QI70" i="62" s="1"/>
  <c r="QE71" i="62"/>
  <c r="QF71" i="62" s="1"/>
  <c r="QH72" i="62"/>
  <c r="QI72" i="62" s="1"/>
  <c r="QE73" i="62"/>
  <c r="QF73" i="62" s="1"/>
  <c r="QG74" i="62"/>
  <c r="QI74" i="62" s="1"/>
  <c r="QE76" i="62"/>
  <c r="QF76" i="62" s="1"/>
  <c r="QH77" i="62"/>
  <c r="QE78" i="62"/>
  <c r="QF78" i="62" s="1"/>
  <c r="QH79" i="62"/>
  <c r="QI79" i="62" s="1"/>
  <c r="QE80" i="62"/>
  <c r="QF80" i="62" s="1"/>
  <c r="QH81" i="62"/>
  <c r="QI81" i="62" s="1"/>
  <c r="QE82" i="62"/>
  <c r="QF82" i="62" s="1"/>
  <c r="QH83" i="62"/>
  <c r="QI83" i="62" s="1"/>
  <c r="QE84" i="62"/>
  <c r="QF84" i="62" s="1"/>
  <c r="QH85" i="62"/>
  <c r="QI85" i="62" s="1"/>
  <c r="QE86" i="62"/>
  <c r="QF86" i="62" s="1"/>
  <c r="QH87" i="62"/>
  <c r="QI87" i="62" s="1"/>
  <c r="QE88" i="62"/>
  <c r="QF88" i="62" s="1"/>
  <c r="QH89" i="62"/>
  <c r="QI89" i="62" s="1"/>
  <c r="QH12" i="62"/>
  <c r="QE13" i="62"/>
  <c r="QF13" i="62" s="1"/>
  <c r="QG13" i="62" s="1"/>
  <c r="QH14" i="62"/>
  <c r="QI14" i="62" s="1"/>
  <c r="QE15" i="62"/>
  <c r="QF15" i="62" s="1"/>
  <c r="QH16" i="62"/>
  <c r="QI16" i="62" s="1"/>
  <c r="QE17" i="62"/>
  <c r="QF17" i="62" s="1"/>
  <c r="QH18" i="62"/>
  <c r="QI18" i="62" s="1"/>
  <c r="QE19" i="62"/>
  <c r="QF19" i="62" s="1"/>
  <c r="QH20" i="62"/>
  <c r="QI20" i="62" s="1"/>
  <c r="QE21" i="62"/>
  <c r="QF21" i="62" s="1"/>
  <c r="QH22" i="62"/>
  <c r="QI22" i="62" s="1"/>
  <c r="QE23" i="62"/>
  <c r="QF23" i="62" s="1"/>
  <c r="QG26" i="62"/>
  <c r="QI26" i="62" s="1"/>
  <c r="QE28" i="62"/>
  <c r="QF28" i="62" s="1"/>
  <c r="QH29" i="62"/>
  <c r="QE30" i="62"/>
  <c r="QF30" i="62" s="1"/>
  <c r="QH31" i="62"/>
  <c r="QI31" i="62" s="1"/>
  <c r="QE32" i="62"/>
  <c r="QF32" i="62" s="1"/>
  <c r="QH33" i="62"/>
  <c r="QI33" i="62" s="1"/>
  <c r="QE34" i="62"/>
  <c r="QF34" i="62" s="1"/>
  <c r="QH35" i="62"/>
  <c r="QI35" i="62" s="1"/>
  <c r="QE36" i="62"/>
  <c r="QF36" i="62" s="1"/>
  <c r="QH37" i="62"/>
  <c r="QI37" i="62" s="1"/>
  <c r="QE38" i="62"/>
  <c r="QF38" i="62" s="1"/>
  <c r="QH39" i="62"/>
  <c r="QI39" i="62" s="1"/>
  <c r="QH44" i="62"/>
  <c r="QE45" i="62"/>
  <c r="QF45" i="62" s="1"/>
  <c r="QG45" i="62" s="1"/>
  <c r="QH46" i="62"/>
  <c r="QI46" i="62" s="1"/>
  <c r="QE47" i="62"/>
  <c r="QF47" i="62" s="1"/>
  <c r="QH48" i="62"/>
  <c r="QI48" i="62" s="1"/>
  <c r="QE49" i="62"/>
  <c r="QF49" i="62" s="1"/>
  <c r="QH50" i="62"/>
  <c r="QI50" i="62" s="1"/>
  <c r="QE51" i="62"/>
  <c r="QF51" i="62" s="1"/>
  <c r="QH52" i="62"/>
  <c r="QI52" i="62" s="1"/>
  <c r="QE53" i="62"/>
  <c r="QF53" i="62" s="1"/>
  <c r="QH54" i="62"/>
  <c r="QI54" i="62" s="1"/>
  <c r="QE55" i="62"/>
  <c r="QF55" i="62" s="1"/>
  <c r="QG58" i="62"/>
  <c r="QI58" i="62" s="1"/>
  <c r="QE60" i="62"/>
  <c r="QF60" i="62" s="1"/>
  <c r="QH61" i="62"/>
  <c r="QE62" i="62"/>
  <c r="QF62" i="62" s="1"/>
  <c r="QH63" i="62"/>
  <c r="QI63" i="62" s="1"/>
  <c r="QE64" i="62"/>
  <c r="QF64" i="62" s="1"/>
  <c r="QH65" i="62"/>
  <c r="QI65" i="62" s="1"/>
  <c r="QE66" i="62"/>
  <c r="QF66" i="62" s="1"/>
  <c r="QH67" i="62"/>
  <c r="QI67" i="62" s="1"/>
  <c r="QE68" i="62"/>
  <c r="QF68" i="62" s="1"/>
  <c r="QH69" i="62"/>
  <c r="QI69" i="62" s="1"/>
  <c r="QE70" i="62"/>
  <c r="QF70" i="62" s="1"/>
  <c r="QH71" i="62"/>
  <c r="QI71" i="62" s="1"/>
  <c r="QH76" i="62"/>
  <c r="QE77" i="62"/>
  <c r="QF77" i="62" s="1"/>
  <c r="QG77" i="62" s="1"/>
  <c r="QH78" i="62"/>
  <c r="QI78" i="62" s="1"/>
  <c r="QE79" i="62"/>
  <c r="QF79" i="62" s="1"/>
  <c r="QH80" i="62"/>
  <c r="QI80" i="62" s="1"/>
  <c r="QE81" i="62"/>
  <c r="QF81" i="62" s="1"/>
  <c r="QH82" i="62"/>
  <c r="QI82" i="62" s="1"/>
  <c r="QE83" i="62"/>
  <c r="QF83" i="62" s="1"/>
  <c r="QH84" i="62"/>
  <c r="QI84" i="62" s="1"/>
  <c r="QE85" i="62"/>
  <c r="QF85" i="62" s="1"/>
  <c r="QH86" i="62"/>
  <c r="QI86" i="62" s="1"/>
  <c r="QE87" i="62"/>
  <c r="QF87" i="62" s="1"/>
  <c r="PX41" i="62"/>
  <c r="PY41" i="62" s="1"/>
  <c r="PX39" i="62"/>
  <c r="PY39" i="62" s="1"/>
  <c r="PX37" i="62"/>
  <c r="PY37" i="62" s="1"/>
  <c r="PX35" i="62"/>
  <c r="PY35" i="62" s="1"/>
  <c r="PX33" i="62"/>
  <c r="PY33" i="62" s="1"/>
  <c r="PX31" i="62"/>
  <c r="PY31" i="62" s="1"/>
  <c r="PX29" i="62"/>
  <c r="PU72" i="62"/>
  <c r="PV72" i="62" s="1"/>
  <c r="PU70" i="62"/>
  <c r="PV70" i="62" s="1"/>
  <c r="PU68" i="62"/>
  <c r="PV68" i="62" s="1"/>
  <c r="PU66" i="62"/>
  <c r="PV66" i="62" s="1"/>
  <c r="PU64" i="62"/>
  <c r="PV64" i="62" s="1"/>
  <c r="PU62" i="62"/>
  <c r="PV62" i="62" s="1"/>
  <c r="PU60" i="62"/>
  <c r="PV60" i="62" s="1"/>
  <c r="PW58" i="62"/>
  <c r="PY58" i="62" s="1"/>
  <c r="PY15" i="62"/>
  <c r="PY17" i="62"/>
  <c r="PY19" i="62"/>
  <c r="PY21" i="62"/>
  <c r="PY23" i="62"/>
  <c r="PY25" i="62"/>
  <c r="PX28" i="62"/>
  <c r="PU29" i="62"/>
  <c r="PV29" i="62" s="1"/>
  <c r="PW29" i="62" s="1"/>
  <c r="PX30" i="62"/>
  <c r="PU31" i="62"/>
  <c r="PV31" i="62" s="1"/>
  <c r="PX32" i="62"/>
  <c r="PY32" i="62" s="1"/>
  <c r="PU33" i="62"/>
  <c r="PV33" i="62" s="1"/>
  <c r="PX34" i="62"/>
  <c r="PY34" i="62" s="1"/>
  <c r="PU35" i="62"/>
  <c r="PV35" i="62" s="1"/>
  <c r="PX36" i="62"/>
  <c r="PY36" i="62" s="1"/>
  <c r="PU37" i="62"/>
  <c r="PV37" i="62" s="1"/>
  <c r="PX38" i="62"/>
  <c r="PY38" i="62" s="1"/>
  <c r="PU39" i="62"/>
  <c r="PV39" i="62" s="1"/>
  <c r="PX40" i="62"/>
  <c r="PY40" i="62" s="1"/>
  <c r="PY79" i="62"/>
  <c r="PY81" i="62"/>
  <c r="PY83" i="62"/>
  <c r="PY85" i="62"/>
  <c r="PY87" i="62"/>
  <c r="PY89" i="62"/>
  <c r="PU40" i="62"/>
  <c r="PV40" i="62" s="1"/>
  <c r="PU38" i="62"/>
  <c r="PV38" i="62" s="1"/>
  <c r="PU36" i="62"/>
  <c r="PV36" i="62" s="1"/>
  <c r="PU34" i="62"/>
  <c r="PV34" i="62" s="1"/>
  <c r="PU32" i="62"/>
  <c r="PV32" i="62" s="1"/>
  <c r="PU30" i="62"/>
  <c r="PV30" i="62" s="1"/>
  <c r="PU28" i="62"/>
  <c r="PV28" i="62" s="1"/>
  <c r="PW26" i="62"/>
  <c r="PY26" i="62" s="1"/>
  <c r="PX73" i="62"/>
  <c r="PY73" i="62" s="1"/>
  <c r="PX71" i="62"/>
  <c r="PY71" i="62" s="1"/>
  <c r="PX69" i="62"/>
  <c r="PY69" i="62" s="1"/>
  <c r="PX67" i="62"/>
  <c r="PY67" i="62" s="1"/>
  <c r="PX65" i="62"/>
  <c r="PY65" i="62" s="1"/>
  <c r="PX63" i="62"/>
  <c r="PY63" i="62" s="1"/>
  <c r="PX61" i="62"/>
  <c r="PY30" i="62"/>
  <c r="PX60" i="62"/>
  <c r="PU61" i="62"/>
  <c r="PV61" i="62" s="1"/>
  <c r="PW61" i="62" s="1"/>
  <c r="PX62" i="62"/>
  <c r="PY62" i="62" s="1"/>
  <c r="PU63" i="62"/>
  <c r="PV63" i="62" s="1"/>
  <c r="PX64" i="62"/>
  <c r="PY64" i="62" s="1"/>
  <c r="PU65" i="62"/>
  <c r="PV65" i="62" s="1"/>
  <c r="PX66" i="62"/>
  <c r="PY66" i="62" s="1"/>
  <c r="PU67" i="62"/>
  <c r="PV67" i="62" s="1"/>
  <c r="PX68" i="62"/>
  <c r="PY68" i="62" s="1"/>
  <c r="PU69" i="62"/>
  <c r="PV69" i="62" s="1"/>
  <c r="PX70" i="62"/>
  <c r="PY70" i="62" s="1"/>
  <c r="PU71" i="62"/>
  <c r="PV71" i="62" s="1"/>
  <c r="PX72" i="62"/>
  <c r="PY72" i="62" s="1"/>
  <c r="PU73" i="62"/>
  <c r="PV73" i="62" s="1"/>
  <c r="PX12" i="62"/>
  <c r="PU13" i="62"/>
  <c r="PV13" i="62" s="1"/>
  <c r="PW13" i="62" s="1"/>
  <c r="PY13" i="62" s="1"/>
  <c r="PX14" i="62"/>
  <c r="PY14" i="62" s="1"/>
  <c r="PU15" i="62"/>
  <c r="PV15" i="62" s="1"/>
  <c r="PX16" i="62"/>
  <c r="PY16" i="62" s="1"/>
  <c r="PU17" i="62"/>
  <c r="PV17" i="62" s="1"/>
  <c r="PX18" i="62"/>
  <c r="PY18" i="62" s="1"/>
  <c r="PU19" i="62"/>
  <c r="PV19" i="62" s="1"/>
  <c r="PX20" i="62"/>
  <c r="PY20" i="62" s="1"/>
  <c r="PU21" i="62"/>
  <c r="PV21" i="62" s="1"/>
  <c r="PX22" i="62"/>
  <c r="PY22" i="62" s="1"/>
  <c r="PU23" i="62"/>
  <c r="PV23" i="62" s="1"/>
  <c r="PX44" i="62"/>
  <c r="PU45" i="62"/>
  <c r="PV45" i="62" s="1"/>
  <c r="PW45" i="62" s="1"/>
  <c r="PY45" i="62" s="1"/>
  <c r="PZ45" i="62" s="1"/>
  <c r="PX46" i="62"/>
  <c r="PY46" i="62" s="1"/>
  <c r="PU47" i="62"/>
  <c r="PV47" i="62" s="1"/>
  <c r="PX48" i="62"/>
  <c r="PY48" i="62" s="1"/>
  <c r="PU49" i="62"/>
  <c r="PV49" i="62" s="1"/>
  <c r="PX50" i="62"/>
  <c r="PY50" i="62" s="1"/>
  <c r="PU51" i="62"/>
  <c r="PV51" i="62" s="1"/>
  <c r="PX52" i="62"/>
  <c r="PY52" i="62" s="1"/>
  <c r="PU53" i="62"/>
  <c r="PV53" i="62" s="1"/>
  <c r="PX54" i="62"/>
  <c r="PY54" i="62" s="1"/>
  <c r="PU55" i="62"/>
  <c r="PV55" i="62" s="1"/>
  <c r="PX76" i="62"/>
  <c r="PY76" i="62" s="1"/>
  <c r="PU77" i="62"/>
  <c r="PV77" i="62" s="1"/>
  <c r="PW77" i="62" s="1"/>
  <c r="PY77" i="62" s="1"/>
  <c r="PX78" i="62"/>
  <c r="PY78" i="62" s="1"/>
  <c r="PU79" i="62"/>
  <c r="PV79" i="62" s="1"/>
  <c r="PX80" i="62"/>
  <c r="PY80" i="62" s="1"/>
  <c r="PU81" i="62"/>
  <c r="PV81" i="62" s="1"/>
  <c r="PX82" i="62"/>
  <c r="PY82" i="62" s="1"/>
  <c r="PU83" i="62"/>
  <c r="PV83" i="62" s="1"/>
  <c r="PX84" i="62"/>
  <c r="PY84" i="62" s="1"/>
  <c r="PU85" i="62"/>
  <c r="PV85" i="62" s="1"/>
  <c r="PX86" i="62"/>
  <c r="PY86" i="62" s="1"/>
  <c r="PU87" i="62"/>
  <c r="PV87" i="62" s="1"/>
  <c r="PO41" i="62"/>
  <c r="PO73" i="62"/>
  <c r="PO24" i="62"/>
  <c r="PO56" i="62"/>
  <c r="PO88" i="62"/>
  <c r="PM10" i="62"/>
  <c r="PO10" i="62" s="1"/>
  <c r="PK12" i="62"/>
  <c r="PL12" i="62" s="1"/>
  <c r="PM12" i="62" s="1"/>
  <c r="PN13" i="62"/>
  <c r="PO13" i="62" s="1"/>
  <c r="PK14" i="62"/>
  <c r="PL14" i="62" s="1"/>
  <c r="PN15" i="62"/>
  <c r="PK16" i="62"/>
  <c r="PL16" i="62" s="1"/>
  <c r="PM16" i="62" s="1"/>
  <c r="PN17" i="62"/>
  <c r="PO17" i="62" s="1"/>
  <c r="PK18" i="62"/>
  <c r="PL18" i="62" s="1"/>
  <c r="PN19" i="62"/>
  <c r="PO19" i="62" s="1"/>
  <c r="PK20" i="62"/>
  <c r="PL20" i="62" s="1"/>
  <c r="PN21" i="62"/>
  <c r="PO21" i="62" s="1"/>
  <c r="PK22" i="62"/>
  <c r="PL22" i="62" s="1"/>
  <c r="PN23" i="62"/>
  <c r="PO23" i="62" s="1"/>
  <c r="PK24" i="62"/>
  <c r="PL24" i="62" s="1"/>
  <c r="PN25" i="62"/>
  <c r="PO25" i="62" s="1"/>
  <c r="PN28" i="62"/>
  <c r="PK29" i="62"/>
  <c r="PL29" i="62" s="1"/>
  <c r="PN30" i="62"/>
  <c r="PO30" i="62" s="1"/>
  <c r="PK31" i="62"/>
  <c r="PL31" i="62" s="1"/>
  <c r="PM31" i="62" s="1"/>
  <c r="PN32" i="62"/>
  <c r="PK33" i="62"/>
  <c r="PL33" i="62" s="1"/>
  <c r="PN34" i="62"/>
  <c r="PO34" i="62" s="1"/>
  <c r="PK35" i="62"/>
  <c r="PL35" i="62" s="1"/>
  <c r="PN36" i="62"/>
  <c r="PO36" i="62" s="1"/>
  <c r="PK37" i="62"/>
  <c r="PL37" i="62" s="1"/>
  <c r="PN38" i="62"/>
  <c r="PO38" i="62" s="1"/>
  <c r="PK39" i="62"/>
  <c r="PL39" i="62" s="1"/>
  <c r="PN40" i="62"/>
  <c r="PO40" i="62" s="1"/>
  <c r="PK41" i="62"/>
  <c r="PL41" i="62" s="1"/>
  <c r="PM42" i="62"/>
  <c r="PO42" i="62" s="1"/>
  <c r="PK44" i="62"/>
  <c r="PL44" i="62" s="1"/>
  <c r="PM44" i="62" s="1"/>
  <c r="PN45" i="62"/>
  <c r="PO45" i="62" s="1"/>
  <c r="PK46" i="62"/>
  <c r="PL46" i="62" s="1"/>
  <c r="PN47" i="62"/>
  <c r="PK48" i="62"/>
  <c r="PL48" i="62" s="1"/>
  <c r="PM48" i="62" s="1"/>
  <c r="PN49" i="62"/>
  <c r="PO49" i="62" s="1"/>
  <c r="PK50" i="62"/>
  <c r="PL50" i="62" s="1"/>
  <c r="PN51" i="62"/>
  <c r="PO51" i="62" s="1"/>
  <c r="PK52" i="62"/>
  <c r="PL52" i="62" s="1"/>
  <c r="PN53" i="62"/>
  <c r="PO53" i="62" s="1"/>
  <c r="PK54" i="62"/>
  <c r="PL54" i="62" s="1"/>
  <c r="PN55" i="62"/>
  <c r="PO55" i="62" s="1"/>
  <c r="PK56" i="62"/>
  <c r="PL56" i="62" s="1"/>
  <c r="PN57" i="62"/>
  <c r="PO57" i="62" s="1"/>
  <c r="PN60" i="62"/>
  <c r="PK61" i="62"/>
  <c r="PL61" i="62" s="1"/>
  <c r="PN62" i="62"/>
  <c r="PO62" i="62" s="1"/>
  <c r="PK63" i="62"/>
  <c r="PL63" i="62" s="1"/>
  <c r="PM63" i="62" s="1"/>
  <c r="PN64" i="62"/>
  <c r="PK65" i="62"/>
  <c r="PL65" i="62" s="1"/>
  <c r="PN66" i="62"/>
  <c r="PO66" i="62" s="1"/>
  <c r="PK67" i="62"/>
  <c r="PL67" i="62" s="1"/>
  <c r="PN68" i="62"/>
  <c r="PO68" i="62" s="1"/>
  <c r="PK69" i="62"/>
  <c r="PL69" i="62" s="1"/>
  <c r="PN70" i="62"/>
  <c r="PO70" i="62" s="1"/>
  <c r="PK71" i="62"/>
  <c r="PL71" i="62" s="1"/>
  <c r="PN72" i="62"/>
  <c r="PO72" i="62" s="1"/>
  <c r="PK73" i="62"/>
  <c r="PL73" i="62" s="1"/>
  <c r="PM74" i="62"/>
  <c r="PO74" i="62" s="1"/>
  <c r="PK76" i="62"/>
  <c r="PL76" i="62" s="1"/>
  <c r="PM76" i="62" s="1"/>
  <c r="PN77" i="62"/>
  <c r="PO77" i="62" s="1"/>
  <c r="PK78" i="62"/>
  <c r="PL78" i="62" s="1"/>
  <c r="PN79" i="62"/>
  <c r="PK80" i="62"/>
  <c r="PL80" i="62" s="1"/>
  <c r="PM80" i="62" s="1"/>
  <c r="PN81" i="62"/>
  <c r="PO81" i="62" s="1"/>
  <c r="PK82" i="62"/>
  <c r="PL82" i="62" s="1"/>
  <c r="PN83" i="62"/>
  <c r="PO83" i="62" s="1"/>
  <c r="PK84" i="62"/>
  <c r="PL84" i="62" s="1"/>
  <c r="PN85" i="62"/>
  <c r="PO85" i="62" s="1"/>
  <c r="PK86" i="62"/>
  <c r="PL86" i="62" s="1"/>
  <c r="PN87" i="62"/>
  <c r="PO87" i="62" s="1"/>
  <c r="PK88" i="62"/>
  <c r="PL88" i="62" s="1"/>
  <c r="PN89" i="62"/>
  <c r="PO89" i="62" s="1"/>
  <c r="PN12" i="62"/>
  <c r="PO12" i="62" s="1"/>
  <c r="PK13" i="62"/>
  <c r="PL13" i="62" s="1"/>
  <c r="PN14" i="62"/>
  <c r="PO14" i="62" s="1"/>
  <c r="PK15" i="62"/>
  <c r="PL15" i="62" s="1"/>
  <c r="PM15" i="62" s="1"/>
  <c r="PN16" i="62"/>
  <c r="PO16" i="62" s="1"/>
  <c r="PK17" i="62"/>
  <c r="PL17" i="62" s="1"/>
  <c r="PN18" i="62"/>
  <c r="PO18" i="62" s="1"/>
  <c r="PK19" i="62"/>
  <c r="PL19" i="62" s="1"/>
  <c r="PN20" i="62"/>
  <c r="PO20" i="62" s="1"/>
  <c r="PK21" i="62"/>
  <c r="PL21" i="62" s="1"/>
  <c r="PN22" i="62"/>
  <c r="PO22" i="62" s="1"/>
  <c r="PK23" i="62"/>
  <c r="PL23" i="62" s="1"/>
  <c r="PM26" i="62"/>
  <c r="PO26" i="62" s="1"/>
  <c r="PK28" i="62"/>
  <c r="PL28" i="62" s="1"/>
  <c r="PM28" i="62" s="1"/>
  <c r="PN29" i="62"/>
  <c r="PO29" i="62" s="1"/>
  <c r="PK30" i="62"/>
  <c r="PL30" i="62" s="1"/>
  <c r="PN31" i="62"/>
  <c r="PK32" i="62"/>
  <c r="PL32" i="62" s="1"/>
  <c r="PM32" i="62" s="1"/>
  <c r="PN33" i="62"/>
  <c r="PO33" i="62" s="1"/>
  <c r="PK34" i="62"/>
  <c r="PL34" i="62" s="1"/>
  <c r="PN35" i="62"/>
  <c r="PO35" i="62" s="1"/>
  <c r="PK36" i="62"/>
  <c r="PL36" i="62" s="1"/>
  <c r="PN37" i="62"/>
  <c r="PO37" i="62" s="1"/>
  <c r="PK38" i="62"/>
  <c r="PL38" i="62" s="1"/>
  <c r="PN39" i="62"/>
  <c r="PO39" i="62" s="1"/>
  <c r="PN44" i="62"/>
  <c r="PO44" i="62" s="1"/>
  <c r="PK45" i="62"/>
  <c r="PL45" i="62" s="1"/>
  <c r="PN46" i="62"/>
  <c r="PO46" i="62" s="1"/>
  <c r="PK47" i="62"/>
  <c r="PL47" i="62" s="1"/>
  <c r="PM47" i="62" s="1"/>
  <c r="PN48" i="62"/>
  <c r="PO48" i="62" s="1"/>
  <c r="PK49" i="62"/>
  <c r="PL49" i="62" s="1"/>
  <c r="PN50" i="62"/>
  <c r="PO50" i="62" s="1"/>
  <c r="PK51" i="62"/>
  <c r="PL51" i="62" s="1"/>
  <c r="PN52" i="62"/>
  <c r="PO52" i="62" s="1"/>
  <c r="PK53" i="62"/>
  <c r="PL53" i="62" s="1"/>
  <c r="PN54" i="62"/>
  <c r="PO54" i="62" s="1"/>
  <c r="PK55" i="62"/>
  <c r="PL55" i="62" s="1"/>
  <c r="PM58" i="62"/>
  <c r="PO58" i="62" s="1"/>
  <c r="PK60" i="62"/>
  <c r="PL60" i="62" s="1"/>
  <c r="PM60" i="62" s="1"/>
  <c r="PN61" i="62"/>
  <c r="PO61" i="62" s="1"/>
  <c r="PK62" i="62"/>
  <c r="PL62" i="62" s="1"/>
  <c r="PN63" i="62"/>
  <c r="PK64" i="62"/>
  <c r="PL64" i="62" s="1"/>
  <c r="PM64" i="62" s="1"/>
  <c r="PN65" i="62"/>
  <c r="PO65" i="62" s="1"/>
  <c r="PK66" i="62"/>
  <c r="PL66" i="62" s="1"/>
  <c r="PN67" i="62"/>
  <c r="PO67" i="62" s="1"/>
  <c r="PK68" i="62"/>
  <c r="PL68" i="62" s="1"/>
  <c r="PN69" i="62"/>
  <c r="PO69" i="62" s="1"/>
  <c r="PK70" i="62"/>
  <c r="PL70" i="62" s="1"/>
  <c r="PN71" i="62"/>
  <c r="PO71" i="62" s="1"/>
  <c r="PN76" i="62"/>
  <c r="PO76" i="62" s="1"/>
  <c r="PK77" i="62"/>
  <c r="PL77" i="62" s="1"/>
  <c r="PN78" i="62"/>
  <c r="PO78" i="62" s="1"/>
  <c r="PK79" i="62"/>
  <c r="PL79" i="62" s="1"/>
  <c r="PM79" i="62" s="1"/>
  <c r="PN80" i="62"/>
  <c r="PO80" i="62" s="1"/>
  <c r="PK81" i="62"/>
  <c r="PL81" i="62" s="1"/>
  <c r="PN82" i="62"/>
  <c r="PO82" i="62" s="1"/>
  <c r="PK83" i="62"/>
  <c r="PL83" i="62" s="1"/>
  <c r="PN84" i="62"/>
  <c r="PO84" i="62" s="1"/>
  <c r="PK85" i="62"/>
  <c r="PL85" i="62" s="1"/>
  <c r="PN86" i="62"/>
  <c r="PO86" i="62" s="1"/>
  <c r="PK87" i="62"/>
  <c r="PL87" i="62" s="1"/>
  <c r="PF88" i="62"/>
  <c r="PD41" i="62"/>
  <c r="PE41" i="62" s="1"/>
  <c r="PD39" i="62"/>
  <c r="PE39" i="62" s="1"/>
  <c r="PD37" i="62"/>
  <c r="PE37" i="62" s="1"/>
  <c r="PD35" i="62"/>
  <c r="PE35" i="62" s="1"/>
  <c r="PD33" i="62"/>
  <c r="PE33" i="62" s="1"/>
  <c r="PD31" i="62"/>
  <c r="PE31" i="62" s="1"/>
  <c r="PD29" i="62"/>
  <c r="PA72" i="62"/>
  <c r="PB72" i="62" s="1"/>
  <c r="PA70" i="62"/>
  <c r="PB70" i="62" s="1"/>
  <c r="PA68" i="62"/>
  <c r="PB68" i="62" s="1"/>
  <c r="PA66" i="62"/>
  <c r="PB66" i="62" s="1"/>
  <c r="PA64" i="62"/>
  <c r="PB64" i="62" s="1"/>
  <c r="PA62" i="62"/>
  <c r="PB62" i="62" s="1"/>
  <c r="PA60" i="62"/>
  <c r="PB60" i="62" s="1"/>
  <c r="PC58" i="62"/>
  <c r="PE58" i="62" s="1"/>
  <c r="PE15" i="62"/>
  <c r="PE17" i="62"/>
  <c r="PE19" i="62"/>
  <c r="PE21" i="62"/>
  <c r="PE23" i="62"/>
  <c r="PE25" i="62"/>
  <c r="PD28" i="62"/>
  <c r="PA29" i="62"/>
  <c r="PB29" i="62" s="1"/>
  <c r="PC29" i="62" s="1"/>
  <c r="PD30" i="62"/>
  <c r="PA31" i="62"/>
  <c r="PB31" i="62" s="1"/>
  <c r="PD32" i="62"/>
  <c r="PE32" i="62" s="1"/>
  <c r="PA33" i="62"/>
  <c r="PB33" i="62" s="1"/>
  <c r="PD34" i="62"/>
  <c r="PA35" i="62"/>
  <c r="PB35" i="62" s="1"/>
  <c r="PD36" i="62"/>
  <c r="PE36" i="62" s="1"/>
  <c r="PA37" i="62"/>
  <c r="PB37" i="62" s="1"/>
  <c r="PD38" i="62"/>
  <c r="PA39" i="62"/>
  <c r="PB39" i="62" s="1"/>
  <c r="PD40" i="62"/>
  <c r="PE40" i="62" s="1"/>
  <c r="PE79" i="62"/>
  <c r="PE83" i="62"/>
  <c r="PE85" i="62"/>
  <c r="PE87" i="62"/>
  <c r="PA40" i="62"/>
  <c r="PB40" i="62" s="1"/>
  <c r="PA38" i="62"/>
  <c r="PB38" i="62" s="1"/>
  <c r="PA36" i="62"/>
  <c r="PB36" i="62" s="1"/>
  <c r="PA34" i="62"/>
  <c r="PB34" i="62" s="1"/>
  <c r="PA32" i="62"/>
  <c r="PB32" i="62" s="1"/>
  <c r="PA30" i="62"/>
  <c r="PB30" i="62" s="1"/>
  <c r="PA28" i="62"/>
  <c r="PB28" i="62" s="1"/>
  <c r="PC26" i="62"/>
  <c r="PE26" i="62" s="1"/>
  <c r="PD73" i="62"/>
  <c r="PE73" i="62" s="1"/>
  <c r="PD71" i="62"/>
  <c r="PE71" i="62" s="1"/>
  <c r="PD69" i="62"/>
  <c r="PE69" i="62" s="1"/>
  <c r="PD67" i="62"/>
  <c r="PE67" i="62" s="1"/>
  <c r="PD65" i="62"/>
  <c r="PE65" i="62" s="1"/>
  <c r="PD63" i="62"/>
  <c r="PE63" i="62" s="1"/>
  <c r="PD61" i="62"/>
  <c r="PE30" i="62"/>
  <c r="PE34" i="62"/>
  <c r="PE38" i="62"/>
  <c r="PE47" i="62"/>
  <c r="PE49" i="62"/>
  <c r="PE51" i="62"/>
  <c r="PE55" i="62"/>
  <c r="PE57" i="62"/>
  <c r="PD60" i="62"/>
  <c r="PA61" i="62"/>
  <c r="PB61" i="62" s="1"/>
  <c r="PC61" i="62" s="1"/>
  <c r="PD62" i="62"/>
  <c r="PE62" i="62" s="1"/>
  <c r="PA63" i="62"/>
  <c r="PB63" i="62" s="1"/>
  <c r="PD64" i="62"/>
  <c r="PE64" i="62" s="1"/>
  <c r="PA65" i="62"/>
  <c r="PB65" i="62" s="1"/>
  <c r="PD66" i="62"/>
  <c r="PE66" i="62" s="1"/>
  <c r="PA67" i="62"/>
  <c r="PB67" i="62" s="1"/>
  <c r="PD68" i="62"/>
  <c r="PE68" i="62" s="1"/>
  <c r="PA69" i="62"/>
  <c r="PB69" i="62" s="1"/>
  <c r="PD70" i="62"/>
  <c r="PE70" i="62" s="1"/>
  <c r="PA71" i="62"/>
  <c r="PB71" i="62" s="1"/>
  <c r="PD72" i="62"/>
  <c r="PE72" i="62" s="1"/>
  <c r="PA73" i="62"/>
  <c r="PB73" i="62" s="1"/>
  <c r="PD12" i="62"/>
  <c r="PA13" i="62"/>
  <c r="PB13" i="62" s="1"/>
  <c r="PC13" i="62" s="1"/>
  <c r="PE13" i="62" s="1"/>
  <c r="PD14" i="62"/>
  <c r="PE14" i="62" s="1"/>
  <c r="PA15" i="62"/>
  <c r="PB15" i="62" s="1"/>
  <c r="PD16" i="62"/>
  <c r="PE16" i="62" s="1"/>
  <c r="PA17" i="62"/>
  <c r="PB17" i="62" s="1"/>
  <c r="PD18" i="62"/>
  <c r="PE18" i="62" s="1"/>
  <c r="PA19" i="62"/>
  <c r="PB19" i="62" s="1"/>
  <c r="PD20" i="62"/>
  <c r="PE20" i="62" s="1"/>
  <c r="PA21" i="62"/>
  <c r="PB21" i="62" s="1"/>
  <c r="PD22" i="62"/>
  <c r="PE22" i="62" s="1"/>
  <c r="PA23" i="62"/>
  <c r="PB23" i="62" s="1"/>
  <c r="PD44" i="62"/>
  <c r="PA45" i="62"/>
  <c r="PB45" i="62" s="1"/>
  <c r="PC45" i="62" s="1"/>
  <c r="PD46" i="62"/>
  <c r="PE46" i="62" s="1"/>
  <c r="PA47" i="62"/>
  <c r="PB47" i="62" s="1"/>
  <c r="PD48" i="62"/>
  <c r="PE48" i="62" s="1"/>
  <c r="PA49" i="62"/>
  <c r="PB49" i="62" s="1"/>
  <c r="PD50" i="62"/>
  <c r="PE50" i="62" s="1"/>
  <c r="PA51" i="62"/>
  <c r="PB51" i="62" s="1"/>
  <c r="PD52" i="62"/>
  <c r="PE52" i="62" s="1"/>
  <c r="PA53" i="62"/>
  <c r="PB53" i="62" s="1"/>
  <c r="PD54" i="62"/>
  <c r="PE54" i="62" s="1"/>
  <c r="PA55" i="62"/>
  <c r="PB55" i="62" s="1"/>
  <c r="PD76" i="62"/>
  <c r="PE76" i="62" s="1"/>
  <c r="PA77" i="62"/>
  <c r="PB77" i="62" s="1"/>
  <c r="PC77" i="62" s="1"/>
  <c r="PE77" i="62" s="1"/>
  <c r="PD78" i="62"/>
  <c r="PE78" i="62" s="1"/>
  <c r="PA79" i="62"/>
  <c r="PB79" i="62" s="1"/>
  <c r="PD80" i="62"/>
  <c r="PE80" i="62" s="1"/>
  <c r="PA81" i="62"/>
  <c r="PB81" i="62" s="1"/>
  <c r="PD82" i="62"/>
  <c r="PE82" i="62" s="1"/>
  <c r="PA83" i="62"/>
  <c r="PB83" i="62" s="1"/>
  <c r="PD84" i="62"/>
  <c r="PE84" i="62" s="1"/>
  <c r="PA85" i="62"/>
  <c r="PB85" i="62" s="1"/>
  <c r="PD86" i="62"/>
  <c r="PE86" i="62" s="1"/>
  <c r="PA87" i="62"/>
  <c r="PB87" i="62" s="1"/>
  <c r="OU41" i="62"/>
  <c r="OU73" i="62"/>
  <c r="OS10" i="62"/>
  <c r="OU10" i="62" s="1"/>
  <c r="OQ12" i="62"/>
  <c r="OR12" i="62" s="1"/>
  <c r="OT13" i="62"/>
  <c r="OQ14" i="62"/>
  <c r="OR14" i="62" s="1"/>
  <c r="OT15" i="62"/>
  <c r="OU15" i="62" s="1"/>
  <c r="OQ16" i="62"/>
  <c r="OR16" i="62" s="1"/>
  <c r="OS16" i="62" s="1"/>
  <c r="OT17" i="62"/>
  <c r="OU17" i="62" s="1"/>
  <c r="OQ18" i="62"/>
  <c r="OR18" i="62" s="1"/>
  <c r="OT19" i="62"/>
  <c r="OU19" i="62" s="1"/>
  <c r="OQ20" i="62"/>
  <c r="OR20" i="62" s="1"/>
  <c r="OT21" i="62"/>
  <c r="OU21" i="62" s="1"/>
  <c r="OQ22" i="62"/>
  <c r="OR22" i="62" s="1"/>
  <c r="OT23" i="62"/>
  <c r="OU23" i="62" s="1"/>
  <c r="OQ24" i="62"/>
  <c r="OR24" i="62" s="1"/>
  <c r="OT25" i="62"/>
  <c r="OU25" i="62" s="1"/>
  <c r="OT28" i="62"/>
  <c r="OU28" i="62" s="1"/>
  <c r="OQ29" i="62"/>
  <c r="OR29" i="62" s="1"/>
  <c r="OS29" i="62" s="1"/>
  <c r="OT30" i="62"/>
  <c r="OU30" i="62" s="1"/>
  <c r="OQ31" i="62"/>
  <c r="OR31" i="62" s="1"/>
  <c r="OT32" i="62"/>
  <c r="OQ33" i="62"/>
  <c r="OR33" i="62" s="1"/>
  <c r="OT34" i="62"/>
  <c r="OU34" i="62" s="1"/>
  <c r="OQ35" i="62"/>
  <c r="OR35" i="62" s="1"/>
  <c r="OT36" i="62"/>
  <c r="OU36" i="62" s="1"/>
  <c r="OQ37" i="62"/>
  <c r="OR37" i="62" s="1"/>
  <c r="OT38" i="62"/>
  <c r="OU38" i="62" s="1"/>
  <c r="OQ39" i="62"/>
  <c r="OR39" i="62" s="1"/>
  <c r="OT40" i="62"/>
  <c r="OU40" i="62" s="1"/>
  <c r="OQ41" i="62"/>
  <c r="OR41" i="62" s="1"/>
  <c r="OS42" i="62"/>
  <c r="OU42" i="62" s="1"/>
  <c r="OQ44" i="62"/>
  <c r="OR44" i="62" s="1"/>
  <c r="OT45" i="62"/>
  <c r="OQ46" i="62"/>
  <c r="OR46" i="62" s="1"/>
  <c r="OT47" i="62"/>
  <c r="OU47" i="62" s="1"/>
  <c r="OQ48" i="62"/>
  <c r="OR48" i="62" s="1"/>
  <c r="OS48" i="62" s="1"/>
  <c r="OT49" i="62"/>
  <c r="OU49" i="62" s="1"/>
  <c r="OQ50" i="62"/>
  <c r="OR50" i="62" s="1"/>
  <c r="OT51" i="62"/>
  <c r="OU51" i="62" s="1"/>
  <c r="OQ52" i="62"/>
  <c r="OR52" i="62" s="1"/>
  <c r="OT53" i="62"/>
  <c r="OU53" i="62" s="1"/>
  <c r="OQ54" i="62"/>
  <c r="OR54" i="62" s="1"/>
  <c r="OT55" i="62"/>
  <c r="OU55" i="62" s="1"/>
  <c r="OQ56" i="62"/>
  <c r="OR56" i="62" s="1"/>
  <c r="OT57" i="62"/>
  <c r="OU57" i="62" s="1"/>
  <c r="OT60" i="62"/>
  <c r="OU60" i="62" s="1"/>
  <c r="OQ61" i="62"/>
  <c r="OR61" i="62" s="1"/>
  <c r="OS61" i="62" s="1"/>
  <c r="OT62" i="62"/>
  <c r="OU62" i="62" s="1"/>
  <c r="OQ63" i="62"/>
  <c r="OR63" i="62" s="1"/>
  <c r="OT64" i="62"/>
  <c r="OQ65" i="62"/>
  <c r="OR65" i="62" s="1"/>
  <c r="OT66" i="62"/>
  <c r="OU66" i="62" s="1"/>
  <c r="OQ67" i="62"/>
  <c r="OR67" i="62" s="1"/>
  <c r="OT68" i="62"/>
  <c r="OU68" i="62" s="1"/>
  <c r="OQ69" i="62"/>
  <c r="OR69" i="62" s="1"/>
  <c r="OT70" i="62"/>
  <c r="OU70" i="62" s="1"/>
  <c r="OQ71" i="62"/>
  <c r="OR71" i="62" s="1"/>
  <c r="OT72" i="62"/>
  <c r="OU72" i="62" s="1"/>
  <c r="OQ73" i="62"/>
  <c r="OR73" i="62" s="1"/>
  <c r="OS74" i="62"/>
  <c r="OU74" i="62" s="1"/>
  <c r="OQ76" i="62"/>
  <c r="OR76" i="62" s="1"/>
  <c r="OT77" i="62"/>
  <c r="OQ78" i="62"/>
  <c r="OR78" i="62" s="1"/>
  <c r="OT79" i="62"/>
  <c r="OU79" i="62" s="1"/>
  <c r="OQ80" i="62"/>
  <c r="OR80" i="62" s="1"/>
  <c r="OS80" i="62" s="1"/>
  <c r="OT81" i="62"/>
  <c r="OU81" i="62" s="1"/>
  <c r="OQ82" i="62"/>
  <c r="OR82" i="62" s="1"/>
  <c r="OT83" i="62"/>
  <c r="OU83" i="62" s="1"/>
  <c r="OQ84" i="62"/>
  <c r="OR84" i="62" s="1"/>
  <c r="OT85" i="62"/>
  <c r="OU85" i="62" s="1"/>
  <c r="OQ86" i="62"/>
  <c r="OR86" i="62" s="1"/>
  <c r="OT87" i="62"/>
  <c r="OU87" i="62" s="1"/>
  <c r="OQ88" i="62"/>
  <c r="OR88" i="62" s="1"/>
  <c r="OT89" i="62"/>
  <c r="OU89" i="62" s="1"/>
  <c r="OT12" i="62"/>
  <c r="OU12" i="62" s="1"/>
  <c r="OQ13" i="62"/>
  <c r="OR13" i="62" s="1"/>
  <c r="OS13" i="62" s="1"/>
  <c r="OT14" i="62"/>
  <c r="OU14" i="62" s="1"/>
  <c r="OQ15" i="62"/>
  <c r="OR15" i="62" s="1"/>
  <c r="OT16" i="62"/>
  <c r="OU16" i="62" s="1"/>
  <c r="OQ17" i="62"/>
  <c r="OR17" i="62" s="1"/>
  <c r="OT18" i="62"/>
  <c r="OU18" i="62" s="1"/>
  <c r="OQ19" i="62"/>
  <c r="OR19" i="62" s="1"/>
  <c r="OT20" i="62"/>
  <c r="OU20" i="62" s="1"/>
  <c r="OQ21" i="62"/>
  <c r="OR21" i="62" s="1"/>
  <c r="OT22" i="62"/>
  <c r="OU22" i="62" s="1"/>
  <c r="OQ23" i="62"/>
  <c r="OR23" i="62" s="1"/>
  <c r="OS26" i="62"/>
  <c r="OU26" i="62" s="1"/>
  <c r="OQ28" i="62"/>
  <c r="OR28" i="62" s="1"/>
  <c r="OT29" i="62"/>
  <c r="OQ30" i="62"/>
  <c r="OR30" i="62" s="1"/>
  <c r="OT31" i="62"/>
  <c r="OU31" i="62" s="1"/>
  <c r="OQ32" i="62"/>
  <c r="OR32" i="62" s="1"/>
  <c r="OS32" i="62" s="1"/>
  <c r="OT33" i="62"/>
  <c r="OU33" i="62" s="1"/>
  <c r="OQ34" i="62"/>
  <c r="OR34" i="62" s="1"/>
  <c r="OT35" i="62"/>
  <c r="OU35" i="62" s="1"/>
  <c r="OQ36" i="62"/>
  <c r="OR36" i="62" s="1"/>
  <c r="OT37" i="62"/>
  <c r="OU37" i="62" s="1"/>
  <c r="OQ38" i="62"/>
  <c r="OR38" i="62" s="1"/>
  <c r="OT39" i="62"/>
  <c r="OU39" i="62" s="1"/>
  <c r="OT44" i="62"/>
  <c r="OU44" i="62" s="1"/>
  <c r="OQ45" i="62"/>
  <c r="OR45" i="62" s="1"/>
  <c r="OS45" i="62" s="1"/>
  <c r="OT46" i="62"/>
  <c r="OU46" i="62" s="1"/>
  <c r="OQ47" i="62"/>
  <c r="OR47" i="62" s="1"/>
  <c r="OT48" i="62"/>
  <c r="OU48" i="62" s="1"/>
  <c r="OQ49" i="62"/>
  <c r="OR49" i="62" s="1"/>
  <c r="OT50" i="62"/>
  <c r="OU50" i="62" s="1"/>
  <c r="OQ51" i="62"/>
  <c r="OR51" i="62" s="1"/>
  <c r="OT52" i="62"/>
  <c r="OU52" i="62" s="1"/>
  <c r="OQ53" i="62"/>
  <c r="OR53" i="62" s="1"/>
  <c r="OT54" i="62"/>
  <c r="OU54" i="62" s="1"/>
  <c r="OQ55" i="62"/>
  <c r="OR55" i="62" s="1"/>
  <c r="OS58" i="62"/>
  <c r="OU58" i="62" s="1"/>
  <c r="OQ60" i="62"/>
  <c r="OR60" i="62" s="1"/>
  <c r="OT61" i="62"/>
  <c r="OQ62" i="62"/>
  <c r="OR62" i="62" s="1"/>
  <c r="OT63" i="62"/>
  <c r="OU63" i="62" s="1"/>
  <c r="OQ64" i="62"/>
  <c r="OR64" i="62" s="1"/>
  <c r="OS64" i="62" s="1"/>
  <c r="OT65" i="62"/>
  <c r="OU65" i="62" s="1"/>
  <c r="OQ66" i="62"/>
  <c r="OR66" i="62" s="1"/>
  <c r="OT67" i="62"/>
  <c r="OU67" i="62" s="1"/>
  <c r="OQ68" i="62"/>
  <c r="OR68" i="62" s="1"/>
  <c r="OT69" i="62"/>
  <c r="OU69" i="62" s="1"/>
  <c r="OQ70" i="62"/>
  <c r="OR70" i="62" s="1"/>
  <c r="OT71" i="62"/>
  <c r="OU71" i="62" s="1"/>
  <c r="OT76" i="62"/>
  <c r="OU76" i="62" s="1"/>
  <c r="OQ77" i="62"/>
  <c r="OR77" i="62" s="1"/>
  <c r="OS77" i="62" s="1"/>
  <c r="OT78" i="62"/>
  <c r="OU78" i="62" s="1"/>
  <c r="OQ79" i="62"/>
  <c r="OR79" i="62" s="1"/>
  <c r="OT80" i="62"/>
  <c r="OU80" i="62" s="1"/>
  <c r="OQ81" i="62"/>
  <c r="OR81" i="62" s="1"/>
  <c r="OT82" i="62"/>
  <c r="OU82" i="62" s="1"/>
  <c r="OQ83" i="62"/>
  <c r="OR83" i="62" s="1"/>
  <c r="OT84" i="62"/>
  <c r="OU84" i="62" s="1"/>
  <c r="OQ85" i="62"/>
  <c r="OR85" i="62" s="1"/>
  <c r="OT86" i="62"/>
  <c r="OU86" i="62" s="1"/>
  <c r="OQ87" i="62"/>
  <c r="OR87" i="62" s="1"/>
  <c r="GO25" i="62"/>
  <c r="GP25" i="62" s="1"/>
  <c r="GO24" i="62"/>
  <c r="GP24" i="62" s="1"/>
  <c r="GO22" i="62"/>
  <c r="GP22" i="62" s="1"/>
  <c r="GO20" i="62"/>
  <c r="GP20" i="62" s="1"/>
  <c r="GO18" i="62"/>
  <c r="GP18" i="62" s="1"/>
  <c r="GO16" i="62"/>
  <c r="GP16" i="62" s="1"/>
  <c r="GO14" i="62"/>
  <c r="GP14" i="62" s="1"/>
  <c r="GO12" i="62"/>
  <c r="GP12" i="62" s="1"/>
  <c r="GQ12" i="62" s="1"/>
  <c r="U25" i="62"/>
  <c r="AN12" i="62"/>
  <c r="AN13" i="62"/>
  <c r="AN14" i="62"/>
  <c r="AN15" i="62"/>
  <c r="AN16" i="62"/>
  <c r="AN17" i="62"/>
  <c r="AO17" i="62" s="1"/>
  <c r="AN18" i="62"/>
  <c r="AN19" i="62"/>
  <c r="AO19" i="62" s="1"/>
  <c r="AN20" i="62"/>
  <c r="AN21" i="62"/>
  <c r="AO21" i="62" s="1"/>
  <c r="AN22" i="62"/>
  <c r="AN23" i="62"/>
  <c r="AO23" i="62" s="1"/>
  <c r="AN24" i="62"/>
  <c r="I42" i="62"/>
  <c r="K42" i="62" s="1"/>
  <c r="L42" i="62" s="1"/>
  <c r="AW42" i="62"/>
  <c r="AY42" i="62" s="1"/>
  <c r="AZ42" i="62" s="1"/>
  <c r="AA44" i="62"/>
  <c r="AB44" i="62" s="1"/>
  <c r="AA45" i="62"/>
  <c r="AB45" i="62" s="1"/>
  <c r="AC45" i="62" s="1"/>
  <c r="AA46" i="62"/>
  <c r="AB46" i="62" s="1"/>
  <c r="AA47" i="62"/>
  <c r="AB47" i="62" s="1"/>
  <c r="AC47" i="62" s="1"/>
  <c r="AA48" i="62"/>
  <c r="AB48" i="62" s="1"/>
  <c r="AA49" i="62"/>
  <c r="AB49" i="62" s="1"/>
  <c r="AA50" i="62"/>
  <c r="AB50" i="62" s="1"/>
  <c r="AA51" i="62"/>
  <c r="AB51" i="62" s="1"/>
  <c r="AA52" i="62"/>
  <c r="AB52" i="62" s="1"/>
  <c r="AA53" i="62"/>
  <c r="AB53" i="62" s="1"/>
  <c r="AA54" i="62"/>
  <c r="AB54" i="62" s="1"/>
  <c r="AA55" i="62"/>
  <c r="AB55" i="62" s="1"/>
  <c r="AA56" i="62"/>
  <c r="AB56" i="62" s="1"/>
  <c r="AA57" i="62"/>
  <c r="AB57" i="62" s="1"/>
  <c r="BR13" i="62"/>
  <c r="BR15" i="62"/>
  <c r="BR17" i="62"/>
  <c r="BR19" i="62"/>
  <c r="BR21" i="62"/>
  <c r="BR23" i="62"/>
  <c r="BR25" i="62"/>
  <c r="BQ42" i="62"/>
  <c r="BS42" i="62" s="1"/>
  <c r="BT42" i="62" s="1"/>
  <c r="BR45" i="62"/>
  <c r="BR47" i="62"/>
  <c r="BR49" i="62"/>
  <c r="BS49" i="62" s="1"/>
  <c r="BT49" i="62" s="1"/>
  <c r="BR51" i="62"/>
  <c r="BR53" i="62"/>
  <c r="BS53" i="62" s="1"/>
  <c r="BT53" i="62" s="1"/>
  <c r="BR55" i="62"/>
  <c r="BS56" i="62"/>
  <c r="BT56" i="62" s="1"/>
  <c r="BR57" i="62"/>
  <c r="BO78" i="62"/>
  <c r="BP78" i="62" s="1"/>
  <c r="BQ78" i="62" s="1"/>
  <c r="BO80" i="62"/>
  <c r="BP80" i="62" s="1"/>
  <c r="BQ80" i="62" s="1"/>
  <c r="BO82" i="62"/>
  <c r="BP82" i="62" s="1"/>
  <c r="BO84" i="62"/>
  <c r="BP84" i="62" s="1"/>
  <c r="BO86" i="62"/>
  <c r="BP86" i="62" s="1"/>
  <c r="BO88" i="62"/>
  <c r="BP88" i="62" s="1"/>
  <c r="DF13" i="62"/>
  <c r="DF15" i="62"/>
  <c r="DF17" i="62"/>
  <c r="DF19" i="62"/>
  <c r="DF21" i="62"/>
  <c r="DF23" i="62"/>
  <c r="DF25" i="62"/>
  <c r="DE42" i="62"/>
  <c r="DG42" i="62" s="1"/>
  <c r="DH42" i="62" s="1"/>
  <c r="DF45" i="62"/>
  <c r="DF47" i="62"/>
  <c r="DG47" i="62" s="1"/>
  <c r="DH47" i="62" s="1"/>
  <c r="DF49" i="62"/>
  <c r="DG49" i="62" s="1"/>
  <c r="DH49" i="62" s="1"/>
  <c r="DF51" i="62"/>
  <c r="DF53" i="62"/>
  <c r="DG53" i="62" s="1"/>
  <c r="DH53" i="62" s="1"/>
  <c r="DF55" i="62"/>
  <c r="DG55" i="62" s="1"/>
  <c r="DH55" i="62" s="1"/>
  <c r="DG56" i="62"/>
  <c r="DH56" i="62" s="1"/>
  <c r="DF57" i="62"/>
  <c r="DG57" i="62" s="1"/>
  <c r="DH57" i="62" s="1"/>
  <c r="DE74" i="62"/>
  <c r="DG74" i="62" s="1"/>
  <c r="DH74" i="62" s="1"/>
  <c r="DC76" i="62"/>
  <c r="DD76" i="62" s="1"/>
  <c r="DC78" i="62"/>
  <c r="DD78" i="62" s="1"/>
  <c r="DE78" i="62" s="1"/>
  <c r="DC80" i="62"/>
  <c r="DD80" i="62" s="1"/>
  <c r="DC82" i="62"/>
  <c r="DD82" i="62" s="1"/>
  <c r="DC84" i="62"/>
  <c r="DD84" i="62" s="1"/>
  <c r="DC86" i="62"/>
  <c r="DD86" i="62" s="1"/>
  <c r="DC88" i="62"/>
  <c r="DD88" i="62" s="1"/>
  <c r="EQ12" i="62"/>
  <c r="ER12" i="62" s="1"/>
  <c r="EQ14" i="62"/>
  <c r="ER14" i="62" s="1"/>
  <c r="EQ16" i="62"/>
  <c r="ER16" i="62" s="1"/>
  <c r="EQ18" i="62"/>
  <c r="ER18" i="62" s="1"/>
  <c r="EQ20" i="62"/>
  <c r="ER20" i="62" s="1"/>
  <c r="EQ22" i="62"/>
  <c r="ER22" i="62" s="1"/>
  <c r="EQ24" i="62"/>
  <c r="ER24" i="62" s="1"/>
  <c r="EQ31" i="62"/>
  <c r="ER31" i="62" s="1"/>
  <c r="EQ35" i="62"/>
  <c r="ER35" i="62" s="1"/>
  <c r="EQ39" i="62"/>
  <c r="ER39" i="62" s="1"/>
  <c r="EQ54" i="62"/>
  <c r="ER54" i="62" s="1"/>
  <c r="EQ56" i="62"/>
  <c r="ER56" i="62" s="1"/>
  <c r="EQ76" i="62"/>
  <c r="ER76" i="62" s="1"/>
  <c r="EQ78" i="62"/>
  <c r="ER78" i="62" s="1"/>
  <c r="EQ80" i="62"/>
  <c r="ER80" i="62" s="1"/>
  <c r="EQ82" i="62"/>
  <c r="ER82" i="62" s="1"/>
  <c r="EQ84" i="62"/>
  <c r="ER84" i="62" s="1"/>
  <c r="EQ86" i="62"/>
  <c r="ER86" i="62" s="1"/>
  <c r="EQ88" i="62"/>
  <c r="ER88" i="62" s="1"/>
  <c r="T12" i="62"/>
  <c r="T13" i="62"/>
  <c r="T14" i="62"/>
  <c r="U14" i="62" s="1"/>
  <c r="T15" i="62"/>
  <c r="T16" i="62"/>
  <c r="T17" i="62"/>
  <c r="U17" i="62" s="1"/>
  <c r="T18" i="62"/>
  <c r="T19" i="62"/>
  <c r="U19" i="62" s="1"/>
  <c r="T20" i="62"/>
  <c r="U20" i="62" s="1"/>
  <c r="T21" i="62"/>
  <c r="U21" i="62" s="1"/>
  <c r="T22" i="62"/>
  <c r="U22" i="62" s="1"/>
  <c r="T23" i="62"/>
  <c r="U23" i="62" s="1"/>
  <c r="T24" i="62"/>
  <c r="U24" i="62" s="1"/>
  <c r="AO14" i="62"/>
  <c r="AO16" i="62"/>
  <c r="AO20" i="62"/>
  <c r="AO22" i="62"/>
  <c r="AO24" i="62"/>
  <c r="AO25" i="62"/>
  <c r="G44" i="62"/>
  <c r="H44" i="62" s="1"/>
  <c r="AU44" i="62"/>
  <c r="AV44" i="62" s="1"/>
  <c r="AW44" i="62" s="1"/>
  <c r="G45" i="62"/>
  <c r="H45" i="62" s="1"/>
  <c r="I45" i="62" s="1"/>
  <c r="AU45" i="62"/>
  <c r="AV45" i="62" s="1"/>
  <c r="AW45" i="62" s="1"/>
  <c r="G46" i="62"/>
  <c r="H46" i="62" s="1"/>
  <c r="I46" i="62" s="1"/>
  <c r="AU46" i="62"/>
  <c r="AV46" i="62" s="1"/>
  <c r="AW46" i="62" s="1"/>
  <c r="G47" i="62"/>
  <c r="H47" i="62" s="1"/>
  <c r="I47" i="62" s="1"/>
  <c r="AU47" i="62"/>
  <c r="AV47" i="62" s="1"/>
  <c r="G48" i="62"/>
  <c r="H48" i="62" s="1"/>
  <c r="I48" i="62" s="1"/>
  <c r="AU48" i="62"/>
  <c r="AV48" i="62" s="1"/>
  <c r="G49" i="62"/>
  <c r="H49" i="62" s="1"/>
  <c r="I49" i="62" s="1"/>
  <c r="AU49" i="62"/>
  <c r="AV49" i="62" s="1"/>
  <c r="G50" i="62"/>
  <c r="H50" i="62" s="1"/>
  <c r="I50" i="62" s="1"/>
  <c r="AU50" i="62"/>
  <c r="AV50" i="62" s="1"/>
  <c r="G51" i="62"/>
  <c r="H51" i="62" s="1"/>
  <c r="I51" i="62" s="1"/>
  <c r="AU51" i="62"/>
  <c r="AV51" i="62" s="1"/>
  <c r="G52" i="62"/>
  <c r="H52" i="62" s="1"/>
  <c r="I52" i="62" s="1"/>
  <c r="AU52" i="62"/>
  <c r="AV52" i="62" s="1"/>
  <c r="G53" i="62"/>
  <c r="H53" i="62" s="1"/>
  <c r="I53" i="62" s="1"/>
  <c r="AU53" i="62"/>
  <c r="AV53" i="62" s="1"/>
  <c r="G54" i="62"/>
  <c r="H54" i="62" s="1"/>
  <c r="I54" i="62" s="1"/>
  <c r="AU54" i="62"/>
  <c r="AV54" i="62" s="1"/>
  <c r="G55" i="62"/>
  <c r="H55" i="62" s="1"/>
  <c r="I55" i="62" s="1"/>
  <c r="AU55" i="62"/>
  <c r="AV55" i="62" s="1"/>
  <c r="G56" i="62"/>
  <c r="H56" i="62" s="1"/>
  <c r="I56" i="62" s="1"/>
  <c r="AU56" i="62"/>
  <c r="AV56" i="62" s="1"/>
  <c r="BQ10" i="62"/>
  <c r="BS10" i="62" s="1"/>
  <c r="BT10" i="62" s="1"/>
  <c r="BO12" i="62"/>
  <c r="BP12" i="62" s="1"/>
  <c r="BO14" i="62"/>
  <c r="BP14" i="62" s="1"/>
  <c r="BQ14" i="62" s="1"/>
  <c r="BO16" i="62"/>
  <c r="BP16" i="62" s="1"/>
  <c r="BQ16" i="62" s="1"/>
  <c r="BO18" i="62"/>
  <c r="BP18" i="62" s="1"/>
  <c r="BO20" i="62"/>
  <c r="BP20" i="62" s="1"/>
  <c r="BO22" i="62"/>
  <c r="BP22" i="62" s="1"/>
  <c r="BO24" i="62"/>
  <c r="BP24" i="62" s="1"/>
  <c r="BO44" i="62"/>
  <c r="BP44" i="62" s="1"/>
  <c r="BO46" i="62"/>
  <c r="BP46" i="62" s="1"/>
  <c r="BQ46" i="62" s="1"/>
  <c r="BO48" i="62"/>
  <c r="BP48" i="62" s="1"/>
  <c r="BQ48" i="62" s="1"/>
  <c r="BO50" i="62"/>
  <c r="BP50" i="62" s="1"/>
  <c r="BS51" i="62"/>
  <c r="BT51" i="62" s="1"/>
  <c r="BO52" i="62"/>
  <c r="BP52" i="62" s="1"/>
  <c r="BO54" i="62"/>
  <c r="BP54" i="62" s="1"/>
  <c r="BS55" i="62"/>
  <c r="BT55" i="62" s="1"/>
  <c r="BO56" i="62"/>
  <c r="BP56" i="62" s="1"/>
  <c r="BS57" i="62"/>
  <c r="BT57" i="62" s="1"/>
  <c r="BR77" i="62"/>
  <c r="BR79" i="62"/>
  <c r="BR81" i="62"/>
  <c r="BR83" i="62"/>
  <c r="BR85" i="62"/>
  <c r="BR87" i="62"/>
  <c r="BR89" i="62"/>
  <c r="DE10" i="62"/>
  <c r="DG10" i="62" s="1"/>
  <c r="DH10" i="62" s="1"/>
  <c r="DC12" i="62"/>
  <c r="DD12" i="62" s="1"/>
  <c r="DC14" i="62"/>
  <c r="DD14" i="62" s="1"/>
  <c r="DE14" i="62" s="1"/>
  <c r="DC16" i="62"/>
  <c r="DD16" i="62" s="1"/>
  <c r="DC18" i="62"/>
  <c r="DD18" i="62" s="1"/>
  <c r="DC20" i="62"/>
  <c r="DD20" i="62" s="1"/>
  <c r="DC22" i="62"/>
  <c r="DD22" i="62" s="1"/>
  <c r="DC24" i="62"/>
  <c r="DD24" i="62" s="1"/>
  <c r="DC44" i="62"/>
  <c r="DD44" i="62" s="1"/>
  <c r="DC46" i="62"/>
  <c r="DD46" i="62" s="1"/>
  <c r="DE46" i="62" s="1"/>
  <c r="DC48" i="62"/>
  <c r="DD48" i="62" s="1"/>
  <c r="DC50" i="62"/>
  <c r="DD50" i="62" s="1"/>
  <c r="DG51" i="62"/>
  <c r="DH51" i="62" s="1"/>
  <c r="DC52" i="62"/>
  <c r="DD52" i="62" s="1"/>
  <c r="DC54" i="62"/>
  <c r="DD54" i="62" s="1"/>
  <c r="DC56" i="62"/>
  <c r="DD56" i="62" s="1"/>
  <c r="DF77" i="62"/>
  <c r="DF79" i="62"/>
  <c r="DF81" i="62"/>
  <c r="DG81" i="62" s="1"/>
  <c r="DF83" i="62"/>
  <c r="DF85" i="62"/>
  <c r="DF87" i="62"/>
  <c r="DF89" i="62"/>
  <c r="DG89" i="62" s="1"/>
  <c r="ES10" i="62"/>
  <c r="EU10" i="62" s="1"/>
  <c r="EV10" i="62" s="1"/>
  <c r="ET13" i="62"/>
  <c r="ET15" i="62"/>
  <c r="EU15" i="62" s="1"/>
  <c r="EV15" i="62" s="1"/>
  <c r="ET17" i="62"/>
  <c r="EU17" i="62" s="1"/>
  <c r="EV17" i="62" s="1"/>
  <c r="ET19" i="62"/>
  <c r="EU19" i="62" s="1"/>
  <c r="EV19" i="62" s="1"/>
  <c r="ET21" i="62"/>
  <c r="EU21" i="62" s="1"/>
  <c r="EV21" i="62" s="1"/>
  <c r="ET23" i="62"/>
  <c r="EU23" i="62" s="1"/>
  <c r="EV23" i="62" s="1"/>
  <c r="EU24" i="62"/>
  <c r="EV24" i="62" s="1"/>
  <c r="ET25" i="62"/>
  <c r="EU25" i="62" s="1"/>
  <c r="EV25" i="62" s="1"/>
  <c r="EQ29" i="62"/>
  <c r="ER29" i="62" s="1"/>
  <c r="ES29" i="62" s="1"/>
  <c r="EQ33" i="62"/>
  <c r="ER33" i="62" s="1"/>
  <c r="EQ37" i="62"/>
  <c r="ER37" i="62" s="1"/>
  <c r="ET45" i="62"/>
  <c r="ET47" i="62"/>
  <c r="ET49" i="62"/>
  <c r="EU49" i="62" s="1"/>
  <c r="ET51" i="62"/>
  <c r="ET53" i="62"/>
  <c r="EU53" i="62" s="1"/>
  <c r="ET55" i="62"/>
  <c r="ET57" i="62"/>
  <c r="EU57" i="62" s="1"/>
  <c r="ES74" i="62"/>
  <c r="EU74" i="62" s="1"/>
  <c r="EV74" i="62" s="1"/>
  <c r="ET77" i="62"/>
  <c r="ET79" i="62"/>
  <c r="EU79" i="62" s="1"/>
  <c r="EV79" i="62" s="1"/>
  <c r="ET81" i="62"/>
  <c r="EU81" i="62" s="1"/>
  <c r="EV81" i="62" s="1"/>
  <c r="ET83" i="62"/>
  <c r="EU83" i="62" s="1"/>
  <c r="EV83" i="62" s="1"/>
  <c r="ET85" i="62"/>
  <c r="EU85" i="62" s="1"/>
  <c r="EV85" i="62" s="1"/>
  <c r="ET87" i="62"/>
  <c r="EU87" i="62" s="1"/>
  <c r="EV87" i="62" s="1"/>
  <c r="EU88" i="62"/>
  <c r="EV88" i="62" s="1"/>
  <c r="ET89" i="62"/>
  <c r="EU89" i="62" s="1"/>
  <c r="EV89" i="62" s="1"/>
  <c r="GQ10" i="62"/>
  <c r="GS10" i="62" s="1"/>
  <c r="GT10" i="62" s="1"/>
  <c r="GR45" i="62"/>
  <c r="GR47" i="62"/>
  <c r="GS47" i="62" s="1"/>
  <c r="GT47" i="62" s="1"/>
  <c r="GR49" i="62"/>
  <c r="GR51" i="62"/>
  <c r="GS51" i="62" s="1"/>
  <c r="GT51" i="62" s="1"/>
  <c r="GR53" i="62"/>
  <c r="GR55" i="62"/>
  <c r="GS55" i="62" s="1"/>
  <c r="GT55" i="62" s="1"/>
  <c r="GR57" i="62"/>
  <c r="GO80" i="62"/>
  <c r="GP80" i="62" s="1"/>
  <c r="GO82" i="62"/>
  <c r="GP82" i="62" s="1"/>
  <c r="GO84" i="62"/>
  <c r="GP84" i="62" s="1"/>
  <c r="GO86" i="62"/>
  <c r="GP86" i="62" s="1"/>
  <c r="GO88" i="62"/>
  <c r="GP88" i="62" s="1"/>
  <c r="HS28" i="62"/>
  <c r="HT28" i="62" s="1"/>
  <c r="HS30" i="62"/>
  <c r="HT30" i="62" s="1"/>
  <c r="HS32" i="62"/>
  <c r="HT32" i="62" s="1"/>
  <c r="HS34" i="62"/>
  <c r="HT34" i="62" s="1"/>
  <c r="HU34" i="62" s="1"/>
  <c r="HS36" i="62"/>
  <c r="HT36" i="62" s="1"/>
  <c r="HS38" i="62"/>
  <c r="HT38" i="62" s="1"/>
  <c r="HS40" i="62"/>
  <c r="HT40" i="62" s="1"/>
  <c r="HS47" i="62"/>
  <c r="HT47" i="62" s="1"/>
  <c r="HS51" i="62"/>
  <c r="HT51" i="62" s="1"/>
  <c r="HS55" i="62"/>
  <c r="HT55" i="62" s="1"/>
  <c r="HU58" i="62"/>
  <c r="HW58" i="62" s="1"/>
  <c r="HX58" i="62" s="1"/>
  <c r="HS60" i="62"/>
  <c r="HT60" i="62" s="1"/>
  <c r="HS62" i="62"/>
  <c r="HT62" i="62" s="1"/>
  <c r="HS64" i="62"/>
  <c r="HT64" i="62" s="1"/>
  <c r="HS66" i="62"/>
  <c r="HT66" i="62" s="1"/>
  <c r="HU66" i="62" s="1"/>
  <c r="HS68" i="62"/>
  <c r="HT68" i="62" s="1"/>
  <c r="HS70" i="62"/>
  <c r="HT70" i="62" s="1"/>
  <c r="HS72" i="62"/>
  <c r="HT72" i="62" s="1"/>
  <c r="IF13" i="62"/>
  <c r="IF15" i="62"/>
  <c r="IF17" i="62"/>
  <c r="IF19" i="62"/>
  <c r="IF21" i="62"/>
  <c r="IF23" i="62"/>
  <c r="IF25" i="62"/>
  <c r="IE42" i="62"/>
  <c r="IG42" i="62" s="1"/>
  <c r="IH42" i="62" s="1"/>
  <c r="IF45" i="62"/>
  <c r="IF47" i="62"/>
  <c r="IF49" i="62"/>
  <c r="IG49" i="62" s="1"/>
  <c r="IH49" i="62" s="1"/>
  <c r="IF51" i="62"/>
  <c r="IG51" i="62" s="1"/>
  <c r="IH51" i="62" s="1"/>
  <c r="IF53" i="62"/>
  <c r="IG53" i="62" s="1"/>
  <c r="IH53" i="62" s="1"/>
  <c r="IF55" i="62"/>
  <c r="IG55" i="62" s="1"/>
  <c r="IH55" i="62" s="1"/>
  <c r="IG56" i="62"/>
  <c r="IH56" i="62" s="1"/>
  <c r="IF57" i="62"/>
  <c r="IG57" i="62" s="1"/>
  <c r="IH57" i="62" s="1"/>
  <c r="IC80" i="62"/>
  <c r="ID80" i="62" s="1"/>
  <c r="IE80" i="62" s="1"/>
  <c r="IC82" i="62"/>
  <c r="ID82" i="62" s="1"/>
  <c r="IC84" i="62"/>
  <c r="ID84" i="62" s="1"/>
  <c r="IC86" i="62"/>
  <c r="ID86" i="62" s="1"/>
  <c r="IC88" i="62"/>
  <c r="ID88" i="62" s="1"/>
  <c r="IM12" i="62"/>
  <c r="IN12" i="62" s="1"/>
  <c r="IO12" i="62" s="1"/>
  <c r="IM14" i="62"/>
  <c r="IN14" i="62" s="1"/>
  <c r="IO14" i="62" s="1"/>
  <c r="IM16" i="62"/>
  <c r="IN16" i="62" s="1"/>
  <c r="IM18" i="62"/>
  <c r="IN18" i="62" s="1"/>
  <c r="IO18" i="62" s="1"/>
  <c r="IM20" i="62"/>
  <c r="IN20" i="62" s="1"/>
  <c r="IO20" i="62" s="1"/>
  <c r="IM22" i="62"/>
  <c r="IN22" i="62" s="1"/>
  <c r="IM24" i="62"/>
  <c r="IN24" i="62" s="1"/>
  <c r="IM44" i="62"/>
  <c r="IN44" i="62" s="1"/>
  <c r="IO44" i="62" s="1"/>
  <c r="IM46" i="62"/>
  <c r="IN46" i="62" s="1"/>
  <c r="IO46" i="62" s="1"/>
  <c r="IM48" i="62"/>
  <c r="IN48" i="62" s="1"/>
  <c r="IM50" i="62"/>
  <c r="IN50" i="62" s="1"/>
  <c r="IO50" i="62" s="1"/>
  <c r="IM52" i="62"/>
  <c r="IN52" i="62" s="1"/>
  <c r="IO52" i="62" s="1"/>
  <c r="IM54" i="62"/>
  <c r="IN54" i="62" s="1"/>
  <c r="IM56" i="62"/>
  <c r="IN56" i="62" s="1"/>
  <c r="IP77" i="62"/>
  <c r="IP79" i="62"/>
  <c r="IQ79" i="62" s="1"/>
  <c r="IP81" i="62"/>
  <c r="IP83" i="62"/>
  <c r="IP85" i="62"/>
  <c r="IP87" i="62"/>
  <c r="IQ87" i="62" s="1"/>
  <c r="IP89" i="62"/>
  <c r="JI10" i="62"/>
  <c r="JK10" i="62" s="1"/>
  <c r="JL10" i="62" s="1"/>
  <c r="JG12" i="62"/>
  <c r="JH12" i="62" s="1"/>
  <c r="JG14" i="62"/>
  <c r="JH14" i="62" s="1"/>
  <c r="JG16" i="62"/>
  <c r="JH16" i="62" s="1"/>
  <c r="JG18" i="62"/>
  <c r="JH18" i="62" s="1"/>
  <c r="JG20" i="62"/>
  <c r="JH20" i="62" s="1"/>
  <c r="JG22" i="62"/>
  <c r="JH22" i="62" s="1"/>
  <c r="JG24" i="62"/>
  <c r="JH24" i="62" s="1"/>
  <c r="JG44" i="62"/>
  <c r="JH44" i="62" s="1"/>
  <c r="JG46" i="62"/>
  <c r="JH46" i="62" s="1"/>
  <c r="JG48" i="62"/>
  <c r="JH48" i="62" s="1"/>
  <c r="JG50" i="62"/>
  <c r="JH50" i="62" s="1"/>
  <c r="JG52" i="62"/>
  <c r="JH52" i="62" s="1"/>
  <c r="JG54" i="62"/>
  <c r="JH54" i="62" s="1"/>
  <c r="JG56" i="62"/>
  <c r="JH56" i="62" s="1"/>
  <c r="JG63" i="62"/>
  <c r="JH63" i="62" s="1"/>
  <c r="JG67" i="62"/>
  <c r="JH67" i="62" s="1"/>
  <c r="JG71" i="62"/>
  <c r="JH71" i="62" s="1"/>
  <c r="JI74" i="62"/>
  <c r="JK74" i="62" s="1"/>
  <c r="JL74" i="62" s="1"/>
  <c r="JG76" i="62"/>
  <c r="JH76" i="62" s="1"/>
  <c r="JG78" i="62"/>
  <c r="JH78" i="62" s="1"/>
  <c r="JG80" i="62"/>
  <c r="JH80" i="62" s="1"/>
  <c r="JG82" i="62"/>
  <c r="JH82" i="62" s="1"/>
  <c r="JG84" i="62"/>
  <c r="JH84" i="62" s="1"/>
  <c r="JG86" i="62"/>
  <c r="JH86" i="62" s="1"/>
  <c r="JG88" i="62"/>
  <c r="JH88" i="62" s="1"/>
  <c r="KD13" i="62"/>
  <c r="KD15" i="62"/>
  <c r="KD17" i="62"/>
  <c r="KD19" i="62"/>
  <c r="KD21" i="62"/>
  <c r="KD23" i="62"/>
  <c r="KD25" i="62"/>
  <c r="KC42" i="62"/>
  <c r="KE42" i="62" s="1"/>
  <c r="KD45" i="62"/>
  <c r="KD47" i="62"/>
  <c r="KD49" i="62"/>
  <c r="KE49" i="62" s="1"/>
  <c r="KF49" i="62" s="1"/>
  <c r="KD51" i="62"/>
  <c r="KD53" i="62"/>
  <c r="KE53" i="62" s="1"/>
  <c r="KF53" i="62" s="1"/>
  <c r="KD55" i="62"/>
  <c r="KE56" i="62"/>
  <c r="KD57" i="62"/>
  <c r="KE57" i="62" s="1"/>
  <c r="KF57" i="62" s="1"/>
  <c r="KA61" i="62"/>
  <c r="KB61" i="62" s="1"/>
  <c r="KC61" i="62" s="1"/>
  <c r="KC74" i="62"/>
  <c r="KE74" i="62" s="1"/>
  <c r="KA76" i="62"/>
  <c r="KB76" i="62" s="1"/>
  <c r="KA78" i="62"/>
  <c r="KB78" i="62" s="1"/>
  <c r="KA80" i="62"/>
  <c r="KB80" i="62" s="1"/>
  <c r="KA82" i="62"/>
  <c r="KB82" i="62" s="1"/>
  <c r="KA84" i="62"/>
  <c r="KB84" i="62" s="1"/>
  <c r="KA86" i="62"/>
  <c r="KB86" i="62" s="1"/>
  <c r="KA88" i="62"/>
  <c r="KB88" i="62" s="1"/>
  <c r="KU28" i="62"/>
  <c r="KV28" i="62" s="1"/>
  <c r="KU30" i="62"/>
  <c r="KV30" i="62" s="1"/>
  <c r="KU32" i="62"/>
  <c r="KV32" i="62" s="1"/>
  <c r="KU34" i="62"/>
  <c r="KV34" i="62" s="1"/>
  <c r="KW34" i="62" s="1"/>
  <c r="KU36" i="62"/>
  <c r="KV36" i="62" s="1"/>
  <c r="KU38" i="62"/>
  <c r="KV38" i="62" s="1"/>
  <c r="KU40" i="62"/>
  <c r="KV40" i="62" s="1"/>
  <c r="KU47" i="62"/>
  <c r="KV47" i="62" s="1"/>
  <c r="KU51" i="62"/>
  <c r="KV51" i="62" s="1"/>
  <c r="KU55" i="62"/>
  <c r="KV55" i="62" s="1"/>
  <c r="KW58" i="62"/>
  <c r="KY58" i="62" s="1"/>
  <c r="KZ58" i="62" s="1"/>
  <c r="KU60" i="62"/>
  <c r="KV60" i="62" s="1"/>
  <c r="KU62" i="62"/>
  <c r="KV62" i="62" s="1"/>
  <c r="KU64" i="62"/>
  <c r="KV64" i="62" s="1"/>
  <c r="KU66" i="62"/>
  <c r="KV66" i="62" s="1"/>
  <c r="KW66" i="62" s="1"/>
  <c r="KU68" i="62"/>
  <c r="KV68" i="62" s="1"/>
  <c r="KU70" i="62"/>
  <c r="KV70" i="62" s="1"/>
  <c r="KU72" i="62"/>
  <c r="KV72" i="62" s="1"/>
  <c r="LH13" i="62"/>
  <c r="LH15" i="62"/>
  <c r="LH17" i="62"/>
  <c r="LH19" i="62"/>
  <c r="LH21" i="62"/>
  <c r="LH23" i="62"/>
  <c r="LH25" i="62"/>
  <c r="LG42" i="62"/>
  <c r="LI42" i="62" s="1"/>
  <c r="LJ42" i="62" s="1"/>
  <c r="LH45" i="62"/>
  <c r="LH47" i="62"/>
  <c r="LH49" i="62"/>
  <c r="LI49" i="62" s="1"/>
  <c r="LJ49" i="62" s="1"/>
  <c r="LH51" i="62"/>
  <c r="LI51" i="62" s="1"/>
  <c r="LJ51" i="62" s="1"/>
  <c r="LH53" i="62"/>
  <c r="LI53" i="62" s="1"/>
  <c r="LJ53" i="62" s="1"/>
  <c r="LH55" i="62"/>
  <c r="LI56" i="62"/>
  <c r="LJ56" i="62" s="1"/>
  <c r="LH57" i="62"/>
  <c r="LI57" i="62" s="1"/>
  <c r="LJ57" i="62" s="1"/>
  <c r="LE61" i="62"/>
  <c r="LF61" i="62" s="1"/>
  <c r="LG61" i="62" s="1"/>
  <c r="LE65" i="62"/>
  <c r="LF65" i="62" s="1"/>
  <c r="LE69" i="62"/>
  <c r="LF69" i="62" s="1"/>
  <c r="LE73" i="62"/>
  <c r="LF73" i="62" s="1"/>
  <c r="LH77" i="62"/>
  <c r="LH79" i="62"/>
  <c r="LI79" i="62" s="1"/>
  <c r="LH81" i="62"/>
  <c r="LH83" i="62"/>
  <c r="LH85" i="62"/>
  <c r="LH87" i="62"/>
  <c r="LI87" i="62" s="1"/>
  <c r="LH89" i="62"/>
  <c r="MA10" i="62"/>
  <c r="MC10" i="62" s="1"/>
  <c r="MD10" i="62" s="1"/>
  <c r="LY12" i="62"/>
  <c r="LZ12" i="62" s="1"/>
  <c r="LY14" i="62"/>
  <c r="LZ14" i="62" s="1"/>
  <c r="LY16" i="62"/>
  <c r="LZ16" i="62" s="1"/>
  <c r="LY18" i="62"/>
  <c r="LZ18" i="62" s="1"/>
  <c r="MA18" i="62" s="1"/>
  <c r="LY20" i="62"/>
  <c r="LZ20" i="62" s="1"/>
  <c r="LY22" i="62"/>
  <c r="LZ22" i="62" s="1"/>
  <c r="LY24" i="62"/>
  <c r="LZ24" i="62" s="1"/>
  <c r="LY44" i="62"/>
  <c r="LZ44" i="62" s="1"/>
  <c r="LY46" i="62"/>
  <c r="LZ46" i="62" s="1"/>
  <c r="LY48" i="62"/>
  <c r="LZ48" i="62" s="1"/>
  <c r="LY50" i="62"/>
  <c r="LZ50" i="62" s="1"/>
  <c r="MA50" i="62" s="1"/>
  <c r="LY52" i="62"/>
  <c r="LZ52" i="62" s="1"/>
  <c r="LY54" i="62"/>
  <c r="LZ54" i="62" s="1"/>
  <c r="LY56" i="62"/>
  <c r="LZ56" i="62" s="1"/>
  <c r="MB77" i="62"/>
  <c r="MB79" i="62"/>
  <c r="MB81" i="62"/>
  <c r="MB83" i="62"/>
  <c r="MC83" i="62" s="1"/>
  <c r="MB85" i="62"/>
  <c r="MB87" i="62"/>
  <c r="MB89" i="62"/>
  <c r="GR13" i="62"/>
  <c r="GR15" i="62"/>
  <c r="GS15" i="62" s="1"/>
  <c r="GT15" i="62" s="1"/>
  <c r="GR17" i="62"/>
  <c r="GS17" i="62" s="1"/>
  <c r="GT17" i="62" s="1"/>
  <c r="GR19" i="62"/>
  <c r="GS19" i="62" s="1"/>
  <c r="GT19" i="62" s="1"/>
  <c r="GR21" i="62"/>
  <c r="GS21" i="62" s="1"/>
  <c r="GT21" i="62" s="1"/>
  <c r="GR23" i="62"/>
  <c r="GS23" i="62" s="1"/>
  <c r="GT23" i="62" s="1"/>
  <c r="GR25" i="62"/>
  <c r="GS25" i="62" s="1"/>
  <c r="GT25" i="62" s="1"/>
  <c r="GQ42" i="62"/>
  <c r="GS42" i="62" s="1"/>
  <c r="GT42" i="62" s="1"/>
  <c r="GO44" i="62"/>
  <c r="GP44" i="62" s="1"/>
  <c r="GQ44" i="62" s="1"/>
  <c r="GO46" i="62"/>
  <c r="GP46" i="62" s="1"/>
  <c r="GO48" i="62"/>
  <c r="GP48" i="62" s="1"/>
  <c r="GS49" i="62"/>
  <c r="GT49" i="62" s="1"/>
  <c r="GO50" i="62"/>
  <c r="GP50" i="62" s="1"/>
  <c r="GO52" i="62"/>
  <c r="GP52" i="62" s="1"/>
  <c r="GS53" i="62"/>
  <c r="GT53" i="62" s="1"/>
  <c r="GO54" i="62"/>
  <c r="GP54" i="62" s="1"/>
  <c r="GO56" i="62"/>
  <c r="GP56" i="62" s="1"/>
  <c r="GS57" i="62"/>
  <c r="GT57" i="62" s="1"/>
  <c r="GR77" i="62"/>
  <c r="GR79" i="62"/>
  <c r="GS79" i="62" s="1"/>
  <c r="GT79" i="62" s="1"/>
  <c r="GR81" i="62"/>
  <c r="GS81" i="62" s="1"/>
  <c r="GT81" i="62" s="1"/>
  <c r="GR83" i="62"/>
  <c r="GS83" i="62" s="1"/>
  <c r="GT83" i="62" s="1"/>
  <c r="GR85" i="62"/>
  <c r="GS85" i="62" s="1"/>
  <c r="GT85" i="62" s="1"/>
  <c r="GR87" i="62"/>
  <c r="GS87" i="62" s="1"/>
  <c r="GT87" i="62" s="1"/>
  <c r="GR89" i="62"/>
  <c r="GS89" i="62" s="1"/>
  <c r="GT89" i="62" s="1"/>
  <c r="HU26" i="62"/>
  <c r="HW26" i="62" s="1"/>
  <c r="HX26" i="62" s="1"/>
  <c r="HV29" i="62"/>
  <c r="HV31" i="62"/>
  <c r="HW31" i="62" s="1"/>
  <c r="HV33" i="62"/>
  <c r="HW33" i="62" s="1"/>
  <c r="HV35" i="62"/>
  <c r="HW35" i="62" s="1"/>
  <c r="HV37" i="62"/>
  <c r="HW37" i="62" s="1"/>
  <c r="HV39" i="62"/>
  <c r="HW39" i="62" s="1"/>
  <c r="HW40" i="62"/>
  <c r="HX40" i="62" s="1"/>
  <c r="HV41" i="62"/>
  <c r="HW41" i="62" s="1"/>
  <c r="HS45" i="62"/>
  <c r="HT45" i="62" s="1"/>
  <c r="HU45" i="62" s="1"/>
  <c r="HS49" i="62"/>
  <c r="HT49" i="62" s="1"/>
  <c r="HS53" i="62"/>
  <c r="HT53" i="62" s="1"/>
  <c r="HV61" i="62"/>
  <c r="HV63" i="62"/>
  <c r="HW63" i="62" s="1"/>
  <c r="HV65" i="62"/>
  <c r="HW65" i="62" s="1"/>
  <c r="HV67" i="62"/>
  <c r="HV69" i="62"/>
  <c r="HW69" i="62" s="1"/>
  <c r="HV71" i="62"/>
  <c r="HW71" i="62" s="1"/>
  <c r="HV73" i="62"/>
  <c r="HW73" i="62" s="1"/>
  <c r="IE10" i="62"/>
  <c r="IG10" i="62" s="1"/>
  <c r="IH10" i="62" s="1"/>
  <c r="IC12" i="62"/>
  <c r="ID12" i="62" s="1"/>
  <c r="IC14" i="62"/>
  <c r="ID14" i="62" s="1"/>
  <c r="IC16" i="62"/>
  <c r="ID16" i="62" s="1"/>
  <c r="IE16" i="62" s="1"/>
  <c r="IC18" i="62"/>
  <c r="ID18" i="62" s="1"/>
  <c r="IC20" i="62"/>
  <c r="ID20" i="62" s="1"/>
  <c r="IC22" i="62"/>
  <c r="ID22" i="62" s="1"/>
  <c r="IC24" i="62"/>
  <c r="ID24" i="62" s="1"/>
  <c r="IC44" i="62"/>
  <c r="ID44" i="62" s="1"/>
  <c r="IC46" i="62"/>
  <c r="ID46" i="62" s="1"/>
  <c r="IC48" i="62"/>
  <c r="ID48" i="62" s="1"/>
  <c r="IE48" i="62" s="1"/>
  <c r="IC50" i="62"/>
  <c r="ID50" i="62" s="1"/>
  <c r="IC52" i="62"/>
  <c r="ID52" i="62" s="1"/>
  <c r="IC54" i="62"/>
  <c r="ID54" i="62" s="1"/>
  <c r="IC56" i="62"/>
  <c r="ID56" i="62" s="1"/>
  <c r="IF77" i="62"/>
  <c r="IF79" i="62"/>
  <c r="IF81" i="62"/>
  <c r="IF83" i="62"/>
  <c r="IF85" i="62"/>
  <c r="IF87" i="62"/>
  <c r="IG87" i="62" s="1"/>
  <c r="IF89" i="62"/>
  <c r="IO10" i="62"/>
  <c r="IQ10" i="62" s="1"/>
  <c r="IR10" i="62" s="1"/>
  <c r="IP13" i="62"/>
  <c r="IP15" i="62"/>
  <c r="IQ15" i="62" s="1"/>
  <c r="IR15" i="62" s="1"/>
  <c r="IP17" i="62"/>
  <c r="IQ17" i="62" s="1"/>
  <c r="IR17" i="62" s="1"/>
  <c r="IP19" i="62"/>
  <c r="IQ19" i="62" s="1"/>
  <c r="IR19" i="62" s="1"/>
  <c r="IP21" i="62"/>
  <c r="IQ21" i="62" s="1"/>
  <c r="IR21" i="62" s="1"/>
  <c r="IP23" i="62"/>
  <c r="IQ23" i="62" s="1"/>
  <c r="IR23" i="62" s="1"/>
  <c r="IQ24" i="62"/>
  <c r="IR24" i="62" s="1"/>
  <c r="IP25" i="62"/>
  <c r="IQ25" i="62" s="1"/>
  <c r="IR25" i="62" s="1"/>
  <c r="IO42" i="62"/>
  <c r="IQ42" i="62" s="1"/>
  <c r="IR42" i="62" s="1"/>
  <c r="IP45" i="62"/>
  <c r="IP47" i="62"/>
  <c r="IQ47" i="62" s="1"/>
  <c r="IR47" i="62" s="1"/>
  <c r="IP49" i="62"/>
  <c r="IQ49" i="62" s="1"/>
  <c r="IR49" i="62" s="1"/>
  <c r="IP51" i="62"/>
  <c r="IQ51" i="62" s="1"/>
  <c r="IR51" i="62" s="1"/>
  <c r="IP53" i="62"/>
  <c r="IQ53" i="62" s="1"/>
  <c r="IR53" i="62" s="1"/>
  <c r="IP55" i="62"/>
  <c r="IQ55" i="62" s="1"/>
  <c r="IR55" i="62" s="1"/>
  <c r="IQ56" i="62"/>
  <c r="IR56" i="62" s="1"/>
  <c r="IP57" i="62"/>
  <c r="IQ57" i="62" s="1"/>
  <c r="IR57" i="62" s="1"/>
  <c r="IO74" i="62"/>
  <c r="IQ74" i="62" s="1"/>
  <c r="IR74" i="62" s="1"/>
  <c r="IM76" i="62"/>
  <c r="IN76" i="62" s="1"/>
  <c r="IO76" i="62" s="1"/>
  <c r="IM78" i="62"/>
  <c r="IN78" i="62" s="1"/>
  <c r="IO78" i="62" s="1"/>
  <c r="IM80" i="62"/>
  <c r="IN80" i="62" s="1"/>
  <c r="IM82" i="62"/>
  <c r="IN82" i="62" s="1"/>
  <c r="IO82" i="62" s="1"/>
  <c r="IM84" i="62"/>
  <c r="IN84" i="62" s="1"/>
  <c r="IO84" i="62" s="1"/>
  <c r="IM86" i="62"/>
  <c r="IN86" i="62" s="1"/>
  <c r="IM88" i="62"/>
  <c r="IN88" i="62" s="1"/>
  <c r="JJ13" i="62"/>
  <c r="JJ15" i="62"/>
  <c r="JJ17" i="62"/>
  <c r="JJ19" i="62"/>
  <c r="JJ21" i="62"/>
  <c r="JJ23" i="62"/>
  <c r="JJ25" i="62"/>
  <c r="JI42" i="62"/>
  <c r="JK42" i="62" s="1"/>
  <c r="JL42" i="62" s="1"/>
  <c r="JJ45" i="62"/>
  <c r="JJ47" i="62"/>
  <c r="JK47" i="62" s="1"/>
  <c r="JL47" i="62" s="1"/>
  <c r="JJ49" i="62"/>
  <c r="JK49" i="62" s="1"/>
  <c r="JL49" i="62" s="1"/>
  <c r="JJ51" i="62"/>
  <c r="JK51" i="62" s="1"/>
  <c r="JL51" i="62" s="1"/>
  <c r="JJ53" i="62"/>
  <c r="JK53" i="62" s="1"/>
  <c r="JL53" i="62" s="1"/>
  <c r="JJ55" i="62"/>
  <c r="JK55" i="62" s="1"/>
  <c r="JL55" i="62" s="1"/>
  <c r="JK56" i="62"/>
  <c r="JL56" i="62" s="1"/>
  <c r="JJ57" i="62"/>
  <c r="JK57" i="62" s="1"/>
  <c r="JL57" i="62" s="1"/>
  <c r="JG61" i="62"/>
  <c r="JH61" i="62" s="1"/>
  <c r="JI61" i="62" s="1"/>
  <c r="JG65" i="62"/>
  <c r="JH65" i="62" s="1"/>
  <c r="JG69" i="62"/>
  <c r="JH69" i="62" s="1"/>
  <c r="JJ77" i="62"/>
  <c r="JJ79" i="62"/>
  <c r="JK79" i="62" s="1"/>
  <c r="JJ81" i="62"/>
  <c r="JJ83" i="62"/>
  <c r="JJ85" i="62"/>
  <c r="JJ87" i="62"/>
  <c r="JK87" i="62" s="1"/>
  <c r="JJ89" i="62"/>
  <c r="KC10" i="62"/>
  <c r="KE10" i="62" s="1"/>
  <c r="KA12" i="62"/>
  <c r="KB12" i="62" s="1"/>
  <c r="KA14" i="62"/>
  <c r="KB14" i="62" s="1"/>
  <c r="KA16" i="62"/>
  <c r="KB16" i="62" s="1"/>
  <c r="KA18" i="62"/>
  <c r="KB18" i="62" s="1"/>
  <c r="KA20" i="62"/>
  <c r="KB20" i="62" s="1"/>
  <c r="KA22" i="62"/>
  <c r="KB22" i="62" s="1"/>
  <c r="KA24" i="62"/>
  <c r="KB24" i="62" s="1"/>
  <c r="KA44" i="62"/>
  <c r="KB44" i="62" s="1"/>
  <c r="KA46" i="62"/>
  <c r="KB46" i="62" s="1"/>
  <c r="KE47" i="62"/>
  <c r="KA48" i="62"/>
  <c r="KB48" i="62" s="1"/>
  <c r="KA50" i="62"/>
  <c r="KB50" i="62" s="1"/>
  <c r="KE51" i="62"/>
  <c r="KA52" i="62"/>
  <c r="KB52" i="62" s="1"/>
  <c r="KA54" i="62"/>
  <c r="KB54" i="62" s="1"/>
  <c r="KE55" i="62"/>
  <c r="KA56" i="62"/>
  <c r="KB56" i="62" s="1"/>
  <c r="KD77" i="62"/>
  <c r="KD79" i="62"/>
  <c r="KD81" i="62"/>
  <c r="KD83" i="62"/>
  <c r="KD85" i="62"/>
  <c r="KD87" i="62"/>
  <c r="KD89" i="62"/>
  <c r="KW26" i="62"/>
  <c r="KY26" i="62" s="1"/>
  <c r="KZ26" i="62" s="1"/>
  <c r="KX29" i="62"/>
  <c r="KX31" i="62"/>
  <c r="KY31" i="62" s="1"/>
  <c r="KX33" i="62"/>
  <c r="KY33" i="62" s="1"/>
  <c r="KX35" i="62"/>
  <c r="KY35" i="62" s="1"/>
  <c r="KX37" i="62"/>
  <c r="KY37" i="62" s="1"/>
  <c r="KX39" i="62"/>
  <c r="KY39" i="62" s="1"/>
  <c r="KY40" i="62"/>
  <c r="KZ40" i="62" s="1"/>
  <c r="KX41" i="62"/>
  <c r="KY41" i="62" s="1"/>
  <c r="KU45" i="62"/>
  <c r="KV45" i="62" s="1"/>
  <c r="KW45" i="62" s="1"/>
  <c r="KU49" i="62"/>
  <c r="KV49" i="62" s="1"/>
  <c r="KU53" i="62"/>
  <c r="KV53" i="62" s="1"/>
  <c r="KX61" i="62"/>
  <c r="KX63" i="62"/>
  <c r="KX65" i="62"/>
  <c r="KX67" i="62"/>
  <c r="KX69" i="62"/>
  <c r="KY69" i="62" s="1"/>
  <c r="KX71" i="62"/>
  <c r="KX73" i="62"/>
  <c r="LG10" i="62"/>
  <c r="LI10" i="62" s="1"/>
  <c r="LJ10" i="62" s="1"/>
  <c r="LE12" i="62"/>
  <c r="LF12" i="62" s="1"/>
  <c r="LE14" i="62"/>
  <c r="LF14" i="62" s="1"/>
  <c r="LE16" i="62"/>
  <c r="LF16" i="62" s="1"/>
  <c r="LE18" i="62"/>
  <c r="LF18" i="62" s="1"/>
  <c r="LG18" i="62" s="1"/>
  <c r="LE20" i="62"/>
  <c r="LF20" i="62" s="1"/>
  <c r="LE22" i="62"/>
  <c r="LF22" i="62" s="1"/>
  <c r="LE24" i="62"/>
  <c r="LF24" i="62" s="1"/>
  <c r="LE44" i="62"/>
  <c r="LF44" i="62" s="1"/>
  <c r="LE46" i="62"/>
  <c r="LF46" i="62" s="1"/>
  <c r="LI47" i="62"/>
  <c r="LJ47" i="62" s="1"/>
  <c r="LE48" i="62"/>
  <c r="LF48" i="62" s="1"/>
  <c r="LE50" i="62"/>
  <c r="LF50" i="62" s="1"/>
  <c r="LG50" i="62" s="1"/>
  <c r="LE52" i="62"/>
  <c r="LF52" i="62" s="1"/>
  <c r="LE54" i="62"/>
  <c r="LF54" i="62" s="1"/>
  <c r="LI55" i="62"/>
  <c r="LJ55" i="62" s="1"/>
  <c r="LE56" i="62"/>
  <c r="LF56" i="62" s="1"/>
  <c r="LE63" i="62"/>
  <c r="LF63" i="62" s="1"/>
  <c r="LE67" i="62"/>
  <c r="LF67" i="62" s="1"/>
  <c r="LG74" i="62"/>
  <c r="LI74" i="62" s="1"/>
  <c r="LJ74" i="62" s="1"/>
  <c r="LE76" i="62"/>
  <c r="LF76" i="62" s="1"/>
  <c r="LE78" i="62"/>
  <c r="LF78" i="62" s="1"/>
  <c r="LE80" i="62"/>
  <c r="LF80" i="62" s="1"/>
  <c r="LE82" i="62"/>
  <c r="LF82" i="62" s="1"/>
  <c r="LG82" i="62" s="1"/>
  <c r="LE84" i="62"/>
  <c r="LF84" i="62" s="1"/>
  <c r="LE86" i="62"/>
  <c r="LF86" i="62" s="1"/>
  <c r="LE88" i="62"/>
  <c r="LF88" i="62" s="1"/>
  <c r="MB13" i="62"/>
  <c r="MB15" i="62"/>
  <c r="MB17" i="62"/>
  <c r="MB19" i="62"/>
  <c r="MB21" i="62"/>
  <c r="MB23" i="62"/>
  <c r="MB25" i="62"/>
  <c r="MA42" i="62"/>
  <c r="MC42" i="62" s="1"/>
  <c r="MD42" i="62" s="1"/>
  <c r="MB45" i="62"/>
  <c r="MB47" i="62"/>
  <c r="MC47" i="62" s="1"/>
  <c r="MD47" i="62" s="1"/>
  <c r="MB49" i="62"/>
  <c r="MC49" i="62" s="1"/>
  <c r="MD49" i="62" s="1"/>
  <c r="MB51" i="62"/>
  <c r="MC51" i="62" s="1"/>
  <c r="MD51" i="62" s="1"/>
  <c r="MB53" i="62"/>
  <c r="MC53" i="62" s="1"/>
  <c r="MD53" i="62" s="1"/>
  <c r="MB55" i="62"/>
  <c r="MC55" i="62" s="1"/>
  <c r="MD55" i="62" s="1"/>
  <c r="MC56" i="62"/>
  <c r="MD56" i="62" s="1"/>
  <c r="MB57" i="62"/>
  <c r="MC57" i="62" s="1"/>
  <c r="MD57" i="62" s="1"/>
  <c r="MA74" i="62"/>
  <c r="MC74" i="62" s="1"/>
  <c r="MD74" i="62" s="1"/>
  <c r="LY76" i="62"/>
  <c r="LZ76" i="62" s="1"/>
  <c r="LY78" i="62"/>
  <c r="LZ78" i="62" s="1"/>
  <c r="LY80" i="62"/>
  <c r="LZ80" i="62" s="1"/>
  <c r="LY82" i="62"/>
  <c r="LZ82" i="62" s="1"/>
  <c r="MA82" i="62" s="1"/>
  <c r="LY84" i="62"/>
  <c r="LZ84" i="62" s="1"/>
  <c r="LY86" i="62"/>
  <c r="LZ86" i="62" s="1"/>
  <c r="LY88" i="62"/>
  <c r="LZ88" i="62" s="1"/>
  <c r="OK41" i="62"/>
  <c r="OK73" i="62"/>
  <c r="OK24" i="62"/>
  <c r="OK56" i="62"/>
  <c r="OK88" i="62"/>
  <c r="OI10" i="62"/>
  <c r="OK10" i="62" s="1"/>
  <c r="OG12" i="62"/>
  <c r="OH12" i="62" s="1"/>
  <c r="OJ13" i="62"/>
  <c r="OG14" i="62"/>
  <c r="OH14" i="62" s="1"/>
  <c r="OI14" i="62" s="1"/>
  <c r="OJ15" i="62"/>
  <c r="OG16" i="62"/>
  <c r="OH16" i="62" s="1"/>
  <c r="OJ17" i="62"/>
  <c r="OK17" i="62" s="1"/>
  <c r="OG18" i="62"/>
  <c r="OH18" i="62" s="1"/>
  <c r="OJ19" i="62"/>
  <c r="OK19" i="62" s="1"/>
  <c r="OG20" i="62"/>
  <c r="OH20" i="62" s="1"/>
  <c r="OI20" i="62" s="1"/>
  <c r="OJ21" i="62"/>
  <c r="OK21" i="62" s="1"/>
  <c r="OG22" i="62"/>
  <c r="OH22" i="62" s="1"/>
  <c r="OJ23" i="62"/>
  <c r="OK23" i="62" s="1"/>
  <c r="OG24" i="62"/>
  <c r="OH24" i="62" s="1"/>
  <c r="OJ25" i="62"/>
  <c r="OK25" i="62" s="1"/>
  <c r="OJ28" i="62"/>
  <c r="OK28" i="62" s="1"/>
  <c r="OG29" i="62"/>
  <c r="OH29" i="62" s="1"/>
  <c r="OI29" i="62" s="1"/>
  <c r="OJ30" i="62"/>
  <c r="OG31" i="62"/>
  <c r="OH31" i="62" s="1"/>
  <c r="OI31" i="62" s="1"/>
  <c r="OJ32" i="62"/>
  <c r="OK32" i="62" s="1"/>
  <c r="OG33" i="62"/>
  <c r="OH33" i="62" s="1"/>
  <c r="OJ34" i="62"/>
  <c r="OK34" i="62" s="1"/>
  <c r="OG35" i="62"/>
  <c r="OH35" i="62" s="1"/>
  <c r="OJ36" i="62"/>
  <c r="OG37" i="62"/>
  <c r="OH37" i="62" s="1"/>
  <c r="OJ38" i="62"/>
  <c r="OK38" i="62" s="1"/>
  <c r="OG39" i="62"/>
  <c r="OH39" i="62" s="1"/>
  <c r="OJ40" i="62"/>
  <c r="OK40" i="62" s="1"/>
  <c r="OG41" i="62"/>
  <c r="OH41" i="62" s="1"/>
  <c r="OI42" i="62"/>
  <c r="OK42" i="62" s="1"/>
  <c r="OG44" i="62"/>
  <c r="OH44" i="62" s="1"/>
  <c r="OJ45" i="62"/>
  <c r="OG46" i="62"/>
  <c r="OH46" i="62" s="1"/>
  <c r="OI46" i="62" s="1"/>
  <c r="OJ47" i="62"/>
  <c r="OG48" i="62"/>
  <c r="OH48" i="62" s="1"/>
  <c r="OJ49" i="62"/>
  <c r="OK49" i="62" s="1"/>
  <c r="OG50" i="62"/>
  <c r="OH50" i="62" s="1"/>
  <c r="OJ51" i="62"/>
  <c r="OK51" i="62" s="1"/>
  <c r="OG52" i="62"/>
  <c r="OH52" i="62" s="1"/>
  <c r="OI52" i="62" s="1"/>
  <c r="OJ53" i="62"/>
  <c r="OK53" i="62" s="1"/>
  <c r="OG54" i="62"/>
  <c r="OH54" i="62" s="1"/>
  <c r="OJ55" i="62"/>
  <c r="OK55" i="62" s="1"/>
  <c r="OG56" i="62"/>
  <c r="OH56" i="62" s="1"/>
  <c r="OJ57" i="62"/>
  <c r="OK57" i="62" s="1"/>
  <c r="OJ60" i="62"/>
  <c r="OK60" i="62" s="1"/>
  <c r="OG61" i="62"/>
  <c r="OH61" i="62" s="1"/>
  <c r="OI61" i="62" s="1"/>
  <c r="OJ62" i="62"/>
  <c r="OG63" i="62"/>
  <c r="OH63" i="62" s="1"/>
  <c r="OI63" i="62" s="1"/>
  <c r="OJ64" i="62"/>
  <c r="OK64" i="62" s="1"/>
  <c r="OG65" i="62"/>
  <c r="OH65" i="62" s="1"/>
  <c r="OJ66" i="62"/>
  <c r="OK66" i="62" s="1"/>
  <c r="OG67" i="62"/>
  <c r="OH67" i="62" s="1"/>
  <c r="OJ68" i="62"/>
  <c r="OG69" i="62"/>
  <c r="OH69" i="62" s="1"/>
  <c r="OJ70" i="62"/>
  <c r="OK70" i="62" s="1"/>
  <c r="OG71" i="62"/>
  <c r="OH71" i="62" s="1"/>
  <c r="OJ72" i="62"/>
  <c r="OK72" i="62" s="1"/>
  <c r="OG73" i="62"/>
  <c r="OH73" i="62" s="1"/>
  <c r="OI74" i="62"/>
  <c r="OK74" i="62" s="1"/>
  <c r="OG76" i="62"/>
  <c r="OH76" i="62" s="1"/>
  <c r="OJ77" i="62"/>
  <c r="OG78" i="62"/>
  <c r="OH78" i="62" s="1"/>
  <c r="OI78" i="62" s="1"/>
  <c r="OJ79" i="62"/>
  <c r="OG80" i="62"/>
  <c r="OH80" i="62" s="1"/>
  <c r="OJ81" i="62"/>
  <c r="OK81" i="62" s="1"/>
  <c r="OG82" i="62"/>
  <c r="OH82" i="62" s="1"/>
  <c r="OJ83" i="62"/>
  <c r="OK83" i="62" s="1"/>
  <c r="OG84" i="62"/>
  <c r="OH84" i="62" s="1"/>
  <c r="OI84" i="62" s="1"/>
  <c r="OJ85" i="62"/>
  <c r="OK85" i="62" s="1"/>
  <c r="OG86" i="62"/>
  <c r="OH86" i="62" s="1"/>
  <c r="OJ87" i="62"/>
  <c r="OK87" i="62" s="1"/>
  <c r="OG88" i="62"/>
  <c r="OH88" i="62" s="1"/>
  <c r="OJ89" i="62"/>
  <c r="OK89" i="62" s="1"/>
  <c r="OJ12" i="62"/>
  <c r="OK12" i="62" s="1"/>
  <c r="OG13" i="62"/>
  <c r="OH13" i="62" s="1"/>
  <c r="OI13" i="62" s="1"/>
  <c r="OJ14" i="62"/>
  <c r="OK14" i="62" s="1"/>
  <c r="OG15" i="62"/>
  <c r="OH15" i="62" s="1"/>
  <c r="OI15" i="62" s="1"/>
  <c r="OJ16" i="62"/>
  <c r="OK16" i="62" s="1"/>
  <c r="OG17" i="62"/>
  <c r="OH17" i="62" s="1"/>
  <c r="OJ18" i="62"/>
  <c r="OK18" i="62" s="1"/>
  <c r="OG19" i="62"/>
  <c r="OH19" i="62" s="1"/>
  <c r="OJ20" i="62"/>
  <c r="OK20" i="62" s="1"/>
  <c r="OG21" i="62"/>
  <c r="OH21" i="62" s="1"/>
  <c r="OJ22" i="62"/>
  <c r="OK22" i="62" s="1"/>
  <c r="OG23" i="62"/>
  <c r="OH23" i="62" s="1"/>
  <c r="OI26" i="62"/>
  <c r="OK26" i="62" s="1"/>
  <c r="OG28" i="62"/>
  <c r="OH28" i="62" s="1"/>
  <c r="OJ29" i="62"/>
  <c r="OG30" i="62"/>
  <c r="OH30" i="62" s="1"/>
  <c r="OI30" i="62" s="1"/>
  <c r="OJ31" i="62"/>
  <c r="OG32" i="62"/>
  <c r="OH32" i="62" s="1"/>
  <c r="OJ33" i="62"/>
  <c r="OK33" i="62" s="1"/>
  <c r="OG34" i="62"/>
  <c r="OH34" i="62" s="1"/>
  <c r="OJ35" i="62"/>
  <c r="OK35" i="62" s="1"/>
  <c r="OG36" i="62"/>
  <c r="OH36" i="62" s="1"/>
  <c r="OI36" i="62" s="1"/>
  <c r="OJ37" i="62"/>
  <c r="OK37" i="62" s="1"/>
  <c r="OG38" i="62"/>
  <c r="OH38" i="62" s="1"/>
  <c r="OJ39" i="62"/>
  <c r="OK39" i="62" s="1"/>
  <c r="OJ44" i="62"/>
  <c r="OK44" i="62" s="1"/>
  <c r="OG45" i="62"/>
  <c r="OH45" i="62" s="1"/>
  <c r="OI45" i="62" s="1"/>
  <c r="OJ46" i="62"/>
  <c r="OK46" i="62" s="1"/>
  <c r="OG47" i="62"/>
  <c r="OH47" i="62" s="1"/>
  <c r="OI47" i="62" s="1"/>
  <c r="OJ48" i="62"/>
  <c r="OK48" i="62" s="1"/>
  <c r="OG49" i="62"/>
  <c r="OH49" i="62" s="1"/>
  <c r="OJ50" i="62"/>
  <c r="OK50" i="62" s="1"/>
  <c r="OG51" i="62"/>
  <c r="OH51" i="62" s="1"/>
  <c r="OJ52" i="62"/>
  <c r="OK52" i="62" s="1"/>
  <c r="OG53" i="62"/>
  <c r="OH53" i="62" s="1"/>
  <c r="OJ54" i="62"/>
  <c r="OK54" i="62" s="1"/>
  <c r="OG55" i="62"/>
  <c r="OH55" i="62" s="1"/>
  <c r="OI58" i="62"/>
  <c r="OK58" i="62" s="1"/>
  <c r="OG60" i="62"/>
  <c r="OH60" i="62" s="1"/>
  <c r="OJ61" i="62"/>
  <c r="OG62" i="62"/>
  <c r="OH62" i="62" s="1"/>
  <c r="OI62" i="62" s="1"/>
  <c r="OJ63" i="62"/>
  <c r="OG64" i="62"/>
  <c r="OH64" i="62" s="1"/>
  <c r="OJ65" i="62"/>
  <c r="OK65" i="62" s="1"/>
  <c r="OG66" i="62"/>
  <c r="OH66" i="62" s="1"/>
  <c r="OJ67" i="62"/>
  <c r="OK67" i="62" s="1"/>
  <c r="OG68" i="62"/>
  <c r="OH68" i="62" s="1"/>
  <c r="OI68" i="62" s="1"/>
  <c r="OJ69" i="62"/>
  <c r="OK69" i="62" s="1"/>
  <c r="OG70" i="62"/>
  <c r="OH70" i="62" s="1"/>
  <c r="OJ71" i="62"/>
  <c r="OK71" i="62" s="1"/>
  <c r="OJ76" i="62"/>
  <c r="OK76" i="62" s="1"/>
  <c r="OG77" i="62"/>
  <c r="OH77" i="62" s="1"/>
  <c r="OI77" i="62" s="1"/>
  <c r="OJ78" i="62"/>
  <c r="OK78" i="62" s="1"/>
  <c r="OG79" i="62"/>
  <c r="OH79" i="62" s="1"/>
  <c r="OI79" i="62" s="1"/>
  <c r="OJ80" i="62"/>
  <c r="OK80" i="62" s="1"/>
  <c r="OG81" i="62"/>
  <c r="OH81" i="62" s="1"/>
  <c r="OJ82" i="62"/>
  <c r="OK82" i="62" s="1"/>
  <c r="OG83" i="62"/>
  <c r="OH83" i="62" s="1"/>
  <c r="OJ84" i="62"/>
  <c r="OK84" i="62" s="1"/>
  <c r="OG85" i="62"/>
  <c r="OH85" i="62" s="1"/>
  <c r="OJ86" i="62"/>
  <c r="OK86" i="62" s="1"/>
  <c r="OG87" i="62"/>
  <c r="OH87" i="62" s="1"/>
  <c r="OA41" i="62"/>
  <c r="OA73" i="62"/>
  <c r="NY10" i="62"/>
  <c r="OA10" i="62" s="1"/>
  <c r="NW12" i="62"/>
  <c r="NX12" i="62" s="1"/>
  <c r="NZ13" i="62"/>
  <c r="NW14" i="62"/>
  <c r="NX14" i="62" s="1"/>
  <c r="NZ15" i="62"/>
  <c r="OA15" i="62" s="1"/>
  <c r="NW16" i="62"/>
  <c r="NX16" i="62" s="1"/>
  <c r="NZ17" i="62"/>
  <c r="OA17" i="62" s="1"/>
  <c r="NW18" i="62"/>
  <c r="NX18" i="62" s="1"/>
  <c r="NY18" i="62" s="1"/>
  <c r="NZ19" i="62"/>
  <c r="OA19" i="62" s="1"/>
  <c r="NW20" i="62"/>
  <c r="NX20" i="62" s="1"/>
  <c r="NZ21" i="62"/>
  <c r="OA21" i="62" s="1"/>
  <c r="NW22" i="62"/>
  <c r="NX22" i="62" s="1"/>
  <c r="NZ23" i="62"/>
  <c r="OA23" i="62" s="1"/>
  <c r="NW24" i="62"/>
  <c r="NX24" i="62" s="1"/>
  <c r="NY24" i="62" s="1"/>
  <c r="OA24" i="62" s="1"/>
  <c r="NZ25" i="62"/>
  <c r="OA25" i="62" s="1"/>
  <c r="NZ28" i="62"/>
  <c r="NW29" i="62"/>
  <c r="NX29" i="62" s="1"/>
  <c r="NY29" i="62" s="1"/>
  <c r="NZ30" i="62"/>
  <c r="OA30" i="62" s="1"/>
  <c r="NW31" i="62"/>
  <c r="NX31" i="62" s="1"/>
  <c r="NZ32" i="62"/>
  <c r="OA32" i="62" s="1"/>
  <c r="NW33" i="62"/>
  <c r="NX33" i="62" s="1"/>
  <c r="NZ34" i="62"/>
  <c r="NW35" i="62"/>
  <c r="NX35" i="62" s="1"/>
  <c r="NZ36" i="62"/>
  <c r="OA36" i="62" s="1"/>
  <c r="NW37" i="62"/>
  <c r="NX37" i="62" s="1"/>
  <c r="NZ38" i="62"/>
  <c r="OA38" i="62" s="1"/>
  <c r="NW39" i="62"/>
  <c r="NX39" i="62" s="1"/>
  <c r="NZ40" i="62"/>
  <c r="OA40" i="62" s="1"/>
  <c r="NW41" i="62"/>
  <c r="NX41" i="62" s="1"/>
  <c r="NY42" i="62"/>
  <c r="OA42" i="62" s="1"/>
  <c r="NW44" i="62"/>
  <c r="NX44" i="62" s="1"/>
  <c r="NZ45" i="62"/>
  <c r="NW46" i="62"/>
  <c r="NX46" i="62" s="1"/>
  <c r="NZ47" i="62"/>
  <c r="OA47" i="62" s="1"/>
  <c r="NW48" i="62"/>
  <c r="NX48" i="62" s="1"/>
  <c r="NZ49" i="62"/>
  <c r="OA49" i="62" s="1"/>
  <c r="NW50" i="62"/>
  <c r="NX50" i="62" s="1"/>
  <c r="NY50" i="62" s="1"/>
  <c r="NZ51" i="62"/>
  <c r="OA51" i="62" s="1"/>
  <c r="NW52" i="62"/>
  <c r="NX52" i="62" s="1"/>
  <c r="NZ53" i="62"/>
  <c r="OA53" i="62" s="1"/>
  <c r="NW54" i="62"/>
  <c r="NX54" i="62" s="1"/>
  <c r="NZ55" i="62"/>
  <c r="OA55" i="62" s="1"/>
  <c r="NW56" i="62"/>
  <c r="NX56" i="62" s="1"/>
  <c r="NY56" i="62" s="1"/>
  <c r="OA56" i="62" s="1"/>
  <c r="NZ57" i="62"/>
  <c r="OA57" i="62" s="1"/>
  <c r="NZ60" i="62"/>
  <c r="NW61" i="62"/>
  <c r="NX61" i="62" s="1"/>
  <c r="NY61" i="62" s="1"/>
  <c r="NZ62" i="62"/>
  <c r="OA62" i="62" s="1"/>
  <c r="NW63" i="62"/>
  <c r="NX63" i="62" s="1"/>
  <c r="NZ64" i="62"/>
  <c r="OA64" i="62" s="1"/>
  <c r="NW65" i="62"/>
  <c r="NX65" i="62" s="1"/>
  <c r="NZ66" i="62"/>
  <c r="NW67" i="62"/>
  <c r="NX67" i="62" s="1"/>
  <c r="NZ68" i="62"/>
  <c r="OA68" i="62" s="1"/>
  <c r="NW69" i="62"/>
  <c r="NX69" i="62" s="1"/>
  <c r="NZ70" i="62"/>
  <c r="OA70" i="62" s="1"/>
  <c r="NW71" i="62"/>
  <c r="NX71" i="62" s="1"/>
  <c r="NZ72" i="62"/>
  <c r="OA72" i="62" s="1"/>
  <c r="NW73" i="62"/>
  <c r="NX73" i="62" s="1"/>
  <c r="NY74" i="62"/>
  <c r="OA74" i="62" s="1"/>
  <c r="NW76" i="62"/>
  <c r="NX76" i="62" s="1"/>
  <c r="NZ77" i="62"/>
  <c r="NW78" i="62"/>
  <c r="NX78" i="62" s="1"/>
  <c r="NZ79" i="62"/>
  <c r="OA79" i="62" s="1"/>
  <c r="NW80" i="62"/>
  <c r="NX80" i="62" s="1"/>
  <c r="NZ81" i="62"/>
  <c r="OA81" i="62" s="1"/>
  <c r="NW82" i="62"/>
  <c r="NX82" i="62" s="1"/>
  <c r="NY82" i="62" s="1"/>
  <c r="NZ83" i="62"/>
  <c r="OA83" i="62" s="1"/>
  <c r="NW84" i="62"/>
  <c r="NX84" i="62" s="1"/>
  <c r="NZ85" i="62"/>
  <c r="OA85" i="62" s="1"/>
  <c r="NW86" i="62"/>
  <c r="NX86" i="62" s="1"/>
  <c r="NZ87" i="62"/>
  <c r="OA87" i="62" s="1"/>
  <c r="NW88" i="62"/>
  <c r="NX88" i="62" s="1"/>
  <c r="NY88" i="62" s="1"/>
  <c r="OA88" i="62" s="1"/>
  <c r="NZ89" i="62"/>
  <c r="OA89" i="62" s="1"/>
  <c r="NZ12" i="62"/>
  <c r="NW13" i="62"/>
  <c r="NX13" i="62" s="1"/>
  <c r="NY13" i="62" s="1"/>
  <c r="NZ14" i="62"/>
  <c r="OA14" i="62" s="1"/>
  <c r="NW15" i="62"/>
  <c r="NX15" i="62" s="1"/>
  <c r="NZ16" i="62"/>
  <c r="OA16" i="62" s="1"/>
  <c r="NW17" i="62"/>
  <c r="NX17" i="62" s="1"/>
  <c r="NZ18" i="62"/>
  <c r="OA18" i="62" s="1"/>
  <c r="NW19" i="62"/>
  <c r="NX19" i="62" s="1"/>
  <c r="NZ20" i="62"/>
  <c r="OA20" i="62" s="1"/>
  <c r="NW21" i="62"/>
  <c r="NX21" i="62" s="1"/>
  <c r="NZ22" i="62"/>
  <c r="OA22" i="62" s="1"/>
  <c r="NW23" i="62"/>
  <c r="NX23" i="62" s="1"/>
  <c r="NY26" i="62"/>
  <c r="OA26" i="62" s="1"/>
  <c r="NW28" i="62"/>
  <c r="NX28" i="62" s="1"/>
  <c r="NZ29" i="62"/>
  <c r="NW30" i="62"/>
  <c r="NX30" i="62" s="1"/>
  <c r="NZ31" i="62"/>
  <c r="OA31" i="62" s="1"/>
  <c r="NW32" i="62"/>
  <c r="NX32" i="62" s="1"/>
  <c r="NZ33" i="62"/>
  <c r="OA33" i="62" s="1"/>
  <c r="NW34" i="62"/>
  <c r="NX34" i="62" s="1"/>
  <c r="NY34" i="62" s="1"/>
  <c r="NZ35" i="62"/>
  <c r="OA35" i="62" s="1"/>
  <c r="NW36" i="62"/>
  <c r="NX36" i="62" s="1"/>
  <c r="NZ37" i="62"/>
  <c r="OA37" i="62" s="1"/>
  <c r="NW38" i="62"/>
  <c r="NX38" i="62" s="1"/>
  <c r="NZ39" i="62"/>
  <c r="OA39" i="62" s="1"/>
  <c r="NZ44" i="62"/>
  <c r="NW45" i="62"/>
  <c r="NX45" i="62" s="1"/>
  <c r="NY45" i="62" s="1"/>
  <c r="NZ46" i="62"/>
  <c r="OA46" i="62" s="1"/>
  <c r="NW47" i="62"/>
  <c r="NX47" i="62" s="1"/>
  <c r="NZ48" i="62"/>
  <c r="OA48" i="62" s="1"/>
  <c r="NW49" i="62"/>
  <c r="NX49" i="62" s="1"/>
  <c r="NZ50" i="62"/>
  <c r="OA50" i="62" s="1"/>
  <c r="NW51" i="62"/>
  <c r="NX51" i="62" s="1"/>
  <c r="NZ52" i="62"/>
  <c r="OA52" i="62" s="1"/>
  <c r="NW53" i="62"/>
  <c r="NX53" i="62" s="1"/>
  <c r="NZ54" i="62"/>
  <c r="OA54" i="62" s="1"/>
  <c r="NW55" i="62"/>
  <c r="NX55" i="62" s="1"/>
  <c r="NY58" i="62"/>
  <c r="OA58" i="62" s="1"/>
  <c r="NW60" i="62"/>
  <c r="NX60" i="62" s="1"/>
  <c r="NZ61" i="62"/>
  <c r="NW62" i="62"/>
  <c r="NX62" i="62" s="1"/>
  <c r="NZ63" i="62"/>
  <c r="OA63" i="62" s="1"/>
  <c r="NW64" i="62"/>
  <c r="NX64" i="62" s="1"/>
  <c r="NZ65" i="62"/>
  <c r="OA65" i="62" s="1"/>
  <c r="NW66" i="62"/>
  <c r="NX66" i="62" s="1"/>
  <c r="NY66" i="62" s="1"/>
  <c r="NZ67" i="62"/>
  <c r="OA67" i="62" s="1"/>
  <c r="NW68" i="62"/>
  <c r="NX68" i="62" s="1"/>
  <c r="NZ69" i="62"/>
  <c r="OA69" i="62" s="1"/>
  <c r="NW70" i="62"/>
  <c r="NX70" i="62" s="1"/>
  <c r="NZ71" i="62"/>
  <c r="OA71" i="62" s="1"/>
  <c r="NZ76" i="62"/>
  <c r="NW77" i="62"/>
  <c r="NX77" i="62" s="1"/>
  <c r="NY77" i="62" s="1"/>
  <c r="NZ78" i="62"/>
  <c r="OA78" i="62" s="1"/>
  <c r="NW79" i="62"/>
  <c r="NX79" i="62" s="1"/>
  <c r="NZ80" i="62"/>
  <c r="OA80" i="62" s="1"/>
  <c r="NW81" i="62"/>
  <c r="NX81" i="62" s="1"/>
  <c r="NZ82" i="62"/>
  <c r="OA82" i="62" s="1"/>
  <c r="NW83" i="62"/>
  <c r="NX83" i="62" s="1"/>
  <c r="NZ84" i="62"/>
  <c r="OA84" i="62" s="1"/>
  <c r="NW85" i="62"/>
  <c r="NX85" i="62" s="1"/>
  <c r="NZ86" i="62"/>
  <c r="OA86" i="62" s="1"/>
  <c r="NW87" i="62"/>
  <c r="NX87" i="62" s="1"/>
  <c r="NQ41" i="62"/>
  <c r="NQ73" i="62"/>
  <c r="NQ24" i="62"/>
  <c r="NQ56" i="62"/>
  <c r="NQ88" i="62"/>
  <c r="NO10" i="62"/>
  <c r="NQ10" i="62" s="1"/>
  <c r="NM12" i="62"/>
  <c r="NN12" i="62" s="1"/>
  <c r="NP13" i="62"/>
  <c r="NM14" i="62"/>
  <c r="NN14" i="62" s="1"/>
  <c r="NP15" i="62"/>
  <c r="NQ15" i="62" s="1"/>
  <c r="NM16" i="62"/>
  <c r="NN16" i="62" s="1"/>
  <c r="NP17" i="62"/>
  <c r="NQ17" i="62" s="1"/>
  <c r="NM18" i="62"/>
  <c r="NN18" i="62" s="1"/>
  <c r="NO18" i="62" s="1"/>
  <c r="NP19" i="62"/>
  <c r="NQ19" i="62" s="1"/>
  <c r="NM20" i="62"/>
  <c r="NN20" i="62" s="1"/>
  <c r="NP21" i="62"/>
  <c r="NQ21" i="62" s="1"/>
  <c r="NM22" i="62"/>
  <c r="NN22" i="62" s="1"/>
  <c r="NP23" i="62"/>
  <c r="NQ23" i="62" s="1"/>
  <c r="NM24" i="62"/>
  <c r="NN24" i="62" s="1"/>
  <c r="NP25" i="62"/>
  <c r="NQ25" i="62" s="1"/>
  <c r="NP28" i="62"/>
  <c r="NM29" i="62"/>
  <c r="NN29" i="62" s="1"/>
  <c r="NO29" i="62" s="1"/>
  <c r="NP30" i="62"/>
  <c r="NQ30" i="62" s="1"/>
  <c r="NM31" i="62"/>
  <c r="NN31" i="62" s="1"/>
  <c r="NP32" i="62"/>
  <c r="NQ32" i="62" s="1"/>
  <c r="NM33" i="62"/>
  <c r="NN33" i="62" s="1"/>
  <c r="NP34" i="62"/>
  <c r="NM35" i="62"/>
  <c r="NN35" i="62" s="1"/>
  <c r="NP36" i="62"/>
  <c r="NQ36" i="62" s="1"/>
  <c r="NM37" i="62"/>
  <c r="NN37" i="62" s="1"/>
  <c r="NP38" i="62"/>
  <c r="NQ38" i="62" s="1"/>
  <c r="NM39" i="62"/>
  <c r="NN39" i="62" s="1"/>
  <c r="NP40" i="62"/>
  <c r="NQ40" i="62" s="1"/>
  <c r="NM41" i="62"/>
  <c r="NN41" i="62" s="1"/>
  <c r="NO42" i="62"/>
  <c r="NQ42" i="62" s="1"/>
  <c r="NM44" i="62"/>
  <c r="NN44" i="62" s="1"/>
  <c r="NP45" i="62"/>
  <c r="NM46" i="62"/>
  <c r="NN46" i="62" s="1"/>
  <c r="NP47" i="62"/>
  <c r="NQ47" i="62" s="1"/>
  <c r="NM48" i="62"/>
  <c r="NN48" i="62" s="1"/>
  <c r="NP49" i="62"/>
  <c r="NQ49" i="62" s="1"/>
  <c r="NM50" i="62"/>
  <c r="NN50" i="62" s="1"/>
  <c r="NO50" i="62" s="1"/>
  <c r="NP51" i="62"/>
  <c r="NQ51" i="62" s="1"/>
  <c r="NM52" i="62"/>
  <c r="NN52" i="62" s="1"/>
  <c r="NP53" i="62"/>
  <c r="NQ53" i="62" s="1"/>
  <c r="NM54" i="62"/>
  <c r="NN54" i="62" s="1"/>
  <c r="NP55" i="62"/>
  <c r="NQ55" i="62" s="1"/>
  <c r="NM56" i="62"/>
  <c r="NN56" i="62" s="1"/>
  <c r="NP57" i="62"/>
  <c r="NQ57" i="62" s="1"/>
  <c r="NP60" i="62"/>
  <c r="NM61" i="62"/>
  <c r="NN61" i="62" s="1"/>
  <c r="NO61" i="62" s="1"/>
  <c r="NP62" i="62"/>
  <c r="NQ62" i="62" s="1"/>
  <c r="NM63" i="62"/>
  <c r="NN63" i="62" s="1"/>
  <c r="NP64" i="62"/>
  <c r="NQ64" i="62" s="1"/>
  <c r="NM65" i="62"/>
  <c r="NN65" i="62" s="1"/>
  <c r="NP66" i="62"/>
  <c r="NM67" i="62"/>
  <c r="NN67" i="62" s="1"/>
  <c r="NP68" i="62"/>
  <c r="NQ68" i="62" s="1"/>
  <c r="NM69" i="62"/>
  <c r="NN69" i="62" s="1"/>
  <c r="NP70" i="62"/>
  <c r="NQ70" i="62" s="1"/>
  <c r="NM71" i="62"/>
  <c r="NN71" i="62" s="1"/>
  <c r="NP72" i="62"/>
  <c r="NQ72" i="62" s="1"/>
  <c r="NM73" i="62"/>
  <c r="NN73" i="62" s="1"/>
  <c r="NO74" i="62"/>
  <c r="NQ74" i="62" s="1"/>
  <c r="NM76" i="62"/>
  <c r="NN76" i="62" s="1"/>
  <c r="NP77" i="62"/>
  <c r="NM78" i="62"/>
  <c r="NN78" i="62" s="1"/>
  <c r="NP79" i="62"/>
  <c r="NQ79" i="62" s="1"/>
  <c r="NM80" i="62"/>
  <c r="NN80" i="62" s="1"/>
  <c r="NP81" i="62"/>
  <c r="NQ81" i="62" s="1"/>
  <c r="NM82" i="62"/>
  <c r="NN82" i="62" s="1"/>
  <c r="NO82" i="62" s="1"/>
  <c r="NP83" i="62"/>
  <c r="NQ83" i="62" s="1"/>
  <c r="NM84" i="62"/>
  <c r="NN84" i="62" s="1"/>
  <c r="NP85" i="62"/>
  <c r="NQ85" i="62" s="1"/>
  <c r="NM86" i="62"/>
  <c r="NN86" i="62" s="1"/>
  <c r="NP87" i="62"/>
  <c r="NQ87" i="62" s="1"/>
  <c r="NM88" i="62"/>
  <c r="NN88" i="62" s="1"/>
  <c r="NP89" i="62"/>
  <c r="NQ89" i="62" s="1"/>
  <c r="NP12" i="62"/>
  <c r="NM13" i="62"/>
  <c r="NN13" i="62" s="1"/>
  <c r="NO13" i="62" s="1"/>
  <c r="NP14" i="62"/>
  <c r="NQ14" i="62" s="1"/>
  <c r="NM15" i="62"/>
  <c r="NN15" i="62" s="1"/>
  <c r="NP16" i="62"/>
  <c r="NQ16" i="62" s="1"/>
  <c r="NM17" i="62"/>
  <c r="NN17" i="62" s="1"/>
  <c r="NP18" i="62"/>
  <c r="NQ18" i="62" s="1"/>
  <c r="NM19" i="62"/>
  <c r="NN19" i="62" s="1"/>
  <c r="NP20" i="62"/>
  <c r="NQ20" i="62" s="1"/>
  <c r="NM21" i="62"/>
  <c r="NN21" i="62" s="1"/>
  <c r="NP22" i="62"/>
  <c r="NQ22" i="62" s="1"/>
  <c r="NM23" i="62"/>
  <c r="NN23" i="62" s="1"/>
  <c r="NO26" i="62"/>
  <c r="NQ26" i="62" s="1"/>
  <c r="NM28" i="62"/>
  <c r="NN28" i="62" s="1"/>
  <c r="NP29" i="62"/>
  <c r="NM30" i="62"/>
  <c r="NN30" i="62" s="1"/>
  <c r="NP31" i="62"/>
  <c r="NQ31" i="62" s="1"/>
  <c r="NM32" i="62"/>
  <c r="NN32" i="62" s="1"/>
  <c r="NP33" i="62"/>
  <c r="NQ33" i="62" s="1"/>
  <c r="NM34" i="62"/>
  <c r="NN34" i="62" s="1"/>
  <c r="NO34" i="62" s="1"/>
  <c r="NP35" i="62"/>
  <c r="NQ35" i="62" s="1"/>
  <c r="NM36" i="62"/>
  <c r="NN36" i="62" s="1"/>
  <c r="NP37" i="62"/>
  <c r="NQ37" i="62" s="1"/>
  <c r="NM38" i="62"/>
  <c r="NN38" i="62" s="1"/>
  <c r="NP39" i="62"/>
  <c r="NQ39" i="62" s="1"/>
  <c r="NP44" i="62"/>
  <c r="NM45" i="62"/>
  <c r="NN45" i="62" s="1"/>
  <c r="NO45" i="62" s="1"/>
  <c r="NP46" i="62"/>
  <c r="NQ46" i="62" s="1"/>
  <c r="NM47" i="62"/>
  <c r="NN47" i="62" s="1"/>
  <c r="NP48" i="62"/>
  <c r="NQ48" i="62" s="1"/>
  <c r="NM49" i="62"/>
  <c r="NN49" i="62" s="1"/>
  <c r="NP50" i="62"/>
  <c r="NQ50" i="62" s="1"/>
  <c r="NM51" i="62"/>
  <c r="NN51" i="62" s="1"/>
  <c r="NP52" i="62"/>
  <c r="NQ52" i="62" s="1"/>
  <c r="NM53" i="62"/>
  <c r="NN53" i="62" s="1"/>
  <c r="NP54" i="62"/>
  <c r="NQ54" i="62" s="1"/>
  <c r="NM55" i="62"/>
  <c r="NN55" i="62" s="1"/>
  <c r="NO58" i="62"/>
  <c r="NQ58" i="62" s="1"/>
  <c r="NM60" i="62"/>
  <c r="NN60" i="62" s="1"/>
  <c r="NP61" i="62"/>
  <c r="NM62" i="62"/>
  <c r="NN62" i="62" s="1"/>
  <c r="NP63" i="62"/>
  <c r="NQ63" i="62" s="1"/>
  <c r="NM64" i="62"/>
  <c r="NN64" i="62" s="1"/>
  <c r="NP65" i="62"/>
  <c r="NQ65" i="62" s="1"/>
  <c r="NM66" i="62"/>
  <c r="NN66" i="62" s="1"/>
  <c r="NO66" i="62" s="1"/>
  <c r="NP67" i="62"/>
  <c r="NQ67" i="62" s="1"/>
  <c r="NM68" i="62"/>
  <c r="NN68" i="62" s="1"/>
  <c r="NP69" i="62"/>
  <c r="NQ69" i="62" s="1"/>
  <c r="NM70" i="62"/>
  <c r="NN70" i="62" s="1"/>
  <c r="NP71" i="62"/>
  <c r="NQ71" i="62" s="1"/>
  <c r="NP76" i="62"/>
  <c r="NM77" i="62"/>
  <c r="NN77" i="62" s="1"/>
  <c r="NO77" i="62" s="1"/>
  <c r="NP78" i="62"/>
  <c r="NQ78" i="62" s="1"/>
  <c r="NM79" i="62"/>
  <c r="NN79" i="62" s="1"/>
  <c r="NP80" i="62"/>
  <c r="NQ80" i="62" s="1"/>
  <c r="NM81" i="62"/>
  <c r="NN81" i="62" s="1"/>
  <c r="NP82" i="62"/>
  <c r="NQ82" i="62" s="1"/>
  <c r="NM83" i="62"/>
  <c r="NN83" i="62" s="1"/>
  <c r="NP84" i="62"/>
  <c r="NQ84" i="62" s="1"/>
  <c r="NM85" i="62"/>
  <c r="NN85" i="62" s="1"/>
  <c r="NP86" i="62"/>
  <c r="NQ86" i="62" s="1"/>
  <c r="NM87" i="62"/>
  <c r="NN87" i="62" s="1"/>
  <c r="NG41" i="62"/>
  <c r="NG73" i="62"/>
  <c r="NG24" i="62"/>
  <c r="NG56" i="62"/>
  <c r="NG88" i="62"/>
  <c r="NE10" i="62"/>
  <c r="NG10" i="62" s="1"/>
  <c r="NC12" i="62"/>
  <c r="ND12" i="62" s="1"/>
  <c r="NE12" i="62" s="1"/>
  <c r="NF13" i="62"/>
  <c r="NC14" i="62"/>
  <c r="ND14" i="62" s="1"/>
  <c r="NF15" i="62"/>
  <c r="NG15" i="62" s="1"/>
  <c r="NC16" i="62"/>
  <c r="ND16" i="62" s="1"/>
  <c r="NF17" i="62"/>
  <c r="NG17" i="62" s="1"/>
  <c r="NC18" i="62"/>
  <c r="ND18" i="62" s="1"/>
  <c r="NE18" i="62" s="1"/>
  <c r="NF19" i="62"/>
  <c r="NC20" i="62"/>
  <c r="ND20" i="62" s="1"/>
  <c r="NE20" i="62" s="1"/>
  <c r="NF21" i="62"/>
  <c r="NG21" i="62" s="1"/>
  <c r="NC22" i="62"/>
  <c r="ND22" i="62" s="1"/>
  <c r="NF23" i="62"/>
  <c r="NG23" i="62" s="1"/>
  <c r="NC24" i="62"/>
  <c r="ND24" i="62" s="1"/>
  <c r="NF25" i="62"/>
  <c r="NG25" i="62" s="1"/>
  <c r="NF28" i="62"/>
  <c r="NC29" i="62"/>
  <c r="ND29" i="62" s="1"/>
  <c r="NE29" i="62" s="1"/>
  <c r="NF30" i="62"/>
  <c r="NG30" i="62" s="1"/>
  <c r="NC31" i="62"/>
  <c r="ND31" i="62" s="1"/>
  <c r="NF32" i="62"/>
  <c r="NG32" i="62" s="1"/>
  <c r="NC33" i="62"/>
  <c r="ND33" i="62" s="1"/>
  <c r="NF34" i="62"/>
  <c r="NC35" i="62"/>
  <c r="ND35" i="62" s="1"/>
  <c r="NE35" i="62" s="1"/>
  <c r="NF36" i="62"/>
  <c r="NC37" i="62"/>
  <c r="ND37" i="62" s="1"/>
  <c r="NF38" i="62"/>
  <c r="NG38" i="62" s="1"/>
  <c r="NC39" i="62"/>
  <c r="ND39" i="62" s="1"/>
  <c r="NF40" i="62"/>
  <c r="NG40" i="62" s="1"/>
  <c r="NC41" i="62"/>
  <c r="ND41" i="62" s="1"/>
  <c r="NE42" i="62"/>
  <c r="NG42" i="62" s="1"/>
  <c r="NC44" i="62"/>
  <c r="ND44" i="62" s="1"/>
  <c r="NE44" i="62" s="1"/>
  <c r="NF45" i="62"/>
  <c r="NC46" i="62"/>
  <c r="ND46" i="62" s="1"/>
  <c r="NF47" i="62"/>
  <c r="NG47" i="62" s="1"/>
  <c r="NC48" i="62"/>
  <c r="ND48" i="62" s="1"/>
  <c r="NF49" i="62"/>
  <c r="NG49" i="62" s="1"/>
  <c r="NC50" i="62"/>
  <c r="ND50" i="62" s="1"/>
  <c r="NE50" i="62" s="1"/>
  <c r="NF51" i="62"/>
  <c r="NC52" i="62"/>
  <c r="ND52" i="62" s="1"/>
  <c r="NE52" i="62" s="1"/>
  <c r="NF53" i="62"/>
  <c r="NG53" i="62" s="1"/>
  <c r="NC54" i="62"/>
  <c r="ND54" i="62" s="1"/>
  <c r="NF55" i="62"/>
  <c r="NG55" i="62" s="1"/>
  <c r="NC56" i="62"/>
  <c r="ND56" i="62" s="1"/>
  <c r="NF57" i="62"/>
  <c r="NG57" i="62" s="1"/>
  <c r="NF60" i="62"/>
  <c r="NC61" i="62"/>
  <c r="ND61" i="62" s="1"/>
  <c r="NE61" i="62" s="1"/>
  <c r="NF62" i="62"/>
  <c r="NG62" i="62" s="1"/>
  <c r="NC63" i="62"/>
  <c r="ND63" i="62" s="1"/>
  <c r="NF64" i="62"/>
  <c r="NG64" i="62" s="1"/>
  <c r="NC65" i="62"/>
  <c r="ND65" i="62" s="1"/>
  <c r="NF66" i="62"/>
  <c r="NC67" i="62"/>
  <c r="ND67" i="62" s="1"/>
  <c r="NE67" i="62" s="1"/>
  <c r="NF68" i="62"/>
  <c r="NC69" i="62"/>
  <c r="ND69" i="62" s="1"/>
  <c r="NF70" i="62"/>
  <c r="NG70" i="62" s="1"/>
  <c r="NC71" i="62"/>
  <c r="ND71" i="62" s="1"/>
  <c r="NF72" i="62"/>
  <c r="NG72" i="62" s="1"/>
  <c r="NC73" i="62"/>
  <c r="ND73" i="62" s="1"/>
  <c r="NE74" i="62"/>
  <c r="NG74" i="62" s="1"/>
  <c r="NC76" i="62"/>
  <c r="ND76" i="62" s="1"/>
  <c r="NE76" i="62" s="1"/>
  <c r="NF77" i="62"/>
  <c r="NC78" i="62"/>
  <c r="ND78" i="62" s="1"/>
  <c r="NF79" i="62"/>
  <c r="NG79" i="62" s="1"/>
  <c r="NC80" i="62"/>
  <c r="ND80" i="62" s="1"/>
  <c r="NF81" i="62"/>
  <c r="NG81" i="62" s="1"/>
  <c r="NC82" i="62"/>
  <c r="ND82" i="62" s="1"/>
  <c r="NE82" i="62" s="1"/>
  <c r="NF83" i="62"/>
  <c r="NC84" i="62"/>
  <c r="ND84" i="62" s="1"/>
  <c r="NE84" i="62" s="1"/>
  <c r="NF85" i="62"/>
  <c r="NG85" i="62" s="1"/>
  <c r="NC86" i="62"/>
  <c r="ND86" i="62" s="1"/>
  <c r="NF87" i="62"/>
  <c r="NG87" i="62" s="1"/>
  <c r="NC88" i="62"/>
  <c r="ND88" i="62" s="1"/>
  <c r="NF89" i="62"/>
  <c r="NG89" i="62" s="1"/>
  <c r="NF12" i="62"/>
  <c r="NG12" i="62" s="1"/>
  <c r="NC13" i="62"/>
  <c r="ND13" i="62" s="1"/>
  <c r="NE13" i="62" s="1"/>
  <c r="NF14" i="62"/>
  <c r="NG14" i="62" s="1"/>
  <c r="NC15" i="62"/>
  <c r="ND15" i="62" s="1"/>
  <c r="NF16" i="62"/>
  <c r="NG16" i="62" s="1"/>
  <c r="NC17" i="62"/>
  <c r="ND17" i="62" s="1"/>
  <c r="NF18" i="62"/>
  <c r="NG18" i="62" s="1"/>
  <c r="NC19" i="62"/>
  <c r="ND19" i="62" s="1"/>
  <c r="NE19" i="62" s="1"/>
  <c r="NF20" i="62"/>
  <c r="NG20" i="62" s="1"/>
  <c r="NC21" i="62"/>
  <c r="ND21" i="62" s="1"/>
  <c r="NF22" i="62"/>
  <c r="NG22" i="62" s="1"/>
  <c r="NC23" i="62"/>
  <c r="ND23" i="62" s="1"/>
  <c r="NE26" i="62"/>
  <c r="NG26" i="62" s="1"/>
  <c r="NC28" i="62"/>
  <c r="ND28" i="62" s="1"/>
  <c r="NE28" i="62" s="1"/>
  <c r="NF29" i="62"/>
  <c r="NC30" i="62"/>
  <c r="ND30" i="62" s="1"/>
  <c r="NF31" i="62"/>
  <c r="NG31" i="62" s="1"/>
  <c r="NC32" i="62"/>
  <c r="ND32" i="62" s="1"/>
  <c r="NF33" i="62"/>
  <c r="NG33" i="62" s="1"/>
  <c r="NC34" i="62"/>
  <c r="ND34" i="62" s="1"/>
  <c r="NE34" i="62" s="1"/>
  <c r="NF35" i="62"/>
  <c r="NC36" i="62"/>
  <c r="ND36" i="62" s="1"/>
  <c r="NE36" i="62" s="1"/>
  <c r="NF37" i="62"/>
  <c r="NG37" i="62" s="1"/>
  <c r="NC38" i="62"/>
  <c r="ND38" i="62" s="1"/>
  <c r="NF39" i="62"/>
  <c r="NG39" i="62" s="1"/>
  <c r="NF44" i="62"/>
  <c r="NG44" i="62" s="1"/>
  <c r="NC45" i="62"/>
  <c r="ND45" i="62" s="1"/>
  <c r="NE45" i="62" s="1"/>
  <c r="NF46" i="62"/>
  <c r="NG46" i="62" s="1"/>
  <c r="NC47" i="62"/>
  <c r="ND47" i="62" s="1"/>
  <c r="NF48" i="62"/>
  <c r="NG48" i="62" s="1"/>
  <c r="NC49" i="62"/>
  <c r="ND49" i="62" s="1"/>
  <c r="NF50" i="62"/>
  <c r="NG50" i="62" s="1"/>
  <c r="NC51" i="62"/>
  <c r="ND51" i="62" s="1"/>
  <c r="NE51" i="62" s="1"/>
  <c r="NF52" i="62"/>
  <c r="NG52" i="62" s="1"/>
  <c r="NC53" i="62"/>
  <c r="ND53" i="62" s="1"/>
  <c r="NF54" i="62"/>
  <c r="NG54" i="62" s="1"/>
  <c r="NC55" i="62"/>
  <c r="ND55" i="62" s="1"/>
  <c r="NE58" i="62"/>
  <c r="NG58" i="62" s="1"/>
  <c r="NC60" i="62"/>
  <c r="ND60" i="62" s="1"/>
  <c r="NE60" i="62" s="1"/>
  <c r="NF61" i="62"/>
  <c r="NC62" i="62"/>
  <c r="ND62" i="62" s="1"/>
  <c r="NF63" i="62"/>
  <c r="NG63" i="62" s="1"/>
  <c r="NC64" i="62"/>
  <c r="ND64" i="62" s="1"/>
  <c r="NF65" i="62"/>
  <c r="NG65" i="62" s="1"/>
  <c r="NC66" i="62"/>
  <c r="ND66" i="62" s="1"/>
  <c r="NE66" i="62" s="1"/>
  <c r="NF67" i="62"/>
  <c r="NC68" i="62"/>
  <c r="ND68" i="62" s="1"/>
  <c r="NE68" i="62" s="1"/>
  <c r="NF69" i="62"/>
  <c r="NG69" i="62" s="1"/>
  <c r="NC70" i="62"/>
  <c r="ND70" i="62" s="1"/>
  <c r="NF71" i="62"/>
  <c r="NG71" i="62" s="1"/>
  <c r="NF76" i="62"/>
  <c r="NG76" i="62" s="1"/>
  <c r="NC77" i="62"/>
  <c r="ND77" i="62" s="1"/>
  <c r="NE77" i="62" s="1"/>
  <c r="NF78" i="62"/>
  <c r="NG78" i="62" s="1"/>
  <c r="NC79" i="62"/>
  <c r="ND79" i="62" s="1"/>
  <c r="NF80" i="62"/>
  <c r="NG80" i="62" s="1"/>
  <c r="NC81" i="62"/>
  <c r="ND81" i="62" s="1"/>
  <c r="NF82" i="62"/>
  <c r="NG82" i="62" s="1"/>
  <c r="NC83" i="62"/>
  <c r="ND83" i="62" s="1"/>
  <c r="NE83" i="62" s="1"/>
  <c r="NF84" i="62"/>
  <c r="NG84" i="62" s="1"/>
  <c r="NC85" i="62"/>
  <c r="ND85" i="62" s="1"/>
  <c r="NF86" i="62"/>
  <c r="NG86" i="62" s="1"/>
  <c r="NC87" i="62"/>
  <c r="ND87" i="62" s="1"/>
  <c r="MW41" i="62"/>
  <c r="MW73" i="62"/>
  <c r="MU10" i="62"/>
  <c r="MW10" i="62" s="1"/>
  <c r="MS12" i="62"/>
  <c r="MT12" i="62" s="1"/>
  <c r="MV13" i="62"/>
  <c r="MS14" i="62"/>
  <c r="MT14" i="62" s="1"/>
  <c r="MV15" i="62"/>
  <c r="MW15" i="62" s="1"/>
  <c r="MS16" i="62"/>
  <c r="MT16" i="62" s="1"/>
  <c r="MV17" i="62"/>
  <c r="MW17" i="62" s="1"/>
  <c r="MS18" i="62"/>
  <c r="MT18" i="62" s="1"/>
  <c r="MU18" i="62" s="1"/>
  <c r="MV19" i="62"/>
  <c r="MW19" i="62" s="1"/>
  <c r="MS20" i="62"/>
  <c r="MT20" i="62" s="1"/>
  <c r="MV21" i="62"/>
  <c r="MW21" i="62" s="1"/>
  <c r="MS22" i="62"/>
  <c r="MT22" i="62" s="1"/>
  <c r="MV23" i="62"/>
  <c r="MW23" i="62" s="1"/>
  <c r="MS24" i="62"/>
  <c r="MT24" i="62" s="1"/>
  <c r="MU24" i="62" s="1"/>
  <c r="MW24" i="62" s="1"/>
  <c r="MV25" i="62"/>
  <c r="MW25" i="62" s="1"/>
  <c r="MV28" i="62"/>
  <c r="MS29" i="62"/>
  <c r="MT29" i="62" s="1"/>
  <c r="MU29" i="62" s="1"/>
  <c r="MV30" i="62"/>
  <c r="MW30" i="62" s="1"/>
  <c r="MS31" i="62"/>
  <c r="MT31" i="62" s="1"/>
  <c r="MV32" i="62"/>
  <c r="MW32" i="62" s="1"/>
  <c r="MS33" i="62"/>
  <c r="MT33" i="62" s="1"/>
  <c r="MV34" i="62"/>
  <c r="MS35" i="62"/>
  <c r="MT35" i="62" s="1"/>
  <c r="MV36" i="62"/>
  <c r="MW36" i="62" s="1"/>
  <c r="MS37" i="62"/>
  <c r="MT37" i="62" s="1"/>
  <c r="MV38" i="62"/>
  <c r="MW38" i="62" s="1"/>
  <c r="MS39" i="62"/>
  <c r="MT39" i="62" s="1"/>
  <c r="MV40" i="62"/>
  <c r="MW40" i="62" s="1"/>
  <c r="MS41" i="62"/>
  <c r="MT41" i="62" s="1"/>
  <c r="MU42" i="62"/>
  <c r="MW42" i="62" s="1"/>
  <c r="MS44" i="62"/>
  <c r="MT44" i="62" s="1"/>
  <c r="MV45" i="62"/>
  <c r="MS46" i="62"/>
  <c r="MT46" i="62" s="1"/>
  <c r="MV47" i="62"/>
  <c r="MW47" i="62" s="1"/>
  <c r="MS48" i="62"/>
  <c r="MT48" i="62" s="1"/>
  <c r="MV49" i="62"/>
  <c r="MW49" i="62" s="1"/>
  <c r="MS50" i="62"/>
  <c r="MT50" i="62" s="1"/>
  <c r="MU50" i="62" s="1"/>
  <c r="MV51" i="62"/>
  <c r="MW51" i="62" s="1"/>
  <c r="MS52" i="62"/>
  <c r="MT52" i="62" s="1"/>
  <c r="MV53" i="62"/>
  <c r="MW53" i="62" s="1"/>
  <c r="MS54" i="62"/>
  <c r="MT54" i="62" s="1"/>
  <c r="MV55" i="62"/>
  <c r="MW55" i="62" s="1"/>
  <c r="MS56" i="62"/>
  <c r="MT56" i="62" s="1"/>
  <c r="MU56" i="62" s="1"/>
  <c r="MW56" i="62" s="1"/>
  <c r="MV57" i="62"/>
  <c r="MW57" i="62" s="1"/>
  <c r="MV60" i="62"/>
  <c r="MS61" i="62"/>
  <c r="MT61" i="62" s="1"/>
  <c r="MU61" i="62" s="1"/>
  <c r="MV62" i="62"/>
  <c r="MW62" i="62" s="1"/>
  <c r="MS63" i="62"/>
  <c r="MT63" i="62" s="1"/>
  <c r="MV64" i="62"/>
  <c r="MW64" i="62" s="1"/>
  <c r="MS65" i="62"/>
  <c r="MT65" i="62" s="1"/>
  <c r="MV66" i="62"/>
  <c r="MS67" i="62"/>
  <c r="MT67" i="62" s="1"/>
  <c r="MV68" i="62"/>
  <c r="MW68" i="62" s="1"/>
  <c r="MS69" i="62"/>
  <c r="MT69" i="62" s="1"/>
  <c r="MV70" i="62"/>
  <c r="MW70" i="62" s="1"/>
  <c r="MS71" i="62"/>
  <c r="MT71" i="62" s="1"/>
  <c r="MV72" i="62"/>
  <c r="MW72" i="62" s="1"/>
  <c r="MS73" i="62"/>
  <c r="MT73" i="62" s="1"/>
  <c r="MU74" i="62"/>
  <c r="MW74" i="62" s="1"/>
  <c r="MS76" i="62"/>
  <c r="MT76" i="62" s="1"/>
  <c r="MV77" i="62"/>
  <c r="MS78" i="62"/>
  <c r="MT78" i="62" s="1"/>
  <c r="MV79" i="62"/>
  <c r="MW79" i="62" s="1"/>
  <c r="MS80" i="62"/>
  <c r="MT80" i="62" s="1"/>
  <c r="MV81" i="62"/>
  <c r="MW81" i="62" s="1"/>
  <c r="MS82" i="62"/>
  <c r="MT82" i="62" s="1"/>
  <c r="MU82" i="62" s="1"/>
  <c r="MV83" i="62"/>
  <c r="MW83" i="62" s="1"/>
  <c r="MS84" i="62"/>
  <c r="MT84" i="62" s="1"/>
  <c r="MV85" i="62"/>
  <c r="MW85" i="62" s="1"/>
  <c r="MS86" i="62"/>
  <c r="MT86" i="62" s="1"/>
  <c r="MV87" i="62"/>
  <c r="MW87" i="62" s="1"/>
  <c r="MS88" i="62"/>
  <c r="MT88" i="62" s="1"/>
  <c r="MU88" i="62" s="1"/>
  <c r="MW88" i="62" s="1"/>
  <c r="MV89" i="62"/>
  <c r="MW89" i="62" s="1"/>
  <c r="MV12" i="62"/>
  <c r="MS13" i="62"/>
  <c r="MT13" i="62" s="1"/>
  <c r="MU13" i="62" s="1"/>
  <c r="MV14" i="62"/>
  <c r="MW14" i="62" s="1"/>
  <c r="MS15" i="62"/>
  <c r="MT15" i="62" s="1"/>
  <c r="MV16" i="62"/>
  <c r="MW16" i="62" s="1"/>
  <c r="MS17" i="62"/>
  <c r="MT17" i="62" s="1"/>
  <c r="MV18" i="62"/>
  <c r="MW18" i="62" s="1"/>
  <c r="MS19" i="62"/>
  <c r="MT19" i="62" s="1"/>
  <c r="MV20" i="62"/>
  <c r="MW20" i="62" s="1"/>
  <c r="MS21" i="62"/>
  <c r="MT21" i="62" s="1"/>
  <c r="MV22" i="62"/>
  <c r="MW22" i="62" s="1"/>
  <c r="MS23" i="62"/>
  <c r="MT23" i="62" s="1"/>
  <c r="MU26" i="62"/>
  <c r="MW26" i="62" s="1"/>
  <c r="MS28" i="62"/>
  <c r="MT28" i="62" s="1"/>
  <c r="MV29" i="62"/>
  <c r="MS30" i="62"/>
  <c r="MT30" i="62" s="1"/>
  <c r="MV31" i="62"/>
  <c r="MW31" i="62" s="1"/>
  <c r="MS32" i="62"/>
  <c r="MT32" i="62" s="1"/>
  <c r="MV33" i="62"/>
  <c r="MW33" i="62" s="1"/>
  <c r="MS34" i="62"/>
  <c r="MT34" i="62" s="1"/>
  <c r="MU34" i="62" s="1"/>
  <c r="MV35" i="62"/>
  <c r="MW35" i="62" s="1"/>
  <c r="MS36" i="62"/>
  <c r="MT36" i="62" s="1"/>
  <c r="MV37" i="62"/>
  <c r="MW37" i="62" s="1"/>
  <c r="MS38" i="62"/>
  <c r="MT38" i="62" s="1"/>
  <c r="MV39" i="62"/>
  <c r="MW39" i="62" s="1"/>
  <c r="MV44" i="62"/>
  <c r="MS45" i="62"/>
  <c r="MT45" i="62" s="1"/>
  <c r="MU45" i="62" s="1"/>
  <c r="MV46" i="62"/>
  <c r="MW46" i="62" s="1"/>
  <c r="MS47" i="62"/>
  <c r="MT47" i="62" s="1"/>
  <c r="MV48" i="62"/>
  <c r="MW48" i="62" s="1"/>
  <c r="MS49" i="62"/>
  <c r="MT49" i="62" s="1"/>
  <c r="MV50" i="62"/>
  <c r="MW50" i="62" s="1"/>
  <c r="MS51" i="62"/>
  <c r="MT51" i="62" s="1"/>
  <c r="MV52" i="62"/>
  <c r="MW52" i="62" s="1"/>
  <c r="MS53" i="62"/>
  <c r="MT53" i="62" s="1"/>
  <c r="MV54" i="62"/>
  <c r="MW54" i="62" s="1"/>
  <c r="MS55" i="62"/>
  <c r="MT55" i="62" s="1"/>
  <c r="MU58" i="62"/>
  <c r="MW58" i="62" s="1"/>
  <c r="MS60" i="62"/>
  <c r="MT60" i="62" s="1"/>
  <c r="MV61" i="62"/>
  <c r="MS62" i="62"/>
  <c r="MT62" i="62" s="1"/>
  <c r="MV63" i="62"/>
  <c r="MW63" i="62" s="1"/>
  <c r="MS64" i="62"/>
  <c r="MT64" i="62" s="1"/>
  <c r="MV65" i="62"/>
  <c r="MW65" i="62" s="1"/>
  <c r="MS66" i="62"/>
  <c r="MT66" i="62" s="1"/>
  <c r="MU66" i="62" s="1"/>
  <c r="MV67" i="62"/>
  <c r="MW67" i="62" s="1"/>
  <c r="MS68" i="62"/>
  <c r="MT68" i="62" s="1"/>
  <c r="MV69" i="62"/>
  <c r="MW69" i="62" s="1"/>
  <c r="MS70" i="62"/>
  <c r="MT70" i="62" s="1"/>
  <c r="MV71" i="62"/>
  <c r="MW71" i="62" s="1"/>
  <c r="MV76" i="62"/>
  <c r="MS77" i="62"/>
  <c r="MT77" i="62" s="1"/>
  <c r="MU77" i="62" s="1"/>
  <c r="MV78" i="62"/>
  <c r="MW78" i="62" s="1"/>
  <c r="MS79" i="62"/>
  <c r="MT79" i="62" s="1"/>
  <c r="MV80" i="62"/>
  <c r="MW80" i="62" s="1"/>
  <c r="MS81" i="62"/>
  <c r="MT81" i="62" s="1"/>
  <c r="MV82" i="62"/>
  <c r="MW82" i="62" s="1"/>
  <c r="MS83" i="62"/>
  <c r="MT83" i="62" s="1"/>
  <c r="MV84" i="62"/>
  <c r="MW84" i="62" s="1"/>
  <c r="MS85" i="62"/>
  <c r="MT85" i="62" s="1"/>
  <c r="MV86" i="62"/>
  <c r="MW86" i="62" s="1"/>
  <c r="MS87" i="62"/>
  <c r="MT87" i="62" s="1"/>
  <c r="MM41" i="62"/>
  <c r="MM73" i="62"/>
  <c r="MM24" i="62"/>
  <c r="MM56" i="62"/>
  <c r="MM88" i="62"/>
  <c r="MK10" i="62"/>
  <c r="MM10" i="62" s="1"/>
  <c r="MI12" i="62"/>
  <c r="MJ12" i="62" s="1"/>
  <c r="ML13" i="62"/>
  <c r="MI14" i="62"/>
  <c r="MJ14" i="62" s="1"/>
  <c r="ML15" i="62"/>
  <c r="MM15" i="62" s="1"/>
  <c r="MI16" i="62"/>
  <c r="MJ16" i="62" s="1"/>
  <c r="ML17" i="62"/>
  <c r="MM17" i="62" s="1"/>
  <c r="MI18" i="62"/>
  <c r="MJ18" i="62" s="1"/>
  <c r="MK18" i="62" s="1"/>
  <c r="ML19" i="62"/>
  <c r="MM19" i="62" s="1"/>
  <c r="MI20" i="62"/>
  <c r="MJ20" i="62" s="1"/>
  <c r="ML21" i="62"/>
  <c r="MM21" i="62" s="1"/>
  <c r="MI22" i="62"/>
  <c r="MJ22" i="62" s="1"/>
  <c r="ML23" i="62"/>
  <c r="MM23" i="62" s="1"/>
  <c r="MI24" i="62"/>
  <c r="MJ24" i="62" s="1"/>
  <c r="ML25" i="62"/>
  <c r="MM25" i="62" s="1"/>
  <c r="ML28" i="62"/>
  <c r="MI29" i="62"/>
  <c r="MJ29" i="62" s="1"/>
  <c r="MK29" i="62" s="1"/>
  <c r="ML30" i="62"/>
  <c r="MM30" i="62" s="1"/>
  <c r="MI31" i="62"/>
  <c r="MJ31" i="62" s="1"/>
  <c r="ML32" i="62"/>
  <c r="MM32" i="62" s="1"/>
  <c r="MI33" i="62"/>
  <c r="MJ33" i="62" s="1"/>
  <c r="ML34" i="62"/>
  <c r="MI35" i="62"/>
  <c r="MJ35" i="62" s="1"/>
  <c r="ML36" i="62"/>
  <c r="MM36" i="62" s="1"/>
  <c r="MI37" i="62"/>
  <c r="MJ37" i="62" s="1"/>
  <c r="ML38" i="62"/>
  <c r="MM38" i="62" s="1"/>
  <c r="MI39" i="62"/>
  <c r="MJ39" i="62" s="1"/>
  <c r="ML40" i="62"/>
  <c r="MM40" i="62" s="1"/>
  <c r="MI41" i="62"/>
  <c r="MJ41" i="62" s="1"/>
  <c r="MK42" i="62"/>
  <c r="MM42" i="62" s="1"/>
  <c r="MI44" i="62"/>
  <c r="MJ44" i="62" s="1"/>
  <c r="ML45" i="62"/>
  <c r="MI46" i="62"/>
  <c r="MJ46" i="62" s="1"/>
  <c r="ML47" i="62"/>
  <c r="MM47" i="62" s="1"/>
  <c r="MI48" i="62"/>
  <c r="MJ48" i="62" s="1"/>
  <c r="ML49" i="62"/>
  <c r="MM49" i="62" s="1"/>
  <c r="MI50" i="62"/>
  <c r="MJ50" i="62" s="1"/>
  <c r="MK50" i="62" s="1"/>
  <c r="ML51" i="62"/>
  <c r="MM51" i="62" s="1"/>
  <c r="MI52" i="62"/>
  <c r="MJ52" i="62" s="1"/>
  <c r="ML53" i="62"/>
  <c r="MM53" i="62" s="1"/>
  <c r="MI54" i="62"/>
  <c r="MJ54" i="62" s="1"/>
  <c r="ML55" i="62"/>
  <c r="MM55" i="62" s="1"/>
  <c r="MI56" i="62"/>
  <c r="MJ56" i="62" s="1"/>
  <c r="ML57" i="62"/>
  <c r="MM57" i="62" s="1"/>
  <c r="ML60" i="62"/>
  <c r="MI61" i="62"/>
  <c r="MJ61" i="62" s="1"/>
  <c r="MK61" i="62" s="1"/>
  <c r="ML62" i="62"/>
  <c r="MM62" i="62" s="1"/>
  <c r="MI63" i="62"/>
  <c r="MJ63" i="62" s="1"/>
  <c r="ML64" i="62"/>
  <c r="MM64" i="62" s="1"/>
  <c r="MI65" i="62"/>
  <c r="MJ65" i="62" s="1"/>
  <c r="ML66" i="62"/>
  <c r="MI67" i="62"/>
  <c r="MJ67" i="62" s="1"/>
  <c r="ML68" i="62"/>
  <c r="MM68" i="62" s="1"/>
  <c r="MI69" i="62"/>
  <c r="MJ69" i="62" s="1"/>
  <c r="ML70" i="62"/>
  <c r="MM70" i="62" s="1"/>
  <c r="MI71" i="62"/>
  <c r="MJ71" i="62" s="1"/>
  <c r="ML72" i="62"/>
  <c r="MM72" i="62" s="1"/>
  <c r="MI73" i="62"/>
  <c r="MJ73" i="62" s="1"/>
  <c r="MK74" i="62"/>
  <c r="MM74" i="62" s="1"/>
  <c r="MI76" i="62"/>
  <c r="MJ76" i="62" s="1"/>
  <c r="ML77" i="62"/>
  <c r="MI78" i="62"/>
  <c r="MJ78" i="62" s="1"/>
  <c r="ML79" i="62"/>
  <c r="MM79" i="62" s="1"/>
  <c r="MI80" i="62"/>
  <c r="MJ80" i="62" s="1"/>
  <c r="ML81" i="62"/>
  <c r="MM81" i="62" s="1"/>
  <c r="MI82" i="62"/>
  <c r="MJ82" i="62" s="1"/>
  <c r="MK82" i="62" s="1"/>
  <c r="ML83" i="62"/>
  <c r="MM83" i="62" s="1"/>
  <c r="MI84" i="62"/>
  <c r="MJ84" i="62" s="1"/>
  <c r="ML85" i="62"/>
  <c r="MM85" i="62" s="1"/>
  <c r="MI86" i="62"/>
  <c r="MJ86" i="62" s="1"/>
  <c r="ML87" i="62"/>
  <c r="MM87" i="62" s="1"/>
  <c r="MI88" i="62"/>
  <c r="MJ88" i="62" s="1"/>
  <c r="ML89" i="62"/>
  <c r="MM89" i="62" s="1"/>
  <c r="ML12" i="62"/>
  <c r="MI13" i="62"/>
  <c r="MJ13" i="62" s="1"/>
  <c r="MK13" i="62" s="1"/>
  <c r="ML14" i="62"/>
  <c r="MM14" i="62" s="1"/>
  <c r="MI15" i="62"/>
  <c r="MJ15" i="62" s="1"/>
  <c r="ML16" i="62"/>
  <c r="MM16" i="62" s="1"/>
  <c r="MI17" i="62"/>
  <c r="MJ17" i="62" s="1"/>
  <c r="ML18" i="62"/>
  <c r="MI19" i="62"/>
  <c r="MJ19" i="62" s="1"/>
  <c r="ML20" i="62"/>
  <c r="MM20" i="62" s="1"/>
  <c r="MI21" i="62"/>
  <c r="MJ21" i="62" s="1"/>
  <c r="ML22" i="62"/>
  <c r="MM22" i="62" s="1"/>
  <c r="MI23" i="62"/>
  <c r="MJ23" i="62" s="1"/>
  <c r="MK26" i="62"/>
  <c r="MM26" i="62" s="1"/>
  <c r="MI28" i="62"/>
  <c r="MJ28" i="62" s="1"/>
  <c r="ML29" i="62"/>
  <c r="MI30" i="62"/>
  <c r="MJ30" i="62" s="1"/>
  <c r="ML31" i="62"/>
  <c r="MM31" i="62" s="1"/>
  <c r="MI32" i="62"/>
  <c r="MJ32" i="62" s="1"/>
  <c r="ML33" i="62"/>
  <c r="MM33" i="62" s="1"/>
  <c r="MI34" i="62"/>
  <c r="MJ34" i="62" s="1"/>
  <c r="MK34" i="62" s="1"/>
  <c r="ML35" i="62"/>
  <c r="MM35" i="62" s="1"/>
  <c r="MI36" i="62"/>
  <c r="MJ36" i="62" s="1"/>
  <c r="ML37" i="62"/>
  <c r="MM37" i="62" s="1"/>
  <c r="MI38" i="62"/>
  <c r="MJ38" i="62" s="1"/>
  <c r="ML39" i="62"/>
  <c r="MM39" i="62" s="1"/>
  <c r="ML44" i="62"/>
  <c r="MI45" i="62"/>
  <c r="MJ45" i="62" s="1"/>
  <c r="MK45" i="62" s="1"/>
  <c r="ML46" i="62"/>
  <c r="MM46" i="62" s="1"/>
  <c r="MI47" i="62"/>
  <c r="MJ47" i="62" s="1"/>
  <c r="ML48" i="62"/>
  <c r="MM48" i="62" s="1"/>
  <c r="MI49" i="62"/>
  <c r="MJ49" i="62" s="1"/>
  <c r="ML50" i="62"/>
  <c r="MM50" i="62" s="1"/>
  <c r="MI51" i="62"/>
  <c r="MJ51" i="62" s="1"/>
  <c r="ML52" i="62"/>
  <c r="MM52" i="62" s="1"/>
  <c r="MI53" i="62"/>
  <c r="MJ53" i="62" s="1"/>
  <c r="ML54" i="62"/>
  <c r="MM54" i="62" s="1"/>
  <c r="MI55" i="62"/>
  <c r="MJ55" i="62" s="1"/>
  <c r="MK58" i="62"/>
  <c r="MM58" i="62" s="1"/>
  <c r="MI60" i="62"/>
  <c r="MJ60" i="62" s="1"/>
  <c r="ML61" i="62"/>
  <c r="MI62" i="62"/>
  <c r="MJ62" i="62" s="1"/>
  <c r="ML63" i="62"/>
  <c r="MM63" i="62" s="1"/>
  <c r="MI64" i="62"/>
  <c r="MJ64" i="62" s="1"/>
  <c r="ML65" i="62"/>
  <c r="MM65" i="62" s="1"/>
  <c r="MI66" i="62"/>
  <c r="MJ66" i="62" s="1"/>
  <c r="MK66" i="62" s="1"/>
  <c r="ML67" i="62"/>
  <c r="MM67" i="62" s="1"/>
  <c r="MI68" i="62"/>
  <c r="MJ68" i="62" s="1"/>
  <c r="ML69" i="62"/>
  <c r="MM69" i="62" s="1"/>
  <c r="MI70" i="62"/>
  <c r="MJ70" i="62" s="1"/>
  <c r="ML71" i="62"/>
  <c r="MM71" i="62" s="1"/>
  <c r="ML76" i="62"/>
  <c r="MI77" i="62"/>
  <c r="MJ77" i="62" s="1"/>
  <c r="MK77" i="62" s="1"/>
  <c r="ML78" i="62"/>
  <c r="MM78" i="62" s="1"/>
  <c r="MI79" i="62"/>
  <c r="MJ79" i="62" s="1"/>
  <c r="ML80" i="62"/>
  <c r="MM80" i="62" s="1"/>
  <c r="MI81" i="62"/>
  <c r="MJ81" i="62" s="1"/>
  <c r="ML82" i="62"/>
  <c r="MM82" i="62" s="1"/>
  <c r="MI83" i="62"/>
  <c r="MJ83" i="62" s="1"/>
  <c r="ML84" i="62"/>
  <c r="MM84" i="62" s="1"/>
  <c r="MI85" i="62"/>
  <c r="MJ85" i="62" s="1"/>
  <c r="ML86" i="62"/>
  <c r="MM86" i="62" s="1"/>
  <c r="MI87" i="62"/>
  <c r="MJ87" i="62" s="1"/>
  <c r="MB41" i="62"/>
  <c r="MC41" i="62" s="1"/>
  <c r="MB39" i="62"/>
  <c r="MC39" i="62" s="1"/>
  <c r="MB37" i="62"/>
  <c r="MC37" i="62" s="1"/>
  <c r="MB35" i="62"/>
  <c r="MC35" i="62" s="1"/>
  <c r="MB33" i="62"/>
  <c r="MC33" i="62" s="1"/>
  <c r="MB31" i="62"/>
  <c r="MC31" i="62" s="1"/>
  <c r="MB29" i="62"/>
  <c r="LY72" i="62"/>
  <c r="LZ72" i="62" s="1"/>
  <c r="LY70" i="62"/>
  <c r="LZ70" i="62" s="1"/>
  <c r="LY68" i="62"/>
  <c r="LZ68" i="62" s="1"/>
  <c r="LY66" i="62"/>
  <c r="LZ66" i="62" s="1"/>
  <c r="MA66" i="62" s="1"/>
  <c r="LY64" i="62"/>
  <c r="LZ64" i="62" s="1"/>
  <c r="LY62" i="62"/>
  <c r="LZ62" i="62" s="1"/>
  <c r="LY60" i="62"/>
  <c r="LZ60" i="62" s="1"/>
  <c r="MA58" i="62"/>
  <c r="MC58" i="62" s="1"/>
  <c r="MC15" i="62"/>
  <c r="MC17" i="62"/>
  <c r="MC19" i="62"/>
  <c r="MC21" i="62"/>
  <c r="MC23" i="62"/>
  <c r="MC25" i="62"/>
  <c r="MB28" i="62"/>
  <c r="LY29" i="62"/>
  <c r="LZ29" i="62" s="1"/>
  <c r="MA29" i="62" s="1"/>
  <c r="MB30" i="62"/>
  <c r="LY31" i="62"/>
  <c r="LZ31" i="62" s="1"/>
  <c r="MB32" i="62"/>
  <c r="MC32" i="62" s="1"/>
  <c r="LY33" i="62"/>
  <c r="LZ33" i="62" s="1"/>
  <c r="MB34" i="62"/>
  <c r="LY35" i="62"/>
  <c r="LZ35" i="62" s="1"/>
  <c r="MB36" i="62"/>
  <c r="MC36" i="62" s="1"/>
  <c r="LY37" i="62"/>
  <c r="LZ37" i="62" s="1"/>
  <c r="MB38" i="62"/>
  <c r="MC38" i="62" s="1"/>
  <c r="LY39" i="62"/>
  <c r="LZ39" i="62" s="1"/>
  <c r="MB40" i="62"/>
  <c r="MC40" i="62" s="1"/>
  <c r="MC79" i="62"/>
  <c r="MC81" i="62"/>
  <c r="MC85" i="62"/>
  <c r="MC87" i="62"/>
  <c r="MC89" i="62"/>
  <c r="LY40" i="62"/>
  <c r="LZ40" i="62" s="1"/>
  <c r="LY38" i="62"/>
  <c r="LZ38" i="62" s="1"/>
  <c r="LY36" i="62"/>
  <c r="LZ36" i="62" s="1"/>
  <c r="LY34" i="62"/>
  <c r="LZ34" i="62" s="1"/>
  <c r="MA34" i="62" s="1"/>
  <c r="LY32" i="62"/>
  <c r="LZ32" i="62" s="1"/>
  <c r="LY30" i="62"/>
  <c r="LZ30" i="62" s="1"/>
  <c r="LY28" i="62"/>
  <c r="LZ28" i="62" s="1"/>
  <c r="MA26" i="62"/>
  <c r="MC26" i="62" s="1"/>
  <c r="MB73" i="62"/>
  <c r="MC73" i="62" s="1"/>
  <c r="MB71" i="62"/>
  <c r="MC71" i="62" s="1"/>
  <c r="MB69" i="62"/>
  <c r="MC69" i="62" s="1"/>
  <c r="MB67" i="62"/>
  <c r="MC67" i="62" s="1"/>
  <c r="MB65" i="62"/>
  <c r="MC65" i="62" s="1"/>
  <c r="MB63" i="62"/>
  <c r="MC63" i="62" s="1"/>
  <c r="MB61" i="62"/>
  <c r="MC30" i="62"/>
  <c r="MB60" i="62"/>
  <c r="LY61" i="62"/>
  <c r="LZ61" i="62" s="1"/>
  <c r="MA61" i="62" s="1"/>
  <c r="MB62" i="62"/>
  <c r="MC62" i="62" s="1"/>
  <c r="LY63" i="62"/>
  <c r="LZ63" i="62" s="1"/>
  <c r="MB64" i="62"/>
  <c r="MC64" i="62" s="1"/>
  <c r="LY65" i="62"/>
  <c r="LZ65" i="62" s="1"/>
  <c r="MB66" i="62"/>
  <c r="LY67" i="62"/>
  <c r="LZ67" i="62" s="1"/>
  <c r="MB68" i="62"/>
  <c r="MC68" i="62" s="1"/>
  <c r="LY69" i="62"/>
  <c r="LZ69" i="62" s="1"/>
  <c r="MB70" i="62"/>
  <c r="MC70" i="62" s="1"/>
  <c r="LY71" i="62"/>
  <c r="LZ71" i="62" s="1"/>
  <c r="MB72" i="62"/>
  <c r="MC72" i="62" s="1"/>
  <c r="LY73" i="62"/>
  <c r="LZ73" i="62" s="1"/>
  <c r="MB12" i="62"/>
  <c r="LY13" i="62"/>
  <c r="LZ13" i="62" s="1"/>
  <c r="MA13" i="62" s="1"/>
  <c r="MC13" i="62" s="1"/>
  <c r="MB14" i="62"/>
  <c r="MC14" i="62" s="1"/>
  <c r="LY15" i="62"/>
  <c r="LZ15" i="62" s="1"/>
  <c r="MB16" i="62"/>
  <c r="MC16" i="62" s="1"/>
  <c r="LY17" i="62"/>
  <c r="LZ17" i="62" s="1"/>
  <c r="MB18" i="62"/>
  <c r="LY19" i="62"/>
  <c r="LZ19" i="62" s="1"/>
  <c r="MB20" i="62"/>
  <c r="MC20" i="62" s="1"/>
  <c r="LY21" i="62"/>
  <c r="LZ21" i="62" s="1"/>
  <c r="MB22" i="62"/>
  <c r="MC22" i="62" s="1"/>
  <c r="LY23" i="62"/>
  <c r="LZ23" i="62" s="1"/>
  <c r="MB44" i="62"/>
  <c r="LY45" i="62"/>
  <c r="LZ45" i="62" s="1"/>
  <c r="MA45" i="62" s="1"/>
  <c r="MB46" i="62"/>
  <c r="MC46" i="62" s="1"/>
  <c r="LY47" i="62"/>
  <c r="LZ47" i="62" s="1"/>
  <c r="MB48" i="62"/>
  <c r="MC48" i="62" s="1"/>
  <c r="LY49" i="62"/>
  <c r="LZ49" i="62" s="1"/>
  <c r="MB50" i="62"/>
  <c r="LY51" i="62"/>
  <c r="LZ51" i="62" s="1"/>
  <c r="MB52" i="62"/>
  <c r="MC52" i="62" s="1"/>
  <c r="LY53" i="62"/>
  <c r="LZ53" i="62" s="1"/>
  <c r="MB54" i="62"/>
  <c r="MC54" i="62" s="1"/>
  <c r="LY55" i="62"/>
  <c r="LZ55" i="62" s="1"/>
  <c r="MB76" i="62"/>
  <c r="LY77" i="62"/>
  <c r="LZ77" i="62" s="1"/>
  <c r="MA77" i="62" s="1"/>
  <c r="MC77" i="62" s="1"/>
  <c r="MB78" i="62"/>
  <c r="MC78" i="62" s="1"/>
  <c r="LY79" i="62"/>
  <c r="LZ79" i="62" s="1"/>
  <c r="MB80" i="62"/>
  <c r="MC80" i="62" s="1"/>
  <c r="LY81" i="62"/>
  <c r="LZ81" i="62" s="1"/>
  <c r="MB82" i="62"/>
  <c r="LY83" i="62"/>
  <c r="LZ83" i="62" s="1"/>
  <c r="MB84" i="62"/>
  <c r="MC84" i="62" s="1"/>
  <c r="LY85" i="62"/>
  <c r="LZ85" i="62" s="1"/>
  <c r="MB86" i="62"/>
  <c r="MC86" i="62" s="1"/>
  <c r="LY87" i="62"/>
  <c r="LZ87" i="62" s="1"/>
  <c r="LS41" i="62"/>
  <c r="LS73" i="62"/>
  <c r="LS24" i="62"/>
  <c r="LS56" i="62"/>
  <c r="LS88" i="62"/>
  <c r="LQ10" i="62"/>
  <c r="LS10" i="62" s="1"/>
  <c r="LO12" i="62"/>
  <c r="LP12" i="62" s="1"/>
  <c r="LR13" i="62"/>
  <c r="LO14" i="62"/>
  <c r="LP14" i="62" s="1"/>
  <c r="LR15" i="62"/>
  <c r="LS15" i="62" s="1"/>
  <c r="LO16" i="62"/>
  <c r="LP16" i="62" s="1"/>
  <c r="LR17" i="62"/>
  <c r="LS17" i="62" s="1"/>
  <c r="LO18" i="62"/>
  <c r="LP18" i="62" s="1"/>
  <c r="LR19" i="62"/>
  <c r="LS19" i="62" s="1"/>
  <c r="LO20" i="62"/>
  <c r="LP20" i="62" s="1"/>
  <c r="LR21" i="62"/>
  <c r="LS21" i="62" s="1"/>
  <c r="LO22" i="62"/>
  <c r="LP22" i="62" s="1"/>
  <c r="LR23" i="62"/>
  <c r="LS23" i="62" s="1"/>
  <c r="LO24" i="62"/>
  <c r="LP24" i="62" s="1"/>
  <c r="LR25" i="62"/>
  <c r="LS25" i="62" s="1"/>
  <c r="LR28" i="62"/>
  <c r="LO29" i="62"/>
  <c r="LP29" i="62" s="1"/>
  <c r="LQ29" i="62" s="1"/>
  <c r="LR30" i="62"/>
  <c r="LS30" i="62" s="1"/>
  <c r="LO31" i="62"/>
  <c r="LP31" i="62" s="1"/>
  <c r="LR32" i="62"/>
  <c r="LS32" i="62" s="1"/>
  <c r="LO33" i="62"/>
  <c r="LP33" i="62" s="1"/>
  <c r="LR34" i="62"/>
  <c r="LS34" i="62" s="1"/>
  <c r="LO35" i="62"/>
  <c r="LP35" i="62" s="1"/>
  <c r="LR36" i="62"/>
  <c r="LS36" i="62" s="1"/>
  <c r="LO37" i="62"/>
  <c r="LP37" i="62" s="1"/>
  <c r="LR38" i="62"/>
  <c r="LS38" i="62" s="1"/>
  <c r="LO39" i="62"/>
  <c r="LP39" i="62" s="1"/>
  <c r="LR40" i="62"/>
  <c r="LS40" i="62" s="1"/>
  <c r="LO41" i="62"/>
  <c r="LP41" i="62" s="1"/>
  <c r="LQ42" i="62"/>
  <c r="LS42" i="62" s="1"/>
  <c r="LO44" i="62"/>
  <c r="LP44" i="62" s="1"/>
  <c r="LR45" i="62"/>
  <c r="LO46" i="62"/>
  <c r="LP46" i="62" s="1"/>
  <c r="LR47" i="62"/>
  <c r="LS47" i="62" s="1"/>
  <c r="LO48" i="62"/>
  <c r="LP48" i="62" s="1"/>
  <c r="LR49" i="62"/>
  <c r="LS49" i="62" s="1"/>
  <c r="LO50" i="62"/>
  <c r="LP50" i="62" s="1"/>
  <c r="LR51" i="62"/>
  <c r="LS51" i="62" s="1"/>
  <c r="LO52" i="62"/>
  <c r="LP52" i="62" s="1"/>
  <c r="LR53" i="62"/>
  <c r="LS53" i="62" s="1"/>
  <c r="LO54" i="62"/>
  <c r="LP54" i="62" s="1"/>
  <c r="LR55" i="62"/>
  <c r="LS55" i="62" s="1"/>
  <c r="LO56" i="62"/>
  <c r="LP56" i="62" s="1"/>
  <c r="LR57" i="62"/>
  <c r="LS57" i="62" s="1"/>
  <c r="LR60" i="62"/>
  <c r="LO61" i="62"/>
  <c r="LP61" i="62" s="1"/>
  <c r="LQ61" i="62" s="1"/>
  <c r="LR62" i="62"/>
  <c r="LS62" i="62" s="1"/>
  <c r="LO63" i="62"/>
  <c r="LP63" i="62" s="1"/>
  <c r="LR64" i="62"/>
  <c r="LS64" i="62" s="1"/>
  <c r="LO65" i="62"/>
  <c r="LP65" i="62" s="1"/>
  <c r="LR66" i="62"/>
  <c r="LS66" i="62" s="1"/>
  <c r="LO67" i="62"/>
  <c r="LP67" i="62" s="1"/>
  <c r="LR68" i="62"/>
  <c r="LS68" i="62" s="1"/>
  <c r="LO69" i="62"/>
  <c r="LP69" i="62" s="1"/>
  <c r="LR70" i="62"/>
  <c r="LS70" i="62" s="1"/>
  <c r="LO71" i="62"/>
  <c r="LP71" i="62" s="1"/>
  <c r="LR72" i="62"/>
  <c r="LS72" i="62" s="1"/>
  <c r="LO73" i="62"/>
  <c r="LP73" i="62" s="1"/>
  <c r="LQ74" i="62"/>
  <c r="LS74" i="62" s="1"/>
  <c r="LO76" i="62"/>
  <c r="LP76" i="62" s="1"/>
  <c r="LR77" i="62"/>
  <c r="LO78" i="62"/>
  <c r="LP78" i="62" s="1"/>
  <c r="LR79" i="62"/>
  <c r="LS79" i="62" s="1"/>
  <c r="LO80" i="62"/>
  <c r="LP80" i="62" s="1"/>
  <c r="LR81" i="62"/>
  <c r="LS81" i="62" s="1"/>
  <c r="LO82" i="62"/>
  <c r="LP82" i="62" s="1"/>
  <c r="LR83" i="62"/>
  <c r="LS83" i="62" s="1"/>
  <c r="LO84" i="62"/>
  <c r="LP84" i="62" s="1"/>
  <c r="LR85" i="62"/>
  <c r="LS85" i="62" s="1"/>
  <c r="LO86" i="62"/>
  <c r="LP86" i="62" s="1"/>
  <c r="LR87" i="62"/>
  <c r="LS87" i="62" s="1"/>
  <c r="LO88" i="62"/>
  <c r="LP88" i="62" s="1"/>
  <c r="LR89" i="62"/>
  <c r="LS89" i="62" s="1"/>
  <c r="LR12" i="62"/>
  <c r="LO13" i="62"/>
  <c r="LP13" i="62" s="1"/>
  <c r="LQ13" i="62" s="1"/>
  <c r="LR14" i="62"/>
  <c r="LS14" i="62" s="1"/>
  <c r="LO15" i="62"/>
  <c r="LP15" i="62" s="1"/>
  <c r="LR16" i="62"/>
  <c r="LS16" i="62" s="1"/>
  <c r="LO17" i="62"/>
  <c r="LP17" i="62" s="1"/>
  <c r="LR18" i="62"/>
  <c r="LS18" i="62" s="1"/>
  <c r="LO19" i="62"/>
  <c r="LP19" i="62" s="1"/>
  <c r="LR20" i="62"/>
  <c r="LS20" i="62" s="1"/>
  <c r="LO21" i="62"/>
  <c r="LP21" i="62" s="1"/>
  <c r="LR22" i="62"/>
  <c r="LS22" i="62" s="1"/>
  <c r="LO23" i="62"/>
  <c r="LP23" i="62" s="1"/>
  <c r="LQ26" i="62"/>
  <c r="LS26" i="62" s="1"/>
  <c r="LO28" i="62"/>
  <c r="LP28" i="62" s="1"/>
  <c r="LR29" i="62"/>
  <c r="LO30" i="62"/>
  <c r="LP30" i="62" s="1"/>
  <c r="LR31" i="62"/>
  <c r="LS31" i="62" s="1"/>
  <c r="LO32" i="62"/>
  <c r="LP32" i="62" s="1"/>
  <c r="LR33" i="62"/>
  <c r="LS33" i="62" s="1"/>
  <c r="LO34" i="62"/>
  <c r="LP34" i="62" s="1"/>
  <c r="LR35" i="62"/>
  <c r="LS35" i="62" s="1"/>
  <c r="LO36" i="62"/>
  <c r="LP36" i="62" s="1"/>
  <c r="LR37" i="62"/>
  <c r="LS37" i="62" s="1"/>
  <c r="LO38" i="62"/>
  <c r="LP38" i="62" s="1"/>
  <c r="LR39" i="62"/>
  <c r="LS39" i="62" s="1"/>
  <c r="LR44" i="62"/>
  <c r="LO45" i="62"/>
  <c r="LP45" i="62" s="1"/>
  <c r="LQ45" i="62" s="1"/>
  <c r="LR46" i="62"/>
  <c r="LS46" i="62" s="1"/>
  <c r="LO47" i="62"/>
  <c r="LP47" i="62" s="1"/>
  <c r="LR48" i="62"/>
  <c r="LS48" i="62" s="1"/>
  <c r="LO49" i="62"/>
  <c r="LP49" i="62" s="1"/>
  <c r="LR50" i="62"/>
  <c r="LS50" i="62" s="1"/>
  <c r="LO51" i="62"/>
  <c r="LP51" i="62" s="1"/>
  <c r="LR52" i="62"/>
  <c r="LS52" i="62" s="1"/>
  <c r="LO53" i="62"/>
  <c r="LP53" i="62" s="1"/>
  <c r="LR54" i="62"/>
  <c r="LS54" i="62" s="1"/>
  <c r="LO55" i="62"/>
  <c r="LP55" i="62" s="1"/>
  <c r="LQ58" i="62"/>
  <c r="LS58" i="62" s="1"/>
  <c r="LO60" i="62"/>
  <c r="LP60" i="62" s="1"/>
  <c r="LR61" i="62"/>
  <c r="LO62" i="62"/>
  <c r="LP62" i="62" s="1"/>
  <c r="LR63" i="62"/>
  <c r="LS63" i="62" s="1"/>
  <c r="LO64" i="62"/>
  <c r="LP64" i="62" s="1"/>
  <c r="LR65" i="62"/>
  <c r="LS65" i="62" s="1"/>
  <c r="LO66" i="62"/>
  <c r="LP66" i="62" s="1"/>
  <c r="LR67" i="62"/>
  <c r="LS67" i="62" s="1"/>
  <c r="LO68" i="62"/>
  <c r="LP68" i="62" s="1"/>
  <c r="LR69" i="62"/>
  <c r="LS69" i="62" s="1"/>
  <c r="LO70" i="62"/>
  <c r="LP70" i="62" s="1"/>
  <c r="LR71" i="62"/>
  <c r="LS71" i="62" s="1"/>
  <c r="LR76" i="62"/>
  <c r="LO77" i="62"/>
  <c r="LP77" i="62" s="1"/>
  <c r="LQ77" i="62" s="1"/>
  <c r="LR78" i="62"/>
  <c r="LS78" i="62" s="1"/>
  <c r="LO79" i="62"/>
  <c r="LP79" i="62" s="1"/>
  <c r="LR80" i="62"/>
  <c r="LS80" i="62" s="1"/>
  <c r="LO81" i="62"/>
  <c r="LP81" i="62" s="1"/>
  <c r="LR82" i="62"/>
  <c r="LS82" i="62" s="1"/>
  <c r="LO83" i="62"/>
  <c r="LP83" i="62" s="1"/>
  <c r="LR84" i="62"/>
  <c r="LS84" i="62" s="1"/>
  <c r="LO85" i="62"/>
  <c r="LP85" i="62" s="1"/>
  <c r="LR86" i="62"/>
  <c r="LS86" i="62" s="1"/>
  <c r="LO87" i="62"/>
  <c r="LP87" i="62" s="1"/>
  <c r="LJ24" i="62"/>
  <c r="LJ88" i="62"/>
  <c r="LH41" i="62"/>
  <c r="LI41" i="62" s="1"/>
  <c r="LH39" i="62"/>
  <c r="LI39" i="62" s="1"/>
  <c r="LH37" i="62"/>
  <c r="LI37" i="62" s="1"/>
  <c r="LH35" i="62"/>
  <c r="LI35" i="62" s="1"/>
  <c r="LH33" i="62"/>
  <c r="LI33" i="62" s="1"/>
  <c r="LH31" i="62"/>
  <c r="LI31" i="62" s="1"/>
  <c r="LH29" i="62"/>
  <c r="LE72" i="62"/>
  <c r="LF72" i="62" s="1"/>
  <c r="LE70" i="62"/>
  <c r="LF70" i="62" s="1"/>
  <c r="LE68" i="62"/>
  <c r="LF68" i="62" s="1"/>
  <c r="LE66" i="62"/>
  <c r="LF66" i="62" s="1"/>
  <c r="LG66" i="62" s="1"/>
  <c r="LE64" i="62"/>
  <c r="LF64" i="62" s="1"/>
  <c r="LE62" i="62"/>
  <c r="LF62" i="62" s="1"/>
  <c r="LE60" i="62"/>
  <c r="LF60" i="62" s="1"/>
  <c r="LG58" i="62"/>
  <c r="LI58" i="62" s="1"/>
  <c r="LI15" i="62"/>
  <c r="LI17" i="62"/>
  <c r="LI19" i="62"/>
  <c r="LI21" i="62"/>
  <c r="LI23" i="62"/>
  <c r="LI25" i="62"/>
  <c r="LH28" i="62"/>
  <c r="LE29" i="62"/>
  <c r="LF29" i="62" s="1"/>
  <c r="LG29" i="62" s="1"/>
  <c r="LH30" i="62"/>
  <c r="LI30" i="62" s="1"/>
  <c r="LE31" i="62"/>
  <c r="LF31" i="62" s="1"/>
  <c r="LH32" i="62"/>
  <c r="LI32" i="62" s="1"/>
  <c r="LE33" i="62"/>
  <c r="LF33" i="62" s="1"/>
  <c r="LH34" i="62"/>
  <c r="LE35" i="62"/>
  <c r="LF35" i="62" s="1"/>
  <c r="LH36" i="62"/>
  <c r="LI36" i="62" s="1"/>
  <c r="LE37" i="62"/>
  <c r="LF37" i="62" s="1"/>
  <c r="LH38" i="62"/>
  <c r="LI38" i="62" s="1"/>
  <c r="LE39" i="62"/>
  <c r="LF39" i="62" s="1"/>
  <c r="LH40" i="62"/>
  <c r="LI40" i="62" s="1"/>
  <c r="LI81" i="62"/>
  <c r="LI83" i="62"/>
  <c r="LI85" i="62"/>
  <c r="LI89" i="62"/>
  <c r="LE40" i="62"/>
  <c r="LF40" i="62" s="1"/>
  <c r="LE38" i="62"/>
  <c r="LF38" i="62" s="1"/>
  <c r="LE36" i="62"/>
  <c r="LF36" i="62" s="1"/>
  <c r="LE34" i="62"/>
  <c r="LF34" i="62" s="1"/>
  <c r="LG34" i="62" s="1"/>
  <c r="LE32" i="62"/>
  <c r="LF32" i="62" s="1"/>
  <c r="LE30" i="62"/>
  <c r="LF30" i="62" s="1"/>
  <c r="LE28" i="62"/>
  <c r="LF28" i="62" s="1"/>
  <c r="LG26" i="62"/>
  <c r="LI26" i="62" s="1"/>
  <c r="LH73" i="62"/>
  <c r="LI73" i="62" s="1"/>
  <c r="LH71" i="62"/>
  <c r="LI71" i="62" s="1"/>
  <c r="LH69" i="62"/>
  <c r="LI69" i="62" s="1"/>
  <c r="LH67" i="62"/>
  <c r="LI67" i="62" s="1"/>
  <c r="LH65" i="62"/>
  <c r="LI65" i="62" s="1"/>
  <c r="LH63" i="62"/>
  <c r="LI63" i="62" s="1"/>
  <c r="LH61" i="62"/>
  <c r="LH60" i="62"/>
  <c r="LH62" i="62"/>
  <c r="LI62" i="62" s="1"/>
  <c r="LH64" i="62"/>
  <c r="LI64" i="62" s="1"/>
  <c r="LH66" i="62"/>
  <c r="LH68" i="62"/>
  <c r="LI68" i="62" s="1"/>
  <c r="LH70" i="62"/>
  <c r="LI70" i="62" s="1"/>
  <c r="LH72" i="62"/>
  <c r="LI72" i="62" s="1"/>
  <c r="LH12" i="62"/>
  <c r="LE13" i="62"/>
  <c r="LF13" i="62" s="1"/>
  <c r="LG13" i="62" s="1"/>
  <c r="LI13" i="62" s="1"/>
  <c r="LH14" i="62"/>
  <c r="LI14" i="62" s="1"/>
  <c r="LE15" i="62"/>
  <c r="LF15" i="62" s="1"/>
  <c r="LH16" i="62"/>
  <c r="LI16" i="62" s="1"/>
  <c r="LE17" i="62"/>
  <c r="LF17" i="62" s="1"/>
  <c r="LH18" i="62"/>
  <c r="LE19" i="62"/>
  <c r="LF19" i="62" s="1"/>
  <c r="LH20" i="62"/>
  <c r="LI20" i="62" s="1"/>
  <c r="LE21" i="62"/>
  <c r="LF21" i="62" s="1"/>
  <c r="LH22" i="62"/>
  <c r="LI22" i="62" s="1"/>
  <c r="LE23" i="62"/>
  <c r="LF23" i="62" s="1"/>
  <c r="LH44" i="62"/>
  <c r="LE45" i="62"/>
  <c r="LF45" i="62" s="1"/>
  <c r="LG45" i="62" s="1"/>
  <c r="LI45" i="62" s="1"/>
  <c r="LJ45" i="62" s="1"/>
  <c r="LH46" i="62"/>
  <c r="LI46" i="62" s="1"/>
  <c r="LE47" i="62"/>
  <c r="LF47" i="62" s="1"/>
  <c r="LH48" i="62"/>
  <c r="LI48" i="62" s="1"/>
  <c r="LE49" i="62"/>
  <c r="LF49" i="62" s="1"/>
  <c r="LH50" i="62"/>
  <c r="LE51" i="62"/>
  <c r="LF51" i="62" s="1"/>
  <c r="LH52" i="62"/>
  <c r="LI52" i="62" s="1"/>
  <c r="LE53" i="62"/>
  <c r="LF53" i="62" s="1"/>
  <c r="LH54" i="62"/>
  <c r="LI54" i="62" s="1"/>
  <c r="LE55" i="62"/>
  <c r="LF55" i="62" s="1"/>
  <c r="LH76" i="62"/>
  <c r="LE77" i="62"/>
  <c r="LF77" i="62" s="1"/>
  <c r="LG77" i="62" s="1"/>
  <c r="LI77" i="62" s="1"/>
  <c r="LH78" i="62"/>
  <c r="LI78" i="62" s="1"/>
  <c r="LE79" i="62"/>
  <c r="LF79" i="62" s="1"/>
  <c r="LH80" i="62"/>
  <c r="LI80" i="62" s="1"/>
  <c r="LE81" i="62"/>
  <c r="LF81" i="62" s="1"/>
  <c r="LH82" i="62"/>
  <c r="LE83" i="62"/>
  <c r="LF83" i="62" s="1"/>
  <c r="LH84" i="62"/>
  <c r="LI84" i="62" s="1"/>
  <c r="LE85" i="62"/>
  <c r="LF85" i="62" s="1"/>
  <c r="LH86" i="62"/>
  <c r="LI86" i="62" s="1"/>
  <c r="LE87" i="62"/>
  <c r="LF87" i="62" s="1"/>
  <c r="KZ72" i="62"/>
  <c r="KU24" i="62"/>
  <c r="KV24" i="62" s="1"/>
  <c r="KU22" i="62"/>
  <c r="KV22" i="62" s="1"/>
  <c r="KU20" i="62"/>
  <c r="KV20" i="62" s="1"/>
  <c r="KU18" i="62"/>
  <c r="KV18" i="62" s="1"/>
  <c r="KW18" i="62" s="1"/>
  <c r="KU16" i="62"/>
  <c r="KV16" i="62" s="1"/>
  <c r="KU14" i="62"/>
  <c r="KV14" i="62" s="1"/>
  <c r="KU12" i="62"/>
  <c r="KV12" i="62" s="1"/>
  <c r="KW10" i="62"/>
  <c r="KY10" i="62" s="1"/>
  <c r="KX57" i="62"/>
  <c r="KY57" i="62" s="1"/>
  <c r="KX55" i="62"/>
  <c r="KY55" i="62" s="1"/>
  <c r="KX53" i="62"/>
  <c r="KY53" i="62" s="1"/>
  <c r="KX51" i="62"/>
  <c r="KY51" i="62" s="1"/>
  <c r="KX49" i="62"/>
  <c r="KY49" i="62" s="1"/>
  <c r="KX47" i="62"/>
  <c r="KY47" i="62" s="1"/>
  <c r="KX45" i="62"/>
  <c r="KU88" i="62"/>
  <c r="KV88" i="62" s="1"/>
  <c r="KU86" i="62"/>
  <c r="KV86" i="62" s="1"/>
  <c r="KU84" i="62"/>
  <c r="KV84" i="62" s="1"/>
  <c r="KU82" i="62"/>
  <c r="KV82" i="62" s="1"/>
  <c r="KW82" i="62" s="1"/>
  <c r="KU80" i="62"/>
  <c r="KV80" i="62" s="1"/>
  <c r="KU78" i="62"/>
  <c r="KV78" i="62" s="1"/>
  <c r="KU76" i="62"/>
  <c r="KV76" i="62" s="1"/>
  <c r="KW74" i="62"/>
  <c r="KY74" i="62" s="1"/>
  <c r="KX25" i="62"/>
  <c r="KY25" i="62" s="1"/>
  <c r="KX23" i="62"/>
  <c r="KY23" i="62" s="1"/>
  <c r="KX21" i="62"/>
  <c r="KY21" i="62" s="1"/>
  <c r="KX19" i="62"/>
  <c r="KY19" i="62" s="1"/>
  <c r="KX17" i="62"/>
  <c r="KY17" i="62" s="1"/>
  <c r="KX15" i="62"/>
  <c r="KY15" i="62" s="1"/>
  <c r="KX13" i="62"/>
  <c r="KU56" i="62"/>
  <c r="KV56" i="62" s="1"/>
  <c r="KU54" i="62"/>
  <c r="KV54" i="62" s="1"/>
  <c r="KU52" i="62"/>
  <c r="KV52" i="62" s="1"/>
  <c r="KU50" i="62"/>
  <c r="KV50" i="62" s="1"/>
  <c r="KW50" i="62" s="1"/>
  <c r="KU48" i="62"/>
  <c r="KV48" i="62" s="1"/>
  <c r="KU46" i="62"/>
  <c r="KV46" i="62" s="1"/>
  <c r="KU44" i="62"/>
  <c r="KV44" i="62" s="1"/>
  <c r="KW42" i="62"/>
  <c r="KY42" i="62" s="1"/>
  <c r="KX89" i="62"/>
  <c r="KY89" i="62" s="1"/>
  <c r="KX87" i="62"/>
  <c r="KY87" i="62" s="1"/>
  <c r="KX85" i="62"/>
  <c r="KY85" i="62" s="1"/>
  <c r="KX83" i="62"/>
  <c r="KY83" i="62" s="1"/>
  <c r="KX81" i="62"/>
  <c r="KY81" i="62" s="1"/>
  <c r="KX79" i="62"/>
  <c r="KY79" i="62" s="1"/>
  <c r="KX77" i="62"/>
  <c r="KX44" i="62"/>
  <c r="KX46" i="62"/>
  <c r="KY46" i="62" s="1"/>
  <c r="KX48" i="62"/>
  <c r="KY48" i="62" s="1"/>
  <c r="KX50" i="62"/>
  <c r="KX52" i="62"/>
  <c r="KY52" i="62" s="1"/>
  <c r="KX54" i="62"/>
  <c r="KY54" i="62" s="1"/>
  <c r="KX56" i="62"/>
  <c r="KY56" i="62" s="1"/>
  <c r="KX12" i="62"/>
  <c r="KU13" i="62"/>
  <c r="KV13" i="62" s="1"/>
  <c r="KW13" i="62" s="1"/>
  <c r="KX14" i="62"/>
  <c r="KY14" i="62" s="1"/>
  <c r="KU15" i="62"/>
  <c r="KV15" i="62" s="1"/>
  <c r="KX16" i="62"/>
  <c r="KY16" i="62" s="1"/>
  <c r="KU17" i="62"/>
  <c r="KV17" i="62" s="1"/>
  <c r="KX18" i="62"/>
  <c r="KU19" i="62"/>
  <c r="KV19" i="62" s="1"/>
  <c r="KX20" i="62"/>
  <c r="KY20" i="62" s="1"/>
  <c r="KU21" i="62"/>
  <c r="KV21" i="62" s="1"/>
  <c r="KX22" i="62"/>
  <c r="KY22" i="62" s="1"/>
  <c r="KU23" i="62"/>
  <c r="KV23" i="62" s="1"/>
  <c r="KX24" i="62"/>
  <c r="KY24" i="62" s="1"/>
  <c r="KU25" i="62"/>
  <c r="KV25" i="62" s="1"/>
  <c r="KY63" i="62"/>
  <c r="KY65" i="62"/>
  <c r="KY67" i="62"/>
  <c r="KY71" i="62"/>
  <c r="KY73" i="62"/>
  <c r="KX76" i="62"/>
  <c r="KU77" i="62"/>
  <c r="KV77" i="62" s="1"/>
  <c r="KW77" i="62" s="1"/>
  <c r="KX78" i="62"/>
  <c r="KY78" i="62" s="1"/>
  <c r="KU79" i="62"/>
  <c r="KV79" i="62" s="1"/>
  <c r="KX80" i="62"/>
  <c r="KY80" i="62" s="1"/>
  <c r="KU81" i="62"/>
  <c r="KV81" i="62" s="1"/>
  <c r="KX82" i="62"/>
  <c r="KU83" i="62"/>
  <c r="KV83" i="62" s="1"/>
  <c r="KX84" i="62"/>
  <c r="KY84" i="62" s="1"/>
  <c r="KU85" i="62"/>
  <c r="KV85" i="62" s="1"/>
  <c r="KX86" i="62"/>
  <c r="KY86" i="62" s="1"/>
  <c r="KU87" i="62"/>
  <c r="KV87" i="62" s="1"/>
  <c r="KX88" i="62"/>
  <c r="KY88" i="62" s="1"/>
  <c r="KU89" i="62"/>
  <c r="KV89" i="62" s="1"/>
  <c r="KX28" i="62"/>
  <c r="KU29" i="62"/>
  <c r="KV29" i="62" s="1"/>
  <c r="KW29" i="62" s="1"/>
  <c r="KX30" i="62"/>
  <c r="KY30" i="62" s="1"/>
  <c r="KU31" i="62"/>
  <c r="KV31" i="62" s="1"/>
  <c r="KX32" i="62"/>
  <c r="KY32" i="62" s="1"/>
  <c r="KU33" i="62"/>
  <c r="KV33" i="62" s="1"/>
  <c r="KX34" i="62"/>
  <c r="KU35" i="62"/>
  <c r="KV35" i="62" s="1"/>
  <c r="KX36" i="62"/>
  <c r="KY36" i="62" s="1"/>
  <c r="KU37" i="62"/>
  <c r="KV37" i="62" s="1"/>
  <c r="KX38" i="62"/>
  <c r="KY38" i="62" s="1"/>
  <c r="KU39" i="62"/>
  <c r="KV39" i="62" s="1"/>
  <c r="KX60" i="62"/>
  <c r="KU61" i="62"/>
  <c r="KV61" i="62" s="1"/>
  <c r="KW61" i="62" s="1"/>
  <c r="KX62" i="62"/>
  <c r="KY62" i="62" s="1"/>
  <c r="KU63" i="62"/>
  <c r="KV63" i="62" s="1"/>
  <c r="KX64" i="62"/>
  <c r="KY64" i="62" s="1"/>
  <c r="KU65" i="62"/>
  <c r="KV65" i="62" s="1"/>
  <c r="KX66" i="62"/>
  <c r="KU67" i="62"/>
  <c r="KV67" i="62" s="1"/>
  <c r="KX68" i="62"/>
  <c r="KY68" i="62" s="1"/>
  <c r="KU69" i="62"/>
  <c r="KV69" i="62" s="1"/>
  <c r="KX70" i="62"/>
  <c r="KY70" i="62" s="1"/>
  <c r="KU71" i="62"/>
  <c r="KV71" i="62" s="1"/>
  <c r="KO41" i="62"/>
  <c r="KO73" i="62"/>
  <c r="KO24" i="62"/>
  <c r="KO56" i="62"/>
  <c r="KO88" i="62"/>
  <c r="KM10" i="62"/>
  <c r="KO10" i="62" s="1"/>
  <c r="KK12" i="62"/>
  <c r="KL12" i="62" s="1"/>
  <c r="KN13" i="62"/>
  <c r="KK14" i="62"/>
  <c r="KL14" i="62" s="1"/>
  <c r="KN15" i="62"/>
  <c r="KO15" i="62" s="1"/>
  <c r="KK16" i="62"/>
  <c r="KL16" i="62" s="1"/>
  <c r="KN17" i="62"/>
  <c r="KO17" i="62" s="1"/>
  <c r="KK18" i="62"/>
  <c r="KL18" i="62" s="1"/>
  <c r="KM18" i="62" s="1"/>
  <c r="KN19" i="62"/>
  <c r="KO19" i="62" s="1"/>
  <c r="KK20" i="62"/>
  <c r="KL20" i="62" s="1"/>
  <c r="KN21" i="62"/>
  <c r="KO21" i="62" s="1"/>
  <c r="KK22" i="62"/>
  <c r="KL22" i="62" s="1"/>
  <c r="KN23" i="62"/>
  <c r="KO23" i="62" s="1"/>
  <c r="KK24" i="62"/>
  <c r="KL24" i="62" s="1"/>
  <c r="KN25" i="62"/>
  <c r="KO25" i="62" s="1"/>
  <c r="KN28" i="62"/>
  <c r="KK29" i="62"/>
  <c r="KL29" i="62" s="1"/>
  <c r="KM29" i="62" s="1"/>
  <c r="KN30" i="62"/>
  <c r="KO30" i="62" s="1"/>
  <c r="KK31" i="62"/>
  <c r="KL31" i="62" s="1"/>
  <c r="KN32" i="62"/>
  <c r="KO32" i="62" s="1"/>
  <c r="KK33" i="62"/>
  <c r="KL33" i="62" s="1"/>
  <c r="KN34" i="62"/>
  <c r="KK35" i="62"/>
  <c r="KL35" i="62" s="1"/>
  <c r="KN36" i="62"/>
  <c r="KO36" i="62" s="1"/>
  <c r="KK37" i="62"/>
  <c r="KL37" i="62" s="1"/>
  <c r="KN38" i="62"/>
  <c r="KO38" i="62" s="1"/>
  <c r="KK39" i="62"/>
  <c r="KL39" i="62" s="1"/>
  <c r="KN40" i="62"/>
  <c r="KO40" i="62" s="1"/>
  <c r="KK41" i="62"/>
  <c r="KL41" i="62" s="1"/>
  <c r="KM42" i="62"/>
  <c r="KO42" i="62" s="1"/>
  <c r="KK44" i="62"/>
  <c r="KL44" i="62" s="1"/>
  <c r="KN45" i="62"/>
  <c r="KK46" i="62"/>
  <c r="KL46" i="62" s="1"/>
  <c r="KN47" i="62"/>
  <c r="KO47" i="62" s="1"/>
  <c r="KK48" i="62"/>
  <c r="KL48" i="62" s="1"/>
  <c r="KN49" i="62"/>
  <c r="KO49" i="62" s="1"/>
  <c r="KK50" i="62"/>
  <c r="KL50" i="62" s="1"/>
  <c r="KM50" i="62" s="1"/>
  <c r="KN51" i="62"/>
  <c r="KO51" i="62" s="1"/>
  <c r="KK52" i="62"/>
  <c r="KL52" i="62" s="1"/>
  <c r="KN53" i="62"/>
  <c r="KO53" i="62" s="1"/>
  <c r="KK54" i="62"/>
  <c r="KL54" i="62" s="1"/>
  <c r="KN55" i="62"/>
  <c r="KO55" i="62" s="1"/>
  <c r="KK56" i="62"/>
  <c r="KL56" i="62" s="1"/>
  <c r="KN57" i="62"/>
  <c r="KO57" i="62" s="1"/>
  <c r="KN60" i="62"/>
  <c r="KK61" i="62"/>
  <c r="KL61" i="62" s="1"/>
  <c r="KM61" i="62" s="1"/>
  <c r="KN62" i="62"/>
  <c r="KO62" i="62" s="1"/>
  <c r="KK63" i="62"/>
  <c r="KL63" i="62" s="1"/>
  <c r="KN64" i="62"/>
  <c r="KO64" i="62" s="1"/>
  <c r="KK65" i="62"/>
  <c r="KL65" i="62" s="1"/>
  <c r="KN66" i="62"/>
  <c r="KK67" i="62"/>
  <c r="KL67" i="62" s="1"/>
  <c r="KN68" i="62"/>
  <c r="KO68" i="62" s="1"/>
  <c r="KK69" i="62"/>
  <c r="KL69" i="62" s="1"/>
  <c r="KN70" i="62"/>
  <c r="KO70" i="62" s="1"/>
  <c r="KK71" i="62"/>
  <c r="KL71" i="62" s="1"/>
  <c r="KN72" i="62"/>
  <c r="KO72" i="62" s="1"/>
  <c r="KK73" i="62"/>
  <c r="KL73" i="62" s="1"/>
  <c r="KM74" i="62"/>
  <c r="KO74" i="62" s="1"/>
  <c r="KK76" i="62"/>
  <c r="KL76" i="62" s="1"/>
  <c r="KN77" i="62"/>
  <c r="KK78" i="62"/>
  <c r="KL78" i="62" s="1"/>
  <c r="KN79" i="62"/>
  <c r="KO79" i="62" s="1"/>
  <c r="KK80" i="62"/>
  <c r="KL80" i="62" s="1"/>
  <c r="KN81" i="62"/>
  <c r="KO81" i="62" s="1"/>
  <c r="KK82" i="62"/>
  <c r="KL82" i="62" s="1"/>
  <c r="KM82" i="62" s="1"/>
  <c r="KN83" i="62"/>
  <c r="KO83" i="62" s="1"/>
  <c r="KK84" i="62"/>
  <c r="KL84" i="62" s="1"/>
  <c r="KN85" i="62"/>
  <c r="KO85" i="62" s="1"/>
  <c r="KK86" i="62"/>
  <c r="KL86" i="62" s="1"/>
  <c r="KN87" i="62"/>
  <c r="KO87" i="62" s="1"/>
  <c r="KK88" i="62"/>
  <c r="KL88" i="62" s="1"/>
  <c r="KN89" i="62"/>
  <c r="KO89" i="62" s="1"/>
  <c r="KN12" i="62"/>
  <c r="KK13" i="62"/>
  <c r="KL13" i="62" s="1"/>
  <c r="KM13" i="62" s="1"/>
  <c r="KN14" i="62"/>
  <c r="KO14" i="62" s="1"/>
  <c r="KK15" i="62"/>
  <c r="KL15" i="62" s="1"/>
  <c r="KN16" i="62"/>
  <c r="KO16" i="62" s="1"/>
  <c r="KK17" i="62"/>
  <c r="KL17" i="62" s="1"/>
  <c r="KN18" i="62"/>
  <c r="KO18" i="62" s="1"/>
  <c r="KK19" i="62"/>
  <c r="KL19" i="62" s="1"/>
  <c r="KN20" i="62"/>
  <c r="KO20" i="62" s="1"/>
  <c r="KK21" i="62"/>
  <c r="KL21" i="62" s="1"/>
  <c r="KN22" i="62"/>
  <c r="KO22" i="62" s="1"/>
  <c r="KK23" i="62"/>
  <c r="KL23" i="62" s="1"/>
  <c r="KM26" i="62"/>
  <c r="KO26" i="62" s="1"/>
  <c r="KK28" i="62"/>
  <c r="KL28" i="62" s="1"/>
  <c r="KN29" i="62"/>
  <c r="KK30" i="62"/>
  <c r="KL30" i="62" s="1"/>
  <c r="KN31" i="62"/>
  <c r="KO31" i="62" s="1"/>
  <c r="KK32" i="62"/>
  <c r="KL32" i="62" s="1"/>
  <c r="KN33" i="62"/>
  <c r="KO33" i="62" s="1"/>
  <c r="KK34" i="62"/>
  <c r="KL34" i="62" s="1"/>
  <c r="KM34" i="62" s="1"/>
  <c r="KN35" i="62"/>
  <c r="KO35" i="62" s="1"/>
  <c r="KK36" i="62"/>
  <c r="KL36" i="62" s="1"/>
  <c r="KN37" i="62"/>
  <c r="KO37" i="62" s="1"/>
  <c r="KK38" i="62"/>
  <c r="KL38" i="62" s="1"/>
  <c r="KN39" i="62"/>
  <c r="KO39" i="62" s="1"/>
  <c r="KN44" i="62"/>
  <c r="KK45" i="62"/>
  <c r="KL45" i="62" s="1"/>
  <c r="KM45" i="62" s="1"/>
  <c r="KN46" i="62"/>
  <c r="KO46" i="62" s="1"/>
  <c r="KK47" i="62"/>
  <c r="KL47" i="62" s="1"/>
  <c r="KN48" i="62"/>
  <c r="KO48" i="62" s="1"/>
  <c r="KK49" i="62"/>
  <c r="KL49" i="62" s="1"/>
  <c r="KN50" i="62"/>
  <c r="KO50" i="62" s="1"/>
  <c r="KK51" i="62"/>
  <c r="KL51" i="62" s="1"/>
  <c r="KN52" i="62"/>
  <c r="KO52" i="62" s="1"/>
  <c r="KK53" i="62"/>
  <c r="KL53" i="62" s="1"/>
  <c r="KN54" i="62"/>
  <c r="KO54" i="62" s="1"/>
  <c r="KK55" i="62"/>
  <c r="KL55" i="62" s="1"/>
  <c r="KM58" i="62"/>
  <c r="KO58" i="62" s="1"/>
  <c r="KK60" i="62"/>
  <c r="KL60" i="62" s="1"/>
  <c r="KN61" i="62"/>
  <c r="KK62" i="62"/>
  <c r="KL62" i="62" s="1"/>
  <c r="KN63" i="62"/>
  <c r="KO63" i="62" s="1"/>
  <c r="KK64" i="62"/>
  <c r="KL64" i="62" s="1"/>
  <c r="KN65" i="62"/>
  <c r="KO65" i="62" s="1"/>
  <c r="KK66" i="62"/>
  <c r="KL66" i="62" s="1"/>
  <c r="KM66" i="62" s="1"/>
  <c r="KN67" i="62"/>
  <c r="KO67" i="62" s="1"/>
  <c r="KK68" i="62"/>
  <c r="KL68" i="62" s="1"/>
  <c r="KN69" i="62"/>
  <c r="KO69" i="62" s="1"/>
  <c r="KK70" i="62"/>
  <c r="KL70" i="62" s="1"/>
  <c r="KN71" i="62"/>
  <c r="KO71" i="62" s="1"/>
  <c r="KN76" i="62"/>
  <c r="KK77" i="62"/>
  <c r="KL77" i="62" s="1"/>
  <c r="KM77" i="62" s="1"/>
  <c r="KN78" i="62"/>
  <c r="KO78" i="62" s="1"/>
  <c r="KK79" i="62"/>
  <c r="KL79" i="62" s="1"/>
  <c r="KN80" i="62"/>
  <c r="KO80" i="62" s="1"/>
  <c r="KK81" i="62"/>
  <c r="KL81" i="62" s="1"/>
  <c r="KN82" i="62"/>
  <c r="KO82" i="62" s="1"/>
  <c r="KK83" i="62"/>
  <c r="KL83" i="62" s="1"/>
  <c r="KN84" i="62"/>
  <c r="KO84" i="62" s="1"/>
  <c r="KK85" i="62"/>
  <c r="KL85" i="62" s="1"/>
  <c r="KN86" i="62"/>
  <c r="KO86" i="62" s="1"/>
  <c r="KK87" i="62"/>
  <c r="KL87" i="62" s="1"/>
  <c r="KF10" i="62"/>
  <c r="KF88" i="62"/>
  <c r="KF24" i="62"/>
  <c r="KF42" i="62"/>
  <c r="KF56" i="62"/>
  <c r="KF74" i="62"/>
  <c r="KD41" i="62"/>
  <c r="KE41" i="62" s="1"/>
  <c r="KD39" i="62"/>
  <c r="KE39" i="62" s="1"/>
  <c r="KD37" i="62"/>
  <c r="KE37" i="62" s="1"/>
  <c r="KD35" i="62"/>
  <c r="KE35" i="62" s="1"/>
  <c r="KD33" i="62"/>
  <c r="KE33" i="62" s="1"/>
  <c r="KD31" i="62"/>
  <c r="KE31" i="62" s="1"/>
  <c r="KD29" i="62"/>
  <c r="KA72" i="62"/>
  <c r="KB72" i="62" s="1"/>
  <c r="KA70" i="62"/>
  <c r="KB70" i="62" s="1"/>
  <c r="KA68" i="62"/>
  <c r="KB68" i="62" s="1"/>
  <c r="KA66" i="62"/>
  <c r="KB66" i="62" s="1"/>
  <c r="KA64" i="62"/>
  <c r="KB64" i="62" s="1"/>
  <c r="KA62" i="62"/>
  <c r="KB62" i="62" s="1"/>
  <c r="KA60" i="62"/>
  <c r="KB60" i="62" s="1"/>
  <c r="KC58" i="62"/>
  <c r="KE58" i="62" s="1"/>
  <c r="KE15" i="62"/>
  <c r="KE17" i="62"/>
  <c r="KE19" i="62"/>
  <c r="KE21" i="62"/>
  <c r="KE23" i="62"/>
  <c r="KE25" i="62"/>
  <c r="KD28" i="62"/>
  <c r="KA29" i="62"/>
  <c r="KB29" i="62" s="1"/>
  <c r="KC29" i="62" s="1"/>
  <c r="KD30" i="62"/>
  <c r="KA31" i="62"/>
  <c r="KB31" i="62" s="1"/>
  <c r="KD32" i="62"/>
  <c r="KE32" i="62" s="1"/>
  <c r="KA33" i="62"/>
  <c r="KB33" i="62" s="1"/>
  <c r="KD34" i="62"/>
  <c r="KA35" i="62"/>
  <c r="KB35" i="62" s="1"/>
  <c r="KD36" i="62"/>
  <c r="KE36" i="62" s="1"/>
  <c r="KA37" i="62"/>
  <c r="KB37" i="62" s="1"/>
  <c r="KD38" i="62"/>
  <c r="KA39" i="62"/>
  <c r="KB39" i="62" s="1"/>
  <c r="KD40" i="62"/>
  <c r="KE40" i="62" s="1"/>
  <c r="KE79" i="62"/>
  <c r="KE81" i="62"/>
  <c r="KE83" i="62"/>
  <c r="KE85" i="62"/>
  <c r="KE87" i="62"/>
  <c r="KE89" i="62"/>
  <c r="KA40" i="62"/>
  <c r="KB40" i="62" s="1"/>
  <c r="KA38" i="62"/>
  <c r="KB38" i="62" s="1"/>
  <c r="KA36" i="62"/>
  <c r="KB36" i="62" s="1"/>
  <c r="KA34" i="62"/>
  <c r="KB34" i="62" s="1"/>
  <c r="KA32" i="62"/>
  <c r="KB32" i="62" s="1"/>
  <c r="KA30" i="62"/>
  <c r="KB30" i="62" s="1"/>
  <c r="KA28" i="62"/>
  <c r="KB28" i="62" s="1"/>
  <c r="KC26" i="62"/>
  <c r="KE26" i="62" s="1"/>
  <c r="KD73" i="62"/>
  <c r="KE73" i="62" s="1"/>
  <c r="KD71" i="62"/>
  <c r="KE71" i="62" s="1"/>
  <c r="KD69" i="62"/>
  <c r="KE69" i="62" s="1"/>
  <c r="KD67" i="62"/>
  <c r="KE67" i="62" s="1"/>
  <c r="KD65" i="62"/>
  <c r="KE65" i="62" s="1"/>
  <c r="KD63" i="62"/>
  <c r="KE63" i="62" s="1"/>
  <c r="KD61" i="62"/>
  <c r="KE61" i="62" s="1"/>
  <c r="KE30" i="62"/>
  <c r="KE34" i="62"/>
  <c r="KE38" i="62"/>
  <c r="KF47" i="62"/>
  <c r="KF51" i="62"/>
  <c r="KF55" i="62"/>
  <c r="KD60" i="62"/>
  <c r="KD62" i="62"/>
  <c r="KE62" i="62" s="1"/>
  <c r="KD64" i="62"/>
  <c r="KE64" i="62" s="1"/>
  <c r="KA65" i="62"/>
  <c r="KB65" i="62" s="1"/>
  <c r="KD66" i="62"/>
  <c r="KE66" i="62" s="1"/>
  <c r="KA67" i="62"/>
  <c r="KB67" i="62" s="1"/>
  <c r="KD68" i="62"/>
  <c r="KE68" i="62" s="1"/>
  <c r="KA69" i="62"/>
  <c r="KB69" i="62" s="1"/>
  <c r="KD70" i="62"/>
  <c r="KE70" i="62" s="1"/>
  <c r="KA71" i="62"/>
  <c r="KB71" i="62" s="1"/>
  <c r="KD72" i="62"/>
  <c r="KE72" i="62" s="1"/>
  <c r="KA73" i="62"/>
  <c r="KB73" i="62" s="1"/>
  <c r="KD12" i="62"/>
  <c r="KA13" i="62"/>
  <c r="KB13" i="62" s="1"/>
  <c r="KC13" i="62" s="1"/>
  <c r="KE13" i="62" s="1"/>
  <c r="KD14" i="62"/>
  <c r="KE14" i="62" s="1"/>
  <c r="KA15" i="62"/>
  <c r="KB15" i="62" s="1"/>
  <c r="KD16" i="62"/>
  <c r="KE16" i="62" s="1"/>
  <c r="KA17" i="62"/>
  <c r="KB17" i="62" s="1"/>
  <c r="KD18" i="62"/>
  <c r="KE18" i="62" s="1"/>
  <c r="KA19" i="62"/>
  <c r="KB19" i="62" s="1"/>
  <c r="KD20" i="62"/>
  <c r="KE20" i="62" s="1"/>
  <c r="KA21" i="62"/>
  <c r="KB21" i="62" s="1"/>
  <c r="KD22" i="62"/>
  <c r="KE22" i="62" s="1"/>
  <c r="KA23" i="62"/>
  <c r="KB23" i="62" s="1"/>
  <c r="KD44" i="62"/>
  <c r="KA45" i="62"/>
  <c r="KB45" i="62" s="1"/>
  <c r="KC45" i="62" s="1"/>
  <c r="KE45" i="62" s="1"/>
  <c r="KF45" i="62" s="1"/>
  <c r="KD46" i="62"/>
  <c r="KE46" i="62" s="1"/>
  <c r="KA47" i="62"/>
  <c r="KB47" i="62" s="1"/>
  <c r="KD48" i="62"/>
  <c r="KE48" i="62" s="1"/>
  <c r="KA49" i="62"/>
  <c r="KB49" i="62" s="1"/>
  <c r="KD50" i="62"/>
  <c r="KE50" i="62" s="1"/>
  <c r="KA51" i="62"/>
  <c r="KB51" i="62" s="1"/>
  <c r="KD52" i="62"/>
  <c r="KE52" i="62" s="1"/>
  <c r="KA53" i="62"/>
  <c r="KB53" i="62" s="1"/>
  <c r="KD54" i="62"/>
  <c r="KE54" i="62" s="1"/>
  <c r="KA55" i="62"/>
  <c r="KB55" i="62" s="1"/>
  <c r="KD76" i="62"/>
  <c r="KA77" i="62"/>
  <c r="KB77" i="62" s="1"/>
  <c r="KC77" i="62" s="1"/>
  <c r="KE77" i="62" s="1"/>
  <c r="KD78" i="62"/>
  <c r="KE78" i="62" s="1"/>
  <c r="KA79" i="62"/>
  <c r="KB79" i="62" s="1"/>
  <c r="KD80" i="62"/>
  <c r="KE80" i="62" s="1"/>
  <c r="KA81" i="62"/>
  <c r="KB81" i="62" s="1"/>
  <c r="KD82" i="62"/>
  <c r="KE82" i="62" s="1"/>
  <c r="KA83" i="62"/>
  <c r="KB83" i="62" s="1"/>
  <c r="KD84" i="62"/>
  <c r="KE84" i="62" s="1"/>
  <c r="KA85" i="62"/>
  <c r="KB85" i="62" s="1"/>
  <c r="KD86" i="62"/>
  <c r="KE86" i="62" s="1"/>
  <c r="KA87" i="62"/>
  <c r="KB87" i="62" s="1"/>
  <c r="JU24" i="62"/>
  <c r="JU56" i="62"/>
  <c r="JU88" i="62"/>
  <c r="JS10" i="62"/>
  <c r="JU10" i="62" s="1"/>
  <c r="JQ12" i="62"/>
  <c r="JR12" i="62" s="1"/>
  <c r="JT13" i="62"/>
  <c r="JQ14" i="62"/>
  <c r="JR14" i="62" s="1"/>
  <c r="JT15" i="62"/>
  <c r="JQ16" i="62"/>
  <c r="JR16" i="62" s="1"/>
  <c r="JT17" i="62"/>
  <c r="JU17" i="62" s="1"/>
  <c r="JQ18" i="62"/>
  <c r="JR18" i="62" s="1"/>
  <c r="JS18" i="62" s="1"/>
  <c r="JT19" i="62"/>
  <c r="JU19" i="62" s="1"/>
  <c r="JQ20" i="62"/>
  <c r="JR20" i="62" s="1"/>
  <c r="JT21" i="62"/>
  <c r="JU21" i="62" s="1"/>
  <c r="JQ22" i="62"/>
  <c r="JR22" i="62" s="1"/>
  <c r="JS22" i="62" s="1"/>
  <c r="JT23" i="62"/>
  <c r="JU23" i="62" s="1"/>
  <c r="JQ24" i="62"/>
  <c r="JR24" i="62" s="1"/>
  <c r="JT25" i="62"/>
  <c r="JU25" i="62" s="1"/>
  <c r="JT28" i="62"/>
  <c r="JQ29" i="62"/>
  <c r="JR29" i="62" s="1"/>
  <c r="JS29" i="62" s="1"/>
  <c r="JT30" i="62"/>
  <c r="JU30" i="62" s="1"/>
  <c r="JQ31" i="62"/>
  <c r="JR31" i="62" s="1"/>
  <c r="JS31" i="62" s="1"/>
  <c r="JT32" i="62"/>
  <c r="JU32" i="62" s="1"/>
  <c r="JQ33" i="62"/>
  <c r="JR33" i="62" s="1"/>
  <c r="JT34" i="62"/>
  <c r="JQ35" i="62"/>
  <c r="JR35" i="62" s="1"/>
  <c r="JT36" i="62"/>
  <c r="JU36" i="62" s="1"/>
  <c r="JQ37" i="62"/>
  <c r="JR37" i="62" s="1"/>
  <c r="JT38" i="62"/>
  <c r="JQ39" i="62"/>
  <c r="JR39" i="62" s="1"/>
  <c r="JT40" i="62"/>
  <c r="JU40" i="62" s="1"/>
  <c r="JQ41" i="62"/>
  <c r="JR41" i="62" s="1"/>
  <c r="JS41" i="62" s="1"/>
  <c r="JU41" i="62" s="1"/>
  <c r="JS42" i="62"/>
  <c r="JU42" i="62" s="1"/>
  <c r="JQ44" i="62"/>
  <c r="JR44" i="62" s="1"/>
  <c r="JT45" i="62"/>
  <c r="JQ46" i="62"/>
  <c r="JR46" i="62" s="1"/>
  <c r="JT47" i="62"/>
  <c r="JQ48" i="62"/>
  <c r="JR48" i="62" s="1"/>
  <c r="JT49" i="62"/>
  <c r="JU49" i="62" s="1"/>
  <c r="JQ50" i="62"/>
  <c r="JR50" i="62" s="1"/>
  <c r="JS50" i="62" s="1"/>
  <c r="JT51" i="62"/>
  <c r="JU51" i="62" s="1"/>
  <c r="JQ52" i="62"/>
  <c r="JR52" i="62" s="1"/>
  <c r="JT53" i="62"/>
  <c r="JU53" i="62" s="1"/>
  <c r="JQ54" i="62"/>
  <c r="JR54" i="62" s="1"/>
  <c r="JS54" i="62" s="1"/>
  <c r="JT55" i="62"/>
  <c r="JU55" i="62" s="1"/>
  <c r="JQ56" i="62"/>
  <c r="JR56" i="62" s="1"/>
  <c r="JT57" i="62"/>
  <c r="JU57" i="62" s="1"/>
  <c r="JT60" i="62"/>
  <c r="JQ61" i="62"/>
  <c r="JR61" i="62" s="1"/>
  <c r="JS61" i="62" s="1"/>
  <c r="JT62" i="62"/>
  <c r="JU62" i="62" s="1"/>
  <c r="JQ63" i="62"/>
  <c r="JR63" i="62" s="1"/>
  <c r="JS63" i="62" s="1"/>
  <c r="JT64" i="62"/>
  <c r="JU64" i="62" s="1"/>
  <c r="JQ65" i="62"/>
  <c r="JR65" i="62" s="1"/>
  <c r="JT66" i="62"/>
  <c r="JQ67" i="62"/>
  <c r="JR67" i="62" s="1"/>
  <c r="JT68" i="62"/>
  <c r="JU68" i="62" s="1"/>
  <c r="JQ69" i="62"/>
  <c r="JR69" i="62" s="1"/>
  <c r="JT70" i="62"/>
  <c r="JQ71" i="62"/>
  <c r="JR71" i="62" s="1"/>
  <c r="JT72" i="62"/>
  <c r="JU72" i="62" s="1"/>
  <c r="JQ73" i="62"/>
  <c r="JR73" i="62" s="1"/>
  <c r="JS73" i="62" s="1"/>
  <c r="JU73" i="62" s="1"/>
  <c r="JS74" i="62"/>
  <c r="JU74" i="62" s="1"/>
  <c r="JQ76" i="62"/>
  <c r="JR76" i="62" s="1"/>
  <c r="JT77" i="62"/>
  <c r="JQ78" i="62"/>
  <c r="JR78" i="62" s="1"/>
  <c r="JT79" i="62"/>
  <c r="JQ80" i="62"/>
  <c r="JR80" i="62" s="1"/>
  <c r="JT81" i="62"/>
  <c r="JU81" i="62" s="1"/>
  <c r="JQ82" i="62"/>
  <c r="JR82" i="62" s="1"/>
  <c r="JS82" i="62" s="1"/>
  <c r="JT83" i="62"/>
  <c r="JU83" i="62" s="1"/>
  <c r="JQ84" i="62"/>
  <c r="JR84" i="62" s="1"/>
  <c r="JT85" i="62"/>
  <c r="JU85" i="62" s="1"/>
  <c r="JQ86" i="62"/>
  <c r="JR86" i="62" s="1"/>
  <c r="JS86" i="62" s="1"/>
  <c r="JT87" i="62"/>
  <c r="JU87" i="62" s="1"/>
  <c r="JQ88" i="62"/>
  <c r="JR88" i="62" s="1"/>
  <c r="JT89" i="62"/>
  <c r="JU89" i="62" s="1"/>
  <c r="JT12" i="62"/>
  <c r="JQ13" i="62"/>
  <c r="JR13" i="62" s="1"/>
  <c r="JS13" i="62" s="1"/>
  <c r="JT14" i="62"/>
  <c r="JU14" i="62" s="1"/>
  <c r="JQ15" i="62"/>
  <c r="JR15" i="62" s="1"/>
  <c r="JS15" i="62" s="1"/>
  <c r="JT16" i="62"/>
  <c r="JU16" i="62" s="1"/>
  <c r="JQ17" i="62"/>
  <c r="JR17" i="62" s="1"/>
  <c r="JT18" i="62"/>
  <c r="JU18" i="62" s="1"/>
  <c r="JQ19" i="62"/>
  <c r="JR19" i="62" s="1"/>
  <c r="JT20" i="62"/>
  <c r="JU20" i="62" s="1"/>
  <c r="JQ21" i="62"/>
  <c r="JR21" i="62" s="1"/>
  <c r="JT22" i="62"/>
  <c r="JU22" i="62" s="1"/>
  <c r="JQ23" i="62"/>
  <c r="JR23" i="62" s="1"/>
  <c r="JS26" i="62"/>
  <c r="JU26" i="62" s="1"/>
  <c r="JQ28" i="62"/>
  <c r="JR28" i="62" s="1"/>
  <c r="JT29" i="62"/>
  <c r="JQ30" i="62"/>
  <c r="JR30" i="62" s="1"/>
  <c r="JT31" i="62"/>
  <c r="JQ32" i="62"/>
  <c r="JR32" i="62" s="1"/>
  <c r="JT33" i="62"/>
  <c r="JU33" i="62" s="1"/>
  <c r="JQ34" i="62"/>
  <c r="JR34" i="62" s="1"/>
  <c r="JS34" i="62" s="1"/>
  <c r="JT35" i="62"/>
  <c r="JU35" i="62" s="1"/>
  <c r="JQ36" i="62"/>
  <c r="JR36" i="62" s="1"/>
  <c r="JT37" i="62"/>
  <c r="JU37" i="62" s="1"/>
  <c r="JQ38" i="62"/>
  <c r="JR38" i="62" s="1"/>
  <c r="JS38" i="62" s="1"/>
  <c r="JT39" i="62"/>
  <c r="JU39" i="62" s="1"/>
  <c r="JT44" i="62"/>
  <c r="JQ45" i="62"/>
  <c r="JR45" i="62" s="1"/>
  <c r="JS45" i="62" s="1"/>
  <c r="JT46" i="62"/>
  <c r="JU46" i="62" s="1"/>
  <c r="JQ47" i="62"/>
  <c r="JR47" i="62" s="1"/>
  <c r="JS47" i="62" s="1"/>
  <c r="JT48" i="62"/>
  <c r="JU48" i="62" s="1"/>
  <c r="JQ49" i="62"/>
  <c r="JR49" i="62" s="1"/>
  <c r="JT50" i="62"/>
  <c r="JU50" i="62" s="1"/>
  <c r="JQ51" i="62"/>
  <c r="JR51" i="62" s="1"/>
  <c r="JT52" i="62"/>
  <c r="JU52" i="62" s="1"/>
  <c r="JQ53" i="62"/>
  <c r="JR53" i="62" s="1"/>
  <c r="JT54" i="62"/>
  <c r="JU54" i="62" s="1"/>
  <c r="JQ55" i="62"/>
  <c r="JR55" i="62" s="1"/>
  <c r="JS58" i="62"/>
  <c r="JU58" i="62" s="1"/>
  <c r="JQ60" i="62"/>
  <c r="JR60" i="62" s="1"/>
  <c r="JT61" i="62"/>
  <c r="JQ62" i="62"/>
  <c r="JR62" i="62" s="1"/>
  <c r="JT63" i="62"/>
  <c r="JQ64" i="62"/>
  <c r="JR64" i="62" s="1"/>
  <c r="JT65" i="62"/>
  <c r="JU65" i="62" s="1"/>
  <c r="JQ66" i="62"/>
  <c r="JR66" i="62" s="1"/>
  <c r="JS66" i="62" s="1"/>
  <c r="JT67" i="62"/>
  <c r="JU67" i="62" s="1"/>
  <c r="JQ68" i="62"/>
  <c r="JR68" i="62" s="1"/>
  <c r="JT69" i="62"/>
  <c r="JU69" i="62" s="1"/>
  <c r="JQ70" i="62"/>
  <c r="JR70" i="62" s="1"/>
  <c r="JS70" i="62" s="1"/>
  <c r="JT71" i="62"/>
  <c r="JU71" i="62" s="1"/>
  <c r="JT76" i="62"/>
  <c r="JQ77" i="62"/>
  <c r="JR77" i="62" s="1"/>
  <c r="JS77" i="62" s="1"/>
  <c r="JT78" i="62"/>
  <c r="JU78" i="62" s="1"/>
  <c r="JQ79" i="62"/>
  <c r="JR79" i="62" s="1"/>
  <c r="JS79" i="62" s="1"/>
  <c r="JT80" i="62"/>
  <c r="JU80" i="62" s="1"/>
  <c r="JQ81" i="62"/>
  <c r="JR81" i="62" s="1"/>
  <c r="JT82" i="62"/>
  <c r="JU82" i="62" s="1"/>
  <c r="JQ83" i="62"/>
  <c r="JR83" i="62" s="1"/>
  <c r="JT84" i="62"/>
  <c r="JU84" i="62" s="1"/>
  <c r="JQ85" i="62"/>
  <c r="JR85" i="62" s="1"/>
  <c r="JT86" i="62"/>
  <c r="JU86" i="62" s="1"/>
  <c r="JQ87" i="62"/>
  <c r="JR87" i="62" s="1"/>
  <c r="JG40" i="62"/>
  <c r="JH40" i="62" s="1"/>
  <c r="JG38" i="62"/>
  <c r="JH38" i="62" s="1"/>
  <c r="JG36" i="62"/>
  <c r="JH36" i="62" s="1"/>
  <c r="JG34" i="62"/>
  <c r="JH34" i="62" s="1"/>
  <c r="JG32" i="62"/>
  <c r="JH32" i="62" s="1"/>
  <c r="JG30" i="62"/>
  <c r="JH30" i="62" s="1"/>
  <c r="JG28" i="62"/>
  <c r="JH28" i="62" s="1"/>
  <c r="JI26" i="62"/>
  <c r="JK26" i="62" s="1"/>
  <c r="JJ73" i="62"/>
  <c r="JK73" i="62" s="1"/>
  <c r="JJ71" i="62"/>
  <c r="JK71" i="62" s="1"/>
  <c r="JJ69" i="62"/>
  <c r="JK69" i="62" s="1"/>
  <c r="JJ67" i="62"/>
  <c r="JK67" i="62" s="1"/>
  <c r="JJ65" i="62"/>
  <c r="JK65" i="62" s="1"/>
  <c r="JJ63" i="62"/>
  <c r="JK63" i="62" s="1"/>
  <c r="JJ61" i="62"/>
  <c r="JJ41" i="62"/>
  <c r="JK41" i="62" s="1"/>
  <c r="JJ39" i="62"/>
  <c r="JK39" i="62" s="1"/>
  <c r="JJ37" i="62"/>
  <c r="JK37" i="62" s="1"/>
  <c r="JJ35" i="62"/>
  <c r="JK35" i="62" s="1"/>
  <c r="JJ33" i="62"/>
  <c r="JK33" i="62" s="1"/>
  <c r="JJ31" i="62"/>
  <c r="JK31" i="62" s="1"/>
  <c r="JJ29" i="62"/>
  <c r="JG72" i="62"/>
  <c r="JH72" i="62" s="1"/>
  <c r="JG70" i="62"/>
  <c r="JH70" i="62" s="1"/>
  <c r="JG68" i="62"/>
  <c r="JH68" i="62" s="1"/>
  <c r="JG66" i="62"/>
  <c r="JH66" i="62" s="1"/>
  <c r="JG64" i="62"/>
  <c r="JH64" i="62" s="1"/>
  <c r="JG62" i="62"/>
  <c r="JH62" i="62" s="1"/>
  <c r="JG60" i="62"/>
  <c r="JH60" i="62" s="1"/>
  <c r="JI58" i="62"/>
  <c r="JK58" i="62" s="1"/>
  <c r="JJ60" i="62"/>
  <c r="JJ62" i="62"/>
  <c r="JK62" i="62" s="1"/>
  <c r="JJ64" i="62"/>
  <c r="JK64" i="62" s="1"/>
  <c r="JJ66" i="62"/>
  <c r="JJ68" i="62"/>
  <c r="JK68" i="62" s="1"/>
  <c r="JJ70" i="62"/>
  <c r="JK70" i="62" s="1"/>
  <c r="JJ72" i="62"/>
  <c r="JK72" i="62" s="1"/>
  <c r="JK15" i="62"/>
  <c r="JK17" i="62"/>
  <c r="JK19" i="62"/>
  <c r="JK21" i="62"/>
  <c r="JK23" i="62"/>
  <c r="JK25" i="62"/>
  <c r="JJ28" i="62"/>
  <c r="JG29" i="62"/>
  <c r="JH29" i="62" s="1"/>
  <c r="JI29" i="62" s="1"/>
  <c r="JJ30" i="62"/>
  <c r="JK30" i="62" s="1"/>
  <c r="JG31" i="62"/>
  <c r="JH31" i="62" s="1"/>
  <c r="JJ32" i="62"/>
  <c r="JK32" i="62" s="1"/>
  <c r="JG33" i="62"/>
  <c r="JH33" i="62" s="1"/>
  <c r="JJ34" i="62"/>
  <c r="JK34" i="62" s="1"/>
  <c r="JG35" i="62"/>
  <c r="JH35" i="62" s="1"/>
  <c r="JJ36" i="62"/>
  <c r="JK36" i="62" s="1"/>
  <c r="JG37" i="62"/>
  <c r="JH37" i="62" s="1"/>
  <c r="JJ38" i="62"/>
  <c r="JK38" i="62" s="1"/>
  <c r="JG39" i="62"/>
  <c r="JH39" i="62" s="1"/>
  <c r="JJ40" i="62"/>
  <c r="JK40" i="62" s="1"/>
  <c r="JG41" i="62"/>
  <c r="JH41" i="62" s="1"/>
  <c r="JK66" i="62"/>
  <c r="JK81" i="62"/>
  <c r="JK83" i="62"/>
  <c r="JK85" i="62"/>
  <c r="JK89" i="62"/>
  <c r="JJ12" i="62"/>
  <c r="JG13" i="62"/>
  <c r="JH13" i="62" s="1"/>
  <c r="JI13" i="62" s="1"/>
  <c r="JK13" i="62" s="1"/>
  <c r="JJ14" i="62"/>
  <c r="JK14" i="62" s="1"/>
  <c r="JG15" i="62"/>
  <c r="JH15" i="62" s="1"/>
  <c r="JJ16" i="62"/>
  <c r="JK16" i="62" s="1"/>
  <c r="JG17" i="62"/>
  <c r="JH17" i="62" s="1"/>
  <c r="JJ18" i="62"/>
  <c r="JK18" i="62" s="1"/>
  <c r="JG19" i="62"/>
  <c r="JH19" i="62" s="1"/>
  <c r="JJ20" i="62"/>
  <c r="JK20" i="62" s="1"/>
  <c r="JG21" i="62"/>
  <c r="JH21" i="62" s="1"/>
  <c r="JJ22" i="62"/>
  <c r="JK22" i="62" s="1"/>
  <c r="JG23" i="62"/>
  <c r="JH23" i="62" s="1"/>
  <c r="JJ44" i="62"/>
  <c r="JG45" i="62"/>
  <c r="JH45" i="62" s="1"/>
  <c r="JI45" i="62" s="1"/>
  <c r="JJ46" i="62"/>
  <c r="JK46" i="62" s="1"/>
  <c r="JG47" i="62"/>
  <c r="JH47" i="62" s="1"/>
  <c r="JJ48" i="62"/>
  <c r="JK48" i="62" s="1"/>
  <c r="JG49" i="62"/>
  <c r="JH49" i="62" s="1"/>
  <c r="JJ50" i="62"/>
  <c r="JK50" i="62" s="1"/>
  <c r="JG51" i="62"/>
  <c r="JH51" i="62" s="1"/>
  <c r="JJ52" i="62"/>
  <c r="JK52" i="62" s="1"/>
  <c r="JG53" i="62"/>
  <c r="JH53" i="62" s="1"/>
  <c r="JJ54" i="62"/>
  <c r="JK54" i="62" s="1"/>
  <c r="JG55" i="62"/>
  <c r="JH55" i="62" s="1"/>
  <c r="JJ76" i="62"/>
  <c r="JG77" i="62"/>
  <c r="JH77" i="62" s="1"/>
  <c r="JI77" i="62" s="1"/>
  <c r="JK77" i="62" s="1"/>
  <c r="JJ78" i="62"/>
  <c r="JK78" i="62" s="1"/>
  <c r="JG79" i="62"/>
  <c r="JH79" i="62" s="1"/>
  <c r="JJ80" i="62"/>
  <c r="JK80" i="62" s="1"/>
  <c r="JG81" i="62"/>
  <c r="JH81" i="62" s="1"/>
  <c r="JJ82" i="62"/>
  <c r="JK82" i="62" s="1"/>
  <c r="JG83" i="62"/>
  <c r="JH83" i="62" s="1"/>
  <c r="JJ84" i="62"/>
  <c r="JK84" i="62" s="1"/>
  <c r="JG85" i="62"/>
  <c r="JH85" i="62" s="1"/>
  <c r="JJ86" i="62"/>
  <c r="JK86" i="62" s="1"/>
  <c r="JG87" i="62"/>
  <c r="JH87" i="62" s="1"/>
  <c r="JA41" i="62"/>
  <c r="JA73" i="62"/>
  <c r="JA24" i="62"/>
  <c r="JA56" i="62"/>
  <c r="JA88" i="62"/>
  <c r="IY10" i="62"/>
  <c r="JA10" i="62" s="1"/>
  <c r="IW12" i="62"/>
  <c r="IX12" i="62" s="1"/>
  <c r="IZ13" i="62"/>
  <c r="IW14" i="62"/>
  <c r="IX14" i="62" s="1"/>
  <c r="IZ15" i="62"/>
  <c r="JA15" i="62" s="1"/>
  <c r="IW16" i="62"/>
  <c r="IX16" i="62" s="1"/>
  <c r="IZ17" i="62"/>
  <c r="JA17" i="62" s="1"/>
  <c r="IW18" i="62"/>
  <c r="IX18" i="62" s="1"/>
  <c r="IZ19" i="62"/>
  <c r="JA19" i="62" s="1"/>
  <c r="IW20" i="62"/>
  <c r="IX20" i="62" s="1"/>
  <c r="IZ21" i="62"/>
  <c r="JA21" i="62" s="1"/>
  <c r="IW22" i="62"/>
  <c r="IX22" i="62" s="1"/>
  <c r="IZ23" i="62"/>
  <c r="JA23" i="62" s="1"/>
  <c r="IW24" i="62"/>
  <c r="IX24" i="62" s="1"/>
  <c r="IZ25" i="62"/>
  <c r="JA25" i="62" s="1"/>
  <c r="IZ28" i="62"/>
  <c r="IW29" i="62"/>
  <c r="IX29" i="62" s="1"/>
  <c r="IY29" i="62" s="1"/>
  <c r="IZ30" i="62"/>
  <c r="JA30" i="62" s="1"/>
  <c r="IW31" i="62"/>
  <c r="IX31" i="62" s="1"/>
  <c r="IZ32" i="62"/>
  <c r="JA32" i="62" s="1"/>
  <c r="IW33" i="62"/>
  <c r="IX33" i="62" s="1"/>
  <c r="IZ34" i="62"/>
  <c r="JA34" i="62" s="1"/>
  <c r="IW35" i="62"/>
  <c r="IX35" i="62" s="1"/>
  <c r="IZ36" i="62"/>
  <c r="JA36" i="62" s="1"/>
  <c r="IW37" i="62"/>
  <c r="IX37" i="62" s="1"/>
  <c r="IZ38" i="62"/>
  <c r="JA38" i="62" s="1"/>
  <c r="IW39" i="62"/>
  <c r="IX39" i="62" s="1"/>
  <c r="IZ40" i="62"/>
  <c r="JA40" i="62" s="1"/>
  <c r="IW41" i="62"/>
  <c r="IX41" i="62" s="1"/>
  <c r="IY42" i="62"/>
  <c r="JA42" i="62" s="1"/>
  <c r="IW44" i="62"/>
  <c r="IX44" i="62" s="1"/>
  <c r="IZ45" i="62"/>
  <c r="IW46" i="62"/>
  <c r="IX46" i="62" s="1"/>
  <c r="IZ47" i="62"/>
  <c r="JA47" i="62" s="1"/>
  <c r="IW48" i="62"/>
  <c r="IX48" i="62" s="1"/>
  <c r="IZ49" i="62"/>
  <c r="JA49" i="62" s="1"/>
  <c r="IW50" i="62"/>
  <c r="IX50" i="62" s="1"/>
  <c r="IZ51" i="62"/>
  <c r="JA51" i="62" s="1"/>
  <c r="IW52" i="62"/>
  <c r="IX52" i="62" s="1"/>
  <c r="IZ53" i="62"/>
  <c r="JA53" i="62" s="1"/>
  <c r="IW54" i="62"/>
  <c r="IX54" i="62" s="1"/>
  <c r="IZ55" i="62"/>
  <c r="JA55" i="62" s="1"/>
  <c r="IW56" i="62"/>
  <c r="IX56" i="62" s="1"/>
  <c r="IZ57" i="62"/>
  <c r="JA57" i="62" s="1"/>
  <c r="IZ60" i="62"/>
  <c r="IW61" i="62"/>
  <c r="IX61" i="62" s="1"/>
  <c r="IY61" i="62" s="1"/>
  <c r="IZ62" i="62"/>
  <c r="JA62" i="62" s="1"/>
  <c r="IW63" i="62"/>
  <c r="IX63" i="62" s="1"/>
  <c r="IZ64" i="62"/>
  <c r="JA64" i="62" s="1"/>
  <c r="IW65" i="62"/>
  <c r="IX65" i="62" s="1"/>
  <c r="IZ66" i="62"/>
  <c r="JA66" i="62" s="1"/>
  <c r="IW67" i="62"/>
  <c r="IX67" i="62" s="1"/>
  <c r="IZ68" i="62"/>
  <c r="JA68" i="62" s="1"/>
  <c r="IW69" i="62"/>
  <c r="IX69" i="62" s="1"/>
  <c r="IZ70" i="62"/>
  <c r="JA70" i="62" s="1"/>
  <c r="IW71" i="62"/>
  <c r="IX71" i="62" s="1"/>
  <c r="IZ72" i="62"/>
  <c r="JA72" i="62" s="1"/>
  <c r="IW73" i="62"/>
  <c r="IX73" i="62" s="1"/>
  <c r="IY74" i="62"/>
  <c r="JA74" i="62" s="1"/>
  <c r="IW76" i="62"/>
  <c r="IX76" i="62" s="1"/>
  <c r="IZ77" i="62"/>
  <c r="IW78" i="62"/>
  <c r="IX78" i="62" s="1"/>
  <c r="IZ79" i="62"/>
  <c r="JA79" i="62" s="1"/>
  <c r="IW80" i="62"/>
  <c r="IX80" i="62" s="1"/>
  <c r="IZ81" i="62"/>
  <c r="JA81" i="62" s="1"/>
  <c r="IW82" i="62"/>
  <c r="IX82" i="62" s="1"/>
  <c r="IZ83" i="62"/>
  <c r="JA83" i="62" s="1"/>
  <c r="IW84" i="62"/>
  <c r="IX84" i="62" s="1"/>
  <c r="IZ85" i="62"/>
  <c r="JA85" i="62" s="1"/>
  <c r="IW86" i="62"/>
  <c r="IX86" i="62" s="1"/>
  <c r="IZ87" i="62"/>
  <c r="JA87" i="62" s="1"/>
  <c r="IW88" i="62"/>
  <c r="IX88" i="62" s="1"/>
  <c r="IZ89" i="62"/>
  <c r="JA89" i="62" s="1"/>
  <c r="IZ12" i="62"/>
  <c r="IW13" i="62"/>
  <c r="IX13" i="62" s="1"/>
  <c r="IY13" i="62" s="1"/>
  <c r="IZ14" i="62"/>
  <c r="JA14" i="62" s="1"/>
  <c r="IW15" i="62"/>
  <c r="IX15" i="62" s="1"/>
  <c r="IZ16" i="62"/>
  <c r="JA16" i="62" s="1"/>
  <c r="IW17" i="62"/>
  <c r="IX17" i="62" s="1"/>
  <c r="IZ18" i="62"/>
  <c r="JA18" i="62" s="1"/>
  <c r="IW19" i="62"/>
  <c r="IX19" i="62" s="1"/>
  <c r="IZ20" i="62"/>
  <c r="JA20" i="62" s="1"/>
  <c r="IW21" i="62"/>
  <c r="IX21" i="62" s="1"/>
  <c r="IZ22" i="62"/>
  <c r="JA22" i="62" s="1"/>
  <c r="IW23" i="62"/>
  <c r="IX23" i="62" s="1"/>
  <c r="IY26" i="62"/>
  <c r="JA26" i="62" s="1"/>
  <c r="IW28" i="62"/>
  <c r="IX28" i="62" s="1"/>
  <c r="IZ29" i="62"/>
  <c r="IW30" i="62"/>
  <c r="IX30" i="62" s="1"/>
  <c r="IZ31" i="62"/>
  <c r="JA31" i="62" s="1"/>
  <c r="IW32" i="62"/>
  <c r="IX32" i="62" s="1"/>
  <c r="IZ33" i="62"/>
  <c r="JA33" i="62" s="1"/>
  <c r="IW34" i="62"/>
  <c r="IX34" i="62" s="1"/>
  <c r="IZ35" i="62"/>
  <c r="JA35" i="62" s="1"/>
  <c r="IW36" i="62"/>
  <c r="IX36" i="62" s="1"/>
  <c r="IZ37" i="62"/>
  <c r="JA37" i="62" s="1"/>
  <c r="IW38" i="62"/>
  <c r="IX38" i="62" s="1"/>
  <c r="IZ39" i="62"/>
  <c r="JA39" i="62" s="1"/>
  <c r="IZ44" i="62"/>
  <c r="IW45" i="62"/>
  <c r="IX45" i="62" s="1"/>
  <c r="IY45" i="62" s="1"/>
  <c r="IZ46" i="62"/>
  <c r="JA46" i="62" s="1"/>
  <c r="IW47" i="62"/>
  <c r="IX47" i="62" s="1"/>
  <c r="IZ48" i="62"/>
  <c r="JA48" i="62" s="1"/>
  <c r="IW49" i="62"/>
  <c r="IX49" i="62" s="1"/>
  <c r="IZ50" i="62"/>
  <c r="JA50" i="62" s="1"/>
  <c r="IW51" i="62"/>
  <c r="IX51" i="62" s="1"/>
  <c r="IZ52" i="62"/>
  <c r="JA52" i="62" s="1"/>
  <c r="IW53" i="62"/>
  <c r="IX53" i="62" s="1"/>
  <c r="IZ54" i="62"/>
  <c r="JA54" i="62" s="1"/>
  <c r="IW55" i="62"/>
  <c r="IX55" i="62" s="1"/>
  <c r="IY58" i="62"/>
  <c r="JA58" i="62" s="1"/>
  <c r="IW60" i="62"/>
  <c r="IX60" i="62" s="1"/>
  <c r="IZ61" i="62"/>
  <c r="IW62" i="62"/>
  <c r="IX62" i="62" s="1"/>
  <c r="IZ63" i="62"/>
  <c r="JA63" i="62" s="1"/>
  <c r="IW64" i="62"/>
  <c r="IX64" i="62" s="1"/>
  <c r="IZ65" i="62"/>
  <c r="JA65" i="62" s="1"/>
  <c r="IW66" i="62"/>
  <c r="IX66" i="62" s="1"/>
  <c r="IZ67" i="62"/>
  <c r="JA67" i="62" s="1"/>
  <c r="IW68" i="62"/>
  <c r="IX68" i="62" s="1"/>
  <c r="IZ69" i="62"/>
  <c r="JA69" i="62" s="1"/>
  <c r="IW70" i="62"/>
  <c r="IX70" i="62" s="1"/>
  <c r="IZ71" i="62"/>
  <c r="JA71" i="62" s="1"/>
  <c r="IZ76" i="62"/>
  <c r="IW77" i="62"/>
  <c r="IX77" i="62" s="1"/>
  <c r="IY77" i="62" s="1"/>
  <c r="IZ78" i="62"/>
  <c r="JA78" i="62" s="1"/>
  <c r="IW79" i="62"/>
  <c r="IX79" i="62" s="1"/>
  <c r="IZ80" i="62"/>
  <c r="JA80" i="62" s="1"/>
  <c r="IW81" i="62"/>
  <c r="IX81" i="62" s="1"/>
  <c r="IZ82" i="62"/>
  <c r="JA82" i="62" s="1"/>
  <c r="IW83" i="62"/>
  <c r="IX83" i="62" s="1"/>
  <c r="IZ84" i="62"/>
  <c r="JA84" i="62" s="1"/>
  <c r="IW85" i="62"/>
  <c r="IX85" i="62" s="1"/>
  <c r="IZ86" i="62"/>
  <c r="JA86" i="62" s="1"/>
  <c r="IW87" i="62"/>
  <c r="IX87" i="62" s="1"/>
  <c r="IP41" i="62"/>
  <c r="IQ41" i="62" s="1"/>
  <c r="IP39" i="62"/>
  <c r="IQ39" i="62" s="1"/>
  <c r="IP37" i="62"/>
  <c r="IQ37" i="62" s="1"/>
  <c r="IP35" i="62"/>
  <c r="IQ35" i="62" s="1"/>
  <c r="IP33" i="62"/>
  <c r="IQ33" i="62" s="1"/>
  <c r="IP31" i="62"/>
  <c r="IQ31" i="62" s="1"/>
  <c r="IP29" i="62"/>
  <c r="IM72" i="62"/>
  <c r="IN72" i="62" s="1"/>
  <c r="IM70" i="62"/>
  <c r="IN70" i="62" s="1"/>
  <c r="IM68" i="62"/>
  <c r="IN68" i="62" s="1"/>
  <c r="IO68" i="62" s="1"/>
  <c r="IM66" i="62"/>
  <c r="IN66" i="62" s="1"/>
  <c r="IO66" i="62" s="1"/>
  <c r="IM64" i="62"/>
  <c r="IN64" i="62" s="1"/>
  <c r="IM62" i="62"/>
  <c r="IN62" i="62" s="1"/>
  <c r="IO62" i="62" s="1"/>
  <c r="IM60" i="62"/>
  <c r="IN60" i="62" s="1"/>
  <c r="IO60" i="62" s="1"/>
  <c r="IO58" i="62"/>
  <c r="IQ58" i="62" s="1"/>
  <c r="IP28" i="62"/>
  <c r="IM29" i="62"/>
  <c r="IN29" i="62" s="1"/>
  <c r="IO29" i="62" s="1"/>
  <c r="IP30" i="62"/>
  <c r="IM31" i="62"/>
  <c r="IN31" i="62" s="1"/>
  <c r="IP32" i="62"/>
  <c r="IM33" i="62"/>
  <c r="IN33" i="62" s="1"/>
  <c r="IP34" i="62"/>
  <c r="IM35" i="62"/>
  <c r="IN35" i="62" s="1"/>
  <c r="IP36" i="62"/>
  <c r="IM37" i="62"/>
  <c r="IN37" i="62" s="1"/>
  <c r="IP38" i="62"/>
  <c r="IQ38" i="62" s="1"/>
  <c r="IM39" i="62"/>
  <c r="IN39" i="62" s="1"/>
  <c r="IP40" i="62"/>
  <c r="IQ40" i="62" s="1"/>
  <c r="IQ81" i="62"/>
  <c r="IQ83" i="62"/>
  <c r="IQ85" i="62"/>
  <c r="IQ89" i="62"/>
  <c r="IM40" i="62"/>
  <c r="IN40" i="62" s="1"/>
  <c r="IM38" i="62"/>
  <c r="IN38" i="62" s="1"/>
  <c r="IM36" i="62"/>
  <c r="IN36" i="62" s="1"/>
  <c r="IO36" i="62" s="1"/>
  <c r="IM34" i="62"/>
  <c r="IN34" i="62" s="1"/>
  <c r="IO34" i="62" s="1"/>
  <c r="IM32" i="62"/>
  <c r="IN32" i="62" s="1"/>
  <c r="IM30" i="62"/>
  <c r="IN30" i="62" s="1"/>
  <c r="IO30" i="62" s="1"/>
  <c r="IQ30" i="62" s="1"/>
  <c r="IM28" i="62"/>
  <c r="IN28" i="62" s="1"/>
  <c r="IO28" i="62" s="1"/>
  <c r="IQ28" i="62" s="1"/>
  <c r="IO26" i="62"/>
  <c r="IQ26" i="62" s="1"/>
  <c r="IP73" i="62"/>
  <c r="IQ73" i="62" s="1"/>
  <c r="IP71" i="62"/>
  <c r="IQ71" i="62" s="1"/>
  <c r="IP69" i="62"/>
  <c r="IQ69" i="62" s="1"/>
  <c r="IP67" i="62"/>
  <c r="IQ67" i="62" s="1"/>
  <c r="IP65" i="62"/>
  <c r="IQ65" i="62" s="1"/>
  <c r="IP63" i="62"/>
  <c r="IQ63" i="62" s="1"/>
  <c r="IP61" i="62"/>
  <c r="IQ32" i="62"/>
  <c r="IP60" i="62"/>
  <c r="IM61" i="62"/>
  <c r="IN61" i="62" s="1"/>
  <c r="IO61" i="62" s="1"/>
  <c r="IP62" i="62"/>
  <c r="IM63" i="62"/>
  <c r="IN63" i="62" s="1"/>
  <c r="IP64" i="62"/>
  <c r="IQ64" i="62" s="1"/>
  <c r="IM65" i="62"/>
  <c r="IN65" i="62" s="1"/>
  <c r="IP66" i="62"/>
  <c r="IM67" i="62"/>
  <c r="IN67" i="62" s="1"/>
  <c r="IP68" i="62"/>
  <c r="IM69" i="62"/>
  <c r="IN69" i="62" s="1"/>
  <c r="IP70" i="62"/>
  <c r="IQ70" i="62" s="1"/>
  <c r="IM71" i="62"/>
  <c r="IN71" i="62" s="1"/>
  <c r="IP72" i="62"/>
  <c r="IQ72" i="62" s="1"/>
  <c r="IM73" i="62"/>
  <c r="IN73" i="62" s="1"/>
  <c r="IP12" i="62"/>
  <c r="IM13" i="62"/>
  <c r="IN13" i="62" s="1"/>
  <c r="IO13" i="62" s="1"/>
  <c r="IP14" i="62"/>
  <c r="IM15" i="62"/>
  <c r="IN15" i="62" s="1"/>
  <c r="IP16" i="62"/>
  <c r="IQ16" i="62" s="1"/>
  <c r="IM17" i="62"/>
  <c r="IN17" i="62" s="1"/>
  <c r="IP18" i="62"/>
  <c r="IM19" i="62"/>
  <c r="IN19" i="62" s="1"/>
  <c r="IP20" i="62"/>
  <c r="IM21" i="62"/>
  <c r="IN21" i="62" s="1"/>
  <c r="IP22" i="62"/>
  <c r="IQ22" i="62" s="1"/>
  <c r="IM23" i="62"/>
  <c r="IN23" i="62" s="1"/>
  <c r="IP44" i="62"/>
  <c r="IM45" i="62"/>
  <c r="IN45" i="62" s="1"/>
  <c r="IO45" i="62" s="1"/>
  <c r="IP46" i="62"/>
  <c r="IM47" i="62"/>
  <c r="IN47" i="62" s="1"/>
  <c r="IP48" i="62"/>
  <c r="IQ48" i="62" s="1"/>
  <c r="IM49" i="62"/>
  <c r="IN49" i="62" s="1"/>
  <c r="IP50" i="62"/>
  <c r="IM51" i="62"/>
  <c r="IN51" i="62" s="1"/>
  <c r="IP52" i="62"/>
  <c r="IM53" i="62"/>
  <c r="IN53" i="62" s="1"/>
  <c r="IP54" i="62"/>
  <c r="IQ54" i="62" s="1"/>
  <c r="IM55" i="62"/>
  <c r="IN55" i="62" s="1"/>
  <c r="IP76" i="62"/>
  <c r="IM77" i="62"/>
  <c r="IN77" i="62" s="1"/>
  <c r="IO77" i="62" s="1"/>
  <c r="IQ77" i="62" s="1"/>
  <c r="IP78" i="62"/>
  <c r="IM79" i="62"/>
  <c r="IN79" i="62" s="1"/>
  <c r="IP80" i="62"/>
  <c r="IQ80" i="62" s="1"/>
  <c r="IM81" i="62"/>
  <c r="IN81" i="62" s="1"/>
  <c r="IP82" i="62"/>
  <c r="IM83" i="62"/>
  <c r="IN83" i="62" s="1"/>
  <c r="IP84" i="62"/>
  <c r="IM85" i="62"/>
  <c r="IN85" i="62" s="1"/>
  <c r="IP86" i="62"/>
  <c r="IQ86" i="62" s="1"/>
  <c r="IM87" i="62"/>
  <c r="IN87" i="62" s="1"/>
  <c r="IH88" i="62"/>
  <c r="IF41" i="62"/>
  <c r="IG41" i="62" s="1"/>
  <c r="IF39" i="62"/>
  <c r="IG39" i="62" s="1"/>
  <c r="IF37" i="62"/>
  <c r="IG37" i="62" s="1"/>
  <c r="IF35" i="62"/>
  <c r="IG35" i="62" s="1"/>
  <c r="IF33" i="62"/>
  <c r="IG33" i="62" s="1"/>
  <c r="IF31" i="62"/>
  <c r="IF29" i="62"/>
  <c r="IC72" i="62"/>
  <c r="ID72" i="62" s="1"/>
  <c r="IC70" i="62"/>
  <c r="ID70" i="62" s="1"/>
  <c r="IC68" i="62"/>
  <c r="ID68" i="62" s="1"/>
  <c r="IC66" i="62"/>
  <c r="ID66" i="62" s="1"/>
  <c r="IC64" i="62"/>
  <c r="ID64" i="62" s="1"/>
  <c r="IE64" i="62" s="1"/>
  <c r="IC62" i="62"/>
  <c r="ID62" i="62" s="1"/>
  <c r="IC60" i="62"/>
  <c r="ID60" i="62" s="1"/>
  <c r="IE58" i="62"/>
  <c r="IG58" i="62" s="1"/>
  <c r="IG17" i="62"/>
  <c r="IG19" i="62"/>
  <c r="IG21" i="62"/>
  <c r="IG23" i="62"/>
  <c r="IG25" i="62"/>
  <c r="IF28" i="62"/>
  <c r="IC29" i="62"/>
  <c r="ID29" i="62" s="1"/>
  <c r="IE29" i="62" s="1"/>
  <c r="IF30" i="62"/>
  <c r="IC31" i="62"/>
  <c r="ID31" i="62" s="1"/>
  <c r="IE31" i="62" s="1"/>
  <c r="IF32" i="62"/>
  <c r="IC33" i="62"/>
  <c r="ID33" i="62" s="1"/>
  <c r="IF34" i="62"/>
  <c r="IG34" i="62" s="1"/>
  <c r="IC35" i="62"/>
  <c r="ID35" i="62" s="1"/>
  <c r="IF36" i="62"/>
  <c r="IG36" i="62" s="1"/>
  <c r="IC37" i="62"/>
  <c r="ID37" i="62" s="1"/>
  <c r="IF38" i="62"/>
  <c r="IG38" i="62" s="1"/>
  <c r="IC39" i="62"/>
  <c r="ID39" i="62" s="1"/>
  <c r="IF40" i="62"/>
  <c r="IG40" i="62" s="1"/>
  <c r="IG81" i="62"/>
  <c r="IG83" i="62"/>
  <c r="IG85" i="62"/>
  <c r="IG89" i="62"/>
  <c r="IC40" i="62"/>
  <c r="ID40" i="62" s="1"/>
  <c r="IC38" i="62"/>
  <c r="ID38" i="62" s="1"/>
  <c r="IC36" i="62"/>
  <c r="ID36" i="62" s="1"/>
  <c r="IC34" i="62"/>
  <c r="ID34" i="62" s="1"/>
  <c r="IC32" i="62"/>
  <c r="ID32" i="62" s="1"/>
  <c r="IE32" i="62" s="1"/>
  <c r="IC30" i="62"/>
  <c r="ID30" i="62" s="1"/>
  <c r="IC28" i="62"/>
  <c r="ID28" i="62" s="1"/>
  <c r="IE26" i="62"/>
  <c r="IG26" i="62" s="1"/>
  <c r="IF73" i="62"/>
  <c r="IG73" i="62" s="1"/>
  <c r="IF71" i="62"/>
  <c r="IG71" i="62" s="1"/>
  <c r="IF69" i="62"/>
  <c r="IG69" i="62" s="1"/>
  <c r="IF67" i="62"/>
  <c r="IG67" i="62" s="1"/>
  <c r="IF65" i="62"/>
  <c r="IG65" i="62" s="1"/>
  <c r="IF63" i="62"/>
  <c r="IF61" i="62"/>
  <c r="IG30" i="62"/>
  <c r="IF60" i="62"/>
  <c r="IC61" i="62"/>
  <c r="ID61" i="62" s="1"/>
  <c r="IE61" i="62" s="1"/>
  <c r="IF62" i="62"/>
  <c r="IG62" i="62" s="1"/>
  <c r="IC63" i="62"/>
  <c r="ID63" i="62" s="1"/>
  <c r="IE63" i="62" s="1"/>
  <c r="IF64" i="62"/>
  <c r="IC65" i="62"/>
  <c r="ID65" i="62" s="1"/>
  <c r="IF66" i="62"/>
  <c r="IG66" i="62" s="1"/>
  <c r="IC67" i="62"/>
  <c r="ID67" i="62" s="1"/>
  <c r="IF68" i="62"/>
  <c r="IG68" i="62" s="1"/>
  <c r="IC69" i="62"/>
  <c r="ID69" i="62" s="1"/>
  <c r="IF70" i="62"/>
  <c r="IG70" i="62" s="1"/>
  <c r="IC71" i="62"/>
  <c r="ID71" i="62" s="1"/>
  <c r="IF72" i="62"/>
  <c r="IG72" i="62" s="1"/>
  <c r="IC73" i="62"/>
  <c r="ID73" i="62" s="1"/>
  <c r="IF12" i="62"/>
  <c r="IC13" i="62"/>
  <c r="ID13" i="62" s="1"/>
  <c r="IE13" i="62" s="1"/>
  <c r="IG13" i="62" s="1"/>
  <c r="IF14" i="62"/>
  <c r="IG14" i="62" s="1"/>
  <c r="IC15" i="62"/>
  <c r="ID15" i="62" s="1"/>
  <c r="IE15" i="62" s="1"/>
  <c r="IG15" i="62" s="1"/>
  <c r="IF16" i="62"/>
  <c r="IC17" i="62"/>
  <c r="ID17" i="62" s="1"/>
  <c r="IF18" i="62"/>
  <c r="IG18" i="62" s="1"/>
  <c r="IC19" i="62"/>
  <c r="ID19" i="62" s="1"/>
  <c r="IF20" i="62"/>
  <c r="IG20" i="62" s="1"/>
  <c r="IC21" i="62"/>
  <c r="ID21" i="62" s="1"/>
  <c r="IF22" i="62"/>
  <c r="IG22" i="62" s="1"/>
  <c r="IC23" i="62"/>
  <c r="ID23" i="62" s="1"/>
  <c r="IF44" i="62"/>
  <c r="IC45" i="62"/>
  <c r="ID45" i="62" s="1"/>
  <c r="IE45" i="62" s="1"/>
  <c r="IG45" i="62" s="1"/>
  <c r="IH45" i="62" s="1"/>
  <c r="IF46" i="62"/>
  <c r="IG46" i="62" s="1"/>
  <c r="IC47" i="62"/>
  <c r="ID47" i="62" s="1"/>
  <c r="IE47" i="62" s="1"/>
  <c r="IF48" i="62"/>
  <c r="IC49" i="62"/>
  <c r="ID49" i="62" s="1"/>
  <c r="IF50" i="62"/>
  <c r="IG50" i="62" s="1"/>
  <c r="IC51" i="62"/>
  <c r="ID51" i="62" s="1"/>
  <c r="IF52" i="62"/>
  <c r="IG52" i="62" s="1"/>
  <c r="IC53" i="62"/>
  <c r="ID53" i="62" s="1"/>
  <c r="IF54" i="62"/>
  <c r="IG54" i="62" s="1"/>
  <c r="IC55" i="62"/>
  <c r="ID55" i="62" s="1"/>
  <c r="IF76" i="62"/>
  <c r="IG76" i="62" s="1"/>
  <c r="IC77" i="62"/>
  <c r="ID77" i="62" s="1"/>
  <c r="IE77" i="62" s="1"/>
  <c r="IG77" i="62" s="1"/>
  <c r="IF78" i="62"/>
  <c r="IG78" i="62" s="1"/>
  <c r="IC79" i="62"/>
  <c r="ID79" i="62" s="1"/>
  <c r="IE79" i="62" s="1"/>
  <c r="IF80" i="62"/>
  <c r="IC81" i="62"/>
  <c r="ID81" i="62" s="1"/>
  <c r="IF82" i="62"/>
  <c r="IG82" i="62" s="1"/>
  <c r="IC83" i="62"/>
  <c r="ID83" i="62" s="1"/>
  <c r="IF84" i="62"/>
  <c r="IG84" i="62" s="1"/>
  <c r="IC85" i="62"/>
  <c r="ID85" i="62" s="1"/>
  <c r="IF86" i="62"/>
  <c r="IG86" i="62" s="1"/>
  <c r="IC87" i="62"/>
  <c r="ID87" i="62" s="1"/>
  <c r="HV25" i="62"/>
  <c r="HW25" i="62" s="1"/>
  <c r="HV23" i="62"/>
  <c r="HW23" i="62" s="1"/>
  <c r="HV21" i="62"/>
  <c r="HW21" i="62" s="1"/>
  <c r="HV19" i="62"/>
  <c r="HW19" i="62" s="1"/>
  <c r="HV17" i="62"/>
  <c r="HW17" i="62" s="1"/>
  <c r="HV15" i="62"/>
  <c r="HW15" i="62" s="1"/>
  <c r="HV13" i="62"/>
  <c r="HS56" i="62"/>
  <c r="HT56" i="62" s="1"/>
  <c r="HS54" i="62"/>
  <c r="HT54" i="62" s="1"/>
  <c r="HS52" i="62"/>
  <c r="HT52" i="62" s="1"/>
  <c r="HS50" i="62"/>
  <c r="HT50" i="62" s="1"/>
  <c r="HU50" i="62" s="1"/>
  <c r="HS48" i="62"/>
  <c r="HT48" i="62" s="1"/>
  <c r="HS46" i="62"/>
  <c r="HT46" i="62" s="1"/>
  <c r="HS44" i="62"/>
  <c r="HT44" i="62" s="1"/>
  <c r="HU42" i="62"/>
  <c r="HW42" i="62" s="1"/>
  <c r="HV89" i="62"/>
  <c r="HW89" i="62" s="1"/>
  <c r="HV87" i="62"/>
  <c r="HW87" i="62" s="1"/>
  <c r="HV85" i="62"/>
  <c r="HW85" i="62" s="1"/>
  <c r="HV83" i="62"/>
  <c r="HW83" i="62" s="1"/>
  <c r="HV81" i="62"/>
  <c r="HW81" i="62" s="1"/>
  <c r="HV79" i="62"/>
  <c r="HW79" i="62" s="1"/>
  <c r="HV77" i="62"/>
  <c r="HV12" i="62"/>
  <c r="HS13" i="62"/>
  <c r="HT13" i="62" s="1"/>
  <c r="HU13" i="62" s="1"/>
  <c r="HV14" i="62"/>
  <c r="HW14" i="62" s="1"/>
  <c r="HS15" i="62"/>
  <c r="HT15" i="62" s="1"/>
  <c r="HV16" i="62"/>
  <c r="HS17" i="62"/>
  <c r="HT17" i="62" s="1"/>
  <c r="HV18" i="62"/>
  <c r="HS19" i="62"/>
  <c r="HT19" i="62" s="1"/>
  <c r="HV20" i="62"/>
  <c r="HS21" i="62"/>
  <c r="HT21" i="62" s="1"/>
  <c r="HV22" i="62"/>
  <c r="HW22" i="62" s="1"/>
  <c r="HS23" i="62"/>
  <c r="HT23" i="62" s="1"/>
  <c r="HV24" i="62"/>
  <c r="HW67" i="62"/>
  <c r="HV76" i="62"/>
  <c r="HS77" i="62"/>
  <c r="HT77" i="62" s="1"/>
  <c r="HU77" i="62" s="1"/>
  <c r="HV78" i="62"/>
  <c r="HS79" i="62"/>
  <c r="HT79" i="62" s="1"/>
  <c r="HV80" i="62"/>
  <c r="HW80" i="62" s="1"/>
  <c r="HS81" i="62"/>
  <c r="HT81" i="62" s="1"/>
  <c r="HV82" i="62"/>
  <c r="HS83" i="62"/>
  <c r="HT83" i="62" s="1"/>
  <c r="HV84" i="62"/>
  <c r="HS85" i="62"/>
  <c r="HT85" i="62" s="1"/>
  <c r="HV86" i="62"/>
  <c r="HW86" i="62" s="1"/>
  <c r="HS87" i="62"/>
  <c r="HT87" i="62" s="1"/>
  <c r="HV88" i="62"/>
  <c r="HW88" i="62" s="1"/>
  <c r="HS24" i="62"/>
  <c r="HT24" i="62" s="1"/>
  <c r="HS22" i="62"/>
  <c r="HT22" i="62" s="1"/>
  <c r="HS20" i="62"/>
  <c r="HT20" i="62" s="1"/>
  <c r="HS18" i="62"/>
  <c r="HT18" i="62" s="1"/>
  <c r="HU18" i="62" s="1"/>
  <c r="HS16" i="62"/>
  <c r="HT16" i="62" s="1"/>
  <c r="HS14" i="62"/>
  <c r="HT14" i="62" s="1"/>
  <c r="HS12" i="62"/>
  <c r="HT12" i="62" s="1"/>
  <c r="HU10" i="62"/>
  <c r="HW10" i="62" s="1"/>
  <c r="HV57" i="62"/>
  <c r="HW57" i="62" s="1"/>
  <c r="HV55" i="62"/>
  <c r="HW55" i="62" s="1"/>
  <c r="HV53" i="62"/>
  <c r="HW53" i="62" s="1"/>
  <c r="HV51" i="62"/>
  <c r="HW51" i="62" s="1"/>
  <c r="HV49" i="62"/>
  <c r="HW49" i="62" s="1"/>
  <c r="HV47" i="62"/>
  <c r="HW47" i="62" s="1"/>
  <c r="HV45" i="62"/>
  <c r="HS88" i="62"/>
  <c r="HT88" i="62" s="1"/>
  <c r="HS86" i="62"/>
  <c r="HT86" i="62" s="1"/>
  <c r="HS84" i="62"/>
  <c r="HT84" i="62" s="1"/>
  <c r="HS82" i="62"/>
  <c r="HT82" i="62" s="1"/>
  <c r="HU82" i="62" s="1"/>
  <c r="HS80" i="62"/>
  <c r="HT80" i="62" s="1"/>
  <c r="HS78" i="62"/>
  <c r="HT78" i="62" s="1"/>
  <c r="HS76" i="62"/>
  <c r="HT76" i="62" s="1"/>
  <c r="HU74" i="62"/>
  <c r="HW74" i="62" s="1"/>
  <c r="HW16" i="62"/>
  <c r="HW20" i="62"/>
  <c r="HW24" i="62"/>
  <c r="HV44" i="62"/>
  <c r="HV46" i="62"/>
  <c r="HW46" i="62" s="1"/>
  <c r="HV48" i="62"/>
  <c r="HW48" i="62" s="1"/>
  <c r="HV50" i="62"/>
  <c r="HV52" i="62"/>
  <c r="HW52" i="62" s="1"/>
  <c r="HV54" i="62"/>
  <c r="HW54" i="62" s="1"/>
  <c r="HV56" i="62"/>
  <c r="HW56" i="62" s="1"/>
  <c r="HW78" i="62"/>
  <c r="HW84" i="62"/>
  <c r="HV28" i="62"/>
  <c r="HS29" i="62"/>
  <c r="HT29" i="62" s="1"/>
  <c r="HU29" i="62" s="1"/>
  <c r="HV30" i="62"/>
  <c r="HW30" i="62" s="1"/>
  <c r="HS31" i="62"/>
  <c r="HT31" i="62" s="1"/>
  <c r="HV32" i="62"/>
  <c r="HW32" i="62" s="1"/>
  <c r="HS33" i="62"/>
  <c r="HT33" i="62" s="1"/>
  <c r="HV34" i="62"/>
  <c r="HS35" i="62"/>
  <c r="HT35" i="62" s="1"/>
  <c r="HV36" i="62"/>
  <c r="HW36" i="62" s="1"/>
  <c r="HS37" i="62"/>
  <c r="HT37" i="62" s="1"/>
  <c r="HV38" i="62"/>
  <c r="HW38" i="62" s="1"/>
  <c r="HS39" i="62"/>
  <c r="HT39" i="62" s="1"/>
  <c r="HV60" i="62"/>
  <c r="HS61" i="62"/>
  <c r="HT61" i="62" s="1"/>
  <c r="HU61" i="62" s="1"/>
  <c r="HV62" i="62"/>
  <c r="HW62" i="62" s="1"/>
  <c r="HS63" i="62"/>
  <c r="HT63" i="62" s="1"/>
  <c r="HV64" i="62"/>
  <c r="HW64" i="62" s="1"/>
  <c r="HS65" i="62"/>
  <c r="HT65" i="62" s="1"/>
  <c r="HV66" i="62"/>
  <c r="HS67" i="62"/>
  <c r="HT67" i="62" s="1"/>
  <c r="HV68" i="62"/>
  <c r="HW68" i="62" s="1"/>
  <c r="HS69" i="62"/>
  <c r="HT69" i="62" s="1"/>
  <c r="HV70" i="62"/>
  <c r="HW70" i="62" s="1"/>
  <c r="HS71" i="62"/>
  <c r="HT71" i="62" s="1"/>
  <c r="HM41" i="62"/>
  <c r="HM73" i="62"/>
  <c r="HM24" i="62"/>
  <c r="HM56" i="62"/>
  <c r="HM88" i="62"/>
  <c r="HK10" i="62"/>
  <c r="HM10" i="62" s="1"/>
  <c r="HI12" i="62"/>
  <c r="HJ12" i="62" s="1"/>
  <c r="HL13" i="62"/>
  <c r="HI14" i="62"/>
  <c r="HJ14" i="62" s="1"/>
  <c r="HL15" i="62"/>
  <c r="HM15" i="62" s="1"/>
  <c r="HI16" i="62"/>
  <c r="HJ16" i="62" s="1"/>
  <c r="HL17" i="62"/>
  <c r="HM17" i="62" s="1"/>
  <c r="HI18" i="62"/>
  <c r="HJ18" i="62" s="1"/>
  <c r="HL19" i="62"/>
  <c r="HM19" i="62" s="1"/>
  <c r="HI20" i="62"/>
  <c r="HJ20" i="62" s="1"/>
  <c r="HL21" i="62"/>
  <c r="HM21" i="62" s="1"/>
  <c r="HI22" i="62"/>
  <c r="HJ22" i="62" s="1"/>
  <c r="HL23" i="62"/>
  <c r="HM23" i="62" s="1"/>
  <c r="HI24" i="62"/>
  <c r="HJ24" i="62" s="1"/>
  <c r="HL25" i="62"/>
  <c r="HM25" i="62" s="1"/>
  <c r="HL28" i="62"/>
  <c r="HI29" i="62"/>
  <c r="HJ29" i="62" s="1"/>
  <c r="HK29" i="62" s="1"/>
  <c r="HL30" i="62"/>
  <c r="HM30" i="62" s="1"/>
  <c r="HI31" i="62"/>
  <c r="HJ31" i="62" s="1"/>
  <c r="HL32" i="62"/>
  <c r="HM32" i="62" s="1"/>
  <c r="HI33" i="62"/>
  <c r="HJ33" i="62" s="1"/>
  <c r="HL34" i="62"/>
  <c r="HM34" i="62" s="1"/>
  <c r="HI35" i="62"/>
  <c r="HJ35" i="62" s="1"/>
  <c r="HL36" i="62"/>
  <c r="HM36" i="62" s="1"/>
  <c r="HI37" i="62"/>
  <c r="HJ37" i="62" s="1"/>
  <c r="HL38" i="62"/>
  <c r="HM38" i="62" s="1"/>
  <c r="HI39" i="62"/>
  <c r="HJ39" i="62" s="1"/>
  <c r="HL40" i="62"/>
  <c r="HM40" i="62" s="1"/>
  <c r="HI41" i="62"/>
  <c r="HJ41" i="62" s="1"/>
  <c r="HK42" i="62"/>
  <c r="HM42" i="62" s="1"/>
  <c r="HI44" i="62"/>
  <c r="HJ44" i="62" s="1"/>
  <c r="HL45" i="62"/>
  <c r="HI46" i="62"/>
  <c r="HJ46" i="62" s="1"/>
  <c r="HL47" i="62"/>
  <c r="HM47" i="62" s="1"/>
  <c r="HI48" i="62"/>
  <c r="HJ48" i="62" s="1"/>
  <c r="HL49" i="62"/>
  <c r="HM49" i="62" s="1"/>
  <c r="HI50" i="62"/>
  <c r="HJ50" i="62" s="1"/>
  <c r="HL51" i="62"/>
  <c r="HM51" i="62" s="1"/>
  <c r="HI52" i="62"/>
  <c r="HJ52" i="62" s="1"/>
  <c r="HL53" i="62"/>
  <c r="HM53" i="62" s="1"/>
  <c r="HI54" i="62"/>
  <c r="HJ54" i="62" s="1"/>
  <c r="HL55" i="62"/>
  <c r="HM55" i="62" s="1"/>
  <c r="HI56" i="62"/>
  <c r="HJ56" i="62" s="1"/>
  <c r="HL57" i="62"/>
  <c r="HM57" i="62" s="1"/>
  <c r="HL60" i="62"/>
  <c r="HI61" i="62"/>
  <c r="HJ61" i="62" s="1"/>
  <c r="HK61" i="62" s="1"/>
  <c r="HL62" i="62"/>
  <c r="HM62" i="62" s="1"/>
  <c r="HI63" i="62"/>
  <c r="HJ63" i="62" s="1"/>
  <c r="HL64" i="62"/>
  <c r="HM64" i="62" s="1"/>
  <c r="HI65" i="62"/>
  <c r="HJ65" i="62" s="1"/>
  <c r="HL66" i="62"/>
  <c r="HM66" i="62" s="1"/>
  <c r="HI67" i="62"/>
  <c r="HJ67" i="62" s="1"/>
  <c r="HL68" i="62"/>
  <c r="HM68" i="62" s="1"/>
  <c r="HI69" i="62"/>
  <c r="HJ69" i="62" s="1"/>
  <c r="HL70" i="62"/>
  <c r="HM70" i="62" s="1"/>
  <c r="HI71" i="62"/>
  <c r="HJ71" i="62" s="1"/>
  <c r="HL72" i="62"/>
  <c r="HM72" i="62" s="1"/>
  <c r="HI73" i="62"/>
  <c r="HJ73" i="62" s="1"/>
  <c r="HK74" i="62"/>
  <c r="HM74" i="62" s="1"/>
  <c r="HI76" i="62"/>
  <c r="HJ76" i="62" s="1"/>
  <c r="HL77" i="62"/>
  <c r="HI78" i="62"/>
  <c r="HJ78" i="62" s="1"/>
  <c r="HL79" i="62"/>
  <c r="HM79" i="62" s="1"/>
  <c r="HI80" i="62"/>
  <c r="HJ80" i="62" s="1"/>
  <c r="HL81" i="62"/>
  <c r="HM81" i="62" s="1"/>
  <c r="HI82" i="62"/>
  <c r="HJ82" i="62" s="1"/>
  <c r="HL83" i="62"/>
  <c r="HM83" i="62" s="1"/>
  <c r="HI84" i="62"/>
  <c r="HJ84" i="62" s="1"/>
  <c r="HL85" i="62"/>
  <c r="HM85" i="62" s="1"/>
  <c r="HI86" i="62"/>
  <c r="HJ86" i="62" s="1"/>
  <c r="HL87" i="62"/>
  <c r="HM87" i="62" s="1"/>
  <c r="HI88" i="62"/>
  <c r="HJ88" i="62" s="1"/>
  <c r="HL89" i="62"/>
  <c r="HM89" i="62" s="1"/>
  <c r="HL12" i="62"/>
  <c r="HI13" i="62"/>
  <c r="HJ13" i="62" s="1"/>
  <c r="HK13" i="62" s="1"/>
  <c r="HL14" i="62"/>
  <c r="HM14" i="62" s="1"/>
  <c r="HI15" i="62"/>
  <c r="HJ15" i="62" s="1"/>
  <c r="HL16" i="62"/>
  <c r="HM16" i="62" s="1"/>
  <c r="HI17" i="62"/>
  <c r="HJ17" i="62" s="1"/>
  <c r="HL18" i="62"/>
  <c r="HM18" i="62" s="1"/>
  <c r="HI19" i="62"/>
  <c r="HJ19" i="62" s="1"/>
  <c r="HL20" i="62"/>
  <c r="HM20" i="62" s="1"/>
  <c r="HI21" i="62"/>
  <c r="HJ21" i="62" s="1"/>
  <c r="HL22" i="62"/>
  <c r="HM22" i="62" s="1"/>
  <c r="HI23" i="62"/>
  <c r="HJ23" i="62" s="1"/>
  <c r="HK26" i="62"/>
  <c r="HM26" i="62" s="1"/>
  <c r="HI28" i="62"/>
  <c r="HJ28" i="62" s="1"/>
  <c r="HL29" i="62"/>
  <c r="HI30" i="62"/>
  <c r="HJ30" i="62" s="1"/>
  <c r="HL31" i="62"/>
  <c r="HM31" i="62" s="1"/>
  <c r="HI32" i="62"/>
  <c r="HJ32" i="62" s="1"/>
  <c r="HL33" i="62"/>
  <c r="HM33" i="62" s="1"/>
  <c r="HI34" i="62"/>
  <c r="HJ34" i="62" s="1"/>
  <c r="HL35" i="62"/>
  <c r="HM35" i="62" s="1"/>
  <c r="HI36" i="62"/>
  <c r="HJ36" i="62" s="1"/>
  <c r="HL37" i="62"/>
  <c r="HM37" i="62" s="1"/>
  <c r="HI38" i="62"/>
  <c r="HJ38" i="62" s="1"/>
  <c r="HL39" i="62"/>
  <c r="HM39" i="62" s="1"/>
  <c r="HL44" i="62"/>
  <c r="HI45" i="62"/>
  <c r="HJ45" i="62" s="1"/>
  <c r="HK45" i="62" s="1"/>
  <c r="HL46" i="62"/>
  <c r="HM46" i="62" s="1"/>
  <c r="HI47" i="62"/>
  <c r="HJ47" i="62" s="1"/>
  <c r="HL48" i="62"/>
  <c r="HM48" i="62" s="1"/>
  <c r="HI49" i="62"/>
  <c r="HJ49" i="62" s="1"/>
  <c r="HL50" i="62"/>
  <c r="HM50" i="62" s="1"/>
  <c r="HI51" i="62"/>
  <c r="HJ51" i="62" s="1"/>
  <c r="HL52" i="62"/>
  <c r="HM52" i="62" s="1"/>
  <c r="HI53" i="62"/>
  <c r="HJ53" i="62" s="1"/>
  <c r="HL54" i="62"/>
  <c r="HM54" i="62" s="1"/>
  <c r="HI55" i="62"/>
  <c r="HJ55" i="62" s="1"/>
  <c r="HK58" i="62"/>
  <c r="HM58" i="62" s="1"/>
  <c r="HI60" i="62"/>
  <c r="HJ60" i="62" s="1"/>
  <c r="HL61" i="62"/>
  <c r="HI62" i="62"/>
  <c r="HJ62" i="62" s="1"/>
  <c r="HL63" i="62"/>
  <c r="HM63" i="62" s="1"/>
  <c r="HI64" i="62"/>
  <c r="HJ64" i="62" s="1"/>
  <c r="HL65" i="62"/>
  <c r="HM65" i="62" s="1"/>
  <c r="HI66" i="62"/>
  <c r="HJ66" i="62" s="1"/>
  <c r="HL67" i="62"/>
  <c r="HM67" i="62" s="1"/>
  <c r="HI68" i="62"/>
  <c r="HJ68" i="62" s="1"/>
  <c r="HL69" i="62"/>
  <c r="HM69" i="62" s="1"/>
  <c r="HI70" i="62"/>
  <c r="HJ70" i="62" s="1"/>
  <c r="HL71" i="62"/>
  <c r="HM71" i="62" s="1"/>
  <c r="HL76" i="62"/>
  <c r="HI77" i="62"/>
  <c r="HJ77" i="62" s="1"/>
  <c r="HK77" i="62" s="1"/>
  <c r="HL78" i="62"/>
  <c r="HM78" i="62" s="1"/>
  <c r="HI79" i="62"/>
  <c r="HJ79" i="62" s="1"/>
  <c r="HL80" i="62"/>
  <c r="HM80" i="62" s="1"/>
  <c r="HI81" i="62"/>
  <c r="HJ81" i="62" s="1"/>
  <c r="HL82" i="62"/>
  <c r="HM82" i="62" s="1"/>
  <c r="HI83" i="62"/>
  <c r="HJ83" i="62" s="1"/>
  <c r="HL84" i="62"/>
  <c r="HM84" i="62" s="1"/>
  <c r="HI85" i="62"/>
  <c r="HJ85" i="62" s="1"/>
  <c r="HL86" i="62"/>
  <c r="HM86" i="62" s="1"/>
  <c r="HI87" i="62"/>
  <c r="HJ87" i="62" s="1"/>
  <c r="HC41" i="62"/>
  <c r="HC73" i="62"/>
  <c r="HC24" i="62"/>
  <c r="HC56" i="62"/>
  <c r="HC88" i="62"/>
  <c r="HA10" i="62"/>
  <c r="HC10" i="62" s="1"/>
  <c r="GY12" i="62"/>
  <c r="GZ12" i="62" s="1"/>
  <c r="HB13" i="62"/>
  <c r="GY14" i="62"/>
  <c r="GZ14" i="62" s="1"/>
  <c r="HB15" i="62"/>
  <c r="HC15" i="62" s="1"/>
  <c r="GY16" i="62"/>
  <c r="GZ16" i="62" s="1"/>
  <c r="HB17" i="62"/>
  <c r="HC17" i="62" s="1"/>
  <c r="GY18" i="62"/>
  <c r="GZ18" i="62" s="1"/>
  <c r="HA18" i="62" s="1"/>
  <c r="HB19" i="62"/>
  <c r="HC19" i="62" s="1"/>
  <c r="GY20" i="62"/>
  <c r="GZ20" i="62" s="1"/>
  <c r="HB21" i="62"/>
  <c r="HC21" i="62" s="1"/>
  <c r="GY22" i="62"/>
  <c r="GZ22" i="62" s="1"/>
  <c r="HB23" i="62"/>
  <c r="HC23" i="62" s="1"/>
  <c r="GY24" i="62"/>
  <c r="GZ24" i="62" s="1"/>
  <c r="HB25" i="62"/>
  <c r="HC25" i="62" s="1"/>
  <c r="HB28" i="62"/>
  <c r="HC28" i="62" s="1"/>
  <c r="GY29" i="62"/>
  <c r="GZ29" i="62" s="1"/>
  <c r="HA29" i="62" s="1"/>
  <c r="HB30" i="62"/>
  <c r="HC30" i="62" s="1"/>
  <c r="GY31" i="62"/>
  <c r="GZ31" i="62" s="1"/>
  <c r="HB32" i="62"/>
  <c r="HC32" i="62" s="1"/>
  <c r="GY33" i="62"/>
  <c r="GZ33" i="62" s="1"/>
  <c r="HB34" i="62"/>
  <c r="GY35" i="62"/>
  <c r="GZ35" i="62" s="1"/>
  <c r="HB36" i="62"/>
  <c r="HC36" i="62" s="1"/>
  <c r="GY37" i="62"/>
  <c r="GZ37" i="62" s="1"/>
  <c r="HB38" i="62"/>
  <c r="HC38" i="62" s="1"/>
  <c r="GY39" i="62"/>
  <c r="GZ39" i="62" s="1"/>
  <c r="HB40" i="62"/>
  <c r="HC40" i="62" s="1"/>
  <c r="GY41" i="62"/>
  <c r="GZ41" i="62" s="1"/>
  <c r="HA42" i="62"/>
  <c r="HC42" i="62" s="1"/>
  <c r="GY44" i="62"/>
  <c r="GZ44" i="62" s="1"/>
  <c r="HB45" i="62"/>
  <c r="GY46" i="62"/>
  <c r="GZ46" i="62" s="1"/>
  <c r="HB47" i="62"/>
  <c r="HC47" i="62" s="1"/>
  <c r="GY48" i="62"/>
  <c r="GZ48" i="62" s="1"/>
  <c r="HB49" i="62"/>
  <c r="HC49" i="62" s="1"/>
  <c r="GY50" i="62"/>
  <c r="GZ50" i="62" s="1"/>
  <c r="HA50" i="62" s="1"/>
  <c r="HB51" i="62"/>
  <c r="HC51" i="62" s="1"/>
  <c r="GY52" i="62"/>
  <c r="GZ52" i="62" s="1"/>
  <c r="HB53" i="62"/>
  <c r="HC53" i="62" s="1"/>
  <c r="GY54" i="62"/>
  <c r="GZ54" i="62" s="1"/>
  <c r="HB55" i="62"/>
  <c r="HC55" i="62" s="1"/>
  <c r="GY56" i="62"/>
  <c r="GZ56" i="62" s="1"/>
  <c r="HB57" i="62"/>
  <c r="HC57" i="62" s="1"/>
  <c r="HB60" i="62"/>
  <c r="HC60" i="62" s="1"/>
  <c r="GY61" i="62"/>
  <c r="GZ61" i="62" s="1"/>
  <c r="HA61" i="62" s="1"/>
  <c r="HB62" i="62"/>
  <c r="HC62" i="62" s="1"/>
  <c r="GY63" i="62"/>
  <c r="GZ63" i="62" s="1"/>
  <c r="HB64" i="62"/>
  <c r="HC64" i="62" s="1"/>
  <c r="GY65" i="62"/>
  <c r="GZ65" i="62" s="1"/>
  <c r="HB66" i="62"/>
  <c r="GY67" i="62"/>
  <c r="GZ67" i="62" s="1"/>
  <c r="HB68" i="62"/>
  <c r="HC68" i="62" s="1"/>
  <c r="GY69" i="62"/>
  <c r="GZ69" i="62" s="1"/>
  <c r="HB70" i="62"/>
  <c r="HC70" i="62" s="1"/>
  <c r="GY71" i="62"/>
  <c r="GZ71" i="62" s="1"/>
  <c r="HB72" i="62"/>
  <c r="HC72" i="62" s="1"/>
  <c r="GY73" i="62"/>
  <c r="GZ73" i="62" s="1"/>
  <c r="HA74" i="62"/>
  <c r="HC74" i="62" s="1"/>
  <c r="GY76" i="62"/>
  <c r="GZ76" i="62" s="1"/>
  <c r="HB77" i="62"/>
  <c r="GY78" i="62"/>
  <c r="GZ78" i="62" s="1"/>
  <c r="HB79" i="62"/>
  <c r="HC79" i="62" s="1"/>
  <c r="GY80" i="62"/>
  <c r="GZ80" i="62" s="1"/>
  <c r="HB81" i="62"/>
  <c r="HC81" i="62" s="1"/>
  <c r="GY82" i="62"/>
  <c r="GZ82" i="62" s="1"/>
  <c r="HA82" i="62" s="1"/>
  <c r="HB83" i="62"/>
  <c r="HC83" i="62" s="1"/>
  <c r="GY84" i="62"/>
  <c r="GZ84" i="62" s="1"/>
  <c r="HB85" i="62"/>
  <c r="HC85" i="62" s="1"/>
  <c r="GY86" i="62"/>
  <c r="GZ86" i="62" s="1"/>
  <c r="HB87" i="62"/>
  <c r="HC87" i="62" s="1"/>
  <c r="GY88" i="62"/>
  <c r="GZ88" i="62" s="1"/>
  <c r="HB89" i="62"/>
  <c r="HC89" i="62" s="1"/>
  <c r="HB12" i="62"/>
  <c r="HC12" i="62" s="1"/>
  <c r="GY13" i="62"/>
  <c r="GZ13" i="62" s="1"/>
  <c r="HA13" i="62" s="1"/>
  <c r="HB14" i="62"/>
  <c r="HC14" i="62" s="1"/>
  <c r="GY15" i="62"/>
  <c r="GZ15" i="62" s="1"/>
  <c r="HB16" i="62"/>
  <c r="HC16" i="62" s="1"/>
  <c r="GY17" i="62"/>
  <c r="GZ17" i="62" s="1"/>
  <c r="HB18" i="62"/>
  <c r="HC18" i="62" s="1"/>
  <c r="GY19" i="62"/>
  <c r="GZ19" i="62" s="1"/>
  <c r="HB20" i="62"/>
  <c r="HC20" i="62" s="1"/>
  <c r="GY21" i="62"/>
  <c r="GZ21" i="62" s="1"/>
  <c r="HB22" i="62"/>
  <c r="HC22" i="62" s="1"/>
  <c r="GY23" i="62"/>
  <c r="GZ23" i="62" s="1"/>
  <c r="HA26" i="62"/>
  <c r="HC26" i="62" s="1"/>
  <c r="GY28" i="62"/>
  <c r="GZ28" i="62" s="1"/>
  <c r="HB29" i="62"/>
  <c r="GY30" i="62"/>
  <c r="GZ30" i="62" s="1"/>
  <c r="HB31" i="62"/>
  <c r="HC31" i="62" s="1"/>
  <c r="GY32" i="62"/>
  <c r="GZ32" i="62" s="1"/>
  <c r="HB33" i="62"/>
  <c r="HC33" i="62" s="1"/>
  <c r="GY34" i="62"/>
  <c r="GZ34" i="62" s="1"/>
  <c r="HA34" i="62" s="1"/>
  <c r="HB35" i="62"/>
  <c r="HC35" i="62" s="1"/>
  <c r="GY36" i="62"/>
  <c r="GZ36" i="62" s="1"/>
  <c r="HB37" i="62"/>
  <c r="HC37" i="62" s="1"/>
  <c r="GY38" i="62"/>
  <c r="GZ38" i="62" s="1"/>
  <c r="HB39" i="62"/>
  <c r="HC39" i="62" s="1"/>
  <c r="HB44" i="62"/>
  <c r="HC44" i="62" s="1"/>
  <c r="GY45" i="62"/>
  <c r="GZ45" i="62" s="1"/>
  <c r="HA45" i="62" s="1"/>
  <c r="HB46" i="62"/>
  <c r="HC46" i="62" s="1"/>
  <c r="GY47" i="62"/>
  <c r="GZ47" i="62" s="1"/>
  <c r="HB48" i="62"/>
  <c r="HC48" i="62" s="1"/>
  <c r="GY49" i="62"/>
  <c r="GZ49" i="62" s="1"/>
  <c r="HB50" i="62"/>
  <c r="HC50" i="62" s="1"/>
  <c r="GY51" i="62"/>
  <c r="GZ51" i="62" s="1"/>
  <c r="HB52" i="62"/>
  <c r="HC52" i="62" s="1"/>
  <c r="GY53" i="62"/>
  <c r="GZ53" i="62" s="1"/>
  <c r="HB54" i="62"/>
  <c r="HC54" i="62" s="1"/>
  <c r="GY55" i="62"/>
  <c r="GZ55" i="62" s="1"/>
  <c r="HA58" i="62"/>
  <c r="HC58" i="62" s="1"/>
  <c r="GY60" i="62"/>
  <c r="GZ60" i="62" s="1"/>
  <c r="HB61" i="62"/>
  <c r="GY62" i="62"/>
  <c r="GZ62" i="62" s="1"/>
  <c r="HB63" i="62"/>
  <c r="HC63" i="62" s="1"/>
  <c r="GY64" i="62"/>
  <c r="GZ64" i="62" s="1"/>
  <c r="HB65" i="62"/>
  <c r="HC65" i="62" s="1"/>
  <c r="GY66" i="62"/>
  <c r="GZ66" i="62" s="1"/>
  <c r="HA66" i="62" s="1"/>
  <c r="HB67" i="62"/>
  <c r="HC67" i="62" s="1"/>
  <c r="GY68" i="62"/>
  <c r="GZ68" i="62" s="1"/>
  <c r="HB69" i="62"/>
  <c r="HC69" i="62" s="1"/>
  <c r="GY70" i="62"/>
  <c r="GZ70" i="62" s="1"/>
  <c r="HB71" i="62"/>
  <c r="HC71" i="62" s="1"/>
  <c r="HB76" i="62"/>
  <c r="HC76" i="62" s="1"/>
  <c r="GY77" i="62"/>
  <c r="GZ77" i="62" s="1"/>
  <c r="HA77" i="62" s="1"/>
  <c r="HB78" i="62"/>
  <c r="HC78" i="62" s="1"/>
  <c r="GY79" i="62"/>
  <c r="GZ79" i="62" s="1"/>
  <c r="HB80" i="62"/>
  <c r="HC80" i="62" s="1"/>
  <c r="GY81" i="62"/>
  <c r="GZ81" i="62" s="1"/>
  <c r="HB82" i="62"/>
  <c r="HC82" i="62" s="1"/>
  <c r="GY83" i="62"/>
  <c r="GZ83" i="62" s="1"/>
  <c r="HB84" i="62"/>
  <c r="HC84" i="62" s="1"/>
  <c r="GY85" i="62"/>
  <c r="GZ85" i="62" s="1"/>
  <c r="HB86" i="62"/>
  <c r="HC86" i="62" s="1"/>
  <c r="GY87" i="62"/>
  <c r="GZ87" i="62" s="1"/>
  <c r="GS24" i="62"/>
  <c r="GS41" i="62"/>
  <c r="GS88" i="62"/>
  <c r="GT74" i="62"/>
  <c r="GS56" i="62"/>
  <c r="GS73" i="62"/>
  <c r="GR28" i="62"/>
  <c r="GO29" i="62"/>
  <c r="GP29" i="62" s="1"/>
  <c r="GQ29" i="62" s="1"/>
  <c r="GR30" i="62"/>
  <c r="GS30" i="62" s="1"/>
  <c r="GO31" i="62"/>
  <c r="GP31" i="62" s="1"/>
  <c r="GR32" i="62"/>
  <c r="GS32" i="62" s="1"/>
  <c r="GO33" i="62"/>
  <c r="GP33" i="62" s="1"/>
  <c r="GR34" i="62"/>
  <c r="GS34" i="62" s="1"/>
  <c r="GO35" i="62"/>
  <c r="GP35" i="62" s="1"/>
  <c r="GR36" i="62"/>
  <c r="GS36" i="62" s="1"/>
  <c r="GO37" i="62"/>
  <c r="GP37" i="62" s="1"/>
  <c r="GR38" i="62"/>
  <c r="GS38" i="62" s="1"/>
  <c r="GO39" i="62"/>
  <c r="GP39" i="62" s="1"/>
  <c r="GR40" i="62"/>
  <c r="GS40" i="62" s="1"/>
  <c r="GO41" i="62"/>
  <c r="GP41" i="62" s="1"/>
  <c r="GR60" i="62"/>
  <c r="GO61" i="62"/>
  <c r="GP61" i="62" s="1"/>
  <c r="GQ61" i="62" s="1"/>
  <c r="GR62" i="62"/>
  <c r="GS62" i="62" s="1"/>
  <c r="GO63" i="62"/>
  <c r="GP63" i="62" s="1"/>
  <c r="GR64" i="62"/>
  <c r="GS64" i="62" s="1"/>
  <c r="GO65" i="62"/>
  <c r="GP65" i="62" s="1"/>
  <c r="GR66" i="62"/>
  <c r="GS66" i="62" s="1"/>
  <c r="GO67" i="62"/>
  <c r="GP67" i="62" s="1"/>
  <c r="GR68" i="62"/>
  <c r="GS68" i="62" s="1"/>
  <c r="GO69" i="62"/>
  <c r="GP69" i="62" s="1"/>
  <c r="GR70" i="62"/>
  <c r="GS70" i="62" s="1"/>
  <c r="GO71" i="62"/>
  <c r="GP71" i="62" s="1"/>
  <c r="GR72" i="62"/>
  <c r="GS72" i="62" s="1"/>
  <c r="GO73" i="62"/>
  <c r="GP73" i="62" s="1"/>
  <c r="GR12" i="62"/>
  <c r="GO13" i="62"/>
  <c r="GP13" i="62" s="1"/>
  <c r="GQ13" i="62" s="1"/>
  <c r="GR14" i="62"/>
  <c r="GS14" i="62" s="1"/>
  <c r="GO15" i="62"/>
  <c r="GP15" i="62" s="1"/>
  <c r="GR16" i="62"/>
  <c r="GS16" i="62" s="1"/>
  <c r="GO17" i="62"/>
  <c r="GP17" i="62" s="1"/>
  <c r="GR18" i="62"/>
  <c r="GS18" i="62" s="1"/>
  <c r="GO19" i="62"/>
  <c r="GP19" i="62" s="1"/>
  <c r="GR20" i="62"/>
  <c r="GS20" i="62" s="1"/>
  <c r="GO21" i="62"/>
  <c r="GP21" i="62" s="1"/>
  <c r="GR22" i="62"/>
  <c r="GS22" i="62" s="1"/>
  <c r="GO23" i="62"/>
  <c r="GP23" i="62" s="1"/>
  <c r="GQ26" i="62"/>
  <c r="GS26" i="62" s="1"/>
  <c r="GO28" i="62"/>
  <c r="GP28" i="62" s="1"/>
  <c r="GQ28" i="62" s="1"/>
  <c r="GR29" i="62"/>
  <c r="GO30" i="62"/>
  <c r="GP30" i="62" s="1"/>
  <c r="GR31" i="62"/>
  <c r="GS31" i="62" s="1"/>
  <c r="GO32" i="62"/>
  <c r="GP32" i="62" s="1"/>
  <c r="GR33" i="62"/>
  <c r="GS33" i="62" s="1"/>
  <c r="GO34" i="62"/>
  <c r="GP34" i="62" s="1"/>
  <c r="GR35" i="62"/>
  <c r="GS35" i="62" s="1"/>
  <c r="GO36" i="62"/>
  <c r="GP36" i="62" s="1"/>
  <c r="GR37" i="62"/>
  <c r="GS37" i="62" s="1"/>
  <c r="GO38" i="62"/>
  <c r="GP38" i="62" s="1"/>
  <c r="GR39" i="62"/>
  <c r="GS39" i="62" s="1"/>
  <c r="GR44" i="62"/>
  <c r="GO45" i="62"/>
  <c r="GP45" i="62" s="1"/>
  <c r="GQ45" i="62" s="1"/>
  <c r="GS45" i="62" s="1"/>
  <c r="GT45" i="62" s="1"/>
  <c r="GR46" i="62"/>
  <c r="GS46" i="62" s="1"/>
  <c r="GO47" i="62"/>
  <c r="GP47" i="62" s="1"/>
  <c r="GR48" i="62"/>
  <c r="GS48" i="62" s="1"/>
  <c r="GO49" i="62"/>
  <c r="GP49" i="62" s="1"/>
  <c r="GR50" i="62"/>
  <c r="GS50" i="62" s="1"/>
  <c r="GO51" i="62"/>
  <c r="GP51" i="62" s="1"/>
  <c r="GR52" i="62"/>
  <c r="GS52" i="62" s="1"/>
  <c r="GO53" i="62"/>
  <c r="GP53" i="62" s="1"/>
  <c r="GR54" i="62"/>
  <c r="GS54" i="62" s="1"/>
  <c r="GO55" i="62"/>
  <c r="GP55" i="62" s="1"/>
  <c r="GQ58" i="62"/>
  <c r="GS58" i="62" s="1"/>
  <c r="GO60" i="62"/>
  <c r="GP60" i="62" s="1"/>
  <c r="GQ60" i="62" s="1"/>
  <c r="GR61" i="62"/>
  <c r="GS61" i="62" s="1"/>
  <c r="GO62" i="62"/>
  <c r="GP62" i="62" s="1"/>
  <c r="GR63" i="62"/>
  <c r="GS63" i="62" s="1"/>
  <c r="GO64" i="62"/>
  <c r="GP64" i="62" s="1"/>
  <c r="GR65" i="62"/>
  <c r="GS65" i="62" s="1"/>
  <c r="GO66" i="62"/>
  <c r="GP66" i="62" s="1"/>
  <c r="GR67" i="62"/>
  <c r="GS67" i="62" s="1"/>
  <c r="GO68" i="62"/>
  <c r="GP68" i="62" s="1"/>
  <c r="GR69" i="62"/>
  <c r="GS69" i="62" s="1"/>
  <c r="GO70" i="62"/>
  <c r="GP70" i="62" s="1"/>
  <c r="GR71" i="62"/>
  <c r="GS71" i="62" s="1"/>
  <c r="GR76" i="62"/>
  <c r="GS76" i="62" s="1"/>
  <c r="GO77" i="62"/>
  <c r="GP77" i="62" s="1"/>
  <c r="GQ77" i="62" s="1"/>
  <c r="GR78" i="62"/>
  <c r="GS78" i="62" s="1"/>
  <c r="GO79" i="62"/>
  <c r="GP79" i="62" s="1"/>
  <c r="GR80" i="62"/>
  <c r="GS80" i="62" s="1"/>
  <c r="GO81" i="62"/>
  <c r="GP81" i="62" s="1"/>
  <c r="GR82" i="62"/>
  <c r="GS82" i="62" s="1"/>
  <c r="GO83" i="62"/>
  <c r="GP83" i="62" s="1"/>
  <c r="GR84" i="62"/>
  <c r="GS84" i="62" s="1"/>
  <c r="GO85" i="62"/>
  <c r="GP85" i="62" s="1"/>
  <c r="GR86" i="62"/>
  <c r="GS86" i="62" s="1"/>
  <c r="GO87" i="62"/>
  <c r="GP87" i="62" s="1"/>
  <c r="GI41" i="62"/>
  <c r="GI73" i="62"/>
  <c r="GG10" i="62"/>
  <c r="GI10" i="62" s="1"/>
  <c r="GE12" i="62"/>
  <c r="GF12" i="62" s="1"/>
  <c r="GH13" i="62"/>
  <c r="GE14" i="62"/>
  <c r="GF14" i="62" s="1"/>
  <c r="GH15" i="62"/>
  <c r="GI15" i="62" s="1"/>
  <c r="GE16" i="62"/>
  <c r="GF16" i="62" s="1"/>
  <c r="GH17" i="62"/>
  <c r="GI17" i="62" s="1"/>
  <c r="GE18" i="62"/>
  <c r="GF18" i="62" s="1"/>
  <c r="GH19" i="62"/>
  <c r="GI19" i="62" s="1"/>
  <c r="GE20" i="62"/>
  <c r="GF20" i="62" s="1"/>
  <c r="GH21" i="62"/>
  <c r="GI21" i="62" s="1"/>
  <c r="GE22" i="62"/>
  <c r="GF22" i="62" s="1"/>
  <c r="GH23" i="62"/>
  <c r="GI23" i="62" s="1"/>
  <c r="GE24" i="62"/>
  <c r="GF24" i="62" s="1"/>
  <c r="GH25" i="62"/>
  <c r="GI25" i="62" s="1"/>
  <c r="GH28" i="62"/>
  <c r="GE29" i="62"/>
  <c r="GF29" i="62" s="1"/>
  <c r="GG29" i="62" s="1"/>
  <c r="GH30" i="62"/>
  <c r="GI30" i="62" s="1"/>
  <c r="GE31" i="62"/>
  <c r="GF31" i="62" s="1"/>
  <c r="GH32" i="62"/>
  <c r="GI32" i="62" s="1"/>
  <c r="GE33" i="62"/>
  <c r="GF33" i="62" s="1"/>
  <c r="GH34" i="62"/>
  <c r="GI34" i="62" s="1"/>
  <c r="GE35" i="62"/>
  <c r="GF35" i="62" s="1"/>
  <c r="GH36" i="62"/>
  <c r="GI36" i="62" s="1"/>
  <c r="GE37" i="62"/>
  <c r="GF37" i="62" s="1"/>
  <c r="GH38" i="62"/>
  <c r="GI38" i="62" s="1"/>
  <c r="GE39" i="62"/>
  <c r="GF39" i="62" s="1"/>
  <c r="GH40" i="62"/>
  <c r="GI40" i="62" s="1"/>
  <c r="GE41" i="62"/>
  <c r="GF41" i="62" s="1"/>
  <c r="GG42" i="62"/>
  <c r="GI42" i="62" s="1"/>
  <c r="GE44" i="62"/>
  <c r="GF44" i="62" s="1"/>
  <c r="GH45" i="62"/>
  <c r="GE46" i="62"/>
  <c r="GF46" i="62" s="1"/>
  <c r="GH47" i="62"/>
  <c r="GI47" i="62" s="1"/>
  <c r="GE48" i="62"/>
  <c r="GF48" i="62" s="1"/>
  <c r="GH49" i="62"/>
  <c r="GI49" i="62" s="1"/>
  <c r="GE50" i="62"/>
  <c r="GF50" i="62" s="1"/>
  <c r="GH51" i="62"/>
  <c r="GI51" i="62" s="1"/>
  <c r="GE52" i="62"/>
  <c r="GF52" i="62" s="1"/>
  <c r="GH53" i="62"/>
  <c r="GI53" i="62" s="1"/>
  <c r="GE54" i="62"/>
  <c r="GF54" i="62" s="1"/>
  <c r="GH55" i="62"/>
  <c r="GI55" i="62" s="1"/>
  <c r="GE56" i="62"/>
  <c r="GF56" i="62" s="1"/>
  <c r="GH57" i="62"/>
  <c r="GI57" i="62" s="1"/>
  <c r="GH60" i="62"/>
  <c r="GE61" i="62"/>
  <c r="GF61" i="62" s="1"/>
  <c r="GG61" i="62" s="1"/>
  <c r="GH62" i="62"/>
  <c r="GI62" i="62" s="1"/>
  <c r="GE63" i="62"/>
  <c r="GF63" i="62" s="1"/>
  <c r="GH64" i="62"/>
  <c r="GI64" i="62" s="1"/>
  <c r="GE65" i="62"/>
  <c r="GF65" i="62" s="1"/>
  <c r="GH66" i="62"/>
  <c r="GI66" i="62" s="1"/>
  <c r="GE67" i="62"/>
  <c r="GF67" i="62" s="1"/>
  <c r="GH68" i="62"/>
  <c r="GI68" i="62" s="1"/>
  <c r="GE69" i="62"/>
  <c r="GF69" i="62" s="1"/>
  <c r="GH70" i="62"/>
  <c r="GI70" i="62" s="1"/>
  <c r="GE71" i="62"/>
  <c r="GF71" i="62" s="1"/>
  <c r="GH72" i="62"/>
  <c r="GI72" i="62" s="1"/>
  <c r="GE73" i="62"/>
  <c r="GF73" i="62" s="1"/>
  <c r="GG74" i="62"/>
  <c r="GI74" i="62" s="1"/>
  <c r="GE76" i="62"/>
  <c r="GF76" i="62" s="1"/>
  <c r="GH77" i="62"/>
  <c r="GE78" i="62"/>
  <c r="GF78" i="62" s="1"/>
  <c r="GH79" i="62"/>
  <c r="GI79" i="62" s="1"/>
  <c r="GE80" i="62"/>
  <c r="GF80" i="62" s="1"/>
  <c r="GH81" i="62"/>
  <c r="GI81" i="62" s="1"/>
  <c r="GE82" i="62"/>
  <c r="GF82" i="62" s="1"/>
  <c r="GH83" i="62"/>
  <c r="GI83" i="62" s="1"/>
  <c r="GE84" i="62"/>
  <c r="GF84" i="62" s="1"/>
  <c r="GH85" i="62"/>
  <c r="GI85" i="62" s="1"/>
  <c r="GE86" i="62"/>
  <c r="GF86" i="62" s="1"/>
  <c r="GH87" i="62"/>
  <c r="GI87" i="62" s="1"/>
  <c r="GE88" i="62"/>
  <c r="GF88" i="62" s="1"/>
  <c r="GH89" i="62"/>
  <c r="GI89" i="62" s="1"/>
  <c r="GH12" i="62"/>
  <c r="GE13" i="62"/>
  <c r="GF13" i="62" s="1"/>
  <c r="GG13" i="62" s="1"/>
  <c r="GH14" i="62"/>
  <c r="GI14" i="62" s="1"/>
  <c r="GE15" i="62"/>
  <c r="GF15" i="62" s="1"/>
  <c r="GH16" i="62"/>
  <c r="GI16" i="62" s="1"/>
  <c r="GE17" i="62"/>
  <c r="GF17" i="62" s="1"/>
  <c r="GH18" i="62"/>
  <c r="GI18" i="62" s="1"/>
  <c r="GE19" i="62"/>
  <c r="GF19" i="62" s="1"/>
  <c r="GH20" i="62"/>
  <c r="GI20" i="62" s="1"/>
  <c r="GE21" i="62"/>
  <c r="GF21" i="62" s="1"/>
  <c r="GH22" i="62"/>
  <c r="GI22" i="62" s="1"/>
  <c r="GE23" i="62"/>
  <c r="GF23" i="62" s="1"/>
  <c r="GG26" i="62"/>
  <c r="GI26" i="62" s="1"/>
  <c r="GE28" i="62"/>
  <c r="GF28" i="62" s="1"/>
  <c r="GH29" i="62"/>
  <c r="GE30" i="62"/>
  <c r="GF30" i="62" s="1"/>
  <c r="GH31" i="62"/>
  <c r="GI31" i="62" s="1"/>
  <c r="GE32" i="62"/>
  <c r="GF32" i="62" s="1"/>
  <c r="GH33" i="62"/>
  <c r="GI33" i="62" s="1"/>
  <c r="GE34" i="62"/>
  <c r="GF34" i="62" s="1"/>
  <c r="GH35" i="62"/>
  <c r="GI35" i="62" s="1"/>
  <c r="GE36" i="62"/>
  <c r="GF36" i="62" s="1"/>
  <c r="GH37" i="62"/>
  <c r="GI37" i="62" s="1"/>
  <c r="GE38" i="62"/>
  <c r="GF38" i="62" s="1"/>
  <c r="GH39" i="62"/>
  <c r="GI39" i="62" s="1"/>
  <c r="GH44" i="62"/>
  <c r="GE45" i="62"/>
  <c r="GF45" i="62" s="1"/>
  <c r="GG45" i="62" s="1"/>
  <c r="GH46" i="62"/>
  <c r="GI46" i="62" s="1"/>
  <c r="GE47" i="62"/>
  <c r="GF47" i="62" s="1"/>
  <c r="GH48" i="62"/>
  <c r="GI48" i="62" s="1"/>
  <c r="GE49" i="62"/>
  <c r="GF49" i="62" s="1"/>
  <c r="GH50" i="62"/>
  <c r="GI50" i="62" s="1"/>
  <c r="GE51" i="62"/>
  <c r="GF51" i="62" s="1"/>
  <c r="GH52" i="62"/>
  <c r="GI52" i="62" s="1"/>
  <c r="GE53" i="62"/>
  <c r="GF53" i="62" s="1"/>
  <c r="GH54" i="62"/>
  <c r="GI54" i="62" s="1"/>
  <c r="GE55" i="62"/>
  <c r="GF55" i="62" s="1"/>
  <c r="GG58" i="62"/>
  <c r="GI58" i="62" s="1"/>
  <c r="GE60" i="62"/>
  <c r="GF60" i="62" s="1"/>
  <c r="GH61" i="62"/>
  <c r="GE62" i="62"/>
  <c r="GF62" i="62" s="1"/>
  <c r="GH63" i="62"/>
  <c r="GI63" i="62" s="1"/>
  <c r="GE64" i="62"/>
  <c r="GF64" i="62" s="1"/>
  <c r="GH65" i="62"/>
  <c r="GI65" i="62" s="1"/>
  <c r="GE66" i="62"/>
  <c r="GF66" i="62" s="1"/>
  <c r="GH67" i="62"/>
  <c r="GI67" i="62" s="1"/>
  <c r="GE68" i="62"/>
  <c r="GF68" i="62" s="1"/>
  <c r="GH69" i="62"/>
  <c r="GI69" i="62" s="1"/>
  <c r="GE70" i="62"/>
  <c r="GF70" i="62" s="1"/>
  <c r="GH71" i="62"/>
  <c r="GI71" i="62" s="1"/>
  <c r="GH76" i="62"/>
  <c r="GE77" i="62"/>
  <c r="GF77" i="62" s="1"/>
  <c r="GG77" i="62" s="1"/>
  <c r="GH78" i="62"/>
  <c r="GI78" i="62" s="1"/>
  <c r="GE79" i="62"/>
  <c r="GF79" i="62" s="1"/>
  <c r="GH80" i="62"/>
  <c r="GI80" i="62" s="1"/>
  <c r="GE81" i="62"/>
  <c r="GF81" i="62" s="1"/>
  <c r="GH82" i="62"/>
  <c r="GI82" i="62" s="1"/>
  <c r="GE83" i="62"/>
  <c r="GF83" i="62" s="1"/>
  <c r="GH84" i="62"/>
  <c r="GI84" i="62" s="1"/>
  <c r="GE85" i="62"/>
  <c r="GF85" i="62" s="1"/>
  <c r="GH86" i="62"/>
  <c r="GI86" i="62" s="1"/>
  <c r="GE87" i="62"/>
  <c r="GF87" i="62" s="1"/>
  <c r="FY41" i="62"/>
  <c r="FY73" i="62"/>
  <c r="FY24" i="62"/>
  <c r="FY56" i="62"/>
  <c r="FY88" i="62"/>
  <c r="FW10" i="62"/>
  <c r="FY10" i="62" s="1"/>
  <c r="FU12" i="62"/>
  <c r="FV12" i="62" s="1"/>
  <c r="FX13" i="62"/>
  <c r="FU14" i="62"/>
  <c r="FV14" i="62" s="1"/>
  <c r="FX15" i="62"/>
  <c r="FY15" i="62" s="1"/>
  <c r="FU16" i="62"/>
  <c r="FV16" i="62" s="1"/>
  <c r="FX17" i="62"/>
  <c r="FY17" i="62" s="1"/>
  <c r="FU18" i="62"/>
  <c r="FV18" i="62" s="1"/>
  <c r="FX19" i="62"/>
  <c r="FY19" i="62" s="1"/>
  <c r="FU20" i="62"/>
  <c r="FV20" i="62" s="1"/>
  <c r="FX21" i="62"/>
  <c r="FY21" i="62" s="1"/>
  <c r="FU22" i="62"/>
  <c r="FV22" i="62" s="1"/>
  <c r="FX23" i="62"/>
  <c r="FY23" i="62" s="1"/>
  <c r="FU24" i="62"/>
  <c r="FV24" i="62" s="1"/>
  <c r="FX25" i="62"/>
  <c r="FY25" i="62" s="1"/>
  <c r="FX28" i="62"/>
  <c r="FU29" i="62"/>
  <c r="FV29" i="62" s="1"/>
  <c r="FW29" i="62" s="1"/>
  <c r="FX30" i="62"/>
  <c r="FY30" i="62" s="1"/>
  <c r="FU31" i="62"/>
  <c r="FV31" i="62" s="1"/>
  <c r="FX32" i="62"/>
  <c r="FY32" i="62" s="1"/>
  <c r="FU33" i="62"/>
  <c r="FV33" i="62" s="1"/>
  <c r="FX34" i="62"/>
  <c r="FY34" i="62" s="1"/>
  <c r="FU35" i="62"/>
  <c r="FV35" i="62" s="1"/>
  <c r="FX36" i="62"/>
  <c r="FY36" i="62" s="1"/>
  <c r="FU37" i="62"/>
  <c r="FV37" i="62" s="1"/>
  <c r="FX38" i="62"/>
  <c r="FY38" i="62" s="1"/>
  <c r="FU39" i="62"/>
  <c r="FV39" i="62" s="1"/>
  <c r="FX40" i="62"/>
  <c r="FY40" i="62" s="1"/>
  <c r="FU41" i="62"/>
  <c r="FV41" i="62" s="1"/>
  <c r="FW42" i="62"/>
  <c r="FY42" i="62" s="1"/>
  <c r="FU44" i="62"/>
  <c r="FV44" i="62" s="1"/>
  <c r="FX45" i="62"/>
  <c r="FU46" i="62"/>
  <c r="FV46" i="62" s="1"/>
  <c r="FX47" i="62"/>
  <c r="FY47" i="62" s="1"/>
  <c r="FU48" i="62"/>
  <c r="FV48" i="62" s="1"/>
  <c r="FX49" i="62"/>
  <c r="FY49" i="62" s="1"/>
  <c r="FU50" i="62"/>
  <c r="FV50" i="62" s="1"/>
  <c r="FX51" i="62"/>
  <c r="FY51" i="62" s="1"/>
  <c r="FU52" i="62"/>
  <c r="FV52" i="62" s="1"/>
  <c r="FX53" i="62"/>
  <c r="FY53" i="62" s="1"/>
  <c r="FU54" i="62"/>
  <c r="FV54" i="62" s="1"/>
  <c r="FX55" i="62"/>
  <c r="FY55" i="62" s="1"/>
  <c r="FU56" i="62"/>
  <c r="FV56" i="62" s="1"/>
  <c r="FX57" i="62"/>
  <c r="FY57" i="62" s="1"/>
  <c r="FX60" i="62"/>
  <c r="FU61" i="62"/>
  <c r="FV61" i="62" s="1"/>
  <c r="FW61" i="62" s="1"/>
  <c r="FX62" i="62"/>
  <c r="FY62" i="62" s="1"/>
  <c r="FU63" i="62"/>
  <c r="FV63" i="62" s="1"/>
  <c r="FX64" i="62"/>
  <c r="FY64" i="62" s="1"/>
  <c r="FU65" i="62"/>
  <c r="FV65" i="62" s="1"/>
  <c r="FX66" i="62"/>
  <c r="FY66" i="62" s="1"/>
  <c r="FU67" i="62"/>
  <c r="FV67" i="62" s="1"/>
  <c r="FX68" i="62"/>
  <c r="FY68" i="62" s="1"/>
  <c r="FU69" i="62"/>
  <c r="FV69" i="62" s="1"/>
  <c r="FX70" i="62"/>
  <c r="FY70" i="62" s="1"/>
  <c r="FU71" i="62"/>
  <c r="FV71" i="62" s="1"/>
  <c r="FX72" i="62"/>
  <c r="FY72" i="62" s="1"/>
  <c r="FU73" i="62"/>
  <c r="FV73" i="62" s="1"/>
  <c r="FW74" i="62"/>
  <c r="FY74" i="62" s="1"/>
  <c r="FU76" i="62"/>
  <c r="FV76" i="62" s="1"/>
  <c r="FX77" i="62"/>
  <c r="FU78" i="62"/>
  <c r="FV78" i="62" s="1"/>
  <c r="FX79" i="62"/>
  <c r="FY79" i="62" s="1"/>
  <c r="FU80" i="62"/>
  <c r="FV80" i="62" s="1"/>
  <c r="FX81" i="62"/>
  <c r="FY81" i="62" s="1"/>
  <c r="FU82" i="62"/>
  <c r="FV82" i="62" s="1"/>
  <c r="FX83" i="62"/>
  <c r="FY83" i="62" s="1"/>
  <c r="FU84" i="62"/>
  <c r="FV84" i="62" s="1"/>
  <c r="FX85" i="62"/>
  <c r="FY85" i="62" s="1"/>
  <c r="FU86" i="62"/>
  <c r="FV86" i="62" s="1"/>
  <c r="FX87" i="62"/>
  <c r="FY87" i="62" s="1"/>
  <c r="FU88" i="62"/>
  <c r="FV88" i="62" s="1"/>
  <c r="FX89" i="62"/>
  <c r="FY89" i="62" s="1"/>
  <c r="FX12" i="62"/>
  <c r="FU13" i="62"/>
  <c r="FV13" i="62" s="1"/>
  <c r="FW13" i="62" s="1"/>
  <c r="FX14" i="62"/>
  <c r="FY14" i="62" s="1"/>
  <c r="FU15" i="62"/>
  <c r="FV15" i="62" s="1"/>
  <c r="FX16" i="62"/>
  <c r="FY16" i="62" s="1"/>
  <c r="FU17" i="62"/>
  <c r="FV17" i="62" s="1"/>
  <c r="FX18" i="62"/>
  <c r="FY18" i="62" s="1"/>
  <c r="FU19" i="62"/>
  <c r="FV19" i="62" s="1"/>
  <c r="FX20" i="62"/>
  <c r="FY20" i="62" s="1"/>
  <c r="FU21" i="62"/>
  <c r="FV21" i="62" s="1"/>
  <c r="FX22" i="62"/>
  <c r="FY22" i="62" s="1"/>
  <c r="FU23" i="62"/>
  <c r="FV23" i="62" s="1"/>
  <c r="FW26" i="62"/>
  <c r="FY26" i="62" s="1"/>
  <c r="FU28" i="62"/>
  <c r="FV28" i="62" s="1"/>
  <c r="FX29" i="62"/>
  <c r="FU30" i="62"/>
  <c r="FV30" i="62" s="1"/>
  <c r="FX31" i="62"/>
  <c r="FY31" i="62" s="1"/>
  <c r="FU32" i="62"/>
  <c r="FV32" i="62" s="1"/>
  <c r="FX33" i="62"/>
  <c r="FY33" i="62" s="1"/>
  <c r="FU34" i="62"/>
  <c r="FV34" i="62" s="1"/>
  <c r="FX35" i="62"/>
  <c r="FY35" i="62" s="1"/>
  <c r="FU36" i="62"/>
  <c r="FV36" i="62" s="1"/>
  <c r="FX37" i="62"/>
  <c r="FY37" i="62" s="1"/>
  <c r="FU38" i="62"/>
  <c r="FV38" i="62" s="1"/>
  <c r="FX39" i="62"/>
  <c r="FY39" i="62" s="1"/>
  <c r="FX44" i="62"/>
  <c r="FU45" i="62"/>
  <c r="FV45" i="62" s="1"/>
  <c r="FW45" i="62" s="1"/>
  <c r="FX46" i="62"/>
  <c r="FY46" i="62" s="1"/>
  <c r="FU47" i="62"/>
  <c r="FV47" i="62" s="1"/>
  <c r="FX48" i="62"/>
  <c r="FY48" i="62" s="1"/>
  <c r="FU49" i="62"/>
  <c r="FV49" i="62" s="1"/>
  <c r="FX50" i="62"/>
  <c r="FY50" i="62" s="1"/>
  <c r="FU51" i="62"/>
  <c r="FV51" i="62" s="1"/>
  <c r="FX52" i="62"/>
  <c r="FY52" i="62" s="1"/>
  <c r="FU53" i="62"/>
  <c r="FV53" i="62" s="1"/>
  <c r="FX54" i="62"/>
  <c r="FY54" i="62" s="1"/>
  <c r="FU55" i="62"/>
  <c r="FV55" i="62" s="1"/>
  <c r="FW58" i="62"/>
  <c r="FY58" i="62" s="1"/>
  <c r="FU60" i="62"/>
  <c r="FV60" i="62" s="1"/>
  <c r="FX61" i="62"/>
  <c r="FU62" i="62"/>
  <c r="FV62" i="62" s="1"/>
  <c r="FX63" i="62"/>
  <c r="FY63" i="62" s="1"/>
  <c r="FU64" i="62"/>
  <c r="FV64" i="62" s="1"/>
  <c r="FX65" i="62"/>
  <c r="FY65" i="62" s="1"/>
  <c r="FU66" i="62"/>
  <c r="FV66" i="62" s="1"/>
  <c r="FX67" i="62"/>
  <c r="FY67" i="62" s="1"/>
  <c r="FU68" i="62"/>
  <c r="FV68" i="62" s="1"/>
  <c r="FX69" i="62"/>
  <c r="FY69" i="62" s="1"/>
  <c r="FU70" i="62"/>
  <c r="FV70" i="62" s="1"/>
  <c r="FX71" i="62"/>
  <c r="FY71" i="62" s="1"/>
  <c r="FX76" i="62"/>
  <c r="FU77" i="62"/>
  <c r="FV77" i="62" s="1"/>
  <c r="FW77" i="62" s="1"/>
  <c r="FX78" i="62"/>
  <c r="FY78" i="62" s="1"/>
  <c r="FU79" i="62"/>
  <c r="FV79" i="62" s="1"/>
  <c r="FX80" i="62"/>
  <c r="FY80" i="62" s="1"/>
  <c r="FU81" i="62"/>
  <c r="FV81" i="62" s="1"/>
  <c r="FX82" i="62"/>
  <c r="FY82" i="62" s="1"/>
  <c r="FU83" i="62"/>
  <c r="FV83" i="62" s="1"/>
  <c r="FX84" i="62"/>
  <c r="FY84" i="62" s="1"/>
  <c r="FU85" i="62"/>
  <c r="FV85" i="62" s="1"/>
  <c r="FX86" i="62"/>
  <c r="FY86" i="62" s="1"/>
  <c r="FU87" i="62"/>
  <c r="FV87" i="62" s="1"/>
  <c r="FO41" i="62"/>
  <c r="FO73" i="62"/>
  <c r="FO24" i="62"/>
  <c r="FO56" i="62"/>
  <c r="FO88" i="62"/>
  <c r="FM10" i="62"/>
  <c r="FO10" i="62" s="1"/>
  <c r="FK12" i="62"/>
  <c r="FL12" i="62" s="1"/>
  <c r="FN13" i="62"/>
  <c r="FK14" i="62"/>
  <c r="FL14" i="62" s="1"/>
  <c r="FN15" i="62"/>
  <c r="FK16" i="62"/>
  <c r="FL16" i="62" s="1"/>
  <c r="FM16" i="62" s="1"/>
  <c r="FN17" i="62"/>
  <c r="FO17" i="62" s="1"/>
  <c r="FK18" i="62"/>
  <c r="FL18" i="62" s="1"/>
  <c r="FN19" i="62"/>
  <c r="FO19" i="62" s="1"/>
  <c r="FK20" i="62"/>
  <c r="FL20" i="62" s="1"/>
  <c r="FN21" i="62"/>
  <c r="FO21" i="62" s="1"/>
  <c r="FK22" i="62"/>
  <c r="FL22" i="62" s="1"/>
  <c r="FN23" i="62"/>
  <c r="FO23" i="62" s="1"/>
  <c r="FK24" i="62"/>
  <c r="FL24" i="62" s="1"/>
  <c r="FN25" i="62"/>
  <c r="FO25" i="62" s="1"/>
  <c r="FN28" i="62"/>
  <c r="FK29" i="62"/>
  <c r="FL29" i="62" s="1"/>
  <c r="FM29" i="62" s="1"/>
  <c r="FN30" i="62"/>
  <c r="FO30" i="62" s="1"/>
  <c r="FK31" i="62"/>
  <c r="FL31" i="62" s="1"/>
  <c r="FM31" i="62" s="1"/>
  <c r="FN32" i="62"/>
  <c r="FK33" i="62"/>
  <c r="FL33" i="62" s="1"/>
  <c r="FN34" i="62"/>
  <c r="FO34" i="62" s="1"/>
  <c r="FK35" i="62"/>
  <c r="FL35" i="62" s="1"/>
  <c r="FN36" i="62"/>
  <c r="FO36" i="62" s="1"/>
  <c r="FK37" i="62"/>
  <c r="FL37" i="62" s="1"/>
  <c r="FN38" i="62"/>
  <c r="FO38" i="62" s="1"/>
  <c r="FK39" i="62"/>
  <c r="FL39" i="62" s="1"/>
  <c r="FN40" i="62"/>
  <c r="FO40" i="62" s="1"/>
  <c r="FK41" i="62"/>
  <c r="FL41" i="62" s="1"/>
  <c r="FM42" i="62"/>
  <c r="FO42" i="62" s="1"/>
  <c r="FK44" i="62"/>
  <c r="FL44" i="62" s="1"/>
  <c r="FN45" i="62"/>
  <c r="FK46" i="62"/>
  <c r="FL46" i="62" s="1"/>
  <c r="FN47" i="62"/>
  <c r="FK48" i="62"/>
  <c r="FL48" i="62" s="1"/>
  <c r="FM48" i="62" s="1"/>
  <c r="FN49" i="62"/>
  <c r="FO49" i="62" s="1"/>
  <c r="FK50" i="62"/>
  <c r="FL50" i="62" s="1"/>
  <c r="FN51" i="62"/>
  <c r="FO51" i="62" s="1"/>
  <c r="FK52" i="62"/>
  <c r="FL52" i="62" s="1"/>
  <c r="FN53" i="62"/>
  <c r="FO53" i="62" s="1"/>
  <c r="FK54" i="62"/>
  <c r="FL54" i="62" s="1"/>
  <c r="FN55" i="62"/>
  <c r="FO55" i="62" s="1"/>
  <c r="FK56" i="62"/>
  <c r="FL56" i="62" s="1"/>
  <c r="FN57" i="62"/>
  <c r="FO57" i="62" s="1"/>
  <c r="FN60" i="62"/>
  <c r="FK61" i="62"/>
  <c r="FL61" i="62" s="1"/>
  <c r="FM61" i="62" s="1"/>
  <c r="FN62" i="62"/>
  <c r="FO62" i="62" s="1"/>
  <c r="FK63" i="62"/>
  <c r="FL63" i="62" s="1"/>
  <c r="FM63" i="62" s="1"/>
  <c r="FN64" i="62"/>
  <c r="FK65" i="62"/>
  <c r="FL65" i="62" s="1"/>
  <c r="FN66" i="62"/>
  <c r="FO66" i="62" s="1"/>
  <c r="FK67" i="62"/>
  <c r="FL67" i="62" s="1"/>
  <c r="FN68" i="62"/>
  <c r="FO68" i="62" s="1"/>
  <c r="FK69" i="62"/>
  <c r="FL69" i="62" s="1"/>
  <c r="FN70" i="62"/>
  <c r="FO70" i="62" s="1"/>
  <c r="FK71" i="62"/>
  <c r="FL71" i="62" s="1"/>
  <c r="FN72" i="62"/>
  <c r="FO72" i="62" s="1"/>
  <c r="FK73" i="62"/>
  <c r="FL73" i="62" s="1"/>
  <c r="FM74" i="62"/>
  <c r="FO74" i="62" s="1"/>
  <c r="FK76" i="62"/>
  <c r="FL76" i="62" s="1"/>
  <c r="FN77" i="62"/>
  <c r="FK78" i="62"/>
  <c r="FL78" i="62" s="1"/>
  <c r="FN79" i="62"/>
  <c r="FK80" i="62"/>
  <c r="FL80" i="62" s="1"/>
  <c r="FM80" i="62" s="1"/>
  <c r="FN81" i="62"/>
  <c r="FO81" i="62" s="1"/>
  <c r="FK82" i="62"/>
  <c r="FL82" i="62" s="1"/>
  <c r="FN83" i="62"/>
  <c r="FO83" i="62" s="1"/>
  <c r="FK84" i="62"/>
  <c r="FL84" i="62" s="1"/>
  <c r="FN85" i="62"/>
  <c r="FO85" i="62" s="1"/>
  <c r="FK86" i="62"/>
  <c r="FL86" i="62" s="1"/>
  <c r="FN87" i="62"/>
  <c r="FO87" i="62" s="1"/>
  <c r="FK88" i="62"/>
  <c r="FL88" i="62" s="1"/>
  <c r="FN89" i="62"/>
  <c r="FO89" i="62" s="1"/>
  <c r="FN12" i="62"/>
  <c r="FK13" i="62"/>
  <c r="FL13" i="62" s="1"/>
  <c r="FM13" i="62" s="1"/>
  <c r="FN14" i="62"/>
  <c r="FO14" i="62" s="1"/>
  <c r="FK15" i="62"/>
  <c r="FL15" i="62" s="1"/>
  <c r="FM15" i="62" s="1"/>
  <c r="FN16" i="62"/>
  <c r="FO16" i="62" s="1"/>
  <c r="FK17" i="62"/>
  <c r="FL17" i="62" s="1"/>
  <c r="FN18" i="62"/>
  <c r="FO18" i="62" s="1"/>
  <c r="FK19" i="62"/>
  <c r="FL19" i="62" s="1"/>
  <c r="FN20" i="62"/>
  <c r="FO20" i="62" s="1"/>
  <c r="FK21" i="62"/>
  <c r="FL21" i="62" s="1"/>
  <c r="FN22" i="62"/>
  <c r="FO22" i="62" s="1"/>
  <c r="FK23" i="62"/>
  <c r="FL23" i="62" s="1"/>
  <c r="FM26" i="62"/>
  <c r="FO26" i="62" s="1"/>
  <c r="FK28" i="62"/>
  <c r="FL28" i="62" s="1"/>
  <c r="FN29" i="62"/>
  <c r="FK30" i="62"/>
  <c r="FL30" i="62" s="1"/>
  <c r="FN31" i="62"/>
  <c r="FK32" i="62"/>
  <c r="FL32" i="62" s="1"/>
  <c r="FM32" i="62" s="1"/>
  <c r="FN33" i="62"/>
  <c r="FO33" i="62" s="1"/>
  <c r="FK34" i="62"/>
  <c r="FL34" i="62" s="1"/>
  <c r="FN35" i="62"/>
  <c r="FO35" i="62" s="1"/>
  <c r="FK36" i="62"/>
  <c r="FL36" i="62" s="1"/>
  <c r="FN37" i="62"/>
  <c r="FO37" i="62" s="1"/>
  <c r="FK38" i="62"/>
  <c r="FL38" i="62" s="1"/>
  <c r="FN39" i="62"/>
  <c r="FO39" i="62" s="1"/>
  <c r="FN44" i="62"/>
  <c r="FK45" i="62"/>
  <c r="FL45" i="62" s="1"/>
  <c r="FM45" i="62" s="1"/>
  <c r="FN46" i="62"/>
  <c r="FO46" i="62" s="1"/>
  <c r="FK47" i="62"/>
  <c r="FL47" i="62" s="1"/>
  <c r="FM47" i="62" s="1"/>
  <c r="FN48" i="62"/>
  <c r="FO48" i="62" s="1"/>
  <c r="FK49" i="62"/>
  <c r="FL49" i="62" s="1"/>
  <c r="FN50" i="62"/>
  <c r="FO50" i="62" s="1"/>
  <c r="FK51" i="62"/>
  <c r="FL51" i="62" s="1"/>
  <c r="FN52" i="62"/>
  <c r="FO52" i="62" s="1"/>
  <c r="FK53" i="62"/>
  <c r="FL53" i="62" s="1"/>
  <c r="FN54" i="62"/>
  <c r="FO54" i="62" s="1"/>
  <c r="FK55" i="62"/>
  <c r="FL55" i="62" s="1"/>
  <c r="FM58" i="62"/>
  <c r="FO58" i="62" s="1"/>
  <c r="FK60" i="62"/>
  <c r="FL60" i="62" s="1"/>
  <c r="FN61" i="62"/>
  <c r="FK62" i="62"/>
  <c r="FL62" i="62" s="1"/>
  <c r="FN63" i="62"/>
  <c r="FK64" i="62"/>
  <c r="FL64" i="62" s="1"/>
  <c r="FM64" i="62" s="1"/>
  <c r="FN65" i="62"/>
  <c r="FO65" i="62" s="1"/>
  <c r="FK66" i="62"/>
  <c r="FL66" i="62" s="1"/>
  <c r="FN67" i="62"/>
  <c r="FO67" i="62" s="1"/>
  <c r="FK68" i="62"/>
  <c r="FL68" i="62" s="1"/>
  <c r="FN69" i="62"/>
  <c r="FO69" i="62" s="1"/>
  <c r="FK70" i="62"/>
  <c r="FL70" i="62" s="1"/>
  <c r="FN71" i="62"/>
  <c r="FO71" i="62" s="1"/>
  <c r="FN76" i="62"/>
  <c r="FK77" i="62"/>
  <c r="FL77" i="62" s="1"/>
  <c r="FM77" i="62" s="1"/>
  <c r="FN78" i="62"/>
  <c r="FO78" i="62" s="1"/>
  <c r="FK79" i="62"/>
  <c r="FL79" i="62" s="1"/>
  <c r="FM79" i="62" s="1"/>
  <c r="FN80" i="62"/>
  <c r="FO80" i="62" s="1"/>
  <c r="FK81" i="62"/>
  <c r="FL81" i="62" s="1"/>
  <c r="FN82" i="62"/>
  <c r="FO82" i="62" s="1"/>
  <c r="FK83" i="62"/>
  <c r="FL83" i="62" s="1"/>
  <c r="FN84" i="62"/>
  <c r="FO84" i="62" s="1"/>
  <c r="FK85" i="62"/>
  <c r="FL85" i="62" s="1"/>
  <c r="FN86" i="62"/>
  <c r="FO86" i="62" s="1"/>
  <c r="FK87" i="62"/>
  <c r="FL87" i="62" s="1"/>
  <c r="FE41" i="62"/>
  <c r="FE73" i="62"/>
  <c r="FE24" i="62"/>
  <c r="FE56" i="62"/>
  <c r="FE88" i="62"/>
  <c r="FC10" i="62"/>
  <c r="FE10" i="62" s="1"/>
  <c r="FA12" i="62"/>
  <c r="FB12" i="62" s="1"/>
  <c r="FD13" i="62"/>
  <c r="FA14" i="62"/>
  <c r="FB14" i="62" s="1"/>
  <c r="FD15" i="62"/>
  <c r="FA16" i="62"/>
  <c r="FB16" i="62" s="1"/>
  <c r="FD17" i="62"/>
  <c r="FE17" i="62" s="1"/>
  <c r="FA18" i="62"/>
  <c r="FB18" i="62" s="1"/>
  <c r="FD19" i="62"/>
  <c r="FE19" i="62" s="1"/>
  <c r="FA20" i="62"/>
  <c r="FB20" i="62" s="1"/>
  <c r="FD21" i="62"/>
  <c r="FE21" i="62" s="1"/>
  <c r="FA22" i="62"/>
  <c r="FB22" i="62" s="1"/>
  <c r="FD23" i="62"/>
  <c r="FE23" i="62" s="1"/>
  <c r="FA24" i="62"/>
  <c r="FB24" i="62" s="1"/>
  <c r="FD25" i="62"/>
  <c r="FE25" i="62" s="1"/>
  <c r="FD28" i="62"/>
  <c r="FA29" i="62"/>
  <c r="FB29" i="62" s="1"/>
  <c r="FC29" i="62" s="1"/>
  <c r="FD30" i="62"/>
  <c r="FE30" i="62" s="1"/>
  <c r="FA31" i="62"/>
  <c r="FB31" i="62" s="1"/>
  <c r="FC31" i="62" s="1"/>
  <c r="FD32" i="62"/>
  <c r="FE32" i="62" s="1"/>
  <c r="FA33" i="62"/>
  <c r="FB33" i="62" s="1"/>
  <c r="FD34" i="62"/>
  <c r="FE34" i="62" s="1"/>
  <c r="FA35" i="62"/>
  <c r="FB35" i="62" s="1"/>
  <c r="FD36" i="62"/>
  <c r="FE36" i="62" s="1"/>
  <c r="FA37" i="62"/>
  <c r="FB37" i="62" s="1"/>
  <c r="FD38" i="62"/>
  <c r="FE38" i="62" s="1"/>
  <c r="FA39" i="62"/>
  <c r="FB39" i="62" s="1"/>
  <c r="FD40" i="62"/>
  <c r="FE40" i="62" s="1"/>
  <c r="FA41" i="62"/>
  <c r="FB41" i="62" s="1"/>
  <c r="FC42" i="62"/>
  <c r="FE42" i="62" s="1"/>
  <c r="FA44" i="62"/>
  <c r="FB44" i="62" s="1"/>
  <c r="FD45" i="62"/>
  <c r="FA46" i="62"/>
  <c r="FB46" i="62" s="1"/>
  <c r="FD47" i="62"/>
  <c r="FA48" i="62"/>
  <c r="FB48" i="62" s="1"/>
  <c r="FD49" i="62"/>
  <c r="FE49" i="62" s="1"/>
  <c r="FA50" i="62"/>
  <c r="FB50" i="62" s="1"/>
  <c r="FD51" i="62"/>
  <c r="FE51" i="62" s="1"/>
  <c r="FA52" i="62"/>
  <c r="FB52" i="62" s="1"/>
  <c r="FD53" i="62"/>
  <c r="FE53" i="62" s="1"/>
  <c r="FA54" i="62"/>
  <c r="FB54" i="62" s="1"/>
  <c r="FD55" i="62"/>
  <c r="FE55" i="62" s="1"/>
  <c r="FA56" i="62"/>
  <c r="FB56" i="62" s="1"/>
  <c r="FD57" i="62"/>
  <c r="FE57" i="62" s="1"/>
  <c r="FD60" i="62"/>
  <c r="FA61" i="62"/>
  <c r="FB61" i="62" s="1"/>
  <c r="FC61" i="62" s="1"/>
  <c r="FD62" i="62"/>
  <c r="FE62" i="62" s="1"/>
  <c r="FA63" i="62"/>
  <c r="FB63" i="62" s="1"/>
  <c r="FC63" i="62" s="1"/>
  <c r="FD64" i="62"/>
  <c r="FE64" i="62" s="1"/>
  <c r="FA65" i="62"/>
  <c r="FB65" i="62" s="1"/>
  <c r="FD66" i="62"/>
  <c r="FE66" i="62" s="1"/>
  <c r="FA67" i="62"/>
  <c r="FB67" i="62" s="1"/>
  <c r="FD68" i="62"/>
  <c r="FE68" i="62" s="1"/>
  <c r="FA69" i="62"/>
  <c r="FB69" i="62" s="1"/>
  <c r="FD70" i="62"/>
  <c r="FE70" i="62" s="1"/>
  <c r="FA71" i="62"/>
  <c r="FB71" i="62" s="1"/>
  <c r="FD72" i="62"/>
  <c r="FE72" i="62" s="1"/>
  <c r="FA73" i="62"/>
  <c r="FB73" i="62" s="1"/>
  <c r="FC74" i="62"/>
  <c r="FE74" i="62" s="1"/>
  <c r="FA76" i="62"/>
  <c r="FB76" i="62" s="1"/>
  <c r="FD77" i="62"/>
  <c r="FA78" i="62"/>
  <c r="FB78" i="62" s="1"/>
  <c r="FD79" i="62"/>
  <c r="FA80" i="62"/>
  <c r="FB80" i="62" s="1"/>
  <c r="FD81" i="62"/>
  <c r="FE81" i="62" s="1"/>
  <c r="FA82" i="62"/>
  <c r="FB82" i="62" s="1"/>
  <c r="FD83" i="62"/>
  <c r="FE83" i="62" s="1"/>
  <c r="FA84" i="62"/>
  <c r="FB84" i="62" s="1"/>
  <c r="FD85" i="62"/>
  <c r="FE85" i="62" s="1"/>
  <c r="FA86" i="62"/>
  <c r="FB86" i="62" s="1"/>
  <c r="FD87" i="62"/>
  <c r="FE87" i="62" s="1"/>
  <c r="FA88" i="62"/>
  <c r="FB88" i="62" s="1"/>
  <c r="FD89" i="62"/>
  <c r="FE89" i="62" s="1"/>
  <c r="FD12" i="62"/>
  <c r="FA13" i="62"/>
  <c r="FB13" i="62" s="1"/>
  <c r="FC13" i="62" s="1"/>
  <c r="FD14" i="62"/>
  <c r="FE14" i="62" s="1"/>
  <c r="FA15" i="62"/>
  <c r="FB15" i="62" s="1"/>
  <c r="FC15" i="62" s="1"/>
  <c r="FD16" i="62"/>
  <c r="FE16" i="62" s="1"/>
  <c r="FA17" i="62"/>
  <c r="FB17" i="62" s="1"/>
  <c r="FD18" i="62"/>
  <c r="FE18" i="62" s="1"/>
  <c r="FA19" i="62"/>
  <c r="FB19" i="62" s="1"/>
  <c r="FD20" i="62"/>
  <c r="FE20" i="62" s="1"/>
  <c r="FA21" i="62"/>
  <c r="FB21" i="62" s="1"/>
  <c r="FD22" i="62"/>
  <c r="FE22" i="62" s="1"/>
  <c r="FA23" i="62"/>
  <c r="FB23" i="62" s="1"/>
  <c r="FC26" i="62"/>
  <c r="FE26" i="62" s="1"/>
  <c r="FA28" i="62"/>
  <c r="FB28" i="62" s="1"/>
  <c r="FD29" i="62"/>
  <c r="FA30" i="62"/>
  <c r="FB30" i="62" s="1"/>
  <c r="FD31" i="62"/>
  <c r="FA32" i="62"/>
  <c r="FB32" i="62" s="1"/>
  <c r="FD33" i="62"/>
  <c r="FE33" i="62" s="1"/>
  <c r="FA34" i="62"/>
  <c r="FB34" i="62" s="1"/>
  <c r="FD35" i="62"/>
  <c r="FE35" i="62" s="1"/>
  <c r="FA36" i="62"/>
  <c r="FB36" i="62" s="1"/>
  <c r="FD37" i="62"/>
  <c r="FE37" i="62" s="1"/>
  <c r="FA38" i="62"/>
  <c r="FB38" i="62" s="1"/>
  <c r="FD39" i="62"/>
  <c r="FE39" i="62" s="1"/>
  <c r="FD44" i="62"/>
  <c r="FA45" i="62"/>
  <c r="FB45" i="62" s="1"/>
  <c r="FC45" i="62" s="1"/>
  <c r="FD46" i="62"/>
  <c r="FE46" i="62" s="1"/>
  <c r="FA47" i="62"/>
  <c r="FB47" i="62" s="1"/>
  <c r="FC47" i="62" s="1"/>
  <c r="FD48" i="62"/>
  <c r="FE48" i="62" s="1"/>
  <c r="FA49" i="62"/>
  <c r="FB49" i="62" s="1"/>
  <c r="FD50" i="62"/>
  <c r="FE50" i="62" s="1"/>
  <c r="FA51" i="62"/>
  <c r="FB51" i="62" s="1"/>
  <c r="FD52" i="62"/>
  <c r="FE52" i="62" s="1"/>
  <c r="FA53" i="62"/>
  <c r="FB53" i="62" s="1"/>
  <c r="FD54" i="62"/>
  <c r="FE54" i="62" s="1"/>
  <c r="FA55" i="62"/>
  <c r="FB55" i="62" s="1"/>
  <c r="FC58" i="62"/>
  <c r="FE58" i="62" s="1"/>
  <c r="FA60" i="62"/>
  <c r="FB60" i="62" s="1"/>
  <c r="FD61" i="62"/>
  <c r="FA62" i="62"/>
  <c r="FB62" i="62" s="1"/>
  <c r="FD63" i="62"/>
  <c r="FA64" i="62"/>
  <c r="FB64" i="62" s="1"/>
  <c r="FD65" i="62"/>
  <c r="FE65" i="62" s="1"/>
  <c r="FA66" i="62"/>
  <c r="FB66" i="62" s="1"/>
  <c r="FD67" i="62"/>
  <c r="FE67" i="62" s="1"/>
  <c r="FA68" i="62"/>
  <c r="FB68" i="62" s="1"/>
  <c r="FD69" i="62"/>
  <c r="FE69" i="62" s="1"/>
  <c r="FA70" i="62"/>
  <c r="FB70" i="62" s="1"/>
  <c r="FD71" i="62"/>
  <c r="FE71" i="62" s="1"/>
  <c r="FD76" i="62"/>
  <c r="FA77" i="62"/>
  <c r="FB77" i="62" s="1"/>
  <c r="FC77" i="62" s="1"/>
  <c r="FD78" i="62"/>
  <c r="FE78" i="62" s="1"/>
  <c r="FA79" i="62"/>
  <c r="FB79" i="62" s="1"/>
  <c r="FC79" i="62" s="1"/>
  <c r="FD80" i="62"/>
  <c r="FE80" i="62" s="1"/>
  <c r="FA81" i="62"/>
  <c r="FB81" i="62" s="1"/>
  <c r="FD82" i="62"/>
  <c r="FE82" i="62" s="1"/>
  <c r="FA83" i="62"/>
  <c r="FB83" i="62" s="1"/>
  <c r="FD84" i="62"/>
  <c r="FE84" i="62" s="1"/>
  <c r="FA85" i="62"/>
  <c r="FB85" i="62" s="1"/>
  <c r="FD86" i="62"/>
  <c r="FE86" i="62" s="1"/>
  <c r="FA87" i="62"/>
  <c r="FB87" i="62" s="1"/>
  <c r="EV56" i="62"/>
  <c r="ET41" i="62"/>
  <c r="EU41" i="62" s="1"/>
  <c r="ET39" i="62"/>
  <c r="EU39" i="62" s="1"/>
  <c r="ET37" i="62"/>
  <c r="EU37" i="62" s="1"/>
  <c r="ET35" i="62"/>
  <c r="EU35" i="62" s="1"/>
  <c r="ET33" i="62"/>
  <c r="EU33" i="62" s="1"/>
  <c r="ET31" i="62"/>
  <c r="EU31" i="62" s="1"/>
  <c r="ET29" i="62"/>
  <c r="EQ72" i="62"/>
  <c r="ER72" i="62" s="1"/>
  <c r="EQ70" i="62"/>
  <c r="ER70" i="62" s="1"/>
  <c r="EQ68" i="62"/>
  <c r="ER68" i="62" s="1"/>
  <c r="EQ66" i="62"/>
  <c r="ER66" i="62" s="1"/>
  <c r="EQ64" i="62"/>
  <c r="ER64" i="62" s="1"/>
  <c r="EQ62" i="62"/>
  <c r="ER62" i="62" s="1"/>
  <c r="EQ60" i="62"/>
  <c r="ER60" i="62" s="1"/>
  <c r="ES58" i="62"/>
  <c r="EU58" i="62" s="1"/>
  <c r="EQ40" i="62"/>
  <c r="ER40" i="62" s="1"/>
  <c r="EQ38" i="62"/>
  <c r="ER38" i="62" s="1"/>
  <c r="EQ36" i="62"/>
  <c r="ER36" i="62" s="1"/>
  <c r="EQ34" i="62"/>
  <c r="ER34" i="62" s="1"/>
  <c r="EQ32" i="62"/>
  <c r="ER32" i="62" s="1"/>
  <c r="EQ30" i="62"/>
  <c r="ER30" i="62" s="1"/>
  <c r="EQ28" i="62"/>
  <c r="ER28" i="62" s="1"/>
  <c r="ES26" i="62"/>
  <c r="EU26" i="62" s="1"/>
  <c r="ET73" i="62"/>
  <c r="EU73" i="62" s="1"/>
  <c r="ET71" i="62"/>
  <c r="EU71" i="62" s="1"/>
  <c r="ET69" i="62"/>
  <c r="EU69" i="62" s="1"/>
  <c r="ET67" i="62"/>
  <c r="EU67" i="62" s="1"/>
  <c r="ET65" i="62"/>
  <c r="EU65" i="62" s="1"/>
  <c r="ET63" i="62"/>
  <c r="EU63" i="62" s="1"/>
  <c r="ET61" i="62"/>
  <c r="ET28" i="62"/>
  <c r="ET30" i="62"/>
  <c r="EU30" i="62" s="1"/>
  <c r="ET32" i="62"/>
  <c r="EU32" i="62" s="1"/>
  <c r="ET34" i="62"/>
  <c r="EU34" i="62" s="1"/>
  <c r="ET36" i="62"/>
  <c r="EU36" i="62" s="1"/>
  <c r="ET38" i="62"/>
  <c r="EU38" i="62" s="1"/>
  <c r="ET40" i="62"/>
  <c r="EU40" i="62" s="1"/>
  <c r="EU47" i="62"/>
  <c r="EU51" i="62"/>
  <c r="EU55" i="62"/>
  <c r="ET60" i="62"/>
  <c r="EQ61" i="62"/>
  <c r="ER61" i="62" s="1"/>
  <c r="ES61" i="62" s="1"/>
  <c r="ET62" i="62"/>
  <c r="EU62" i="62" s="1"/>
  <c r="EQ63" i="62"/>
  <c r="ER63" i="62" s="1"/>
  <c r="ET64" i="62"/>
  <c r="EU64" i="62" s="1"/>
  <c r="EQ65" i="62"/>
  <c r="ER65" i="62" s="1"/>
  <c r="ET66" i="62"/>
  <c r="EU66" i="62" s="1"/>
  <c r="EQ67" i="62"/>
  <c r="ER67" i="62" s="1"/>
  <c r="ET68" i="62"/>
  <c r="EU68" i="62" s="1"/>
  <c r="EQ69" i="62"/>
  <c r="ER69" i="62" s="1"/>
  <c r="ET70" i="62"/>
  <c r="EU70" i="62" s="1"/>
  <c r="EQ71" i="62"/>
  <c r="ER71" i="62" s="1"/>
  <c r="ET72" i="62"/>
  <c r="EU72" i="62" s="1"/>
  <c r="EQ73" i="62"/>
  <c r="ER73" i="62" s="1"/>
  <c r="ET12" i="62"/>
  <c r="EQ13" i="62"/>
  <c r="ER13" i="62" s="1"/>
  <c r="ES13" i="62" s="1"/>
  <c r="ET14" i="62"/>
  <c r="EU14" i="62" s="1"/>
  <c r="EQ15" i="62"/>
  <c r="ER15" i="62" s="1"/>
  <c r="ET16" i="62"/>
  <c r="EU16" i="62" s="1"/>
  <c r="EQ17" i="62"/>
  <c r="ER17" i="62" s="1"/>
  <c r="ET18" i="62"/>
  <c r="EU18" i="62" s="1"/>
  <c r="EQ19" i="62"/>
  <c r="ER19" i="62" s="1"/>
  <c r="ET20" i="62"/>
  <c r="EU20" i="62" s="1"/>
  <c r="EQ21" i="62"/>
  <c r="ER21" i="62" s="1"/>
  <c r="ET22" i="62"/>
  <c r="EU22" i="62" s="1"/>
  <c r="EQ23" i="62"/>
  <c r="ER23" i="62" s="1"/>
  <c r="ET44" i="62"/>
  <c r="EU44" i="62" s="1"/>
  <c r="EQ45" i="62"/>
  <c r="ER45" i="62" s="1"/>
  <c r="ES45" i="62" s="1"/>
  <c r="ET46" i="62"/>
  <c r="EU46" i="62" s="1"/>
  <c r="EQ47" i="62"/>
  <c r="ER47" i="62" s="1"/>
  <c r="ET48" i="62"/>
  <c r="EU48" i="62" s="1"/>
  <c r="EQ49" i="62"/>
  <c r="ER49" i="62" s="1"/>
  <c r="ET50" i="62"/>
  <c r="EU50" i="62" s="1"/>
  <c r="EQ51" i="62"/>
  <c r="ER51" i="62" s="1"/>
  <c r="ET52" i="62"/>
  <c r="EU52" i="62" s="1"/>
  <c r="EQ53" i="62"/>
  <c r="ER53" i="62" s="1"/>
  <c r="ET54" i="62"/>
  <c r="EU54" i="62" s="1"/>
  <c r="EQ55" i="62"/>
  <c r="ER55" i="62" s="1"/>
  <c r="ET76" i="62"/>
  <c r="EQ77" i="62"/>
  <c r="ER77" i="62" s="1"/>
  <c r="ES77" i="62" s="1"/>
  <c r="ET78" i="62"/>
  <c r="EU78" i="62" s="1"/>
  <c r="EQ79" i="62"/>
  <c r="ER79" i="62" s="1"/>
  <c r="ET80" i="62"/>
  <c r="EU80" i="62" s="1"/>
  <c r="EQ81" i="62"/>
  <c r="ER81" i="62" s="1"/>
  <c r="ET82" i="62"/>
  <c r="EU82" i="62" s="1"/>
  <c r="EQ83" i="62"/>
  <c r="ER83" i="62" s="1"/>
  <c r="ET84" i="62"/>
  <c r="EU84" i="62" s="1"/>
  <c r="EQ85" i="62"/>
  <c r="ER85" i="62" s="1"/>
  <c r="ET86" i="62"/>
  <c r="EU86" i="62" s="1"/>
  <c r="EQ87" i="62"/>
  <c r="ER87" i="62" s="1"/>
  <c r="EK41" i="62"/>
  <c r="EK73" i="62"/>
  <c r="EK24" i="62"/>
  <c r="EK56" i="62"/>
  <c r="EK88" i="62"/>
  <c r="EI10" i="62"/>
  <c r="EK10" i="62" s="1"/>
  <c r="EG12" i="62"/>
  <c r="EH12" i="62" s="1"/>
  <c r="EJ13" i="62"/>
  <c r="EK13" i="62" s="1"/>
  <c r="EG14" i="62"/>
  <c r="EH14" i="62" s="1"/>
  <c r="EJ15" i="62"/>
  <c r="EK15" i="62" s="1"/>
  <c r="EG16" i="62"/>
  <c r="EH16" i="62" s="1"/>
  <c r="EJ17" i="62"/>
  <c r="EK17" i="62" s="1"/>
  <c r="EG18" i="62"/>
  <c r="EH18" i="62" s="1"/>
  <c r="EI18" i="62" s="1"/>
  <c r="EJ19" i="62"/>
  <c r="EK19" i="62" s="1"/>
  <c r="EG20" i="62"/>
  <c r="EH20" i="62" s="1"/>
  <c r="EJ21" i="62"/>
  <c r="EK21" i="62" s="1"/>
  <c r="EG22" i="62"/>
  <c r="EH22" i="62" s="1"/>
  <c r="EJ23" i="62"/>
  <c r="EK23" i="62" s="1"/>
  <c r="EG24" i="62"/>
  <c r="EH24" i="62" s="1"/>
  <c r="EJ25" i="62"/>
  <c r="EK25" i="62" s="1"/>
  <c r="EJ28" i="62"/>
  <c r="EK28" i="62" s="1"/>
  <c r="EG29" i="62"/>
  <c r="EH29" i="62" s="1"/>
  <c r="EJ30" i="62"/>
  <c r="EK30" i="62" s="1"/>
  <c r="EG31" i="62"/>
  <c r="EH31" i="62" s="1"/>
  <c r="EJ32" i="62"/>
  <c r="EK32" i="62" s="1"/>
  <c r="EG33" i="62"/>
  <c r="EH33" i="62" s="1"/>
  <c r="EJ34" i="62"/>
  <c r="EG35" i="62"/>
  <c r="EH35" i="62" s="1"/>
  <c r="EJ36" i="62"/>
  <c r="EK36" i="62" s="1"/>
  <c r="EG37" i="62"/>
  <c r="EH37" i="62" s="1"/>
  <c r="EJ38" i="62"/>
  <c r="EK38" i="62" s="1"/>
  <c r="EG39" i="62"/>
  <c r="EH39" i="62" s="1"/>
  <c r="EJ40" i="62"/>
  <c r="EK40" i="62" s="1"/>
  <c r="EG41" i="62"/>
  <c r="EH41" i="62" s="1"/>
  <c r="EI42" i="62"/>
  <c r="EK42" i="62" s="1"/>
  <c r="EG44" i="62"/>
  <c r="EH44" i="62" s="1"/>
  <c r="EJ45" i="62"/>
  <c r="EK45" i="62" s="1"/>
  <c r="EG46" i="62"/>
  <c r="EH46" i="62" s="1"/>
  <c r="EJ47" i="62"/>
  <c r="EK47" i="62" s="1"/>
  <c r="EG48" i="62"/>
  <c r="EH48" i="62" s="1"/>
  <c r="EJ49" i="62"/>
  <c r="EK49" i="62" s="1"/>
  <c r="EG50" i="62"/>
  <c r="EH50" i="62" s="1"/>
  <c r="EI50" i="62" s="1"/>
  <c r="EJ51" i="62"/>
  <c r="EK51" i="62" s="1"/>
  <c r="EG52" i="62"/>
  <c r="EH52" i="62" s="1"/>
  <c r="EJ53" i="62"/>
  <c r="EK53" i="62" s="1"/>
  <c r="EG54" i="62"/>
  <c r="EH54" i="62" s="1"/>
  <c r="EJ55" i="62"/>
  <c r="EK55" i="62" s="1"/>
  <c r="EG56" i="62"/>
  <c r="EH56" i="62" s="1"/>
  <c r="EJ57" i="62"/>
  <c r="EK57" i="62" s="1"/>
  <c r="EJ60" i="62"/>
  <c r="EK60" i="62" s="1"/>
  <c r="EG61" i="62"/>
  <c r="EH61" i="62" s="1"/>
  <c r="EJ62" i="62"/>
  <c r="EK62" i="62" s="1"/>
  <c r="EG63" i="62"/>
  <c r="EH63" i="62" s="1"/>
  <c r="EJ64" i="62"/>
  <c r="EK64" i="62" s="1"/>
  <c r="EG65" i="62"/>
  <c r="EH65" i="62" s="1"/>
  <c r="EJ66" i="62"/>
  <c r="EG67" i="62"/>
  <c r="EH67" i="62" s="1"/>
  <c r="EJ68" i="62"/>
  <c r="EK68" i="62" s="1"/>
  <c r="EG69" i="62"/>
  <c r="EH69" i="62" s="1"/>
  <c r="EJ70" i="62"/>
  <c r="EK70" i="62" s="1"/>
  <c r="EG71" i="62"/>
  <c r="EH71" i="62" s="1"/>
  <c r="EJ72" i="62"/>
  <c r="EK72" i="62" s="1"/>
  <c r="EG73" i="62"/>
  <c r="EH73" i="62" s="1"/>
  <c r="EI74" i="62"/>
  <c r="EK74" i="62" s="1"/>
  <c r="EG76" i="62"/>
  <c r="EH76" i="62" s="1"/>
  <c r="EJ77" i="62"/>
  <c r="EK77" i="62" s="1"/>
  <c r="EG78" i="62"/>
  <c r="EH78" i="62" s="1"/>
  <c r="EJ79" i="62"/>
  <c r="EK79" i="62" s="1"/>
  <c r="EG80" i="62"/>
  <c r="EH80" i="62" s="1"/>
  <c r="EJ81" i="62"/>
  <c r="EK81" i="62" s="1"/>
  <c r="EG82" i="62"/>
  <c r="EH82" i="62" s="1"/>
  <c r="EI82" i="62" s="1"/>
  <c r="EJ83" i="62"/>
  <c r="EK83" i="62" s="1"/>
  <c r="EG84" i="62"/>
  <c r="EH84" i="62" s="1"/>
  <c r="EJ85" i="62"/>
  <c r="EK85" i="62" s="1"/>
  <c r="EG86" i="62"/>
  <c r="EH86" i="62" s="1"/>
  <c r="EJ87" i="62"/>
  <c r="EK87" i="62" s="1"/>
  <c r="EG88" i="62"/>
  <c r="EH88" i="62" s="1"/>
  <c r="EJ89" i="62"/>
  <c r="EK89" i="62" s="1"/>
  <c r="EJ12" i="62"/>
  <c r="EK12" i="62" s="1"/>
  <c r="EG13" i="62"/>
  <c r="EH13" i="62" s="1"/>
  <c r="EJ14" i="62"/>
  <c r="EK14" i="62" s="1"/>
  <c r="EG15" i="62"/>
  <c r="EH15" i="62" s="1"/>
  <c r="EJ16" i="62"/>
  <c r="EK16" i="62" s="1"/>
  <c r="EG17" i="62"/>
  <c r="EH17" i="62" s="1"/>
  <c r="EJ18" i="62"/>
  <c r="EK18" i="62" s="1"/>
  <c r="EG19" i="62"/>
  <c r="EH19" i="62" s="1"/>
  <c r="EJ20" i="62"/>
  <c r="EK20" i="62" s="1"/>
  <c r="EG21" i="62"/>
  <c r="EH21" i="62" s="1"/>
  <c r="EJ22" i="62"/>
  <c r="EK22" i="62" s="1"/>
  <c r="EG23" i="62"/>
  <c r="EH23" i="62" s="1"/>
  <c r="EI26" i="62"/>
  <c r="EK26" i="62" s="1"/>
  <c r="EG28" i="62"/>
  <c r="EH28" i="62" s="1"/>
  <c r="EJ29" i="62"/>
  <c r="EK29" i="62" s="1"/>
  <c r="EG30" i="62"/>
  <c r="EH30" i="62" s="1"/>
  <c r="EJ31" i="62"/>
  <c r="EK31" i="62" s="1"/>
  <c r="EG32" i="62"/>
  <c r="EH32" i="62" s="1"/>
  <c r="EJ33" i="62"/>
  <c r="EK33" i="62" s="1"/>
  <c r="EG34" i="62"/>
  <c r="EH34" i="62" s="1"/>
  <c r="EI34" i="62" s="1"/>
  <c r="EJ35" i="62"/>
  <c r="EK35" i="62" s="1"/>
  <c r="EG36" i="62"/>
  <c r="EH36" i="62" s="1"/>
  <c r="EJ37" i="62"/>
  <c r="EK37" i="62" s="1"/>
  <c r="EG38" i="62"/>
  <c r="EH38" i="62" s="1"/>
  <c r="EJ39" i="62"/>
  <c r="EK39" i="62" s="1"/>
  <c r="EJ44" i="62"/>
  <c r="EK44" i="62" s="1"/>
  <c r="EG45" i="62"/>
  <c r="EH45" i="62" s="1"/>
  <c r="EJ46" i="62"/>
  <c r="EK46" i="62" s="1"/>
  <c r="EG47" i="62"/>
  <c r="EH47" i="62" s="1"/>
  <c r="EJ48" i="62"/>
  <c r="EK48" i="62" s="1"/>
  <c r="EG49" i="62"/>
  <c r="EH49" i="62" s="1"/>
  <c r="EJ50" i="62"/>
  <c r="EK50" i="62" s="1"/>
  <c r="EG51" i="62"/>
  <c r="EH51" i="62" s="1"/>
  <c r="EJ52" i="62"/>
  <c r="EK52" i="62" s="1"/>
  <c r="EG53" i="62"/>
  <c r="EH53" i="62" s="1"/>
  <c r="EJ54" i="62"/>
  <c r="EK54" i="62" s="1"/>
  <c r="EG55" i="62"/>
  <c r="EH55" i="62" s="1"/>
  <c r="EI58" i="62"/>
  <c r="EK58" i="62" s="1"/>
  <c r="EG60" i="62"/>
  <c r="EH60" i="62" s="1"/>
  <c r="EJ61" i="62"/>
  <c r="EK61" i="62" s="1"/>
  <c r="EG62" i="62"/>
  <c r="EH62" i="62" s="1"/>
  <c r="EJ63" i="62"/>
  <c r="EK63" i="62" s="1"/>
  <c r="EG64" i="62"/>
  <c r="EH64" i="62" s="1"/>
  <c r="EJ65" i="62"/>
  <c r="EK65" i="62" s="1"/>
  <c r="EG66" i="62"/>
  <c r="EH66" i="62" s="1"/>
  <c r="EI66" i="62" s="1"/>
  <c r="EJ67" i="62"/>
  <c r="EK67" i="62" s="1"/>
  <c r="EG68" i="62"/>
  <c r="EH68" i="62" s="1"/>
  <c r="EJ69" i="62"/>
  <c r="EK69" i="62" s="1"/>
  <c r="EG70" i="62"/>
  <c r="EH70" i="62" s="1"/>
  <c r="EJ71" i="62"/>
  <c r="EK71" i="62" s="1"/>
  <c r="EJ76" i="62"/>
  <c r="EK76" i="62" s="1"/>
  <c r="EG77" i="62"/>
  <c r="EH77" i="62" s="1"/>
  <c r="EJ78" i="62"/>
  <c r="EK78" i="62" s="1"/>
  <c r="EG79" i="62"/>
  <c r="EH79" i="62" s="1"/>
  <c r="EJ80" i="62"/>
  <c r="EK80" i="62" s="1"/>
  <c r="EG81" i="62"/>
  <c r="EH81" i="62" s="1"/>
  <c r="EJ82" i="62"/>
  <c r="EK82" i="62" s="1"/>
  <c r="EG83" i="62"/>
  <c r="EH83" i="62" s="1"/>
  <c r="EJ84" i="62"/>
  <c r="EK84" i="62" s="1"/>
  <c r="EG85" i="62"/>
  <c r="EH85" i="62" s="1"/>
  <c r="EJ86" i="62"/>
  <c r="EK86" i="62" s="1"/>
  <c r="EG87" i="62"/>
  <c r="EH87" i="62" s="1"/>
  <c r="EA41" i="62"/>
  <c r="EA73" i="62"/>
  <c r="EA24" i="62"/>
  <c r="EA56" i="62"/>
  <c r="EA88" i="62"/>
  <c r="DY10" i="62"/>
  <c r="EA10" i="62" s="1"/>
  <c r="DW12" i="62"/>
  <c r="DX12" i="62" s="1"/>
  <c r="DY12" i="62" s="1"/>
  <c r="DZ13" i="62"/>
  <c r="DW14" i="62"/>
  <c r="DX14" i="62" s="1"/>
  <c r="DY14" i="62" s="1"/>
  <c r="DZ15" i="62"/>
  <c r="EA15" i="62" s="1"/>
  <c r="DW16" i="62"/>
  <c r="DX16" i="62" s="1"/>
  <c r="DZ17" i="62"/>
  <c r="EA17" i="62" s="1"/>
  <c r="DW18" i="62"/>
  <c r="DX18" i="62" s="1"/>
  <c r="DZ19" i="62"/>
  <c r="EA19" i="62" s="1"/>
  <c r="DW20" i="62"/>
  <c r="DX20" i="62" s="1"/>
  <c r="DZ21" i="62"/>
  <c r="EA21" i="62" s="1"/>
  <c r="DW22" i="62"/>
  <c r="DX22" i="62" s="1"/>
  <c r="DZ23" i="62"/>
  <c r="EA23" i="62" s="1"/>
  <c r="DW24" i="62"/>
  <c r="DX24" i="62" s="1"/>
  <c r="DZ25" i="62"/>
  <c r="EA25" i="62" s="1"/>
  <c r="DZ28" i="62"/>
  <c r="DW29" i="62"/>
  <c r="DX29" i="62" s="1"/>
  <c r="DY29" i="62" s="1"/>
  <c r="DZ30" i="62"/>
  <c r="DW31" i="62"/>
  <c r="DX31" i="62" s="1"/>
  <c r="DZ32" i="62"/>
  <c r="EA32" i="62" s="1"/>
  <c r="DW33" i="62"/>
  <c r="DX33" i="62" s="1"/>
  <c r="DZ34" i="62"/>
  <c r="EA34" i="62" s="1"/>
  <c r="DW35" i="62"/>
  <c r="DX35" i="62" s="1"/>
  <c r="DZ36" i="62"/>
  <c r="EA36" i="62" s="1"/>
  <c r="DW37" i="62"/>
  <c r="DX37" i="62" s="1"/>
  <c r="DZ38" i="62"/>
  <c r="EA38" i="62" s="1"/>
  <c r="DW39" i="62"/>
  <c r="DX39" i="62" s="1"/>
  <c r="DZ40" i="62"/>
  <c r="EA40" i="62" s="1"/>
  <c r="DW41" i="62"/>
  <c r="DX41" i="62" s="1"/>
  <c r="DY42" i="62"/>
  <c r="EA42" i="62" s="1"/>
  <c r="DW44" i="62"/>
  <c r="DX44" i="62" s="1"/>
  <c r="DY44" i="62" s="1"/>
  <c r="DZ45" i="62"/>
  <c r="DW46" i="62"/>
  <c r="DX46" i="62" s="1"/>
  <c r="DY46" i="62" s="1"/>
  <c r="DZ47" i="62"/>
  <c r="EA47" i="62" s="1"/>
  <c r="DW48" i="62"/>
  <c r="DX48" i="62" s="1"/>
  <c r="DZ49" i="62"/>
  <c r="EA49" i="62" s="1"/>
  <c r="DW50" i="62"/>
  <c r="DX50" i="62" s="1"/>
  <c r="DZ51" i="62"/>
  <c r="EA51" i="62" s="1"/>
  <c r="DW52" i="62"/>
  <c r="DX52" i="62" s="1"/>
  <c r="DZ53" i="62"/>
  <c r="EA53" i="62" s="1"/>
  <c r="DW54" i="62"/>
  <c r="DX54" i="62" s="1"/>
  <c r="DZ55" i="62"/>
  <c r="EA55" i="62" s="1"/>
  <c r="DW56" i="62"/>
  <c r="DX56" i="62" s="1"/>
  <c r="DZ57" i="62"/>
  <c r="EA57" i="62" s="1"/>
  <c r="DZ60" i="62"/>
  <c r="DW61" i="62"/>
  <c r="DX61" i="62" s="1"/>
  <c r="DY61" i="62" s="1"/>
  <c r="DZ62" i="62"/>
  <c r="DW63" i="62"/>
  <c r="DX63" i="62" s="1"/>
  <c r="DZ64" i="62"/>
  <c r="EA64" i="62" s="1"/>
  <c r="DW65" i="62"/>
  <c r="DX65" i="62" s="1"/>
  <c r="DZ66" i="62"/>
  <c r="EA66" i="62" s="1"/>
  <c r="DW67" i="62"/>
  <c r="DX67" i="62" s="1"/>
  <c r="DZ68" i="62"/>
  <c r="EA68" i="62" s="1"/>
  <c r="DW69" i="62"/>
  <c r="DX69" i="62" s="1"/>
  <c r="DZ70" i="62"/>
  <c r="EA70" i="62" s="1"/>
  <c r="DW71" i="62"/>
  <c r="DX71" i="62" s="1"/>
  <c r="DZ72" i="62"/>
  <c r="EA72" i="62" s="1"/>
  <c r="DW73" i="62"/>
  <c r="DX73" i="62" s="1"/>
  <c r="DY74" i="62"/>
  <c r="EA74" i="62" s="1"/>
  <c r="DW76" i="62"/>
  <c r="DX76" i="62" s="1"/>
  <c r="DY76" i="62" s="1"/>
  <c r="DZ77" i="62"/>
  <c r="DW78" i="62"/>
  <c r="DX78" i="62" s="1"/>
  <c r="DY78" i="62" s="1"/>
  <c r="DZ79" i="62"/>
  <c r="EA79" i="62" s="1"/>
  <c r="DW80" i="62"/>
  <c r="DX80" i="62" s="1"/>
  <c r="DZ81" i="62"/>
  <c r="EA81" i="62" s="1"/>
  <c r="DW82" i="62"/>
  <c r="DX82" i="62" s="1"/>
  <c r="DZ83" i="62"/>
  <c r="EA83" i="62" s="1"/>
  <c r="DW84" i="62"/>
  <c r="DX84" i="62" s="1"/>
  <c r="DZ85" i="62"/>
  <c r="EA85" i="62" s="1"/>
  <c r="DW86" i="62"/>
  <c r="DX86" i="62" s="1"/>
  <c r="DZ87" i="62"/>
  <c r="EA87" i="62" s="1"/>
  <c r="DW88" i="62"/>
  <c r="DX88" i="62" s="1"/>
  <c r="DZ89" i="62"/>
  <c r="EA89" i="62" s="1"/>
  <c r="DZ12" i="62"/>
  <c r="EA12" i="62" s="1"/>
  <c r="DW13" i="62"/>
  <c r="DX13" i="62" s="1"/>
  <c r="DY13" i="62" s="1"/>
  <c r="DZ14" i="62"/>
  <c r="EA14" i="62" s="1"/>
  <c r="DW15" i="62"/>
  <c r="DX15" i="62" s="1"/>
  <c r="DZ16" i="62"/>
  <c r="EA16" i="62" s="1"/>
  <c r="DW17" i="62"/>
  <c r="DX17" i="62" s="1"/>
  <c r="DZ18" i="62"/>
  <c r="EA18" i="62" s="1"/>
  <c r="DW19" i="62"/>
  <c r="DX19" i="62" s="1"/>
  <c r="DZ20" i="62"/>
  <c r="EA20" i="62" s="1"/>
  <c r="DW21" i="62"/>
  <c r="DX21" i="62" s="1"/>
  <c r="DZ22" i="62"/>
  <c r="EA22" i="62" s="1"/>
  <c r="DW23" i="62"/>
  <c r="DX23" i="62" s="1"/>
  <c r="DY26" i="62"/>
  <c r="EA26" i="62" s="1"/>
  <c r="DW28" i="62"/>
  <c r="DX28" i="62" s="1"/>
  <c r="DY28" i="62" s="1"/>
  <c r="DZ29" i="62"/>
  <c r="DW30" i="62"/>
  <c r="DX30" i="62" s="1"/>
  <c r="DY30" i="62" s="1"/>
  <c r="DZ31" i="62"/>
  <c r="EA31" i="62" s="1"/>
  <c r="DW32" i="62"/>
  <c r="DX32" i="62" s="1"/>
  <c r="DZ33" i="62"/>
  <c r="EA33" i="62" s="1"/>
  <c r="DW34" i="62"/>
  <c r="DX34" i="62" s="1"/>
  <c r="DZ35" i="62"/>
  <c r="EA35" i="62" s="1"/>
  <c r="DW36" i="62"/>
  <c r="DX36" i="62" s="1"/>
  <c r="DZ37" i="62"/>
  <c r="EA37" i="62" s="1"/>
  <c r="DW38" i="62"/>
  <c r="DX38" i="62" s="1"/>
  <c r="DZ39" i="62"/>
  <c r="EA39" i="62" s="1"/>
  <c r="DZ44" i="62"/>
  <c r="EA44" i="62" s="1"/>
  <c r="DW45" i="62"/>
  <c r="DX45" i="62" s="1"/>
  <c r="DY45" i="62" s="1"/>
  <c r="DZ46" i="62"/>
  <c r="EA46" i="62" s="1"/>
  <c r="DW47" i="62"/>
  <c r="DX47" i="62" s="1"/>
  <c r="DZ48" i="62"/>
  <c r="EA48" i="62" s="1"/>
  <c r="DW49" i="62"/>
  <c r="DX49" i="62" s="1"/>
  <c r="DZ50" i="62"/>
  <c r="EA50" i="62" s="1"/>
  <c r="DW51" i="62"/>
  <c r="DX51" i="62" s="1"/>
  <c r="DZ52" i="62"/>
  <c r="EA52" i="62" s="1"/>
  <c r="DW53" i="62"/>
  <c r="DX53" i="62" s="1"/>
  <c r="DZ54" i="62"/>
  <c r="EA54" i="62" s="1"/>
  <c r="DW55" i="62"/>
  <c r="DX55" i="62" s="1"/>
  <c r="DY58" i="62"/>
  <c r="EA58" i="62" s="1"/>
  <c r="DW60" i="62"/>
  <c r="DX60" i="62" s="1"/>
  <c r="DY60" i="62" s="1"/>
  <c r="DZ61" i="62"/>
  <c r="DW62" i="62"/>
  <c r="DX62" i="62" s="1"/>
  <c r="DY62" i="62" s="1"/>
  <c r="DZ63" i="62"/>
  <c r="EA63" i="62" s="1"/>
  <c r="DW64" i="62"/>
  <c r="DX64" i="62" s="1"/>
  <c r="DZ65" i="62"/>
  <c r="EA65" i="62" s="1"/>
  <c r="DW66" i="62"/>
  <c r="DX66" i="62" s="1"/>
  <c r="DZ67" i="62"/>
  <c r="EA67" i="62" s="1"/>
  <c r="DW68" i="62"/>
  <c r="DX68" i="62" s="1"/>
  <c r="DZ69" i="62"/>
  <c r="EA69" i="62" s="1"/>
  <c r="DW70" i="62"/>
  <c r="DX70" i="62" s="1"/>
  <c r="DZ71" i="62"/>
  <c r="EA71" i="62" s="1"/>
  <c r="DZ76" i="62"/>
  <c r="EA76" i="62" s="1"/>
  <c r="DW77" i="62"/>
  <c r="DX77" i="62" s="1"/>
  <c r="DY77" i="62" s="1"/>
  <c r="DZ78" i="62"/>
  <c r="EA78" i="62" s="1"/>
  <c r="DW79" i="62"/>
  <c r="DX79" i="62" s="1"/>
  <c r="DZ80" i="62"/>
  <c r="EA80" i="62" s="1"/>
  <c r="DW81" i="62"/>
  <c r="DX81" i="62" s="1"/>
  <c r="DZ82" i="62"/>
  <c r="EA82" i="62" s="1"/>
  <c r="DW83" i="62"/>
  <c r="DX83" i="62" s="1"/>
  <c r="DZ84" i="62"/>
  <c r="EA84" i="62" s="1"/>
  <c r="DW85" i="62"/>
  <c r="DX85" i="62" s="1"/>
  <c r="DZ86" i="62"/>
  <c r="EA86" i="62" s="1"/>
  <c r="DW87" i="62"/>
  <c r="DX87" i="62" s="1"/>
  <c r="DQ41" i="62"/>
  <c r="DQ73" i="62"/>
  <c r="DQ24" i="62"/>
  <c r="DQ56" i="62"/>
  <c r="DQ88" i="62"/>
  <c r="DO10" i="62"/>
  <c r="DQ10" i="62" s="1"/>
  <c r="DM12" i="62"/>
  <c r="DN12" i="62" s="1"/>
  <c r="DP13" i="62"/>
  <c r="DM14" i="62"/>
  <c r="DN14" i="62" s="1"/>
  <c r="DO14" i="62" s="1"/>
  <c r="DP15" i="62"/>
  <c r="DQ15" i="62" s="1"/>
  <c r="DM16" i="62"/>
  <c r="DN16" i="62" s="1"/>
  <c r="DP17" i="62"/>
  <c r="DQ17" i="62" s="1"/>
  <c r="DM18" i="62"/>
  <c r="DN18" i="62" s="1"/>
  <c r="DO18" i="62" s="1"/>
  <c r="DP19" i="62"/>
  <c r="DM20" i="62"/>
  <c r="DN20" i="62" s="1"/>
  <c r="DP21" i="62"/>
  <c r="DQ21" i="62" s="1"/>
  <c r="DM22" i="62"/>
  <c r="DN22" i="62" s="1"/>
  <c r="DP23" i="62"/>
  <c r="DQ23" i="62" s="1"/>
  <c r="DM24" i="62"/>
  <c r="DN24" i="62" s="1"/>
  <c r="DP25" i="62"/>
  <c r="DQ25" i="62" s="1"/>
  <c r="DP28" i="62"/>
  <c r="DM29" i="62"/>
  <c r="DN29" i="62" s="1"/>
  <c r="DO29" i="62" s="1"/>
  <c r="DP30" i="62"/>
  <c r="DM31" i="62"/>
  <c r="DN31" i="62" s="1"/>
  <c r="DP32" i="62"/>
  <c r="DQ32" i="62" s="1"/>
  <c r="DM33" i="62"/>
  <c r="DN33" i="62" s="1"/>
  <c r="DP34" i="62"/>
  <c r="DM35" i="62"/>
  <c r="DN35" i="62" s="1"/>
  <c r="DO35" i="62" s="1"/>
  <c r="DP36" i="62"/>
  <c r="DQ36" i="62" s="1"/>
  <c r="DM37" i="62"/>
  <c r="DN37" i="62" s="1"/>
  <c r="DP38" i="62"/>
  <c r="DQ38" i="62" s="1"/>
  <c r="DM39" i="62"/>
  <c r="DN39" i="62" s="1"/>
  <c r="DP40" i="62"/>
  <c r="DQ40" i="62" s="1"/>
  <c r="DM41" i="62"/>
  <c r="DN41" i="62" s="1"/>
  <c r="DO42" i="62"/>
  <c r="DQ42" i="62" s="1"/>
  <c r="DM44" i="62"/>
  <c r="DN44" i="62" s="1"/>
  <c r="DP45" i="62"/>
  <c r="DM46" i="62"/>
  <c r="DN46" i="62" s="1"/>
  <c r="DO46" i="62" s="1"/>
  <c r="DP47" i="62"/>
  <c r="DQ47" i="62" s="1"/>
  <c r="DM48" i="62"/>
  <c r="DN48" i="62" s="1"/>
  <c r="DP49" i="62"/>
  <c r="DQ49" i="62" s="1"/>
  <c r="DM50" i="62"/>
  <c r="DN50" i="62" s="1"/>
  <c r="DO50" i="62" s="1"/>
  <c r="DP51" i="62"/>
  <c r="DM52" i="62"/>
  <c r="DN52" i="62" s="1"/>
  <c r="DP53" i="62"/>
  <c r="DQ53" i="62" s="1"/>
  <c r="DM54" i="62"/>
  <c r="DN54" i="62" s="1"/>
  <c r="DP55" i="62"/>
  <c r="DQ55" i="62" s="1"/>
  <c r="DM56" i="62"/>
  <c r="DN56" i="62" s="1"/>
  <c r="DP57" i="62"/>
  <c r="DQ57" i="62" s="1"/>
  <c r="DP60" i="62"/>
  <c r="DM61" i="62"/>
  <c r="DN61" i="62" s="1"/>
  <c r="DO61" i="62" s="1"/>
  <c r="DP62" i="62"/>
  <c r="DM63" i="62"/>
  <c r="DN63" i="62" s="1"/>
  <c r="DP64" i="62"/>
  <c r="DQ64" i="62" s="1"/>
  <c r="DM65" i="62"/>
  <c r="DN65" i="62" s="1"/>
  <c r="DP66" i="62"/>
  <c r="DM67" i="62"/>
  <c r="DN67" i="62" s="1"/>
  <c r="DO67" i="62" s="1"/>
  <c r="DP68" i="62"/>
  <c r="DQ68" i="62" s="1"/>
  <c r="DM69" i="62"/>
  <c r="DN69" i="62" s="1"/>
  <c r="DP70" i="62"/>
  <c r="DQ70" i="62" s="1"/>
  <c r="DM71" i="62"/>
  <c r="DN71" i="62" s="1"/>
  <c r="DP72" i="62"/>
  <c r="DQ72" i="62" s="1"/>
  <c r="DM73" i="62"/>
  <c r="DN73" i="62" s="1"/>
  <c r="DO74" i="62"/>
  <c r="DQ74" i="62" s="1"/>
  <c r="DM76" i="62"/>
  <c r="DN76" i="62" s="1"/>
  <c r="DP77" i="62"/>
  <c r="DM78" i="62"/>
  <c r="DN78" i="62" s="1"/>
  <c r="DO78" i="62" s="1"/>
  <c r="DP79" i="62"/>
  <c r="DQ79" i="62" s="1"/>
  <c r="DM80" i="62"/>
  <c r="DN80" i="62" s="1"/>
  <c r="DP81" i="62"/>
  <c r="DQ81" i="62" s="1"/>
  <c r="DM82" i="62"/>
  <c r="DN82" i="62" s="1"/>
  <c r="DO82" i="62" s="1"/>
  <c r="DP83" i="62"/>
  <c r="DM84" i="62"/>
  <c r="DN84" i="62" s="1"/>
  <c r="DP85" i="62"/>
  <c r="DQ85" i="62" s="1"/>
  <c r="DM86" i="62"/>
  <c r="DN86" i="62" s="1"/>
  <c r="DP87" i="62"/>
  <c r="DQ87" i="62" s="1"/>
  <c r="DM88" i="62"/>
  <c r="DN88" i="62" s="1"/>
  <c r="DP89" i="62"/>
  <c r="DQ89" i="62" s="1"/>
  <c r="DP12" i="62"/>
  <c r="DM13" i="62"/>
  <c r="DN13" i="62" s="1"/>
  <c r="DO13" i="62" s="1"/>
  <c r="DP14" i="62"/>
  <c r="DQ14" i="62" s="1"/>
  <c r="DM15" i="62"/>
  <c r="DN15" i="62" s="1"/>
  <c r="DP16" i="62"/>
  <c r="DQ16" i="62" s="1"/>
  <c r="DM17" i="62"/>
  <c r="DN17" i="62" s="1"/>
  <c r="DP18" i="62"/>
  <c r="DM19" i="62"/>
  <c r="DN19" i="62" s="1"/>
  <c r="DO19" i="62" s="1"/>
  <c r="DP20" i="62"/>
  <c r="DQ20" i="62" s="1"/>
  <c r="DM21" i="62"/>
  <c r="DN21" i="62" s="1"/>
  <c r="DP22" i="62"/>
  <c r="DQ22" i="62" s="1"/>
  <c r="DM23" i="62"/>
  <c r="DN23" i="62" s="1"/>
  <c r="DO26" i="62"/>
  <c r="DQ26" i="62" s="1"/>
  <c r="DM28" i="62"/>
  <c r="DN28" i="62" s="1"/>
  <c r="DP29" i="62"/>
  <c r="DM30" i="62"/>
  <c r="DN30" i="62" s="1"/>
  <c r="DO30" i="62" s="1"/>
  <c r="DP31" i="62"/>
  <c r="DQ31" i="62" s="1"/>
  <c r="DM32" i="62"/>
  <c r="DN32" i="62" s="1"/>
  <c r="DP33" i="62"/>
  <c r="DQ33" i="62" s="1"/>
  <c r="DM34" i="62"/>
  <c r="DN34" i="62" s="1"/>
  <c r="DO34" i="62" s="1"/>
  <c r="DP35" i="62"/>
  <c r="DM36" i="62"/>
  <c r="DN36" i="62" s="1"/>
  <c r="DP37" i="62"/>
  <c r="DQ37" i="62" s="1"/>
  <c r="DM38" i="62"/>
  <c r="DN38" i="62" s="1"/>
  <c r="DP39" i="62"/>
  <c r="DQ39" i="62" s="1"/>
  <c r="DP44" i="62"/>
  <c r="DM45" i="62"/>
  <c r="DN45" i="62" s="1"/>
  <c r="DO45" i="62" s="1"/>
  <c r="DP46" i="62"/>
  <c r="DQ46" i="62" s="1"/>
  <c r="DM47" i="62"/>
  <c r="DN47" i="62" s="1"/>
  <c r="DP48" i="62"/>
  <c r="DQ48" i="62" s="1"/>
  <c r="DM49" i="62"/>
  <c r="DN49" i="62" s="1"/>
  <c r="DP50" i="62"/>
  <c r="DQ50" i="62" s="1"/>
  <c r="DM51" i="62"/>
  <c r="DN51" i="62" s="1"/>
  <c r="DO51" i="62" s="1"/>
  <c r="DP52" i="62"/>
  <c r="DQ52" i="62" s="1"/>
  <c r="DM53" i="62"/>
  <c r="DN53" i="62" s="1"/>
  <c r="DP54" i="62"/>
  <c r="DQ54" i="62" s="1"/>
  <c r="DM55" i="62"/>
  <c r="DN55" i="62" s="1"/>
  <c r="DO58" i="62"/>
  <c r="DQ58" i="62" s="1"/>
  <c r="DM60" i="62"/>
  <c r="DN60" i="62" s="1"/>
  <c r="DP61" i="62"/>
  <c r="DM62" i="62"/>
  <c r="DN62" i="62" s="1"/>
  <c r="DO62" i="62" s="1"/>
  <c r="DP63" i="62"/>
  <c r="DQ63" i="62" s="1"/>
  <c r="DM64" i="62"/>
  <c r="DN64" i="62" s="1"/>
  <c r="DP65" i="62"/>
  <c r="DQ65" i="62" s="1"/>
  <c r="DM66" i="62"/>
  <c r="DN66" i="62" s="1"/>
  <c r="DO66" i="62" s="1"/>
  <c r="DP67" i="62"/>
  <c r="DM68" i="62"/>
  <c r="DN68" i="62" s="1"/>
  <c r="DP69" i="62"/>
  <c r="DQ69" i="62" s="1"/>
  <c r="DM70" i="62"/>
  <c r="DN70" i="62" s="1"/>
  <c r="DP71" i="62"/>
  <c r="DQ71" i="62" s="1"/>
  <c r="DP76" i="62"/>
  <c r="DM77" i="62"/>
  <c r="DN77" i="62" s="1"/>
  <c r="DO77" i="62" s="1"/>
  <c r="DP78" i="62"/>
  <c r="DQ78" i="62" s="1"/>
  <c r="DM79" i="62"/>
  <c r="DN79" i="62" s="1"/>
  <c r="DP80" i="62"/>
  <c r="DQ80" i="62" s="1"/>
  <c r="DM81" i="62"/>
  <c r="DN81" i="62" s="1"/>
  <c r="DP82" i="62"/>
  <c r="DQ82" i="62" s="1"/>
  <c r="DM83" i="62"/>
  <c r="DN83" i="62" s="1"/>
  <c r="DO83" i="62" s="1"/>
  <c r="DP84" i="62"/>
  <c r="DQ84" i="62" s="1"/>
  <c r="DM85" i="62"/>
  <c r="DN85" i="62" s="1"/>
  <c r="DP86" i="62"/>
  <c r="DQ86" i="62" s="1"/>
  <c r="DM87" i="62"/>
  <c r="DN87" i="62" s="1"/>
  <c r="DF41" i="62"/>
  <c r="DG41" i="62" s="1"/>
  <c r="DF39" i="62"/>
  <c r="DG39" i="62" s="1"/>
  <c r="DF37" i="62"/>
  <c r="DG37" i="62" s="1"/>
  <c r="DF35" i="62"/>
  <c r="DG35" i="62" s="1"/>
  <c r="DF33" i="62"/>
  <c r="DG33" i="62" s="1"/>
  <c r="DF31" i="62"/>
  <c r="DG31" i="62" s="1"/>
  <c r="DF29" i="62"/>
  <c r="DC72" i="62"/>
  <c r="DD72" i="62" s="1"/>
  <c r="DC70" i="62"/>
  <c r="DD70" i="62" s="1"/>
  <c r="DC68" i="62"/>
  <c r="DD68" i="62" s="1"/>
  <c r="DC66" i="62"/>
  <c r="DD66" i="62" s="1"/>
  <c r="DC64" i="62"/>
  <c r="DD64" i="62" s="1"/>
  <c r="DC62" i="62"/>
  <c r="DD62" i="62" s="1"/>
  <c r="DE62" i="62" s="1"/>
  <c r="DC60" i="62"/>
  <c r="DD60" i="62" s="1"/>
  <c r="DE58" i="62"/>
  <c r="DG58" i="62" s="1"/>
  <c r="DG15" i="62"/>
  <c r="DG17" i="62"/>
  <c r="DG19" i="62"/>
  <c r="DG21" i="62"/>
  <c r="DG23" i="62"/>
  <c r="DG25" i="62"/>
  <c r="DF28" i="62"/>
  <c r="DC29" i="62"/>
  <c r="DD29" i="62" s="1"/>
  <c r="DE29" i="62" s="1"/>
  <c r="DF30" i="62"/>
  <c r="DC31" i="62"/>
  <c r="DD31" i="62" s="1"/>
  <c r="DF32" i="62"/>
  <c r="DG32" i="62" s="1"/>
  <c r="DC33" i="62"/>
  <c r="DD33" i="62" s="1"/>
  <c r="DF34" i="62"/>
  <c r="DG34" i="62" s="1"/>
  <c r="DC35" i="62"/>
  <c r="DD35" i="62" s="1"/>
  <c r="DF36" i="62"/>
  <c r="DG36" i="62" s="1"/>
  <c r="DC37" i="62"/>
  <c r="DD37" i="62" s="1"/>
  <c r="DF38" i="62"/>
  <c r="DG38" i="62" s="1"/>
  <c r="DC39" i="62"/>
  <c r="DD39" i="62" s="1"/>
  <c r="DF40" i="62"/>
  <c r="DG40" i="62" s="1"/>
  <c r="DG79" i="62"/>
  <c r="DG83" i="62"/>
  <c r="DG85" i="62"/>
  <c r="DG87" i="62"/>
  <c r="DC40" i="62"/>
  <c r="DD40" i="62" s="1"/>
  <c r="DC38" i="62"/>
  <c r="DD38" i="62" s="1"/>
  <c r="DC36" i="62"/>
  <c r="DD36" i="62" s="1"/>
  <c r="DC34" i="62"/>
  <c r="DD34" i="62" s="1"/>
  <c r="DC32" i="62"/>
  <c r="DD32" i="62" s="1"/>
  <c r="DC30" i="62"/>
  <c r="DD30" i="62" s="1"/>
  <c r="DE30" i="62" s="1"/>
  <c r="DC28" i="62"/>
  <c r="DD28" i="62" s="1"/>
  <c r="DE26" i="62"/>
  <c r="DG26" i="62" s="1"/>
  <c r="DF73" i="62"/>
  <c r="DG73" i="62" s="1"/>
  <c r="DF71" i="62"/>
  <c r="DG71" i="62" s="1"/>
  <c r="DF69" i="62"/>
  <c r="DG69" i="62" s="1"/>
  <c r="DF67" i="62"/>
  <c r="DG67" i="62" s="1"/>
  <c r="DF65" i="62"/>
  <c r="DG65" i="62" s="1"/>
  <c r="DF63" i="62"/>
  <c r="DG63" i="62" s="1"/>
  <c r="DF61" i="62"/>
  <c r="DG28" i="62"/>
  <c r="DF60" i="62"/>
  <c r="DG60" i="62" s="1"/>
  <c r="DC61" i="62"/>
  <c r="DD61" i="62" s="1"/>
  <c r="DE61" i="62" s="1"/>
  <c r="DF62" i="62"/>
  <c r="DC63" i="62"/>
  <c r="DD63" i="62" s="1"/>
  <c r="DF64" i="62"/>
  <c r="DG64" i="62" s="1"/>
  <c r="DC65" i="62"/>
  <c r="DD65" i="62" s="1"/>
  <c r="DF66" i="62"/>
  <c r="DG66" i="62" s="1"/>
  <c r="DC67" i="62"/>
  <c r="DD67" i="62" s="1"/>
  <c r="DF68" i="62"/>
  <c r="DG68" i="62" s="1"/>
  <c r="DC69" i="62"/>
  <c r="DD69" i="62" s="1"/>
  <c r="DF70" i="62"/>
  <c r="DG70" i="62" s="1"/>
  <c r="DC71" i="62"/>
  <c r="DD71" i="62" s="1"/>
  <c r="DF72" i="62"/>
  <c r="DG72" i="62" s="1"/>
  <c r="DC73" i="62"/>
  <c r="DD73" i="62" s="1"/>
  <c r="DF12" i="62"/>
  <c r="DG12" i="62" s="1"/>
  <c r="DC13" i="62"/>
  <c r="DD13" i="62" s="1"/>
  <c r="DE13" i="62" s="1"/>
  <c r="DG13" i="62" s="1"/>
  <c r="DF14" i="62"/>
  <c r="DC15" i="62"/>
  <c r="DD15" i="62" s="1"/>
  <c r="DF16" i="62"/>
  <c r="DG16" i="62" s="1"/>
  <c r="DC17" i="62"/>
  <c r="DD17" i="62" s="1"/>
  <c r="DF18" i="62"/>
  <c r="DG18" i="62" s="1"/>
  <c r="DC19" i="62"/>
  <c r="DD19" i="62" s="1"/>
  <c r="DF20" i="62"/>
  <c r="DG20" i="62" s="1"/>
  <c r="DC21" i="62"/>
  <c r="DD21" i="62" s="1"/>
  <c r="DF22" i="62"/>
  <c r="DG22" i="62" s="1"/>
  <c r="DC23" i="62"/>
  <c r="DD23" i="62" s="1"/>
  <c r="DF44" i="62"/>
  <c r="DG44" i="62" s="1"/>
  <c r="DC45" i="62"/>
  <c r="DD45" i="62" s="1"/>
  <c r="DE45" i="62" s="1"/>
  <c r="DF46" i="62"/>
  <c r="DC47" i="62"/>
  <c r="DD47" i="62" s="1"/>
  <c r="DF48" i="62"/>
  <c r="DG48" i="62" s="1"/>
  <c r="DC49" i="62"/>
  <c r="DD49" i="62" s="1"/>
  <c r="DF50" i="62"/>
  <c r="DG50" i="62" s="1"/>
  <c r="DC51" i="62"/>
  <c r="DD51" i="62" s="1"/>
  <c r="DF52" i="62"/>
  <c r="DG52" i="62" s="1"/>
  <c r="DC53" i="62"/>
  <c r="DD53" i="62" s="1"/>
  <c r="DF54" i="62"/>
  <c r="DG54" i="62" s="1"/>
  <c r="DC55" i="62"/>
  <c r="DD55" i="62" s="1"/>
  <c r="DF76" i="62"/>
  <c r="DG76" i="62" s="1"/>
  <c r="DC77" i="62"/>
  <c r="DD77" i="62" s="1"/>
  <c r="DE77" i="62" s="1"/>
  <c r="DG77" i="62" s="1"/>
  <c r="DF78" i="62"/>
  <c r="DC79" i="62"/>
  <c r="DD79" i="62" s="1"/>
  <c r="DF80" i="62"/>
  <c r="DG80" i="62" s="1"/>
  <c r="DC81" i="62"/>
  <c r="DD81" i="62" s="1"/>
  <c r="DF82" i="62"/>
  <c r="DG82" i="62" s="1"/>
  <c r="DC83" i="62"/>
  <c r="DD83" i="62" s="1"/>
  <c r="DF84" i="62"/>
  <c r="DG84" i="62" s="1"/>
  <c r="DC85" i="62"/>
  <c r="DD85" i="62" s="1"/>
  <c r="DF86" i="62"/>
  <c r="DG86" i="62" s="1"/>
  <c r="DC87" i="62"/>
  <c r="DD87" i="62" s="1"/>
  <c r="CW41" i="62"/>
  <c r="CW73" i="62"/>
  <c r="CW24" i="62"/>
  <c r="CW56" i="62"/>
  <c r="CW88" i="62"/>
  <c r="CU10" i="62"/>
  <c r="CW10" i="62" s="1"/>
  <c r="CS12" i="62"/>
  <c r="CT12" i="62" s="1"/>
  <c r="CV13" i="62"/>
  <c r="CS14" i="62"/>
  <c r="CT14" i="62" s="1"/>
  <c r="CV15" i="62"/>
  <c r="CW15" i="62" s="1"/>
  <c r="CS16" i="62"/>
  <c r="CT16" i="62" s="1"/>
  <c r="CV17" i="62"/>
  <c r="CW17" i="62" s="1"/>
  <c r="CS18" i="62"/>
  <c r="CT18" i="62" s="1"/>
  <c r="CU18" i="62" s="1"/>
  <c r="CV19" i="62"/>
  <c r="CW19" i="62" s="1"/>
  <c r="CS20" i="62"/>
  <c r="CT20" i="62" s="1"/>
  <c r="CV21" i="62"/>
  <c r="CW21" i="62" s="1"/>
  <c r="CS22" i="62"/>
  <c r="CT22" i="62" s="1"/>
  <c r="CV23" i="62"/>
  <c r="CW23" i="62" s="1"/>
  <c r="CS24" i="62"/>
  <c r="CT24" i="62" s="1"/>
  <c r="CV25" i="62"/>
  <c r="CW25" i="62" s="1"/>
  <c r="CV28" i="62"/>
  <c r="CS29" i="62"/>
  <c r="CT29" i="62" s="1"/>
  <c r="CU29" i="62" s="1"/>
  <c r="CV30" i="62"/>
  <c r="CW30" i="62" s="1"/>
  <c r="CS31" i="62"/>
  <c r="CT31" i="62" s="1"/>
  <c r="CV32" i="62"/>
  <c r="CW32" i="62" s="1"/>
  <c r="CS33" i="62"/>
  <c r="CT33" i="62" s="1"/>
  <c r="CV34" i="62"/>
  <c r="CS35" i="62"/>
  <c r="CT35" i="62" s="1"/>
  <c r="CV36" i="62"/>
  <c r="CW36" i="62" s="1"/>
  <c r="CS37" i="62"/>
  <c r="CT37" i="62" s="1"/>
  <c r="CV38" i="62"/>
  <c r="CW38" i="62" s="1"/>
  <c r="CS39" i="62"/>
  <c r="CT39" i="62" s="1"/>
  <c r="CV40" i="62"/>
  <c r="CW40" i="62" s="1"/>
  <c r="CS41" i="62"/>
  <c r="CT41" i="62" s="1"/>
  <c r="CU42" i="62"/>
  <c r="CW42" i="62" s="1"/>
  <c r="CS44" i="62"/>
  <c r="CT44" i="62" s="1"/>
  <c r="CV45" i="62"/>
  <c r="CS46" i="62"/>
  <c r="CT46" i="62" s="1"/>
  <c r="CV47" i="62"/>
  <c r="CW47" i="62" s="1"/>
  <c r="CS48" i="62"/>
  <c r="CT48" i="62" s="1"/>
  <c r="CV49" i="62"/>
  <c r="CW49" i="62" s="1"/>
  <c r="CS50" i="62"/>
  <c r="CT50" i="62" s="1"/>
  <c r="CU50" i="62" s="1"/>
  <c r="CV51" i="62"/>
  <c r="CW51" i="62" s="1"/>
  <c r="CS52" i="62"/>
  <c r="CT52" i="62" s="1"/>
  <c r="CV53" i="62"/>
  <c r="CW53" i="62" s="1"/>
  <c r="CS54" i="62"/>
  <c r="CT54" i="62" s="1"/>
  <c r="CV55" i="62"/>
  <c r="CW55" i="62" s="1"/>
  <c r="CS56" i="62"/>
  <c r="CT56" i="62" s="1"/>
  <c r="CV57" i="62"/>
  <c r="CW57" i="62" s="1"/>
  <c r="CV60" i="62"/>
  <c r="CS61" i="62"/>
  <c r="CT61" i="62" s="1"/>
  <c r="CU61" i="62" s="1"/>
  <c r="CV62" i="62"/>
  <c r="CW62" i="62" s="1"/>
  <c r="CS63" i="62"/>
  <c r="CT63" i="62" s="1"/>
  <c r="CV64" i="62"/>
  <c r="CW64" i="62" s="1"/>
  <c r="CS65" i="62"/>
  <c r="CT65" i="62" s="1"/>
  <c r="CV66" i="62"/>
  <c r="CS67" i="62"/>
  <c r="CT67" i="62" s="1"/>
  <c r="CV68" i="62"/>
  <c r="CW68" i="62" s="1"/>
  <c r="CS69" i="62"/>
  <c r="CT69" i="62" s="1"/>
  <c r="CV70" i="62"/>
  <c r="CW70" i="62" s="1"/>
  <c r="CS71" i="62"/>
  <c r="CT71" i="62" s="1"/>
  <c r="CV72" i="62"/>
  <c r="CW72" i="62" s="1"/>
  <c r="CS73" i="62"/>
  <c r="CT73" i="62" s="1"/>
  <c r="CU74" i="62"/>
  <c r="CW74" i="62" s="1"/>
  <c r="CS76" i="62"/>
  <c r="CT76" i="62" s="1"/>
  <c r="CV77" i="62"/>
  <c r="CS78" i="62"/>
  <c r="CT78" i="62" s="1"/>
  <c r="CV79" i="62"/>
  <c r="CW79" i="62" s="1"/>
  <c r="CS80" i="62"/>
  <c r="CT80" i="62" s="1"/>
  <c r="CV81" i="62"/>
  <c r="CW81" i="62" s="1"/>
  <c r="CS82" i="62"/>
  <c r="CT82" i="62" s="1"/>
  <c r="CU82" i="62" s="1"/>
  <c r="CV83" i="62"/>
  <c r="CW83" i="62" s="1"/>
  <c r="CS84" i="62"/>
  <c r="CT84" i="62" s="1"/>
  <c r="CV85" i="62"/>
  <c r="CW85" i="62" s="1"/>
  <c r="CS86" i="62"/>
  <c r="CT86" i="62" s="1"/>
  <c r="CV87" i="62"/>
  <c r="CW87" i="62" s="1"/>
  <c r="CS88" i="62"/>
  <c r="CT88" i="62" s="1"/>
  <c r="CV89" i="62"/>
  <c r="CW89" i="62" s="1"/>
  <c r="CV12" i="62"/>
  <c r="CS13" i="62"/>
  <c r="CT13" i="62" s="1"/>
  <c r="CU13" i="62" s="1"/>
  <c r="CV14" i="62"/>
  <c r="CW14" i="62" s="1"/>
  <c r="CS15" i="62"/>
  <c r="CT15" i="62" s="1"/>
  <c r="CV16" i="62"/>
  <c r="CW16" i="62" s="1"/>
  <c r="CS17" i="62"/>
  <c r="CT17" i="62" s="1"/>
  <c r="CV18" i="62"/>
  <c r="CW18" i="62" s="1"/>
  <c r="CS19" i="62"/>
  <c r="CT19" i="62" s="1"/>
  <c r="CV20" i="62"/>
  <c r="CW20" i="62" s="1"/>
  <c r="CS21" i="62"/>
  <c r="CT21" i="62" s="1"/>
  <c r="CV22" i="62"/>
  <c r="CW22" i="62" s="1"/>
  <c r="CS23" i="62"/>
  <c r="CT23" i="62" s="1"/>
  <c r="CU26" i="62"/>
  <c r="CW26" i="62" s="1"/>
  <c r="CS28" i="62"/>
  <c r="CT28" i="62" s="1"/>
  <c r="CV29" i="62"/>
  <c r="CW29" i="62" s="1"/>
  <c r="CS30" i="62"/>
  <c r="CT30" i="62" s="1"/>
  <c r="CV31" i="62"/>
  <c r="CW31" i="62" s="1"/>
  <c r="CS32" i="62"/>
  <c r="CT32" i="62" s="1"/>
  <c r="CV33" i="62"/>
  <c r="CW33" i="62" s="1"/>
  <c r="CS34" i="62"/>
  <c r="CT34" i="62" s="1"/>
  <c r="CU34" i="62" s="1"/>
  <c r="CV35" i="62"/>
  <c r="CW35" i="62" s="1"/>
  <c r="CS36" i="62"/>
  <c r="CT36" i="62" s="1"/>
  <c r="CV37" i="62"/>
  <c r="CW37" i="62" s="1"/>
  <c r="CS38" i="62"/>
  <c r="CT38" i="62" s="1"/>
  <c r="CV39" i="62"/>
  <c r="CW39" i="62" s="1"/>
  <c r="CV44" i="62"/>
  <c r="CS45" i="62"/>
  <c r="CT45" i="62" s="1"/>
  <c r="CU45" i="62" s="1"/>
  <c r="CV46" i="62"/>
  <c r="CW46" i="62" s="1"/>
  <c r="CS47" i="62"/>
  <c r="CT47" i="62" s="1"/>
  <c r="CV48" i="62"/>
  <c r="CW48" i="62" s="1"/>
  <c r="CS49" i="62"/>
  <c r="CT49" i="62" s="1"/>
  <c r="CV50" i="62"/>
  <c r="CW50" i="62" s="1"/>
  <c r="CS51" i="62"/>
  <c r="CT51" i="62" s="1"/>
  <c r="CV52" i="62"/>
  <c r="CW52" i="62" s="1"/>
  <c r="CS53" i="62"/>
  <c r="CT53" i="62" s="1"/>
  <c r="CV54" i="62"/>
  <c r="CW54" i="62" s="1"/>
  <c r="CS55" i="62"/>
  <c r="CT55" i="62" s="1"/>
  <c r="CU58" i="62"/>
  <c r="CW58" i="62" s="1"/>
  <c r="CS60" i="62"/>
  <c r="CT60" i="62" s="1"/>
  <c r="CV61" i="62"/>
  <c r="CS62" i="62"/>
  <c r="CT62" i="62" s="1"/>
  <c r="CV63" i="62"/>
  <c r="CW63" i="62" s="1"/>
  <c r="CS64" i="62"/>
  <c r="CT64" i="62" s="1"/>
  <c r="CV65" i="62"/>
  <c r="CW65" i="62" s="1"/>
  <c r="CS66" i="62"/>
  <c r="CT66" i="62" s="1"/>
  <c r="CU66" i="62" s="1"/>
  <c r="CV67" i="62"/>
  <c r="CW67" i="62" s="1"/>
  <c r="CS68" i="62"/>
  <c r="CT68" i="62" s="1"/>
  <c r="CV69" i="62"/>
  <c r="CW69" i="62" s="1"/>
  <c r="CS70" i="62"/>
  <c r="CT70" i="62" s="1"/>
  <c r="CV71" i="62"/>
  <c r="CW71" i="62" s="1"/>
  <c r="CV76" i="62"/>
  <c r="CS77" i="62"/>
  <c r="CT77" i="62" s="1"/>
  <c r="CU77" i="62" s="1"/>
  <c r="CV78" i="62"/>
  <c r="CW78" i="62" s="1"/>
  <c r="CS79" i="62"/>
  <c r="CT79" i="62" s="1"/>
  <c r="CV80" i="62"/>
  <c r="CW80" i="62" s="1"/>
  <c r="CS81" i="62"/>
  <c r="CT81" i="62" s="1"/>
  <c r="CV82" i="62"/>
  <c r="CW82" i="62" s="1"/>
  <c r="CS83" i="62"/>
  <c r="CT83" i="62" s="1"/>
  <c r="CV84" i="62"/>
  <c r="CW84" i="62" s="1"/>
  <c r="CS85" i="62"/>
  <c r="CT85" i="62" s="1"/>
  <c r="CV86" i="62"/>
  <c r="CW86" i="62" s="1"/>
  <c r="CS87" i="62"/>
  <c r="CT87" i="62" s="1"/>
  <c r="CM41" i="62"/>
  <c r="CM73" i="62"/>
  <c r="CM24" i="62"/>
  <c r="CM56" i="62"/>
  <c r="CM88" i="62"/>
  <c r="CK10" i="62"/>
  <c r="CM10" i="62" s="1"/>
  <c r="CI12" i="62"/>
  <c r="CJ12" i="62" s="1"/>
  <c r="CL13" i="62"/>
  <c r="CI14" i="62"/>
  <c r="CJ14" i="62" s="1"/>
  <c r="CL15" i="62"/>
  <c r="CM15" i="62" s="1"/>
  <c r="CI16" i="62"/>
  <c r="CJ16" i="62" s="1"/>
  <c r="CL17" i="62"/>
  <c r="CM17" i="62" s="1"/>
  <c r="CI18" i="62"/>
  <c r="CJ18" i="62" s="1"/>
  <c r="CK18" i="62" s="1"/>
  <c r="CL19" i="62"/>
  <c r="CM19" i="62" s="1"/>
  <c r="CI20" i="62"/>
  <c r="CJ20" i="62" s="1"/>
  <c r="CL21" i="62"/>
  <c r="CM21" i="62" s="1"/>
  <c r="CI22" i="62"/>
  <c r="CJ22" i="62" s="1"/>
  <c r="CL23" i="62"/>
  <c r="CM23" i="62" s="1"/>
  <c r="CI24" i="62"/>
  <c r="CJ24" i="62" s="1"/>
  <c r="CL25" i="62"/>
  <c r="CM25" i="62" s="1"/>
  <c r="CL28" i="62"/>
  <c r="CI29" i="62"/>
  <c r="CJ29" i="62" s="1"/>
  <c r="CK29" i="62" s="1"/>
  <c r="CL30" i="62"/>
  <c r="CM30" i="62" s="1"/>
  <c r="CI31" i="62"/>
  <c r="CJ31" i="62" s="1"/>
  <c r="CL32" i="62"/>
  <c r="CM32" i="62" s="1"/>
  <c r="CI33" i="62"/>
  <c r="CJ33" i="62" s="1"/>
  <c r="CL34" i="62"/>
  <c r="CI35" i="62"/>
  <c r="CJ35" i="62" s="1"/>
  <c r="CL36" i="62"/>
  <c r="CM36" i="62" s="1"/>
  <c r="CI37" i="62"/>
  <c r="CJ37" i="62" s="1"/>
  <c r="CL38" i="62"/>
  <c r="CM38" i="62" s="1"/>
  <c r="CI39" i="62"/>
  <c r="CJ39" i="62" s="1"/>
  <c r="CL40" i="62"/>
  <c r="CM40" i="62" s="1"/>
  <c r="CI41" i="62"/>
  <c r="CJ41" i="62" s="1"/>
  <c r="CK42" i="62"/>
  <c r="CM42" i="62" s="1"/>
  <c r="CI44" i="62"/>
  <c r="CJ44" i="62" s="1"/>
  <c r="CL45" i="62"/>
  <c r="CI46" i="62"/>
  <c r="CJ46" i="62" s="1"/>
  <c r="CL47" i="62"/>
  <c r="CM47" i="62" s="1"/>
  <c r="CI48" i="62"/>
  <c r="CJ48" i="62" s="1"/>
  <c r="CL49" i="62"/>
  <c r="CM49" i="62" s="1"/>
  <c r="CI50" i="62"/>
  <c r="CJ50" i="62" s="1"/>
  <c r="CK50" i="62" s="1"/>
  <c r="CL51" i="62"/>
  <c r="CM51" i="62" s="1"/>
  <c r="CI52" i="62"/>
  <c r="CJ52" i="62" s="1"/>
  <c r="CL53" i="62"/>
  <c r="CM53" i="62" s="1"/>
  <c r="CI54" i="62"/>
  <c r="CJ54" i="62" s="1"/>
  <c r="CL55" i="62"/>
  <c r="CM55" i="62" s="1"/>
  <c r="CI56" i="62"/>
  <c r="CJ56" i="62" s="1"/>
  <c r="CL57" i="62"/>
  <c r="CM57" i="62" s="1"/>
  <c r="CL60" i="62"/>
  <c r="CI61" i="62"/>
  <c r="CJ61" i="62" s="1"/>
  <c r="CK61" i="62" s="1"/>
  <c r="CL62" i="62"/>
  <c r="CM62" i="62" s="1"/>
  <c r="CI63" i="62"/>
  <c r="CJ63" i="62" s="1"/>
  <c r="CL64" i="62"/>
  <c r="CM64" i="62" s="1"/>
  <c r="CI65" i="62"/>
  <c r="CJ65" i="62" s="1"/>
  <c r="CL66" i="62"/>
  <c r="CI67" i="62"/>
  <c r="CJ67" i="62" s="1"/>
  <c r="CL68" i="62"/>
  <c r="CM68" i="62" s="1"/>
  <c r="CI69" i="62"/>
  <c r="CJ69" i="62" s="1"/>
  <c r="CL70" i="62"/>
  <c r="CM70" i="62" s="1"/>
  <c r="CI71" i="62"/>
  <c r="CJ71" i="62" s="1"/>
  <c r="CL72" i="62"/>
  <c r="CM72" i="62" s="1"/>
  <c r="CI73" i="62"/>
  <c r="CJ73" i="62" s="1"/>
  <c r="CK74" i="62"/>
  <c r="CM74" i="62" s="1"/>
  <c r="CI76" i="62"/>
  <c r="CJ76" i="62" s="1"/>
  <c r="CL77" i="62"/>
  <c r="CI78" i="62"/>
  <c r="CJ78" i="62" s="1"/>
  <c r="CL79" i="62"/>
  <c r="CM79" i="62" s="1"/>
  <c r="CI80" i="62"/>
  <c r="CJ80" i="62" s="1"/>
  <c r="CL81" i="62"/>
  <c r="CM81" i="62" s="1"/>
  <c r="CI82" i="62"/>
  <c r="CJ82" i="62" s="1"/>
  <c r="CK82" i="62" s="1"/>
  <c r="CL83" i="62"/>
  <c r="CM83" i="62" s="1"/>
  <c r="CI84" i="62"/>
  <c r="CJ84" i="62" s="1"/>
  <c r="CL85" i="62"/>
  <c r="CM85" i="62" s="1"/>
  <c r="CI86" i="62"/>
  <c r="CJ86" i="62" s="1"/>
  <c r="CL87" i="62"/>
  <c r="CM87" i="62" s="1"/>
  <c r="CI88" i="62"/>
  <c r="CJ88" i="62" s="1"/>
  <c r="CL89" i="62"/>
  <c r="CM89" i="62" s="1"/>
  <c r="CL12" i="62"/>
  <c r="CI13" i="62"/>
  <c r="CJ13" i="62" s="1"/>
  <c r="CK13" i="62" s="1"/>
  <c r="CL14" i="62"/>
  <c r="CM14" i="62" s="1"/>
  <c r="CI15" i="62"/>
  <c r="CJ15" i="62" s="1"/>
  <c r="CL16" i="62"/>
  <c r="CM16" i="62" s="1"/>
  <c r="CI17" i="62"/>
  <c r="CJ17" i="62" s="1"/>
  <c r="CL18" i="62"/>
  <c r="CM18" i="62" s="1"/>
  <c r="CI19" i="62"/>
  <c r="CJ19" i="62" s="1"/>
  <c r="CL20" i="62"/>
  <c r="CM20" i="62" s="1"/>
  <c r="CI21" i="62"/>
  <c r="CJ21" i="62" s="1"/>
  <c r="CL22" i="62"/>
  <c r="CM22" i="62" s="1"/>
  <c r="CI23" i="62"/>
  <c r="CJ23" i="62" s="1"/>
  <c r="CK26" i="62"/>
  <c r="CM26" i="62" s="1"/>
  <c r="CI28" i="62"/>
  <c r="CJ28" i="62" s="1"/>
  <c r="CL29" i="62"/>
  <c r="CI30" i="62"/>
  <c r="CJ30" i="62" s="1"/>
  <c r="CL31" i="62"/>
  <c r="CM31" i="62" s="1"/>
  <c r="CI32" i="62"/>
  <c r="CJ32" i="62" s="1"/>
  <c r="CL33" i="62"/>
  <c r="CM33" i="62" s="1"/>
  <c r="CI34" i="62"/>
  <c r="CJ34" i="62" s="1"/>
  <c r="CK34" i="62" s="1"/>
  <c r="CL35" i="62"/>
  <c r="CM35" i="62" s="1"/>
  <c r="CI36" i="62"/>
  <c r="CJ36" i="62" s="1"/>
  <c r="CL37" i="62"/>
  <c r="CM37" i="62" s="1"/>
  <c r="CI38" i="62"/>
  <c r="CJ38" i="62" s="1"/>
  <c r="CL39" i="62"/>
  <c r="CM39" i="62" s="1"/>
  <c r="CL44" i="62"/>
  <c r="CI45" i="62"/>
  <c r="CJ45" i="62" s="1"/>
  <c r="CK45" i="62" s="1"/>
  <c r="CL46" i="62"/>
  <c r="CM46" i="62" s="1"/>
  <c r="CI47" i="62"/>
  <c r="CJ47" i="62" s="1"/>
  <c r="CL48" i="62"/>
  <c r="CM48" i="62" s="1"/>
  <c r="CI49" i="62"/>
  <c r="CJ49" i="62" s="1"/>
  <c r="CL50" i="62"/>
  <c r="CM50" i="62" s="1"/>
  <c r="CI51" i="62"/>
  <c r="CJ51" i="62" s="1"/>
  <c r="CL52" i="62"/>
  <c r="CM52" i="62" s="1"/>
  <c r="CI53" i="62"/>
  <c r="CJ53" i="62" s="1"/>
  <c r="CL54" i="62"/>
  <c r="CM54" i="62" s="1"/>
  <c r="CI55" i="62"/>
  <c r="CJ55" i="62" s="1"/>
  <c r="CK58" i="62"/>
  <c r="CM58" i="62" s="1"/>
  <c r="CI60" i="62"/>
  <c r="CJ60" i="62" s="1"/>
  <c r="CL61" i="62"/>
  <c r="CI62" i="62"/>
  <c r="CJ62" i="62" s="1"/>
  <c r="CL63" i="62"/>
  <c r="CM63" i="62" s="1"/>
  <c r="CI64" i="62"/>
  <c r="CJ64" i="62" s="1"/>
  <c r="CL65" i="62"/>
  <c r="CM65" i="62" s="1"/>
  <c r="CI66" i="62"/>
  <c r="CJ66" i="62" s="1"/>
  <c r="CK66" i="62" s="1"/>
  <c r="CL67" i="62"/>
  <c r="CM67" i="62" s="1"/>
  <c r="CI68" i="62"/>
  <c r="CJ68" i="62" s="1"/>
  <c r="CL69" i="62"/>
  <c r="CM69" i="62" s="1"/>
  <c r="CI70" i="62"/>
  <c r="CJ70" i="62" s="1"/>
  <c r="CL71" i="62"/>
  <c r="CM71" i="62" s="1"/>
  <c r="CL76" i="62"/>
  <c r="CI77" i="62"/>
  <c r="CJ77" i="62" s="1"/>
  <c r="CK77" i="62" s="1"/>
  <c r="CL78" i="62"/>
  <c r="CM78" i="62" s="1"/>
  <c r="CI79" i="62"/>
  <c r="CJ79" i="62" s="1"/>
  <c r="CL80" i="62"/>
  <c r="CM80" i="62" s="1"/>
  <c r="CI81" i="62"/>
  <c r="CJ81" i="62" s="1"/>
  <c r="CL82" i="62"/>
  <c r="CM82" i="62" s="1"/>
  <c r="CI83" i="62"/>
  <c r="CJ83" i="62" s="1"/>
  <c r="CL84" i="62"/>
  <c r="CM84" i="62" s="1"/>
  <c r="CI85" i="62"/>
  <c r="CJ85" i="62" s="1"/>
  <c r="CL86" i="62"/>
  <c r="CM86" i="62" s="1"/>
  <c r="CI87" i="62"/>
  <c r="CJ87" i="62" s="1"/>
  <c r="CC41" i="62"/>
  <c r="CC73" i="62"/>
  <c r="CC24" i="62"/>
  <c r="CC56" i="62"/>
  <c r="CC88" i="62"/>
  <c r="CA10" i="62"/>
  <c r="CC10" i="62" s="1"/>
  <c r="BY12" i="62"/>
  <c r="BZ12" i="62" s="1"/>
  <c r="CB13" i="62"/>
  <c r="CC13" i="62" s="1"/>
  <c r="BY14" i="62"/>
  <c r="BZ14" i="62" s="1"/>
  <c r="CB15" i="62"/>
  <c r="CC15" i="62" s="1"/>
  <c r="BY16" i="62"/>
  <c r="BZ16" i="62" s="1"/>
  <c r="CB17" i="62"/>
  <c r="CC17" i="62" s="1"/>
  <c r="BY18" i="62"/>
  <c r="BZ18" i="62" s="1"/>
  <c r="CA18" i="62" s="1"/>
  <c r="CB19" i="62"/>
  <c r="CC19" i="62" s="1"/>
  <c r="BY20" i="62"/>
  <c r="BZ20" i="62" s="1"/>
  <c r="CB21" i="62"/>
  <c r="CC21" i="62" s="1"/>
  <c r="BY22" i="62"/>
  <c r="BZ22" i="62" s="1"/>
  <c r="CB23" i="62"/>
  <c r="CC23" i="62" s="1"/>
  <c r="BY24" i="62"/>
  <c r="BZ24" i="62" s="1"/>
  <c r="CB25" i="62"/>
  <c r="CC25" i="62" s="1"/>
  <c r="CB28" i="62"/>
  <c r="CC28" i="62" s="1"/>
  <c r="BY29" i="62"/>
  <c r="BZ29" i="62" s="1"/>
  <c r="CB30" i="62"/>
  <c r="CC30" i="62" s="1"/>
  <c r="BY31" i="62"/>
  <c r="BZ31" i="62" s="1"/>
  <c r="CB32" i="62"/>
  <c r="CC32" i="62" s="1"/>
  <c r="BY33" i="62"/>
  <c r="BZ33" i="62" s="1"/>
  <c r="CB34" i="62"/>
  <c r="BY35" i="62"/>
  <c r="BZ35" i="62" s="1"/>
  <c r="CB36" i="62"/>
  <c r="CC36" i="62" s="1"/>
  <c r="BY37" i="62"/>
  <c r="BZ37" i="62" s="1"/>
  <c r="CB38" i="62"/>
  <c r="CC38" i="62" s="1"/>
  <c r="BY39" i="62"/>
  <c r="BZ39" i="62" s="1"/>
  <c r="CB40" i="62"/>
  <c r="CC40" i="62" s="1"/>
  <c r="BY41" i="62"/>
  <c r="BZ41" i="62" s="1"/>
  <c r="CA42" i="62"/>
  <c r="CC42" i="62" s="1"/>
  <c r="BY44" i="62"/>
  <c r="BZ44" i="62" s="1"/>
  <c r="CB45" i="62"/>
  <c r="CC45" i="62" s="1"/>
  <c r="BY46" i="62"/>
  <c r="BZ46" i="62" s="1"/>
  <c r="CB47" i="62"/>
  <c r="CC47" i="62" s="1"/>
  <c r="BY48" i="62"/>
  <c r="BZ48" i="62" s="1"/>
  <c r="CB49" i="62"/>
  <c r="CC49" i="62" s="1"/>
  <c r="BY50" i="62"/>
  <c r="BZ50" i="62" s="1"/>
  <c r="CA50" i="62" s="1"/>
  <c r="CB51" i="62"/>
  <c r="CC51" i="62" s="1"/>
  <c r="BY52" i="62"/>
  <c r="BZ52" i="62" s="1"/>
  <c r="CB53" i="62"/>
  <c r="CC53" i="62" s="1"/>
  <c r="BY54" i="62"/>
  <c r="BZ54" i="62" s="1"/>
  <c r="CB55" i="62"/>
  <c r="CC55" i="62" s="1"/>
  <c r="BY56" i="62"/>
  <c r="BZ56" i="62" s="1"/>
  <c r="CB57" i="62"/>
  <c r="CC57" i="62" s="1"/>
  <c r="CB60" i="62"/>
  <c r="CC60" i="62" s="1"/>
  <c r="BY61" i="62"/>
  <c r="BZ61" i="62" s="1"/>
  <c r="CB62" i="62"/>
  <c r="CC62" i="62" s="1"/>
  <c r="BY63" i="62"/>
  <c r="BZ63" i="62" s="1"/>
  <c r="CB64" i="62"/>
  <c r="CC64" i="62" s="1"/>
  <c r="BY65" i="62"/>
  <c r="BZ65" i="62" s="1"/>
  <c r="CB66" i="62"/>
  <c r="BY67" i="62"/>
  <c r="BZ67" i="62" s="1"/>
  <c r="CB68" i="62"/>
  <c r="CC68" i="62" s="1"/>
  <c r="BY69" i="62"/>
  <c r="BZ69" i="62" s="1"/>
  <c r="CB70" i="62"/>
  <c r="CC70" i="62" s="1"/>
  <c r="BY71" i="62"/>
  <c r="BZ71" i="62" s="1"/>
  <c r="CB72" i="62"/>
  <c r="CC72" i="62" s="1"/>
  <c r="BY73" i="62"/>
  <c r="BZ73" i="62" s="1"/>
  <c r="CA74" i="62"/>
  <c r="CC74" i="62" s="1"/>
  <c r="BY76" i="62"/>
  <c r="BZ76" i="62" s="1"/>
  <c r="CB77" i="62"/>
  <c r="CC77" i="62" s="1"/>
  <c r="BY78" i="62"/>
  <c r="BZ78" i="62" s="1"/>
  <c r="CB79" i="62"/>
  <c r="CC79" i="62" s="1"/>
  <c r="BY80" i="62"/>
  <c r="BZ80" i="62" s="1"/>
  <c r="CB81" i="62"/>
  <c r="CC81" i="62" s="1"/>
  <c r="BY82" i="62"/>
  <c r="BZ82" i="62" s="1"/>
  <c r="CA82" i="62" s="1"/>
  <c r="CB83" i="62"/>
  <c r="CC83" i="62" s="1"/>
  <c r="BY84" i="62"/>
  <c r="BZ84" i="62" s="1"/>
  <c r="CB85" i="62"/>
  <c r="CC85" i="62" s="1"/>
  <c r="BY86" i="62"/>
  <c r="BZ86" i="62" s="1"/>
  <c r="CB87" i="62"/>
  <c r="CC87" i="62" s="1"/>
  <c r="BY88" i="62"/>
  <c r="BZ88" i="62" s="1"/>
  <c r="CB89" i="62"/>
  <c r="CC89" i="62" s="1"/>
  <c r="CB12" i="62"/>
  <c r="CC12" i="62" s="1"/>
  <c r="BY13" i="62"/>
  <c r="BZ13" i="62" s="1"/>
  <c r="CB14" i="62"/>
  <c r="CC14" i="62" s="1"/>
  <c r="BY15" i="62"/>
  <c r="BZ15" i="62" s="1"/>
  <c r="CB16" i="62"/>
  <c r="CC16" i="62" s="1"/>
  <c r="BY17" i="62"/>
  <c r="BZ17" i="62" s="1"/>
  <c r="CB18" i="62"/>
  <c r="CC18" i="62" s="1"/>
  <c r="BY19" i="62"/>
  <c r="BZ19" i="62" s="1"/>
  <c r="CB20" i="62"/>
  <c r="CC20" i="62" s="1"/>
  <c r="BY21" i="62"/>
  <c r="BZ21" i="62" s="1"/>
  <c r="CB22" i="62"/>
  <c r="CC22" i="62" s="1"/>
  <c r="BY23" i="62"/>
  <c r="BZ23" i="62" s="1"/>
  <c r="CA26" i="62"/>
  <c r="CC26" i="62" s="1"/>
  <c r="BY28" i="62"/>
  <c r="BZ28" i="62" s="1"/>
  <c r="CB29" i="62"/>
  <c r="CC29" i="62" s="1"/>
  <c r="BY30" i="62"/>
  <c r="BZ30" i="62" s="1"/>
  <c r="CB31" i="62"/>
  <c r="CC31" i="62" s="1"/>
  <c r="BY32" i="62"/>
  <c r="BZ32" i="62" s="1"/>
  <c r="CB33" i="62"/>
  <c r="CC33" i="62" s="1"/>
  <c r="BY34" i="62"/>
  <c r="BZ34" i="62" s="1"/>
  <c r="CA34" i="62" s="1"/>
  <c r="CB35" i="62"/>
  <c r="CC35" i="62" s="1"/>
  <c r="BY36" i="62"/>
  <c r="BZ36" i="62" s="1"/>
  <c r="CB37" i="62"/>
  <c r="CC37" i="62" s="1"/>
  <c r="BY38" i="62"/>
  <c r="BZ38" i="62" s="1"/>
  <c r="CB39" i="62"/>
  <c r="CC39" i="62" s="1"/>
  <c r="CB44" i="62"/>
  <c r="CC44" i="62" s="1"/>
  <c r="BY45" i="62"/>
  <c r="BZ45" i="62" s="1"/>
  <c r="CB46" i="62"/>
  <c r="CC46" i="62" s="1"/>
  <c r="BY47" i="62"/>
  <c r="BZ47" i="62" s="1"/>
  <c r="CB48" i="62"/>
  <c r="CC48" i="62" s="1"/>
  <c r="BY49" i="62"/>
  <c r="BZ49" i="62" s="1"/>
  <c r="CB50" i="62"/>
  <c r="CC50" i="62" s="1"/>
  <c r="BY51" i="62"/>
  <c r="BZ51" i="62" s="1"/>
  <c r="CB52" i="62"/>
  <c r="CC52" i="62" s="1"/>
  <c r="BY53" i="62"/>
  <c r="BZ53" i="62" s="1"/>
  <c r="CB54" i="62"/>
  <c r="CC54" i="62" s="1"/>
  <c r="BY55" i="62"/>
  <c r="BZ55" i="62" s="1"/>
  <c r="CA58" i="62"/>
  <c r="CC58" i="62" s="1"/>
  <c r="BY60" i="62"/>
  <c r="BZ60" i="62" s="1"/>
  <c r="CB61" i="62"/>
  <c r="CC61" i="62" s="1"/>
  <c r="BY62" i="62"/>
  <c r="BZ62" i="62" s="1"/>
  <c r="CB63" i="62"/>
  <c r="CC63" i="62" s="1"/>
  <c r="BY64" i="62"/>
  <c r="BZ64" i="62" s="1"/>
  <c r="CB65" i="62"/>
  <c r="CC65" i="62" s="1"/>
  <c r="BY66" i="62"/>
  <c r="BZ66" i="62" s="1"/>
  <c r="CA66" i="62" s="1"/>
  <c r="CB67" i="62"/>
  <c r="CC67" i="62" s="1"/>
  <c r="BY68" i="62"/>
  <c r="BZ68" i="62" s="1"/>
  <c r="CB69" i="62"/>
  <c r="CC69" i="62" s="1"/>
  <c r="BY70" i="62"/>
  <c r="BZ70" i="62" s="1"/>
  <c r="CB71" i="62"/>
  <c r="CC71" i="62" s="1"/>
  <c r="CB76" i="62"/>
  <c r="CC76" i="62" s="1"/>
  <c r="BY77" i="62"/>
  <c r="BZ77" i="62" s="1"/>
  <c r="CB78" i="62"/>
  <c r="CC78" i="62" s="1"/>
  <c r="BY79" i="62"/>
  <c r="BZ79" i="62" s="1"/>
  <c r="CB80" i="62"/>
  <c r="CC80" i="62" s="1"/>
  <c r="BY81" i="62"/>
  <c r="BZ81" i="62" s="1"/>
  <c r="CB82" i="62"/>
  <c r="CC82" i="62" s="1"/>
  <c r="BY83" i="62"/>
  <c r="BZ83" i="62" s="1"/>
  <c r="CB84" i="62"/>
  <c r="CC84" i="62" s="1"/>
  <c r="BY85" i="62"/>
  <c r="BZ85" i="62" s="1"/>
  <c r="CB86" i="62"/>
  <c r="CC86" i="62" s="1"/>
  <c r="BY87" i="62"/>
  <c r="BZ87" i="62" s="1"/>
  <c r="BO40" i="62"/>
  <c r="BP40" i="62" s="1"/>
  <c r="BO38" i="62"/>
  <c r="BP38" i="62" s="1"/>
  <c r="BO36" i="62"/>
  <c r="BP36" i="62" s="1"/>
  <c r="BO34" i="62"/>
  <c r="BP34" i="62" s="1"/>
  <c r="BO32" i="62"/>
  <c r="BP32" i="62" s="1"/>
  <c r="BQ32" i="62" s="1"/>
  <c r="BO30" i="62"/>
  <c r="BP30" i="62" s="1"/>
  <c r="BQ30" i="62" s="1"/>
  <c r="BO28" i="62"/>
  <c r="BP28" i="62" s="1"/>
  <c r="BQ26" i="62"/>
  <c r="BS26" i="62" s="1"/>
  <c r="BR73" i="62"/>
  <c r="BS73" i="62" s="1"/>
  <c r="BR71" i="62"/>
  <c r="BS71" i="62" s="1"/>
  <c r="BR69" i="62"/>
  <c r="BS69" i="62" s="1"/>
  <c r="BR67" i="62"/>
  <c r="BS67" i="62" s="1"/>
  <c r="BR65" i="62"/>
  <c r="BS65" i="62" s="1"/>
  <c r="BR63" i="62"/>
  <c r="BR61" i="62"/>
  <c r="BR60" i="62"/>
  <c r="BS60" i="62" s="1"/>
  <c r="BO61" i="62"/>
  <c r="BP61" i="62" s="1"/>
  <c r="BQ61" i="62" s="1"/>
  <c r="BR62" i="62"/>
  <c r="BO63" i="62"/>
  <c r="BP63" i="62" s="1"/>
  <c r="BQ63" i="62" s="1"/>
  <c r="BR64" i="62"/>
  <c r="BO65" i="62"/>
  <c r="BP65" i="62" s="1"/>
  <c r="BR66" i="62"/>
  <c r="BS66" i="62" s="1"/>
  <c r="BO67" i="62"/>
  <c r="BP67" i="62" s="1"/>
  <c r="BR68" i="62"/>
  <c r="BS68" i="62" s="1"/>
  <c r="BO69" i="62"/>
  <c r="BP69" i="62" s="1"/>
  <c r="BR70" i="62"/>
  <c r="BS70" i="62" s="1"/>
  <c r="BO71" i="62"/>
  <c r="BP71" i="62" s="1"/>
  <c r="BR72" i="62"/>
  <c r="BS72" i="62" s="1"/>
  <c r="BR41" i="62"/>
  <c r="BS41" i="62" s="1"/>
  <c r="BR39" i="62"/>
  <c r="BS39" i="62" s="1"/>
  <c r="BR37" i="62"/>
  <c r="BS37" i="62" s="1"/>
  <c r="BR35" i="62"/>
  <c r="BS35" i="62" s="1"/>
  <c r="BR33" i="62"/>
  <c r="BS33" i="62" s="1"/>
  <c r="BR31" i="62"/>
  <c r="BR29" i="62"/>
  <c r="BO72" i="62"/>
  <c r="BP72" i="62" s="1"/>
  <c r="BO70" i="62"/>
  <c r="BP70" i="62" s="1"/>
  <c r="BO68" i="62"/>
  <c r="BP68" i="62" s="1"/>
  <c r="BO66" i="62"/>
  <c r="BP66" i="62" s="1"/>
  <c r="BO64" i="62"/>
  <c r="BP64" i="62" s="1"/>
  <c r="BQ64" i="62" s="1"/>
  <c r="BO62" i="62"/>
  <c r="BP62" i="62" s="1"/>
  <c r="BQ62" i="62" s="1"/>
  <c r="BO60" i="62"/>
  <c r="BP60" i="62" s="1"/>
  <c r="BQ58" i="62"/>
  <c r="BS58" i="62" s="1"/>
  <c r="BS17" i="62"/>
  <c r="BS19" i="62"/>
  <c r="BS21" i="62"/>
  <c r="BS23" i="62"/>
  <c r="BS25" i="62"/>
  <c r="BR28" i="62"/>
  <c r="BS28" i="62" s="1"/>
  <c r="BO29" i="62"/>
  <c r="BP29" i="62" s="1"/>
  <c r="BQ29" i="62" s="1"/>
  <c r="BR30" i="62"/>
  <c r="BO31" i="62"/>
  <c r="BP31" i="62" s="1"/>
  <c r="BQ31" i="62" s="1"/>
  <c r="BR32" i="62"/>
  <c r="BO33" i="62"/>
  <c r="BP33" i="62" s="1"/>
  <c r="BR34" i="62"/>
  <c r="BS34" i="62" s="1"/>
  <c r="BO35" i="62"/>
  <c r="BP35" i="62" s="1"/>
  <c r="BR36" i="62"/>
  <c r="BS36" i="62" s="1"/>
  <c r="BO37" i="62"/>
  <c r="BP37" i="62" s="1"/>
  <c r="BR38" i="62"/>
  <c r="BS38" i="62" s="1"/>
  <c r="BO39" i="62"/>
  <c r="BP39" i="62" s="1"/>
  <c r="BR40" i="62"/>
  <c r="BS40" i="62" s="1"/>
  <c r="BO41" i="62"/>
  <c r="BP41" i="62" s="1"/>
  <c r="BS81" i="62"/>
  <c r="BS83" i="62"/>
  <c r="BS85" i="62"/>
  <c r="BS87" i="62"/>
  <c r="BS89" i="62"/>
  <c r="BR12" i="62"/>
  <c r="BS12" i="62" s="1"/>
  <c r="BO13" i="62"/>
  <c r="BP13" i="62" s="1"/>
  <c r="BQ13" i="62" s="1"/>
  <c r="BS13" i="62" s="1"/>
  <c r="BR14" i="62"/>
  <c r="BO15" i="62"/>
  <c r="BP15" i="62" s="1"/>
  <c r="BQ15" i="62" s="1"/>
  <c r="BS15" i="62" s="1"/>
  <c r="BR16" i="62"/>
  <c r="BO17" i="62"/>
  <c r="BP17" i="62" s="1"/>
  <c r="BR18" i="62"/>
  <c r="BS18" i="62" s="1"/>
  <c r="BO19" i="62"/>
  <c r="BP19" i="62" s="1"/>
  <c r="BR20" i="62"/>
  <c r="BS20" i="62" s="1"/>
  <c r="BO21" i="62"/>
  <c r="BP21" i="62" s="1"/>
  <c r="BR22" i="62"/>
  <c r="BS22" i="62" s="1"/>
  <c r="BO23" i="62"/>
  <c r="BP23" i="62" s="1"/>
  <c r="BR44" i="62"/>
  <c r="BS44" i="62" s="1"/>
  <c r="BO45" i="62"/>
  <c r="BP45" i="62" s="1"/>
  <c r="BQ45" i="62" s="1"/>
  <c r="BS45" i="62" s="1"/>
  <c r="BT45" i="62" s="1"/>
  <c r="BR46" i="62"/>
  <c r="BO47" i="62"/>
  <c r="BP47" i="62" s="1"/>
  <c r="BQ47" i="62" s="1"/>
  <c r="BS47" i="62" s="1"/>
  <c r="BT47" i="62" s="1"/>
  <c r="BR48" i="62"/>
  <c r="BO49" i="62"/>
  <c r="BP49" i="62" s="1"/>
  <c r="BR50" i="62"/>
  <c r="BS50" i="62" s="1"/>
  <c r="BO51" i="62"/>
  <c r="BP51" i="62" s="1"/>
  <c r="BR52" i="62"/>
  <c r="BS52" i="62" s="1"/>
  <c r="BO53" i="62"/>
  <c r="BP53" i="62" s="1"/>
  <c r="BR54" i="62"/>
  <c r="BS54" i="62" s="1"/>
  <c r="BO55" i="62"/>
  <c r="BP55" i="62" s="1"/>
  <c r="BR76" i="62"/>
  <c r="BS76" i="62" s="1"/>
  <c r="BO77" i="62"/>
  <c r="BP77" i="62" s="1"/>
  <c r="BQ77" i="62" s="1"/>
  <c r="BS77" i="62" s="1"/>
  <c r="BR78" i="62"/>
  <c r="BO79" i="62"/>
  <c r="BP79" i="62" s="1"/>
  <c r="BQ79" i="62" s="1"/>
  <c r="BR80" i="62"/>
  <c r="BO81" i="62"/>
  <c r="BP81" i="62" s="1"/>
  <c r="BR82" i="62"/>
  <c r="BS82" i="62" s="1"/>
  <c r="BO83" i="62"/>
  <c r="BP83" i="62" s="1"/>
  <c r="BR84" i="62"/>
  <c r="BS84" i="62" s="1"/>
  <c r="BO85" i="62"/>
  <c r="BP85" i="62" s="1"/>
  <c r="BR86" i="62"/>
  <c r="BS86" i="62" s="1"/>
  <c r="BO87" i="62"/>
  <c r="BP87" i="62" s="1"/>
  <c r="G89" i="62"/>
  <c r="H89" i="62" s="1"/>
  <c r="I89" i="62" s="1"/>
  <c r="G88" i="62"/>
  <c r="H88" i="62" s="1"/>
  <c r="I88" i="62" s="1"/>
  <c r="G87" i="62"/>
  <c r="H87" i="62" s="1"/>
  <c r="I87" i="62" s="1"/>
  <c r="G86" i="62"/>
  <c r="H86" i="62" s="1"/>
  <c r="I86" i="62" s="1"/>
  <c r="G85" i="62"/>
  <c r="H85" i="62" s="1"/>
  <c r="I85" i="62" s="1"/>
  <c r="G84" i="62"/>
  <c r="H84" i="62" s="1"/>
  <c r="I84" i="62" s="1"/>
  <c r="G83" i="62"/>
  <c r="H83" i="62" s="1"/>
  <c r="I83" i="62" s="1"/>
  <c r="G82" i="62"/>
  <c r="H82" i="62" s="1"/>
  <c r="I82" i="62" s="1"/>
  <c r="G81" i="62"/>
  <c r="H81" i="62" s="1"/>
  <c r="I81" i="62" s="1"/>
  <c r="G80" i="62"/>
  <c r="H80" i="62" s="1"/>
  <c r="I80" i="62" s="1"/>
  <c r="G79" i="62"/>
  <c r="H79" i="62" s="1"/>
  <c r="I79" i="62" s="1"/>
  <c r="G78" i="62"/>
  <c r="H78" i="62" s="1"/>
  <c r="I78" i="62" s="1"/>
  <c r="G77" i="62"/>
  <c r="H77" i="62" s="1"/>
  <c r="I77" i="62" s="1"/>
  <c r="G76" i="62"/>
  <c r="H76" i="62" s="1"/>
  <c r="AA89" i="62"/>
  <c r="AB89" i="62" s="1"/>
  <c r="AA88" i="62"/>
  <c r="AB88" i="62" s="1"/>
  <c r="AA87" i="62"/>
  <c r="AB87" i="62" s="1"/>
  <c r="AA86" i="62"/>
  <c r="AB86" i="62" s="1"/>
  <c r="AA85" i="62"/>
  <c r="AB85" i="62" s="1"/>
  <c r="AA84" i="62"/>
  <c r="AB84" i="62" s="1"/>
  <c r="AA83" i="62"/>
  <c r="AB83" i="62" s="1"/>
  <c r="AA82" i="62"/>
  <c r="AB82" i="62" s="1"/>
  <c r="AA81" i="62"/>
  <c r="AB81" i="62" s="1"/>
  <c r="AA80" i="62"/>
  <c r="AB80" i="62" s="1"/>
  <c r="AA79" i="62"/>
  <c r="AB79" i="62" s="1"/>
  <c r="AC79" i="62" s="1"/>
  <c r="AA78" i="62"/>
  <c r="AB78" i="62" s="1"/>
  <c r="AA77" i="62"/>
  <c r="AB77" i="62" s="1"/>
  <c r="AC77" i="62" s="1"/>
  <c r="AA76" i="62"/>
  <c r="AB76" i="62" s="1"/>
  <c r="AU89" i="62"/>
  <c r="AV89" i="62" s="1"/>
  <c r="AU88" i="62"/>
  <c r="AV88" i="62" s="1"/>
  <c r="AU87" i="62"/>
  <c r="AV87" i="62" s="1"/>
  <c r="AU86" i="62"/>
  <c r="AV86" i="62" s="1"/>
  <c r="AU85" i="62"/>
  <c r="AV85" i="62" s="1"/>
  <c r="AU84" i="62"/>
  <c r="AV84" i="62" s="1"/>
  <c r="AU83" i="62"/>
  <c r="AV83" i="62" s="1"/>
  <c r="AU82" i="62"/>
  <c r="AV82" i="62" s="1"/>
  <c r="AU81" i="62"/>
  <c r="AV81" i="62" s="1"/>
  <c r="AU80" i="62"/>
  <c r="AV80" i="62" s="1"/>
  <c r="AU79" i="62"/>
  <c r="AV79" i="62" s="1"/>
  <c r="AU78" i="62"/>
  <c r="AV78" i="62" s="1"/>
  <c r="AW78" i="62" s="1"/>
  <c r="AU77" i="62"/>
  <c r="AV77" i="62" s="1"/>
  <c r="AW77" i="62" s="1"/>
  <c r="AU76" i="62"/>
  <c r="AV76" i="62" s="1"/>
  <c r="AW76" i="62" s="1"/>
  <c r="S74" i="62"/>
  <c r="U74" i="62" s="1"/>
  <c r="AM74" i="62"/>
  <c r="AO74" i="62" s="1"/>
  <c r="K89" i="62"/>
  <c r="AE89" i="62"/>
  <c r="AY89" i="62"/>
  <c r="T89" i="62"/>
  <c r="U89" i="62" s="1"/>
  <c r="T88" i="62"/>
  <c r="U88" i="62" s="1"/>
  <c r="T87" i="62"/>
  <c r="U87" i="62" s="1"/>
  <c r="T86" i="62"/>
  <c r="U86" i="62" s="1"/>
  <c r="T85" i="62"/>
  <c r="U85" i="62" s="1"/>
  <c r="T84" i="62"/>
  <c r="U84" i="62" s="1"/>
  <c r="T83" i="62"/>
  <c r="U83" i="62" s="1"/>
  <c r="T82" i="62"/>
  <c r="T81" i="62"/>
  <c r="U81" i="62" s="1"/>
  <c r="T80" i="62"/>
  <c r="T79" i="62"/>
  <c r="T78" i="62"/>
  <c r="U78" i="62" s="1"/>
  <c r="T77" i="62"/>
  <c r="T76" i="62"/>
  <c r="AN89" i="62"/>
  <c r="AO89" i="62" s="1"/>
  <c r="AN88" i="62"/>
  <c r="AO88" i="62" s="1"/>
  <c r="AN87" i="62"/>
  <c r="AO87" i="62" s="1"/>
  <c r="AN86" i="62"/>
  <c r="AO86" i="62" s="1"/>
  <c r="AN85" i="62"/>
  <c r="AO85" i="62" s="1"/>
  <c r="AN84" i="62"/>
  <c r="AO84" i="62" s="1"/>
  <c r="AN83" i="62"/>
  <c r="AO83" i="62" s="1"/>
  <c r="AN82" i="62"/>
  <c r="AN81" i="62"/>
  <c r="AO81" i="62" s="1"/>
  <c r="AN80" i="62"/>
  <c r="AO80" i="62" s="1"/>
  <c r="AN79" i="62"/>
  <c r="AN78" i="62"/>
  <c r="AO78" i="62" s="1"/>
  <c r="AN77" i="62"/>
  <c r="AN76" i="62"/>
  <c r="I74" i="62"/>
  <c r="K74" i="62" s="1"/>
  <c r="AC74" i="62"/>
  <c r="AE74" i="62" s="1"/>
  <c r="J76" i="62"/>
  <c r="Q76" i="62"/>
  <c r="R76" i="62" s="1"/>
  <c r="AD76" i="62"/>
  <c r="AK76" i="62"/>
  <c r="AL76" i="62" s="1"/>
  <c r="AX76" i="62"/>
  <c r="J77" i="62"/>
  <c r="Q77" i="62"/>
  <c r="R77" i="62" s="1"/>
  <c r="S77" i="62" s="1"/>
  <c r="AD77" i="62"/>
  <c r="AK77" i="62"/>
  <c r="AL77" i="62" s="1"/>
  <c r="AM77" i="62" s="1"/>
  <c r="AX77" i="62"/>
  <c r="J78" i="62"/>
  <c r="K78" i="62" s="1"/>
  <c r="Q78" i="62"/>
  <c r="R78" i="62" s="1"/>
  <c r="AD78" i="62"/>
  <c r="AE78" i="62" s="1"/>
  <c r="AK78" i="62"/>
  <c r="AL78" i="62" s="1"/>
  <c r="AX78" i="62"/>
  <c r="AY78" i="62" s="1"/>
  <c r="J79" i="62"/>
  <c r="Q79" i="62"/>
  <c r="R79" i="62" s="1"/>
  <c r="S79" i="62" s="1"/>
  <c r="AD79" i="62"/>
  <c r="AK79" i="62"/>
  <c r="AL79" i="62" s="1"/>
  <c r="AM79" i="62" s="1"/>
  <c r="AX79" i="62"/>
  <c r="AY79" i="62" s="1"/>
  <c r="J80" i="62"/>
  <c r="K80" i="62" s="1"/>
  <c r="Q80" i="62"/>
  <c r="R80" i="62" s="1"/>
  <c r="S80" i="62" s="1"/>
  <c r="AD80" i="62"/>
  <c r="AE80" i="62" s="1"/>
  <c r="AK80" i="62"/>
  <c r="AL80" i="62" s="1"/>
  <c r="AX80" i="62"/>
  <c r="AY80" i="62" s="1"/>
  <c r="J81" i="62"/>
  <c r="Q81" i="62"/>
  <c r="R81" i="62" s="1"/>
  <c r="AD81" i="62"/>
  <c r="AE81" i="62" s="1"/>
  <c r="AK81" i="62"/>
  <c r="AL81" i="62" s="1"/>
  <c r="AX81" i="62"/>
  <c r="AY81" i="62" s="1"/>
  <c r="J82" i="62"/>
  <c r="K82" i="62" s="1"/>
  <c r="Q82" i="62"/>
  <c r="R82" i="62" s="1"/>
  <c r="S82" i="62" s="1"/>
  <c r="AD82" i="62"/>
  <c r="AE82" i="62" s="1"/>
  <c r="AK82" i="62"/>
  <c r="AL82" i="62" s="1"/>
  <c r="AM82" i="62" s="1"/>
  <c r="AX82" i="62"/>
  <c r="AY82" i="62" s="1"/>
  <c r="J83" i="62"/>
  <c r="Q83" i="62"/>
  <c r="R83" i="62" s="1"/>
  <c r="AD83" i="62"/>
  <c r="AE83" i="62" s="1"/>
  <c r="AK83" i="62"/>
  <c r="AL83" i="62" s="1"/>
  <c r="AX83" i="62"/>
  <c r="AY83" i="62" s="1"/>
  <c r="J84" i="62"/>
  <c r="K84" i="62" s="1"/>
  <c r="Q84" i="62"/>
  <c r="R84" i="62" s="1"/>
  <c r="AD84" i="62"/>
  <c r="AE84" i="62" s="1"/>
  <c r="AK84" i="62"/>
  <c r="AL84" i="62" s="1"/>
  <c r="AX84" i="62"/>
  <c r="AY84" i="62" s="1"/>
  <c r="J85" i="62"/>
  <c r="Q85" i="62"/>
  <c r="R85" i="62" s="1"/>
  <c r="AD85" i="62"/>
  <c r="AE85" i="62" s="1"/>
  <c r="AK85" i="62"/>
  <c r="AL85" i="62" s="1"/>
  <c r="AX85" i="62"/>
  <c r="AY85" i="62" s="1"/>
  <c r="J86" i="62"/>
  <c r="K86" i="62" s="1"/>
  <c r="Q86" i="62"/>
  <c r="R86" i="62" s="1"/>
  <c r="AD86" i="62"/>
  <c r="AE86" i="62" s="1"/>
  <c r="AK86" i="62"/>
  <c r="AL86" i="62" s="1"/>
  <c r="AX86" i="62"/>
  <c r="AY86" i="62" s="1"/>
  <c r="J87" i="62"/>
  <c r="Q87" i="62"/>
  <c r="R87" i="62" s="1"/>
  <c r="AD87" i="62"/>
  <c r="AE87" i="62" s="1"/>
  <c r="AK87" i="62"/>
  <c r="AL87" i="62" s="1"/>
  <c r="AX87" i="62"/>
  <c r="AY87" i="62" s="1"/>
  <c r="J88" i="62"/>
  <c r="K88" i="62" s="1"/>
  <c r="Q88" i="62"/>
  <c r="R88" i="62" s="1"/>
  <c r="AD88" i="62"/>
  <c r="AE88" i="62" s="1"/>
  <c r="AK88" i="62"/>
  <c r="AL88" i="62" s="1"/>
  <c r="AX88" i="62"/>
  <c r="AY88" i="62" s="1"/>
  <c r="AP58" i="62"/>
  <c r="G73" i="62"/>
  <c r="H73" i="62" s="1"/>
  <c r="I73" i="62" s="1"/>
  <c r="G72" i="62"/>
  <c r="H72" i="62" s="1"/>
  <c r="I72" i="62" s="1"/>
  <c r="G71" i="62"/>
  <c r="H71" i="62" s="1"/>
  <c r="I71" i="62" s="1"/>
  <c r="G70" i="62"/>
  <c r="H70" i="62" s="1"/>
  <c r="I70" i="62" s="1"/>
  <c r="G69" i="62"/>
  <c r="H69" i="62" s="1"/>
  <c r="I69" i="62" s="1"/>
  <c r="G68" i="62"/>
  <c r="H68" i="62" s="1"/>
  <c r="I68" i="62" s="1"/>
  <c r="G67" i="62"/>
  <c r="H67" i="62" s="1"/>
  <c r="I67" i="62" s="1"/>
  <c r="G66" i="62"/>
  <c r="H66" i="62" s="1"/>
  <c r="I66" i="62" s="1"/>
  <c r="G65" i="62"/>
  <c r="H65" i="62" s="1"/>
  <c r="I65" i="62" s="1"/>
  <c r="G64" i="62"/>
  <c r="H64" i="62" s="1"/>
  <c r="I64" i="62" s="1"/>
  <c r="G63" i="62"/>
  <c r="H63" i="62" s="1"/>
  <c r="I63" i="62" s="1"/>
  <c r="G62" i="62"/>
  <c r="H62" i="62" s="1"/>
  <c r="I62" i="62" s="1"/>
  <c r="G61" i="62"/>
  <c r="H61" i="62" s="1"/>
  <c r="I61" i="62" s="1"/>
  <c r="G60" i="62"/>
  <c r="H60" i="62" s="1"/>
  <c r="J73" i="62"/>
  <c r="J72" i="62"/>
  <c r="J71" i="62"/>
  <c r="J70" i="62"/>
  <c r="J69" i="62"/>
  <c r="J68" i="62"/>
  <c r="J67" i="62"/>
  <c r="J66" i="62"/>
  <c r="J65" i="62"/>
  <c r="J64" i="62"/>
  <c r="J63" i="62"/>
  <c r="J62" i="62"/>
  <c r="J61" i="62"/>
  <c r="J60" i="62"/>
  <c r="AA73" i="62"/>
  <c r="AB73" i="62" s="1"/>
  <c r="AA72" i="62"/>
  <c r="AB72" i="62" s="1"/>
  <c r="AA71" i="62"/>
  <c r="AB71" i="62" s="1"/>
  <c r="AA70" i="62"/>
  <c r="AB70" i="62" s="1"/>
  <c r="AA69" i="62"/>
  <c r="AB69" i="62" s="1"/>
  <c r="AA68" i="62"/>
  <c r="AB68" i="62" s="1"/>
  <c r="AA67" i="62"/>
  <c r="AB67" i="62" s="1"/>
  <c r="AA66" i="62"/>
  <c r="AB66" i="62" s="1"/>
  <c r="AA65" i="62"/>
  <c r="AB65" i="62" s="1"/>
  <c r="AA64" i="62"/>
  <c r="AB64" i="62" s="1"/>
  <c r="AA63" i="62"/>
  <c r="AB63" i="62" s="1"/>
  <c r="AC63" i="62" s="1"/>
  <c r="AA62" i="62"/>
  <c r="AB62" i="62" s="1"/>
  <c r="AA61" i="62"/>
  <c r="AB61" i="62" s="1"/>
  <c r="AC61" i="62" s="1"/>
  <c r="AA60" i="62"/>
  <c r="AB60" i="62" s="1"/>
  <c r="AD73" i="62"/>
  <c r="AD72" i="62"/>
  <c r="AE72" i="62" s="1"/>
  <c r="AD71" i="62"/>
  <c r="AE71" i="62" s="1"/>
  <c r="AD70" i="62"/>
  <c r="AE70" i="62" s="1"/>
  <c r="AD69" i="62"/>
  <c r="AE69" i="62" s="1"/>
  <c r="AD68" i="62"/>
  <c r="AE68" i="62" s="1"/>
  <c r="AD67" i="62"/>
  <c r="AD66" i="62"/>
  <c r="AE66" i="62" s="1"/>
  <c r="AD65" i="62"/>
  <c r="AE65" i="62" s="1"/>
  <c r="AD64" i="62"/>
  <c r="AE64" i="62" s="1"/>
  <c r="AD63" i="62"/>
  <c r="AD62" i="62"/>
  <c r="AE62" i="62" s="1"/>
  <c r="AD61" i="62"/>
  <c r="AD60" i="62"/>
  <c r="AU73" i="62"/>
  <c r="AV73" i="62" s="1"/>
  <c r="AU72" i="62"/>
  <c r="AV72" i="62" s="1"/>
  <c r="AU71" i="62"/>
  <c r="AV71" i="62" s="1"/>
  <c r="AU70" i="62"/>
  <c r="AV70" i="62" s="1"/>
  <c r="AU69" i="62"/>
  <c r="AV69" i="62" s="1"/>
  <c r="AU68" i="62"/>
  <c r="AV68" i="62" s="1"/>
  <c r="AU67" i="62"/>
  <c r="AV67" i="62" s="1"/>
  <c r="AU66" i="62"/>
  <c r="AV66" i="62" s="1"/>
  <c r="AU65" i="62"/>
  <c r="AV65" i="62" s="1"/>
  <c r="AU64" i="62"/>
  <c r="AV64" i="62" s="1"/>
  <c r="AU63" i="62"/>
  <c r="AV63" i="62" s="1"/>
  <c r="AU62" i="62"/>
  <c r="AV62" i="62" s="1"/>
  <c r="AW62" i="62" s="1"/>
  <c r="AU61" i="62"/>
  <c r="AV61" i="62" s="1"/>
  <c r="AW61" i="62" s="1"/>
  <c r="AU60" i="62"/>
  <c r="AV60" i="62" s="1"/>
  <c r="AW60" i="62" s="1"/>
  <c r="AY60" i="62" s="1"/>
  <c r="AX73" i="62"/>
  <c r="AY73" i="62" s="1"/>
  <c r="AX72" i="62"/>
  <c r="AX71" i="62"/>
  <c r="AX70" i="62"/>
  <c r="AY70" i="62" s="1"/>
  <c r="AX69" i="62"/>
  <c r="AX68" i="62"/>
  <c r="AX67" i="62"/>
  <c r="AY67" i="62" s="1"/>
  <c r="AX66" i="62"/>
  <c r="AY66" i="62" s="1"/>
  <c r="AX65" i="62"/>
  <c r="AY65" i="62" s="1"/>
  <c r="AX64" i="62"/>
  <c r="AY64" i="62" s="1"/>
  <c r="AX63" i="62"/>
  <c r="AY63" i="62" s="1"/>
  <c r="AX62" i="62"/>
  <c r="AX61" i="62"/>
  <c r="AX60" i="62"/>
  <c r="Q73" i="62"/>
  <c r="R73" i="62" s="1"/>
  <c r="Q72" i="62"/>
  <c r="R72" i="62" s="1"/>
  <c r="Q71" i="62"/>
  <c r="R71" i="62" s="1"/>
  <c r="Q70" i="62"/>
  <c r="R70" i="62" s="1"/>
  <c r="Q69" i="62"/>
  <c r="R69" i="62" s="1"/>
  <c r="Q68" i="62"/>
  <c r="R68" i="62" s="1"/>
  <c r="Q67" i="62"/>
  <c r="R67" i="62" s="1"/>
  <c r="Q66" i="62"/>
  <c r="R66" i="62" s="1"/>
  <c r="S66" i="62" s="1"/>
  <c r="Q65" i="62"/>
  <c r="R65" i="62" s="1"/>
  <c r="Q64" i="62"/>
  <c r="R64" i="62" s="1"/>
  <c r="S64" i="62" s="1"/>
  <c r="Q63" i="62"/>
  <c r="R63" i="62" s="1"/>
  <c r="S63" i="62" s="1"/>
  <c r="Q62" i="62"/>
  <c r="R62" i="62" s="1"/>
  <c r="Q61" i="62"/>
  <c r="R61" i="62" s="1"/>
  <c r="S61" i="62" s="1"/>
  <c r="Q60" i="62"/>
  <c r="R60" i="62" s="1"/>
  <c r="T73" i="62"/>
  <c r="U73" i="62" s="1"/>
  <c r="T72" i="62"/>
  <c r="U72" i="62" s="1"/>
  <c r="T71" i="62"/>
  <c r="U71" i="62" s="1"/>
  <c r="T70" i="62"/>
  <c r="U70" i="62" s="1"/>
  <c r="T69" i="62"/>
  <c r="U69" i="62" s="1"/>
  <c r="T68" i="62"/>
  <c r="U68" i="62" s="1"/>
  <c r="T67" i="62"/>
  <c r="U67" i="62" s="1"/>
  <c r="T66" i="62"/>
  <c r="T65" i="62"/>
  <c r="U65" i="62" s="1"/>
  <c r="T64" i="62"/>
  <c r="T63" i="62"/>
  <c r="T62" i="62"/>
  <c r="U62" i="62" s="1"/>
  <c r="T61" i="62"/>
  <c r="T60" i="62"/>
  <c r="AK73" i="62"/>
  <c r="AL73" i="62" s="1"/>
  <c r="AK72" i="62"/>
  <c r="AL72" i="62" s="1"/>
  <c r="AK71" i="62"/>
  <c r="AL71" i="62" s="1"/>
  <c r="AK70" i="62"/>
  <c r="AL70" i="62" s="1"/>
  <c r="AK69" i="62"/>
  <c r="AL69" i="62" s="1"/>
  <c r="AK68" i="62"/>
  <c r="AL68" i="62" s="1"/>
  <c r="AK67" i="62"/>
  <c r="AL67" i="62" s="1"/>
  <c r="AK66" i="62"/>
  <c r="AL66" i="62" s="1"/>
  <c r="AM66" i="62" s="1"/>
  <c r="AK65" i="62"/>
  <c r="AL65" i="62" s="1"/>
  <c r="AK64" i="62"/>
  <c r="AL64" i="62" s="1"/>
  <c r="AK63" i="62"/>
  <c r="AL63" i="62" s="1"/>
  <c r="AM63" i="62" s="1"/>
  <c r="AK62" i="62"/>
  <c r="AL62" i="62" s="1"/>
  <c r="AK61" i="62"/>
  <c r="AL61" i="62" s="1"/>
  <c r="AM61" i="62" s="1"/>
  <c r="AK60" i="62"/>
  <c r="AL60" i="62" s="1"/>
  <c r="AN73" i="62"/>
  <c r="AO73" i="62" s="1"/>
  <c r="AN72" i="62"/>
  <c r="AO72" i="62" s="1"/>
  <c r="AN71" i="62"/>
  <c r="AO71" i="62" s="1"/>
  <c r="AN70" i="62"/>
  <c r="AO70" i="62" s="1"/>
  <c r="AN69" i="62"/>
  <c r="AO69" i="62" s="1"/>
  <c r="AN68" i="62"/>
  <c r="AO68" i="62" s="1"/>
  <c r="AN67" i="62"/>
  <c r="AO67" i="62" s="1"/>
  <c r="AN66" i="62"/>
  <c r="AN65" i="62"/>
  <c r="AO65" i="62" s="1"/>
  <c r="AN64" i="62"/>
  <c r="AO64" i="62" s="1"/>
  <c r="AN63" i="62"/>
  <c r="AN62" i="62"/>
  <c r="AO62" i="62" s="1"/>
  <c r="AN61" i="62"/>
  <c r="AN60" i="62"/>
  <c r="I58" i="62"/>
  <c r="K58" i="62" s="1"/>
  <c r="AC58" i="62"/>
  <c r="AE58" i="62" s="1"/>
  <c r="AW58" i="62"/>
  <c r="AY58" i="62" s="1"/>
  <c r="AE67" i="62"/>
  <c r="AY68" i="62"/>
  <c r="AY69" i="62"/>
  <c r="AY71" i="62"/>
  <c r="AY72" i="62"/>
  <c r="AE73" i="62"/>
  <c r="Q57" i="62"/>
  <c r="R57" i="62" s="1"/>
  <c r="Q56" i="62"/>
  <c r="R56" i="62" s="1"/>
  <c r="Q55" i="62"/>
  <c r="R55" i="62" s="1"/>
  <c r="Q54" i="62"/>
  <c r="R54" i="62" s="1"/>
  <c r="Q53" i="62"/>
  <c r="R53" i="62" s="1"/>
  <c r="Q52" i="62"/>
  <c r="R52" i="62" s="1"/>
  <c r="Q51" i="62"/>
  <c r="R51" i="62" s="1"/>
  <c r="Q50" i="62"/>
  <c r="R50" i="62" s="1"/>
  <c r="S50" i="62" s="1"/>
  <c r="Q49" i="62"/>
  <c r="R49" i="62" s="1"/>
  <c r="Q48" i="62"/>
  <c r="R48" i="62" s="1"/>
  <c r="S48" i="62" s="1"/>
  <c r="Q47" i="62"/>
  <c r="R47" i="62" s="1"/>
  <c r="S47" i="62" s="1"/>
  <c r="Q46" i="62"/>
  <c r="R46" i="62" s="1"/>
  <c r="Q45" i="62"/>
  <c r="R45" i="62" s="1"/>
  <c r="S45" i="62" s="1"/>
  <c r="Q44" i="62"/>
  <c r="R44" i="62" s="1"/>
  <c r="AK57" i="62"/>
  <c r="AL57" i="62" s="1"/>
  <c r="AK56" i="62"/>
  <c r="AL56" i="62" s="1"/>
  <c r="AK55" i="62"/>
  <c r="AL55" i="62" s="1"/>
  <c r="AK54" i="62"/>
  <c r="AL54" i="62" s="1"/>
  <c r="AK53" i="62"/>
  <c r="AL53" i="62" s="1"/>
  <c r="AK52" i="62"/>
  <c r="AL52" i="62" s="1"/>
  <c r="AK51" i="62"/>
  <c r="AL51" i="62" s="1"/>
  <c r="AK50" i="62"/>
  <c r="AL50" i="62" s="1"/>
  <c r="AM50" i="62" s="1"/>
  <c r="AK49" i="62"/>
  <c r="AL49" i="62" s="1"/>
  <c r="AK48" i="62"/>
  <c r="AL48" i="62" s="1"/>
  <c r="AK47" i="62"/>
  <c r="AL47" i="62" s="1"/>
  <c r="AM47" i="62" s="1"/>
  <c r="AK46" i="62"/>
  <c r="AL46" i="62" s="1"/>
  <c r="AK45" i="62"/>
  <c r="AL45" i="62" s="1"/>
  <c r="AM45" i="62" s="1"/>
  <c r="AK44" i="62"/>
  <c r="AL44" i="62" s="1"/>
  <c r="J57" i="62"/>
  <c r="K57" i="62" s="1"/>
  <c r="J56" i="62"/>
  <c r="J55" i="62"/>
  <c r="J54" i="62"/>
  <c r="J53" i="62"/>
  <c r="J52" i="62"/>
  <c r="J51" i="62"/>
  <c r="J50" i="62"/>
  <c r="J49" i="62"/>
  <c r="J48" i="62"/>
  <c r="J47" i="62"/>
  <c r="J46" i="62"/>
  <c r="J45" i="62"/>
  <c r="J44" i="62"/>
  <c r="AD57" i="62"/>
  <c r="AE57" i="62" s="1"/>
  <c r="AD56" i="62"/>
  <c r="AE56" i="62" s="1"/>
  <c r="AD55" i="62"/>
  <c r="AE55" i="62" s="1"/>
  <c r="AD54" i="62"/>
  <c r="AE54" i="62" s="1"/>
  <c r="AD53" i="62"/>
  <c r="AE53" i="62" s="1"/>
  <c r="AD52" i="62"/>
  <c r="AE52" i="62" s="1"/>
  <c r="AD51" i="62"/>
  <c r="AE51" i="62" s="1"/>
  <c r="AD50" i="62"/>
  <c r="AE50" i="62" s="1"/>
  <c r="AD49" i="62"/>
  <c r="AE49" i="62" s="1"/>
  <c r="AD48" i="62"/>
  <c r="AE48" i="62" s="1"/>
  <c r="AD47" i="62"/>
  <c r="AD46" i="62"/>
  <c r="AE46" i="62" s="1"/>
  <c r="AD45" i="62"/>
  <c r="AD44" i="62"/>
  <c r="AX57" i="62"/>
  <c r="AY57" i="62" s="1"/>
  <c r="AX56" i="62"/>
  <c r="AY56" i="62" s="1"/>
  <c r="AX55" i="62"/>
  <c r="AY55" i="62" s="1"/>
  <c r="AX54" i="62"/>
  <c r="AY54" i="62" s="1"/>
  <c r="AX53" i="62"/>
  <c r="AY53" i="62" s="1"/>
  <c r="AX52" i="62"/>
  <c r="AY52" i="62" s="1"/>
  <c r="AX51" i="62"/>
  <c r="AY51" i="62" s="1"/>
  <c r="AX50" i="62"/>
  <c r="AY50" i="62" s="1"/>
  <c r="AX49" i="62"/>
  <c r="AY49" i="62" s="1"/>
  <c r="AX48" i="62"/>
  <c r="AY48" i="62" s="1"/>
  <c r="AX47" i="62"/>
  <c r="AY47" i="62" s="1"/>
  <c r="AX46" i="62"/>
  <c r="AX45" i="62"/>
  <c r="AX44" i="62"/>
  <c r="T44" i="62"/>
  <c r="AN44" i="62"/>
  <c r="T45" i="62"/>
  <c r="AN45" i="62"/>
  <c r="T46" i="62"/>
  <c r="AN46" i="62"/>
  <c r="AO46" i="62" s="1"/>
  <c r="T47" i="62"/>
  <c r="AN47" i="62"/>
  <c r="T48" i="62"/>
  <c r="AN48" i="62"/>
  <c r="AO48" i="62" s="1"/>
  <c r="T49" i="62"/>
  <c r="U49" i="62" s="1"/>
  <c r="AN49" i="62"/>
  <c r="AO49" i="62" s="1"/>
  <c r="T50" i="62"/>
  <c r="AN50" i="62"/>
  <c r="T51" i="62"/>
  <c r="U51" i="62" s="1"/>
  <c r="AN51" i="62"/>
  <c r="AO51" i="62" s="1"/>
  <c r="T52" i="62"/>
  <c r="U52" i="62" s="1"/>
  <c r="AN52" i="62"/>
  <c r="AO52" i="62" s="1"/>
  <c r="T53" i="62"/>
  <c r="U53" i="62" s="1"/>
  <c r="AN53" i="62"/>
  <c r="AO53" i="62" s="1"/>
  <c r="T54" i="62"/>
  <c r="U54" i="62" s="1"/>
  <c r="AN54" i="62"/>
  <c r="AO54" i="62" s="1"/>
  <c r="T55" i="62"/>
  <c r="U55" i="62" s="1"/>
  <c r="AN55" i="62"/>
  <c r="AO55" i="62" s="1"/>
  <c r="T56" i="62"/>
  <c r="U56" i="62" s="1"/>
  <c r="AN56" i="62"/>
  <c r="AO56" i="62" s="1"/>
  <c r="S42" i="62"/>
  <c r="U42" i="62" s="1"/>
  <c r="AM42" i="62"/>
  <c r="AO42" i="62" s="1"/>
  <c r="U46" i="62"/>
  <c r="U57" i="62"/>
  <c r="AO57" i="62"/>
  <c r="G41" i="62"/>
  <c r="H41" i="62" s="1"/>
  <c r="I41" i="62" s="1"/>
  <c r="K41" i="62" s="1"/>
  <c r="G40" i="62"/>
  <c r="H40" i="62" s="1"/>
  <c r="I40" i="62" s="1"/>
  <c r="G39" i="62"/>
  <c r="H39" i="62" s="1"/>
  <c r="I39" i="62" s="1"/>
  <c r="G38" i="62"/>
  <c r="H38" i="62" s="1"/>
  <c r="I38" i="62" s="1"/>
  <c r="G37" i="62"/>
  <c r="H37" i="62" s="1"/>
  <c r="I37" i="62" s="1"/>
  <c r="G36" i="62"/>
  <c r="H36" i="62" s="1"/>
  <c r="I36" i="62" s="1"/>
  <c r="G35" i="62"/>
  <c r="H35" i="62" s="1"/>
  <c r="I35" i="62" s="1"/>
  <c r="G34" i="62"/>
  <c r="H34" i="62" s="1"/>
  <c r="I34" i="62" s="1"/>
  <c r="G33" i="62"/>
  <c r="H33" i="62" s="1"/>
  <c r="I33" i="62" s="1"/>
  <c r="G32" i="62"/>
  <c r="H32" i="62" s="1"/>
  <c r="I32" i="62" s="1"/>
  <c r="G31" i="62"/>
  <c r="H31" i="62" s="1"/>
  <c r="I31" i="62" s="1"/>
  <c r="G30" i="62"/>
  <c r="H30" i="62" s="1"/>
  <c r="I30" i="62" s="1"/>
  <c r="G29" i="62"/>
  <c r="H29" i="62" s="1"/>
  <c r="I29" i="62" s="1"/>
  <c r="G28" i="62"/>
  <c r="H28" i="62" s="1"/>
  <c r="AA41" i="62"/>
  <c r="AB41" i="62" s="1"/>
  <c r="AA40" i="62"/>
  <c r="AB40" i="62" s="1"/>
  <c r="AA39" i="62"/>
  <c r="AB39" i="62" s="1"/>
  <c r="AA38" i="62"/>
  <c r="AB38" i="62" s="1"/>
  <c r="AA37" i="62"/>
  <c r="AB37" i="62" s="1"/>
  <c r="AA36" i="62"/>
  <c r="AB36" i="62" s="1"/>
  <c r="AA35" i="62"/>
  <c r="AB35" i="62" s="1"/>
  <c r="AA34" i="62"/>
  <c r="AB34" i="62" s="1"/>
  <c r="AA33" i="62"/>
  <c r="AB33" i="62" s="1"/>
  <c r="AA32" i="62"/>
  <c r="AB32" i="62" s="1"/>
  <c r="AA31" i="62"/>
  <c r="AB31" i="62" s="1"/>
  <c r="AC31" i="62" s="1"/>
  <c r="AA30" i="62"/>
  <c r="AB30" i="62" s="1"/>
  <c r="AA29" i="62"/>
  <c r="AB29" i="62" s="1"/>
  <c r="AU41" i="62"/>
  <c r="AV41" i="62" s="1"/>
  <c r="AU40" i="62"/>
  <c r="AV40" i="62" s="1"/>
  <c r="AU39" i="62"/>
  <c r="AV39" i="62" s="1"/>
  <c r="AU38" i="62"/>
  <c r="AV38" i="62" s="1"/>
  <c r="AU37" i="62"/>
  <c r="AV37" i="62" s="1"/>
  <c r="AU36" i="62"/>
  <c r="AV36" i="62" s="1"/>
  <c r="AU35" i="62"/>
  <c r="AV35" i="62" s="1"/>
  <c r="AU34" i="62"/>
  <c r="AV34" i="62" s="1"/>
  <c r="AU33" i="62"/>
  <c r="AV33" i="62" s="1"/>
  <c r="AU32" i="62"/>
  <c r="AV32" i="62" s="1"/>
  <c r="AU31" i="62"/>
  <c r="AV31" i="62" s="1"/>
  <c r="AU30" i="62"/>
  <c r="AV30" i="62" s="1"/>
  <c r="AW30" i="62" s="1"/>
  <c r="AU29" i="62"/>
  <c r="AV29" i="62" s="1"/>
  <c r="AW29" i="62" s="1"/>
  <c r="AU28" i="62"/>
  <c r="AV28" i="62" s="1"/>
  <c r="AW28" i="62" s="1"/>
  <c r="S26" i="62"/>
  <c r="U26" i="62" s="1"/>
  <c r="AM26" i="62"/>
  <c r="AO26" i="62" s="1"/>
  <c r="AE41" i="62"/>
  <c r="AY41" i="62"/>
  <c r="T41" i="62"/>
  <c r="U41" i="62" s="1"/>
  <c r="T40" i="62"/>
  <c r="U40" i="62" s="1"/>
  <c r="T39" i="62"/>
  <c r="U39" i="62" s="1"/>
  <c r="T38" i="62"/>
  <c r="U38" i="62" s="1"/>
  <c r="T37" i="62"/>
  <c r="U37" i="62" s="1"/>
  <c r="T36" i="62"/>
  <c r="U36" i="62" s="1"/>
  <c r="T35" i="62"/>
  <c r="U35" i="62" s="1"/>
  <c r="T34" i="62"/>
  <c r="T33" i="62"/>
  <c r="U33" i="62" s="1"/>
  <c r="T32" i="62"/>
  <c r="T31" i="62"/>
  <c r="T30" i="62"/>
  <c r="U30" i="62" s="1"/>
  <c r="T29" i="62"/>
  <c r="AN41" i="62"/>
  <c r="AO41" i="62" s="1"/>
  <c r="AN40" i="62"/>
  <c r="AO40" i="62" s="1"/>
  <c r="AN39" i="62"/>
  <c r="AO39" i="62" s="1"/>
  <c r="AN38" i="62"/>
  <c r="AO38" i="62" s="1"/>
  <c r="AN37" i="62"/>
  <c r="AO37" i="62" s="1"/>
  <c r="AN36" i="62"/>
  <c r="AO36" i="62" s="1"/>
  <c r="AN35" i="62"/>
  <c r="AO35" i="62" s="1"/>
  <c r="AN34" i="62"/>
  <c r="AN33" i="62"/>
  <c r="AO33" i="62" s="1"/>
  <c r="AN32" i="62"/>
  <c r="AO32" i="62" s="1"/>
  <c r="AN31" i="62"/>
  <c r="AN30" i="62"/>
  <c r="AO30" i="62" s="1"/>
  <c r="AN29" i="62"/>
  <c r="AN28" i="62"/>
  <c r="I26" i="62"/>
  <c r="K26" i="62" s="1"/>
  <c r="AC26" i="62"/>
  <c r="AE26" i="62" s="1"/>
  <c r="AW26" i="62"/>
  <c r="AY26" i="62" s="1"/>
  <c r="J28" i="62"/>
  <c r="AD28" i="62"/>
  <c r="AE28" i="62" s="1"/>
  <c r="AK28" i="62"/>
  <c r="AL28" i="62" s="1"/>
  <c r="AX28" i="62"/>
  <c r="J29" i="62"/>
  <c r="Q29" i="62"/>
  <c r="R29" i="62" s="1"/>
  <c r="S29" i="62" s="1"/>
  <c r="AD29" i="62"/>
  <c r="AK29" i="62"/>
  <c r="AL29" i="62" s="1"/>
  <c r="AM29" i="62" s="1"/>
  <c r="AX29" i="62"/>
  <c r="J30" i="62"/>
  <c r="Q30" i="62"/>
  <c r="R30" i="62" s="1"/>
  <c r="AD30" i="62"/>
  <c r="AE30" i="62" s="1"/>
  <c r="AK30" i="62"/>
  <c r="AL30" i="62" s="1"/>
  <c r="AX30" i="62"/>
  <c r="J31" i="62"/>
  <c r="Q31" i="62"/>
  <c r="R31" i="62" s="1"/>
  <c r="S31" i="62" s="1"/>
  <c r="AD31" i="62"/>
  <c r="AK31" i="62"/>
  <c r="AL31" i="62" s="1"/>
  <c r="AM31" i="62" s="1"/>
  <c r="AX31" i="62"/>
  <c r="AY31" i="62" s="1"/>
  <c r="J32" i="62"/>
  <c r="Q32" i="62"/>
  <c r="R32" i="62" s="1"/>
  <c r="S32" i="62" s="1"/>
  <c r="AD32" i="62"/>
  <c r="AE32" i="62" s="1"/>
  <c r="AK32" i="62"/>
  <c r="AL32" i="62" s="1"/>
  <c r="AX32" i="62"/>
  <c r="AY32" i="62" s="1"/>
  <c r="J33" i="62"/>
  <c r="Q33" i="62"/>
  <c r="R33" i="62" s="1"/>
  <c r="AD33" i="62"/>
  <c r="AE33" i="62" s="1"/>
  <c r="AK33" i="62"/>
  <c r="AL33" i="62" s="1"/>
  <c r="AX33" i="62"/>
  <c r="AY33" i="62" s="1"/>
  <c r="J34" i="62"/>
  <c r="Q34" i="62"/>
  <c r="R34" i="62" s="1"/>
  <c r="S34" i="62" s="1"/>
  <c r="AD34" i="62"/>
  <c r="AE34" i="62" s="1"/>
  <c r="AK34" i="62"/>
  <c r="AL34" i="62" s="1"/>
  <c r="AM34" i="62" s="1"/>
  <c r="AX34" i="62"/>
  <c r="AY34" i="62" s="1"/>
  <c r="J35" i="62"/>
  <c r="Q35" i="62"/>
  <c r="R35" i="62" s="1"/>
  <c r="AD35" i="62"/>
  <c r="AE35" i="62" s="1"/>
  <c r="AK35" i="62"/>
  <c r="AL35" i="62" s="1"/>
  <c r="AX35" i="62"/>
  <c r="AY35" i="62" s="1"/>
  <c r="J36" i="62"/>
  <c r="Q36" i="62"/>
  <c r="R36" i="62" s="1"/>
  <c r="AD36" i="62"/>
  <c r="AE36" i="62" s="1"/>
  <c r="AK36" i="62"/>
  <c r="AL36" i="62" s="1"/>
  <c r="AX36" i="62"/>
  <c r="AY36" i="62" s="1"/>
  <c r="J37" i="62"/>
  <c r="Q37" i="62"/>
  <c r="R37" i="62" s="1"/>
  <c r="AD37" i="62"/>
  <c r="AE37" i="62" s="1"/>
  <c r="AK37" i="62"/>
  <c r="AL37" i="62" s="1"/>
  <c r="AX37" i="62"/>
  <c r="AY37" i="62" s="1"/>
  <c r="J38" i="62"/>
  <c r="Q38" i="62"/>
  <c r="R38" i="62" s="1"/>
  <c r="AD38" i="62"/>
  <c r="AE38" i="62" s="1"/>
  <c r="AK38" i="62"/>
  <c r="AL38" i="62" s="1"/>
  <c r="AX38" i="62"/>
  <c r="AY38" i="62" s="1"/>
  <c r="J39" i="62"/>
  <c r="Q39" i="62"/>
  <c r="R39" i="62" s="1"/>
  <c r="AD39" i="62"/>
  <c r="AE39" i="62" s="1"/>
  <c r="AK39" i="62"/>
  <c r="AL39" i="62" s="1"/>
  <c r="AX39" i="62"/>
  <c r="AY39" i="62" s="1"/>
  <c r="J40" i="62"/>
  <c r="Q40" i="62"/>
  <c r="R40" i="62" s="1"/>
  <c r="AD40" i="62"/>
  <c r="AE40" i="62" s="1"/>
  <c r="AK40" i="62"/>
  <c r="AL40" i="62" s="1"/>
  <c r="AX40" i="62"/>
  <c r="AY40" i="62" s="1"/>
  <c r="AY25" i="62"/>
  <c r="AW10" i="62"/>
  <c r="AY10" i="62" s="1"/>
  <c r="AX12" i="62"/>
  <c r="AX13" i="62"/>
  <c r="AX14" i="62"/>
  <c r="AX15" i="62"/>
  <c r="AY15" i="62" s="1"/>
  <c r="AX16" i="62"/>
  <c r="AY16" i="62" s="1"/>
  <c r="AX17" i="62"/>
  <c r="AY17" i="62" s="1"/>
  <c r="AX18" i="62"/>
  <c r="AY18" i="62" s="1"/>
  <c r="AX19" i="62"/>
  <c r="AY19" i="62" s="1"/>
  <c r="AX20" i="62"/>
  <c r="AY20" i="62" s="1"/>
  <c r="AX21" i="62"/>
  <c r="AY21" i="62" s="1"/>
  <c r="AX22" i="62"/>
  <c r="AY22" i="62" s="1"/>
  <c r="AX23" i="62"/>
  <c r="AY23" i="62" s="1"/>
  <c r="AX24" i="62"/>
  <c r="AY24" i="62" s="1"/>
  <c r="AU12" i="62"/>
  <c r="AV12" i="62" s="1"/>
  <c r="AW12" i="62" s="1"/>
  <c r="AU13" i="62"/>
  <c r="AV13" i="62" s="1"/>
  <c r="AW13" i="62" s="1"/>
  <c r="AU14" i="62"/>
  <c r="AV14" i="62" s="1"/>
  <c r="AW14" i="62" s="1"/>
  <c r="AU15" i="62"/>
  <c r="AV15" i="62" s="1"/>
  <c r="AU16" i="62"/>
  <c r="AV16" i="62" s="1"/>
  <c r="AU17" i="62"/>
  <c r="AV17" i="62" s="1"/>
  <c r="AU18" i="62"/>
  <c r="AV18" i="62" s="1"/>
  <c r="AU19" i="62"/>
  <c r="AV19" i="62" s="1"/>
  <c r="AU20" i="62"/>
  <c r="AV20" i="62" s="1"/>
  <c r="AU21" i="62"/>
  <c r="AV21" i="62" s="1"/>
  <c r="AU22" i="62"/>
  <c r="AV22" i="62" s="1"/>
  <c r="AU23" i="62"/>
  <c r="AV23" i="62" s="1"/>
  <c r="AU24" i="62"/>
  <c r="AV24" i="62" s="1"/>
  <c r="AK12" i="62"/>
  <c r="AL12" i="62" s="1"/>
  <c r="AK13" i="62"/>
  <c r="AL13" i="62" s="1"/>
  <c r="AM13" i="62" s="1"/>
  <c r="AO13" i="62" s="1"/>
  <c r="AK14" i="62"/>
  <c r="AL14" i="62" s="1"/>
  <c r="AK15" i="62"/>
  <c r="AL15" i="62" s="1"/>
  <c r="AM15" i="62" s="1"/>
  <c r="AK16" i="62"/>
  <c r="AL16" i="62" s="1"/>
  <c r="AK17" i="62"/>
  <c r="AL17" i="62" s="1"/>
  <c r="AK18" i="62"/>
  <c r="AL18" i="62" s="1"/>
  <c r="AM18" i="62" s="1"/>
  <c r="AO18" i="62" s="1"/>
  <c r="AK19" i="62"/>
  <c r="AL19" i="62" s="1"/>
  <c r="AK20" i="62"/>
  <c r="AL20" i="62" s="1"/>
  <c r="AK21" i="62"/>
  <c r="AL21" i="62" s="1"/>
  <c r="AK22" i="62"/>
  <c r="AL22" i="62" s="1"/>
  <c r="AK23" i="62"/>
  <c r="AL23" i="62" s="1"/>
  <c r="AK24" i="62"/>
  <c r="AL24" i="62" s="1"/>
  <c r="AE25" i="62"/>
  <c r="AA12" i="62"/>
  <c r="AB12" i="62" s="1"/>
  <c r="AC10" i="62"/>
  <c r="AE10" i="62" s="1"/>
  <c r="AD12" i="62"/>
  <c r="AD13" i="62"/>
  <c r="AD14" i="62"/>
  <c r="AE14" i="62" s="1"/>
  <c r="AD15" i="62"/>
  <c r="AD16" i="62"/>
  <c r="AE16" i="62" s="1"/>
  <c r="AD17" i="62"/>
  <c r="AE17" i="62" s="1"/>
  <c r="AD18" i="62"/>
  <c r="AE18" i="62" s="1"/>
  <c r="AD19" i="62"/>
  <c r="AE19" i="62" s="1"/>
  <c r="AD20" i="62"/>
  <c r="AE20" i="62" s="1"/>
  <c r="AD21" i="62"/>
  <c r="AE21" i="62" s="1"/>
  <c r="AD22" i="62"/>
  <c r="AE22" i="62" s="1"/>
  <c r="AD23" i="62"/>
  <c r="AE23" i="62" s="1"/>
  <c r="AD24" i="62"/>
  <c r="AE24" i="62" s="1"/>
  <c r="AA13" i="62"/>
  <c r="AB13" i="62" s="1"/>
  <c r="AC13" i="62" s="1"/>
  <c r="AA14" i="62"/>
  <c r="AB14" i="62" s="1"/>
  <c r="AA15" i="62"/>
  <c r="AB15" i="62" s="1"/>
  <c r="AC15" i="62" s="1"/>
  <c r="AA16" i="62"/>
  <c r="AB16" i="62" s="1"/>
  <c r="AA17" i="62"/>
  <c r="AB17" i="62" s="1"/>
  <c r="AA18" i="62"/>
  <c r="AB18" i="62" s="1"/>
  <c r="AA19" i="62"/>
  <c r="AB19" i="62" s="1"/>
  <c r="AA20" i="62"/>
  <c r="AB20" i="62" s="1"/>
  <c r="AA21" i="62"/>
  <c r="AB21" i="62" s="1"/>
  <c r="AA22" i="62"/>
  <c r="AB22" i="62" s="1"/>
  <c r="AA23" i="62"/>
  <c r="AB23" i="62" s="1"/>
  <c r="AA24" i="62"/>
  <c r="AB24" i="62" s="1"/>
  <c r="AY44" i="62" l="1"/>
  <c r="WC29" i="62"/>
  <c r="LI34" i="62"/>
  <c r="IQ34" i="62"/>
  <c r="IR34" i="62" s="1"/>
  <c r="K61" i="62"/>
  <c r="CW61" i="62"/>
  <c r="WC34" i="62"/>
  <c r="DQ18" i="62"/>
  <c r="DR18" i="62" s="1"/>
  <c r="TK66" i="62"/>
  <c r="TL66" i="62" s="1"/>
  <c r="AY28" i="62"/>
  <c r="AY76" i="62"/>
  <c r="AO63" i="62"/>
  <c r="AP63" i="62" s="1"/>
  <c r="U63" i="62"/>
  <c r="TK18" i="62"/>
  <c r="MC66" i="62"/>
  <c r="IG63" i="62"/>
  <c r="IG31" i="62"/>
  <c r="IH31" i="62" s="1"/>
  <c r="IG79" i="62"/>
  <c r="IG47" i="62"/>
  <c r="IH47" i="62" s="1"/>
  <c r="AY12" i="62"/>
  <c r="AZ12" i="62" s="1"/>
  <c r="TK77" i="62"/>
  <c r="TL77" i="62" s="1"/>
  <c r="KY61" i="62"/>
  <c r="HW82" i="62"/>
  <c r="HX82" i="62" s="1"/>
  <c r="DG62" i="62"/>
  <c r="DH62" i="62" s="1"/>
  <c r="BS79" i="62"/>
  <c r="BT79" i="62" s="1"/>
  <c r="BS62" i="62"/>
  <c r="AY62" i="62"/>
  <c r="K62" i="62"/>
  <c r="L62" i="62" s="1"/>
  <c r="WC50" i="62"/>
  <c r="WD50" i="62" s="1"/>
  <c r="UO45" i="62"/>
  <c r="UP45" i="62" s="1"/>
  <c r="SQ47" i="62"/>
  <c r="SR47" i="62" s="1"/>
  <c r="PE45" i="62"/>
  <c r="PF45" i="62" s="1"/>
  <c r="DG45" i="62"/>
  <c r="DH45" i="62" s="1"/>
  <c r="SG29" i="62"/>
  <c r="SH29" i="62" s="1"/>
  <c r="DG78" i="62"/>
  <c r="DH78" i="62" s="1"/>
  <c r="IQ78" i="62"/>
  <c r="IR78" i="62" s="1"/>
  <c r="IQ46" i="62"/>
  <c r="AO50" i="62"/>
  <c r="K87" i="62"/>
  <c r="K83" i="62"/>
  <c r="L83" i="62" s="1"/>
  <c r="K79" i="62"/>
  <c r="AE77" i="62"/>
  <c r="K85" i="62"/>
  <c r="L85" i="62" s="1"/>
  <c r="HW66" i="62"/>
  <c r="HX66" i="62" s="1"/>
  <c r="AY30" i="62"/>
  <c r="K81" i="62"/>
  <c r="AE79" i="62"/>
  <c r="AF79" i="62" s="1"/>
  <c r="AY77" i="62"/>
  <c r="AZ77" i="62" s="1"/>
  <c r="K77" i="62"/>
  <c r="HW50" i="62"/>
  <c r="G584" i="157"/>
  <c r="H584" i="157"/>
  <c r="G576" i="157"/>
  <c r="H576" i="157"/>
  <c r="H581" i="157"/>
  <c r="G581" i="157"/>
  <c r="G586" i="157"/>
  <c r="H586" i="157"/>
  <c r="G578" i="157"/>
  <c r="H578" i="157"/>
  <c r="H583" i="157"/>
  <c r="G583" i="157"/>
  <c r="G588" i="157"/>
  <c r="H588" i="157"/>
  <c r="G580" i="157"/>
  <c r="H580" i="157"/>
  <c r="H585" i="157"/>
  <c r="G585" i="157"/>
  <c r="H577" i="157"/>
  <c r="G577" i="157"/>
  <c r="G582" i="157"/>
  <c r="H582" i="157"/>
  <c r="H587" i="157"/>
  <c r="G587" i="157"/>
  <c r="H579" i="157"/>
  <c r="G579" i="157"/>
  <c r="U47" i="62"/>
  <c r="V47" i="62" s="1"/>
  <c r="AO61" i="62"/>
  <c r="U61" i="62"/>
  <c r="V61" i="62" s="1"/>
  <c r="U64" i="62"/>
  <c r="V64" i="62" s="1"/>
  <c r="AO66" i="62"/>
  <c r="AP66" i="62" s="1"/>
  <c r="BS78" i="62"/>
  <c r="BS14" i="62"/>
  <c r="BT14" i="62" s="1"/>
  <c r="AY46" i="62"/>
  <c r="AZ46" i="62" s="1"/>
  <c r="BS46" i="62"/>
  <c r="BT46" i="62" s="1"/>
  <c r="U15" i="62"/>
  <c r="V15" i="62" s="1"/>
  <c r="MM18" i="62"/>
  <c r="MN18" i="62" s="1"/>
  <c r="DG46" i="62"/>
  <c r="DH46" i="62" s="1"/>
  <c r="HW34" i="62"/>
  <c r="HW45" i="62"/>
  <c r="HX45" i="62" s="1"/>
  <c r="AE45" i="62"/>
  <c r="AF45" i="62" s="1"/>
  <c r="AE47" i="62"/>
  <c r="AF47" i="62" s="1"/>
  <c r="DG14" i="62"/>
  <c r="DH14" i="62" s="1"/>
  <c r="GS12" i="62"/>
  <c r="GT12" i="62" s="1"/>
  <c r="IQ14" i="62"/>
  <c r="IR14" i="62" s="1"/>
  <c r="KY45" i="62"/>
  <c r="KZ45" i="62" s="1"/>
  <c r="TK16" i="62"/>
  <c r="TL16" i="62" s="1"/>
  <c r="WC101" i="62"/>
  <c r="AO47" i="62"/>
  <c r="AP47" i="62" s="1"/>
  <c r="FE31" i="62"/>
  <c r="JU31" i="62"/>
  <c r="JV31" i="62" s="1"/>
  <c r="BS30" i="62"/>
  <c r="BT30" i="62" s="1"/>
  <c r="FE63" i="62"/>
  <c r="FF63" i="62" s="1"/>
  <c r="JU63" i="62"/>
  <c r="JV63" i="62" s="1"/>
  <c r="UY66" i="62"/>
  <c r="UY34" i="62"/>
  <c r="UZ34" i="62" s="1"/>
  <c r="TK34" i="62"/>
  <c r="PO28" i="62"/>
  <c r="PP28" i="62" s="1"/>
  <c r="PO60" i="62"/>
  <c r="PP60" i="62" s="1"/>
  <c r="KO34" i="62"/>
  <c r="KP34" i="62" s="1"/>
  <c r="KO66" i="62"/>
  <c r="JU79" i="62"/>
  <c r="JV79" i="62" s="1"/>
  <c r="JU15" i="62"/>
  <c r="JU47" i="62"/>
  <c r="JV47" i="62" s="1"/>
  <c r="IQ62" i="62"/>
  <c r="IR62" i="62" s="1"/>
  <c r="HW18" i="62"/>
  <c r="HX18" i="62" s="1"/>
  <c r="FE47" i="62"/>
  <c r="FF47" i="62" s="1"/>
  <c r="FE79" i="62"/>
  <c r="FF79" i="62" s="1"/>
  <c r="FE15" i="62"/>
  <c r="FF15" i="62" s="1"/>
  <c r="AY14" i="62"/>
  <c r="AO31" i="62"/>
  <c r="AP31" i="62" s="1"/>
  <c r="AO82" i="62"/>
  <c r="AP82" i="62" s="1"/>
  <c r="AO34" i="62"/>
  <c r="AP34" i="62" s="1"/>
  <c r="AO79" i="62"/>
  <c r="AO15" i="62"/>
  <c r="AP15" i="62" s="1"/>
  <c r="DQ67" i="62"/>
  <c r="DR67" i="62" s="1"/>
  <c r="DQ35" i="62"/>
  <c r="DR35" i="62" s="1"/>
  <c r="EA30" i="62"/>
  <c r="EA62" i="62"/>
  <c r="EB62" i="62" s="1"/>
  <c r="DQ51" i="62"/>
  <c r="DR51" i="62" s="1"/>
  <c r="DQ30" i="62"/>
  <c r="DQ83" i="62"/>
  <c r="DR83" i="62" s="1"/>
  <c r="DQ62" i="62"/>
  <c r="DR62" i="62" s="1"/>
  <c r="DQ19" i="62"/>
  <c r="DG30" i="62"/>
  <c r="U50" i="62"/>
  <c r="V50" i="62" s="1"/>
  <c r="E406" i="157"/>
  <c r="E412" i="157"/>
  <c r="E410" i="157"/>
  <c r="U31" i="62"/>
  <c r="V31" i="62" s="1"/>
  <c r="U79" i="62"/>
  <c r="V79" i="62" s="1"/>
  <c r="HC61" i="62"/>
  <c r="HD61" i="62" s="1"/>
  <c r="TA50" i="62"/>
  <c r="TB50" i="62" s="1"/>
  <c r="IQ36" i="62"/>
  <c r="IR36" i="62" s="1"/>
  <c r="LI61" i="62"/>
  <c r="MC82" i="62"/>
  <c r="MD82" i="62" s="1"/>
  <c r="MC50" i="62"/>
  <c r="MD50" i="62" s="1"/>
  <c r="AO45" i="62"/>
  <c r="AP45" i="62" s="1"/>
  <c r="GS44" i="62"/>
  <c r="GT44" i="62" s="1"/>
  <c r="MC18" i="62"/>
  <c r="MD18" i="62" s="1"/>
  <c r="MM66" i="62"/>
  <c r="MN66" i="62" s="1"/>
  <c r="MM34" i="62"/>
  <c r="MN34" i="62" s="1"/>
  <c r="MC34" i="62"/>
  <c r="MD34" i="62" s="1"/>
  <c r="EA60" i="62"/>
  <c r="EB60" i="62" s="1"/>
  <c r="EA28" i="62"/>
  <c r="U66" i="62"/>
  <c r="V66" i="62" s="1"/>
  <c r="AE61" i="62"/>
  <c r="AF61" i="62" s="1"/>
  <c r="AE63" i="62"/>
  <c r="AF63" i="62" s="1"/>
  <c r="K63" i="62"/>
  <c r="L63" i="62" s="1"/>
  <c r="K65" i="62"/>
  <c r="L65" i="62" s="1"/>
  <c r="K67" i="62"/>
  <c r="L67" i="62" s="1"/>
  <c r="K69" i="62"/>
  <c r="L69" i="62" s="1"/>
  <c r="K71" i="62"/>
  <c r="L71" i="62" s="1"/>
  <c r="K73" i="62"/>
  <c r="L73" i="62" s="1"/>
  <c r="U45" i="62"/>
  <c r="V45" i="62" s="1"/>
  <c r="K64" i="62"/>
  <c r="L64" i="62" s="1"/>
  <c r="K66" i="62"/>
  <c r="L66" i="62" s="1"/>
  <c r="K68" i="62"/>
  <c r="L68" i="62" s="1"/>
  <c r="K70" i="62"/>
  <c r="L70" i="62" s="1"/>
  <c r="K72" i="62"/>
  <c r="L72" i="62" s="1"/>
  <c r="QI61" i="62"/>
  <c r="SG50" i="62"/>
  <c r="SH50" i="62" s="1"/>
  <c r="TK45" i="62"/>
  <c r="TL45" i="62" s="1"/>
  <c r="VS31" i="62"/>
  <c r="VT31" i="62" s="1"/>
  <c r="VS29" i="62"/>
  <c r="VT29" i="62" s="1"/>
  <c r="WL17" i="62"/>
  <c r="AO29" i="62"/>
  <c r="AO77" i="62"/>
  <c r="AP77" i="62" s="1"/>
  <c r="AL59" i="62"/>
  <c r="AM60" i="62"/>
  <c r="AO60" i="62" s="1"/>
  <c r="AP60" i="62" s="1"/>
  <c r="AL75" i="62"/>
  <c r="AM76" i="62"/>
  <c r="AO76" i="62" s="1"/>
  <c r="AP76" i="62" s="1"/>
  <c r="AL11" i="62"/>
  <c r="AM12" i="62"/>
  <c r="AO12" i="62" s="1"/>
  <c r="AP12" i="62" s="1"/>
  <c r="AL27" i="62"/>
  <c r="AM28" i="62"/>
  <c r="AO28" i="62" s="1"/>
  <c r="AL43" i="62"/>
  <c r="AM44" i="62"/>
  <c r="AO44" i="62" s="1"/>
  <c r="AP44" i="62" s="1"/>
  <c r="DG123" i="62"/>
  <c r="DH123" i="62" s="1"/>
  <c r="DJ123" i="62" s="1"/>
  <c r="HC29" i="62"/>
  <c r="HD29" i="62" s="1"/>
  <c r="IQ82" i="62"/>
  <c r="IR82" i="62" s="1"/>
  <c r="IQ50" i="62"/>
  <c r="IR50" i="62" s="1"/>
  <c r="IQ20" i="62"/>
  <c r="IQ12" i="62"/>
  <c r="IR12" i="62" s="1"/>
  <c r="TK72" i="62"/>
  <c r="TL72" i="62" s="1"/>
  <c r="TK64" i="62"/>
  <c r="TL64" i="62" s="1"/>
  <c r="UY29" i="62"/>
  <c r="UZ29" i="62" s="1"/>
  <c r="NG28" i="62"/>
  <c r="NH28" i="62" s="1"/>
  <c r="NG60" i="62"/>
  <c r="HC45" i="62"/>
  <c r="HD45" i="62" s="1"/>
  <c r="HC77" i="62"/>
  <c r="HC13" i="62"/>
  <c r="HD13" i="62" s="1"/>
  <c r="GS28" i="62"/>
  <c r="GT28" i="62" s="1"/>
  <c r="GS60" i="62"/>
  <c r="CM66" i="62"/>
  <c r="CM34" i="62"/>
  <c r="CN34" i="62" s="1"/>
  <c r="PY44" i="62"/>
  <c r="PZ44" i="62" s="1"/>
  <c r="SQ76" i="62"/>
  <c r="SR76" i="62" s="1"/>
  <c r="WC95" i="62"/>
  <c r="LS29" i="62"/>
  <c r="LT29" i="62" s="1"/>
  <c r="WC102" i="62"/>
  <c r="KO61" i="62"/>
  <c r="KP61" i="62" s="1"/>
  <c r="KY18" i="62"/>
  <c r="KZ18" i="62" s="1"/>
  <c r="SQ44" i="62"/>
  <c r="SR44" i="62" s="1"/>
  <c r="UO29" i="62"/>
  <c r="UP29" i="62" s="1"/>
  <c r="WC94" i="62"/>
  <c r="WC100" i="62"/>
  <c r="WD59" i="62"/>
  <c r="WC96" i="62"/>
  <c r="WC104" i="62"/>
  <c r="K45" i="62"/>
  <c r="L45" i="62" s="1"/>
  <c r="K47" i="62"/>
  <c r="L47" i="62" s="1"/>
  <c r="K49" i="62"/>
  <c r="L49" i="62" s="1"/>
  <c r="K51" i="62"/>
  <c r="L51" i="62" s="1"/>
  <c r="K53" i="62"/>
  <c r="L53" i="62" s="1"/>
  <c r="K55" i="62"/>
  <c r="L55" i="62" s="1"/>
  <c r="EU29" i="62"/>
  <c r="EV29" i="62" s="1"/>
  <c r="IG80" i="62"/>
  <c r="IH80" i="62" s="1"/>
  <c r="IG48" i="62"/>
  <c r="IH48" i="62" s="1"/>
  <c r="IG16" i="62"/>
  <c r="IH16" i="62" s="1"/>
  <c r="IG64" i="62"/>
  <c r="IH64" i="62" s="1"/>
  <c r="PE44" i="62"/>
  <c r="PF44" i="62" s="1"/>
  <c r="SG34" i="62"/>
  <c r="SH34" i="62" s="1"/>
  <c r="UE29" i="62"/>
  <c r="UF29" i="62" s="1"/>
  <c r="WC99" i="62"/>
  <c r="WC103" i="62"/>
  <c r="WC97" i="62"/>
  <c r="JA61" i="62"/>
  <c r="JB61" i="62" s="1"/>
  <c r="JK61" i="62"/>
  <c r="JL61" i="62" s="1"/>
  <c r="KY66" i="62"/>
  <c r="KZ66" i="62" s="1"/>
  <c r="LI82" i="62"/>
  <c r="LI50" i="62"/>
  <c r="LJ50" i="62" s="1"/>
  <c r="LI66" i="62"/>
  <c r="LJ66" i="62" s="1"/>
  <c r="TA34" i="62"/>
  <c r="TB34" i="62" s="1"/>
  <c r="TK123" i="62"/>
  <c r="TL123" i="62" s="1"/>
  <c r="TN123" i="62" s="1"/>
  <c r="UE61" i="62"/>
  <c r="UF61" i="62" s="1"/>
  <c r="UY61" i="62"/>
  <c r="UZ61" i="62" s="1"/>
  <c r="VI61" i="62"/>
  <c r="VJ61" i="62" s="1"/>
  <c r="WC105" i="62"/>
  <c r="K40" i="62"/>
  <c r="L40" i="62" s="1"/>
  <c r="K38" i="62"/>
  <c r="L38" i="62" s="1"/>
  <c r="K36" i="62"/>
  <c r="L36" i="62" s="1"/>
  <c r="K34" i="62"/>
  <c r="L34" i="62" s="1"/>
  <c r="K32" i="62"/>
  <c r="L32" i="62" s="1"/>
  <c r="K30" i="62"/>
  <c r="L30" i="62" s="1"/>
  <c r="BS137" i="62"/>
  <c r="CM61" i="62"/>
  <c r="DQ61" i="62"/>
  <c r="DR61" i="62" s="1"/>
  <c r="EA61" i="62"/>
  <c r="EB61" i="62" s="1"/>
  <c r="FO63" i="62"/>
  <c r="FP63" i="62" s="1"/>
  <c r="FO61" i="62"/>
  <c r="FP61" i="62" s="1"/>
  <c r="GI61" i="62"/>
  <c r="GJ61" i="62" s="1"/>
  <c r="K39" i="62"/>
  <c r="L39" i="62" s="1"/>
  <c r="K37" i="62"/>
  <c r="L37" i="62" s="1"/>
  <c r="K35" i="62"/>
  <c r="L35" i="62" s="1"/>
  <c r="K33" i="62"/>
  <c r="L33" i="62" s="1"/>
  <c r="AE31" i="62"/>
  <c r="AF31" i="62" s="1"/>
  <c r="K31" i="62"/>
  <c r="L31" i="62" s="1"/>
  <c r="K29" i="62"/>
  <c r="L29" i="62" s="1"/>
  <c r="IQ66" i="62"/>
  <c r="IR66" i="62" s="1"/>
  <c r="JU61" i="62"/>
  <c r="JV61" i="62" s="1"/>
  <c r="RC29" i="62"/>
  <c r="RD29" i="62" s="1"/>
  <c r="RM29" i="62"/>
  <c r="RN29" i="62" s="1"/>
  <c r="RW29" i="62"/>
  <c r="RX29" i="62" s="1"/>
  <c r="SG18" i="62"/>
  <c r="SH18" i="62" s="1"/>
  <c r="SQ90" i="62"/>
  <c r="SR90" i="62" s="1"/>
  <c r="RW61" i="62"/>
  <c r="RX61" i="62" s="1"/>
  <c r="K46" i="62"/>
  <c r="L46" i="62" s="1"/>
  <c r="K48" i="62"/>
  <c r="L48" i="62" s="1"/>
  <c r="K50" i="62"/>
  <c r="L50" i="62" s="1"/>
  <c r="K52" i="62"/>
  <c r="L52" i="62" s="1"/>
  <c r="K54" i="62"/>
  <c r="L54" i="62" s="1"/>
  <c r="K56" i="62"/>
  <c r="L56" i="62" s="1"/>
  <c r="IQ84" i="62"/>
  <c r="IR84" i="62" s="1"/>
  <c r="IQ76" i="62"/>
  <c r="IR76" i="62" s="1"/>
  <c r="IQ52" i="62"/>
  <c r="IR52" i="62" s="1"/>
  <c r="IQ44" i="62"/>
  <c r="IR44" i="62" s="1"/>
  <c r="IQ18" i="62"/>
  <c r="IR18" i="62" s="1"/>
  <c r="KY34" i="62"/>
  <c r="KZ34" i="62" s="1"/>
  <c r="LI18" i="62"/>
  <c r="LJ18" i="62" s="1"/>
  <c r="MM29" i="62"/>
  <c r="MN29" i="62" s="1"/>
  <c r="MW29" i="62"/>
  <c r="MX29" i="62" s="1"/>
  <c r="NQ61" i="62"/>
  <c r="NR61" i="62" s="1"/>
  <c r="OA61" i="62"/>
  <c r="OB61" i="62" s="1"/>
  <c r="OK31" i="62"/>
  <c r="OL31" i="62" s="1"/>
  <c r="OK29" i="62"/>
  <c r="OU61" i="62"/>
  <c r="OV61" i="62" s="1"/>
  <c r="PO31" i="62"/>
  <c r="PP31" i="62" s="1"/>
  <c r="AY29" i="62"/>
  <c r="AZ29" i="62" s="1"/>
  <c r="AO90" i="62"/>
  <c r="AP90" i="62" s="1"/>
  <c r="AR90" i="62" s="1"/>
  <c r="AV27" i="62"/>
  <c r="CM29" i="62"/>
  <c r="CN29" i="62" s="1"/>
  <c r="DQ29" i="62"/>
  <c r="DR29" i="62" s="1"/>
  <c r="EA29" i="62"/>
  <c r="EB29" i="62" s="1"/>
  <c r="FE29" i="62"/>
  <c r="FF29" i="62" s="1"/>
  <c r="FO31" i="62"/>
  <c r="FP31" i="62" s="1"/>
  <c r="FO29" i="62"/>
  <c r="FP29" i="62" s="1"/>
  <c r="FY29" i="62"/>
  <c r="FZ29" i="62" s="1"/>
  <c r="JU29" i="62"/>
  <c r="JV29" i="62" s="1"/>
  <c r="KY82" i="62"/>
  <c r="KZ82" i="62" s="1"/>
  <c r="LS61" i="62"/>
  <c r="LT61" i="62" s="1"/>
  <c r="MC123" i="62"/>
  <c r="MD123" i="62" s="1"/>
  <c r="MF123" i="62" s="1"/>
  <c r="MM61" i="62"/>
  <c r="MN61" i="62" s="1"/>
  <c r="MW61" i="62"/>
  <c r="MX61" i="62" s="1"/>
  <c r="NG35" i="62"/>
  <c r="NH35" i="62" s="1"/>
  <c r="NG29" i="62"/>
  <c r="NH29" i="62" s="1"/>
  <c r="NQ29" i="62"/>
  <c r="NR29" i="62" s="1"/>
  <c r="OA29" i="62"/>
  <c r="OB29" i="62" s="1"/>
  <c r="OU29" i="62"/>
  <c r="OV29" i="62" s="1"/>
  <c r="PO63" i="62"/>
  <c r="PP63" i="62" s="1"/>
  <c r="QS61" i="62"/>
  <c r="QT61" i="62" s="1"/>
  <c r="RM61" i="62"/>
  <c r="RN61" i="62" s="1"/>
  <c r="BS31" i="62"/>
  <c r="BT31" i="62" s="1"/>
  <c r="GI29" i="62"/>
  <c r="GJ29" i="62" s="1"/>
  <c r="GS29" i="62"/>
  <c r="GT29" i="62" s="1"/>
  <c r="HM29" i="62"/>
  <c r="HN29" i="62" s="1"/>
  <c r="IQ68" i="62"/>
  <c r="IR68" i="62" s="1"/>
  <c r="IQ60" i="62"/>
  <c r="BS63" i="62"/>
  <c r="BT63" i="62" s="1"/>
  <c r="PE137" i="62"/>
  <c r="SN75" i="62"/>
  <c r="SN43" i="62"/>
  <c r="VI29" i="62"/>
  <c r="VJ29" i="62" s="1"/>
  <c r="TA18" i="62"/>
  <c r="TB18" i="62" s="1"/>
  <c r="SN59" i="62"/>
  <c r="SO60" i="62"/>
  <c r="SQ60" i="62" s="1"/>
  <c r="SR60" i="62" s="1"/>
  <c r="SQ31" i="62"/>
  <c r="SN27" i="62"/>
  <c r="SO28" i="62"/>
  <c r="SQ28" i="62" s="1"/>
  <c r="SR28" i="62" s="1"/>
  <c r="SN11" i="62"/>
  <c r="SO12" i="62"/>
  <c r="SQ12" i="62" s="1"/>
  <c r="PO64" i="62"/>
  <c r="PP64" i="62" s="1"/>
  <c r="PO32" i="62"/>
  <c r="PP32" i="62" s="1"/>
  <c r="OK47" i="62"/>
  <c r="OL47" i="62" s="1"/>
  <c r="OK63" i="62"/>
  <c r="OL63" i="62" s="1"/>
  <c r="OK61" i="62"/>
  <c r="OL61" i="62" s="1"/>
  <c r="OK79" i="62"/>
  <c r="OL79" i="62" s="1"/>
  <c r="OK15" i="62"/>
  <c r="OL15" i="62" s="1"/>
  <c r="OA34" i="62"/>
  <c r="OB34" i="62" s="1"/>
  <c r="OA66" i="62"/>
  <c r="OB66" i="62" s="1"/>
  <c r="NQ34" i="62"/>
  <c r="NQ66" i="62"/>
  <c r="NR66" i="62" s="1"/>
  <c r="NG67" i="62"/>
  <c r="NH67" i="62" s="1"/>
  <c r="NG61" i="62"/>
  <c r="NH61" i="62" s="1"/>
  <c r="WI62" i="62"/>
  <c r="WJ62" i="62" s="1"/>
  <c r="WK62" i="62" s="1"/>
  <c r="KO29" i="62"/>
  <c r="KP29" i="62" s="1"/>
  <c r="WI36" i="62"/>
  <c r="WJ36" i="62" s="1"/>
  <c r="WK36" i="62" s="1"/>
  <c r="WI76" i="62"/>
  <c r="WJ76" i="62" s="1"/>
  <c r="WK76" i="62" s="1"/>
  <c r="JK128" i="62"/>
  <c r="JK132" i="62"/>
  <c r="JK136" i="62"/>
  <c r="JA29" i="62"/>
  <c r="JB29" i="62" s="1"/>
  <c r="IG32" i="62"/>
  <c r="IH32" i="62" s="1"/>
  <c r="WI65" i="62"/>
  <c r="WJ65" i="62" s="1"/>
  <c r="WK65" i="62" s="1"/>
  <c r="HM61" i="62"/>
  <c r="HN61" i="62" s="1"/>
  <c r="WI82" i="62"/>
  <c r="WJ82" i="62" s="1"/>
  <c r="WK82" i="62" s="1"/>
  <c r="FY61" i="62"/>
  <c r="FZ61" i="62" s="1"/>
  <c r="WI79" i="62"/>
  <c r="WJ79" i="62" s="1"/>
  <c r="WK79" i="62" s="1"/>
  <c r="WI83" i="62"/>
  <c r="WJ83" i="62" s="1"/>
  <c r="WK83" i="62" s="1"/>
  <c r="FE61" i="62"/>
  <c r="FF61" i="62" s="1"/>
  <c r="WI61" i="62"/>
  <c r="WJ61" i="62" s="1"/>
  <c r="WK61" i="62" s="1"/>
  <c r="WI68" i="62"/>
  <c r="WJ68" i="62" s="1"/>
  <c r="WK68" i="62" s="1"/>
  <c r="WI86" i="62"/>
  <c r="WJ86" i="62" s="1"/>
  <c r="WK86" i="62" s="1"/>
  <c r="WI70" i="62"/>
  <c r="WJ70" i="62" s="1"/>
  <c r="WK70" i="62" s="1"/>
  <c r="WI85" i="62"/>
  <c r="WJ85" i="62" s="1"/>
  <c r="WK74" i="62"/>
  <c r="WM74" i="62" s="1"/>
  <c r="BM74" i="62" s="1"/>
  <c r="WI29" i="62"/>
  <c r="WJ29" i="62" s="1"/>
  <c r="WK29" i="62" s="1"/>
  <c r="WI77" i="62"/>
  <c r="WJ77" i="62" s="1"/>
  <c r="WK77" i="62" s="1"/>
  <c r="WI78" i="62"/>
  <c r="WJ78" i="62" s="1"/>
  <c r="WK78" i="62" s="1"/>
  <c r="WI80" i="62"/>
  <c r="WJ80" i="62" s="1"/>
  <c r="WK80" i="62" s="1"/>
  <c r="WI84" i="62"/>
  <c r="WJ84" i="62" s="1"/>
  <c r="WK84" i="62" s="1"/>
  <c r="WI88" i="62"/>
  <c r="WJ88" i="62" s="1"/>
  <c r="WK88" i="62" s="1"/>
  <c r="WI87" i="62"/>
  <c r="WJ87" i="62" s="1"/>
  <c r="WI89" i="62"/>
  <c r="WJ89" i="62" s="1"/>
  <c r="WK89" i="62" s="1"/>
  <c r="E414" i="157" s="1"/>
  <c r="WI32" i="62"/>
  <c r="WJ32" i="62" s="1"/>
  <c r="WK32" i="62" s="1"/>
  <c r="WI40" i="62"/>
  <c r="WJ40" i="62" s="1"/>
  <c r="WK40" i="62" s="1"/>
  <c r="WI60" i="62"/>
  <c r="WJ60" i="62" s="1"/>
  <c r="WK60" i="62" s="1"/>
  <c r="WI41" i="62"/>
  <c r="WJ41" i="62" s="1"/>
  <c r="WK41" i="62" s="1"/>
  <c r="E309" i="157" s="1"/>
  <c r="WI66" i="62"/>
  <c r="WJ66" i="62" s="1"/>
  <c r="WK66" i="62" s="1"/>
  <c r="WI71" i="62"/>
  <c r="WJ71" i="62" s="1"/>
  <c r="WK71" i="62" s="1"/>
  <c r="WI63" i="62"/>
  <c r="WJ63" i="62" s="1"/>
  <c r="WK63" i="62" s="1"/>
  <c r="WI72" i="62"/>
  <c r="WJ72" i="62" s="1"/>
  <c r="WK72" i="62" s="1"/>
  <c r="WI67" i="62"/>
  <c r="WJ67" i="62" s="1"/>
  <c r="WK67" i="62" s="1"/>
  <c r="WI35" i="62"/>
  <c r="WJ35" i="62" s="1"/>
  <c r="WK35" i="62" s="1"/>
  <c r="WI31" i="62"/>
  <c r="WJ31" i="62" s="1"/>
  <c r="WK31" i="62" s="1"/>
  <c r="DQ66" i="62"/>
  <c r="DQ34" i="62"/>
  <c r="WI64" i="62"/>
  <c r="WJ64" i="62" s="1"/>
  <c r="WK64" i="62" s="1"/>
  <c r="BS80" i="62"/>
  <c r="BT80" i="62" s="1"/>
  <c r="BS48" i="62"/>
  <c r="BT48" i="62" s="1"/>
  <c r="BS16" i="62"/>
  <c r="BT16" i="62" s="1"/>
  <c r="WI30" i="62"/>
  <c r="WJ30" i="62" s="1"/>
  <c r="WK30" i="62" s="1"/>
  <c r="WI34" i="62"/>
  <c r="WJ34" i="62" s="1"/>
  <c r="WK34" i="62" s="1"/>
  <c r="WI38" i="62"/>
  <c r="WJ38" i="62" s="1"/>
  <c r="WK38" i="62" s="1"/>
  <c r="WK26" i="62"/>
  <c r="WM26" i="62" s="1"/>
  <c r="BM26" i="62" s="1"/>
  <c r="WI39" i="62"/>
  <c r="WJ39" i="62" s="1"/>
  <c r="WK39" i="62" s="1"/>
  <c r="WI33" i="62"/>
  <c r="WJ33" i="62" s="1"/>
  <c r="WK33" i="62" s="1"/>
  <c r="WI37" i="62"/>
  <c r="WJ37" i="62" s="1"/>
  <c r="WK37" i="62" s="1"/>
  <c r="AY137" i="62"/>
  <c r="AY135" i="62"/>
  <c r="AY133" i="62"/>
  <c r="AY131" i="62"/>
  <c r="AY129" i="62"/>
  <c r="AY123" i="62"/>
  <c r="AZ123" i="62" s="1"/>
  <c r="BB123" i="62" s="1"/>
  <c r="AY138" i="62"/>
  <c r="AY136" i="62"/>
  <c r="AY134" i="62"/>
  <c r="AY132" i="62"/>
  <c r="AY130" i="62"/>
  <c r="AY128" i="62"/>
  <c r="WI73" i="62"/>
  <c r="WJ73" i="62" s="1"/>
  <c r="WK73" i="62" s="1"/>
  <c r="E379" i="157" s="1"/>
  <c r="AP10" i="62"/>
  <c r="AR10" i="62" s="1"/>
  <c r="AO123" i="62"/>
  <c r="AP123" i="62" s="1"/>
  <c r="AO137" i="62"/>
  <c r="AO135" i="62"/>
  <c r="AO133" i="62"/>
  <c r="AO129" i="62"/>
  <c r="AO127" i="62"/>
  <c r="AO138" i="62"/>
  <c r="AO136" i="62"/>
  <c r="AO134" i="62"/>
  <c r="AO132" i="62"/>
  <c r="AO130" i="62"/>
  <c r="WI69" i="62"/>
  <c r="WJ69" i="62" s="1"/>
  <c r="WK69" i="62" s="1"/>
  <c r="AE137" i="62"/>
  <c r="AE135" i="62"/>
  <c r="AE133" i="62"/>
  <c r="AE131" i="62"/>
  <c r="AE129" i="62"/>
  <c r="AE127" i="62"/>
  <c r="AE136" i="62"/>
  <c r="AE134" i="62"/>
  <c r="AE132" i="62"/>
  <c r="AE130" i="62"/>
  <c r="AE123" i="62"/>
  <c r="AF123" i="62" s="1"/>
  <c r="AH123" i="62" s="1"/>
  <c r="AE138" i="62"/>
  <c r="U127" i="62"/>
  <c r="U133" i="62"/>
  <c r="U132" i="62"/>
  <c r="U134" i="62"/>
  <c r="U136" i="62"/>
  <c r="H27" i="62"/>
  <c r="I28" i="62"/>
  <c r="K28" i="62" s="1"/>
  <c r="L28" i="62" s="1"/>
  <c r="H59" i="62"/>
  <c r="I60" i="62"/>
  <c r="K60" i="62" s="1"/>
  <c r="L60" i="62" s="1"/>
  <c r="H75" i="62"/>
  <c r="I76" i="62"/>
  <c r="K76" i="62" s="1"/>
  <c r="L76" i="62" s="1"/>
  <c r="H43" i="62"/>
  <c r="I44" i="62"/>
  <c r="K44" i="62" s="1"/>
  <c r="L44" i="62" s="1"/>
  <c r="P107" i="62"/>
  <c r="Q122" i="62" s="1"/>
  <c r="R122" i="62" s="1"/>
  <c r="S122" i="62" s="1"/>
  <c r="U122" i="62" s="1"/>
  <c r="U138" i="62" s="1"/>
  <c r="VS136" i="62"/>
  <c r="VS134" i="62"/>
  <c r="VS132" i="62"/>
  <c r="VS130" i="62"/>
  <c r="VS123" i="62"/>
  <c r="VT123" i="62" s="1"/>
  <c r="VV123" i="62" s="1"/>
  <c r="VS137" i="62"/>
  <c r="VI136" i="62"/>
  <c r="VI134" i="62"/>
  <c r="VI132" i="62"/>
  <c r="VI130" i="62"/>
  <c r="VI128" i="62"/>
  <c r="VI123" i="62"/>
  <c r="VJ123" i="62" s="1"/>
  <c r="VL123" i="62" s="1"/>
  <c r="VI137" i="62"/>
  <c r="UY136" i="62"/>
  <c r="UY134" i="62"/>
  <c r="UY132" i="62"/>
  <c r="UY130" i="62"/>
  <c r="UY128" i="62"/>
  <c r="UY123" i="62"/>
  <c r="UZ123" i="62" s="1"/>
  <c r="VB123" i="62" s="1"/>
  <c r="UY137" i="62"/>
  <c r="UO137" i="62"/>
  <c r="UE136" i="62"/>
  <c r="UE134" i="62"/>
  <c r="UE132" i="62"/>
  <c r="UE130" i="62"/>
  <c r="UE128" i="62"/>
  <c r="UE123" i="62"/>
  <c r="UF123" i="62" s="1"/>
  <c r="UH123" i="62" s="1"/>
  <c r="UE137" i="62"/>
  <c r="TU136" i="62"/>
  <c r="TU134" i="62"/>
  <c r="TU132" i="62"/>
  <c r="TU130" i="62"/>
  <c r="TU128" i="62"/>
  <c r="TU123" i="62"/>
  <c r="TV123" i="62" s="1"/>
  <c r="TX123" i="62" s="1"/>
  <c r="TU137" i="62"/>
  <c r="TU61" i="62"/>
  <c r="TV61" i="62" s="1"/>
  <c r="TA135" i="62"/>
  <c r="TA133" i="62"/>
  <c r="TA129" i="62"/>
  <c r="TA127" i="62"/>
  <c r="SQ135" i="62"/>
  <c r="SQ131" i="62"/>
  <c r="SQ127" i="62"/>
  <c r="SQ137" i="62"/>
  <c r="SQ136" i="62"/>
  <c r="SQ132" i="62"/>
  <c r="WL79" i="62"/>
  <c r="SG135" i="62"/>
  <c r="SG133" i="62"/>
  <c r="SG129" i="62"/>
  <c r="SG127" i="62"/>
  <c r="RW136" i="62"/>
  <c r="RW134" i="62"/>
  <c r="RW132" i="62"/>
  <c r="RW130" i="62"/>
  <c r="RW128" i="62"/>
  <c r="RW123" i="62"/>
  <c r="RX123" i="62" s="1"/>
  <c r="RZ123" i="62" s="1"/>
  <c r="RW137" i="62"/>
  <c r="RM136" i="62"/>
  <c r="RM134" i="62"/>
  <c r="RM132" i="62"/>
  <c r="RM130" i="62"/>
  <c r="RM128" i="62"/>
  <c r="RM123" i="62"/>
  <c r="RN123" i="62" s="1"/>
  <c r="RP123" i="62" s="1"/>
  <c r="RM137" i="62"/>
  <c r="RC136" i="62"/>
  <c r="RC134" i="62"/>
  <c r="RC132" i="62"/>
  <c r="RC130" i="62"/>
  <c r="RC128" i="62"/>
  <c r="RC123" i="62"/>
  <c r="RD123" i="62" s="1"/>
  <c r="RF123" i="62" s="1"/>
  <c r="RC137" i="62"/>
  <c r="RC61" i="62"/>
  <c r="RD61" i="62" s="1"/>
  <c r="QS136" i="62"/>
  <c r="QS134" i="62"/>
  <c r="QS132" i="62"/>
  <c r="QS130" i="62"/>
  <c r="QS128" i="62"/>
  <c r="QS123" i="62"/>
  <c r="QT123" i="62" s="1"/>
  <c r="QV123" i="62" s="1"/>
  <c r="QS137" i="62"/>
  <c r="QI136" i="62"/>
  <c r="QI134" i="62"/>
  <c r="QI132" i="62"/>
  <c r="QI130" i="62"/>
  <c r="QI128" i="62"/>
  <c r="QI123" i="62"/>
  <c r="QJ123" i="62" s="1"/>
  <c r="QI137" i="62"/>
  <c r="PY128" i="62"/>
  <c r="PY132" i="62"/>
  <c r="PY136" i="62"/>
  <c r="PY137" i="62"/>
  <c r="PY130" i="62"/>
  <c r="PY134" i="62"/>
  <c r="PY138" i="62"/>
  <c r="WL83" i="62"/>
  <c r="PO136" i="62"/>
  <c r="PO134" i="62"/>
  <c r="PO132" i="62"/>
  <c r="PO130" i="62"/>
  <c r="PO126" i="62"/>
  <c r="PO123" i="62"/>
  <c r="PP123" i="62" s="1"/>
  <c r="PR123" i="62" s="1"/>
  <c r="PO137" i="62"/>
  <c r="PE123" i="62"/>
  <c r="PF123" i="62" s="1"/>
  <c r="PH123" i="62" s="1"/>
  <c r="OU136" i="62"/>
  <c r="OU134" i="62"/>
  <c r="OU132" i="62"/>
  <c r="OU130" i="62"/>
  <c r="OU128" i="62"/>
  <c r="OU123" i="62"/>
  <c r="OV123" i="62" s="1"/>
  <c r="OX123" i="62" s="1"/>
  <c r="OU137" i="62"/>
  <c r="WL86" i="62"/>
  <c r="OK136" i="62"/>
  <c r="OK134" i="62"/>
  <c r="OK132" i="62"/>
  <c r="OK130" i="62"/>
  <c r="OK123" i="62"/>
  <c r="OL123" i="62" s="1"/>
  <c r="ON123" i="62" s="1"/>
  <c r="OK137" i="62"/>
  <c r="OA136" i="62"/>
  <c r="OA134" i="62"/>
  <c r="OA132" i="62"/>
  <c r="OA130" i="62"/>
  <c r="OA128" i="62"/>
  <c r="OA123" i="62"/>
  <c r="OB123" i="62" s="1"/>
  <c r="OD123" i="62" s="1"/>
  <c r="NQ136" i="62"/>
  <c r="NQ134" i="62"/>
  <c r="NQ132" i="62"/>
  <c r="NQ130" i="62"/>
  <c r="NQ128" i="62"/>
  <c r="NQ123" i="62"/>
  <c r="NR123" i="62" s="1"/>
  <c r="NT123" i="62" s="1"/>
  <c r="NQ137" i="62"/>
  <c r="NG136" i="62"/>
  <c r="NG134" i="62"/>
  <c r="NG130" i="62"/>
  <c r="NG128" i="62"/>
  <c r="NG123" i="62"/>
  <c r="NH123" i="62" s="1"/>
  <c r="NJ123" i="62" s="1"/>
  <c r="NG137" i="62"/>
  <c r="MW136" i="62"/>
  <c r="MW134" i="62"/>
  <c r="MW132" i="62"/>
  <c r="MW130" i="62"/>
  <c r="MW128" i="62"/>
  <c r="MW123" i="62"/>
  <c r="MX123" i="62" s="1"/>
  <c r="MZ123" i="62" s="1"/>
  <c r="MM136" i="62"/>
  <c r="MM134" i="62"/>
  <c r="MM132" i="62"/>
  <c r="MM130" i="62"/>
  <c r="MM128" i="62"/>
  <c r="MM123" i="62"/>
  <c r="MN123" i="62" s="1"/>
  <c r="MP123" i="62" s="1"/>
  <c r="MM137" i="62"/>
  <c r="MC137" i="62"/>
  <c r="MC132" i="62"/>
  <c r="MC128" i="62"/>
  <c r="MC136" i="62"/>
  <c r="MC130" i="62"/>
  <c r="MC134" i="62"/>
  <c r="MC138" i="62"/>
  <c r="LS136" i="62"/>
  <c r="LS134" i="62"/>
  <c r="LS132" i="62"/>
  <c r="LS130" i="62"/>
  <c r="LS128" i="62"/>
  <c r="LS123" i="62"/>
  <c r="LT123" i="62" s="1"/>
  <c r="LV123" i="62" s="1"/>
  <c r="LI130" i="62"/>
  <c r="LI134" i="62"/>
  <c r="LI138" i="62"/>
  <c r="LI137" i="62"/>
  <c r="LI128" i="62"/>
  <c r="LI132" i="62"/>
  <c r="LI136" i="62"/>
  <c r="KY135" i="62"/>
  <c r="KY133" i="62"/>
  <c r="KY127" i="62"/>
  <c r="KO136" i="62"/>
  <c r="KO134" i="62"/>
  <c r="KO132" i="62"/>
  <c r="KO130" i="62"/>
  <c r="KO128" i="62"/>
  <c r="KO123" i="62"/>
  <c r="KP123" i="62" s="1"/>
  <c r="KR123" i="62" s="1"/>
  <c r="KO137" i="62"/>
  <c r="KE137" i="62"/>
  <c r="KE128" i="62"/>
  <c r="KE132" i="62"/>
  <c r="KE136" i="62"/>
  <c r="JU136" i="62"/>
  <c r="JU134" i="62"/>
  <c r="JU132" i="62"/>
  <c r="JU130" i="62"/>
  <c r="JU123" i="62"/>
  <c r="JV123" i="62" s="1"/>
  <c r="JX123" i="62" s="1"/>
  <c r="JU137" i="62"/>
  <c r="JK130" i="62"/>
  <c r="JK134" i="62"/>
  <c r="JK138" i="62"/>
  <c r="JK137" i="62"/>
  <c r="JK123" i="62"/>
  <c r="JL123" i="62" s="1"/>
  <c r="JN123" i="62" s="1"/>
  <c r="JA136" i="62"/>
  <c r="JA134" i="62"/>
  <c r="JA132" i="62"/>
  <c r="JA130" i="62"/>
  <c r="JA128" i="62"/>
  <c r="JA123" i="62"/>
  <c r="JB123" i="62" s="1"/>
  <c r="JD123" i="62" s="1"/>
  <c r="JA137" i="62"/>
  <c r="IQ128" i="62"/>
  <c r="IQ132" i="62"/>
  <c r="IQ136" i="62"/>
  <c r="IQ137" i="62"/>
  <c r="IQ130" i="62"/>
  <c r="IQ134" i="62"/>
  <c r="IQ138" i="62"/>
  <c r="IG130" i="62"/>
  <c r="IG134" i="62"/>
  <c r="IG138" i="62"/>
  <c r="IG137" i="62"/>
  <c r="IG132" i="62"/>
  <c r="IG136" i="62"/>
  <c r="HW133" i="62"/>
  <c r="HW129" i="62"/>
  <c r="HW135" i="62"/>
  <c r="HW127" i="62"/>
  <c r="HW61" i="62"/>
  <c r="HX61" i="62" s="1"/>
  <c r="HC136" i="62"/>
  <c r="HC134" i="62"/>
  <c r="HC132" i="62"/>
  <c r="HC130" i="62"/>
  <c r="HC128" i="62"/>
  <c r="HC123" i="62"/>
  <c r="HD123" i="62" s="1"/>
  <c r="HF123" i="62" s="1"/>
  <c r="HM136" i="62"/>
  <c r="HM134" i="62"/>
  <c r="HM132" i="62"/>
  <c r="HM130" i="62"/>
  <c r="HM128" i="62"/>
  <c r="HM123" i="62"/>
  <c r="HN123" i="62" s="1"/>
  <c r="HP123" i="62" s="1"/>
  <c r="HM137" i="62"/>
  <c r="GS136" i="62"/>
  <c r="GS134" i="62"/>
  <c r="GS132" i="62"/>
  <c r="GS130" i="62"/>
  <c r="GS128" i="62"/>
  <c r="GS123" i="62"/>
  <c r="GT123" i="62" s="1"/>
  <c r="GV123" i="62" s="1"/>
  <c r="GS137" i="62"/>
  <c r="GS138" i="62"/>
  <c r="GI136" i="62"/>
  <c r="GI134" i="62"/>
  <c r="GI132" i="62"/>
  <c r="GI130" i="62"/>
  <c r="GI128" i="62"/>
  <c r="GI123" i="62"/>
  <c r="GJ123" i="62" s="1"/>
  <c r="GL123" i="62" s="1"/>
  <c r="GI137" i="62"/>
  <c r="WL77" i="62"/>
  <c r="WL81" i="62"/>
  <c r="WM81" i="62" s="1"/>
  <c r="BM81" i="62" s="1"/>
  <c r="WL88" i="62"/>
  <c r="FY136" i="62"/>
  <c r="FY134" i="62"/>
  <c r="FY132" i="62"/>
  <c r="FY130" i="62"/>
  <c r="FY128" i="62"/>
  <c r="FY123" i="62"/>
  <c r="FZ123" i="62" s="1"/>
  <c r="GB123" i="62" s="1"/>
  <c r="FY137" i="62"/>
  <c r="FO136" i="62"/>
  <c r="FO134" i="62"/>
  <c r="FO132" i="62"/>
  <c r="FO130" i="62"/>
  <c r="FO123" i="62"/>
  <c r="FP123" i="62" s="1"/>
  <c r="FR123" i="62" s="1"/>
  <c r="FE135" i="62"/>
  <c r="FE133" i="62"/>
  <c r="FE131" i="62"/>
  <c r="FE129" i="62"/>
  <c r="FE127" i="62"/>
  <c r="WL68" i="62"/>
  <c r="EU137" i="62"/>
  <c r="EK135" i="62"/>
  <c r="EK133" i="62"/>
  <c r="EK129" i="62"/>
  <c r="EK127" i="62"/>
  <c r="EK125" i="62"/>
  <c r="EA136" i="62"/>
  <c r="EA134" i="62"/>
  <c r="EA132" i="62"/>
  <c r="EA130" i="62"/>
  <c r="EA128" i="62"/>
  <c r="EA123" i="62"/>
  <c r="EB123" i="62" s="1"/>
  <c r="ED123" i="62" s="1"/>
  <c r="DQ136" i="62"/>
  <c r="DQ134" i="62"/>
  <c r="DQ130" i="62"/>
  <c r="DQ128" i="62"/>
  <c r="DQ123" i="62"/>
  <c r="DR123" i="62" s="1"/>
  <c r="DT123" i="62" s="1"/>
  <c r="DQ137" i="62"/>
  <c r="WL60" i="62"/>
  <c r="DG130" i="62"/>
  <c r="DG134" i="62"/>
  <c r="DG138" i="62"/>
  <c r="DG137" i="62"/>
  <c r="DG128" i="62"/>
  <c r="DG132" i="62"/>
  <c r="DG136" i="62"/>
  <c r="CW136" i="62"/>
  <c r="CW134" i="62"/>
  <c r="CW132" i="62"/>
  <c r="CW130" i="62"/>
  <c r="CW128" i="62"/>
  <c r="CW123" i="62"/>
  <c r="CX123" i="62" s="1"/>
  <c r="CW137" i="62"/>
  <c r="WL78" i="62"/>
  <c r="WL80" i="62"/>
  <c r="WL82" i="62"/>
  <c r="WL84" i="62"/>
  <c r="WL85" i="62"/>
  <c r="WM85" i="62" s="1"/>
  <c r="BM85" i="62" s="1"/>
  <c r="WL87" i="62"/>
  <c r="WM87" i="62" s="1"/>
  <c r="BM87" i="62" s="1"/>
  <c r="WL89" i="62"/>
  <c r="CM136" i="62"/>
  <c r="CM134" i="62"/>
  <c r="CM132" i="62"/>
  <c r="CM130" i="62"/>
  <c r="CM128" i="62"/>
  <c r="CM123" i="62"/>
  <c r="CN123" i="62" s="1"/>
  <c r="CP123" i="62" s="1"/>
  <c r="CC136" i="62"/>
  <c r="CC134" i="62"/>
  <c r="CC132" i="62"/>
  <c r="CC130" i="62"/>
  <c r="CC128" i="62"/>
  <c r="CC126" i="62"/>
  <c r="CC123" i="62"/>
  <c r="CD123" i="62" s="1"/>
  <c r="CF123" i="62" s="1"/>
  <c r="BS132" i="62"/>
  <c r="BS136" i="62"/>
  <c r="BS130" i="62"/>
  <c r="BS134" i="62"/>
  <c r="BS138" i="62"/>
  <c r="BS123" i="62"/>
  <c r="BT123" i="62" s="1"/>
  <c r="BV123" i="62" s="1"/>
  <c r="WC123" i="62"/>
  <c r="WD123" i="62" s="1"/>
  <c r="WF123" i="62" s="1"/>
  <c r="VS135" i="62"/>
  <c r="VS133" i="62"/>
  <c r="VS129" i="62"/>
  <c r="VS127" i="62"/>
  <c r="VS138" i="62"/>
  <c r="VI135" i="62"/>
  <c r="VI133" i="62"/>
  <c r="VI129" i="62"/>
  <c r="VI127" i="62"/>
  <c r="VI138" i="62"/>
  <c r="UY135" i="62"/>
  <c r="UY133" i="62"/>
  <c r="UY129" i="62"/>
  <c r="UY127" i="62"/>
  <c r="UY138" i="62"/>
  <c r="UO133" i="62"/>
  <c r="UO129" i="62"/>
  <c r="UO128" i="62"/>
  <c r="UO132" i="62"/>
  <c r="UO136" i="62"/>
  <c r="UO135" i="62"/>
  <c r="UO131" i="62"/>
  <c r="UO127" i="62"/>
  <c r="UO130" i="62"/>
  <c r="UO134" i="62"/>
  <c r="UO138" i="62"/>
  <c r="UE135" i="62"/>
  <c r="UE133" i="62"/>
  <c r="UE129" i="62"/>
  <c r="UE127" i="62"/>
  <c r="UE138" i="62"/>
  <c r="TU135" i="62"/>
  <c r="TU133" i="62"/>
  <c r="TU131" i="62"/>
  <c r="TU129" i="62"/>
  <c r="TU127" i="62"/>
  <c r="TU138" i="62"/>
  <c r="TK130" i="62"/>
  <c r="TK134" i="62"/>
  <c r="TK138" i="62"/>
  <c r="TK127" i="62"/>
  <c r="TK135" i="62"/>
  <c r="TK133" i="62"/>
  <c r="TK128" i="62"/>
  <c r="TK132" i="62"/>
  <c r="TK136" i="62"/>
  <c r="TA123" i="62"/>
  <c r="TB123" i="62" s="1"/>
  <c r="TD123" i="62" s="1"/>
  <c r="TA137" i="62"/>
  <c r="SG130" i="62"/>
  <c r="SG137" i="62"/>
  <c r="SG134" i="62"/>
  <c r="SG123" i="62"/>
  <c r="SH123" i="62" s="1"/>
  <c r="SJ123" i="62" s="1"/>
  <c r="RW135" i="62"/>
  <c r="RW133" i="62"/>
  <c r="RW131" i="62"/>
  <c r="RW129" i="62"/>
  <c r="RW127" i="62"/>
  <c r="RW138" i="62"/>
  <c r="RM135" i="62"/>
  <c r="RM133" i="62"/>
  <c r="RM131" i="62"/>
  <c r="RM127" i="62"/>
  <c r="RM138" i="62"/>
  <c r="RC135" i="62"/>
  <c r="RC133" i="62"/>
  <c r="RC131" i="62"/>
  <c r="RC129" i="62"/>
  <c r="RC127" i="62"/>
  <c r="RC138" i="62"/>
  <c r="QI135" i="62"/>
  <c r="QI133" i="62"/>
  <c r="QI131" i="62"/>
  <c r="QI129" i="62"/>
  <c r="QI127" i="62"/>
  <c r="QI138" i="62"/>
  <c r="QS135" i="62"/>
  <c r="QS133" i="62"/>
  <c r="QS131" i="62"/>
  <c r="QS129" i="62"/>
  <c r="QS127" i="62"/>
  <c r="QS138" i="62"/>
  <c r="PY135" i="62"/>
  <c r="PY131" i="62"/>
  <c r="PY127" i="62"/>
  <c r="PY133" i="62"/>
  <c r="PY129" i="62"/>
  <c r="PO135" i="62"/>
  <c r="PO133" i="62"/>
  <c r="PO131" i="62"/>
  <c r="PO127" i="62"/>
  <c r="PO138" i="62"/>
  <c r="PE135" i="62"/>
  <c r="PE131" i="62"/>
  <c r="PE127" i="62"/>
  <c r="PE128" i="62"/>
  <c r="PE132" i="62"/>
  <c r="PE136" i="62"/>
  <c r="PE133" i="62"/>
  <c r="PE129" i="62"/>
  <c r="PE130" i="62"/>
  <c r="PE134" i="62"/>
  <c r="PE138" i="62"/>
  <c r="OU135" i="62"/>
  <c r="OU133" i="62"/>
  <c r="OU131" i="62"/>
  <c r="OU127" i="62"/>
  <c r="OU125" i="62"/>
  <c r="OU138" i="62"/>
  <c r="OK135" i="62"/>
  <c r="OK131" i="62"/>
  <c r="OK129" i="62"/>
  <c r="OK125" i="62"/>
  <c r="OK138" i="62"/>
  <c r="OA138" i="62"/>
  <c r="OA137" i="62"/>
  <c r="OA135" i="62"/>
  <c r="OA133" i="62"/>
  <c r="OA129" i="62"/>
  <c r="OA127" i="62"/>
  <c r="NQ135" i="62"/>
  <c r="NQ133" i="62"/>
  <c r="NQ129" i="62"/>
  <c r="NQ127" i="62"/>
  <c r="NQ138" i="62"/>
  <c r="NG135" i="62"/>
  <c r="NG129" i="62"/>
  <c r="NG127" i="62"/>
  <c r="NG138" i="62"/>
  <c r="MW138" i="62"/>
  <c r="MW137" i="62"/>
  <c r="MW135" i="62"/>
  <c r="MW133" i="62"/>
  <c r="MW129" i="62"/>
  <c r="MW127" i="62"/>
  <c r="MM135" i="62"/>
  <c r="MM133" i="62"/>
  <c r="MM129" i="62"/>
  <c r="MM127" i="62"/>
  <c r="MM138" i="62"/>
  <c r="MC127" i="62"/>
  <c r="MC135" i="62"/>
  <c r="MC133" i="62"/>
  <c r="MC129" i="62"/>
  <c r="LS137" i="62"/>
  <c r="LS135" i="62"/>
  <c r="LS133" i="62"/>
  <c r="LS131" i="62"/>
  <c r="LS129" i="62"/>
  <c r="LS127" i="62"/>
  <c r="LS138" i="62"/>
  <c r="LI135" i="62"/>
  <c r="LI129" i="62"/>
  <c r="LI133" i="62"/>
  <c r="LI127" i="62"/>
  <c r="KY50" i="62"/>
  <c r="KY123" i="62"/>
  <c r="KZ123" i="62" s="1"/>
  <c r="LB123" i="62" s="1"/>
  <c r="KY129" i="62"/>
  <c r="KY137" i="62"/>
  <c r="KO135" i="62"/>
  <c r="KO133" i="62"/>
  <c r="KO129" i="62"/>
  <c r="KO127" i="62"/>
  <c r="KO138" i="62"/>
  <c r="KE135" i="62"/>
  <c r="KE127" i="62"/>
  <c r="KE131" i="62"/>
  <c r="KE133" i="62"/>
  <c r="KE129" i="62"/>
  <c r="KE130" i="62"/>
  <c r="KE134" i="62"/>
  <c r="KE138" i="62"/>
  <c r="JU133" i="62"/>
  <c r="JU129" i="62"/>
  <c r="JU127" i="62"/>
  <c r="JU138" i="62"/>
  <c r="JK135" i="62"/>
  <c r="JK133" i="62"/>
  <c r="JK131" i="62"/>
  <c r="JK129" i="62"/>
  <c r="JK127" i="62"/>
  <c r="JA135" i="62"/>
  <c r="JA133" i="62"/>
  <c r="JA131" i="62"/>
  <c r="JA129" i="62"/>
  <c r="JA127" i="62"/>
  <c r="JA138" i="62"/>
  <c r="IQ135" i="62"/>
  <c r="IQ129" i="62"/>
  <c r="IG135" i="62"/>
  <c r="IG127" i="62"/>
  <c r="IG133" i="62"/>
  <c r="IG131" i="62"/>
  <c r="HW137" i="62"/>
  <c r="HW123" i="62"/>
  <c r="HX123" i="62" s="1"/>
  <c r="HZ123" i="62" s="1"/>
  <c r="HM135" i="62"/>
  <c r="HM133" i="62"/>
  <c r="HM131" i="62"/>
  <c r="HM129" i="62"/>
  <c r="HM127" i="62"/>
  <c r="HM138" i="62"/>
  <c r="HC137" i="62"/>
  <c r="HC135" i="62"/>
  <c r="HC133" i="62"/>
  <c r="HC129" i="62"/>
  <c r="HC127" i="62"/>
  <c r="HC125" i="62"/>
  <c r="HC138" i="62"/>
  <c r="GS135" i="62"/>
  <c r="GS133" i="62"/>
  <c r="GS131" i="62"/>
  <c r="GS129" i="62"/>
  <c r="GS127" i="62"/>
  <c r="GI135" i="62"/>
  <c r="GI133" i="62"/>
  <c r="GI131" i="62"/>
  <c r="GI129" i="62"/>
  <c r="GI127" i="62"/>
  <c r="GI138" i="62"/>
  <c r="FY135" i="62"/>
  <c r="FY133" i="62"/>
  <c r="FY131" i="62"/>
  <c r="FY129" i="62"/>
  <c r="FY127" i="62"/>
  <c r="FY138" i="62"/>
  <c r="FO137" i="62"/>
  <c r="FO135" i="62"/>
  <c r="FO133" i="62"/>
  <c r="FO131" i="62"/>
  <c r="FO127" i="62"/>
  <c r="FO138" i="62"/>
  <c r="EU45" i="62"/>
  <c r="EV45" i="62" s="1"/>
  <c r="EU131" i="62"/>
  <c r="EU133" i="62"/>
  <c r="EU129" i="62"/>
  <c r="EU130" i="62"/>
  <c r="EU134" i="62"/>
  <c r="EU138" i="62"/>
  <c r="EU135" i="62"/>
  <c r="EU127" i="62"/>
  <c r="EU128" i="62"/>
  <c r="EU132" i="62"/>
  <c r="EU136" i="62"/>
  <c r="EA137" i="62"/>
  <c r="EA135" i="62"/>
  <c r="EA133" i="62"/>
  <c r="EA131" i="62"/>
  <c r="EA129" i="62"/>
  <c r="EA138" i="62"/>
  <c r="WL57" i="62"/>
  <c r="DQ135" i="62"/>
  <c r="DQ133" i="62"/>
  <c r="DQ129" i="62"/>
  <c r="DQ138" i="62"/>
  <c r="DG129" i="62"/>
  <c r="DG125" i="62"/>
  <c r="DG135" i="62"/>
  <c r="DG133" i="62"/>
  <c r="DG131" i="62"/>
  <c r="CW135" i="62"/>
  <c r="CW133" i="62"/>
  <c r="CW129" i="62"/>
  <c r="CW127" i="62"/>
  <c r="CW138" i="62"/>
  <c r="CM137" i="62"/>
  <c r="CM135" i="62"/>
  <c r="CM133" i="62"/>
  <c r="CM131" i="62"/>
  <c r="CM129" i="62"/>
  <c r="CM127" i="62"/>
  <c r="CM138" i="62"/>
  <c r="CC137" i="62"/>
  <c r="CC135" i="62"/>
  <c r="CC133" i="62"/>
  <c r="CC129" i="62"/>
  <c r="CC127" i="62"/>
  <c r="CC125" i="62"/>
  <c r="CC138" i="62"/>
  <c r="BS135" i="62"/>
  <c r="BS133" i="62"/>
  <c r="BS131" i="62"/>
  <c r="BS125" i="62"/>
  <c r="U135" i="62"/>
  <c r="U137" i="62"/>
  <c r="WD29" i="62"/>
  <c r="WD126" i="62" s="1"/>
  <c r="WC126" i="62"/>
  <c r="WD31" i="62"/>
  <c r="WD128" i="62" s="1"/>
  <c r="WC128" i="62"/>
  <c r="WD36" i="62"/>
  <c r="WD133" i="62" s="1"/>
  <c r="WC133" i="62"/>
  <c r="WD41" i="62"/>
  <c r="WD138" i="62" s="1"/>
  <c r="WC138" i="62"/>
  <c r="WD32" i="62"/>
  <c r="WD129" i="62" s="1"/>
  <c r="WC129" i="62"/>
  <c r="WD37" i="62"/>
  <c r="WD134" i="62" s="1"/>
  <c r="WC134" i="62"/>
  <c r="WD40" i="62"/>
  <c r="WD137" i="62" s="1"/>
  <c r="WC137" i="62"/>
  <c r="WD95" i="62"/>
  <c r="WD33" i="62"/>
  <c r="WD130" i="62" s="1"/>
  <c r="WC130" i="62"/>
  <c r="WD34" i="62"/>
  <c r="WD39" i="62"/>
  <c r="WD136" i="62" s="1"/>
  <c r="WC136" i="62"/>
  <c r="WD30" i="62"/>
  <c r="WD127" i="62" s="1"/>
  <c r="WC127" i="62"/>
  <c r="WD35" i="62"/>
  <c r="WD132" i="62" s="1"/>
  <c r="WC132" i="62"/>
  <c r="WD38" i="62"/>
  <c r="WD135" i="62" s="1"/>
  <c r="WC135" i="62"/>
  <c r="UO90" i="62"/>
  <c r="UP90" i="62" s="1"/>
  <c r="UO123" i="62"/>
  <c r="UP123" i="62" s="1"/>
  <c r="TK29" i="62"/>
  <c r="TL29" i="62" s="1"/>
  <c r="TB37" i="62"/>
  <c r="TA134" i="62"/>
  <c r="TB33" i="62"/>
  <c r="TA130" i="62"/>
  <c r="TB41" i="62"/>
  <c r="TA138" i="62"/>
  <c r="TB39" i="62"/>
  <c r="TA136" i="62"/>
  <c r="TB35" i="62"/>
  <c r="TA132" i="62"/>
  <c r="TB31" i="62"/>
  <c r="TA128" i="62"/>
  <c r="SQ138" i="62"/>
  <c r="SQ134" i="62"/>
  <c r="SQ130" i="62"/>
  <c r="SQ126" i="62"/>
  <c r="SQ133" i="62"/>
  <c r="SQ129" i="62"/>
  <c r="SQ123" i="62"/>
  <c r="SR123" i="62" s="1"/>
  <c r="ST123" i="62" s="1"/>
  <c r="SG136" i="62"/>
  <c r="SH39" i="62"/>
  <c r="SG132" i="62"/>
  <c r="SH35" i="62"/>
  <c r="SG128" i="62"/>
  <c r="SH31" i="62"/>
  <c r="SH41" i="62"/>
  <c r="SG138" i="62"/>
  <c r="QS29" i="62"/>
  <c r="QT29" i="62" s="1"/>
  <c r="QL123" i="62"/>
  <c r="PY90" i="62"/>
  <c r="PZ90" i="62" s="1"/>
  <c r="PY123" i="62"/>
  <c r="PZ123" i="62" s="1"/>
  <c r="LI90" i="62"/>
  <c r="LJ90" i="62" s="1"/>
  <c r="LI123" i="62"/>
  <c r="LJ123" i="62" s="1"/>
  <c r="KZ37" i="62"/>
  <c r="KY134" i="62"/>
  <c r="KZ33" i="62"/>
  <c r="KY130" i="62"/>
  <c r="KZ41" i="62"/>
  <c r="KY138" i="62"/>
  <c r="KZ39" i="62"/>
  <c r="KY136" i="62"/>
  <c r="KZ35" i="62"/>
  <c r="KY132" i="62"/>
  <c r="KZ31" i="62"/>
  <c r="KY128" i="62"/>
  <c r="KE90" i="62"/>
  <c r="KE123" i="62"/>
  <c r="KF123" i="62" s="1"/>
  <c r="IQ90" i="62"/>
  <c r="IR90" i="62" s="1"/>
  <c r="IQ123" i="62"/>
  <c r="IR123" i="62" s="1"/>
  <c r="IG90" i="62"/>
  <c r="IH90" i="62" s="1"/>
  <c r="IG123" i="62"/>
  <c r="IH123" i="62" s="1"/>
  <c r="HX41" i="62"/>
  <c r="HW138" i="62"/>
  <c r="HX39" i="62"/>
  <c r="HW136" i="62"/>
  <c r="HX35" i="62"/>
  <c r="HW132" i="62"/>
  <c r="HX31" i="62"/>
  <c r="HW128" i="62"/>
  <c r="HX37" i="62"/>
  <c r="HW134" i="62"/>
  <c r="HX33" i="62"/>
  <c r="HW130" i="62"/>
  <c r="FE138" i="62"/>
  <c r="FE136" i="62"/>
  <c r="FE134" i="62"/>
  <c r="FE132" i="62"/>
  <c r="FE130" i="62"/>
  <c r="FE123" i="62"/>
  <c r="FF123" i="62" s="1"/>
  <c r="FH123" i="62" s="1"/>
  <c r="FE137" i="62"/>
  <c r="EU90" i="62"/>
  <c r="EV90" i="62" s="1"/>
  <c r="EU123" i="62"/>
  <c r="EV123" i="62" s="1"/>
  <c r="EK138" i="62"/>
  <c r="EK136" i="62"/>
  <c r="EK134" i="62"/>
  <c r="EK132" i="62"/>
  <c r="EK130" i="62"/>
  <c r="EK128" i="62"/>
  <c r="EK126" i="62"/>
  <c r="EK123" i="62"/>
  <c r="EL123" i="62" s="1"/>
  <c r="EK137" i="62"/>
  <c r="CZ123" i="62"/>
  <c r="BS32" i="62"/>
  <c r="BT32" i="62" s="1"/>
  <c r="U90" i="62"/>
  <c r="V90" i="62" s="1"/>
  <c r="X90" i="62" s="1"/>
  <c r="WM10" i="62"/>
  <c r="SG82" i="62"/>
  <c r="TK32" i="62"/>
  <c r="TK40" i="62"/>
  <c r="U48" i="62"/>
  <c r="V48" i="62" s="1"/>
  <c r="AY61" i="62"/>
  <c r="AZ61" i="62" s="1"/>
  <c r="HW13" i="62"/>
  <c r="HX13" i="62" s="1"/>
  <c r="VS34" i="62"/>
  <c r="VT34" i="62" s="1"/>
  <c r="VZ75" i="62"/>
  <c r="WA76" i="62"/>
  <c r="WC76" i="62" s="1"/>
  <c r="WD76" i="62" s="1"/>
  <c r="WD75" i="62" s="1"/>
  <c r="VZ43" i="62"/>
  <c r="WA44" i="62"/>
  <c r="WC44" i="62" s="1"/>
  <c r="WD44" i="62" s="1"/>
  <c r="VZ27" i="62"/>
  <c r="WA28" i="62"/>
  <c r="WC28" i="62" s="1"/>
  <c r="VP27" i="62"/>
  <c r="VQ28" i="62"/>
  <c r="VS28" i="62" s="1"/>
  <c r="VP43" i="62"/>
  <c r="VQ44" i="62"/>
  <c r="VS44" i="62" s="1"/>
  <c r="VT44" i="62" s="1"/>
  <c r="VS63" i="62"/>
  <c r="VT63" i="62" s="1"/>
  <c r="VS61" i="62"/>
  <c r="VT61" i="62" s="1"/>
  <c r="VS79" i="62"/>
  <c r="VT79" i="62" s="1"/>
  <c r="VS77" i="62"/>
  <c r="VT77" i="62" s="1"/>
  <c r="VS66" i="62"/>
  <c r="VP59" i="62"/>
  <c r="VQ60" i="62"/>
  <c r="VS60" i="62" s="1"/>
  <c r="VP75" i="62"/>
  <c r="VQ76" i="62"/>
  <c r="VS76" i="62" s="1"/>
  <c r="VT76" i="62" s="1"/>
  <c r="VS47" i="62"/>
  <c r="VT47" i="62" s="1"/>
  <c r="VS45" i="62"/>
  <c r="VT45" i="62" s="1"/>
  <c r="VF59" i="62"/>
  <c r="VG60" i="62"/>
  <c r="VI60" i="62" s="1"/>
  <c r="VJ60" i="62" s="1"/>
  <c r="VF75" i="62"/>
  <c r="VG76" i="62"/>
  <c r="VI76" i="62" s="1"/>
  <c r="VJ76" i="62" s="1"/>
  <c r="VI45" i="62"/>
  <c r="VJ45" i="62" s="1"/>
  <c r="VI34" i="62"/>
  <c r="VJ34" i="62" s="1"/>
  <c r="VF27" i="62"/>
  <c r="VG28" i="62"/>
  <c r="VI28" i="62" s="1"/>
  <c r="VF43" i="62"/>
  <c r="VG44" i="62"/>
  <c r="VI44" i="62" s="1"/>
  <c r="VJ44" i="62" s="1"/>
  <c r="VI77" i="62"/>
  <c r="VJ77" i="62" s="1"/>
  <c r="VI66" i="62"/>
  <c r="VJ66" i="62" s="1"/>
  <c r="UV27" i="62"/>
  <c r="UW28" i="62"/>
  <c r="UY28" i="62" s="1"/>
  <c r="UV43" i="62"/>
  <c r="UW44" i="62"/>
  <c r="UY44" i="62" s="1"/>
  <c r="UY77" i="62"/>
  <c r="UZ77" i="62" s="1"/>
  <c r="UV59" i="62"/>
  <c r="UW60" i="62"/>
  <c r="UY60" i="62" s="1"/>
  <c r="UZ60" i="62" s="1"/>
  <c r="UV75" i="62"/>
  <c r="UW76" i="62"/>
  <c r="UY76" i="62" s="1"/>
  <c r="UZ76" i="62" s="1"/>
  <c r="UY45" i="62"/>
  <c r="UZ45" i="62" s="1"/>
  <c r="UL27" i="62"/>
  <c r="UM28" i="62"/>
  <c r="UO28" i="62" s="1"/>
  <c r="UP28" i="62" s="1"/>
  <c r="UL59" i="62"/>
  <c r="UM60" i="62"/>
  <c r="UO60" i="62" s="1"/>
  <c r="UO61" i="62"/>
  <c r="UP61" i="62" s="1"/>
  <c r="UL75" i="62"/>
  <c r="UO77" i="62"/>
  <c r="UP77" i="62" s="1"/>
  <c r="UL43" i="62"/>
  <c r="UB59" i="62"/>
  <c r="UC60" i="62"/>
  <c r="UE60" i="62" s="1"/>
  <c r="UF60" i="62" s="1"/>
  <c r="UB75" i="62"/>
  <c r="UC76" i="62"/>
  <c r="UE76" i="62" s="1"/>
  <c r="UF76" i="62" s="1"/>
  <c r="UE45" i="62"/>
  <c r="UF45" i="62" s="1"/>
  <c r="UE34" i="62"/>
  <c r="UF34" i="62" s="1"/>
  <c r="UB27" i="62"/>
  <c r="UC28" i="62"/>
  <c r="UE28" i="62" s="1"/>
  <c r="UB43" i="62"/>
  <c r="UC44" i="62"/>
  <c r="UE44" i="62" s="1"/>
  <c r="UF44" i="62" s="1"/>
  <c r="UE77" i="62"/>
  <c r="UF77" i="62" s="1"/>
  <c r="UE66" i="62"/>
  <c r="UF66" i="62" s="1"/>
  <c r="TR27" i="62"/>
  <c r="TS28" i="62"/>
  <c r="TU28" i="62" s="1"/>
  <c r="TR43" i="62"/>
  <c r="TS44" i="62"/>
  <c r="TU44" i="62" s="1"/>
  <c r="TV44" i="62" s="1"/>
  <c r="TR59" i="62"/>
  <c r="TS60" i="62"/>
  <c r="TU60" i="62" s="1"/>
  <c r="TV60" i="62" s="1"/>
  <c r="TR75" i="62"/>
  <c r="TS76" i="62"/>
  <c r="TU76" i="62" s="1"/>
  <c r="TV76" i="62" s="1"/>
  <c r="TU77" i="62"/>
  <c r="TV77" i="62" s="1"/>
  <c r="TU29" i="62"/>
  <c r="TV29" i="62" s="1"/>
  <c r="TU45" i="62"/>
  <c r="TV45" i="62" s="1"/>
  <c r="TH59" i="62"/>
  <c r="TI60" i="62"/>
  <c r="TK60" i="62" s="1"/>
  <c r="TL60" i="62" s="1"/>
  <c r="TH75" i="62"/>
  <c r="TH43" i="62"/>
  <c r="TH27" i="62"/>
  <c r="TI28" i="62"/>
  <c r="TK28" i="62" s="1"/>
  <c r="TL28" i="62" s="1"/>
  <c r="TK61" i="62"/>
  <c r="SX43" i="62"/>
  <c r="SY44" i="62"/>
  <c r="TA44" i="62" s="1"/>
  <c r="TB44" i="62" s="1"/>
  <c r="SY28" i="62"/>
  <c r="TA28" i="62" s="1"/>
  <c r="TB28" i="62" s="1"/>
  <c r="SX27" i="62"/>
  <c r="TA77" i="62"/>
  <c r="TB77" i="62" s="1"/>
  <c r="TA29" i="62"/>
  <c r="SX59" i="62"/>
  <c r="SX75" i="62"/>
  <c r="SY76" i="62"/>
  <c r="TA76" i="62" s="1"/>
  <c r="TB76" i="62" s="1"/>
  <c r="TA82" i="62"/>
  <c r="SD27" i="62"/>
  <c r="SE28" i="62"/>
  <c r="SG28" i="62" s="1"/>
  <c r="SH28" i="62" s="1"/>
  <c r="SD59" i="62"/>
  <c r="SD75" i="62"/>
  <c r="SE76" i="62"/>
  <c r="SG76" i="62" s="1"/>
  <c r="SH76" i="62" s="1"/>
  <c r="SD43" i="62"/>
  <c r="SE44" i="62"/>
  <c r="SG44" i="62" s="1"/>
  <c r="SH44" i="62" s="1"/>
  <c r="SG77" i="62"/>
  <c r="RT27" i="62"/>
  <c r="RU28" i="62"/>
  <c r="RW28" i="62" s="1"/>
  <c r="RX28" i="62" s="1"/>
  <c r="RT43" i="62"/>
  <c r="RU44" i="62"/>
  <c r="RW44" i="62" s="1"/>
  <c r="RX44" i="62" s="1"/>
  <c r="RW77" i="62"/>
  <c r="RX77" i="62" s="1"/>
  <c r="RT59" i="62"/>
  <c r="RU60" i="62"/>
  <c r="RW60" i="62" s="1"/>
  <c r="RT75" i="62"/>
  <c r="RU76" i="62"/>
  <c r="RW76" i="62" s="1"/>
  <c r="RX76" i="62" s="1"/>
  <c r="RW45" i="62"/>
  <c r="RX45" i="62" s="1"/>
  <c r="RJ27" i="62"/>
  <c r="RK28" i="62"/>
  <c r="RM28" i="62" s="1"/>
  <c r="RN28" i="62" s="1"/>
  <c r="RJ43" i="62"/>
  <c r="RK44" i="62"/>
  <c r="RM44" i="62" s="1"/>
  <c r="RN44" i="62" s="1"/>
  <c r="RM77" i="62"/>
  <c r="RN77" i="62" s="1"/>
  <c r="RM64" i="62"/>
  <c r="RN64" i="62" s="1"/>
  <c r="RJ59" i="62"/>
  <c r="RK60" i="62"/>
  <c r="RM60" i="62" s="1"/>
  <c r="RJ75" i="62"/>
  <c r="RK76" i="62"/>
  <c r="RM76" i="62" s="1"/>
  <c r="RN76" i="62" s="1"/>
  <c r="RM45" i="62"/>
  <c r="RN45" i="62" s="1"/>
  <c r="RM32" i="62"/>
  <c r="QZ59" i="62"/>
  <c r="RA60" i="62"/>
  <c r="RC60" i="62" s="1"/>
  <c r="RD60" i="62" s="1"/>
  <c r="QZ75" i="62"/>
  <c r="RA76" i="62"/>
  <c r="RC76" i="62" s="1"/>
  <c r="RC45" i="62"/>
  <c r="RD45" i="62" s="1"/>
  <c r="QZ27" i="62"/>
  <c r="RA28" i="62"/>
  <c r="RC28" i="62" s="1"/>
  <c r="QZ43" i="62"/>
  <c r="RA44" i="62"/>
  <c r="RC44" i="62" s="1"/>
  <c r="RD44" i="62" s="1"/>
  <c r="RC77" i="62"/>
  <c r="RD77" i="62" s="1"/>
  <c r="QP59" i="62"/>
  <c r="QQ60" i="62"/>
  <c r="QS60" i="62" s="1"/>
  <c r="QP75" i="62"/>
  <c r="QQ76" i="62"/>
  <c r="QS76" i="62" s="1"/>
  <c r="QS45" i="62"/>
  <c r="QT45" i="62" s="1"/>
  <c r="QP27" i="62"/>
  <c r="QQ28" i="62"/>
  <c r="QS28" i="62" s="1"/>
  <c r="QP43" i="62"/>
  <c r="QQ44" i="62"/>
  <c r="QS44" i="62" s="1"/>
  <c r="QT44" i="62" s="1"/>
  <c r="QS77" i="62"/>
  <c r="QT77" i="62" s="1"/>
  <c r="QF27" i="62"/>
  <c r="QG28" i="62"/>
  <c r="QF43" i="62"/>
  <c r="QG44" i="62"/>
  <c r="QI44" i="62" s="1"/>
  <c r="QJ44" i="62" s="1"/>
  <c r="QF59" i="62"/>
  <c r="QG60" i="62"/>
  <c r="QI60" i="62" s="1"/>
  <c r="QF75" i="62"/>
  <c r="QG76" i="62"/>
  <c r="QI76" i="62" s="1"/>
  <c r="QJ76" i="62" s="1"/>
  <c r="QI77" i="62"/>
  <c r="QI29" i="62"/>
  <c r="QI45" i="62"/>
  <c r="QI28" i="62"/>
  <c r="PY29" i="62"/>
  <c r="PZ29" i="62" s="1"/>
  <c r="PV75" i="62"/>
  <c r="PV43" i="62"/>
  <c r="PV27" i="62"/>
  <c r="PW28" i="62"/>
  <c r="PY28" i="62" s="1"/>
  <c r="PZ28" i="62" s="1"/>
  <c r="PV59" i="62"/>
  <c r="PW60" i="62"/>
  <c r="PY60" i="62" s="1"/>
  <c r="PY61" i="62"/>
  <c r="PL59" i="62"/>
  <c r="PL75" i="62"/>
  <c r="PO47" i="62"/>
  <c r="PP47" i="62" s="1"/>
  <c r="PL27" i="62"/>
  <c r="PO79" i="62"/>
  <c r="PP79" i="62" s="1"/>
  <c r="PL43" i="62"/>
  <c r="PE29" i="62"/>
  <c r="PF29" i="62" s="1"/>
  <c r="PB75" i="62"/>
  <c r="PB43" i="62"/>
  <c r="PB27" i="62"/>
  <c r="PC28" i="62"/>
  <c r="PE28" i="62" s="1"/>
  <c r="PF28" i="62" s="1"/>
  <c r="PB59" i="62"/>
  <c r="PC60" i="62"/>
  <c r="PE60" i="62" s="1"/>
  <c r="PE61" i="62"/>
  <c r="OR27" i="62"/>
  <c r="OU77" i="62"/>
  <c r="OV77" i="62" s="1"/>
  <c r="OU64" i="62"/>
  <c r="OV64" i="62" s="1"/>
  <c r="OR43" i="62"/>
  <c r="OR59" i="62"/>
  <c r="OR75" i="62"/>
  <c r="OU45" i="62"/>
  <c r="OV45" i="62" s="1"/>
  <c r="OU32" i="62"/>
  <c r="OH59" i="62"/>
  <c r="OH75" i="62"/>
  <c r="OK45" i="62"/>
  <c r="OL45" i="62" s="1"/>
  <c r="OK36" i="62"/>
  <c r="OK30" i="62"/>
  <c r="OH27" i="62"/>
  <c r="OK77" i="62"/>
  <c r="OL77" i="62" s="1"/>
  <c r="OK68" i="62"/>
  <c r="OL68" i="62" s="1"/>
  <c r="OK62" i="62"/>
  <c r="OL62" i="62" s="1"/>
  <c r="OH43" i="62"/>
  <c r="NX27" i="62"/>
  <c r="NY28" i="62"/>
  <c r="OA28" i="62" s="1"/>
  <c r="NX43" i="62"/>
  <c r="NY44" i="62"/>
  <c r="OA44" i="62" s="1"/>
  <c r="OB44" i="62" s="1"/>
  <c r="OA77" i="62"/>
  <c r="OB77" i="62" s="1"/>
  <c r="NX59" i="62"/>
  <c r="NY60" i="62"/>
  <c r="OA60" i="62" s="1"/>
  <c r="NX75" i="62"/>
  <c r="NY76" i="62"/>
  <c r="OA76" i="62" s="1"/>
  <c r="OA45" i="62"/>
  <c r="OB45" i="62" s="1"/>
  <c r="NN27" i="62"/>
  <c r="NO28" i="62"/>
  <c r="NQ28" i="62" s="1"/>
  <c r="NR28" i="62" s="1"/>
  <c r="NN43" i="62"/>
  <c r="NO44" i="62"/>
  <c r="NQ44" i="62" s="1"/>
  <c r="NR44" i="62" s="1"/>
  <c r="NQ77" i="62"/>
  <c r="NR77" i="62" s="1"/>
  <c r="NN59" i="62"/>
  <c r="NO60" i="62"/>
  <c r="NQ60" i="62" s="1"/>
  <c r="NN75" i="62"/>
  <c r="NO76" i="62"/>
  <c r="NQ76" i="62" s="1"/>
  <c r="NR76" i="62" s="1"/>
  <c r="NQ45" i="62"/>
  <c r="NR45" i="62" s="1"/>
  <c r="ND59" i="62"/>
  <c r="ND75" i="62"/>
  <c r="NG51" i="62"/>
  <c r="NH51" i="62" s="1"/>
  <c r="NG45" i="62"/>
  <c r="NH45" i="62" s="1"/>
  <c r="NG36" i="62"/>
  <c r="NH36" i="62" s="1"/>
  <c r="NG34" i="62"/>
  <c r="NH34" i="62" s="1"/>
  <c r="ND27" i="62"/>
  <c r="NG83" i="62"/>
  <c r="NH83" i="62" s="1"/>
  <c r="NG77" i="62"/>
  <c r="NH77" i="62" s="1"/>
  <c r="NG68" i="62"/>
  <c r="NH68" i="62" s="1"/>
  <c r="NG66" i="62"/>
  <c r="ND43" i="62"/>
  <c r="MT59" i="62"/>
  <c r="MU60" i="62"/>
  <c r="MW60" i="62" s="1"/>
  <c r="MX60" i="62" s="1"/>
  <c r="MT75" i="62"/>
  <c r="MU76" i="62"/>
  <c r="MW76" i="62" s="1"/>
  <c r="MX76" i="62" s="1"/>
  <c r="MW45" i="62"/>
  <c r="MX45" i="62" s="1"/>
  <c r="MW34" i="62"/>
  <c r="MX34" i="62" s="1"/>
  <c r="MT27" i="62"/>
  <c r="MU28" i="62"/>
  <c r="MW28" i="62" s="1"/>
  <c r="MT43" i="62"/>
  <c r="MU44" i="62"/>
  <c r="MW44" i="62" s="1"/>
  <c r="MX44" i="62" s="1"/>
  <c r="MW77" i="62"/>
  <c r="MX77" i="62" s="1"/>
  <c r="MW66" i="62"/>
  <c r="MX66" i="62" s="1"/>
  <c r="MJ59" i="62"/>
  <c r="MK60" i="62"/>
  <c r="MM60" i="62" s="1"/>
  <c r="MN60" i="62" s="1"/>
  <c r="MJ75" i="62"/>
  <c r="MK76" i="62"/>
  <c r="MM76" i="62" s="1"/>
  <c r="MN76" i="62" s="1"/>
  <c r="MM45" i="62"/>
  <c r="MN45" i="62" s="1"/>
  <c r="MJ27" i="62"/>
  <c r="MK28" i="62"/>
  <c r="MM28" i="62" s="1"/>
  <c r="MJ43" i="62"/>
  <c r="MK44" i="62"/>
  <c r="MM44" i="62" s="1"/>
  <c r="MN44" i="62" s="1"/>
  <c r="MM77" i="62"/>
  <c r="MN77" i="62" s="1"/>
  <c r="MC29" i="62"/>
  <c r="MD29" i="62" s="1"/>
  <c r="MC45" i="62"/>
  <c r="MD45" i="62" s="1"/>
  <c r="LZ27" i="62"/>
  <c r="MA28" i="62"/>
  <c r="LZ59" i="62"/>
  <c r="MA60" i="62"/>
  <c r="MC60" i="62" s="1"/>
  <c r="LZ75" i="62"/>
  <c r="MA76" i="62"/>
  <c r="MC76" i="62" s="1"/>
  <c r="LZ43" i="62"/>
  <c r="MA44" i="62"/>
  <c r="MC44" i="62" s="1"/>
  <c r="MD44" i="62" s="1"/>
  <c r="MC61" i="62"/>
  <c r="MD61" i="62" s="1"/>
  <c r="MC28" i="62"/>
  <c r="MD28" i="62" s="1"/>
  <c r="LP59" i="62"/>
  <c r="LQ60" i="62"/>
  <c r="LS60" i="62" s="1"/>
  <c r="LT60" i="62" s="1"/>
  <c r="LP75" i="62"/>
  <c r="LQ76" i="62"/>
  <c r="LS76" i="62" s="1"/>
  <c r="LT76" i="62" s="1"/>
  <c r="LS45" i="62"/>
  <c r="LT45" i="62" s="1"/>
  <c r="LP27" i="62"/>
  <c r="LQ28" i="62"/>
  <c r="LS28" i="62" s="1"/>
  <c r="LP43" i="62"/>
  <c r="LQ44" i="62"/>
  <c r="LS44" i="62" s="1"/>
  <c r="LT44" i="62" s="1"/>
  <c r="LS77" i="62"/>
  <c r="LT77" i="62" s="1"/>
  <c r="LF27" i="62"/>
  <c r="LG28" i="62"/>
  <c r="LI28" i="62" s="1"/>
  <c r="LJ28" i="62" s="1"/>
  <c r="LF59" i="62"/>
  <c r="LG60" i="62"/>
  <c r="LI60" i="62" s="1"/>
  <c r="LJ60" i="62" s="1"/>
  <c r="LF75" i="62"/>
  <c r="LG76" i="62"/>
  <c r="LI76" i="62" s="1"/>
  <c r="LJ76" i="62" s="1"/>
  <c r="LF43" i="62"/>
  <c r="LG44" i="62"/>
  <c r="LI44" i="62" s="1"/>
  <c r="LJ44" i="62" s="1"/>
  <c r="LI29" i="62"/>
  <c r="KV75" i="62"/>
  <c r="KW76" i="62"/>
  <c r="KY76" i="62" s="1"/>
  <c r="KZ76" i="62" s="1"/>
  <c r="KV27" i="62"/>
  <c r="KW28" i="62"/>
  <c r="KY28" i="62" s="1"/>
  <c r="KV43" i="62"/>
  <c r="KW44" i="62"/>
  <c r="KY44" i="62" s="1"/>
  <c r="KZ44" i="62" s="1"/>
  <c r="KV59" i="62"/>
  <c r="KW60" i="62"/>
  <c r="KY60" i="62" s="1"/>
  <c r="KY77" i="62"/>
  <c r="KZ77" i="62" s="1"/>
  <c r="KY29" i="62"/>
  <c r="KL59" i="62"/>
  <c r="KM60" i="62"/>
  <c r="KO60" i="62" s="1"/>
  <c r="KP60" i="62" s="1"/>
  <c r="KL75" i="62"/>
  <c r="KM76" i="62"/>
  <c r="KO76" i="62" s="1"/>
  <c r="KP76" i="62" s="1"/>
  <c r="KO45" i="62"/>
  <c r="KP45" i="62" s="1"/>
  <c r="KL27" i="62"/>
  <c r="KM28" i="62"/>
  <c r="KO28" i="62" s="1"/>
  <c r="KL43" i="62"/>
  <c r="KM44" i="62"/>
  <c r="KO44" i="62" s="1"/>
  <c r="KP44" i="62" s="1"/>
  <c r="KO77" i="62"/>
  <c r="KP77" i="62" s="1"/>
  <c r="KB27" i="62"/>
  <c r="KC28" i="62"/>
  <c r="KE28" i="62" s="1"/>
  <c r="KB59" i="62"/>
  <c r="KC60" i="62"/>
  <c r="KE60" i="62" s="1"/>
  <c r="KF60" i="62" s="1"/>
  <c r="KB43" i="62"/>
  <c r="KC44" i="62"/>
  <c r="KE44" i="62" s="1"/>
  <c r="KF44" i="62" s="1"/>
  <c r="KB75" i="62"/>
  <c r="KC76" i="62"/>
  <c r="KE76" i="62" s="1"/>
  <c r="KF76" i="62" s="1"/>
  <c r="KE29" i="62"/>
  <c r="KE126" i="62" s="1"/>
  <c r="JR59" i="62"/>
  <c r="JS60" i="62"/>
  <c r="JU60" i="62" s="1"/>
  <c r="JV60" i="62" s="1"/>
  <c r="JR75" i="62"/>
  <c r="JS76" i="62"/>
  <c r="JU76" i="62" s="1"/>
  <c r="JV76" i="62" s="1"/>
  <c r="JU45" i="62"/>
  <c r="JV45" i="62" s="1"/>
  <c r="JU38" i="62"/>
  <c r="JV38" i="62" s="1"/>
  <c r="JU34" i="62"/>
  <c r="JV34" i="62" s="1"/>
  <c r="JR27" i="62"/>
  <c r="JS28" i="62"/>
  <c r="JU28" i="62" s="1"/>
  <c r="JR43" i="62"/>
  <c r="JS44" i="62"/>
  <c r="JU44" i="62" s="1"/>
  <c r="JV44" i="62" s="1"/>
  <c r="JU77" i="62"/>
  <c r="JV77" i="62" s="1"/>
  <c r="JU70" i="62"/>
  <c r="JV70" i="62" s="1"/>
  <c r="JU66" i="62"/>
  <c r="JV66" i="62" s="1"/>
  <c r="JH59" i="62"/>
  <c r="JI60" i="62"/>
  <c r="JK60" i="62" s="1"/>
  <c r="JL60" i="62" s="1"/>
  <c r="JH27" i="62"/>
  <c r="JI28" i="62"/>
  <c r="JK28" i="62" s="1"/>
  <c r="JH43" i="62"/>
  <c r="JI44" i="62"/>
  <c r="JK44" i="62" s="1"/>
  <c r="JL44" i="62" s="1"/>
  <c r="JH75" i="62"/>
  <c r="JI76" i="62"/>
  <c r="JK76" i="62" s="1"/>
  <c r="JL76" i="62" s="1"/>
  <c r="JK29" i="62"/>
  <c r="JL29" i="62" s="1"/>
  <c r="JK45" i="62"/>
  <c r="JL45" i="62" s="1"/>
  <c r="IX27" i="62"/>
  <c r="IY28" i="62"/>
  <c r="JA28" i="62" s="1"/>
  <c r="JB28" i="62" s="1"/>
  <c r="IX43" i="62"/>
  <c r="IY44" i="62"/>
  <c r="JA44" i="62" s="1"/>
  <c r="JB44" i="62" s="1"/>
  <c r="JA77" i="62"/>
  <c r="JB77" i="62" s="1"/>
  <c r="IX59" i="62"/>
  <c r="IY60" i="62"/>
  <c r="JA60" i="62" s="1"/>
  <c r="IX75" i="62"/>
  <c r="IY76" i="62"/>
  <c r="JA76" i="62" s="1"/>
  <c r="JA45" i="62"/>
  <c r="JB45" i="62" s="1"/>
  <c r="IQ61" i="62"/>
  <c r="IR61" i="62" s="1"/>
  <c r="IN27" i="62"/>
  <c r="IN59" i="62"/>
  <c r="IN75" i="62"/>
  <c r="IN43" i="62"/>
  <c r="IQ29" i="62"/>
  <c r="IR29" i="62" s="1"/>
  <c r="IQ45" i="62"/>
  <c r="IR45" i="62" s="1"/>
  <c r="ID27" i="62"/>
  <c r="IE28" i="62"/>
  <c r="IG28" i="62" s="1"/>
  <c r="IH28" i="62" s="1"/>
  <c r="ID59" i="62"/>
  <c r="IE60" i="62"/>
  <c r="IG60" i="62" s="1"/>
  <c r="IH60" i="62" s="1"/>
  <c r="IG61" i="62"/>
  <c r="IH61" i="62" s="1"/>
  <c r="ID75" i="62"/>
  <c r="ID43" i="62"/>
  <c r="IE44" i="62"/>
  <c r="IG44" i="62" s="1"/>
  <c r="IG29" i="62"/>
  <c r="HT75" i="62"/>
  <c r="HU76" i="62"/>
  <c r="HW76" i="62" s="1"/>
  <c r="HX76" i="62" s="1"/>
  <c r="HT59" i="62"/>
  <c r="HU60" i="62"/>
  <c r="HW60" i="62" s="1"/>
  <c r="HX60" i="62" s="1"/>
  <c r="HW29" i="62"/>
  <c r="HT43" i="62"/>
  <c r="HU44" i="62"/>
  <c r="HW44" i="62" s="1"/>
  <c r="HT27" i="62"/>
  <c r="HU28" i="62"/>
  <c r="HW28" i="62" s="1"/>
  <c r="HX28" i="62" s="1"/>
  <c r="HW77" i="62"/>
  <c r="HX77" i="62" s="1"/>
  <c r="HJ27" i="62"/>
  <c r="HK28" i="62"/>
  <c r="HM28" i="62" s="1"/>
  <c r="HJ43" i="62"/>
  <c r="HK44" i="62"/>
  <c r="HM44" i="62" s="1"/>
  <c r="HN44" i="62" s="1"/>
  <c r="HM77" i="62"/>
  <c r="HN77" i="62" s="1"/>
  <c r="HJ59" i="62"/>
  <c r="HK60" i="62"/>
  <c r="HM60" i="62" s="1"/>
  <c r="HJ75" i="62"/>
  <c r="HK76" i="62"/>
  <c r="HM76" i="62" s="1"/>
  <c r="HM45" i="62"/>
  <c r="HN45" i="62" s="1"/>
  <c r="GZ27" i="62"/>
  <c r="HC66" i="62"/>
  <c r="HD66" i="62" s="1"/>
  <c r="GZ43" i="62"/>
  <c r="GZ59" i="62"/>
  <c r="GZ75" i="62"/>
  <c r="HC34" i="62"/>
  <c r="HC131" i="62" s="1"/>
  <c r="GP27" i="62"/>
  <c r="GP75" i="62"/>
  <c r="GP59" i="62"/>
  <c r="GS77" i="62"/>
  <c r="GT77" i="62" s="1"/>
  <c r="GP43" i="62"/>
  <c r="GF27" i="62"/>
  <c r="GG28" i="62"/>
  <c r="GI28" i="62" s="1"/>
  <c r="GJ28" i="62" s="1"/>
  <c r="GF43" i="62"/>
  <c r="GG44" i="62"/>
  <c r="GI44" i="62" s="1"/>
  <c r="GJ44" i="62" s="1"/>
  <c r="GI77" i="62"/>
  <c r="GJ77" i="62" s="1"/>
  <c r="GF59" i="62"/>
  <c r="GG60" i="62"/>
  <c r="GI60" i="62" s="1"/>
  <c r="GF75" i="62"/>
  <c r="GG76" i="62"/>
  <c r="GI76" i="62" s="1"/>
  <c r="GI45" i="62"/>
  <c r="GJ45" i="62" s="1"/>
  <c r="FV27" i="62"/>
  <c r="FW28" i="62"/>
  <c r="FY28" i="62" s="1"/>
  <c r="FZ28" i="62" s="1"/>
  <c r="FV43" i="62"/>
  <c r="FW44" i="62"/>
  <c r="FY44" i="62" s="1"/>
  <c r="FZ44" i="62" s="1"/>
  <c r="FY77" i="62"/>
  <c r="FZ77" i="62" s="1"/>
  <c r="FV59" i="62"/>
  <c r="FW60" i="62"/>
  <c r="FY60" i="62" s="1"/>
  <c r="FV75" i="62"/>
  <c r="FW76" i="62"/>
  <c r="FY76" i="62" s="1"/>
  <c r="FY45" i="62"/>
  <c r="FZ45" i="62" s="1"/>
  <c r="FL27" i="62"/>
  <c r="FM28" i="62"/>
  <c r="FO28" i="62" s="1"/>
  <c r="FL43" i="62"/>
  <c r="FM44" i="62"/>
  <c r="FO44" i="62" s="1"/>
  <c r="FP44" i="62" s="1"/>
  <c r="FO79" i="62"/>
  <c r="FP79" i="62" s="1"/>
  <c r="FO77" i="62"/>
  <c r="FP77" i="62" s="1"/>
  <c r="FO64" i="62"/>
  <c r="FP64" i="62" s="1"/>
  <c r="FL59" i="62"/>
  <c r="FM60" i="62"/>
  <c r="FO60" i="62" s="1"/>
  <c r="FL75" i="62"/>
  <c r="FM76" i="62"/>
  <c r="FO76" i="62" s="1"/>
  <c r="FO47" i="62"/>
  <c r="FP47" i="62" s="1"/>
  <c r="FO45" i="62"/>
  <c r="FP45" i="62" s="1"/>
  <c r="FO32" i="62"/>
  <c r="FP32" i="62" s="1"/>
  <c r="FB27" i="62"/>
  <c r="FC28" i="62"/>
  <c r="FE28" i="62" s="1"/>
  <c r="FF28" i="62" s="1"/>
  <c r="FB43" i="62"/>
  <c r="FC44" i="62"/>
  <c r="FE44" i="62" s="1"/>
  <c r="FF44" i="62" s="1"/>
  <c r="FE77" i="62"/>
  <c r="FF77" i="62" s="1"/>
  <c r="FB59" i="62"/>
  <c r="FC60" i="62"/>
  <c r="FE60" i="62" s="1"/>
  <c r="FB75" i="62"/>
  <c r="FC76" i="62"/>
  <c r="FE76" i="62" s="1"/>
  <c r="FF76" i="62" s="1"/>
  <c r="FE45" i="62"/>
  <c r="FF45" i="62" s="1"/>
  <c r="ER43" i="62"/>
  <c r="ER27" i="62"/>
  <c r="ES28" i="62"/>
  <c r="EU28" i="62" s="1"/>
  <c r="ER59" i="62"/>
  <c r="ES60" i="62"/>
  <c r="EU60" i="62" s="1"/>
  <c r="EV60" i="62" s="1"/>
  <c r="ER75" i="62"/>
  <c r="ES76" i="62"/>
  <c r="EU76" i="62" s="1"/>
  <c r="EU61" i="62"/>
  <c r="EV61" i="62" s="1"/>
  <c r="EU77" i="62"/>
  <c r="EV77" i="62" s="1"/>
  <c r="EH59" i="62"/>
  <c r="EH75" i="62"/>
  <c r="EK34" i="62"/>
  <c r="EH27" i="62"/>
  <c r="EK66" i="62"/>
  <c r="EL66" i="62" s="1"/>
  <c r="EH43" i="62"/>
  <c r="DX59" i="62"/>
  <c r="DX75" i="62"/>
  <c r="EA45" i="62"/>
  <c r="EB45" i="62" s="1"/>
  <c r="DX27" i="62"/>
  <c r="EA77" i="62"/>
  <c r="EB77" i="62" s="1"/>
  <c r="DX43" i="62"/>
  <c r="DN59" i="62"/>
  <c r="DO60" i="62"/>
  <c r="DQ60" i="62" s="1"/>
  <c r="DR60" i="62" s="1"/>
  <c r="DN75" i="62"/>
  <c r="DO76" i="62"/>
  <c r="DQ76" i="62" s="1"/>
  <c r="DR76" i="62" s="1"/>
  <c r="DQ45" i="62"/>
  <c r="DR45" i="62" s="1"/>
  <c r="DN27" i="62"/>
  <c r="DO28" i="62"/>
  <c r="DQ28" i="62" s="1"/>
  <c r="DN43" i="62"/>
  <c r="DO44" i="62"/>
  <c r="DQ44" i="62" s="1"/>
  <c r="DR44" i="62" s="1"/>
  <c r="DQ77" i="62"/>
  <c r="DR77" i="62" s="1"/>
  <c r="DG61" i="62"/>
  <c r="DH61" i="62" s="1"/>
  <c r="DD27" i="62"/>
  <c r="DD59" i="62"/>
  <c r="DD43" i="62"/>
  <c r="DG29" i="62"/>
  <c r="DG126" i="62" s="1"/>
  <c r="DD75" i="62"/>
  <c r="CT27" i="62"/>
  <c r="CU28" i="62"/>
  <c r="CW28" i="62" s="1"/>
  <c r="CX28" i="62" s="1"/>
  <c r="CT43" i="62"/>
  <c r="CU44" i="62"/>
  <c r="CW44" i="62" s="1"/>
  <c r="CX44" i="62" s="1"/>
  <c r="CW77" i="62"/>
  <c r="CW66" i="62"/>
  <c r="CT59" i="62"/>
  <c r="CU60" i="62"/>
  <c r="CW60" i="62" s="1"/>
  <c r="CT75" i="62"/>
  <c r="CU76" i="62"/>
  <c r="CW76" i="62" s="1"/>
  <c r="CX76" i="62" s="1"/>
  <c r="CW45" i="62"/>
  <c r="CW34" i="62"/>
  <c r="CW131" i="62" s="1"/>
  <c r="CJ27" i="62"/>
  <c r="CK28" i="62"/>
  <c r="CM28" i="62" s="1"/>
  <c r="CN28" i="62" s="1"/>
  <c r="CJ43" i="62"/>
  <c r="CK44" i="62"/>
  <c r="CM44" i="62" s="1"/>
  <c r="CN44" i="62" s="1"/>
  <c r="CM77" i="62"/>
  <c r="CN77" i="62" s="1"/>
  <c r="CJ59" i="62"/>
  <c r="CK60" i="62"/>
  <c r="CM60" i="62" s="1"/>
  <c r="CJ75" i="62"/>
  <c r="CK76" i="62"/>
  <c r="CM76" i="62" s="1"/>
  <c r="CN76" i="62" s="1"/>
  <c r="CM45" i="62"/>
  <c r="CN45" i="62" s="1"/>
  <c r="BZ27" i="62"/>
  <c r="CC66" i="62"/>
  <c r="CD66" i="62" s="1"/>
  <c r="BZ43" i="62"/>
  <c r="BZ59" i="62"/>
  <c r="BZ75" i="62"/>
  <c r="CC34" i="62"/>
  <c r="CC131" i="62" s="1"/>
  <c r="BS29" i="62"/>
  <c r="BT29" i="62" s="1"/>
  <c r="BP75" i="62"/>
  <c r="BP59" i="62"/>
  <c r="BS64" i="62"/>
  <c r="BT64" i="62" s="1"/>
  <c r="BS61" i="62"/>
  <c r="BT61" i="62" s="1"/>
  <c r="BP27" i="62"/>
  <c r="BP43" i="62"/>
  <c r="AV43" i="62"/>
  <c r="AY45" i="62"/>
  <c r="AZ45" i="62" s="1"/>
  <c r="AV59" i="62"/>
  <c r="AV75" i="62"/>
  <c r="AB59" i="62"/>
  <c r="AC60" i="62"/>
  <c r="AE60" i="62" s="1"/>
  <c r="AF60" i="62" s="1"/>
  <c r="AB75" i="62"/>
  <c r="AC76" i="62"/>
  <c r="AE76" i="62" s="1"/>
  <c r="AF76" i="62" s="1"/>
  <c r="AB43" i="62"/>
  <c r="AC44" i="62"/>
  <c r="AE44" i="62" s="1"/>
  <c r="AF44" i="62" s="1"/>
  <c r="AB27" i="62"/>
  <c r="AC29" i="62"/>
  <c r="AE29" i="62" s="1"/>
  <c r="V28" i="62"/>
  <c r="U29" i="62"/>
  <c r="V29" i="62" s="1"/>
  <c r="R75" i="62"/>
  <c r="S76" i="62"/>
  <c r="U76" i="62" s="1"/>
  <c r="U77" i="62"/>
  <c r="V77" i="62" s="1"/>
  <c r="U80" i="62"/>
  <c r="V80" i="62" s="1"/>
  <c r="U82" i="62"/>
  <c r="V82" i="62" s="1"/>
  <c r="R59" i="62"/>
  <c r="S60" i="62"/>
  <c r="U60" i="62" s="1"/>
  <c r="V60" i="62" s="1"/>
  <c r="R43" i="62"/>
  <c r="S44" i="62"/>
  <c r="U44" i="62" s="1"/>
  <c r="V44" i="62" s="1"/>
  <c r="WK28" i="62"/>
  <c r="U32" i="62"/>
  <c r="V32" i="62" s="1"/>
  <c r="U34" i="62"/>
  <c r="V34" i="62" s="1"/>
  <c r="R27" i="62"/>
  <c r="WD18" i="62"/>
  <c r="VZ11" i="62"/>
  <c r="WA12" i="62"/>
  <c r="WC12" i="62" s="1"/>
  <c r="VS15" i="62"/>
  <c r="VS13" i="62"/>
  <c r="VT13" i="62" s="1"/>
  <c r="VP11" i="62"/>
  <c r="VQ12" i="62"/>
  <c r="VS12" i="62" s="1"/>
  <c r="VT12" i="62" s="1"/>
  <c r="VI13" i="62"/>
  <c r="VJ13" i="62" s="1"/>
  <c r="VF11" i="62"/>
  <c r="VG12" i="62"/>
  <c r="VI12" i="62" s="1"/>
  <c r="VJ12" i="62" s="1"/>
  <c r="UY13" i="62"/>
  <c r="UZ13" i="62" s="1"/>
  <c r="UV11" i="62"/>
  <c r="UW12" i="62"/>
  <c r="UY12" i="62" s="1"/>
  <c r="UZ12" i="62" s="1"/>
  <c r="UM12" i="62"/>
  <c r="UO12" i="62" s="1"/>
  <c r="UP12" i="62" s="1"/>
  <c r="UL11" i="62"/>
  <c r="UE13" i="62"/>
  <c r="UF13" i="62" s="1"/>
  <c r="UB11" i="62"/>
  <c r="UC12" i="62"/>
  <c r="UE12" i="62" s="1"/>
  <c r="TU13" i="62"/>
  <c r="TV13" i="62" s="1"/>
  <c r="TR11" i="62"/>
  <c r="TS12" i="62"/>
  <c r="TU12" i="62" s="1"/>
  <c r="TH11" i="62"/>
  <c r="TI12" i="62"/>
  <c r="TK12" i="62" s="1"/>
  <c r="TA13" i="62"/>
  <c r="TB13" i="62" s="1"/>
  <c r="SX11" i="62"/>
  <c r="SY12" i="62"/>
  <c r="TA12" i="62" s="1"/>
  <c r="SG13" i="62"/>
  <c r="SH13" i="62" s="1"/>
  <c r="SD11" i="62"/>
  <c r="SE12" i="62"/>
  <c r="SG12" i="62" s="1"/>
  <c r="RT11" i="62"/>
  <c r="RU12" i="62"/>
  <c r="RW12" i="62" s="1"/>
  <c r="RX12" i="62" s="1"/>
  <c r="RW13" i="62"/>
  <c r="RX13" i="62" s="1"/>
  <c r="RJ11" i="62"/>
  <c r="RK12" i="62"/>
  <c r="RM12" i="62" s="1"/>
  <c r="RN12" i="62" s="1"/>
  <c r="RM13" i="62"/>
  <c r="RN13" i="62" s="1"/>
  <c r="RC13" i="62"/>
  <c r="RD13" i="62" s="1"/>
  <c r="QZ11" i="62"/>
  <c r="RA12" i="62"/>
  <c r="RC12" i="62" s="1"/>
  <c r="RD12" i="62" s="1"/>
  <c r="QS13" i="62"/>
  <c r="QT13" i="62" s="1"/>
  <c r="QP11" i="62"/>
  <c r="QQ12" i="62"/>
  <c r="QS12" i="62" s="1"/>
  <c r="QI13" i="62"/>
  <c r="QF11" i="62"/>
  <c r="QG12" i="62"/>
  <c r="QI12" i="62" s="1"/>
  <c r="PV11" i="62"/>
  <c r="PW12" i="62"/>
  <c r="PY12" i="62" s="1"/>
  <c r="PZ12" i="62" s="1"/>
  <c r="PO15" i="62"/>
  <c r="PL11" i="62"/>
  <c r="PB11" i="62"/>
  <c r="PC12" i="62"/>
  <c r="PE12" i="62" s="1"/>
  <c r="OR11" i="62"/>
  <c r="OU13" i="62"/>
  <c r="OK13" i="62"/>
  <c r="OL13" i="62" s="1"/>
  <c r="OH11" i="62"/>
  <c r="OA13" i="62"/>
  <c r="OB13" i="62" s="1"/>
  <c r="NX11" i="62"/>
  <c r="NY12" i="62"/>
  <c r="OA12" i="62" s="1"/>
  <c r="OB12" i="62" s="1"/>
  <c r="NQ13" i="62"/>
  <c r="NR13" i="62" s="1"/>
  <c r="NN11" i="62"/>
  <c r="NO12" i="62"/>
  <c r="NQ12" i="62" s="1"/>
  <c r="ND11" i="62"/>
  <c r="NG19" i="62"/>
  <c r="NH19" i="62" s="1"/>
  <c r="NG13" i="62"/>
  <c r="NH13" i="62" s="1"/>
  <c r="MW13" i="62"/>
  <c r="MX13" i="62" s="1"/>
  <c r="MT11" i="62"/>
  <c r="MU12" i="62"/>
  <c r="MW12" i="62" s="1"/>
  <c r="MX12" i="62" s="1"/>
  <c r="MM13" i="62"/>
  <c r="MN13" i="62" s="1"/>
  <c r="MJ11" i="62"/>
  <c r="MK12" i="62"/>
  <c r="MM12" i="62" s="1"/>
  <c r="LZ11" i="62"/>
  <c r="MA12" i="62"/>
  <c r="MC12" i="62" s="1"/>
  <c r="LP11" i="62"/>
  <c r="LQ12" i="62"/>
  <c r="LS12" i="62" s="1"/>
  <c r="LT12" i="62" s="1"/>
  <c r="LS13" i="62"/>
  <c r="LT13" i="62" s="1"/>
  <c r="LF11" i="62"/>
  <c r="LG12" i="62"/>
  <c r="LI12" i="62" s="1"/>
  <c r="KY13" i="62"/>
  <c r="KZ13" i="62" s="1"/>
  <c r="KV11" i="62"/>
  <c r="KW12" i="62"/>
  <c r="KY12" i="62" s="1"/>
  <c r="KL11" i="62"/>
  <c r="KM12" i="62"/>
  <c r="KO12" i="62" s="1"/>
  <c r="KP12" i="62" s="1"/>
  <c r="KO13" i="62"/>
  <c r="KP13" i="62" s="1"/>
  <c r="KB11" i="62"/>
  <c r="KC12" i="62"/>
  <c r="KE12" i="62" s="1"/>
  <c r="JR11" i="62"/>
  <c r="JS12" i="62"/>
  <c r="JU12" i="62" s="1"/>
  <c r="JV12" i="62" s="1"/>
  <c r="JU13" i="62"/>
  <c r="JH11" i="62"/>
  <c r="JI12" i="62"/>
  <c r="JK12" i="62" s="1"/>
  <c r="JL12" i="62" s="1"/>
  <c r="IX11" i="62"/>
  <c r="IY12" i="62"/>
  <c r="JA12" i="62" s="1"/>
  <c r="JA13" i="62"/>
  <c r="JB13" i="62" s="1"/>
  <c r="IQ13" i="62"/>
  <c r="IR13" i="62" s="1"/>
  <c r="IN11" i="62"/>
  <c r="ID11" i="62"/>
  <c r="IE12" i="62"/>
  <c r="IG12" i="62" s="1"/>
  <c r="IH12" i="62" s="1"/>
  <c r="HT11" i="62"/>
  <c r="HU12" i="62"/>
  <c r="HW12" i="62" s="1"/>
  <c r="HX12" i="62" s="1"/>
  <c r="HM13" i="62"/>
  <c r="HN13" i="62" s="1"/>
  <c r="HJ11" i="62"/>
  <c r="HK12" i="62"/>
  <c r="HM12" i="62" s="1"/>
  <c r="GZ11" i="62"/>
  <c r="GS13" i="62"/>
  <c r="GT13" i="62" s="1"/>
  <c r="GP11" i="62"/>
  <c r="GF11" i="62"/>
  <c r="GG12" i="62"/>
  <c r="GI12" i="62" s="1"/>
  <c r="GJ12" i="62" s="1"/>
  <c r="GI13" i="62"/>
  <c r="GJ13" i="62" s="1"/>
  <c r="FV11" i="62"/>
  <c r="FW12" i="62"/>
  <c r="FY12" i="62" s="1"/>
  <c r="FY13" i="62"/>
  <c r="FZ13" i="62" s="1"/>
  <c r="FL11" i="62"/>
  <c r="FM12" i="62"/>
  <c r="FO12" i="62" s="1"/>
  <c r="FP12" i="62" s="1"/>
  <c r="FO15" i="62"/>
  <c r="FP15" i="62" s="1"/>
  <c r="FO13" i="62"/>
  <c r="FP13" i="62" s="1"/>
  <c r="FB11" i="62"/>
  <c r="FC12" i="62"/>
  <c r="FE12" i="62" s="1"/>
  <c r="FE13" i="62"/>
  <c r="FF13" i="62" s="1"/>
  <c r="EU13" i="62"/>
  <c r="EV13" i="62" s="1"/>
  <c r="ER11" i="62"/>
  <c r="ES12" i="62"/>
  <c r="EU12" i="62" s="1"/>
  <c r="EH11" i="62"/>
  <c r="EA13" i="62"/>
  <c r="EB13" i="62" s="1"/>
  <c r="DX11" i="62"/>
  <c r="DQ13" i="62"/>
  <c r="DR13" i="62" s="1"/>
  <c r="DN11" i="62"/>
  <c r="DO12" i="62"/>
  <c r="DQ12" i="62" s="1"/>
  <c r="DD11" i="62"/>
  <c r="CT11" i="62"/>
  <c r="CU12" i="62"/>
  <c r="CW12" i="62" s="1"/>
  <c r="CX12" i="62" s="1"/>
  <c r="CW13" i="62"/>
  <c r="CJ11" i="62"/>
  <c r="CK12" i="62"/>
  <c r="CM12" i="62" s="1"/>
  <c r="CN12" i="62" s="1"/>
  <c r="CM13" i="62"/>
  <c r="BZ11" i="62"/>
  <c r="BP11" i="62"/>
  <c r="AV11" i="62"/>
  <c r="AY13" i="62"/>
  <c r="AZ13" i="62" s="1"/>
  <c r="AB11" i="62"/>
  <c r="AC12" i="62"/>
  <c r="AE12" i="62" s="1"/>
  <c r="AE15" i="62"/>
  <c r="AE13" i="62"/>
  <c r="AF13" i="62" s="1"/>
  <c r="U13" i="62"/>
  <c r="V13" i="62" s="1"/>
  <c r="R11" i="62"/>
  <c r="U12" i="62"/>
  <c r="U18" i="62"/>
  <c r="U16" i="62"/>
  <c r="V16" i="62" s="1"/>
  <c r="UO99" i="62"/>
  <c r="WL72" i="62"/>
  <c r="WL64" i="62"/>
  <c r="WM58" i="62"/>
  <c r="WL70" i="62"/>
  <c r="WL66" i="62"/>
  <c r="WL62" i="62"/>
  <c r="WL73" i="62"/>
  <c r="WL71" i="62"/>
  <c r="WL69" i="62"/>
  <c r="WL67" i="62"/>
  <c r="WL65" i="62"/>
  <c r="WL63" i="62"/>
  <c r="JK90" i="62"/>
  <c r="JL90" i="62" s="1"/>
  <c r="WL47" i="62"/>
  <c r="WL52" i="62"/>
  <c r="WM42" i="62"/>
  <c r="WL45" i="62"/>
  <c r="WL56" i="62"/>
  <c r="WL54" i="62"/>
  <c r="WL49" i="62"/>
  <c r="WL46" i="62"/>
  <c r="WL48" i="62"/>
  <c r="WL50" i="62"/>
  <c r="WL55" i="62"/>
  <c r="WL53" i="62"/>
  <c r="WL51" i="62"/>
  <c r="WC93" i="62"/>
  <c r="WL12" i="62"/>
  <c r="WL16" i="62"/>
  <c r="WL18" i="62"/>
  <c r="WL21" i="62"/>
  <c r="WL24" i="62"/>
  <c r="WL14" i="62"/>
  <c r="WL15" i="62"/>
  <c r="WL19" i="62"/>
  <c r="WL23" i="62"/>
  <c r="WL20" i="62"/>
  <c r="WL25" i="62"/>
  <c r="WL22" i="62"/>
  <c r="WI44" i="62"/>
  <c r="WJ44" i="62" s="1"/>
  <c r="WD10" i="62"/>
  <c r="WC90" i="62"/>
  <c r="WF26" i="62"/>
  <c r="WL28" i="62"/>
  <c r="WL29" i="62"/>
  <c r="WL30" i="62"/>
  <c r="WL31" i="62"/>
  <c r="WL32" i="62"/>
  <c r="WL33" i="62"/>
  <c r="WL34" i="62"/>
  <c r="WL35" i="62"/>
  <c r="WL36" i="62"/>
  <c r="WL37" i="62"/>
  <c r="WL38" i="62"/>
  <c r="WL39" i="62"/>
  <c r="WL40" i="62"/>
  <c r="WL41" i="62"/>
  <c r="WI13" i="62"/>
  <c r="WJ13" i="62" s="1"/>
  <c r="WK13" i="62" s="1"/>
  <c r="WI14" i="62"/>
  <c r="WJ14" i="62" s="1"/>
  <c r="WK14" i="62" s="1"/>
  <c r="WI15" i="62"/>
  <c r="WJ15" i="62" s="1"/>
  <c r="WK15" i="62" s="1"/>
  <c r="WI16" i="62"/>
  <c r="WJ16" i="62" s="1"/>
  <c r="WK16" i="62" s="1"/>
  <c r="WI17" i="62"/>
  <c r="WJ17" i="62" s="1"/>
  <c r="WK17" i="62" s="1"/>
  <c r="WI18" i="62"/>
  <c r="WJ18" i="62" s="1"/>
  <c r="WK18" i="62" s="1"/>
  <c r="WI19" i="62"/>
  <c r="WJ19" i="62" s="1"/>
  <c r="WK19" i="62" s="1"/>
  <c r="WI20" i="62"/>
  <c r="WJ20" i="62" s="1"/>
  <c r="WK20" i="62" s="1"/>
  <c r="WI21" i="62"/>
  <c r="WJ21" i="62" s="1"/>
  <c r="WK21" i="62" s="1"/>
  <c r="WI22" i="62"/>
  <c r="WJ22" i="62" s="1"/>
  <c r="WK22" i="62" s="1"/>
  <c r="WI23" i="62"/>
  <c r="WJ23" i="62" s="1"/>
  <c r="WK23" i="62" s="1"/>
  <c r="WI24" i="62"/>
  <c r="WJ24" i="62" s="1"/>
  <c r="WK24" i="62" s="1"/>
  <c r="WI25" i="62"/>
  <c r="WJ25" i="62" s="1"/>
  <c r="WK25" i="62" s="1"/>
  <c r="E274" i="157" s="1"/>
  <c r="WD42" i="62"/>
  <c r="WF74" i="62"/>
  <c r="WI12" i="62"/>
  <c r="WJ12" i="62" s="1"/>
  <c r="WI45" i="62"/>
  <c r="WJ45" i="62" s="1"/>
  <c r="WK45" i="62" s="1"/>
  <c r="WI46" i="62"/>
  <c r="WJ46" i="62" s="1"/>
  <c r="WK46" i="62" s="1"/>
  <c r="WI47" i="62"/>
  <c r="WJ47" i="62" s="1"/>
  <c r="WK47" i="62" s="1"/>
  <c r="WI48" i="62"/>
  <c r="WJ48" i="62" s="1"/>
  <c r="WK48" i="62" s="1"/>
  <c r="WI49" i="62"/>
  <c r="WJ49" i="62" s="1"/>
  <c r="WK49" i="62" s="1"/>
  <c r="WI50" i="62"/>
  <c r="WJ50" i="62" s="1"/>
  <c r="WK50" i="62" s="1"/>
  <c r="WI51" i="62"/>
  <c r="WJ51" i="62" s="1"/>
  <c r="WK51" i="62" s="1"/>
  <c r="WI52" i="62"/>
  <c r="WJ52" i="62" s="1"/>
  <c r="WK52" i="62" s="1"/>
  <c r="WI53" i="62"/>
  <c r="WJ53" i="62" s="1"/>
  <c r="WK53" i="62" s="1"/>
  <c r="WI54" i="62"/>
  <c r="WJ54" i="62" s="1"/>
  <c r="WK54" i="62" s="1"/>
  <c r="WI55" i="62"/>
  <c r="WJ55" i="62" s="1"/>
  <c r="WK55" i="62" s="1"/>
  <c r="WI56" i="62"/>
  <c r="WJ56" i="62" s="1"/>
  <c r="WK56" i="62" s="1"/>
  <c r="WI57" i="62"/>
  <c r="WJ57" i="62" s="1"/>
  <c r="WK57" i="62" s="1"/>
  <c r="E344" i="157" s="1"/>
  <c r="VT86" i="62"/>
  <c r="VT84" i="62"/>
  <c r="VT82" i="62"/>
  <c r="VT80" i="62"/>
  <c r="VT78" i="62"/>
  <c r="VT39" i="62"/>
  <c r="VT37" i="62"/>
  <c r="VT35" i="62"/>
  <c r="VT33" i="62"/>
  <c r="VS102" i="62"/>
  <c r="VT22" i="62"/>
  <c r="VS100" i="62"/>
  <c r="VT20" i="62"/>
  <c r="VT18" i="62"/>
  <c r="VS96" i="62"/>
  <c r="VT16" i="62"/>
  <c r="VS94" i="62"/>
  <c r="VT14" i="62"/>
  <c r="VT57" i="62"/>
  <c r="VT55" i="62"/>
  <c r="VT53" i="62"/>
  <c r="VT51" i="62"/>
  <c r="VT49" i="62"/>
  <c r="VT40" i="62"/>
  <c r="VT38" i="62"/>
  <c r="VT36" i="62"/>
  <c r="VT32" i="62"/>
  <c r="VT30" i="62"/>
  <c r="VT71" i="62"/>
  <c r="VT69" i="62"/>
  <c r="VT67" i="62"/>
  <c r="VT65" i="62"/>
  <c r="VT54" i="62"/>
  <c r="VT52" i="62"/>
  <c r="VT50" i="62"/>
  <c r="VT48" i="62"/>
  <c r="VT46" i="62"/>
  <c r="VT89" i="62"/>
  <c r="VT87" i="62"/>
  <c r="VT85" i="62"/>
  <c r="VT83" i="62"/>
  <c r="VT81" i="62"/>
  <c r="VT72" i="62"/>
  <c r="VT70" i="62"/>
  <c r="VT68" i="62"/>
  <c r="VT64" i="62"/>
  <c r="VT62" i="62"/>
  <c r="VS105" i="62"/>
  <c r="VT25" i="62"/>
  <c r="VS103" i="62"/>
  <c r="VT23" i="62"/>
  <c r="VS101" i="62"/>
  <c r="VT21" i="62"/>
  <c r="VS99" i="62"/>
  <c r="VT19" i="62"/>
  <c r="VS97" i="62"/>
  <c r="VT17" i="62"/>
  <c r="VT26" i="62"/>
  <c r="VT42" i="62"/>
  <c r="VT88" i="62"/>
  <c r="VT56" i="62"/>
  <c r="VS104" i="62"/>
  <c r="VT24" i="62"/>
  <c r="VT58" i="62"/>
  <c r="VT74" i="62"/>
  <c r="VS90" i="62"/>
  <c r="VT10" i="62"/>
  <c r="VT73" i="62"/>
  <c r="VT41" i="62"/>
  <c r="VJ86" i="62"/>
  <c r="VJ84" i="62"/>
  <c r="VJ82" i="62"/>
  <c r="VJ80" i="62"/>
  <c r="VJ78" i="62"/>
  <c r="VJ39" i="62"/>
  <c r="VJ37" i="62"/>
  <c r="VJ35" i="62"/>
  <c r="VJ33" i="62"/>
  <c r="VJ31" i="62"/>
  <c r="VI102" i="62"/>
  <c r="VJ22" i="62"/>
  <c r="VI100" i="62"/>
  <c r="VJ20" i="62"/>
  <c r="VJ18" i="62"/>
  <c r="VI96" i="62"/>
  <c r="VJ16" i="62"/>
  <c r="VI94" i="62"/>
  <c r="VJ14" i="62"/>
  <c r="VJ57" i="62"/>
  <c r="VJ55" i="62"/>
  <c r="VJ53" i="62"/>
  <c r="VJ51" i="62"/>
  <c r="VJ49" i="62"/>
  <c r="VJ47" i="62"/>
  <c r="VJ40" i="62"/>
  <c r="VJ38" i="62"/>
  <c r="VJ36" i="62"/>
  <c r="VJ32" i="62"/>
  <c r="VJ30" i="62"/>
  <c r="VJ71" i="62"/>
  <c r="VJ69" i="62"/>
  <c r="VJ67" i="62"/>
  <c r="VJ65" i="62"/>
  <c r="VJ63" i="62"/>
  <c r="VJ54" i="62"/>
  <c r="VJ52" i="62"/>
  <c r="VJ50" i="62"/>
  <c r="VJ48" i="62"/>
  <c r="VJ46" i="62"/>
  <c r="VJ89" i="62"/>
  <c r="VJ87" i="62"/>
  <c r="VJ85" i="62"/>
  <c r="VJ83" i="62"/>
  <c r="VJ81" i="62"/>
  <c r="VJ79" i="62"/>
  <c r="VJ72" i="62"/>
  <c r="VJ70" i="62"/>
  <c r="VJ68" i="62"/>
  <c r="VJ64" i="62"/>
  <c r="VJ62" i="62"/>
  <c r="VI105" i="62"/>
  <c r="VJ25" i="62"/>
  <c r="VI103" i="62"/>
  <c r="VJ23" i="62"/>
  <c r="VI101" i="62"/>
  <c r="VJ21" i="62"/>
  <c r="VI99" i="62"/>
  <c r="VJ19" i="62"/>
  <c r="VI97" i="62"/>
  <c r="VJ17" i="62"/>
  <c r="VI95" i="62"/>
  <c r="VJ15" i="62"/>
  <c r="VJ26" i="62"/>
  <c r="VJ42" i="62"/>
  <c r="VJ88" i="62"/>
  <c r="VJ56" i="62"/>
  <c r="VI104" i="62"/>
  <c r="VJ24" i="62"/>
  <c r="VJ58" i="62"/>
  <c r="VJ74" i="62"/>
  <c r="VI90" i="62"/>
  <c r="VJ10" i="62"/>
  <c r="VJ73" i="62"/>
  <c r="VJ41" i="62"/>
  <c r="UZ86" i="62"/>
  <c r="UZ84" i="62"/>
  <c r="UZ82" i="62"/>
  <c r="UZ80" i="62"/>
  <c r="UZ78" i="62"/>
  <c r="UZ39" i="62"/>
  <c r="UZ37" i="62"/>
  <c r="UZ35" i="62"/>
  <c r="UZ33" i="62"/>
  <c r="UZ31" i="62"/>
  <c r="UY102" i="62"/>
  <c r="UZ22" i="62"/>
  <c r="UY100" i="62"/>
  <c r="UZ20" i="62"/>
  <c r="UZ18" i="62"/>
  <c r="UY96" i="62"/>
  <c r="UZ16" i="62"/>
  <c r="UY94" i="62"/>
  <c r="UZ14" i="62"/>
  <c r="UZ57" i="62"/>
  <c r="UZ55" i="62"/>
  <c r="UZ53" i="62"/>
  <c r="UZ51" i="62"/>
  <c r="UZ49" i="62"/>
  <c r="UZ47" i="62"/>
  <c r="UZ40" i="62"/>
  <c r="UZ38" i="62"/>
  <c r="UZ36" i="62"/>
  <c r="UZ32" i="62"/>
  <c r="UZ30" i="62"/>
  <c r="UZ71" i="62"/>
  <c r="UZ69" i="62"/>
  <c r="UZ67" i="62"/>
  <c r="UZ65" i="62"/>
  <c r="UZ63" i="62"/>
  <c r="UZ54" i="62"/>
  <c r="UZ52" i="62"/>
  <c r="UZ50" i="62"/>
  <c r="UZ48" i="62"/>
  <c r="UZ46" i="62"/>
  <c r="UZ89" i="62"/>
  <c r="UZ87" i="62"/>
  <c r="UZ85" i="62"/>
  <c r="UZ83" i="62"/>
  <c r="UZ81" i="62"/>
  <c r="UZ79" i="62"/>
  <c r="UZ72" i="62"/>
  <c r="UZ70" i="62"/>
  <c r="UZ68" i="62"/>
  <c r="UZ64" i="62"/>
  <c r="UZ62" i="62"/>
  <c r="UY105" i="62"/>
  <c r="UZ25" i="62"/>
  <c r="UY103" i="62"/>
  <c r="UZ23" i="62"/>
  <c r="UY101" i="62"/>
  <c r="UZ21" i="62"/>
  <c r="UY99" i="62"/>
  <c r="UZ19" i="62"/>
  <c r="UY97" i="62"/>
  <c r="UZ17" i="62"/>
  <c r="UY95" i="62"/>
  <c r="UZ15" i="62"/>
  <c r="UZ26" i="62"/>
  <c r="UZ42" i="62"/>
  <c r="UZ88" i="62"/>
  <c r="UZ56" i="62"/>
  <c r="UY104" i="62"/>
  <c r="UZ24" i="62"/>
  <c r="UZ58" i="62"/>
  <c r="UZ74" i="62"/>
  <c r="UY90" i="62"/>
  <c r="UZ10" i="62"/>
  <c r="UZ73" i="62"/>
  <c r="UZ41" i="62"/>
  <c r="UP63" i="62"/>
  <c r="UP67" i="62"/>
  <c r="UP71" i="62"/>
  <c r="UO105" i="62"/>
  <c r="UP86" i="62"/>
  <c r="UP84" i="62"/>
  <c r="UP82" i="62"/>
  <c r="UP80" i="62"/>
  <c r="UP78" i="62"/>
  <c r="UP76" i="62"/>
  <c r="UO102" i="62"/>
  <c r="UP22" i="62"/>
  <c r="UO100" i="62"/>
  <c r="UP20" i="62"/>
  <c r="UO98" i="62"/>
  <c r="UP18" i="62"/>
  <c r="UO96" i="62"/>
  <c r="UP16" i="62"/>
  <c r="UO94" i="62"/>
  <c r="UP14" i="62"/>
  <c r="UP72" i="62"/>
  <c r="UP70" i="62"/>
  <c r="UP68" i="62"/>
  <c r="UP66" i="62"/>
  <c r="UP64" i="62"/>
  <c r="UP62" i="62"/>
  <c r="UP65" i="62"/>
  <c r="UO97" i="62"/>
  <c r="UP69" i="62"/>
  <c r="UO101" i="62"/>
  <c r="UP73" i="62"/>
  <c r="UP54" i="62"/>
  <c r="UP52" i="62"/>
  <c r="UP50" i="62"/>
  <c r="UP48" i="62"/>
  <c r="UP46" i="62"/>
  <c r="UP44" i="62"/>
  <c r="UP57" i="62"/>
  <c r="UP53" i="62"/>
  <c r="UP49" i="62"/>
  <c r="UP38" i="62"/>
  <c r="UP34" i="62"/>
  <c r="UP30" i="62"/>
  <c r="UP31" i="62"/>
  <c r="UP35" i="62"/>
  <c r="UP39" i="62"/>
  <c r="UR42" i="62"/>
  <c r="UR10" i="62"/>
  <c r="UO103" i="62"/>
  <c r="UP55" i="62"/>
  <c r="UP51" i="62"/>
  <c r="UP47" i="62"/>
  <c r="UP40" i="62"/>
  <c r="UP36" i="62"/>
  <c r="UP32" i="62"/>
  <c r="UP26" i="62"/>
  <c r="UP58" i="62"/>
  <c r="UP33" i="62"/>
  <c r="UP37" i="62"/>
  <c r="UP41" i="62"/>
  <c r="UR74" i="62"/>
  <c r="UO95" i="62"/>
  <c r="UO104" i="62"/>
  <c r="UF86" i="62"/>
  <c r="UF84" i="62"/>
  <c r="UF82" i="62"/>
  <c r="UF80" i="62"/>
  <c r="UF78" i="62"/>
  <c r="UF39" i="62"/>
  <c r="UF37" i="62"/>
  <c r="UF35" i="62"/>
  <c r="UF33" i="62"/>
  <c r="UF31" i="62"/>
  <c r="UE102" i="62"/>
  <c r="UF22" i="62"/>
  <c r="UE100" i="62"/>
  <c r="UF20" i="62"/>
  <c r="UF18" i="62"/>
  <c r="UE96" i="62"/>
  <c r="UF16" i="62"/>
  <c r="UE94" i="62"/>
  <c r="UF14" i="62"/>
  <c r="UF57" i="62"/>
  <c r="UF55" i="62"/>
  <c r="UF53" i="62"/>
  <c r="UF51" i="62"/>
  <c r="UF49" i="62"/>
  <c r="UF47" i="62"/>
  <c r="UF40" i="62"/>
  <c r="UF38" i="62"/>
  <c r="UF36" i="62"/>
  <c r="UF32" i="62"/>
  <c r="UF30" i="62"/>
  <c r="UF71" i="62"/>
  <c r="UF69" i="62"/>
  <c r="UF67" i="62"/>
  <c r="UF65" i="62"/>
  <c r="UF63" i="62"/>
  <c r="UF54" i="62"/>
  <c r="UF52" i="62"/>
  <c r="UF50" i="62"/>
  <c r="UF48" i="62"/>
  <c r="UF46" i="62"/>
  <c r="UF89" i="62"/>
  <c r="UF87" i="62"/>
  <c r="UF85" i="62"/>
  <c r="UF83" i="62"/>
  <c r="UF81" i="62"/>
  <c r="UF79" i="62"/>
  <c r="UF72" i="62"/>
  <c r="UF70" i="62"/>
  <c r="UF68" i="62"/>
  <c r="UF64" i="62"/>
  <c r="UF62" i="62"/>
  <c r="UE105" i="62"/>
  <c r="UF25" i="62"/>
  <c r="UE103" i="62"/>
  <c r="UF23" i="62"/>
  <c r="UE101" i="62"/>
  <c r="UF21" i="62"/>
  <c r="UE99" i="62"/>
  <c r="UF19" i="62"/>
  <c r="UE97" i="62"/>
  <c r="UF17" i="62"/>
  <c r="UE95" i="62"/>
  <c r="UF15" i="62"/>
  <c r="UF26" i="62"/>
  <c r="UF42" i="62"/>
  <c r="UF88" i="62"/>
  <c r="UF56" i="62"/>
  <c r="UE104" i="62"/>
  <c r="UF24" i="62"/>
  <c r="UF58" i="62"/>
  <c r="UF74" i="62"/>
  <c r="UE90" i="62"/>
  <c r="UF10" i="62"/>
  <c r="UF73" i="62"/>
  <c r="UF41" i="62"/>
  <c r="TV86" i="62"/>
  <c r="TV84" i="62"/>
  <c r="TV82" i="62"/>
  <c r="TV80" i="62"/>
  <c r="TV78" i="62"/>
  <c r="TV39" i="62"/>
  <c r="TV37" i="62"/>
  <c r="TV35" i="62"/>
  <c r="TV33" i="62"/>
  <c r="TV31" i="62"/>
  <c r="TU102" i="62"/>
  <c r="TV22" i="62"/>
  <c r="TU100" i="62"/>
  <c r="TV20" i="62"/>
  <c r="TU98" i="62"/>
  <c r="TV18" i="62"/>
  <c r="TU96" i="62"/>
  <c r="TV16" i="62"/>
  <c r="TU94" i="62"/>
  <c r="TV14" i="62"/>
  <c r="TV57" i="62"/>
  <c r="TV55" i="62"/>
  <c r="TV53" i="62"/>
  <c r="TV51" i="62"/>
  <c r="TV49" i="62"/>
  <c r="TV47" i="62"/>
  <c r="TV40" i="62"/>
  <c r="TV38" i="62"/>
  <c r="TV36" i="62"/>
  <c r="TV34" i="62"/>
  <c r="TV32" i="62"/>
  <c r="TV30" i="62"/>
  <c r="TV71" i="62"/>
  <c r="TV69" i="62"/>
  <c r="TV67" i="62"/>
  <c r="TV65" i="62"/>
  <c r="TV63" i="62"/>
  <c r="TV54" i="62"/>
  <c r="TV52" i="62"/>
  <c r="TV50" i="62"/>
  <c r="TV48" i="62"/>
  <c r="TV46" i="62"/>
  <c r="TV89" i="62"/>
  <c r="TV87" i="62"/>
  <c r="TV85" i="62"/>
  <c r="TV83" i="62"/>
  <c r="TV81" i="62"/>
  <c r="TV79" i="62"/>
  <c r="TV72" i="62"/>
  <c r="TV70" i="62"/>
  <c r="TV68" i="62"/>
  <c r="TV66" i="62"/>
  <c r="TV64" i="62"/>
  <c r="TV62" i="62"/>
  <c r="TU105" i="62"/>
  <c r="TV25" i="62"/>
  <c r="TU103" i="62"/>
  <c r="TV23" i="62"/>
  <c r="TU101" i="62"/>
  <c r="TV21" i="62"/>
  <c r="TU99" i="62"/>
  <c r="TV19" i="62"/>
  <c r="TU97" i="62"/>
  <c r="TV17" i="62"/>
  <c r="TU95" i="62"/>
  <c r="TV15" i="62"/>
  <c r="TV26" i="62"/>
  <c r="TV42" i="62"/>
  <c r="TV88" i="62"/>
  <c r="TV56" i="62"/>
  <c r="TU104" i="62"/>
  <c r="TV24" i="62"/>
  <c r="TV58" i="62"/>
  <c r="TV74" i="62"/>
  <c r="TU90" i="62"/>
  <c r="TV10" i="62"/>
  <c r="TV73" i="62"/>
  <c r="TV41" i="62"/>
  <c r="TL33" i="62"/>
  <c r="TL37" i="62"/>
  <c r="TL54" i="62"/>
  <c r="TL70" i="62"/>
  <c r="TL68" i="62"/>
  <c r="TL62" i="62"/>
  <c r="TL31" i="62"/>
  <c r="TL35" i="62"/>
  <c r="TL57" i="62"/>
  <c r="TL53" i="62"/>
  <c r="TL49" i="62"/>
  <c r="TL38" i="62"/>
  <c r="TL30" i="62"/>
  <c r="TL63" i="62"/>
  <c r="TL67" i="62"/>
  <c r="TL71" i="62"/>
  <c r="TL26" i="62"/>
  <c r="TL89" i="62"/>
  <c r="TL85" i="62"/>
  <c r="TL81" i="62"/>
  <c r="TK103" i="62"/>
  <c r="TL23" i="62"/>
  <c r="TK99" i="62"/>
  <c r="TL19" i="62"/>
  <c r="TK95" i="62"/>
  <c r="TL15" i="62"/>
  <c r="TL58" i="62"/>
  <c r="TL41" i="62"/>
  <c r="TN74" i="62"/>
  <c r="TN10" i="62"/>
  <c r="TN42" i="62"/>
  <c r="TK90" i="62"/>
  <c r="TL86" i="62"/>
  <c r="TL84" i="62"/>
  <c r="TL82" i="62"/>
  <c r="TL80" i="62"/>
  <c r="TL78" i="62"/>
  <c r="TL76" i="62"/>
  <c r="TL52" i="62"/>
  <c r="TL50" i="62"/>
  <c r="TL48" i="62"/>
  <c r="TL46" i="62"/>
  <c r="TL44" i="62"/>
  <c r="TK102" i="62"/>
  <c r="TL22" i="62"/>
  <c r="TK100" i="62"/>
  <c r="TL20" i="62"/>
  <c r="TL18" i="62"/>
  <c r="TK94" i="62"/>
  <c r="TL14" i="62"/>
  <c r="TL55" i="62"/>
  <c r="TL51" i="62"/>
  <c r="TL47" i="62"/>
  <c r="TL36" i="62"/>
  <c r="TL65" i="62"/>
  <c r="TL69" i="62"/>
  <c r="TL73" i="62"/>
  <c r="TL87" i="62"/>
  <c r="TL83" i="62"/>
  <c r="TL79" i="62"/>
  <c r="TK105" i="62"/>
  <c r="TL25" i="62"/>
  <c r="TK101" i="62"/>
  <c r="TL21" i="62"/>
  <c r="TK97" i="62"/>
  <c r="TL17" i="62"/>
  <c r="TL13" i="62"/>
  <c r="TL39" i="62"/>
  <c r="TB81" i="62"/>
  <c r="TB85" i="62"/>
  <c r="TB89" i="62"/>
  <c r="TA95" i="62"/>
  <c r="TB15" i="62"/>
  <c r="TA99" i="62"/>
  <c r="TB19" i="62"/>
  <c r="TA103" i="62"/>
  <c r="TB23" i="62"/>
  <c r="TB38" i="62"/>
  <c r="TB36" i="62"/>
  <c r="TB32" i="62"/>
  <c r="TB30" i="62"/>
  <c r="TB88" i="62"/>
  <c r="TB86" i="62"/>
  <c r="TB84" i="62"/>
  <c r="TB80" i="62"/>
  <c r="TB78" i="62"/>
  <c r="TA104" i="62"/>
  <c r="TB24" i="62"/>
  <c r="TA102" i="62"/>
  <c r="TB22" i="62"/>
  <c r="TA100" i="62"/>
  <c r="TB20" i="62"/>
  <c r="TA96" i="62"/>
  <c r="TB16" i="62"/>
  <c r="TB79" i="62"/>
  <c r="TB83" i="62"/>
  <c r="TB87" i="62"/>
  <c r="TA97" i="62"/>
  <c r="TB17" i="62"/>
  <c r="TA101" i="62"/>
  <c r="TB21" i="62"/>
  <c r="TA105" i="62"/>
  <c r="TB25" i="62"/>
  <c r="TB71" i="62"/>
  <c r="TB67" i="62"/>
  <c r="TB63" i="62"/>
  <c r="TB56" i="62"/>
  <c r="TB52" i="62"/>
  <c r="TB48" i="62"/>
  <c r="TB74" i="62"/>
  <c r="TB45" i="62"/>
  <c r="TB49" i="62"/>
  <c r="TB53" i="62"/>
  <c r="TB57" i="62"/>
  <c r="TB70" i="62"/>
  <c r="TB68" i="62"/>
  <c r="TB66" i="62"/>
  <c r="TB64" i="62"/>
  <c r="TB62" i="62"/>
  <c r="TB60" i="62"/>
  <c r="TB73" i="62"/>
  <c r="TB69" i="62"/>
  <c r="TB65" i="62"/>
  <c r="TB61" i="62"/>
  <c r="TB54" i="62"/>
  <c r="TB46" i="62"/>
  <c r="TA94" i="62"/>
  <c r="TB14" i="62"/>
  <c r="TB42" i="62"/>
  <c r="TB47" i="62"/>
  <c r="TB51" i="62"/>
  <c r="TB55" i="62"/>
  <c r="TA90" i="62"/>
  <c r="TB10" i="62"/>
  <c r="TD26" i="62"/>
  <c r="TD58" i="62"/>
  <c r="SR54" i="62"/>
  <c r="SR52" i="62"/>
  <c r="SR50" i="62"/>
  <c r="SR48" i="62"/>
  <c r="SR46" i="62"/>
  <c r="SR70" i="62"/>
  <c r="SR66" i="62"/>
  <c r="SR62" i="62"/>
  <c r="SR29" i="62"/>
  <c r="SR33" i="62"/>
  <c r="SR37" i="62"/>
  <c r="SR41" i="62"/>
  <c r="SR72" i="62"/>
  <c r="SR68" i="62"/>
  <c r="SR64" i="62"/>
  <c r="SR35" i="62"/>
  <c r="SR39" i="62"/>
  <c r="SR40" i="62"/>
  <c r="SR36" i="62"/>
  <c r="SR32" i="62"/>
  <c r="SR61" i="62"/>
  <c r="SR65" i="62"/>
  <c r="SR69" i="62"/>
  <c r="SR73" i="62"/>
  <c r="SR87" i="62"/>
  <c r="SR83" i="62"/>
  <c r="SR79" i="62"/>
  <c r="SQ105" i="62"/>
  <c r="SR25" i="62"/>
  <c r="SQ101" i="62"/>
  <c r="SR21" i="62"/>
  <c r="SQ97" i="62"/>
  <c r="SR17" i="62"/>
  <c r="SQ93" i="62"/>
  <c r="SR13" i="62"/>
  <c r="ST74" i="62"/>
  <c r="ST10" i="62"/>
  <c r="ST42" i="62"/>
  <c r="SQ104" i="62"/>
  <c r="SR86" i="62"/>
  <c r="SR84" i="62"/>
  <c r="SR82" i="62"/>
  <c r="SR80" i="62"/>
  <c r="SR78" i="62"/>
  <c r="SQ102" i="62"/>
  <c r="SR22" i="62"/>
  <c r="SQ100" i="62"/>
  <c r="SR20" i="62"/>
  <c r="SQ98" i="62"/>
  <c r="SR18" i="62"/>
  <c r="SQ96" i="62"/>
  <c r="SR16" i="62"/>
  <c r="SQ94" i="62"/>
  <c r="SR14" i="62"/>
  <c r="SR38" i="62"/>
  <c r="SR34" i="62"/>
  <c r="SR30" i="62"/>
  <c r="SR63" i="62"/>
  <c r="SR67" i="62"/>
  <c r="SR71" i="62"/>
  <c r="SR26" i="62"/>
  <c r="SR89" i="62"/>
  <c r="SR85" i="62"/>
  <c r="SR81" i="62"/>
  <c r="SR77" i="62"/>
  <c r="SQ103" i="62"/>
  <c r="SR23" i="62"/>
  <c r="SQ99" i="62"/>
  <c r="SR19" i="62"/>
  <c r="SR15" i="62"/>
  <c r="SR58" i="62"/>
  <c r="SH38" i="62"/>
  <c r="SH30" i="62"/>
  <c r="SH88" i="62"/>
  <c r="SH86" i="62"/>
  <c r="SH84" i="62"/>
  <c r="SH80" i="62"/>
  <c r="SH78" i="62"/>
  <c r="SG104" i="62"/>
  <c r="SH24" i="62"/>
  <c r="SG102" i="62"/>
  <c r="SH22" i="62"/>
  <c r="SG100" i="62"/>
  <c r="SH20" i="62"/>
  <c r="SG96" i="62"/>
  <c r="SH16" i="62"/>
  <c r="SG94" i="62"/>
  <c r="SH14" i="62"/>
  <c r="SH79" i="62"/>
  <c r="SH83" i="62"/>
  <c r="SH87" i="62"/>
  <c r="SG97" i="62"/>
  <c r="SH17" i="62"/>
  <c r="SG101" i="62"/>
  <c r="SH21" i="62"/>
  <c r="SG105" i="62"/>
  <c r="SH25" i="62"/>
  <c r="SH70" i="62"/>
  <c r="SH68" i="62"/>
  <c r="SH66" i="62"/>
  <c r="SH64" i="62"/>
  <c r="SH62" i="62"/>
  <c r="SH60" i="62"/>
  <c r="SH73" i="62"/>
  <c r="SH69" i="62"/>
  <c r="SH65" i="62"/>
  <c r="SH61" i="62"/>
  <c r="SH54" i="62"/>
  <c r="SH46" i="62"/>
  <c r="SH74" i="62"/>
  <c r="SH45" i="62"/>
  <c r="SH49" i="62"/>
  <c r="SH53" i="62"/>
  <c r="SH57" i="62"/>
  <c r="SH71" i="62"/>
  <c r="SH67" i="62"/>
  <c r="SH63" i="62"/>
  <c r="SH56" i="62"/>
  <c r="SH52" i="62"/>
  <c r="SH48" i="62"/>
  <c r="SH42" i="62"/>
  <c r="SH47" i="62"/>
  <c r="SH51" i="62"/>
  <c r="SH55" i="62"/>
  <c r="SG90" i="62"/>
  <c r="SH10" i="62"/>
  <c r="SH89" i="62"/>
  <c r="SH85" i="62"/>
  <c r="SH81" i="62"/>
  <c r="SH36" i="62"/>
  <c r="SH32" i="62"/>
  <c r="SG103" i="62"/>
  <c r="SH23" i="62"/>
  <c r="SG99" i="62"/>
  <c r="SH19" i="62"/>
  <c r="SG95" i="62"/>
  <c r="SH15" i="62"/>
  <c r="SJ26" i="62"/>
  <c r="SJ58" i="62"/>
  <c r="RX86" i="62"/>
  <c r="RX84" i="62"/>
  <c r="RX82" i="62"/>
  <c r="RX80" i="62"/>
  <c r="RX78" i="62"/>
  <c r="RX39" i="62"/>
  <c r="RX37" i="62"/>
  <c r="RX35" i="62"/>
  <c r="RX33" i="62"/>
  <c r="RX31" i="62"/>
  <c r="RW102" i="62"/>
  <c r="RX22" i="62"/>
  <c r="RW100" i="62"/>
  <c r="RX20" i="62"/>
  <c r="RW98" i="62"/>
  <c r="RX18" i="62"/>
  <c r="RW96" i="62"/>
  <c r="RX16" i="62"/>
  <c r="RW94" i="62"/>
  <c r="RX14" i="62"/>
  <c r="RX57" i="62"/>
  <c r="RX55" i="62"/>
  <c r="RX53" i="62"/>
  <c r="RX51" i="62"/>
  <c r="RX49" i="62"/>
  <c r="RX47" i="62"/>
  <c r="RX40" i="62"/>
  <c r="RX38" i="62"/>
  <c r="RX36" i="62"/>
  <c r="RX34" i="62"/>
  <c r="RX32" i="62"/>
  <c r="RX30" i="62"/>
  <c r="RX71" i="62"/>
  <c r="RX69" i="62"/>
  <c r="RX67" i="62"/>
  <c r="RX65" i="62"/>
  <c r="RX63" i="62"/>
  <c r="RX54" i="62"/>
  <c r="RX52" i="62"/>
  <c r="RX50" i="62"/>
  <c r="RX48" i="62"/>
  <c r="RX46" i="62"/>
  <c r="RX89" i="62"/>
  <c r="RX87" i="62"/>
  <c r="RX85" i="62"/>
  <c r="RX83" i="62"/>
  <c r="RX81" i="62"/>
  <c r="RX79" i="62"/>
  <c r="RX72" i="62"/>
  <c r="RX70" i="62"/>
  <c r="RX68" i="62"/>
  <c r="RX66" i="62"/>
  <c r="RX64" i="62"/>
  <c r="RX62" i="62"/>
  <c r="RW105" i="62"/>
  <c r="RX25" i="62"/>
  <c r="RW103" i="62"/>
  <c r="RX23" i="62"/>
  <c r="RW101" i="62"/>
  <c r="RX21" i="62"/>
  <c r="RW99" i="62"/>
  <c r="RX19" i="62"/>
  <c r="RW97" i="62"/>
  <c r="RX17" i="62"/>
  <c r="RW95" i="62"/>
  <c r="RX15" i="62"/>
  <c r="RX26" i="62"/>
  <c r="RX42" i="62"/>
  <c r="RX88" i="62"/>
  <c r="RX56" i="62"/>
  <c r="RW104" i="62"/>
  <c r="RX24" i="62"/>
  <c r="RX58" i="62"/>
  <c r="RX74" i="62"/>
  <c r="RW90" i="62"/>
  <c r="RX10" i="62"/>
  <c r="RX73" i="62"/>
  <c r="RX41" i="62"/>
  <c r="RN86" i="62"/>
  <c r="RN84" i="62"/>
  <c r="RN82" i="62"/>
  <c r="RN80" i="62"/>
  <c r="RN78" i="62"/>
  <c r="RN39" i="62"/>
  <c r="RN37" i="62"/>
  <c r="RN35" i="62"/>
  <c r="RN33" i="62"/>
  <c r="RN31" i="62"/>
  <c r="RM102" i="62"/>
  <c r="RN22" i="62"/>
  <c r="RM100" i="62"/>
  <c r="RN20" i="62"/>
  <c r="RM98" i="62"/>
  <c r="RN18" i="62"/>
  <c r="RN16" i="62"/>
  <c r="RM94" i="62"/>
  <c r="RN14" i="62"/>
  <c r="RN57" i="62"/>
  <c r="RN55" i="62"/>
  <c r="RN53" i="62"/>
  <c r="RN51" i="62"/>
  <c r="RN49" i="62"/>
  <c r="RN47" i="62"/>
  <c r="RN40" i="62"/>
  <c r="RN38" i="62"/>
  <c r="RN36" i="62"/>
  <c r="RN34" i="62"/>
  <c r="RN30" i="62"/>
  <c r="RN71" i="62"/>
  <c r="RN69" i="62"/>
  <c r="RN67" i="62"/>
  <c r="RN65" i="62"/>
  <c r="RN63" i="62"/>
  <c r="RN54" i="62"/>
  <c r="RN52" i="62"/>
  <c r="RN50" i="62"/>
  <c r="RN48" i="62"/>
  <c r="RN46" i="62"/>
  <c r="RN89" i="62"/>
  <c r="RN87" i="62"/>
  <c r="RN85" i="62"/>
  <c r="RN83" i="62"/>
  <c r="RN81" i="62"/>
  <c r="RN79" i="62"/>
  <c r="RN72" i="62"/>
  <c r="RN70" i="62"/>
  <c r="RN68" i="62"/>
  <c r="RN66" i="62"/>
  <c r="RN62" i="62"/>
  <c r="RM105" i="62"/>
  <c r="RN25" i="62"/>
  <c r="RM103" i="62"/>
  <c r="RN23" i="62"/>
  <c r="RM101" i="62"/>
  <c r="RN21" i="62"/>
  <c r="RM99" i="62"/>
  <c r="RN19" i="62"/>
  <c r="RM97" i="62"/>
  <c r="RN17" i="62"/>
  <c r="RM95" i="62"/>
  <c r="RN15" i="62"/>
  <c r="RN26" i="62"/>
  <c r="RN42" i="62"/>
  <c r="RN88" i="62"/>
  <c r="RN56" i="62"/>
  <c r="RM104" i="62"/>
  <c r="RN24" i="62"/>
  <c r="RN58" i="62"/>
  <c r="RN74" i="62"/>
  <c r="RM90" i="62"/>
  <c r="RN10" i="62"/>
  <c r="RN73" i="62"/>
  <c r="RN41" i="62"/>
  <c r="RD84" i="62"/>
  <c r="RD80" i="62"/>
  <c r="RD39" i="62"/>
  <c r="RD35" i="62"/>
  <c r="RD31" i="62"/>
  <c r="RC100" i="62"/>
  <c r="RD20" i="62"/>
  <c r="RC96" i="62"/>
  <c r="RD16" i="62"/>
  <c r="RD57" i="62"/>
  <c r="RD53" i="62"/>
  <c r="RD49" i="62"/>
  <c r="RD38" i="62"/>
  <c r="RD34" i="62"/>
  <c r="RD30" i="62"/>
  <c r="RD71" i="62"/>
  <c r="RD69" i="62"/>
  <c r="RD67" i="62"/>
  <c r="RD65" i="62"/>
  <c r="RD63" i="62"/>
  <c r="RD54" i="62"/>
  <c r="RD52" i="62"/>
  <c r="RD50" i="62"/>
  <c r="RD48" i="62"/>
  <c r="RD46" i="62"/>
  <c r="RD89" i="62"/>
  <c r="RD87" i="62"/>
  <c r="RD85" i="62"/>
  <c r="RD83" i="62"/>
  <c r="RD81" i="62"/>
  <c r="RD79" i="62"/>
  <c r="RD72" i="62"/>
  <c r="RD70" i="62"/>
  <c r="RD68" i="62"/>
  <c r="RD66" i="62"/>
  <c r="RD64" i="62"/>
  <c r="RD62" i="62"/>
  <c r="RC105" i="62"/>
  <c r="RD25" i="62"/>
  <c r="RC103" i="62"/>
  <c r="RD23" i="62"/>
  <c r="RC101" i="62"/>
  <c r="RD21" i="62"/>
  <c r="RC99" i="62"/>
  <c r="RD19" i="62"/>
  <c r="RC97" i="62"/>
  <c r="RD17" i="62"/>
  <c r="RC95" i="62"/>
  <c r="RD15" i="62"/>
  <c r="RD26" i="62"/>
  <c r="RD42" i="62"/>
  <c r="RD88" i="62"/>
  <c r="RD56" i="62"/>
  <c r="RC104" i="62"/>
  <c r="RD24" i="62"/>
  <c r="RD58" i="62"/>
  <c r="RD74" i="62"/>
  <c r="RC90" i="62"/>
  <c r="RD10" i="62"/>
  <c r="RD86" i="62"/>
  <c r="RD82" i="62"/>
  <c r="RD78" i="62"/>
  <c r="RD40" i="62"/>
  <c r="RD36" i="62"/>
  <c r="RD32" i="62"/>
  <c r="RC102" i="62"/>
  <c r="RD22" i="62"/>
  <c r="RC98" i="62"/>
  <c r="RD18" i="62"/>
  <c r="RC94" i="62"/>
  <c r="RD14" i="62"/>
  <c r="RD73" i="62"/>
  <c r="RD55" i="62"/>
  <c r="RD51" i="62"/>
  <c r="RD47" i="62"/>
  <c r="RD41" i="62"/>
  <c r="RD37" i="62"/>
  <c r="RD33" i="62"/>
  <c r="QT86" i="62"/>
  <c r="QT84" i="62"/>
  <c r="QT82" i="62"/>
  <c r="QT80" i="62"/>
  <c r="QT78" i="62"/>
  <c r="QT39" i="62"/>
  <c r="QT37" i="62"/>
  <c r="QT35" i="62"/>
  <c r="QT33" i="62"/>
  <c r="QT31" i="62"/>
  <c r="QS102" i="62"/>
  <c r="QT22" i="62"/>
  <c r="QS100" i="62"/>
  <c r="QT20" i="62"/>
  <c r="QS98" i="62"/>
  <c r="QT18" i="62"/>
  <c r="QS96" i="62"/>
  <c r="QT16" i="62"/>
  <c r="QS94" i="62"/>
  <c r="QT14" i="62"/>
  <c r="QT57" i="62"/>
  <c r="QT55" i="62"/>
  <c r="QT53" i="62"/>
  <c r="QT51" i="62"/>
  <c r="QT49" i="62"/>
  <c r="QT47" i="62"/>
  <c r="QT40" i="62"/>
  <c r="QT38" i="62"/>
  <c r="QT36" i="62"/>
  <c r="QT34" i="62"/>
  <c r="QT32" i="62"/>
  <c r="QT30" i="62"/>
  <c r="QT71" i="62"/>
  <c r="QT69" i="62"/>
  <c r="QT67" i="62"/>
  <c r="QT65" i="62"/>
  <c r="QT63" i="62"/>
  <c r="QT54" i="62"/>
  <c r="QT52" i="62"/>
  <c r="QT50" i="62"/>
  <c r="QT48" i="62"/>
  <c r="QT46" i="62"/>
  <c r="QT89" i="62"/>
  <c r="QT87" i="62"/>
  <c r="QT85" i="62"/>
  <c r="QT83" i="62"/>
  <c r="QT81" i="62"/>
  <c r="QT79" i="62"/>
  <c r="QT72" i="62"/>
  <c r="QT70" i="62"/>
  <c r="QT68" i="62"/>
  <c r="QT66" i="62"/>
  <c r="QT64" i="62"/>
  <c r="QT62" i="62"/>
  <c r="QS105" i="62"/>
  <c r="QT25" i="62"/>
  <c r="QS103" i="62"/>
  <c r="QT23" i="62"/>
  <c r="QS101" i="62"/>
  <c r="QT21" i="62"/>
  <c r="QS99" i="62"/>
  <c r="QT19" i="62"/>
  <c r="QS97" i="62"/>
  <c r="QT17" i="62"/>
  <c r="QS95" i="62"/>
  <c r="QT15" i="62"/>
  <c r="QT26" i="62"/>
  <c r="QT42" i="62"/>
  <c r="QT88" i="62"/>
  <c r="QT56" i="62"/>
  <c r="QS104" i="62"/>
  <c r="QT24" i="62"/>
  <c r="QT58" i="62"/>
  <c r="QT74" i="62"/>
  <c r="QS90" i="62"/>
  <c r="QT10" i="62"/>
  <c r="QT73" i="62"/>
  <c r="QT41" i="62"/>
  <c r="QJ86" i="62"/>
  <c r="QJ84" i="62"/>
  <c r="QJ82" i="62"/>
  <c r="QJ80" i="62"/>
  <c r="QJ78" i="62"/>
  <c r="QJ39" i="62"/>
  <c r="QJ37" i="62"/>
  <c r="QJ35" i="62"/>
  <c r="QJ33" i="62"/>
  <c r="QJ31" i="62"/>
  <c r="QJ29" i="62"/>
  <c r="QI102" i="62"/>
  <c r="QJ22" i="62"/>
  <c r="QI100" i="62"/>
  <c r="QJ20" i="62"/>
  <c r="QI98" i="62"/>
  <c r="QJ18" i="62"/>
  <c r="QI96" i="62"/>
  <c r="QJ16" i="62"/>
  <c r="QI94" i="62"/>
  <c r="QJ14" i="62"/>
  <c r="QJ57" i="62"/>
  <c r="QJ55" i="62"/>
  <c r="QJ53" i="62"/>
  <c r="QJ51" i="62"/>
  <c r="QJ49" i="62"/>
  <c r="QJ47" i="62"/>
  <c r="QJ45" i="62"/>
  <c r="QJ40" i="62"/>
  <c r="QJ38" i="62"/>
  <c r="QJ36" i="62"/>
  <c r="QJ34" i="62"/>
  <c r="QJ32" i="62"/>
  <c r="QJ30" i="62"/>
  <c r="QJ28" i="62"/>
  <c r="QJ71" i="62"/>
  <c r="QJ69" i="62"/>
  <c r="QJ67" i="62"/>
  <c r="QJ65" i="62"/>
  <c r="QJ63" i="62"/>
  <c r="QJ61" i="62"/>
  <c r="QJ54" i="62"/>
  <c r="QJ52" i="62"/>
  <c r="QJ50" i="62"/>
  <c r="QJ48" i="62"/>
  <c r="QJ46" i="62"/>
  <c r="QJ89" i="62"/>
  <c r="QJ87" i="62"/>
  <c r="QJ85" i="62"/>
  <c r="QJ83" i="62"/>
  <c r="QJ81" i="62"/>
  <c r="QJ79" i="62"/>
  <c r="QJ77" i="62"/>
  <c r="QJ72" i="62"/>
  <c r="QJ70" i="62"/>
  <c r="QJ68" i="62"/>
  <c r="QJ66" i="62"/>
  <c r="QJ64" i="62"/>
  <c r="QJ62" i="62"/>
  <c r="QI105" i="62"/>
  <c r="QJ25" i="62"/>
  <c r="QI103" i="62"/>
  <c r="QJ23" i="62"/>
  <c r="QI101" i="62"/>
  <c r="QJ21" i="62"/>
  <c r="QI99" i="62"/>
  <c r="QJ19" i="62"/>
  <c r="QI97" i="62"/>
  <c r="QJ17" i="62"/>
  <c r="QI95" i="62"/>
  <c r="QJ15" i="62"/>
  <c r="QI93" i="62"/>
  <c r="QJ13" i="62"/>
  <c r="QJ58" i="62"/>
  <c r="QJ74" i="62"/>
  <c r="QI90" i="62"/>
  <c r="QJ10" i="62"/>
  <c r="QJ73" i="62"/>
  <c r="QJ41" i="62"/>
  <c r="QJ26" i="62"/>
  <c r="QJ42" i="62"/>
  <c r="QJ88" i="62"/>
  <c r="QJ56" i="62"/>
  <c r="QI104" i="62"/>
  <c r="QJ24" i="62"/>
  <c r="PZ54" i="62"/>
  <c r="PZ52" i="62"/>
  <c r="PZ50" i="62"/>
  <c r="PZ48" i="62"/>
  <c r="PZ46" i="62"/>
  <c r="PZ72" i="62"/>
  <c r="PZ70" i="62"/>
  <c r="PZ68" i="62"/>
  <c r="PZ66" i="62"/>
  <c r="PZ64" i="62"/>
  <c r="PZ62" i="62"/>
  <c r="PZ31" i="62"/>
  <c r="PZ35" i="62"/>
  <c r="PZ33" i="62"/>
  <c r="PZ37" i="62"/>
  <c r="PZ41" i="62"/>
  <c r="PZ38" i="62"/>
  <c r="PZ34" i="62"/>
  <c r="PZ30" i="62"/>
  <c r="PZ65" i="62"/>
  <c r="PZ69" i="62"/>
  <c r="PZ73" i="62"/>
  <c r="PZ87" i="62"/>
  <c r="PZ83" i="62"/>
  <c r="PZ79" i="62"/>
  <c r="PY105" i="62"/>
  <c r="PZ25" i="62"/>
  <c r="PY101" i="62"/>
  <c r="PZ21" i="62"/>
  <c r="PY97" i="62"/>
  <c r="PZ17" i="62"/>
  <c r="PZ13" i="62"/>
  <c r="QB10" i="62"/>
  <c r="PZ86" i="62"/>
  <c r="PZ84" i="62"/>
  <c r="PZ82" i="62"/>
  <c r="PZ80" i="62"/>
  <c r="PZ78" i="62"/>
  <c r="PZ76" i="62"/>
  <c r="PY102" i="62"/>
  <c r="PZ22" i="62"/>
  <c r="PY100" i="62"/>
  <c r="PZ20" i="62"/>
  <c r="PY98" i="62"/>
  <c r="PZ18" i="62"/>
  <c r="PY96" i="62"/>
  <c r="PZ16" i="62"/>
  <c r="PY94" i="62"/>
  <c r="PZ14" i="62"/>
  <c r="PZ40" i="62"/>
  <c r="PZ36" i="62"/>
  <c r="PZ32" i="62"/>
  <c r="PZ63" i="62"/>
  <c r="PZ67" i="62"/>
  <c r="PZ71" i="62"/>
  <c r="PZ26" i="62"/>
  <c r="PZ89" i="62"/>
  <c r="PZ85" i="62"/>
  <c r="PZ81" i="62"/>
  <c r="PZ77" i="62"/>
  <c r="PY103" i="62"/>
  <c r="PZ23" i="62"/>
  <c r="PY99" i="62"/>
  <c r="PZ19" i="62"/>
  <c r="PY95" i="62"/>
  <c r="PZ15" i="62"/>
  <c r="PZ58" i="62"/>
  <c r="PZ39" i="62"/>
  <c r="QB74" i="62"/>
  <c r="QB42" i="62"/>
  <c r="PY104" i="62"/>
  <c r="PP86" i="62"/>
  <c r="PP84" i="62"/>
  <c r="PP82" i="62"/>
  <c r="PP80" i="62"/>
  <c r="PP78" i="62"/>
  <c r="PP76" i="62"/>
  <c r="PP39" i="62"/>
  <c r="PP37" i="62"/>
  <c r="PP35" i="62"/>
  <c r="PP33" i="62"/>
  <c r="PP29" i="62"/>
  <c r="PO102" i="62"/>
  <c r="PP22" i="62"/>
  <c r="PO100" i="62"/>
  <c r="PP20" i="62"/>
  <c r="PO98" i="62"/>
  <c r="PP18" i="62"/>
  <c r="PP16" i="62"/>
  <c r="PO94" i="62"/>
  <c r="PP14" i="62"/>
  <c r="PP12" i="62"/>
  <c r="PP57" i="62"/>
  <c r="PP55" i="62"/>
  <c r="PP53" i="62"/>
  <c r="PP51" i="62"/>
  <c r="PP49" i="62"/>
  <c r="PP45" i="62"/>
  <c r="PP40" i="62"/>
  <c r="PP38" i="62"/>
  <c r="PP36" i="62"/>
  <c r="PP34" i="62"/>
  <c r="PP30" i="62"/>
  <c r="PP71" i="62"/>
  <c r="PP69" i="62"/>
  <c r="PP67" i="62"/>
  <c r="PP65" i="62"/>
  <c r="PP61" i="62"/>
  <c r="PP54" i="62"/>
  <c r="PP52" i="62"/>
  <c r="PP50" i="62"/>
  <c r="PP48" i="62"/>
  <c r="PP46" i="62"/>
  <c r="PP44" i="62"/>
  <c r="PP89" i="62"/>
  <c r="PP87" i="62"/>
  <c r="PP85" i="62"/>
  <c r="PP83" i="62"/>
  <c r="PP81" i="62"/>
  <c r="PP77" i="62"/>
  <c r="PP72" i="62"/>
  <c r="PP70" i="62"/>
  <c r="PP68" i="62"/>
  <c r="PP66" i="62"/>
  <c r="PP62" i="62"/>
  <c r="PO105" i="62"/>
  <c r="PP25" i="62"/>
  <c r="PO103" i="62"/>
  <c r="PP23" i="62"/>
  <c r="PO101" i="62"/>
  <c r="PP21" i="62"/>
  <c r="PO99" i="62"/>
  <c r="PP19" i="62"/>
  <c r="PO97" i="62"/>
  <c r="PP17" i="62"/>
  <c r="PO93" i="62"/>
  <c r="PP13" i="62"/>
  <c r="PP26" i="62"/>
  <c r="PP42" i="62"/>
  <c r="PP88" i="62"/>
  <c r="PP56" i="62"/>
  <c r="PO104" i="62"/>
  <c r="PP24" i="62"/>
  <c r="PP58" i="62"/>
  <c r="PP74" i="62"/>
  <c r="PO90" i="62"/>
  <c r="PP10" i="62"/>
  <c r="PP73" i="62"/>
  <c r="PP41" i="62"/>
  <c r="PF33" i="62"/>
  <c r="PF37" i="62"/>
  <c r="PF72" i="62"/>
  <c r="PF70" i="62"/>
  <c r="PF68" i="62"/>
  <c r="PF66" i="62"/>
  <c r="PF64" i="62"/>
  <c r="PF62" i="62"/>
  <c r="PF31" i="62"/>
  <c r="PF35" i="62"/>
  <c r="PF39" i="62"/>
  <c r="PF86" i="62"/>
  <c r="PF84" i="62"/>
  <c r="PF82" i="62"/>
  <c r="PF80" i="62"/>
  <c r="PF78" i="62"/>
  <c r="PF76" i="62"/>
  <c r="PF54" i="62"/>
  <c r="PF52" i="62"/>
  <c r="PF50" i="62"/>
  <c r="PF48" i="62"/>
  <c r="PF46" i="62"/>
  <c r="PE102" i="62"/>
  <c r="PF22" i="62"/>
  <c r="PE100" i="62"/>
  <c r="PF20" i="62"/>
  <c r="PE98" i="62"/>
  <c r="PF18" i="62"/>
  <c r="PE96" i="62"/>
  <c r="PF16" i="62"/>
  <c r="PE94" i="62"/>
  <c r="PF14" i="62"/>
  <c r="PF55" i="62"/>
  <c r="PF51" i="62"/>
  <c r="PF47" i="62"/>
  <c r="PF40" i="62"/>
  <c r="PF36" i="62"/>
  <c r="PF32" i="62"/>
  <c r="PF63" i="62"/>
  <c r="PF67" i="62"/>
  <c r="PF71" i="62"/>
  <c r="PF26" i="62"/>
  <c r="PF89" i="62"/>
  <c r="PF85" i="62"/>
  <c r="PF81" i="62"/>
  <c r="PF77" i="62"/>
  <c r="PE103" i="62"/>
  <c r="PF23" i="62"/>
  <c r="PE99" i="62"/>
  <c r="PF19" i="62"/>
  <c r="PE95" i="62"/>
  <c r="PF15" i="62"/>
  <c r="PF58" i="62"/>
  <c r="PF41" i="62"/>
  <c r="PH42" i="62"/>
  <c r="PE104" i="62"/>
  <c r="PF57" i="62"/>
  <c r="PF53" i="62"/>
  <c r="PF49" i="62"/>
  <c r="PF38" i="62"/>
  <c r="PF34" i="62"/>
  <c r="PF30" i="62"/>
  <c r="PF65" i="62"/>
  <c r="PF69" i="62"/>
  <c r="PF73" i="62"/>
  <c r="PF87" i="62"/>
  <c r="PF83" i="62"/>
  <c r="PF79" i="62"/>
  <c r="PE105" i="62"/>
  <c r="PF25" i="62"/>
  <c r="PE101" i="62"/>
  <c r="PF21" i="62"/>
  <c r="PE97" i="62"/>
  <c r="PF17" i="62"/>
  <c r="PF13" i="62"/>
  <c r="PH74" i="62"/>
  <c r="PH10" i="62"/>
  <c r="PE90" i="62"/>
  <c r="OV71" i="62"/>
  <c r="OV69" i="62"/>
  <c r="OV67" i="62"/>
  <c r="OV65" i="62"/>
  <c r="OV63" i="62"/>
  <c r="OV54" i="62"/>
  <c r="OV52" i="62"/>
  <c r="OV50" i="62"/>
  <c r="OV48" i="62"/>
  <c r="OV46" i="62"/>
  <c r="OV44" i="62"/>
  <c r="OV89" i="62"/>
  <c r="OV87" i="62"/>
  <c r="OV85" i="62"/>
  <c r="OV83" i="62"/>
  <c r="OV81" i="62"/>
  <c r="OV79" i="62"/>
  <c r="OV72" i="62"/>
  <c r="OV70" i="62"/>
  <c r="OV68" i="62"/>
  <c r="OV66" i="62"/>
  <c r="OV62" i="62"/>
  <c r="OV60" i="62"/>
  <c r="OU105" i="62"/>
  <c r="OV25" i="62"/>
  <c r="OU103" i="62"/>
  <c r="OV23" i="62"/>
  <c r="OU101" i="62"/>
  <c r="OV21" i="62"/>
  <c r="OU99" i="62"/>
  <c r="OV19" i="62"/>
  <c r="OU97" i="62"/>
  <c r="OV17" i="62"/>
  <c r="OU95" i="62"/>
  <c r="OV15" i="62"/>
  <c r="OV86" i="62"/>
  <c r="OV84" i="62"/>
  <c r="OV82" i="62"/>
  <c r="OV80" i="62"/>
  <c r="OV78" i="62"/>
  <c r="OV76" i="62"/>
  <c r="OV39" i="62"/>
  <c r="OV37" i="62"/>
  <c r="OV35" i="62"/>
  <c r="OV33" i="62"/>
  <c r="OV31" i="62"/>
  <c r="OU102" i="62"/>
  <c r="OV22" i="62"/>
  <c r="OU100" i="62"/>
  <c r="OV20" i="62"/>
  <c r="OU98" i="62"/>
  <c r="OV18" i="62"/>
  <c r="OV16" i="62"/>
  <c r="OU94" i="62"/>
  <c r="OV14" i="62"/>
  <c r="OU92" i="62"/>
  <c r="OV12" i="62"/>
  <c r="OV57" i="62"/>
  <c r="OV55" i="62"/>
  <c r="OV53" i="62"/>
  <c r="OV51" i="62"/>
  <c r="OV49" i="62"/>
  <c r="OV47" i="62"/>
  <c r="OV40" i="62"/>
  <c r="OU104" i="62"/>
  <c r="OV38" i="62"/>
  <c r="OV36" i="62"/>
  <c r="OV34" i="62"/>
  <c r="OV30" i="62"/>
  <c r="OV28" i="62"/>
  <c r="OV26" i="62"/>
  <c r="OV42" i="62"/>
  <c r="OV58" i="62"/>
  <c r="OV74" i="62"/>
  <c r="OU90" i="62"/>
  <c r="OV10" i="62"/>
  <c r="OV73" i="62"/>
  <c r="OV41" i="62"/>
  <c r="V23" i="62"/>
  <c r="U103" i="62"/>
  <c r="V21" i="62"/>
  <c r="U101" i="62"/>
  <c r="V19" i="62"/>
  <c r="U99" i="62"/>
  <c r="V17" i="62"/>
  <c r="U97" i="62"/>
  <c r="AZ23" i="62"/>
  <c r="AY103" i="62"/>
  <c r="AZ19" i="62"/>
  <c r="AY99" i="62"/>
  <c r="AZ15" i="62"/>
  <c r="AY95" i="62"/>
  <c r="V24" i="62"/>
  <c r="U104" i="62"/>
  <c r="V22" i="62"/>
  <c r="U102" i="62"/>
  <c r="V20" i="62"/>
  <c r="U100" i="62"/>
  <c r="V14" i="62"/>
  <c r="U94" i="62"/>
  <c r="AP25" i="62"/>
  <c r="AO105" i="62"/>
  <c r="AP23" i="62"/>
  <c r="AO103" i="62"/>
  <c r="AP21" i="62"/>
  <c r="AO101" i="62"/>
  <c r="AP19" i="62"/>
  <c r="AO99" i="62"/>
  <c r="AP17" i="62"/>
  <c r="AO97" i="62"/>
  <c r="AP13" i="62"/>
  <c r="V25" i="62"/>
  <c r="U105" i="62"/>
  <c r="GS90" i="62"/>
  <c r="MC90" i="62"/>
  <c r="MD90" i="62" s="1"/>
  <c r="AF23" i="62"/>
  <c r="AE103" i="62"/>
  <c r="AF21" i="62"/>
  <c r="AE101" i="62"/>
  <c r="AF19" i="62"/>
  <c r="AE99" i="62"/>
  <c r="AF17" i="62"/>
  <c r="AE97" i="62"/>
  <c r="AF10" i="62"/>
  <c r="AH10" i="62" s="1"/>
  <c r="AE90" i="62"/>
  <c r="AF90" i="62" s="1"/>
  <c r="AF25" i="62"/>
  <c r="AE105" i="62"/>
  <c r="AZ21" i="62"/>
  <c r="AY101" i="62"/>
  <c r="AZ17" i="62"/>
  <c r="AY97" i="62"/>
  <c r="AZ10" i="62"/>
  <c r="BB10" i="62" s="1"/>
  <c r="AY90" i="62"/>
  <c r="AZ90" i="62" s="1"/>
  <c r="BB90" i="62" s="1"/>
  <c r="AF24" i="62"/>
  <c r="AE104" i="62"/>
  <c r="AF22" i="62"/>
  <c r="AE102" i="62"/>
  <c r="AF20" i="62"/>
  <c r="AE100" i="62"/>
  <c r="AF18" i="62"/>
  <c r="AE98" i="62"/>
  <c r="AF16" i="62"/>
  <c r="AE96" i="62"/>
  <c r="AF14" i="62"/>
  <c r="AE94" i="62"/>
  <c r="AZ24" i="62"/>
  <c r="AY104" i="62"/>
  <c r="AZ22" i="62"/>
  <c r="AY102" i="62"/>
  <c r="AZ20" i="62"/>
  <c r="AY100" i="62"/>
  <c r="AZ18" i="62"/>
  <c r="AY98" i="62"/>
  <c r="AZ16" i="62"/>
  <c r="AY96" i="62"/>
  <c r="AZ25" i="62"/>
  <c r="AY105" i="62"/>
  <c r="AP24" i="62"/>
  <c r="AO104" i="62"/>
  <c r="AP22" i="62"/>
  <c r="AO102" i="62"/>
  <c r="AP20" i="62"/>
  <c r="AO100" i="62"/>
  <c r="AP18" i="62"/>
  <c r="AP16" i="62"/>
  <c r="AO96" i="62"/>
  <c r="AP14" i="62"/>
  <c r="AO94" i="62"/>
  <c r="OL84" i="62"/>
  <c r="OL80" i="62"/>
  <c r="OL76" i="62"/>
  <c r="OL39" i="62"/>
  <c r="OL35" i="62"/>
  <c r="OL20" i="62"/>
  <c r="OK96" i="62"/>
  <c r="OL16" i="62"/>
  <c r="OK92" i="62"/>
  <c r="OL12" i="62"/>
  <c r="OL57" i="62"/>
  <c r="OL53" i="62"/>
  <c r="OL49" i="62"/>
  <c r="OL38" i="62"/>
  <c r="OL34" i="62"/>
  <c r="OL71" i="62"/>
  <c r="OL69" i="62"/>
  <c r="OL67" i="62"/>
  <c r="OL65" i="62"/>
  <c r="OL54" i="62"/>
  <c r="OL52" i="62"/>
  <c r="OL50" i="62"/>
  <c r="OL48" i="62"/>
  <c r="OL46" i="62"/>
  <c r="OL44" i="62"/>
  <c r="OL89" i="62"/>
  <c r="OL87" i="62"/>
  <c r="OL85" i="62"/>
  <c r="OL83" i="62"/>
  <c r="OL81" i="62"/>
  <c r="OL72" i="62"/>
  <c r="OL70" i="62"/>
  <c r="OL66" i="62"/>
  <c r="OL64" i="62"/>
  <c r="OL60" i="62"/>
  <c r="OK105" i="62"/>
  <c r="OL25" i="62"/>
  <c r="OK103" i="62"/>
  <c r="OL23" i="62"/>
  <c r="OK101" i="62"/>
  <c r="OL21" i="62"/>
  <c r="OK99" i="62"/>
  <c r="OL19" i="62"/>
  <c r="OK97" i="62"/>
  <c r="OL17" i="62"/>
  <c r="OL26" i="62"/>
  <c r="OL42" i="62"/>
  <c r="OL88" i="62"/>
  <c r="OL56" i="62"/>
  <c r="OK104" i="62"/>
  <c r="OL24" i="62"/>
  <c r="OL58" i="62"/>
  <c r="OL74" i="62"/>
  <c r="OK90" i="62"/>
  <c r="OL10" i="62"/>
  <c r="OL86" i="62"/>
  <c r="OL82" i="62"/>
  <c r="OL78" i="62"/>
  <c r="OL40" i="62"/>
  <c r="OL32" i="62"/>
  <c r="OL28" i="62"/>
  <c r="OK102" i="62"/>
  <c r="OL22" i="62"/>
  <c r="OK98" i="62"/>
  <c r="OL18" i="62"/>
  <c r="OL14" i="62"/>
  <c r="OL73" i="62"/>
  <c r="OL55" i="62"/>
  <c r="OL51" i="62"/>
  <c r="OL41" i="62"/>
  <c r="OL37" i="62"/>
  <c r="OL33" i="62"/>
  <c r="OB86" i="62"/>
  <c r="OB84" i="62"/>
  <c r="OB82" i="62"/>
  <c r="OB80" i="62"/>
  <c r="OB78" i="62"/>
  <c r="OB39" i="62"/>
  <c r="OB37" i="62"/>
  <c r="OB35" i="62"/>
  <c r="OB33" i="62"/>
  <c r="OB31" i="62"/>
  <c r="OA102" i="62"/>
  <c r="OB22" i="62"/>
  <c r="OA100" i="62"/>
  <c r="OB20" i="62"/>
  <c r="OB18" i="62"/>
  <c r="OA96" i="62"/>
  <c r="OB16" i="62"/>
  <c r="OA94" i="62"/>
  <c r="OB14" i="62"/>
  <c r="OB57" i="62"/>
  <c r="OB55" i="62"/>
  <c r="OB53" i="62"/>
  <c r="OB51" i="62"/>
  <c r="OB49" i="62"/>
  <c r="OB47" i="62"/>
  <c r="OB40" i="62"/>
  <c r="OB38" i="62"/>
  <c r="OB36" i="62"/>
  <c r="OB32" i="62"/>
  <c r="OB30" i="62"/>
  <c r="OB71" i="62"/>
  <c r="OB69" i="62"/>
  <c r="OB67" i="62"/>
  <c r="OB65" i="62"/>
  <c r="OB63" i="62"/>
  <c r="OB54" i="62"/>
  <c r="OB52" i="62"/>
  <c r="OB50" i="62"/>
  <c r="OB48" i="62"/>
  <c r="OB46" i="62"/>
  <c r="OB89" i="62"/>
  <c r="OB87" i="62"/>
  <c r="OB85" i="62"/>
  <c r="OB83" i="62"/>
  <c r="OB81" i="62"/>
  <c r="OB79" i="62"/>
  <c r="OB72" i="62"/>
  <c r="OB70" i="62"/>
  <c r="OB68" i="62"/>
  <c r="OB64" i="62"/>
  <c r="OB62" i="62"/>
  <c r="OA105" i="62"/>
  <c r="OB25" i="62"/>
  <c r="OA103" i="62"/>
  <c r="OB23" i="62"/>
  <c r="OA101" i="62"/>
  <c r="OB21" i="62"/>
  <c r="OA99" i="62"/>
  <c r="OB19" i="62"/>
  <c r="OA97" i="62"/>
  <c r="OB17" i="62"/>
  <c r="OA95" i="62"/>
  <c r="OB15" i="62"/>
  <c r="OB26" i="62"/>
  <c r="OB42" i="62"/>
  <c r="OB88" i="62"/>
  <c r="OB56" i="62"/>
  <c r="OA104" i="62"/>
  <c r="OB24" i="62"/>
  <c r="OB58" i="62"/>
  <c r="OB74" i="62"/>
  <c r="OA90" i="62"/>
  <c r="OB10" i="62"/>
  <c r="OB73" i="62"/>
  <c r="OB41" i="62"/>
  <c r="NR86" i="62"/>
  <c r="NR84" i="62"/>
  <c r="NR82" i="62"/>
  <c r="NR80" i="62"/>
  <c r="NR78" i="62"/>
  <c r="NR39" i="62"/>
  <c r="NR37" i="62"/>
  <c r="NR35" i="62"/>
  <c r="NR33" i="62"/>
  <c r="NR31" i="62"/>
  <c r="NQ102" i="62"/>
  <c r="NR22" i="62"/>
  <c r="NQ100" i="62"/>
  <c r="NR20" i="62"/>
  <c r="NR18" i="62"/>
  <c r="NQ96" i="62"/>
  <c r="NR16" i="62"/>
  <c r="NQ94" i="62"/>
  <c r="NR14" i="62"/>
  <c r="NR57" i="62"/>
  <c r="NR55" i="62"/>
  <c r="NR53" i="62"/>
  <c r="NR51" i="62"/>
  <c r="NR49" i="62"/>
  <c r="NR47" i="62"/>
  <c r="NR40" i="62"/>
  <c r="NR38" i="62"/>
  <c r="NR36" i="62"/>
  <c r="NR32" i="62"/>
  <c r="NR30" i="62"/>
  <c r="NR71" i="62"/>
  <c r="NR69" i="62"/>
  <c r="NR67" i="62"/>
  <c r="NR65" i="62"/>
  <c r="NR63" i="62"/>
  <c r="NR54" i="62"/>
  <c r="NR52" i="62"/>
  <c r="NR50" i="62"/>
  <c r="NR48" i="62"/>
  <c r="NR46" i="62"/>
  <c r="NR89" i="62"/>
  <c r="NR87" i="62"/>
  <c r="NR85" i="62"/>
  <c r="NR83" i="62"/>
  <c r="NR81" i="62"/>
  <c r="NR79" i="62"/>
  <c r="NR72" i="62"/>
  <c r="NR70" i="62"/>
  <c r="NR68" i="62"/>
  <c r="NR64" i="62"/>
  <c r="NR62" i="62"/>
  <c r="NQ105" i="62"/>
  <c r="NR25" i="62"/>
  <c r="NQ103" i="62"/>
  <c r="NR23" i="62"/>
  <c r="NQ101" i="62"/>
  <c r="NR21" i="62"/>
  <c r="NQ99" i="62"/>
  <c r="NR19" i="62"/>
  <c r="NQ97" i="62"/>
  <c r="NR17" i="62"/>
  <c r="NQ95" i="62"/>
  <c r="NR15" i="62"/>
  <c r="NR26" i="62"/>
  <c r="NR42" i="62"/>
  <c r="NR88" i="62"/>
  <c r="NR56" i="62"/>
  <c r="NQ104" i="62"/>
  <c r="NR24" i="62"/>
  <c r="NR58" i="62"/>
  <c r="NR74" i="62"/>
  <c r="NQ90" i="62"/>
  <c r="NR10" i="62"/>
  <c r="NR73" i="62"/>
  <c r="NR41" i="62"/>
  <c r="NH86" i="62"/>
  <c r="NH84" i="62"/>
  <c r="NH82" i="62"/>
  <c r="NH80" i="62"/>
  <c r="NH78" i="62"/>
  <c r="NH76" i="62"/>
  <c r="NH39" i="62"/>
  <c r="NH37" i="62"/>
  <c r="NH33" i="62"/>
  <c r="NH31" i="62"/>
  <c r="NG102" i="62"/>
  <c r="NH22" i="62"/>
  <c r="NH20" i="62"/>
  <c r="NH18" i="62"/>
  <c r="NG96" i="62"/>
  <c r="NH16" i="62"/>
  <c r="NG94" i="62"/>
  <c r="NH14" i="62"/>
  <c r="NH12" i="62"/>
  <c r="NH57" i="62"/>
  <c r="NH55" i="62"/>
  <c r="NH53" i="62"/>
  <c r="NH49" i="62"/>
  <c r="NH47" i="62"/>
  <c r="NH40" i="62"/>
  <c r="NH38" i="62"/>
  <c r="NH32" i="62"/>
  <c r="NH30" i="62"/>
  <c r="NH71" i="62"/>
  <c r="NH69" i="62"/>
  <c r="NH65" i="62"/>
  <c r="NH63" i="62"/>
  <c r="NH54" i="62"/>
  <c r="NH52" i="62"/>
  <c r="NH50" i="62"/>
  <c r="NH48" i="62"/>
  <c r="NH46" i="62"/>
  <c r="NH44" i="62"/>
  <c r="NH89" i="62"/>
  <c r="NH87" i="62"/>
  <c r="NH85" i="62"/>
  <c r="NH81" i="62"/>
  <c r="NH79" i="62"/>
  <c r="NH72" i="62"/>
  <c r="NH70" i="62"/>
  <c r="NH64" i="62"/>
  <c r="NH62" i="62"/>
  <c r="NG105" i="62"/>
  <c r="NH25" i="62"/>
  <c r="NG103" i="62"/>
  <c r="NH23" i="62"/>
  <c r="NG101" i="62"/>
  <c r="NH21" i="62"/>
  <c r="NG97" i="62"/>
  <c r="NH17" i="62"/>
  <c r="NG95" i="62"/>
  <c r="NH15" i="62"/>
  <c r="NH26" i="62"/>
  <c r="NH42" i="62"/>
  <c r="NH88" i="62"/>
  <c r="NH56" i="62"/>
  <c r="NG104" i="62"/>
  <c r="NH24" i="62"/>
  <c r="NH58" i="62"/>
  <c r="NH74" i="62"/>
  <c r="NG90" i="62"/>
  <c r="NH10" i="62"/>
  <c r="NH73" i="62"/>
  <c r="NH41" i="62"/>
  <c r="MX84" i="62"/>
  <c r="MX80" i="62"/>
  <c r="MX39" i="62"/>
  <c r="MX35" i="62"/>
  <c r="MX31" i="62"/>
  <c r="MW100" i="62"/>
  <c r="MX20" i="62"/>
  <c r="MW96" i="62"/>
  <c r="MX16" i="62"/>
  <c r="MX57" i="62"/>
  <c r="MX53" i="62"/>
  <c r="MX49" i="62"/>
  <c r="MX38" i="62"/>
  <c r="MX30" i="62"/>
  <c r="MX71" i="62"/>
  <c r="MX69" i="62"/>
  <c r="MX67" i="62"/>
  <c r="MX65" i="62"/>
  <c r="MX63" i="62"/>
  <c r="MX54" i="62"/>
  <c r="MX52" i="62"/>
  <c r="MX50" i="62"/>
  <c r="MX48" i="62"/>
  <c r="MX46" i="62"/>
  <c r="MX89" i="62"/>
  <c r="MX87" i="62"/>
  <c r="MX85" i="62"/>
  <c r="MX83" i="62"/>
  <c r="MX81" i="62"/>
  <c r="MX79" i="62"/>
  <c r="MX72" i="62"/>
  <c r="MX70" i="62"/>
  <c r="MX68" i="62"/>
  <c r="MX64" i="62"/>
  <c r="MX62" i="62"/>
  <c r="MW105" i="62"/>
  <c r="MX25" i="62"/>
  <c r="MW103" i="62"/>
  <c r="MX23" i="62"/>
  <c r="MW101" i="62"/>
  <c r="MX21" i="62"/>
  <c r="MW99" i="62"/>
  <c r="MX19" i="62"/>
  <c r="MW97" i="62"/>
  <c r="MX17" i="62"/>
  <c r="MW95" i="62"/>
  <c r="MX15" i="62"/>
  <c r="MX26" i="62"/>
  <c r="MX42" i="62"/>
  <c r="MX88" i="62"/>
  <c r="MX56" i="62"/>
  <c r="MW104" i="62"/>
  <c r="MX24" i="62"/>
  <c r="MX58" i="62"/>
  <c r="MX74" i="62"/>
  <c r="MW90" i="62"/>
  <c r="MX10" i="62"/>
  <c r="MX86" i="62"/>
  <c r="MX82" i="62"/>
  <c r="MX78" i="62"/>
  <c r="MX40" i="62"/>
  <c r="MX36" i="62"/>
  <c r="MX32" i="62"/>
  <c r="MW102" i="62"/>
  <c r="MX22" i="62"/>
  <c r="MX18" i="62"/>
  <c r="MW94" i="62"/>
  <c r="MX14" i="62"/>
  <c r="MX73" i="62"/>
  <c r="MX55" i="62"/>
  <c r="MX51" i="62"/>
  <c r="MX47" i="62"/>
  <c r="MX41" i="62"/>
  <c r="MX37" i="62"/>
  <c r="MX33" i="62"/>
  <c r="MN86" i="62"/>
  <c r="MN84" i="62"/>
  <c r="MN82" i="62"/>
  <c r="MN80" i="62"/>
  <c r="MN78" i="62"/>
  <c r="MN39" i="62"/>
  <c r="MN37" i="62"/>
  <c r="MN35" i="62"/>
  <c r="MN33" i="62"/>
  <c r="MN31" i="62"/>
  <c r="MM102" i="62"/>
  <c r="MN22" i="62"/>
  <c r="MM100" i="62"/>
  <c r="MN20" i="62"/>
  <c r="MM96" i="62"/>
  <c r="MN16" i="62"/>
  <c r="MM94" i="62"/>
  <c r="MN14" i="62"/>
  <c r="MN57" i="62"/>
  <c r="MN55" i="62"/>
  <c r="MN53" i="62"/>
  <c r="MN51" i="62"/>
  <c r="MN49" i="62"/>
  <c r="MN47" i="62"/>
  <c r="MN40" i="62"/>
  <c r="MN38" i="62"/>
  <c r="MN36" i="62"/>
  <c r="MN32" i="62"/>
  <c r="MN30" i="62"/>
  <c r="MN71" i="62"/>
  <c r="MN69" i="62"/>
  <c r="MN67" i="62"/>
  <c r="MN65" i="62"/>
  <c r="MN63" i="62"/>
  <c r="MN54" i="62"/>
  <c r="MN52" i="62"/>
  <c r="MN50" i="62"/>
  <c r="MN48" i="62"/>
  <c r="MN46" i="62"/>
  <c r="MN89" i="62"/>
  <c r="MN87" i="62"/>
  <c r="MN85" i="62"/>
  <c r="MN83" i="62"/>
  <c r="MN81" i="62"/>
  <c r="MN79" i="62"/>
  <c r="MN72" i="62"/>
  <c r="MN70" i="62"/>
  <c r="MN68" i="62"/>
  <c r="MN64" i="62"/>
  <c r="MN62" i="62"/>
  <c r="MM105" i="62"/>
  <c r="MN25" i="62"/>
  <c r="MM103" i="62"/>
  <c r="MN23" i="62"/>
  <c r="MM101" i="62"/>
  <c r="MN21" i="62"/>
  <c r="MM99" i="62"/>
  <c r="MN19" i="62"/>
  <c r="MM97" i="62"/>
  <c r="MN17" i="62"/>
  <c r="MM95" i="62"/>
  <c r="MN15" i="62"/>
  <c r="MN58" i="62"/>
  <c r="MN74" i="62"/>
  <c r="MM90" i="62"/>
  <c r="MN10" i="62"/>
  <c r="MN73" i="62"/>
  <c r="MN41" i="62"/>
  <c r="MN26" i="62"/>
  <c r="MN42" i="62"/>
  <c r="MN88" i="62"/>
  <c r="MN56" i="62"/>
  <c r="MM104" i="62"/>
  <c r="MN24" i="62"/>
  <c r="MD54" i="62"/>
  <c r="MD52" i="62"/>
  <c r="MD48" i="62"/>
  <c r="MD46" i="62"/>
  <c r="MD72" i="62"/>
  <c r="MD70" i="62"/>
  <c r="MD68" i="62"/>
  <c r="MD66" i="62"/>
  <c r="MD64" i="62"/>
  <c r="MD62" i="62"/>
  <c r="MD31" i="62"/>
  <c r="MD35" i="62"/>
  <c r="MD39" i="62"/>
  <c r="MD33" i="62"/>
  <c r="MD37" i="62"/>
  <c r="MD38" i="62"/>
  <c r="MD30" i="62"/>
  <c r="MD65" i="62"/>
  <c r="MD69" i="62"/>
  <c r="MD73" i="62"/>
  <c r="MD87" i="62"/>
  <c r="MD83" i="62"/>
  <c r="MD79" i="62"/>
  <c r="MC105" i="62"/>
  <c r="MD25" i="62"/>
  <c r="MC101" i="62"/>
  <c r="MD21" i="62"/>
  <c r="MC97" i="62"/>
  <c r="MD17" i="62"/>
  <c r="MD13" i="62"/>
  <c r="MD41" i="62"/>
  <c r="MF10" i="62"/>
  <c r="MD86" i="62"/>
  <c r="MD84" i="62"/>
  <c r="MD80" i="62"/>
  <c r="MD78" i="62"/>
  <c r="MC102" i="62"/>
  <c r="MD22" i="62"/>
  <c r="MC100" i="62"/>
  <c r="MD20" i="62"/>
  <c r="MC96" i="62"/>
  <c r="MD16" i="62"/>
  <c r="MC94" i="62"/>
  <c r="MD14" i="62"/>
  <c r="MD40" i="62"/>
  <c r="MD36" i="62"/>
  <c r="MD32" i="62"/>
  <c r="MD63" i="62"/>
  <c r="MD67" i="62"/>
  <c r="MD71" i="62"/>
  <c r="MD26" i="62"/>
  <c r="MD89" i="62"/>
  <c r="MD85" i="62"/>
  <c r="MD81" i="62"/>
  <c r="MD77" i="62"/>
  <c r="MC103" i="62"/>
  <c r="MD23" i="62"/>
  <c r="MC99" i="62"/>
  <c r="MD19" i="62"/>
  <c r="MC95" i="62"/>
  <c r="MD15" i="62"/>
  <c r="MD58" i="62"/>
  <c r="MF74" i="62"/>
  <c r="MF42" i="62"/>
  <c r="MC104" i="62"/>
  <c r="LT86" i="62"/>
  <c r="LT84" i="62"/>
  <c r="LT82" i="62"/>
  <c r="LT80" i="62"/>
  <c r="LT78" i="62"/>
  <c r="LT39" i="62"/>
  <c r="LT37" i="62"/>
  <c r="LT35" i="62"/>
  <c r="LT33" i="62"/>
  <c r="LT31" i="62"/>
  <c r="LS102" i="62"/>
  <c r="LT22" i="62"/>
  <c r="LS100" i="62"/>
  <c r="LT20" i="62"/>
  <c r="LS98" i="62"/>
  <c r="LT18" i="62"/>
  <c r="LS96" i="62"/>
  <c r="LT16" i="62"/>
  <c r="LS94" i="62"/>
  <c r="LT14" i="62"/>
  <c r="LT57" i="62"/>
  <c r="LT55" i="62"/>
  <c r="LT53" i="62"/>
  <c r="LT51" i="62"/>
  <c r="LT49" i="62"/>
  <c r="LT47" i="62"/>
  <c r="LT40" i="62"/>
  <c r="LT38" i="62"/>
  <c r="LT36" i="62"/>
  <c r="LT34" i="62"/>
  <c r="LT32" i="62"/>
  <c r="LT30" i="62"/>
  <c r="LT71" i="62"/>
  <c r="LT69" i="62"/>
  <c r="LT67" i="62"/>
  <c r="LT65" i="62"/>
  <c r="LT63" i="62"/>
  <c r="LT54" i="62"/>
  <c r="LT52" i="62"/>
  <c r="LT50" i="62"/>
  <c r="LT48" i="62"/>
  <c r="LT46" i="62"/>
  <c r="LT89" i="62"/>
  <c r="LT87" i="62"/>
  <c r="LT85" i="62"/>
  <c r="LT83" i="62"/>
  <c r="LT81" i="62"/>
  <c r="LT79" i="62"/>
  <c r="LT72" i="62"/>
  <c r="LT70" i="62"/>
  <c r="LT68" i="62"/>
  <c r="LT66" i="62"/>
  <c r="LT64" i="62"/>
  <c r="LT62" i="62"/>
  <c r="LS105" i="62"/>
  <c r="LT25" i="62"/>
  <c r="LS103" i="62"/>
  <c r="LT23" i="62"/>
  <c r="LS101" i="62"/>
  <c r="LT21" i="62"/>
  <c r="LS99" i="62"/>
  <c r="LT19" i="62"/>
  <c r="LS97" i="62"/>
  <c r="LT17" i="62"/>
  <c r="LS95" i="62"/>
  <c r="LT15" i="62"/>
  <c r="LT58" i="62"/>
  <c r="LT74" i="62"/>
  <c r="LS90" i="62"/>
  <c r="LT10" i="62"/>
  <c r="LT26" i="62"/>
  <c r="LT42" i="62"/>
  <c r="LT88" i="62"/>
  <c r="LT56" i="62"/>
  <c r="LS104" i="62"/>
  <c r="LT24" i="62"/>
  <c r="LT73" i="62"/>
  <c r="LT41" i="62"/>
  <c r="LJ54" i="62"/>
  <c r="LJ52" i="62"/>
  <c r="LJ48" i="62"/>
  <c r="LJ46" i="62"/>
  <c r="LJ70" i="62"/>
  <c r="LJ62" i="62"/>
  <c r="LJ33" i="62"/>
  <c r="LJ37" i="62"/>
  <c r="LJ41" i="62"/>
  <c r="LJ72" i="62"/>
  <c r="LJ68" i="62"/>
  <c r="LJ64" i="62"/>
  <c r="LJ31" i="62"/>
  <c r="LJ35" i="62"/>
  <c r="LJ39" i="62"/>
  <c r="LJ40" i="62"/>
  <c r="LJ36" i="62"/>
  <c r="LJ32" i="62"/>
  <c r="LJ61" i="62"/>
  <c r="LJ65" i="62"/>
  <c r="LJ69" i="62"/>
  <c r="LJ73" i="62"/>
  <c r="LJ87" i="62"/>
  <c r="LJ83" i="62"/>
  <c r="LJ79" i="62"/>
  <c r="LI105" i="62"/>
  <c r="LJ25" i="62"/>
  <c r="LI101" i="62"/>
  <c r="LJ21" i="62"/>
  <c r="LI97" i="62"/>
  <c r="LJ17" i="62"/>
  <c r="LJ13" i="62"/>
  <c r="LL74" i="62"/>
  <c r="LL10" i="62"/>
  <c r="LL42" i="62"/>
  <c r="LI104" i="62"/>
  <c r="LJ86" i="62"/>
  <c r="LJ84" i="62"/>
  <c r="LJ82" i="62"/>
  <c r="LJ80" i="62"/>
  <c r="LJ78" i="62"/>
  <c r="LI102" i="62"/>
  <c r="LJ22" i="62"/>
  <c r="LI100" i="62"/>
  <c r="LJ20" i="62"/>
  <c r="LI96" i="62"/>
  <c r="LJ16" i="62"/>
  <c r="LI94" i="62"/>
  <c r="LJ14" i="62"/>
  <c r="LJ38" i="62"/>
  <c r="LJ34" i="62"/>
  <c r="LJ30" i="62"/>
  <c r="LJ63" i="62"/>
  <c r="LJ67" i="62"/>
  <c r="LJ71" i="62"/>
  <c r="LJ26" i="62"/>
  <c r="LJ89" i="62"/>
  <c r="LJ85" i="62"/>
  <c r="LJ81" i="62"/>
  <c r="LJ77" i="62"/>
  <c r="LI103" i="62"/>
  <c r="LJ23" i="62"/>
  <c r="LI99" i="62"/>
  <c r="LJ19" i="62"/>
  <c r="LI95" i="62"/>
  <c r="LJ15" i="62"/>
  <c r="LJ58" i="62"/>
  <c r="KZ38" i="62"/>
  <c r="KZ30" i="62"/>
  <c r="KZ88" i="62"/>
  <c r="KZ86" i="62"/>
  <c r="KZ84" i="62"/>
  <c r="KZ80" i="62"/>
  <c r="KZ78" i="62"/>
  <c r="KY104" i="62"/>
  <c r="KZ24" i="62"/>
  <c r="KY102" i="62"/>
  <c r="KZ22" i="62"/>
  <c r="KY100" i="62"/>
  <c r="KZ20" i="62"/>
  <c r="KY96" i="62"/>
  <c r="KZ16" i="62"/>
  <c r="KY94" i="62"/>
  <c r="KZ14" i="62"/>
  <c r="KZ79" i="62"/>
  <c r="KZ83" i="62"/>
  <c r="KZ87" i="62"/>
  <c r="KY97" i="62"/>
  <c r="KZ17" i="62"/>
  <c r="KY101" i="62"/>
  <c r="KZ21" i="62"/>
  <c r="KY105" i="62"/>
  <c r="KZ25" i="62"/>
  <c r="KZ71" i="62"/>
  <c r="KZ67" i="62"/>
  <c r="KZ63" i="62"/>
  <c r="KZ56" i="62"/>
  <c r="KZ52" i="62"/>
  <c r="KZ48" i="62"/>
  <c r="KZ42" i="62"/>
  <c r="KZ47" i="62"/>
  <c r="KZ51" i="62"/>
  <c r="KZ55" i="62"/>
  <c r="KY90" i="62"/>
  <c r="KZ10" i="62"/>
  <c r="KZ89" i="62"/>
  <c r="KZ85" i="62"/>
  <c r="KZ81" i="62"/>
  <c r="KZ36" i="62"/>
  <c r="KZ32" i="62"/>
  <c r="KY103" i="62"/>
  <c r="KZ23" i="62"/>
  <c r="KY99" i="62"/>
  <c r="KZ19" i="62"/>
  <c r="KY95" i="62"/>
  <c r="KZ15" i="62"/>
  <c r="LB26" i="62"/>
  <c r="LB58" i="62"/>
  <c r="KZ70" i="62"/>
  <c r="KZ68" i="62"/>
  <c r="KZ64" i="62"/>
  <c r="KZ62" i="62"/>
  <c r="KZ73" i="62"/>
  <c r="KZ69" i="62"/>
  <c r="KZ65" i="62"/>
  <c r="KZ61" i="62"/>
  <c r="KZ54" i="62"/>
  <c r="KZ46" i="62"/>
  <c r="KZ74" i="62"/>
  <c r="KZ49" i="62"/>
  <c r="KZ53" i="62"/>
  <c r="KZ57" i="62"/>
  <c r="KP86" i="62"/>
  <c r="KP84" i="62"/>
  <c r="KP82" i="62"/>
  <c r="KP80" i="62"/>
  <c r="KP78" i="62"/>
  <c r="KP39" i="62"/>
  <c r="KP37" i="62"/>
  <c r="KP35" i="62"/>
  <c r="KP33" i="62"/>
  <c r="KP31" i="62"/>
  <c r="KO102" i="62"/>
  <c r="KP22" i="62"/>
  <c r="KO100" i="62"/>
  <c r="KP20" i="62"/>
  <c r="KP18" i="62"/>
  <c r="KO96" i="62"/>
  <c r="KP16" i="62"/>
  <c r="KO94" i="62"/>
  <c r="KP14" i="62"/>
  <c r="KP57" i="62"/>
  <c r="KP55" i="62"/>
  <c r="KP53" i="62"/>
  <c r="KP51" i="62"/>
  <c r="KP49" i="62"/>
  <c r="KP47" i="62"/>
  <c r="KP40" i="62"/>
  <c r="KP38" i="62"/>
  <c r="KP36" i="62"/>
  <c r="KP32" i="62"/>
  <c r="KP30" i="62"/>
  <c r="KP71" i="62"/>
  <c r="KP69" i="62"/>
  <c r="KP67" i="62"/>
  <c r="KP65" i="62"/>
  <c r="KP63" i="62"/>
  <c r="KP54" i="62"/>
  <c r="KP52" i="62"/>
  <c r="KP50" i="62"/>
  <c r="KP48" i="62"/>
  <c r="KP46" i="62"/>
  <c r="KP89" i="62"/>
  <c r="KP87" i="62"/>
  <c r="KP85" i="62"/>
  <c r="KP83" i="62"/>
  <c r="KP81" i="62"/>
  <c r="KP79" i="62"/>
  <c r="KP72" i="62"/>
  <c r="KP70" i="62"/>
  <c r="KP68" i="62"/>
  <c r="KP64" i="62"/>
  <c r="KP62" i="62"/>
  <c r="KO105" i="62"/>
  <c r="KP25" i="62"/>
  <c r="KO103" i="62"/>
  <c r="KP23" i="62"/>
  <c r="KO101" i="62"/>
  <c r="KP21" i="62"/>
  <c r="KO99" i="62"/>
  <c r="KP19" i="62"/>
  <c r="KO97" i="62"/>
  <c r="KP17" i="62"/>
  <c r="KO95" i="62"/>
  <c r="KP15" i="62"/>
  <c r="KP58" i="62"/>
  <c r="KP74" i="62"/>
  <c r="KO90" i="62"/>
  <c r="KP10" i="62"/>
  <c r="KP73" i="62"/>
  <c r="KP41" i="62"/>
  <c r="KP26" i="62"/>
  <c r="KP42" i="62"/>
  <c r="KP88" i="62"/>
  <c r="KP56" i="62"/>
  <c r="KO104" i="62"/>
  <c r="KP24" i="62"/>
  <c r="KF62" i="62"/>
  <c r="KF52" i="62"/>
  <c r="KF48" i="62"/>
  <c r="KF70" i="62"/>
  <c r="KF66" i="62"/>
  <c r="KF31" i="62"/>
  <c r="KF35" i="62"/>
  <c r="KF39" i="62"/>
  <c r="KF38" i="62"/>
  <c r="KF34" i="62"/>
  <c r="KF30" i="62"/>
  <c r="KF61" i="62"/>
  <c r="KF65" i="62"/>
  <c r="KF69" i="62"/>
  <c r="KF73" i="62"/>
  <c r="KF87" i="62"/>
  <c r="KF83" i="62"/>
  <c r="KF79" i="62"/>
  <c r="KF72" i="62"/>
  <c r="KF68" i="62"/>
  <c r="KF64" i="62"/>
  <c r="KE105" i="62"/>
  <c r="KF25" i="62"/>
  <c r="KE101" i="62"/>
  <c r="KF21" i="62"/>
  <c r="KE97" i="62"/>
  <c r="KF17" i="62"/>
  <c r="KE93" i="62"/>
  <c r="KF13" i="62"/>
  <c r="KF54" i="62"/>
  <c r="KF50" i="62"/>
  <c r="KF46" i="62"/>
  <c r="KF41" i="62"/>
  <c r="KF37" i="62"/>
  <c r="KF33" i="62"/>
  <c r="KF29" i="62"/>
  <c r="KH10" i="62"/>
  <c r="KF90" i="62"/>
  <c r="KF86" i="62"/>
  <c r="KF84" i="62"/>
  <c r="KF82" i="62"/>
  <c r="KF80" i="62"/>
  <c r="KF78" i="62"/>
  <c r="KE102" i="62"/>
  <c r="KF22" i="62"/>
  <c r="KE100" i="62"/>
  <c r="KF20" i="62"/>
  <c r="KE98" i="62"/>
  <c r="KF18" i="62"/>
  <c r="KE96" i="62"/>
  <c r="KF16" i="62"/>
  <c r="KE94" i="62"/>
  <c r="KF14" i="62"/>
  <c r="KF40" i="62"/>
  <c r="KF36" i="62"/>
  <c r="KF32" i="62"/>
  <c r="KF28" i="62"/>
  <c r="KF63" i="62"/>
  <c r="KF67" i="62"/>
  <c r="KF71" i="62"/>
  <c r="KF26" i="62"/>
  <c r="KF89" i="62"/>
  <c r="KF85" i="62"/>
  <c r="KF81" i="62"/>
  <c r="KF77" i="62"/>
  <c r="KE103" i="62"/>
  <c r="KF23" i="62"/>
  <c r="KE99" i="62"/>
  <c r="KF19" i="62"/>
  <c r="KE95" i="62"/>
  <c r="KF15" i="62"/>
  <c r="KF58" i="62"/>
  <c r="KH74" i="62"/>
  <c r="KH42" i="62"/>
  <c r="KE104" i="62"/>
  <c r="JV86" i="62"/>
  <c r="JV84" i="62"/>
  <c r="JV82" i="62"/>
  <c r="JV80" i="62"/>
  <c r="JV78" i="62"/>
  <c r="JV39" i="62"/>
  <c r="JV37" i="62"/>
  <c r="JV35" i="62"/>
  <c r="JV33" i="62"/>
  <c r="JV22" i="62"/>
  <c r="JU100" i="62"/>
  <c r="JV20" i="62"/>
  <c r="JV18" i="62"/>
  <c r="JU96" i="62"/>
  <c r="JV16" i="62"/>
  <c r="JU94" i="62"/>
  <c r="JV14" i="62"/>
  <c r="JV57" i="62"/>
  <c r="JV55" i="62"/>
  <c r="JV53" i="62"/>
  <c r="JV51" i="62"/>
  <c r="JV49" i="62"/>
  <c r="JV40" i="62"/>
  <c r="JV36" i="62"/>
  <c r="JV32" i="62"/>
  <c r="JV30" i="62"/>
  <c r="JV71" i="62"/>
  <c r="JV69" i="62"/>
  <c r="JV67" i="62"/>
  <c r="JV65" i="62"/>
  <c r="JV54" i="62"/>
  <c r="JV52" i="62"/>
  <c r="JV50" i="62"/>
  <c r="JV48" i="62"/>
  <c r="JV46" i="62"/>
  <c r="JV89" i="62"/>
  <c r="JV87" i="62"/>
  <c r="JV85" i="62"/>
  <c r="JV83" i="62"/>
  <c r="JV81" i="62"/>
  <c r="JV72" i="62"/>
  <c r="JV68" i="62"/>
  <c r="JV64" i="62"/>
  <c r="JV62" i="62"/>
  <c r="JU105" i="62"/>
  <c r="JV25" i="62"/>
  <c r="JU103" i="62"/>
  <c r="JV23" i="62"/>
  <c r="JU101" i="62"/>
  <c r="JV21" i="62"/>
  <c r="JU99" i="62"/>
  <c r="JV19" i="62"/>
  <c r="JU97" i="62"/>
  <c r="JV17" i="62"/>
  <c r="JV58" i="62"/>
  <c r="JV74" i="62"/>
  <c r="JU90" i="62"/>
  <c r="JV10" i="62"/>
  <c r="JV26" i="62"/>
  <c r="JV42" i="62"/>
  <c r="JV88" i="62"/>
  <c r="JV56" i="62"/>
  <c r="JU104" i="62"/>
  <c r="JV24" i="62"/>
  <c r="JV73" i="62"/>
  <c r="JV41" i="62"/>
  <c r="JL54" i="62"/>
  <c r="JL52" i="62"/>
  <c r="JL50" i="62"/>
  <c r="JL48" i="62"/>
  <c r="JL46" i="62"/>
  <c r="JL40" i="62"/>
  <c r="JK104" i="62"/>
  <c r="JL38" i="62"/>
  <c r="JL36" i="62"/>
  <c r="JL34" i="62"/>
  <c r="JL32" i="62"/>
  <c r="JL30" i="62"/>
  <c r="JL33" i="62"/>
  <c r="JL37" i="62"/>
  <c r="JL41" i="62"/>
  <c r="JL31" i="62"/>
  <c r="JL35" i="62"/>
  <c r="JL39" i="62"/>
  <c r="JL86" i="62"/>
  <c r="JL84" i="62"/>
  <c r="JL82" i="62"/>
  <c r="JL80" i="62"/>
  <c r="JL78" i="62"/>
  <c r="JK102" i="62"/>
  <c r="JL22" i="62"/>
  <c r="JK100" i="62"/>
  <c r="JL20" i="62"/>
  <c r="JK98" i="62"/>
  <c r="JL18" i="62"/>
  <c r="JK96" i="62"/>
  <c r="JL16" i="62"/>
  <c r="JK94" i="62"/>
  <c r="JL14" i="62"/>
  <c r="JL87" i="62"/>
  <c r="JL83" i="62"/>
  <c r="JL79" i="62"/>
  <c r="JL72" i="62"/>
  <c r="JL68" i="62"/>
  <c r="JL64" i="62"/>
  <c r="JK103" i="62"/>
  <c r="JL23" i="62"/>
  <c r="JK99" i="62"/>
  <c r="JL19" i="62"/>
  <c r="JK95" i="62"/>
  <c r="JL15" i="62"/>
  <c r="JL65" i="62"/>
  <c r="JL69" i="62"/>
  <c r="JL73" i="62"/>
  <c r="JN74" i="62"/>
  <c r="JN10" i="62"/>
  <c r="JL89" i="62"/>
  <c r="JL85" i="62"/>
  <c r="JL81" i="62"/>
  <c r="JL77" i="62"/>
  <c r="JL70" i="62"/>
  <c r="JL66" i="62"/>
  <c r="JL62" i="62"/>
  <c r="JK105" i="62"/>
  <c r="JL25" i="62"/>
  <c r="JL21" i="62"/>
  <c r="JK101" i="62"/>
  <c r="JL17" i="62"/>
  <c r="JK97" i="62"/>
  <c r="JL13" i="62"/>
  <c r="JL58" i="62"/>
  <c r="JL63" i="62"/>
  <c r="JL67" i="62"/>
  <c r="JL71" i="62"/>
  <c r="JL26" i="62"/>
  <c r="JN42" i="62"/>
  <c r="JB86" i="62"/>
  <c r="JB84" i="62"/>
  <c r="JB82" i="62"/>
  <c r="JB80" i="62"/>
  <c r="JB78" i="62"/>
  <c r="JB39" i="62"/>
  <c r="JB37" i="62"/>
  <c r="JB35" i="62"/>
  <c r="JB33" i="62"/>
  <c r="JB31" i="62"/>
  <c r="JA102" i="62"/>
  <c r="JB22" i="62"/>
  <c r="JA100" i="62"/>
  <c r="JB20" i="62"/>
  <c r="JA98" i="62"/>
  <c r="JB18" i="62"/>
  <c r="JA96" i="62"/>
  <c r="JB16" i="62"/>
  <c r="JA94" i="62"/>
  <c r="JB14" i="62"/>
  <c r="JB57" i="62"/>
  <c r="JB55" i="62"/>
  <c r="JB53" i="62"/>
  <c r="JB51" i="62"/>
  <c r="JB49" i="62"/>
  <c r="JB47" i="62"/>
  <c r="JB40" i="62"/>
  <c r="JB38" i="62"/>
  <c r="JB36" i="62"/>
  <c r="JB34" i="62"/>
  <c r="JB32" i="62"/>
  <c r="JB30" i="62"/>
  <c r="JB71" i="62"/>
  <c r="JB69" i="62"/>
  <c r="JB67" i="62"/>
  <c r="JB65" i="62"/>
  <c r="JB63" i="62"/>
  <c r="JB54" i="62"/>
  <c r="JB52" i="62"/>
  <c r="JB50" i="62"/>
  <c r="JB48" i="62"/>
  <c r="JB46" i="62"/>
  <c r="JB89" i="62"/>
  <c r="JB87" i="62"/>
  <c r="JB85" i="62"/>
  <c r="JB83" i="62"/>
  <c r="JB81" i="62"/>
  <c r="JB79" i="62"/>
  <c r="JB72" i="62"/>
  <c r="JB70" i="62"/>
  <c r="JB68" i="62"/>
  <c r="JB66" i="62"/>
  <c r="JB64" i="62"/>
  <c r="JB62" i="62"/>
  <c r="JA105" i="62"/>
  <c r="JB25" i="62"/>
  <c r="JA103" i="62"/>
  <c r="JB23" i="62"/>
  <c r="JA101" i="62"/>
  <c r="JB21" i="62"/>
  <c r="JA99" i="62"/>
  <c r="JB19" i="62"/>
  <c r="JA97" i="62"/>
  <c r="JB17" i="62"/>
  <c r="JA95" i="62"/>
  <c r="JB15" i="62"/>
  <c r="JB26" i="62"/>
  <c r="JB42" i="62"/>
  <c r="JB88" i="62"/>
  <c r="JB56" i="62"/>
  <c r="JA104" i="62"/>
  <c r="JB24" i="62"/>
  <c r="JB58" i="62"/>
  <c r="JB74" i="62"/>
  <c r="JA90" i="62"/>
  <c r="JB10" i="62"/>
  <c r="JB73" i="62"/>
  <c r="JB41" i="62"/>
  <c r="IR33" i="62"/>
  <c r="IQ97" i="62"/>
  <c r="IR37" i="62"/>
  <c r="IQ101" i="62"/>
  <c r="IR41" i="62"/>
  <c r="IQ105" i="62"/>
  <c r="IR54" i="62"/>
  <c r="IR48" i="62"/>
  <c r="IR46" i="62"/>
  <c r="IQ102" i="62"/>
  <c r="IR22" i="62"/>
  <c r="IQ96" i="62"/>
  <c r="IR16" i="62"/>
  <c r="IR72" i="62"/>
  <c r="IR70" i="62"/>
  <c r="IR64" i="62"/>
  <c r="IR31" i="62"/>
  <c r="IQ95" i="62"/>
  <c r="IR35" i="62"/>
  <c r="IQ99" i="62"/>
  <c r="IR39" i="62"/>
  <c r="IQ103" i="62"/>
  <c r="IR86" i="62"/>
  <c r="IR80" i="62"/>
  <c r="IR38" i="62"/>
  <c r="IR30" i="62"/>
  <c r="IR65" i="62"/>
  <c r="IR69" i="62"/>
  <c r="IR73" i="62"/>
  <c r="IR87" i="62"/>
  <c r="IR83" i="62"/>
  <c r="IR79" i="62"/>
  <c r="IT10" i="62"/>
  <c r="IR40" i="62"/>
  <c r="IR32" i="62"/>
  <c r="IR28" i="62"/>
  <c r="IR63" i="62"/>
  <c r="IR67" i="62"/>
  <c r="IR71" i="62"/>
  <c r="IR26" i="62"/>
  <c r="IR89" i="62"/>
  <c r="IR85" i="62"/>
  <c r="IR81" i="62"/>
  <c r="IR77" i="62"/>
  <c r="IR58" i="62"/>
  <c r="IT74" i="62"/>
  <c r="IT42" i="62"/>
  <c r="IQ104" i="62"/>
  <c r="IH33" i="62"/>
  <c r="IH37" i="62"/>
  <c r="IH41" i="62"/>
  <c r="IH54" i="62"/>
  <c r="IH52" i="62"/>
  <c r="IH50" i="62"/>
  <c r="IH46" i="62"/>
  <c r="IH72" i="62"/>
  <c r="IH70" i="62"/>
  <c r="IH68" i="62"/>
  <c r="IH66" i="62"/>
  <c r="IH62" i="62"/>
  <c r="IH35" i="62"/>
  <c r="IH39" i="62"/>
  <c r="IH86" i="62"/>
  <c r="IH84" i="62"/>
  <c r="IH82" i="62"/>
  <c r="IH78" i="62"/>
  <c r="IH76" i="62"/>
  <c r="IG102" i="62"/>
  <c r="IH22" i="62"/>
  <c r="IG100" i="62"/>
  <c r="IH20" i="62"/>
  <c r="IG98" i="62"/>
  <c r="IH18" i="62"/>
  <c r="IG94" i="62"/>
  <c r="IH14" i="62"/>
  <c r="IH40" i="62"/>
  <c r="IH36" i="62"/>
  <c r="IH65" i="62"/>
  <c r="IH69" i="62"/>
  <c r="IH73" i="62"/>
  <c r="IH87" i="62"/>
  <c r="IH83" i="62"/>
  <c r="IH79" i="62"/>
  <c r="IG105" i="62"/>
  <c r="IH25" i="62"/>
  <c r="IG101" i="62"/>
  <c r="IH21" i="62"/>
  <c r="IG97" i="62"/>
  <c r="IH17" i="62"/>
  <c r="IH13" i="62"/>
  <c r="IJ10" i="62"/>
  <c r="IH38" i="62"/>
  <c r="IH34" i="62"/>
  <c r="IH30" i="62"/>
  <c r="IH67" i="62"/>
  <c r="IH71" i="62"/>
  <c r="IH26" i="62"/>
  <c r="IH89" i="62"/>
  <c r="IH85" i="62"/>
  <c r="IH81" i="62"/>
  <c r="IH77" i="62"/>
  <c r="IG103" i="62"/>
  <c r="IH23" i="62"/>
  <c r="IG99" i="62"/>
  <c r="IH19" i="62"/>
  <c r="IH15" i="62"/>
  <c r="IH58" i="62"/>
  <c r="IJ74" i="62"/>
  <c r="IJ42" i="62"/>
  <c r="IG104" i="62"/>
  <c r="HX38" i="62"/>
  <c r="HX36" i="62"/>
  <c r="HX32" i="62"/>
  <c r="HX30" i="62"/>
  <c r="HX56" i="62"/>
  <c r="HX52" i="62"/>
  <c r="HX48" i="62"/>
  <c r="HW102" i="62"/>
  <c r="HX22" i="62"/>
  <c r="HW94" i="62"/>
  <c r="HX14" i="62"/>
  <c r="HX79" i="62"/>
  <c r="HX83" i="62"/>
  <c r="HX87" i="62"/>
  <c r="HW97" i="62"/>
  <c r="HX17" i="62"/>
  <c r="HW101" i="62"/>
  <c r="HX21" i="62"/>
  <c r="HW105" i="62"/>
  <c r="HX25" i="62"/>
  <c r="HX81" i="62"/>
  <c r="HX85" i="62"/>
  <c r="HX89" i="62"/>
  <c r="HW95" i="62"/>
  <c r="HX15" i="62"/>
  <c r="HW99" i="62"/>
  <c r="HX19" i="62"/>
  <c r="HW103" i="62"/>
  <c r="HX23" i="62"/>
  <c r="HX70" i="62"/>
  <c r="HX68" i="62"/>
  <c r="HX64" i="62"/>
  <c r="HX62" i="62"/>
  <c r="HX86" i="62"/>
  <c r="HX78" i="62"/>
  <c r="HW104" i="62"/>
  <c r="HX24" i="62"/>
  <c r="HX20" i="62"/>
  <c r="HW100" i="62"/>
  <c r="HX16" i="62"/>
  <c r="HW96" i="62"/>
  <c r="HX47" i="62"/>
  <c r="HX51" i="62"/>
  <c r="HX55" i="62"/>
  <c r="HW90" i="62"/>
  <c r="HX10" i="62"/>
  <c r="HX73" i="62"/>
  <c r="HX69" i="62"/>
  <c r="HX65" i="62"/>
  <c r="HX54" i="62"/>
  <c r="HX50" i="62"/>
  <c r="HX46" i="62"/>
  <c r="HX42" i="62"/>
  <c r="HX88" i="62"/>
  <c r="HX84" i="62"/>
  <c r="HX80" i="62"/>
  <c r="HX74" i="62"/>
  <c r="HX49" i="62"/>
  <c r="HX53" i="62"/>
  <c r="HX57" i="62"/>
  <c r="HX71" i="62"/>
  <c r="HX67" i="62"/>
  <c r="HX63" i="62"/>
  <c r="HZ58" i="62"/>
  <c r="HZ26" i="62"/>
  <c r="HN86" i="62"/>
  <c r="HN84" i="62"/>
  <c r="HN82" i="62"/>
  <c r="HN80" i="62"/>
  <c r="HN78" i="62"/>
  <c r="HN39" i="62"/>
  <c r="HN37" i="62"/>
  <c r="HN35" i="62"/>
  <c r="HN33" i="62"/>
  <c r="HN31" i="62"/>
  <c r="HM102" i="62"/>
  <c r="HN22" i="62"/>
  <c r="HM100" i="62"/>
  <c r="HN20" i="62"/>
  <c r="HM98" i="62"/>
  <c r="HN18" i="62"/>
  <c r="HM96" i="62"/>
  <c r="HN16" i="62"/>
  <c r="HM94" i="62"/>
  <c r="HN14" i="62"/>
  <c r="HN57" i="62"/>
  <c r="HN55" i="62"/>
  <c r="HN53" i="62"/>
  <c r="HN51" i="62"/>
  <c r="HN49" i="62"/>
  <c r="HN47" i="62"/>
  <c r="HN40" i="62"/>
  <c r="HN38" i="62"/>
  <c r="HN36" i="62"/>
  <c r="HN34" i="62"/>
  <c r="HN32" i="62"/>
  <c r="HN30" i="62"/>
  <c r="HN71" i="62"/>
  <c r="HN69" i="62"/>
  <c r="HN67" i="62"/>
  <c r="HN65" i="62"/>
  <c r="HN63" i="62"/>
  <c r="HN54" i="62"/>
  <c r="HN52" i="62"/>
  <c r="HN50" i="62"/>
  <c r="HN48" i="62"/>
  <c r="HN46" i="62"/>
  <c r="HN89" i="62"/>
  <c r="HN87" i="62"/>
  <c r="HN85" i="62"/>
  <c r="HN83" i="62"/>
  <c r="HN81" i="62"/>
  <c r="HN79" i="62"/>
  <c r="HN72" i="62"/>
  <c r="HN70" i="62"/>
  <c r="HN68" i="62"/>
  <c r="HN66" i="62"/>
  <c r="HN64" i="62"/>
  <c r="HN62" i="62"/>
  <c r="HM105" i="62"/>
  <c r="HN25" i="62"/>
  <c r="HM103" i="62"/>
  <c r="HN23" i="62"/>
  <c r="HM101" i="62"/>
  <c r="HN21" i="62"/>
  <c r="HM99" i="62"/>
  <c r="HN19" i="62"/>
  <c r="HM97" i="62"/>
  <c r="HN17" i="62"/>
  <c r="HM95" i="62"/>
  <c r="HN15" i="62"/>
  <c r="HN26" i="62"/>
  <c r="HN42" i="62"/>
  <c r="HN88" i="62"/>
  <c r="HN56" i="62"/>
  <c r="HM104" i="62"/>
  <c r="HN24" i="62"/>
  <c r="HN58" i="62"/>
  <c r="HN74" i="62"/>
  <c r="HM90" i="62"/>
  <c r="HN10" i="62"/>
  <c r="HN73" i="62"/>
  <c r="HN41" i="62"/>
  <c r="HD86" i="62"/>
  <c r="HD84" i="62"/>
  <c r="HD82" i="62"/>
  <c r="HD80" i="62"/>
  <c r="HD78" i="62"/>
  <c r="HD76" i="62"/>
  <c r="HD39" i="62"/>
  <c r="HD37" i="62"/>
  <c r="HD35" i="62"/>
  <c r="HD33" i="62"/>
  <c r="HD31" i="62"/>
  <c r="HC102" i="62"/>
  <c r="HD22" i="62"/>
  <c r="HC100" i="62"/>
  <c r="HD20" i="62"/>
  <c r="HD18" i="62"/>
  <c r="HC96" i="62"/>
  <c r="HD16" i="62"/>
  <c r="HC94" i="62"/>
  <c r="HD14" i="62"/>
  <c r="HC92" i="62"/>
  <c r="HD12" i="62"/>
  <c r="HD57" i="62"/>
  <c r="HD55" i="62"/>
  <c r="HD53" i="62"/>
  <c r="HD51" i="62"/>
  <c r="HD49" i="62"/>
  <c r="HD47" i="62"/>
  <c r="HD40" i="62"/>
  <c r="HD38" i="62"/>
  <c r="HD36" i="62"/>
  <c r="HD32" i="62"/>
  <c r="HD30" i="62"/>
  <c r="HD28" i="62"/>
  <c r="HD71" i="62"/>
  <c r="HD69" i="62"/>
  <c r="HD67" i="62"/>
  <c r="HD65" i="62"/>
  <c r="HD63" i="62"/>
  <c r="HD54" i="62"/>
  <c r="HD52" i="62"/>
  <c r="HD50" i="62"/>
  <c r="HD48" i="62"/>
  <c r="HD46" i="62"/>
  <c r="HD44" i="62"/>
  <c r="HD89" i="62"/>
  <c r="HD87" i="62"/>
  <c r="HD85" i="62"/>
  <c r="HD83" i="62"/>
  <c r="HD81" i="62"/>
  <c r="HD79" i="62"/>
  <c r="HD72" i="62"/>
  <c r="HD70" i="62"/>
  <c r="HD68" i="62"/>
  <c r="HD64" i="62"/>
  <c r="HD62" i="62"/>
  <c r="HD60" i="62"/>
  <c r="HC105" i="62"/>
  <c r="HD25" i="62"/>
  <c r="HC103" i="62"/>
  <c r="HD23" i="62"/>
  <c r="HC101" i="62"/>
  <c r="HD21" i="62"/>
  <c r="HC99" i="62"/>
  <c r="HD19" i="62"/>
  <c r="HC97" i="62"/>
  <c r="HD17" i="62"/>
  <c r="HC95" i="62"/>
  <c r="HD15" i="62"/>
  <c r="HD26" i="62"/>
  <c r="HD42" i="62"/>
  <c r="HD88" i="62"/>
  <c r="HD56" i="62"/>
  <c r="HC104" i="62"/>
  <c r="HD24" i="62"/>
  <c r="HD58" i="62"/>
  <c r="HD74" i="62"/>
  <c r="HC90" i="62"/>
  <c r="HD10" i="62"/>
  <c r="HD73" i="62"/>
  <c r="HD41" i="62"/>
  <c r="GT71" i="62"/>
  <c r="GT69" i="62"/>
  <c r="GT67" i="62"/>
  <c r="GT65" i="62"/>
  <c r="GT63" i="62"/>
  <c r="GT61" i="62"/>
  <c r="GT54" i="62"/>
  <c r="GT52" i="62"/>
  <c r="GT50" i="62"/>
  <c r="GT48" i="62"/>
  <c r="GT46" i="62"/>
  <c r="GT86" i="62"/>
  <c r="GT84" i="62"/>
  <c r="GT82" i="62"/>
  <c r="GT80" i="62"/>
  <c r="GT78" i="62"/>
  <c r="GT76" i="62"/>
  <c r="GT39" i="62"/>
  <c r="GS103" i="62"/>
  <c r="GT37" i="62"/>
  <c r="GS101" i="62"/>
  <c r="GT35" i="62"/>
  <c r="GS99" i="62"/>
  <c r="GT33" i="62"/>
  <c r="GS97" i="62"/>
  <c r="GT31" i="62"/>
  <c r="GS95" i="62"/>
  <c r="GS102" i="62"/>
  <c r="GT22" i="62"/>
  <c r="GS100" i="62"/>
  <c r="GT20" i="62"/>
  <c r="GS98" i="62"/>
  <c r="GT18" i="62"/>
  <c r="GS96" i="62"/>
  <c r="GT16" i="62"/>
  <c r="GS94" i="62"/>
  <c r="GT14" i="62"/>
  <c r="GT72" i="62"/>
  <c r="GT70" i="62"/>
  <c r="GT68" i="62"/>
  <c r="GT66" i="62"/>
  <c r="GT64" i="62"/>
  <c r="GT62" i="62"/>
  <c r="GT40" i="62"/>
  <c r="GT38" i="62"/>
  <c r="GT36" i="62"/>
  <c r="GT34" i="62"/>
  <c r="GT32" i="62"/>
  <c r="GT30" i="62"/>
  <c r="GT58" i="62"/>
  <c r="GT73" i="62"/>
  <c r="GV10" i="62"/>
  <c r="GS104" i="62"/>
  <c r="GT24" i="62"/>
  <c r="GS105" i="62"/>
  <c r="GT26" i="62"/>
  <c r="GT56" i="62"/>
  <c r="GV74" i="62"/>
  <c r="GT88" i="62"/>
  <c r="GT41" i="62"/>
  <c r="GV42" i="62"/>
  <c r="GJ71" i="62"/>
  <c r="GJ69" i="62"/>
  <c r="GJ67" i="62"/>
  <c r="GJ65" i="62"/>
  <c r="GJ63" i="62"/>
  <c r="GJ54" i="62"/>
  <c r="GJ52" i="62"/>
  <c r="GJ50" i="62"/>
  <c r="GJ48" i="62"/>
  <c r="GJ46" i="62"/>
  <c r="GJ89" i="62"/>
  <c r="GJ87" i="62"/>
  <c r="GJ85" i="62"/>
  <c r="GJ83" i="62"/>
  <c r="GJ81" i="62"/>
  <c r="GJ79" i="62"/>
  <c r="GJ72" i="62"/>
  <c r="GJ70" i="62"/>
  <c r="GJ68" i="62"/>
  <c r="GJ66" i="62"/>
  <c r="GJ64" i="62"/>
  <c r="GJ62" i="62"/>
  <c r="GI105" i="62"/>
  <c r="GJ25" i="62"/>
  <c r="GI103" i="62"/>
  <c r="GJ23" i="62"/>
  <c r="GI101" i="62"/>
  <c r="GJ21" i="62"/>
  <c r="GI99" i="62"/>
  <c r="GJ19" i="62"/>
  <c r="GI97" i="62"/>
  <c r="GJ17" i="62"/>
  <c r="GI95" i="62"/>
  <c r="GJ15" i="62"/>
  <c r="GJ86" i="62"/>
  <c r="GJ82" i="62"/>
  <c r="GJ78" i="62"/>
  <c r="GJ37" i="62"/>
  <c r="GJ33" i="62"/>
  <c r="GI102" i="62"/>
  <c r="GJ22" i="62"/>
  <c r="GI98" i="62"/>
  <c r="GJ18" i="62"/>
  <c r="GI94" i="62"/>
  <c r="GJ14" i="62"/>
  <c r="GJ55" i="62"/>
  <c r="GJ51" i="62"/>
  <c r="GJ47" i="62"/>
  <c r="GJ38" i="62"/>
  <c r="GJ34" i="62"/>
  <c r="GJ30" i="62"/>
  <c r="GJ58" i="62"/>
  <c r="GJ74" i="62"/>
  <c r="GI90" i="62"/>
  <c r="GJ10" i="62"/>
  <c r="GJ57" i="62"/>
  <c r="GJ53" i="62"/>
  <c r="GJ49" i="62"/>
  <c r="GJ39" i="62"/>
  <c r="GJ35" i="62"/>
  <c r="GJ31" i="62"/>
  <c r="GJ84" i="62"/>
  <c r="GJ80" i="62"/>
  <c r="GJ40" i="62"/>
  <c r="GJ36" i="62"/>
  <c r="GJ32" i="62"/>
  <c r="GI100" i="62"/>
  <c r="GJ20" i="62"/>
  <c r="GI96" i="62"/>
  <c r="GJ16" i="62"/>
  <c r="GJ26" i="62"/>
  <c r="GJ42" i="62"/>
  <c r="GJ73" i="62"/>
  <c r="GJ41" i="62"/>
  <c r="GI104" i="62"/>
  <c r="FZ86" i="62"/>
  <c r="FZ84" i="62"/>
  <c r="FZ82" i="62"/>
  <c r="FZ80" i="62"/>
  <c r="FZ78" i="62"/>
  <c r="FZ39" i="62"/>
  <c r="FZ37" i="62"/>
  <c r="FZ35" i="62"/>
  <c r="FZ33" i="62"/>
  <c r="FZ31" i="62"/>
  <c r="FY102" i="62"/>
  <c r="FZ22" i="62"/>
  <c r="FY100" i="62"/>
  <c r="FZ20" i="62"/>
  <c r="FY98" i="62"/>
  <c r="FZ18" i="62"/>
  <c r="FY96" i="62"/>
  <c r="FZ16" i="62"/>
  <c r="FY94" i="62"/>
  <c r="FZ14" i="62"/>
  <c r="FZ57" i="62"/>
  <c r="FZ55" i="62"/>
  <c r="FZ53" i="62"/>
  <c r="FZ51" i="62"/>
  <c r="FZ49" i="62"/>
  <c r="FZ47" i="62"/>
  <c r="FZ40" i="62"/>
  <c r="FZ38" i="62"/>
  <c r="FZ36" i="62"/>
  <c r="FZ34" i="62"/>
  <c r="FZ32" i="62"/>
  <c r="FZ30" i="62"/>
  <c r="FZ71" i="62"/>
  <c r="FZ69" i="62"/>
  <c r="FZ67" i="62"/>
  <c r="FZ65" i="62"/>
  <c r="FZ63" i="62"/>
  <c r="FZ54" i="62"/>
  <c r="FZ52" i="62"/>
  <c r="FZ50" i="62"/>
  <c r="FZ48" i="62"/>
  <c r="FZ46" i="62"/>
  <c r="FZ89" i="62"/>
  <c r="FZ87" i="62"/>
  <c r="FZ85" i="62"/>
  <c r="FZ83" i="62"/>
  <c r="FZ81" i="62"/>
  <c r="FZ79" i="62"/>
  <c r="FZ72" i="62"/>
  <c r="FZ70" i="62"/>
  <c r="FZ68" i="62"/>
  <c r="FZ66" i="62"/>
  <c r="FZ64" i="62"/>
  <c r="FZ62" i="62"/>
  <c r="FY105" i="62"/>
  <c r="FZ25" i="62"/>
  <c r="FY103" i="62"/>
  <c r="FZ23" i="62"/>
  <c r="FY101" i="62"/>
  <c r="FZ21" i="62"/>
  <c r="FY99" i="62"/>
  <c r="FZ19" i="62"/>
  <c r="FY97" i="62"/>
  <c r="FZ17" i="62"/>
  <c r="FY95" i="62"/>
  <c r="FZ15" i="62"/>
  <c r="FZ26" i="62"/>
  <c r="FZ42" i="62"/>
  <c r="FZ88" i="62"/>
  <c r="FZ56" i="62"/>
  <c r="FY104" i="62"/>
  <c r="FZ24" i="62"/>
  <c r="FZ58" i="62"/>
  <c r="FZ74" i="62"/>
  <c r="FY90" i="62"/>
  <c r="FZ10" i="62"/>
  <c r="FZ73" i="62"/>
  <c r="FZ41" i="62"/>
  <c r="FP86" i="62"/>
  <c r="FP84" i="62"/>
  <c r="FP82" i="62"/>
  <c r="FP80" i="62"/>
  <c r="FP78" i="62"/>
  <c r="FP39" i="62"/>
  <c r="FP37" i="62"/>
  <c r="FP35" i="62"/>
  <c r="FP33" i="62"/>
  <c r="FO102" i="62"/>
  <c r="FP22" i="62"/>
  <c r="FO100" i="62"/>
  <c r="FP20" i="62"/>
  <c r="FO98" i="62"/>
  <c r="FP18" i="62"/>
  <c r="FP16" i="62"/>
  <c r="FO94" i="62"/>
  <c r="FP14" i="62"/>
  <c r="FP57" i="62"/>
  <c r="FP55" i="62"/>
  <c r="FP53" i="62"/>
  <c r="FP51" i="62"/>
  <c r="FP49" i="62"/>
  <c r="FP40" i="62"/>
  <c r="FP38" i="62"/>
  <c r="FP36" i="62"/>
  <c r="FP34" i="62"/>
  <c r="FP30" i="62"/>
  <c r="FP71" i="62"/>
  <c r="FP69" i="62"/>
  <c r="FP67" i="62"/>
  <c r="FP65" i="62"/>
  <c r="FP54" i="62"/>
  <c r="FP52" i="62"/>
  <c r="FP50" i="62"/>
  <c r="FP48" i="62"/>
  <c r="FP46" i="62"/>
  <c r="FP89" i="62"/>
  <c r="FP87" i="62"/>
  <c r="FP85" i="62"/>
  <c r="FP83" i="62"/>
  <c r="FP81" i="62"/>
  <c r="FP72" i="62"/>
  <c r="FP70" i="62"/>
  <c r="FP68" i="62"/>
  <c r="FP66" i="62"/>
  <c r="FP62" i="62"/>
  <c r="FO105" i="62"/>
  <c r="FP25" i="62"/>
  <c r="FO103" i="62"/>
  <c r="FP23" i="62"/>
  <c r="FO101" i="62"/>
  <c r="FP21" i="62"/>
  <c r="FO99" i="62"/>
  <c r="FP19" i="62"/>
  <c r="FO97" i="62"/>
  <c r="FP17" i="62"/>
  <c r="FP26" i="62"/>
  <c r="FP42" i="62"/>
  <c r="FP88" i="62"/>
  <c r="FP56" i="62"/>
  <c r="FO104" i="62"/>
  <c r="FP24" i="62"/>
  <c r="FP58" i="62"/>
  <c r="FP74" i="62"/>
  <c r="FO90" i="62"/>
  <c r="FP10" i="62"/>
  <c r="FP73" i="62"/>
  <c r="FP41" i="62"/>
  <c r="FF86" i="62"/>
  <c r="FF84" i="62"/>
  <c r="FF82" i="62"/>
  <c r="FF80" i="62"/>
  <c r="FF78" i="62"/>
  <c r="FF39" i="62"/>
  <c r="FF37" i="62"/>
  <c r="FF35" i="62"/>
  <c r="FF33" i="62"/>
  <c r="FE102" i="62"/>
  <c r="FF22" i="62"/>
  <c r="FE100" i="62"/>
  <c r="FF20" i="62"/>
  <c r="FE98" i="62"/>
  <c r="FF18" i="62"/>
  <c r="FE96" i="62"/>
  <c r="FF16" i="62"/>
  <c r="FE94" i="62"/>
  <c r="FF14" i="62"/>
  <c r="FF57" i="62"/>
  <c r="FF55" i="62"/>
  <c r="FF53" i="62"/>
  <c r="FF51" i="62"/>
  <c r="FF49" i="62"/>
  <c r="FF40" i="62"/>
  <c r="FF38" i="62"/>
  <c r="FF36" i="62"/>
  <c r="FF34" i="62"/>
  <c r="FF32" i="62"/>
  <c r="FF30" i="62"/>
  <c r="FF71" i="62"/>
  <c r="FF69" i="62"/>
  <c r="FF67" i="62"/>
  <c r="FF65" i="62"/>
  <c r="FF54" i="62"/>
  <c r="FF52" i="62"/>
  <c r="FF50" i="62"/>
  <c r="FF48" i="62"/>
  <c r="FF46" i="62"/>
  <c r="FF89" i="62"/>
  <c r="FF87" i="62"/>
  <c r="FF85" i="62"/>
  <c r="FF83" i="62"/>
  <c r="FF81" i="62"/>
  <c r="FF72" i="62"/>
  <c r="FF70" i="62"/>
  <c r="FF68" i="62"/>
  <c r="FF66" i="62"/>
  <c r="FF64" i="62"/>
  <c r="FF62" i="62"/>
  <c r="FE105" i="62"/>
  <c r="FF25" i="62"/>
  <c r="FE103" i="62"/>
  <c r="FF23" i="62"/>
  <c r="FE101" i="62"/>
  <c r="FF21" i="62"/>
  <c r="FE99" i="62"/>
  <c r="FF19" i="62"/>
  <c r="FE97" i="62"/>
  <c r="FF17" i="62"/>
  <c r="FF26" i="62"/>
  <c r="FF42" i="62"/>
  <c r="FF88" i="62"/>
  <c r="FF56" i="62"/>
  <c r="FE104" i="62"/>
  <c r="FF24" i="62"/>
  <c r="FF58" i="62"/>
  <c r="FF74" i="62"/>
  <c r="FE90" i="62"/>
  <c r="FF10" i="62"/>
  <c r="FF73" i="62"/>
  <c r="FF41" i="62"/>
  <c r="EV40" i="62"/>
  <c r="EU104" i="62"/>
  <c r="EV36" i="62"/>
  <c r="EV32" i="62"/>
  <c r="EV65" i="62"/>
  <c r="EU97" i="62"/>
  <c r="EV69" i="62"/>
  <c r="EV73" i="62"/>
  <c r="EV86" i="62"/>
  <c r="EV84" i="62"/>
  <c r="EV82" i="62"/>
  <c r="EV80" i="62"/>
  <c r="EV78" i="62"/>
  <c r="EU102" i="62"/>
  <c r="EV22" i="62"/>
  <c r="EU100" i="62"/>
  <c r="EV20" i="62"/>
  <c r="EU98" i="62"/>
  <c r="EV18" i="62"/>
  <c r="EU96" i="62"/>
  <c r="EV16" i="62"/>
  <c r="EU94" i="62"/>
  <c r="EV14" i="62"/>
  <c r="EV72" i="62"/>
  <c r="EV68" i="62"/>
  <c r="EV64" i="62"/>
  <c r="EV63" i="62"/>
  <c r="EV67" i="62"/>
  <c r="EU99" i="62"/>
  <c r="EV71" i="62"/>
  <c r="EV52" i="62"/>
  <c r="EV48" i="62"/>
  <c r="EV44" i="62"/>
  <c r="EV57" i="62"/>
  <c r="EV49" i="62"/>
  <c r="EV38" i="62"/>
  <c r="EV30" i="62"/>
  <c r="EV66" i="62"/>
  <c r="EV31" i="62"/>
  <c r="EV54" i="62"/>
  <c r="EV50" i="62"/>
  <c r="EV46" i="62"/>
  <c r="EV53" i="62"/>
  <c r="EV34" i="62"/>
  <c r="EV70" i="62"/>
  <c r="EV62" i="62"/>
  <c r="EV35" i="62"/>
  <c r="EV39" i="62"/>
  <c r="EX10" i="62"/>
  <c r="EV55" i="62"/>
  <c r="EV51" i="62"/>
  <c r="EV47" i="62"/>
  <c r="EV26" i="62"/>
  <c r="EV58" i="62"/>
  <c r="EV33" i="62"/>
  <c r="EV37" i="62"/>
  <c r="EV41" i="62"/>
  <c r="EX42" i="62"/>
  <c r="EX74" i="62"/>
  <c r="EU105" i="62"/>
  <c r="EU103" i="62"/>
  <c r="EU101" i="62"/>
  <c r="EU95" i="62"/>
  <c r="EL86" i="62"/>
  <c r="EL84" i="62"/>
  <c r="EL82" i="62"/>
  <c r="EL80" i="62"/>
  <c r="EL78" i="62"/>
  <c r="EL76" i="62"/>
  <c r="EL39" i="62"/>
  <c r="EL37" i="62"/>
  <c r="EL35" i="62"/>
  <c r="EL33" i="62"/>
  <c r="EL31" i="62"/>
  <c r="EL29" i="62"/>
  <c r="EK102" i="62"/>
  <c r="EL22" i="62"/>
  <c r="EK100" i="62"/>
  <c r="EL20" i="62"/>
  <c r="EL18" i="62"/>
  <c r="EK96" i="62"/>
  <c r="EL16" i="62"/>
  <c r="EK94" i="62"/>
  <c r="EL14" i="62"/>
  <c r="EK92" i="62"/>
  <c r="EL12" i="62"/>
  <c r="EL57" i="62"/>
  <c r="EL55" i="62"/>
  <c r="EL53" i="62"/>
  <c r="EL51" i="62"/>
  <c r="EL49" i="62"/>
  <c r="EL47" i="62"/>
  <c r="EL45" i="62"/>
  <c r="EL40" i="62"/>
  <c r="EL38" i="62"/>
  <c r="EL36" i="62"/>
  <c r="EL32" i="62"/>
  <c r="EL30" i="62"/>
  <c r="EL28" i="62"/>
  <c r="EL71" i="62"/>
  <c r="EL69" i="62"/>
  <c r="EL67" i="62"/>
  <c r="EL65" i="62"/>
  <c r="EL63" i="62"/>
  <c r="EL61" i="62"/>
  <c r="EL54" i="62"/>
  <c r="EL52" i="62"/>
  <c r="EL50" i="62"/>
  <c r="EL48" i="62"/>
  <c r="EL46" i="62"/>
  <c r="EL44" i="62"/>
  <c r="EL89" i="62"/>
  <c r="EL87" i="62"/>
  <c r="EL85" i="62"/>
  <c r="EL83" i="62"/>
  <c r="EL81" i="62"/>
  <c r="EL79" i="62"/>
  <c r="EL77" i="62"/>
  <c r="EL72" i="62"/>
  <c r="EL70" i="62"/>
  <c r="EL68" i="62"/>
  <c r="EL64" i="62"/>
  <c r="EL62" i="62"/>
  <c r="EL60" i="62"/>
  <c r="EK105" i="62"/>
  <c r="EL25" i="62"/>
  <c r="EK103" i="62"/>
  <c r="EL23" i="62"/>
  <c r="EK101" i="62"/>
  <c r="EL21" i="62"/>
  <c r="EK99" i="62"/>
  <c r="EL19" i="62"/>
  <c r="EK97" i="62"/>
  <c r="EL17" i="62"/>
  <c r="EK95" i="62"/>
  <c r="EL15" i="62"/>
  <c r="EK93" i="62"/>
  <c r="EL13" i="62"/>
  <c r="EL26" i="62"/>
  <c r="EL42" i="62"/>
  <c r="EL88" i="62"/>
  <c r="EL56" i="62"/>
  <c r="EK104" i="62"/>
  <c r="EL24" i="62"/>
  <c r="EL58" i="62"/>
  <c r="EL74" i="62"/>
  <c r="EK90" i="62"/>
  <c r="EL10" i="62"/>
  <c r="EL73" i="62"/>
  <c r="EL41" i="62"/>
  <c r="EB86" i="62"/>
  <c r="EB84" i="62"/>
  <c r="EB82" i="62"/>
  <c r="EB80" i="62"/>
  <c r="EB78" i="62"/>
  <c r="EB76" i="62"/>
  <c r="EB39" i="62"/>
  <c r="EB37" i="62"/>
  <c r="EB35" i="62"/>
  <c r="EB33" i="62"/>
  <c r="EB31" i="62"/>
  <c r="EA102" i="62"/>
  <c r="EB22" i="62"/>
  <c r="EA100" i="62"/>
  <c r="EB20" i="62"/>
  <c r="EA98" i="62"/>
  <c r="EB18" i="62"/>
  <c r="EA96" i="62"/>
  <c r="EB16" i="62"/>
  <c r="EB14" i="62"/>
  <c r="EB12" i="62"/>
  <c r="EB57" i="62"/>
  <c r="EB55" i="62"/>
  <c r="EB53" i="62"/>
  <c r="EB51" i="62"/>
  <c r="EB49" i="62"/>
  <c r="EB47" i="62"/>
  <c r="EB40" i="62"/>
  <c r="EB38" i="62"/>
  <c r="EB36" i="62"/>
  <c r="EB34" i="62"/>
  <c r="EB32" i="62"/>
  <c r="EB71" i="62"/>
  <c r="EB69" i="62"/>
  <c r="EB67" i="62"/>
  <c r="EB65" i="62"/>
  <c r="EB63" i="62"/>
  <c r="EB54" i="62"/>
  <c r="EB52" i="62"/>
  <c r="EB50" i="62"/>
  <c r="EB48" i="62"/>
  <c r="EB46" i="62"/>
  <c r="EB44" i="62"/>
  <c r="EB89" i="62"/>
  <c r="EB87" i="62"/>
  <c r="EB85" i="62"/>
  <c r="EB83" i="62"/>
  <c r="EB81" i="62"/>
  <c r="EB79" i="62"/>
  <c r="EB72" i="62"/>
  <c r="EB70" i="62"/>
  <c r="EB68" i="62"/>
  <c r="EB66" i="62"/>
  <c r="EB64" i="62"/>
  <c r="EA105" i="62"/>
  <c r="EB25" i="62"/>
  <c r="EA103" i="62"/>
  <c r="EB23" i="62"/>
  <c r="EA101" i="62"/>
  <c r="EB21" i="62"/>
  <c r="EA99" i="62"/>
  <c r="EB19" i="62"/>
  <c r="EA97" i="62"/>
  <c r="EB17" i="62"/>
  <c r="EA95" i="62"/>
  <c r="EB15" i="62"/>
  <c r="EB26" i="62"/>
  <c r="EB42" i="62"/>
  <c r="EB88" i="62"/>
  <c r="EB56" i="62"/>
  <c r="EA104" i="62"/>
  <c r="EB24" i="62"/>
  <c r="EB58" i="62"/>
  <c r="EB74" i="62"/>
  <c r="EA90" i="62"/>
  <c r="EB10" i="62"/>
  <c r="EB73" i="62"/>
  <c r="EB41" i="62"/>
  <c r="DR86" i="62"/>
  <c r="DR84" i="62"/>
  <c r="DR82" i="62"/>
  <c r="DR80" i="62"/>
  <c r="DR78" i="62"/>
  <c r="DR39" i="62"/>
  <c r="DR37" i="62"/>
  <c r="DR33" i="62"/>
  <c r="DR31" i="62"/>
  <c r="DQ102" i="62"/>
  <c r="DR22" i="62"/>
  <c r="DQ100" i="62"/>
  <c r="DR20" i="62"/>
  <c r="DQ96" i="62"/>
  <c r="DR16" i="62"/>
  <c r="DR14" i="62"/>
  <c r="DR57" i="62"/>
  <c r="DR55" i="62"/>
  <c r="DR53" i="62"/>
  <c r="DR49" i="62"/>
  <c r="DR47" i="62"/>
  <c r="DR40" i="62"/>
  <c r="DR38" i="62"/>
  <c r="DR36" i="62"/>
  <c r="DR32" i="62"/>
  <c r="DR71" i="62"/>
  <c r="DR69" i="62"/>
  <c r="DR65" i="62"/>
  <c r="DR63" i="62"/>
  <c r="DR54" i="62"/>
  <c r="DR52" i="62"/>
  <c r="DR50" i="62"/>
  <c r="DR48" i="62"/>
  <c r="DR46" i="62"/>
  <c r="DR89" i="62"/>
  <c r="DR87" i="62"/>
  <c r="DR85" i="62"/>
  <c r="DR81" i="62"/>
  <c r="DR79" i="62"/>
  <c r="DR72" i="62"/>
  <c r="DR70" i="62"/>
  <c r="DR68" i="62"/>
  <c r="DR64" i="62"/>
  <c r="DQ105" i="62"/>
  <c r="DR25" i="62"/>
  <c r="DQ103" i="62"/>
  <c r="DR23" i="62"/>
  <c r="DQ101" i="62"/>
  <c r="DR21" i="62"/>
  <c r="DQ97" i="62"/>
  <c r="DR17" i="62"/>
  <c r="DQ95" i="62"/>
  <c r="DR15" i="62"/>
  <c r="DR58" i="62"/>
  <c r="DR74" i="62"/>
  <c r="DQ90" i="62"/>
  <c r="DR10" i="62"/>
  <c r="DR73" i="62"/>
  <c r="DR41" i="62"/>
  <c r="DR26" i="62"/>
  <c r="DR42" i="62"/>
  <c r="DR88" i="62"/>
  <c r="DR56" i="62"/>
  <c r="DQ104" i="62"/>
  <c r="DR24" i="62"/>
  <c r="DH33" i="62"/>
  <c r="DH37" i="62"/>
  <c r="DH41" i="62"/>
  <c r="DH54" i="62"/>
  <c r="DH52" i="62"/>
  <c r="DH50" i="62"/>
  <c r="DH48" i="62"/>
  <c r="DH44" i="62"/>
  <c r="DG102" i="62"/>
  <c r="DH22" i="62"/>
  <c r="DH72" i="62"/>
  <c r="DH70" i="62"/>
  <c r="DH68" i="62"/>
  <c r="DH66" i="62"/>
  <c r="DH64" i="62"/>
  <c r="DH60" i="62"/>
  <c r="DH63" i="62"/>
  <c r="DH31" i="62"/>
  <c r="DH35" i="62"/>
  <c r="DH39" i="62"/>
  <c r="DH86" i="62"/>
  <c r="DH84" i="62"/>
  <c r="DH82" i="62"/>
  <c r="DH80" i="62"/>
  <c r="DH76" i="62"/>
  <c r="DG100" i="62"/>
  <c r="DH20" i="62"/>
  <c r="DG98" i="62"/>
  <c r="DH18" i="62"/>
  <c r="DG96" i="62"/>
  <c r="DH16" i="62"/>
  <c r="DG92" i="62"/>
  <c r="DH12" i="62"/>
  <c r="DH40" i="62"/>
  <c r="DH36" i="62"/>
  <c r="DH32" i="62"/>
  <c r="DH28" i="62"/>
  <c r="DH67" i="62"/>
  <c r="DH71" i="62"/>
  <c r="DH26" i="62"/>
  <c r="DH89" i="62"/>
  <c r="DH85" i="62"/>
  <c r="DH81" i="62"/>
  <c r="DH77" i="62"/>
  <c r="DG103" i="62"/>
  <c r="DH23" i="62"/>
  <c r="DG99" i="62"/>
  <c r="DH19" i="62"/>
  <c r="DG95" i="62"/>
  <c r="DH15" i="62"/>
  <c r="DH58" i="62"/>
  <c r="DJ10" i="62"/>
  <c r="DG90" i="62"/>
  <c r="DH38" i="62"/>
  <c r="DH34" i="62"/>
  <c r="DH65" i="62"/>
  <c r="DH69" i="62"/>
  <c r="DH73" i="62"/>
  <c r="DH87" i="62"/>
  <c r="DH83" i="62"/>
  <c r="DH79" i="62"/>
  <c r="DG105" i="62"/>
  <c r="DH25" i="62"/>
  <c r="DG101" i="62"/>
  <c r="DH21" i="62"/>
  <c r="DG97" i="62"/>
  <c r="DH17" i="62"/>
  <c r="DH13" i="62"/>
  <c r="DJ74" i="62"/>
  <c r="DJ42" i="62"/>
  <c r="DG104" i="62"/>
  <c r="CX86" i="62"/>
  <c r="CX84" i="62"/>
  <c r="CX82" i="62"/>
  <c r="CX80" i="62"/>
  <c r="CX78" i="62"/>
  <c r="CX39" i="62"/>
  <c r="CX37" i="62"/>
  <c r="CX35" i="62"/>
  <c r="CX33" i="62"/>
  <c r="CX31" i="62"/>
  <c r="CX29" i="62"/>
  <c r="CW102" i="62"/>
  <c r="CX22" i="62"/>
  <c r="CW100" i="62"/>
  <c r="CX20" i="62"/>
  <c r="CW98" i="62"/>
  <c r="CX18" i="62"/>
  <c r="CW96" i="62"/>
  <c r="CX16" i="62"/>
  <c r="CW94" i="62"/>
  <c r="CX14" i="62"/>
  <c r="CX57" i="62"/>
  <c r="CX55" i="62"/>
  <c r="CX53" i="62"/>
  <c r="CX51" i="62"/>
  <c r="CX49" i="62"/>
  <c r="CX47" i="62"/>
  <c r="CX45" i="62"/>
  <c r="CX40" i="62"/>
  <c r="CX38" i="62"/>
  <c r="CX36" i="62"/>
  <c r="CX34" i="62"/>
  <c r="CX32" i="62"/>
  <c r="CX30" i="62"/>
  <c r="CX71" i="62"/>
  <c r="CX69" i="62"/>
  <c r="CX67" i="62"/>
  <c r="CX65" i="62"/>
  <c r="CX63" i="62"/>
  <c r="CX61" i="62"/>
  <c r="CX54" i="62"/>
  <c r="CX52" i="62"/>
  <c r="CX50" i="62"/>
  <c r="CX48" i="62"/>
  <c r="CX46" i="62"/>
  <c r="CX89" i="62"/>
  <c r="CX87" i="62"/>
  <c r="CX85" i="62"/>
  <c r="CX83" i="62"/>
  <c r="CX81" i="62"/>
  <c r="CX79" i="62"/>
  <c r="CX77" i="62"/>
  <c r="CX72" i="62"/>
  <c r="CX70" i="62"/>
  <c r="CX68" i="62"/>
  <c r="CX66" i="62"/>
  <c r="CX64" i="62"/>
  <c r="CX62" i="62"/>
  <c r="CW105" i="62"/>
  <c r="CX25" i="62"/>
  <c r="CW103" i="62"/>
  <c r="CX23" i="62"/>
  <c r="CW101" i="62"/>
  <c r="CX21" i="62"/>
  <c r="CW99" i="62"/>
  <c r="CX19" i="62"/>
  <c r="CW97" i="62"/>
  <c r="CX17" i="62"/>
  <c r="CW95" i="62"/>
  <c r="CX15" i="62"/>
  <c r="CW93" i="62"/>
  <c r="CX13" i="62"/>
  <c r="CX26" i="62"/>
  <c r="CX42" i="62"/>
  <c r="CX88" i="62"/>
  <c r="CX56" i="62"/>
  <c r="CW104" i="62"/>
  <c r="CX24" i="62"/>
  <c r="CX58" i="62"/>
  <c r="CX74" i="62"/>
  <c r="CW90" i="62"/>
  <c r="CX10" i="62"/>
  <c r="CX73" i="62"/>
  <c r="CX41" i="62"/>
  <c r="CN86" i="62"/>
  <c r="CN84" i="62"/>
  <c r="CN82" i="62"/>
  <c r="CN80" i="62"/>
  <c r="CN78" i="62"/>
  <c r="CN39" i="62"/>
  <c r="CN37" i="62"/>
  <c r="CN35" i="62"/>
  <c r="CN33" i="62"/>
  <c r="CN31" i="62"/>
  <c r="CM102" i="62"/>
  <c r="CN22" i="62"/>
  <c r="CM100" i="62"/>
  <c r="CN20" i="62"/>
  <c r="CN18" i="62"/>
  <c r="CM96" i="62"/>
  <c r="CN16" i="62"/>
  <c r="CM94" i="62"/>
  <c r="CN14" i="62"/>
  <c r="CN57" i="62"/>
  <c r="CN55" i="62"/>
  <c r="CN53" i="62"/>
  <c r="CN51" i="62"/>
  <c r="CN49" i="62"/>
  <c r="CN47" i="62"/>
  <c r="CN40" i="62"/>
  <c r="CN38" i="62"/>
  <c r="CN36" i="62"/>
  <c r="CN32" i="62"/>
  <c r="CN30" i="62"/>
  <c r="CN71" i="62"/>
  <c r="CN69" i="62"/>
  <c r="CN67" i="62"/>
  <c r="CN65" i="62"/>
  <c r="CN63" i="62"/>
  <c r="CN61" i="62"/>
  <c r="CN54" i="62"/>
  <c r="CN52" i="62"/>
  <c r="CN50" i="62"/>
  <c r="CN48" i="62"/>
  <c r="CN46" i="62"/>
  <c r="CN89" i="62"/>
  <c r="CN87" i="62"/>
  <c r="CN85" i="62"/>
  <c r="CN83" i="62"/>
  <c r="CN81" i="62"/>
  <c r="CN79" i="62"/>
  <c r="CN72" i="62"/>
  <c r="CN70" i="62"/>
  <c r="CN68" i="62"/>
  <c r="CN64" i="62"/>
  <c r="CN62" i="62"/>
  <c r="CM105" i="62"/>
  <c r="CN25" i="62"/>
  <c r="CM103" i="62"/>
  <c r="CN23" i="62"/>
  <c r="CM101" i="62"/>
  <c r="CN21" i="62"/>
  <c r="CM99" i="62"/>
  <c r="CN19" i="62"/>
  <c r="CM97" i="62"/>
  <c r="CN17" i="62"/>
  <c r="CM95" i="62"/>
  <c r="CN15" i="62"/>
  <c r="CN13" i="62"/>
  <c r="CN26" i="62"/>
  <c r="CN42" i="62"/>
  <c r="CN88" i="62"/>
  <c r="CN56" i="62"/>
  <c r="CM104" i="62"/>
  <c r="CN24" i="62"/>
  <c r="CN58" i="62"/>
  <c r="CN74" i="62"/>
  <c r="CM90" i="62"/>
  <c r="CN10" i="62"/>
  <c r="CN73" i="62"/>
  <c r="CN41" i="62"/>
  <c r="CD86" i="62"/>
  <c r="CD84" i="62"/>
  <c r="CD82" i="62"/>
  <c r="CD80" i="62"/>
  <c r="CD78" i="62"/>
  <c r="CD76" i="62"/>
  <c r="CD39" i="62"/>
  <c r="CD37" i="62"/>
  <c r="CD35" i="62"/>
  <c r="CD33" i="62"/>
  <c r="CD31" i="62"/>
  <c r="CD29" i="62"/>
  <c r="CC102" i="62"/>
  <c r="CD22" i="62"/>
  <c r="CC100" i="62"/>
  <c r="CD20" i="62"/>
  <c r="CD18" i="62"/>
  <c r="CC96" i="62"/>
  <c r="CD16" i="62"/>
  <c r="CC94" i="62"/>
  <c r="CD14" i="62"/>
  <c r="CC92" i="62"/>
  <c r="CD12" i="62"/>
  <c r="CD57" i="62"/>
  <c r="CD55" i="62"/>
  <c r="CD53" i="62"/>
  <c r="CD51" i="62"/>
  <c r="CD49" i="62"/>
  <c r="CD47" i="62"/>
  <c r="CD45" i="62"/>
  <c r="CD40" i="62"/>
  <c r="CD38" i="62"/>
  <c r="CD36" i="62"/>
  <c r="CD32" i="62"/>
  <c r="CD30" i="62"/>
  <c r="CD28" i="62"/>
  <c r="CD71" i="62"/>
  <c r="CD69" i="62"/>
  <c r="CD67" i="62"/>
  <c r="CD65" i="62"/>
  <c r="CD63" i="62"/>
  <c r="CD61" i="62"/>
  <c r="CD54" i="62"/>
  <c r="CD52" i="62"/>
  <c r="CD50" i="62"/>
  <c r="CD48" i="62"/>
  <c r="CD46" i="62"/>
  <c r="CD44" i="62"/>
  <c r="CD89" i="62"/>
  <c r="CD87" i="62"/>
  <c r="CD85" i="62"/>
  <c r="CD83" i="62"/>
  <c r="CD81" i="62"/>
  <c r="CD79" i="62"/>
  <c r="CD77" i="62"/>
  <c r="CD72" i="62"/>
  <c r="CD70" i="62"/>
  <c r="CD68" i="62"/>
  <c r="CD64" i="62"/>
  <c r="CD62" i="62"/>
  <c r="CD60" i="62"/>
  <c r="CC105" i="62"/>
  <c r="CD25" i="62"/>
  <c r="CC103" i="62"/>
  <c r="CD23" i="62"/>
  <c r="CC101" i="62"/>
  <c r="CD21" i="62"/>
  <c r="CC99" i="62"/>
  <c r="CD19" i="62"/>
  <c r="CC97" i="62"/>
  <c r="CD17" i="62"/>
  <c r="CC95" i="62"/>
  <c r="CD15" i="62"/>
  <c r="CC93" i="62"/>
  <c r="CD13" i="62"/>
  <c r="CD58" i="62"/>
  <c r="CD74" i="62"/>
  <c r="CC90" i="62"/>
  <c r="CD10" i="62"/>
  <c r="CD73" i="62"/>
  <c r="CD41" i="62"/>
  <c r="CD26" i="62"/>
  <c r="CD42" i="62"/>
  <c r="CD88" i="62"/>
  <c r="CD56" i="62"/>
  <c r="CC104" i="62"/>
  <c r="CD24" i="62"/>
  <c r="BT35" i="62"/>
  <c r="BT39" i="62"/>
  <c r="BT54" i="62"/>
  <c r="BT52" i="62"/>
  <c r="BT50" i="62"/>
  <c r="BT44" i="62"/>
  <c r="BT40" i="62"/>
  <c r="BS104" i="62"/>
  <c r="BT38" i="62"/>
  <c r="BT36" i="62"/>
  <c r="BT34" i="62"/>
  <c r="BT28" i="62"/>
  <c r="BT33" i="62"/>
  <c r="BT37" i="62"/>
  <c r="BT41" i="62"/>
  <c r="BT86" i="62"/>
  <c r="BT84" i="62"/>
  <c r="BT82" i="62"/>
  <c r="BT78" i="62"/>
  <c r="BT76" i="62"/>
  <c r="BS102" i="62"/>
  <c r="BT22" i="62"/>
  <c r="BS100" i="62"/>
  <c r="BT20" i="62"/>
  <c r="BS98" i="62"/>
  <c r="BT18" i="62"/>
  <c r="BS92" i="62"/>
  <c r="BT12" i="62"/>
  <c r="BT87" i="62"/>
  <c r="BT83" i="62"/>
  <c r="BT72" i="62"/>
  <c r="BT68" i="62"/>
  <c r="BT60" i="62"/>
  <c r="BS103" i="62"/>
  <c r="BT23" i="62"/>
  <c r="BS99" i="62"/>
  <c r="BT19" i="62"/>
  <c r="BT15" i="62"/>
  <c r="BT67" i="62"/>
  <c r="BT71" i="62"/>
  <c r="BT26" i="62"/>
  <c r="BV10" i="62"/>
  <c r="BS90" i="62"/>
  <c r="BT89" i="62"/>
  <c r="BT85" i="62"/>
  <c r="BT81" i="62"/>
  <c r="BT77" i="62"/>
  <c r="BT70" i="62"/>
  <c r="BT66" i="62"/>
  <c r="BT62" i="62"/>
  <c r="BS105" i="62"/>
  <c r="BT25" i="62"/>
  <c r="BT21" i="62"/>
  <c r="BS101" i="62"/>
  <c r="BT17" i="62"/>
  <c r="BS97" i="62"/>
  <c r="BT13" i="62"/>
  <c r="BT58" i="62"/>
  <c r="BT65" i="62"/>
  <c r="BT69" i="62"/>
  <c r="BT73" i="62"/>
  <c r="BV74" i="62"/>
  <c r="BV42" i="62"/>
  <c r="AZ87" i="62"/>
  <c r="AF87" i="62"/>
  <c r="L87" i="62"/>
  <c r="AZ85" i="62"/>
  <c r="AF85" i="62"/>
  <c r="AZ83" i="62"/>
  <c r="AF83" i="62"/>
  <c r="AZ81" i="62"/>
  <c r="AF81" i="62"/>
  <c r="L81" i="62"/>
  <c r="AZ79" i="62"/>
  <c r="L79" i="62"/>
  <c r="AF77" i="62"/>
  <c r="L77" i="62"/>
  <c r="AZ88" i="62"/>
  <c r="AF88" i="62"/>
  <c r="L88" i="62"/>
  <c r="AZ86" i="62"/>
  <c r="AF86" i="62"/>
  <c r="L86" i="62"/>
  <c r="AZ84" i="62"/>
  <c r="AF84" i="62"/>
  <c r="L84" i="62"/>
  <c r="AZ82" i="62"/>
  <c r="AF82" i="62"/>
  <c r="L82" i="62"/>
  <c r="AZ80" i="62"/>
  <c r="AF80" i="62"/>
  <c r="L80" i="62"/>
  <c r="AZ78" i="62"/>
  <c r="AF78" i="62"/>
  <c r="L78" i="62"/>
  <c r="AZ76" i="62"/>
  <c r="AF74" i="62"/>
  <c r="AP78" i="62"/>
  <c r="AP80" i="62"/>
  <c r="AP84" i="62"/>
  <c r="AP86" i="62"/>
  <c r="AP88" i="62"/>
  <c r="V78" i="62"/>
  <c r="V84" i="62"/>
  <c r="V86" i="62"/>
  <c r="V88" i="62"/>
  <c r="AF89" i="62"/>
  <c r="AP74" i="62"/>
  <c r="L74" i="62"/>
  <c r="AP81" i="62"/>
  <c r="AP83" i="62"/>
  <c r="AP85" i="62"/>
  <c r="AP87" i="62"/>
  <c r="AP89" i="62"/>
  <c r="V81" i="62"/>
  <c r="V83" i="62"/>
  <c r="V85" i="62"/>
  <c r="V87" i="62"/>
  <c r="V89" i="62"/>
  <c r="AZ89" i="62"/>
  <c r="L89" i="62"/>
  <c r="V74" i="62"/>
  <c r="BB74" i="62"/>
  <c r="AP61" i="62"/>
  <c r="AP65" i="62"/>
  <c r="AP67" i="62"/>
  <c r="AP69" i="62"/>
  <c r="AP71" i="62"/>
  <c r="AP73" i="62"/>
  <c r="V63" i="62"/>
  <c r="V65" i="62"/>
  <c r="V67" i="62"/>
  <c r="V69" i="62"/>
  <c r="V71" i="62"/>
  <c r="V73" i="62"/>
  <c r="AP62" i="62"/>
  <c r="AP64" i="62"/>
  <c r="AP68" i="62"/>
  <c r="AP70" i="62"/>
  <c r="AP72" i="62"/>
  <c r="V62" i="62"/>
  <c r="V68" i="62"/>
  <c r="V70" i="62"/>
  <c r="V72" i="62"/>
  <c r="AF73" i="62"/>
  <c r="AZ72" i="62"/>
  <c r="AF71" i="62"/>
  <c r="AZ70" i="62"/>
  <c r="AF69" i="62"/>
  <c r="AZ68" i="62"/>
  <c r="AF67" i="62"/>
  <c r="AZ66" i="62"/>
  <c r="AF65" i="62"/>
  <c r="AZ64" i="62"/>
  <c r="AZ62" i="62"/>
  <c r="AZ60" i="62"/>
  <c r="AF58" i="62"/>
  <c r="AZ73" i="62"/>
  <c r="AF72" i="62"/>
  <c r="AZ71" i="62"/>
  <c r="AF70" i="62"/>
  <c r="AZ69" i="62"/>
  <c r="AF68" i="62"/>
  <c r="AZ67" i="62"/>
  <c r="AF66" i="62"/>
  <c r="AZ65" i="62"/>
  <c r="AF64" i="62"/>
  <c r="AZ63" i="62"/>
  <c r="AF62" i="62"/>
  <c r="L61" i="62"/>
  <c r="AZ58" i="62"/>
  <c r="L58" i="62"/>
  <c r="AR58" i="62"/>
  <c r="X58" i="62"/>
  <c r="AP55" i="62"/>
  <c r="AP53" i="62"/>
  <c r="AP51" i="62"/>
  <c r="AP49" i="62"/>
  <c r="V57" i="62"/>
  <c r="AP56" i="62"/>
  <c r="V55" i="62"/>
  <c r="AP54" i="62"/>
  <c r="V53" i="62"/>
  <c r="AP52" i="62"/>
  <c r="V51" i="62"/>
  <c r="AP50" i="62"/>
  <c r="V49" i="62"/>
  <c r="AP48" i="62"/>
  <c r="AP46" i="62"/>
  <c r="AP42" i="62"/>
  <c r="AZ47" i="62"/>
  <c r="AZ49" i="62"/>
  <c r="AZ51" i="62"/>
  <c r="AZ53" i="62"/>
  <c r="AZ55" i="62"/>
  <c r="AZ57" i="62"/>
  <c r="AF49" i="62"/>
  <c r="AF51" i="62"/>
  <c r="AF53" i="62"/>
  <c r="AF55" i="62"/>
  <c r="AF57" i="62"/>
  <c r="L57" i="62"/>
  <c r="AH42" i="62"/>
  <c r="BB42" i="62"/>
  <c r="N42" i="62"/>
  <c r="AP57" i="62"/>
  <c r="V56" i="62"/>
  <c r="V54" i="62"/>
  <c r="V52" i="62"/>
  <c r="V46" i="62"/>
  <c r="V42" i="62"/>
  <c r="AZ44" i="62"/>
  <c r="AZ48" i="62"/>
  <c r="AZ50" i="62"/>
  <c r="AZ52" i="62"/>
  <c r="AZ54" i="62"/>
  <c r="AZ56" i="62"/>
  <c r="AF46" i="62"/>
  <c r="AF48" i="62"/>
  <c r="AF50" i="62"/>
  <c r="AF52" i="62"/>
  <c r="AF54" i="62"/>
  <c r="AF56" i="62"/>
  <c r="AZ39" i="62"/>
  <c r="AF39" i="62"/>
  <c r="AZ37" i="62"/>
  <c r="AF37" i="62"/>
  <c r="AZ35" i="62"/>
  <c r="AF35" i="62"/>
  <c r="AZ33" i="62"/>
  <c r="AF33" i="62"/>
  <c r="AZ31" i="62"/>
  <c r="AZ40" i="62"/>
  <c r="AF40" i="62"/>
  <c r="AZ38" i="62"/>
  <c r="AF38" i="62"/>
  <c r="AZ36" i="62"/>
  <c r="AF36" i="62"/>
  <c r="AZ34" i="62"/>
  <c r="AF34" i="62"/>
  <c r="AZ32" i="62"/>
  <c r="AF32" i="62"/>
  <c r="AZ30" i="62"/>
  <c r="AF30" i="62"/>
  <c r="AZ28" i="62"/>
  <c r="AF28" i="62"/>
  <c r="AZ26" i="62"/>
  <c r="L26" i="62"/>
  <c r="AP33" i="62"/>
  <c r="AP35" i="62"/>
  <c r="AP37" i="62"/>
  <c r="AP39" i="62"/>
  <c r="AP41" i="62"/>
  <c r="V33" i="62"/>
  <c r="V35" i="62"/>
  <c r="V37" i="62"/>
  <c r="V39" i="62"/>
  <c r="V41" i="62"/>
  <c r="AZ41" i="62"/>
  <c r="L41" i="62"/>
  <c r="V26" i="62"/>
  <c r="AF26" i="62"/>
  <c r="AP30" i="62"/>
  <c r="AP32" i="62"/>
  <c r="AP36" i="62"/>
  <c r="AP38" i="62"/>
  <c r="AP40" i="62"/>
  <c r="V30" i="62"/>
  <c r="V36" i="62"/>
  <c r="V38" i="62"/>
  <c r="V40" i="62"/>
  <c r="AF41" i="62"/>
  <c r="AP26" i="62"/>
  <c r="W113" i="74"/>
  <c r="V113" i="74"/>
  <c r="U113" i="74"/>
  <c r="T113" i="74"/>
  <c r="S113" i="74"/>
  <c r="R113" i="74"/>
  <c r="Q113" i="74"/>
  <c r="P113" i="74"/>
  <c r="O113" i="74"/>
  <c r="N113" i="74"/>
  <c r="M113" i="74"/>
  <c r="L113" i="74"/>
  <c r="K113" i="74"/>
  <c r="J113" i="74"/>
  <c r="I113" i="74"/>
  <c r="H113" i="74"/>
  <c r="G113" i="74"/>
  <c r="F113" i="74"/>
  <c r="E113" i="74"/>
  <c r="D113" i="74"/>
  <c r="W55" i="74"/>
  <c r="V55" i="74"/>
  <c r="U55" i="74"/>
  <c r="T55" i="74"/>
  <c r="S55" i="74"/>
  <c r="R55" i="74"/>
  <c r="Q55" i="74"/>
  <c r="P55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W49" i="74"/>
  <c r="W52" i="74" s="1"/>
  <c r="V49" i="74"/>
  <c r="V52" i="74" s="1"/>
  <c r="U49" i="74"/>
  <c r="U52" i="74" s="1"/>
  <c r="T49" i="74"/>
  <c r="T52" i="74" s="1"/>
  <c r="S49" i="74"/>
  <c r="S52" i="74" s="1"/>
  <c r="R49" i="74"/>
  <c r="R52" i="74" s="1"/>
  <c r="Q49" i="74"/>
  <c r="Q52" i="74" s="1"/>
  <c r="P49" i="74"/>
  <c r="P52" i="74" s="1"/>
  <c r="O49" i="74"/>
  <c r="O52" i="74" s="1"/>
  <c r="N49" i="74"/>
  <c r="N52" i="74" s="1"/>
  <c r="M49" i="74"/>
  <c r="M52" i="74" s="1"/>
  <c r="L49" i="74"/>
  <c r="L52" i="74" s="1"/>
  <c r="K49" i="74"/>
  <c r="K52" i="74" s="1"/>
  <c r="J49" i="74"/>
  <c r="J52" i="74" s="1"/>
  <c r="I49" i="74"/>
  <c r="I52" i="74" s="1"/>
  <c r="H49" i="74"/>
  <c r="H52" i="74" s="1"/>
  <c r="G49" i="74"/>
  <c r="G52" i="74" s="1"/>
  <c r="F49" i="74"/>
  <c r="F52" i="74" s="1"/>
  <c r="E49" i="74"/>
  <c r="E52" i="74" s="1"/>
  <c r="D49" i="74"/>
  <c r="D52" i="74" s="1"/>
  <c r="P48" i="74"/>
  <c r="K48" i="74"/>
  <c r="W43" i="74"/>
  <c r="V43" i="74"/>
  <c r="U43" i="74"/>
  <c r="T43" i="74"/>
  <c r="S43" i="74"/>
  <c r="R43" i="74"/>
  <c r="Q43" i="74"/>
  <c r="P43" i="74"/>
  <c r="O43" i="74"/>
  <c r="N43" i="74"/>
  <c r="M43" i="74"/>
  <c r="L43" i="74"/>
  <c r="K43" i="74"/>
  <c r="J43" i="74"/>
  <c r="I43" i="74"/>
  <c r="H43" i="74"/>
  <c r="G43" i="74"/>
  <c r="F43" i="74"/>
  <c r="E43" i="74"/>
  <c r="D43" i="74"/>
  <c r="W40" i="74"/>
  <c r="V40" i="74"/>
  <c r="U40" i="74"/>
  <c r="T40" i="74"/>
  <c r="S40" i="74"/>
  <c r="R40" i="74"/>
  <c r="Q40" i="74"/>
  <c r="P40" i="74"/>
  <c r="O40" i="74"/>
  <c r="N40" i="74"/>
  <c r="M40" i="74"/>
  <c r="L40" i="74"/>
  <c r="K40" i="74"/>
  <c r="J40" i="74"/>
  <c r="I40" i="74"/>
  <c r="H40" i="74"/>
  <c r="G40" i="74"/>
  <c r="F40" i="74"/>
  <c r="E40" i="74"/>
  <c r="D40" i="74"/>
  <c r="W39" i="74"/>
  <c r="V39" i="74"/>
  <c r="U39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H39" i="74"/>
  <c r="G39" i="74"/>
  <c r="F39" i="74"/>
  <c r="E39" i="74"/>
  <c r="D39" i="74"/>
  <c r="W36" i="74"/>
  <c r="V36" i="74"/>
  <c r="U36" i="74"/>
  <c r="T36" i="74"/>
  <c r="S36" i="74"/>
  <c r="R36" i="74"/>
  <c r="Q36" i="74"/>
  <c r="P36" i="74"/>
  <c r="O36" i="74"/>
  <c r="N36" i="74"/>
  <c r="M36" i="74"/>
  <c r="L36" i="74"/>
  <c r="K36" i="74"/>
  <c r="Z36" i="74" s="1"/>
  <c r="J36" i="74"/>
  <c r="I36" i="74"/>
  <c r="H36" i="74"/>
  <c r="G36" i="74"/>
  <c r="F36" i="74"/>
  <c r="E36" i="74"/>
  <c r="D36" i="74"/>
  <c r="W35" i="74"/>
  <c r="V35" i="74"/>
  <c r="U35" i="74"/>
  <c r="T35" i="74"/>
  <c r="S35" i="74"/>
  <c r="R35" i="74"/>
  <c r="Q35" i="74"/>
  <c r="P35" i="74"/>
  <c r="O35" i="74"/>
  <c r="N35" i="74"/>
  <c r="M35" i="74"/>
  <c r="L35" i="74"/>
  <c r="K35" i="74"/>
  <c r="J35" i="74"/>
  <c r="I35" i="74"/>
  <c r="H35" i="74"/>
  <c r="G35" i="74"/>
  <c r="F35" i="74"/>
  <c r="E35" i="74"/>
  <c r="D35" i="74"/>
  <c r="W33" i="74"/>
  <c r="V33" i="74"/>
  <c r="U33" i="74"/>
  <c r="T33" i="74"/>
  <c r="S33" i="74"/>
  <c r="R33" i="74"/>
  <c r="Q33" i="74"/>
  <c r="P33" i="74"/>
  <c r="O33" i="74"/>
  <c r="N33" i="74"/>
  <c r="M33" i="74"/>
  <c r="L33" i="74"/>
  <c r="K33" i="74"/>
  <c r="Z33" i="74" s="1"/>
  <c r="J33" i="74"/>
  <c r="I33" i="74"/>
  <c r="H33" i="74"/>
  <c r="G33" i="74"/>
  <c r="F33" i="74"/>
  <c r="E33" i="74"/>
  <c r="D33" i="74"/>
  <c r="W32" i="74"/>
  <c r="V32" i="74"/>
  <c r="U32" i="74"/>
  <c r="T32" i="74"/>
  <c r="S32" i="74"/>
  <c r="R32" i="74"/>
  <c r="Q32" i="74"/>
  <c r="P32" i="74"/>
  <c r="O32" i="74"/>
  <c r="N32" i="74"/>
  <c r="M32" i="74"/>
  <c r="L32" i="74"/>
  <c r="K32" i="74"/>
  <c r="Z32" i="74" s="1"/>
  <c r="J32" i="74"/>
  <c r="I32" i="74"/>
  <c r="H32" i="74"/>
  <c r="G32" i="74"/>
  <c r="F32" i="74"/>
  <c r="E32" i="74"/>
  <c r="D32" i="74"/>
  <c r="W31" i="74"/>
  <c r="V31" i="74"/>
  <c r="U31" i="74"/>
  <c r="T31" i="74"/>
  <c r="S31" i="74"/>
  <c r="R31" i="74"/>
  <c r="Q31" i="74"/>
  <c r="P31" i="74"/>
  <c r="O31" i="74"/>
  <c r="N31" i="74"/>
  <c r="M31" i="74"/>
  <c r="L31" i="74"/>
  <c r="K31" i="74"/>
  <c r="Z31" i="74" s="1"/>
  <c r="J31" i="74"/>
  <c r="I31" i="74"/>
  <c r="H31" i="74"/>
  <c r="G31" i="74"/>
  <c r="F31" i="74"/>
  <c r="E31" i="74"/>
  <c r="D31" i="74"/>
  <c r="W30" i="74"/>
  <c r="V30" i="74"/>
  <c r="U30" i="74"/>
  <c r="T30" i="74"/>
  <c r="S30" i="74"/>
  <c r="R30" i="74"/>
  <c r="Q30" i="74"/>
  <c r="P30" i="74"/>
  <c r="O30" i="74"/>
  <c r="N30" i="74"/>
  <c r="M30" i="74"/>
  <c r="L30" i="74"/>
  <c r="K30" i="74"/>
  <c r="J30" i="74"/>
  <c r="I30" i="74"/>
  <c r="H30" i="74"/>
  <c r="G30" i="74"/>
  <c r="F30" i="74"/>
  <c r="E30" i="74"/>
  <c r="D30" i="74"/>
  <c r="W29" i="74"/>
  <c r="V29" i="74"/>
  <c r="U29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F29" i="74"/>
  <c r="E29" i="74"/>
  <c r="D29" i="74"/>
  <c r="W28" i="74"/>
  <c r="V28" i="74"/>
  <c r="U28" i="74"/>
  <c r="T28" i="74"/>
  <c r="S28" i="74"/>
  <c r="R28" i="74"/>
  <c r="Q28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W27" i="74"/>
  <c r="V27" i="74"/>
  <c r="U27" i="74"/>
  <c r="T27" i="74"/>
  <c r="S27" i="74"/>
  <c r="R27" i="74"/>
  <c r="Q27" i="74"/>
  <c r="P27" i="74"/>
  <c r="O27" i="74"/>
  <c r="N27" i="74"/>
  <c r="M27" i="74"/>
  <c r="L27" i="74"/>
  <c r="K27" i="74"/>
  <c r="J27" i="74"/>
  <c r="I27" i="74"/>
  <c r="H27" i="74"/>
  <c r="G27" i="74"/>
  <c r="F27" i="74"/>
  <c r="E27" i="74"/>
  <c r="D27" i="74"/>
  <c r="W26" i="74"/>
  <c r="V26" i="74"/>
  <c r="U26" i="74"/>
  <c r="T26" i="74"/>
  <c r="S26" i="74"/>
  <c r="R26" i="74"/>
  <c r="Q26" i="74"/>
  <c r="P26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W25" i="74"/>
  <c r="V25" i="74"/>
  <c r="U25" i="74"/>
  <c r="T25" i="74"/>
  <c r="S25" i="74"/>
  <c r="R25" i="74"/>
  <c r="Q25" i="74"/>
  <c r="P25" i="74"/>
  <c r="O25" i="74"/>
  <c r="N25" i="74"/>
  <c r="M25" i="74"/>
  <c r="L25" i="74"/>
  <c r="K25" i="74"/>
  <c r="J25" i="74"/>
  <c r="I25" i="74"/>
  <c r="H25" i="74"/>
  <c r="G25" i="74"/>
  <c r="F25" i="74"/>
  <c r="E25" i="74"/>
  <c r="D25" i="74"/>
  <c r="W24" i="74"/>
  <c r="V24" i="74"/>
  <c r="U24" i="74"/>
  <c r="T24" i="74"/>
  <c r="S24" i="74"/>
  <c r="R24" i="74"/>
  <c r="Q24" i="74"/>
  <c r="P24" i="74"/>
  <c r="O24" i="74"/>
  <c r="N24" i="74"/>
  <c r="M24" i="74"/>
  <c r="L24" i="74"/>
  <c r="K24" i="74"/>
  <c r="J24" i="74"/>
  <c r="I24" i="74"/>
  <c r="H24" i="74"/>
  <c r="G24" i="74"/>
  <c r="F24" i="74"/>
  <c r="E24" i="74"/>
  <c r="D24" i="74"/>
  <c r="W23" i="74"/>
  <c r="V23" i="74"/>
  <c r="U23" i="74"/>
  <c r="T23" i="74"/>
  <c r="S23" i="74"/>
  <c r="R23" i="74"/>
  <c r="Q23" i="74"/>
  <c r="P23" i="74"/>
  <c r="O23" i="74"/>
  <c r="N23" i="74"/>
  <c r="M23" i="74"/>
  <c r="L23" i="74"/>
  <c r="K23" i="74"/>
  <c r="J23" i="74"/>
  <c r="I23" i="74"/>
  <c r="H23" i="74"/>
  <c r="G23" i="74"/>
  <c r="F23" i="74"/>
  <c r="E23" i="74"/>
  <c r="D23" i="74"/>
  <c r="W10" i="74"/>
  <c r="V10" i="74"/>
  <c r="U10" i="74"/>
  <c r="T10" i="74"/>
  <c r="S10" i="74"/>
  <c r="R10" i="74"/>
  <c r="Q10" i="74"/>
  <c r="P10" i="74"/>
  <c r="O10" i="74"/>
  <c r="N10" i="74"/>
  <c r="M10" i="74"/>
  <c r="L10" i="74"/>
  <c r="K10" i="74"/>
  <c r="X10" i="74" s="1"/>
  <c r="J10" i="74"/>
  <c r="I10" i="74"/>
  <c r="H10" i="74"/>
  <c r="G10" i="74"/>
  <c r="F10" i="74"/>
  <c r="E10" i="74"/>
  <c r="D10" i="74"/>
  <c r="W9" i="74"/>
  <c r="V9" i="74"/>
  <c r="U9" i="74"/>
  <c r="T9" i="74"/>
  <c r="S9" i="74"/>
  <c r="R9" i="74"/>
  <c r="Q9" i="74"/>
  <c r="P9" i="74"/>
  <c r="O9" i="74"/>
  <c r="N9" i="74"/>
  <c r="M9" i="74"/>
  <c r="L9" i="74"/>
  <c r="K9" i="74"/>
  <c r="X9" i="74" s="1"/>
  <c r="J9" i="74"/>
  <c r="I9" i="74"/>
  <c r="H9" i="74"/>
  <c r="G9" i="74"/>
  <c r="F9" i="74"/>
  <c r="E9" i="74"/>
  <c r="D9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X8" i="74" s="1"/>
  <c r="J8" i="74"/>
  <c r="I8" i="74"/>
  <c r="H8" i="74"/>
  <c r="G8" i="74"/>
  <c r="F8" i="74"/>
  <c r="E8" i="74"/>
  <c r="D8" i="74"/>
  <c r="W7" i="74"/>
  <c r="V7" i="74"/>
  <c r="U7" i="74"/>
  <c r="T7" i="74"/>
  <c r="S7" i="74"/>
  <c r="R7" i="74"/>
  <c r="Q7" i="74"/>
  <c r="P7" i="74"/>
  <c r="O7" i="74"/>
  <c r="N7" i="74"/>
  <c r="M7" i="74"/>
  <c r="L7" i="74"/>
  <c r="K7" i="74"/>
  <c r="X7" i="74" s="1"/>
  <c r="J7" i="74"/>
  <c r="I7" i="74"/>
  <c r="H7" i="74"/>
  <c r="G7" i="74"/>
  <c r="F7" i="74"/>
  <c r="E7" i="74"/>
  <c r="D7" i="74"/>
  <c r="D173" i="73"/>
  <c r="W49" i="73"/>
  <c r="W52" i="73" s="1"/>
  <c r="V49" i="73"/>
  <c r="V52" i="73" s="1"/>
  <c r="U49" i="73"/>
  <c r="U52" i="73" s="1"/>
  <c r="T49" i="73"/>
  <c r="T52" i="73" s="1"/>
  <c r="S49" i="73"/>
  <c r="S52" i="73" s="1"/>
  <c r="R49" i="73"/>
  <c r="R52" i="73" s="1"/>
  <c r="Q49" i="73"/>
  <c r="Q52" i="73" s="1"/>
  <c r="P49" i="73"/>
  <c r="P52" i="73" s="1"/>
  <c r="O49" i="73"/>
  <c r="O52" i="73" s="1"/>
  <c r="N49" i="73"/>
  <c r="N52" i="73" s="1"/>
  <c r="M49" i="73"/>
  <c r="M52" i="73" s="1"/>
  <c r="L49" i="73"/>
  <c r="L52" i="73" s="1"/>
  <c r="K49" i="73"/>
  <c r="K52" i="73" s="1"/>
  <c r="J49" i="73"/>
  <c r="J52" i="73" s="1"/>
  <c r="I49" i="73"/>
  <c r="I52" i="73" s="1"/>
  <c r="H49" i="73"/>
  <c r="H52" i="73" s="1"/>
  <c r="G49" i="73"/>
  <c r="G52" i="73" s="1"/>
  <c r="F49" i="73"/>
  <c r="F52" i="73" s="1"/>
  <c r="E49" i="73"/>
  <c r="E52" i="73" s="1"/>
  <c r="D49" i="73"/>
  <c r="P48" i="73"/>
  <c r="K48" i="73"/>
  <c r="W45" i="73"/>
  <c r="W172" i="73" s="1"/>
  <c r="W174" i="73" s="1"/>
  <c r="V45" i="73"/>
  <c r="U45" i="73"/>
  <c r="U173" i="73" s="1"/>
  <c r="T45" i="73"/>
  <c r="S45" i="73"/>
  <c r="S172" i="73" s="1"/>
  <c r="S174" i="73" s="1"/>
  <c r="R45" i="73"/>
  <c r="Q45" i="73"/>
  <c r="Q173" i="73" s="1"/>
  <c r="P45" i="73"/>
  <c r="O45" i="73"/>
  <c r="O172" i="73" s="1"/>
  <c r="O174" i="73" s="1"/>
  <c r="N45" i="73"/>
  <c r="M45" i="73"/>
  <c r="M173" i="73" s="1"/>
  <c r="L45" i="73"/>
  <c r="K45" i="73"/>
  <c r="K172" i="73" s="1"/>
  <c r="K174" i="73" s="1"/>
  <c r="J45" i="73"/>
  <c r="I45" i="73"/>
  <c r="I173" i="73" s="1"/>
  <c r="H45" i="73"/>
  <c r="G45" i="73"/>
  <c r="G172" i="73" s="1"/>
  <c r="G174" i="73" s="1"/>
  <c r="F45" i="73"/>
  <c r="E45" i="73"/>
  <c r="E173" i="73" s="1"/>
  <c r="W43" i="73"/>
  <c r="V43" i="73"/>
  <c r="U43" i="73"/>
  <c r="T43" i="73"/>
  <c r="S43" i="73"/>
  <c r="R43" i="73"/>
  <c r="Q43" i="73"/>
  <c r="P43" i="73"/>
  <c r="O43" i="73"/>
  <c r="N43" i="73"/>
  <c r="M43" i="73"/>
  <c r="L43" i="73"/>
  <c r="K43" i="73"/>
  <c r="J43" i="73"/>
  <c r="I43" i="73"/>
  <c r="H43" i="73"/>
  <c r="G43" i="73"/>
  <c r="F43" i="73"/>
  <c r="E43" i="73"/>
  <c r="D43" i="73"/>
  <c r="W39" i="73"/>
  <c r="V39" i="73"/>
  <c r="V110" i="73" s="1"/>
  <c r="V167" i="73" s="1"/>
  <c r="U39" i="73"/>
  <c r="U110" i="73" s="1"/>
  <c r="U167" i="73" s="1"/>
  <c r="T39" i="73"/>
  <c r="T110" i="73" s="1"/>
  <c r="T167" i="73" s="1"/>
  <c r="S39" i="73"/>
  <c r="R39" i="73"/>
  <c r="R110" i="73" s="1"/>
  <c r="R167" i="73" s="1"/>
  <c r="Q39" i="73"/>
  <c r="Q110" i="73" s="1"/>
  <c r="Q167" i="73" s="1"/>
  <c r="P39" i="73"/>
  <c r="P110" i="73" s="1"/>
  <c r="P167" i="73" s="1"/>
  <c r="O39" i="73"/>
  <c r="N39" i="73"/>
  <c r="N110" i="73" s="1"/>
  <c r="N167" i="73" s="1"/>
  <c r="M39" i="73"/>
  <c r="M110" i="73" s="1"/>
  <c r="M167" i="73" s="1"/>
  <c r="L39" i="73"/>
  <c r="L110" i="73" s="1"/>
  <c r="L167" i="73" s="1"/>
  <c r="K39" i="73"/>
  <c r="J39" i="73"/>
  <c r="J110" i="73" s="1"/>
  <c r="J167" i="73" s="1"/>
  <c r="I39" i="73"/>
  <c r="I110" i="73" s="1"/>
  <c r="I167" i="73" s="1"/>
  <c r="H39" i="73"/>
  <c r="H110" i="73" s="1"/>
  <c r="H167" i="73" s="1"/>
  <c r="G39" i="73"/>
  <c r="F39" i="73"/>
  <c r="F110" i="73" s="1"/>
  <c r="F167" i="73" s="1"/>
  <c r="E39" i="73"/>
  <c r="E110" i="73" s="1"/>
  <c r="E167" i="73" s="1"/>
  <c r="D39" i="73"/>
  <c r="D110" i="73" s="1"/>
  <c r="D167" i="73" s="1"/>
  <c r="W36" i="73"/>
  <c r="V36" i="73"/>
  <c r="U36" i="73"/>
  <c r="T36" i="73"/>
  <c r="S36" i="73"/>
  <c r="R36" i="73"/>
  <c r="Q36" i="73"/>
  <c r="P36" i="73"/>
  <c r="O36" i="73"/>
  <c r="N36" i="73"/>
  <c r="M36" i="73"/>
  <c r="L36" i="73"/>
  <c r="K36" i="73"/>
  <c r="Z36" i="73" s="1"/>
  <c r="J36" i="73"/>
  <c r="I36" i="73"/>
  <c r="H36" i="73"/>
  <c r="G36" i="73"/>
  <c r="F36" i="73"/>
  <c r="E36" i="73"/>
  <c r="D36" i="73"/>
  <c r="W35" i="73"/>
  <c r="V35" i="73"/>
  <c r="U35" i="73"/>
  <c r="T35" i="73"/>
  <c r="S35" i="73"/>
  <c r="R35" i="73"/>
  <c r="Q35" i="73"/>
  <c r="P35" i="73"/>
  <c r="O35" i="73"/>
  <c r="N35" i="73"/>
  <c r="M35" i="73"/>
  <c r="L35" i="73"/>
  <c r="K35" i="73"/>
  <c r="J35" i="73"/>
  <c r="I35" i="73"/>
  <c r="H35" i="73"/>
  <c r="G35" i="73"/>
  <c r="F35" i="73"/>
  <c r="E35" i="73"/>
  <c r="D35" i="73"/>
  <c r="W33" i="73"/>
  <c r="V33" i="73"/>
  <c r="U33" i="73"/>
  <c r="T33" i="73"/>
  <c r="S33" i="73"/>
  <c r="R33" i="73"/>
  <c r="Q33" i="73"/>
  <c r="P33" i="73"/>
  <c r="O33" i="73"/>
  <c r="N33" i="73"/>
  <c r="M33" i="73"/>
  <c r="L33" i="73"/>
  <c r="K33" i="73"/>
  <c r="Z33" i="73" s="1"/>
  <c r="J33" i="73"/>
  <c r="I33" i="73"/>
  <c r="H33" i="73"/>
  <c r="G33" i="73"/>
  <c r="F33" i="73"/>
  <c r="E33" i="73"/>
  <c r="D33" i="73"/>
  <c r="W32" i="73"/>
  <c r="V32" i="73"/>
  <c r="U32" i="73"/>
  <c r="T32" i="73"/>
  <c r="S32" i="73"/>
  <c r="R32" i="73"/>
  <c r="Q32" i="73"/>
  <c r="P32" i="73"/>
  <c r="O32" i="73"/>
  <c r="N32" i="73"/>
  <c r="M32" i="73"/>
  <c r="L32" i="73"/>
  <c r="K32" i="73"/>
  <c r="Z32" i="73" s="1"/>
  <c r="J32" i="73"/>
  <c r="I32" i="73"/>
  <c r="H32" i="73"/>
  <c r="G32" i="73"/>
  <c r="F32" i="73"/>
  <c r="E32" i="73"/>
  <c r="D32" i="73"/>
  <c r="W31" i="73"/>
  <c r="V31" i="73"/>
  <c r="U31" i="73"/>
  <c r="T31" i="73"/>
  <c r="S31" i="73"/>
  <c r="R31" i="73"/>
  <c r="Q31" i="73"/>
  <c r="P31" i="73"/>
  <c r="O31" i="73"/>
  <c r="N31" i="73"/>
  <c r="M31" i="73"/>
  <c r="L31" i="73"/>
  <c r="K31" i="73"/>
  <c r="Z31" i="73" s="1"/>
  <c r="J31" i="73"/>
  <c r="I31" i="73"/>
  <c r="H31" i="73"/>
  <c r="G31" i="73"/>
  <c r="F31" i="73"/>
  <c r="E31" i="73"/>
  <c r="D31" i="73"/>
  <c r="W28" i="73"/>
  <c r="V28" i="73"/>
  <c r="U28" i="73"/>
  <c r="T28" i="73"/>
  <c r="S28" i="73"/>
  <c r="R28" i="73"/>
  <c r="Q28" i="73"/>
  <c r="P28" i="73"/>
  <c r="O28" i="73"/>
  <c r="N28" i="73"/>
  <c r="M28" i="73"/>
  <c r="L28" i="73"/>
  <c r="K28" i="73"/>
  <c r="J28" i="73"/>
  <c r="I28" i="73"/>
  <c r="H28" i="73"/>
  <c r="G28" i="73"/>
  <c r="F28" i="73"/>
  <c r="E28" i="73"/>
  <c r="D28" i="73"/>
  <c r="W27" i="73"/>
  <c r="V27" i="73"/>
  <c r="U27" i="73"/>
  <c r="T27" i="73"/>
  <c r="S27" i="73"/>
  <c r="R27" i="73"/>
  <c r="Q27" i="73"/>
  <c r="P27" i="73"/>
  <c r="O27" i="73"/>
  <c r="N27" i="73"/>
  <c r="M27" i="73"/>
  <c r="L27" i="73"/>
  <c r="K27" i="73"/>
  <c r="J27" i="73"/>
  <c r="I27" i="73"/>
  <c r="H27" i="73"/>
  <c r="G27" i="73"/>
  <c r="F27" i="73"/>
  <c r="E27" i="73"/>
  <c r="D27" i="73"/>
  <c r="W26" i="73"/>
  <c r="V26" i="73"/>
  <c r="U26" i="73"/>
  <c r="T26" i="73"/>
  <c r="S26" i="73"/>
  <c r="R26" i="73"/>
  <c r="Q26" i="73"/>
  <c r="P26" i="73"/>
  <c r="O26" i="73"/>
  <c r="N26" i="73"/>
  <c r="M26" i="73"/>
  <c r="L26" i="73"/>
  <c r="K26" i="73"/>
  <c r="J26" i="73"/>
  <c r="I26" i="73"/>
  <c r="H26" i="73"/>
  <c r="G26" i="73"/>
  <c r="F26" i="73"/>
  <c r="E26" i="73"/>
  <c r="D26" i="73"/>
  <c r="W25" i="73"/>
  <c r="V25" i="73"/>
  <c r="U25" i="73"/>
  <c r="T25" i="73"/>
  <c r="S25" i="73"/>
  <c r="R25" i="73"/>
  <c r="Q25" i="73"/>
  <c r="P25" i="73"/>
  <c r="O25" i="73"/>
  <c r="N25" i="73"/>
  <c r="M25" i="73"/>
  <c r="L25" i="73"/>
  <c r="K25" i="73"/>
  <c r="J25" i="73"/>
  <c r="I25" i="73"/>
  <c r="H25" i="73"/>
  <c r="G25" i="73"/>
  <c r="F25" i="73"/>
  <c r="E25" i="73"/>
  <c r="D25" i="73"/>
  <c r="W24" i="73"/>
  <c r="W106" i="73" s="1"/>
  <c r="W163" i="73" s="1"/>
  <c r="V24" i="73"/>
  <c r="U24" i="73"/>
  <c r="U106" i="73" s="1"/>
  <c r="U163" i="73" s="1"/>
  <c r="T24" i="73"/>
  <c r="S24" i="73"/>
  <c r="S105" i="73" s="1"/>
  <c r="S162" i="73" s="1"/>
  <c r="R24" i="73"/>
  <c r="Q24" i="73"/>
  <c r="Q106" i="73" s="1"/>
  <c r="Q163" i="73" s="1"/>
  <c r="P24" i="73"/>
  <c r="O24" i="73"/>
  <c r="O106" i="73" s="1"/>
  <c r="O163" i="73" s="1"/>
  <c r="N24" i="73"/>
  <c r="M24" i="73"/>
  <c r="M106" i="73" s="1"/>
  <c r="M163" i="73" s="1"/>
  <c r="L24" i="73"/>
  <c r="K24" i="73"/>
  <c r="K105" i="73" s="1"/>
  <c r="K162" i="73" s="1"/>
  <c r="J24" i="73"/>
  <c r="I24" i="73"/>
  <c r="I106" i="73" s="1"/>
  <c r="I163" i="73" s="1"/>
  <c r="H24" i="73"/>
  <c r="G24" i="73"/>
  <c r="G106" i="73" s="1"/>
  <c r="G163" i="73" s="1"/>
  <c r="F24" i="73"/>
  <c r="E24" i="73"/>
  <c r="E106" i="73" s="1"/>
  <c r="E163" i="73" s="1"/>
  <c r="D24" i="73"/>
  <c r="W23" i="73"/>
  <c r="W104" i="73" s="1"/>
  <c r="W161" i="73" s="1"/>
  <c r="V23" i="73"/>
  <c r="U23" i="73"/>
  <c r="U104" i="73" s="1"/>
  <c r="U161" i="73" s="1"/>
  <c r="T23" i="73"/>
  <c r="S23" i="73"/>
  <c r="S103" i="73" s="1"/>
  <c r="S160" i="73" s="1"/>
  <c r="R23" i="73"/>
  <c r="Q23" i="73"/>
  <c r="Q104" i="73" s="1"/>
  <c r="Q161" i="73" s="1"/>
  <c r="P23" i="73"/>
  <c r="O23" i="73"/>
  <c r="O104" i="73" s="1"/>
  <c r="O161" i="73" s="1"/>
  <c r="N23" i="73"/>
  <c r="M23" i="73"/>
  <c r="M104" i="73" s="1"/>
  <c r="M161" i="73" s="1"/>
  <c r="L23" i="73"/>
  <c r="K23" i="73"/>
  <c r="K103" i="73" s="1"/>
  <c r="K160" i="73" s="1"/>
  <c r="J23" i="73"/>
  <c r="I23" i="73"/>
  <c r="I104" i="73" s="1"/>
  <c r="I161" i="73" s="1"/>
  <c r="H23" i="73"/>
  <c r="G23" i="73"/>
  <c r="G104" i="73" s="1"/>
  <c r="G161" i="73" s="1"/>
  <c r="F23" i="73"/>
  <c r="E23" i="73"/>
  <c r="E104" i="73" s="1"/>
  <c r="E161" i="73" s="1"/>
  <c r="D23" i="73"/>
  <c r="W10" i="73"/>
  <c r="V10" i="73"/>
  <c r="U10" i="73"/>
  <c r="T10" i="73"/>
  <c r="S10" i="73"/>
  <c r="R10" i="73"/>
  <c r="Q10" i="73"/>
  <c r="P10" i="73"/>
  <c r="O10" i="73"/>
  <c r="N10" i="73"/>
  <c r="M10" i="73"/>
  <c r="L10" i="73"/>
  <c r="K10" i="73"/>
  <c r="X10" i="73" s="1"/>
  <c r="J10" i="73"/>
  <c r="I10" i="73"/>
  <c r="H10" i="73"/>
  <c r="G10" i="73"/>
  <c r="F10" i="73"/>
  <c r="E10" i="73"/>
  <c r="D10" i="73"/>
  <c r="W9" i="73"/>
  <c r="V9" i="73"/>
  <c r="U9" i="73"/>
  <c r="T9" i="73"/>
  <c r="S9" i="73"/>
  <c r="R9" i="73"/>
  <c r="Q9" i="73"/>
  <c r="P9" i="73"/>
  <c r="O9" i="73"/>
  <c r="N9" i="73"/>
  <c r="M9" i="73"/>
  <c r="L9" i="73"/>
  <c r="K9" i="73"/>
  <c r="X9" i="73" s="1"/>
  <c r="J9" i="73"/>
  <c r="I9" i="73"/>
  <c r="H9" i="73"/>
  <c r="G9" i="73"/>
  <c r="F9" i="73"/>
  <c r="E9" i="73"/>
  <c r="D9" i="73"/>
  <c r="W8" i="73"/>
  <c r="V8" i="73"/>
  <c r="U8" i="73"/>
  <c r="T8" i="73"/>
  <c r="S8" i="73"/>
  <c r="R8" i="73"/>
  <c r="Q8" i="73"/>
  <c r="P8" i="73"/>
  <c r="O8" i="73"/>
  <c r="N8" i="73"/>
  <c r="M8" i="73"/>
  <c r="L8" i="73"/>
  <c r="K8" i="73"/>
  <c r="X8" i="73" s="1"/>
  <c r="J8" i="73"/>
  <c r="I8" i="73"/>
  <c r="H8" i="73"/>
  <c r="G8" i="73"/>
  <c r="F8" i="73"/>
  <c r="E8" i="73"/>
  <c r="D8" i="73"/>
  <c r="W7" i="73"/>
  <c r="V7" i="73"/>
  <c r="U7" i="73"/>
  <c r="T7" i="73"/>
  <c r="S7" i="73"/>
  <c r="R7" i="73"/>
  <c r="Q7" i="73"/>
  <c r="P7" i="73"/>
  <c r="O7" i="73"/>
  <c r="N7" i="73"/>
  <c r="M7" i="73"/>
  <c r="L7" i="73"/>
  <c r="K7" i="73"/>
  <c r="X7" i="73" s="1"/>
  <c r="J7" i="73"/>
  <c r="I7" i="73"/>
  <c r="H7" i="73"/>
  <c r="G7" i="73"/>
  <c r="F7" i="73"/>
  <c r="E7" i="73"/>
  <c r="D7" i="73"/>
  <c r="WC98" i="62" l="1"/>
  <c r="WC131" i="62"/>
  <c r="WD96" i="62"/>
  <c r="WD94" i="62"/>
  <c r="TK131" i="62"/>
  <c r="AY125" i="62"/>
  <c r="IG128" i="62"/>
  <c r="AY92" i="62"/>
  <c r="IG95" i="62"/>
  <c r="IH63" i="62"/>
  <c r="Z63" i="73"/>
  <c r="Z59" i="73" s="1"/>
  <c r="Z65" i="73"/>
  <c r="Z60" i="73" s="1"/>
  <c r="Z64" i="73"/>
  <c r="Z66" i="73"/>
  <c r="Z67" i="73"/>
  <c r="Z61" i="73" s="1"/>
  <c r="Z68" i="73"/>
  <c r="Z70" i="73"/>
  <c r="Z69" i="73"/>
  <c r="Z62" i="73" s="1"/>
  <c r="Z64" i="74"/>
  <c r="Z65" i="74"/>
  <c r="Z60" i="74" s="1"/>
  <c r="Z66" i="74"/>
  <c r="Z63" i="74"/>
  <c r="Z59" i="74" s="1"/>
  <c r="Z68" i="74"/>
  <c r="Z67" i="74"/>
  <c r="Z61" i="74" s="1"/>
  <c r="Z69" i="74"/>
  <c r="Z62" i="74" s="1"/>
  <c r="Z70" i="74"/>
  <c r="AY94" i="62"/>
  <c r="WM89" i="62"/>
  <c r="BM89" i="62" s="1"/>
  <c r="SQ128" i="62"/>
  <c r="WN42" i="62"/>
  <c r="WP42" i="62" s="1"/>
  <c r="BM42" i="62"/>
  <c r="DA10" i="62"/>
  <c r="BM10" i="62"/>
  <c r="O58" i="62"/>
  <c r="BM58" i="62"/>
  <c r="WD103" i="62"/>
  <c r="AY127" i="62"/>
  <c r="IG126" i="62"/>
  <c r="RM129" i="62"/>
  <c r="WD105" i="62"/>
  <c r="WD101" i="62"/>
  <c r="WD99" i="62"/>
  <c r="DQ94" i="62"/>
  <c r="HW131" i="62"/>
  <c r="BS94" i="62"/>
  <c r="DQ99" i="62"/>
  <c r="HX34" i="62"/>
  <c r="IQ94" i="62"/>
  <c r="TK98" i="62"/>
  <c r="LI126" i="62"/>
  <c r="IQ127" i="62"/>
  <c r="HW98" i="62"/>
  <c r="OA93" i="62"/>
  <c r="DG127" i="62"/>
  <c r="GT128" i="62"/>
  <c r="GT132" i="62"/>
  <c r="GT136" i="62"/>
  <c r="JU128" i="62"/>
  <c r="KO131" i="62"/>
  <c r="PO92" i="62"/>
  <c r="HC126" i="62"/>
  <c r="AO126" i="62"/>
  <c r="DQ127" i="62"/>
  <c r="UY98" i="62"/>
  <c r="AP29" i="62"/>
  <c r="AP93" i="62" s="1"/>
  <c r="DR30" i="62"/>
  <c r="DR127" i="62" s="1"/>
  <c r="HD77" i="62"/>
  <c r="HD126" i="62" s="1"/>
  <c r="JV15" i="62"/>
  <c r="JV128" i="62" s="1"/>
  <c r="KP66" i="62"/>
  <c r="KP59" i="62" s="1"/>
  <c r="KO98" i="62"/>
  <c r="TL34" i="62"/>
  <c r="TL131" i="62" s="1"/>
  <c r="UZ66" i="62"/>
  <c r="UZ131" i="62" s="1"/>
  <c r="TK137" i="62"/>
  <c r="U95" i="62"/>
  <c r="DQ132" i="62"/>
  <c r="EA127" i="62"/>
  <c r="AO128" i="62"/>
  <c r="AO131" i="62"/>
  <c r="FE128" i="62"/>
  <c r="AP79" i="62"/>
  <c r="AP128" i="62" s="1"/>
  <c r="DH29" i="62"/>
  <c r="DH126" i="62" s="1"/>
  <c r="JU95" i="62"/>
  <c r="MC98" i="62"/>
  <c r="AZ14" i="62"/>
  <c r="AZ127" i="62" s="1"/>
  <c r="AO95" i="62"/>
  <c r="BS127" i="62"/>
  <c r="PO125" i="62"/>
  <c r="UY131" i="62"/>
  <c r="DR19" i="62"/>
  <c r="DR132" i="62" s="1"/>
  <c r="EB30" i="62"/>
  <c r="EB127" i="62" s="1"/>
  <c r="EA94" i="62"/>
  <c r="FE95" i="62"/>
  <c r="FF31" i="62"/>
  <c r="FF95" i="62" s="1"/>
  <c r="HC93" i="62"/>
  <c r="AO98" i="62"/>
  <c r="TA131" i="62"/>
  <c r="SG131" i="62"/>
  <c r="MC131" i="62"/>
  <c r="EA125" i="62"/>
  <c r="DH30" i="62"/>
  <c r="DG94" i="62"/>
  <c r="EB28" i="62"/>
  <c r="EB125" i="62" s="1"/>
  <c r="E342" i="157"/>
  <c r="E340" i="157"/>
  <c r="E338" i="157"/>
  <c r="E336" i="157"/>
  <c r="E334" i="157"/>
  <c r="E332" i="157"/>
  <c r="E272" i="157"/>
  <c r="E270" i="157"/>
  <c r="E268" i="157"/>
  <c r="E266" i="157"/>
  <c r="E264" i="157"/>
  <c r="E262" i="157"/>
  <c r="F412" i="157"/>
  <c r="E305" i="157"/>
  <c r="E307" i="157"/>
  <c r="E306" i="157"/>
  <c r="E298" i="157"/>
  <c r="E370" i="157"/>
  <c r="E303" i="157"/>
  <c r="E378" i="157"/>
  <c r="E377" i="157"/>
  <c r="E308" i="157"/>
  <c r="E413" i="157"/>
  <c r="E405" i="157"/>
  <c r="E402" i="157"/>
  <c r="E376" i="157"/>
  <c r="E374" i="157"/>
  <c r="E404" i="157"/>
  <c r="E407" i="157"/>
  <c r="E371" i="157"/>
  <c r="E401" i="157"/>
  <c r="E343" i="157"/>
  <c r="E341" i="157"/>
  <c r="E339" i="157"/>
  <c r="E337" i="157"/>
  <c r="E335" i="157"/>
  <c r="E333" i="157"/>
  <c r="E273" i="157"/>
  <c r="E271" i="157"/>
  <c r="E269" i="157"/>
  <c r="E267" i="157"/>
  <c r="E265" i="157"/>
  <c r="E263" i="157"/>
  <c r="E296" i="157"/>
  <c r="F410" i="157"/>
  <c r="F406" i="157"/>
  <c r="E375" i="157"/>
  <c r="E301" i="157"/>
  <c r="E302" i="157"/>
  <c r="E299" i="157"/>
  <c r="E373" i="157"/>
  <c r="E369" i="157"/>
  <c r="E372" i="157"/>
  <c r="E366" i="157"/>
  <c r="E300" i="157"/>
  <c r="E409" i="157"/>
  <c r="E403" i="157"/>
  <c r="E297" i="157"/>
  <c r="E411" i="157"/>
  <c r="E367" i="157"/>
  <c r="E408" i="157"/>
  <c r="E304" i="157"/>
  <c r="E368" i="157"/>
  <c r="AO93" i="62"/>
  <c r="DG93" i="62"/>
  <c r="KF129" i="62"/>
  <c r="OK93" i="62"/>
  <c r="OL29" i="62"/>
  <c r="OL126" i="62" s="1"/>
  <c r="EA92" i="62"/>
  <c r="MM131" i="62"/>
  <c r="GS125" i="62"/>
  <c r="GT60" i="62"/>
  <c r="GT92" i="62" s="1"/>
  <c r="GS92" i="62"/>
  <c r="MM98" i="62"/>
  <c r="OK95" i="62"/>
  <c r="AY93" i="62"/>
  <c r="VS95" i="62"/>
  <c r="TK129" i="62"/>
  <c r="CM98" i="62"/>
  <c r="DH43" i="62"/>
  <c r="AO92" i="62"/>
  <c r="AP28" i="62"/>
  <c r="AP125" i="62" s="1"/>
  <c r="AO125" i="62"/>
  <c r="DH127" i="62"/>
  <c r="DH135" i="62"/>
  <c r="OV137" i="62"/>
  <c r="EV134" i="62"/>
  <c r="UE98" i="62"/>
  <c r="IQ133" i="62"/>
  <c r="UP101" i="62"/>
  <c r="SQ95" i="62"/>
  <c r="SR31" i="62"/>
  <c r="SR95" i="62" s="1"/>
  <c r="WM86" i="62"/>
  <c r="BM86" i="62" s="1"/>
  <c r="WM83" i="62"/>
  <c r="O83" i="62" s="1"/>
  <c r="IR20" i="62"/>
  <c r="IR11" i="62" s="1"/>
  <c r="IQ131" i="62"/>
  <c r="CN66" i="62"/>
  <c r="CN131" i="62" s="1"/>
  <c r="AE128" i="62"/>
  <c r="DH125" i="62"/>
  <c r="DH133" i="62"/>
  <c r="GT138" i="62"/>
  <c r="IH104" i="62"/>
  <c r="UP134" i="62"/>
  <c r="TL32" i="62"/>
  <c r="TL96" i="62" s="1"/>
  <c r="TK93" i="62"/>
  <c r="PO96" i="62"/>
  <c r="PO95" i="62"/>
  <c r="NG125" i="62"/>
  <c r="NH60" i="62"/>
  <c r="NH92" i="62" s="1"/>
  <c r="NG92" i="62"/>
  <c r="LI131" i="62"/>
  <c r="JU93" i="62"/>
  <c r="IQ125" i="62"/>
  <c r="FO96" i="62"/>
  <c r="DQ98" i="62"/>
  <c r="BS128" i="62"/>
  <c r="BS93" i="62"/>
  <c r="BS95" i="62"/>
  <c r="DR66" i="62"/>
  <c r="GT103" i="62"/>
  <c r="JV13" i="62"/>
  <c r="JV126" i="62" s="1"/>
  <c r="PP15" i="62"/>
  <c r="PP11" i="62" s="1"/>
  <c r="DQ131" i="62"/>
  <c r="NQ131" i="62"/>
  <c r="IQ92" i="62"/>
  <c r="O87" i="62"/>
  <c r="WM76" i="62"/>
  <c r="BM76" i="62" s="1"/>
  <c r="WM17" i="62"/>
  <c r="BM17" i="62" s="1"/>
  <c r="WM13" i="62"/>
  <c r="WN85" i="62"/>
  <c r="WN81" i="62"/>
  <c r="WM61" i="62"/>
  <c r="SH137" i="62"/>
  <c r="EA93" i="62"/>
  <c r="GS93" i="62"/>
  <c r="HW93" i="62"/>
  <c r="MW93" i="62"/>
  <c r="CM93" i="62"/>
  <c r="UP11" i="62"/>
  <c r="U96" i="62"/>
  <c r="VT15" i="62"/>
  <c r="VT95" i="62" s="1"/>
  <c r="WD98" i="62"/>
  <c r="LI98" i="62"/>
  <c r="CD34" i="62"/>
  <c r="CD131" i="62" s="1"/>
  <c r="CC98" i="62"/>
  <c r="HD34" i="62"/>
  <c r="HD131" i="62" s="1"/>
  <c r="HC98" i="62"/>
  <c r="LJ29" i="62"/>
  <c r="LJ126" i="62" s="1"/>
  <c r="MW98" i="62"/>
  <c r="NR34" i="62"/>
  <c r="NR131" i="62" s="1"/>
  <c r="OA98" i="62"/>
  <c r="AE95" i="62"/>
  <c r="PF129" i="62"/>
  <c r="PF137" i="62"/>
  <c r="TB82" i="62"/>
  <c r="TB131" i="62" s="1"/>
  <c r="TK104" i="62"/>
  <c r="UY93" i="62"/>
  <c r="WM36" i="62"/>
  <c r="WM63" i="62"/>
  <c r="WM67" i="62"/>
  <c r="WM62" i="62"/>
  <c r="U98" i="62"/>
  <c r="FY93" i="62"/>
  <c r="OU93" i="62"/>
  <c r="IG129" i="62"/>
  <c r="OA131" i="62"/>
  <c r="PO129" i="62"/>
  <c r="VI93" i="62"/>
  <c r="OK128" i="62"/>
  <c r="FO95" i="62"/>
  <c r="IQ100" i="62"/>
  <c r="IG96" i="62"/>
  <c r="DR34" i="62"/>
  <c r="FO93" i="62"/>
  <c r="IR60" i="62"/>
  <c r="IR125" i="62" s="1"/>
  <c r="IQ98" i="62"/>
  <c r="MC93" i="62"/>
  <c r="NQ98" i="62"/>
  <c r="OV13" i="62"/>
  <c r="OV126" i="62" s="1"/>
  <c r="RN32" i="62"/>
  <c r="RN129" i="62" s="1"/>
  <c r="RM96" i="62"/>
  <c r="SG98" i="62"/>
  <c r="SH82" i="62"/>
  <c r="SH98" i="62" s="1"/>
  <c r="TL61" i="62"/>
  <c r="TL93" i="62" s="1"/>
  <c r="TL40" i="62"/>
  <c r="TL104" i="62" s="1"/>
  <c r="UE93" i="62"/>
  <c r="WM33" i="62"/>
  <c r="WM31" i="62"/>
  <c r="WM29" i="62"/>
  <c r="KY93" i="62"/>
  <c r="NG93" i="62"/>
  <c r="VS98" i="62"/>
  <c r="KY131" i="62"/>
  <c r="WM78" i="62"/>
  <c r="V18" i="62"/>
  <c r="V98" i="62" s="1"/>
  <c r="SH133" i="62"/>
  <c r="TL137" i="62"/>
  <c r="PZ43" i="62"/>
  <c r="FF137" i="62"/>
  <c r="FF126" i="62"/>
  <c r="GT75" i="62"/>
  <c r="GT43" i="62"/>
  <c r="GT127" i="62"/>
  <c r="GT131" i="62"/>
  <c r="GT135" i="62"/>
  <c r="GT126" i="62"/>
  <c r="GT130" i="62"/>
  <c r="GT134" i="62"/>
  <c r="SH99" i="62"/>
  <c r="SR104" i="62"/>
  <c r="IR99" i="62"/>
  <c r="LJ43" i="62"/>
  <c r="OV104" i="62"/>
  <c r="PF104" i="62"/>
  <c r="DQ93" i="62"/>
  <c r="JU102" i="62"/>
  <c r="OU129" i="62"/>
  <c r="PE93" i="62"/>
  <c r="PY93" i="62"/>
  <c r="V137" i="62"/>
  <c r="V133" i="62"/>
  <c r="AZ125" i="62"/>
  <c r="AF127" i="62"/>
  <c r="AZ129" i="62"/>
  <c r="AF131" i="62"/>
  <c r="AF135" i="62"/>
  <c r="AZ130" i="62"/>
  <c r="AF132" i="62"/>
  <c r="AZ134" i="62"/>
  <c r="AF136" i="62"/>
  <c r="EV131" i="62"/>
  <c r="FF130" i="62"/>
  <c r="FF132" i="62"/>
  <c r="FF134" i="62"/>
  <c r="FF136" i="62"/>
  <c r="IH131" i="62"/>
  <c r="IH133" i="62"/>
  <c r="OL134" i="62"/>
  <c r="OL129" i="62"/>
  <c r="PF101" i="62"/>
  <c r="FE93" i="62"/>
  <c r="GI93" i="62"/>
  <c r="JU98" i="62"/>
  <c r="NG98" i="62"/>
  <c r="NG100" i="62"/>
  <c r="NG99" i="62"/>
  <c r="TU93" i="62"/>
  <c r="KO93" i="62"/>
  <c r="OK100" i="62"/>
  <c r="QS93" i="62"/>
  <c r="SG93" i="62"/>
  <c r="WD104" i="62"/>
  <c r="SQ125" i="62"/>
  <c r="SQ92" i="62"/>
  <c r="AZ126" i="62"/>
  <c r="AP59" i="62"/>
  <c r="AZ138" i="62"/>
  <c r="V136" i="62"/>
  <c r="V132" i="62"/>
  <c r="AZ131" i="62"/>
  <c r="AZ135" i="62"/>
  <c r="AZ128" i="62"/>
  <c r="AZ132" i="62"/>
  <c r="AZ136" i="62"/>
  <c r="EU93" i="62"/>
  <c r="GT93" i="62"/>
  <c r="IH127" i="62"/>
  <c r="IH135" i="62"/>
  <c r="IR129" i="62"/>
  <c r="IR137" i="62"/>
  <c r="IR131" i="62"/>
  <c r="IQ93" i="62"/>
  <c r="JA93" i="62"/>
  <c r="JK93" i="62"/>
  <c r="LJ131" i="62"/>
  <c r="LJ100" i="62"/>
  <c r="LI93" i="62"/>
  <c r="LS93" i="62"/>
  <c r="MD129" i="62"/>
  <c r="MX126" i="62"/>
  <c r="MX134" i="62"/>
  <c r="MX129" i="62"/>
  <c r="NH66" i="62"/>
  <c r="OL130" i="62"/>
  <c r="OL138" i="62"/>
  <c r="OL125" i="62"/>
  <c r="OL36" i="62"/>
  <c r="OL133" i="62" s="1"/>
  <c r="OV32" i="62"/>
  <c r="OV129" i="62" s="1"/>
  <c r="OU96" i="62"/>
  <c r="PF97" i="62"/>
  <c r="PF105" i="62"/>
  <c r="PF61" i="62"/>
  <c r="PF93" i="62" s="1"/>
  <c r="PF131" i="62"/>
  <c r="PF43" i="62"/>
  <c r="PF133" i="62"/>
  <c r="RD133" i="62"/>
  <c r="RM93" i="62"/>
  <c r="RW93" i="62"/>
  <c r="SH77" i="62"/>
  <c r="SH126" i="62" s="1"/>
  <c r="SR137" i="62"/>
  <c r="TA98" i="62"/>
  <c r="TL136" i="62"/>
  <c r="TL133" i="62"/>
  <c r="TK96" i="62"/>
  <c r="VI98" i="62"/>
  <c r="VT99" i="62"/>
  <c r="VT66" i="62"/>
  <c r="VT131" i="62" s="1"/>
  <c r="WD93" i="62"/>
  <c r="U93" i="62"/>
  <c r="FE126" i="62"/>
  <c r="FO129" i="62"/>
  <c r="WD100" i="62"/>
  <c r="AZ133" i="62"/>
  <c r="AZ137" i="62"/>
  <c r="EL126" i="62"/>
  <c r="EL128" i="62"/>
  <c r="GT95" i="62"/>
  <c r="HN138" i="62"/>
  <c r="LJ127" i="62"/>
  <c r="LJ135" i="62"/>
  <c r="MD99" i="62"/>
  <c r="MD133" i="62"/>
  <c r="MX130" i="62"/>
  <c r="MX138" i="62"/>
  <c r="MX133" i="62"/>
  <c r="AE126" i="62"/>
  <c r="EK98" i="62"/>
  <c r="BS96" i="62"/>
  <c r="SR43" i="62"/>
  <c r="WD131" i="62"/>
  <c r="VS128" i="62"/>
  <c r="UY126" i="62"/>
  <c r="UP126" i="62"/>
  <c r="UP93" i="62"/>
  <c r="UP138" i="62"/>
  <c r="UP130" i="62"/>
  <c r="UP132" i="62"/>
  <c r="UP127" i="62"/>
  <c r="UP135" i="62"/>
  <c r="TV127" i="62"/>
  <c r="TV131" i="62"/>
  <c r="TV135" i="62"/>
  <c r="TK125" i="62"/>
  <c r="SR12" i="62"/>
  <c r="SR92" i="62" s="1"/>
  <c r="NU10" i="62"/>
  <c r="SH59" i="62"/>
  <c r="SG126" i="62"/>
  <c r="RW126" i="62"/>
  <c r="RM126" i="62"/>
  <c r="RD126" i="62"/>
  <c r="RD134" i="62"/>
  <c r="RD98" i="62"/>
  <c r="RD129" i="62"/>
  <c r="RD137" i="62"/>
  <c r="RC93" i="62"/>
  <c r="QI126" i="62"/>
  <c r="PZ61" i="62"/>
  <c r="PZ126" i="62" s="1"/>
  <c r="PZ131" i="62"/>
  <c r="OV128" i="62"/>
  <c r="OV132" i="62"/>
  <c r="OV136" i="62"/>
  <c r="OU126" i="62"/>
  <c r="OA126" i="62"/>
  <c r="MM93" i="62"/>
  <c r="BC10" i="62"/>
  <c r="WM70" i="62"/>
  <c r="MC125" i="62"/>
  <c r="KZ50" i="62"/>
  <c r="KZ133" i="62"/>
  <c r="KZ137" i="62"/>
  <c r="KY98" i="62"/>
  <c r="WM40" i="62"/>
  <c r="WM38" i="62"/>
  <c r="WM30" i="62"/>
  <c r="TO10" i="62"/>
  <c r="HQ10" i="62"/>
  <c r="QW10" i="62"/>
  <c r="KS10" i="62"/>
  <c r="EO10" i="62"/>
  <c r="WM80" i="62"/>
  <c r="WM68" i="62"/>
  <c r="BM68" i="62" s="1"/>
  <c r="WM88" i="62"/>
  <c r="JU131" i="62"/>
  <c r="JA126" i="62"/>
  <c r="WN74" i="62"/>
  <c r="WP74" i="62" s="1"/>
  <c r="OE74" i="62"/>
  <c r="WM65" i="62"/>
  <c r="WM72" i="62"/>
  <c r="WM82" i="62"/>
  <c r="WM77" i="62"/>
  <c r="WM79" i="62"/>
  <c r="WJ59" i="62"/>
  <c r="WM34" i="62"/>
  <c r="WM32" i="62"/>
  <c r="VC10" i="62"/>
  <c r="SK10" i="62"/>
  <c r="PI10" i="62"/>
  <c r="MG10" i="62"/>
  <c r="JE10" i="62"/>
  <c r="GC10" i="62"/>
  <c r="WM73" i="62"/>
  <c r="BM73" i="62" s="1"/>
  <c r="WM66" i="62"/>
  <c r="WJ75" i="62"/>
  <c r="WM84" i="62"/>
  <c r="GJ137" i="62"/>
  <c r="GJ132" i="62"/>
  <c r="GI126" i="62"/>
  <c r="GJ133" i="62"/>
  <c r="FO125" i="62"/>
  <c r="FO126" i="62"/>
  <c r="FP129" i="62"/>
  <c r="FP133" i="62"/>
  <c r="FO128" i="62"/>
  <c r="EV136" i="62"/>
  <c r="EV128" i="62"/>
  <c r="EU126" i="62"/>
  <c r="EL34" i="62"/>
  <c r="EL131" i="62" s="1"/>
  <c r="WM41" i="62"/>
  <c r="BM41" i="62" s="1"/>
  <c r="WM35" i="62"/>
  <c r="WM71" i="62"/>
  <c r="WM64" i="62"/>
  <c r="CW125" i="62"/>
  <c r="CW126" i="62"/>
  <c r="CM126" i="62"/>
  <c r="WM39" i="62"/>
  <c r="WM37" i="62"/>
  <c r="WM69" i="62"/>
  <c r="BM69" i="62" s="1"/>
  <c r="WJ27" i="62"/>
  <c r="AY126" i="62"/>
  <c r="AP127" i="62"/>
  <c r="AP129" i="62"/>
  <c r="AP131" i="62"/>
  <c r="AP133" i="62"/>
  <c r="AP135" i="62"/>
  <c r="AP137" i="62"/>
  <c r="AP130" i="62"/>
  <c r="AP132" i="62"/>
  <c r="AP134" i="62"/>
  <c r="AP136" i="62"/>
  <c r="AP138" i="62"/>
  <c r="AR123" i="62"/>
  <c r="AF138" i="62"/>
  <c r="AF129" i="62"/>
  <c r="AF133" i="62"/>
  <c r="AF137" i="62"/>
  <c r="AF15" i="62"/>
  <c r="AF128" i="62" s="1"/>
  <c r="V135" i="62"/>
  <c r="V127" i="62"/>
  <c r="V134" i="62"/>
  <c r="HQ42" i="62"/>
  <c r="QW74" i="62"/>
  <c r="WM21" i="62"/>
  <c r="WM55" i="62"/>
  <c r="BM55" i="62" s="1"/>
  <c r="WM49" i="62"/>
  <c r="WM25" i="62"/>
  <c r="BM25" i="62" s="1"/>
  <c r="WM23" i="62"/>
  <c r="WM53" i="62"/>
  <c r="BM53" i="62" s="1"/>
  <c r="WM57" i="62"/>
  <c r="BM57" i="62" s="1"/>
  <c r="S107" i="62"/>
  <c r="U107" i="62" s="1"/>
  <c r="Q119" i="62"/>
  <c r="R119" i="62" s="1"/>
  <c r="Q115" i="62"/>
  <c r="R115" i="62" s="1"/>
  <c r="S115" i="62" s="1"/>
  <c r="U115" i="62" s="1"/>
  <c r="V115" i="62" s="1"/>
  <c r="Q111" i="62"/>
  <c r="R111" i="62" s="1"/>
  <c r="Q110" i="62"/>
  <c r="R110" i="62" s="1"/>
  <c r="S110" i="62" s="1"/>
  <c r="U110" i="62" s="1"/>
  <c r="V110" i="62" s="1"/>
  <c r="V126" i="62" s="1"/>
  <c r="Q114" i="62"/>
  <c r="R114" i="62" s="1"/>
  <c r="S114" i="62" s="1"/>
  <c r="U114" i="62" s="1"/>
  <c r="Q116" i="62"/>
  <c r="R116" i="62" s="1"/>
  <c r="Q118" i="62"/>
  <c r="R118" i="62" s="1"/>
  <c r="Q121" i="62"/>
  <c r="R121" i="62" s="1"/>
  <c r="Q117" i="62"/>
  <c r="R117" i="62" s="1"/>
  <c r="Q113" i="62"/>
  <c r="R113" i="62" s="1"/>
  <c r="S113" i="62" s="1"/>
  <c r="U113" i="62" s="1"/>
  <c r="V113" i="62" s="1"/>
  <c r="V129" i="62" s="1"/>
  <c r="Q112" i="62"/>
  <c r="R112" i="62" s="1"/>
  <c r="S112" i="62" s="1"/>
  <c r="U112" i="62" s="1"/>
  <c r="Q109" i="62"/>
  <c r="R109" i="62" s="1"/>
  <c r="Q120" i="62"/>
  <c r="R120" i="62" s="1"/>
  <c r="V122" i="62"/>
  <c r="V138" i="62" s="1"/>
  <c r="WH107" i="62"/>
  <c r="WI122" i="62" s="1"/>
  <c r="WJ122" i="62" s="1"/>
  <c r="WK122" i="62" s="1"/>
  <c r="KF126" i="62"/>
  <c r="KF134" i="62"/>
  <c r="KF133" i="62"/>
  <c r="KF130" i="62"/>
  <c r="KF138" i="62"/>
  <c r="VT138" i="62"/>
  <c r="VS131" i="62"/>
  <c r="VS93" i="62"/>
  <c r="VT129" i="62"/>
  <c r="VT133" i="62"/>
  <c r="VS126" i="62"/>
  <c r="VI126" i="62"/>
  <c r="VI131" i="62"/>
  <c r="UZ138" i="62"/>
  <c r="UZ129" i="62"/>
  <c r="UZ133" i="62"/>
  <c r="UP133" i="62"/>
  <c r="UO93" i="62"/>
  <c r="UO126" i="62"/>
  <c r="UO92" i="62"/>
  <c r="UP60" i="62"/>
  <c r="UP125" i="62" s="1"/>
  <c r="UP129" i="62"/>
  <c r="UO125" i="62"/>
  <c r="UE126" i="62"/>
  <c r="UF127" i="62"/>
  <c r="UF131" i="62"/>
  <c r="UF135" i="62"/>
  <c r="UF138" i="62"/>
  <c r="UE131" i="62"/>
  <c r="DK74" i="62"/>
  <c r="SU74" i="62"/>
  <c r="TU126" i="62"/>
  <c r="TV138" i="62"/>
  <c r="TL135" i="62"/>
  <c r="DU74" i="62"/>
  <c r="TO74" i="62"/>
  <c r="GC74" i="62"/>
  <c r="OO74" i="62"/>
  <c r="TK126" i="62"/>
  <c r="TL138" i="62"/>
  <c r="TB137" i="62"/>
  <c r="TA125" i="62"/>
  <c r="TB59" i="62"/>
  <c r="SR126" i="62"/>
  <c r="SR134" i="62"/>
  <c r="SH134" i="62"/>
  <c r="SH130" i="62"/>
  <c r="RX138" i="62"/>
  <c r="RN138" i="62"/>
  <c r="RD130" i="62"/>
  <c r="RD138" i="62"/>
  <c r="JY74" i="62"/>
  <c r="JO74" i="62"/>
  <c r="NK74" i="62"/>
  <c r="DA74" i="62"/>
  <c r="EE74" i="62"/>
  <c r="QC74" i="62"/>
  <c r="FS74" i="62"/>
  <c r="RC126" i="62"/>
  <c r="RD135" i="62"/>
  <c r="QI125" i="62"/>
  <c r="QT138" i="62"/>
  <c r="QJ138" i="62"/>
  <c r="AI74" i="62"/>
  <c r="GW74" i="62"/>
  <c r="Y74" i="62"/>
  <c r="GM74" i="62"/>
  <c r="MQ74" i="62"/>
  <c r="QM74" i="62"/>
  <c r="TY74" i="62"/>
  <c r="NU74" i="62"/>
  <c r="EO74" i="62"/>
  <c r="JE74" i="62"/>
  <c r="KI74" i="62"/>
  <c r="WG74" i="62"/>
  <c r="MG74" i="62"/>
  <c r="LW74" i="62"/>
  <c r="US74" i="62"/>
  <c r="PZ138" i="62"/>
  <c r="PZ130" i="62"/>
  <c r="PZ136" i="62"/>
  <c r="PZ75" i="62"/>
  <c r="PZ133" i="62"/>
  <c r="PZ127" i="62"/>
  <c r="PZ135" i="62"/>
  <c r="PZ132" i="62"/>
  <c r="PZ129" i="62"/>
  <c r="PZ134" i="62"/>
  <c r="PZ128" i="62"/>
  <c r="PY125" i="62"/>
  <c r="PY126" i="62"/>
  <c r="PO128" i="62"/>
  <c r="PP138" i="62"/>
  <c r="PF127" i="62"/>
  <c r="PF135" i="62"/>
  <c r="PE125" i="62"/>
  <c r="PE126" i="62"/>
  <c r="IA87" i="62"/>
  <c r="WG81" i="62"/>
  <c r="OV127" i="62"/>
  <c r="OV131" i="62"/>
  <c r="OV135" i="62"/>
  <c r="OV138" i="62"/>
  <c r="OV125" i="62"/>
  <c r="OV133" i="62"/>
  <c r="OL137" i="62"/>
  <c r="OK126" i="62"/>
  <c r="OK127" i="62"/>
  <c r="OK133" i="62"/>
  <c r="OB138" i="62"/>
  <c r="TY58" i="62"/>
  <c r="OB129" i="62"/>
  <c r="OB133" i="62"/>
  <c r="NR138" i="62"/>
  <c r="NG133" i="62"/>
  <c r="NG126" i="62"/>
  <c r="NG132" i="62"/>
  <c r="NG131" i="62"/>
  <c r="NH138" i="62"/>
  <c r="MX94" i="62"/>
  <c r="MX102" i="62"/>
  <c r="MX137" i="62"/>
  <c r="MW126" i="62"/>
  <c r="MW131" i="62"/>
  <c r="MM126" i="62"/>
  <c r="MN127" i="62"/>
  <c r="MN131" i="62"/>
  <c r="MN135" i="62"/>
  <c r="MD131" i="62"/>
  <c r="MD138" i="62"/>
  <c r="MD127" i="62"/>
  <c r="MD135" i="62"/>
  <c r="MD134" i="62"/>
  <c r="MD126" i="62"/>
  <c r="MD132" i="62"/>
  <c r="MD130" i="62"/>
  <c r="MD136" i="62"/>
  <c r="MD128" i="62"/>
  <c r="LS126" i="62"/>
  <c r="LT138" i="62"/>
  <c r="LT129" i="62"/>
  <c r="LT133" i="62"/>
  <c r="KS81" i="62"/>
  <c r="LJ133" i="62"/>
  <c r="LJ134" i="62"/>
  <c r="LJ136" i="62"/>
  <c r="LJ128" i="62"/>
  <c r="LJ129" i="62"/>
  <c r="LJ132" i="62"/>
  <c r="LJ138" i="62"/>
  <c r="LJ130" i="62"/>
  <c r="KO126" i="62"/>
  <c r="KP138" i="62"/>
  <c r="KF136" i="62"/>
  <c r="KF128" i="62"/>
  <c r="KF132" i="62"/>
  <c r="JU126" i="62"/>
  <c r="JV138" i="62"/>
  <c r="JV129" i="62"/>
  <c r="JV133" i="62"/>
  <c r="JU135" i="62"/>
  <c r="CG74" i="62"/>
  <c r="FI74" i="62"/>
  <c r="IK74" i="62"/>
  <c r="LM74" i="62"/>
  <c r="BW74" i="62"/>
  <c r="EY74" i="62"/>
  <c r="IA74" i="62"/>
  <c r="LC74" i="62"/>
  <c r="VC74" i="62"/>
  <c r="SA74" i="62"/>
  <c r="OY74" i="62"/>
  <c r="VM74" i="62"/>
  <c r="SK74" i="62"/>
  <c r="PI74" i="62"/>
  <c r="O74" i="62"/>
  <c r="BC74" i="62"/>
  <c r="HQ74" i="62"/>
  <c r="KS74" i="62"/>
  <c r="AS74" i="62"/>
  <c r="HG74" i="62"/>
  <c r="VW74" i="62"/>
  <c r="PS74" i="62"/>
  <c r="TE74" i="62"/>
  <c r="NA74" i="62"/>
  <c r="IU74" i="62"/>
  <c r="UI74" i="62"/>
  <c r="RQ74" i="62"/>
  <c r="RG74" i="62"/>
  <c r="CQ74" i="62"/>
  <c r="JL136" i="62"/>
  <c r="JL128" i="62"/>
  <c r="JL134" i="62"/>
  <c r="JL126" i="62"/>
  <c r="JL129" i="62"/>
  <c r="JL133" i="62"/>
  <c r="JL132" i="62"/>
  <c r="JL138" i="62"/>
  <c r="JL130" i="62"/>
  <c r="JL127" i="62"/>
  <c r="JL131" i="62"/>
  <c r="JL135" i="62"/>
  <c r="JL137" i="62"/>
  <c r="JB138" i="62"/>
  <c r="IR127" i="62"/>
  <c r="IR135" i="62"/>
  <c r="IR136" i="62"/>
  <c r="IR132" i="62"/>
  <c r="IR128" i="62"/>
  <c r="IR138" i="62"/>
  <c r="IR134" i="62"/>
  <c r="IR130" i="62"/>
  <c r="IR126" i="62"/>
  <c r="WM60" i="62"/>
  <c r="BM60" i="62" s="1"/>
  <c r="IH132" i="62"/>
  <c r="IH99" i="62"/>
  <c r="IH138" i="62"/>
  <c r="IH130" i="62"/>
  <c r="IH129" i="62"/>
  <c r="IH137" i="62"/>
  <c r="IH136" i="62"/>
  <c r="IH128" i="62"/>
  <c r="IH134" i="62"/>
  <c r="HW125" i="62"/>
  <c r="HX59" i="62"/>
  <c r="HX137" i="62"/>
  <c r="LM58" i="62"/>
  <c r="HN129" i="62"/>
  <c r="HN133" i="62"/>
  <c r="HN126" i="62"/>
  <c r="GS126" i="62"/>
  <c r="GT125" i="62"/>
  <c r="GT129" i="62"/>
  <c r="GT133" i="62"/>
  <c r="GJ129" i="62"/>
  <c r="GJ127" i="62"/>
  <c r="GJ135" i="62"/>
  <c r="GJ138" i="62"/>
  <c r="GJ128" i="62"/>
  <c r="GJ136" i="62"/>
  <c r="GJ131" i="62"/>
  <c r="KI58" i="62"/>
  <c r="WN58" i="62"/>
  <c r="WP58" i="62" s="1"/>
  <c r="KI81" i="62"/>
  <c r="FY126" i="62"/>
  <c r="FZ138" i="62"/>
  <c r="FP138" i="62"/>
  <c r="TO58" i="62"/>
  <c r="OY58" i="62"/>
  <c r="EE58" i="62"/>
  <c r="FI58" i="62"/>
  <c r="EV138" i="62"/>
  <c r="EV127" i="62"/>
  <c r="EV137" i="62"/>
  <c r="EL137" i="62"/>
  <c r="EL130" i="62"/>
  <c r="EL134" i="62"/>
  <c r="EK131" i="62"/>
  <c r="EL132" i="62"/>
  <c r="EL136" i="62"/>
  <c r="EA126" i="62"/>
  <c r="DQ126" i="62"/>
  <c r="DR138" i="62"/>
  <c r="DR135" i="62"/>
  <c r="DH131" i="62"/>
  <c r="DH128" i="62"/>
  <c r="DH134" i="62"/>
  <c r="DH136" i="62"/>
  <c r="DH129" i="62"/>
  <c r="DH132" i="62"/>
  <c r="DH138" i="62"/>
  <c r="DH130" i="62"/>
  <c r="CM125" i="62"/>
  <c r="CN138" i="62"/>
  <c r="BT138" i="62"/>
  <c r="BT130" i="62"/>
  <c r="BT125" i="62"/>
  <c r="BT129" i="62"/>
  <c r="BT133" i="62"/>
  <c r="BT136" i="62"/>
  <c r="BT128" i="62"/>
  <c r="BS126" i="62"/>
  <c r="BT134" i="62"/>
  <c r="BT126" i="62"/>
  <c r="BT127" i="62"/>
  <c r="BT131" i="62"/>
  <c r="BT135" i="62"/>
  <c r="BT137" i="62"/>
  <c r="BT132" i="62"/>
  <c r="BS129" i="62"/>
  <c r="AE125" i="62"/>
  <c r="V59" i="62"/>
  <c r="VT137" i="62"/>
  <c r="VT132" i="62"/>
  <c r="VT136" i="62"/>
  <c r="VT127" i="62"/>
  <c r="VT135" i="62"/>
  <c r="VT126" i="62"/>
  <c r="VT130" i="62"/>
  <c r="VT134" i="62"/>
  <c r="VJ138" i="62"/>
  <c r="VJ129" i="62"/>
  <c r="VJ133" i="62"/>
  <c r="VJ127" i="62"/>
  <c r="VJ131" i="62"/>
  <c r="VJ135" i="62"/>
  <c r="VJ126" i="62"/>
  <c r="VJ130" i="62"/>
  <c r="VJ134" i="62"/>
  <c r="VI125" i="62"/>
  <c r="VJ137" i="62"/>
  <c r="VJ128" i="62"/>
  <c r="VJ132" i="62"/>
  <c r="VJ136" i="62"/>
  <c r="UZ127" i="62"/>
  <c r="UZ135" i="62"/>
  <c r="UZ126" i="62"/>
  <c r="UZ130" i="62"/>
  <c r="UZ134" i="62"/>
  <c r="UZ137" i="62"/>
  <c r="UZ128" i="62"/>
  <c r="UZ132" i="62"/>
  <c r="UZ136" i="62"/>
  <c r="UP136" i="62"/>
  <c r="UP128" i="62"/>
  <c r="UP131" i="62"/>
  <c r="UF128" i="62"/>
  <c r="UF132" i="62"/>
  <c r="UF136" i="62"/>
  <c r="UF129" i="62"/>
  <c r="UF133" i="62"/>
  <c r="UF137" i="62"/>
  <c r="UF126" i="62"/>
  <c r="UF130" i="62"/>
  <c r="UF134" i="62"/>
  <c r="TV128" i="62"/>
  <c r="TV132" i="62"/>
  <c r="TV136" i="62"/>
  <c r="TV129" i="62"/>
  <c r="TV133" i="62"/>
  <c r="TV137" i="62"/>
  <c r="TV126" i="62"/>
  <c r="TV130" i="62"/>
  <c r="TV134" i="62"/>
  <c r="TL128" i="62"/>
  <c r="TL130" i="62"/>
  <c r="TL127" i="62"/>
  <c r="TL132" i="62"/>
  <c r="TL134" i="62"/>
  <c r="TB133" i="62"/>
  <c r="TB129" i="62"/>
  <c r="TB127" i="62"/>
  <c r="TB135" i="62"/>
  <c r="TB128" i="62"/>
  <c r="TB132" i="62"/>
  <c r="TB136" i="62"/>
  <c r="TB138" i="62"/>
  <c r="TB130" i="62"/>
  <c r="TB134" i="62"/>
  <c r="SH127" i="62"/>
  <c r="SH135" i="62"/>
  <c r="SG125" i="62"/>
  <c r="SH138" i="62"/>
  <c r="SH129" i="62"/>
  <c r="SH128" i="62"/>
  <c r="SH132" i="62"/>
  <c r="SH136" i="62"/>
  <c r="RX127" i="62"/>
  <c r="RX131" i="62"/>
  <c r="RX135" i="62"/>
  <c r="RX126" i="62"/>
  <c r="RX130" i="62"/>
  <c r="RX134" i="62"/>
  <c r="RX129" i="62"/>
  <c r="RX133" i="62"/>
  <c r="RX137" i="62"/>
  <c r="RX128" i="62"/>
  <c r="RX132" i="62"/>
  <c r="RX136" i="62"/>
  <c r="RW125" i="62"/>
  <c r="RN127" i="62"/>
  <c r="RN131" i="62"/>
  <c r="RN135" i="62"/>
  <c r="RN126" i="62"/>
  <c r="RN130" i="62"/>
  <c r="RN134" i="62"/>
  <c r="RM125" i="62"/>
  <c r="RN133" i="62"/>
  <c r="RN137" i="62"/>
  <c r="RN128" i="62"/>
  <c r="RN132" i="62"/>
  <c r="RN136" i="62"/>
  <c r="RD127" i="62"/>
  <c r="RD132" i="62"/>
  <c r="RC125" i="62"/>
  <c r="RD131" i="62"/>
  <c r="RD128" i="62"/>
  <c r="RD136" i="62"/>
  <c r="QT127" i="62"/>
  <c r="QT131" i="62"/>
  <c r="QT135" i="62"/>
  <c r="QJ127" i="62"/>
  <c r="QJ131" i="62"/>
  <c r="QJ135" i="62"/>
  <c r="QJ128" i="62"/>
  <c r="QJ132" i="62"/>
  <c r="QJ136" i="62"/>
  <c r="QJ129" i="62"/>
  <c r="QJ133" i="62"/>
  <c r="QJ137" i="62"/>
  <c r="QJ126" i="62"/>
  <c r="QJ130" i="62"/>
  <c r="QJ134" i="62"/>
  <c r="QT129" i="62"/>
  <c r="QT133" i="62"/>
  <c r="QT137" i="62"/>
  <c r="QT126" i="62"/>
  <c r="QT130" i="62"/>
  <c r="QT134" i="62"/>
  <c r="QS126" i="62"/>
  <c r="QT128" i="62"/>
  <c r="QT132" i="62"/>
  <c r="QT136" i="62"/>
  <c r="PP127" i="62"/>
  <c r="PP131" i="62"/>
  <c r="PP135" i="62"/>
  <c r="PP132" i="62"/>
  <c r="PP136" i="62"/>
  <c r="PP125" i="62"/>
  <c r="PP129" i="62"/>
  <c r="PP133" i="62"/>
  <c r="PP137" i="62"/>
  <c r="PP126" i="62"/>
  <c r="PP130" i="62"/>
  <c r="PP134" i="62"/>
  <c r="PF138" i="62"/>
  <c r="PF132" i="62"/>
  <c r="PF134" i="62"/>
  <c r="PF136" i="62"/>
  <c r="PF128" i="62"/>
  <c r="PF130" i="62"/>
  <c r="OV130" i="62"/>
  <c r="OV134" i="62"/>
  <c r="OL135" i="62"/>
  <c r="OL132" i="62"/>
  <c r="OL131" i="62"/>
  <c r="OL128" i="62"/>
  <c r="OL136" i="62"/>
  <c r="OB137" i="62"/>
  <c r="OB128" i="62"/>
  <c r="OB132" i="62"/>
  <c r="OB136" i="62"/>
  <c r="OB127" i="62"/>
  <c r="OB131" i="62"/>
  <c r="OB135" i="62"/>
  <c r="OB126" i="62"/>
  <c r="OB130" i="62"/>
  <c r="OB134" i="62"/>
  <c r="NR130" i="62"/>
  <c r="NR134" i="62"/>
  <c r="NR129" i="62"/>
  <c r="NR133" i="62"/>
  <c r="NR137" i="62"/>
  <c r="NR126" i="62"/>
  <c r="NQ126" i="62"/>
  <c r="NQ93" i="62"/>
  <c r="NR127" i="62"/>
  <c r="NR135" i="62"/>
  <c r="NR128" i="62"/>
  <c r="NR132" i="62"/>
  <c r="NR136" i="62"/>
  <c r="NQ125" i="62"/>
  <c r="NH127" i="62"/>
  <c r="NH135" i="62"/>
  <c r="NH128" i="62"/>
  <c r="NH132" i="62"/>
  <c r="NH136" i="62"/>
  <c r="NH129" i="62"/>
  <c r="NH133" i="62"/>
  <c r="NH137" i="62"/>
  <c r="NH126" i="62"/>
  <c r="NH130" i="62"/>
  <c r="NH134" i="62"/>
  <c r="MX127" i="62"/>
  <c r="MX135" i="62"/>
  <c r="MX128" i="62"/>
  <c r="MX136" i="62"/>
  <c r="MW125" i="62"/>
  <c r="MX131" i="62"/>
  <c r="MX132" i="62"/>
  <c r="MN138" i="62"/>
  <c r="MN128" i="62"/>
  <c r="MN132" i="62"/>
  <c r="MN136" i="62"/>
  <c r="MN129" i="62"/>
  <c r="MN133" i="62"/>
  <c r="MN137" i="62"/>
  <c r="MN126" i="62"/>
  <c r="MN130" i="62"/>
  <c r="MN134" i="62"/>
  <c r="MC126" i="62"/>
  <c r="LT137" i="62"/>
  <c r="LT128" i="62"/>
  <c r="LT132" i="62"/>
  <c r="LT136" i="62"/>
  <c r="LS125" i="62"/>
  <c r="LT127" i="62"/>
  <c r="LT131" i="62"/>
  <c r="LT135" i="62"/>
  <c r="LT126" i="62"/>
  <c r="LT130" i="62"/>
  <c r="LT134" i="62"/>
  <c r="LI125" i="62"/>
  <c r="KZ129" i="62"/>
  <c r="KZ128" i="62"/>
  <c r="KZ132" i="62"/>
  <c r="KZ136" i="62"/>
  <c r="KZ138" i="62"/>
  <c r="KZ130" i="62"/>
  <c r="KZ134" i="62"/>
  <c r="KZ127" i="62"/>
  <c r="KZ135" i="62"/>
  <c r="KP127" i="62"/>
  <c r="KP135" i="62"/>
  <c r="KP128" i="62"/>
  <c r="KP132" i="62"/>
  <c r="KP136" i="62"/>
  <c r="KO125" i="62"/>
  <c r="KP129" i="62"/>
  <c r="KP133" i="62"/>
  <c r="KP137" i="62"/>
  <c r="KP126" i="62"/>
  <c r="KP130" i="62"/>
  <c r="KP134" i="62"/>
  <c r="KF127" i="62"/>
  <c r="KF135" i="62"/>
  <c r="KF131" i="62"/>
  <c r="KE125" i="62"/>
  <c r="JV127" i="62"/>
  <c r="JV131" i="62"/>
  <c r="JV135" i="62"/>
  <c r="JV130" i="62"/>
  <c r="JV134" i="62"/>
  <c r="JV137" i="62"/>
  <c r="JV132" i="62"/>
  <c r="JV136" i="62"/>
  <c r="JU125" i="62"/>
  <c r="JL43" i="62"/>
  <c r="JK126" i="62"/>
  <c r="JK125" i="62"/>
  <c r="JB129" i="62"/>
  <c r="JB133" i="62"/>
  <c r="JB137" i="62"/>
  <c r="JB126" i="62"/>
  <c r="JB130" i="62"/>
  <c r="JB134" i="62"/>
  <c r="JB127" i="62"/>
  <c r="JB131" i="62"/>
  <c r="JB135" i="62"/>
  <c r="JB128" i="62"/>
  <c r="JB132" i="62"/>
  <c r="JB136" i="62"/>
  <c r="JA125" i="62"/>
  <c r="IQ126" i="62"/>
  <c r="IR43" i="62"/>
  <c r="IG125" i="62"/>
  <c r="HX127" i="62"/>
  <c r="HX135" i="62"/>
  <c r="HX129" i="62"/>
  <c r="HX133" i="62"/>
  <c r="TE42" i="62"/>
  <c r="HX128" i="62"/>
  <c r="HX132" i="62"/>
  <c r="HX136" i="62"/>
  <c r="HX138" i="62"/>
  <c r="HX131" i="62"/>
  <c r="HX130" i="62"/>
  <c r="HX134" i="62"/>
  <c r="HN137" i="62"/>
  <c r="HN128" i="62"/>
  <c r="HN132" i="62"/>
  <c r="HN136" i="62"/>
  <c r="HM126" i="62"/>
  <c r="HN127" i="62"/>
  <c r="HN131" i="62"/>
  <c r="HN135" i="62"/>
  <c r="HN130" i="62"/>
  <c r="HN134" i="62"/>
  <c r="HD138" i="62"/>
  <c r="VW42" i="62"/>
  <c r="HG42" i="62"/>
  <c r="HD125" i="62"/>
  <c r="HD129" i="62"/>
  <c r="HD133" i="62"/>
  <c r="HD137" i="62"/>
  <c r="HD130" i="62"/>
  <c r="HD134" i="62"/>
  <c r="HD127" i="62"/>
  <c r="HD135" i="62"/>
  <c r="HD128" i="62"/>
  <c r="HD132" i="62"/>
  <c r="HD136" i="62"/>
  <c r="GT137" i="62"/>
  <c r="GJ126" i="62"/>
  <c r="GJ134" i="62"/>
  <c r="GJ130" i="62"/>
  <c r="GI125" i="62"/>
  <c r="FZ127" i="62"/>
  <c r="FZ131" i="62"/>
  <c r="FZ135" i="62"/>
  <c r="FZ128" i="62"/>
  <c r="FZ132" i="62"/>
  <c r="FZ136" i="62"/>
  <c r="FZ129" i="62"/>
  <c r="FZ133" i="62"/>
  <c r="FZ137" i="62"/>
  <c r="FZ126" i="62"/>
  <c r="FZ130" i="62"/>
  <c r="FZ134" i="62"/>
  <c r="FY125" i="62"/>
  <c r="FP127" i="62"/>
  <c r="FP131" i="62"/>
  <c r="FP135" i="62"/>
  <c r="FP126" i="62"/>
  <c r="FP130" i="62"/>
  <c r="FP134" i="62"/>
  <c r="FP137" i="62"/>
  <c r="FP128" i="62"/>
  <c r="FP132" i="62"/>
  <c r="FP136" i="62"/>
  <c r="EV130" i="62"/>
  <c r="EV132" i="62"/>
  <c r="EV135" i="62"/>
  <c r="EV129" i="62"/>
  <c r="EV133" i="62"/>
  <c r="EB128" i="62"/>
  <c r="EB132" i="62"/>
  <c r="EB136" i="62"/>
  <c r="EB131" i="62"/>
  <c r="EB135" i="62"/>
  <c r="EB138" i="62"/>
  <c r="EB129" i="62"/>
  <c r="EB133" i="62"/>
  <c r="EB137" i="62"/>
  <c r="EB126" i="62"/>
  <c r="EB130" i="62"/>
  <c r="EB134" i="62"/>
  <c r="DR129" i="62"/>
  <c r="DR133" i="62"/>
  <c r="DR137" i="62"/>
  <c r="DR126" i="62"/>
  <c r="DR130" i="62"/>
  <c r="DR134" i="62"/>
  <c r="DR128" i="62"/>
  <c r="DR136" i="62"/>
  <c r="CX127" i="62"/>
  <c r="CX131" i="62"/>
  <c r="CX135" i="62"/>
  <c r="CX128" i="62"/>
  <c r="CX132" i="62"/>
  <c r="CX136" i="62"/>
  <c r="CX138" i="62"/>
  <c r="CX129" i="62"/>
  <c r="CX133" i="62"/>
  <c r="CX137" i="62"/>
  <c r="CX126" i="62"/>
  <c r="CX130" i="62"/>
  <c r="CX134" i="62"/>
  <c r="CN129" i="62"/>
  <c r="CN133" i="62"/>
  <c r="CN137" i="62"/>
  <c r="CN128" i="62"/>
  <c r="CN132" i="62"/>
  <c r="CN136" i="62"/>
  <c r="CN127" i="62"/>
  <c r="CN135" i="62"/>
  <c r="CN126" i="62"/>
  <c r="CN130" i="62"/>
  <c r="CN134" i="62"/>
  <c r="CD138" i="62"/>
  <c r="CD127" i="62"/>
  <c r="CD135" i="62"/>
  <c r="CD128" i="62"/>
  <c r="CD132" i="62"/>
  <c r="CD136" i="62"/>
  <c r="CD125" i="62"/>
  <c r="CD129" i="62"/>
  <c r="CD133" i="62"/>
  <c r="CD137" i="62"/>
  <c r="CD126" i="62"/>
  <c r="CD130" i="62"/>
  <c r="CD134" i="62"/>
  <c r="AF130" i="62"/>
  <c r="AF134" i="62"/>
  <c r="WD28" i="62"/>
  <c r="WC125" i="62"/>
  <c r="WD102" i="62"/>
  <c r="WD97" i="62"/>
  <c r="VS125" i="62"/>
  <c r="VT28" i="62"/>
  <c r="VT27" i="62" s="1"/>
  <c r="UZ28" i="62"/>
  <c r="UZ27" i="62" s="1"/>
  <c r="UY125" i="62"/>
  <c r="UP104" i="62"/>
  <c r="UP137" i="62"/>
  <c r="UR123" i="62"/>
  <c r="UF28" i="62"/>
  <c r="UF27" i="62" s="1"/>
  <c r="UE125" i="62"/>
  <c r="TU125" i="62"/>
  <c r="TV28" i="62"/>
  <c r="TV27" i="62" s="1"/>
  <c r="TB29" i="62"/>
  <c r="TB93" i="62" s="1"/>
  <c r="TA126" i="62"/>
  <c r="SR127" i="62"/>
  <c r="SR135" i="62"/>
  <c r="SR136" i="62"/>
  <c r="SR130" i="62"/>
  <c r="SR138" i="62"/>
  <c r="SR131" i="62"/>
  <c r="SH27" i="62"/>
  <c r="QT28" i="62"/>
  <c r="QT27" i="62" s="1"/>
  <c r="QS125" i="62"/>
  <c r="PZ104" i="62"/>
  <c r="PZ137" i="62"/>
  <c r="QB123" i="62"/>
  <c r="OK94" i="62"/>
  <c r="OL30" i="62"/>
  <c r="OL127" i="62" s="1"/>
  <c r="OA125" i="62"/>
  <c r="OB28" i="62"/>
  <c r="OB27" i="62" s="1"/>
  <c r="MN28" i="62"/>
  <c r="MN27" i="62" s="1"/>
  <c r="MM125" i="62"/>
  <c r="MD104" i="62"/>
  <c r="MD137" i="62"/>
  <c r="LJ104" i="62"/>
  <c r="LJ137" i="62"/>
  <c r="LL123" i="62"/>
  <c r="KZ28" i="62"/>
  <c r="KY125" i="62"/>
  <c r="KZ29" i="62"/>
  <c r="KZ126" i="62" s="1"/>
  <c r="KY126" i="62"/>
  <c r="KF104" i="62"/>
  <c r="KF137" i="62"/>
  <c r="KH123" i="62"/>
  <c r="IT123" i="62"/>
  <c r="IJ123" i="62"/>
  <c r="IG93" i="62"/>
  <c r="IH29" i="62"/>
  <c r="IH27" i="62" s="1"/>
  <c r="HX29" i="62"/>
  <c r="HX93" i="62" s="1"/>
  <c r="HW126" i="62"/>
  <c r="HM125" i="62"/>
  <c r="HN28" i="62"/>
  <c r="HN27" i="62" s="1"/>
  <c r="FP28" i="62"/>
  <c r="FP27" i="62" s="1"/>
  <c r="FF127" i="62"/>
  <c r="FF129" i="62"/>
  <c r="FF131" i="62"/>
  <c r="FF133" i="62"/>
  <c r="FF135" i="62"/>
  <c r="FF138" i="62"/>
  <c r="EV93" i="62"/>
  <c r="EV126" i="62"/>
  <c r="EV28" i="62"/>
  <c r="EV27" i="62" s="1"/>
  <c r="EU125" i="62"/>
  <c r="EX123" i="62"/>
  <c r="EL138" i="62"/>
  <c r="EL125" i="62"/>
  <c r="EL127" i="62"/>
  <c r="EL129" i="62"/>
  <c r="EL133" i="62"/>
  <c r="EL135" i="62"/>
  <c r="DR28" i="62"/>
  <c r="DQ125" i="62"/>
  <c r="DH101" i="62"/>
  <c r="DH104" i="62"/>
  <c r="DH137" i="62"/>
  <c r="SR99" i="62"/>
  <c r="SR132" i="62"/>
  <c r="SR96" i="62"/>
  <c r="SR129" i="62"/>
  <c r="SR100" i="62"/>
  <c r="SR133" i="62"/>
  <c r="VW10" i="62"/>
  <c r="UI10" i="62"/>
  <c r="TE10" i="62"/>
  <c r="RQ10" i="62"/>
  <c r="QC10" i="62"/>
  <c r="OO10" i="62"/>
  <c r="NA10" i="62"/>
  <c r="LM10" i="62"/>
  <c r="JY10" i="62"/>
  <c r="IK10" i="62"/>
  <c r="GW10" i="62"/>
  <c r="FI10" i="62"/>
  <c r="DU10" i="62"/>
  <c r="CG10" i="62"/>
  <c r="AI10" i="62"/>
  <c r="FF12" i="62"/>
  <c r="FF11" i="62" s="1"/>
  <c r="FE125" i="62"/>
  <c r="WN10" i="62"/>
  <c r="WP10" i="62" s="1"/>
  <c r="VM10" i="62"/>
  <c r="US10" i="62"/>
  <c r="TY10" i="62"/>
  <c r="WG10" i="62"/>
  <c r="SU10" i="62"/>
  <c r="SA10" i="62"/>
  <c r="RG10" i="62"/>
  <c r="QM10" i="62"/>
  <c r="PS10" i="62"/>
  <c r="OY10" i="62"/>
  <c r="OE10" i="62"/>
  <c r="NK10" i="62"/>
  <c r="MQ10" i="62"/>
  <c r="LW10" i="62"/>
  <c r="LC10" i="62"/>
  <c r="KI10" i="62"/>
  <c r="JO10" i="62"/>
  <c r="IU10" i="62"/>
  <c r="IA10" i="62"/>
  <c r="HG10" i="62"/>
  <c r="GM10" i="62"/>
  <c r="FS10" i="62"/>
  <c r="EY10" i="62"/>
  <c r="EE10" i="62"/>
  <c r="DK10" i="62"/>
  <c r="CQ10" i="62"/>
  <c r="BW10" i="62"/>
  <c r="AS10" i="62"/>
  <c r="Y10" i="62"/>
  <c r="EN123" i="62"/>
  <c r="KF12" i="62"/>
  <c r="KF125" i="62" s="1"/>
  <c r="KE92" i="62"/>
  <c r="AE93" i="62"/>
  <c r="AF29" i="62"/>
  <c r="AF126" i="62" s="1"/>
  <c r="HX44" i="62"/>
  <c r="HX125" i="62" s="1"/>
  <c r="HW92" i="62"/>
  <c r="JL28" i="62"/>
  <c r="JL125" i="62" s="1"/>
  <c r="JK92" i="62"/>
  <c r="G175" i="73"/>
  <c r="K175" i="73"/>
  <c r="O175" i="73"/>
  <c r="S175" i="73"/>
  <c r="W175" i="73"/>
  <c r="G63" i="73"/>
  <c r="G120" i="73" s="1"/>
  <c r="K63" i="73"/>
  <c r="K120" i="73" s="1"/>
  <c r="O63" i="73"/>
  <c r="O120" i="73" s="1"/>
  <c r="S63" i="73"/>
  <c r="S120" i="73" s="1"/>
  <c r="W63" i="73"/>
  <c r="W120" i="73" s="1"/>
  <c r="G64" i="73"/>
  <c r="G121" i="73" s="1"/>
  <c r="K64" i="73"/>
  <c r="K121" i="73" s="1"/>
  <c r="O64" i="73"/>
  <c r="O121" i="73" s="1"/>
  <c r="S64" i="73"/>
  <c r="S121" i="73" s="1"/>
  <c r="W64" i="73"/>
  <c r="W121" i="73" s="1"/>
  <c r="G65" i="73"/>
  <c r="G122" i="73" s="1"/>
  <c r="K65" i="73"/>
  <c r="K122" i="73" s="1"/>
  <c r="O65" i="73"/>
  <c r="O122" i="73" s="1"/>
  <c r="S65" i="73"/>
  <c r="S122" i="73" s="1"/>
  <c r="W65" i="73"/>
  <c r="W122" i="73" s="1"/>
  <c r="G66" i="73"/>
  <c r="G123" i="73" s="1"/>
  <c r="K66" i="73"/>
  <c r="K123" i="73" s="1"/>
  <c r="O66" i="73"/>
  <c r="O123" i="73" s="1"/>
  <c r="S66" i="73"/>
  <c r="S123" i="73" s="1"/>
  <c r="W66" i="73"/>
  <c r="W123" i="73" s="1"/>
  <c r="G67" i="73"/>
  <c r="G124" i="73" s="1"/>
  <c r="K67" i="73"/>
  <c r="K124" i="73" s="1"/>
  <c r="O67" i="73"/>
  <c r="O124" i="73" s="1"/>
  <c r="S67" i="73"/>
  <c r="S124" i="73" s="1"/>
  <c r="W67" i="73"/>
  <c r="W124" i="73" s="1"/>
  <c r="G68" i="73"/>
  <c r="G125" i="73" s="1"/>
  <c r="K68" i="73"/>
  <c r="K125" i="73" s="1"/>
  <c r="O68" i="73"/>
  <c r="O125" i="73" s="1"/>
  <c r="S68" i="73"/>
  <c r="S125" i="73" s="1"/>
  <c r="W68" i="73"/>
  <c r="W125" i="73" s="1"/>
  <c r="G69" i="73"/>
  <c r="G126" i="73" s="1"/>
  <c r="K69" i="73"/>
  <c r="K126" i="73" s="1"/>
  <c r="O69" i="73"/>
  <c r="O126" i="73" s="1"/>
  <c r="S69" i="73"/>
  <c r="S126" i="73" s="1"/>
  <c r="W69" i="73"/>
  <c r="W126" i="73" s="1"/>
  <c r="G70" i="73"/>
  <c r="G127" i="73" s="1"/>
  <c r="K70" i="73"/>
  <c r="K127" i="73" s="1"/>
  <c r="O70" i="73"/>
  <c r="O127" i="73" s="1"/>
  <c r="S70" i="73"/>
  <c r="S127" i="73" s="1"/>
  <c r="W70" i="73"/>
  <c r="W127" i="73" s="1"/>
  <c r="G81" i="73"/>
  <c r="G138" i="73" s="1"/>
  <c r="K81" i="73"/>
  <c r="K138" i="73" s="1"/>
  <c r="O81" i="73"/>
  <c r="O138" i="73" s="1"/>
  <c r="S81" i="73"/>
  <c r="S138" i="73" s="1"/>
  <c r="W81" i="73"/>
  <c r="W138" i="73" s="1"/>
  <c r="G82" i="73"/>
  <c r="G139" i="73" s="1"/>
  <c r="K82" i="73"/>
  <c r="K139" i="73" s="1"/>
  <c r="O82" i="73"/>
  <c r="O139" i="73" s="1"/>
  <c r="S82" i="73"/>
  <c r="S139" i="73" s="1"/>
  <c r="W82" i="73"/>
  <c r="W139" i="73" s="1"/>
  <c r="G83" i="73"/>
  <c r="G140" i="73" s="1"/>
  <c r="K83" i="73"/>
  <c r="K140" i="73" s="1"/>
  <c r="O83" i="73"/>
  <c r="O140" i="73" s="1"/>
  <c r="S83" i="73"/>
  <c r="S140" i="73" s="1"/>
  <c r="W83" i="73"/>
  <c r="W140" i="73" s="1"/>
  <c r="G84" i="73"/>
  <c r="G141" i="73" s="1"/>
  <c r="K84" i="73"/>
  <c r="K141" i="73" s="1"/>
  <c r="O84" i="73"/>
  <c r="O141" i="73" s="1"/>
  <c r="S84" i="73"/>
  <c r="S141" i="73" s="1"/>
  <c r="W84" i="73"/>
  <c r="W141" i="73" s="1"/>
  <c r="G85" i="73"/>
  <c r="G142" i="73" s="1"/>
  <c r="K85" i="73"/>
  <c r="K142" i="73" s="1"/>
  <c r="O85" i="73"/>
  <c r="O142" i="73" s="1"/>
  <c r="S85" i="73"/>
  <c r="S142" i="73" s="1"/>
  <c r="W85" i="73"/>
  <c r="W142" i="73" s="1"/>
  <c r="G86" i="73"/>
  <c r="G143" i="73" s="1"/>
  <c r="K86" i="73"/>
  <c r="K143" i="73" s="1"/>
  <c r="O86" i="73"/>
  <c r="O143" i="73" s="1"/>
  <c r="S86" i="73"/>
  <c r="S143" i="73" s="1"/>
  <c r="W86" i="73"/>
  <c r="W143" i="73" s="1"/>
  <c r="G87" i="73"/>
  <c r="G144" i="73" s="1"/>
  <c r="K87" i="73"/>
  <c r="K144" i="73" s="1"/>
  <c r="O87" i="73"/>
  <c r="O144" i="73" s="1"/>
  <c r="S87" i="73"/>
  <c r="S144" i="73" s="1"/>
  <c r="W87" i="73"/>
  <c r="W144" i="73" s="1"/>
  <c r="G88" i="73"/>
  <c r="G145" i="73" s="1"/>
  <c r="K88" i="73"/>
  <c r="K145" i="73" s="1"/>
  <c r="O88" i="73"/>
  <c r="O145" i="73" s="1"/>
  <c r="S88" i="73"/>
  <c r="S145" i="73" s="1"/>
  <c r="W88" i="73"/>
  <c r="W145" i="73" s="1"/>
  <c r="G99" i="73"/>
  <c r="G156" i="73" s="1"/>
  <c r="K99" i="73"/>
  <c r="K156" i="73" s="1"/>
  <c r="O99" i="73"/>
  <c r="O156" i="73" s="1"/>
  <c r="S99" i="73"/>
  <c r="S156" i="73" s="1"/>
  <c r="W99" i="73"/>
  <c r="W156" i="73" s="1"/>
  <c r="K100" i="73"/>
  <c r="K157" i="73" s="1"/>
  <c r="S100" i="73"/>
  <c r="S157" i="73" s="1"/>
  <c r="G101" i="73"/>
  <c r="G158" i="73" s="1"/>
  <c r="O101" i="73"/>
  <c r="O158" i="73" s="1"/>
  <c r="W101" i="73"/>
  <c r="W158" i="73" s="1"/>
  <c r="K102" i="73"/>
  <c r="K159" i="73" s="1"/>
  <c r="S102" i="73"/>
  <c r="S159" i="73" s="1"/>
  <c r="G103" i="73"/>
  <c r="G160" i="73" s="1"/>
  <c r="O103" i="73"/>
  <c r="O160" i="73" s="1"/>
  <c r="W103" i="73"/>
  <c r="W160" i="73" s="1"/>
  <c r="K104" i="73"/>
  <c r="K161" i="73" s="1"/>
  <c r="S104" i="73"/>
  <c r="S161" i="73" s="1"/>
  <c r="G105" i="73"/>
  <c r="G162" i="73" s="1"/>
  <c r="O105" i="73"/>
  <c r="O162" i="73" s="1"/>
  <c r="W105" i="73"/>
  <c r="W162" i="73" s="1"/>
  <c r="K106" i="73"/>
  <c r="K163" i="73" s="1"/>
  <c r="S106" i="73"/>
  <c r="S163" i="73" s="1"/>
  <c r="IH75" i="62"/>
  <c r="KF75" i="62"/>
  <c r="PZ94" i="62"/>
  <c r="PZ102" i="62"/>
  <c r="MD43" i="62"/>
  <c r="E63" i="73"/>
  <c r="E120" i="73" s="1"/>
  <c r="I63" i="73"/>
  <c r="I120" i="73" s="1"/>
  <c r="M63" i="73"/>
  <c r="M120" i="73" s="1"/>
  <c r="Q63" i="73"/>
  <c r="Q120" i="73" s="1"/>
  <c r="U63" i="73"/>
  <c r="U120" i="73" s="1"/>
  <c r="E64" i="73"/>
  <c r="E121" i="73" s="1"/>
  <c r="I64" i="73"/>
  <c r="I121" i="73" s="1"/>
  <c r="M64" i="73"/>
  <c r="M121" i="73" s="1"/>
  <c r="Q64" i="73"/>
  <c r="Q121" i="73" s="1"/>
  <c r="U64" i="73"/>
  <c r="U121" i="73" s="1"/>
  <c r="E65" i="73"/>
  <c r="E122" i="73" s="1"/>
  <c r="I65" i="73"/>
  <c r="I122" i="73" s="1"/>
  <c r="M65" i="73"/>
  <c r="M122" i="73" s="1"/>
  <c r="Q65" i="73"/>
  <c r="Q122" i="73" s="1"/>
  <c r="U65" i="73"/>
  <c r="U122" i="73" s="1"/>
  <c r="E66" i="73"/>
  <c r="E123" i="73" s="1"/>
  <c r="I66" i="73"/>
  <c r="I123" i="73" s="1"/>
  <c r="M66" i="73"/>
  <c r="M123" i="73" s="1"/>
  <c r="Q66" i="73"/>
  <c r="Q123" i="73" s="1"/>
  <c r="U66" i="73"/>
  <c r="U123" i="73" s="1"/>
  <c r="E67" i="73"/>
  <c r="E124" i="73" s="1"/>
  <c r="I67" i="73"/>
  <c r="I124" i="73" s="1"/>
  <c r="M67" i="73"/>
  <c r="M124" i="73" s="1"/>
  <c r="Q67" i="73"/>
  <c r="Q124" i="73" s="1"/>
  <c r="U67" i="73"/>
  <c r="U124" i="73" s="1"/>
  <c r="E68" i="73"/>
  <c r="E125" i="73" s="1"/>
  <c r="I68" i="73"/>
  <c r="I125" i="73" s="1"/>
  <c r="M68" i="73"/>
  <c r="M125" i="73" s="1"/>
  <c r="Q68" i="73"/>
  <c r="Q125" i="73" s="1"/>
  <c r="U68" i="73"/>
  <c r="U125" i="73" s="1"/>
  <c r="E69" i="73"/>
  <c r="E126" i="73" s="1"/>
  <c r="I69" i="73"/>
  <c r="I126" i="73" s="1"/>
  <c r="M69" i="73"/>
  <c r="M126" i="73" s="1"/>
  <c r="Q69" i="73"/>
  <c r="Q126" i="73" s="1"/>
  <c r="U69" i="73"/>
  <c r="U126" i="73" s="1"/>
  <c r="E70" i="73"/>
  <c r="E127" i="73" s="1"/>
  <c r="I70" i="73"/>
  <c r="I127" i="73" s="1"/>
  <c r="M70" i="73"/>
  <c r="M127" i="73" s="1"/>
  <c r="Q70" i="73"/>
  <c r="Q127" i="73" s="1"/>
  <c r="U70" i="73"/>
  <c r="U127" i="73" s="1"/>
  <c r="E81" i="73"/>
  <c r="E138" i="73" s="1"/>
  <c r="I81" i="73"/>
  <c r="I138" i="73" s="1"/>
  <c r="M81" i="73"/>
  <c r="M138" i="73" s="1"/>
  <c r="Q81" i="73"/>
  <c r="Q138" i="73" s="1"/>
  <c r="U81" i="73"/>
  <c r="U138" i="73" s="1"/>
  <c r="E82" i="73"/>
  <c r="E139" i="73" s="1"/>
  <c r="I82" i="73"/>
  <c r="I139" i="73" s="1"/>
  <c r="M82" i="73"/>
  <c r="M139" i="73" s="1"/>
  <c r="Q82" i="73"/>
  <c r="Q139" i="73" s="1"/>
  <c r="U82" i="73"/>
  <c r="U139" i="73" s="1"/>
  <c r="E83" i="73"/>
  <c r="E140" i="73" s="1"/>
  <c r="I83" i="73"/>
  <c r="I140" i="73" s="1"/>
  <c r="M83" i="73"/>
  <c r="M140" i="73" s="1"/>
  <c r="Q83" i="73"/>
  <c r="Q140" i="73" s="1"/>
  <c r="U83" i="73"/>
  <c r="U140" i="73" s="1"/>
  <c r="E84" i="73"/>
  <c r="E141" i="73" s="1"/>
  <c r="I84" i="73"/>
  <c r="I141" i="73" s="1"/>
  <c r="M84" i="73"/>
  <c r="M141" i="73" s="1"/>
  <c r="Q84" i="73"/>
  <c r="Q141" i="73" s="1"/>
  <c r="U84" i="73"/>
  <c r="U141" i="73" s="1"/>
  <c r="E85" i="73"/>
  <c r="E142" i="73" s="1"/>
  <c r="I85" i="73"/>
  <c r="I142" i="73" s="1"/>
  <c r="M85" i="73"/>
  <c r="M142" i="73" s="1"/>
  <c r="Q85" i="73"/>
  <c r="Q142" i="73" s="1"/>
  <c r="U85" i="73"/>
  <c r="U142" i="73" s="1"/>
  <c r="E86" i="73"/>
  <c r="E143" i="73" s="1"/>
  <c r="I86" i="73"/>
  <c r="I143" i="73" s="1"/>
  <c r="M86" i="73"/>
  <c r="M143" i="73" s="1"/>
  <c r="Q86" i="73"/>
  <c r="Q143" i="73" s="1"/>
  <c r="U86" i="73"/>
  <c r="U143" i="73" s="1"/>
  <c r="E87" i="73"/>
  <c r="E144" i="73" s="1"/>
  <c r="I87" i="73"/>
  <c r="I144" i="73" s="1"/>
  <c r="M87" i="73"/>
  <c r="M144" i="73" s="1"/>
  <c r="Q87" i="73"/>
  <c r="Q144" i="73" s="1"/>
  <c r="U87" i="73"/>
  <c r="U144" i="73" s="1"/>
  <c r="E88" i="73"/>
  <c r="E145" i="73" s="1"/>
  <c r="I88" i="73"/>
  <c r="I145" i="73" s="1"/>
  <c r="M88" i="73"/>
  <c r="M145" i="73" s="1"/>
  <c r="Q88" i="73"/>
  <c r="Q145" i="73" s="1"/>
  <c r="U88" i="73"/>
  <c r="U145" i="73" s="1"/>
  <c r="E99" i="73"/>
  <c r="E156" i="73" s="1"/>
  <c r="I99" i="73"/>
  <c r="I156" i="73" s="1"/>
  <c r="M99" i="73"/>
  <c r="M156" i="73" s="1"/>
  <c r="Q99" i="73"/>
  <c r="Q156" i="73" s="1"/>
  <c r="U99" i="73"/>
  <c r="U156" i="73" s="1"/>
  <c r="G100" i="73"/>
  <c r="G157" i="73" s="1"/>
  <c r="O100" i="73"/>
  <c r="O157" i="73" s="1"/>
  <c r="W100" i="73"/>
  <c r="W157" i="73" s="1"/>
  <c r="K101" i="73"/>
  <c r="K158" i="73" s="1"/>
  <c r="S101" i="73"/>
  <c r="S158" i="73" s="1"/>
  <c r="G102" i="73"/>
  <c r="G159" i="73" s="1"/>
  <c r="O102" i="73"/>
  <c r="O159" i="73" s="1"/>
  <c r="W102" i="73"/>
  <c r="W159" i="73" s="1"/>
  <c r="EV97" i="62"/>
  <c r="VS92" i="62"/>
  <c r="VT60" i="62"/>
  <c r="VI92" i="62"/>
  <c r="VJ28" i="62"/>
  <c r="UZ44" i="62"/>
  <c r="UZ43" i="62" s="1"/>
  <c r="UY92" i="62"/>
  <c r="PS42" i="62"/>
  <c r="NA42" i="62"/>
  <c r="AS42" i="62"/>
  <c r="BC42" i="62"/>
  <c r="QM58" i="62"/>
  <c r="QW58" i="62"/>
  <c r="NK58" i="62"/>
  <c r="HG58" i="62"/>
  <c r="AS58" i="62"/>
  <c r="IK58" i="62"/>
  <c r="CG58" i="62"/>
  <c r="SU81" i="62"/>
  <c r="QC81" i="62"/>
  <c r="EE81" i="62"/>
  <c r="EO81" i="62"/>
  <c r="UP75" i="62"/>
  <c r="UP105" i="62"/>
  <c r="UP97" i="62"/>
  <c r="TB94" i="62"/>
  <c r="TA93" i="62"/>
  <c r="SR103" i="62"/>
  <c r="SR75" i="62"/>
  <c r="RX60" i="62"/>
  <c r="RX125" i="62" s="1"/>
  <c r="RW92" i="62"/>
  <c r="RM92" i="62"/>
  <c r="RN60" i="62"/>
  <c r="RN125" i="62" s="1"/>
  <c r="RC92" i="62"/>
  <c r="RD28" i="62"/>
  <c r="RD27" i="62" s="1"/>
  <c r="RD76" i="62"/>
  <c r="RD75" i="62" s="1"/>
  <c r="QC85" i="62"/>
  <c r="QT76" i="62"/>
  <c r="QT75" i="62" s="1"/>
  <c r="QT60" i="62"/>
  <c r="QT59" i="62" s="1"/>
  <c r="EO85" i="62"/>
  <c r="QJ60" i="62"/>
  <c r="PY92" i="62"/>
  <c r="PZ60" i="62"/>
  <c r="PZ125" i="62" s="1"/>
  <c r="PF60" i="62"/>
  <c r="PF75" i="62"/>
  <c r="WM46" i="62"/>
  <c r="BM46" i="62" s="1"/>
  <c r="OB76" i="62"/>
  <c r="OB75" i="62" s="1"/>
  <c r="OB60" i="62"/>
  <c r="OB59" i="62" s="1"/>
  <c r="OA92" i="62"/>
  <c r="NR60" i="62"/>
  <c r="NR59" i="62" s="1"/>
  <c r="WM51" i="62"/>
  <c r="BM51" i="62" s="1"/>
  <c r="MW92" i="62"/>
  <c r="MX28" i="62"/>
  <c r="WM56" i="62"/>
  <c r="BM56" i="62" s="1"/>
  <c r="MD76" i="62"/>
  <c r="MD75" i="62" s="1"/>
  <c r="MD60" i="62"/>
  <c r="MD59" i="62" s="1"/>
  <c r="LT28" i="62"/>
  <c r="LT125" i="62" s="1"/>
  <c r="LS92" i="62"/>
  <c r="KZ60" i="62"/>
  <c r="KZ59" i="62" s="1"/>
  <c r="KO92" i="62"/>
  <c r="KP28" i="62"/>
  <c r="KP125" i="62" s="1"/>
  <c r="JU92" i="62"/>
  <c r="JV28" i="62"/>
  <c r="JV125" i="62" s="1"/>
  <c r="WM54" i="62"/>
  <c r="BM54" i="62" s="1"/>
  <c r="JB76" i="62"/>
  <c r="JB75" i="62" s="1"/>
  <c r="JB60" i="62"/>
  <c r="JB59" i="62" s="1"/>
  <c r="WM52" i="62"/>
  <c r="BM52" i="62" s="1"/>
  <c r="IH44" i="62"/>
  <c r="IH43" i="62" s="1"/>
  <c r="IG92" i="62"/>
  <c r="HN76" i="62"/>
  <c r="HN75" i="62" s="1"/>
  <c r="HN60" i="62"/>
  <c r="HN59" i="62" s="1"/>
  <c r="HM93" i="62"/>
  <c r="WM28" i="62"/>
  <c r="BM28" i="62" s="1"/>
  <c r="SU42" i="62"/>
  <c r="WG42" i="62"/>
  <c r="QC42" i="62"/>
  <c r="KI42" i="62"/>
  <c r="EE42" i="62"/>
  <c r="KS42" i="62"/>
  <c r="EO42" i="62"/>
  <c r="VC58" i="62"/>
  <c r="SA58" i="62"/>
  <c r="VM58" i="62"/>
  <c r="SK58" i="62"/>
  <c r="PS58" i="62"/>
  <c r="OE58" i="62"/>
  <c r="LW58" i="62"/>
  <c r="IU58" i="62"/>
  <c r="FS58" i="62"/>
  <c r="CQ58" i="62"/>
  <c r="NA58" i="62"/>
  <c r="JY58" i="62"/>
  <c r="GW58" i="62"/>
  <c r="DU58" i="62"/>
  <c r="AI58" i="62"/>
  <c r="VW81" i="62"/>
  <c r="PS81" i="62"/>
  <c r="TE81" i="62"/>
  <c r="NA81" i="62"/>
  <c r="HG81" i="62"/>
  <c r="AS81" i="62"/>
  <c r="HQ81" i="62"/>
  <c r="BC81" i="62"/>
  <c r="GT105" i="62"/>
  <c r="GT99" i="62"/>
  <c r="GJ76" i="62"/>
  <c r="GJ75" i="62" s="1"/>
  <c r="GI92" i="62"/>
  <c r="GJ60" i="62"/>
  <c r="FZ76" i="62"/>
  <c r="FZ75" i="62" s="1"/>
  <c r="FZ60" i="62"/>
  <c r="FZ59" i="62" s="1"/>
  <c r="FP76" i="62"/>
  <c r="FP75" i="62" s="1"/>
  <c r="FO92" i="62"/>
  <c r="FP60" i="62"/>
  <c r="FE92" i="62"/>
  <c r="FF60" i="62"/>
  <c r="EV76" i="62"/>
  <c r="EV75" i="62" s="1"/>
  <c r="EV43" i="62"/>
  <c r="CW92" i="62"/>
  <c r="CX60" i="62"/>
  <c r="CX125" i="62" s="1"/>
  <c r="CM92" i="62"/>
  <c r="CN60" i="62"/>
  <c r="CN125" i="62" s="1"/>
  <c r="BT104" i="62"/>
  <c r="BT43" i="62"/>
  <c r="AP105" i="62"/>
  <c r="WM47" i="62"/>
  <c r="BM47" i="62" s="1"/>
  <c r="V76" i="62"/>
  <c r="V75" i="62" s="1"/>
  <c r="TY87" i="62"/>
  <c r="IK87" i="62"/>
  <c r="UI81" i="62"/>
  <c r="RG81" i="62"/>
  <c r="OE81" i="62"/>
  <c r="US81" i="62"/>
  <c r="RQ81" i="62"/>
  <c r="OO81" i="62"/>
  <c r="LW81" i="62"/>
  <c r="IU81" i="62"/>
  <c r="FS81" i="62"/>
  <c r="CQ81" i="62"/>
  <c r="MG81" i="62"/>
  <c r="JE81" i="62"/>
  <c r="GC81" i="62"/>
  <c r="DA81" i="62"/>
  <c r="O81" i="62"/>
  <c r="WJ43" i="62"/>
  <c r="WK44" i="62"/>
  <c r="WM50" i="62"/>
  <c r="BM50" i="62" s="1"/>
  <c r="WM48" i="62"/>
  <c r="BM48" i="62" s="1"/>
  <c r="WM45" i="62"/>
  <c r="BM45" i="62" s="1"/>
  <c r="WD12" i="62"/>
  <c r="WC92" i="62"/>
  <c r="UF12" i="62"/>
  <c r="UF11" i="62" s="1"/>
  <c r="UE92" i="62"/>
  <c r="TU92" i="62"/>
  <c r="TV12" i="62"/>
  <c r="TV11" i="62" s="1"/>
  <c r="TL12" i="62"/>
  <c r="TL11" i="62" s="1"/>
  <c r="TK92" i="62"/>
  <c r="TB12" i="62"/>
  <c r="TB11" i="62" s="1"/>
  <c r="TA92" i="62"/>
  <c r="SG92" i="62"/>
  <c r="SH12" i="62"/>
  <c r="SH125" i="62" s="1"/>
  <c r="QT12" i="62"/>
  <c r="QT11" i="62" s="1"/>
  <c r="QS92" i="62"/>
  <c r="QI92" i="62"/>
  <c r="QJ12" i="62"/>
  <c r="PZ11" i="62"/>
  <c r="PF12" i="62"/>
  <c r="PF11" i="62" s="1"/>
  <c r="PE92" i="62"/>
  <c r="WM14" i="62"/>
  <c r="BM14" i="62" s="1"/>
  <c r="NQ92" i="62"/>
  <c r="NR12" i="62"/>
  <c r="NR11" i="62" s="1"/>
  <c r="WM19" i="62"/>
  <c r="BM19" i="62" s="1"/>
  <c r="WM24" i="62"/>
  <c r="MM92" i="62"/>
  <c r="MN12" i="62"/>
  <c r="MN11" i="62" s="1"/>
  <c r="MD12" i="62"/>
  <c r="MD11" i="62" s="1"/>
  <c r="MC92" i="62"/>
  <c r="LJ12" i="62"/>
  <c r="LI92" i="62"/>
  <c r="KZ12" i="62"/>
  <c r="KY92" i="62"/>
  <c r="WM22" i="62"/>
  <c r="JB12" i="62"/>
  <c r="JB11" i="62" s="1"/>
  <c r="JA92" i="62"/>
  <c r="WM20" i="62"/>
  <c r="BM20" i="62" s="1"/>
  <c r="HN12" i="62"/>
  <c r="HN11" i="62" s="1"/>
  <c r="HM92" i="62"/>
  <c r="FY92" i="62"/>
  <c r="FZ12" i="62"/>
  <c r="FZ11" i="62" s="1"/>
  <c r="EV12" i="62"/>
  <c r="EV11" i="62" s="1"/>
  <c r="EU92" i="62"/>
  <c r="DQ92" i="62"/>
  <c r="DR12" i="62"/>
  <c r="DR11" i="62" s="1"/>
  <c r="AF12" i="62"/>
  <c r="AE92" i="62"/>
  <c r="WM15" i="62"/>
  <c r="BM15" i="62" s="1"/>
  <c r="V12" i="62"/>
  <c r="U92" i="62"/>
  <c r="WM16" i="62"/>
  <c r="BM16" i="62" s="1"/>
  <c r="WJ11" i="62"/>
  <c r="WK12" i="62"/>
  <c r="WM18" i="62"/>
  <c r="BM18" i="62" s="1"/>
  <c r="VT93" i="62"/>
  <c r="VT104" i="62"/>
  <c r="VJ104" i="62"/>
  <c r="UZ104" i="62"/>
  <c r="SU85" i="62"/>
  <c r="EE85" i="62"/>
  <c r="QM87" i="62"/>
  <c r="NU87" i="62"/>
  <c r="BW87" i="62"/>
  <c r="CG87" i="62"/>
  <c r="VC81" i="62"/>
  <c r="TO81" i="62"/>
  <c r="SA81" i="62"/>
  <c r="QM81" i="62"/>
  <c r="OY81" i="62"/>
  <c r="NK81" i="62"/>
  <c r="VM81" i="62"/>
  <c r="TY81" i="62"/>
  <c r="SK81" i="62"/>
  <c r="QW81" i="62"/>
  <c r="PI81" i="62"/>
  <c r="NU81" i="62"/>
  <c r="MQ81" i="62"/>
  <c r="LC81" i="62"/>
  <c r="JO81" i="62"/>
  <c r="IA81" i="62"/>
  <c r="GM81" i="62"/>
  <c r="EY81" i="62"/>
  <c r="DK81" i="62"/>
  <c r="BW81" i="62"/>
  <c r="Y81" i="62"/>
  <c r="LM81" i="62"/>
  <c r="JY81" i="62"/>
  <c r="IK81" i="62"/>
  <c r="GW81" i="62"/>
  <c r="FI81" i="62"/>
  <c r="DU81" i="62"/>
  <c r="CG81" i="62"/>
  <c r="AI81" i="62"/>
  <c r="TV104" i="62"/>
  <c r="TL75" i="62"/>
  <c r="WG85" i="62"/>
  <c r="KI85" i="62"/>
  <c r="KS85" i="62"/>
  <c r="RX104" i="62"/>
  <c r="QT104" i="62"/>
  <c r="QJ104" i="62"/>
  <c r="VW85" i="62"/>
  <c r="PS85" i="62"/>
  <c r="TE85" i="62"/>
  <c r="NA85" i="62"/>
  <c r="HG85" i="62"/>
  <c r="AS85" i="62"/>
  <c r="HQ85" i="62"/>
  <c r="BC85" i="62"/>
  <c r="TO87" i="62"/>
  <c r="NK87" i="62"/>
  <c r="QW87" i="62"/>
  <c r="LC87" i="62"/>
  <c r="EY87" i="62"/>
  <c r="LM87" i="62"/>
  <c r="FI87" i="62"/>
  <c r="WN87" i="62"/>
  <c r="MN104" i="62"/>
  <c r="MD94" i="62"/>
  <c r="MD98" i="62"/>
  <c r="MD102" i="62"/>
  <c r="LJ75" i="62"/>
  <c r="VC87" i="62"/>
  <c r="SA87" i="62"/>
  <c r="OY87" i="62"/>
  <c r="VM87" i="62"/>
  <c r="SK87" i="62"/>
  <c r="PI87" i="62"/>
  <c r="MQ87" i="62"/>
  <c r="JO87" i="62"/>
  <c r="GM87" i="62"/>
  <c r="DK87" i="62"/>
  <c r="Y87" i="62"/>
  <c r="JY87" i="62"/>
  <c r="GW87" i="62"/>
  <c r="DU87" i="62"/>
  <c r="AI87" i="62"/>
  <c r="KP104" i="62"/>
  <c r="BC89" i="62"/>
  <c r="UI85" i="62"/>
  <c r="RG85" i="62"/>
  <c r="OE85" i="62"/>
  <c r="US85" i="62"/>
  <c r="RQ85" i="62"/>
  <c r="OO85" i="62"/>
  <c r="LW85" i="62"/>
  <c r="IU85" i="62"/>
  <c r="FS85" i="62"/>
  <c r="CQ85" i="62"/>
  <c r="MG85" i="62"/>
  <c r="JE85" i="62"/>
  <c r="GC85" i="62"/>
  <c r="DA85" i="62"/>
  <c r="O85" i="62"/>
  <c r="JL97" i="62"/>
  <c r="VW87" i="62"/>
  <c r="UI87" i="62"/>
  <c r="SU87" i="62"/>
  <c r="RG87" i="62"/>
  <c r="PS87" i="62"/>
  <c r="OE87" i="62"/>
  <c r="WG87" i="62"/>
  <c r="US87" i="62"/>
  <c r="TE87" i="62"/>
  <c r="RQ87" i="62"/>
  <c r="QC87" i="62"/>
  <c r="OO87" i="62"/>
  <c r="NA87" i="62"/>
  <c r="LW87" i="62"/>
  <c r="KI87" i="62"/>
  <c r="IU87" i="62"/>
  <c r="HG87" i="62"/>
  <c r="FS87" i="62"/>
  <c r="EE87" i="62"/>
  <c r="CQ87" i="62"/>
  <c r="AS87" i="62"/>
  <c r="MG87" i="62"/>
  <c r="KS87" i="62"/>
  <c r="JE87" i="62"/>
  <c r="HQ87" i="62"/>
  <c r="GC87" i="62"/>
  <c r="EO87" i="62"/>
  <c r="DA87" i="62"/>
  <c r="BC87" i="62"/>
  <c r="HD104" i="62"/>
  <c r="QW89" i="62"/>
  <c r="FI89" i="62"/>
  <c r="VC85" i="62"/>
  <c r="TO85" i="62"/>
  <c r="SA85" i="62"/>
  <c r="QM85" i="62"/>
  <c r="OY85" i="62"/>
  <c r="NK85" i="62"/>
  <c r="VM85" i="62"/>
  <c r="TY85" i="62"/>
  <c r="SK85" i="62"/>
  <c r="QW85" i="62"/>
  <c r="PI85" i="62"/>
  <c r="NU85" i="62"/>
  <c r="MQ85" i="62"/>
  <c r="LC85" i="62"/>
  <c r="JO85" i="62"/>
  <c r="IA85" i="62"/>
  <c r="GM85" i="62"/>
  <c r="EY85" i="62"/>
  <c r="DK85" i="62"/>
  <c r="BW85" i="62"/>
  <c r="Y85" i="62"/>
  <c r="LM85" i="62"/>
  <c r="JY85" i="62"/>
  <c r="IK85" i="62"/>
  <c r="GW85" i="62"/>
  <c r="FI85" i="62"/>
  <c r="DU85" i="62"/>
  <c r="CG85" i="62"/>
  <c r="AI85" i="62"/>
  <c r="FF104" i="62"/>
  <c r="EB104" i="62"/>
  <c r="DH75" i="62"/>
  <c r="CX104" i="62"/>
  <c r="BT75" i="62"/>
  <c r="AZ75" i="62"/>
  <c r="VT103" i="62"/>
  <c r="VJ95" i="62"/>
  <c r="VJ99" i="62"/>
  <c r="VJ103" i="62"/>
  <c r="UZ95" i="62"/>
  <c r="UZ99" i="62"/>
  <c r="UZ103" i="62"/>
  <c r="UP103" i="62"/>
  <c r="VW58" i="62"/>
  <c r="UI58" i="62"/>
  <c r="SU58" i="62"/>
  <c r="RG58" i="62"/>
  <c r="WG58" i="62"/>
  <c r="US58" i="62"/>
  <c r="TE58" i="62"/>
  <c r="RQ58" i="62"/>
  <c r="QC58" i="62"/>
  <c r="PI58" i="62"/>
  <c r="OO58" i="62"/>
  <c r="NU58" i="62"/>
  <c r="MQ58" i="62"/>
  <c r="LC58" i="62"/>
  <c r="JO58" i="62"/>
  <c r="IA58" i="62"/>
  <c r="GM58" i="62"/>
  <c r="EY58" i="62"/>
  <c r="DK58" i="62"/>
  <c r="BW58" i="62"/>
  <c r="Y58" i="62"/>
  <c r="MG58" i="62"/>
  <c r="KS58" i="62"/>
  <c r="JE58" i="62"/>
  <c r="HQ58" i="62"/>
  <c r="GC58" i="62"/>
  <c r="EO58" i="62"/>
  <c r="DA58" i="62"/>
  <c r="BC58" i="62"/>
  <c r="UF95" i="62"/>
  <c r="UF99" i="62"/>
  <c r="UF103" i="62"/>
  <c r="TV95" i="62"/>
  <c r="TV99" i="62"/>
  <c r="TV103" i="62"/>
  <c r="TL97" i="62"/>
  <c r="RX95" i="62"/>
  <c r="RX99" i="62"/>
  <c r="RX103" i="62"/>
  <c r="RN95" i="62"/>
  <c r="RN99" i="62"/>
  <c r="RN103" i="62"/>
  <c r="QT95" i="62"/>
  <c r="QT99" i="62"/>
  <c r="QT103" i="62"/>
  <c r="QJ95" i="62"/>
  <c r="QJ99" i="62"/>
  <c r="QJ103" i="62"/>
  <c r="PZ95" i="62"/>
  <c r="PP99" i="62"/>
  <c r="PP103" i="62"/>
  <c r="NR95" i="62"/>
  <c r="NR99" i="62"/>
  <c r="NR103" i="62"/>
  <c r="MN95" i="62"/>
  <c r="MN99" i="62"/>
  <c r="MN103" i="62"/>
  <c r="LJ96" i="62"/>
  <c r="KP95" i="62"/>
  <c r="KP99" i="62"/>
  <c r="KP103" i="62"/>
  <c r="JL96" i="62"/>
  <c r="JL100" i="62"/>
  <c r="JL104" i="62"/>
  <c r="JL95" i="62"/>
  <c r="JL103" i="62"/>
  <c r="JB95" i="62"/>
  <c r="JB99" i="62"/>
  <c r="JB103" i="62"/>
  <c r="IR104" i="62"/>
  <c r="IR101" i="62"/>
  <c r="GT97" i="62"/>
  <c r="GT101" i="62"/>
  <c r="FP95" i="62"/>
  <c r="FP99" i="62"/>
  <c r="FP103" i="62"/>
  <c r="EV105" i="62"/>
  <c r="EV104" i="62"/>
  <c r="CD95" i="62"/>
  <c r="CD99" i="62"/>
  <c r="CD103" i="62"/>
  <c r="VT97" i="62"/>
  <c r="VT101" i="62"/>
  <c r="VJ93" i="62"/>
  <c r="VJ97" i="62"/>
  <c r="VJ101" i="62"/>
  <c r="UZ93" i="62"/>
  <c r="UZ97" i="62"/>
  <c r="UZ101" i="62"/>
  <c r="UP43" i="62"/>
  <c r="UF93" i="62"/>
  <c r="UF97" i="62"/>
  <c r="UF101" i="62"/>
  <c r="TV93" i="62"/>
  <c r="TV97" i="62"/>
  <c r="TV101" i="62"/>
  <c r="TL43" i="62"/>
  <c r="SH95" i="62"/>
  <c r="SH103" i="62"/>
  <c r="RX93" i="62"/>
  <c r="RX97" i="62"/>
  <c r="RX101" i="62"/>
  <c r="QT93" i="62"/>
  <c r="QT97" i="62"/>
  <c r="QT101" i="62"/>
  <c r="QJ93" i="62"/>
  <c r="QJ97" i="62"/>
  <c r="QJ101" i="62"/>
  <c r="PP93" i="62"/>
  <c r="PP97" i="62"/>
  <c r="PP101" i="62"/>
  <c r="OB93" i="62"/>
  <c r="OB97" i="62"/>
  <c r="OB101" i="62"/>
  <c r="NH93" i="62"/>
  <c r="NH97" i="62"/>
  <c r="NH101" i="62"/>
  <c r="LT93" i="62"/>
  <c r="LT97" i="62"/>
  <c r="LT101" i="62"/>
  <c r="UI42" i="62"/>
  <c r="RG42" i="62"/>
  <c r="OE42" i="62"/>
  <c r="US42" i="62"/>
  <c r="RQ42" i="62"/>
  <c r="OO42" i="62"/>
  <c r="LW42" i="62"/>
  <c r="IU42" i="62"/>
  <c r="FS42" i="62"/>
  <c r="CQ42" i="62"/>
  <c r="MG42" i="62"/>
  <c r="JE42" i="62"/>
  <c r="GC42" i="62"/>
  <c r="DA42" i="62"/>
  <c r="O42" i="62"/>
  <c r="KF43" i="62"/>
  <c r="JV97" i="62"/>
  <c r="JV101" i="62"/>
  <c r="JB93" i="62"/>
  <c r="JB97" i="62"/>
  <c r="JB101" i="62"/>
  <c r="VC42" i="62"/>
  <c r="TO42" i="62"/>
  <c r="SA42" i="62"/>
  <c r="QM42" i="62"/>
  <c r="OY42" i="62"/>
  <c r="NK42" i="62"/>
  <c r="VM42" i="62"/>
  <c r="TY42" i="62"/>
  <c r="SK42" i="62"/>
  <c r="QW42" i="62"/>
  <c r="PI42" i="62"/>
  <c r="NU42" i="62"/>
  <c r="MQ42" i="62"/>
  <c r="LC42" i="62"/>
  <c r="JO42" i="62"/>
  <c r="IA42" i="62"/>
  <c r="GM42" i="62"/>
  <c r="EY42" i="62"/>
  <c r="DK42" i="62"/>
  <c r="BW42" i="62"/>
  <c r="Y42" i="62"/>
  <c r="LM42" i="62"/>
  <c r="JY42" i="62"/>
  <c r="IK42" i="62"/>
  <c r="GW42" i="62"/>
  <c r="FI42" i="62"/>
  <c r="DU42" i="62"/>
  <c r="CG42" i="62"/>
  <c r="AI42" i="62"/>
  <c r="FZ93" i="62"/>
  <c r="FZ97" i="62"/>
  <c r="FZ101" i="62"/>
  <c r="EV101" i="62"/>
  <c r="EV99" i="62"/>
  <c r="EV103" i="62"/>
  <c r="EV95" i="62"/>
  <c r="EB93" i="62"/>
  <c r="EB97" i="62"/>
  <c r="EB101" i="62"/>
  <c r="DR93" i="62"/>
  <c r="DR97" i="62"/>
  <c r="DR101" i="62"/>
  <c r="HN93" i="62"/>
  <c r="HN97" i="62"/>
  <c r="HN101" i="62"/>
  <c r="CX93" i="62"/>
  <c r="CX97" i="62"/>
  <c r="CX101" i="62"/>
  <c r="CD104" i="62"/>
  <c r="UP99" i="62"/>
  <c r="TL101" i="62"/>
  <c r="TL105" i="62"/>
  <c r="TL94" i="62"/>
  <c r="TL102" i="62"/>
  <c r="RD94" i="62"/>
  <c r="RD102" i="62"/>
  <c r="PZ99" i="62"/>
  <c r="PZ98" i="62"/>
  <c r="LJ95" i="62"/>
  <c r="LJ103" i="62"/>
  <c r="IR97" i="62"/>
  <c r="IR105" i="62"/>
  <c r="GJ96" i="62"/>
  <c r="GJ104" i="62"/>
  <c r="CN95" i="62"/>
  <c r="CN99" i="62"/>
  <c r="CN103" i="62"/>
  <c r="V102" i="62"/>
  <c r="Y26" i="62"/>
  <c r="AS26" i="62"/>
  <c r="BW26" i="62"/>
  <c r="CQ26" i="62"/>
  <c r="DK26" i="62"/>
  <c r="EE26" i="62"/>
  <c r="EY26" i="62"/>
  <c r="FS26" i="62"/>
  <c r="GM26" i="62"/>
  <c r="HG26" i="62"/>
  <c r="IA26" i="62"/>
  <c r="IU26" i="62"/>
  <c r="JO26" i="62"/>
  <c r="KI26" i="62"/>
  <c r="LC26" i="62"/>
  <c r="LW26" i="62"/>
  <c r="MQ26" i="62"/>
  <c r="NK26" i="62"/>
  <c r="NU26" i="62"/>
  <c r="OE26" i="62"/>
  <c r="OO26" i="62"/>
  <c r="OY26" i="62"/>
  <c r="PI26" i="62"/>
  <c r="PS26" i="62"/>
  <c r="QC26" i="62"/>
  <c r="QM26" i="62"/>
  <c r="QW26" i="62"/>
  <c r="RG26" i="62"/>
  <c r="RQ26" i="62"/>
  <c r="SA26" i="62"/>
  <c r="SK26" i="62"/>
  <c r="SU26" i="62"/>
  <c r="O26" i="62"/>
  <c r="AI26" i="62"/>
  <c r="BC26" i="62"/>
  <c r="CG26" i="62"/>
  <c r="DA26" i="62"/>
  <c r="DU26" i="62"/>
  <c r="EO26" i="62"/>
  <c r="FI26" i="62"/>
  <c r="GC26" i="62"/>
  <c r="GW26" i="62"/>
  <c r="HQ26" i="62"/>
  <c r="IK26" i="62"/>
  <c r="JE26" i="62"/>
  <c r="JY26" i="62"/>
  <c r="KS26" i="62"/>
  <c r="LM26" i="62"/>
  <c r="MG26" i="62"/>
  <c r="NA26" i="62"/>
  <c r="TE26" i="62"/>
  <c r="TO26" i="62"/>
  <c r="TY26" i="62"/>
  <c r="UI26" i="62"/>
  <c r="US26" i="62"/>
  <c r="VC26" i="62"/>
  <c r="VM26" i="62"/>
  <c r="VW26" i="62"/>
  <c r="WG26" i="62"/>
  <c r="WN26" i="62"/>
  <c r="WD90" i="62"/>
  <c r="WF42" i="62"/>
  <c r="WD43" i="62"/>
  <c r="WF10" i="62"/>
  <c r="WM90" i="62"/>
  <c r="BM90" i="62" s="1"/>
  <c r="VV10" i="62"/>
  <c r="VT90" i="62"/>
  <c r="VT43" i="62"/>
  <c r="VV42" i="62"/>
  <c r="VV26" i="62"/>
  <c r="VT105" i="62"/>
  <c r="VT96" i="62"/>
  <c r="VT100" i="62"/>
  <c r="VT75" i="62"/>
  <c r="VV74" i="62"/>
  <c r="VV58" i="62"/>
  <c r="VT94" i="62"/>
  <c r="VT102" i="62"/>
  <c r="VJ11" i="62"/>
  <c r="VL10" i="62"/>
  <c r="VJ90" i="62"/>
  <c r="VJ43" i="62"/>
  <c r="VL42" i="62"/>
  <c r="VL26" i="62"/>
  <c r="VJ105" i="62"/>
  <c r="VJ96" i="62"/>
  <c r="VJ100" i="62"/>
  <c r="VJ75" i="62"/>
  <c r="VL74" i="62"/>
  <c r="VL58" i="62"/>
  <c r="VJ59" i="62"/>
  <c r="VJ94" i="62"/>
  <c r="VJ98" i="62"/>
  <c r="VJ102" i="62"/>
  <c r="UZ11" i="62"/>
  <c r="VB10" i="62"/>
  <c r="UZ90" i="62"/>
  <c r="VB42" i="62"/>
  <c r="VB26" i="62"/>
  <c r="UZ96" i="62"/>
  <c r="UZ100" i="62"/>
  <c r="UZ75" i="62"/>
  <c r="VB74" i="62"/>
  <c r="VB58" i="62"/>
  <c r="UZ59" i="62"/>
  <c r="UZ105" i="62"/>
  <c r="UZ94" i="62"/>
  <c r="UZ102" i="62"/>
  <c r="UR58" i="62"/>
  <c r="UP95" i="62"/>
  <c r="UP94" i="62"/>
  <c r="UP98" i="62"/>
  <c r="UP102" i="62"/>
  <c r="UR26" i="62"/>
  <c r="UP27" i="62"/>
  <c r="UR90" i="62"/>
  <c r="UP96" i="62"/>
  <c r="UP100" i="62"/>
  <c r="UH10" i="62"/>
  <c r="UF90" i="62"/>
  <c r="UF43" i="62"/>
  <c r="UH42" i="62"/>
  <c r="UH26" i="62"/>
  <c r="UF104" i="62"/>
  <c r="UF105" i="62"/>
  <c r="UF96" i="62"/>
  <c r="UF100" i="62"/>
  <c r="UF75" i="62"/>
  <c r="UH74" i="62"/>
  <c r="UH58" i="62"/>
  <c r="UF59" i="62"/>
  <c r="UF94" i="62"/>
  <c r="UF98" i="62"/>
  <c r="UF102" i="62"/>
  <c r="TX10" i="62"/>
  <c r="TV90" i="62"/>
  <c r="TV43" i="62"/>
  <c r="TX42" i="62"/>
  <c r="TX26" i="62"/>
  <c r="TV105" i="62"/>
  <c r="TV96" i="62"/>
  <c r="TV100" i="62"/>
  <c r="TV75" i="62"/>
  <c r="TX74" i="62"/>
  <c r="TX58" i="62"/>
  <c r="TV59" i="62"/>
  <c r="TV94" i="62"/>
  <c r="TV98" i="62"/>
  <c r="TV102" i="62"/>
  <c r="TL90" i="62"/>
  <c r="TL99" i="62"/>
  <c r="TN58" i="62"/>
  <c r="TN26" i="62"/>
  <c r="TL100" i="62"/>
  <c r="TL95" i="62"/>
  <c r="TL103" i="62"/>
  <c r="TD10" i="62"/>
  <c r="TD42" i="62"/>
  <c r="TB43" i="62"/>
  <c r="TD74" i="62"/>
  <c r="TB101" i="62"/>
  <c r="TB102" i="62"/>
  <c r="TB104" i="62"/>
  <c r="TB99" i="62"/>
  <c r="TB90" i="62"/>
  <c r="TB105" i="62"/>
  <c r="TB97" i="62"/>
  <c r="TB96" i="62"/>
  <c r="TB100" i="62"/>
  <c r="TB103" i="62"/>
  <c r="TB95" i="62"/>
  <c r="ST90" i="62"/>
  <c r="SR94" i="62"/>
  <c r="SR98" i="62"/>
  <c r="SR102" i="62"/>
  <c r="SR97" i="62"/>
  <c r="SR105" i="62"/>
  <c r="ST58" i="62"/>
  <c r="SR59" i="62"/>
  <c r="ST26" i="62"/>
  <c r="SR93" i="62"/>
  <c r="SR101" i="62"/>
  <c r="SH90" i="62"/>
  <c r="SJ74" i="62"/>
  <c r="SH101" i="62"/>
  <c r="SH96" i="62"/>
  <c r="SH100" i="62"/>
  <c r="SH104" i="62"/>
  <c r="SJ10" i="62"/>
  <c r="SJ42" i="62"/>
  <c r="SH43" i="62"/>
  <c r="SH105" i="62"/>
  <c r="SH97" i="62"/>
  <c r="SH94" i="62"/>
  <c r="SH102" i="62"/>
  <c r="RX11" i="62"/>
  <c r="RZ10" i="62"/>
  <c r="RX90" i="62"/>
  <c r="RX43" i="62"/>
  <c r="RZ42" i="62"/>
  <c r="RZ26" i="62"/>
  <c r="RX27" i="62"/>
  <c r="RX105" i="62"/>
  <c r="RX96" i="62"/>
  <c r="RX100" i="62"/>
  <c r="RX75" i="62"/>
  <c r="RZ74" i="62"/>
  <c r="RZ58" i="62"/>
  <c r="RX94" i="62"/>
  <c r="RX98" i="62"/>
  <c r="RX102" i="62"/>
  <c r="RN11" i="62"/>
  <c r="RP10" i="62"/>
  <c r="RN90" i="62"/>
  <c r="RN43" i="62"/>
  <c r="RP42" i="62"/>
  <c r="RP26" i="62"/>
  <c r="RN104" i="62"/>
  <c r="RN93" i="62"/>
  <c r="RN97" i="62"/>
  <c r="RN101" i="62"/>
  <c r="RN105" i="62"/>
  <c r="RN100" i="62"/>
  <c r="RN75" i="62"/>
  <c r="RP74" i="62"/>
  <c r="RP58" i="62"/>
  <c r="RN94" i="62"/>
  <c r="RN98" i="62"/>
  <c r="RN102" i="62"/>
  <c r="RF74" i="62"/>
  <c r="RF58" i="62"/>
  <c r="RD59" i="62"/>
  <c r="RD95" i="62"/>
  <c r="RD99" i="62"/>
  <c r="RD103" i="62"/>
  <c r="RD96" i="62"/>
  <c r="RD11" i="62"/>
  <c r="RF10" i="62"/>
  <c r="RD90" i="62"/>
  <c r="RD43" i="62"/>
  <c r="RF42" i="62"/>
  <c r="RF26" i="62"/>
  <c r="RD104" i="62"/>
  <c r="RD93" i="62"/>
  <c r="RD97" i="62"/>
  <c r="RD101" i="62"/>
  <c r="RD105" i="62"/>
  <c r="RD100" i="62"/>
  <c r="QV10" i="62"/>
  <c r="QT90" i="62"/>
  <c r="QT43" i="62"/>
  <c r="QV42" i="62"/>
  <c r="QV26" i="62"/>
  <c r="QT105" i="62"/>
  <c r="QT96" i="62"/>
  <c r="QT100" i="62"/>
  <c r="QV74" i="62"/>
  <c r="QV58" i="62"/>
  <c r="QT94" i="62"/>
  <c r="QT98" i="62"/>
  <c r="QT102" i="62"/>
  <c r="QJ43" i="62"/>
  <c r="QL42" i="62"/>
  <c r="QL26" i="62"/>
  <c r="QJ27" i="62"/>
  <c r="QJ11" i="62"/>
  <c r="QL10" i="62"/>
  <c r="QJ90" i="62"/>
  <c r="QJ92" i="62"/>
  <c r="QJ96" i="62"/>
  <c r="QJ100" i="62"/>
  <c r="QJ75" i="62"/>
  <c r="QL74" i="62"/>
  <c r="QL58" i="62"/>
  <c r="QJ59" i="62"/>
  <c r="QJ105" i="62"/>
  <c r="QJ94" i="62"/>
  <c r="QJ98" i="62"/>
  <c r="QJ102" i="62"/>
  <c r="PZ97" i="62"/>
  <c r="PZ105" i="62"/>
  <c r="QB58" i="62"/>
  <c r="QB26" i="62"/>
  <c r="PZ27" i="62"/>
  <c r="QB90" i="62"/>
  <c r="PZ103" i="62"/>
  <c r="PZ96" i="62"/>
  <c r="PZ100" i="62"/>
  <c r="PZ101" i="62"/>
  <c r="PR10" i="62"/>
  <c r="PP90" i="62"/>
  <c r="PP43" i="62"/>
  <c r="PR42" i="62"/>
  <c r="PR26" i="62"/>
  <c r="PP27" i="62"/>
  <c r="PP104" i="62"/>
  <c r="PP105" i="62"/>
  <c r="PP92" i="62"/>
  <c r="PP96" i="62"/>
  <c r="PP100" i="62"/>
  <c r="PP75" i="62"/>
  <c r="PR74" i="62"/>
  <c r="PR58" i="62"/>
  <c r="PP59" i="62"/>
  <c r="PP94" i="62"/>
  <c r="PP98" i="62"/>
  <c r="PP102" i="62"/>
  <c r="PF90" i="62"/>
  <c r="PH58" i="62"/>
  <c r="PH26" i="62"/>
  <c r="PF27" i="62"/>
  <c r="PF95" i="62"/>
  <c r="PF103" i="62"/>
  <c r="PF96" i="62"/>
  <c r="PF100" i="62"/>
  <c r="PF99" i="62"/>
  <c r="PF94" i="62"/>
  <c r="PF98" i="62"/>
  <c r="PF102" i="62"/>
  <c r="OX10" i="62"/>
  <c r="OV90" i="62"/>
  <c r="OV94" i="62"/>
  <c r="OV98" i="62"/>
  <c r="OV102" i="62"/>
  <c r="OV97" i="62"/>
  <c r="OV101" i="62"/>
  <c r="OV105" i="62"/>
  <c r="OV75" i="62"/>
  <c r="OX74" i="62"/>
  <c r="OX58" i="62"/>
  <c r="OV59" i="62"/>
  <c r="OV43" i="62"/>
  <c r="OX42" i="62"/>
  <c r="OX26" i="62"/>
  <c r="OV92" i="62"/>
  <c r="OV100" i="62"/>
  <c r="OV95" i="62"/>
  <c r="OV99" i="62"/>
  <c r="OV103" i="62"/>
  <c r="IR93" i="62"/>
  <c r="IR75" i="62"/>
  <c r="AP11" i="62"/>
  <c r="AP94" i="62"/>
  <c r="AP96" i="62"/>
  <c r="AP98" i="62"/>
  <c r="AP100" i="62"/>
  <c r="AP102" i="62"/>
  <c r="AP104" i="62"/>
  <c r="AZ105" i="62"/>
  <c r="AZ92" i="62"/>
  <c r="AZ96" i="62"/>
  <c r="AZ98" i="62"/>
  <c r="AZ100" i="62"/>
  <c r="AZ102" i="62"/>
  <c r="AZ104" i="62"/>
  <c r="AF94" i="62"/>
  <c r="AF96" i="62"/>
  <c r="AF98" i="62"/>
  <c r="AF100" i="62"/>
  <c r="AF102" i="62"/>
  <c r="AF104" i="62"/>
  <c r="AZ93" i="62"/>
  <c r="AZ97" i="62"/>
  <c r="AZ101" i="62"/>
  <c r="AF105" i="62"/>
  <c r="AF97" i="62"/>
  <c r="AF99" i="62"/>
  <c r="AF101" i="62"/>
  <c r="AF103" i="62"/>
  <c r="V105" i="62"/>
  <c r="AP95" i="62"/>
  <c r="AP97" i="62"/>
  <c r="AP99" i="62"/>
  <c r="AP101" i="62"/>
  <c r="AP103" i="62"/>
  <c r="V94" i="62"/>
  <c r="V96" i="62"/>
  <c r="V100" i="62"/>
  <c r="V104" i="62"/>
  <c r="L43" i="62"/>
  <c r="AF43" i="62"/>
  <c r="AZ43" i="62"/>
  <c r="CD93" i="62"/>
  <c r="CD97" i="62"/>
  <c r="CD101" i="62"/>
  <c r="CN104" i="62"/>
  <c r="CN93" i="62"/>
  <c r="CN97" i="62"/>
  <c r="CN101" i="62"/>
  <c r="CX95" i="62"/>
  <c r="CX99" i="62"/>
  <c r="CX103" i="62"/>
  <c r="DH97" i="62"/>
  <c r="DH105" i="62"/>
  <c r="DH92" i="62"/>
  <c r="DR104" i="62"/>
  <c r="DR95" i="62"/>
  <c r="DR103" i="62"/>
  <c r="EB95" i="62"/>
  <c r="EB99" i="62"/>
  <c r="EB103" i="62"/>
  <c r="EL104" i="62"/>
  <c r="EL93" i="62"/>
  <c r="EL97" i="62"/>
  <c r="EL101" i="62"/>
  <c r="EL105" i="62"/>
  <c r="GT11" i="62"/>
  <c r="GT90" i="62"/>
  <c r="GV90" i="62" s="1"/>
  <c r="IR103" i="62"/>
  <c r="IR95" i="62"/>
  <c r="JL75" i="62"/>
  <c r="KF99" i="62"/>
  <c r="KF94" i="62"/>
  <c r="KF98" i="62"/>
  <c r="KF102" i="62"/>
  <c r="AZ95" i="62"/>
  <c r="AZ99" i="62"/>
  <c r="AZ103" i="62"/>
  <c r="V93" i="62"/>
  <c r="V95" i="62"/>
  <c r="V97" i="62"/>
  <c r="V99" i="62"/>
  <c r="V101" i="62"/>
  <c r="V103" i="62"/>
  <c r="AH90" i="62"/>
  <c r="FF93" i="62"/>
  <c r="FF97" i="62"/>
  <c r="FF99" i="62"/>
  <c r="FF101" i="62"/>
  <c r="FF103" i="62"/>
  <c r="FP93" i="62"/>
  <c r="FP97" i="62"/>
  <c r="FP101" i="62"/>
  <c r="FZ95" i="62"/>
  <c r="FZ99" i="62"/>
  <c r="FZ103" i="62"/>
  <c r="HD93" i="62"/>
  <c r="HD95" i="62"/>
  <c r="HD97" i="62"/>
  <c r="HD99" i="62"/>
  <c r="HD101" i="62"/>
  <c r="HD103" i="62"/>
  <c r="HN95" i="62"/>
  <c r="HN99" i="62"/>
  <c r="HN103" i="62"/>
  <c r="IH95" i="62"/>
  <c r="IH103" i="62"/>
  <c r="JB104" i="62"/>
  <c r="JV104" i="62"/>
  <c r="JV99" i="62"/>
  <c r="JV103" i="62"/>
  <c r="KF95" i="62"/>
  <c r="KF103" i="62"/>
  <c r="KF11" i="62"/>
  <c r="KP93" i="62"/>
  <c r="KP97" i="62"/>
  <c r="KP101" i="62"/>
  <c r="KZ95" i="62"/>
  <c r="KZ103" i="62"/>
  <c r="LJ99" i="62"/>
  <c r="LT104" i="62"/>
  <c r="LT95" i="62"/>
  <c r="LT99" i="62"/>
  <c r="LT103" i="62"/>
  <c r="MD95" i="62"/>
  <c r="MD103" i="62"/>
  <c r="MN93" i="62"/>
  <c r="MN97" i="62"/>
  <c r="MN101" i="62"/>
  <c r="MX98" i="62"/>
  <c r="NH95" i="62"/>
  <c r="NH99" i="62"/>
  <c r="NH103" i="62"/>
  <c r="NR104" i="62"/>
  <c r="NR93" i="62"/>
  <c r="NR97" i="62"/>
  <c r="NR101" i="62"/>
  <c r="OB95" i="62"/>
  <c r="OB99" i="62"/>
  <c r="OB103" i="62"/>
  <c r="OL98" i="62"/>
  <c r="OL75" i="62"/>
  <c r="ON74" i="62"/>
  <c r="ON58" i="62"/>
  <c r="OL59" i="62"/>
  <c r="OL95" i="62"/>
  <c r="OL99" i="62"/>
  <c r="OL103" i="62"/>
  <c r="OL96" i="62"/>
  <c r="OL11" i="62"/>
  <c r="ON10" i="62"/>
  <c r="OL90" i="62"/>
  <c r="OL43" i="62"/>
  <c r="ON42" i="62"/>
  <c r="ON26" i="62"/>
  <c r="OL102" i="62"/>
  <c r="OL104" i="62"/>
  <c r="OL97" i="62"/>
  <c r="OL101" i="62"/>
  <c r="OL105" i="62"/>
  <c r="OL92" i="62"/>
  <c r="OB11" i="62"/>
  <c r="OD10" i="62"/>
  <c r="OB90" i="62"/>
  <c r="OB43" i="62"/>
  <c r="OD42" i="62"/>
  <c r="OD26" i="62"/>
  <c r="OB104" i="62"/>
  <c r="OB105" i="62"/>
  <c r="OB96" i="62"/>
  <c r="OB100" i="62"/>
  <c r="OD74" i="62"/>
  <c r="OD58" i="62"/>
  <c r="OB94" i="62"/>
  <c r="OB98" i="62"/>
  <c r="OB102" i="62"/>
  <c r="NT10" i="62"/>
  <c r="NR90" i="62"/>
  <c r="NR43" i="62"/>
  <c r="NT42" i="62"/>
  <c r="NT26" i="62"/>
  <c r="NR105" i="62"/>
  <c r="NR96" i="62"/>
  <c r="NR100" i="62"/>
  <c r="NR75" i="62"/>
  <c r="NT74" i="62"/>
  <c r="NT58" i="62"/>
  <c r="NR94" i="62"/>
  <c r="NR102" i="62"/>
  <c r="NH11" i="62"/>
  <c r="NJ10" i="62"/>
  <c r="NH90" i="62"/>
  <c r="NH43" i="62"/>
  <c r="NJ42" i="62"/>
  <c r="NJ26" i="62"/>
  <c r="NH27" i="62"/>
  <c r="NH104" i="62"/>
  <c r="NH105" i="62"/>
  <c r="NH96" i="62"/>
  <c r="NH100" i="62"/>
  <c r="NH75" i="62"/>
  <c r="NJ74" i="62"/>
  <c r="NJ58" i="62"/>
  <c r="NH94" i="62"/>
  <c r="NH102" i="62"/>
  <c r="MX75" i="62"/>
  <c r="MZ74" i="62"/>
  <c r="MZ58" i="62"/>
  <c r="MX59" i="62"/>
  <c r="MX95" i="62"/>
  <c r="MX99" i="62"/>
  <c r="MX103" i="62"/>
  <c r="MX96" i="62"/>
  <c r="MX11" i="62"/>
  <c r="MZ10" i="62"/>
  <c r="MX90" i="62"/>
  <c r="MX43" i="62"/>
  <c r="MZ42" i="62"/>
  <c r="MZ26" i="62"/>
  <c r="MX104" i="62"/>
  <c r="MX93" i="62"/>
  <c r="MX97" i="62"/>
  <c r="MX101" i="62"/>
  <c r="MX105" i="62"/>
  <c r="MX100" i="62"/>
  <c r="MN43" i="62"/>
  <c r="MP42" i="62"/>
  <c r="MP26" i="62"/>
  <c r="MP10" i="62"/>
  <c r="MN90" i="62"/>
  <c r="MN96" i="62"/>
  <c r="MN100" i="62"/>
  <c r="MN75" i="62"/>
  <c r="MP74" i="62"/>
  <c r="MP58" i="62"/>
  <c r="MN59" i="62"/>
  <c r="MN105" i="62"/>
  <c r="MN94" i="62"/>
  <c r="MN98" i="62"/>
  <c r="MN102" i="62"/>
  <c r="MD97" i="62"/>
  <c r="MD105" i="62"/>
  <c r="MF58" i="62"/>
  <c r="MF26" i="62"/>
  <c r="MD27" i="62"/>
  <c r="MF90" i="62"/>
  <c r="MD96" i="62"/>
  <c r="MD100" i="62"/>
  <c r="MD93" i="62"/>
  <c r="MD101" i="62"/>
  <c r="LT43" i="62"/>
  <c r="LV42" i="62"/>
  <c r="LV26" i="62"/>
  <c r="LT11" i="62"/>
  <c r="LV10" i="62"/>
  <c r="LT90" i="62"/>
  <c r="LT96" i="62"/>
  <c r="LT100" i="62"/>
  <c r="LT75" i="62"/>
  <c r="LV74" i="62"/>
  <c r="LV58" i="62"/>
  <c r="LT59" i="62"/>
  <c r="LT105" i="62"/>
  <c r="LT94" i="62"/>
  <c r="LT98" i="62"/>
  <c r="LT102" i="62"/>
  <c r="LL90" i="62"/>
  <c r="LJ94" i="62"/>
  <c r="LJ98" i="62"/>
  <c r="LJ102" i="62"/>
  <c r="LJ97" i="62"/>
  <c r="LJ105" i="62"/>
  <c r="LL58" i="62"/>
  <c r="LJ59" i="62"/>
  <c r="LL26" i="62"/>
  <c r="LJ27" i="62"/>
  <c r="LJ101" i="62"/>
  <c r="LB10" i="62"/>
  <c r="LB42" i="62"/>
  <c r="LB74" i="62"/>
  <c r="KZ75" i="62"/>
  <c r="KZ90" i="62"/>
  <c r="KZ105" i="62"/>
  <c r="KZ97" i="62"/>
  <c r="KZ94" i="62"/>
  <c r="KZ102" i="62"/>
  <c r="KZ99" i="62"/>
  <c r="KZ101" i="62"/>
  <c r="KZ96" i="62"/>
  <c r="KZ100" i="62"/>
  <c r="KZ104" i="62"/>
  <c r="KP43" i="62"/>
  <c r="KR42" i="62"/>
  <c r="KR26" i="62"/>
  <c r="KP11" i="62"/>
  <c r="KR10" i="62"/>
  <c r="KP90" i="62"/>
  <c r="KP96" i="62"/>
  <c r="KP100" i="62"/>
  <c r="KP75" i="62"/>
  <c r="KR74" i="62"/>
  <c r="KR58" i="62"/>
  <c r="KP105" i="62"/>
  <c r="KP94" i="62"/>
  <c r="KP98" i="62"/>
  <c r="KP102" i="62"/>
  <c r="KF97" i="62"/>
  <c r="KF105" i="62"/>
  <c r="KH58" i="62"/>
  <c r="KF59" i="62"/>
  <c r="KH26" i="62"/>
  <c r="KF27" i="62"/>
  <c r="KH90" i="62"/>
  <c r="KF92" i="62"/>
  <c r="KF96" i="62"/>
  <c r="KF100" i="62"/>
  <c r="KF93" i="62"/>
  <c r="KF101" i="62"/>
  <c r="JV43" i="62"/>
  <c r="JX42" i="62"/>
  <c r="JX26" i="62"/>
  <c r="JX10" i="62"/>
  <c r="JV90" i="62"/>
  <c r="JV96" i="62"/>
  <c r="JV100" i="62"/>
  <c r="JV75" i="62"/>
  <c r="JX74" i="62"/>
  <c r="JX58" i="62"/>
  <c r="JV59" i="62"/>
  <c r="JV105" i="62"/>
  <c r="JV94" i="62"/>
  <c r="JV98" i="62"/>
  <c r="JV102" i="62"/>
  <c r="JN26" i="62"/>
  <c r="JN90" i="62"/>
  <c r="JN58" i="62"/>
  <c r="JL59" i="62"/>
  <c r="JL93" i="62"/>
  <c r="JL101" i="62"/>
  <c r="JL105" i="62"/>
  <c r="JL11" i="62"/>
  <c r="JL99" i="62"/>
  <c r="JL94" i="62"/>
  <c r="JL98" i="62"/>
  <c r="JL102" i="62"/>
  <c r="JD10" i="62"/>
  <c r="JB90" i="62"/>
  <c r="JB43" i="62"/>
  <c r="JD42" i="62"/>
  <c r="JD26" i="62"/>
  <c r="JB27" i="62"/>
  <c r="JB96" i="62"/>
  <c r="JB100" i="62"/>
  <c r="JD74" i="62"/>
  <c r="JD58" i="62"/>
  <c r="JB105" i="62"/>
  <c r="JB94" i="62"/>
  <c r="JB98" i="62"/>
  <c r="JB102" i="62"/>
  <c r="IT26" i="62"/>
  <c r="IR27" i="62"/>
  <c r="IR96" i="62"/>
  <c r="IT58" i="62"/>
  <c r="IT90" i="62"/>
  <c r="IR94" i="62"/>
  <c r="IR98" i="62"/>
  <c r="IR102" i="62"/>
  <c r="IJ90" i="62"/>
  <c r="IH11" i="62"/>
  <c r="IH97" i="62"/>
  <c r="IH105" i="62"/>
  <c r="IH96" i="62"/>
  <c r="IH100" i="62"/>
  <c r="IJ58" i="62"/>
  <c r="IH59" i="62"/>
  <c r="IJ26" i="62"/>
  <c r="IH101" i="62"/>
  <c r="IH94" i="62"/>
  <c r="IH98" i="62"/>
  <c r="IH102" i="62"/>
  <c r="HZ42" i="62"/>
  <c r="HX90" i="62"/>
  <c r="HX100" i="62"/>
  <c r="HX104" i="62"/>
  <c r="HX103" i="62"/>
  <c r="HX95" i="62"/>
  <c r="HX101" i="62"/>
  <c r="HX94" i="62"/>
  <c r="HX102" i="62"/>
  <c r="HZ74" i="62"/>
  <c r="HX75" i="62"/>
  <c r="HZ10" i="62"/>
  <c r="HX11" i="62"/>
  <c r="HX96" i="62"/>
  <c r="HX99" i="62"/>
  <c r="HX105" i="62"/>
  <c r="HX97" i="62"/>
  <c r="HX98" i="62"/>
  <c r="HP10" i="62"/>
  <c r="HN90" i="62"/>
  <c r="HN43" i="62"/>
  <c r="HP42" i="62"/>
  <c r="HP26" i="62"/>
  <c r="HN104" i="62"/>
  <c r="HN105" i="62"/>
  <c r="HN96" i="62"/>
  <c r="HN100" i="62"/>
  <c r="HP74" i="62"/>
  <c r="HP58" i="62"/>
  <c r="HN94" i="62"/>
  <c r="HN98" i="62"/>
  <c r="HN102" i="62"/>
  <c r="HF74" i="62"/>
  <c r="HF58" i="62"/>
  <c r="HD59" i="62"/>
  <c r="HD105" i="62"/>
  <c r="HD92" i="62"/>
  <c r="HD96" i="62"/>
  <c r="HD100" i="62"/>
  <c r="HD11" i="62"/>
  <c r="HF10" i="62"/>
  <c r="HD90" i="62"/>
  <c r="HD43" i="62"/>
  <c r="HF42" i="62"/>
  <c r="HF26" i="62"/>
  <c r="HD94" i="62"/>
  <c r="HD102" i="62"/>
  <c r="GV26" i="62"/>
  <c r="GT27" i="62"/>
  <c r="GT96" i="62"/>
  <c r="GT100" i="62"/>
  <c r="GV58" i="62"/>
  <c r="GT104" i="62"/>
  <c r="GT94" i="62"/>
  <c r="GT98" i="62"/>
  <c r="GT102" i="62"/>
  <c r="GJ43" i="62"/>
  <c r="GL42" i="62"/>
  <c r="GL26" i="62"/>
  <c r="GJ27" i="62"/>
  <c r="GL74" i="62"/>
  <c r="GL58" i="62"/>
  <c r="GJ11" i="62"/>
  <c r="GL10" i="62"/>
  <c r="GJ90" i="62"/>
  <c r="GJ98" i="62"/>
  <c r="GJ95" i="62"/>
  <c r="GJ99" i="62"/>
  <c r="GJ103" i="62"/>
  <c r="GJ100" i="62"/>
  <c r="GJ94" i="62"/>
  <c r="GJ102" i="62"/>
  <c r="GJ93" i="62"/>
  <c r="GJ97" i="62"/>
  <c r="GJ101" i="62"/>
  <c r="GJ105" i="62"/>
  <c r="GB10" i="62"/>
  <c r="FZ90" i="62"/>
  <c r="FZ43" i="62"/>
  <c r="GB42" i="62"/>
  <c r="GB26" i="62"/>
  <c r="FZ27" i="62"/>
  <c r="FZ104" i="62"/>
  <c r="FZ105" i="62"/>
  <c r="FZ96" i="62"/>
  <c r="FZ100" i="62"/>
  <c r="GB74" i="62"/>
  <c r="GB58" i="62"/>
  <c r="FZ94" i="62"/>
  <c r="FZ98" i="62"/>
  <c r="FZ102" i="62"/>
  <c r="FP11" i="62"/>
  <c r="FR10" i="62"/>
  <c r="FP90" i="62"/>
  <c r="FP43" i="62"/>
  <c r="FR42" i="62"/>
  <c r="FR26" i="62"/>
  <c r="FP104" i="62"/>
  <c r="FP105" i="62"/>
  <c r="FP96" i="62"/>
  <c r="FP100" i="62"/>
  <c r="FR74" i="62"/>
  <c r="FR58" i="62"/>
  <c r="FP94" i="62"/>
  <c r="FP98" i="62"/>
  <c r="FP102" i="62"/>
  <c r="FH10" i="62"/>
  <c r="FF90" i="62"/>
  <c r="FF43" i="62"/>
  <c r="FH42" i="62"/>
  <c r="FH26" i="62"/>
  <c r="FF96" i="62"/>
  <c r="FF100" i="62"/>
  <c r="FF75" i="62"/>
  <c r="FH74" i="62"/>
  <c r="FH58" i="62"/>
  <c r="FF105" i="62"/>
  <c r="FF94" i="62"/>
  <c r="FF98" i="62"/>
  <c r="FF102" i="62"/>
  <c r="EX26" i="62"/>
  <c r="EV96" i="62"/>
  <c r="EV100" i="62"/>
  <c r="EX58" i="62"/>
  <c r="EV59" i="62"/>
  <c r="EX90" i="62"/>
  <c r="EV94" i="62"/>
  <c r="EV98" i="62"/>
  <c r="EV102" i="62"/>
  <c r="EL11" i="62"/>
  <c r="EN10" i="62"/>
  <c r="EL90" i="62"/>
  <c r="EL43" i="62"/>
  <c r="EN42" i="62"/>
  <c r="EN26" i="62"/>
  <c r="EL92" i="62"/>
  <c r="EL96" i="62"/>
  <c r="EL100" i="62"/>
  <c r="EL75" i="62"/>
  <c r="EN74" i="62"/>
  <c r="EN58" i="62"/>
  <c r="EL59" i="62"/>
  <c r="EL95" i="62"/>
  <c r="EL99" i="62"/>
  <c r="EL103" i="62"/>
  <c r="EL94" i="62"/>
  <c r="EL102" i="62"/>
  <c r="EB11" i="62"/>
  <c r="ED10" i="62"/>
  <c r="EB90" i="62"/>
  <c r="EB43" i="62"/>
  <c r="ED42" i="62"/>
  <c r="ED26" i="62"/>
  <c r="EB105" i="62"/>
  <c r="EB96" i="62"/>
  <c r="EB100" i="62"/>
  <c r="EB75" i="62"/>
  <c r="ED74" i="62"/>
  <c r="ED58" i="62"/>
  <c r="EB59" i="62"/>
  <c r="EB98" i="62"/>
  <c r="EB102" i="62"/>
  <c r="DR43" i="62"/>
  <c r="DT42" i="62"/>
  <c r="DT26" i="62"/>
  <c r="DT10" i="62"/>
  <c r="DR90" i="62"/>
  <c r="DR96" i="62"/>
  <c r="DR100" i="62"/>
  <c r="DR75" i="62"/>
  <c r="DT74" i="62"/>
  <c r="DT58" i="62"/>
  <c r="DR59" i="62"/>
  <c r="DR105" i="62"/>
  <c r="DR102" i="62"/>
  <c r="DH90" i="62"/>
  <c r="DJ58" i="62"/>
  <c r="DH59" i="62"/>
  <c r="DJ26" i="62"/>
  <c r="DH95" i="62"/>
  <c r="DH103" i="62"/>
  <c r="DH96" i="62"/>
  <c r="DH100" i="62"/>
  <c r="DH11" i="62"/>
  <c r="DH99" i="62"/>
  <c r="DH94" i="62"/>
  <c r="DH98" i="62"/>
  <c r="DH102" i="62"/>
  <c r="CX11" i="62"/>
  <c r="CZ10" i="62"/>
  <c r="CX90" i="62"/>
  <c r="CX43" i="62"/>
  <c r="CZ42" i="62"/>
  <c r="CZ26" i="62"/>
  <c r="CX27" i="62"/>
  <c r="CX105" i="62"/>
  <c r="CX92" i="62"/>
  <c r="CX96" i="62"/>
  <c r="CX100" i="62"/>
  <c r="CX75" i="62"/>
  <c r="CZ74" i="62"/>
  <c r="CZ58" i="62"/>
  <c r="CX59" i="62"/>
  <c r="CX94" i="62"/>
  <c r="CX98" i="62"/>
  <c r="CX102" i="62"/>
  <c r="CN11" i="62"/>
  <c r="CP10" i="62"/>
  <c r="CN90" i="62"/>
  <c r="CN43" i="62"/>
  <c r="CP42" i="62"/>
  <c r="CP26" i="62"/>
  <c r="CN27" i="62"/>
  <c r="CN105" i="62"/>
  <c r="CN96" i="62"/>
  <c r="CN100" i="62"/>
  <c r="CN75" i="62"/>
  <c r="CP74" i="62"/>
  <c r="CP58" i="62"/>
  <c r="CN94" i="62"/>
  <c r="CN102" i="62"/>
  <c r="CD43" i="62"/>
  <c r="CF42" i="62"/>
  <c r="CF26" i="62"/>
  <c r="CD27" i="62"/>
  <c r="CD11" i="62"/>
  <c r="CF10" i="62"/>
  <c r="CD90" i="62"/>
  <c r="CD92" i="62"/>
  <c r="CD96" i="62"/>
  <c r="CD100" i="62"/>
  <c r="CD75" i="62"/>
  <c r="CF74" i="62"/>
  <c r="CF58" i="62"/>
  <c r="CD59" i="62"/>
  <c r="CD105" i="62"/>
  <c r="CD94" i="62"/>
  <c r="CD102" i="62"/>
  <c r="BV58" i="62"/>
  <c r="BT59" i="62"/>
  <c r="BT93" i="62"/>
  <c r="BT101" i="62"/>
  <c r="BT105" i="62"/>
  <c r="BT11" i="62"/>
  <c r="BT99" i="62"/>
  <c r="BT94" i="62"/>
  <c r="BT98" i="62"/>
  <c r="BT102" i="62"/>
  <c r="BT90" i="62"/>
  <c r="BV26" i="62"/>
  <c r="BT27" i="62"/>
  <c r="BT97" i="62"/>
  <c r="BT95" i="62"/>
  <c r="BT103" i="62"/>
  <c r="BT92" i="62"/>
  <c r="BT96" i="62"/>
  <c r="BT100" i="62"/>
  <c r="X74" i="62"/>
  <c r="N74" i="62"/>
  <c r="L75" i="62"/>
  <c r="AR74" i="62"/>
  <c r="AF75" i="62"/>
  <c r="AH74" i="62"/>
  <c r="N58" i="62"/>
  <c r="L59" i="62"/>
  <c r="AZ59" i="62"/>
  <c r="BB58" i="62"/>
  <c r="AF59" i="62"/>
  <c r="AH58" i="62"/>
  <c r="V43" i="62"/>
  <c r="X42" i="62"/>
  <c r="AP43" i="62"/>
  <c r="AR42" i="62"/>
  <c r="AR26" i="62"/>
  <c r="AH26" i="62"/>
  <c r="V27" i="62"/>
  <c r="X26" i="62"/>
  <c r="N26" i="62"/>
  <c r="L27" i="62"/>
  <c r="AZ27" i="62"/>
  <c r="BB26" i="62"/>
  <c r="E104" i="74"/>
  <c r="E161" i="74" s="1"/>
  <c r="E103" i="74"/>
  <c r="E102" i="74"/>
  <c r="E159" i="74" s="1"/>
  <c r="E101" i="74"/>
  <c r="E100" i="74"/>
  <c r="E157" i="74" s="1"/>
  <c r="E99" i="74"/>
  <c r="E86" i="74"/>
  <c r="E143" i="74" s="1"/>
  <c r="G104" i="74"/>
  <c r="G161" i="74" s="1"/>
  <c r="G103" i="74"/>
  <c r="G102" i="74"/>
  <c r="G159" i="74" s="1"/>
  <c r="G101" i="74"/>
  <c r="G100" i="74"/>
  <c r="G157" i="74" s="1"/>
  <c r="G99" i="74"/>
  <c r="G86" i="74"/>
  <c r="G143" i="74" s="1"/>
  <c r="I104" i="74"/>
  <c r="I161" i="74" s="1"/>
  <c r="I103" i="74"/>
  <c r="I102" i="74"/>
  <c r="I159" i="74" s="1"/>
  <c r="I101" i="74"/>
  <c r="I100" i="74"/>
  <c r="I157" i="74" s="1"/>
  <c r="I99" i="74"/>
  <c r="I86" i="74"/>
  <c r="I143" i="74" s="1"/>
  <c r="I85" i="74"/>
  <c r="K104" i="74"/>
  <c r="K161" i="74" s="1"/>
  <c r="K103" i="74"/>
  <c r="K102" i="74"/>
  <c r="K159" i="74" s="1"/>
  <c r="K101" i="74"/>
  <c r="K100" i="74"/>
  <c r="K157" i="74" s="1"/>
  <c r="K99" i="74"/>
  <c r="K86" i="74"/>
  <c r="K143" i="74" s="1"/>
  <c r="K85" i="74"/>
  <c r="M104" i="74"/>
  <c r="M161" i="74" s="1"/>
  <c r="M103" i="74"/>
  <c r="M102" i="74"/>
  <c r="M159" i="74" s="1"/>
  <c r="M101" i="74"/>
  <c r="M100" i="74"/>
  <c r="M157" i="74" s="1"/>
  <c r="M99" i="74"/>
  <c r="M86" i="74"/>
  <c r="M143" i="74" s="1"/>
  <c r="M85" i="74"/>
  <c r="O104" i="74"/>
  <c r="O161" i="74" s="1"/>
  <c r="O103" i="74"/>
  <c r="O102" i="74"/>
  <c r="O159" i="74" s="1"/>
  <c r="O101" i="74"/>
  <c r="O100" i="74"/>
  <c r="O157" i="74" s="1"/>
  <c r="O99" i="74"/>
  <c r="O86" i="74"/>
  <c r="O143" i="74" s="1"/>
  <c r="O85" i="74"/>
  <c r="Q104" i="74"/>
  <c r="Q161" i="74" s="1"/>
  <c r="Q103" i="74"/>
  <c r="Q102" i="74"/>
  <c r="Q159" i="74" s="1"/>
  <c r="Q101" i="74"/>
  <c r="Q100" i="74"/>
  <c r="Q157" i="74" s="1"/>
  <c r="Q99" i="74"/>
  <c r="Q86" i="74"/>
  <c r="Q143" i="74" s="1"/>
  <c r="Q85" i="74"/>
  <c r="S104" i="74"/>
  <c r="S161" i="74" s="1"/>
  <c r="S103" i="74"/>
  <c r="S102" i="74"/>
  <c r="S159" i="74" s="1"/>
  <c r="S101" i="74"/>
  <c r="S100" i="74"/>
  <c r="S157" i="74" s="1"/>
  <c r="S99" i="74"/>
  <c r="S86" i="74"/>
  <c r="S143" i="74" s="1"/>
  <c r="S85" i="74"/>
  <c r="U104" i="74"/>
  <c r="U161" i="74" s="1"/>
  <c r="U103" i="74"/>
  <c r="U102" i="74"/>
  <c r="U159" i="74" s="1"/>
  <c r="U101" i="74"/>
  <c r="U100" i="74"/>
  <c r="U157" i="74" s="1"/>
  <c r="U99" i="74"/>
  <c r="U86" i="74"/>
  <c r="U143" i="74" s="1"/>
  <c r="U85" i="74"/>
  <c r="W104" i="74"/>
  <c r="W161" i="74" s="1"/>
  <c r="W103" i="74"/>
  <c r="W102" i="74"/>
  <c r="W159" i="74" s="1"/>
  <c r="W101" i="74"/>
  <c r="W100" i="74"/>
  <c r="W157" i="74" s="1"/>
  <c r="W99" i="74"/>
  <c r="W86" i="74"/>
  <c r="W143" i="74" s="1"/>
  <c r="W85" i="74"/>
  <c r="E106" i="74"/>
  <c r="E163" i="74" s="1"/>
  <c r="E105" i="74"/>
  <c r="E88" i="74"/>
  <c r="E145" i="74" s="1"/>
  <c r="E87" i="74"/>
  <c r="G106" i="74"/>
  <c r="G163" i="74" s="1"/>
  <c r="G105" i="74"/>
  <c r="G88" i="74"/>
  <c r="G145" i="74" s="1"/>
  <c r="G87" i="74"/>
  <c r="I106" i="74"/>
  <c r="I163" i="74" s="1"/>
  <c r="I105" i="74"/>
  <c r="I88" i="74"/>
  <c r="I145" i="74" s="1"/>
  <c r="I87" i="74"/>
  <c r="K106" i="74"/>
  <c r="K163" i="74" s="1"/>
  <c r="K105" i="74"/>
  <c r="K88" i="74"/>
  <c r="K145" i="74" s="1"/>
  <c r="K87" i="74"/>
  <c r="M106" i="74"/>
  <c r="M163" i="74" s="1"/>
  <c r="M105" i="74"/>
  <c r="M88" i="74"/>
  <c r="M145" i="74" s="1"/>
  <c r="M87" i="74"/>
  <c r="O106" i="74"/>
  <c r="O163" i="74" s="1"/>
  <c r="O105" i="74"/>
  <c r="O88" i="74"/>
  <c r="O145" i="74" s="1"/>
  <c r="O87" i="74"/>
  <c r="Q106" i="74"/>
  <c r="Q163" i="74" s="1"/>
  <c r="Q105" i="74"/>
  <c r="Q88" i="74"/>
  <c r="Q145" i="74" s="1"/>
  <c r="Q87" i="74"/>
  <c r="S106" i="74"/>
  <c r="S163" i="74" s="1"/>
  <c r="S105" i="74"/>
  <c r="S88" i="74"/>
  <c r="S145" i="74" s="1"/>
  <c r="S87" i="74"/>
  <c r="U106" i="74"/>
  <c r="U163" i="74" s="1"/>
  <c r="U105" i="74"/>
  <c r="U88" i="74"/>
  <c r="U145" i="74" s="1"/>
  <c r="U87" i="74"/>
  <c r="W106" i="74"/>
  <c r="W163" i="74" s="1"/>
  <c r="W105" i="74"/>
  <c r="W88" i="74"/>
  <c r="W145" i="74" s="1"/>
  <c r="W87" i="74"/>
  <c r="E110" i="74"/>
  <c r="E167" i="74" s="1"/>
  <c r="E92" i="74"/>
  <c r="E149" i="74" s="1"/>
  <c r="G110" i="74"/>
  <c r="G167" i="74" s="1"/>
  <c r="G92" i="74"/>
  <c r="G149" i="74" s="1"/>
  <c r="I110" i="74"/>
  <c r="I167" i="74" s="1"/>
  <c r="I92" i="74"/>
  <c r="I149" i="74" s="1"/>
  <c r="K110" i="74"/>
  <c r="K167" i="74" s="1"/>
  <c r="K92" i="74"/>
  <c r="K149" i="74" s="1"/>
  <c r="M110" i="74"/>
  <c r="M167" i="74" s="1"/>
  <c r="M92" i="74"/>
  <c r="M149" i="74" s="1"/>
  <c r="O110" i="74"/>
  <c r="O167" i="74" s="1"/>
  <c r="O92" i="74"/>
  <c r="O149" i="74" s="1"/>
  <c r="Q110" i="74"/>
  <c r="Q167" i="74" s="1"/>
  <c r="Q92" i="74"/>
  <c r="Q149" i="74" s="1"/>
  <c r="S110" i="74"/>
  <c r="S167" i="74" s="1"/>
  <c r="S92" i="74"/>
  <c r="S149" i="74" s="1"/>
  <c r="U110" i="74"/>
  <c r="U167" i="74" s="1"/>
  <c r="U92" i="74"/>
  <c r="U149" i="74" s="1"/>
  <c r="W110" i="74"/>
  <c r="W167" i="74" s="1"/>
  <c r="W92" i="74"/>
  <c r="W149" i="74" s="1"/>
  <c r="E173" i="74"/>
  <c r="E172" i="74"/>
  <c r="E174" i="74" s="1"/>
  <c r="E175" i="74" s="1"/>
  <c r="E109" i="74"/>
  <c r="E166" i="74" s="1"/>
  <c r="E108" i="74"/>
  <c r="E165" i="74" s="1"/>
  <c r="E107" i="74"/>
  <c r="E164" i="74" s="1"/>
  <c r="E91" i="74"/>
  <c r="E148" i="74" s="1"/>
  <c r="E90" i="74"/>
  <c r="E147" i="74" s="1"/>
  <c r="E89" i="74"/>
  <c r="E146" i="74" s="1"/>
  <c r="G173" i="74"/>
  <c r="G172" i="74"/>
  <c r="G174" i="74" s="1"/>
  <c r="G175" i="74" s="1"/>
  <c r="G109" i="74"/>
  <c r="G166" i="74" s="1"/>
  <c r="G108" i="74"/>
  <c r="G165" i="74" s="1"/>
  <c r="G107" i="74"/>
  <c r="G164" i="74" s="1"/>
  <c r="G91" i="74"/>
  <c r="G148" i="74" s="1"/>
  <c r="G90" i="74"/>
  <c r="G147" i="74" s="1"/>
  <c r="G89" i="74"/>
  <c r="G146" i="74" s="1"/>
  <c r="I173" i="74"/>
  <c r="I172" i="74"/>
  <c r="I174" i="74" s="1"/>
  <c r="I175" i="74" s="1"/>
  <c r="I109" i="74"/>
  <c r="I166" i="74" s="1"/>
  <c r="I108" i="74"/>
  <c r="I165" i="74" s="1"/>
  <c r="I107" i="74"/>
  <c r="I164" i="74" s="1"/>
  <c r="I91" i="74"/>
  <c r="I148" i="74" s="1"/>
  <c r="I90" i="74"/>
  <c r="I147" i="74" s="1"/>
  <c r="I89" i="74"/>
  <c r="I146" i="74" s="1"/>
  <c r="K173" i="74"/>
  <c r="K172" i="74"/>
  <c r="K174" i="74" s="1"/>
  <c r="K175" i="74" s="1"/>
  <c r="K109" i="74"/>
  <c r="K166" i="74" s="1"/>
  <c r="K108" i="74"/>
  <c r="K165" i="74" s="1"/>
  <c r="K107" i="74"/>
  <c r="K164" i="74" s="1"/>
  <c r="K91" i="74"/>
  <c r="K148" i="74" s="1"/>
  <c r="K90" i="74"/>
  <c r="K147" i="74" s="1"/>
  <c r="K89" i="74"/>
  <c r="K146" i="74" s="1"/>
  <c r="M173" i="74"/>
  <c r="M172" i="74"/>
  <c r="M174" i="74" s="1"/>
  <c r="M175" i="74" s="1"/>
  <c r="M176" i="74" s="1"/>
  <c r="M109" i="74"/>
  <c r="M166" i="74" s="1"/>
  <c r="M108" i="74"/>
  <c r="M165" i="74" s="1"/>
  <c r="M107" i="74"/>
  <c r="M164" i="74" s="1"/>
  <c r="M91" i="74"/>
  <c r="M148" i="74" s="1"/>
  <c r="M90" i="74"/>
  <c r="M147" i="74" s="1"/>
  <c r="M89" i="74"/>
  <c r="M146" i="74" s="1"/>
  <c r="O173" i="74"/>
  <c r="O172" i="74"/>
  <c r="O174" i="74" s="1"/>
  <c r="O175" i="74" s="1"/>
  <c r="O176" i="74" s="1"/>
  <c r="O109" i="74"/>
  <c r="O166" i="74" s="1"/>
  <c r="O108" i="74"/>
  <c r="O165" i="74" s="1"/>
  <c r="O107" i="74"/>
  <c r="O164" i="74" s="1"/>
  <c r="O91" i="74"/>
  <c r="O148" i="74" s="1"/>
  <c r="O90" i="74"/>
  <c r="O147" i="74" s="1"/>
  <c r="O89" i="74"/>
  <c r="O146" i="74" s="1"/>
  <c r="Q173" i="74"/>
  <c r="Q172" i="74"/>
  <c r="Q174" i="74" s="1"/>
  <c r="Q175" i="74" s="1"/>
  <c r="Q176" i="74" s="1"/>
  <c r="Q109" i="74"/>
  <c r="Q166" i="74" s="1"/>
  <c r="Q108" i="74"/>
  <c r="Q165" i="74" s="1"/>
  <c r="Q107" i="74"/>
  <c r="Q164" i="74" s="1"/>
  <c r="Q91" i="74"/>
  <c r="Q148" i="74" s="1"/>
  <c r="Q90" i="74"/>
  <c r="Q147" i="74" s="1"/>
  <c r="Q89" i="74"/>
  <c r="Q146" i="74" s="1"/>
  <c r="S173" i="74"/>
  <c r="S172" i="74"/>
  <c r="S174" i="74" s="1"/>
  <c r="S175" i="74" s="1"/>
  <c r="S176" i="74" s="1"/>
  <c r="S109" i="74"/>
  <c r="S166" i="74" s="1"/>
  <c r="S108" i="74"/>
  <c r="S165" i="74" s="1"/>
  <c r="S107" i="74"/>
  <c r="S164" i="74" s="1"/>
  <c r="S91" i="74"/>
  <c r="S148" i="74" s="1"/>
  <c r="S90" i="74"/>
  <c r="S147" i="74" s="1"/>
  <c r="S89" i="74"/>
  <c r="S146" i="74" s="1"/>
  <c r="U173" i="74"/>
  <c r="U172" i="74"/>
  <c r="U174" i="74" s="1"/>
  <c r="U175" i="74" s="1"/>
  <c r="U176" i="74" s="1"/>
  <c r="U109" i="74"/>
  <c r="U166" i="74" s="1"/>
  <c r="U108" i="74"/>
  <c r="U165" i="74" s="1"/>
  <c r="U107" i="74"/>
  <c r="U164" i="74" s="1"/>
  <c r="U91" i="74"/>
  <c r="U148" i="74" s="1"/>
  <c r="U90" i="74"/>
  <c r="U147" i="74" s="1"/>
  <c r="U89" i="74"/>
  <c r="U146" i="74" s="1"/>
  <c r="W173" i="74"/>
  <c r="W172" i="74"/>
  <c r="W174" i="74" s="1"/>
  <c r="W175" i="74" s="1"/>
  <c r="W176" i="74" s="1"/>
  <c r="W109" i="74"/>
  <c r="W166" i="74" s="1"/>
  <c r="W108" i="74"/>
  <c r="W165" i="74" s="1"/>
  <c r="W107" i="74"/>
  <c r="W164" i="74" s="1"/>
  <c r="W91" i="74"/>
  <c r="W148" i="74" s="1"/>
  <c r="W90" i="74"/>
  <c r="W147" i="74" s="1"/>
  <c r="W89" i="74"/>
  <c r="W146" i="74" s="1"/>
  <c r="E63" i="74"/>
  <c r="G63" i="74"/>
  <c r="I63" i="74"/>
  <c r="K63" i="74"/>
  <c r="M63" i="74"/>
  <c r="O63" i="74"/>
  <c r="Q63" i="74"/>
  <c r="S63" i="74"/>
  <c r="U63" i="74"/>
  <c r="W63" i="74"/>
  <c r="E64" i="74"/>
  <c r="E121" i="74" s="1"/>
  <c r="G64" i="74"/>
  <c r="G121" i="74" s="1"/>
  <c r="I64" i="74"/>
  <c r="I121" i="74" s="1"/>
  <c r="K64" i="74"/>
  <c r="K121" i="74" s="1"/>
  <c r="M64" i="74"/>
  <c r="M121" i="74" s="1"/>
  <c r="O64" i="74"/>
  <c r="O121" i="74" s="1"/>
  <c r="Q64" i="74"/>
  <c r="Q121" i="74" s="1"/>
  <c r="S64" i="74"/>
  <c r="S121" i="74" s="1"/>
  <c r="U64" i="74"/>
  <c r="U121" i="74" s="1"/>
  <c r="W64" i="74"/>
  <c r="W121" i="74" s="1"/>
  <c r="E65" i="74"/>
  <c r="G65" i="74"/>
  <c r="I65" i="74"/>
  <c r="K65" i="74"/>
  <c r="M65" i="74"/>
  <c r="O65" i="74"/>
  <c r="Q65" i="74"/>
  <c r="S65" i="74"/>
  <c r="U65" i="74"/>
  <c r="W65" i="74"/>
  <c r="E66" i="74"/>
  <c r="E123" i="74" s="1"/>
  <c r="G66" i="74"/>
  <c r="G123" i="74" s="1"/>
  <c r="I66" i="74"/>
  <c r="I123" i="74" s="1"/>
  <c r="K66" i="74"/>
  <c r="K123" i="74" s="1"/>
  <c r="M66" i="74"/>
  <c r="M123" i="74" s="1"/>
  <c r="O66" i="74"/>
  <c r="O123" i="74" s="1"/>
  <c r="Q66" i="74"/>
  <c r="Q123" i="74" s="1"/>
  <c r="S66" i="74"/>
  <c r="S123" i="74" s="1"/>
  <c r="U66" i="74"/>
  <c r="U123" i="74" s="1"/>
  <c r="W66" i="74"/>
  <c r="W123" i="74" s="1"/>
  <c r="E67" i="74"/>
  <c r="G67" i="74"/>
  <c r="I67" i="74"/>
  <c r="K67" i="74"/>
  <c r="M67" i="74"/>
  <c r="O67" i="74"/>
  <c r="Q67" i="74"/>
  <c r="S67" i="74"/>
  <c r="U67" i="74"/>
  <c r="W67" i="74"/>
  <c r="E68" i="74"/>
  <c r="E125" i="74" s="1"/>
  <c r="G68" i="74"/>
  <c r="G125" i="74" s="1"/>
  <c r="I68" i="74"/>
  <c r="I125" i="74" s="1"/>
  <c r="K68" i="74"/>
  <c r="K125" i="74" s="1"/>
  <c r="M68" i="74"/>
  <c r="M125" i="74" s="1"/>
  <c r="O68" i="74"/>
  <c r="O125" i="74" s="1"/>
  <c r="Q68" i="74"/>
  <c r="Q125" i="74" s="1"/>
  <c r="S68" i="74"/>
  <c r="S125" i="74" s="1"/>
  <c r="U68" i="74"/>
  <c r="U125" i="74" s="1"/>
  <c r="W68" i="74"/>
  <c r="W125" i="74" s="1"/>
  <c r="E69" i="74"/>
  <c r="G69" i="74"/>
  <c r="I69" i="74"/>
  <c r="K69" i="74"/>
  <c r="M69" i="74"/>
  <c r="O69" i="74"/>
  <c r="Q69" i="74"/>
  <c r="S69" i="74"/>
  <c r="U69" i="74"/>
  <c r="W69" i="74"/>
  <c r="E70" i="74"/>
  <c r="E127" i="74" s="1"/>
  <c r="G70" i="74"/>
  <c r="G127" i="74" s="1"/>
  <c r="I70" i="74"/>
  <c r="I127" i="74" s="1"/>
  <c r="K70" i="74"/>
  <c r="K127" i="74" s="1"/>
  <c r="M70" i="74"/>
  <c r="M127" i="74" s="1"/>
  <c r="O70" i="74"/>
  <c r="O127" i="74" s="1"/>
  <c r="Q70" i="74"/>
  <c r="Q127" i="74" s="1"/>
  <c r="S70" i="74"/>
  <c r="S127" i="74" s="1"/>
  <c r="U70" i="74"/>
  <c r="U127" i="74" s="1"/>
  <c r="W70" i="74"/>
  <c r="W127" i="74" s="1"/>
  <c r="E71" i="74"/>
  <c r="E128" i="74" s="1"/>
  <c r="G71" i="74"/>
  <c r="G128" i="74" s="1"/>
  <c r="I71" i="74"/>
  <c r="I128" i="74" s="1"/>
  <c r="K71" i="74"/>
  <c r="K128" i="74" s="1"/>
  <c r="M71" i="74"/>
  <c r="M128" i="74" s="1"/>
  <c r="O71" i="74"/>
  <c r="O128" i="74" s="1"/>
  <c r="Q71" i="74"/>
  <c r="Q128" i="74" s="1"/>
  <c r="S71" i="74"/>
  <c r="S128" i="74" s="1"/>
  <c r="U71" i="74"/>
  <c r="U128" i="74" s="1"/>
  <c r="W71" i="74"/>
  <c r="W128" i="74" s="1"/>
  <c r="E72" i="74"/>
  <c r="E129" i="74" s="1"/>
  <c r="G72" i="74"/>
  <c r="G129" i="74" s="1"/>
  <c r="I72" i="74"/>
  <c r="I129" i="74" s="1"/>
  <c r="K72" i="74"/>
  <c r="K129" i="74" s="1"/>
  <c r="M72" i="74"/>
  <c r="M129" i="74" s="1"/>
  <c r="O72" i="74"/>
  <c r="O129" i="74" s="1"/>
  <c r="Q72" i="74"/>
  <c r="Q129" i="74" s="1"/>
  <c r="S72" i="74"/>
  <c r="S129" i="74" s="1"/>
  <c r="U72" i="74"/>
  <c r="U129" i="74" s="1"/>
  <c r="W72" i="74"/>
  <c r="W129" i="74" s="1"/>
  <c r="E73" i="74"/>
  <c r="E130" i="74" s="1"/>
  <c r="G73" i="74"/>
  <c r="G130" i="74" s="1"/>
  <c r="I73" i="74"/>
  <c r="I130" i="74" s="1"/>
  <c r="K73" i="74"/>
  <c r="K130" i="74" s="1"/>
  <c r="M73" i="74"/>
  <c r="M130" i="74" s="1"/>
  <c r="O73" i="74"/>
  <c r="O130" i="74" s="1"/>
  <c r="Q73" i="74"/>
  <c r="Q130" i="74" s="1"/>
  <c r="S73" i="74"/>
  <c r="S130" i="74" s="1"/>
  <c r="U73" i="74"/>
  <c r="U130" i="74" s="1"/>
  <c r="W73" i="74"/>
  <c r="W130" i="74" s="1"/>
  <c r="E74" i="74"/>
  <c r="E131" i="74" s="1"/>
  <c r="G74" i="74"/>
  <c r="G131" i="74" s="1"/>
  <c r="I74" i="74"/>
  <c r="I131" i="74" s="1"/>
  <c r="K74" i="74"/>
  <c r="K131" i="74" s="1"/>
  <c r="M74" i="74"/>
  <c r="M131" i="74" s="1"/>
  <c r="O74" i="74"/>
  <c r="O131" i="74" s="1"/>
  <c r="Q74" i="74"/>
  <c r="Q131" i="74" s="1"/>
  <c r="S74" i="74"/>
  <c r="S131" i="74" s="1"/>
  <c r="U74" i="74"/>
  <c r="U131" i="74" s="1"/>
  <c r="W74" i="74"/>
  <c r="W131" i="74" s="1"/>
  <c r="E81" i="74"/>
  <c r="G81" i="74"/>
  <c r="I81" i="74"/>
  <c r="K81" i="74"/>
  <c r="M81" i="74"/>
  <c r="O81" i="74"/>
  <c r="Q81" i="74"/>
  <c r="S81" i="74"/>
  <c r="U81" i="74"/>
  <c r="W81" i="74"/>
  <c r="E82" i="74"/>
  <c r="E139" i="74" s="1"/>
  <c r="G82" i="74"/>
  <c r="G139" i="74" s="1"/>
  <c r="I82" i="74"/>
  <c r="I139" i="74" s="1"/>
  <c r="K82" i="74"/>
  <c r="K139" i="74" s="1"/>
  <c r="M82" i="74"/>
  <c r="M139" i="74" s="1"/>
  <c r="O82" i="74"/>
  <c r="O139" i="74" s="1"/>
  <c r="Q82" i="74"/>
  <c r="Q139" i="74" s="1"/>
  <c r="S82" i="74"/>
  <c r="S139" i="74" s="1"/>
  <c r="U82" i="74"/>
  <c r="U139" i="74" s="1"/>
  <c r="W82" i="74"/>
  <c r="W139" i="74" s="1"/>
  <c r="E83" i="74"/>
  <c r="G83" i="74"/>
  <c r="I83" i="74"/>
  <c r="K83" i="74"/>
  <c r="M83" i="74"/>
  <c r="O83" i="74"/>
  <c r="Q83" i="74"/>
  <c r="S83" i="74"/>
  <c r="U83" i="74"/>
  <c r="W83" i="74"/>
  <c r="E84" i="74"/>
  <c r="E141" i="74" s="1"/>
  <c r="G84" i="74"/>
  <c r="G141" i="74" s="1"/>
  <c r="I84" i="74"/>
  <c r="I141" i="74" s="1"/>
  <c r="K84" i="74"/>
  <c r="K141" i="74" s="1"/>
  <c r="M84" i="74"/>
  <c r="M141" i="74" s="1"/>
  <c r="O84" i="74"/>
  <c r="O141" i="74" s="1"/>
  <c r="Q84" i="74"/>
  <c r="Q141" i="74" s="1"/>
  <c r="S84" i="74"/>
  <c r="S141" i="74" s="1"/>
  <c r="U84" i="74"/>
  <c r="U141" i="74" s="1"/>
  <c r="W84" i="74"/>
  <c r="W141" i="74" s="1"/>
  <c r="E85" i="74"/>
  <c r="G85" i="74"/>
  <c r="D104" i="74"/>
  <c r="D161" i="74" s="1"/>
  <c r="D103" i="74"/>
  <c r="D102" i="74"/>
  <c r="D159" i="74" s="1"/>
  <c r="D101" i="74"/>
  <c r="D100" i="74"/>
  <c r="D157" i="74" s="1"/>
  <c r="D99" i="74"/>
  <c r="D86" i="74"/>
  <c r="D143" i="74" s="1"/>
  <c r="F104" i="74"/>
  <c r="F161" i="74" s="1"/>
  <c r="F103" i="74"/>
  <c r="F102" i="74"/>
  <c r="F159" i="74" s="1"/>
  <c r="F101" i="74"/>
  <c r="F100" i="74"/>
  <c r="F157" i="74" s="1"/>
  <c r="F99" i="74"/>
  <c r="F86" i="74"/>
  <c r="F143" i="74" s="1"/>
  <c r="H104" i="74"/>
  <c r="H161" i="74" s="1"/>
  <c r="H103" i="74"/>
  <c r="H102" i="74"/>
  <c r="H159" i="74" s="1"/>
  <c r="H101" i="74"/>
  <c r="H100" i="74"/>
  <c r="H157" i="74" s="1"/>
  <c r="H99" i="74"/>
  <c r="H86" i="74"/>
  <c r="H143" i="74" s="1"/>
  <c r="H85" i="74"/>
  <c r="J104" i="74"/>
  <c r="J161" i="74" s="1"/>
  <c r="J103" i="74"/>
  <c r="J102" i="74"/>
  <c r="J159" i="74" s="1"/>
  <c r="J101" i="74"/>
  <c r="J100" i="74"/>
  <c r="J157" i="74" s="1"/>
  <c r="J99" i="74"/>
  <c r="J86" i="74"/>
  <c r="J143" i="74" s="1"/>
  <c r="J85" i="74"/>
  <c r="L104" i="74"/>
  <c r="L161" i="74" s="1"/>
  <c r="L103" i="74"/>
  <c r="L102" i="74"/>
  <c r="L159" i="74" s="1"/>
  <c r="L101" i="74"/>
  <c r="L100" i="74"/>
  <c r="L157" i="74" s="1"/>
  <c r="L99" i="74"/>
  <c r="L86" i="74"/>
  <c r="L143" i="74" s="1"/>
  <c r="L85" i="74"/>
  <c r="N104" i="74"/>
  <c r="N161" i="74" s="1"/>
  <c r="N103" i="74"/>
  <c r="N102" i="74"/>
  <c r="N159" i="74" s="1"/>
  <c r="N101" i="74"/>
  <c r="N100" i="74"/>
  <c r="N157" i="74" s="1"/>
  <c r="N99" i="74"/>
  <c r="N86" i="74"/>
  <c r="N143" i="74" s="1"/>
  <c r="N85" i="74"/>
  <c r="P104" i="74"/>
  <c r="P161" i="74" s="1"/>
  <c r="P103" i="74"/>
  <c r="P102" i="74"/>
  <c r="P159" i="74" s="1"/>
  <c r="P101" i="74"/>
  <c r="P100" i="74"/>
  <c r="P157" i="74" s="1"/>
  <c r="P99" i="74"/>
  <c r="P86" i="74"/>
  <c r="P143" i="74" s="1"/>
  <c r="P85" i="74"/>
  <c r="R104" i="74"/>
  <c r="R161" i="74" s="1"/>
  <c r="R103" i="74"/>
  <c r="R102" i="74"/>
  <c r="R159" i="74" s="1"/>
  <c r="R101" i="74"/>
  <c r="R100" i="74"/>
  <c r="R157" i="74" s="1"/>
  <c r="R99" i="74"/>
  <c r="R86" i="74"/>
  <c r="R143" i="74" s="1"/>
  <c r="R85" i="74"/>
  <c r="T104" i="74"/>
  <c r="T161" i="74" s="1"/>
  <c r="T103" i="74"/>
  <c r="T102" i="74"/>
  <c r="T159" i="74" s="1"/>
  <c r="T101" i="74"/>
  <c r="T100" i="74"/>
  <c r="T157" i="74" s="1"/>
  <c r="T99" i="74"/>
  <c r="T86" i="74"/>
  <c r="T143" i="74" s="1"/>
  <c r="T85" i="74"/>
  <c r="V104" i="74"/>
  <c r="V161" i="74" s="1"/>
  <c r="V103" i="74"/>
  <c r="V102" i="74"/>
  <c r="V159" i="74" s="1"/>
  <c r="V101" i="74"/>
  <c r="V100" i="74"/>
  <c r="V157" i="74" s="1"/>
  <c r="V99" i="74"/>
  <c r="V86" i="74"/>
  <c r="V143" i="74" s="1"/>
  <c r="V85" i="74"/>
  <c r="D106" i="74"/>
  <c r="D163" i="74" s="1"/>
  <c r="D105" i="74"/>
  <c r="D88" i="74"/>
  <c r="D145" i="74" s="1"/>
  <c r="D87" i="74"/>
  <c r="F106" i="74"/>
  <c r="F163" i="74" s="1"/>
  <c r="F105" i="74"/>
  <c r="F88" i="74"/>
  <c r="F145" i="74" s="1"/>
  <c r="F87" i="74"/>
  <c r="H106" i="74"/>
  <c r="H163" i="74" s="1"/>
  <c r="H105" i="74"/>
  <c r="H88" i="74"/>
  <c r="H145" i="74" s="1"/>
  <c r="H87" i="74"/>
  <c r="J106" i="74"/>
  <c r="J163" i="74" s="1"/>
  <c r="J105" i="74"/>
  <c r="J88" i="74"/>
  <c r="J145" i="74" s="1"/>
  <c r="J87" i="74"/>
  <c r="L106" i="74"/>
  <c r="L163" i="74" s="1"/>
  <c r="L105" i="74"/>
  <c r="L88" i="74"/>
  <c r="L145" i="74" s="1"/>
  <c r="L87" i="74"/>
  <c r="N106" i="74"/>
  <c r="N163" i="74" s="1"/>
  <c r="N105" i="74"/>
  <c r="N88" i="74"/>
  <c r="N145" i="74" s="1"/>
  <c r="N87" i="74"/>
  <c r="P106" i="74"/>
  <c r="P163" i="74" s="1"/>
  <c r="P105" i="74"/>
  <c r="P88" i="74"/>
  <c r="P145" i="74" s="1"/>
  <c r="P87" i="74"/>
  <c r="R106" i="74"/>
  <c r="R163" i="74" s="1"/>
  <c r="R105" i="74"/>
  <c r="R88" i="74"/>
  <c r="R145" i="74" s="1"/>
  <c r="R87" i="74"/>
  <c r="T106" i="74"/>
  <c r="T163" i="74" s="1"/>
  <c r="T105" i="74"/>
  <c r="T88" i="74"/>
  <c r="T145" i="74" s="1"/>
  <c r="T87" i="74"/>
  <c r="V106" i="74"/>
  <c r="V163" i="74" s="1"/>
  <c r="V105" i="74"/>
  <c r="V88" i="74"/>
  <c r="V145" i="74" s="1"/>
  <c r="V87" i="74"/>
  <c r="D110" i="74"/>
  <c r="D167" i="74" s="1"/>
  <c r="D92" i="74"/>
  <c r="D149" i="74" s="1"/>
  <c r="F110" i="74"/>
  <c r="F167" i="74" s="1"/>
  <c r="F92" i="74"/>
  <c r="F149" i="74" s="1"/>
  <c r="H110" i="74"/>
  <c r="H167" i="74" s="1"/>
  <c r="H92" i="74"/>
  <c r="H149" i="74" s="1"/>
  <c r="J110" i="74"/>
  <c r="J167" i="74" s="1"/>
  <c r="J92" i="74"/>
  <c r="J149" i="74" s="1"/>
  <c r="L110" i="74"/>
  <c r="L167" i="74" s="1"/>
  <c r="L92" i="74"/>
  <c r="L149" i="74" s="1"/>
  <c r="N110" i="74"/>
  <c r="N167" i="74" s="1"/>
  <c r="N92" i="74"/>
  <c r="N149" i="74" s="1"/>
  <c r="P110" i="74"/>
  <c r="P167" i="74" s="1"/>
  <c r="P92" i="74"/>
  <c r="P149" i="74" s="1"/>
  <c r="R110" i="74"/>
  <c r="R167" i="74" s="1"/>
  <c r="R92" i="74"/>
  <c r="R149" i="74" s="1"/>
  <c r="T110" i="74"/>
  <c r="T167" i="74" s="1"/>
  <c r="T92" i="74"/>
  <c r="T149" i="74" s="1"/>
  <c r="V110" i="74"/>
  <c r="V167" i="74" s="1"/>
  <c r="V92" i="74"/>
  <c r="V149" i="74" s="1"/>
  <c r="D173" i="74"/>
  <c r="D172" i="74"/>
  <c r="D174" i="74" s="1"/>
  <c r="D175" i="74" s="1"/>
  <c r="D176" i="74" s="1"/>
  <c r="D109" i="74"/>
  <c r="D166" i="74" s="1"/>
  <c r="D108" i="74"/>
  <c r="D165" i="74" s="1"/>
  <c r="D107" i="74"/>
  <c r="D164" i="74" s="1"/>
  <c r="D91" i="74"/>
  <c r="D148" i="74" s="1"/>
  <c r="D90" i="74"/>
  <c r="D147" i="74" s="1"/>
  <c r="D89" i="74"/>
  <c r="D146" i="74" s="1"/>
  <c r="F173" i="74"/>
  <c r="F172" i="74"/>
  <c r="F174" i="74" s="1"/>
  <c r="F175" i="74" s="1"/>
  <c r="F176" i="74" s="1"/>
  <c r="F109" i="74"/>
  <c r="F166" i="74" s="1"/>
  <c r="F108" i="74"/>
  <c r="F165" i="74" s="1"/>
  <c r="F107" i="74"/>
  <c r="F164" i="74" s="1"/>
  <c r="F91" i="74"/>
  <c r="F148" i="74" s="1"/>
  <c r="F90" i="74"/>
  <c r="F147" i="74" s="1"/>
  <c r="F89" i="74"/>
  <c r="F146" i="74" s="1"/>
  <c r="H173" i="74"/>
  <c r="H172" i="74"/>
  <c r="H174" i="74" s="1"/>
  <c r="H175" i="74" s="1"/>
  <c r="H176" i="74" s="1"/>
  <c r="H109" i="74"/>
  <c r="H166" i="74" s="1"/>
  <c r="H108" i="74"/>
  <c r="H165" i="74" s="1"/>
  <c r="H107" i="74"/>
  <c r="H164" i="74" s="1"/>
  <c r="H91" i="74"/>
  <c r="H148" i="74" s="1"/>
  <c r="H90" i="74"/>
  <c r="H147" i="74" s="1"/>
  <c r="H89" i="74"/>
  <c r="H146" i="74" s="1"/>
  <c r="J173" i="74"/>
  <c r="J172" i="74"/>
  <c r="J174" i="74" s="1"/>
  <c r="J175" i="74" s="1"/>
  <c r="J176" i="74" s="1"/>
  <c r="J109" i="74"/>
  <c r="J166" i="74" s="1"/>
  <c r="J108" i="74"/>
  <c r="J165" i="74" s="1"/>
  <c r="J107" i="74"/>
  <c r="J164" i="74" s="1"/>
  <c r="J91" i="74"/>
  <c r="J148" i="74" s="1"/>
  <c r="J90" i="74"/>
  <c r="J147" i="74" s="1"/>
  <c r="J89" i="74"/>
  <c r="J146" i="74" s="1"/>
  <c r="L173" i="74"/>
  <c r="L172" i="74"/>
  <c r="L174" i="74" s="1"/>
  <c r="L175" i="74" s="1"/>
  <c r="L176" i="74" s="1"/>
  <c r="L109" i="74"/>
  <c r="L166" i="74" s="1"/>
  <c r="L108" i="74"/>
  <c r="L165" i="74" s="1"/>
  <c r="L107" i="74"/>
  <c r="L164" i="74" s="1"/>
  <c r="L91" i="74"/>
  <c r="L148" i="74" s="1"/>
  <c r="L90" i="74"/>
  <c r="L147" i="74" s="1"/>
  <c r="L89" i="74"/>
  <c r="L146" i="74" s="1"/>
  <c r="N173" i="74"/>
  <c r="N172" i="74"/>
  <c r="N174" i="74" s="1"/>
  <c r="N175" i="74" s="1"/>
  <c r="N176" i="74" s="1"/>
  <c r="N109" i="74"/>
  <c r="N166" i="74" s="1"/>
  <c r="N108" i="74"/>
  <c r="N165" i="74" s="1"/>
  <c r="N107" i="74"/>
  <c r="N164" i="74" s="1"/>
  <c r="N91" i="74"/>
  <c r="N148" i="74" s="1"/>
  <c r="N90" i="74"/>
  <c r="N147" i="74" s="1"/>
  <c r="N89" i="74"/>
  <c r="N146" i="74" s="1"/>
  <c r="P173" i="74"/>
  <c r="P172" i="74"/>
  <c r="P174" i="74" s="1"/>
  <c r="P175" i="74" s="1"/>
  <c r="P176" i="74" s="1"/>
  <c r="P109" i="74"/>
  <c r="P166" i="74" s="1"/>
  <c r="P108" i="74"/>
  <c r="P165" i="74" s="1"/>
  <c r="P107" i="74"/>
  <c r="P164" i="74" s="1"/>
  <c r="P91" i="74"/>
  <c r="P148" i="74" s="1"/>
  <c r="P90" i="74"/>
  <c r="P147" i="74" s="1"/>
  <c r="P89" i="74"/>
  <c r="P146" i="74" s="1"/>
  <c r="R173" i="74"/>
  <c r="R172" i="74"/>
  <c r="R174" i="74" s="1"/>
  <c r="R175" i="74" s="1"/>
  <c r="R176" i="74" s="1"/>
  <c r="R109" i="74"/>
  <c r="R166" i="74" s="1"/>
  <c r="R108" i="74"/>
  <c r="R165" i="74" s="1"/>
  <c r="R107" i="74"/>
  <c r="R164" i="74" s="1"/>
  <c r="R91" i="74"/>
  <c r="R148" i="74" s="1"/>
  <c r="R90" i="74"/>
  <c r="R147" i="74" s="1"/>
  <c r="R89" i="74"/>
  <c r="R146" i="74" s="1"/>
  <c r="T173" i="74"/>
  <c r="T172" i="74"/>
  <c r="T174" i="74" s="1"/>
  <c r="T175" i="74" s="1"/>
  <c r="T176" i="74" s="1"/>
  <c r="T109" i="74"/>
  <c r="T166" i="74" s="1"/>
  <c r="T108" i="74"/>
  <c r="T165" i="74" s="1"/>
  <c r="T107" i="74"/>
  <c r="T164" i="74" s="1"/>
  <c r="T91" i="74"/>
  <c r="T148" i="74" s="1"/>
  <c r="T90" i="74"/>
  <c r="T147" i="74" s="1"/>
  <c r="T89" i="74"/>
  <c r="T146" i="74" s="1"/>
  <c r="V173" i="74"/>
  <c r="V172" i="74"/>
  <c r="V174" i="74" s="1"/>
  <c r="V175" i="74" s="1"/>
  <c r="V176" i="74" s="1"/>
  <c r="V109" i="74"/>
  <c r="V166" i="74" s="1"/>
  <c r="V108" i="74"/>
  <c r="V165" i="74" s="1"/>
  <c r="V107" i="74"/>
  <c r="V164" i="74" s="1"/>
  <c r="V91" i="74"/>
  <c r="V148" i="74" s="1"/>
  <c r="V90" i="74"/>
  <c r="V147" i="74" s="1"/>
  <c r="V89" i="74"/>
  <c r="V146" i="74" s="1"/>
  <c r="D63" i="74"/>
  <c r="F63" i="74"/>
  <c r="H63" i="74"/>
  <c r="J63" i="74"/>
  <c r="L63" i="74"/>
  <c r="N63" i="74"/>
  <c r="P63" i="74"/>
  <c r="R63" i="74"/>
  <c r="T63" i="74"/>
  <c r="V63" i="74"/>
  <c r="D64" i="74"/>
  <c r="D121" i="74" s="1"/>
  <c r="F64" i="74"/>
  <c r="F121" i="74" s="1"/>
  <c r="H64" i="74"/>
  <c r="H121" i="74" s="1"/>
  <c r="J64" i="74"/>
  <c r="J121" i="74" s="1"/>
  <c r="L64" i="74"/>
  <c r="L121" i="74" s="1"/>
  <c r="N64" i="74"/>
  <c r="N121" i="74" s="1"/>
  <c r="P64" i="74"/>
  <c r="P121" i="74" s="1"/>
  <c r="R64" i="74"/>
  <c r="R121" i="74" s="1"/>
  <c r="T64" i="74"/>
  <c r="T121" i="74" s="1"/>
  <c r="V64" i="74"/>
  <c r="V121" i="74" s="1"/>
  <c r="D65" i="74"/>
  <c r="F65" i="74"/>
  <c r="H65" i="74"/>
  <c r="J65" i="74"/>
  <c r="L65" i="74"/>
  <c r="N65" i="74"/>
  <c r="P65" i="74"/>
  <c r="R65" i="74"/>
  <c r="T65" i="74"/>
  <c r="V65" i="74"/>
  <c r="D66" i="74"/>
  <c r="D123" i="74" s="1"/>
  <c r="F66" i="74"/>
  <c r="F123" i="74" s="1"/>
  <c r="H66" i="74"/>
  <c r="H123" i="74" s="1"/>
  <c r="J66" i="74"/>
  <c r="J123" i="74" s="1"/>
  <c r="L66" i="74"/>
  <c r="L123" i="74" s="1"/>
  <c r="N66" i="74"/>
  <c r="N123" i="74" s="1"/>
  <c r="P66" i="74"/>
  <c r="P123" i="74" s="1"/>
  <c r="R66" i="74"/>
  <c r="R123" i="74" s="1"/>
  <c r="T66" i="74"/>
  <c r="T123" i="74" s="1"/>
  <c r="V66" i="74"/>
  <c r="V123" i="74" s="1"/>
  <c r="D67" i="74"/>
  <c r="F67" i="74"/>
  <c r="H67" i="74"/>
  <c r="J67" i="74"/>
  <c r="L67" i="74"/>
  <c r="N67" i="74"/>
  <c r="P67" i="74"/>
  <c r="R67" i="74"/>
  <c r="T67" i="74"/>
  <c r="V67" i="74"/>
  <c r="D68" i="74"/>
  <c r="D125" i="74" s="1"/>
  <c r="F68" i="74"/>
  <c r="F125" i="74" s="1"/>
  <c r="H68" i="74"/>
  <c r="H125" i="74" s="1"/>
  <c r="J68" i="74"/>
  <c r="J125" i="74" s="1"/>
  <c r="L68" i="74"/>
  <c r="L125" i="74" s="1"/>
  <c r="N68" i="74"/>
  <c r="N125" i="74" s="1"/>
  <c r="P68" i="74"/>
  <c r="P125" i="74" s="1"/>
  <c r="R68" i="74"/>
  <c r="R125" i="74" s="1"/>
  <c r="T68" i="74"/>
  <c r="T125" i="74" s="1"/>
  <c r="V68" i="74"/>
  <c r="V125" i="74" s="1"/>
  <c r="D69" i="74"/>
  <c r="F69" i="74"/>
  <c r="H69" i="74"/>
  <c r="J69" i="74"/>
  <c r="L69" i="74"/>
  <c r="N69" i="74"/>
  <c r="P69" i="74"/>
  <c r="R69" i="74"/>
  <c r="T69" i="74"/>
  <c r="V69" i="74"/>
  <c r="D70" i="74"/>
  <c r="D127" i="74" s="1"/>
  <c r="F70" i="74"/>
  <c r="F127" i="74" s="1"/>
  <c r="H70" i="74"/>
  <c r="H127" i="74" s="1"/>
  <c r="J70" i="74"/>
  <c r="J127" i="74" s="1"/>
  <c r="L70" i="74"/>
  <c r="L127" i="74" s="1"/>
  <c r="N70" i="74"/>
  <c r="N127" i="74" s="1"/>
  <c r="P70" i="74"/>
  <c r="P127" i="74" s="1"/>
  <c r="R70" i="74"/>
  <c r="R127" i="74" s="1"/>
  <c r="T70" i="74"/>
  <c r="T127" i="74" s="1"/>
  <c r="V70" i="74"/>
  <c r="V127" i="74" s="1"/>
  <c r="D71" i="74"/>
  <c r="D128" i="74" s="1"/>
  <c r="F71" i="74"/>
  <c r="F128" i="74" s="1"/>
  <c r="H71" i="74"/>
  <c r="H128" i="74" s="1"/>
  <c r="J71" i="74"/>
  <c r="J128" i="74" s="1"/>
  <c r="L71" i="74"/>
  <c r="L128" i="74" s="1"/>
  <c r="N71" i="74"/>
  <c r="N128" i="74" s="1"/>
  <c r="P71" i="74"/>
  <c r="P128" i="74" s="1"/>
  <c r="R71" i="74"/>
  <c r="R128" i="74" s="1"/>
  <c r="T71" i="74"/>
  <c r="T128" i="74" s="1"/>
  <c r="V71" i="74"/>
  <c r="V128" i="74" s="1"/>
  <c r="D72" i="74"/>
  <c r="D129" i="74" s="1"/>
  <c r="F72" i="74"/>
  <c r="F129" i="74" s="1"/>
  <c r="H72" i="74"/>
  <c r="H129" i="74" s="1"/>
  <c r="J72" i="74"/>
  <c r="J129" i="74" s="1"/>
  <c r="L72" i="74"/>
  <c r="L129" i="74" s="1"/>
  <c r="N72" i="74"/>
  <c r="N129" i="74" s="1"/>
  <c r="P72" i="74"/>
  <c r="P129" i="74" s="1"/>
  <c r="R72" i="74"/>
  <c r="R129" i="74" s="1"/>
  <c r="T72" i="74"/>
  <c r="T129" i="74" s="1"/>
  <c r="V72" i="74"/>
  <c r="V129" i="74" s="1"/>
  <c r="D73" i="74"/>
  <c r="D130" i="74" s="1"/>
  <c r="F73" i="74"/>
  <c r="F130" i="74" s="1"/>
  <c r="H73" i="74"/>
  <c r="H130" i="74" s="1"/>
  <c r="J73" i="74"/>
  <c r="J130" i="74" s="1"/>
  <c r="L73" i="74"/>
  <c r="L130" i="74" s="1"/>
  <c r="N73" i="74"/>
  <c r="N130" i="74" s="1"/>
  <c r="P73" i="74"/>
  <c r="P130" i="74" s="1"/>
  <c r="R73" i="74"/>
  <c r="R130" i="74" s="1"/>
  <c r="T73" i="74"/>
  <c r="T130" i="74" s="1"/>
  <c r="V73" i="74"/>
  <c r="V130" i="74" s="1"/>
  <c r="D74" i="74"/>
  <c r="D131" i="74" s="1"/>
  <c r="F74" i="74"/>
  <c r="F131" i="74" s="1"/>
  <c r="H74" i="74"/>
  <c r="H131" i="74" s="1"/>
  <c r="J74" i="74"/>
  <c r="J131" i="74" s="1"/>
  <c r="L74" i="74"/>
  <c r="L131" i="74" s="1"/>
  <c r="N74" i="74"/>
  <c r="N131" i="74" s="1"/>
  <c r="P74" i="74"/>
  <c r="P131" i="74" s="1"/>
  <c r="R74" i="74"/>
  <c r="R131" i="74" s="1"/>
  <c r="T74" i="74"/>
  <c r="T131" i="74" s="1"/>
  <c r="V74" i="74"/>
  <c r="V131" i="74" s="1"/>
  <c r="D81" i="74"/>
  <c r="F81" i="74"/>
  <c r="H81" i="74"/>
  <c r="J81" i="74"/>
  <c r="L81" i="74"/>
  <c r="N81" i="74"/>
  <c r="P81" i="74"/>
  <c r="R81" i="74"/>
  <c r="T81" i="74"/>
  <c r="V81" i="74"/>
  <c r="D82" i="74"/>
  <c r="D139" i="74" s="1"/>
  <c r="F82" i="74"/>
  <c r="F139" i="74" s="1"/>
  <c r="H82" i="74"/>
  <c r="H139" i="74" s="1"/>
  <c r="J82" i="74"/>
  <c r="J139" i="74" s="1"/>
  <c r="L82" i="74"/>
  <c r="L139" i="74" s="1"/>
  <c r="N82" i="74"/>
  <c r="N139" i="74" s="1"/>
  <c r="P82" i="74"/>
  <c r="P139" i="74" s="1"/>
  <c r="R82" i="74"/>
  <c r="R139" i="74" s="1"/>
  <c r="T82" i="74"/>
  <c r="T139" i="74" s="1"/>
  <c r="V82" i="74"/>
  <c r="V139" i="74" s="1"/>
  <c r="D83" i="74"/>
  <c r="F83" i="74"/>
  <c r="H83" i="74"/>
  <c r="J83" i="74"/>
  <c r="L83" i="74"/>
  <c r="N83" i="74"/>
  <c r="P83" i="74"/>
  <c r="R83" i="74"/>
  <c r="T83" i="74"/>
  <c r="V83" i="74"/>
  <c r="D84" i="74"/>
  <c r="D141" i="74" s="1"/>
  <c r="F84" i="74"/>
  <c r="F141" i="74" s="1"/>
  <c r="H84" i="74"/>
  <c r="H141" i="74" s="1"/>
  <c r="J84" i="74"/>
  <c r="J141" i="74" s="1"/>
  <c r="L84" i="74"/>
  <c r="L141" i="74" s="1"/>
  <c r="N84" i="74"/>
  <c r="N141" i="74" s="1"/>
  <c r="P84" i="74"/>
  <c r="P141" i="74" s="1"/>
  <c r="R84" i="74"/>
  <c r="R141" i="74" s="1"/>
  <c r="T84" i="74"/>
  <c r="T141" i="74" s="1"/>
  <c r="V84" i="74"/>
  <c r="V141" i="74" s="1"/>
  <c r="D85" i="74"/>
  <c r="F85" i="74"/>
  <c r="O176" i="73"/>
  <c r="S176" i="73"/>
  <c r="W176" i="73"/>
  <c r="D104" i="73"/>
  <c r="D161" i="73" s="1"/>
  <c r="D103" i="73"/>
  <c r="D102" i="73"/>
  <c r="D159" i="73" s="1"/>
  <c r="D101" i="73"/>
  <c r="D100" i="73"/>
  <c r="D157" i="73" s="1"/>
  <c r="H104" i="73"/>
  <c r="H161" i="73" s="1"/>
  <c r="H103" i="73"/>
  <c r="H102" i="73"/>
  <c r="H159" i="73" s="1"/>
  <c r="H101" i="73"/>
  <c r="H100" i="73"/>
  <c r="H157" i="73" s="1"/>
  <c r="L104" i="73"/>
  <c r="L161" i="73" s="1"/>
  <c r="L103" i="73"/>
  <c r="L102" i="73"/>
  <c r="L159" i="73" s="1"/>
  <c r="L101" i="73"/>
  <c r="L100" i="73"/>
  <c r="L157" i="73" s="1"/>
  <c r="P104" i="73"/>
  <c r="P161" i="73" s="1"/>
  <c r="P103" i="73"/>
  <c r="P102" i="73"/>
  <c r="P159" i="73" s="1"/>
  <c r="P101" i="73"/>
  <c r="P100" i="73"/>
  <c r="P157" i="73" s="1"/>
  <c r="T104" i="73"/>
  <c r="T161" i="73" s="1"/>
  <c r="T103" i="73"/>
  <c r="T102" i="73"/>
  <c r="T159" i="73" s="1"/>
  <c r="T101" i="73"/>
  <c r="T100" i="73"/>
  <c r="T157" i="73" s="1"/>
  <c r="D106" i="73"/>
  <c r="D163" i="73" s="1"/>
  <c r="D105" i="73"/>
  <c r="H106" i="73"/>
  <c r="H163" i="73" s="1"/>
  <c r="H105" i="73"/>
  <c r="L106" i="73"/>
  <c r="L163" i="73" s="1"/>
  <c r="L105" i="73"/>
  <c r="P106" i="73"/>
  <c r="P163" i="73" s="1"/>
  <c r="P105" i="73"/>
  <c r="T106" i="73"/>
  <c r="T163" i="73" s="1"/>
  <c r="T105" i="73"/>
  <c r="G71" i="73"/>
  <c r="M71" i="73"/>
  <c r="Q71" i="73"/>
  <c r="U71" i="73"/>
  <c r="E72" i="73"/>
  <c r="I72" i="73"/>
  <c r="M72" i="73"/>
  <c r="Q72" i="73"/>
  <c r="U72" i="73"/>
  <c r="E73" i="73"/>
  <c r="I73" i="73"/>
  <c r="M73" i="73"/>
  <c r="Q73" i="73"/>
  <c r="U73" i="73"/>
  <c r="E74" i="73"/>
  <c r="I74" i="73"/>
  <c r="M74" i="73"/>
  <c r="Q74" i="73"/>
  <c r="U74" i="73"/>
  <c r="E89" i="73"/>
  <c r="I89" i="73"/>
  <c r="M89" i="73"/>
  <c r="Q89" i="73"/>
  <c r="U89" i="73"/>
  <c r="E90" i="73"/>
  <c r="I90" i="73"/>
  <c r="M90" i="73"/>
  <c r="Q90" i="73"/>
  <c r="U90" i="73"/>
  <c r="E91" i="73"/>
  <c r="I91" i="73"/>
  <c r="O91" i="73"/>
  <c r="Q91" i="73"/>
  <c r="U91" i="73"/>
  <c r="E92" i="73"/>
  <c r="I92" i="73"/>
  <c r="M92" i="73"/>
  <c r="Q92" i="73"/>
  <c r="U92" i="73"/>
  <c r="F104" i="73"/>
  <c r="F161" i="73" s="1"/>
  <c r="F103" i="73"/>
  <c r="F102" i="73"/>
  <c r="F159" i="73" s="1"/>
  <c r="F101" i="73"/>
  <c r="F100" i="73"/>
  <c r="F157" i="73" s="1"/>
  <c r="J104" i="73"/>
  <c r="J161" i="73" s="1"/>
  <c r="J103" i="73"/>
  <c r="J102" i="73"/>
  <c r="J159" i="73" s="1"/>
  <c r="J101" i="73"/>
  <c r="J100" i="73"/>
  <c r="J157" i="73" s="1"/>
  <c r="N104" i="73"/>
  <c r="N161" i="73" s="1"/>
  <c r="N103" i="73"/>
  <c r="N102" i="73"/>
  <c r="N159" i="73" s="1"/>
  <c r="N101" i="73"/>
  <c r="N100" i="73"/>
  <c r="N157" i="73" s="1"/>
  <c r="R104" i="73"/>
  <c r="R161" i="73" s="1"/>
  <c r="R103" i="73"/>
  <c r="R102" i="73"/>
  <c r="R159" i="73" s="1"/>
  <c r="R101" i="73"/>
  <c r="R100" i="73"/>
  <c r="R157" i="73" s="1"/>
  <c r="V104" i="73"/>
  <c r="V161" i="73" s="1"/>
  <c r="V103" i="73"/>
  <c r="V102" i="73"/>
  <c r="V159" i="73" s="1"/>
  <c r="V101" i="73"/>
  <c r="V100" i="73"/>
  <c r="V157" i="73" s="1"/>
  <c r="F106" i="73"/>
  <c r="F163" i="73" s="1"/>
  <c r="F105" i="73"/>
  <c r="J106" i="73"/>
  <c r="J163" i="73" s="1"/>
  <c r="J105" i="73"/>
  <c r="N106" i="73"/>
  <c r="N163" i="73" s="1"/>
  <c r="N105" i="73"/>
  <c r="R106" i="73"/>
  <c r="R163" i="73" s="1"/>
  <c r="R105" i="73"/>
  <c r="V106" i="73"/>
  <c r="V163" i="73" s="1"/>
  <c r="V105" i="73"/>
  <c r="F173" i="73"/>
  <c r="F172" i="73"/>
  <c r="F174" i="73" s="1"/>
  <c r="F175" i="73" s="1"/>
  <c r="F176" i="73" s="1"/>
  <c r="F109" i="73"/>
  <c r="F166" i="73" s="1"/>
  <c r="F108" i="73"/>
  <c r="F165" i="73" s="1"/>
  <c r="F107" i="73"/>
  <c r="F164" i="73" s="1"/>
  <c r="H173" i="73"/>
  <c r="H172" i="73"/>
  <c r="H174" i="73" s="1"/>
  <c r="H175" i="73" s="1"/>
  <c r="H176" i="73" s="1"/>
  <c r="H109" i="73"/>
  <c r="H166" i="73" s="1"/>
  <c r="H108" i="73"/>
  <c r="H165" i="73" s="1"/>
  <c r="H107" i="73"/>
  <c r="H164" i="73" s="1"/>
  <c r="J173" i="73"/>
  <c r="J172" i="73"/>
  <c r="J174" i="73" s="1"/>
  <c r="J175" i="73" s="1"/>
  <c r="J176" i="73" s="1"/>
  <c r="J109" i="73"/>
  <c r="J166" i="73" s="1"/>
  <c r="J108" i="73"/>
  <c r="J165" i="73" s="1"/>
  <c r="J107" i="73"/>
  <c r="J164" i="73" s="1"/>
  <c r="L173" i="73"/>
  <c r="L172" i="73"/>
  <c r="L174" i="73" s="1"/>
  <c r="L175" i="73" s="1"/>
  <c r="L176" i="73" s="1"/>
  <c r="L109" i="73"/>
  <c r="L166" i="73" s="1"/>
  <c r="L108" i="73"/>
  <c r="L165" i="73" s="1"/>
  <c r="L107" i="73"/>
  <c r="L164" i="73" s="1"/>
  <c r="N173" i="73"/>
  <c r="N172" i="73"/>
  <c r="N174" i="73" s="1"/>
  <c r="N175" i="73" s="1"/>
  <c r="N176" i="73" s="1"/>
  <c r="N109" i="73"/>
  <c r="N166" i="73" s="1"/>
  <c r="N108" i="73"/>
  <c r="N165" i="73" s="1"/>
  <c r="N107" i="73"/>
  <c r="N164" i="73" s="1"/>
  <c r="P173" i="73"/>
  <c r="P172" i="73"/>
  <c r="P174" i="73" s="1"/>
  <c r="P175" i="73" s="1"/>
  <c r="P176" i="73" s="1"/>
  <c r="P109" i="73"/>
  <c r="P166" i="73" s="1"/>
  <c r="P108" i="73"/>
  <c r="P165" i="73" s="1"/>
  <c r="P107" i="73"/>
  <c r="P164" i="73" s="1"/>
  <c r="R173" i="73"/>
  <c r="R172" i="73"/>
  <c r="R174" i="73" s="1"/>
  <c r="R175" i="73" s="1"/>
  <c r="R176" i="73" s="1"/>
  <c r="R109" i="73"/>
  <c r="R166" i="73" s="1"/>
  <c r="R108" i="73"/>
  <c r="R165" i="73" s="1"/>
  <c r="R107" i="73"/>
  <c r="R164" i="73" s="1"/>
  <c r="T173" i="73"/>
  <c r="T172" i="73"/>
  <c r="T174" i="73" s="1"/>
  <c r="T175" i="73" s="1"/>
  <c r="T176" i="73" s="1"/>
  <c r="T109" i="73"/>
  <c r="T166" i="73" s="1"/>
  <c r="T108" i="73"/>
  <c r="T165" i="73" s="1"/>
  <c r="T107" i="73"/>
  <c r="T164" i="73" s="1"/>
  <c r="V173" i="73"/>
  <c r="V172" i="73"/>
  <c r="V174" i="73" s="1"/>
  <c r="V175" i="73" s="1"/>
  <c r="V176" i="73" s="1"/>
  <c r="V109" i="73"/>
  <c r="V166" i="73" s="1"/>
  <c r="V108" i="73"/>
  <c r="V165" i="73" s="1"/>
  <c r="V107" i="73"/>
  <c r="V164" i="73" s="1"/>
  <c r="D172" i="73"/>
  <c r="D174" i="73" s="1"/>
  <c r="D175" i="73" s="1"/>
  <c r="D176" i="73" s="1"/>
  <c r="D109" i="73"/>
  <c r="D166" i="73" s="1"/>
  <c r="D108" i="73"/>
  <c r="D165" i="73" s="1"/>
  <c r="D107" i="73"/>
  <c r="D164" i="73" s="1"/>
  <c r="E71" i="73"/>
  <c r="I71" i="73"/>
  <c r="K71" i="73"/>
  <c r="O71" i="73"/>
  <c r="S71" i="73"/>
  <c r="W71" i="73"/>
  <c r="G72" i="73"/>
  <c r="K72" i="73"/>
  <c r="O72" i="73"/>
  <c r="S72" i="73"/>
  <c r="W72" i="73"/>
  <c r="G73" i="73"/>
  <c r="K73" i="73"/>
  <c r="O73" i="73"/>
  <c r="S73" i="73"/>
  <c r="W73" i="73"/>
  <c r="G74" i="73"/>
  <c r="K74" i="73"/>
  <c r="O74" i="73"/>
  <c r="S74" i="73"/>
  <c r="W74" i="73"/>
  <c r="G89" i="73"/>
  <c r="K89" i="73"/>
  <c r="O89" i="73"/>
  <c r="S89" i="73"/>
  <c r="W89" i="73"/>
  <c r="G90" i="73"/>
  <c r="K90" i="73"/>
  <c r="O90" i="73"/>
  <c r="S90" i="73"/>
  <c r="W90" i="73"/>
  <c r="G91" i="73"/>
  <c r="K91" i="73"/>
  <c r="M91" i="73"/>
  <c r="S91" i="73"/>
  <c r="W91" i="73"/>
  <c r="G92" i="73"/>
  <c r="K92" i="73"/>
  <c r="O92" i="73"/>
  <c r="S92" i="73"/>
  <c r="W92" i="73"/>
  <c r="G107" i="73"/>
  <c r="K107" i="73"/>
  <c r="O107" i="73"/>
  <c r="S107" i="73"/>
  <c r="W107" i="73"/>
  <c r="G108" i="73"/>
  <c r="K108" i="73"/>
  <c r="O108" i="73"/>
  <c r="S108" i="73"/>
  <c r="W108" i="73"/>
  <c r="G109" i="73"/>
  <c r="K109" i="73"/>
  <c r="O109" i="73"/>
  <c r="S109" i="73"/>
  <c r="W109" i="73"/>
  <c r="G110" i="73"/>
  <c r="K110" i="73"/>
  <c r="O110" i="73"/>
  <c r="S110" i="73"/>
  <c r="W110" i="73"/>
  <c r="I172" i="73"/>
  <c r="I174" i="73" s="1"/>
  <c r="I175" i="73" s="1"/>
  <c r="I176" i="73" s="1"/>
  <c r="Q172" i="73"/>
  <c r="Q174" i="73" s="1"/>
  <c r="Q175" i="73" s="1"/>
  <c r="Q176" i="73" s="1"/>
  <c r="K173" i="73"/>
  <c r="S173" i="73"/>
  <c r="D52" i="73"/>
  <c r="D63" i="73"/>
  <c r="F63" i="73"/>
  <c r="H63" i="73"/>
  <c r="J63" i="73"/>
  <c r="L63" i="73"/>
  <c r="N63" i="73"/>
  <c r="P63" i="73"/>
  <c r="R63" i="73"/>
  <c r="T63" i="73"/>
  <c r="V63" i="73"/>
  <c r="D64" i="73"/>
  <c r="D121" i="73" s="1"/>
  <c r="F64" i="73"/>
  <c r="F121" i="73" s="1"/>
  <c r="H64" i="73"/>
  <c r="H121" i="73" s="1"/>
  <c r="J64" i="73"/>
  <c r="J121" i="73" s="1"/>
  <c r="L64" i="73"/>
  <c r="L121" i="73" s="1"/>
  <c r="N64" i="73"/>
  <c r="N121" i="73" s="1"/>
  <c r="P64" i="73"/>
  <c r="P121" i="73" s="1"/>
  <c r="R64" i="73"/>
  <c r="R121" i="73" s="1"/>
  <c r="T64" i="73"/>
  <c r="T121" i="73" s="1"/>
  <c r="V64" i="73"/>
  <c r="V121" i="73" s="1"/>
  <c r="D65" i="73"/>
  <c r="F65" i="73"/>
  <c r="H65" i="73"/>
  <c r="J65" i="73"/>
  <c r="L65" i="73"/>
  <c r="N65" i="73"/>
  <c r="P65" i="73"/>
  <c r="R65" i="73"/>
  <c r="T65" i="73"/>
  <c r="V65" i="73"/>
  <c r="D66" i="73"/>
  <c r="D123" i="73" s="1"/>
  <c r="F66" i="73"/>
  <c r="F123" i="73" s="1"/>
  <c r="H66" i="73"/>
  <c r="H123" i="73" s="1"/>
  <c r="J66" i="73"/>
  <c r="J123" i="73" s="1"/>
  <c r="L66" i="73"/>
  <c r="L123" i="73" s="1"/>
  <c r="N66" i="73"/>
  <c r="N123" i="73" s="1"/>
  <c r="P66" i="73"/>
  <c r="P123" i="73" s="1"/>
  <c r="R66" i="73"/>
  <c r="R123" i="73" s="1"/>
  <c r="T66" i="73"/>
  <c r="T123" i="73" s="1"/>
  <c r="V66" i="73"/>
  <c r="V123" i="73" s="1"/>
  <c r="D67" i="73"/>
  <c r="F67" i="73"/>
  <c r="H67" i="73"/>
  <c r="J67" i="73"/>
  <c r="L67" i="73"/>
  <c r="N67" i="73"/>
  <c r="P67" i="73"/>
  <c r="R67" i="73"/>
  <c r="T67" i="73"/>
  <c r="V67" i="73"/>
  <c r="D68" i="73"/>
  <c r="D125" i="73" s="1"/>
  <c r="F68" i="73"/>
  <c r="F125" i="73" s="1"/>
  <c r="H68" i="73"/>
  <c r="H125" i="73" s="1"/>
  <c r="J68" i="73"/>
  <c r="J125" i="73" s="1"/>
  <c r="L68" i="73"/>
  <c r="L125" i="73" s="1"/>
  <c r="N68" i="73"/>
  <c r="N125" i="73" s="1"/>
  <c r="P68" i="73"/>
  <c r="P125" i="73" s="1"/>
  <c r="R68" i="73"/>
  <c r="R125" i="73" s="1"/>
  <c r="T68" i="73"/>
  <c r="T125" i="73" s="1"/>
  <c r="V68" i="73"/>
  <c r="V125" i="73" s="1"/>
  <c r="D69" i="73"/>
  <c r="F69" i="73"/>
  <c r="H69" i="73"/>
  <c r="J69" i="73"/>
  <c r="L69" i="73"/>
  <c r="N69" i="73"/>
  <c r="P69" i="73"/>
  <c r="R69" i="73"/>
  <c r="T69" i="73"/>
  <c r="V69" i="73"/>
  <c r="D70" i="73"/>
  <c r="D127" i="73" s="1"/>
  <c r="F70" i="73"/>
  <c r="F127" i="73" s="1"/>
  <c r="H70" i="73"/>
  <c r="H127" i="73" s="1"/>
  <c r="J70" i="73"/>
  <c r="J127" i="73" s="1"/>
  <c r="L70" i="73"/>
  <c r="L127" i="73" s="1"/>
  <c r="N70" i="73"/>
  <c r="N127" i="73" s="1"/>
  <c r="P70" i="73"/>
  <c r="P127" i="73" s="1"/>
  <c r="R70" i="73"/>
  <c r="R127" i="73" s="1"/>
  <c r="T70" i="73"/>
  <c r="T127" i="73" s="1"/>
  <c r="V70" i="73"/>
  <c r="V127" i="73" s="1"/>
  <c r="D71" i="73"/>
  <c r="D128" i="73" s="1"/>
  <c r="F71" i="73"/>
  <c r="F128" i="73" s="1"/>
  <c r="H71" i="73"/>
  <c r="H128" i="73" s="1"/>
  <c r="J71" i="73"/>
  <c r="J128" i="73" s="1"/>
  <c r="L71" i="73"/>
  <c r="L128" i="73" s="1"/>
  <c r="N71" i="73"/>
  <c r="N128" i="73" s="1"/>
  <c r="P71" i="73"/>
  <c r="P128" i="73" s="1"/>
  <c r="R71" i="73"/>
  <c r="R128" i="73" s="1"/>
  <c r="T71" i="73"/>
  <c r="T128" i="73" s="1"/>
  <c r="V71" i="73"/>
  <c r="V128" i="73" s="1"/>
  <c r="D72" i="73"/>
  <c r="D129" i="73" s="1"/>
  <c r="F72" i="73"/>
  <c r="F129" i="73" s="1"/>
  <c r="H72" i="73"/>
  <c r="H129" i="73" s="1"/>
  <c r="J72" i="73"/>
  <c r="J129" i="73" s="1"/>
  <c r="L72" i="73"/>
  <c r="L129" i="73" s="1"/>
  <c r="N72" i="73"/>
  <c r="N129" i="73" s="1"/>
  <c r="P72" i="73"/>
  <c r="P129" i="73" s="1"/>
  <c r="R72" i="73"/>
  <c r="R129" i="73" s="1"/>
  <c r="T72" i="73"/>
  <c r="T129" i="73" s="1"/>
  <c r="V72" i="73"/>
  <c r="V129" i="73" s="1"/>
  <c r="D73" i="73"/>
  <c r="D130" i="73" s="1"/>
  <c r="F73" i="73"/>
  <c r="F130" i="73" s="1"/>
  <c r="H73" i="73"/>
  <c r="H130" i="73" s="1"/>
  <c r="J73" i="73"/>
  <c r="J130" i="73" s="1"/>
  <c r="L73" i="73"/>
  <c r="L130" i="73" s="1"/>
  <c r="N73" i="73"/>
  <c r="N130" i="73" s="1"/>
  <c r="P73" i="73"/>
  <c r="P130" i="73" s="1"/>
  <c r="R73" i="73"/>
  <c r="R130" i="73" s="1"/>
  <c r="T73" i="73"/>
  <c r="T130" i="73" s="1"/>
  <c r="V73" i="73"/>
  <c r="V130" i="73" s="1"/>
  <c r="D74" i="73"/>
  <c r="D131" i="73" s="1"/>
  <c r="F74" i="73"/>
  <c r="F131" i="73" s="1"/>
  <c r="H74" i="73"/>
  <c r="H131" i="73" s="1"/>
  <c r="J74" i="73"/>
  <c r="J131" i="73" s="1"/>
  <c r="L74" i="73"/>
  <c r="L131" i="73" s="1"/>
  <c r="N74" i="73"/>
  <c r="N131" i="73" s="1"/>
  <c r="P74" i="73"/>
  <c r="P131" i="73" s="1"/>
  <c r="R74" i="73"/>
  <c r="R131" i="73" s="1"/>
  <c r="T74" i="73"/>
  <c r="T131" i="73" s="1"/>
  <c r="V74" i="73"/>
  <c r="V131" i="73" s="1"/>
  <c r="D81" i="73"/>
  <c r="F81" i="73"/>
  <c r="H81" i="73"/>
  <c r="J81" i="73"/>
  <c r="L81" i="73"/>
  <c r="N81" i="73"/>
  <c r="P81" i="73"/>
  <c r="R81" i="73"/>
  <c r="T81" i="73"/>
  <c r="V81" i="73"/>
  <c r="D82" i="73"/>
  <c r="D139" i="73" s="1"/>
  <c r="F82" i="73"/>
  <c r="F139" i="73" s="1"/>
  <c r="H82" i="73"/>
  <c r="H139" i="73" s="1"/>
  <c r="J82" i="73"/>
  <c r="J139" i="73" s="1"/>
  <c r="L82" i="73"/>
  <c r="L139" i="73" s="1"/>
  <c r="N82" i="73"/>
  <c r="N139" i="73" s="1"/>
  <c r="P82" i="73"/>
  <c r="P139" i="73" s="1"/>
  <c r="R82" i="73"/>
  <c r="R139" i="73" s="1"/>
  <c r="T82" i="73"/>
  <c r="T139" i="73" s="1"/>
  <c r="V82" i="73"/>
  <c r="V139" i="73" s="1"/>
  <c r="D83" i="73"/>
  <c r="F83" i="73"/>
  <c r="H83" i="73"/>
  <c r="J83" i="73"/>
  <c r="L83" i="73"/>
  <c r="N83" i="73"/>
  <c r="P83" i="73"/>
  <c r="R83" i="73"/>
  <c r="T83" i="73"/>
  <c r="V83" i="73"/>
  <c r="D84" i="73"/>
  <c r="D141" i="73" s="1"/>
  <c r="F84" i="73"/>
  <c r="F141" i="73" s="1"/>
  <c r="H84" i="73"/>
  <c r="H141" i="73" s="1"/>
  <c r="J84" i="73"/>
  <c r="J141" i="73" s="1"/>
  <c r="L84" i="73"/>
  <c r="L141" i="73" s="1"/>
  <c r="N84" i="73"/>
  <c r="N141" i="73" s="1"/>
  <c r="P84" i="73"/>
  <c r="P141" i="73" s="1"/>
  <c r="R84" i="73"/>
  <c r="R141" i="73" s="1"/>
  <c r="T84" i="73"/>
  <c r="T141" i="73" s="1"/>
  <c r="V84" i="73"/>
  <c r="V141" i="73" s="1"/>
  <c r="D85" i="73"/>
  <c r="F85" i="73"/>
  <c r="H85" i="73"/>
  <c r="J85" i="73"/>
  <c r="L85" i="73"/>
  <c r="N85" i="73"/>
  <c r="P85" i="73"/>
  <c r="R85" i="73"/>
  <c r="T85" i="73"/>
  <c r="V85" i="73"/>
  <c r="D86" i="73"/>
  <c r="D143" i="73" s="1"/>
  <c r="F86" i="73"/>
  <c r="F143" i="73" s="1"/>
  <c r="H86" i="73"/>
  <c r="H143" i="73" s="1"/>
  <c r="J86" i="73"/>
  <c r="J143" i="73" s="1"/>
  <c r="L86" i="73"/>
  <c r="L143" i="73" s="1"/>
  <c r="N86" i="73"/>
  <c r="N143" i="73" s="1"/>
  <c r="P86" i="73"/>
  <c r="P143" i="73" s="1"/>
  <c r="R86" i="73"/>
  <c r="R143" i="73" s="1"/>
  <c r="T86" i="73"/>
  <c r="T143" i="73" s="1"/>
  <c r="V86" i="73"/>
  <c r="V143" i="73" s="1"/>
  <c r="D87" i="73"/>
  <c r="F87" i="73"/>
  <c r="H87" i="73"/>
  <c r="J87" i="73"/>
  <c r="L87" i="73"/>
  <c r="N87" i="73"/>
  <c r="P87" i="73"/>
  <c r="R87" i="73"/>
  <c r="T87" i="73"/>
  <c r="V87" i="73"/>
  <c r="D88" i="73"/>
  <c r="D145" i="73" s="1"/>
  <c r="F88" i="73"/>
  <c r="F145" i="73" s="1"/>
  <c r="H88" i="73"/>
  <c r="H145" i="73" s="1"/>
  <c r="J88" i="73"/>
  <c r="J145" i="73" s="1"/>
  <c r="L88" i="73"/>
  <c r="L145" i="73" s="1"/>
  <c r="N88" i="73"/>
  <c r="N145" i="73" s="1"/>
  <c r="P88" i="73"/>
  <c r="P145" i="73" s="1"/>
  <c r="R88" i="73"/>
  <c r="R145" i="73" s="1"/>
  <c r="T88" i="73"/>
  <c r="T145" i="73" s="1"/>
  <c r="V88" i="73"/>
  <c r="V145" i="73" s="1"/>
  <c r="D89" i="73"/>
  <c r="D146" i="73" s="1"/>
  <c r="F89" i="73"/>
  <c r="F146" i="73" s="1"/>
  <c r="H89" i="73"/>
  <c r="H146" i="73" s="1"/>
  <c r="J89" i="73"/>
  <c r="J146" i="73" s="1"/>
  <c r="L89" i="73"/>
  <c r="L146" i="73" s="1"/>
  <c r="N89" i="73"/>
  <c r="N146" i="73" s="1"/>
  <c r="P89" i="73"/>
  <c r="P146" i="73" s="1"/>
  <c r="R89" i="73"/>
  <c r="R146" i="73" s="1"/>
  <c r="T89" i="73"/>
  <c r="T146" i="73" s="1"/>
  <c r="V89" i="73"/>
  <c r="V146" i="73" s="1"/>
  <c r="D90" i="73"/>
  <c r="D147" i="73" s="1"/>
  <c r="F90" i="73"/>
  <c r="F147" i="73" s="1"/>
  <c r="H90" i="73"/>
  <c r="H147" i="73" s="1"/>
  <c r="J90" i="73"/>
  <c r="J147" i="73" s="1"/>
  <c r="L90" i="73"/>
  <c r="L147" i="73" s="1"/>
  <c r="N90" i="73"/>
  <c r="N147" i="73" s="1"/>
  <c r="P90" i="73"/>
  <c r="P147" i="73" s="1"/>
  <c r="R90" i="73"/>
  <c r="R147" i="73" s="1"/>
  <c r="T90" i="73"/>
  <c r="T147" i="73" s="1"/>
  <c r="V90" i="73"/>
  <c r="V147" i="73" s="1"/>
  <c r="D91" i="73"/>
  <c r="D148" i="73" s="1"/>
  <c r="F91" i="73"/>
  <c r="F148" i="73" s="1"/>
  <c r="H91" i="73"/>
  <c r="H148" i="73" s="1"/>
  <c r="J91" i="73"/>
  <c r="J148" i="73" s="1"/>
  <c r="L91" i="73"/>
  <c r="L148" i="73" s="1"/>
  <c r="N91" i="73"/>
  <c r="N148" i="73" s="1"/>
  <c r="P91" i="73"/>
  <c r="P148" i="73" s="1"/>
  <c r="R91" i="73"/>
  <c r="R148" i="73" s="1"/>
  <c r="T91" i="73"/>
  <c r="T148" i="73" s="1"/>
  <c r="V91" i="73"/>
  <c r="V148" i="73" s="1"/>
  <c r="D92" i="73"/>
  <c r="D149" i="73" s="1"/>
  <c r="F92" i="73"/>
  <c r="F149" i="73" s="1"/>
  <c r="H92" i="73"/>
  <c r="H149" i="73" s="1"/>
  <c r="J92" i="73"/>
  <c r="J149" i="73" s="1"/>
  <c r="L92" i="73"/>
  <c r="L149" i="73" s="1"/>
  <c r="N92" i="73"/>
  <c r="N149" i="73" s="1"/>
  <c r="P92" i="73"/>
  <c r="P149" i="73" s="1"/>
  <c r="R92" i="73"/>
  <c r="R149" i="73" s="1"/>
  <c r="T92" i="73"/>
  <c r="T149" i="73" s="1"/>
  <c r="V92" i="73"/>
  <c r="V149" i="73" s="1"/>
  <c r="D99" i="73"/>
  <c r="F99" i="73"/>
  <c r="H99" i="73"/>
  <c r="J99" i="73"/>
  <c r="L99" i="73"/>
  <c r="N99" i="73"/>
  <c r="P99" i="73"/>
  <c r="R99" i="73"/>
  <c r="T99" i="73"/>
  <c r="V99" i="73"/>
  <c r="E100" i="73"/>
  <c r="E157" i="73" s="1"/>
  <c r="I100" i="73"/>
  <c r="I157" i="73" s="1"/>
  <c r="M100" i="73"/>
  <c r="M157" i="73" s="1"/>
  <c r="Q100" i="73"/>
  <c r="Q157" i="73" s="1"/>
  <c r="U100" i="73"/>
  <c r="U157" i="73" s="1"/>
  <c r="E101" i="73"/>
  <c r="I101" i="73"/>
  <c r="M101" i="73"/>
  <c r="Q101" i="73"/>
  <c r="U101" i="73"/>
  <c r="E102" i="73"/>
  <c r="E159" i="73" s="1"/>
  <c r="I102" i="73"/>
  <c r="I159" i="73" s="1"/>
  <c r="M102" i="73"/>
  <c r="M159" i="73" s="1"/>
  <c r="Q102" i="73"/>
  <c r="Q159" i="73" s="1"/>
  <c r="U102" i="73"/>
  <c r="U159" i="73" s="1"/>
  <c r="E103" i="73"/>
  <c r="I103" i="73"/>
  <c r="M103" i="73"/>
  <c r="Q103" i="73"/>
  <c r="U103" i="73"/>
  <c r="E105" i="73"/>
  <c r="I105" i="73"/>
  <c r="M105" i="73"/>
  <c r="Q105" i="73"/>
  <c r="U105" i="73"/>
  <c r="E107" i="73"/>
  <c r="I107" i="73"/>
  <c r="M107" i="73"/>
  <c r="Q107" i="73"/>
  <c r="U107" i="73"/>
  <c r="E108" i="73"/>
  <c r="E165" i="73" s="1"/>
  <c r="I108" i="73"/>
  <c r="I165" i="73" s="1"/>
  <c r="M108" i="73"/>
  <c r="M165" i="73" s="1"/>
  <c r="Q108" i="73"/>
  <c r="Q165" i="73" s="1"/>
  <c r="U108" i="73"/>
  <c r="U165" i="73" s="1"/>
  <c r="E109" i="73"/>
  <c r="E166" i="73" s="1"/>
  <c r="I109" i="73"/>
  <c r="I166" i="73" s="1"/>
  <c r="M109" i="73"/>
  <c r="M166" i="73" s="1"/>
  <c r="Q109" i="73"/>
  <c r="Q166" i="73" s="1"/>
  <c r="U109" i="73"/>
  <c r="U166" i="73" s="1"/>
  <c r="E172" i="73"/>
  <c r="E174" i="73" s="1"/>
  <c r="E175" i="73" s="1"/>
  <c r="E176" i="73" s="1"/>
  <c r="M172" i="73"/>
  <c r="M174" i="73" s="1"/>
  <c r="M175" i="73" s="1"/>
  <c r="M176" i="73" s="1"/>
  <c r="U172" i="73"/>
  <c r="U174" i="73" s="1"/>
  <c r="U175" i="73" s="1"/>
  <c r="U176" i="73" s="1"/>
  <c r="G173" i="73"/>
  <c r="O173" i="73"/>
  <c r="W173" i="73"/>
  <c r="TL98" i="62" l="1"/>
  <c r="TL129" i="62"/>
  <c r="U131" i="62"/>
  <c r="AP126" i="62"/>
  <c r="AP124" i="62" s="1"/>
  <c r="FF128" i="62"/>
  <c r="DR94" i="62"/>
  <c r="NR98" i="62"/>
  <c r="NR27" i="62"/>
  <c r="AS89" i="62"/>
  <c r="QM89" i="62"/>
  <c r="TE89" i="62"/>
  <c r="OE89" i="62"/>
  <c r="K176" i="74"/>
  <c r="Z176" i="74"/>
  <c r="K176" i="73"/>
  <c r="Z176" i="73"/>
  <c r="CG89" i="62"/>
  <c r="NU89" i="62"/>
  <c r="MQ89" i="62"/>
  <c r="EE89" i="62"/>
  <c r="TO89" i="62"/>
  <c r="HQ89" i="62"/>
  <c r="DA89" i="62"/>
  <c r="LM89" i="62"/>
  <c r="KI89" i="62"/>
  <c r="NK89" i="62"/>
  <c r="GM89" i="62"/>
  <c r="VW89" i="62"/>
  <c r="IK89" i="62"/>
  <c r="HG89" i="62"/>
  <c r="TY89" i="62"/>
  <c r="Y89" i="62"/>
  <c r="PS89" i="62"/>
  <c r="OO89" i="62"/>
  <c r="EY89" i="62"/>
  <c r="DU89" i="62"/>
  <c r="JY89" i="62"/>
  <c r="CQ89" i="62"/>
  <c r="IU89" i="62"/>
  <c r="PI89" i="62"/>
  <c r="VM89" i="62"/>
  <c r="SA89" i="62"/>
  <c r="KS89" i="62"/>
  <c r="JO89" i="62"/>
  <c r="WG89" i="62"/>
  <c r="IA89" i="62"/>
  <c r="LC89" i="62"/>
  <c r="RQ89" i="62"/>
  <c r="BW89" i="62"/>
  <c r="RG89" i="62"/>
  <c r="MG89" i="62"/>
  <c r="GC89" i="62"/>
  <c r="UI89" i="62"/>
  <c r="AI89" i="62"/>
  <c r="GW89" i="62"/>
  <c r="NA89" i="62"/>
  <c r="FS89" i="62"/>
  <c r="LW89" i="62"/>
  <c r="SK89" i="62"/>
  <c r="OY89" i="62"/>
  <c r="VC89" i="62"/>
  <c r="EO89" i="62"/>
  <c r="DK89" i="62"/>
  <c r="QC89" i="62"/>
  <c r="SU89" i="62"/>
  <c r="JE89" i="62"/>
  <c r="US89" i="62"/>
  <c r="O89" i="62"/>
  <c r="F414" i="157"/>
  <c r="H414" i="157" s="1"/>
  <c r="WN89" i="62"/>
  <c r="F271" i="157"/>
  <c r="G271" i="157" s="1"/>
  <c r="BM22" i="62"/>
  <c r="F272" i="157"/>
  <c r="H272" i="157" s="1"/>
  <c r="BM23" i="62"/>
  <c r="F270" i="157"/>
  <c r="H270" i="157" s="1"/>
  <c r="BM21" i="62"/>
  <c r="F307" i="157"/>
  <c r="G307" i="157" s="1"/>
  <c r="BM39" i="62"/>
  <c r="F370" i="157"/>
  <c r="G370" i="157" s="1"/>
  <c r="BM64" i="62"/>
  <c r="F302" i="157"/>
  <c r="H302" i="157" s="1"/>
  <c r="BM34" i="62"/>
  <c r="F407" i="157"/>
  <c r="G407" i="157" s="1"/>
  <c r="BM82" i="62"/>
  <c r="F306" i="157"/>
  <c r="G306" i="157" s="1"/>
  <c r="BM38" i="62"/>
  <c r="F301" i="157"/>
  <c r="H301" i="157" s="1"/>
  <c r="BM33" i="62"/>
  <c r="F369" i="157"/>
  <c r="H369" i="157" s="1"/>
  <c r="BM63" i="62"/>
  <c r="F305" i="157"/>
  <c r="H305" i="157" s="1"/>
  <c r="BM37" i="62"/>
  <c r="F372" i="157"/>
  <c r="G372" i="157" s="1"/>
  <c r="BM66" i="62"/>
  <c r="F300" i="157"/>
  <c r="G300" i="157" s="1"/>
  <c r="BM32" i="62"/>
  <c r="F402" i="157"/>
  <c r="G402" i="157" s="1"/>
  <c r="BM77" i="62"/>
  <c r="F413" i="157"/>
  <c r="G413" i="157" s="1"/>
  <c r="BM88" i="62"/>
  <c r="F298" i="157"/>
  <c r="G298" i="157" s="1"/>
  <c r="BM30" i="62"/>
  <c r="F376" i="157"/>
  <c r="G376" i="157" s="1"/>
  <c r="BM70" i="62"/>
  <c r="F299" i="157"/>
  <c r="G299" i="157" s="1"/>
  <c r="BM31" i="62"/>
  <c r="F373" i="157"/>
  <c r="H373" i="157" s="1"/>
  <c r="BM67" i="62"/>
  <c r="F367" i="157"/>
  <c r="G367" i="157" s="1"/>
  <c r="BM61" i="62"/>
  <c r="F262" i="157"/>
  <c r="H262" i="157" s="1"/>
  <c r="BM13" i="62"/>
  <c r="F336" i="157"/>
  <c r="G336" i="157" s="1"/>
  <c r="BM49" i="62"/>
  <c r="F303" i="157"/>
  <c r="H303" i="157" s="1"/>
  <c r="BM35" i="62"/>
  <c r="F404" i="157"/>
  <c r="G404" i="157" s="1"/>
  <c r="BM79" i="62"/>
  <c r="F371" i="157"/>
  <c r="H371" i="157" s="1"/>
  <c r="BM65" i="62"/>
  <c r="F297" i="157"/>
  <c r="G297" i="157" s="1"/>
  <c r="BM29" i="62"/>
  <c r="F368" i="157"/>
  <c r="G368" i="157" s="1"/>
  <c r="BM62" i="62"/>
  <c r="PS83" i="62"/>
  <c r="BM83" i="62"/>
  <c r="F273" i="157"/>
  <c r="G273" i="157" s="1"/>
  <c r="BM24" i="62"/>
  <c r="F377" i="157"/>
  <c r="H377" i="157" s="1"/>
  <c r="BM71" i="62"/>
  <c r="F409" i="157"/>
  <c r="H409" i="157" s="1"/>
  <c r="BM84" i="62"/>
  <c r="F378" i="157"/>
  <c r="G378" i="157" s="1"/>
  <c r="BM72" i="62"/>
  <c r="F405" i="157"/>
  <c r="H405" i="157" s="1"/>
  <c r="BM80" i="62"/>
  <c r="F308" i="157"/>
  <c r="H308" i="157" s="1"/>
  <c r="BM40" i="62"/>
  <c r="F403" i="157"/>
  <c r="H403" i="157" s="1"/>
  <c r="BM78" i="62"/>
  <c r="F304" i="157"/>
  <c r="G304" i="157" s="1"/>
  <c r="BM36" i="62"/>
  <c r="GJ125" i="62"/>
  <c r="GJ124" i="62" s="1"/>
  <c r="G410" i="157"/>
  <c r="H410" i="157"/>
  <c r="G412" i="157"/>
  <c r="H412" i="157"/>
  <c r="G406" i="157"/>
  <c r="H406" i="157"/>
  <c r="WM122" i="62"/>
  <c r="IK122" i="62" s="1"/>
  <c r="E449" i="157"/>
  <c r="AI25" i="62"/>
  <c r="F274" i="157"/>
  <c r="AI41" i="62"/>
  <c r="F309" i="157"/>
  <c r="VW57" i="62"/>
  <c r="F344" i="157"/>
  <c r="GM73" i="62"/>
  <c r="F379" i="157"/>
  <c r="KP131" i="62"/>
  <c r="KP124" i="62" s="1"/>
  <c r="EL98" i="62"/>
  <c r="EL91" i="62" s="1"/>
  <c r="EL27" i="62"/>
  <c r="AP75" i="62"/>
  <c r="EB94" i="62"/>
  <c r="OL100" i="62"/>
  <c r="AZ94" i="62"/>
  <c r="AZ91" i="62" s="1"/>
  <c r="TL27" i="62"/>
  <c r="PP95" i="62"/>
  <c r="PP128" i="62"/>
  <c r="PP124" i="62" s="1"/>
  <c r="FF27" i="62"/>
  <c r="GT59" i="62"/>
  <c r="HD75" i="62"/>
  <c r="JV11" i="62"/>
  <c r="DR99" i="62"/>
  <c r="JV93" i="62"/>
  <c r="DH93" i="62"/>
  <c r="NH125" i="62"/>
  <c r="DH27" i="62"/>
  <c r="IR92" i="62"/>
  <c r="JV95" i="62"/>
  <c r="UZ98" i="62"/>
  <c r="IA83" i="62"/>
  <c r="AZ11" i="62"/>
  <c r="AF27" i="62"/>
  <c r="FP92" i="62"/>
  <c r="FP91" i="62" s="1"/>
  <c r="AP27" i="62"/>
  <c r="EB92" i="62"/>
  <c r="EB27" i="62"/>
  <c r="SR128" i="62"/>
  <c r="IR59" i="62"/>
  <c r="AF95" i="62"/>
  <c r="AP92" i="62"/>
  <c r="AP91" i="62" s="1"/>
  <c r="OV93" i="62"/>
  <c r="OV11" i="62"/>
  <c r="SR27" i="62"/>
  <c r="VT11" i="62"/>
  <c r="V11" i="62"/>
  <c r="DR27" i="62"/>
  <c r="SH131" i="62"/>
  <c r="SH124" i="62" s="1"/>
  <c r="VT128" i="62"/>
  <c r="WN61" i="62"/>
  <c r="CN98" i="62"/>
  <c r="DR92" i="62"/>
  <c r="FP59" i="62"/>
  <c r="IR100" i="62"/>
  <c r="JL27" i="62"/>
  <c r="OL93" i="62"/>
  <c r="UP92" i="62"/>
  <c r="UP91" i="62" s="1"/>
  <c r="UP59" i="62"/>
  <c r="F267" i="157"/>
  <c r="F264" i="157"/>
  <c r="F269" i="157"/>
  <c r="F263" i="157"/>
  <c r="F332" i="157"/>
  <c r="F337" i="157"/>
  <c r="F341" i="157"/>
  <c r="F343" i="157"/>
  <c r="F333" i="157"/>
  <c r="F366" i="157"/>
  <c r="F340" i="157"/>
  <c r="F342" i="157"/>
  <c r="F375" i="157"/>
  <c r="FS68" i="62"/>
  <c r="F374" i="157"/>
  <c r="AI17" i="62"/>
  <c r="F266" i="157"/>
  <c r="F408" i="157"/>
  <c r="E261" i="157"/>
  <c r="F265" i="157"/>
  <c r="F268" i="157"/>
  <c r="F335" i="157"/>
  <c r="E331" i="157"/>
  <c r="F334" i="157"/>
  <c r="F296" i="157"/>
  <c r="F339" i="157"/>
  <c r="F338" i="157"/>
  <c r="UI76" i="62"/>
  <c r="F401" i="157"/>
  <c r="F411" i="157"/>
  <c r="AS83" i="62"/>
  <c r="VM83" i="62"/>
  <c r="IK86" i="62"/>
  <c r="CQ86" i="62"/>
  <c r="BC83" i="62"/>
  <c r="NA83" i="62"/>
  <c r="JY83" i="62"/>
  <c r="LC83" i="62"/>
  <c r="HQ83" i="62"/>
  <c r="HG83" i="62"/>
  <c r="TE83" i="62"/>
  <c r="VW83" i="62"/>
  <c r="JO83" i="62"/>
  <c r="WN83" i="62"/>
  <c r="CG83" i="62"/>
  <c r="EO83" i="62"/>
  <c r="KS83" i="62"/>
  <c r="EE83" i="62"/>
  <c r="KI83" i="62"/>
  <c r="QC83" i="62"/>
  <c r="WG83" i="62"/>
  <c r="SU83" i="62"/>
  <c r="DU83" i="62"/>
  <c r="DK83" i="62"/>
  <c r="PI83" i="62"/>
  <c r="SA83" i="62"/>
  <c r="LM83" i="62"/>
  <c r="NK83" i="62"/>
  <c r="NU83" i="62"/>
  <c r="DA83" i="62"/>
  <c r="GC83" i="62"/>
  <c r="JE83" i="62"/>
  <c r="MG83" i="62"/>
  <c r="CQ83" i="62"/>
  <c r="FS83" i="62"/>
  <c r="IU83" i="62"/>
  <c r="LW83" i="62"/>
  <c r="OO83" i="62"/>
  <c r="RQ83" i="62"/>
  <c r="US83" i="62"/>
  <c r="OE83" i="62"/>
  <c r="RG83" i="62"/>
  <c r="UI83" i="62"/>
  <c r="AI83" i="62"/>
  <c r="GW83" i="62"/>
  <c r="Y83" i="62"/>
  <c r="GM83" i="62"/>
  <c r="MQ83" i="62"/>
  <c r="SK83" i="62"/>
  <c r="OY83" i="62"/>
  <c r="VC83" i="62"/>
  <c r="FI83" i="62"/>
  <c r="EY83" i="62"/>
  <c r="QW83" i="62"/>
  <c r="TO83" i="62"/>
  <c r="BW83" i="62"/>
  <c r="QM83" i="62"/>
  <c r="VT98" i="62"/>
  <c r="CX124" i="62"/>
  <c r="KF124" i="62"/>
  <c r="JO86" i="62"/>
  <c r="VC86" i="62"/>
  <c r="JE86" i="62"/>
  <c r="DR131" i="62"/>
  <c r="IK83" i="62"/>
  <c r="TY83" i="62"/>
  <c r="WM12" i="62"/>
  <c r="DA12" i="62" s="1"/>
  <c r="PZ93" i="62"/>
  <c r="RX59" i="62"/>
  <c r="RX92" i="62"/>
  <c r="RX91" i="62" s="1"/>
  <c r="HN92" i="62"/>
  <c r="HN91" i="62" s="1"/>
  <c r="DK86" i="62"/>
  <c r="CG86" i="62"/>
  <c r="OY86" i="62"/>
  <c r="RQ86" i="62"/>
  <c r="KI86" i="62"/>
  <c r="VW86" i="62"/>
  <c r="OE86" i="62"/>
  <c r="KS86" i="62"/>
  <c r="Y86" i="62"/>
  <c r="GM86" i="62"/>
  <c r="MQ86" i="62"/>
  <c r="FI86" i="62"/>
  <c r="LM86" i="62"/>
  <c r="SA86" i="62"/>
  <c r="OO86" i="62"/>
  <c r="US86" i="62"/>
  <c r="EE86" i="62"/>
  <c r="DA86" i="62"/>
  <c r="PS86" i="62"/>
  <c r="SK86" i="62"/>
  <c r="BC86" i="62"/>
  <c r="QW86" i="62"/>
  <c r="WN86" i="62"/>
  <c r="FS86" i="62"/>
  <c r="EO86" i="62"/>
  <c r="BW86" i="62"/>
  <c r="EY86" i="62"/>
  <c r="IA86" i="62"/>
  <c r="LC86" i="62"/>
  <c r="AI86" i="62"/>
  <c r="DU86" i="62"/>
  <c r="GW86" i="62"/>
  <c r="JY86" i="62"/>
  <c r="NK86" i="62"/>
  <c r="QM86" i="62"/>
  <c r="TO86" i="62"/>
  <c r="NA86" i="62"/>
  <c r="QC86" i="62"/>
  <c r="TE86" i="62"/>
  <c r="WG86" i="62"/>
  <c r="AS86" i="62"/>
  <c r="HG86" i="62"/>
  <c r="O86" i="62"/>
  <c r="GC86" i="62"/>
  <c r="MG86" i="62"/>
  <c r="SU86" i="62"/>
  <c r="PI86" i="62"/>
  <c r="VM86" i="62"/>
  <c r="IU86" i="62"/>
  <c r="HQ86" i="62"/>
  <c r="UI86" i="62"/>
  <c r="LW86" i="62"/>
  <c r="NU86" i="62"/>
  <c r="RG86" i="62"/>
  <c r="TY86" i="62"/>
  <c r="NR92" i="62"/>
  <c r="KZ93" i="62"/>
  <c r="UI68" i="62"/>
  <c r="IR133" i="62"/>
  <c r="IR124" i="62" s="1"/>
  <c r="EE24" i="62"/>
  <c r="DK39" i="62"/>
  <c r="EY64" i="62"/>
  <c r="EE35" i="62"/>
  <c r="O34" i="62"/>
  <c r="QC79" i="62"/>
  <c r="JO82" i="62"/>
  <c r="OE65" i="62"/>
  <c r="FI68" i="62"/>
  <c r="AI38" i="62"/>
  <c r="CG29" i="62"/>
  <c r="BC33" i="62"/>
  <c r="LM62" i="62"/>
  <c r="OY63" i="62"/>
  <c r="DU61" i="62"/>
  <c r="DA13" i="62"/>
  <c r="VW17" i="62"/>
  <c r="SK76" i="62"/>
  <c r="US22" i="62"/>
  <c r="CG23" i="62"/>
  <c r="IA49" i="62"/>
  <c r="FS21" i="62"/>
  <c r="FS37" i="62"/>
  <c r="EY71" i="62"/>
  <c r="EY84" i="62"/>
  <c r="EE66" i="62"/>
  <c r="AI32" i="62"/>
  <c r="NA77" i="62"/>
  <c r="JE72" i="62"/>
  <c r="PS88" i="62"/>
  <c r="IK80" i="62"/>
  <c r="CQ30" i="62"/>
  <c r="FI40" i="62"/>
  <c r="WN70" i="62"/>
  <c r="MQ78" i="62"/>
  <c r="QM31" i="62"/>
  <c r="QM67" i="62"/>
  <c r="CG36" i="62"/>
  <c r="MN92" i="62"/>
  <c r="MN91" i="62" s="1"/>
  <c r="TL92" i="62"/>
  <c r="TL91" i="62" s="1"/>
  <c r="GW36" i="62"/>
  <c r="FI21" i="62"/>
  <c r="TB98" i="62"/>
  <c r="TB75" i="62"/>
  <c r="MQ33" i="62"/>
  <c r="WG62" i="62"/>
  <c r="SH92" i="62"/>
  <c r="NU34" i="62"/>
  <c r="US38" i="62"/>
  <c r="MQ29" i="62"/>
  <c r="JE39" i="62"/>
  <c r="LW13" i="62"/>
  <c r="RQ63" i="62"/>
  <c r="EE62" i="62"/>
  <c r="CG76" i="62"/>
  <c r="Y77" i="62"/>
  <c r="OV96" i="62"/>
  <c r="OV27" i="62"/>
  <c r="OY29" i="62"/>
  <c r="MG33" i="62"/>
  <c r="IU63" i="62"/>
  <c r="RG32" i="62"/>
  <c r="RG36" i="62"/>
  <c r="SU49" i="62"/>
  <c r="GW49" i="62"/>
  <c r="SK57" i="62"/>
  <c r="FS78" i="62"/>
  <c r="JE61" i="62"/>
  <c r="WN33" i="62"/>
  <c r="BC34" i="62"/>
  <c r="IK38" i="62"/>
  <c r="VM29" i="62"/>
  <c r="EE29" i="62"/>
  <c r="DU29" i="62"/>
  <c r="Y33" i="62"/>
  <c r="O33" i="62"/>
  <c r="JE63" i="62"/>
  <c r="QM62" i="62"/>
  <c r="QW62" i="62"/>
  <c r="IK13" i="62"/>
  <c r="JY76" i="62"/>
  <c r="KI30" i="62"/>
  <c r="IK32" i="62"/>
  <c r="TO36" i="62"/>
  <c r="IK40" i="62"/>
  <c r="RQ23" i="62"/>
  <c r="CQ21" i="62"/>
  <c r="PI67" i="62"/>
  <c r="PS67" i="62"/>
  <c r="EE84" i="62"/>
  <c r="CG72" i="62"/>
  <c r="Y67" i="62"/>
  <c r="IA77" i="62"/>
  <c r="NU72" i="62"/>
  <c r="TY34" i="62"/>
  <c r="HQ34" i="62"/>
  <c r="OO38" i="62"/>
  <c r="CG38" i="62"/>
  <c r="TY29" i="62"/>
  <c r="JO29" i="62"/>
  <c r="SA29" i="62"/>
  <c r="JY29" i="62"/>
  <c r="VM33" i="62"/>
  <c r="GM33" i="62"/>
  <c r="QC33" i="62"/>
  <c r="GC33" i="62"/>
  <c r="SK35" i="62"/>
  <c r="JO39" i="62"/>
  <c r="RQ21" i="62"/>
  <c r="OY21" i="62"/>
  <c r="FS13" i="62"/>
  <c r="SA13" i="62"/>
  <c r="EE49" i="62"/>
  <c r="WN49" i="62"/>
  <c r="NU65" i="62"/>
  <c r="IA63" i="62"/>
  <c r="KI62" i="62"/>
  <c r="EO62" i="62"/>
  <c r="NK63" i="62"/>
  <c r="SK73" i="62"/>
  <c r="RG64" i="62"/>
  <c r="GC13" i="62"/>
  <c r="AI73" i="62"/>
  <c r="IU76" i="62"/>
  <c r="OO76" i="62"/>
  <c r="VM76" i="62"/>
  <c r="NK61" i="62"/>
  <c r="IA76" i="62"/>
  <c r="LM17" i="62"/>
  <c r="LC17" i="62"/>
  <c r="US13" i="62"/>
  <c r="SK13" i="62"/>
  <c r="LC61" i="62"/>
  <c r="SU61" i="62"/>
  <c r="CG62" i="62"/>
  <c r="RQ62" i="62"/>
  <c r="VC61" i="62"/>
  <c r="FI62" i="62"/>
  <c r="TY63" i="62"/>
  <c r="FI17" i="62"/>
  <c r="RQ17" i="62"/>
  <c r="EY17" i="62"/>
  <c r="RG17" i="62"/>
  <c r="WG34" i="62"/>
  <c r="QW34" i="62"/>
  <c r="KS34" i="62"/>
  <c r="EO34" i="62"/>
  <c r="RQ38" i="62"/>
  <c r="LM38" i="62"/>
  <c r="FI38" i="62"/>
  <c r="WG29" i="62"/>
  <c r="US29" i="62"/>
  <c r="TE29" i="62"/>
  <c r="LC29" i="62"/>
  <c r="HG29" i="62"/>
  <c r="AS29" i="62"/>
  <c r="QM29" i="62"/>
  <c r="NA29" i="62"/>
  <c r="GW29" i="62"/>
  <c r="AI29" i="62"/>
  <c r="TY33" i="62"/>
  <c r="JO33" i="62"/>
  <c r="DK33" i="62"/>
  <c r="RQ33" i="62"/>
  <c r="OO33" i="62"/>
  <c r="JE33" i="62"/>
  <c r="DA33" i="62"/>
  <c r="KS35" i="62"/>
  <c r="KI35" i="62"/>
  <c r="SA39" i="62"/>
  <c r="LM21" i="62"/>
  <c r="VC21" i="62"/>
  <c r="IU21" i="62"/>
  <c r="CQ13" i="62"/>
  <c r="IU13" i="62"/>
  <c r="OY13" i="62"/>
  <c r="VC13" i="62"/>
  <c r="EO49" i="62"/>
  <c r="QC49" i="62"/>
  <c r="SK49" i="62"/>
  <c r="O49" i="62"/>
  <c r="PI73" i="62"/>
  <c r="DA63" i="62"/>
  <c r="BW63" i="62"/>
  <c r="NU63" i="62"/>
  <c r="RG63" i="62"/>
  <c r="AS62" i="62"/>
  <c r="HG62" i="62"/>
  <c r="NK62" i="62"/>
  <c r="TO62" i="62"/>
  <c r="JY63" i="62"/>
  <c r="SK63" i="62"/>
  <c r="KS62" i="62"/>
  <c r="CG63" i="62"/>
  <c r="JY62" i="62"/>
  <c r="FI63" i="62"/>
  <c r="IU82" i="62"/>
  <c r="QM82" i="62"/>
  <c r="JE79" i="62"/>
  <c r="OO13" i="62"/>
  <c r="CG13" i="62"/>
  <c r="MG13" i="62"/>
  <c r="Y13" i="62"/>
  <c r="IA82" i="62"/>
  <c r="EY61" i="62"/>
  <c r="DA61" i="62"/>
  <c r="OO61" i="62"/>
  <c r="TE61" i="62"/>
  <c r="BC76" i="62"/>
  <c r="SA76" i="62"/>
  <c r="US76" i="62"/>
  <c r="KI63" i="62"/>
  <c r="QW76" i="62"/>
  <c r="AS76" i="62"/>
  <c r="SU76" i="62"/>
  <c r="WN63" i="62"/>
  <c r="LC76" i="62"/>
  <c r="AS61" i="62"/>
  <c r="LM61" i="62"/>
  <c r="GW61" i="62"/>
  <c r="TY61" i="62"/>
  <c r="JY61" i="62"/>
  <c r="LW61" i="62"/>
  <c r="TO61" i="62"/>
  <c r="CG17" i="62"/>
  <c r="IK17" i="62"/>
  <c r="OO17" i="62"/>
  <c r="US17" i="62"/>
  <c r="BW17" i="62"/>
  <c r="IA17" i="62"/>
  <c r="OE17" i="62"/>
  <c r="UI17" i="62"/>
  <c r="QM30" i="62"/>
  <c r="EE30" i="62"/>
  <c r="TY32" i="62"/>
  <c r="CG32" i="62"/>
  <c r="OE36" i="62"/>
  <c r="LM36" i="62"/>
  <c r="AI36" i="62"/>
  <c r="RQ40" i="62"/>
  <c r="GW31" i="62"/>
  <c r="TO23" i="62"/>
  <c r="GC67" i="62"/>
  <c r="WN71" i="62"/>
  <c r="AS72" i="62"/>
  <c r="OO78" i="62"/>
  <c r="PI78" i="62"/>
  <c r="IU78" i="62"/>
  <c r="TO30" i="62"/>
  <c r="NK30" i="62"/>
  <c r="HG30" i="62"/>
  <c r="AS30" i="62"/>
  <c r="OE32" i="62"/>
  <c r="LM32" i="62"/>
  <c r="FI32" i="62"/>
  <c r="SU36" i="62"/>
  <c r="PS36" i="62"/>
  <c r="VC36" i="62"/>
  <c r="NA36" i="62"/>
  <c r="JY36" i="62"/>
  <c r="DU36" i="62"/>
  <c r="TY40" i="62"/>
  <c r="CG40" i="62"/>
  <c r="HG31" i="62"/>
  <c r="Y41" i="62"/>
  <c r="HG23" i="62"/>
  <c r="FI23" i="62"/>
  <c r="GW57" i="62"/>
  <c r="IA57" i="62"/>
  <c r="EE67" i="62"/>
  <c r="UI67" i="62"/>
  <c r="GW67" i="62"/>
  <c r="TO67" i="62"/>
  <c r="DU66" i="62"/>
  <c r="IU88" i="62"/>
  <c r="LM84" i="62"/>
  <c r="FI88" i="62"/>
  <c r="TE80" i="62"/>
  <c r="GW84" i="62"/>
  <c r="BC77" i="62"/>
  <c r="WN36" i="62"/>
  <c r="VC30" i="62"/>
  <c r="SA30" i="62"/>
  <c r="OY30" i="62"/>
  <c r="LW30" i="62"/>
  <c r="IU30" i="62"/>
  <c r="FS30" i="62"/>
  <c r="SU32" i="62"/>
  <c r="PS32" i="62"/>
  <c r="VM32" i="62"/>
  <c r="NA32" i="62"/>
  <c r="JY32" i="62"/>
  <c r="GW32" i="62"/>
  <c r="DU32" i="62"/>
  <c r="SA36" i="62"/>
  <c r="QM36" i="62"/>
  <c r="OY36" i="62"/>
  <c r="VW36" i="62"/>
  <c r="UI36" i="62"/>
  <c r="NU36" i="62"/>
  <c r="MG36" i="62"/>
  <c r="KS36" i="62"/>
  <c r="IK36" i="62"/>
  <c r="FI36" i="62"/>
  <c r="OO40" i="62"/>
  <c r="LM40" i="62"/>
  <c r="VW31" i="62"/>
  <c r="MQ41" i="62"/>
  <c r="NK23" i="62"/>
  <c r="AS23" i="62"/>
  <c r="LM23" i="62"/>
  <c r="FS57" i="62"/>
  <c r="VC57" i="62"/>
  <c r="UI71" i="62"/>
  <c r="MG67" i="62"/>
  <c r="KI67" i="62"/>
  <c r="TY67" i="62"/>
  <c r="MQ70" i="62"/>
  <c r="EY67" i="62"/>
  <c r="VC67" i="62"/>
  <c r="FI70" i="62"/>
  <c r="DK67" i="62"/>
  <c r="NK72" i="62"/>
  <c r="QC66" i="62"/>
  <c r="KS80" i="62"/>
  <c r="PS84" i="62"/>
  <c r="TO88" i="62"/>
  <c r="QC88" i="62"/>
  <c r="DR98" i="62"/>
  <c r="WN29" i="62"/>
  <c r="WN35" i="62"/>
  <c r="VM34" i="62"/>
  <c r="SK34" i="62"/>
  <c r="PI34" i="62"/>
  <c r="MG34" i="62"/>
  <c r="JE34" i="62"/>
  <c r="GC34" i="62"/>
  <c r="DA34" i="62"/>
  <c r="WG38" i="62"/>
  <c r="TE38" i="62"/>
  <c r="QC38" i="62"/>
  <c r="NA38" i="62"/>
  <c r="JY38" i="62"/>
  <c r="GW38" i="62"/>
  <c r="DU38" i="62"/>
  <c r="VW29" i="62"/>
  <c r="VC29" i="62"/>
  <c r="UI29" i="62"/>
  <c r="TO29" i="62"/>
  <c r="NK29" i="62"/>
  <c r="LW29" i="62"/>
  <c r="KI29" i="62"/>
  <c r="IU29" i="62"/>
  <c r="FS29" i="62"/>
  <c r="CQ29" i="62"/>
  <c r="SU29" i="62"/>
  <c r="RG29" i="62"/>
  <c r="PS29" i="62"/>
  <c r="OE29" i="62"/>
  <c r="LM29" i="62"/>
  <c r="IK29" i="62"/>
  <c r="FI29" i="62"/>
  <c r="WG33" i="62"/>
  <c r="US33" i="62"/>
  <c r="TE33" i="62"/>
  <c r="LC33" i="62"/>
  <c r="IA33" i="62"/>
  <c r="EY33" i="62"/>
  <c r="BW33" i="62"/>
  <c r="SK33" i="62"/>
  <c r="QW33" i="62"/>
  <c r="PI33" i="62"/>
  <c r="NU33" i="62"/>
  <c r="KS33" i="62"/>
  <c r="HQ33" i="62"/>
  <c r="EO33" i="62"/>
  <c r="UI35" i="62"/>
  <c r="EO35" i="62"/>
  <c r="PI35" i="62"/>
  <c r="TY39" i="62"/>
  <c r="DA39" i="62"/>
  <c r="OY39" i="62"/>
  <c r="WN23" i="62"/>
  <c r="QM23" i="62"/>
  <c r="KI23" i="62"/>
  <c r="EE23" i="62"/>
  <c r="US23" i="62"/>
  <c r="OO23" i="62"/>
  <c r="IK23" i="62"/>
  <c r="US21" i="62"/>
  <c r="OO21" i="62"/>
  <c r="IK21" i="62"/>
  <c r="CG21" i="62"/>
  <c r="SA21" i="62"/>
  <c r="LW21" i="62"/>
  <c r="AS13" i="62"/>
  <c r="EE13" i="62"/>
  <c r="HG13" i="62"/>
  <c r="KI13" i="62"/>
  <c r="NK13" i="62"/>
  <c r="QM13" i="62"/>
  <c r="TO13" i="62"/>
  <c r="KS49" i="62"/>
  <c r="KI49" i="62"/>
  <c r="WG49" i="62"/>
  <c r="GM49" i="62"/>
  <c r="VC49" i="62"/>
  <c r="AI57" i="62"/>
  <c r="NA57" i="62"/>
  <c r="LW57" i="62"/>
  <c r="OY57" i="62"/>
  <c r="LC49" i="62"/>
  <c r="JE57" i="62"/>
  <c r="US57" i="62"/>
  <c r="JO57" i="62"/>
  <c r="DK65" i="62"/>
  <c r="GC63" i="62"/>
  <c r="MG63" i="62"/>
  <c r="EY63" i="62"/>
  <c r="LC63" i="62"/>
  <c r="PI63" i="62"/>
  <c r="US63" i="62"/>
  <c r="UI63" i="62"/>
  <c r="CQ62" i="62"/>
  <c r="FS62" i="62"/>
  <c r="IU62" i="62"/>
  <c r="LW62" i="62"/>
  <c r="OY62" i="62"/>
  <c r="SA62" i="62"/>
  <c r="VC62" i="62"/>
  <c r="DU63" i="62"/>
  <c r="CQ63" i="62"/>
  <c r="OE63" i="62"/>
  <c r="SA63" i="62"/>
  <c r="BC62" i="62"/>
  <c r="HQ62" i="62"/>
  <c r="NU62" i="62"/>
  <c r="TY62" i="62"/>
  <c r="AS63" i="62"/>
  <c r="QM63" i="62"/>
  <c r="WN62" i="62"/>
  <c r="DU62" i="62"/>
  <c r="QC62" i="62"/>
  <c r="UI82" i="62"/>
  <c r="IA79" i="62"/>
  <c r="WN13" i="62"/>
  <c r="RQ13" i="62"/>
  <c r="LM13" i="62"/>
  <c r="FI13" i="62"/>
  <c r="VM13" i="62"/>
  <c r="PI13" i="62"/>
  <c r="JE13" i="62"/>
  <c r="FS76" i="62"/>
  <c r="GC76" i="62"/>
  <c r="BW61" i="62"/>
  <c r="IA61" i="62"/>
  <c r="O61" i="62"/>
  <c r="GC61" i="62"/>
  <c r="MG61" i="62"/>
  <c r="QC61" i="62"/>
  <c r="VW61" i="62"/>
  <c r="WG61" i="62"/>
  <c r="HQ76" i="62"/>
  <c r="JE76" i="62"/>
  <c r="MG76" i="62"/>
  <c r="DK76" i="62"/>
  <c r="LW76" i="62"/>
  <c r="EO76" i="62"/>
  <c r="OY76" i="62"/>
  <c r="VC76" i="62"/>
  <c r="RQ76" i="62"/>
  <c r="OO62" i="62"/>
  <c r="JO76" i="62"/>
  <c r="KS76" i="62"/>
  <c r="PI76" i="62"/>
  <c r="NK76" i="62"/>
  <c r="HG61" i="62"/>
  <c r="FI61" i="62"/>
  <c r="PS61" i="62"/>
  <c r="VM61" i="62"/>
  <c r="Y76" i="62"/>
  <c r="IU61" i="62"/>
  <c r="QM61" i="62"/>
  <c r="V131" i="62"/>
  <c r="DU17" i="62"/>
  <c r="GW17" i="62"/>
  <c r="JY17" i="62"/>
  <c r="NA17" i="62"/>
  <c r="QC17" i="62"/>
  <c r="TE17" i="62"/>
  <c r="WG17" i="62"/>
  <c r="Y17" i="62"/>
  <c r="DK17" i="62"/>
  <c r="GM17" i="62"/>
  <c r="JO17" i="62"/>
  <c r="MQ17" i="62"/>
  <c r="PS17" i="62"/>
  <c r="SU17" i="62"/>
  <c r="Y39" i="62"/>
  <c r="GM39" i="62"/>
  <c r="MQ39" i="62"/>
  <c r="QM39" i="62"/>
  <c r="O39" i="62"/>
  <c r="GC39" i="62"/>
  <c r="MG39" i="62"/>
  <c r="VM39" i="62"/>
  <c r="NA64" i="62"/>
  <c r="HQ64" i="62"/>
  <c r="LC64" i="62"/>
  <c r="AS35" i="62"/>
  <c r="HG35" i="62"/>
  <c r="NK35" i="62"/>
  <c r="QW35" i="62"/>
  <c r="BC35" i="62"/>
  <c r="HQ35" i="62"/>
  <c r="NU35" i="62"/>
  <c r="VW35" i="62"/>
  <c r="CG73" i="62"/>
  <c r="US73" i="62"/>
  <c r="EO73" i="62"/>
  <c r="US79" i="62"/>
  <c r="TY79" i="62"/>
  <c r="IK79" i="62"/>
  <c r="VC82" i="62"/>
  <c r="HQ82" i="62"/>
  <c r="JY65" i="62"/>
  <c r="EE65" i="62"/>
  <c r="RQ65" i="62"/>
  <c r="BC65" i="62"/>
  <c r="LW68" i="62"/>
  <c r="VC68" i="62"/>
  <c r="RQ68" i="62"/>
  <c r="O29" i="62"/>
  <c r="BC29" i="62"/>
  <c r="DA29" i="62"/>
  <c r="EO29" i="62"/>
  <c r="GC29" i="62"/>
  <c r="HQ29" i="62"/>
  <c r="JE29" i="62"/>
  <c r="KS29" i="62"/>
  <c r="MG29" i="62"/>
  <c r="NU29" i="62"/>
  <c r="OO29" i="62"/>
  <c r="PI29" i="62"/>
  <c r="QC29" i="62"/>
  <c r="QW29" i="62"/>
  <c r="RQ29" i="62"/>
  <c r="SK29" i="62"/>
  <c r="Y29" i="62"/>
  <c r="BW29" i="62"/>
  <c r="DK29" i="62"/>
  <c r="EY29" i="62"/>
  <c r="GM29" i="62"/>
  <c r="IA29" i="62"/>
  <c r="AI33" i="62"/>
  <c r="CG33" i="62"/>
  <c r="DU33" i="62"/>
  <c r="FI33" i="62"/>
  <c r="GW33" i="62"/>
  <c r="IK33" i="62"/>
  <c r="JY33" i="62"/>
  <c r="LM33" i="62"/>
  <c r="NA33" i="62"/>
  <c r="OE33" i="62"/>
  <c r="OY33" i="62"/>
  <c r="PS33" i="62"/>
  <c r="QM33" i="62"/>
  <c r="RG33" i="62"/>
  <c r="SA33" i="62"/>
  <c r="SU33" i="62"/>
  <c r="AS33" i="62"/>
  <c r="CQ33" i="62"/>
  <c r="EE33" i="62"/>
  <c r="FS33" i="62"/>
  <c r="HG33" i="62"/>
  <c r="IU33" i="62"/>
  <c r="KI33" i="62"/>
  <c r="LW33" i="62"/>
  <c r="NK33" i="62"/>
  <c r="TO33" i="62"/>
  <c r="UI33" i="62"/>
  <c r="VC33" i="62"/>
  <c r="VW33" i="62"/>
  <c r="US62" i="62"/>
  <c r="IK62" i="62"/>
  <c r="TE62" i="62"/>
  <c r="NA62" i="62"/>
  <c r="GW62" i="62"/>
  <c r="AI62" i="62"/>
  <c r="VM62" i="62"/>
  <c r="SK62" i="62"/>
  <c r="PI62" i="62"/>
  <c r="MG62" i="62"/>
  <c r="JE62" i="62"/>
  <c r="GC62" i="62"/>
  <c r="DA62" i="62"/>
  <c r="O62" i="62"/>
  <c r="VW62" i="62"/>
  <c r="UI62" i="62"/>
  <c r="SU62" i="62"/>
  <c r="RG62" i="62"/>
  <c r="PS62" i="62"/>
  <c r="OE62" i="62"/>
  <c r="MQ62" i="62"/>
  <c r="LC62" i="62"/>
  <c r="JO62" i="62"/>
  <c r="IA62" i="62"/>
  <c r="GM62" i="62"/>
  <c r="EY62" i="62"/>
  <c r="DK62" i="62"/>
  <c r="BW62" i="62"/>
  <c r="LM63" i="62"/>
  <c r="TO63" i="62"/>
  <c r="EE63" i="62"/>
  <c r="QW63" i="62"/>
  <c r="HG63" i="62"/>
  <c r="IK63" i="62"/>
  <c r="VC63" i="62"/>
  <c r="VM63" i="62"/>
  <c r="PS63" i="62"/>
  <c r="LW63" i="62"/>
  <c r="FS63" i="62"/>
  <c r="NA63" i="62"/>
  <c r="GW63" i="62"/>
  <c r="AI63" i="62"/>
  <c r="VW63" i="62"/>
  <c r="SU63" i="62"/>
  <c r="WG63" i="62"/>
  <c r="TE63" i="62"/>
  <c r="QC63" i="62"/>
  <c r="OO63" i="62"/>
  <c r="MQ63" i="62"/>
  <c r="JO63" i="62"/>
  <c r="GM63" i="62"/>
  <c r="DK63" i="62"/>
  <c r="Y63" i="62"/>
  <c r="KS63" i="62"/>
  <c r="HQ63" i="62"/>
  <c r="EO63" i="62"/>
  <c r="BC63" i="62"/>
  <c r="OY61" i="62"/>
  <c r="FS61" i="62"/>
  <c r="QW61" i="62"/>
  <c r="NA61" i="62"/>
  <c r="AI61" i="62"/>
  <c r="CQ61" i="62"/>
  <c r="SK61" i="62"/>
  <c r="SA61" i="62"/>
  <c r="OE61" i="62"/>
  <c r="IK61" i="62"/>
  <c r="CG61" i="62"/>
  <c r="KI61" i="62"/>
  <c r="EE61" i="62"/>
  <c r="US61" i="62"/>
  <c r="RQ61" i="62"/>
  <c r="UI61" i="62"/>
  <c r="RG61" i="62"/>
  <c r="PI61" i="62"/>
  <c r="NU61" i="62"/>
  <c r="KS61" i="62"/>
  <c r="HQ61" i="62"/>
  <c r="EO61" i="62"/>
  <c r="BC61" i="62"/>
  <c r="MQ61" i="62"/>
  <c r="JO61" i="62"/>
  <c r="GM61" i="62"/>
  <c r="DK61" i="62"/>
  <c r="BC13" i="62"/>
  <c r="EO13" i="62"/>
  <c r="HQ13" i="62"/>
  <c r="KS13" i="62"/>
  <c r="NU13" i="62"/>
  <c r="QW13" i="62"/>
  <c r="TY13" i="62"/>
  <c r="AI13" i="62"/>
  <c r="DU13" i="62"/>
  <c r="GW13" i="62"/>
  <c r="JY13" i="62"/>
  <c r="NA13" i="62"/>
  <c r="QC13" i="62"/>
  <c r="TE13" i="62"/>
  <c r="WG13" i="62"/>
  <c r="VW13" i="62"/>
  <c r="UI13" i="62"/>
  <c r="SU13" i="62"/>
  <c r="RG13" i="62"/>
  <c r="PS13" i="62"/>
  <c r="OE13" i="62"/>
  <c r="MQ13" i="62"/>
  <c r="LC13" i="62"/>
  <c r="JO13" i="62"/>
  <c r="IA13" i="62"/>
  <c r="GM13" i="62"/>
  <c r="EY13" i="62"/>
  <c r="DK13" i="62"/>
  <c r="BW13" i="62"/>
  <c r="VC17" i="62"/>
  <c r="TO17" i="62"/>
  <c r="SA17" i="62"/>
  <c r="QM17" i="62"/>
  <c r="OY17" i="62"/>
  <c r="NK17" i="62"/>
  <c r="LW17" i="62"/>
  <c r="KI17" i="62"/>
  <c r="IU17" i="62"/>
  <c r="HG17" i="62"/>
  <c r="FS17" i="62"/>
  <c r="EE17" i="62"/>
  <c r="CQ17" i="62"/>
  <c r="AS17" i="62"/>
  <c r="VM17" i="62"/>
  <c r="TY17" i="62"/>
  <c r="SK17" i="62"/>
  <c r="QW17" i="62"/>
  <c r="PI17" i="62"/>
  <c r="NU17" i="62"/>
  <c r="MG17" i="62"/>
  <c r="KS17" i="62"/>
  <c r="JE17" i="62"/>
  <c r="HQ17" i="62"/>
  <c r="GC17" i="62"/>
  <c r="EO17" i="62"/>
  <c r="DA17" i="62"/>
  <c r="BC17" i="62"/>
  <c r="AI76" i="62"/>
  <c r="IK76" i="62"/>
  <c r="NU76" i="62"/>
  <c r="DU76" i="62"/>
  <c r="CQ76" i="62"/>
  <c r="RG76" i="62"/>
  <c r="TY76" i="62"/>
  <c r="VW76" i="62"/>
  <c r="PS76" i="62"/>
  <c r="FI76" i="62"/>
  <c r="MQ76" i="62"/>
  <c r="EE76" i="62"/>
  <c r="WG76" i="62"/>
  <c r="TE76" i="62"/>
  <c r="QC76" i="62"/>
  <c r="NA76" i="62"/>
  <c r="TO76" i="62"/>
  <c r="QM76" i="62"/>
  <c r="LM76" i="62"/>
  <c r="GW76" i="62"/>
  <c r="DA76" i="62"/>
  <c r="O76" i="62"/>
  <c r="KI76" i="62"/>
  <c r="HG76" i="62"/>
  <c r="BW76" i="62"/>
  <c r="OE76" i="62"/>
  <c r="GM76" i="62"/>
  <c r="EY76" i="62"/>
  <c r="U126" i="62"/>
  <c r="WN57" i="62"/>
  <c r="Y57" i="62"/>
  <c r="TE57" i="62"/>
  <c r="HQ57" i="62"/>
  <c r="SU57" i="62"/>
  <c r="QC57" i="62"/>
  <c r="DK57" i="62"/>
  <c r="EO57" i="62"/>
  <c r="UI57" i="62"/>
  <c r="OE57" i="62"/>
  <c r="RQ57" i="62"/>
  <c r="LC57" i="62"/>
  <c r="EY57" i="62"/>
  <c r="MG57" i="62"/>
  <c r="GC57" i="62"/>
  <c r="O57" i="62"/>
  <c r="TO57" i="62"/>
  <c r="QM57" i="62"/>
  <c r="NK57" i="62"/>
  <c r="TY57" i="62"/>
  <c r="QW57" i="62"/>
  <c r="NU57" i="62"/>
  <c r="KI57" i="62"/>
  <c r="HG57" i="62"/>
  <c r="EE57" i="62"/>
  <c r="AS57" i="62"/>
  <c r="LM57" i="62"/>
  <c r="IK57" i="62"/>
  <c r="FI57" i="62"/>
  <c r="CG57" i="62"/>
  <c r="BC23" i="62"/>
  <c r="DA23" i="62"/>
  <c r="EO23" i="62"/>
  <c r="GC23" i="62"/>
  <c r="HQ23" i="62"/>
  <c r="JE23" i="62"/>
  <c r="KS23" i="62"/>
  <c r="MG23" i="62"/>
  <c r="NU23" i="62"/>
  <c r="PI23" i="62"/>
  <c r="QW23" i="62"/>
  <c r="SK23" i="62"/>
  <c r="TY23" i="62"/>
  <c r="VM23" i="62"/>
  <c r="Y23" i="62"/>
  <c r="BW23" i="62"/>
  <c r="DK23" i="62"/>
  <c r="EY23" i="62"/>
  <c r="GM23" i="62"/>
  <c r="IA23" i="62"/>
  <c r="JO23" i="62"/>
  <c r="LC23" i="62"/>
  <c r="MQ23" i="62"/>
  <c r="OE23" i="62"/>
  <c r="PS23" i="62"/>
  <c r="RG23" i="62"/>
  <c r="SU23" i="62"/>
  <c r="UI23" i="62"/>
  <c r="VW23" i="62"/>
  <c r="CG49" i="62"/>
  <c r="BW49" i="62"/>
  <c r="NU49" i="62"/>
  <c r="QM49" i="62"/>
  <c r="FI49" i="62"/>
  <c r="EY49" i="62"/>
  <c r="QW49" i="62"/>
  <c r="TO49" i="62"/>
  <c r="SA49" i="62"/>
  <c r="VM49" i="62"/>
  <c r="PI49" i="62"/>
  <c r="JO49" i="62"/>
  <c r="DK49" i="62"/>
  <c r="JY49" i="62"/>
  <c r="DU49" i="62"/>
  <c r="UI49" i="62"/>
  <c r="RG49" i="62"/>
  <c r="OE49" i="62"/>
  <c r="US49" i="62"/>
  <c r="RQ49" i="62"/>
  <c r="OO49" i="62"/>
  <c r="LW49" i="62"/>
  <c r="IU49" i="62"/>
  <c r="FS49" i="62"/>
  <c r="CQ49" i="62"/>
  <c r="MG49" i="62"/>
  <c r="JE49" i="62"/>
  <c r="GC49" i="62"/>
  <c r="DA49" i="62"/>
  <c r="Y21" i="62"/>
  <c r="BW21" i="62"/>
  <c r="DK21" i="62"/>
  <c r="EY21" i="62"/>
  <c r="GM21" i="62"/>
  <c r="IA21" i="62"/>
  <c r="JO21" i="62"/>
  <c r="LC21" i="62"/>
  <c r="MQ21" i="62"/>
  <c r="OE21" i="62"/>
  <c r="PS21" i="62"/>
  <c r="RG21" i="62"/>
  <c r="SU21" i="62"/>
  <c r="UI21" i="62"/>
  <c r="VW21" i="62"/>
  <c r="BC21" i="62"/>
  <c r="DA21" i="62"/>
  <c r="EO21" i="62"/>
  <c r="GC21" i="62"/>
  <c r="HQ21" i="62"/>
  <c r="JE21" i="62"/>
  <c r="KS21" i="62"/>
  <c r="MG21" i="62"/>
  <c r="NU21" i="62"/>
  <c r="PI21" i="62"/>
  <c r="QW21" i="62"/>
  <c r="SK21" i="62"/>
  <c r="TY21" i="62"/>
  <c r="VM21" i="62"/>
  <c r="WN21" i="62"/>
  <c r="QW69" i="62"/>
  <c r="EE69" i="62"/>
  <c r="GC69" i="62"/>
  <c r="PS37" i="62"/>
  <c r="VC37" i="62"/>
  <c r="VC71" i="62"/>
  <c r="PI71" i="62"/>
  <c r="GC71" i="62"/>
  <c r="GW41" i="62"/>
  <c r="QM41" i="62"/>
  <c r="DK41" i="62"/>
  <c r="JO41" i="62"/>
  <c r="UI41" i="62"/>
  <c r="NK84" i="62"/>
  <c r="QM84" i="62"/>
  <c r="OO84" i="62"/>
  <c r="MQ84" i="62"/>
  <c r="VW84" i="62"/>
  <c r="JE84" i="62"/>
  <c r="KI84" i="62"/>
  <c r="KI66" i="62"/>
  <c r="TE66" i="62"/>
  <c r="NA66" i="62"/>
  <c r="GW66" i="62"/>
  <c r="AI66" i="62"/>
  <c r="QM77" i="62"/>
  <c r="FI77" i="62"/>
  <c r="MQ77" i="62"/>
  <c r="AI77" i="62"/>
  <c r="VW77" i="62"/>
  <c r="TE77" i="62"/>
  <c r="HG77" i="62"/>
  <c r="HQ77" i="62"/>
  <c r="KS72" i="62"/>
  <c r="VM72" i="62"/>
  <c r="US72" i="62"/>
  <c r="IK72" i="62"/>
  <c r="QM72" i="62"/>
  <c r="KI72" i="62"/>
  <c r="EE72" i="62"/>
  <c r="LC88" i="62"/>
  <c r="AI88" i="62"/>
  <c r="RG88" i="62"/>
  <c r="GM88" i="62"/>
  <c r="QW88" i="62"/>
  <c r="NK88" i="62"/>
  <c r="BC88" i="62"/>
  <c r="CQ88" i="62"/>
  <c r="NK80" i="62"/>
  <c r="VC80" i="62"/>
  <c r="JO80" i="62"/>
  <c r="TY80" i="62"/>
  <c r="RG80" i="62"/>
  <c r="EO80" i="62"/>
  <c r="FS80" i="62"/>
  <c r="O40" i="62"/>
  <c r="BC40" i="62"/>
  <c r="DA40" i="62"/>
  <c r="EO40" i="62"/>
  <c r="GC40" i="62"/>
  <c r="HQ40" i="62"/>
  <c r="JE40" i="62"/>
  <c r="KS40" i="62"/>
  <c r="MG40" i="62"/>
  <c r="NU40" i="62"/>
  <c r="US40" i="62"/>
  <c r="WG40" i="62"/>
  <c r="PI40" i="62"/>
  <c r="QW40" i="62"/>
  <c r="SK40" i="62"/>
  <c r="KZ43" i="62"/>
  <c r="KZ131" i="62"/>
  <c r="NU70" i="62"/>
  <c r="GC70" i="62"/>
  <c r="LM70" i="62"/>
  <c r="VW70" i="62"/>
  <c r="PS70" i="62"/>
  <c r="JO70" i="62"/>
  <c r="DK70" i="62"/>
  <c r="KS78" i="62"/>
  <c r="NU78" i="62"/>
  <c r="UI78" i="62"/>
  <c r="MG78" i="62"/>
  <c r="AS78" i="62"/>
  <c r="US78" i="62"/>
  <c r="SA78" i="62"/>
  <c r="FI78" i="62"/>
  <c r="GM78" i="62"/>
  <c r="EE31" i="62"/>
  <c r="KI31" i="62"/>
  <c r="OY31" i="62"/>
  <c r="SA31" i="62"/>
  <c r="DU31" i="62"/>
  <c r="JY31" i="62"/>
  <c r="UI31" i="62"/>
  <c r="MQ67" i="62"/>
  <c r="GM67" i="62"/>
  <c r="TE67" i="62"/>
  <c r="JO67" i="62"/>
  <c r="LM67" i="62"/>
  <c r="SA67" i="62"/>
  <c r="RQ67" i="62"/>
  <c r="OE67" i="62"/>
  <c r="IA67" i="62"/>
  <c r="BW67" i="62"/>
  <c r="JY67" i="62"/>
  <c r="DU67" i="62"/>
  <c r="WN67" i="62"/>
  <c r="VW67" i="62"/>
  <c r="SU67" i="62"/>
  <c r="VM67" i="62"/>
  <c r="SK67" i="62"/>
  <c r="QC67" i="62"/>
  <c r="OO67" i="62"/>
  <c r="LW67" i="62"/>
  <c r="IU67" i="62"/>
  <c r="FS67" i="62"/>
  <c r="CQ67" i="62"/>
  <c r="NU67" i="62"/>
  <c r="KS67" i="62"/>
  <c r="HQ67" i="62"/>
  <c r="EO67" i="62"/>
  <c r="BC67" i="62"/>
  <c r="Y36" i="62"/>
  <c r="AS36" i="62"/>
  <c r="BW36" i="62"/>
  <c r="CQ36" i="62"/>
  <c r="DK36" i="62"/>
  <c r="EE36" i="62"/>
  <c r="EY36" i="62"/>
  <c r="FS36" i="62"/>
  <c r="GM36" i="62"/>
  <c r="HG36" i="62"/>
  <c r="IA36" i="62"/>
  <c r="IU36" i="62"/>
  <c r="JO36" i="62"/>
  <c r="GW16" i="62"/>
  <c r="IK14" i="62"/>
  <c r="CD98" i="62"/>
  <c r="CD91" i="62" s="1"/>
  <c r="FZ92" i="62"/>
  <c r="FZ91" i="62" s="1"/>
  <c r="HD98" i="62"/>
  <c r="HD91" i="62" s="1"/>
  <c r="HD27" i="62"/>
  <c r="KZ98" i="62"/>
  <c r="LJ93" i="62"/>
  <c r="RN96" i="62"/>
  <c r="RN27" i="62"/>
  <c r="WN32" i="62"/>
  <c r="WN40" i="62"/>
  <c r="WN31" i="62"/>
  <c r="VW30" i="62"/>
  <c r="UI30" i="62"/>
  <c r="SU30" i="62"/>
  <c r="RG30" i="62"/>
  <c r="PS30" i="62"/>
  <c r="OE30" i="62"/>
  <c r="MQ30" i="62"/>
  <c r="LC30" i="62"/>
  <c r="JO30" i="62"/>
  <c r="IA30" i="62"/>
  <c r="GM30" i="62"/>
  <c r="EY30" i="62"/>
  <c r="DK30" i="62"/>
  <c r="BW30" i="62"/>
  <c r="Y30" i="62"/>
  <c r="SA32" i="62"/>
  <c r="QM32" i="62"/>
  <c r="OY32" i="62"/>
  <c r="WG32" i="62"/>
  <c r="US32" i="62"/>
  <c r="TE32" i="62"/>
  <c r="MG32" i="62"/>
  <c r="KS32" i="62"/>
  <c r="JE32" i="62"/>
  <c r="HQ32" i="62"/>
  <c r="GC32" i="62"/>
  <c r="EO32" i="62"/>
  <c r="DA32" i="62"/>
  <c r="BC32" i="62"/>
  <c r="O32" i="62"/>
  <c r="SK36" i="62"/>
  <c r="RQ36" i="62"/>
  <c r="QW36" i="62"/>
  <c r="QC36" i="62"/>
  <c r="PI36" i="62"/>
  <c r="OO36" i="62"/>
  <c r="WG36" i="62"/>
  <c r="VM36" i="62"/>
  <c r="US36" i="62"/>
  <c r="TY36" i="62"/>
  <c r="TE36" i="62"/>
  <c r="NK36" i="62"/>
  <c r="MQ36" i="62"/>
  <c r="LW36" i="62"/>
  <c r="LC36" i="62"/>
  <c r="KI36" i="62"/>
  <c r="JE36" i="62"/>
  <c r="HQ36" i="62"/>
  <c r="GC36" i="62"/>
  <c r="EO36" i="62"/>
  <c r="DA36" i="62"/>
  <c r="BC36" i="62"/>
  <c r="O36" i="62"/>
  <c r="TE40" i="62"/>
  <c r="QC40" i="62"/>
  <c r="VM40" i="62"/>
  <c r="NA40" i="62"/>
  <c r="JY40" i="62"/>
  <c r="GW40" i="62"/>
  <c r="DU40" i="62"/>
  <c r="AI40" i="62"/>
  <c r="NA31" i="62"/>
  <c r="AI31" i="62"/>
  <c r="NK31" i="62"/>
  <c r="AS31" i="62"/>
  <c r="FI37" i="62"/>
  <c r="VW41" i="62"/>
  <c r="GM41" i="62"/>
  <c r="NA41" i="62"/>
  <c r="VC23" i="62"/>
  <c r="SA23" i="62"/>
  <c r="OY23" i="62"/>
  <c r="LW23" i="62"/>
  <c r="IU23" i="62"/>
  <c r="FS23" i="62"/>
  <c r="CQ23" i="62"/>
  <c r="WG23" i="62"/>
  <c r="TE23" i="62"/>
  <c r="QC23" i="62"/>
  <c r="NA23" i="62"/>
  <c r="JY23" i="62"/>
  <c r="GW23" i="62"/>
  <c r="DU23" i="62"/>
  <c r="AI23" i="62"/>
  <c r="WG21" i="62"/>
  <c r="TE21" i="62"/>
  <c r="QC21" i="62"/>
  <c r="NA21" i="62"/>
  <c r="JY21" i="62"/>
  <c r="GW21" i="62"/>
  <c r="DU21" i="62"/>
  <c r="AI21" i="62"/>
  <c r="TO21" i="62"/>
  <c r="QM21" i="62"/>
  <c r="NK21" i="62"/>
  <c r="KI21" i="62"/>
  <c r="HG21" i="62"/>
  <c r="EE21" i="62"/>
  <c r="AS21" i="62"/>
  <c r="BC49" i="62"/>
  <c r="HQ49" i="62"/>
  <c r="AS49" i="62"/>
  <c r="HG49" i="62"/>
  <c r="NA49" i="62"/>
  <c r="TE49" i="62"/>
  <c r="PS49" i="62"/>
  <c r="VW49" i="62"/>
  <c r="AI49" i="62"/>
  <c r="Y49" i="62"/>
  <c r="MQ49" i="62"/>
  <c r="OY49" i="62"/>
  <c r="DU57" i="62"/>
  <c r="JY57" i="62"/>
  <c r="CQ57" i="62"/>
  <c r="IU57" i="62"/>
  <c r="PI57" i="62"/>
  <c r="VM57" i="62"/>
  <c r="SA57" i="62"/>
  <c r="NK49" i="62"/>
  <c r="LM49" i="62"/>
  <c r="TY49" i="62"/>
  <c r="IK49" i="62"/>
  <c r="DA57" i="62"/>
  <c r="BW57" i="62"/>
  <c r="OO57" i="62"/>
  <c r="RG57" i="62"/>
  <c r="KS57" i="62"/>
  <c r="WG57" i="62"/>
  <c r="GM57" i="62"/>
  <c r="PS57" i="62"/>
  <c r="MQ57" i="62"/>
  <c r="EE71" i="62"/>
  <c r="DA67" i="62"/>
  <c r="JE67" i="62"/>
  <c r="AS67" i="62"/>
  <c r="HG67" i="62"/>
  <c r="NK67" i="62"/>
  <c r="QW67" i="62"/>
  <c r="RG67" i="62"/>
  <c r="GM70" i="62"/>
  <c r="SU70" i="62"/>
  <c r="AI67" i="62"/>
  <c r="NA67" i="62"/>
  <c r="LC67" i="62"/>
  <c r="US67" i="62"/>
  <c r="RQ70" i="62"/>
  <c r="FI67" i="62"/>
  <c r="OY67" i="62"/>
  <c r="HG72" i="62"/>
  <c r="TO72" i="62"/>
  <c r="JY66" i="62"/>
  <c r="WG66" i="62"/>
  <c r="SK70" i="62"/>
  <c r="IK67" i="62"/>
  <c r="LW80" i="62"/>
  <c r="NU80" i="62"/>
  <c r="DA84" i="62"/>
  <c r="SK84" i="62"/>
  <c r="HQ88" i="62"/>
  <c r="Y84" i="62"/>
  <c r="US88" i="62"/>
  <c r="LM78" i="62"/>
  <c r="BW80" i="62"/>
  <c r="O78" i="62"/>
  <c r="JY80" i="62"/>
  <c r="AS77" i="62"/>
  <c r="PS77" i="62"/>
  <c r="AF11" i="62"/>
  <c r="OY77" i="62"/>
  <c r="QW77" i="62"/>
  <c r="OO72" i="62"/>
  <c r="QM66" i="62"/>
  <c r="KS70" i="62"/>
  <c r="CG67" i="62"/>
  <c r="WG67" i="62"/>
  <c r="LC66" i="62"/>
  <c r="VM15" i="62"/>
  <c r="SK20" i="62"/>
  <c r="WN45" i="62"/>
  <c r="Y50" i="62"/>
  <c r="WN52" i="62"/>
  <c r="WN54" i="62"/>
  <c r="O51" i="62"/>
  <c r="Y46" i="62"/>
  <c r="AI60" i="62"/>
  <c r="WG69" i="62"/>
  <c r="JO71" i="62"/>
  <c r="SU66" i="62"/>
  <c r="O77" i="62"/>
  <c r="O67" i="62"/>
  <c r="Y61" i="62"/>
  <c r="WN17" i="62"/>
  <c r="WN76" i="62"/>
  <c r="SA22" i="62"/>
  <c r="AS19" i="62"/>
  <c r="WN48" i="62"/>
  <c r="WM44" i="62"/>
  <c r="BM44" i="62" s="1"/>
  <c r="WN47" i="62"/>
  <c r="Y28" i="62"/>
  <c r="WN56" i="62"/>
  <c r="EY53" i="62"/>
  <c r="Y62" i="62"/>
  <c r="O63" i="62"/>
  <c r="U129" i="62"/>
  <c r="PF126" i="62"/>
  <c r="JO66" i="62"/>
  <c r="OB92" i="62"/>
  <c r="OB91" i="62" s="1"/>
  <c r="EB124" i="62"/>
  <c r="JV92" i="62"/>
  <c r="JV27" i="62"/>
  <c r="KP92" i="62"/>
  <c r="KP91" i="62" s="1"/>
  <c r="KP27" i="62"/>
  <c r="LT92" i="62"/>
  <c r="LT91" i="62" s="1"/>
  <c r="LT27" i="62"/>
  <c r="MD92" i="62"/>
  <c r="MD91" i="62" s="1"/>
  <c r="OL27" i="62"/>
  <c r="UZ92" i="62"/>
  <c r="OL94" i="62"/>
  <c r="DA56" i="62"/>
  <c r="FF92" i="62"/>
  <c r="FF91" i="62" s="1"/>
  <c r="AS39" i="62"/>
  <c r="CQ39" i="62"/>
  <c r="EE39" i="62"/>
  <c r="FS39" i="62"/>
  <c r="HG39" i="62"/>
  <c r="IU39" i="62"/>
  <c r="KI39" i="62"/>
  <c r="LW39" i="62"/>
  <c r="NK39" i="62"/>
  <c r="OO39" i="62"/>
  <c r="PI39" i="62"/>
  <c r="QC39" i="62"/>
  <c r="QW39" i="62"/>
  <c r="RQ39" i="62"/>
  <c r="SK39" i="62"/>
  <c r="TE39" i="62"/>
  <c r="AI39" i="62"/>
  <c r="CG39" i="62"/>
  <c r="DU39" i="62"/>
  <c r="FI39" i="62"/>
  <c r="GW39" i="62"/>
  <c r="IK39" i="62"/>
  <c r="JY39" i="62"/>
  <c r="LM39" i="62"/>
  <c r="NA39" i="62"/>
  <c r="TO39" i="62"/>
  <c r="UI39" i="62"/>
  <c r="VC39" i="62"/>
  <c r="VW39" i="62"/>
  <c r="Y64" i="62"/>
  <c r="CG64" i="62"/>
  <c r="AI64" i="62"/>
  <c r="NU64" i="62"/>
  <c r="BC64" i="62"/>
  <c r="VW64" i="62"/>
  <c r="SU64" i="62"/>
  <c r="PS64" i="62"/>
  <c r="MQ64" i="62"/>
  <c r="JO64" i="62"/>
  <c r="GM64" i="62"/>
  <c r="DK64" i="62"/>
  <c r="Y35" i="62"/>
  <c r="BW35" i="62"/>
  <c r="DK35" i="62"/>
  <c r="EY35" i="62"/>
  <c r="GM35" i="62"/>
  <c r="IA35" i="62"/>
  <c r="JO35" i="62"/>
  <c r="LC35" i="62"/>
  <c r="MQ35" i="62"/>
  <c r="OE35" i="62"/>
  <c r="OY35" i="62"/>
  <c r="PS35" i="62"/>
  <c r="QM35" i="62"/>
  <c r="RG35" i="62"/>
  <c r="SA35" i="62"/>
  <c r="SU35" i="62"/>
  <c r="AI35" i="62"/>
  <c r="CG35" i="62"/>
  <c r="DU35" i="62"/>
  <c r="FI35" i="62"/>
  <c r="GW35" i="62"/>
  <c r="IK35" i="62"/>
  <c r="JY35" i="62"/>
  <c r="LM35" i="62"/>
  <c r="NA35" i="62"/>
  <c r="TE35" i="62"/>
  <c r="TY35" i="62"/>
  <c r="US35" i="62"/>
  <c r="VM35" i="62"/>
  <c r="WG35" i="62"/>
  <c r="Y73" i="62"/>
  <c r="OY73" i="62"/>
  <c r="NA73" i="62"/>
  <c r="CQ73" i="62"/>
  <c r="SA73" i="62"/>
  <c r="IK73" i="62"/>
  <c r="KI73" i="62"/>
  <c r="RQ73" i="62"/>
  <c r="RG73" i="62"/>
  <c r="NU73" i="62"/>
  <c r="HQ73" i="62"/>
  <c r="BC73" i="62"/>
  <c r="JO73" i="62"/>
  <c r="DK73" i="62"/>
  <c r="Y34" i="62"/>
  <c r="AS34" i="62"/>
  <c r="BW34" i="62"/>
  <c r="CQ34" i="62"/>
  <c r="DK34" i="62"/>
  <c r="EE34" i="62"/>
  <c r="EY34" i="62"/>
  <c r="FS34" i="62"/>
  <c r="GM34" i="62"/>
  <c r="HG34" i="62"/>
  <c r="IA34" i="62"/>
  <c r="IU34" i="62"/>
  <c r="JO34" i="62"/>
  <c r="KI34" i="62"/>
  <c r="LC34" i="62"/>
  <c r="LW34" i="62"/>
  <c r="MQ34" i="62"/>
  <c r="NK34" i="62"/>
  <c r="OE34" i="62"/>
  <c r="OY34" i="62"/>
  <c r="PS34" i="62"/>
  <c r="QM34" i="62"/>
  <c r="RG34" i="62"/>
  <c r="SA34" i="62"/>
  <c r="SU34" i="62"/>
  <c r="TO34" i="62"/>
  <c r="UI34" i="62"/>
  <c r="VC34" i="62"/>
  <c r="WN79" i="62"/>
  <c r="HG79" i="62"/>
  <c r="SU79" i="62"/>
  <c r="EE79" i="62"/>
  <c r="RG79" i="62"/>
  <c r="OO79" i="62"/>
  <c r="CQ79" i="62"/>
  <c r="DA79" i="62"/>
  <c r="TO79" i="62"/>
  <c r="NK79" i="62"/>
  <c r="QW79" i="62"/>
  <c r="LC79" i="62"/>
  <c r="EY79" i="62"/>
  <c r="LM79" i="62"/>
  <c r="FI79" i="62"/>
  <c r="WN82" i="62"/>
  <c r="WG82" i="62"/>
  <c r="AI82" i="62"/>
  <c r="TE82" i="62"/>
  <c r="DU82" i="62"/>
  <c r="RQ82" i="62"/>
  <c r="OY82" i="62"/>
  <c r="CG82" i="62"/>
  <c r="DK82" i="62"/>
  <c r="TY82" i="62"/>
  <c r="NU82" i="62"/>
  <c r="RG82" i="62"/>
  <c r="KS82" i="62"/>
  <c r="EO82" i="62"/>
  <c r="LW82" i="62"/>
  <c r="FS82" i="62"/>
  <c r="Y65" i="62"/>
  <c r="GW65" i="62"/>
  <c r="QM65" i="62"/>
  <c r="AI65" i="62"/>
  <c r="TO65" i="62"/>
  <c r="LW65" i="62"/>
  <c r="SA65" i="62"/>
  <c r="IK65" i="62"/>
  <c r="KI65" i="62"/>
  <c r="US65" i="62"/>
  <c r="UI65" i="62"/>
  <c r="PI65" i="62"/>
  <c r="KS65" i="62"/>
  <c r="EO65" i="62"/>
  <c r="MQ65" i="62"/>
  <c r="GM65" i="62"/>
  <c r="O68" i="62"/>
  <c r="KI68" i="62"/>
  <c r="OE68" i="62"/>
  <c r="BW68" i="62"/>
  <c r="US68" i="62"/>
  <c r="OO68" i="62"/>
  <c r="IK68" i="62"/>
  <c r="CG68" i="62"/>
  <c r="Y38" i="62"/>
  <c r="AS38" i="62"/>
  <c r="BW38" i="62"/>
  <c r="CQ38" i="62"/>
  <c r="DK38" i="62"/>
  <c r="EE38" i="62"/>
  <c r="EY38" i="62"/>
  <c r="FS38" i="62"/>
  <c r="GM38" i="62"/>
  <c r="HG38" i="62"/>
  <c r="IA38" i="62"/>
  <c r="IU38" i="62"/>
  <c r="JO38" i="62"/>
  <c r="KI38" i="62"/>
  <c r="LC38" i="62"/>
  <c r="LW38" i="62"/>
  <c r="MQ38" i="62"/>
  <c r="NK38" i="62"/>
  <c r="OE38" i="62"/>
  <c r="OY38" i="62"/>
  <c r="PS38" i="62"/>
  <c r="QM38" i="62"/>
  <c r="RG38" i="62"/>
  <c r="SA38" i="62"/>
  <c r="SU38" i="62"/>
  <c r="TO38" i="62"/>
  <c r="UI38" i="62"/>
  <c r="VC38" i="62"/>
  <c r="VW38" i="62"/>
  <c r="Y78" i="62"/>
  <c r="LW78" i="62"/>
  <c r="TY78" i="62"/>
  <c r="EO78" i="62"/>
  <c r="QW78" i="62"/>
  <c r="OE78" i="62"/>
  <c r="BC78" i="62"/>
  <c r="CQ78" i="62"/>
  <c r="SK78" i="62"/>
  <c r="VW78" i="62"/>
  <c r="PS78" i="62"/>
  <c r="JE78" i="62"/>
  <c r="DA78" i="62"/>
  <c r="KI78" i="62"/>
  <c r="EE78" i="62"/>
  <c r="WG78" i="62"/>
  <c r="TE78" i="62"/>
  <c r="QC78" i="62"/>
  <c r="NA78" i="62"/>
  <c r="TO78" i="62"/>
  <c r="QM78" i="62"/>
  <c r="NK78" i="62"/>
  <c r="JY78" i="62"/>
  <c r="GW78" i="62"/>
  <c r="DU78" i="62"/>
  <c r="AI78" i="62"/>
  <c r="LC78" i="62"/>
  <c r="IA78" i="62"/>
  <c r="EY78" i="62"/>
  <c r="BW78" i="62"/>
  <c r="Y31" i="62"/>
  <c r="BW31" i="62"/>
  <c r="DK31" i="62"/>
  <c r="EY31" i="62"/>
  <c r="GM31" i="62"/>
  <c r="IA31" i="62"/>
  <c r="JO31" i="62"/>
  <c r="LC31" i="62"/>
  <c r="MQ31" i="62"/>
  <c r="NU31" i="62"/>
  <c r="OO31" i="62"/>
  <c r="PI31" i="62"/>
  <c r="QC31" i="62"/>
  <c r="QW31" i="62"/>
  <c r="RQ31" i="62"/>
  <c r="SK31" i="62"/>
  <c r="O31" i="62"/>
  <c r="BC31" i="62"/>
  <c r="DA31" i="62"/>
  <c r="EO31" i="62"/>
  <c r="GC31" i="62"/>
  <c r="HQ31" i="62"/>
  <c r="JE31" i="62"/>
  <c r="KS31" i="62"/>
  <c r="MG31" i="62"/>
  <c r="TE31" i="62"/>
  <c r="TY31" i="62"/>
  <c r="US31" i="62"/>
  <c r="VM31" i="62"/>
  <c r="WG31" i="62"/>
  <c r="IU16" i="62"/>
  <c r="BC24" i="62"/>
  <c r="FS14" i="62"/>
  <c r="CN59" i="62"/>
  <c r="CN92" i="62"/>
  <c r="CN91" i="62" s="1"/>
  <c r="EV92" i="62"/>
  <c r="EV91" i="62" s="1"/>
  <c r="GJ92" i="62"/>
  <c r="GJ91" i="62" s="1"/>
  <c r="GJ59" i="62"/>
  <c r="PZ59" i="62"/>
  <c r="SH93" i="62"/>
  <c r="SH75" i="62"/>
  <c r="TL59" i="62"/>
  <c r="WN34" i="62"/>
  <c r="WN38" i="62"/>
  <c r="WN39" i="62"/>
  <c r="VW34" i="62"/>
  <c r="US34" i="62"/>
  <c r="TE34" i="62"/>
  <c r="RQ34" i="62"/>
  <c r="QC34" i="62"/>
  <c r="OO34" i="62"/>
  <c r="NA34" i="62"/>
  <c r="LM34" i="62"/>
  <c r="JY34" i="62"/>
  <c r="IK34" i="62"/>
  <c r="GW34" i="62"/>
  <c r="FI34" i="62"/>
  <c r="DU34" i="62"/>
  <c r="CG34" i="62"/>
  <c r="AI34" i="62"/>
  <c r="VM38" i="62"/>
  <c r="TY38" i="62"/>
  <c r="SK38" i="62"/>
  <c r="QW38" i="62"/>
  <c r="PI38" i="62"/>
  <c r="NU38" i="62"/>
  <c r="MG38" i="62"/>
  <c r="KS38" i="62"/>
  <c r="JE38" i="62"/>
  <c r="HQ38" i="62"/>
  <c r="GC38" i="62"/>
  <c r="EO38" i="62"/>
  <c r="DA38" i="62"/>
  <c r="BC38" i="62"/>
  <c r="O38" i="62"/>
  <c r="VC31" i="62"/>
  <c r="TO31" i="62"/>
  <c r="LM31" i="62"/>
  <c r="IK31" i="62"/>
  <c r="FI31" i="62"/>
  <c r="CG31" i="62"/>
  <c r="SU31" i="62"/>
  <c r="RG31" i="62"/>
  <c r="PS31" i="62"/>
  <c r="OE31" i="62"/>
  <c r="LW31" i="62"/>
  <c r="IU31" i="62"/>
  <c r="FS31" i="62"/>
  <c r="CQ31" i="62"/>
  <c r="VC35" i="62"/>
  <c r="TO35" i="62"/>
  <c r="MG35" i="62"/>
  <c r="JE35" i="62"/>
  <c r="GC35" i="62"/>
  <c r="DA35" i="62"/>
  <c r="O35" i="62"/>
  <c r="RQ35" i="62"/>
  <c r="QC35" i="62"/>
  <c r="OO35" i="62"/>
  <c r="LW35" i="62"/>
  <c r="IU35" i="62"/>
  <c r="FS35" i="62"/>
  <c r="CQ35" i="62"/>
  <c r="WG39" i="62"/>
  <c r="US39" i="62"/>
  <c r="NU39" i="62"/>
  <c r="KS39" i="62"/>
  <c r="HQ39" i="62"/>
  <c r="EO39" i="62"/>
  <c r="BC39" i="62"/>
  <c r="SU39" i="62"/>
  <c r="RG39" i="62"/>
  <c r="PS39" i="62"/>
  <c r="OE39" i="62"/>
  <c r="LC39" i="62"/>
  <c r="IA39" i="62"/>
  <c r="EY39" i="62"/>
  <c r="BW39" i="62"/>
  <c r="EO53" i="62"/>
  <c r="WM97" i="62"/>
  <c r="JL92" i="62"/>
  <c r="JL91" i="62" s="1"/>
  <c r="MQ73" i="62"/>
  <c r="KS73" i="62"/>
  <c r="UI73" i="62"/>
  <c r="JO65" i="62"/>
  <c r="HQ65" i="62"/>
  <c r="RG65" i="62"/>
  <c r="WN73" i="62"/>
  <c r="EE73" i="62"/>
  <c r="OE73" i="62"/>
  <c r="CG65" i="62"/>
  <c r="SK65" i="62"/>
  <c r="BW64" i="62"/>
  <c r="IA64" i="62"/>
  <c r="OE64" i="62"/>
  <c r="UI64" i="62"/>
  <c r="DK78" i="62"/>
  <c r="JO78" i="62"/>
  <c r="CG78" i="62"/>
  <c r="IK78" i="62"/>
  <c r="OY78" i="62"/>
  <c r="VC78" i="62"/>
  <c r="RQ78" i="62"/>
  <c r="CQ82" i="62"/>
  <c r="BC82" i="62"/>
  <c r="OE82" i="62"/>
  <c r="QW82" i="62"/>
  <c r="HG78" i="62"/>
  <c r="GC78" i="62"/>
  <c r="SU78" i="62"/>
  <c r="VM78" i="62"/>
  <c r="IK82" i="62"/>
  <c r="HQ78" i="62"/>
  <c r="EY82" i="62"/>
  <c r="CG79" i="62"/>
  <c r="BW79" i="62"/>
  <c r="NU79" i="62"/>
  <c r="QM79" i="62"/>
  <c r="RG78" i="62"/>
  <c r="QC82" i="62"/>
  <c r="IU79" i="62"/>
  <c r="QW73" i="62"/>
  <c r="EO79" i="62"/>
  <c r="TY64" i="62"/>
  <c r="WN64" i="62"/>
  <c r="BC79" i="62"/>
  <c r="TL126" i="62"/>
  <c r="WN78" i="62"/>
  <c r="LM68" i="62"/>
  <c r="IA68" i="62"/>
  <c r="UF92" i="62"/>
  <c r="UF91" i="62" s="1"/>
  <c r="FF59" i="62"/>
  <c r="IH92" i="62"/>
  <c r="AF92" i="62"/>
  <c r="PZ92" i="62"/>
  <c r="PZ91" i="62" s="1"/>
  <c r="RD92" i="62"/>
  <c r="RD91" i="62" s="1"/>
  <c r="RN59" i="62"/>
  <c r="RN92" i="62"/>
  <c r="SH11" i="62"/>
  <c r="TV92" i="62"/>
  <c r="TV91" i="62" s="1"/>
  <c r="US14" i="62"/>
  <c r="SA14" i="62"/>
  <c r="QM24" i="62"/>
  <c r="NU24" i="62"/>
  <c r="VC16" i="62"/>
  <c r="TE16" i="62"/>
  <c r="BW73" i="62"/>
  <c r="EY73" i="62"/>
  <c r="IA73" i="62"/>
  <c r="LC73" i="62"/>
  <c r="O73" i="62"/>
  <c r="DA73" i="62"/>
  <c r="GC73" i="62"/>
  <c r="JE73" i="62"/>
  <c r="MG73" i="62"/>
  <c r="OO73" i="62"/>
  <c r="QC73" i="62"/>
  <c r="SU73" i="62"/>
  <c r="VW73" i="62"/>
  <c r="TE73" i="62"/>
  <c r="WG73" i="62"/>
  <c r="BW65" i="62"/>
  <c r="EY65" i="62"/>
  <c r="IA65" i="62"/>
  <c r="LC65" i="62"/>
  <c r="O65" i="62"/>
  <c r="DA65" i="62"/>
  <c r="GC65" i="62"/>
  <c r="JE65" i="62"/>
  <c r="MG65" i="62"/>
  <c r="OO65" i="62"/>
  <c r="QC65" i="62"/>
  <c r="SU65" i="62"/>
  <c r="VW65" i="62"/>
  <c r="TE65" i="62"/>
  <c r="WG65" i="62"/>
  <c r="WN65" i="62"/>
  <c r="AS73" i="62"/>
  <c r="HG73" i="62"/>
  <c r="NK73" i="62"/>
  <c r="FI73" i="62"/>
  <c r="LM73" i="62"/>
  <c r="PS73" i="62"/>
  <c r="VC73" i="62"/>
  <c r="VM73" i="62"/>
  <c r="AS65" i="62"/>
  <c r="HG65" i="62"/>
  <c r="NK65" i="62"/>
  <c r="FI65" i="62"/>
  <c r="LM65" i="62"/>
  <c r="PS65" i="62"/>
  <c r="VC65" i="62"/>
  <c r="VM65" i="62"/>
  <c r="AS64" i="62"/>
  <c r="CQ64" i="62"/>
  <c r="EE64" i="62"/>
  <c r="FS64" i="62"/>
  <c r="HG64" i="62"/>
  <c r="IU64" i="62"/>
  <c r="KI64" i="62"/>
  <c r="LW64" i="62"/>
  <c r="NK64" i="62"/>
  <c r="OY64" i="62"/>
  <c r="QM64" i="62"/>
  <c r="SA64" i="62"/>
  <c r="TO64" i="62"/>
  <c r="VC64" i="62"/>
  <c r="AS82" i="62"/>
  <c r="EE82" i="62"/>
  <c r="HG82" i="62"/>
  <c r="KI82" i="62"/>
  <c r="O82" i="62"/>
  <c r="DA82" i="62"/>
  <c r="GC82" i="62"/>
  <c r="JE82" i="62"/>
  <c r="MG82" i="62"/>
  <c r="PS82" i="62"/>
  <c r="SU82" i="62"/>
  <c r="VW82" i="62"/>
  <c r="PI82" i="62"/>
  <c r="SK82" i="62"/>
  <c r="VM82" i="62"/>
  <c r="Y82" i="62"/>
  <c r="GM82" i="62"/>
  <c r="MQ82" i="62"/>
  <c r="FI82" i="62"/>
  <c r="LM82" i="62"/>
  <c r="SA82" i="62"/>
  <c r="OO82" i="62"/>
  <c r="US82" i="62"/>
  <c r="LC82" i="62"/>
  <c r="JY82" i="62"/>
  <c r="NA82" i="62"/>
  <c r="AI79" i="62"/>
  <c r="DU79" i="62"/>
  <c r="GW79" i="62"/>
  <c r="JY79" i="62"/>
  <c r="Y79" i="62"/>
  <c r="DK79" i="62"/>
  <c r="GM79" i="62"/>
  <c r="JO79" i="62"/>
  <c r="MQ79" i="62"/>
  <c r="PI79" i="62"/>
  <c r="SK79" i="62"/>
  <c r="VM79" i="62"/>
  <c r="OY79" i="62"/>
  <c r="SA79" i="62"/>
  <c r="VC79" i="62"/>
  <c r="BW82" i="62"/>
  <c r="NK82" i="62"/>
  <c r="O79" i="62"/>
  <c r="GC79" i="62"/>
  <c r="MG79" i="62"/>
  <c r="FS79" i="62"/>
  <c r="LW79" i="62"/>
  <c r="RQ79" i="62"/>
  <c r="OE79" i="62"/>
  <c r="UI79" i="62"/>
  <c r="TO82" i="62"/>
  <c r="IU73" i="62"/>
  <c r="GW73" i="62"/>
  <c r="QM73" i="62"/>
  <c r="FS65" i="62"/>
  <c r="DU65" i="62"/>
  <c r="OY65" i="62"/>
  <c r="TY65" i="62"/>
  <c r="KS79" i="62"/>
  <c r="KI79" i="62"/>
  <c r="WG79" i="62"/>
  <c r="EO64" i="62"/>
  <c r="KS64" i="62"/>
  <c r="QW64" i="62"/>
  <c r="NA79" i="62"/>
  <c r="GW64" i="62"/>
  <c r="TE64" i="62"/>
  <c r="OO64" i="62"/>
  <c r="FS73" i="62"/>
  <c r="QW65" i="62"/>
  <c r="LM64" i="62"/>
  <c r="RQ64" i="62"/>
  <c r="AI68" i="62"/>
  <c r="DU68" i="62"/>
  <c r="GW68" i="62"/>
  <c r="JY68" i="62"/>
  <c r="NA68" i="62"/>
  <c r="QC68" i="62"/>
  <c r="TE68" i="62"/>
  <c r="WG68" i="62"/>
  <c r="TO73" i="62"/>
  <c r="EY68" i="62"/>
  <c r="LC68" i="62"/>
  <c r="RG68" i="62"/>
  <c r="HQ79" i="62"/>
  <c r="EE68" i="62"/>
  <c r="QM68" i="62"/>
  <c r="IU68" i="62"/>
  <c r="IH126" i="62"/>
  <c r="IH93" i="62"/>
  <c r="O37" i="62"/>
  <c r="LM37" i="62"/>
  <c r="SU37" i="62"/>
  <c r="LW37" i="62"/>
  <c r="FI71" i="62"/>
  <c r="GM71" i="62"/>
  <c r="PS71" i="62"/>
  <c r="GW71" i="62"/>
  <c r="TY71" i="62"/>
  <c r="KI71" i="62"/>
  <c r="MG71" i="62"/>
  <c r="DU41" i="62"/>
  <c r="JY41" i="62"/>
  <c r="OY41" i="62"/>
  <c r="SA41" i="62"/>
  <c r="BW41" i="62"/>
  <c r="EY41" i="62"/>
  <c r="IA41" i="62"/>
  <c r="LC41" i="62"/>
  <c r="TO41" i="62"/>
  <c r="VC41" i="62"/>
  <c r="IA84" i="62"/>
  <c r="BW84" i="62"/>
  <c r="TE84" i="62"/>
  <c r="DU84" i="62"/>
  <c r="US84" i="62"/>
  <c r="SA84" i="62"/>
  <c r="FI84" i="62"/>
  <c r="GM84" i="62"/>
  <c r="VM84" i="62"/>
  <c r="PI84" i="62"/>
  <c r="SU84" i="62"/>
  <c r="MG84" i="62"/>
  <c r="GC84" i="62"/>
  <c r="O84" i="62"/>
  <c r="HG84" i="62"/>
  <c r="AS84" i="62"/>
  <c r="VW66" i="62"/>
  <c r="RG66" i="62"/>
  <c r="EY66" i="62"/>
  <c r="TO66" i="62"/>
  <c r="NK66" i="62"/>
  <c r="HG66" i="62"/>
  <c r="AS66" i="62"/>
  <c r="US66" i="62"/>
  <c r="RQ66" i="62"/>
  <c r="OO66" i="62"/>
  <c r="LM66" i="62"/>
  <c r="IK66" i="62"/>
  <c r="FI66" i="62"/>
  <c r="CG66" i="62"/>
  <c r="Y32" i="62"/>
  <c r="AS32" i="62"/>
  <c r="BW32" i="62"/>
  <c r="CQ32" i="62"/>
  <c r="DK32" i="62"/>
  <c r="EE32" i="62"/>
  <c r="EY32" i="62"/>
  <c r="FS32" i="62"/>
  <c r="GM32" i="62"/>
  <c r="HG32" i="62"/>
  <c r="IA32" i="62"/>
  <c r="IU32" i="62"/>
  <c r="JO32" i="62"/>
  <c r="KI32" i="62"/>
  <c r="LC32" i="62"/>
  <c r="LW32" i="62"/>
  <c r="MQ32" i="62"/>
  <c r="NK32" i="62"/>
  <c r="TO32" i="62"/>
  <c r="UI32" i="62"/>
  <c r="VC32" i="62"/>
  <c r="VW32" i="62"/>
  <c r="NU32" i="62"/>
  <c r="OO32" i="62"/>
  <c r="PI32" i="62"/>
  <c r="QC32" i="62"/>
  <c r="QW32" i="62"/>
  <c r="RQ32" i="62"/>
  <c r="SK32" i="62"/>
  <c r="TY77" i="62"/>
  <c r="BW77" i="62"/>
  <c r="TO77" i="62"/>
  <c r="EY77" i="62"/>
  <c r="VC77" i="62"/>
  <c r="SK77" i="62"/>
  <c r="GM77" i="62"/>
  <c r="GW77" i="62"/>
  <c r="SU77" i="62"/>
  <c r="WG77" i="62"/>
  <c r="QC77" i="62"/>
  <c r="KI77" i="62"/>
  <c r="EE77" i="62"/>
  <c r="KS77" i="62"/>
  <c r="EO77" i="62"/>
  <c r="QW72" i="62"/>
  <c r="BC72" i="62"/>
  <c r="PI72" i="62"/>
  <c r="DA72" i="62"/>
  <c r="WN72" i="62"/>
  <c r="RQ72" i="62"/>
  <c r="LM72" i="62"/>
  <c r="FI72" i="62"/>
  <c r="VC72" i="62"/>
  <c r="SA72" i="62"/>
  <c r="OY72" i="62"/>
  <c r="LW72" i="62"/>
  <c r="IU72" i="62"/>
  <c r="FS72" i="62"/>
  <c r="CQ72" i="62"/>
  <c r="EY88" i="62"/>
  <c r="NA88" i="62"/>
  <c r="BW88" i="62"/>
  <c r="OO88" i="62"/>
  <c r="LM88" i="62"/>
  <c r="MQ88" i="62"/>
  <c r="Y88" i="62"/>
  <c r="TY88" i="62"/>
  <c r="NU88" i="62"/>
  <c r="QM88" i="62"/>
  <c r="KS88" i="62"/>
  <c r="EO88" i="62"/>
  <c r="LW88" i="62"/>
  <c r="FS88" i="62"/>
  <c r="EY80" i="62"/>
  <c r="QC80" i="62"/>
  <c r="AI80" i="62"/>
  <c r="RQ80" i="62"/>
  <c r="OY80" i="62"/>
  <c r="CG80" i="62"/>
  <c r="DK80" i="62"/>
  <c r="QW80" i="62"/>
  <c r="UI80" i="62"/>
  <c r="OE80" i="62"/>
  <c r="HQ80" i="62"/>
  <c r="BC80" i="62"/>
  <c r="IU80" i="62"/>
  <c r="CQ80" i="62"/>
  <c r="O30" i="62"/>
  <c r="AI30" i="62"/>
  <c r="BC30" i="62"/>
  <c r="CG30" i="62"/>
  <c r="DA30" i="62"/>
  <c r="DU30" i="62"/>
  <c r="EO30" i="62"/>
  <c r="FI30" i="62"/>
  <c r="GC30" i="62"/>
  <c r="GW30" i="62"/>
  <c r="HQ30" i="62"/>
  <c r="IK30" i="62"/>
  <c r="JE30" i="62"/>
  <c r="JY30" i="62"/>
  <c r="KS30" i="62"/>
  <c r="LM30" i="62"/>
  <c r="MG30" i="62"/>
  <c r="NA30" i="62"/>
  <c r="NU30" i="62"/>
  <c r="OO30" i="62"/>
  <c r="PI30" i="62"/>
  <c r="QC30" i="62"/>
  <c r="QW30" i="62"/>
  <c r="RQ30" i="62"/>
  <c r="SK30" i="62"/>
  <c r="TE30" i="62"/>
  <c r="TY30" i="62"/>
  <c r="US30" i="62"/>
  <c r="VM30" i="62"/>
  <c r="WG30" i="62"/>
  <c r="WN30" i="62"/>
  <c r="Y40" i="62"/>
  <c r="AS40" i="62"/>
  <c r="BW40" i="62"/>
  <c r="CQ40" i="62"/>
  <c r="DK40" i="62"/>
  <c r="EE40" i="62"/>
  <c r="EY40" i="62"/>
  <c r="FS40" i="62"/>
  <c r="GM40" i="62"/>
  <c r="HG40" i="62"/>
  <c r="IA40" i="62"/>
  <c r="IU40" i="62"/>
  <c r="JO40" i="62"/>
  <c r="KI40" i="62"/>
  <c r="LC40" i="62"/>
  <c r="LW40" i="62"/>
  <c r="MQ40" i="62"/>
  <c r="NK40" i="62"/>
  <c r="TO40" i="62"/>
  <c r="UI40" i="62"/>
  <c r="VC40" i="62"/>
  <c r="VW40" i="62"/>
  <c r="OE40" i="62"/>
  <c r="OY40" i="62"/>
  <c r="PS40" i="62"/>
  <c r="QM40" i="62"/>
  <c r="RG40" i="62"/>
  <c r="SA40" i="62"/>
  <c r="SU40" i="62"/>
  <c r="MG70" i="62"/>
  <c r="O70" i="62"/>
  <c r="US70" i="62"/>
  <c r="OO70" i="62"/>
  <c r="IK70" i="62"/>
  <c r="CG70" i="62"/>
  <c r="UI70" i="62"/>
  <c r="RG70" i="62"/>
  <c r="OE70" i="62"/>
  <c r="LC70" i="62"/>
  <c r="IA70" i="62"/>
  <c r="EY70" i="62"/>
  <c r="BW70" i="62"/>
  <c r="SR125" i="62"/>
  <c r="SR11" i="62"/>
  <c r="NH131" i="62"/>
  <c r="NH59" i="62"/>
  <c r="NH98" i="62"/>
  <c r="NH91" i="62" s="1"/>
  <c r="EL124" i="62"/>
  <c r="CD124" i="62"/>
  <c r="AZ124" i="62"/>
  <c r="FS22" i="62"/>
  <c r="IK22" i="62"/>
  <c r="KZ11" i="62"/>
  <c r="KZ92" i="62"/>
  <c r="LJ92" i="62"/>
  <c r="LJ11" i="62"/>
  <c r="LM19" i="62"/>
  <c r="NK19" i="62"/>
  <c r="TB125" i="62"/>
  <c r="TB92" i="62"/>
  <c r="WD92" i="62"/>
  <c r="WD91" i="62" s="1"/>
  <c r="WD11" i="62"/>
  <c r="MX125" i="62"/>
  <c r="MX124" i="62" s="1"/>
  <c r="MX27" i="62"/>
  <c r="MX92" i="62"/>
  <c r="MX91" i="62" s="1"/>
  <c r="PF59" i="62"/>
  <c r="PF92" i="62"/>
  <c r="PF91" i="62" s="1"/>
  <c r="VJ125" i="62"/>
  <c r="VJ124" i="62" s="1"/>
  <c r="VJ27" i="62"/>
  <c r="VJ92" i="62"/>
  <c r="VJ91" i="62" s="1"/>
  <c r="VT92" i="62"/>
  <c r="VT59" i="62"/>
  <c r="CQ55" i="62"/>
  <c r="VC55" i="62"/>
  <c r="MQ66" i="62"/>
  <c r="JB92" i="62"/>
  <c r="JB91" i="62" s="1"/>
  <c r="JV124" i="62"/>
  <c r="LT124" i="62"/>
  <c r="PZ124" i="62"/>
  <c r="OL124" i="62"/>
  <c r="BT124" i="62"/>
  <c r="O64" i="62"/>
  <c r="DA64" i="62"/>
  <c r="GC64" i="62"/>
  <c r="JE64" i="62"/>
  <c r="MG64" i="62"/>
  <c r="PI64" i="62"/>
  <c r="SK64" i="62"/>
  <c r="VM64" i="62"/>
  <c r="BC57" i="62"/>
  <c r="AS79" i="62"/>
  <c r="PS79" i="62"/>
  <c r="DU64" i="62"/>
  <c r="JY64" i="62"/>
  <c r="QC64" i="62"/>
  <c r="WG64" i="62"/>
  <c r="VW79" i="62"/>
  <c r="IK64" i="62"/>
  <c r="US64" i="62"/>
  <c r="DU73" i="62"/>
  <c r="TY73" i="62"/>
  <c r="CQ65" i="62"/>
  <c r="NA65" i="62"/>
  <c r="GW82" i="62"/>
  <c r="BC68" i="62"/>
  <c r="DA68" i="62"/>
  <c r="EO68" i="62"/>
  <c r="GC68" i="62"/>
  <c r="HQ68" i="62"/>
  <c r="JE68" i="62"/>
  <c r="KS68" i="62"/>
  <c r="MG68" i="62"/>
  <c r="NU68" i="62"/>
  <c r="PI68" i="62"/>
  <c r="QW68" i="62"/>
  <c r="SK68" i="62"/>
  <c r="TY68" i="62"/>
  <c r="VM68" i="62"/>
  <c r="LW73" i="62"/>
  <c r="IU65" i="62"/>
  <c r="WN68" i="62"/>
  <c r="JY73" i="62"/>
  <c r="Y68" i="62"/>
  <c r="DK68" i="62"/>
  <c r="GM68" i="62"/>
  <c r="JO68" i="62"/>
  <c r="MQ68" i="62"/>
  <c r="PS68" i="62"/>
  <c r="SU68" i="62"/>
  <c r="VW68" i="62"/>
  <c r="FI64" i="62"/>
  <c r="TE79" i="62"/>
  <c r="AS68" i="62"/>
  <c r="HG68" i="62"/>
  <c r="NK68" i="62"/>
  <c r="TO68" i="62"/>
  <c r="CQ68" i="62"/>
  <c r="OY68" i="62"/>
  <c r="SA68" i="62"/>
  <c r="AS18" i="62"/>
  <c r="CQ22" i="62"/>
  <c r="IU22" i="62"/>
  <c r="OY22" i="62"/>
  <c r="VC22" i="62"/>
  <c r="FI22" i="62"/>
  <c r="LM22" i="62"/>
  <c r="RQ22" i="62"/>
  <c r="CG19" i="62"/>
  <c r="IK19" i="62"/>
  <c r="OO19" i="62"/>
  <c r="US19" i="62"/>
  <c r="EE19" i="62"/>
  <c r="KI19" i="62"/>
  <c r="QM19" i="62"/>
  <c r="WN19" i="62"/>
  <c r="GW53" i="62"/>
  <c r="QC53" i="62"/>
  <c r="LC25" i="62"/>
  <c r="NA25" i="62"/>
  <c r="CG55" i="62"/>
  <c r="NU55" i="62"/>
  <c r="RG55" i="62"/>
  <c r="Y69" i="62"/>
  <c r="JY69" i="62"/>
  <c r="OE69" i="62"/>
  <c r="QC69" i="62"/>
  <c r="IA69" i="62"/>
  <c r="O71" i="62"/>
  <c r="TE71" i="62"/>
  <c r="OY71" i="62"/>
  <c r="QM71" i="62"/>
  <c r="IK71" i="62"/>
  <c r="US71" i="62"/>
  <c r="LC71" i="62"/>
  <c r="NA71" i="62"/>
  <c r="AI71" i="62"/>
  <c r="RG71" i="62"/>
  <c r="QW71" i="62"/>
  <c r="NK71" i="62"/>
  <c r="HG71" i="62"/>
  <c r="AS71" i="62"/>
  <c r="JE71" i="62"/>
  <c r="DA71" i="62"/>
  <c r="O41" i="62"/>
  <c r="CG41" i="62"/>
  <c r="FI41" i="62"/>
  <c r="IK41" i="62"/>
  <c r="LM41" i="62"/>
  <c r="OE41" i="62"/>
  <c r="PS41" i="62"/>
  <c r="RG41" i="62"/>
  <c r="SU41" i="62"/>
  <c r="WN84" i="62"/>
  <c r="TO84" i="62"/>
  <c r="WG84" i="62"/>
  <c r="QC84" i="62"/>
  <c r="AI84" i="62"/>
  <c r="NA84" i="62"/>
  <c r="JY84" i="62"/>
  <c r="LC84" i="62"/>
  <c r="RQ84" i="62"/>
  <c r="VC84" i="62"/>
  <c r="OY84" i="62"/>
  <c r="IK84" i="62"/>
  <c r="CG84" i="62"/>
  <c r="JO84" i="62"/>
  <c r="DK84" i="62"/>
  <c r="TY84" i="62"/>
  <c r="QW84" i="62"/>
  <c r="NU84" i="62"/>
  <c r="UI84" i="62"/>
  <c r="RG84" i="62"/>
  <c r="OE84" i="62"/>
  <c r="KS84" i="62"/>
  <c r="HQ84" i="62"/>
  <c r="EO84" i="62"/>
  <c r="BC84" i="62"/>
  <c r="LW84" i="62"/>
  <c r="IU84" i="62"/>
  <c r="FS84" i="62"/>
  <c r="CQ84" i="62"/>
  <c r="O66" i="62"/>
  <c r="Y66" i="62"/>
  <c r="GM66" i="62"/>
  <c r="PS66" i="62"/>
  <c r="DK66" i="62"/>
  <c r="UI66" i="62"/>
  <c r="OE66" i="62"/>
  <c r="IA66" i="62"/>
  <c r="BW66" i="62"/>
  <c r="WN66" i="62"/>
  <c r="VC66" i="62"/>
  <c r="SA66" i="62"/>
  <c r="OY66" i="62"/>
  <c r="LW66" i="62"/>
  <c r="IU66" i="62"/>
  <c r="FS66" i="62"/>
  <c r="CQ66" i="62"/>
  <c r="VM66" i="62"/>
  <c r="TY66" i="62"/>
  <c r="SK66" i="62"/>
  <c r="QW66" i="62"/>
  <c r="PI66" i="62"/>
  <c r="NU66" i="62"/>
  <c r="MG66" i="62"/>
  <c r="KS66" i="62"/>
  <c r="JE66" i="62"/>
  <c r="HQ66" i="62"/>
  <c r="GC66" i="62"/>
  <c r="EO66" i="62"/>
  <c r="DA66" i="62"/>
  <c r="BC66" i="62"/>
  <c r="IK77" i="62"/>
  <c r="NU77" i="62"/>
  <c r="CG77" i="62"/>
  <c r="NK77" i="62"/>
  <c r="LC77" i="62"/>
  <c r="LM77" i="62"/>
  <c r="WN77" i="62"/>
  <c r="SA77" i="62"/>
  <c r="VM77" i="62"/>
  <c r="PI77" i="62"/>
  <c r="JO77" i="62"/>
  <c r="DK77" i="62"/>
  <c r="JY77" i="62"/>
  <c r="DU77" i="62"/>
  <c r="UI77" i="62"/>
  <c r="RG77" i="62"/>
  <c r="OE77" i="62"/>
  <c r="US77" i="62"/>
  <c r="RQ77" i="62"/>
  <c r="OO77" i="62"/>
  <c r="LW77" i="62"/>
  <c r="IU77" i="62"/>
  <c r="FS77" i="62"/>
  <c r="CQ77" i="62"/>
  <c r="MG77" i="62"/>
  <c r="JE77" i="62"/>
  <c r="GC77" i="62"/>
  <c r="DA77" i="62"/>
  <c r="Y72" i="62"/>
  <c r="EO72" i="62"/>
  <c r="TY72" i="62"/>
  <c r="HQ72" i="62"/>
  <c r="SK72" i="62"/>
  <c r="MG72" i="62"/>
  <c r="GC72" i="62"/>
  <c r="O72" i="62"/>
  <c r="WG72" i="62"/>
  <c r="TE72" i="62"/>
  <c r="QC72" i="62"/>
  <c r="NA72" i="62"/>
  <c r="JY72" i="62"/>
  <c r="GW72" i="62"/>
  <c r="DU72" i="62"/>
  <c r="AI72" i="62"/>
  <c r="VW72" i="62"/>
  <c r="UI72" i="62"/>
  <c r="SU72" i="62"/>
  <c r="RG72" i="62"/>
  <c r="PS72" i="62"/>
  <c r="OE72" i="62"/>
  <c r="MQ72" i="62"/>
  <c r="LC72" i="62"/>
  <c r="JO72" i="62"/>
  <c r="IA72" i="62"/>
  <c r="GM72" i="62"/>
  <c r="EY72" i="62"/>
  <c r="DK72" i="62"/>
  <c r="BW72" i="62"/>
  <c r="WN88" i="62"/>
  <c r="VW88" i="62"/>
  <c r="JY88" i="62"/>
  <c r="TE88" i="62"/>
  <c r="DU88" i="62"/>
  <c r="WG88" i="62"/>
  <c r="SU88" i="62"/>
  <c r="GW88" i="62"/>
  <c r="IA88" i="62"/>
  <c r="RQ88" i="62"/>
  <c r="UI88" i="62"/>
  <c r="OE88" i="62"/>
  <c r="IK88" i="62"/>
  <c r="CG88" i="62"/>
  <c r="JO88" i="62"/>
  <c r="DK88" i="62"/>
  <c r="VM88" i="62"/>
  <c r="SK88" i="62"/>
  <c r="PI88" i="62"/>
  <c r="VC88" i="62"/>
  <c r="SA88" i="62"/>
  <c r="OY88" i="62"/>
  <c r="MG88" i="62"/>
  <c r="JE88" i="62"/>
  <c r="GC88" i="62"/>
  <c r="DA88" i="62"/>
  <c r="O88" i="62"/>
  <c r="KI88" i="62"/>
  <c r="HG88" i="62"/>
  <c r="EE88" i="62"/>
  <c r="AS88" i="62"/>
  <c r="WN80" i="62"/>
  <c r="QM80" i="62"/>
  <c r="DU80" i="62"/>
  <c r="NA80" i="62"/>
  <c r="LC80" i="62"/>
  <c r="WG80" i="62"/>
  <c r="TO80" i="62"/>
  <c r="GW80" i="62"/>
  <c r="IA80" i="62"/>
  <c r="US80" i="62"/>
  <c r="OO80" i="62"/>
  <c r="SA80" i="62"/>
  <c r="LM80" i="62"/>
  <c r="FI80" i="62"/>
  <c r="MQ80" i="62"/>
  <c r="GM80" i="62"/>
  <c r="Y80" i="62"/>
  <c r="VM80" i="62"/>
  <c r="SK80" i="62"/>
  <c r="PI80" i="62"/>
  <c r="VW80" i="62"/>
  <c r="SU80" i="62"/>
  <c r="PS80" i="62"/>
  <c r="MG80" i="62"/>
  <c r="JE80" i="62"/>
  <c r="GC80" i="62"/>
  <c r="DA80" i="62"/>
  <c r="O80" i="62"/>
  <c r="KI80" i="62"/>
  <c r="HG80" i="62"/>
  <c r="EE80" i="62"/>
  <c r="AS80" i="62"/>
  <c r="Y70" i="62"/>
  <c r="TY70" i="62"/>
  <c r="HQ70" i="62"/>
  <c r="BC70" i="62"/>
  <c r="QW70" i="62"/>
  <c r="EO70" i="62"/>
  <c r="VM70" i="62"/>
  <c r="PI70" i="62"/>
  <c r="JE70" i="62"/>
  <c r="DA70" i="62"/>
  <c r="WG70" i="62"/>
  <c r="TE70" i="62"/>
  <c r="QC70" i="62"/>
  <c r="NA70" i="62"/>
  <c r="JY70" i="62"/>
  <c r="GW70" i="62"/>
  <c r="DU70" i="62"/>
  <c r="AI70" i="62"/>
  <c r="VC70" i="62"/>
  <c r="TO70" i="62"/>
  <c r="SA70" i="62"/>
  <c r="QM70" i="62"/>
  <c r="OY70" i="62"/>
  <c r="NK70" i="62"/>
  <c r="LW70" i="62"/>
  <c r="KI70" i="62"/>
  <c r="IU70" i="62"/>
  <c r="HG70" i="62"/>
  <c r="FS70" i="62"/>
  <c r="EE70" i="62"/>
  <c r="CQ70" i="62"/>
  <c r="AS70" i="62"/>
  <c r="TO19" i="62"/>
  <c r="HG19" i="62"/>
  <c r="RQ19" i="62"/>
  <c r="FI19" i="62"/>
  <c r="OO22" i="62"/>
  <c r="CG22" i="62"/>
  <c r="LW22" i="62"/>
  <c r="NK54" i="62"/>
  <c r="UP124" i="62"/>
  <c r="UF125" i="62"/>
  <c r="UF124" i="62" s="1"/>
  <c r="TV125" i="62"/>
  <c r="TV124" i="62" s="1"/>
  <c r="TL125" i="62"/>
  <c r="QT92" i="62"/>
  <c r="QT91" i="62" s="1"/>
  <c r="QJ125" i="62"/>
  <c r="QJ124" i="62" s="1"/>
  <c r="PF125" i="62"/>
  <c r="NR125" i="62"/>
  <c r="NR124" i="62" s="1"/>
  <c r="MN125" i="62"/>
  <c r="MN124" i="62" s="1"/>
  <c r="MD125" i="62"/>
  <c r="MD124" i="62" s="1"/>
  <c r="HG20" i="62"/>
  <c r="OO14" i="62"/>
  <c r="CG14" i="62"/>
  <c r="LW14" i="62"/>
  <c r="WN24" i="62"/>
  <c r="KI24" i="62"/>
  <c r="TY24" i="62"/>
  <c r="HQ24" i="62"/>
  <c r="OY16" i="62"/>
  <c r="CQ16" i="62"/>
  <c r="NA16" i="62"/>
  <c r="AI16" i="62"/>
  <c r="GC50" i="62"/>
  <c r="VW51" i="62"/>
  <c r="LJ125" i="62"/>
  <c r="LJ124" i="62" s="1"/>
  <c r="JB125" i="62"/>
  <c r="JB124" i="62" s="1"/>
  <c r="GT124" i="62"/>
  <c r="WN37" i="62"/>
  <c r="WN41" i="62"/>
  <c r="TO37" i="62"/>
  <c r="IU37" i="62"/>
  <c r="CQ37" i="62"/>
  <c r="RG37" i="62"/>
  <c r="OE37" i="62"/>
  <c r="IK37" i="62"/>
  <c r="CG37" i="62"/>
  <c r="WG41" i="62"/>
  <c r="VM41" i="62"/>
  <c r="US41" i="62"/>
  <c r="TY41" i="62"/>
  <c r="NK41" i="62"/>
  <c r="LW41" i="62"/>
  <c r="KI41" i="62"/>
  <c r="IU41" i="62"/>
  <c r="HG41" i="62"/>
  <c r="FS41" i="62"/>
  <c r="EE41" i="62"/>
  <c r="CQ41" i="62"/>
  <c r="AS41" i="62"/>
  <c r="TE41" i="62"/>
  <c r="SK41" i="62"/>
  <c r="RQ41" i="62"/>
  <c r="QW41" i="62"/>
  <c r="QC41" i="62"/>
  <c r="PI41" i="62"/>
  <c r="OO41" i="62"/>
  <c r="NU41" i="62"/>
  <c r="MG41" i="62"/>
  <c r="KS41" i="62"/>
  <c r="JE41" i="62"/>
  <c r="HQ41" i="62"/>
  <c r="GC41" i="62"/>
  <c r="EO41" i="62"/>
  <c r="DA41" i="62"/>
  <c r="BC41" i="62"/>
  <c r="VC19" i="62"/>
  <c r="SA19" i="62"/>
  <c r="OY19" i="62"/>
  <c r="LW19" i="62"/>
  <c r="IU19" i="62"/>
  <c r="FS19" i="62"/>
  <c r="CQ19" i="62"/>
  <c r="WG19" i="62"/>
  <c r="TE19" i="62"/>
  <c r="QC19" i="62"/>
  <c r="NA19" i="62"/>
  <c r="JY19" i="62"/>
  <c r="GW19" i="62"/>
  <c r="DU19" i="62"/>
  <c r="AI19" i="62"/>
  <c r="WG22" i="62"/>
  <c r="TE22" i="62"/>
  <c r="QC22" i="62"/>
  <c r="NA22" i="62"/>
  <c r="JY22" i="62"/>
  <c r="GW22" i="62"/>
  <c r="DU22" i="62"/>
  <c r="AI22" i="62"/>
  <c r="TO22" i="62"/>
  <c r="QM22" i="62"/>
  <c r="NK22" i="62"/>
  <c r="KI22" i="62"/>
  <c r="HG22" i="62"/>
  <c r="EE22" i="62"/>
  <c r="AS22" i="62"/>
  <c r="TE25" i="62"/>
  <c r="GW25" i="62"/>
  <c r="RG25" i="62"/>
  <c r="EY25" i="62"/>
  <c r="AS46" i="62"/>
  <c r="GM55" i="62"/>
  <c r="SU53" i="62"/>
  <c r="EE53" i="62"/>
  <c r="GW48" i="62"/>
  <c r="OO55" i="62"/>
  <c r="DA55" i="62"/>
  <c r="QC46" i="62"/>
  <c r="JO53" i="62"/>
  <c r="BW69" i="62"/>
  <c r="O69" i="62"/>
  <c r="MG69" i="62"/>
  <c r="VW69" i="62"/>
  <c r="BC71" i="62"/>
  <c r="EO71" i="62"/>
  <c r="HQ71" i="62"/>
  <c r="KS71" i="62"/>
  <c r="NU71" i="62"/>
  <c r="CQ71" i="62"/>
  <c r="FS71" i="62"/>
  <c r="IU71" i="62"/>
  <c r="LW71" i="62"/>
  <c r="OO71" i="62"/>
  <c r="QC71" i="62"/>
  <c r="SK71" i="62"/>
  <c r="VM71" i="62"/>
  <c r="SU71" i="62"/>
  <c r="VW71" i="62"/>
  <c r="DU71" i="62"/>
  <c r="JY71" i="62"/>
  <c r="BW71" i="62"/>
  <c r="IA71" i="62"/>
  <c r="OE71" i="62"/>
  <c r="RQ71" i="62"/>
  <c r="SA71" i="62"/>
  <c r="CG71" i="62"/>
  <c r="Y71" i="62"/>
  <c r="MQ71" i="62"/>
  <c r="WG71" i="62"/>
  <c r="CG69" i="62"/>
  <c r="SK69" i="62"/>
  <c r="DK71" i="62"/>
  <c r="TO71" i="62"/>
  <c r="QM53" i="62"/>
  <c r="LM71" i="62"/>
  <c r="IA53" i="62"/>
  <c r="VW37" i="62"/>
  <c r="UI37" i="62"/>
  <c r="NK37" i="62"/>
  <c r="KI37" i="62"/>
  <c r="HG37" i="62"/>
  <c r="EE37" i="62"/>
  <c r="AS37" i="62"/>
  <c r="SA37" i="62"/>
  <c r="QM37" i="62"/>
  <c r="OY37" i="62"/>
  <c r="NA37" i="62"/>
  <c r="JY37" i="62"/>
  <c r="GW37" i="62"/>
  <c r="DU37" i="62"/>
  <c r="AI37" i="62"/>
  <c r="GC20" i="62"/>
  <c r="WG25" i="62"/>
  <c r="QC25" i="62"/>
  <c r="JY25" i="62"/>
  <c r="DU25" i="62"/>
  <c r="UI25" i="62"/>
  <c r="OE25" i="62"/>
  <c r="IA25" i="62"/>
  <c r="BW25" i="62"/>
  <c r="RQ14" i="62"/>
  <c r="LM14" i="62"/>
  <c r="FI14" i="62"/>
  <c r="VC14" i="62"/>
  <c r="OY14" i="62"/>
  <c r="IU14" i="62"/>
  <c r="CQ14" i="62"/>
  <c r="TO24" i="62"/>
  <c r="NK24" i="62"/>
  <c r="HG24" i="62"/>
  <c r="AS24" i="62"/>
  <c r="QW24" i="62"/>
  <c r="KS24" i="62"/>
  <c r="EO24" i="62"/>
  <c r="SA16" i="62"/>
  <c r="LW16" i="62"/>
  <c r="FS16" i="62"/>
  <c r="WG16" i="62"/>
  <c r="QC16" i="62"/>
  <c r="JY16" i="62"/>
  <c r="DU16" i="62"/>
  <c r="NA45" i="62"/>
  <c r="GW55" i="62"/>
  <c r="SK55" i="62"/>
  <c r="AI53" i="62"/>
  <c r="WG53" i="62"/>
  <c r="KI53" i="62"/>
  <c r="KS53" i="62"/>
  <c r="US55" i="62"/>
  <c r="IU55" i="62"/>
  <c r="JE55" i="62"/>
  <c r="WN50" i="62"/>
  <c r="EY55" i="62"/>
  <c r="GW56" i="62"/>
  <c r="QW45" i="62"/>
  <c r="JE54" i="62"/>
  <c r="JY53" i="62"/>
  <c r="VM53" i="62"/>
  <c r="TO53" i="62"/>
  <c r="EY69" i="62"/>
  <c r="LC69" i="62"/>
  <c r="DA69" i="62"/>
  <c r="JE69" i="62"/>
  <c r="OO69" i="62"/>
  <c r="SU69" i="62"/>
  <c r="TE69" i="62"/>
  <c r="KI69" i="62"/>
  <c r="IK69" i="62"/>
  <c r="SA69" i="62"/>
  <c r="LW69" i="62"/>
  <c r="TO69" i="62"/>
  <c r="AI69" i="62"/>
  <c r="GW69" i="62"/>
  <c r="QM69" i="62"/>
  <c r="DR125" i="62"/>
  <c r="WG37" i="62"/>
  <c r="VM37" i="62"/>
  <c r="US37" i="62"/>
  <c r="TY37" i="62"/>
  <c r="TE37" i="62"/>
  <c r="MQ37" i="62"/>
  <c r="LC37" i="62"/>
  <c r="JO37" i="62"/>
  <c r="IA37" i="62"/>
  <c r="GM37" i="62"/>
  <c r="EY37" i="62"/>
  <c r="DK37" i="62"/>
  <c r="BW37" i="62"/>
  <c r="Y37" i="62"/>
  <c r="SK37" i="62"/>
  <c r="RQ37" i="62"/>
  <c r="QW37" i="62"/>
  <c r="QC37" i="62"/>
  <c r="PI37" i="62"/>
  <c r="OO37" i="62"/>
  <c r="NU37" i="62"/>
  <c r="MG37" i="62"/>
  <c r="KS37" i="62"/>
  <c r="JE37" i="62"/>
  <c r="HQ37" i="62"/>
  <c r="GC37" i="62"/>
  <c r="EO37" i="62"/>
  <c r="DA37" i="62"/>
  <c r="BC37" i="62"/>
  <c r="VW19" i="62"/>
  <c r="UI19" i="62"/>
  <c r="SU19" i="62"/>
  <c r="RG19" i="62"/>
  <c r="PS19" i="62"/>
  <c r="OE19" i="62"/>
  <c r="MQ19" i="62"/>
  <c r="LC19" i="62"/>
  <c r="JO19" i="62"/>
  <c r="IA19" i="62"/>
  <c r="GM19" i="62"/>
  <c r="EY19" i="62"/>
  <c r="DK19" i="62"/>
  <c r="BW19" i="62"/>
  <c r="Y19" i="62"/>
  <c r="VM19" i="62"/>
  <c r="TY19" i="62"/>
  <c r="SK19" i="62"/>
  <c r="QW19" i="62"/>
  <c r="PI19" i="62"/>
  <c r="NU19" i="62"/>
  <c r="MG19" i="62"/>
  <c r="KS19" i="62"/>
  <c r="JE19" i="62"/>
  <c r="HQ19" i="62"/>
  <c r="GC19" i="62"/>
  <c r="EO19" i="62"/>
  <c r="DA19" i="62"/>
  <c r="BC19" i="62"/>
  <c r="WN22" i="62"/>
  <c r="VM22" i="62"/>
  <c r="TY22" i="62"/>
  <c r="SK22" i="62"/>
  <c r="QW22" i="62"/>
  <c r="PI22" i="62"/>
  <c r="NU22" i="62"/>
  <c r="MG22" i="62"/>
  <c r="KS22" i="62"/>
  <c r="JE22" i="62"/>
  <c r="HQ22" i="62"/>
  <c r="GC22" i="62"/>
  <c r="EO22" i="62"/>
  <c r="DA22" i="62"/>
  <c r="BC22" i="62"/>
  <c r="VW22" i="62"/>
  <c r="UI22" i="62"/>
  <c r="SU22" i="62"/>
  <c r="RG22" i="62"/>
  <c r="PS22" i="62"/>
  <c r="OE22" i="62"/>
  <c r="MQ22" i="62"/>
  <c r="LC22" i="62"/>
  <c r="JO22" i="62"/>
  <c r="IA22" i="62"/>
  <c r="GM22" i="62"/>
  <c r="EY22" i="62"/>
  <c r="DK22" i="62"/>
  <c r="BW22" i="62"/>
  <c r="Y22" i="62"/>
  <c r="US25" i="62"/>
  <c r="RQ25" i="62"/>
  <c r="OO25" i="62"/>
  <c r="LM25" i="62"/>
  <c r="IK25" i="62"/>
  <c r="FI25" i="62"/>
  <c r="CG25" i="62"/>
  <c r="VW25" i="62"/>
  <c r="SU25" i="62"/>
  <c r="PS25" i="62"/>
  <c r="MQ25" i="62"/>
  <c r="JO25" i="62"/>
  <c r="GM25" i="62"/>
  <c r="DK25" i="62"/>
  <c r="Y25" i="62"/>
  <c r="AI55" i="62"/>
  <c r="Y55" i="62"/>
  <c r="MQ55" i="62"/>
  <c r="OY55" i="62"/>
  <c r="DU53" i="62"/>
  <c r="VW53" i="62"/>
  <c r="PS53" i="62"/>
  <c r="TE53" i="62"/>
  <c r="NA53" i="62"/>
  <c r="HG53" i="62"/>
  <c r="AS53" i="62"/>
  <c r="HQ53" i="62"/>
  <c r="BC53" i="62"/>
  <c r="UI55" i="62"/>
  <c r="OE55" i="62"/>
  <c r="RQ55" i="62"/>
  <c r="LW55" i="62"/>
  <c r="FS55" i="62"/>
  <c r="MG55" i="62"/>
  <c r="GC55" i="62"/>
  <c r="O55" i="62"/>
  <c r="BW55" i="62"/>
  <c r="QM55" i="62"/>
  <c r="TO55" i="62"/>
  <c r="WG56" i="62"/>
  <c r="SK56" i="62"/>
  <c r="BW54" i="62"/>
  <c r="DK53" i="62"/>
  <c r="PI53" i="62"/>
  <c r="SA53" i="62"/>
  <c r="QW53" i="62"/>
  <c r="LC55" i="62"/>
  <c r="DK69" i="62"/>
  <c r="GM69" i="62"/>
  <c r="JO69" i="62"/>
  <c r="MQ69" i="62"/>
  <c r="BC69" i="62"/>
  <c r="EO69" i="62"/>
  <c r="HQ69" i="62"/>
  <c r="KS69" i="62"/>
  <c r="NU69" i="62"/>
  <c r="PI69" i="62"/>
  <c r="RG69" i="62"/>
  <c r="UI69" i="62"/>
  <c r="RQ69" i="62"/>
  <c r="US69" i="62"/>
  <c r="WN69" i="62"/>
  <c r="AS69" i="62"/>
  <c r="HG69" i="62"/>
  <c r="NK69" i="62"/>
  <c r="FI69" i="62"/>
  <c r="LM69" i="62"/>
  <c r="PS69" i="62"/>
  <c r="VC69" i="62"/>
  <c r="VM69" i="62"/>
  <c r="BW53" i="62"/>
  <c r="FS69" i="62"/>
  <c r="DU69" i="62"/>
  <c r="OY69" i="62"/>
  <c r="TY69" i="62"/>
  <c r="CQ69" i="62"/>
  <c r="NA69" i="62"/>
  <c r="IU69" i="62"/>
  <c r="AF93" i="62"/>
  <c r="TO20" i="62"/>
  <c r="WM103" i="62"/>
  <c r="WN25" i="62"/>
  <c r="VM25" i="62"/>
  <c r="TY25" i="62"/>
  <c r="SK25" i="62"/>
  <c r="QW25" i="62"/>
  <c r="PI25" i="62"/>
  <c r="NU25" i="62"/>
  <c r="MG25" i="62"/>
  <c r="KS25" i="62"/>
  <c r="JE25" i="62"/>
  <c r="HQ25" i="62"/>
  <c r="GC25" i="62"/>
  <c r="EO25" i="62"/>
  <c r="DA25" i="62"/>
  <c r="BC25" i="62"/>
  <c r="WM105" i="62"/>
  <c r="VC25" i="62"/>
  <c r="TO25" i="62"/>
  <c r="SA25" i="62"/>
  <c r="QM25" i="62"/>
  <c r="OY25" i="62"/>
  <c r="NK25" i="62"/>
  <c r="LW25" i="62"/>
  <c r="KI25" i="62"/>
  <c r="IU25" i="62"/>
  <c r="HG25" i="62"/>
  <c r="FS25" i="62"/>
  <c r="EE25" i="62"/>
  <c r="CQ25" i="62"/>
  <c r="AS25" i="62"/>
  <c r="WG14" i="62"/>
  <c r="TE14" i="62"/>
  <c r="QC14" i="62"/>
  <c r="NA14" i="62"/>
  <c r="JY14" i="62"/>
  <c r="GW14" i="62"/>
  <c r="DU14" i="62"/>
  <c r="AI14" i="62"/>
  <c r="TO14" i="62"/>
  <c r="QM14" i="62"/>
  <c r="NK14" i="62"/>
  <c r="KI14" i="62"/>
  <c r="HG14" i="62"/>
  <c r="EE14" i="62"/>
  <c r="AS14" i="62"/>
  <c r="VC24" i="62"/>
  <c r="SA24" i="62"/>
  <c r="OY24" i="62"/>
  <c r="LW24" i="62"/>
  <c r="IU24" i="62"/>
  <c r="FS24" i="62"/>
  <c r="CQ24" i="62"/>
  <c r="VM24" i="62"/>
  <c r="SK24" i="62"/>
  <c r="PI24" i="62"/>
  <c r="MG24" i="62"/>
  <c r="JE24" i="62"/>
  <c r="GC24" i="62"/>
  <c r="DA24" i="62"/>
  <c r="WM101" i="62"/>
  <c r="WN16" i="62"/>
  <c r="TO16" i="62"/>
  <c r="QM16" i="62"/>
  <c r="NK16" i="62"/>
  <c r="KI16" i="62"/>
  <c r="HG16" i="62"/>
  <c r="EE16" i="62"/>
  <c r="AS16" i="62"/>
  <c r="US16" i="62"/>
  <c r="RQ16" i="62"/>
  <c r="OO16" i="62"/>
  <c r="LM16" i="62"/>
  <c r="IK16" i="62"/>
  <c r="FI16" i="62"/>
  <c r="CG16" i="62"/>
  <c r="BC45" i="62"/>
  <c r="GW45" i="62"/>
  <c r="VM50" i="62"/>
  <c r="DU55" i="62"/>
  <c r="JY55" i="62"/>
  <c r="DK55" i="62"/>
  <c r="JO55" i="62"/>
  <c r="PI55" i="62"/>
  <c r="VM55" i="62"/>
  <c r="SA55" i="62"/>
  <c r="FI53" i="62"/>
  <c r="CG53" i="62"/>
  <c r="WN53" i="62"/>
  <c r="UI53" i="62"/>
  <c r="RG53" i="62"/>
  <c r="OE53" i="62"/>
  <c r="US53" i="62"/>
  <c r="RQ53" i="62"/>
  <c r="OO53" i="62"/>
  <c r="LW53" i="62"/>
  <c r="IU53" i="62"/>
  <c r="FS53" i="62"/>
  <c r="CQ53" i="62"/>
  <c r="MG53" i="62"/>
  <c r="JE53" i="62"/>
  <c r="GC53" i="62"/>
  <c r="DA53" i="62"/>
  <c r="O53" i="62"/>
  <c r="VW55" i="62"/>
  <c r="SU55" i="62"/>
  <c r="PS55" i="62"/>
  <c r="WG55" i="62"/>
  <c r="TE55" i="62"/>
  <c r="QC55" i="62"/>
  <c r="NA55" i="62"/>
  <c r="KI55" i="62"/>
  <c r="HG55" i="62"/>
  <c r="EE55" i="62"/>
  <c r="AS55" i="62"/>
  <c r="KS55" i="62"/>
  <c r="HQ55" i="62"/>
  <c r="EO55" i="62"/>
  <c r="BC55" i="62"/>
  <c r="BW50" i="62"/>
  <c r="IK55" i="62"/>
  <c r="IA55" i="62"/>
  <c r="TY55" i="62"/>
  <c r="FI55" i="62"/>
  <c r="QW55" i="62"/>
  <c r="SU56" i="62"/>
  <c r="IA56" i="62"/>
  <c r="OY56" i="62"/>
  <c r="EE56" i="62"/>
  <c r="QC54" i="62"/>
  <c r="AI54" i="62"/>
  <c r="VW54" i="62"/>
  <c r="KI54" i="62"/>
  <c r="CG52" i="62"/>
  <c r="Y53" i="62"/>
  <c r="GM53" i="62"/>
  <c r="MQ53" i="62"/>
  <c r="SK53" i="62"/>
  <c r="OY53" i="62"/>
  <c r="VC53" i="62"/>
  <c r="OE52" i="62"/>
  <c r="LM53" i="62"/>
  <c r="LC53" i="62"/>
  <c r="NK53" i="62"/>
  <c r="WN55" i="62"/>
  <c r="LM55" i="62"/>
  <c r="NK55" i="62"/>
  <c r="NU53" i="62"/>
  <c r="IK53" i="62"/>
  <c r="TY53" i="62"/>
  <c r="AF125" i="62"/>
  <c r="AF124" i="62" s="1"/>
  <c r="WN15" i="62"/>
  <c r="MG20" i="62"/>
  <c r="S109" i="62"/>
  <c r="U109" i="62" s="1"/>
  <c r="R108" i="62"/>
  <c r="V107" i="62"/>
  <c r="U123" i="62"/>
  <c r="V123" i="62" s="1"/>
  <c r="X123" i="62" s="1"/>
  <c r="WI120" i="62"/>
  <c r="WJ120" i="62" s="1"/>
  <c r="WK120" i="62" s="1"/>
  <c r="WI114" i="62"/>
  <c r="WJ114" i="62" s="1"/>
  <c r="WK114" i="62" s="1"/>
  <c r="WI116" i="62"/>
  <c r="WJ116" i="62" s="1"/>
  <c r="WK116" i="62" s="1"/>
  <c r="WI117" i="62"/>
  <c r="WJ117" i="62" s="1"/>
  <c r="WK117" i="62" s="1"/>
  <c r="WI113" i="62"/>
  <c r="WJ113" i="62" s="1"/>
  <c r="WK113" i="62" s="1"/>
  <c r="WI115" i="62"/>
  <c r="WJ115" i="62" s="1"/>
  <c r="WK115" i="62" s="1"/>
  <c r="WI121" i="62"/>
  <c r="WJ121" i="62" s="1"/>
  <c r="WK121" i="62" s="1"/>
  <c r="WI110" i="62"/>
  <c r="WJ110" i="62" s="1"/>
  <c r="WK110" i="62" s="1"/>
  <c r="WI112" i="62"/>
  <c r="WJ112" i="62" s="1"/>
  <c r="WK112" i="62" s="1"/>
  <c r="WI119" i="62"/>
  <c r="WJ119" i="62" s="1"/>
  <c r="WK119" i="62" s="1"/>
  <c r="WK107" i="62"/>
  <c r="WM107" i="62" s="1"/>
  <c r="BM107" i="62" s="1"/>
  <c r="WI109" i="62"/>
  <c r="WJ109" i="62" s="1"/>
  <c r="WI111" i="62"/>
  <c r="WJ111" i="62" s="1"/>
  <c r="WK111" i="62" s="1"/>
  <c r="WI118" i="62"/>
  <c r="WJ118" i="62" s="1"/>
  <c r="WK118" i="62" s="1"/>
  <c r="V112" i="62"/>
  <c r="V128" i="62" s="1"/>
  <c r="U128" i="62"/>
  <c r="V114" i="62"/>
  <c r="V130" i="62" s="1"/>
  <c r="U130" i="62"/>
  <c r="RX124" i="62"/>
  <c r="OV124" i="62"/>
  <c r="HD124" i="62"/>
  <c r="DH124" i="62"/>
  <c r="VT125" i="62"/>
  <c r="VT124" i="62" s="1"/>
  <c r="NK60" i="62"/>
  <c r="SA60" i="62"/>
  <c r="LC60" i="62"/>
  <c r="RD125" i="62"/>
  <c r="RD124" i="62" s="1"/>
  <c r="QT125" i="62"/>
  <c r="QT124" i="62" s="1"/>
  <c r="FI60" i="62"/>
  <c r="FS60" i="62"/>
  <c r="HQ60" i="62"/>
  <c r="EE60" i="62"/>
  <c r="WG60" i="62"/>
  <c r="O60" i="62"/>
  <c r="VW60" i="62"/>
  <c r="Y60" i="62"/>
  <c r="CQ60" i="62"/>
  <c r="DA60" i="62"/>
  <c r="GC60" i="62"/>
  <c r="GM60" i="62"/>
  <c r="JE60" i="62"/>
  <c r="PI60" i="62"/>
  <c r="JO60" i="62"/>
  <c r="TE60" i="62"/>
  <c r="IU60" i="62"/>
  <c r="IA60" i="62"/>
  <c r="OB125" i="62"/>
  <c r="OB124" i="62" s="1"/>
  <c r="EO60" i="62"/>
  <c r="BW60" i="62"/>
  <c r="HG60" i="62"/>
  <c r="LM60" i="62"/>
  <c r="RQ60" i="62"/>
  <c r="US60" i="62"/>
  <c r="DU60" i="62"/>
  <c r="NA60" i="62"/>
  <c r="VC60" i="62"/>
  <c r="WN60" i="62"/>
  <c r="QW60" i="62"/>
  <c r="RG60" i="62"/>
  <c r="JY60" i="62"/>
  <c r="MG60" i="62"/>
  <c r="NU60" i="62"/>
  <c r="OE60" i="62"/>
  <c r="QC60" i="62"/>
  <c r="QM60" i="62"/>
  <c r="AS60" i="62"/>
  <c r="DK60" i="62"/>
  <c r="EY60" i="62"/>
  <c r="IK60" i="62"/>
  <c r="KI60" i="62"/>
  <c r="MQ60" i="62"/>
  <c r="OY60" i="62"/>
  <c r="SK60" i="62"/>
  <c r="TY60" i="62"/>
  <c r="VM60" i="62"/>
  <c r="BC60" i="62"/>
  <c r="GW60" i="62"/>
  <c r="KS60" i="62"/>
  <c r="PS60" i="62"/>
  <c r="TO60" i="62"/>
  <c r="CG60" i="62"/>
  <c r="LW60" i="62"/>
  <c r="UI60" i="62"/>
  <c r="OO60" i="62"/>
  <c r="SU60" i="62"/>
  <c r="JL124" i="62"/>
  <c r="HN125" i="62"/>
  <c r="HN124" i="62" s="1"/>
  <c r="FZ125" i="62"/>
  <c r="FZ124" i="62" s="1"/>
  <c r="FP125" i="62"/>
  <c r="FP124" i="62" s="1"/>
  <c r="FF125" i="62"/>
  <c r="FF124" i="62" s="1"/>
  <c r="EV125" i="62"/>
  <c r="EV124" i="62" s="1"/>
  <c r="V92" i="62"/>
  <c r="V91" i="62" s="1"/>
  <c r="UZ125" i="62"/>
  <c r="UZ124" i="62" s="1"/>
  <c r="MG46" i="62"/>
  <c r="JO51" i="62"/>
  <c r="HG51" i="62"/>
  <c r="VC46" i="62"/>
  <c r="RN124" i="62"/>
  <c r="AS45" i="62"/>
  <c r="PS45" i="62"/>
  <c r="SK45" i="62"/>
  <c r="HG50" i="62"/>
  <c r="SU50" i="62"/>
  <c r="NK50" i="62"/>
  <c r="IK50" i="62"/>
  <c r="QC56" i="62"/>
  <c r="NA56" i="62"/>
  <c r="AI56" i="62"/>
  <c r="BW56" i="62"/>
  <c r="VC56" i="62"/>
  <c r="JE56" i="62"/>
  <c r="KI56" i="62"/>
  <c r="TY45" i="62"/>
  <c r="WG54" i="62"/>
  <c r="TO54" i="62"/>
  <c r="GW54" i="62"/>
  <c r="IA54" i="62"/>
  <c r="SK54" i="62"/>
  <c r="PS54" i="62"/>
  <c r="DA54" i="62"/>
  <c r="EE54" i="62"/>
  <c r="WM99" i="62"/>
  <c r="O46" i="62"/>
  <c r="PI46" i="62"/>
  <c r="VM51" i="62"/>
  <c r="JY51" i="62"/>
  <c r="TE51" i="62"/>
  <c r="HQ51" i="62"/>
  <c r="AI46" i="62"/>
  <c r="JO46" i="62"/>
  <c r="WM102" i="62"/>
  <c r="HQ45" i="62"/>
  <c r="HG45" i="62"/>
  <c r="TE45" i="62"/>
  <c r="VW45" i="62"/>
  <c r="GM45" i="62"/>
  <c r="VC45" i="62"/>
  <c r="AS50" i="62"/>
  <c r="O50" i="62"/>
  <c r="MG50" i="62"/>
  <c r="PI50" i="62"/>
  <c r="QC50" i="62"/>
  <c r="AI50" i="62"/>
  <c r="VC50" i="62"/>
  <c r="JO50" i="62"/>
  <c r="TE56" i="62"/>
  <c r="VW56" i="62"/>
  <c r="PS56" i="62"/>
  <c r="JY56" i="62"/>
  <c r="DU56" i="62"/>
  <c r="LC56" i="62"/>
  <c r="EY56" i="62"/>
  <c r="VM56" i="62"/>
  <c r="PI56" i="62"/>
  <c r="SA56" i="62"/>
  <c r="MG56" i="62"/>
  <c r="GC56" i="62"/>
  <c r="O56" i="62"/>
  <c r="HG56" i="62"/>
  <c r="AS56" i="62"/>
  <c r="IK45" i="62"/>
  <c r="FI45" i="62"/>
  <c r="TE54" i="62"/>
  <c r="NA54" i="62"/>
  <c r="QM54" i="62"/>
  <c r="JY54" i="62"/>
  <c r="DU54" i="62"/>
  <c r="LC54" i="62"/>
  <c r="EY54" i="62"/>
  <c r="VM54" i="62"/>
  <c r="PI54" i="62"/>
  <c r="SU54" i="62"/>
  <c r="MG54" i="62"/>
  <c r="GC54" i="62"/>
  <c r="O54" i="62"/>
  <c r="HG54" i="62"/>
  <c r="AS54" i="62"/>
  <c r="HG46" i="62"/>
  <c r="GC46" i="62"/>
  <c r="SU46" i="62"/>
  <c r="VM46" i="62"/>
  <c r="SA51" i="62"/>
  <c r="PI51" i="62"/>
  <c r="DK51" i="62"/>
  <c r="DU51" i="62"/>
  <c r="PS51" i="62"/>
  <c r="NA51" i="62"/>
  <c r="AS51" i="62"/>
  <c r="BC51" i="62"/>
  <c r="NK46" i="62"/>
  <c r="BW46" i="62"/>
  <c r="IK46" i="62"/>
  <c r="WN46" i="62"/>
  <c r="RQ52" i="62"/>
  <c r="SU52" i="62"/>
  <c r="IH125" i="62"/>
  <c r="HX92" i="62"/>
  <c r="HX91" i="62" s="1"/>
  <c r="HX43" i="62"/>
  <c r="WM104" i="62"/>
  <c r="EO45" i="62"/>
  <c r="KS45" i="62"/>
  <c r="EE45" i="62"/>
  <c r="KI45" i="62"/>
  <c r="QC45" i="62"/>
  <c r="WG45" i="62"/>
  <c r="SU45" i="62"/>
  <c r="AI45" i="62"/>
  <c r="Y45" i="62"/>
  <c r="MQ45" i="62"/>
  <c r="OY45" i="62"/>
  <c r="EE50" i="62"/>
  <c r="KI50" i="62"/>
  <c r="DA50" i="62"/>
  <c r="JE50" i="62"/>
  <c r="PS50" i="62"/>
  <c r="VW50" i="62"/>
  <c r="SK50" i="62"/>
  <c r="WG50" i="62"/>
  <c r="TO50" i="62"/>
  <c r="GW50" i="62"/>
  <c r="IA50" i="62"/>
  <c r="RQ50" i="62"/>
  <c r="OY50" i="62"/>
  <c r="CG50" i="62"/>
  <c r="DK50" i="62"/>
  <c r="US56" i="62"/>
  <c r="RQ56" i="62"/>
  <c r="OO56" i="62"/>
  <c r="UI56" i="62"/>
  <c r="RG56" i="62"/>
  <c r="OE56" i="62"/>
  <c r="LM56" i="62"/>
  <c r="IK56" i="62"/>
  <c r="FI56" i="62"/>
  <c r="CG56" i="62"/>
  <c r="MQ56" i="62"/>
  <c r="JO56" i="62"/>
  <c r="GM56" i="62"/>
  <c r="DK56" i="62"/>
  <c r="Y56" i="62"/>
  <c r="TY56" i="62"/>
  <c r="QW56" i="62"/>
  <c r="NU56" i="62"/>
  <c r="TO56" i="62"/>
  <c r="QM56" i="62"/>
  <c r="NK56" i="62"/>
  <c r="KS56" i="62"/>
  <c r="HQ56" i="62"/>
  <c r="EO56" i="62"/>
  <c r="BC56" i="62"/>
  <c r="LW56" i="62"/>
  <c r="IU56" i="62"/>
  <c r="FS56" i="62"/>
  <c r="CQ56" i="62"/>
  <c r="IA45" i="62"/>
  <c r="TO45" i="62"/>
  <c r="EY45" i="62"/>
  <c r="O45" i="62"/>
  <c r="US54" i="62"/>
  <c r="RQ54" i="62"/>
  <c r="OO54" i="62"/>
  <c r="VC54" i="62"/>
  <c r="SA54" i="62"/>
  <c r="OY54" i="62"/>
  <c r="LM54" i="62"/>
  <c r="IK54" i="62"/>
  <c r="FI54" i="62"/>
  <c r="CG54" i="62"/>
  <c r="MQ54" i="62"/>
  <c r="JO54" i="62"/>
  <c r="GM54" i="62"/>
  <c r="DK54" i="62"/>
  <c r="Y54" i="62"/>
  <c r="TY54" i="62"/>
  <c r="QW54" i="62"/>
  <c r="NU54" i="62"/>
  <c r="UI54" i="62"/>
  <c r="RG54" i="62"/>
  <c r="OE54" i="62"/>
  <c r="KS54" i="62"/>
  <c r="HQ54" i="62"/>
  <c r="EO54" i="62"/>
  <c r="BC54" i="62"/>
  <c r="LW54" i="62"/>
  <c r="IU54" i="62"/>
  <c r="FS54" i="62"/>
  <c r="CQ54" i="62"/>
  <c r="EE46" i="62"/>
  <c r="KI46" i="62"/>
  <c r="DA46" i="62"/>
  <c r="JE46" i="62"/>
  <c r="PS46" i="62"/>
  <c r="VW46" i="62"/>
  <c r="SK46" i="62"/>
  <c r="VC51" i="62"/>
  <c r="OY51" i="62"/>
  <c r="SK51" i="62"/>
  <c r="MQ51" i="62"/>
  <c r="GM51" i="62"/>
  <c r="Y51" i="62"/>
  <c r="GW51" i="62"/>
  <c r="AI51" i="62"/>
  <c r="SU51" i="62"/>
  <c r="WG51" i="62"/>
  <c r="QC51" i="62"/>
  <c r="KI51" i="62"/>
  <c r="EE51" i="62"/>
  <c r="KS51" i="62"/>
  <c r="EO51" i="62"/>
  <c r="WG46" i="62"/>
  <c r="TO46" i="62"/>
  <c r="GW46" i="62"/>
  <c r="IA46" i="62"/>
  <c r="RQ46" i="62"/>
  <c r="OY46" i="62"/>
  <c r="CG46" i="62"/>
  <c r="DK46" i="62"/>
  <c r="DK52" i="62"/>
  <c r="OY52" i="62"/>
  <c r="HG52" i="62"/>
  <c r="CQ52" i="62"/>
  <c r="CN124" i="62"/>
  <c r="WD27" i="62"/>
  <c r="WD125" i="62"/>
  <c r="WD124" i="62" s="1"/>
  <c r="TB126" i="62"/>
  <c r="TB27" i="62"/>
  <c r="MG28" i="62"/>
  <c r="KZ27" i="62"/>
  <c r="KZ125" i="62"/>
  <c r="OY28" i="62"/>
  <c r="GC28" i="62"/>
  <c r="HX126" i="62"/>
  <c r="HX124" i="62" s="1"/>
  <c r="HX27" i="62"/>
  <c r="SA28" i="62"/>
  <c r="US28" i="62"/>
  <c r="JE28" i="62"/>
  <c r="DA28" i="62"/>
  <c r="SR91" i="62"/>
  <c r="NK20" i="62"/>
  <c r="AS20" i="62"/>
  <c r="WN14" i="62"/>
  <c r="VM14" i="62"/>
  <c r="TY14" i="62"/>
  <c r="SK14" i="62"/>
  <c r="QW14" i="62"/>
  <c r="PI14" i="62"/>
  <c r="NU14" i="62"/>
  <c r="MG14" i="62"/>
  <c r="KS14" i="62"/>
  <c r="JE14" i="62"/>
  <c r="HQ14" i="62"/>
  <c r="GC14" i="62"/>
  <c r="EO14" i="62"/>
  <c r="DA14" i="62"/>
  <c r="BC14" i="62"/>
  <c r="VW14" i="62"/>
  <c r="UI14" i="62"/>
  <c r="SU14" i="62"/>
  <c r="RG14" i="62"/>
  <c r="PS14" i="62"/>
  <c r="OE14" i="62"/>
  <c r="MQ14" i="62"/>
  <c r="LC14" i="62"/>
  <c r="JO14" i="62"/>
  <c r="IA14" i="62"/>
  <c r="GM14" i="62"/>
  <c r="EY14" i="62"/>
  <c r="DK14" i="62"/>
  <c r="BW14" i="62"/>
  <c r="Y14" i="62"/>
  <c r="VW24" i="62"/>
  <c r="UI24" i="62"/>
  <c r="SU24" i="62"/>
  <c r="RG24" i="62"/>
  <c r="PS24" i="62"/>
  <c r="OE24" i="62"/>
  <c r="MQ24" i="62"/>
  <c r="LC24" i="62"/>
  <c r="JO24" i="62"/>
  <c r="IA24" i="62"/>
  <c r="GM24" i="62"/>
  <c r="EY24" i="62"/>
  <c r="DK24" i="62"/>
  <c r="BW24" i="62"/>
  <c r="Y24" i="62"/>
  <c r="WG24" i="62"/>
  <c r="US24" i="62"/>
  <c r="TE24" i="62"/>
  <c r="RQ24" i="62"/>
  <c r="QC24" i="62"/>
  <c r="OO24" i="62"/>
  <c r="NA24" i="62"/>
  <c r="LM24" i="62"/>
  <c r="JY24" i="62"/>
  <c r="IK24" i="62"/>
  <c r="GW24" i="62"/>
  <c r="FI24" i="62"/>
  <c r="DU24" i="62"/>
  <c r="CG24" i="62"/>
  <c r="AI24" i="62"/>
  <c r="VW16" i="62"/>
  <c r="UI16" i="62"/>
  <c r="SU16" i="62"/>
  <c r="RG16" i="62"/>
  <c r="PS16" i="62"/>
  <c r="OE16" i="62"/>
  <c r="MQ16" i="62"/>
  <c r="LC16" i="62"/>
  <c r="JO16" i="62"/>
  <c r="IA16" i="62"/>
  <c r="GM16" i="62"/>
  <c r="EY16" i="62"/>
  <c r="DK16" i="62"/>
  <c r="BW16" i="62"/>
  <c r="Y16" i="62"/>
  <c r="VM16" i="62"/>
  <c r="TY16" i="62"/>
  <c r="SK16" i="62"/>
  <c r="QW16" i="62"/>
  <c r="PI16" i="62"/>
  <c r="NU16" i="62"/>
  <c r="MG16" i="62"/>
  <c r="KS16" i="62"/>
  <c r="JE16" i="62"/>
  <c r="HQ16" i="62"/>
  <c r="GC16" i="62"/>
  <c r="EO16" i="62"/>
  <c r="DA16" i="62"/>
  <c r="BC16" i="62"/>
  <c r="AI18" i="62"/>
  <c r="AI15" i="62"/>
  <c r="AI20" i="62"/>
  <c r="G176" i="73"/>
  <c r="QM28" i="62"/>
  <c r="WG28" i="62"/>
  <c r="TE28" i="62"/>
  <c r="KS28" i="62"/>
  <c r="HQ28" i="62"/>
  <c r="EO28" i="62"/>
  <c r="BC28" i="62"/>
  <c r="WM94" i="62"/>
  <c r="JO47" i="62"/>
  <c r="CQ46" i="62"/>
  <c r="FS46" i="62"/>
  <c r="IU46" i="62"/>
  <c r="LW46" i="62"/>
  <c r="BC46" i="62"/>
  <c r="EO46" i="62"/>
  <c r="HQ46" i="62"/>
  <c r="KS46" i="62"/>
  <c r="OE46" i="62"/>
  <c r="RG46" i="62"/>
  <c r="UI46" i="62"/>
  <c r="NU46" i="62"/>
  <c r="QW46" i="62"/>
  <c r="TY46" i="62"/>
  <c r="DA48" i="62"/>
  <c r="TO51" i="62"/>
  <c r="QM51" i="62"/>
  <c r="NK51" i="62"/>
  <c r="TY51" i="62"/>
  <c r="QW51" i="62"/>
  <c r="NU51" i="62"/>
  <c r="LC51" i="62"/>
  <c r="IA51" i="62"/>
  <c r="EY51" i="62"/>
  <c r="BW51" i="62"/>
  <c r="LM51" i="62"/>
  <c r="IK51" i="62"/>
  <c r="FI51" i="62"/>
  <c r="CG51" i="62"/>
  <c r="WN51" i="62"/>
  <c r="UI51" i="62"/>
  <c r="RG51" i="62"/>
  <c r="OE51" i="62"/>
  <c r="US51" i="62"/>
  <c r="RQ51" i="62"/>
  <c r="OO51" i="62"/>
  <c r="LW51" i="62"/>
  <c r="IU51" i="62"/>
  <c r="FS51" i="62"/>
  <c r="CQ51" i="62"/>
  <c r="MG51" i="62"/>
  <c r="JE51" i="62"/>
  <c r="GC51" i="62"/>
  <c r="DA51" i="62"/>
  <c r="TE46" i="62"/>
  <c r="NA46" i="62"/>
  <c r="QM46" i="62"/>
  <c r="JY46" i="62"/>
  <c r="DU46" i="62"/>
  <c r="LC46" i="62"/>
  <c r="EY46" i="62"/>
  <c r="US46" i="62"/>
  <c r="OO46" i="62"/>
  <c r="SA46" i="62"/>
  <c r="LM46" i="62"/>
  <c r="FI46" i="62"/>
  <c r="MQ46" i="62"/>
  <c r="GM46" i="62"/>
  <c r="JO52" i="62"/>
  <c r="IK52" i="62"/>
  <c r="VC52" i="62"/>
  <c r="LW47" i="62"/>
  <c r="VM52" i="62"/>
  <c r="GC52" i="62"/>
  <c r="QW52" i="62"/>
  <c r="BC52" i="62"/>
  <c r="SU28" i="62"/>
  <c r="RG28" i="62"/>
  <c r="PS28" i="62"/>
  <c r="OE28" i="62"/>
  <c r="VM28" i="62"/>
  <c r="TY28" i="62"/>
  <c r="NA28" i="62"/>
  <c r="LM28" i="62"/>
  <c r="JY28" i="62"/>
  <c r="IK28" i="62"/>
  <c r="GW28" i="62"/>
  <c r="FI28" i="62"/>
  <c r="DU28" i="62"/>
  <c r="CG28" i="62"/>
  <c r="AI28" i="62"/>
  <c r="JY47" i="62"/>
  <c r="VM47" i="62"/>
  <c r="KI47" i="62"/>
  <c r="WG48" i="62"/>
  <c r="SK48" i="62"/>
  <c r="OE47" i="62"/>
  <c r="GM52" i="62"/>
  <c r="MQ52" i="62"/>
  <c r="FI52" i="62"/>
  <c r="LM52" i="62"/>
  <c r="SA52" i="62"/>
  <c r="OO52" i="62"/>
  <c r="US52" i="62"/>
  <c r="PI52" i="62"/>
  <c r="MG52" i="62"/>
  <c r="O52" i="62"/>
  <c r="AS52" i="62"/>
  <c r="UI52" i="62"/>
  <c r="HQ52" i="62"/>
  <c r="IU52" i="62"/>
  <c r="Y52" i="62"/>
  <c r="O47" i="62"/>
  <c r="WN28" i="62"/>
  <c r="SK28" i="62"/>
  <c r="RQ28" i="62"/>
  <c r="QW28" i="62"/>
  <c r="QC28" i="62"/>
  <c r="PI28" i="62"/>
  <c r="OO28" i="62"/>
  <c r="NU28" i="62"/>
  <c r="VW28" i="62"/>
  <c r="VC28" i="62"/>
  <c r="UI28" i="62"/>
  <c r="TO28" i="62"/>
  <c r="NK28" i="62"/>
  <c r="MQ28" i="62"/>
  <c r="LW28" i="62"/>
  <c r="LC28" i="62"/>
  <c r="KI28" i="62"/>
  <c r="JO28" i="62"/>
  <c r="IU28" i="62"/>
  <c r="IA28" i="62"/>
  <c r="HG28" i="62"/>
  <c r="GM28" i="62"/>
  <c r="FS28" i="62"/>
  <c r="EY28" i="62"/>
  <c r="EE28" i="62"/>
  <c r="DK28" i="62"/>
  <c r="CQ28" i="62"/>
  <c r="BW28" i="62"/>
  <c r="AS28" i="62"/>
  <c r="O28" i="62"/>
  <c r="DU47" i="62"/>
  <c r="DK47" i="62"/>
  <c r="PI47" i="62"/>
  <c r="SA47" i="62"/>
  <c r="KS47" i="62"/>
  <c r="WG47" i="62"/>
  <c r="IU47" i="62"/>
  <c r="TO48" i="62"/>
  <c r="IA48" i="62"/>
  <c r="PS48" i="62"/>
  <c r="EE48" i="62"/>
  <c r="FS47" i="62"/>
  <c r="BW52" i="62"/>
  <c r="EY52" i="62"/>
  <c r="IA52" i="62"/>
  <c r="LC52" i="62"/>
  <c r="AI52" i="62"/>
  <c r="DU52" i="62"/>
  <c r="GW52" i="62"/>
  <c r="JY52" i="62"/>
  <c r="NK52" i="62"/>
  <c r="QM52" i="62"/>
  <c r="TO52" i="62"/>
  <c r="NA52" i="62"/>
  <c r="QC52" i="62"/>
  <c r="TE52" i="62"/>
  <c r="WG52" i="62"/>
  <c r="SK52" i="62"/>
  <c r="VW52" i="62"/>
  <c r="PS52" i="62"/>
  <c r="JE52" i="62"/>
  <c r="DA52" i="62"/>
  <c r="KI52" i="62"/>
  <c r="EE52" i="62"/>
  <c r="TY52" i="62"/>
  <c r="NU52" i="62"/>
  <c r="RG52" i="62"/>
  <c r="KS52" i="62"/>
  <c r="EO52" i="62"/>
  <c r="LW52" i="62"/>
  <c r="FS52" i="62"/>
  <c r="AI47" i="62"/>
  <c r="GW47" i="62"/>
  <c r="Y47" i="62"/>
  <c r="GM47" i="62"/>
  <c r="MQ47" i="62"/>
  <c r="SK47" i="62"/>
  <c r="OY47" i="62"/>
  <c r="VC47" i="62"/>
  <c r="EO47" i="62"/>
  <c r="EE47" i="62"/>
  <c r="QC47" i="62"/>
  <c r="SU47" i="62"/>
  <c r="JE47" i="62"/>
  <c r="US47" i="62"/>
  <c r="QC48" i="62"/>
  <c r="NK48" i="62"/>
  <c r="AI48" i="62"/>
  <c r="BW48" i="62"/>
  <c r="VW48" i="62"/>
  <c r="JE48" i="62"/>
  <c r="KI48" i="62"/>
  <c r="UI47" i="62"/>
  <c r="WM93" i="62"/>
  <c r="DA45" i="62"/>
  <c r="GC45" i="62"/>
  <c r="JE45" i="62"/>
  <c r="MG45" i="62"/>
  <c r="CQ45" i="62"/>
  <c r="FS45" i="62"/>
  <c r="IU45" i="62"/>
  <c r="LW45" i="62"/>
  <c r="OO45" i="62"/>
  <c r="RQ45" i="62"/>
  <c r="US45" i="62"/>
  <c r="OE45" i="62"/>
  <c r="RG45" i="62"/>
  <c r="UI45" i="62"/>
  <c r="DU45" i="62"/>
  <c r="JY45" i="62"/>
  <c r="DK45" i="62"/>
  <c r="JO45" i="62"/>
  <c r="PI45" i="62"/>
  <c r="VM45" i="62"/>
  <c r="SA45" i="62"/>
  <c r="CQ50" i="62"/>
  <c r="FS50" i="62"/>
  <c r="IU50" i="62"/>
  <c r="LW50" i="62"/>
  <c r="BC50" i="62"/>
  <c r="EO50" i="62"/>
  <c r="HQ50" i="62"/>
  <c r="KS50" i="62"/>
  <c r="OE50" i="62"/>
  <c r="RG50" i="62"/>
  <c r="UI50" i="62"/>
  <c r="NU50" i="62"/>
  <c r="QW50" i="62"/>
  <c r="TY50" i="62"/>
  <c r="TE50" i="62"/>
  <c r="NA50" i="62"/>
  <c r="QM50" i="62"/>
  <c r="JY50" i="62"/>
  <c r="DU50" i="62"/>
  <c r="LC50" i="62"/>
  <c r="EY50" i="62"/>
  <c r="US50" i="62"/>
  <c r="OO50" i="62"/>
  <c r="SA50" i="62"/>
  <c r="LM50" i="62"/>
  <c r="FI50" i="62"/>
  <c r="MQ50" i="62"/>
  <c r="GM50" i="62"/>
  <c r="QM45" i="62"/>
  <c r="NU45" i="62"/>
  <c r="BW45" i="62"/>
  <c r="CG45" i="62"/>
  <c r="NK45" i="62"/>
  <c r="LC45" i="62"/>
  <c r="LM45" i="62"/>
  <c r="CG47" i="62"/>
  <c r="FI47" i="62"/>
  <c r="IK47" i="62"/>
  <c r="LM47" i="62"/>
  <c r="BW47" i="62"/>
  <c r="EY47" i="62"/>
  <c r="IA47" i="62"/>
  <c r="LC47" i="62"/>
  <c r="NU47" i="62"/>
  <c r="QW47" i="62"/>
  <c r="TY47" i="62"/>
  <c r="NK47" i="62"/>
  <c r="QM47" i="62"/>
  <c r="TO47" i="62"/>
  <c r="BC47" i="62"/>
  <c r="HQ47" i="62"/>
  <c r="AS47" i="62"/>
  <c r="HG47" i="62"/>
  <c r="NA47" i="62"/>
  <c r="TE47" i="62"/>
  <c r="PS47" i="62"/>
  <c r="VW47" i="62"/>
  <c r="DA47" i="62"/>
  <c r="CQ47" i="62"/>
  <c r="OO47" i="62"/>
  <c r="RG47" i="62"/>
  <c r="TE48" i="62"/>
  <c r="NA48" i="62"/>
  <c r="QM48" i="62"/>
  <c r="JY48" i="62"/>
  <c r="DU48" i="62"/>
  <c r="LC48" i="62"/>
  <c r="EY48" i="62"/>
  <c r="VM48" i="62"/>
  <c r="PI48" i="62"/>
  <c r="SU48" i="62"/>
  <c r="MG48" i="62"/>
  <c r="GC48" i="62"/>
  <c r="O48" i="62"/>
  <c r="HG48" i="62"/>
  <c r="AS48" i="62"/>
  <c r="GC47" i="62"/>
  <c r="RQ47" i="62"/>
  <c r="MG47" i="62"/>
  <c r="WM96" i="62"/>
  <c r="US48" i="62"/>
  <c r="RQ48" i="62"/>
  <c r="OO48" i="62"/>
  <c r="VC48" i="62"/>
  <c r="SA48" i="62"/>
  <c r="OY48" i="62"/>
  <c r="LM48" i="62"/>
  <c r="IK48" i="62"/>
  <c r="FI48" i="62"/>
  <c r="CG48" i="62"/>
  <c r="MQ48" i="62"/>
  <c r="JO48" i="62"/>
  <c r="GM48" i="62"/>
  <c r="DK48" i="62"/>
  <c r="Y48" i="62"/>
  <c r="TY48" i="62"/>
  <c r="QW48" i="62"/>
  <c r="NU48" i="62"/>
  <c r="UI48" i="62"/>
  <c r="RG48" i="62"/>
  <c r="OE48" i="62"/>
  <c r="KS48" i="62"/>
  <c r="HQ48" i="62"/>
  <c r="EO48" i="62"/>
  <c r="BC48" i="62"/>
  <c r="LW48" i="62"/>
  <c r="IU48" i="62"/>
  <c r="FS48" i="62"/>
  <c r="CQ48" i="62"/>
  <c r="WN20" i="62"/>
  <c r="QM20" i="62"/>
  <c r="KI20" i="62"/>
  <c r="EE20" i="62"/>
  <c r="VM20" i="62"/>
  <c r="PI20" i="62"/>
  <c r="JE20" i="62"/>
  <c r="DA20" i="62"/>
  <c r="KI15" i="62"/>
  <c r="JE15" i="62"/>
  <c r="NK18" i="62"/>
  <c r="MG18" i="62"/>
  <c r="VC20" i="62"/>
  <c r="SA20" i="62"/>
  <c r="OY20" i="62"/>
  <c r="LW20" i="62"/>
  <c r="IU20" i="62"/>
  <c r="FS20" i="62"/>
  <c r="CQ20" i="62"/>
  <c r="WM100" i="62"/>
  <c r="TY20" i="62"/>
  <c r="QW20" i="62"/>
  <c r="NU20" i="62"/>
  <c r="KS20" i="62"/>
  <c r="HQ20" i="62"/>
  <c r="EO20" i="62"/>
  <c r="BC20" i="62"/>
  <c r="QM15" i="62"/>
  <c r="EE15" i="62"/>
  <c r="PI15" i="62"/>
  <c r="DA15" i="62"/>
  <c r="TO18" i="62"/>
  <c r="HG18" i="62"/>
  <c r="SK18" i="62"/>
  <c r="GC18" i="62"/>
  <c r="VW20" i="62"/>
  <c r="UI20" i="62"/>
  <c r="SU20" i="62"/>
  <c r="RG20" i="62"/>
  <c r="PS20" i="62"/>
  <c r="OE20" i="62"/>
  <c r="MQ20" i="62"/>
  <c r="LC20" i="62"/>
  <c r="JO20" i="62"/>
  <c r="IA20" i="62"/>
  <c r="GM20" i="62"/>
  <c r="EY20" i="62"/>
  <c r="DK20" i="62"/>
  <c r="BW20" i="62"/>
  <c r="Y20" i="62"/>
  <c r="WG20" i="62"/>
  <c r="US20" i="62"/>
  <c r="TE20" i="62"/>
  <c r="RQ20" i="62"/>
  <c r="QC20" i="62"/>
  <c r="OO20" i="62"/>
  <c r="NA20" i="62"/>
  <c r="LM20" i="62"/>
  <c r="JY20" i="62"/>
  <c r="IK20" i="62"/>
  <c r="GW20" i="62"/>
  <c r="FI20" i="62"/>
  <c r="DU20" i="62"/>
  <c r="CG20" i="62"/>
  <c r="TO15" i="62"/>
  <c r="NK15" i="62"/>
  <c r="HG15" i="62"/>
  <c r="AS15" i="62"/>
  <c r="SK15" i="62"/>
  <c r="MG15" i="62"/>
  <c r="GC15" i="62"/>
  <c r="WN18" i="62"/>
  <c r="QM18" i="62"/>
  <c r="KI18" i="62"/>
  <c r="EE18" i="62"/>
  <c r="VM18" i="62"/>
  <c r="PI18" i="62"/>
  <c r="JE18" i="62"/>
  <c r="DA18" i="62"/>
  <c r="VC15" i="62"/>
  <c r="SA15" i="62"/>
  <c r="OY15" i="62"/>
  <c r="LW15" i="62"/>
  <c r="IU15" i="62"/>
  <c r="FS15" i="62"/>
  <c r="CQ15" i="62"/>
  <c r="WM95" i="62"/>
  <c r="TY15" i="62"/>
  <c r="QW15" i="62"/>
  <c r="NU15" i="62"/>
  <c r="KS15" i="62"/>
  <c r="HQ15" i="62"/>
  <c r="EO15" i="62"/>
  <c r="BC15" i="62"/>
  <c r="VC18" i="62"/>
  <c r="SA18" i="62"/>
  <c r="OY18" i="62"/>
  <c r="LW18" i="62"/>
  <c r="IU18" i="62"/>
  <c r="FS18" i="62"/>
  <c r="CQ18" i="62"/>
  <c r="WM98" i="62"/>
  <c r="TY18" i="62"/>
  <c r="QW18" i="62"/>
  <c r="NU18" i="62"/>
  <c r="KS18" i="62"/>
  <c r="HQ18" i="62"/>
  <c r="EO18" i="62"/>
  <c r="BC18" i="62"/>
  <c r="VW15" i="62"/>
  <c r="UI15" i="62"/>
  <c r="SU15" i="62"/>
  <c r="RG15" i="62"/>
  <c r="PS15" i="62"/>
  <c r="OE15" i="62"/>
  <c r="MQ15" i="62"/>
  <c r="LC15" i="62"/>
  <c r="JO15" i="62"/>
  <c r="IA15" i="62"/>
  <c r="GM15" i="62"/>
  <c r="EY15" i="62"/>
  <c r="DK15" i="62"/>
  <c r="BW15" i="62"/>
  <c r="Y15" i="62"/>
  <c r="WG15" i="62"/>
  <c r="US15" i="62"/>
  <c r="TE15" i="62"/>
  <c r="RQ15" i="62"/>
  <c r="QC15" i="62"/>
  <c r="OO15" i="62"/>
  <c r="NA15" i="62"/>
  <c r="LM15" i="62"/>
  <c r="JY15" i="62"/>
  <c r="IK15" i="62"/>
  <c r="GW15" i="62"/>
  <c r="FI15" i="62"/>
  <c r="DU15" i="62"/>
  <c r="CG15" i="62"/>
  <c r="VW18" i="62"/>
  <c r="UI18" i="62"/>
  <c r="SU18" i="62"/>
  <c r="RG18" i="62"/>
  <c r="PS18" i="62"/>
  <c r="OE18" i="62"/>
  <c r="MQ18" i="62"/>
  <c r="LC18" i="62"/>
  <c r="JO18" i="62"/>
  <c r="IA18" i="62"/>
  <c r="GM18" i="62"/>
  <c r="EY18" i="62"/>
  <c r="DK18" i="62"/>
  <c r="BW18" i="62"/>
  <c r="Y18" i="62"/>
  <c r="WG18" i="62"/>
  <c r="US18" i="62"/>
  <c r="TE18" i="62"/>
  <c r="RQ18" i="62"/>
  <c r="QC18" i="62"/>
  <c r="OO18" i="62"/>
  <c r="NA18" i="62"/>
  <c r="LM18" i="62"/>
  <c r="JY18" i="62"/>
  <c r="IK18" i="62"/>
  <c r="GW18" i="62"/>
  <c r="FI18" i="62"/>
  <c r="DU18" i="62"/>
  <c r="CG18" i="62"/>
  <c r="WN90" i="62"/>
  <c r="WP90" i="62" s="1"/>
  <c r="Y90" i="62"/>
  <c r="AI90" i="62"/>
  <c r="AS90" i="62"/>
  <c r="BC90" i="62"/>
  <c r="BW90" i="62"/>
  <c r="CG90" i="62"/>
  <c r="CQ90" i="62"/>
  <c r="DA90" i="62"/>
  <c r="DK90" i="62"/>
  <c r="DU90" i="62"/>
  <c r="EE90" i="62"/>
  <c r="EO90" i="62"/>
  <c r="EY90" i="62"/>
  <c r="FI90" i="62"/>
  <c r="FS90" i="62"/>
  <c r="GC90" i="62"/>
  <c r="GM90" i="62"/>
  <c r="GW90" i="62"/>
  <c r="HG90" i="62"/>
  <c r="HQ90" i="62"/>
  <c r="IA90" i="62"/>
  <c r="IK90" i="62"/>
  <c r="IU90" i="62"/>
  <c r="JE90" i="62"/>
  <c r="JO90" i="62"/>
  <c r="JY90" i="62"/>
  <c r="KI90" i="62"/>
  <c r="KS90" i="62"/>
  <c r="LC90" i="62"/>
  <c r="LM90" i="62"/>
  <c r="LW90" i="62"/>
  <c r="MG90" i="62"/>
  <c r="MQ90" i="62"/>
  <c r="NA90" i="62"/>
  <c r="NK90" i="62"/>
  <c r="NU90" i="62"/>
  <c r="OE90" i="62"/>
  <c r="OO90" i="62"/>
  <c r="OY90" i="62"/>
  <c r="PI90" i="62"/>
  <c r="PS90" i="62"/>
  <c r="QC90" i="62"/>
  <c r="QM90" i="62"/>
  <c r="QW90" i="62"/>
  <c r="RG90" i="62"/>
  <c r="RQ90" i="62"/>
  <c r="SA90" i="62"/>
  <c r="SK90" i="62"/>
  <c r="SU90" i="62"/>
  <c r="TE90" i="62"/>
  <c r="TO90" i="62"/>
  <c r="TY90" i="62"/>
  <c r="UI90" i="62"/>
  <c r="US90" i="62"/>
  <c r="VC90" i="62"/>
  <c r="VM90" i="62"/>
  <c r="VW90" i="62"/>
  <c r="WG90" i="62"/>
  <c r="WF90" i="62"/>
  <c r="WP26" i="62"/>
  <c r="VV90" i="62"/>
  <c r="VL90" i="62"/>
  <c r="VB90" i="62"/>
  <c r="UH90" i="62"/>
  <c r="TX90" i="62"/>
  <c r="TN90" i="62"/>
  <c r="TD90" i="62"/>
  <c r="SJ90" i="62"/>
  <c r="RZ90" i="62"/>
  <c r="RP90" i="62"/>
  <c r="RF90" i="62"/>
  <c r="QV90" i="62"/>
  <c r="QJ91" i="62"/>
  <c r="QL90" i="62"/>
  <c r="PP91" i="62"/>
  <c r="PR90" i="62"/>
  <c r="PH90" i="62"/>
  <c r="OX90" i="62"/>
  <c r="KF91" i="62"/>
  <c r="GT91" i="62"/>
  <c r="ON90" i="62"/>
  <c r="OD90" i="62"/>
  <c r="NT90" i="62"/>
  <c r="NJ90" i="62"/>
  <c r="MZ90" i="62"/>
  <c r="MP90" i="62"/>
  <c r="LV90" i="62"/>
  <c r="LB90" i="62"/>
  <c r="KR90" i="62"/>
  <c r="JX90" i="62"/>
  <c r="JD90" i="62"/>
  <c r="HZ90" i="62"/>
  <c r="HP90" i="62"/>
  <c r="HF90" i="62"/>
  <c r="GL90" i="62"/>
  <c r="GB90" i="62"/>
  <c r="FR90" i="62"/>
  <c r="FH90" i="62"/>
  <c r="EN90" i="62"/>
  <c r="ED90" i="62"/>
  <c r="DT90" i="62"/>
  <c r="DH91" i="62"/>
  <c r="DJ90" i="62"/>
  <c r="CX91" i="62"/>
  <c r="CZ90" i="62"/>
  <c r="CP90" i="62"/>
  <c r="CF90" i="62"/>
  <c r="BV90" i="62"/>
  <c r="BT91" i="62"/>
  <c r="D142" i="74"/>
  <c r="D136" i="74" s="1"/>
  <c r="D79" i="74"/>
  <c r="T140" i="74"/>
  <c r="T135" i="74" s="1"/>
  <c r="T78" i="74"/>
  <c r="P140" i="74"/>
  <c r="P135" i="74" s="1"/>
  <c r="P78" i="74"/>
  <c r="L140" i="74"/>
  <c r="L135" i="74" s="1"/>
  <c r="L78" i="74"/>
  <c r="H140" i="74"/>
  <c r="H135" i="74" s="1"/>
  <c r="H78" i="74"/>
  <c r="D140" i="74"/>
  <c r="D135" i="74" s="1"/>
  <c r="D78" i="74"/>
  <c r="T138" i="74"/>
  <c r="T134" i="74" s="1"/>
  <c r="T77" i="74"/>
  <c r="P138" i="74"/>
  <c r="P134" i="74" s="1"/>
  <c r="P77" i="74"/>
  <c r="L138" i="74"/>
  <c r="L134" i="74" s="1"/>
  <c r="L77" i="74"/>
  <c r="H138" i="74"/>
  <c r="H134" i="74" s="1"/>
  <c r="H77" i="74"/>
  <c r="D138" i="74"/>
  <c r="D134" i="74" s="1"/>
  <c r="D77" i="74"/>
  <c r="T126" i="74"/>
  <c r="T119" i="74" s="1"/>
  <c r="T62" i="74"/>
  <c r="P126" i="74"/>
  <c r="P119" i="74" s="1"/>
  <c r="P62" i="74"/>
  <c r="L126" i="74"/>
  <c r="L119" i="74" s="1"/>
  <c r="L62" i="74"/>
  <c r="H126" i="74"/>
  <c r="H119" i="74" s="1"/>
  <c r="H62" i="74"/>
  <c r="D126" i="74"/>
  <c r="D119" i="74" s="1"/>
  <c r="D62" i="74"/>
  <c r="T124" i="74"/>
  <c r="T118" i="74" s="1"/>
  <c r="T61" i="74"/>
  <c r="P124" i="74"/>
  <c r="P118" i="74" s="1"/>
  <c r="P61" i="74"/>
  <c r="L124" i="74"/>
  <c r="L118" i="74" s="1"/>
  <c r="L61" i="74"/>
  <c r="H124" i="74"/>
  <c r="H118" i="74" s="1"/>
  <c r="H61" i="74"/>
  <c r="D124" i="74"/>
  <c r="D118" i="74" s="1"/>
  <c r="D61" i="74"/>
  <c r="T122" i="74"/>
  <c r="T117" i="74" s="1"/>
  <c r="T60" i="74"/>
  <c r="P122" i="74"/>
  <c r="P117" i="74" s="1"/>
  <c r="P60" i="74"/>
  <c r="L122" i="74"/>
  <c r="L117" i="74" s="1"/>
  <c r="L60" i="74"/>
  <c r="H122" i="74"/>
  <c r="H117" i="74" s="1"/>
  <c r="H60" i="74"/>
  <c r="D122" i="74"/>
  <c r="D117" i="74" s="1"/>
  <c r="D60" i="74"/>
  <c r="T120" i="74"/>
  <c r="T116" i="74" s="1"/>
  <c r="T59" i="74"/>
  <c r="P120" i="74"/>
  <c r="P116" i="74" s="1"/>
  <c r="P59" i="74"/>
  <c r="L120" i="74"/>
  <c r="L116" i="74" s="1"/>
  <c r="L59" i="74"/>
  <c r="H120" i="74"/>
  <c r="H116" i="74" s="1"/>
  <c r="H59" i="74"/>
  <c r="D120" i="74"/>
  <c r="D116" i="74" s="1"/>
  <c r="D59" i="74"/>
  <c r="F156" i="74"/>
  <c r="F152" i="74" s="1"/>
  <c r="F95" i="74"/>
  <c r="F158" i="74"/>
  <c r="F153" i="74" s="1"/>
  <c r="F96" i="74"/>
  <c r="F160" i="74"/>
  <c r="F154" i="74" s="1"/>
  <c r="F97" i="74"/>
  <c r="E142" i="74"/>
  <c r="E136" i="74" s="1"/>
  <c r="E79" i="74"/>
  <c r="U140" i="74"/>
  <c r="U135" i="74" s="1"/>
  <c r="U78" i="74"/>
  <c r="Q140" i="74"/>
  <c r="Q135" i="74" s="1"/>
  <c r="Q78" i="74"/>
  <c r="M140" i="74"/>
  <c r="M135" i="74" s="1"/>
  <c r="M78" i="74"/>
  <c r="I140" i="74"/>
  <c r="I135" i="74" s="1"/>
  <c r="I78" i="74"/>
  <c r="E140" i="74"/>
  <c r="E135" i="74" s="1"/>
  <c r="E78" i="74"/>
  <c r="U138" i="74"/>
  <c r="U134" i="74" s="1"/>
  <c r="U77" i="74"/>
  <c r="Q138" i="74"/>
  <c r="Q134" i="74" s="1"/>
  <c r="Q77" i="74"/>
  <c r="M138" i="74"/>
  <c r="M134" i="74" s="1"/>
  <c r="M77" i="74"/>
  <c r="I138" i="74"/>
  <c r="I134" i="74" s="1"/>
  <c r="I77" i="74"/>
  <c r="E138" i="74"/>
  <c r="E134" i="74" s="1"/>
  <c r="E77" i="74"/>
  <c r="U126" i="74"/>
  <c r="U119" i="74" s="1"/>
  <c r="U62" i="74"/>
  <c r="Q126" i="74"/>
  <c r="Q119" i="74" s="1"/>
  <c r="Q62" i="74"/>
  <c r="M126" i="74"/>
  <c r="M119" i="74" s="1"/>
  <c r="M62" i="74"/>
  <c r="I126" i="74"/>
  <c r="I119" i="74" s="1"/>
  <c r="I62" i="74"/>
  <c r="E126" i="74"/>
  <c r="E119" i="74" s="1"/>
  <c r="E62" i="74"/>
  <c r="U124" i="74"/>
  <c r="U118" i="74" s="1"/>
  <c r="U61" i="74"/>
  <c r="Q124" i="74"/>
  <c r="Q118" i="74" s="1"/>
  <c r="Q61" i="74"/>
  <c r="M124" i="74"/>
  <c r="M118" i="74" s="1"/>
  <c r="M61" i="74"/>
  <c r="I124" i="74"/>
  <c r="I118" i="74" s="1"/>
  <c r="I61" i="74"/>
  <c r="E124" i="74"/>
  <c r="E118" i="74" s="1"/>
  <c r="E61" i="74"/>
  <c r="U122" i="74"/>
  <c r="U117" i="74" s="1"/>
  <c r="U60" i="74"/>
  <c r="Q122" i="74"/>
  <c r="Q117" i="74" s="1"/>
  <c r="Q60" i="74"/>
  <c r="M122" i="74"/>
  <c r="M117" i="74" s="1"/>
  <c r="M60" i="74"/>
  <c r="I122" i="74"/>
  <c r="I117" i="74" s="1"/>
  <c r="I60" i="74"/>
  <c r="E122" i="74"/>
  <c r="E117" i="74" s="1"/>
  <c r="E60" i="74"/>
  <c r="U120" i="74"/>
  <c r="U116" i="74" s="1"/>
  <c r="U59" i="74"/>
  <c r="Q120" i="74"/>
  <c r="Q116" i="74" s="1"/>
  <c r="Q59" i="74"/>
  <c r="M120" i="74"/>
  <c r="M116" i="74" s="1"/>
  <c r="M59" i="74"/>
  <c r="I120" i="74"/>
  <c r="I116" i="74" s="1"/>
  <c r="I59" i="74"/>
  <c r="E120" i="74"/>
  <c r="E116" i="74" s="1"/>
  <c r="E59" i="74"/>
  <c r="G156" i="74"/>
  <c r="G152" i="74" s="1"/>
  <c r="G95" i="74"/>
  <c r="G158" i="74"/>
  <c r="G153" i="74" s="1"/>
  <c r="G96" i="74"/>
  <c r="G160" i="74"/>
  <c r="G154" i="74" s="1"/>
  <c r="G97" i="74"/>
  <c r="F142" i="74"/>
  <c r="F136" i="74" s="1"/>
  <c r="F79" i="74"/>
  <c r="V140" i="74"/>
  <c r="V135" i="74" s="1"/>
  <c r="V78" i="74"/>
  <c r="R140" i="74"/>
  <c r="R135" i="74" s="1"/>
  <c r="R78" i="74"/>
  <c r="N140" i="74"/>
  <c r="N135" i="74" s="1"/>
  <c r="N78" i="74"/>
  <c r="J140" i="74"/>
  <c r="J135" i="74" s="1"/>
  <c r="J78" i="74"/>
  <c r="F140" i="74"/>
  <c r="F135" i="74" s="1"/>
  <c r="F78" i="74"/>
  <c r="V138" i="74"/>
  <c r="V134" i="74" s="1"/>
  <c r="V77" i="74"/>
  <c r="R138" i="74"/>
  <c r="R134" i="74" s="1"/>
  <c r="R77" i="74"/>
  <c r="N138" i="74"/>
  <c r="N134" i="74" s="1"/>
  <c r="N77" i="74"/>
  <c r="J138" i="74"/>
  <c r="J134" i="74" s="1"/>
  <c r="J77" i="74"/>
  <c r="F138" i="74"/>
  <c r="F134" i="74" s="1"/>
  <c r="F77" i="74"/>
  <c r="V126" i="74"/>
  <c r="V119" i="74" s="1"/>
  <c r="V62" i="74"/>
  <c r="R126" i="74"/>
  <c r="R119" i="74" s="1"/>
  <c r="R62" i="74"/>
  <c r="N126" i="74"/>
  <c r="N119" i="74" s="1"/>
  <c r="N62" i="74"/>
  <c r="J126" i="74"/>
  <c r="J119" i="74" s="1"/>
  <c r="J62" i="74"/>
  <c r="F126" i="74"/>
  <c r="F119" i="74" s="1"/>
  <c r="F62" i="74"/>
  <c r="V124" i="74"/>
  <c r="V118" i="74" s="1"/>
  <c r="V61" i="74"/>
  <c r="R124" i="74"/>
  <c r="R118" i="74" s="1"/>
  <c r="R61" i="74"/>
  <c r="N124" i="74"/>
  <c r="N118" i="74" s="1"/>
  <c r="N61" i="74"/>
  <c r="J124" i="74"/>
  <c r="J118" i="74" s="1"/>
  <c r="J61" i="74"/>
  <c r="F124" i="74"/>
  <c r="F118" i="74" s="1"/>
  <c r="F61" i="74"/>
  <c r="V122" i="74"/>
  <c r="V117" i="74" s="1"/>
  <c r="V60" i="74"/>
  <c r="R122" i="74"/>
  <c r="R117" i="74" s="1"/>
  <c r="R60" i="74"/>
  <c r="N122" i="74"/>
  <c r="N117" i="74" s="1"/>
  <c r="N60" i="74"/>
  <c r="J122" i="74"/>
  <c r="J117" i="74" s="1"/>
  <c r="J60" i="74"/>
  <c r="F122" i="74"/>
  <c r="F117" i="74" s="1"/>
  <c r="F60" i="74"/>
  <c r="V120" i="74"/>
  <c r="V116" i="74" s="1"/>
  <c r="V59" i="74"/>
  <c r="R120" i="74"/>
  <c r="R116" i="74" s="1"/>
  <c r="R59" i="74"/>
  <c r="N120" i="74"/>
  <c r="N116" i="74" s="1"/>
  <c r="N59" i="74"/>
  <c r="J120" i="74"/>
  <c r="J116" i="74" s="1"/>
  <c r="J59" i="74"/>
  <c r="F120" i="74"/>
  <c r="F116" i="74" s="1"/>
  <c r="F59" i="74"/>
  <c r="V144" i="74"/>
  <c r="V137" i="74" s="1"/>
  <c r="V80" i="74"/>
  <c r="V162" i="74"/>
  <c r="V155" i="74" s="1"/>
  <c r="V98" i="74"/>
  <c r="T144" i="74"/>
  <c r="T137" i="74" s="1"/>
  <c r="T80" i="74"/>
  <c r="T162" i="74"/>
  <c r="T155" i="74" s="1"/>
  <c r="T98" i="74"/>
  <c r="R144" i="74"/>
  <c r="R137" i="74" s="1"/>
  <c r="R80" i="74"/>
  <c r="R162" i="74"/>
  <c r="R155" i="74" s="1"/>
  <c r="R98" i="74"/>
  <c r="P144" i="74"/>
  <c r="P137" i="74" s="1"/>
  <c r="P80" i="74"/>
  <c r="P162" i="74"/>
  <c r="P155" i="74" s="1"/>
  <c r="P98" i="74"/>
  <c r="N144" i="74"/>
  <c r="N137" i="74" s="1"/>
  <c r="N80" i="74"/>
  <c r="N162" i="74"/>
  <c r="N155" i="74" s="1"/>
  <c r="N98" i="74"/>
  <c r="L144" i="74"/>
  <c r="L137" i="74" s="1"/>
  <c r="L80" i="74"/>
  <c r="L162" i="74"/>
  <c r="L155" i="74" s="1"/>
  <c r="L98" i="74"/>
  <c r="J144" i="74"/>
  <c r="J137" i="74" s="1"/>
  <c r="J80" i="74"/>
  <c r="J162" i="74"/>
  <c r="J155" i="74" s="1"/>
  <c r="J98" i="74"/>
  <c r="H144" i="74"/>
  <c r="H137" i="74" s="1"/>
  <c r="H80" i="74"/>
  <c r="H162" i="74"/>
  <c r="H155" i="74" s="1"/>
  <c r="H98" i="74"/>
  <c r="F144" i="74"/>
  <c r="F137" i="74" s="1"/>
  <c r="F80" i="74"/>
  <c r="F162" i="74"/>
  <c r="F155" i="74" s="1"/>
  <c r="F98" i="74"/>
  <c r="D144" i="74"/>
  <c r="D137" i="74" s="1"/>
  <c r="D80" i="74"/>
  <c r="D162" i="74"/>
  <c r="D155" i="74" s="1"/>
  <c r="D98" i="74"/>
  <c r="V142" i="74"/>
  <c r="V136" i="74" s="1"/>
  <c r="V79" i="74"/>
  <c r="V156" i="74"/>
  <c r="V152" i="74" s="1"/>
  <c r="V95" i="74"/>
  <c r="V158" i="74"/>
  <c r="V153" i="74" s="1"/>
  <c r="V96" i="74"/>
  <c r="V160" i="74"/>
  <c r="V154" i="74" s="1"/>
  <c r="V97" i="74"/>
  <c r="T142" i="74"/>
  <c r="T136" i="74" s="1"/>
  <c r="T79" i="74"/>
  <c r="T156" i="74"/>
  <c r="T152" i="74" s="1"/>
  <c r="T95" i="74"/>
  <c r="T158" i="74"/>
  <c r="T153" i="74" s="1"/>
  <c r="T96" i="74"/>
  <c r="T160" i="74"/>
  <c r="T154" i="74" s="1"/>
  <c r="T97" i="74"/>
  <c r="R142" i="74"/>
  <c r="R136" i="74" s="1"/>
  <c r="R79" i="74"/>
  <c r="R156" i="74"/>
  <c r="R152" i="74" s="1"/>
  <c r="R95" i="74"/>
  <c r="R158" i="74"/>
  <c r="R153" i="74" s="1"/>
  <c r="R96" i="74"/>
  <c r="R160" i="74"/>
  <c r="R154" i="74" s="1"/>
  <c r="R97" i="74"/>
  <c r="P142" i="74"/>
  <c r="P136" i="74" s="1"/>
  <c r="P79" i="74"/>
  <c r="P156" i="74"/>
  <c r="P152" i="74" s="1"/>
  <c r="P95" i="74"/>
  <c r="P158" i="74"/>
  <c r="P153" i="74" s="1"/>
  <c r="P96" i="74"/>
  <c r="P160" i="74"/>
  <c r="P154" i="74" s="1"/>
  <c r="P97" i="74"/>
  <c r="N142" i="74"/>
  <c r="N136" i="74" s="1"/>
  <c r="N79" i="74"/>
  <c r="N156" i="74"/>
  <c r="N152" i="74" s="1"/>
  <c r="N95" i="74"/>
  <c r="N158" i="74"/>
  <c r="N153" i="74" s="1"/>
  <c r="N96" i="74"/>
  <c r="N160" i="74"/>
  <c r="N154" i="74" s="1"/>
  <c r="N97" i="74"/>
  <c r="L142" i="74"/>
  <c r="L136" i="74" s="1"/>
  <c r="L79" i="74"/>
  <c r="L156" i="74"/>
  <c r="L152" i="74" s="1"/>
  <c r="L95" i="74"/>
  <c r="L158" i="74"/>
  <c r="L153" i="74" s="1"/>
  <c r="L96" i="74"/>
  <c r="L160" i="74"/>
  <c r="L154" i="74" s="1"/>
  <c r="L97" i="74"/>
  <c r="J142" i="74"/>
  <c r="J136" i="74" s="1"/>
  <c r="J79" i="74"/>
  <c r="J156" i="74"/>
  <c r="J152" i="74" s="1"/>
  <c r="J95" i="74"/>
  <c r="J158" i="74"/>
  <c r="J153" i="74" s="1"/>
  <c r="J96" i="74"/>
  <c r="J160" i="74"/>
  <c r="J154" i="74" s="1"/>
  <c r="J97" i="74"/>
  <c r="H142" i="74"/>
  <c r="H136" i="74" s="1"/>
  <c r="H79" i="74"/>
  <c r="H156" i="74"/>
  <c r="H152" i="74" s="1"/>
  <c r="H95" i="74"/>
  <c r="H158" i="74"/>
  <c r="H153" i="74" s="1"/>
  <c r="H96" i="74"/>
  <c r="H160" i="74"/>
  <c r="H154" i="74" s="1"/>
  <c r="H97" i="74"/>
  <c r="D156" i="74"/>
  <c r="D152" i="74" s="1"/>
  <c r="D95" i="74"/>
  <c r="D158" i="74"/>
  <c r="D153" i="74" s="1"/>
  <c r="D96" i="74"/>
  <c r="D160" i="74"/>
  <c r="D154" i="74" s="1"/>
  <c r="D97" i="74"/>
  <c r="G142" i="74"/>
  <c r="G136" i="74" s="1"/>
  <c r="G79" i="74"/>
  <c r="W140" i="74"/>
  <c r="W135" i="74" s="1"/>
  <c r="W78" i="74"/>
  <c r="S140" i="74"/>
  <c r="S135" i="74" s="1"/>
  <c r="S78" i="74"/>
  <c r="O140" i="74"/>
  <c r="O135" i="74" s="1"/>
  <c r="O78" i="74"/>
  <c r="K140" i="74"/>
  <c r="K135" i="74" s="1"/>
  <c r="K78" i="74"/>
  <c r="G140" i="74"/>
  <c r="G135" i="74" s="1"/>
  <c r="G78" i="74"/>
  <c r="W138" i="74"/>
  <c r="W134" i="74" s="1"/>
  <c r="W77" i="74"/>
  <c r="S138" i="74"/>
  <c r="S134" i="74" s="1"/>
  <c r="S77" i="74"/>
  <c r="O138" i="74"/>
  <c r="O134" i="74" s="1"/>
  <c r="O77" i="74"/>
  <c r="K138" i="74"/>
  <c r="K134" i="74" s="1"/>
  <c r="K77" i="74"/>
  <c r="G138" i="74"/>
  <c r="G134" i="74" s="1"/>
  <c r="G77" i="74"/>
  <c r="W126" i="74"/>
  <c r="W119" i="74" s="1"/>
  <c r="W62" i="74"/>
  <c r="S126" i="74"/>
  <c r="S119" i="74" s="1"/>
  <c r="S62" i="74"/>
  <c r="O126" i="74"/>
  <c r="O119" i="74" s="1"/>
  <c r="O62" i="74"/>
  <c r="K126" i="74"/>
  <c r="K119" i="74" s="1"/>
  <c r="K62" i="74"/>
  <c r="G126" i="74"/>
  <c r="G119" i="74" s="1"/>
  <c r="G62" i="74"/>
  <c r="W124" i="74"/>
  <c r="W118" i="74" s="1"/>
  <c r="W61" i="74"/>
  <c r="S124" i="74"/>
  <c r="S118" i="74" s="1"/>
  <c r="S61" i="74"/>
  <c r="O124" i="74"/>
  <c r="O118" i="74" s="1"/>
  <c r="O61" i="74"/>
  <c r="K124" i="74"/>
  <c r="K118" i="74" s="1"/>
  <c r="K61" i="74"/>
  <c r="G124" i="74"/>
  <c r="G118" i="74" s="1"/>
  <c r="G61" i="74"/>
  <c r="W122" i="74"/>
  <c r="W117" i="74" s="1"/>
  <c r="W60" i="74"/>
  <c r="S122" i="74"/>
  <c r="S117" i="74" s="1"/>
  <c r="S60" i="74"/>
  <c r="O122" i="74"/>
  <c r="O117" i="74" s="1"/>
  <c r="O60" i="74"/>
  <c r="K122" i="74"/>
  <c r="K117" i="74" s="1"/>
  <c r="K60" i="74"/>
  <c r="G122" i="74"/>
  <c r="G117" i="74" s="1"/>
  <c r="G60" i="74"/>
  <c r="W120" i="74"/>
  <c r="W116" i="74" s="1"/>
  <c r="W59" i="74"/>
  <c r="S120" i="74"/>
  <c r="S116" i="74" s="1"/>
  <c r="S59" i="74"/>
  <c r="O120" i="74"/>
  <c r="O116" i="74" s="1"/>
  <c r="O59" i="74"/>
  <c r="K120" i="74"/>
  <c r="K116" i="74" s="1"/>
  <c r="K59" i="74"/>
  <c r="G120" i="74"/>
  <c r="G116" i="74" s="1"/>
  <c r="G59" i="74"/>
  <c r="W144" i="74"/>
  <c r="W137" i="74" s="1"/>
  <c r="W80" i="74"/>
  <c r="W162" i="74"/>
  <c r="W155" i="74" s="1"/>
  <c r="W98" i="74"/>
  <c r="U144" i="74"/>
  <c r="U137" i="74" s="1"/>
  <c r="U80" i="74"/>
  <c r="U162" i="74"/>
  <c r="U155" i="74" s="1"/>
  <c r="U98" i="74"/>
  <c r="S144" i="74"/>
  <c r="S137" i="74" s="1"/>
  <c r="S80" i="74"/>
  <c r="S162" i="74"/>
  <c r="S155" i="74" s="1"/>
  <c r="S98" i="74"/>
  <c r="Q144" i="74"/>
  <c r="Q137" i="74" s="1"/>
  <c r="Q80" i="74"/>
  <c r="Q162" i="74"/>
  <c r="Q155" i="74" s="1"/>
  <c r="Q98" i="74"/>
  <c r="O144" i="74"/>
  <c r="O137" i="74" s="1"/>
  <c r="O80" i="74"/>
  <c r="O162" i="74"/>
  <c r="O155" i="74" s="1"/>
  <c r="O98" i="74"/>
  <c r="M144" i="74"/>
  <c r="M137" i="74" s="1"/>
  <c r="M80" i="74"/>
  <c r="M162" i="74"/>
  <c r="M155" i="74" s="1"/>
  <c r="M98" i="74"/>
  <c r="K144" i="74"/>
  <c r="K137" i="74" s="1"/>
  <c r="K80" i="74"/>
  <c r="K162" i="74"/>
  <c r="K155" i="74" s="1"/>
  <c r="K98" i="74"/>
  <c r="I144" i="74"/>
  <c r="I137" i="74" s="1"/>
  <c r="I80" i="74"/>
  <c r="I162" i="74"/>
  <c r="I155" i="74" s="1"/>
  <c r="I98" i="74"/>
  <c r="G144" i="74"/>
  <c r="G137" i="74" s="1"/>
  <c r="G80" i="74"/>
  <c r="G162" i="74"/>
  <c r="G155" i="74" s="1"/>
  <c r="G98" i="74"/>
  <c r="E144" i="74"/>
  <c r="E137" i="74" s="1"/>
  <c r="E80" i="74"/>
  <c r="E162" i="74"/>
  <c r="E155" i="74" s="1"/>
  <c r="E98" i="74"/>
  <c r="W142" i="74"/>
  <c r="W136" i="74" s="1"/>
  <c r="W79" i="74"/>
  <c r="W156" i="74"/>
  <c r="W152" i="74" s="1"/>
  <c r="W95" i="74"/>
  <c r="W158" i="74"/>
  <c r="W153" i="74" s="1"/>
  <c r="W96" i="74"/>
  <c r="W160" i="74"/>
  <c r="W154" i="74" s="1"/>
  <c r="W97" i="74"/>
  <c r="U142" i="74"/>
  <c r="U136" i="74" s="1"/>
  <c r="U79" i="74"/>
  <c r="U156" i="74"/>
  <c r="U152" i="74" s="1"/>
  <c r="U95" i="74"/>
  <c r="U158" i="74"/>
  <c r="U153" i="74" s="1"/>
  <c r="U96" i="74"/>
  <c r="U160" i="74"/>
  <c r="U154" i="74" s="1"/>
  <c r="U97" i="74"/>
  <c r="S142" i="74"/>
  <c r="S136" i="74" s="1"/>
  <c r="S79" i="74"/>
  <c r="S156" i="74"/>
  <c r="S152" i="74" s="1"/>
  <c r="S95" i="74"/>
  <c r="S158" i="74"/>
  <c r="S153" i="74" s="1"/>
  <c r="S96" i="74"/>
  <c r="S160" i="74"/>
  <c r="S154" i="74" s="1"/>
  <c r="S97" i="74"/>
  <c r="Q142" i="74"/>
  <c r="Q136" i="74" s="1"/>
  <c r="Q79" i="74"/>
  <c r="Q156" i="74"/>
  <c r="Q152" i="74" s="1"/>
  <c r="Q95" i="74"/>
  <c r="Q158" i="74"/>
  <c r="Q153" i="74" s="1"/>
  <c r="Q96" i="74"/>
  <c r="Q160" i="74"/>
  <c r="Q154" i="74" s="1"/>
  <c r="Q97" i="74"/>
  <c r="O142" i="74"/>
  <c r="O136" i="74" s="1"/>
  <c r="O79" i="74"/>
  <c r="O156" i="74"/>
  <c r="O152" i="74" s="1"/>
  <c r="O95" i="74"/>
  <c r="O158" i="74"/>
  <c r="O153" i="74" s="1"/>
  <c r="O96" i="74"/>
  <c r="O160" i="74"/>
  <c r="O154" i="74" s="1"/>
  <c r="O97" i="74"/>
  <c r="M142" i="74"/>
  <c r="M136" i="74" s="1"/>
  <c r="M79" i="74"/>
  <c r="M156" i="74"/>
  <c r="M152" i="74" s="1"/>
  <c r="M95" i="74"/>
  <c r="M158" i="74"/>
  <c r="M153" i="74" s="1"/>
  <c r="M96" i="74"/>
  <c r="M160" i="74"/>
  <c r="M154" i="74" s="1"/>
  <c r="M97" i="74"/>
  <c r="K142" i="74"/>
  <c r="K136" i="74" s="1"/>
  <c r="K79" i="74"/>
  <c r="K156" i="74"/>
  <c r="K152" i="74" s="1"/>
  <c r="K95" i="74"/>
  <c r="K158" i="74"/>
  <c r="K153" i="74" s="1"/>
  <c r="K96" i="74"/>
  <c r="K160" i="74"/>
  <c r="K154" i="74" s="1"/>
  <c r="K97" i="74"/>
  <c r="I142" i="74"/>
  <c r="I136" i="74" s="1"/>
  <c r="I79" i="74"/>
  <c r="I156" i="74"/>
  <c r="I152" i="74" s="1"/>
  <c r="I95" i="74"/>
  <c r="I158" i="74"/>
  <c r="I153" i="74" s="1"/>
  <c r="I96" i="74"/>
  <c r="I160" i="74"/>
  <c r="I154" i="74" s="1"/>
  <c r="I97" i="74"/>
  <c r="E156" i="74"/>
  <c r="E152" i="74" s="1"/>
  <c r="E95" i="74"/>
  <c r="E158" i="74"/>
  <c r="E153" i="74" s="1"/>
  <c r="E96" i="74"/>
  <c r="E160" i="74"/>
  <c r="E154" i="74" s="1"/>
  <c r="E97" i="74"/>
  <c r="I176" i="74"/>
  <c r="G176" i="74"/>
  <c r="E176" i="74"/>
  <c r="Q164" i="73"/>
  <c r="Q152" i="73" s="1"/>
  <c r="Q95" i="73"/>
  <c r="I164" i="73"/>
  <c r="I152" i="73" s="1"/>
  <c r="I95" i="73"/>
  <c r="U162" i="73"/>
  <c r="U155" i="73" s="1"/>
  <c r="U98" i="73"/>
  <c r="M162" i="73"/>
  <c r="M155" i="73" s="1"/>
  <c r="M98" i="73"/>
  <c r="E162" i="73"/>
  <c r="E155" i="73" s="1"/>
  <c r="E98" i="73"/>
  <c r="Q160" i="73"/>
  <c r="Q154" i="73" s="1"/>
  <c r="Q97" i="73"/>
  <c r="I160" i="73"/>
  <c r="I154" i="73" s="1"/>
  <c r="I97" i="73"/>
  <c r="Q158" i="73"/>
  <c r="Q153" i="73" s="1"/>
  <c r="Q96" i="73"/>
  <c r="I158" i="73"/>
  <c r="I153" i="73" s="1"/>
  <c r="I96" i="73"/>
  <c r="T156" i="73"/>
  <c r="T152" i="73" s="1"/>
  <c r="T95" i="73"/>
  <c r="P156" i="73"/>
  <c r="P152" i="73" s="1"/>
  <c r="P95" i="73"/>
  <c r="L156" i="73"/>
  <c r="L152" i="73" s="1"/>
  <c r="L95" i="73"/>
  <c r="H156" i="73"/>
  <c r="H152" i="73" s="1"/>
  <c r="H95" i="73"/>
  <c r="D156" i="73"/>
  <c r="D152" i="73" s="1"/>
  <c r="D95" i="73"/>
  <c r="T144" i="73"/>
  <c r="T137" i="73" s="1"/>
  <c r="T80" i="73"/>
  <c r="P144" i="73"/>
  <c r="P137" i="73" s="1"/>
  <c r="P80" i="73"/>
  <c r="L144" i="73"/>
  <c r="L137" i="73" s="1"/>
  <c r="L80" i="73"/>
  <c r="H144" i="73"/>
  <c r="H137" i="73" s="1"/>
  <c r="H80" i="73"/>
  <c r="D144" i="73"/>
  <c r="D137" i="73" s="1"/>
  <c r="D80" i="73"/>
  <c r="T142" i="73"/>
  <c r="T136" i="73" s="1"/>
  <c r="T79" i="73"/>
  <c r="P142" i="73"/>
  <c r="P136" i="73" s="1"/>
  <c r="P79" i="73"/>
  <c r="L142" i="73"/>
  <c r="L136" i="73" s="1"/>
  <c r="L79" i="73"/>
  <c r="H142" i="73"/>
  <c r="H136" i="73" s="1"/>
  <c r="H79" i="73"/>
  <c r="D142" i="73"/>
  <c r="D136" i="73" s="1"/>
  <c r="D79" i="73"/>
  <c r="T140" i="73"/>
  <c r="T135" i="73" s="1"/>
  <c r="T78" i="73"/>
  <c r="P140" i="73"/>
  <c r="P135" i="73" s="1"/>
  <c r="P78" i="73"/>
  <c r="L140" i="73"/>
  <c r="L135" i="73" s="1"/>
  <c r="L78" i="73"/>
  <c r="H140" i="73"/>
  <c r="H135" i="73" s="1"/>
  <c r="H78" i="73"/>
  <c r="D140" i="73"/>
  <c r="D135" i="73" s="1"/>
  <c r="D78" i="73"/>
  <c r="T138" i="73"/>
  <c r="T134" i="73" s="1"/>
  <c r="T77" i="73"/>
  <c r="P138" i="73"/>
  <c r="P134" i="73" s="1"/>
  <c r="P77" i="73"/>
  <c r="L138" i="73"/>
  <c r="L134" i="73" s="1"/>
  <c r="L77" i="73"/>
  <c r="H138" i="73"/>
  <c r="H134" i="73" s="1"/>
  <c r="H77" i="73"/>
  <c r="D138" i="73"/>
  <c r="D134" i="73" s="1"/>
  <c r="D77" i="73"/>
  <c r="T126" i="73"/>
  <c r="T119" i="73" s="1"/>
  <c r="T62" i="73"/>
  <c r="P126" i="73"/>
  <c r="P119" i="73" s="1"/>
  <c r="P62" i="73"/>
  <c r="L126" i="73"/>
  <c r="L119" i="73" s="1"/>
  <c r="L62" i="73"/>
  <c r="H126" i="73"/>
  <c r="H119" i="73" s="1"/>
  <c r="H62" i="73"/>
  <c r="D126" i="73"/>
  <c r="D119" i="73" s="1"/>
  <c r="D62" i="73"/>
  <c r="T124" i="73"/>
  <c r="T118" i="73" s="1"/>
  <c r="T61" i="73"/>
  <c r="P124" i="73"/>
  <c r="P118" i="73" s="1"/>
  <c r="P61" i="73"/>
  <c r="L124" i="73"/>
  <c r="L118" i="73" s="1"/>
  <c r="L61" i="73"/>
  <c r="H124" i="73"/>
  <c r="H118" i="73" s="1"/>
  <c r="H61" i="73"/>
  <c r="D124" i="73"/>
  <c r="D118" i="73" s="1"/>
  <c r="D61" i="73"/>
  <c r="T122" i="73"/>
  <c r="T117" i="73" s="1"/>
  <c r="T60" i="73"/>
  <c r="P122" i="73"/>
  <c r="P117" i="73" s="1"/>
  <c r="P60" i="73"/>
  <c r="L122" i="73"/>
  <c r="L117" i="73" s="1"/>
  <c r="L60" i="73"/>
  <c r="H122" i="73"/>
  <c r="H117" i="73" s="1"/>
  <c r="H60" i="73"/>
  <c r="D122" i="73"/>
  <c r="D117" i="73" s="1"/>
  <c r="D60" i="73"/>
  <c r="T120" i="73"/>
  <c r="T116" i="73" s="1"/>
  <c r="T59" i="73"/>
  <c r="P120" i="73"/>
  <c r="P116" i="73" s="1"/>
  <c r="P59" i="73"/>
  <c r="L120" i="73"/>
  <c r="L116" i="73" s="1"/>
  <c r="L59" i="73"/>
  <c r="H120" i="73"/>
  <c r="H116" i="73" s="1"/>
  <c r="H59" i="73"/>
  <c r="D120" i="73"/>
  <c r="D116" i="73" s="1"/>
  <c r="D59" i="73"/>
  <c r="W167" i="73"/>
  <c r="W155" i="73" s="1"/>
  <c r="W98" i="73"/>
  <c r="O167" i="73"/>
  <c r="O155" i="73" s="1"/>
  <c r="O98" i="73"/>
  <c r="G167" i="73"/>
  <c r="G155" i="73" s="1"/>
  <c r="G98" i="73"/>
  <c r="S166" i="73"/>
  <c r="S154" i="73" s="1"/>
  <c r="S97" i="73"/>
  <c r="K166" i="73"/>
  <c r="K154" i="73" s="1"/>
  <c r="K97" i="73"/>
  <c r="W165" i="73"/>
  <c r="W153" i="73" s="1"/>
  <c r="W96" i="73"/>
  <c r="O165" i="73"/>
  <c r="O153" i="73" s="1"/>
  <c r="O96" i="73"/>
  <c r="G165" i="73"/>
  <c r="G153" i="73" s="1"/>
  <c r="G96" i="73"/>
  <c r="S164" i="73"/>
  <c r="S152" i="73" s="1"/>
  <c r="S95" i="73"/>
  <c r="K164" i="73"/>
  <c r="K152" i="73" s="1"/>
  <c r="K95" i="73"/>
  <c r="W149" i="73"/>
  <c r="W137" i="73" s="1"/>
  <c r="W80" i="73"/>
  <c r="O149" i="73"/>
  <c r="O137" i="73" s="1"/>
  <c r="O80" i="73"/>
  <c r="G149" i="73"/>
  <c r="G137" i="73" s="1"/>
  <c r="G80" i="73"/>
  <c r="S148" i="73"/>
  <c r="S136" i="73" s="1"/>
  <c r="S79" i="73"/>
  <c r="K148" i="73"/>
  <c r="K136" i="73" s="1"/>
  <c r="K79" i="73"/>
  <c r="W147" i="73"/>
  <c r="W135" i="73" s="1"/>
  <c r="W78" i="73"/>
  <c r="O147" i="73"/>
  <c r="O135" i="73" s="1"/>
  <c r="O78" i="73"/>
  <c r="G147" i="73"/>
  <c r="G135" i="73" s="1"/>
  <c r="G78" i="73"/>
  <c r="S146" i="73"/>
  <c r="S134" i="73" s="1"/>
  <c r="S77" i="73"/>
  <c r="K146" i="73"/>
  <c r="K134" i="73" s="1"/>
  <c r="K77" i="73"/>
  <c r="W131" i="73"/>
  <c r="W119" i="73" s="1"/>
  <c r="W62" i="73"/>
  <c r="O131" i="73"/>
  <c r="O119" i="73" s="1"/>
  <c r="O62" i="73"/>
  <c r="G131" i="73"/>
  <c r="G119" i="73" s="1"/>
  <c r="G62" i="73"/>
  <c r="S130" i="73"/>
  <c r="S118" i="73" s="1"/>
  <c r="S61" i="73"/>
  <c r="K130" i="73"/>
  <c r="K118" i="73" s="1"/>
  <c r="K61" i="73"/>
  <c r="W129" i="73"/>
  <c r="W117" i="73" s="1"/>
  <c r="W60" i="73"/>
  <c r="O129" i="73"/>
  <c r="O117" i="73" s="1"/>
  <c r="O60" i="73"/>
  <c r="G129" i="73"/>
  <c r="G117" i="73" s="1"/>
  <c r="G60" i="73"/>
  <c r="S128" i="73"/>
  <c r="S116" i="73" s="1"/>
  <c r="S59" i="73"/>
  <c r="K128" i="73"/>
  <c r="K116" i="73" s="1"/>
  <c r="K59" i="73"/>
  <c r="E128" i="73"/>
  <c r="E116" i="73" s="1"/>
  <c r="E59" i="73"/>
  <c r="V162" i="73"/>
  <c r="V155" i="73" s="1"/>
  <c r="V98" i="73"/>
  <c r="R162" i="73"/>
  <c r="R155" i="73" s="1"/>
  <c r="R98" i="73"/>
  <c r="N162" i="73"/>
  <c r="N155" i="73" s="1"/>
  <c r="N98" i="73"/>
  <c r="J162" i="73"/>
  <c r="J155" i="73" s="1"/>
  <c r="J98" i="73"/>
  <c r="F162" i="73"/>
  <c r="F155" i="73" s="1"/>
  <c r="F98" i="73"/>
  <c r="R158" i="73"/>
  <c r="R153" i="73" s="1"/>
  <c r="R96" i="73"/>
  <c r="R160" i="73"/>
  <c r="R154" i="73" s="1"/>
  <c r="R97" i="73"/>
  <c r="J158" i="73"/>
  <c r="J153" i="73" s="1"/>
  <c r="J96" i="73"/>
  <c r="J160" i="73"/>
  <c r="J154" i="73" s="1"/>
  <c r="J97" i="73"/>
  <c r="Q149" i="73"/>
  <c r="Q137" i="73" s="1"/>
  <c r="Q80" i="73"/>
  <c r="I149" i="73"/>
  <c r="I137" i="73" s="1"/>
  <c r="I80" i="73"/>
  <c r="U148" i="73"/>
  <c r="U136" i="73" s="1"/>
  <c r="U79" i="73"/>
  <c r="O148" i="73"/>
  <c r="O136" i="73" s="1"/>
  <c r="O79" i="73"/>
  <c r="E148" i="73"/>
  <c r="E136" i="73" s="1"/>
  <c r="E79" i="73"/>
  <c r="Q147" i="73"/>
  <c r="Q135" i="73" s="1"/>
  <c r="Q78" i="73"/>
  <c r="I147" i="73"/>
  <c r="I135" i="73" s="1"/>
  <c r="I78" i="73"/>
  <c r="U146" i="73"/>
  <c r="U134" i="73" s="1"/>
  <c r="U77" i="73"/>
  <c r="M146" i="73"/>
  <c r="M134" i="73" s="1"/>
  <c r="M77" i="73"/>
  <c r="E146" i="73"/>
  <c r="E134" i="73" s="1"/>
  <c r="E77" i="73"/>
  <c r="Q131" i="73"/>
  <c r="Q119" i="73" s="1"/>
  <c r="Q62" i="73"/>
  <c r="I131" i="73"/>
  <c r="I119" i="73" s="1"/>
  <c r="I62" i="73"/>
  <c r="U130" i="73"/>
  <c r="U118" i="73" s="1"/>
  <c r="U61" i="73"/>
  <c r="M130" i="73"/>
  <c r="M118" i="73" s="1"/>
  <c r="M61" i="73"/>
  <c r="E130" i="73"/>
  <c r="E118" i="73" s="1"/>
  <c r="E61" i="73"/>
  <c r="Q129" i="73"/>
  <c r="Q117" i="73" s="1"/>
  <c r="Q60" i="73"/>
  <c r="I129" i="73"/>
  <c r="I117" i="73" s="1"/>
  <c r="I60" i="73"/>
  <c r="U128" i="73"/>
  <c r="U116" i="73" s="1"/>
  <c r="U59" i="73"/>
  <c r="M128" i="73"/>
  <c r="M116" i="73" s="1"/>
  <c r="M59" i="73"/>
  <c r="T162" i="73"/>
  <c r="T155" i="73" s="1"/>
  <c r="T98" i="73"/>
  <c r="P162" i="73"/>
  <c r="P155" i="73" s="1"/>
  <c r="P98" i="73"/>
  <c r="L162" i="73"/>
  <c r="L155" i="73" s="1"/>
  <c r="L98" i="73"/>
  <c r="H162" i="73"/>
  <c r="H155" i="73" s="1"/>
  <c r="H98" i="73"/>
  <c r="D162" i="73"/>
  <c r="D155" i="73" s="1"/>
  <c r="D98" i="73"/>
  <c r="P158" i="73"/>
  <c r="P153" i="73" s="1"/>
  <c r="P96" i="73"/>
  <c r="P160" i="73"/>
  <c r="P154" i="73" s="1"/>
  <c r="P97" i="73"/>
  <c r="H158" i="73"/>
  <c r="H153" i="73" s="1"/>
  <c r="H96" i="73"/>
  <c r="H160" i="73"/>
  <c r="H154" i="73" s="1"/>
  <c r="H97" i="73"/>
  <c r="U164" i="73"/>
  <c r="U152" i="73" s="1"/>
  <c r="U95" i="73"/>
  <c r="M164" i="73"/>
  <c r="M152" i="73" s="1"/>
  <c r="M95" i="73"/>
  <c r="E164" i="73"/>
  <c r="E152" i="73" s="1"/>
  <c r="E95" i="73"/>
  <c r="Q162" i="73"/>
  <c r="Q155" i="73" s="1"/>
  <c r="Q98" i="73"/>
  <c r="I162" i="73"/>
  <c r="I155" i="73" s="1"/>
  <c r="I98" i="73"/>
  <c r="U160" i="73"/>
  <c r="U154" i="73" s="1"/>
  <c r="U97" i="73"/>
  <c r="M160" i="73"/>
  <c r="M154" i="73" s="1"/>
  <c r="M97" i="73"/>
  <c r="E160" i="73"/>
  <c r="E154" i="73" s="1"/>
  <c r="E97" i="73"/>
  <c r="U158" i="73"/>
  <c r="U153" i="73" s="1"/>
  <c r="U96" i="73"/>
  <c r="M158" i="73"/>
  <c r="M153" i="73" s="1"/>
  <c r="M96" i="73"/>
  <c r="E158" i="73"/>
  <c r="E153" i="73" s="1"/>
  <c r="E96" i="73"/>
  <c r="V156" i="73"/>
  <c r="V152" i="73" s="1"/>
  <c r="V95" i="73"/>
  <c r="R156" i="73"/>
  <c r="R152" i="73" s="1"/>
  <c r="R95" i="73"/>
  <c r="N156" i="73"/>
  <c r="N152" i="73" s="1"/>
  <c r="N95" i="73"/>
  <c r="J156" i="73"/>
  <c r="J152" i="73" s="1"/>
  <c r="J95" i="73"/>
  <c r="F156" i="73"/>
  <c r="F152" i="73" s="1"/>
  <c r="F95" i="73"/>
  <c r="V144" i="73"/>
  <c r="V137" i="73" s="1"/>
  <c r="V80" i="73"/>
  <c r="R144" i="73"/>
  <c r="R137" i="73" s="1"/>
  <c r="R80" i="73"/>
  <c r="N144" i="73"/>
  <c r="N137" i="73" s="1"/>
  <c r="N80" i="73"/>
  <c r="J144" i="73"/>
  <c r="J137" i="73" s="1"/>
  <c r="J80" i="73"/>
  <c r="F144" i="73"/>
  <c r="F137" i="73" s="1"/>
  <c r="F80" i="73"/>
  <c r="V142" i="73"/>
  <c r="V136" i="73" s="1"/>
  <c r="V79" i="73"/>
  <c r="R142" i="73"/>
  <c r="R136" i="73" s="1"/>
  <c r="R79" i="73"/>
  <c r="N142" i="73"/>
  <c r="N136" i="73" s="1"/>
  <c r="N79" i="73"/>
  <c r="J142" i="73"/>
  <c r="J136" i="73" s="1"/>
  <c r="J79" i="73"/>
  <c r="F142" i="73"/>
  <c r="F136" i="73" s="1"/>
  <c r="F79" i="73"/>
  <c r="V140" i="73"/>
  <c r="V135" i="73" s="1"/>
  <c r="V78" i="73"/>
  <c r="R140" i="73"/>
  <c r="R135" i="73" s="1"/>
  <c r="R78" i="73"/>
  <c r="N140" i="73"/>
  <c r="N135" i="73" s="1"/>
  <c r="N78" i="73"/>
  <c r="J140" i="73"/>
  <c r="J135" i="73" s="1"/>
  <c r="J78" i="73"/>
  <c r="F140" i="73"/>
  <c r="F135" i="73" s="1"/>
  <c r="F78" i="73"/>
  <c r="V138" i="73"/>
  <c r="V134" i="73" s="1"/>
  <c r="V77" i="73"/>
  <c r="R138" i="73"/>
  <c r="R134" i="73" s="1"/>
  <c r="R77" i="73"/>
  <c r="N138" i="73"/>
  <c r="N134" i="73" s="1"/>
  <c r="N77" i="73"/>
  <c r="J138" i="73"/>
  <c r="J134" i="73" s="1"/>
  <c r="J77" i="73"/>
  <c r="F138" i="73"/>
  <c r="F134" i="73" s="1"/>
  <c r="F77" i="73"/>
  <c r="V126" i="73"/>
  <c r="V119" i="73" s="1"/>
  <c r="V62" i="73"/>
  <c r="R126" i="73"/>
  <c r="R119" i="73" s="1"/>
  <c r="R62" i="73"/>
  <c r="N126" i="73"/>
  <c r="N119" i="73" s="1"/>
  <c r="N62" i="73"/>
  <c r="J126" i="73"/>
  <c r="J119" i="73" s="1"/>
  <c r="J62" i="73"/>
  <c r="F126" i="73"/>
  <c r="F119" i="73" s="1"/>
  <c r="F62" i="73"/>
  <c r="V124" i="73"/>
  <c r="V118" i="73" s="1"/>
  <c r="V61" i="73"/>
  <c r="R124" i="73"/>
  <c r="R118" i="73" s="1"/>
  <c r="R61" i="73"/>
  <c r="N124" i="73"/>
  <c r="N118" i="73" s="1"/>
  <c r="N61" i="73"/>
  <c r="J124" i="73"/>
  <c r="J118" i="73" s="1"/>
  <c r="J61" i="73"/>
  <c r="F124" i="73"/>
  <c r="F118" i="73" s="1"/>
  <c r="F61" i="73"/>
  <c r="V122" i="73"/>
  <c r="V117" i="73" s="1"/>
  <c r="V60" i="73"/>
  <c r="R122" i="73"/>
  <c r="R117" i="73" s="1"/>
  <c r="R60" i="73"/>
  <c r="N122" i="73"/>
  <c r="N117" i="73" s="1"/>
  <c r="N60" i="73"/>
  <c r="J122" i="73"/>
  <c r="J117" i="73" s="1"/>
  <c r="J60" i="73"/>
  <c r="F122" i="73"/>
  <c r="F117" i="73" s="1"/>
  <c r="F60" i="73"/>
  <c r="V120" i="73"/>
  <c r="V116" i="73" s="1"/>
  <c r="V59" i="73"/>
  <c r="R120" i="73"/>
  <c r="R116" i="73" s="1"/>
  <c r="R59" i="73"/>
  <c r="N120" i="73"/>
  <c r="N116" i="73" s="1"/>
  <c r="N59" i="73"/>
  <c r="J120" i="73"/>
  <c r="J116" i="73" s="1"/>
  <c r="J59" i="73"/>
  <c r="F120" i="73"/>
  <c r="F116" i="73" s="1"/>
  <c r="F59" i="73"/>
  <c r="S167" i="73"/>
  <c r="S155" i="73" s="1"/>
  <c r="S98" i="73"/>
  <c r="K167" i="73"/>
  <c r="K155" i="73" s="1"/>
  <c r="K98" i="73"/>
  <c r="W166" i="73"/>
  <c r="W154" i="73" s="1"/>
  <c r="W97" i="73"/>
  <c r="O166" i="73"/>
  <c r="O154" i="73" s="1"/>
  <c r="O97" i="73"/>
  <c r="G166" i="73"/>
  <c r="G154" i="73" s="1"/>
  <c r="G97" i="73"/>
  <c r="S165" i="73"/>
  <c r="S153" i="73" s="1"/>
  <c r="S96" i="73"/>
  <c r="K165" i="73"/>
  <c r="K153" i="73" s="1"/>
  <c r="K96" i="73"/>
  <c r="W164" i="73"/>
  <c r="W152" i="73" s="1"/>
  <c r="W95" i="73"/>
  <c r="O164" i="73"/>
  <c r="O152" i="73" s="1"/>
  <c r="O95" i="73"/>
  <c r="G164" i="73"/>
  <c r="G152" i="73" s="1"/>
  <c r="G95" i="73"/>
  <c r="S149" i="73"/>
  <c r="S137" i="73" s="1"/>
  <c r="S80" i="73"/>
  <c r="K149" i="73"/>
  <c r="K137" i="73" s="1"/>
  <c r="K80" i="73"/>
  <c r="W148" i="73"/>
  <c r="W136" i="73" s="1"/>
  <c r="W79" i="73"/>
  <c r="M148" i="73"/>
  <c r="M136" i="73" s="1"/>
  <c r="M79" i="73"/>
  <c r="G148" i="73"/>
  <c r="G136" i="73" s="1"/>
  <c r="G79" i="73"/>
  <c r="S147" i="73"/>
  <c r="S135" i="73" s="1"/>
  <c r="S78" i="73"/>
  <c r="K147" i="73"/>
  <c r="K135" i="73" s="1"/>
  <c r="K78" i="73"/>
  <c r="W146" i="73"/>
  <c r="W134" i="73" s="1"/>
  <c r="W77" i="73"/>
  <c r="O146" i="73"/>
  <c r="O134" i="73" s="1"/>
  <c r="O77" i="73"/>
  <c r="G146" i="73"/>
  <c r="G134" i="73" s="1"/>
  <c r="G77" i="73"/>
  <c r="S131" i="73"/>
  <c r="S119" i="73" s="1"/>
  <c r="S62" i="73"/>
  <c r="K131" i="73"/>
  <c r="K119" i="73" s="1"/>
  <c r="K62" i="73"/>
  <c r="W130" i="73"/>
  <c r="W118" i="73" s="1"/>
  <c r="W61" i="73"/>
  <c r="O130" i="73"/>
  <c r="O118" i="73" s="1"/>
  <c r="O61" i="73"/>
  <c r="G130" i="73"/>
  <c r="G118" i="73" s="1"/>
  <c r="G61" i="73"/>
  <c r="S129" i="73"/>
  <c r="S117" i="73" s="1"/>
  <c r="S60" i="73"/>
  <c r="K129" i="73"/>
  <c r="K117" i="73" s="1"/>
  <c r="K60" i="73"/>
  <c r="W128" i="73"/>
  <c r="W116" i="73" s="1"/>
  <c r="W59" i="73"/>
  <c r="O128" i="73"/>
  <c r="O116" i="73" s="1"/>
  <c r="O59" i="73"/>
  <c r="I128" i="73"/>
  <c r="I116" i="73" s="1"/>
  <c r="I59" i="73"/>
  <c r="V158" i="73"/>
  <c r="V153" i="73" s="1"/>
  <c r="V96" i="73"/>
  <c r="V160" i="73"/>
  <c r="V154" i="73" s="1"/>
  <c r="V97" i="73"/>
  <c r="N158" i="73"/>
  <c r="N153" i="73" s="1"/>
  <c r="N96" i="73"/>
  <c r="N160" i="73"/>
  <c r="N154" i="73" s="1"/>
  <c r="N97" i="73"/>
  <c r="F158" i="73"/>
  <c r="F153" i="73" s="1"/>
  <c r="F96" i="73"/>
  <c r="F160" i="73"/>
  <c r="F154" i="73" s="1"/>
  <c r="F97" i="73"/>
  <c r="U149" i="73"/>
  <c r="U137" i="73" s="1"/>
  <c r="U80" i="73"/>
  <c r="M149" i="73"/>
  <c r="M137" i="73" s="1"/>
  <c r="M80" i="73"/>
  <c r="E149" i="73"/>
  <c r="E137" i="73" s="1"/>
  <c r="E80" i="73"/>
  <c r="Q148" i="73"/>
  <c r="Q136" i="73" s="1"/>
  <c r="Q79" i="73"/>
  <c r="I148" i="73"/>
  <c r="I136" i="73" s="1"/>
  <c r="I79" i="73"/>
  <c r="U147" i="73"/>
  <c r="U135" i="73" s="1"/>
  <c r="U78" i="73"/>
  <c r="M147" i="73"/>
  <c r="M135" i="73" s="1"/>
  <c r="M78" i="73"/>
  <c r="E147" i="73"/>
  <c r="E135" i="73" s="1"/>
  <c r="E78" i="73"/>
  <c r="Q146" i="73"/>
  <c r="Q134" i="73" s="1"/>
  <c r="Q77" i="73"/>
  <c r="I146" i="73"/>
  <c r="I134" i="73" s="1"/>
  <c r="I77" i="73"/>
  <c r="U131" i="73"/>
  <c r="U119" i="73" s="1"/>
  <c r="U62" i="73"/>
  <c r="M131" i="73"/>
  <c r="M119" i="73" s="1"/>
  <c r="M62" i="73"/>
  <c r="E131" i="73"/>
  <c r="E119" i="73" s="1"/>
  <c r="E62" i="73"/>
  <c r="Q130" i="73"/>
  <c r="Q118" i="73" s="1"/>
  <c r="Q61" i="73"/>
  <c r="I130" i="73"/>
  <c r="I118" i="73" s="1"/>
  <c r="I61" i="73"/>
  <c r="U129" i="73"/>
  <c r="U117" i="73" s="1"/>
  <c r="U60" i="73"/>
  <c r="M129" i="73"/>
  <c r="M117" i="73" s="1"/>
  <c r="M60" i="73"/>
  <c r="E129" i="73"/>
  <c r="E117" i="73" s="1"/>
  <c r="E60" i="73"/>
  <c r="Q128" i="73"/>
  <c r="Q116" i="73" s="1"/>
  <c r="Q59" i="73"/>
  <c r="G128" i="73"/>
  <c r="G116" i="73" s="1"/>
  <c r="G59" i="73"/>
  <c r="T158" i="73"/>
  <c r="T153" i="73" s="1"/>
  <c r="T96" i="73"/>
  <c r="T160" i="73"/>
  <c r="T154" i="73" s="1"/>
  <c r="T97" i="73"/>
  <c r="L158" i="73"/>
  <c r="L153" i="73" s="1"/>
  <c r="L96" i="73"/>
  <c r="L160" i="73"/>
  <c r="L154" i="73" s="1"/>
  <c r="L97" i="73"/>
  <c r="D158" i="73"/>
  <c r="D153" i="73" s="1"/>
  <c r="D96" i="73"/>
  <c r="D160" i="73"/>
  <c r="D154" i="73" s="1"/>
  <c r="D97" i="73"/>
  <c r="NR91" i="62" l="1"/>
  <c r="G270" i="157"/>
  <c r="OL91" i="62"/>
  <c r="H271" i="157"/>
  <c r="G414" i="157"/>
  <c r="H402" i="157"/>
  <c r="G405" i="157"/>
  <c r="G369" i="157"/>
  <c r="G377" i="157"/>
  <c r="H372" i="157"/>
  <c r="H367" i="157"/>
  <c r="H407" i="157"/>
  <c r="G409" i="157"/>
  <c r="H404" i="157"/>
  <c r="H413" i="157"/>
  <c r="H378" i="157"/>
  <c r="SR124" i="62"/>
  <c r="H336" i="157"/>
  <c r="H307" i="157"/>
  <c r="G301" i="157"/>
  <c r="H300" i="157"/>
  <c r="G305" i="157"/>
  <c r="G303" i="157"/>
  <c r="EB91" i="62"/>
  <c r="H298" i="157"/>
  <c r="H304" i="157"/>
  <c r="H299" i="157"/>
  <c r="H297" i="157"/>
  <c r="G308" i="157"/>
  <c r="H306" i="157"/>
  <c r="G302" i="157"/>
  <c r="G272" i="157"/>
  <c r="G403" i="157"/>
  <c r="G373" i="157"/>
  <c r="H376" i="157"/>
  <c r="H370" i="157"/>
  <c r="H368" i="157"/>
  <c r="G371" i="157"/>
  <c r="H273" i="157"/>
  <c r="G262" i="157"/>
  <c r="KI100" i="62"/>
  <c r="BM100" i="62"/>
  <c r="Y94" i="62"/>
  <c r="BM94" i="62"/>
  <c r="GM12" i="62"/>
  <c r="BM12" i="62"/>
  <c r="Y99" i="62"/>
  <c r="BM99" i="62"/>
  <c r="Y101" i="62"/>
  <c r="BM101" i="62"/>
  <c r="FS105" i="62"/>
  <c r="BM105" i="62"/>
  <c r="Y103" i="62"/>
  <c r="BM103" i="62"/>
  <c r="DK98" i="62"/>
  <c r="BM98" i="62"/>
  <c r="Y93" i="62"/>
  <c r="BM93" i="62"/>
  <c r="OY104" i="62"/>
  <c r="BM104" i="62"/>
  <c r="SA102" i="62"/>
  <c r="BM102" i="62"/>
  <c r="Y95" i="62"/>
  <c r="BM95" i="62"/>
  <c r="MQ96" i="62"/>
  <c r="BM96" i="62"/>
  <c r="LW97" i="62"/>
  <c r="BM97" i="62"/>
  <c r="F449" i="157"/>
  <c r="H449" i="157" s="1"/>
  <c r="BM122" i="62"/>
  <c r="KS12" i="62"/>
  <c r="IR91" i="62"/>
  <c r="G338" i="157"/>
  <c r="H338" i="157"/>
  <c r="H374" i="157"/>
  <c r="G374" i="157"/>
  <c r="G340" i="157"/>
  <c r="H340" i="157"/>
  <c r="H341" i="157"/>
  <c r="G341" i="157"/>
  <c r="G269" i="157"/>
  <c r="H269" i="157"/>
  <c r="G334" i="157"/>
  <c r="H334" i="157"/>
  <c r="H265" i="157"/>
  <c r="G265" i="157"/>
  <c r="G342" i="157"/>
  <c r="H342" i="157"/>
  <c r="H343" i="157"/>
  <c r="G343" i="157"/>
  <c r="G263" i="157"/>
  <c r="H263" i="157"/>
  <c r="G344" i="157"/>
  <c r="H344" i="157"/>
  <c r="G274" i="157"/>
  <c r="H274" i="157"/>
  <c r="H401" i="157"/>
  <c r="G401" i="157"/>
  <c r="G296" i="157"/>
  <c r="H296" i="157"/>
  <c r="G268" i="157"/>
  <c r="H268" i="157"/>
  <c r="G266" i="157"/>
  <c r="H266" i="157"/>
  <c r="G375" i="157"/>
  <c r="H375" i="157"/>
  <c r="G333" i="157"/>
  <c r="H333" i="157"/>
  <c r="G332" i="157"/>
  <c r="H332" i="157"/>
  <c r="H267" i="157"/>
  <c r="G267" i="157"/>
  <c r="H411" i="157"/>
  <c r="G411" i="157"/>
  <c r="H339" i="157"/>
  <c r="G339" i="157"/>
  <c r="H335" i="157"/>
  <c r="G335" i="157"/>
  <c r="G408" i="157"/>
  <c r="H408" i="157"/>
  <c r="G366" i="157"/>
  <c r="H366" i="157"/>
  <c r="G337" i="157"/>
  <c r="H337" i="157"/>
  <c r="G264" i="157"/>
  <c r="H264" i="157"/>
  <c r="G379" i="157"/>
  <c r="H379" i="157"/>
  <c r="G309" i="157"/>
  <c r="H309" i="157"/>
  <c r="SK122" i="62"/>
  <c r="JE122" i="62"/>
  <c r="SU122" i="62"/>
  <c r="NU122" i="62"/>
  <c r="RG122" i="62"/>
  <c r="RQ122" i="62"/>
  <c r="WM138" i="62"/>
  <c r="LC122" i="62"/>
  <c r="EE122" i="62"/>
  <c r="WG122" i="62"/>
  <c r="VC122" i="62"/>
  <c r="CG122" i="62"/>
  <c r="CQ122" i="62"/>
  <c r="FI122" i="62"/>
  <c r="GC122" i="62"/>
  <c r="NK122" i="62"/>
  <c r="JO122" i="62"/>
  <c r="OY122" i="62"/>
  <c r="BW122" i="62"/>
  <c r="VM122" i="62"/>
  <c r="OE122" i="62"/>
  <c r="FS122" i="62"/>
  <c r="AS122" i="62"/>
  <c r="QM122" i="62"/>
  <c r="WN122" i="62"/>
  <c r="WN138" i="62" s="1"/>
  <c r="DK122" i="62"/>
  <c r="EO122" i="62"/>
  <c r="HG122" i="62"/>
  <c r="DU122" i="62"/>
  <c r="Y122" i="62"/>
  <c r="US122" i="62"/>
  <c r="IU122" i="62"/>
  <c r="GW122" i="62"/>
  <c r="O122" i="62"/>
  <c r="KI122" i="62"/>
  <c r="LM122" i="62"/>
  <c r="KS122" i="62"/>
  <c r="HQ122" i="62"/>
  <c r="TO122" i="62"/>
  <c r="SA122" i="62"/>
  <c r="MG122" i="62"/>
  <c r="TY122" i="62"/>
  <c r="QW122" i="62"/>
  <c r="JY122" i="62"/>
  <c r="UI122" i="62"/>
  <c r="AI122" i="62"/>
  <c r="GM122" i="62"/>
  <c r="PI122" i="62"/>
  <c r="QC122" i="62"/>
  <c r="OO122" i="62"/>
  <c r="VW122" i="62"/>
  <c r="PS122" i="62"/>
  <c r="EY122" i="62"/>
  <c r="BC122" i="62"/>
  <c r="MQ122" i="62"/>
  <c r="IA122" i="62"/>
  <c r="LW122" i="62"/>
  <c r="NA122" i="62"/>
  <c r="TE122" i="62"/>
  <c r="DA122" i="62"/>
  <c r="IH124" i="62"/>
  <c r="NH124" i="62"/>
  <c r="US12" i="62"/>
  <c r="TY12" i="62"/>
  <c r="JV91" i="62"/>
  <c r="UZ91" i="62"/>
  <c r="DR91" i="62"/>
  <c r="DR124" i="62"/>
  <c r="OV91" i="62"/>
  <c r="KZ91" i="62"/>
  <c r="WN12" i="62"/>
  <c r="WN11" i="62" s="1"/>
  <c r="GC12" i="62"/>
  <c r="IK12" i="62"/>
  <c r="KI12" i="62"/>
  <c r="IA12" i="62"/>
  <c r="CG12" i="62"/>
  <c r="OO12" i="62"/>
  <c r="EE12" i="62"/>
  <c r="QM12" i="62"/>
  <c r="SK12" i="62"/>
  <c r="UI12" i="62"/>
  <c r="VW12" i="62"/>
  <c r="EO12" i="62"/>
  <c r="FI12" i="62"/>
  <c r="LM12" i="62"/>
  <c r="RQ12" i="62"/>
  <c r="AS12" i="62"/>
  <c r="HG12" i="62"/>
  <c r="NK12" i="62"/>
  <c r="TO12" i="62"/>
  <c r="MG12" i="62"/>
  <c r="BW12" i="62"/>
  <c r="OE12" i="62"/>
  <c r="HQ12" i="62"/>
  <c r="JO12" i="62"/>
  <c r="SH91" i="62"/>
  <c r="E445" i="157"/>
  <c r="E446" i="157"/>
  <c r="E437" i="157"/>
  <c r="E442" i="157"/>
  <c r="E444" i="157"/>
  <c r="E441" i="157"/>
  <c r="O44" i="62"/>
  <c r="F331" i="157"/>
  <c r="E438" i="157"/>
  <c r="E439" i="157"/>
  <c r="E448" i="157"/>
  <c r="E440" i="157"/>
  <c r="E443" i="157"/>
  <c r="E447" i="157"/>
  <c r="F261" i="157"/>
  <c r="Y12" i="62"/>
  <c r="RN91" i="62"/>
  <c r="AI12" i="62"/>
  <c r="DU12" i="62"/>
  <c r="GW12" i="62"/>
  <c r="JY12" i="62"/>
  <c r="NA12" i="62"/>
  <c r="QC12" i="62"/>
  <c r="TE12" i="62"/>
  <c r="WG12" i="62"/>
  <c r="CQ12" i="62"/>
  <c r="FS12" i="62"/>
  <c r="IU12" i="62"/>
  <c r="LW12" i="62"/>
  <c r="OY12" i="62"/>
  <c r="SA12" i="62"/>
  <c r="VC12" i="62"/>
  <c r="JE12" i="62"/>
  <c r="PI12" i="62"/>
  <c r="VM12" i="62"/>
  <c r="EY12" i="62"/>
  <c r="LC12" i="62"/>
  <c r="RG12" i="62"/>
  <c r="BC12" i="62"/>
  <c r="NU12" i="62"/>
  <c r="DK12" i="62"/>
  <c r="PS12" i="62"/>
  <c r="QW12" i="62"/>
  <c r="SU12" i="62"/>
  <c r="VT91" i="62"/>
  <c r="MQ12" i="62"/>
  <c r="TB124" i="62"/>
  <c r="TB91" i="62"/>
  <c r="PF124" i="62"/>
  <c r="AF91" i="62"/>
  <c r="UI44" i="62"/>
  <c r="WN101" i="62"/>
  <c r="OO44" i="62"/>
  <c r="TE44" i="62"/>
  <c r="SA97" i="62"/>
  <c r="OY44" i="62"/>
  <c r="IU44" i="62"/>
  <c r="JE44" i="62"/>
  <c r="LJ91" i="62"/>
  <c r="TY97" i="62"/>
  <c r="HQ97" i="62"/>
  <c r="RG97" i="62"/>
  <c r="GW44" i="62"/>
  <c r="DK44" i="62"/>
  <c r="HQ44" i="62"/>
  <c r="JY44" i="62"/>
  <c r="GM44" i="62"/>
  <c r="QM44" i="62"/>
  <c r="HG44" i="62"/>
  <c r="QC44" i="62"/>
  <c r="MQ44" i="62"/>
  <c r="MG44" i="62"/>
  <c r="WN97" i="62"/>
  <c r="OO101" i="62"/>
  <c r="BC97" i="62"/>
  <c r="NU97" i="62"/>
  <c r="EY97" i="62"/>
  <c r="NK97" i="62"/>
  <c r="EO97" i="62"/>
  <c r="KS97" i="62"/>
  <c r="QW97" i="62"/>
  <c r="LC97" i="62"/>
  <c r="AS97" i="62"/>
  <c r="IU97" i="62"/>
  <c r="AI105" i="62"/>
  <c r="DA97" i="62"/>
  <c r="GC97" i="62"/>
  <c r="JE97" i="62"/>
  <c r="MG97" i="62"/>
  <c r="PI97" i="62"/>
  <c r="SK97" i="62"/>
  <c r="VM97" i="62"/>
  <c r="BW97" i="62"/>
  <c r="IA97" i="62"/>
  <c r="OE97" i="62"/>
  <c r="UI97" i="62"/>
  <c r="HG97" i="62"/>
  <c r="TO97" i="62"/>
  <c r="VC97" i="62"/>
  <c r="WN93" i="62"/>
  <c r="WG44" i="62"/>
  <c r="RQ44" i="62"/>
  <c r="CG44" i="62"/>
  <c r="QW44" i="62"/>
  <c r="OE44" i="62"/>
  <c r="BC44" i="62"/>
  <c r="CQ44" i="62"/>
  <c r="NK44" i="62"/>
  <c r="SA44" i="62"/>
  <c r="VW44" i="62"/>
  <c r="KI44" i="62"/>
  <c r="LM44" i="62"/>
  <c r="SU44" i="62"/>
  <c r="NK101" i="62"/>
  <c r="DK103" i="62"/>
  <c r="AI101" i="62"/>
  <c r="AI97" i="62"/>
  <c r="CG97" i="62"/>
  <c r="DU97" i="62"/>
  <c r="FI97" i="62"/>
  <c r="GW97" i="62"/>
  <c r="IK97" i="62"/>
  <c r="JY97" i="62"/>
  <c r="LM97" i="62"/>
  <c r="NA97" i="62"/>
  <c r="OO97" i="62"/>
  <c r="QC97" i="62"/>
  <c r="RQ97" i="62"/>
  <c r="TE97" i="62"/>
  <c r="US97" i="62"/>
  <c r="WG97" i="62"/>
  <c r="Y97" i="62"/>
  <c r="DK97" i="62"/>
  <c r="GM97" i="62"/>
  <c r="JO97" i="62"/>
  <c r="MQ97" i="62"/>
  <c r="PS97" i="62"/>
  <c r="SU97" i="62"/>
  <c r="VW97" i="62"/>
  <c r="EE97" i="62"/>
  <c r="KI97" i="62"/>
  <c r="QM97" i="62"/>
  <c r="CQ97" i="62"/>
  <c r="OY97" i="62"/>
  <c r="FS97" i="62"/>
  <c r="LC44" i="62"/>
  <c r="NA44" i="62"/>
  <c r="DU44" i="62"/>
  <c r="TO44" i="62"/>
  <c r="IA44" i="62"/>
  <c r="VC44" i="62"/>
  <c r="IK44" i="62"/>
  <c r="JO44" i="62"/>
  <c r="TY44" i="62"/>
  <c r="NU44" i="62"/>
  <c r="RG44" i="62"/>
  <c r="KS44" i="62"/>
  <c r="EO44" i="62"/>
  <c r="LW44" i="62"/>
  <c r="FS44" i="62"/>
  <c r="WM92" i="62"/>
  <c r="EY44" i="62"/>
  <c r="BW44" i="62"/>
  <c r="US44" i="62"/>
  <c r="FI44" i="62"/>
  <c r="SK44" i="62"/>
  <c r="PS44" i="62"/>
  <c r="DA44" i="62"/>
  <c r="EE44" i="62"/>
  <c r="AI44" i="62"/>
  <c r="Y44" i="62"/>
  <c r="VM44" i="62"/>
  <c r="GC44" i="62"/>
  <c r="AS44" i="62"/>
  <c r="PI44" i="62"/>
  <c r="KZ124" i="62"/>
  <c r="WN102" i="62"/>
  <c r="WN104" i="62"/>
  <c r="AS101" i="62"/>
  <c r="NA105" i="62"/>
  <c r="PS103" i="62"/>
  <c r="UI105" i="62"/>
  <c r="IK103" i="62"/>
  <c r="WM111" i="62"/>
  <c r="WM112" i="62"/>
  <c r="WM121" i="62"/>
  <c r="WM113" i="62"/>
  <c r="WM116" i="62"/>
  <c r="WM120" i="62"/>
  <c r="WN44" i="62"/>
  <c r="WN43" i="62" s="1"/>
  <c r="WM118" i="62"/>
  <c r="WM119" i="62"/>
  <c r="WM110" i="62"/>
  <c r="WM115" i="62"/>
  <c r="WM117" i="62"/>
  <c r="WM114" i="62"/>
  <c r="IH91" i="62"/>
  <c r="TL124" i="62"/>
  <c r="WN103" i="62"/>
  <c r="WN75" i="62"/>
  <c r="WN99" i="62"/>
  <c r="WN95" i="62"/>
  <c r="WN96" i="62"/>
  <c r="HG101" i="62"/>
  <c r="TO101" i="62"/>
  <c r="KS101" i="62"/>
  <c r="GW105" i="62"/>
  <c r="TE105" i="62"/>
  <c r="JO103" i="62"/>
  <c r="VW103" i="62"/>
  <c r="IA105" i="62"/>
  <c r="KS103" i="62"/>
  <c r="EE105" i="62"/>
  <c r="VC105" i="62"/>
  <c r="TE103" i="62"/>
  <c r="LW105" i="62"/>
  <c r="WN100" i="62"/>
  <c r="EE101" i="62"/>
  <c r="KI101" i="62"/>
  <c r="QM101" i="62"/>
  <c r="EO101" i="62"/>
  <c r="QW101" i="62"/>
  <c r="DU105" i="62"/>
  <c r="JY105" i="62"/>
  <c r="QC105" i="62"/>
  <c r="WG105" i="62"/>
  <c r="GM103" i="62"/>
  <c r="MQ103" i="62"/>
  <c r="SU103" i="62"/>
  <c r="CG101" i="62"/>
  <c r="BW105" i="62"/>
  <c r="OE105" i="62"/>
  <c r="EO103" i="62"/>
  <c r="QW103" i="62"/>
  <c r="DU101" i="62"/>
  <c r="QM105" i="62"/>
  <c r="US103" i="62"/>
  <c r="WG103" i="62"/>
  <c r="JY101" i="62"/>
  <c r="WN27" i="62"/>
  <c r="WN98" i="62"/>
  <c r="WN105" i="62"/>
  <c r="CQ101" i="62"/>
  <c r="FS101" i="62"/>
  <c r="IU101" i="62"/>
  <c r="LW101" i="62"/>
  <c r="OY101" i="62"/>
  <c r="SA101" i="62"/>
  <c r="VC101" i="62"/>
  <c r="BC101" i="62"/>
  <c r="HQ101" i="62"/>
  <c r="NU101" i="62"/>
  <c r="TY101" i="62"/>
  <c r="CG105" i="62"/>
  <c r="FI105" i="62"/>
  <c r="IK105" i="62"/>
  <c r="LM105" i="62"/>
  <c r="OO105" i="62"/>
  <c r="RQ105" i="62"/>
  <c r="US105" i="62"/>
  <c r="BW103" i="62"/>
  <c r="EY103" i="62"/>
  <c r="IA103" i="62"/>
  <c r="LC103" i="62"/>
  <c r="OE103" i="62"/>
  <c r="RG103" i="62"/>
  <c r="UI103" i="62"/>
  <c r="LC99" i="62"/>
  <c r="IK101" i="62"/>
  <c r="US101" i="62"/>
  <c r="EY105" i="62"/>
  <c r="LC105" i="62"/>
  <c r="RG105" i="62"/>
  <c r="BC103" i="62"/>
  <c r="HQ103" i="62"/>
  <c r="NU103" i="62"/>
  <c r="TY103" i="62"/>
  <c r="NA101" i="62"/>
  <c r="WG101" i="62"/>
  <c r="KI105" i="62"/>
  <c r="CG103" i="62"/>
  <c r="OO103" i="62"/>
  <c r="IU105" i="62"/>
  <c r="JY103" i="62"/>
  <c r="SA105" i="62"/>
  <c r="AI103" i="62"/>
  <c r="WN94" i="62"/>
  <c r="WN59" i="62"/>
  <c r="VM104" i="62"/>
  <c r="BW101" i="62"/>
  <c r="DK101" i="62"/>
  <c r="EY101" i="62"/>
  <c r="GM101" i="62"/>
  <c r="IA101" i="62"/>
  <c r="JO101" i="62"/>
  <c r="LC101" i="62"/>
  <c r="MQ101" i="62"/>
  <c r="OE101" i="62"/>
  <c r="PS101" i="62"/>
  <c r="RG101" i="62"/>
  <c r="SU101" i="62"/>
  <c r="UI101" i="62"/>
  <c r="VW101" i="62"/>
  <c r="BW104" i="62"/>
  <c r="DA101" i="62"/>
  <c r="GC101" i="62"/>
  <c r="JE101" i="62"/>
  <c r="MG101" i="62"/>
  <c r="PI101" i="62"/>
  <c r="SK101" i="62"/>
  <c r="VM101" i="62"/>
  <c r="BC105" i="62"/>
  <c r="DA105" i="62"/>
  <c r="EO105" i="62"/>
  <c r="GC105" i="62"/>
  <c r="HQ105" i="62"/>
  <c r="JE105" i="62"/>
  <c r="KS105" i="62"/>
  <c r="MG105" i="62"/>
  <c r="NU105" i="62"/>
  <c r="PI105" i="62"/>
  <c r="QW105" i="62"/>
  <c r="SK105" i="62"/>
  <c r="TY105" i="62"/>
  <c r="VM105" i="62"/>
  <c r="AS103" i="62"/>
  <c r="CQ103" i="62"/>
  <c r="EE103" i="62"/>
  <c r="FS103" i="62"/>
  <c r="HG103" i="62"/>
  <c r="IU103" i="62"/>
  <c r="KI103" i="62"/>
  <c r="LW103" i="62"/>
  <c r="NK103" i="62"/>
  <c r="OY103" i="62"/>
  <c r="QM103" i="62"/>
  <c r="SA103" i="62"/>
  <c r="TO103" i="62"/>
  <c r="VC103" i="62"/>
  <c r="FI101" i="62"/>
  <c r="LM101" i="62"/>
  <c r="RQ101" i="62"/>
  <c r="Y105" i="62"/>
  <c r="DK105" i="62"/>
  <c r="GM105" i="62"/>
  <c r="JO105" i="62"/>
  <c r="MQ105" i="62"/>
  <c r="PS105" i="62"/>
  <c r="SU105" i="62"/>
  <c r="VW105" i="62"/>
  <c r="DA103" i="62"/>
  <c r="GC103" i="62"/>
  <c r="JE103" i="62"/>
  <c r="MG103" i="62"/>
  <c r="PI103" i="62"/>
  <c r="SK103" i="62"/>
  <c r="VM103" i="62"/>
  <c r="GW101" i="62"/>
  <c r="TE101" i="62"/>
  <c r="QC101" i="62"/>
  <c r="AS105" i="62"/>
  <c r="HG105" i="62"/>
  <c r="NK105" i="62"/>
  <c r="TO105" i="62"/>
  <c r="FI103" i="62"/>
  <c r="LM103" i="62"/>
  <c r="RQ103" i="62"/>
  <c r="CQ105" i="62"/>
  <c r="OY105" i="62"/>
  <c r="DU103" i="62"/>
  <c r="QC103" i="62"/>
  <c r="GW103" i="62"/>
  <c r="NA103" i="62"/>
  <c r="LM107" i="62"/>
  <c r="LC107" i="62"/>
  <c r="WN107" i="62"/>
  <c r="SU107" i="62"/>
  <c r="US107" i="62"/>
  <c r="NA107" i="62"/>
  <c r="JO107" i="62"/>
  <c r="FI107" i="62"/>
  <c r="DU107" i="62"/>
  <c r="CG107" i="62"/>
  <c r="TE107" i="62"/>
  <c r="JE107" i="62"/>
  <c r="GW107" i="62"/>
  <c r="VC107" i="62"/>
  <c r="PS107" i="62"/>
  <c r="PI107" i="62"/>
  <c r="EY107" i="62"/>
  <c r="DK107" i="62"/>
  <c r="BW107" i="62"/>
  <c r="IA107" i="62"/>
  <c r="GM107" i="62"/>
  <c r="IK107" i="62"/>
  <c r="SA107" i="62"/>
  <c r="BC107" i="62"/>
  <c r="KI107" i="62"/>
  <c r="RG107" i="62"/>
  <c r="MQ107" i="62"/>
  <c r="OE107" i="62"/>
  <c r="VM107" i="62"/>
  <c r="O107" i="62"/>
  <c r="AS107" i="62"/>
  <c r="AI107" i="62"/>
  <c r="OO107" i="62"/>
  <c r="NU107" i="62"/>
  <c r="GC107" i="62"/>
  <c r="EO107" i="62"/>
  <c r="DA107" i="62"/>
  <c r="TY107" i="62"/>
  <c r="TO107" i="62"/>
  <c r="HQ107" i="62"/>
  <c r="WG107" i="62"/>
  <c r="UI107" i="62"/>
  <c r="NK107" i="62"/>
  <c r="FS107" i="62"/>
  <c r="EE107" i="62"/>
  <c r="CQ107" i="62"/>
  <c r="IU107" i="62"/>
  <c r="HG107" i="62"/>
  <c r="QC107" i="62"/>
  <c r="QW107" i="62"/>
  <c r="JY107" i="62"/>
  <c r="MG107" i="62"/>
  <c r="KS107" i="62"/>
  <c r="VW107" i="62"/>
  <c r="OY107" i="62"/>
  <c r="RQ107" i="62"/>
  <c r="QM107" i="62"/>
  <c r="LW107" i="62"/>
  <c r="SK107" i="62"/>
  <c r="WM123" i="62"/>
  <c r="BM123" i="62" s="1"/>
  <c r="Y107" i="62"/>
  <c r="WK109" i="62"/>
  <c r="WJ108" i="62"/>
  <c r="X107" i="62"/>
  <c r="V109" i="62"/>
  <c r="V125" i="62" s="1"/>
  <c r="V124" i="62" s="1"/>
  <c r="U125" i="62"/>
  <c r="AI102" i="62"/>
  <c r="QW99" i="62"/>
  <c r="GW99" i="62"/>
  <c r="JE104" i="62"/>
  <c r="EE104" i="62"/>
  <c r="DA104" i="62"/>
  <c r="PI104" i="62"/>
  <c r="OE104" i="62"/>
  <c r="EY99" i="62"/>
  <c r="RG99" i="62"/>
  <c r="EO99" i="62"/>
  <c r="VC104" i="62"/>
  <c r="FI99" i="62"/>
  <c r="GC104" i="62"/>
  <c r="MG104" i="62"/>
  <c r="SK104" i="62"/>
  <c r="IA104" i="62"/>
  <c r="UI104" i="62"/>
  <c r="BW99" i="62"/>
  <c r="IA99" i="62"/>
  <c r="OE99" i="62"/>
  <c r="UI99" i="62"/>
  <c r="QM104" i="62"/>
  <c r="KS99" i="62"/>
  <c r="FS104" i="62"/>
  <c r="RQ99" i="62"/>
  <c r="WG99" i="62"/>
  <c r="QC99" i="62"/>
  <c r="DU99" i="62"/>
  <c r="BC104" i="62"/>
  <c r="EO104" i="62"/>
  <c r="HQ104" i="62"/>
  <c r="KS104" i="62"/>
  <c r="NU104" i="62"/>
  <c r="QW104" i="62"/>
  <c r="TY104" i="62"/>
  <c r="EY104" i="62"/>
  <c r="LC104" i="62"/>
  <c r="RG104" i="62"/>
  <c r="DK99" i="62"/>
  <c r="GM99" i="62"/>
  <c r="JO99" i="62"/>
  <c r="MQ99" i="62"/>
  <c r="PS99" i="62"/>
  <c r="SU99" i="62"/>
  <c r="VW99" i="62"/>
  <c r="KI104" i="62"/>
  <c r="BC99" i="62"/>
  <c r="HQ99" i="62"/>
  <c r="NU99" i="62"/>
  <c r="TY99" i="62"/>
  <c r="SA104" i="62"/>
  <c r="LM99" i="62"/>
  <c r="CQ104" i="62"/>
  <c r="TE99" i="62"/>
  <c r="AI104" i="62"/>
  <c r="CG104" i="62"/>
  <c r="DU104" i="62"/>
  <c r="FI104" i="62"/>
  <c r="GW104" i="62"/>
  <c r="IK104" i="62"/>
  <c r="JY104" i="62"/>
  <c r="LM104" i="62"/>
  <c r="NA104" i="62"/>
  <c r="OO104" i="62"/>
  <c r="QC104" i="62"/>
  <c r="RQ104" i="62"/>
  <c r="TE104" i="62"/>
  <c r="US104" i="62"/>
  <c r="WG104" i="62"/>
  <c r="Y104" i="62"/>
  <c r="DK104" i="62"/>
  <c r="GM104" i="62"/>
  <c r="JO104" i="62"/>
  <c r="MQ104" i="62"/>
  <c r="PS104" i="62"/>
  <c r="SU104" i="62"/>
  <c r="VW104" i="62"/>
  <c r="AS99" i="62"/>
  <c r="CQ99" i="62"/>
  <c r="EE99" i="62"/>
  <c r="FS99" i="62"/>
  <c r="HG99" i="62"/>
  <c r="IU99" i="62"/>
  <c r="KI99" i="62"/>
  <c r="LW99" i="62"/>
  <c r="NK99" i="62"/>
  <c r="OY99" i="62"/>
  <c r="QM99" i="62"/>
  <c r="SA99" i="62"/>
  <c r="TO99" i="62"/>
  <c r="VC99" i="62"/>
  <c r="AS104" i="62"/>
  <c r="HG104" i="62"/>
  <c r="NK104" i="62"/>
  <c r="TO104" i="62"/>
  <c r="DA99" i="62"/>
  <c r="GC99" i="62"/>
  <c r="JE99" i="62"/>
  <c r="MG99" i="62"/>
  <c r="PI99" i="62"/>
  <c r="SK99" i="62"/>
  <c r="VM99" i="62"/>
  <c r="LW104" i="62"/>
  <c r="IU104" i="62"/>
  <c r="CG99" i="62"/>
  <c r="IK99" i="62"/>
  <c r="OO99" i="62"/>
  <c r="US99" i="62"/>
  <c r="AI99" i="62"/>
  <c r="NA99" i="62"/>
  <c r="JY99" i="62"/>
  <c r="EY102" i="62"/>
  <c r="NA102" i="62"/>
  <c r="NK102" i="62"/>
  <c r="GW102" i="62"/>
  <c r="TE102" i="62"/>
  <c r="RG102" i="62"/>
  <c r="GW94" i="62"/>
  <c r="QM93" i="62"/>
  <c r="DU102" i="62"/>
  <c r="JY102" i="62"/>
  <c r="QC102" i="62"/>
  <c r="WG102" i="62"/>
  <c r="LC102" i="62"/>
  <c r="AS102" i="62"/>
  <c r="IU102" i="62"/>
  <c r="CG102" i="62"/>
  <c r="FI102" i="62"/>
  <c r="IK102" i="62"/>
  <c r="LM102" i="62"/>
  <c r="OO102" i="62"/>
  <c r="RQ102" i="62"/>
  <c r="US102" i="62"/>
  <c r="BW102" i="62"/>
  <c r="IA102" i="62"/>
  <c r="OE102" i="62"/>
  <c r="UI102" i="62"/>
  <c r="HG102" i="62"/>
  <c r="TO102" i="62"/>
  <c r="VC102" i="62"/>
  <c r="BC94" i="62"/>
  <c r="VM93" i="62"/>
  <c r="LW102" i="62"/>
  <c r="BC102" i="62"/>
  <c r="DA102" i="62"/>
  <c r="EO102" i="62"/>
  <c r="GC102" i="62"/>
  <c r="HQ102" i="62"/>
  <c r="JE102" i="62"/>
  <c r="KS102" i="62"/>
  <c r="MG102" i="62"/>
  <c r="NU102" i="62"/>
  <c r="PI102" i="62"/>
  <c r="QW102" i="62"/>
  <c r="SK102" i="62"/>
  <c r="TY102" i="62"/>
  <c r="VM102" i="62"/>
  <c r="Y102" i="62"/>
  <c r="DK102" i="62"/>
  <c r="GM102" i="62"/>
  <c r="JO102" i="62"/>
  <c r="MQ102" i="62"/>
  <c r="PS102" i="62"/>
  <c r="SU102" i="62"/>
  <c r="VW102" i="62"/>
  <c r="EE102" i="62"/>
  <c r="KI102" i="62"/>
  <c r="QM102" i="62"/>
  <c r="CQ102" i="62"/>
  <c r="OY102" i="62"/>
  <c r="FS102" i="62"/>
  <c r="WG98" i="62"/>
  <c r="VC98" i="62"/>
  <c r="BW98" i="62"/>
  <c r="JY98" i="62"/>
  <c r="LC94" i="62"/>
  <c r="EY94" i="62"/>
  <c r="RG94" i="62"/>
  <c r="TE94" i="62"/>
  <c r="EE93" i="62"/>
  <c r="DU98" i="62"/>
  <c r="QC98" i="62"/>
  <c r="IU98" i="62"/>
  <c r="BW94" i="62"/>
  <c r="IA94" i="62"/>
  <c r="OE94" i="62"/>
  <c r="UI94" i="62"/>
  <c r="AI94" i="62"/>
  <c r="NA94" i="62"/>
  <c r="KI93" i="62"/>
  <c r="NU94" i="62"/>
  <c r="JE93" i="62"/>
  <c r="MG94" i="62"/>
  <c r="JE94" i="62"/>
  <c r="DA94" i="62"/>
  <c r="IK93" i="62"/>
  <c r="WG93" i="62"/>
  <c r="AI98" i="62"/>
  <c r="GW98" i="62"/>
  <c r="NA98" i="62"/>
  <c r="TE98" i="62"/>
  <c r="CQ98" i="62"/>
  <c r="OY98" i="62"/>
  <c r="AS96" i="62"/>
  <c r="OE98" i="62"/>
  <c r="SU98" i="62"/>
  <c r="VW98" i="62"/>
  <c r="DK94" i="62"/>
  <c r="GM94" i="62"/>
  <c r="JO94" i="62"/>
  <c r="MQ94" i="62"/>
  <c r="PS94" i="62"/>
  <c r="SU94" i="62"/>
  <c r="VW94" i="62"/>
  <c r="DU94" i="62"/>
  <c r="JY94" i="62"/>
  <c r="QC94" i="62"/>
  <c r="WG94" i="62"/>
  <c r="AS93" i="62"/>
  <c r="HG93" i="62"/>
  <c r="NK93" i="62"/>
  <c r="TO93" i="62"/>
  <c r="HQ94" i="62"/>
  <c r="TY94" i="62"/>
  <c r="DA93" i="62"/>
  <c r="PI93" i="62"/>
  <c r="US93" i="62"/>
  <c r="TE93" i="62"/>
  <c r="CG98" i="62"/>
  <c r="FI98" i="62"/>
  <c r="IK98" i="62"/>
  <c r="LM98" i="62"/>
  <c r="OO98" i="62"/>
  <c r="RQ98" i="62"/>
  <c r="US98" i="62"/>
  <c r="AS94" i="62"/>
  <c r="CQ94" i="62"/>
  <c r="EE94" i="62"/>
  <c r="FS94" i="62"/>
  <c r="HG94" i="62"/>
  <c r="IU94" i="62"/>
  <c r="KI94" i="62"/>
  <c r="LW94" i="62"/>
  <c r="NK94" i="62"/>
  <c r="OY94" i="62"/>
  <c r="QM94" i="62"/>
  <c r="SA94" i="62"/>
  <c r="TO94" i="62"/>
  <c r="VC94" i="62"/>
  <c r="FS98" i="62"/>
  <c r="LW98" i="62"/>
  <c r="SA98" i="62"/>
  <c r="CG94" i="62"/>
  <c r="FI94" i="62"/>
  <c r="IK94" i="62"/>
  <c r="LM94" i="62"/>
  <c r="OO94" i="62"/>
  <c r="RQ94" i="62"/>
  <c r="US94" i="62"/>
  <c r="CQ93" i="62"/>
  <c r="FS93" i="62"/>
  <c r="IU93" i="62"/>
  <c r="LW93" i="62"/>
  <c r="OY93" i="62"/>
  <c r="SA93" i="62"/>
  <c r="VC93" i="62"/>
  <c r="IA98" i="62"/>
  <c r="UI98" i="62"/>
  <c r="EO94" i="62"/>
  <c r="KS94" i="62"/>
  <c r="QW94" i="62"/>
  <c r="GC93" i="62"/>
  <c r="MG93" i="62"/>
  <c r="SK93" i="62"/>
  <c r="GM98" i="62"/>
  <c r="GC94" i="62"/>
  <c r="SK94" i="62"/>
  <c r="PS98" i="62"/>
  <c r="VM94" i="62"/>
  <c r="JO98" i="62"/>
  <c r="PI94" i="62"/>
  <c r="CG93" i="62"/>
  <c r="OO93" i="62"/>
  <c r="JY93" i="62"/>
  <c r="NA93" i="62"/>
  <c r="QC95" i="62"/>
  <c r="BC98" i="62"/>
  <c r="DA98" i="62"/>
  <c r="EO98" i="62"/>
  <c r="GC98" i="62"/>
  <c r="HQ98" i="62"/>
  <c r="JE98" i="62"/>
  <c r="KS98" i="62"/>
  <c r="MG98" i="62"/>
  <c r="NU98" i="62"/>
  <c r="PI98" i="62"/>
  <c r="QW98" i="62"/>
  <c r="SK98" i="62"/>
  <c r="TY98" i="62"/>
  <c r="VM98" i="62"/>
  <c r="AS98" i="62"/>
  <c r="EE98" i="62"/>
  <c r="HG98" i="62"/>
  <c r="KI98" i="62"/>
  <c r="NK98" i="62"/>
  <c r="QM98" i="62"/>
  <c r="TO98" i="62"/>
  <c r="BW93" i="62"/>
  <c r="DK93" i="62"/>
  <c r="EY93" i="62"/>
  <c r="GM93" i="62"/>
  <c r="IA93" i="62"/>
  <c r="JO93" i="62"/>
  <c r="LC93" i="62"/>
  <c r="MQ93" i="62"/>
  <c r="OE93" i="62"/>
  <c r="PS93" i="62"/>
  <c r="RG93" i="62"/>
  <c r="SU93" i="62"/>
  <c r="UI93" i="62"/>
  <c r="VW93" i="62"/>
  <c r="EY98" i="62"/>
  <c r="LC98" i="62"/>
  <c r="RG98" i="62"/>
  <c r="BC93" i="62"/>
  <c r="EO93" i="62"/>
  <c r="HQ93" i="62"/>
  <c r="KS93" i="62"/>
  <c r="NU93" i="62"/>
  <c r="QW93" i="62"/>
  <c r="TY93" i="62"/>
  <c r="Y98" i="62"/>
  <c r="MQ98" i="62"/>
  <c r="FI93" i="62"/>
  <c r="LM93" i="62"/>
  <c r="RQ93" i="62"/>
  <c r="DU93" i="62"/>
  <c r="QC93" i="62"/>
  <c r="AI93" i="62"/>
  <c r="GW93" i="62"/>
  <c r="OO100" i="62"/>
  <c r="LM96" i="62"/>
  <c r="CQ100" i="62"/>
  <c r="EY96" i="62"/>
  <c r="RG95" i="62"/>
  <c r="FI96" i="62"/>
  <c r="RQ96" i="62"/>
  <c r="NK96" i="62"/>
  <c r="DK96" i="62"/>
  <c r="CG100" i="62"/>
  <c r="EY95" i="62"/>
  <c r="OE100" i="62"/>
  <c r="CG96" i="62"/>
  <c r="IK96" i="62"/>
  <c r="OO96" i="62"/>
  <c r="US96" i="62"/>
  <c r="HG96" i="62"/>
  <c r="TO96" i="62"/>
  <c r="RG96" i="62"/>
  <c r="SU96" i="62"/>
  <c r="IK100" i="62"/>
  <c r="US100" i="62"/>
  <c r="LC95" i="62"/>
  <c r="BW100" i="62"/>
  <c r="DU95" i="62"/>
  <c r="FI100" i="62"/>
  <c r="LM100" i="62"/>
  <c r="RQ100" i="62"/>
  <c r="BW95" i="62"/>
  <c r="IA95" i="62"/>
  <c r="OE95" i="62"/>
  <c r="UI95" i="62"/>
  <c r="IA100" i="62"/>
  <c r="UI100" i="62"/>
  <c r="AI96" i="62"/>
  <c r="DU96" i="62"/>
  <c r="GW96" i="62"/>
  <c r="JY96" i="62"/>
  <c r="NA96" i="62"/>
  <c r="QC96" i="62"/>
  <c r="TE96" i="62"/>
  <c r="WG96" i="62"/>
  <c r="JY95" i="62"/>
  <c r="WG95" i="62"/>
  <c r="EE96" i="62"/>
  <c r="KI96" i="62"/>
  <c r="QM96" i="62"/>
  <c r="MG95" i="62"/>
  <c r="LC96" i="62"/>
  <c r="BC95" i="62"/>
  <c r="PS96" i="62"/>
  <c r="AI100" i="62"/>
  <c r="DU100" i="62"/>
  <c r="GW100" i="62"/>
  <c r="JY100" i="62"/>
  <c r="NA100" i="62"/>
  <c r="QC100" i="62"/>
  <c r="TE100" i="62"/>
  <c r="WG100" i="62"/>
  <c r="DK95" i="62"/>
  <c r="GM95" i="62"/>
  <c r="JO95" i="62"/>
  <c r="MQ95" i="62"/>
  <c r="PS95" i="62"/>
  <c r="SU95" i="62"/>
  <c r="VW95" i="62"/>
  <c r="EY100" i="62"/>
  <c r="LC100" i="62"/>
  <c r="RG100" i="62"/>
  <c r="BC96" i="62"/>
  <c r="DA96" i="62"/>
  <c r="EO96" i="62"/>
  <c r="GC96" i="62"/>
  <c r="HQ96" i="62"/>
  <c r="JE96" i="62"/>
  <c r="KS96" i="62"/>
  <c r="MG96" i="62"/>
  <c r="NU96" i="62"/>
  <c r="PI96" i="62"/>
  <c r="QW96" i="62"/>
  <c r="SK96" i="62"/>
  <c r="TY96" i="62"/>
  <c r="VM96" i="62"/>
  <c r="AI95" i="62"/>
  <c r="GW95" i="62"/>
  <c r="NA95" i="62"/>
  <c r="TE95" i="62"/>
  <c r="EE100" i="62"/>
  <c r="QM100" i="62"/>
  <c r="CQ96" i="62"/>
  <c r="FS96" i="62"/>
  <c r="IU96" i="62"/>
  <c r="LW96" i="62"/>
  <c r="OY96" i="62"/>
  <c r="SA96" i="62"/>
  <c r="VC96" i="62"/>
  <c r="GC95" i="62"/>
  <c r="SK95" i="62"/>
  <c r="OY100" i="62"/>
  <c r="BW96" i="62"/>
  <c r="IA96" i="62"/>
  <c r="OE96" i="62"/>
  <c r="UI96" i="62"/>
  <c r="NU95" i="62"/>
  <c r="SA100" i="62"/>
  <c r="JO96" i="62"/>
  <c r="VW96" i="62"/>
  <c r="GM96" i="62"/>
  <c r="QW95" i="62"/>
  <c r="Y96" i="62"/>
  <c r="BC100" i="62"/>
  <c r="DA100" i="62"/>
  <c r="EO100" i="62"/>
  <c r="GC100" i="62"/>
  <c r="HQ100" i="62"/>
  <c r="JE100" i="62"/>
  <c r="KS100" i="62"/>
  <c r="MG100" i="62"/>
  <c r="NU100" i="62"/>
  <c r="PI100" i="62"/>
  <c r="QW100" i="62"/>
  <c r="SK100" i="62"/>
  <c r="TY100" i="62"/>
  <c r="VM100" i="62"/>
  <c r="AS95" i="62"/>
  <c r="CQ95" i="62"/>
  <c r="EE95" i="62"/>
  <c r="FS95" i="62"/>
  <c r="HG95" i="62"/>
  <c r="IU95" i="62"/>
  <c r="KI95" i="62"/>
  <c r="LW95" i="62"/>
  <c r="NK95" i="62"/>
  <c r="OY95" i="62"/>
  <c r="QM95" i="62"/>
  <c r="SA95" i="62"/>
  <c r="TO95" i="62"/>
  <c r="VC95" i="62"/>
  <c r="Y100" i="62"/>
  <c r="DK100" i="62"/>
  <c r="GM100" i="62"/>
  <c r="JO100" i="62"/>
  <c r="MQ100" i="62"/>
  <c r="PS100" i="62"/>
  <c r="SU100" i="62"/>
  <c r="VW100" i="62"/>
  <c r="CG95" i="62"/>
  <c r="FI95" i="62"/>
  <c r="IK95" i="62"/>
  <c r="LM95" i="62"/>
  <c r="OO95" i="62"/>
  <c r="RQ95" i="62"/>
  <c r="US95" i="62"/>
  <c r="AS100" i="62"/>
  <c r="HG100" i="62"/>
  <c r="NK100" i="62"/>
  <c r="TO100" i="62"/>
  <c r="DA95" i="62"/>
  <c r="JE95" i="62"/>
  <c r="PI95" i="62"/>
  <c r="VM95" i="62"/>
  <c r="IU100" i="62"/>
  <c r="VC100" i="62"/>
  <c r="HQ95" i="62"/>
  <c r="TY95" i="62"/>
  <c r="FS100" i="62"/>
  <c r="KS95" i="62"/>
  <c r="LW100" i="62"/>
  <c r="EO95" i="62"/>
  <c r="F239" i="157" l="1"/>
  <c r="G449" i="157"/>
  <c r="G239" i="157" s="1"/>
  <c r="F444" i="157"/>
  <c r="G444" i="157" s="1"/>
  <c r="G234" i="157" s="1"/>
  <c r="BM117" i="62"/>
  <c r="F445" i="157"/>
  <c r="G445" i="157" s="1"/>
  <c r="G235" i="157" s="1"/>
  <c r="BM118" i="62"/>
  <c r="F440" i="157"/>
  <c r="H440" i="157" s="1"/>
  <c r="H230" i="157" s="1"/>
  <c r="BM113" i="62"/>
  <c r="F441" i="157"/>
  <c r="F231" i="157" s="1"/>
  <c r="BM114" i="62"/>
  <c r="F446" i="157"/>
  <c r="G446" i="157" s="1"/>
  <c r="G236" i="157" s="1"/>
  <c r="BM119" i="62"/>
  <c r="F443" i="157"/>
  <c r="H443" i="157" s="1"/>
  <c r="H233" i="157" s="1"/>
  <c r="BM116" i="62"/>
  <c r="F438" i="157"/>
  <c r="G438" i="157" s="1"/>
  <c r="G228" i="157" s="1"/>
  <c r="BM111" i="62"/>
  <c r="F437" i="157"/>
  <c r="H437" i="157" s="1"/>
  <c r="H227" i="157" s="1"/>
  <c r="BM110" i="62"/>
  <c r="F447" i="157"/>
  <c r="H447" i="157" s="1"/>
  <c r="H237" i="157" s="1"/>
  <c r="BM120" i="62"/>
  <c r="F439" i="157"/>
  <c r="H439" i="157" s="1"/>
  <c r="H229" i="157" s="1"/>
  <c r="BM112" i="62"/>
  <c r="AI92" i="62"/>
  <c r="BM92" i="62"/>
  <c r="CG138" i="62"/>
  <c r="BM138" i="62"/>
  <c r="F442" i="157"/>
  <c r="G442" i="157" s="1"/>
  <c r="G232" i="157" s="1"/>
  <c r="BM115" i="62"/>
  <c r="F448" i="157"/>
  <c r="G448" i="157" s="1"/>
  <c r="G238" i="157" s="1"/>
  <c r="BM121" i="62"/>
  <c r="MQ138" i="62"/>
  <c r="CQ138" i="62"/>
  <c r="HQ138" i="62"/>
  <c r="GM138" i="62"/>
  <c r="H442" i="157"/>
  <c r="H232" i="157" s="1"/>
  <c r="H261" i="157"/>
  <c r="G261" i="157"/>
  <c r="H331" i="157"/>
  <c r="G331" i="157"/>
  <c r="RQ138" i="62"/>
  <c r="WG138" i="62"/>
  <c r="KS138" i="62"/>
  <c r="SK138" i="62"/>
  <c r="AS138" i="62"/>
  <c r="JE138" i="62"/>
  <c r="JO138" i="62"/>
  <c r="PS138" i="62"/>
  <c r="QW138" i="62"/>
  <c r="RG138" i="62"/>
  <c r="SU138" i="62"/>
  <c r="IU138" i="62"/>
  <c r="UI138" i="62"/>
  <c r="IK138" i="62"/>
  <c r="OE138" i="62"/>
  <c r="VC138" i="62"/>
  <c r="EE138" i="62"/>
  <c r="DU138" i="62"/>
  <c r="TE138" i="62"/>
  <c r="Y138" i="62"/>
  <c r="OO138" i="62"/>
  <c r="NA138" i="62"/>
  <c r="LC138" i="62"/>
  <c r="PI138" i="62"/>
  <c r="NK138" i="62"/>
  <c r="AI138" i="62"/>
  <c r="GW138" i="62"/>
  <c r="SA138" i="62"/>
  <c r="EO138" i="62"/>
  <c r="EY138" i="62"/>
  <c r="QC138" i="62"/>
  <c r="JY138" i="62"/>
  <c r="GC138" i="62"/>
  <c r="HG138" i="62"/>
  <c r="FI138" i="62"/>
  <c r="LM138" i="62"/>
  <c r="DA138" i="62"/>
  <c r="BC138" i="62"/>
  <c r="LW138" i="62"/>
  <c r="BW138" i="62"/>
  <c r="VM138" i="62"/>
  <c r="MG138" i="62"/>
  <c r="IA138" i="62"/>
  <c r="FS138" i="62"/>
  <c r="DK138" i="62"/>
  <c r="KI138" i="62"/>
  <c r="TY138" i="62"/>
  <c r="TO138" i="62"/>
  <c r="NU138" i="62"/>
  <c r="US138" i="62"/>
  <c r="OY138" i="62"/>
  <c r="VW138" i="62"/>
  <c r="QM138" i="62"/>
  <c r="H239" i="157"/>
  <c r="E436" i="157"/>
  <c r="RQ92" i="62"/>
  <c r="GM114" i="62"/>
  <c r="RG117" i="62"/>
  <c r="QW115" i="62"/>
  <c r="HG110" i="62"/>
  <c r="MQ119" i="62"/>
  <c r="WN118" i="62"/>
  <c r="WN134" i="62" s="1"/>
  <c r="WN120" i="62"/>
  <c r="WN136" i="62" s="1"/>
  <c r="WN116" i="62"/>
  <c r="WN132" i="62" s="1"/>
  <c r="KS113" i="62"/>
  <c r="KS121" i="62"/>
  <c r="WM128" i="62"/>
  <c r="BW111" i="62"/>
  <c r="DA112" i="62"/>
  <c r="NK110" i="62"/>
  <c r="EE120" i="62"/>
  <c r="OO113" i="62"/>
  <c r="UI114" i="62"/>
  <c r="IA116" i="62"/>
  <c r="LM111" i="62"/>
  <c r="AI121" i="62"/>
  <c r="KS114" i="62"/>
  <c r="GW115" i="62"/>
  <c r="FS118" i="62"/>
  <c r="O120" i="62"/>
  <c r="WG116" i="62"/>
  <c r="TE112" i="62"/>
  <c r="MQ111" i="62"/>
  <c r="Y119" i="62"/>
  <c r="KI113" i="62"/>
  <c r="CG121" i="62"/>
  <c r="FS114" i="62"/>
  <c r="NK114" i="62"/>
  <c r="FS115" i="62"/>
  <c r="WM134" i="62"/>
  <c r="VC120" i="62"/>
  <c r="OY116" i="62"/>
  <c r="IU116" i="62"/>
  <c r="PI112" i="62"/>
  <c r="SK112" i="62"/>
  <c r="RQ111" i="62"/>
  <c r="NU111" i="62"/>
  <c r="OY117" i="62"/>
  <c r="DA119" i="62"/>
  <c r="TY113" i="62"/>
  <c r="EY113" i="62"/>
  <c r="MG121" i="62"/>
  <c r="OE121" i="62"/>
  <c r="VW92" i="62"/>
  <c r="GM92" i="62"/>
  <c r="FI92" i="62"/>
  <c r="OY92" i="62"/>
  <c r="PI114" i="62"/>
  <c r="EO114" i="62"/>
  <c r="JY114" i="62"/>
  <c r="IK114" i="62"/>
  <c r="TE115" i="62"/>
  <c r="MQ115" i="62"/>
  <c r="SU110" i="62"/>
  <c r="KI110" i="62"/>
  <c r="O118" i="62"/>
  <c r="VM118" i="62"/>
  <c r="WG120" i="62"/>
  <c r="TO120" i="62"/>
  <c r="RG120" i="62"/>
  <c r="DU120" i="62"/>
  <c r="UI116" i="62"/>
  <c r="RG116" i="62"/>
  <c r="PS116" i="62"/>
  <c r="JE116" i="62"/>
  <c r="MQ112" i="62"/>
  <c r="VW112" i="62"/>
  <c r="BW112" i="62"/>
  <c r="DU111" i="62"/>
  <c r="TO111" i="62"/>
  <c r="IU111" i="62"/>
  <c r="QM111" i="62"/>
  <c r="GW117" i="62"/>
  <c r="CG117" i="62"/>
  <c r="EO119" i="62"/>
  <c r="LW119" i="62"/>
  <c r="FS113" i="62"/>
  <c r="QM113" i="62"/>
  <c r="NK113" i="62"/>
  <c r="NA113" i="62"/>
  <c r="PS121" i="62"/>
  <c r="WG121" i="62"/>
  <c r="DA121" i="62"/>
  <c r="LM92" i="62"/>
  <c r="CQ92" i="62"/>
  <c r="LC92" i="62"/>
  <c r="MQ114" i="62"/>
  <c r="KI114" i="62"/>
  <c r="TO114" i="62"/>
  <c r="WN114" i="62"/>
  <c r="WN130" i="62" s="1"/>
  <c r="US114" i="62"/>
  <c r="CG114" i="62"/>
  <c r="DK114" i="62"/>
  <c r="HQ115" i="62"/>
  <c r="LM115" i="62"/>
  <c r="CQ115" i="62"/>
  <c r="SU115" i="62"/>
  <c r="US110" i="62"/>
  <c r="IK110" i="62"/>
  <c r="LC110" i="62"/>
  <c r="AI110" i="62"/>
  <c r="AS118" i="62"/>
  <c r="TO118" i="62"/>
  <c r="VW118" i="62"/>
  <c r="IK118" i="62"/>
  <c r="JO120" i="62"/>
  <c r="NU120" i="62"/>
  <c r="GM120" i="62"/>
  <c r="GC120" i="62"/>
  <c r="VM120" i="62"/>
  <c r="OO120" i="62"/>
  <c r="SU120" i="62"/>
  <c r="PS120" i="62"/>
  <c r="MQ116" i="62"/>
  <c r="JY116" i="62"/>
  <c r="RQ116" i="62"/>
  <c r="CQ116" i="62"/>
  <c r="DU116" i="62"/>
  <c r="BW116" i="62"/>
  <c r="DA116" i="62"/>
  <c r="QC112" i="62"/>
  <c r="NA112" i="62"/>
  <c r="EE112" i="62"/>
  <c r="GW112" i="62"/>
  <c r="VM112" i="62"/>
  <c r="SA112" i="62"/>
  <c r="IA112" i="62"/>
  <c r="JE112" i="62"/>
  <c r="IK111" i="62"/>
  <c r="KS111" i="62"/>
  <c r="SA111" i="62"/>
  <c r="SK111" i="62"/>
  <c r="GW111" i="62"/>
  <c r="O111" i="62"/>
  <c r="EY111" i="62"/>
  <c r="BC117" i="62"/>
  <c r="DA117" i="62"/>
  <c r="PS117" i="62"/>
  <c r="LW117" i="62"/>
  <c r="FI119" i="62"/>
  <c r="OY119" i="62"/>
  <c r="FS119" i="62"/>
  <c r="LC119" i="62"/>
  <c r="DK113" i="62"/>
  <c r="US113" i="62"/>
  <c r="WN113" i="62"/>
  <c r="WN129" i="62" s="1"/>
  <c r="VW113" i="62"/>
  <c r="HG113" i="62"/>
  <c r="CQ113" i="62"/>
  <c r="OE113" i="62"/>
  <c r="PI121" i="62"/>
  <c r="JE121" i="62"/>
  <c r="TY121" i="62"/>
  <c r="QC121" i="62"/>
  <c r="JY121" i="62"/>
  <c r="FS121" i="62"/>
  <c r="HG121" i="62"/>
  <c r="NA121" i="62"/>
  <c r="WN92" i="62"/>
  <c r="WN91" i="62" s="1"/>
  <c r="WM130" i="62"/>
  <c r="VC114" i="62"/>
  <c r="SA114" i="62"/>
  <c r="RQ114" i="62"/>
  <c r="AS114" i="62"/>
  <c r="HQ114" i="62"/>
  <c r="CQ114" i="62"/>
  <c r="IU114" i="62"/>
  <c r="RG114" i="62"/>
  <c r="OY114" i="62"/>
  <c r="MG114" i="62"/>
  <c r="LW114" i="62"/>
  <c r="FI114" i="62"/>
  <c r="O114" i="62"/>
  <c r="NA115" i="62"/>
  <c r="US115" i="62"/>
  <c r="NU115" i="62"/>
  <c r="DU115" i="62"/>
  <c r="VW115" i="62"/>
  <c r="BW115" i="62"/>
  <c r="LC115" i="62"/>
  <c r="VC110" i="62"/>
  <c r="UI110" i="62"/>
  <c r="CG110" i="62"/>
  <c r="DK110" i="62"/>
  <c r="LM110" i="62"/>
  <c r="KS110" i="62"/>
  <c r="GC110" i="62"/>
  <c r="AI118" i="62"/>
  <c r="KS118" i="62"/>
  <c r="QM118" i="62"/>
  <c r="JY118" i="62"/>
  <c r="GC118" i="62"/>
  <c r="NK118" i="62"/>
  <c r="LW118" i="62"/>
  <c r="WM136" i="62"/>
  <c r="LW120" i="62"/>
  <c r="NA120" i="62"/>
  <c r="QW120" i="62"/>
  <c r="DK120" i="62"/>
  <c r="NK120" i="62"/>
  <c r="DA120" i="62"/>
  <c r="JE120" i="62"/>
  <c r="OE120" i="62"/>
  <c r="PI120" i="62"/>
  <c r="LM120" i="62"/>
  <c r="AI120" i="62"/>
  <c r="HG120" i="62"/>
  <c r="Y120" i="62"/>
  <c r="GW120" i="62"/>
  <c r="VC116" i="62"/>
  <c r="US116" i="62"/>
  <c r="QW116" i="62"/>
  <c r="OO116" i="62"/>
  <c r="BC116" i="62"/>
  <c r="KS116" i="62"/>
  <c r="KI116" i="62"/>
  <c r="FS116" i="62"/>
  <c r="Y116" i="62"/>
  <c r="GW116" i="62"/>
  <c r="LW116" i="62"/>
  <c r="EY116" i="62"/>
  <c r="TO116" i="62"/>
  <c r="GC116" i="62"/>
  <c r="BC112" i="62"/>
  <c r="VC112" i="62"/>
  <c r="US112" i="62"/>
  <c r="AI112" i="62"/>
  <c r="HG112" i="62"/>
  <c r="DU112" i="62"/>
  <c r="PS112" i="62"/>
  <c r="OE112" i="62"/>
  <c r="NU112" i="62"/>
  <c r="LM112" i="62"/>
  <c r="LC112" i="62"/>
  <c r="EY112" i="62"/>
  <c r="TY112" i="62"/>
  <c r="GC112" i="62"/>
  <c r="VM111" i="62"/>
  <c r="VC111" i="62"/>
  <c r="TE111" i="62"/>
  <c r="FS111" i="62"/>
  <c r="GM111" i="62"/>
  <c r="OE111" i="62"/>
  <c r="FI111" i="62"/>
  <c r="QC111" i="62"/>
  <c r="AI111" i="62"/>
  <c r="PS111" i="62"/>
  <c r="AS111" i="62"/>
  <c r="NA111" i="62"/>
  <c r="HQ111" i="62"/>
  <c r="MG111" i="62"/>
  <c r="Y117" i="62"/>
  <c r="DU117" i="62"/>
  <c r="IA117" i="62"/>
  <c r="QW117" i="62"/>
  <c r="JY117" i="62"/>
  <c r="NK117" i="62"/>
  <c r="HQ117" i="62"/>
  <c r="O119" i="62"/>
  <c r="SU119" i="62"/>
  <c r="TO119" i="62"/>
  <c r="KS119" i="62"/>
  <c r="TY119" i="62"/>
  <c r="GC119" i="62"/>
  <c r="WM137" i="62"/>
  <c r="SA113" i="62"/>
  <c r="GC113" i="62"/>
  <c r="DU113" i="62"/>
  <c r="TO113" i="62"/>
  <c r="CG113" i="62"/>
  <c r="SK113" i="62"/>
  <c r="MQ113" i="62"/>
  <c r="BC113" i="62"/>
  <c r="VM113" i="62"/>
  <c r="JE113" i="62"/>
  <c r="GW113" i="62"/>
  <c r="O113" i="62"/>
  <c r="VC113" i="62"/>
  <c r="RQ113" i="62"/>
  <c r="LC121" i="62"/>
  <c r="VC121" i="62"/>
  <c r="EE121" i="62"/>
  <c r="GW121" i="62"/>
  <c r="CQ121" i="62"/>
  <c r="LW121" i="62"/>
  <c r="RG121" i="62"/>
  <c r="LM121" i="62"/>
  <c r="DK121" i="62"/>
  <c r="EY121" i="62"/>
  <c r="GM121" i="62"/>
  <c r="IA121" i="62"/>
  <c r="QW121" i="62"/>
  <c r="RQ121" i="62"/>
  <c r="CG92" i="62"/>
  <c r="IK92" i="62"/>
  <c r="OO92" i="62"/>
  <c r="US92" i="62"/>
  <c r="IU92" i="62"/>
  <c r="VC92" i="62"/>
  <c r="WG117" i="62"/>
  <c r="QC117" i="62"/>
  <c r="MG117" i="62"/>
  <c r="FS117" i="62"/>
  <c r="HG117" i="62"/>
  <c r="AI117" i="62"/>
  <c r="CQ117" i="62"/>
  <c r="JO117" i="62"/>
  <c r="NU117" i="62"/>
  <c r="JE117" i="62"/>
  <c r="FI117" i="62"/>
  <c r="VC117" i="62"/>
  <c r="EO117" i="62"/>
  <c r="LM117" i="62"/>
  <c r="LC117" i="62"/>
  <c r="DK115" i="62"/>
  <c r="Y115" i="62"/>
  <c r="VC115" i="62"/>
  <c r="JO115" i="62"/>
  <c r="OE115" i="62"/>
  <c r="EE115" i="62"/>
  <c r="UI115" i="62"/>
  <c r="JE115" i="62"/>
  <c r="AI115" i="62"/>
  <c r="CG115" i="62"/>
  <c r="OO115" i="62"/>
  <c r="LW115" i="62"/>
  <c r="BC115" i="62"/>
  <c r="O115" i="62"/>
  <c r="TE110" i="62"/>
  <c r="EE110" i="62"/>
  <c r="JE110" i="62"/>
  <c r="DA110" i="62"/>
  <c r="RG110" i="62"/>
  <c r="RQ110" i="62"/>
  <c r="SA110" i="62"/>
  <c r="SK110" i="62"/>
  <c r="GM110" i="62"/>
  <c r="O110" i="62"/>
  <c r="FI110" i="62"/>
  <c r="LW110" i="62"/>
  <c r="MG110" i="62"/>
  <c r="MQ110" i="62"/>
  <c r="NA110" i="62"/>
  <c r="OO119" i="62"/>
  <c r="PI119" i="62"/>
  <c r="WG119" i="62"/>
  <c r="IU119" i="62"/>
  <c r="DU119" i="62"/>
  <c r="UI119" i="62"/>
  <c r="JE119" i="62"/>
  <c r="NA119" i="62"/>
  <c r="JY119" i="62"/>
  <c r="OE119" i="62"/>
  <c r="GM119" i="62"/>
  <c r="CG119" i="62"/>
  <c r="DK119" i="62"/>
  <c r="IK119" i="62"/>
  <c r="BC119" i="62"/>
  <c r="BC118" i="62"/>
  <c r="FI118" i="62"/>
  <c r="QW118" i="62"/>
  <c r="PS118" i="62"/>
  <c r="JO118" i="62"/>
  <c r="RG118" i="62"/>
  <c r="US118" i="62"/>
  <c r="UI118" i="62"/>
  <c r="MQ118" i="62"/>
  <c r="NU118" i="62"/>
  <c r="Y118" i="62"/>
  <c r="VC118" i="62"/>
  <c r="WG118" i="62"/>
  <c r="HQ118" i="62"/>
  <c r="HG118" i="62"/>
  <c r="UI120" i="62"/>
  <c r="IK120" i="62"/>
  <c r="FI120" i="62"/>
  <c r="CG120" i="62"/>
  <c r="US120" i="62"/>
  <c r="IU120" i="62"/>
  <c r="FS120" i="62"/>
  <c r="CQ120" i="62"/>
  <c r="KS120" i="62"/>
  <c r="SK120" i="62"/>
  <c r="QC120" i="62"/>
  <c r="KI120" i="62"/>
  <c r="JY120" i="62"/>
  <c r="MQ120" i="62"/>
  <c r="OY120" i="62"/>
  <c r="TE120" i="62"/>
  <c r="HQ120" i="62"/>
  <c r="EO120" i="62"/>
  <c r="AS120" i="62"/>
  <c r="TY120" i="62"/>
  <c r="IA120" i="62"/>
  <c r="EY120" i="62"/>
  <c r="BW120" i="62"/>
  <c r="MG120" i="62"/>
  <c r="QM120" i="62"/>
  <c r="RQ120" i="62"/>
  <c r="SA120" i="62"/>
  <c r="LC120" i="62"/>
  <c r="BC120" i="62"/>
  <c r="VW120" i="62"/>
  <c r="TE116" i="62"/>
  <c r="HQ116" i="62"/>
  <c r="EO116" i="62"/>
  <c r="AS116" i="62"/>
  <c r="NK116" i="62"/>
  <c r="GM116" i="62"/>
  <c r="DK116" i="62"/>
  <c r="O116" i="62"/>
  <c r="TY116" i="62"/>
  <c r="IK116" i="62"/>
  <c r="FI116" i="62"/>
  <c r="CG116" i="62"/>
  <c r="SU116" i="62"/>
  <c r="HG116" i="62"/>
  <c r="EE116" i="62"/>
  <c r="AI116" i="62"/>
  <c r="NU116" i="62"/>
  <c r="VW116" i="62"/>
  <c r="OE116" i="62"/>
  <c r="PI116" i="62"/>
  <c r="QC116" i="62"/>
  <c r="LC116" i="62"/>
  <c r="SA116" i="62"/>
  <c r="NA116" i="62"/>
  <c r="VM116" i="62"/>
  <c r="MG116" i="62"/>
  <c r="JO116" i="62"/>
  <c r="QM116" i="62"/>
  <c r="LM116" i="62"/>
  <c r="SK116" i="62"/>
  <c r="JO113" i="62"/>
  <c r="OY113" i="62"/>
  <c r="NU113" i="62"/>
  <c r="QW113" i="62"/>
  <c r="FI113" i="62"/>
  <c r="HQ113" i="62"/>
  <c r="IU113" i="62"/>
  <c r="SU113" i="62"/>
  <c r="AI113" i="62"/>
  <c r="EE113" i="62"/>
  <c r="DA113" i="62"/>
  <c r="BW113" i="62"/>
  <c r="LC113" i="62"/>
  <c r="PI113" i="62"/>
  <c r="WG113" i="62"/>
  <c r="RG113" i="62"/>
  <c r="QC113" i="62"/>
  <c r="LW113" i="62"/>
  <c r="MG113" i="62"/>
  <c r="IK113" i="62"/>
  <c r="PS113" i="62"/>
  <c r="EO113" i="62"/>
  <c r="GM113" i="62"/>
  <c r="TE113" i="62"/>
  <c r="AS113" i="62"/>
  <c r="UI113" i="62"/>
  <c r="IA113" i="62"/>
  <c r="JY113" i="62"/>
  <c r="LM113" i="62"/>
  <c r="Y113" i="62"/>
  <c r="JO121" i="62"/>
  <c r="OY121" i="62"/>
  <c r="NU121" i="62"/>
  <c r="BC121" i="62"/>
  <c r="IU121" i="62"/>
  <c r="SU121" i="62"/>
  <c r="IK121" i="62"/>
  <c r="UI121" i="62"/>
  <c r="GC121" i="62"/>
  <c r="US121" i="62"/>
  <c r="HQ121" i="62"/>
  <c r="TO121" i="62"/>
  <c r="EO121" i="62"/>
  <c r="SA121" i="62"/>
  <c r="OO121" i="62"/>
  <c r="VW121" i="62"/>
  <c r="MQ121" i="62"/>
  <c r="QM121" i="62"/>
  <c r="SK121" i="62"/>
  <c r="WN121" i="62"/>
  <c r="WN137" i="62" s="1"/>
  <c r="AS121" i="62"/>
  <c r="BW121" i="62"/>
  <c r="O121" i="62"/>
  <c r="FI121" i="62"/>
  <c r="TE121" i="62"/>
  <c r="DU121" i="62"/>
  <c r="NK121" i="62"/>
  <c r="VM121" i="62"/>
  <c r="KI121" i="62"/>
  <c r="Y121" i="62"/>
  <c r="TO112" i="62"/>
  <c r="HQ112" i="62"/>
  <c r="EO112" i="62"/>
  <c r="AS112" i="62"/>
  <c r="NK112" i="62"/>
  <c r="GM112" i="62"/>
  <c r="DK112" i="62"/>
  <c r="O112" i="62"/>
  <c r="OO112" i="62"/>
  <c r="WG112" i="62"/>
  <c r="OY112" i="62"/>
  <c r="KI112" i="62"/>
  <c r="RG112" i="62"/>
  <c r="KS112" i="62"/>
  <c r="RQ112" i="62"/>
  <c r="WN112" i="62"/>
  <c r="WN128" i="62" s="1"/>
  <c r="IK112" i="62"/>
  <c r="FI112" i="62"/>
  <c r="CG112" i="62"/>
  <c r="IU112" i="62"/>
  <c r="FS112" i="62"/>
  <c r="CQ112" i="62"/>
  <c r="JO112" i="62"/>
  <c r="QM112" i="62"/>
  <c r="JY112" i="62"/>
  <c r="QW112" i="62"/>
  <c r="LW112" i="62"/>
  <c r="SU112" i="62"/>
  <c r="MG112" i="62"/>
  <c r="UI112" i="62"/>
  <c r="US111" i="62"/>
  <c r="JE111" i="62"/>
  <c r="OY111" i="62"/>
  <c r="Y111" i="62"/>
  <c r="LW111" i="62"/>
  <c r="DA111" i="62"/>
  <c r="EO111" i="62"/>
  <c r="LC111" i="62"/>
  <c r="WG111" i="62"/>
  <c r="KI111" i="62"/>
  <c r="CQ111" i="62"/>
  <c r="EE111" i="62"/>
  <c r="DK111" i="62"/>
  <c r="UI111" i="62"/>
  <c r="TY111" i="62"/>
  <c r="SU111" i="62"/>
  <c r="OO111" i="62"/>
  <c r="RG111" i="62"/>
  <c r="IA111" i="62"/>
  <c r="QW111" i="62"/>
  <c r="BC111" i="62"/>
  <c r="NK111" i="62"/>
  <c r="JY111" i="62"/>
  <c r="JO111" i="62"/>
  <c r="VW111" i="62"/>
  <c r="PI111" i="62"/>
  <c r="CG111" i="62"/>
  <c r="GC111" i="62"/>
  <c r="HG111" i="62"/>
  <c r="WN111" i="62"/>
  <c r="WN127" i="62" s="1"/>
  <c r="DU92" i="62"/>
  <c r="GW92" i="62"/>
  <c r="JY92" i="62"/>
  <c r="NA92" i="62"/>
  <c r="QC92" i="62"/>
  <c r="TE92" i="62"/>
  <c r="WG92" i="62"/>
  <c r="FS92" i="62"/>
  <c r="LW92" i="62"/>
  <c r="SA92" i="62"/>
  <c r="EY92" i="62"/>
  <c r="RG92" i="62"/>
  <c r="JO92" i="62"/>
  <c r="MQ92" i="62"/>
  <c r="Y92" i="62"/>
  <c r="TY114" i="62"/>
  <c r="KS117" i="62"/>
  <c r="SA115" i="62"/>
  <c r="WN110" i="62"/>
  <c r="WN126" i="62" s="1"/>
  <c r="MG119" i="62"/>
  <c r="BC92" i="62"/>
  <c r="DA92" i="62"/>
  <c r="EO92" i="62"/>
  <c r="GC92" i="62"/>
  <c r="HQ92" i="62"/>
  <c r="JE92" i="62"/>
  <c r="KS92" i="62"/>
  <c r="MG92" i="62"/>
  <c r="NU92" i="62"/>
  <c r="PI92" i="62"/>
  <c r="QW92" i="62"/>
  <c r="SK92" i="62"/>
  <c r="TY92" i="62"/>
  <c r="VM92" i="62"/>
  <c r="AS92" i="62"/>
  <c r="EE92" i="62"/>
  <c r="HG92" i="62"/>
  <c r="KI92" i="62"/>
  <c r="NK92" i="62"/>
  <c r="QM92" i="62"/>
  <c r="TO92" i="62"/>
  <c r="BW92" i="62"/>
  <c r="IA92" i="62"/>
  <c r="OE92" i="62"/>
  <c r="UI92" i="62"/>
  <c r="DK92" i="62"/>
  <c r="PS92" i="62"/>
  <c r="SU92" i="62"/>
  <c r="SU114" i="62"/>
  <c r="LM114" i="62"/>
  <c r="QW114" i="62"/>
  <c r="JO114" i="62"/>
  <c r="OO114" i="62"/>
  <c r="VW114" i="62"/>
  <c r="OE114" i="62"/>
  <c r="WG114" i="62"/>
  <c r="DA114" i="62"/>
  <c r="GC114" i="62"/>
  <c r="JE114" i="62"/>
  <c r="AI114" i="62"/>
  <c r="EE114" i="62"/>
  <c r="HG114" i="62"/>
  <c r="TE114" i="62"/>
  <c r="VM114" i="62"/>
  <c r="NU114" i="62"/>
  <c r="SK114" i="62"/>
  <c r="LC114" i="62"/>
  <c r="QM114" i="62"/>
  <c r="BC114" i="62"/>
  <c r="QC114" i="62"/>
  <c r="NA114" i="62"/>
  <c r="DU114" i="62"/>
  <c r="GW114" i="62"/>
  <c r="PS114" i="62"/>
  <c r="BW114" i="62"/>
  <c r="EY114" i="62"/>
  <c r="IA114" i="62"/>
  <c r="SK115" i="62"/>
  <c r="GC115" i="62"/>
  <c r="EY115" i="62"/>
  <c r="GM115" i="62"/>
  <c r="PS115" i="62"/>
  <c r="OY115" i="62"/>
  <c r="QM115" i="62"/>
  <c r="VM115" i="62"/>
  <c r="KS115" i="62"/>
  <c r="TO115" i="62"/>
  <c r="HG115" i="62"/>
  <c r="KI115" i="62"/>
  <c r="IU115" i="62"/>
  <c r="DA115" i="62"/>
  <c r="QC115" i="62"/>
  <c r="TY115" i="62"/>
  <c r="AS115" i="62"/>
  <c r="IA115" i="62"/>
  <c r="FI115" i="62"/>
  <c r="RG115" i="62"/>
  <c r="WG115" i="62"/>
  <c r="MG115" i="62"/>
  <c r="JY115" i="62"/>
  <c r="IK115" i="62"/>
  <c r="EO115" i="62"/>
  <c r="PI115" i="62"/>
  <c r="NK115" i="62"/>
  <c r="WN115" i="62"/>
  <c r="WN131" i="62" s="1"/>
  <c r="RQ115" i="62"/>
  <c r="QW110" i="62"/>
  <c r="JY110" i="62"/>
  <c r="QM110" i="62"/>
  <c r="JO110" i="62"/>
  <c r="QC110" i="62"/>
  <c r="BC110" i="62"/>
  <c r="PI110" i="62"/>
  <c r="Y110" i="62"/>
  <c r="DU110" i="62"/>
  <c r="GW110" i="62"/>
  <c r="PS110" i="62"/>
  <c r="BW110" i="62"/>
  <c r="EY110" i="62"/>
  <c r="IA110" i="62"/>
  <c r="TY110" i="62"/>
  <c r="OY110" i="62"/>
  <c r="WG110" i="62"/>
  <c r="OO110" i="62"/>
  <c r="VW110" i="62"/>
  <c r="OE110" i="62"/>
  <c r="VM110" i="62"/>
  <c r="NU110" i="62"/>
  <c r="AS110" i="62"/>
  <c r="EO110" i="62"/>
  <c r="HQ110" i="62"/>
  <c r="TO110" i="62"/>
  <c r="CQ110" i="62"/>
  <c r="FS110" i="62"/>
  <c r="IU110" i="62"/>
  <c r="SU118" i="62"/>
  <c r="EE118" i="62"/>
  <c r="TE118" i="62"/>
  <c r="EO118" i="62"/>
  <c r="QC118" i="62"/>
  <c r="RQ118" i="62"/>
  <c r="SA118" i="62"/>
  <c r="GM118" i="62"/>
  <c r="GW118" i="62"/>
  <c r="NA118" i="62"/>
  <c r="PI118" i="62"/>
  <c r="LC118" i="62"/>
  <c r="TY118" i="62"/>
  <c r="IA118" i="62"/>
  <c r="CG118" i="62"/>
  <c r="IU118" i="62"/>
  <c r="CQ118" i="62"/>
  <c r="JE118" i="62"/>
  <c r="DA118" i="62"/>
  <c r="MG118" i="62"/>
  <c r="SK118" i="62"/>
  <c r="KI118" i="62"/>
  <c r="DK118" i="62"/>
  <c r="DU118" i="62"/>
  <c r="LM118" i="62"/>
  <c r="OE118" i="62"/>
  <c r="EY118" i="62"/>
  <c r="OO118" i="62"/>
  <c r="BW118" i="62"/>
  <c r="OY118" i="62"/>
  <c r="SA117" i="62"/>
  <c r="VM117" i="62"/>
  <c r="PI117" i="62"/>
  <c r="GM117" i="62"/>
  <c r="EY117" i="62"/>
  <c r="UI117" i="62"/>
  <c r="SU117" i="62"/>
  <c r="DK117" i="62"/>
  <c r="TY117" i="62"/>
  <c r="EE117" i="62"/>
  <c r="AS117" i="62"/>
  <c r="WN117" i="62"/>
  <c r="WN133" i="62" s="1"/>
  <c r="OE117" i="62"/>
  <c r="RQ117" i="62"/>
  <c r="NA117" i="62"/>
  <c r="KI117" i="62"/>
  <c r="OO117" i="62"/>
  <c r="IU117" i="62"/>
  <c r="O117" i="62"/>
  <c r="IK117" i="62"/>
  <c r="BW117" i="62"/>
  <c r="TE117" i="62"/>
  <c r="US117" i="62"/>
  <c r="GC117" i="62"/>
  <c r="TO117" i="62"/>
  <c r="SK117" i="62"/>
  <c r="QM117" i="62"/>
  <c r="MQ117" i="62"/>
  <c r="VW117" i="62"/>
  <c r="SK119" i="62"/>
  <c r="QC119" i="62"/>
  <c r="GW119" i="62"/>
  <c r="EY119" i="62"/>
  <c r="AI119" i="62"/>
  <c r="AS119" i="62"/>
  <c r="NK119" i="62"/>
  <c r="BW119" i="62"/>
  <c r="TE119" i="62"/>
  <c r="CQ119" i="62"/>
  <c r="QW119" i="62"/>
  <c r="RQ119" i="62"/>
  <c r="KI119" i="62"/>
  <c r="SA119" i="62"/>
  <c r="JO119" i="62"/>
  <c r="VW119" i="62"/>
  <c r="HQ119" i="62"/>
  <c r="PS119" i="62"/>
  <c r="US119" i="62"/>
  <c r="HG119" i="62"/>
  <c r="VC119" i="62"/>
  <c r="IA119" i="62"/>
  <c r="EE119" i="62"/>
  <c r="WN119" i="62"/>
  <c r="WN135" i="62" s="1"/>
  <c r="QM119" i="62"/>
  <c r="NU119" i="62"/>
  <c r="RG119" i="62"/>
  <c r="LM119" i="62"/>
  <c r="VM119" i="62"/>
  <c r="WM109" i="62"/>
  <c r="Y114" i="62"/>
  <c r="WM133" i="62"/>
  <c r="BM133" i="62" s="1"/>
  <c r="WM131" i="62"/>
  <c r="BM131" i="62" s="1"/>
  <c r="WM126" i="62"/>
  <c r="BM126" i="62" s="1"/>
  <c r="WM135" i="62"/>
  <c r="BM135" i="62" s="1"/>
  <c r="WM132" i="62"/>
  <c r="BM132" i="62" s="1"/>
  <c r="WM129" i="62"/>
  <c r="BM129" i="62" s="1"/>
  <c r="Y112" i="62"/>
  <c r="WM127" i="62"/>
  <c r="BM127" i="62" s="1"/>
  <c r="WP107" i="62"/>
  <c r="FI123" i="62"/>
  <c r="NK123" i="62"/>
  <c r="IK123" i="62"/>
  <c r="WN123" i="62"/>
  <c r="WP123" i="62" s="1"/>
  <c r="OY123" i="62"/>
  <c r="JO123" i="62"/>
  <c r="LC123" i="62"/>
  <c r="JY123" i="62"/>
  <c r="NU123" i="62"/>
  <c r="NA123" i="62"/>
  <c r="WG123" i="62"/>
  <c r="JE123" i="62"/>
  <c r="RG123" i="62"/>
  <c r="KI123" i="62"/>
  <c r="Y123" i="62"/>
  <c r="GW123" i="62"/>
  <c r="PS123" i="62"/>
  <c r="DK123" i="62"/>
  <c r="DU123" i="62"/>
  <c r="MG123" i="62"/>
  <c r="SK123" i="62"/>
  <c r="GM123" i="62"/>
  <c r="HQ123" i="62"/>
  <c r="SA123" i="62"/>
  <c r="LM123" i="62"/>
  <c r="UI123" i="62"/>
  <c r="BW123" i="62"/>
  <c r="EO123" i="62"/>
  <c r="RQ123" i="62"/>
  <c r="DA123" i="62"/>
  <c r="OO123" i="62"/>
  <c r="US123" i="62"/>
  <c r="QM123" i="62"/>
  <c r="QC123" i="62"/>
  <c r="TY123" i="62"/>
  <c r="MQ123" i="62"/>
  <c r="VM123" i="62"/>
  <c r="AI123" i="62"/>
  <c r="IA123" i="62"/>
  <c r="TE123" i="62"/>
  <c r="VW123" i="62"/>
  <c r="EY123" i="62"/>
  <c r="BC123" i="62"/>
  <c r="OE123" i="62"/>
  <c r="EE123" i="62"/>
  <c r="GC123" i="62"/>
  <c r="SU123" i="62"/>
  <c r="VC123" i="62"/>
  <c r="IU123" i="62"/>
  <c r="QW123" i="62"/>
  <c r="FS123" i="62"/>
  <c r="TO123" i="62"/>
  <c r="KS123" i="62"/>
  <c r="PI123" i="62"/>
  <c r="CG123" i="62"/>
  <c r="LW123" i="62"/>
  <c r="CQ123" i="62"/>
  <c r="AS123" i="62"/>
  <c r="HG123" i="62"/>
  <c r="V108" i="62"/>
  <c r="J10" i="62"/>
  <c r="F10" i="62"/>
  <c r="F237" i="157" l="1"/>
  <c r="G443" i="157"/>
  <c r="G233" i="157" s="1"/>
  <c r="F227" i="157"/>
  <c r="G439" i="157"/>
  <c r="G229" i="157" s="1"/>
  <c r="H445" i="157"/>
  <c r="H235" i="157" s="1"/>
  <c r="F229" i="157"/>
  <c r="G441" i="157"/>
  <c r="G231" i="157" s="1"/>
  <c r="F235" i="157"/>
  <c r="F238" i="157"/>
  <c r="G437" i="157"/>
  <c r="G227" i="157" s="1"/>
  <c r="F232" i="157"/>
  <c r="H441" i="157"/>
  <c r="H231" i="157" s="1"/>
  <c r="G440" i="157"/>
  <c r="G230" i="157" s="1"/>
  <c r="H444" i="157"/>
  <c r="H234" i="157" s="1"/>
  <c r="F233" i="157"/>
  <c r="F230" i="157"/>
  <c r="F234" i="157"/>
  <c r="G447" i="157"/>
  <c r="G237" i="157" s="1"/>
  <c r="H438" i="157"/>
  <c r="H228" i="157" s="1"/>
  <c r="H446" i="157"/>
  <c r="H236" i="157" s="1"/>
  <c r="F228" i="157"/>
  <c r="F236" i="157"/>
  <c r="H448" i="157"/>
  <c r="H238" i="157" s="1"/>
  <c r="AI130" i="62"/>
  <c r="BM130" i="62"/>
  <c r="F436" i="157"/>
  <c r="H436" i="157" s="1"/>
  <c r="H226" i="157" s="1"/>
  <c r="BM109" i="62"/>
  <c r="NA137" i="62"/>
  <c r="BM137" i="62"/>
  <c r="EO134" i="62"/>
  <c r="BM134" i="62"/>
  <c r="DK136" i="62"/>
  <c r="BM136" i="62"/>
  <c r="DA128" i="62"/>
  <c r="BM128" i="62"/>
  <c r="J13" i="62"/>
  <c r="J14" i="62"/>
  <c r="K14" i="62" s="1"/>
  <c r="J16" i="62"/>
  <c r="K16" i="62" s="1"/>
  <c r="J17" i="62"/>
  <c r="K17" i="62" s="1"/>
  <c r="K130" i="62" s="1"/>
  <c r="O130" i="62" s="1"/>
  <c r="J19" i="62"/>
  <c r="K19" i="62" s="1"/>
  <c r="J21" i="62"/>
  <c r="K21" i="62" s="1"/>
  <c r="J22" i="62"/>
  <c r="K22" i="62" s="1"/>
  <c r="J23" i="62"/>
  <c r="K23" i="62" s="1"/>
  <c r="J24" i="62"/>
  <c r="K24" i="62" s="1"/>
  <c r="J25" i="62"/>
  <c r="K25" i="62" s="1"/>
  <c r="K138" i="62" s="1"/>
  <c r="O138" i="62" s="1"/>
  <c r="J12" i="62"/>
  <c r="J15" i="62"/>
  <c r="J18" i="62"/>
  <c r="K18" i="62" s="1"/>
  <c r="K131" i="62" s="1"/>
  <c r="O131" i="62" s="1"/>
  <c r="J20" i="62"/>
  <c r="K20" i="62" s="1"/>
  <c r="JO128" i="62"/>
  <c r="IK134" i="62"/>
  <c r="VC128" i="62"/>
  <c r="QC128" i="62"/>
  <c r="KI134" i="62"/>
  <c r="GM128" i="62"/>
  <c r="FI128" i="62"/>
  <c r="NA128" i="62"/>
  <c r="QM128" i="62"/>
  <c r="FI137" i="62"/>
  <c r="LW134" i="62"/>
  <c r="VW130" i="62"/>
  <c r="IU128" i="62"/>
  <c r="AS128" i="62"/>
  <c r="OO128" i="62"/>
  <c r="NK128" i="62"/>
  <c r="IK128" i="62"/>
  <c r="PI128" i="62"/>
  <c r="RG128" i="62"/>
  <c r="MG134" i="62"/>
  <c r="MQ134" i="62"/>
  <c r="BW134" i="62"/>
  <c r="TY134" i="62"/>
  <c r="JE130" i="62"/>
  <c r="GW128" i="62"/>
  <c r="LC128" i="62"/>
  <c r="UI128" i="62"/>
  <c r="EY128" i="62"/>
  <c r="HG128" i="62"/>
  <c r="LW128" i="62"/>
  <c r="KI128" i="62"/>
  <c r="SK128" i="62"/>
  <c r="HQ128" i="62"/>
  <c r="VW128" i="62"/>
  <c r="DK128" i="62"/>
  <c r="CG128" i="62"/>
  <c r="MQ128" i="62"/>
  <c r="SU128" i="62"/>
  <c r="UI136" i="62"/>
  <c r="OY134" i="62"/>
  <c r="GW134" i="62"/>
  <c r="GC134" i="62"/>
  <c r="TO134" i="62"/>
  <c r="JY134" i="62"/>
  <c r="DK134" i="62"/>
  <c r="GM134" i="62"/>
  <c r="OE130" i="62"/>
  <c r="RQ130" i="62"/>
  <c r="JE128" i="62"/>
  <c r="Y128" i="62"/>
  <c r="CQ128" i="62"/>
  <c r="LM128" i="62"/>
  <c r="KS128" i="62"/>
  <c r="US128" i="62"/>
  <c r="VM128" i="62"/>
  <c r="TO128" i="62"/>
  <c r="TY128" i="62"/>
  <c r="AI128" i="62"/>
  <c r="OY128" i="62"/>
  <c r="OE128" i="62"/>
  <c r="JY128" i="62"/>
  <c r="BC128" i="62"/>
  <c r="GC128" i="62"/>
  <c r="PS128" i="62"/>
  <c r="RQ128" i="62"/>
  <c r="MG128" i="62"/>
  <c r="IA128" i="62"/>
  <c r="TE128" i="62"/>
  <c r="QW128" i="62"/>
  <c r="EO128" i="62"/>
  <c r="FS128" i="62"/>
  <c r="NU128" i="62"/>
  <c r="WG128" i="62"/>
  <c r="DU128" i="62"/>
  <c r="EE128" i="62"/>
  <c r="SA128" i="62"/>
  <c r="BW128" i="62"/>
  <c r="WG109" i="62"/>
  <c r="RQ136" i="62"/>
  <c r="GC137" i="62"/>
  <c r="GW136" i="62"/>
  <c r="CG136" i="62"/>
  <c r="PI109" i="62"/>
  <c r="RQ137" i="62"/>
  <c r="VW134" i="62"/>
  <c r="LC134" i="62"/>
  <c r="JE134" i="62"/>
  <c r="TE134" i="62"/>
  <c r="KS134" i="62"/>
  <c r="HQ134" i="62"/>
  <c r="US134" i="62"/>
  <c r="SU134" i="62"/>
  <c r="OE134" i="62"/>
  <c r="CQ134" i="62"/>
  <c r="AI134" i="62"/>
  <c r="SA134" i="62"/>
  <c r="EY134" i="62"/>
  <c r="PI134" i="62"/>
  <c r="VC134" i="62"/>
  <c r="LC130" i="62"/>
  <c r="CQ130" i="62"/>
  <c r="OY130" i="62"/>
  <c r="NA134" i="62"/>
  <c r="NU134" i="62"/>
  <c r="BC134" i="62"/>
  <c r="IU134" i="62"/>
  <c r="IA134" i="62"/>
  <c r="HG134" i="62"/>
  <c r="NK134" i="62"/>
  <c r="QM134" i="62"/>
  <c r="QW134" i="62"/>
  <c r="DU134" i="62"/>
  <c r="FI134" i="62"/>
  <c r="JO134" i="62"/>
  <c r="QC134" i="62"/>
  <c r="UI134" i="62"/>
  <c r="SK134" i="62"/>
  <c r="LM134" i="62"/>
  <c r="OO134" i="62"/>
  <c r="RG134" i="62"/>
  <c r="DA134" i="62"/>
  <c r="Y134" i="62"/>
  <c r="AS134" i="62"/>
  <c r="CG134" i="62"/>
  <c r="RQ134" i="62"/>
  <c r="FS134" i="62"/>
  <c r="EE134" i="62"/>
  <c r="WG134" i="62"/>
  <c r="PS134" i="62"/>
  <c r="VM134" i="62"/>
  <c r="JY130" i="62"/>
  <c r="HG130" i="62"/>
  <c r="WG130" i="62"/>
  <c r="QW130" i="62"/>
  <c r="NA130" i="62"/>
  <c r="EO130" i="62"/>
  <c r="LW130" i="62"/>
  <c r="LC109" i="62"/>
  <c r="OE109" i="62"/>
  <c r="RG109" i="62"/>
  <c r="EE136" i="62"/>
  <c r="VW136" i="62"/>
  <c r="OE136" i="62"/>
  <c r="US109" i="62"/>
  <c r="QC109" i="62"/>
  <c r="JO109" i="62"/>
  <c r="DA137" i="62"/>
  <c r="NU137" i="62"/>
  <c r="Y137" i="62"/>
  <c r="BC137" i="62"/>
  <c r="FS136" i="62"/>
  <c r="WG136" i="62"/>
  <c r="DA136" i="62"/>
  <c r="PI136" i="62"/>
  <c r="PS136" i="62"/>
  <c r="IA136" i="62"/>
  <c r="BW136" i="62"/>
  <c r="NA109" i="62"/>
  <c r="TY109" i="62"/>
  <c r="BW109" i="62"/>
  <c r="HG109" i="62"/>
  <c r="IU109" i="62"/>
  <c r="NK109" i="62"/>
  <c r="CG109" i="62"/>
  <c r="BC109" i="62"/>
  <c r="FS137" i="62"/>
  <c r="EE137" i="62"/>
  <c r="QC137" i="62"/>
  <c r="BW137" i="62"/>
  <c r="UI137" i="62"/>
  <c r="WG137" i="62"/>
  <c r="QM137" i="62"/>
  <c r="DK130" i="62"/>
  <c r="CG130" i="62"/>
  <c r="GW130" i="62"/>
  <c r="UI130" i="62"/>
  <c r="HQ130" i="62"/>
  <c r="RG130" i="62"/>
  <c r="PS130" i="62"/>
  <c r="DA130" i="62"/>
  <c r="BW130" i="62"/>
  <c r="GM130" i="62"/>
  <c r="FI130" i="62"/>
  <c r="VM130" i="62"/>
  <c r="FS130" i="62"/>
  <c r="Y130" i="62"/>
  <c r="TO130" i="62"/>
  <c r="BC130" i="62"/>
  <c r="IU130" i="62"/>
  <c r="VC130" i="62"/>
  <c r="GC130" i="62"/>
  <c r="JO130" i="62"/>
  <c r="EY130" i="62"/>
  <c r="KI130" i="62"/>
  <c r="SU130" i="62"/>
  <c r="SA130" i="62"/>
  <c r="TY130" i="62"/>
  <c r="OO130" i="62"/>
  <c r="NU130" i="62"/>
  <c r="LM130" i="62"/>
  <c r="TE130" i="62"/>
  <c r="DU130" i="62"/>
  <c r="SK130" i="62"/>
  <c r="MG130" i="62"/>
  <c r="EE130" i="62"/>
  <c r="QC130" i="62"/>
  <c r="AS130" i="62"/>
  <c r="MQ130" i="62"/>
  <c r="NK130" i="62"/>
  <c r="IK130" i="62"/>
  <c r="QM130" i="62"/>
  <c r="PI130" i="62"/>
  <c r="IA130" i="62"/>
  <c r="US130" i="62"/>
  <c r="KS130" i="62"/>
  <c r="JO136" i="62"/>
  <c r="KS136" i="62"/>
  <c r="EY136" i="62"/>
  <c r="GM136" i="62"/>
  <c r="IK136" i="62"/>
  <c r="KI136" i="62"/>
  <c r="CQ136" i="62"/>
  <c r="QM136" i="62"/>
  <c r="OO136" i="62"/>
  <c r="VC136" i="62"/>
  <c r="TO136" i="62"/>
  <c r="OY136" i="62"/>
  <c r="NK136" i="62"/>
  <c r="SA136" i="62"/>
  <c r="LC136" i="62"/>
  <c r="WM125" i="62"/>
  <c r="QW109" i="62"/>
  <c r="JE109" i="62"/>
  <c r="MQ109" i="62"/>
  <c r="IK109" i="62"/>
  <c r="FS109" i="62"/>
  <c r="PS109" i="62"/>
  <c r="LM109" i="62"/>
  <c r="RQ109" i="62"/>
  <c r="DA109" i="62"/>
  <c r="DU109" i="62"/>
  <c r="AI109" i="62"/>
  <c r="SA109" i="62"/>
  <c r="EO109" i="62"/>
  <c r="KS109" i="62"/>
  <c r="EO137" i="62"/>
  <c r="VC137" i="62"/>
  <c r="HG137" i="62"/>
  <c r="AS137" i="62"/>
  <c r="PI137" i="62"/>
  <c r="LC137" i="62"/>
  <c r="OO137" i="62"/>
  <c r="OE137" i="62"/>
  <c r="HQ137" i="62"/>
  <c r="DK137" i="62"/>
  <c r="NK137" i="62"/>
  <c r="AI137" i="62"/>
  <c r="JY137" i="62"/>
  <c r="VW137" i="62"/>
  <c r="MG137" i="62"/>
  <c r="Y109" i="62"/>
  <c r="NA136" i="62"/>
  <c r="JY136" i="62"/>
  <c r="SK136" i="62"/>
  <c r="FI136" i="62"/>
  <c r="GC136" i="62"/>
  <c r="DU136" i="62"/>
  <c r="HQ136" i="62"/>
  <c r="RG136" i="62"/>
  <c r="QW136" i="62"/>
  <c r="JE136" i="62"/>
  <c r="TE136" i="62"/>
  <c r="LM136" i="62"/>
  <c r="AS136" i="62"/>
  <c r="EO136" i="62"/>
  <c r="MG136" i="62"/>
  <c r="MQ136" i="62"/>
  <c r="NU136" i="62"/>
  <c r="BC136" i="62"/>
  <c r="US136" i="62"/>
  <c r="TY136" i="62"/>
  <c r="SU136" i="62"/>
  <c r="VM136" i="62"/>
  <c r="QC136" i="62"/>
  <c r="IU136" i="62"/>
  <c r="HG136" i="62"/>
  <c r="LW136" i="62"/>
  <c r="Y136" i="62"/>
  <c r="AI136" i="62"/>
  <c r="KI109" i="62"/>
  <c r="NU109" i="62"/>
  <c r="JY109" i="62"/>
  <c r="VM109" i="62"/>
  <c r="EY109" i="62"/>
  <c r="EE109" i="62"/>
  <c r="GC109" i="62"/>
  <c r="UI109" i="62"/>
  <c r="CQ109" i="62"/>
  <c r="TE109" i="62"/>
  <c r="VC109" i="62"/>
  <c r="FI109" i="62"/>
  <c r="AS109" i="62"/>
  <c r="SU109" i="62"/>
  <c r="OO109" i="62"/>
  <c r="LW109" i="62"/>
  <c r="MG109" i="62"/>
  <c r="HQ109" i="62"/>
  <c r="IA109" i="62"/>
  <c r="TO109" i="62"/>
  <c r="VW109" i="62"/>
  <c r="GW109" i="62"/>
  <c r="GM109" i="62"/>
  <c r="OY109" i="62"/>
  <c r="DK109" i="62"/>
  <c r="O109" i="62"/>
  <c r="WN109" i="62"/>
  <c r="WN125" i="62" s="1"/>
  <c r="WN124" i="62" s="1"/>
  <c r="SK109" i="62"/>
  <c r="QM109" i="62"/>
  <c r="SU137" i="62"/>
  <c r="US137" i="62"/>
  <c r="IA137" i="62"/>
  <c r="CG137" i="62"/>
  <c r="GW137" i="62"/>
  <c r="DU137" i="62"/>
  <c r="PS137" i="62"/>
  <c r="TO137" i="62"/>
  <c r="LW137" i="62"/>
  <c r="SA137" i="62"/>
  <c r="QW137" i="62"/>
  <c r="OY137" i="62"/>
  <c r="KS137" i="62"/>
  <c r="KI137" i="62"/>
  <c r="CQ137" i="62"/>
  <c r="GM137" i="62"/>
  <c r="IU137" i="62"/>
  <c r="TE137" i="62"/>
  <c r="TY137" i="62"/>
  <c r="EY137" i="62"/>
  <c r="IK137" i="62"/>
  <c r="JE137" i="62"/>
  <c r="SK137" i="62"/>
  <c r="RG137" i="62"/>
  <c r="VM137" i="62"/>
  <c r="MQ137" i="62"/>
  <c r="LM137" i="62"/>
  <c r="JO137" i="62"/>
  <c r="OO127" i="62"/>
  <c r="IK127" i="62"/>
  <c r="MG127" i="62"/>
  <c r="JE127" i="62"/>
  <c r="EO127" i="62"/>
  <c r="DU127" i="62"/>
  <c r="SA127" i="62"/>
  <c r="KS127" i="62"/>
  <c r="GW127" i="62"/>
  <c r="VC127" i="62"/>
  <c r="DK127" i="62"/>
  <c r="LC127" i="62"/>
  <c r="RQ127" i="62"/>
  <c r="QC127" i="62"/>
  <c r="LM127" i="62"/>
  <c r="UI127" i="62"/>
  <c r="EE127" i="62"/>
  <c r="EY127" i="62"/>
  <c r="HQ127" i="62"/>
  <c r="HG127" i="62"/>
  <c r="FI127" i="62"/>
  <c r="IA127" i="62"/>
  <c r="CG127" i="62"/>
  <c r="JY127" i="62"/>
  <c r="QW127" i="62"/>
  <c r="NU127" i="62"/>
  <c r="BC127" i="62"/>
  <c r="SK127" i="62"/>
  <c r="AI127" i="62"/>
  <c r="KI127" i="62"/>
  <c r="Y127" i="62"/>
  <c r="NK127" i="62"/>
  <c r="RG127" i="62"/>
  <c r="TE127" i="62"/>
  <c r="TY127" i="62"/>
  <c r="VW127" i="62"/>
  <c r="OY127" i="62"/>
  <c r="IU127" i="62"/>
  <c r="SU127" i="62"/>
  <c r="CQ127" i="62"/>
  <c r="DA127" i="62"/>
  <c r="OE127" i="62"/>
  <c r="PI127" i="62"/>
  <c r="LW127" i="62"/>
  <c r="BW127" i="62"/>
  <c r="TO127" i="62"/>
  <c r="GM127" i="62"/>
  <c r="US127" i="62"/>
  <c r="GC127" i="62"/>
  <c r="AS127" i="62"/>
  <c r="PS127" i="62"/>
  <c r="NA127" i="62"/>
  <c r="FS127" i="62"/>
  <c r="WG127" i="62"/>
  <c r="MQ127" i="62"/>
  <c r="VM127" i="62"/>
  <c r="JO127" i="62"/>
  <c r="QM127" i="62"/>
  <c r="VW129" i="62"/>
  <c r="KI129" i="62"/>
  <c r="TE129" i="62"/>
  <c r="NK129" i="62"/>
  <c r="PS129" i="62"/>
  <c r="TY129" i="62"/>
  <c r="VM129" i="62"/>
  <c r="OY129" i="62"/>
  <c r="GW129" i="62"/>
  <c r="TO129" i="62"/>
  <c r="SU129" i="62"/>
  <c r="QM129" i="62"/>
  <c r="OE129" i="62"/>
  <c r="NU129" i="62"/>
  <c r="EY129" i="62"/>
  <c r="FS129" i="62"/>
  <c r="US129" i="62"/>
  <c r="JE129" i="62"/>
  <c r="HQ129" i="62"/>
  <c r="GC129" i="62"/>
  <c r="CQ129" i="62"/>
  <c r="UI129" i="62"/>
  <c r="KS129" i="62"/>
  <c r="SA129" i="62"/>
  <c r="MG129" i="62"/>
  <c r="BC129" i="62"/>
  <c r="WG129" i="62"/>
  <c r="QW129" i="62"/>
  <c r="DU129" i="62"/>
  <c r="JO129" i="62"/>
  <c r="EE129" i="62"/>
  <c r="OO129" i="62"/>
  <c r="CG129" i="62"/>
  <c r="Y129" i="62"/>
  <c r="PI129" i="62"/>
  <c r="LW129" i="62"/>
  <c r="IA129" i="62"/>
  <c r="HG129" i="62"/>
  <c r="BW129" i="62"/>
  <c r="DA129" i="62"/>
  <c r="JY129" i="62"/>
  <c r="LM129" i="62"/>
  <c r="QC129" i="62"/>
  <c r="EO129" i="62"/>
  <c r="IU129" i="62"/>
  <c r="VC129" i="62"/>
  <c r="AS129" i="62"/>
  <c r="IK129" i="62"/>
  <c r="GM129" i="62"/>
  <c r="FI129" i="62"/>
  <c r="AI129" i="62"/>
  <c r="DK129" i="62"/>
  <c r="RQ129" i="62"/>
  <c r="LC129" i="62"/>
  <c r="NA129" i="62"/>
  <c r="SK129" i="62"/>
  <c r="RG129" i="62"/>
  <c r="MQ129" i="62"/>
  <c r="IK132" i="62"/>
  <c r="QW132" i="62"/>
  <c r="HG132" i="62"/>
  <c r="QC132" i="62"/>
  <c r="RQ132" i="62"/>
  <c r="GW132" i="62"/>
  <c r="VM132" i="62"/>
  <c r="JO132" i="62"/>
  <c r="SA132" i="62"/>
  <c r="GM132" i="62"/>
  <c r="AI132" i="62"/>
  <c r="LW132" i="62"/>
  <c r="RG132" i="62"/>
  <c r="HQ132" i="62"/>
  <c r="CG132" i="62"/>
  <c r="QM132" i="62"/>
  <c r="BC132" i="62"/>
  <c r="NA132" i="62"/>
  <c r="OE132" i="62"/>
  <c r="DK132" i="62"/>
  <c r="SU132" i="62"/>
  <c r="PS132" i="62"/>
  <c r="MQ132" i="62"/>
  <c r="UI132" i="62"/>
  <c r="JY132" i="62"/>
  <c r="KS132" i="62"/>
  <c r="EY132" i="62"/>
  <c r="AS132" i="62"/>
  <c r="TY132" i="62"/>
  <c r="FI132" i="62"/>
  <c r="BW132" i="62"/>
  <c r="VC132" i="62"/>
  <c r="WG132" i="62"/>
  <c r="IU132" i="62"/>
  <c r="MG132" i="62"/>
  <c r="JE132" i="62"/>
  <c r="LM132" i="62"/>
  <c r="PI132" i="62"/>
  <c r="VW132" i="62"/>
  <c r="DA132" i="62"/>
  <c r="Y132" i="62"/>
  <c r="OO132" i="62"/>
  <c r="IA132" i="62"/>
  <c r="CQ132" i="62"/>
  <c r="EO132" i="62"/>
  <c r="SK132" i="62"/>
  <c r="LC132" i="62"/>
  <c r="NU132" i="62"/>
  <c r="NK132" i="62"/>
  <c r="GC132" i="62"/>
  <c r="EE132" i="62"/>
  <c r="DU132" i="62"/>
  <c r="OY132" i="62"/>
  <c r="US132" i="62"/>
  <c r="KI132" i="62"/>
  <c r="TO132" i="62"/>
  <c r="TE132" i="62"/>
  <c r="FS132" i="62"/>
  <c r="LC135" i="62"/>
  <c r="IU135" i="62"/>
  <c r="PI135" i="62"/>
  <c r="TE135" i="62"/>
  <c r="FS135" i="62"/>
  <c r="QM135" i="62"/>
  <c r="EY135" i="62"/>
  <c r="EO135" i="62"/>
  <c r="WG135" i="62"/>
  <c r="US135" i="62"/>
  <c r="FI135" i="62"/>
  <c r="QW135" i="62"/>
  <c r="JE135" i="62"/>
  <c r="NA135" i="62"/>
  <c r="OO135" i="62"/>
  <c r="VM135" i="62"/>
  <c r="MG135" i="62"/>
  <c r="OE135" i="62"/>
  <c r="CG135" i="62"/>
  <c r="PS135" i="62"/>
  <c r="BW135" i="62"/>
  <c r="IK135" i="62"/>
  <c r="NU135" i="62"/>
  <c r="EE135" i="62"/>
  <c r="SU135" i="62"/>
  <c r="DA135" i="62"/>
  <c r="TY135" i="62"/>
  <c r="SA135" i="62"/>
  <c r="QC135" i="62"/>
  <c r="JY135" i="62"/>
  <c r="CQ135" i="62"/>
  <c r="HQ135" i="62"/>
  <c r="KS135" i="62"/>
  <c r="LM135" i="62"/>
  <c r="NK135" i="62"/>
  <c r="DK135" i="62"/>
  <c r="JO135" i="62"/>
  <c r="MQ135" i="62"/>
  <c r="GC135" i="62"/>
  <c r="GM135" i="62"/>
  <c r="RQ135" i="62"/>
  <c r="VC135" i="62"/>
  <c r="AS135" i="62"/>
  <c r="BC135" i="62"/>
  <c r="RG135" i="62"/>
  <c r="KI135" i="62"/>
  <c r="Y135" i="62"/>
  <c r="HG135" i="62"/>
  <c r="TO135" i="62"/>
  <c r="UI135" i="62"/>
  <c r="OY135" i="62"/>
  <c r="LW135" i="62"/>
  <c r="IA135" i="62"/>
  <c r="AI135" i="62"/>
  <c r="DU135" i="62"/>
  <c r="GW135" i="62"/>
  <c r="SK135" i="62"/>
  <c r="VW135" i="62"/>
  <c r="GM126" i="62"/>
  <c r="GW126" i="62"/>
  <c r="IU126" i="62"/>
  <c r="RQ126" i="62"/>
  <c r="QW126" i="62"/>
  <c r="QC126" i="62"/>
  <c r="LM126" i="62"/>
  <c r="EY126" i="62"/>
  <c r="FI126" i="62"/>
  <c r="HG126" i="62"/>
  <c r="JE126" i="62"/>
  <c r="NU126" i="62"/>
  <c r="OO126" i="62"/>
  <c r="LW126" i="62"/>
  <c r="EO126" i="62"/>
  <c r="NK126" i="62"/>
  <c r="PS126" i="62"/>
  <c r="AS126" i="62"/>
  <c r="KS126" i="62"/>
  <c r="JY126" i="62"/>
  <c r="BC126" i="62"/>
  <c r="QM126" i="62"/>
  <c r="IA126" i="62"/>
  <c r="IK126" i="62"/>
  <c r="TE126" i="62"/>
  <c r="VW126" i="62"/>
  <c r="VC126" i="62"/>
  <c r="UI126" i="62"/>
  <c r="OY126" i="62"/>
  <c r="Y126" i="62"/>
  <c r="CQ126" i="62"/>
  <c r="HQ126" i="62"/>
  <c r="RG126" i="62"/>
  <c r="SA126" i="62"/>
  <c r="PI126" i="62"/>
  <c r="JO126" i="62"/>
  <c r="TY126" i="62"/>
  <c r="AI126" i="62"/>
  <c r="DA126" i="62"/>
  <c r="OE126" i="62"/>
  <c r="NA126" i="62"/>
  <c r="MG126" i="62"/>
  <c r="US126" i="62"/>
  <c r="DK126" i="62"/>
  <c r="DU126" i="62"/>
  <c r="FS126" i="62"/>
  <c r="TO126" i="62"/>
  <c r="KI126" i="62"/>
  <c r="LC126" i="62"/>
  <c r="SK126" i="62"/>
  <c r="BW126" i="62"/>
  <c r="CG126" i="62"/>
  <c r="EE126" i="62"/>
  <c r="GC126" i="62"/>
  <c r="VM126" i="62"/>
  <c r="WG126" i="62"/>
  <c r="SU126" i="62"/>
  <c r="MQ126" i="62"/>
  <c r="VM131" i="62"/>
  <c r="KI131" i="62"/>
  <c r="OY131" i="62"/>
  <c r="NU131" i="62"/>
  <c r="QW131" i="62"/>
  <c r="LM131" i="62"/>
  <c r="MQ131" i="62"/>
  <c r="QM131" i="62"/>
  <c r="OO131" i="62"/>
  <c r="CG131" i="62"/>
  <c r="AI131" i="62"/>
  <c r="SU131" i="62"/>
  <c r="HQ131" i="62"/>
  <c r="FI131" i="62"/>
  <c r="BW131" i="62"/>
  <c r="NK131" i="62"/>
  <c r="GW131" i="62"/>
  <c r="VW131" i="62"/>
  <c r="KS131" i="62"/>
  <c r="QC131" i="62"/>
  <c r="FS131" i="62"/>
  <c r="IA131" i="62"/>
  <c r="EY131" i="62"/>
  <c r="CQ131" i="62"/>
  <c r="JE131" i="62"/>
  <c r="Y131" i="62"/>
  <c r="HG131" i="62"/>
  <c r="TO131" i="62"/>
  <c r="EO131" i="62"/>
  <c r="JY131" i="62"/>
  <c r="PI131" i="62"/>
  <c r="BC131" i="62"/>
  <c r="RQ131" i="62"/>
  <c r="OE131" i="62"/>
  <c r="MG131" i="62"/>
  <c r="RG131" i="62"/>
  <c r="WG131" i="62"/>
  <c r="LW131" i="62"/>
  <c r="SA131" i="62"/>
  <c r="GM131" i="62"/>
  <c r="DU131" i="62"/>
  <c r="GC131" i="62"/>
  <c r="EE131" i="62"/>
  <c r="TE131" i="62"/>
  <c r="IU131" i="62"/>
  <c r="DA131" i="62"/>
  <c r="JO131" i="62"/>
  <c r="LC131" i="62"/>
  <c r="SK131" i="62"/>
  <c r="NA131" i="62"/>
  <c r="DK131" i="62"/>
  <c r="UI131" i="62"/>
  <c r="AS131" i="62"/>
  <c r="TY131" i="62"/>
  <c r="PS131" i="62"/>
  <c r="VC131" i="62"/>
  <c r="US131" i="62"/>
  <c r="IK131" i="62"/>
  <c r="RQ133" i="62"/>
  <c r="SK133" i="62"/>
  <c r="BC133" i="62"/>
  <c r="QC133" i="62"/>
  <c r="LC133" i="62"/>
  <c r="KI133" i="62"/>
  <c r="NU133" i="62"/>
  <c r="QM133" i="62"/>
  <c r="PI133" i="62"/>
  <c r="VW133" i="62"/>
  <c r="MQ133" i="62"/>
  <c r="MG133" i="62"/>
  <c r="SA133" i="62"/>
  <c r="UI133" i="62"/>
  <c r="HG133" i="62"/>
  <c r="US133" i="62"/>
  <c r="JE133" i="62"/>
  <c r="IK133" i="62"/>
  <c r="TE133" i="62"/>
  <c r="HQ133" i="62"/>
  <c r="DU133" i="62"/>
  <c r="GW133" i="62"/>
  <c r="IA133" i="62"/>
  <c r="FS133" i="62"/>
  <c r="GM133" i="62"/>
  <c r="AI133" i="62"/>
  <c r="DK133" i="62"/>
  <c r="DA133" i="62"/>
  <c r="EO133" i="62"/>
  <c r="RG133" i="62"/>
  <c r="LW133" i="62"/>
  <c r="KS133" i="62"/>
  <c r="NA133" i="62"/>
  <c r="OE133" i="62"/>
  <c r="JY133" i="62"/>
  <c r="JO133" i="62"/>
  <c r="WG133" i="62"/>
  <c r="LM133" i="62"/>
  <c r="OO133" i="62"/>
  <c r="OY133" i="62"/>
  <c r="QW133" i="62"/>
  <c r="VM133" i="62"/>
  <c r="IU133" i="62"/>
  <c r="VC133" i="62"/>
  <c r="TY133" i="62"/>
  <c r="GC133" i="62"/>
  <c r="PS133" i="62"/>
  <c r="NK133" i="62"/>
  <c r="EE133" i="62"/>
  <c r="CQ133" i="62"/>
  <c r="Y133" i="62"/>
  <c r="BW133" i="62"/>
  <c r="FI133" i="62"/>
  <c r="AS133" i="62"/>
  <c r="EY133" i="62"/>
  <c r="SU133" i="62"/>
  <c r="CG133" i="62"/>
  <c r="TO133" i="62"/>
  <c r="G16" i="62"/>
  <c r="H16" i="62" s="1"/>
  <c r="G17" i="62"/>
  <c r="H17" i="62" s="1"/>
  <c r="G18" i="62"/>
  <c r="H18" i="62" s="1"/>
  <c r="G19" i="62"/>
  <c r="H19" i="62" s="1"/>
  <c r="G20" i="62"/>
  <c r="H20" i="62" s="1"/>
  <c r="G21" i="62"/>
  <c r="H21" i="62" s="1"/>
  <c r="G22" i="62"/>
  <c r="H22" i="62" s="1"/>
  <c r="G23" i="62"/>
  <c r="H23" i="62" s="1"/>
  <c r="G24" i="62"/>
  <c r="H24" i="62" s="1"/>
  <c r="G25" i="62"/>
  <c r="H25" i="62" s="1"/>
  <c r="G12" i="62"/>
  <c r="H12" i="62" s="1"/>
  <c r="I12" i="62" s="1"/>
  <c r="K12" i="62" s="1"/>
  <c r="G13" i="62"/>
  <c r="H13" i="62" s="1"/>
  <c r="I13" i="62" s="1"/>
  <c r="K13" i="62" s="1"/>
  <c r="G14" i="62"/>
  <c r="H14" i="62" s="1"/>
  <c r="G15" i="62"/>
  <c r="H15" i="62" s="1"/>
  <c r="I15" i="62" s="1"/>
  <c r="I10" i="62"/>
  <c r="K10" i="62" s="1"/>
  <c r="K123" i="62" s="1"/>
  <c r="F226" i="157" l="1"/>
  <c r="K15" i="62"/>
  <c r="K128" i="62" s="1"/>
  <c r="O128" i="62" s="1"/>
  <c r="G436" i="157"/>
  <c r="G226" i="157" s="1"/>
  <c r="FS125" i="62"/>
  <c r="BM125" i="62"/>
  <c r="L18" i="62"/>
  <c r="O18" i="62"/>
  <c r="L24" i="62"/>
  <c r="O24" i="62"/>
  <c r="L22" i="62"/>
  <c r="O22" i="62"/>
  <c r="L19" i="62"/>
  <c r="O19" i="62"/>
  <c r="L16" i="62"/>
  <c r="O16" i="62"/>
  <c r="L20" i="62"/>
  <c r="O20" i="62"/>
  <c r="L15" i="62"/>
  <c r="L25" i="62"/>
  <c r="O25" i="62"/>
  <c r="L23" i="62"/>
  <c r="O23" i="62"/>
  <c r="L21" i="62"/>
  <c r="O21" i="62"/>
  <c r="L17" i="62"/>
  <c r="O17" i="62"/>
  <c r="L14" i="62"/>
  <c r="O14" i="62"/>
  <c r="AS125" i="62"/>
  <c r="BW125" i="62"/>
  <c r="JY125" i="62"/>
  <c r="QM125" i="62"/>
  <c r="CQ125" i="62"/>
  <c r="LC125" i="62"/>
  <c r="SU125" i="62"/>
  <c r="IA125" i="62"/>
  <c r="LM125" i="62"/>
  <c r="OY125" i="62"/>
  <c r="VM125" i="62"/>
  <c r="NK125" i="62"/>
  <c r="DA125" i="62"/>
  <c r="QW125" i="62"/>
  <c r="BC125" i="62"/>
  <c r="AI125" i="62"/>
  <c r="CG125" i="62"/>
  <c r="GM125" i="62"/>
  <c r="HQ125" i="62"/>
  <c r="SK125" i="62"/>
  <c r="JO125" i="62"/>
  <c r="QC125" i="62"/>
  <c r="SA125" i="62"/>
  <c r="TO125" i="62"/>
  <c r="WG125" i="62"/>
  <c r="GW125" i="62"/>
  <c r="KS125" i="62"/>
  <c r="HG125" i="62"/>
  <c r="OO125" i="62"/>
  <c r="OE125" i="62"/>
  <c r="NU125" i="62"/>
  <c r="PS125" i="62"/>
  <c r="IK125" i="62"/>
  <c r="TE125" i="62"/>
  <c r="Y125" i="62"/>
  <c r="MQ125" i="62"/>
  <c r="RQ125" i="62"/>
  <c r="JE125" i="62"/>
  <c r="UI125" i="62"/>
  <c r="LW125" i="62"/>
  <c r="DU125" i="62"/>
  <c r="MG125" i="62"/>
  <c r="EE125" i="62"/>
  <c r="PI125" i="62"/>
  <c r="NA125" i="62"/>
  <c r="RG125" i="62"/>
  <c r="VW125" i="62"/>
  <c r="IU125" i="62"/>
  <c r="DK125" i="62"/>
  <c r="FI125" i="62"/>
  <c r="KI125" i="62"/>
  <c r="GC125" i="62"/>
  <c r="EY125" i="62"/>
  <c r="EO125" i="62"/>
  <c r="TY125" i="62"/>
  <c r="VC125" i="62"/>
  <c r="US125" i="62"/>
  <c r="WN108" i="62"/>
  <c r="L10" i="62"/>
  <c r="N10" i="62" s="1"/>
  <c r="L12" i="62"/>
  <c r="L125" i="62" s="1"/>
  <c r="K125" i="62"/>
  <c r="O125" i="62" s="1"/>
  <c r="O12" i="62"/>
  <c r="L13" i="62"/>
  <c r="O13" i="62"/>
  <c r="L123" i="62"/>
  <c r="O123" i="62"/>
  <c r="K97" i="62"/>
  <c r="O97" i="62" s="1"/>
  <c r="K105" i="62"/>
  <c r="O105" i="62" s="1"/>
  <c r="K90" i="62"/>
  <c r="O90" i="62" s="1"/>
  <c r="O10" i="62"/>
  <c r="K98" i="62"/>
  <c r="O98" i="62" s="1"/>
  <c r="K133" i="62"/>
  <c r="O133" i="62" s="1"/>
  <c r="K137" i="62"/>
  <c r="O137" i="62" s="1"/>
  <c r="K134" i="62"/>
  <c r="O134" i="62" s="1"/>
  <c r="K135" i="62"/>
  <c r="O135" i="62" s="1"/>
  <c r="K132" i="62"/>
  <c r="O132" i="62" s="1"/>
  <c r="K136" i="62"/>
  <c r="O136" i="62" s="1"/>
  <c r="H11" i="62"/>
  <c r="K129" i="62"/>
  <c r="O129" i="62" s="1"/>
  <c r="K127" i="62"/>
  <c r="O127" i="62" s="1"/>
  <c r="K126" i="62"/>
  <c r="O126" i="62" s="1"/>
  <c r="K95" i="62" l="1"/>
  <c r="O95" i="62" s="1"/>
  <c r="O15" i="62"/>
  <c r="L105" i="62"/>
  <c r="L138" i="62"/>
  <c r="L95" i="62"/>
  <c r="L128" i="62"/>
  <c r="N123" i="62"/>
  <c r="L97" i="62"/>
  <c r="L130" i="62"/>
  <c r="L98" i="62"/>
  <c r="L131" i="62"/>
  <c r="K94" i="62"/>
  <c r="O94" i="62" s="1"/>
  <c r="K92" i="62"/>
  <c r="O92" i="62" s="1"/>
  <c r="K103" i="62"/>
  <c r="O103" i="62" s="1"/>
  <c r="K102" i="62"/>
  <c r="O102" i="62" s="1"/>
  <c r="K101" i="62"/>
  <c r="O101" i="62" s="1"/>
  <c r="K100" i="62"/>
  <c r="O100" i="62" s="1"/>
  <c r="K93" i="62"/>
  <c r="O93" i="62" s="1"/>
  <c r="K96" i="62"/>
  <c r="O96" i="62" s="1"/>
  <c r="K99" i="62"/>
  <c r="O99" i="62" s="1"/>
  <c r="K104" i="62"/>
  <c r="O104" i="62" s="1"/>
  <c r="L90" i="62"/>
  <c r="N90" i="62" s="1"/>
  <c r="L92" i="62"/>
  <c r="L93" i="62" l="1"/>
  <c r="L126" i="62"/>
  <c r="L100" i="62"/>
  <c r="L133" i="62"/>
  <c r="L101" i="62"/>
  <c r="L134" i="62"/>
  <c r="L94" i="62"/>
  <c r="L127" i="62"/>
  <c r="L96" i="62"/>
  <c r="L129" i="62"/>
  <c r="L104" i="62"/>
  <c r="L137" i="62"/>
  <c r="L102" i="62"/>
  <c r="L135" i="62"/>
  <c r="L103" i="62"/>
  <c r="L136" i="62"/>
  <c r="L99" i="62"/>
  <c r="L132" i="62"/>
  <c r="L11" i="62"/>
  <c r="L91" i="62" l="1"/>
  <c r="L124" i="62"/>
  <c r="N258" i="55" l="1"/>
  <c r="F258" i="55"/>
  <c r="G258" i="55" s="1"/>
  <c r="N255" i="55"/>
  <c r="F255" i="55"/>
  <c r="G255" i="55" s="1"/>
  <c r="N124" i="55"/>
  <c r="J124" i="55"/>
  <c r="G124" i="55"/>
  <c r="L124" i="55" s="1"/>
  <c r="N123" i="55"/>
  <c r="J123" i="55"/>
  <c r="G123" i="55"/>
  <c r="L123" i="55" s="1"/>
  <c r="N125" i="55"/>
  <c r="J125" i="55"/>
  <c r="G125" i="55"/>
  <c r="L125" i="55" s="1"/>
  <c r="N129" i="55"/>
  <c r="J129" i="55"/>
  <c r="G129" i="55"/>
  <c r="L129" i="55" s="1"/>
  <c r="N128" i="55"/>
  <c r="J128" i="55"/>
  <c r="G128" i="55"/>
  <c r="L128" i="55" s="1"/>
  <c r="N127" i="55"/>
  <c r="J127" i="55"/>
  <c r="G127" i="55"/>
  <c r="L127" i="55" s="1"/>
  <c r="N126" i="55"/>
  <c r="J126" i="55"/>
  <c r="G126" i="55"/>
  <c r="L126" i="55" s="1"/>
  <c r="N122" i="55"/>
  <c r="J122" i="55"/>
  <c r="G122" i="55"/>
  <c r="L122" i="55" s="1"/>
  <c r="N121" i="55"/>
  <c r="J121" i="55"/>
  <c r="G121" i="55"/>
  <c r="L121" i="55" s="1"/>
  <c r="N120" i="55"/>
  <c r="J120" i="55"/>
  <c r="G120" i="55"/>
  <c r="L120" i="55" s="1"/>
  <c r="N119" i="55"/>
  <c r="J119" i="55"/>
  <c r="G119" i="55"/>
  <c r="L119" i="55" s="1"/>
  <c r="N118" i="55"/>
  <c r="J118" i="55"/>
  <c r="G118" i="55"/>
  <c r="L118" i="55" s="1"/>
  <c r="N117" i="55"/>
  <c r="J117" i="55"/>
  <c r="G117" i="55"/>
  <c r="L117" i="55" s="1"/>
  <c r="N116" i="55"/>
  <c r="J116" i="55"/>
  <c r="G116" i="55"/>
  <c r="L116" i="55" s="1"/>
  <c r="N115" i="55"/>
  <c r="J115" i="55"/>
  <c r="G115" i="55"/>
  <c r="L115" i="55" s="1"/>
  <c r="N114" i="55"/>
  <c r="J114" i="55"/>
  <c r="G114" i="55"/>
  <c r="L114" i="55" s="1"/>
  <c r="F257" i="55"/>
  <c r="F254" i="55"/>
  <c r="F256" i="55"/>
  <c r="G256" i="55" s="1"/>
  <c r="L256" i="55" s="1"/>
  <c r="N250" i="55"/>
  <c r="G250" i="55"/>
  <c r="L250" i="55" s="1"/>
  <c r="N249" i="55"/>
  <c r="G249" i="55"/>
  <c r="L249" i="55" s="1"/>
  <c r="N251" i="55"/>
  <c r="G251" i="55"/>
  <c r="L251" i="55" s="1"/>
  <c r="N248" i="55"/>
  <c r="G248" i="55"/>
  <c r="L248" i="55" s="1"/>
  <c r="G245" i="55"/>
  <c r="N245" i="55"/>
  <c r="G246" i="55"/>
  <c r="N246" i="55"/>
  <c r="F240" i="55"/>
  <c r="F235" i="55"/>
  <c r="F234" i="55"/>
  <c r="F233" i="55"/>
  <c r="N260" i="55"/>
  <c r="G260" i="55"/>
  <c r="L260" i="55" s="1"/>
  <c r="N259" i="55"/>
  <c r="G259" i="55"/>
  <c r="L259" i="55" s="1"/>
  <c r="N257" i="55"/>
  <c r="G257" i="55"/>
  <c r="L257" i="55" s="1"/>
  <c r="N256" i="55"/>
  <c r="N254" i="55"/>
  <c r="G254" i="55"/>
  <c r="L254" i="55" s="1"/>
  <c r="N247" i="55"/>
  <c r="G247" i="55"/>
  <c r="L247" i="55" s="1"/>
  <c r="N244" i="55"/>
  <c r="G244" i="55"/>
  <c r="L244" i="55" s="1"/>
  <c r="N243" i="55"/>
  <c r="G243" i="55"/>
  <c r="L243" i="55" s="1"/>
  <c r="N240" i="55"/>
  <c r="N241" i="55" s="1"/>
  <c r="E240" i="55"/>
  <c r="N235" i="55"/>
  <c r="E235" i="55"/>
  <c r="N234" i="55"/>
  <c r="E234" i="55"/>
  <c r="N233" i="55"/>
  <c r="E233" i="55"/>
  <c r="N236" i="55" l="1"/>
  <c r="N237" i="55" s="1"/>
  <c r="G235" i="55"/>
  <c r="H235" i="55" s="1"/>
  <c r="M235" i="55" s="1"/>
  <c r="H258" i="55"/>
  <c r="M258" i="55" s="1"/>
  <c r="L258" i="55"/>
  <c r="H255" i="55"/>
  <c r="M255" i="55" s="1"/>
  <c r="L255" i="55"/>
  <c r="L261" i="55" s="1"/>
  <c r="H124" i="55"/>
  <c r="M124" i="55" s="1"/>
  <c r="O124" i="55" s="1"/>
  <c r="H123" i="55"/>
  <c r="M123" i="55" s="1"/>
  <c r="O123" i="55" s="1"/>
  <c r="H128" i="55"/>
  <c r="M128" i="55" s="1"/>
  <c r="O128" i="55" s="1"/>
  <c r="H125" i="55"/>
  <c r="M125" i="55" s="1"/>
  <c r="O125" i="55" s="1"/>
  <c r="H120" i="55"/>
  <c r="M120" i="55" s="1"/>
  <c r="H122" i="55"/>
  <c r="M122" i="55" s="1"/>
  <c r="O122" i="55" s="1"/>
  <c r="H127" i="55"/>
  <c r="M127" i="55" s="1"/>
  <c r="O127" i="55" s="1"/>
  <c r="H129" i="55"/>
  <c r="M129" i="55" s="1"/>
  <c r="O129" i="55" s="1"/>
  <c r="O120" i="55"/>
  <c r="H115" i="55"/>
  <c r="M115" i="55" s="1"/>
  <c r="O115" i="55" s="1"/>
  <c r="H117" i="55"/>
  <c r="M117" i="55" s="1"/>
  <c r="H119" i="55"/>
  <c r="M119" i="55" s="1"/>
  <c r="O119" i="55" s="1"/>
  <c r="H121" i="55"/>
  <c r="M121" i="55" s="1"/>
  <c r="O121" i="55" s="1"/>
  <c r="H126" i="55"/>
  <c r="M126" i="55" s="1"/>
  <c r="O126" i="55" s="1"/>
  <c r="O117" i="55"/>
  <c r="H116" i="55"/>
  <c r="M116" i="55" s="1"/>
  <c r="O116" i="55" s="1"/>
  <c r="H118" i="55"/>
  <c r="M118" i="55" s="1"/>
  <c r="O118" i="55" s="1"/>
  <c r="H114" i="55"/>
  <c r="M114" i="55" s="1"/>
  <c r="O114" i="55" s="1"/>
  <c r="N261" i="55"/>
  <c r="H256" i="55"/>
  <c r="M256" i="55" s="1"/>
  <c r="O256" i="55" s="1"/>
  <c r="H259" i="55"/>
  <c r="M259" i="55" s="1"/>
  <c r="O259" i="55" s="1"/>
  <c r="H244" i="55"/>
  <c r="M244" i="55" s="1"/>
  <c r="O244" i="55" s="1"/>
  <c r="H246" i="55"/>
  <c r="M246" i="55" s="1"/>
  <c r="H250" i="55"/>
  <c r="M250" i="55" s="1"/>
  <c r="O250" i="55" s="1"/>
  <c r="L246" i="55"/>
  <c r="H245" i="55"/>
  <c r="M245" i="55" s="1"/>
  <c r="H249" i="55"/>
  <c r="M249" i="55" s="1"/>
  <c r="O249" i="55" s="1"/>
  <c r="H251" i="55"/>
  <c r="M251" i="55" s="1"/>
  <c r="O251" i="55" s="1"/>
  <c r="H248" i="55"/>
  <c r="M248" i="55" s="1"/>
  <c r="O248" i="55" s="1"/>
  <c r="L245" i="55"/>
  <c r="N252" i="55"/>
  <c r="G233" i="55"/>
  <c r="L233" i="55" s="1"/>
  <c r="G234" i="55"/>
  <c r="H234" i="55" s="1"/>
  <c r="M234" i="55" s="1"/>
  <c r="L235" i="55"/>
  <c r="G240" i="55"/>
  <c r="H243" i="55"/>
  <c r="M243" i="55" s="1"/>
  <c r="O243" i="55" s="1"/>
  <c r="H247" i="55"/>
  <c r="M247" i="55" s="1"/>
  <c r="O247" i="55" s="1"/>
  <c r="H254" i="55"/>
  <c r="M254" i="55" s="1"/>
  <c r="H257" i="55"/>
  <c r="M257" i="55" s="1"/>
  <c r="O257" i="55" s="1"/>
  <c r="H260" i="55"/>
  <c r="M260" i="55" s="1"/>
  <c r="O260" i="55" s="1"/>
  <c r="F53" i="55"/>
  <c r="I53" i="55" s="1"/>
  <c r="N53" i="55" s="1"/>
  <c r="F52" i="55"/>
  <c r="I52" i="55" s="1"/>
  <c r="N52" i="55" s="1"/>
  <c r="N230" i="55"/>
  <c r="N231" i="55" s="1"/>
  <c r="J230" i="55"/>
  <c r="G230" i="55"/>
  <c r="L230" i="55" s="1"/>
  <c r="N225" i="55"/>
  <c r="J225" i="55"/>
  <c r="G225" i="55"/>
  <c r="L225" i="55" s="1"/>
  <c r="N224" i="55"/>
  <c r="J224" i="55"/>
  <c r="G224" i="55"/>
  <c r="L224" i="55" s="1"/>
  <c r="N223" i="55"/>
  <c r="J223" i="55"/>
  <c r="G223" i="55"/>
  <c r="L223" i="55" s="1"/>
  <c r="N222" i="55"/>
  <c r="N227" i="55" s="1"/>
  <c r="J222" i="55"/>
  <c r="G222" i="55"/>
  <c r="L222" i="55" s="1"/>
  <c r="N221" i="55"/>
  <c r="J221" i="55"/>
  <c r="G221" i="55"/>
  <c r="L221" i="55" s="1"/>
  <c r="N220" i="55"/>
  <c r="J220" i="55"/>
  <c r="G220" i="55"/>
  <c r="L220" i="55" s="1"/>
  <c r="N219" i="55"/>
  <c r="J219" i="55"/>
  <c r="G219" i="55"/>
  <c r="L219" i="55" s="1"/>
  <c r="N218" i="55"/>
  <c r="J218" i="55"/>
  <c r="G218" i="55"/>
  <c r="L218" i="55" s="1"/>
  <c r="N215" i="55"/>
  <c r="N216" i="55" s="1"/>
  <c r="J215" i="55"/>
  <c r="G215" i="55"/>
  <c r="L215" i="55" s="1"/>
  <c r="L216" i="55" s="1"/>
  <c r="N212" i="55"/>
  <c r="J212" i="55"/>
  <c r="G212" i="55"/>
  <c r="N211" i="55"/>
  <c r="J211" i="55"/>
  <c r="G211" i="55"/>
  <c r="L211" i="55" s="1"/>
  <c r="N210" i="55"/>
  <c r="E210" i="55"/>
  <c r="G210" i="55" s="1"/>
  <c r="N209" i="55"/>
  <c r="J209" i="55"/>
  <c r="G209" i="55"/>
  <c r="N208" i="55"/>
  <c r="J208" i="55"/>
  <c r="G208" i="55"/>
  <c r="L208" i="55" s="1"/>
  <c r="N205" i="55"/>
  <c r="E205" i="55"/>
  <c r="G205" i="55" s="1"/>
  <c r="N204" i="55"/>
  <c r="N206" i="55" s="1"/>
  <c r="E204" i="55"/>
  <c r="G204" i="55" s="1"/>
  <c r="N201" i="55"/>
  <c r="N202" i="55" s="1"/>
  <c r="E201" i="55"/>
  <c r="J201" i="55" s="1"/>
  <c r="N198" i="55"/>
  <c r="N199" i="55" s="1"/>
  <c r="L198" i="55"/>
  <c r="N195" i="55"/>
  <c r="G195" i="55"/>
  <c r="L195" i="55" s="1"/>
  <c r="N194" i="55"/>
  <c r="G194" i="55"/>
  <c r="L194" i="55" s="1"/>
  <c r="N193" i="55"/>
  <c r="G193" i="55"/>
  <c r="L193" i="55" s="1"/>
  <c r="N192" i="55"/>
  <c r="G192" i="55"/>
  <c r="L192" i="55" s="1"/>
  <c r="N191" i="55"/>
  <c r="G191" i="55"/>
  <c r="L191" i="55" s="1"/>
  <c r="N190" i="55"/>
  <c r="G190" i="55"/>
  <c r="L190" i="55" s="1"/>
  <c r="N189" i="55"/>
  <c r="G189" i="55"/>
  <c r="L189" i="55" s="1"/>
  <c r="N188" i="55"/>
  <c r="G188" i="55"/>
  <c r="L188" i="55" s="1"/>
  <c r="N187" i="55"/>
  <c r="G187" i="55"/>
  <c r="L187" i="55" s="1"/>
  <c r="N184" i="55"/>
  <c r="J184" i="55"/>
  <c r="G184" i="55"/>
  <c r="L184" i="55" s="1"/>
  <c r="N183" i="55"/>
  <c r="J183" i="55"/>
  <c r="G183" i="55"/>
  <c r="L183" i="55" s="1"/>
  <c r="N178" i="55"/>
  <c r="J178" i="55"/>
  <c r="G178" i="55"/>
  <c r="L178" i="55" s="1"/>
  <c r="N177" i="55"/>
  <c r="J177" i="55"/>
  <c r="G177" i="55"/>
  <c r="L177" i="55" s="1"/>
  <c r="N176" i="55"/>
  <c r="J176" i="55"/>
  <c r="G176" i="55"/>
  <c r="L176" i="55" s="1"/>
  <c r="I174" i="55"/>
  <c r="N174" i="55" s="1"/>
  <c r="E174" i="55"/>
  <c r="G174" i="55" s="1"/>
  <c r="I173" i="55"/>
  <c r="N173" i="55" s="1"/>
  <c r="E173" i="55"/>
  <c r="G173" i="55" s="1"/>
  <c r="I172" i="55"/>
  <c r="N172" i="55" s="1"/>
  <c r="E172" i="55"/>
  <c r="G172" i="55" s="1"/>
  <c r="I171" i="55"/>
  <c r="N171" i="55" s="1"/>
  <c r="E171" i="55"/>
  <c r="G171" i="55" s="1"/>
  <c r="N170" i="55"/>
  <c r="M170" i="55"/>
  <c r="O170" i="55" s="1"/>
  <c r="N169" i="55"/>
  <c r="J169" i="55"/>
  <c r="G169" i="55"/>
  <c r="L169" i="55" s="1"/>
  <c r="N168" i="55"/>
  <c r="J168" i="55"/>
  <c r="G168" i="55"/>
  <c r="L168" i="55" s="1"/>
  <c r="N167" i="55"/>
  <c r="J167" i="55"/>
  <c r="G167" i="55"/>
  <c r="L167" i="55" s="1"/>
  <c r="N166" i="55"/>
  <c r="J166" i="55"/>
  <c r="G166" i="55"/>
  <c r="L166" i="55" s="1"/>
  <c r="N165" i="55"/>
  <c r="J165" i="55"/>
  <c r="G165" i="55"/>
  <c r="L165" i="55" s="1"/>
  <c r="N162" i="55"/>
  <c r="J162" i="55"/>
  <c r="G162" i="55"/>
  <c r="L162" i="55" s="1"/>
  <c r="N161" i="55"/>
  <c r="J161" i="55"/>
  <c r="G161" i="55"/>
  <c r="L161" i="55" s="1"/>
  <c r="N160" i="55"/>
  <c r="J160" i="55"/>
  <c r="G160" i="55"/>
  <c r="L160" i="55" s="1"/>
  <c r="N155" i="55"/>
  <c r="G155" i="55"/>
  <c r="L155" i="55" s="1"/>
  <c r="N154" i="55"/>
  <c r="G154" i="55"/>
  <c r="L154" i="55" s="1"/>
  <c r="N153" i="55"/>
  <c r="G153" i="55"/>
  <c r="L153" i="55" s="1"/>
  <c r="N152" i="55"/>
  <c r="G152" i="55"/>
  <c r="L152" i="55" s="1"/>
  <c r="N151" i="55"/>
  <c r="G151" i="55"/>
  <c r="L151" i="55" s="1"/>
  <c r="N146" i="55"/>
  <c r="J146" i="55"/>
  <c r="G146" i="55"/>
  <c r="L146" i="55" s="1"/>
  <c r="N145" i="55"/>
  <c r="J145" i="55"/>
  <c r="G145" i="55"/>
  <c r="L145" i="55" s="1"/>
  <c r="K144" i="55"/>
  <c r="N144" i="55" s="1"/>
  <c r="E144" i="55"/>
  <c r="J144" i="55" s="1"/>
  <c r="N143" i="55"/>
  <c r="J143" i="55"/>
  <c r="G143" i="55"/>
  <c r="L143" i="55" s="1"/>
  <c r="N142" i="55"/>
  <c r="J142" i="55"/>
  <c r="G142" i="55"/>
  <c r="L142" i="55" s="1"/>
  <c r="J141" i="55"/>
  <c r="I141" i="55"/>
  <c r="N141" i="55" s="1"/>
  <c r="G141" i="55"/>
  <c r="L141" i="55" s="1"/>
  <c r="J140" i="55"/>
  <c r="I140" i="55"/>
  <c r="N140" i="55" s="1"/>
  <c r="G140" i="55"/>
  <c r="N137" i="55"/>
  <c r="J137" i="55"/>
  <c r="G137" i="55"/>
  <c r="N136" i="55"/>
  <c r="J136" i="55"/>
  <c r="G136" i="55"/>
  <c r="N135" i="55"/>
  <c r="J135" i="55"/>
  <c r="G135" i="55"/>
  <c r="L135" i="55" s="1"/>
  <c r="N134" i="55"/>
  <c r="J134" i="55"/>
  <c r="G134" i="55"/>
  <c r="N133" i="55"/>
  <c r="J133" i="55"/>
  <c r="G133" i="55"/>
  <c r="L133" i="55" s="1"/>
  <c r="N132" i="55"/>
  <c r="J132" i="55"/>
  <c r="G132" i="55"/>
  <c r="N113" i="55"/>
  <c r="J113" i="55"/>
  <c r="G113" i="55"/>
  <c r="N112" i="55"/>
  <c r="E112" i="55"/>
  <c r="N111" i="55"/>
  <c r="E111" i="55"/>
  <c r="J111" i="55" s="1"/>
  <c r="N108" i="55"/>
  <c r="E108" i="55"/>
  <c r="G108" i="55" s="1"/>
  <c r="L108" i="55" s="1"/>
  <c r="N107" i="55"/>
  <c r="E107" i="55"/>
  <c r="G107" i="55" s="1"/>
  <c r="N106" i="55"/>
  <c r="E106" i="55"/>
  <c r="G106" i="55" s="1"/>
  <c r="L106" i="55" s="1"/>
  <c r="N105" i="55"/>
  <c r="E105" i="55"/>
  <c r="G105" i="55" s="1"/>
  <c r="N104" i="55"/>
  <c r="F104" i="55"/>
  <c r="G104" i="55" s="1"/>
  <c r="L104" i="55" s="1"/>
  <c r="N103" i="55"/>
  <c r="E103" i="55"/>
  <c r="G103" i="55" s="1"/>
  <c r="N102" i="55"/>
  <c r="G102" i="55"/>
  <c r="L102" i="55" s="1"/>
  <c r="N101" i="55"/>
  <c r="E101" i="55"/>
  <c r="G101" i="55" s="1"/>
  <c r="L101" i="55" s="1"/>
  <c r="N100" i="55"/>
  <c r="G100" i="55"/>
  <c r="L100" i="55" s="1"/>
  <c r="N99" i="55"/>
  <c r="G99" i="55"/>
  <c r="L99" i="55" s="1"/>
  <c r="N98" i="55"/>
  <c r="E98" i="55"/>
  <c r="G98" i="55" s="1"/>
  <c r="N97" i="55"/>
  <c r="F97" i="55"/>
  <c r="E97" i="55"/>
  <c r="N96" i="55"/>
  <c r="G96" i="55"/>
  <c r="L96" i="55" s="1"/>
  <c r="N95" i="55"/>
  <c r="F95" i="55"/>
  <c r="E95" i="55"/>
  <c r="N94" i="55"/>
  <c r="N93" i="55"/>
  <c r="G93" i="55"/>
  <c r="L93" i="55" s="1"/>
  <c r="N92" i="55"/>
  <c r="F92" i="55"/>
  <c r="F94" i="55" s="1"/>
  <c r="E92" i="55"/>
  <c r="E94" i="55" s="1"/>
  <c r="F87" i="55"/>
  <c r="I87" i="55" s="1"/>
  <c r="N87" i="55" s="1"/>
  <c r="E87" i="55"/>
  <c r="I86" i="55"/>
  <c r="N86" i="55" s="1"/>
  <c r="G86" i="55"/>
  <c r="L86" i="55" s="1"/>
  <c r="F85" i="55"/>
  <c r="I85" i="55" s="1"/>
  <c r="N85" i="55" s="1"/>
  <c r="E85" i="55"/>
  <c r="F84" i="55"/>
  <c r="I84" i="55" s="1"/>
  <c r="N84" i="55" s="1"/>
  <c r="E84" i="55"/>
  <c r="F83" i="55"/>
  <c r="I83" i="55" s="1"/>
  <c r="N83" i="55" s="1"/>
  <c r="E83" i="55"/>
  <c r="F82" i="55"/>
  <c r="I82" i="55" s="1"/>
  <c r="N82" i="55" s="1"/>
  <c r="E82" i="55"/>
  <c r="F81" i="55"/>
  <c r="I81" i="55" s="1"/>
  <c r="N81" i="55" s="1"/>
  <c r="E81" i="55"/>
  <c r="F80" i="55"/>
  <c r="I80" i="55" s="1"/>
  <c r="N80" i="55" s="1"/>
  <c r="E80" i="55"/>
  <c r="F79" i="55"/>
  <c r="I79" i="55" s="1"/>
  <c r="N79" i="55" s="1"/>
  <c r="E79" i="55"/>
  <c r="F78" i="55"/>
  <c r="I78" i="55" s="1"/>
  <c r="N78" i="55" s="1"/>
  <c r="E78" i="55"/>
  <c r="F77" i="55"/>
  <c r="I77" i="55" s="1"/>
  <c r="N77" i="55" s="1"/>
  <c r="E77" i="55"/>
  <c r="F76" i="55"/>
  <c r="I76" i="55" s="1"/>
  <c r="N76" i="55" s="1"/>
  <c r="E76" i="55"/>
  <c r="F75" i="55"/>
  <c r="I75" i="55" s="1"/>
  <c r="N75" i="55" s="1"/>
  <c r="E75" i="55"/>
  <c r="F74" i="55"/>
  <c r="I74" i="55" s="1"/>
  <c r="N74" i="55" s="1"/>
  <c r="E74" i="55"/>
  <c r="F73" i="55"/>
  <c r="I73" i="55" s="1"/>
  <c r="N73" i="55" s="1"/>
  <c r="E73" i="55"/>
  <c r="F72" i="55"/>
  <c r="I72" i="55" s="1"/>
  <c r="N72" i="55" s="1"/>
  <c r="E72" i="55"/>
  <c r="F71" i="55"/>
  <c r="I71" i="55" s="1"/>
  <c r="N71" i="55" s="1"/>
  <c r="E71" i="55"/>
  <c r="I70" i="55"/>
  <c r="N70" i="55" s="1"/>
  <c r="G70" i="55"/>
  <c r="F69" i="55"/>
  <c r="I69" i="55" s="1"/>
  <c r="N69" i="55" s="1"/>
  <c r="E69" i="55"/>
  <c r="F68" i="55"/>
  <c r="I68" i="55" s="1"/>
  <c r="N68" i="55" s="1"/>
  <c r="E68" i="55"/>
  <c r="F67" i="55"/>
  <c r="I67" i="55" s="1"/>
  <c r="N67" i="55" s="1"/>
  <c r="E67" i="55"/>
  <c r="F66" i="55"/>
  <c r="I66" i="55" s="1"/>
  <c r="N66" i="55" s="1"/>
  <c r="E66" i="55"/>
  <c r="F65" i="55"/>
  <c r="I65" i="55" s="1"/>
  <c r="N65" i="55" s="1"/>
  <c r="E65" i="55"/>
  <c r="F64" i="55"/>
  <c r="I64" i="55" s="1"/>
  <c r="N64" i="55" s="1"/>
  <c r="E64" i="55"/>
  <c r="F63" i="55"/>
  <c r="I63" i="55" s="1"/>
  <c r="N63" i="55" s="1"/>
  <c r="E63" i="55"/>
  <c r="F62" i="55"/>
  <c r="I62" i="55" s="1"/>
  <c r="N62" i="55" s="1"/>
  <c r="E62" i="55"/>
  <c r="F61" i="55"/>
  <c r="I61" i="55" s="1"/>
  <c r="N61" i="55" s="1"/>
  <c r="E61" i="55"/>
  <c r="F60" i="55"/>
  <c r="I60" i="55" s="1"/>
  <c r="N60" i="55" s="1"/>
  <c r="E60" i="55"/>
  <c r="F59" i="55"/>
  <c r="I59" i="55" s="1"/>
  <c r="N59" i="55" s="1"/>
  <c r="E59" i="55"/>
  <c r="F58" i="55"/>
  <c r="I58" i="55" s="1"/>
  <c r="N58" i="55" s="1"/>
  <c r="E58" i="55"/>
  <c r="F57" i="55"/>
  <c r="I57" i="55" s="1"/>
  <c r="N57" i="55" s="1"/>
  <c r="E57" i="55"/>
  <c r="F56" i="55"/>
  <c r="I56" i="55" s="1"/>
  <c r="N56" i="55" s="1"/>
  <c r="E56" i="55"/>
  <c r="F55" i="55"/>
  <c r="I55" i="55" s="1"/>
  <c r="N55" i="55" s="1"/>
  <c r="E55" i="55"/>
  <c r="F54" i="55"/>
  <c r="I54" i="55" s="1"/>
  <c r="N54" i="55" s="1"/>
  <c r="E54" i="55"/>
  <c r="E53" i="55"/>
  <c r="E52" i="55"/>
  <c r="G52" i="55" s="1"/>
  <c r="I51" i="55"/>
  <c r="N51" i="55" s="1"/>
  <c r="G51" i="55"/>
  <c r="L51" i="55" s="1"/>
  <c r="F50" i="55"/>
  <c r="I50" i="55" s="1"/>
  <c r="N50" i="55" s="1"/>
  <c r="E50" i="55"/>
  <c r="F49" i="55"/>
  <c r="I49" i="55" s="1"/>
  <c r="N49" i="55" s="1"/>
  <c r="E49" i="55"/>
  <c r="F48" i="55"/>
  <c r="I48" i="55" s="1"/>
  <c r="N48" i="55" s="1"/>
  <c r="E48" i="55"/>
  <c r="F47" i="55"/>
  <c r="I47" i="55" s="1"/>
  <c r="N47" i="55" s="1"/>
  <c r="E47" i="55"/>
  <c r="N42" i="55"/>
  <c r="G42" i="55"/>
  <c r="L42" i="55" s="1"/>
  <c r="N41" i="55"/>
  <c r="F41" i="55"/>
  <c r="E41" i="55"/>
  <c r="F39" i="55"/>
  <c r="I39" i="55" s="1"/>
  <c r="N39" i="55" s="1"/>
  <c r="E39" i="55"/>
  <c r="N38" i="55"/>
  <c r="F38" i="55"/>
  <c r="E38" i="55"/>
  <c r="N37" i="55"/>
  <c r="F37" i="55"/>
  <c r="E37" i="55"/>
  <c r="N35" i="55"/>
  <c r="G35" i="55"/>
  <c r="L35" i="55" s="1"/>
  <c r="N34" i="55"/>
  <c r="G34" i="55"/>
  <c r="H34" i="55" s="1"/>
  <c r="M34" i="55" s="1"/>
  <c r="F32" i="55"/>
  <c r="I32" i="55" s="1"/>
  <c r="N32" i="55" s="1"/>
  <c r="E32" i="55"/>
  <c r="E33" i="55" s="1"/>
  <c r="L185" i="55" l="1"/>
  <c r="G53" i="55"/>
  <c r="N185" i="55"/>
  <c r="H140" i="55"/>
  <c r="M140" i="55" s="1"/>
  <c r="N196" i="55"/>
  <c r="H233" i="55"/>
  <c r="M233" i="55" s="1"/>
  <c r="M236" i="55" s="1"/>
  <c r="O258" i="55"/>
  <c r="O255" i="55"/>
  <c r="G72" i="55"/>
  <c r="H72" i="55" s="1"/>
  <c r="M72" i="55" s="1"/>
  <c r="N156" i="55"/>
  <c r="N157" i="55" s="1"/>
  <c r="G56" i="55"/>
  <c r="L56" i="55" s="1"/>
  <c r="G57" i="55"/>
  <c r="L57" i="55" s="1"/>
  <c r="M198" i="55"/>
  <c r="M199" i="55" s="1"/>
  <c r="N213" i="55"/>
  <c r="O245" i="55"/>
  <c r="O246" i="55"/>
  <c r="L252" i="55"/>
  <c r="L34" i="55"/>
  <c r="O34" i="55" s="1"/>
  <c r="G37" i="55"/>
  <c r="H37" i="55" s="1"/>
  <c r="M37" i="55" s="1"/>
  <c r="G39" i="55"/>
  <c r="L39" i="55" s="1"/>
  <c r="G41" i="55"/>
  <c r="L41" i="55" s="1"/>
  <c r="G63" i="55"/>
  <c r="H63" i="55" s="1"/>
  <c r="M63" i="55" s="1"/>
  <c r="G66" i="55"/>
  <c r="L66" i="55" s="1"/>
  <c r="G80" i="55"/>
  <c r="L80" i="55" s="1"/>
  <c r="N163" i="55"/>
  <c r="N271" i="55" s="1"/>
  <c r="L234" i="55"/>
  <c r="L236" i="55" s="1"/>
  <c r="G48" i="55"/>
  <c r="L48" i="55" s="1"/>
  <c r="G49" i="55"/>
  <c r="H49" i="55" s="1"/>
  <c r="M49" i="55" s="1"/>
  <c r="G60" i="55"/>
  <c r="L60" i="55" s="1"/>
  <c r="G68" i="55"/>
  <c r="L68" i="55" s="1"/>
  <c r="G75" i="55"/>
  <c r="H75" i="55" s="1"/>
  <c r="M75" i="55" s="1"/>
  <c r="G78" i="55"/>
  <c r="L78" i="55" s="1"/>
  <c r="G83" i="55"/>
  <c r="H83" i="55" s="1"/>
  <c r="M83" i="55" s="1"/>
  <c r="G84" i="55"/>
  <c r="H84" i="55" s="1"/>
  <c r="M84" i="55" s="1"/>
  <c r="G97" i="55"/>
  <c r="L97" i="55" s="1"/>
  <c r="N130" i="55"/>
  <c r="O235" i="55"/>
  <c r="M261" i="55"/>
  <c r="M268" i="55" s="1"/>
  <c r="L240" i="55"/>
  <c r="H240" i="55"/>
  <c r="M240" i="55" s="1"/>
  <c r="M241" i="55" s="1"/>
  <c r="O254" i="55"/>
  <c r="O233" i="55"/>
  <c r="M252" i="55"/>
  <c r="M237" i="55"/>
  <c r="L237" i="55" s="1"/>
  <c r="N88" i="55"/>
  <c r="N89" i="55" s="1"/>
  <c r="L89" i="55" s="1"/>
  <c r="N138" i="55"/>
  <c r="N147" i="55"/>
  <c r="N148" i="55" s="1"/>
  <c r="L148" i="55" s="1"/>
  <c r="H99" i="55"/>
  <c r="M99" i="55" s="1"/>
  <c r="O99" i="55" s="1"/>
  <c r="H143" i="55"/>
  <c r="M143" i="55" s="1"/>
  <c r="O143" i="55" s="1"/>
  <c r="L163" i="55"/>
  <c r="H194" i="55"/>
  <c r="M194" i="55" s="1"/>
  <c r="O194" i="55" s="1"/>
  <c r="F33" i="55"/>
  <c r="F36" i="55" s="1"/>
  <c r="I36" i="55" s="1"/>
  <c r="N36" i="55" s="1"/>
  <c r="G38" i="55"/>
  <c r="H38" i="55" s="1"/>
  <c r="M38" i="55" s="1"/>
  <c r="G47" i="55"/>
  <c r="H47" i="55" s="1"/>
  <c r="M47" i="55" s="1"/>
  <c r="G50" i="55"/>
  <c r="H50" i="55" s="1"/>
  <c r="M50" i="55" s="1"/>
  <c r="G54" i="55"/>
  <c r="L54" i="55" s="1"/>
  <c r="G55" i="55"/>
  <c r="H55" i="55" s="1"/>
  <c r="M55" i="55" s="1"/>
  <c r="G58" i="55"/>
  <c r="L58" i="55" s="1"/>
  <c r="G59" i="55"/>
  <c r="L59" i="55" s="1"/>
  <c r="G62" i="55"/>
  <c r="L62" i="55" s="1"/>
  <c r="G64" i="55"/>
  <c r="H64" i="55" s="1"/>
  <c r="M64" i="55" s="1"/>
  <c r="G67" i="55"/>
  <c r="H67" i="55" s="1"/>
  <c r="M67" i="55" s="1"/>
  <c r="G71" i="55"/>
  <c r="H71" i="55" s="1"/>
  <c r="M71" i="55" s="1"/>
  <c r="G74" i="55"/>
  <c r="L74" i="55" s="1"/>
  <c r="G76" i="55"/>
  <c r="H76" i="55" s="1"/>
  <c r="M76" i="55" s="1"/>
  <c r="G79" i="55"/>
  <c r="H79" i="55" s="1"/>
  <c r="M79" i="55" s="1"/>
  <c r="G82" i="55"/>
  <c r="H82" i="55" s="1"/>
  <c r="M82" i="55" s="1"/>
  <c r="G85" i="55"/>
  <c r="H85" i="55" s="1"/>
  <c r="M85" i="55" s="1"/>
  <c r="G87" i="55"/>
  <c r="L87" i="55" s="1"/>
  <c r="N109" i="55"/>
  <c r="G95" i="55"/>
  <c r="L95" i="55" s="1"/>
  <c r="H100" i="55"/>
  <c r="M100" i="55" s="1"/>
  <c r="H133" i="55"/>
  <c r="M133" i="55" s="1"/>
  <c r="O133" i="55" s="1"/>
  <c r="H135" i="55"/>
  <c r="M135" i="55" s="1"/>
  <c r="O135" i="55" s="1"/>
  <c r="L137" i="55"/>
  <c r="H137" i="55"/>
  <c r="M137" i="55" s="1"/>
  <c r="O100" i="55"/>
  <c r="J204" i="55"/>
  <c r="J205" i="55"/>
  <c r="H205" i="55" s="1"/>
  <c r="M205" i="55" s="1"/>
  <c r="J210" i="55"/>
  <c r="N179" i="55"/>
  <c r="N180" i="55" s="1"/>
  <c r="H195" i="55"/>
  <c r="M195" i="55" s="1"/>
  <c r="O195" i="55" s="1"/>
  <c r="H215" i="55"/>
  <c r="M215" i="55" s="1"/>
  <c r="M216" i="55" s="1"/>
  <c r="L228" i="55"/>
  <c r="N228" i="55"/>
  <c r="N226" i="55"/>
  <c r="H219" i="55"/>
  <c r="M219" i="55" s="1"/>
  <c r="O219" i="55" s="1"/>
  <c r="H221" i="55"/>
  <c r="M221" i="55" s="1"/>
  <c r="O221" i="55" s="1"/>
  <c r="H223" i="55"/>
  <c r="M223" i="55" s="1"/>
  <c r="O223" i="55" s="1"/>
  <c r="H225" i="55"/>
  <c r="M225" i="55" s="1"/>
  <c r="O225" i="55" s="1"/>
  <c r="H211" i="55"/>
  <c r="M211" i="55" s="1"/>
  <c r="O211" i="55" s="1"/>
  <c r="H208" i="55"/>
  <c r="M208" i="55" s="1"/>
  <c r="O208" i="55" s="1"/>
  <c r="H184" i="55"/>
  <c r="M184" i="55" s="1"/>
  <c r="O184" i="55" s="1"/>
  <c r="H177" i="55"/>
  <c r="M177" i="55" s="1"/>
  <c r="O177" i="55" s="1"/>
  <c r="H166" i="55"/>
  <c r="M166" i="55" s="1"/>
  <c r="O166" i="55" s="1"/>
  <c r="H168" i="55"/>
  <c r="M168" i="55" s="1"/>
  <c r="H160" i="55"/>
  <c r="M160" i="55" s="1"/>
  <c r="O160" i="55" s="1"/>
  <c r="H162" i="55"/>
  <c r="M162" i="55" s="1"/>
  <c r="O162" i="55" s="1"/>
  <c r="H145" i="55"/>
  <c r="M145" i="55" s="1"/>
  <c r="O145" i="55" s="1"/>
  <c r="H39" i="55"/>
  <c r="M39" i="55" s="1"/>
  <c r="L49" i="55"/>
  <c r="E36" i="55"/>
  <c r="G33" i="55"/>
  <c r="L52" i="55"/>
  <c r="H52" i="55"/>
  <c r="M52" i="55" s="1"/>
  <c r="L53" i="55"/>
  <c r="H53" i="55"/>
  <c r="M53" i="55" s="1"/>
  <c r="H68" i="55"/>
  <c r="M68" i="55" s="1"/>
  <c r="H78" i="55"/>
  <c r="M78" i="55" s="1"/>
  <c r="H80" i="55"/>
  <c r="M80" i="55" s="1"/>
  <c r="G32" i="55"/>
  <c r="I33" i="55"/>
  <c r="N33" i="55" s="1"/>
  <c r="H35" i="55"/>
  <c r="M35" i="55" s="1"/>
  <c r="O35" i="55" s="1"/>
  <c r="H42" i="55"/>
  <c r="M42" i="55" s="1"/>
  <c r="O42" i="55" s="1"/>
  <c r="H51" i="55"/>
  <c r="M51" i="55" s="1"/>
  <c r="O51" i="55" s="1"/>
  <c r="G61" i="55"/>
  <c r="G65" i="55"/>
  <c r="G69" i="55"/>
  <c r="G73" i="55"/>
  <c r="G77" i="55"/>
  <c r="G81" i="55"/>
  <c r="G94" i="55"/>
  <c r="H98" i="55"/>
  <c r="M98" i="55" s="1"/>
  <c r="L98" i="55"/>
  <c r="H105" i="55"/>
  <c r="M105" i="55" s="1"/>
  <c r="L105" i="55"/>
  <c r="L70" i="55"/>
  <c r="H70" i="55"/>
  <c r="M70" i="55" s="1"/>
  <c r="L84" i="55"/>
  <c r="H103" i="55"/>
  <c r="M103" i="55" s="1"/>
  <c r="L103" i="55"/>
  <c r="H107" i="55"/>
  <c r="M107" i="55" s="1"/>
  <c r="L107" i="55"/>
  <c r="H86" i="55"/>
  <c r="M86" i="55" s="1"/>
  <c r="O86" i="55" s="1"/>
  <c r="H93" i="55"/>
  <c r="M93" i="55" s="1"/>
  <c r="O93" i="55" s="1"/>
  <c r="H96" i="55"/>
  <c r="M96" i="55" s="1"/>
  <c r="O96" i="55" s="1"/>
  <c r="H101" i="55"/>
  <c r="M101" i="55" s="1"/>
  <c r="O101" i="55" s="1"/>
  <c r="H102" i="55"/>
  <c r="M102" i="55" s="1"/>
  <c r="O102" i="55" s="1"/>
  <c r="H104" i="55"/>
  <c r="M104" i="55" s="1"/>
  <c r="O104" i="55" s="1"/>
  <c r="H106" i="55"/>
  <c r="M106" i="55" s="1"/>
  <c r="O106" i="55" s="1"/>
  <c r="H108" i="55"/>
  <c r="M108" i="55" s="1"/>
  <c r="O108" i="55" s="1"/>
  <c r="G111" i="55"/>
  <c r="L140" i="55"/>
  <c r="O168" i="55"/>
  <c r="L172" i="55"/>
  <c r="H172" i="55"/>
  <c r="M172" i="55" s="1"/>
  <c r="L174" i="55"/>
  <c r="H174" i="55"/>
  <c r="M174" i="55" s="1"/>
  <c r="L196" i="55"/>
  <c r="G92" i="55"/>
  <c r="J112" i="55"/>
  <c r="G112" i="55"/>
  <c r="L113" i="55"/>
  <c r="H113" i="55"/>
  <c r="M113" i="55" s="1"/>
  <c r="L132" i="55"/>
  <c r="H132" i="55"/>
  <c r="M132" i="55" s="1"/>
  <c r="L134" i="55"/>
  <c r="H134" i="55"/>
  <c r="M134" i="55" s="1"/>
  <c r="L136" i="55"/>
  <c r="H136" i="55"/>
  <c r="M136" i="55" s="1"/>
  <c r="L156" i="55"/>
  <c r="L171" i="55"/>
  <c r="H171" i="55"/>
  <c r="M171" i="55" s="1"/>
  <c r="L173" i="55"/>
  <c r="H173" i="55"/>
  <c r="M173" i="55" s="1"/>
  <c r="H141" i="55"/>
  <c r="M141" i="55" s="1"/>
  <c r="H142" i="55"/>
  <c r="M142" i="55" s="1"/>
  <c r="O142" i="55" s="1"/>
  <c r="G144" i="55"/>
  <c r="H146" i="55"/>
  <c r="M146" i="55" s="1"/>
  <c r="O146" i="55" s="1"/>
  <c r="H151" i="55"/>
  <c r="M151" i="55" s="1"/>
  <c r="H152" i="55"/>
  <c r="M152" i="55" s="1"/>
  <c r="O152" i="55" s="1"/>
  <c r="H153" i="55"/>
  <c r="M153" i="55" s="1"/>
  <c r="O153" i="55" s="1"/>
  <c r="H154" i="55"/>
  <c r="M154" i="55" s="1"/>
  <c r="O154" i="55" s="1"/>
  <c r="H155" i="55"/>
  <c r="M155" i="55" s="1"/>
  <c r="O155" i="55" s="1"/>
  <c r="H161" i="55"/>
  <c r="M161" i="55" s="1"/>
  <c r="H165" i="55"/>
  <c r="M165" i="55" s="1"/>
  <c r="H167" i="55"/>
  <c r="M167" i="55" s="1"/>
  <c r="O167" i="55" s="1"/>
  <c r="H169" i="55"/>
  <c r="M169" i="55" s="1"/>
  <c r="O169" i="55" s="1"/>
  <c r="H176" i="55"/>
  <c r="M176" i="55" s="1"/>
  <c r="O176" i="55" s="1"/>
  <c r="H178" i="55"/>
  <c r="M178" i="55" s="1"/>
  <c r="O178" i="55" s="1"/>
  <c r="H183" i="55"/>
  <c r="M183" i="55" s="1"/>
  <c r="H187" i="55"/>
  <c r="M187" i="55" s="1"/>
  <c r="H188" i="55"/>
  <c r="M188" i="55" s="1"/>
  <c r="O188" i="55" s="1"/>
  <c r="H189" i="55"/>
  <c r="M189" i="55" s="1"/>
  <c r="O189" i="55" s="1"/>
  <c r="H190" i="55"/>
  <c r="M190" i="55" s="1"/>
  <c r="O190" i="55" s="1"/>
  <c r="H191" i="55"/>
  <c r="M191" i="55" s="1"/>
  <c r="O191" i="55" s="1"/>
  <c r="H192" i="55"/>
  <c r="M192" i="55" s="1"/>
  <c r="O192" i="55" s="1"/>
  <c r="H193" i="55"/>
  <c r="M193" i="55" s="1"/>
  <c r="O193" i="55" s="1"/>
  <c r="L199" i="55"/>
  <c r="L204" i="55"/>
  <c r="H204" i="55"/>
  <c r="M204" i="55" s="1"/>
  <c r="L205" i="55"/>
  <c r="L209" i="55"/>
  <c r="H209" i="55"/>
  <c r="M209" i="55" s="1"/>
  <c r="L210" i="55"/>
  <c r="H210" i="55"/>
  <c r="M210" i="55" s="1"/>
  <c r="L212" i="55"/>
  <c r="H212" i="55"/>
  <c r="M212" i="55" s="1"/>
  <c r="L226" i="55"/>
  <c r="L227" i="55"/>
  <c r="G201" i="55"/>
  <c r="L231" i="55"/>
  <c r="H218" i="55"/>
  <c r="M218" i="55" s="1"/>
  <c r="O218" i="55" s="1"/>
  <c r="H220" i="55"/>
  <c r="M220" i="55" s="1"/>
  <c r="O220" i="55" s="1"/>
  <c r="H222" i="55"/>
  <c r="M222" i="55" s="1"/>
  <c r="M227" i="55" s="1"/>
  <c r="H224" i="55"/>
  <c r="M224" i="55" s="1"/>
  <c r="O224" i="55" s="1"/>
  <c r="H230" i="55"/>
  <c r="M230" i="55" s="1"/>
  <c r="M231" i="55" s="1"/>
  <c r="G36" i="55" l="1"/>
  <c r="H36" i="55" s="1"/>
  <c r="M36" i="55" s="1"/>
  <c r="O137" i="55"/>
  <c r="M185" i="55"/>
  <c r="O198" i="55"/>
  <c r="O199" i="55" s="1"/>
  <c r="H97" i="55"/>
  <c r="M97" i="55" s="1"/>
  <c r="L72" i="55"/>
  <c r="H66" i="55"/>
  <c r="M66" i="55" s="1"/>
  <c r="O66" i="55" s="1"/>
  <c r="H56" i="55"/>
  <c r="M56" i="55" s="1"/>
  <c r="L83" i="55"/>
  <c r="O83" i="55" s="1"/>
  <c r="H41" i="55"/>
  <c r="M41" i="55" s="1"/>
  <c r="L75" i="55"/>
  <c r="O75" i="55" s="1"/>
  <c r="H60" i="55"/>
  <c r="M60" i="55" s="1"/>
  <c r="L37" i="55"/>
  <c r="O37" i="55" s="1"/>
  <c r="O215" i="55"/>
  <c r="O216" i="55" s="1"/>
  <c r="L63" i="55"/>
  <c r="O63" i="55" s="1"/>
  <c r="H57" i="55"/>
  <c r="M57" i="55" s="1"/>
  <c r="O57" i="55" s="1"/>
  <c r="N264" i="55"/>
  <c r="N276" i="55"/>
  <c r="N272" i="55"/>
  <c r="N269" i="55"/>
  <c r="L271" i="55"/>
  <c r="O261" i="55"/>
  <c r="O252" i="55"/>
  <c r="N43" i="55"/>
  <c r="L85" i="55"/>
  <c r="O85" i="55" s="1"/>
  <c r="L79" i="55"/>
  <c r="O79" i="55" s="1"/>
  <c r="L47" i="55"/>
  <c r="O47" i="55" s="1"/>
  <c r="H48" i="55"/>
  <c r="M48" i="55" s="1"/>
  <c r="O48" i="55" s="1"/>
  <c r="L67" i="55"/>
  <c r="O67" i="55" s="1"/>
  <c r="H58" i="55"/>
  <c r="M58" i="55" s="1"/>
  <c r="O58" i="55" s="1"/>
  <c r="H62" i="55"/>
  <c r="M62" i="55" s="1"/>
  <c r="O62" i="55" s="1"/>
  <c r="H54" i="55"/>
  <c r="M54" i="55" s="1"/>
  <c r="O54" i="55" s="1"/>
  <c r="O234" i="55"/>
  <c r="O236" i="55" s="1"/>
  <c r="O238" i="55" s="1"/>
  <c r="L238" i="55" s="1"/>
  <c r="L241" i="55"/>
  <c r="O240" i="55"/>
  <c r="O241" i="55" s="1"/>
  <c r="H95" i="55"/>
  <c r="M95" i="55" s="1"/>
  <c r="O95" i="55" s="1"/>
  <c r="L71" i="55"/>
  <c r="O71" i="55" s="1"/>
  <c r="H87" i="55"/>
  <c r="M87" i="55" s="1"/>
  <c r="O87" i="55" s="1"/>
  <c r="L50" i="55"/>
  <c r="O50" i="55" s="1"/>
  <c r="L76" i="55"/>
  <c r="O76" i="55" s="1"/>
  <c r="L82" i="55"/>
  <c r="O82" i="55" s="1"/>
  <c r="L64" i="55"/>
  <c r="O64" i="55" s="1"/>
  <c r="H59" i="55"/>
  <c r="M59" i="55" s="1"/>
  <c r="O59" i="55" s="1"/>
  <c r="L55" i="55"/>
  <c r="O55" i="55" s="1"/>
  <c r="L38" i="55"/>
  <c r="O38" i="55" s="1"/>
  <c r="O174" i="55"/>
  <c r="O172" i="55"/>
  <c r="O107" i="55"/>
  <c r="O105" i="55"/>
  <c r="H74" i="55"/>
  <c r="M74" i="55" s="1"/>
  <c r="O74" i="55" s="1"/>
  <c r="O173" i="55"/>
  <c r="O171" i="55"/>
  <c r="O210" i="55"/>
  <c r="O209" i="55"/>
  <c r="O134" i="55"/>
  <c r="O113" i="55"/>
  <c r="O97" i="55"/>
  <c r="O84" i="55"/>
  <c r="O70" i="55"/>
  <c r="O98" i="55"/>
  <c r="O49" i="55"/>
  <c r="O41" i="55"/>
  <c r="O39" i="55"/>
  <c r="M228" i="55"/>
  <c r="M213" i="55"/>
  <c r="M163" i="55"/>
  <c r="M226" i="55"/>
  <c r="L201" i="55"/>
  <c r="H201" i="55"/>
  <c r="M201" i="55" s="1"/>
  <c r="M202" i="55" s="1"/>
  <c r="O222" i="55"/>
  <c r="O227" i="55" s="1"/>
  <c r="O212" i="55"/>
  <c r="O205" i="55"/>
  <c r="L206" i="55"/>
  <c r="O204" i="55"/>
  <c r="M196" i="55"/>
  <c r="M179" i="55"/>
  <c r="M180" i="55" s="1"/>
  <c r="L180" i="55" s="1"/>
  <c r="O136" i="55"/>
  <c r="L138" i="55"/>
  <c r="O132" i="55"/>
  <c r="L112" i="55"/>
  <c r="H112" i="55"/>
  <c r="M112" i="55" s="1"/>
  <c r="L92" i="55"/>
  <c r="H92" i="55"/>
  <c r="M92" i="55" s="1"/>
  <c r="O187" i="55"/>
  <c r="O196" i="55" s="1"/>
  <c r="L179" i="55"/>
  <c r="O141" i="55"/>
  <c r="L111" i="55"/>
  <c r="H111" i="55"/>
  <c r="M111" i="55" s="1"/>
  <c r="O103" i="55"/>
  <c r="L32" i="55"/>
  <c r="H32" i="55"/>
  <c r="M32" i="55" s="1"/>
  <c r="O80" i="55"/>
  <c r="O78" i="55"/>
  <c r="O72" i="55"/>
  <c r="O68" i="55"/>
  <c r="O60" i="55"/>
  <c r="O56" i="55"/>
  <c r="O53" i="55"/>
  <c r="O52" i="55"/>
  <c r="L33" i="55"/>
  <c r="H33" i="55"/>
  <c r="M33" i="55" s="1"/>
  <c r="O228" i="55"/>
  <c r="O230" i="55"/>
  <c r="O231" i="55" s="1"/>
  <c r="O226" i="55"/>
  <c r="L213" i="55"/>
  <c r="M206" i="55"/>
  <c r="M156" i="55"/>
  <c r="M157" i="55" s="1"/>
  <c r="L157" i="55" s="1"/>
  <c r="H144" i="55"/>
  <c r="M144" i="55" s="1"/>
  <c r="M147" i="55" s="1"/>
  <c r="M149" i="55" s="1"/>
  <c r="L144" i="55"/>
  <c r="L147" i="55" s="1"/>
  <c r="O151" i="55"/>
  <c r="O156" i="55" s="1"/>
  <c r="O158" i="55" s="1"/>
  <c r="L158" i="55" s="1"/>
  <c r="M138" i="55"/>
  <c r="O183" i="55"/>
  <c r="O185" i="55" s="1"/>
  <c r="O165" i="55"/>
  <c r="O161" i="55"/>
  <c r="O163" i="55" s="1"/>
  <c r="O140" i="55"/>
  <c r="L94" i="55"/>
  <c r="H94" i="55"/>
  <c r="M94" i="55" s="1"/>
  <c r="L81" i="55"/>
  <c r="H81" i="55"/>
  <c r="M81" i="55" s="1"/>
  <c r="L77" i="55"/>
  <c r="H77" i="55"/>
  <c r="M77" i="55" s="1"/>
  <c r="L73" i="55"/>
  <c r="H73" i="55"/>
  <c r="M73" i="55" s="1"/>
  <c r="L69" i="55"/>
  <c r="H69" i="55"/>
  <c r="M69" i="55" s="1"/>
  <c r="L65" i="55"/>
  <c r="H65" i="55"/>
  <c r="M65" i="55" s="1"/>
  <c r="L61" i="55"/>
  <c r="H61" i="55"/>
  <c r="M61" i="55" s="1"/>
  <c r="L36" i="55"/>
  <c r="O206" i="55" l="1"/>
  <c r="O271" i="55"/>
  <c r="M272" i="55"/>
  <c r="M271" i="55"/>
  <c r="N44" i="55"/>
  <c r="N268" i="55" s="1"/>
  <c r="N278" i="55" s="1"/>
  <c r="N263" i="55"/>
  <c r="O268" i="55"/>
  <c r="O179" i="55"/>
  <c r="O181" i="55" s="1"/>
  <c r="M88" i="55"/>
  <c r="M90" i="55" s="1"/>
  <c r="L90" i="55" s="1"/>
  <c r="O138" i="55"/>
  <c r="O36" i="55"/>
  <c r="O61" i="55"/>
  <c r="O65" i="55"/>
  <c r="O69" i="55"/>
  <c r="O73" i="55"/>
  <c r="O77" i="55"/>
  <c r="O81" i="55"/>
  <c r="O94" i="55"/>
  <c r="O33" i="55"/>
  <c r="L88" i="55"/>
  <c r="O213" i="55"/>
  <c r="O144" i="55"/>
  <c r="O147" i="55" s="1"/>
  <c r="O149" i="55" s="1"/>
  <c r="L149" i="55" s="1"/>
  <c r="L43" i="55"/>
  <c r="O32" i="55"/>
  <c r="M130" i="55"/>
  <c r="L109" i="55"/>
  <c r="O92" i="55"/>
  <c r="O112" i="55"/>
  <c r="L202" i="55"/>
  <c r="O201" i="55"/>
  <c r="O202" i="55" s="1"/>
  <c r="L181" i="55"/>
  <c r="L272" i="55" s="1"/>
  <c r="M43" i="55"/>
  <c r="L130" i="55"/>
  <c r="O111" i="55"/>
  <c r="M109" i="55"/>
  <c r="L294" i="55" l="1"/>
  <c r="F483" i="157" s="1"/>
  <c r="L295" i="55"/>
  <c r="F484" i="157" s="1"/>
  <c r="L287" i="55"/>
  <c r="L283" i="55"/>
  <c r="L291" i="55"/>
  <c r="L285" i="55"/>
  <c r="L289" i="55"/>
  <c r="L293" i="55"/>
  <c r="L282" i="55"/>
  <c r="L284" i="55"/>
  <c r="L286" i="55"/>
  <c r="L288" i="55"/>
  <c r="L290" i="55"/>
  <c r="L292" i="55"/>
  <c r="L44" i="55"/>
  <c r="L268" i="55" s="1"/>
  <c r="M263" i="55"/>
  <c r="M264" i="55"/>
  <c r="M276" i="55"/>
  <c r="O272" i="55"/>
  <c r="M295" i="55" s="1"/>
  <c r="F519" i="157" s="1"/>
  <c r="L263" i="55"/>
  <c r="L264" i="55"/>
  <c r="O109" i="55"/>
  <c r="O269" i="55" s="1"/>
  <c r="O278" i="55" s="1"/>
  <c r="O43" i="55"/>
  <c r="O88" i="55"/>
  <c r="O130" i="55"/>
  <c r="N277" i="55"/>
  <c r="M45" i="55"/>
  <c r="M269" i="55" s="1"/>
  <c r="M278" i="55" s="1"/>
  <c r="L276" i="55"/>
  <c r="H519" i="157" l="1"/>
  <c r="G519" i="157"/>
  <c r="J282" i="55"/>
  <c r="F121" i="157" s="1"/>
  <c r="J286" i="55"/>
  <c r="F125" i="157" s="1"/>
  <c r="J290" i="55"/>
  <c r="F129" i="157" s="1"/>
  <c r="J294" i="55"/>
  <c r="F133" i="157" s="1"/>
  <c r="J283" i="55"/>
  <c r="F122" i="157" s="1"/>
  <c r="J285" i="55"/>
  <c r="F124" i="157" s="1"/>
  <c r="J287" i="55"/>
  <c r="F126" i="157" s="1"/>
  <c r="J289" i="55"/>
  <c r="F128" i="157" s="1"/>
  <c r="J291" i="55"/>
  <c r="F130" i="157" s="1"/>
  <c r="J293" i="55"/>
  <c r="F132" i="157" s="1"/>
  <c r="J295" i="55"/>
  <c r="F134" i="157" s="1"/>
  <c r="J284" i="55"/>
  <c r="F123" i="157" s="1"/>
  <c r="J288" i="55"/>
  <c r="F127" i="157" s="1"/>
  <c r="J292" i="55"/>
  <c r="F131" i="157" s="1"/>
  <c r="H484" i="157"/>
  <c r="G484" i="157"/>
  <c r="G483" i="157"/>
  <c r="H483" i="157"/>
  <c r="F479" i="157"/>
  <c r="F475" i="157"/>
  <c r="F471" i="157"/>
  <c r="F478" i="157"/>
  <c r="F480" i="157"/>
  <c r="F476" i="157"/>
  <c r="F481" i="157"/>
  <c r="F477" i="157"/>
  <c r="F473" i="157"/>
  <c r="F482" i="157"/>
  <c r="F474" i="157"/>
  <c r="F472" i="157"/>
  <c r="L278" i="55"/>
  <c r="M294" i="55"/>
  <c r="M293" i="55"/>
  <c r="M292" i="55"/>
  <c r="M291" i="55"/>
  <c r="M290" i="55"/>
  <c r="M289" i="55"/>
  <c r="M288" i="55"/>
  <c r="M287" i="55"/>
  <c r="M286" i="55"/>
  <c r="M285" i="55"/>
  <c r="M284" i="55"/>
  <c r="M283" i="55"/>
  <c r="M282" i="55"/>
  <c r="O264" i="55"/>
  <c r="O276" i="55"/>
  <c r="O295" i="55" s="1"/>
  <c r="F659" i="157" s="1"/>
  <c r="O263" i="55"/>
  <c r="L45" i="55"/>
  <c r="L269" i="55" s="1"/>
  <c r="M277" i="55"/>
  <c r="K282" i="55" l="1"/>
  <c r="F156" i="157" s="1"/>
  <c r="K284" i="55"/>
  <c r="F158" i="157" s="1"/>
  <c r="K286" i="55"/>
  <c r="F160" i="157" s="1"/>
  <c r="K290" i="55"/>
  <c r="F164" i="157" s="1"/>
  <c r="K292" i="55"/>
  <c r="F166" i="157" s="1"/>
  <c r="K283" i="55"/>
  <c r="F157" i="157" s="1"/>
  <c r="K285" i="55"/>
  <c r="F159" i="157" s="1"/>
  <c r="K287" i="55"/>
  <c r="F161" i="157" s="1"/>
  <c r="K289" i="55"/>
  <c r="F163" i="157" s="1"/>
  <c r="K291" i="55"/>
  <c r="F165" i="157" s="1"/>
  <c r="K293" i="55"/>
  <c r="F167" i="157" s="1"/>
  <c r="K295" i="55"/>
  <c r="F169" i="157" s="1"/>
  <c r="K288" i="55"/>
  <c r="F162" i="157" s="1"/>
  <c r="K294" i="55"/>
  <c r="F168" i="157" s="1"/>
  <c r="H659" i="157"/>
  <c r="H204" i="157" s="1"/>
  <c r="K735" i="157" s="1"/>
  <c r="G659" i="157"/>
  <c r="G204" i="157" s="1"/>
  <c r="J735" i="157" s="1"/>
  <c r="H127" i="157"/>
  <c r="G127" i="157"/>
  <c r="G134" i="157"/>
  <c r="H134" i="157"/>
  <c r="G130" i="157"/>
  <c r="H130" i="157"/>
  <c r="G126" i="157"/>
  <c r="H126" i="157"/>
  <c r="G122" i="157"/>
  <c r="H122" i="157"/>
  <c r="H129" i="157"/>
  <c r="G129" i="157"/>
  <c r="G121" i="157"/>
  <c r="H121" i="157"/>
  <c r="F204" i="157"/>
  <c r="I735" i="157" s="1"/>
  <c r="H131" i="157"/>
  <c r="G131" i="157"/>
  <c r="H123" i="157"/>
  <c r="G123" i="157"/>
  <c r="G132" i="157"/>
  <c r="H132" i="157"/>
  <c r="G128" i="157"/>
  <c r="H128" i="157"/>
  <c r="G124" i="157"/>
  <c r="H124" i="157"/>
  <c r="H133" i="157"/>
  <c r="G133" i="157"/>
  <c r="H125" i="157"/>
  <c r="G125" i="157"/>
  <c r="H474" i="157"/>
  <c r="G474" i="157"/>
  <c r="G481" i="157"/>
  <c r="H481" i="157"/>
  <c r="G471" i="157"/>
  <c r="H471" i="157"/>
  <c r="G477" i="157"/>
  <c r="H477" i="157"/>
  <c r="H478" i="157"/>
  <c r="G478" i="157"/>
  <c r="H472" i="157"/>
  <c r="G472" i="157"/>
  <c r="H480" i="157"/>
  <c r="G480" i="157"/>
  <c r="G479" i="157"/>
  <c r="H479" i="157"/>
  <c r="G473" i="157"/>
  <c r="H473" i="157"/>
  <c r="H482" i="157"/>
  <c r="G482" i="157"/>
  <c r="H476" i="157"/>
  <c r="G476" i="157"/>
  <c r="G475" i="157"/>
  <c r="H475" i="157"/>
  <c r="F507" i="157"/>
  <c r="F509" i="157"/>
  <c r="F511" i="157"/>
  <c r="F513" i="157"/>
  <c r="F515" i="157"/>
  <c r="F517" i="157"/>
  <c r="F506" i="157"/>
  <c r="F508" i="157"/>
  <c r="F510" i="157"/>
  <c r="F512" i="157"/>
  <c r="F514" i="157"/>
  <c r="F516" i="157"/>
  <c r="F518" i="157"/>
  <c r="O294" i="55"/>
  <c r="O293" i="55"/>
  <c r="O292" i="55"/>
  <c r="O291" i="55"/>
  <c r="O290" i="55"/>
  <c r="O289" i="55"/>
  <c r="O288" i="55"/>
  <c r="O287" i="55"/>
  <c r="O286" i="55"/>
  <c r="O285" i="55"/>
  <c r="O284" i="55"/>
  <c r="O283" i="55"/>
  <c r="O282" i="55"/>
  <c r="O279" i="55"/>
  <c r="L279" i="55" s="1"/>
  <c r="O277" i="55"/>
  <c r="L277" i="55"/>
  <c r="DT735" i="157" l="1"/>
  <c r="ASY735" i="157"/>
  <c r="APS735" i="157"/>
  <c r="AMM735" i="157"/>
  <c r="AJG735" i="157"/>
  <c r="AGA735" i="157"/>
  <c r="ACU735" i="157"/>
  <c r="ZO735" i="157"/>
  <c r="WI735" i="157"/>
  <c r="TC735" i="157"/>
  <c r="PW735" i="157"/>
  <c r="MQ735" i="157"/>
  <c r="JK735" i="157"/>
  <c r="GE735" i="157"/>
  <c r="CD735" i="157"/>
  <c r="AVJ735" i="157"/>
  <c r="ASD735" i="157"/>
  <c r="AOX735" i="157"/>
  <c r="ALR735" i="157"/>
  <c r="AIL735" i="157"/>
  <c r="AFF735" i="157"/>
  <c r="ABZ735" i="157"/>
  <c r="YT735" i="157"/>
  <c r="VN735" i="157"/>
  <c r="SH735" i="157"/>
  <c r="PB735" i="157"/>
  <c r="LV735" i="157"/>
  <c r="IP735" i="157"/>
  <c r="FJ735" i="157"/>
  <c r="BI735" i="157"/>
  <c r="AUO735" i="157"/>
  <c r="ARI735" i="157"/>
  <c r="AOC735" i="157"/>
  <c r="AKW735" i="157"/>
  <c r="AHQ735" i="157"/>
  <c r="AEK735" i="157"/>
  <c r="ABE735" i="157"/>
  <c r="XY735" i="157"/>
  <c r="US735" i="157"/>
  <c r="RM735" i="157"/>
  <c r="OG735" i="157"/>
  <c r="LA735" i="157"/>
  <c r="HU735" i="157"/>
  <c r="EO735" i="157"/>
  <c r="AN735" i="157"/>
  <c r="ATT735" i="157"/>
  <c r="AQN735" i="157"/>
  <c r="ANH735" i="157"/>
  <c r="AKB735" i="157"/>
  <c r="AGV735" i="157"/>
  <c r="ADP735" i="157"/>
  <c r="AAJ735" i="157"/>
  <c r="XD735" i="157"/>
  <c r="TX735" i="157"/>
  <c r="QR735" i="157"/>
  <c r="NL735" i="157"/>
  <c r="KF735" i="157"/>
  <c r="GZ735" i="157"/>
  <c r="CY735" i="157"/>
  <c r="S735" i="157"/>
  <c r="DS735" i="157"/>
  <c r="ATS735" i="157"/>
  <c r="AQM735" i="157"/>
  <c r="ANG735" i="157"/>
  <c r="AKA735" i="157"/>
  <c r="AGU735" i="157"/>
  <c r="ADO735" i="157"/>
  <c r="AAI735" i="157"/>
  <c r="XC735" i="157"/>
  <c r="TW735" i="157"/>
  <c r="QQ735" i="157"/>
  <c r="NK735" i="157"/>
  <c r="KE735" i="157"/>
  <c r="GY735" i="157"/>
  <c r="CX735" i="157"/>
  <c r="R735" i="157"/>
  <c r="ASX735" i="157"/>
  <c r="APR735" i="157"/>
  <c r="AML735" i="157"/>
  <c r="AJF735" i="157"/>
  <c r="AFZ735" i="157"/>
  <c r="ACT735" i="157"/>
  <c r="ZN735" i="157"/>
  <c r="WH735" i="157"/>
  <c r="TB735" i="157"/>
  <c r="PV735" i="157"/>
  <c r="MP735" i="157"/>
  <c r="JJ735" i="157"/>
  <c r="GD735" i="157"/>
  <c r="CC735" i="157"/>
  <c r="AVI735" i="157"/>
  <c r="ASC735" i="157"/>
  <c r="AOW735" i="157"/>
  <c r="ALQ735" i="157"/>
  <c r="AIK735" i="157"/>
  <c r="AFE735" i="157"/>
  <c r="ABY735" i="157"/>
  <c r="YS735" i="157"/>
  <c r="VM735" i="157"/>
  <c r="SG735" i="157"/>
  <c r="PA735" i="157"/>
  <c r="LU735" i="157"/>
  <c r="IO735" i="157"/>
  <c r="FI735" i="157"/>
  <c r="BH735" i="157"/>
  <c r="AUN735" i="157"/>
  <c r="ARH735" i="157"/>
  <c r="AOB735" i="157"/>
  <c r="AKV735" i="157"/>
  <c r="AHP735" i="157"/>
  <c r="AEJ735" i="157"/>
  <c r="ABD735" i="157"/>
  <c r="XX735" i="157"/>
  <c r="UR735" i="157"/>
  <c r="RL735" i="157"/>
  <c r="OF735" i="157"/>
  <c r="KZ735" i="157"/>
  <c r="HT735" i="157"/>
  <c r="EN735" i="157"/>
  <c r="AM735" i="157"/>
  <c r="G162" i="157"/>
  <c r="H162" i="157"/>
  <c r="H167" i="157"/>
  <c r="G167" i="157"/>
  <c r="H163" i="157"/>
  <c r="G163" i="157"/>
  <c r="H159" i="157"/>
  <c r="G159" i="157"/>
  <c r="G166" i="157"/>
  <c r="H166" i="157"/>
  <c r="G160" i="157"/>
  <c r="H160" i="157"/>
  <c r="G156" i="157"/>
  <c r="H156" i="157"/>
  <c r="AUP735" i="157"/>
  <c r="ARJ735" i="157"/>
  <c r="AOD735" i="157"/>
  <c r="AKX735" i="157"/>
  <c r="AHR735" i="157"/>
  <c r="AEL735" i="157"/>
  <c r="ABF735" i="157"/>
  <c r="XZ735" i="157"/>
  <c r="UT735" i="157"/>
  <c r="RN735" i="157"/>
  <c r="OH735" i="157"/>
  <c r="LB735" i="157"/>
  <c r="HV735" i="157"/>
  <c r="EP735" i="157"/>
  <c r="AO735" i="157"/>
  <c r="ATU735" i="157"/>
  <c r="AQO735" i="157"/>
  <c r="ANI735" i="157"/>
  <c r="AKC735" i="157"/>
  <c r="AGW735" i="157"/>
  <c r="ADQ735" i="157"/>
  <c r="AAK735" i="157"/>
  <c r="XE735" i="157"/>
  <c r="TY735" i="157"/>
  <c r="QS735" i="157"/>
  <c r="NM735" i="157"/>
  <c r="KG735" i="157"/>
  <c r="HA735" i="157"/>
  <c r="CZ735" i="157"/>
  <c r="T735" i="157"/>
  <c r="DU735" i="157"/>
  <c r="ASZ735" i="157"/>
  <c r="APT735" i="157"/>
  <c r="AMN735" i="157"/>
  <c r="AJH735" i="157"/>
  <c r="AGB735" i="157"/>
  <c r="ACV735" i="157"/>
  <c r="ZP735" i="157"/>
  <c r="WJ735" i="157"/>
  <c r="TD735" i="157"/>
  <c r="PX735" i="157"/>
  <c r="MR735" i="157"/>
  <c r="JL735" i="157"/>
  <c r="GF735" i="157"/>
  <c r="CE735" i="157"/>
  <c r="AVK735" i="157"/>
  <c r="ASE735" i="157"/>
  <c r="AOY735" i="157"/>
  <c r="ALS735" i="157"/>
  <c r="AIM735" i="157"/>
  <c r="AFG735" i="157"/>
  <c r="ACA735" i="157"/>
  <c r="YU735" i="157"/>
  <c r="VO735" i="157"/>
  <c r="SI735" i="157"/>
  <c r="PC735" i="157"/>
  <c r="LW735" i="157"/>
  <c r="IQ735" i="157"/>
  <c r="FK735" i="157"/>
  <c r="BJ735" i="157"/>
  <c r="G168" i="157"/>
  <c r="H168" i="157"/>
  <c r="H169" i="157"/>
  <c r="G169" i="157"/>
  <c r="H165" i="157"/>
  <c r="G165" i="157"/>
  <c r="H161" i="157"/>
  <c r="G161" i="157"/>
  <c r="H157" i="157"/>
  <c r="G157" i="157"/>
  <c r="G164" i="157"/>
  <c r="H164" i="157"/>
  <c r="G158" i="157"/>
  <c r="H158" i="157"/>
  <c r="H515" i="157"/>
  <c r="G515" i="157"/>
  <c r="H507" i="157"/>
  <c r="G507" i="157"/>
  <c r="G518" i="157"/>
  <c r="H518" i="157"/>
  <c r="H517" i="157"/>
  <c r="G517" i="157"/>
  <c r="H509" i="157"/>
  <c r="G509" i="157"/>
  <c r="G510" i="157"/>
  <c r="H510" i="157"/>
  <c r="G506" i="157"/>
  <c r="H506" i="157"/>
  <c r="G512" i="157"/>
  <c r="H512" i="157"/>
  <c r="G514" i="157"/>
  <c r="H514" i="157"/>
  <c r="H511" i="157"/>
  <c r="G511" i="157"/>
  <c r="G516" i="157"/>
  <c r="H516" i="157"/>
  <c r="G508" i="157"/>
  <c r="H508" i="157"/>
  <c r="H513" i="157"/>
  <c r="G513" i="157"/>
  <c r="F649" i="157"/>
  <c r="F647" i="157"/>
  <c r="F651" i="157"/>
  <c r="F653" i="157"/>
  <c r="F655" i="157"/>
  <c r="F657" i="157"/>
  <c r="F646" i="157"/>
  <c r="F648" i="157"/>
  <c r="F650" i="157"/>
  <c r="F652" i="157"/>
  <c r="F654" i="157"/>
  <c r="F656" i="157"/>
  <c r="F658" i="157"/>
  <c r="AWE735" i="157" l="1"/>
  <c r="AWF735" i="157"/>
  <c r="AWD735" i="157"/>
  <c r="G646" i="157"/>
  <c r="G191" i="157" s="1"/>
  <c r="J722" i="157" s="1"/>
  <c r="H646" i="157"/>
  <c r="H191" i="157" s="1"/>
  <c r="K722" i="157" s="1"/>
  <c r="H651" i="157"/>
  <c r="H196" i="157" s="1"/>
  <c r="K727" i="157" s="1"/>
  <c r="G651" i="157"/>
  <c r="H653" i="157"/>
  <c r="H198" i="157" s="1"/>
  <c r="K729" i="157" s="1"/>
  <c r="G653" i="157"/>
  <c r="G198" i="157" s="1"/>
  <c r="J729" i="157" s="1"/>
  <c r="G656" i="157"/>
  <c r="G201" i="157" s="1"/>
  <c r="J732" i="157" s="1"/>
  <c r="H656" i="157"/>
  <c r="H201" i="157" s="1"/>
  <c r="K732" i="157" s="1"/>
  <c r="G648" i="157"/>
  <c r="G193" i="157" s="1"/>
  <c r="J724" i="157" s="1"/>
  <c r="H648" i="157"/>
  <c r="H193" i="157" s="1"/>
  <c r="K724" i="157" s="1"/>
  <c r="G650" i="157"/>
  <c r="G195" i="157" s="1"/>
  <c r="J726" i="157" s="1"/>
  <c r="H650" i="157"/>
  <c r="H649" i="157"/>
  <c r="H194" i="157" s="1"/>
  <c r="K725" i="157" s="1"/>
  <c r="G649" i="157"/>
  <c r="G194" i="157" s="1"/>
  <c r="J725" i="157" s="1"/>
  <c r="G654" i="157"/>
  <c r="G199" i="157" s="1"/>
  <c r="J730" i="157" s="1"/>
  <c r="H654" i="157"/>
  <c r="H199" i="157" s="1"/>
  <c r="K730" i="157" s="1"/>
  <c r="G658" i="157"/>
  <c r="G203" i="157" s="1"/>
  <c r="J734" i="157" s="1"/>
  <c r="H658" i="157"/>
  <c r="H203" i="157" s="1"/>
  <c r="K734" i="157" s="1"/>
  <c r="H655" i="157"/>
  <c r="H200" i="157" s="1"/>
  <c r="K731" i="157" s="1"/>
  <c r="G655" i="157"/>
  <c r="G200" i="157" s="1"/>
  <c r="J731" i="157" s="1"/>
  <c r="G652" i="157"/>
  <c r="G197" i="157" s="1"/>
  <c r="J728" i="157" s="1"/>
  <c r="H652" i="157"/>
  <c r="H197" i="157" s="1"/>
  <c r="K728" i="157" s="1"/>
  <c r="H657" i="157"/>
  <c r="H202" i="157" s="1"/>
  <c r="K733" i="157" s="1"/>
  <c r="G657" i="157"/>
  <c r="H647" i="157"/>
  <c r="H192" i="157" s="1"/>
  <c r="K723" i="157" s="1"/>
  <c r="G647" i="157"/>
  <c r="G192" i="157" s="1"/>
  <c r="J723" i="157" s="1"/>
  <c r="H99" i="157"/>
  <c r="H29" i="157" s="1"/>
  <c r="H735" i="157" s="1"/>
  <c r="G99" i="157"/>
  <c r="G29" i="157" s="1"/>
  <c r="F201" i="157"/>
  <c r="I732" i="157" s="1"/>
  <c r="F199" i="157"/>
  <c r="I730" i="157" s="1"/>
  <c r="F197" i="157"/>
  <c r="I728" i="157" s="1"/>
  <c r="H195" i="157"/>
  <c r="K726" i="157" s="1"/>
  <c r="F195" i="157"/>
  <c r="I726" i="157" s="1"/>
  <c r="F193" i="157"/>
  <c r="I724" i="157" s="1"/>
  <c r="F191" i="157"/>
  <c r="I722" i="157" s="1"/>
  <c r="G202" i="157"/>
  <c r="J733" i="157" s="1"/>
  <c r="F202" i="157"/>
  <c r="I733" i="157" s="1"/>
  <c r="F200" i="157"/>
  <c r="I731" i="157" s="1"/>
  <c r="F198" i="157"/>
  <c r="I729" i="157" s="1"/>
  <c r="G196" i="157"/>
  <c r="J727" i="157" s="1"/>
  <c r="F196" i="157"/>
  <c r="I727" i="157" s="1"/>
  <c r="F192" i="157"/>
  <c r="I723" i="157" s="1"/>
  <c r="F203" i="157"/>
  <c r="I734" i="157" s="1"/>
  <c r="F194" i="157"/>
  <c r="I725" i="157" s="1"/>
  <c r="DU722" i="157" l="1"/>
  <c r="DU726" i="157"/>
  <c r="DU730" i="157"/>
  <c r="DU734" i="157"/>
  <c r="DU723" i="157"/>
  <c r="DT728" i="157"/>
  <c r="DT734" i="157"/>
  <c r="DU725" i="157"/>
  <c r="DT724" i="157"/>
  <c r="DT722" i="157"/>
  <c r="DS723" i="157"/>
  <c r="DS734" i="157"/>
  <c r="DS722" i="157"/>
  <c r="DT726" i="157"/>
  <c r="DT730" i="157"/>
  <c r="DU732" i="157"/>
  <c r="DT723" i="157"/>
  <c r="DU728" i="157"/>
  <c r="DT725" i="157"/>
  <c r="DU724" i="157"/>
  <c r="DT731" i="157"/>
  <c r="DS731" i="157"/>
  <c r="DT727" i="157"/>
  <c r="DT733" i="157"/>
  <c r="DS726" i="157"/>
  <c r="DS730" i="157"/>
  <c r="DT732" i="157"/>
  <c r="DR735" i="157"/>
  <c r="DU733" i="157"/>
  <c r="DU731" i="157"/>
  <c r="DS729" i="157"/>
  <c r="DU727" i="157"/>
  <c r="DS725" i="157"/>
  <c r="DU729" i="157"/>
  <c r="DS727" i="157"/>
  <c r="DT729" i="157"/>
  <c r="DS733" i="157"/>
  <c r="DS724" i="157"/>
  <c r="DS728" i="157"/>
  <c r="DS732" i="157"/>
  <c r="H694" i="157"/>
  <c r="AUM735" i="157"/>
  <c r="ASW735" i="157"/>
  <c r="ARG735" i="157"/>
  <c r="APQ735" i="157"/>
  <c r="AOA735" i="157"/>
  <c r="AMK735" i="157"/>
  <c r="AKU735" i="157"/>
  <c r="AJE735" i="157"/>
  <c r="AHO735" i="157"/>
  <c r="AFY735" i="157"/>
  <c r="AEI735" i="157"/>
  <c r="ACS735" i="157"/>
  <c r="ABC735" i="157"/>
  <c r="ZM735" i="157"/>
  <c r="XW735" i="157"/>
  <c r="WG735" i="157"/>
  <c r="UQ735" i="157"/>
  <c r="TA735" i="157"/>
  <c r="RK735" i="157"/>
  <c r="PU735" i="157"/>
  <c r="OE735" i="157"/>
  <c r="MO735" i="157"/>
  <c r="KY735" i="157"/>
  <c r="JI735" i="157"/>
  <c r="HS735" i="157"/>
  <c r="GC735" i="157"/>
  <c r="EM735" i="157"/>
  <c r="CB735" i="157"/>
  <c r="AL735" i="157"/>
  <c r="AVH735" i="157"/>
  <c r="ATR735" i="157"/>
  <c r="ASB735" i="157"/>
  <c r="AQL735" i="157"/>
  <c r="AOV735" i="157"/>
  <c r="ANF735" i="157"/>
  <c r="ALP735" i="157"/>
  <c r="AJZ735" i="157"/>
  <c r="AIJ735" i="157"/>
  <c r="AGT735" i="157"/>
  <c r="AFD735" i="157"/>
  <c r="ADN735" i="157"/>
  <c r="ABX735" i="157"/>
  <c r="AAH735" i="157"/>
  <c r="YR735" i="157"/>
  <c r="XB735" i="157"/>
  <c r="VL735" i="157"/>
  <c r="TV735" i="157"/>
  <c r="SF735" i="157"/>
  <c r="QP735" i="157"/>
  <c r="OZ735" i="157"/>
  <c r="NJ735" i="157"/>
  <c r="LT735" i="157"/>
  <c r="KD735" i="157"/>
  <c r="IN735" i="157"/>
  <c r="GX735" i="157"/>
  <c r="FH735" i="157"/>
  <c r="CW735" i="157"/>
  <c r="BG735" i="157"/>
  <c r="Q735" i="157"/>
  <c r="G735" i="157"/>
  <c r="G694" i="157"/>
  <c r="F99" i="157"/>
  <c r="F29" i="157" s="1"/>
  <c r="F735" i="157" s="1"/>
  <c r="AUO725" i="157"/>
  <c r="ARI725" i="157"/>
  <c r="AOC725" i="157"/>
  <c r="AKW725" i="157"/>
  <c r="AHQ725" i="157"/>
  <c r="AEK725" i="157"/>
  <c r="ABE725" i="157"/>
  <c r="XY725" i="157"/>
  <c r="US725" i="157"/>
  <c r="RM725" i="157"/>
  <c r="OG725" i="157"/>
  <c r="LA725" i="157"/>
  <c r="HU725" i="157"/>
  <c r="EO725" i="157"/>
  <c r="AN725" i="157"/>
  <c r="ATT725" i="157"/>
  <c r="AQN725" i="157"/>
  <c r="ANH725" i="157"/>
  <c r="AKB725" i="157"/>
  <c r="AGV725" i="157"/>
  <c r="ADP725" i="157"/>
  <c r="AAJ725" i="157"/>
  <c r="XD725" i="157"/>
  <c r="TX725" i="157"/>
  <c r="QR725" i="157"/>
  <c r="NL725" i="157"/>
  <c r="KF725" i="157"/>
  <c r="GZ725" i="157"/>
  <c r="CY725" i="157"/>
  <c r="S725" i="157"/>
  <c r="ASY725" i="157"/>
  <c r="APS725" i="157"/>
  <c r="AMM725" i="157"/>
  <c r="AJG725" i="157"/>
  <c r="AGA725" i="157"/>
  <c r="ACU725" i="157"/>
  <c r="ZO725" i="157"/>
  <c r="WI725" i="157"/>
  <c r="TC725" i="157"/>
  <c r="PW725" i="157"/>
  <c r="MQ725" i="157"/>
  <c r="JK725" i="157"/>
  <c r="GE725" i="157"/>
  <c r="CD725" i="157"/>
  <c r="AVJ725" i="157"/>
  <c r="ASD725" i="157"/>
  <c r="AOX725" i="157"/>
  <c r="ALR725" i="157"/>
  <c r="AIL725" i="157"/>
  <c r="AFF725" i="157"/>
  <c r="ABZ725" i="157"/>
  <c r="YT725" i="157"/>
  <c r="VN725" i="157"/>
  <c r="SH725" i="157"/>
  <c r="PB725" i="157"/>
  <c r="LV725" i="157"/>
  <c r="IP725" i="157"/>
  <c r="FJ725" i="157"/>
  <c r="BI725" i="157"/>
  <c r="AVK723" i="157"/>
  <c r="ASE723" i="157"/>
  <c r="AOY723" i="157"/>
  <c r="ALS723" i="157"/>
  <c r="VO723" i="157"/>
  <c r="SI723" i="157"/>
  <c r="PC723" i="157"/>
  <c r="LW723" i="157"/>
  <c r="IQ723" i="157"/>
  <c r="AHR723" i="157"/>
  <c r="AEL723" i="157"/>
  <c r="ABF723" i="157"/>
  <c r="XZ723" i="157"/>
  <c r="FK723" i="157"/>
  <c r="BJ723" i="157"/>
  <c r="AUP723" i="157"/>
  <c r="ARJ723" i="157"/>
  <c r="AOD723" i="157"/>
  <c r="AKX723" i="157"/>
  <c r="UT723" i="157"/>
  <c r="RN723" i="157"/>
  <c r="OH723" i="157"/>
  <c r="LB723" i="157"/>
  <c r="HV723" i="157"/>
  <c r="AGW723" i="157"/>
  <c r="ADQ723" i="157"/>
  <c r="AAK723" i="157"/>
  <c r="XE723" i="157"/>
  <c r="EP723" i="157"/>
  <c r="AO723" i="157"/>
  <c r="ATU723" i="157"/>
  <c r="AQO723" i="157"/>
  <c r="ANI723" i="157"/>
  <c r="AKC723" i="157"/>
  <c r="TY723" i="157"/>
  <c r="QS723" i="157"/>
  <c r="NM723" i="157"/>
  <c r="KG723" i="157"/>
  <c r="HA723" i="157"/>
  <c r="AGB723" i="157"/>
  <c r="ACV723" i="157"/>
  <c r="ZP723" i="157"/>
  <c r="WJ723" i="157"/>
  <c r="CZ723" i="157"/>
  <c r="T723" i="157"/>
  <c r="ASZ723" i="157"/>
  <c r="APT723" i="157"/>
  <c r="AMN723" i="157"/>
  <c r="AJH723" i="157"/>
  <c r="TD723" i="157"/>
  <c r="PX723" i="157"/>
  <c r="MR723" i="157"/>
  <c r="JL723" i="157"/>
  <c r="AIM723" i="157"/>
  <c r="AFG723" i="157"/>
  <c r="ACA723" i="157"/>
  <c r="YU723" i="157"/>
  <c r="GF723" i="157"/>
  <c r="CE723" i="157"/>
  <c r="AUP729" i="157"/>
  <c r="ARJ729" i="157"/>
  <c r="AOD729" i="157"/>
  <c r="AKX729" i="157"/>
  <c r="AHR729" i="157"/>
  <c r="AEL729" i="157"/>
  <c r="ABF729" i="157"/>
  <c r="XZ729" i="157"/>
  <c r="UT729" i="157"/>
  <c r="RN729" i="157"/>
  <c r="OH729" i="157"/>
  <c r="LB729" i="157"/>
  <c r="HV729" i="157"/>
  <c r="EP729" i="157"/>
  <c r="AO729" i="157"/>
  <c r="ATU729" i="157"/>
  <c r="AQO729" i="157"/>
  <c r="ANI729" i="157"/>
  <c r="AKC729" i="157"/>
  <c r="AGW729" i="157"/>
  <c r="ADQ729" i="157"/>
  <c r="AAK729" i="157"/>
  <c r="XE729" i="157"/>
  <c r="TY729" i="157"/>
  <c r="QS729" i="157"/>
  <c r="NM729" i="157"/>
  <c r="KG729" i="157"/>
  <c r="HA729" i="157"/>
  <c r="CZ729" i="157"/>
  <c r="T729" i="157"/>
  <c r="ASZ729" i="157"/>
  <c r="APT729" i="157"/>
  <c r="AMN729" i="157"/>
  <c r="AJH729" i="157"/>
  <c r="AGB729" i="157"/>
  <c r="ACV729" i="157"/>
  <c r="ZP729" i="157"/>
  <c r="WJ729" i="157"/>
  <c r="TD729" i="157"/>
  <c r="PX729" i="157"/>
  <c r="MR729" i="157"/>
  <c r="JL729" i="157"/>
  <c r="GF729" i="157"/>
  <c r="CE729" i="157"/>
  <c r="AVK729" i="157"/>
  <c r="ASE729" i="157"/>
  <c r="AOY729" i="157"/>
  <c r="ALS729" i="157"/>
  <c r="AIM729" i="157"/>
  <c r="AFG729" i="157"/>
  <c r="ACA729" i="157"/>
  <c r="YU729" i="157"/>
  <c r="VO729" i="157"/>
  <c r="SI729" i="157"/>
  <c r="PC729" i="157"/>
  <c r="LW729" i="157"/>
  <c r="IQ729" i="157"/>
  <c r="FK729" i="157"/>
  <c r="BJ729" i="157"/>
  <c r="AUO731" i="157"/>
  <c r="ARI731" i="157"/>
  <c r="AOC731" i="157"/>
  <c r="AVJ731" i="157"/>
  <c r="ASD731" i="157"/>
  <c r="AOX731" i="157"/>
  <c r="ALR731" i="157"/>
  <c r="AIL731" i="157"/>
  <c r="AFF731" i="157"/>
  <c r="ABZ731" i="157"/>
  <c r="YT731" i="157"/>
  <c r="VN731" i="157"/>
  <c r="SH731" i="157"/>
  <c r="AJG731" i="157"/>
  <c r="ACU731" i="157"/>
  <c r="WI731" i="157"/>
  <c r="PW731" i="157"/>
  <c r="MQ731" i="157"/>
  <c r="JK731" i="157"/>
  <c r="GE731" i="157"/>
  <c r="CD731" i="157"/>
  <c r="AKW731" i="157"/>
  <c r="AEK731" i="157"/>
  <c r="XY731" i="157"/>
  <c r="RM731" i="157"/>
  <c r="NL731" i="157"/>
  <c r="KF731" i="157"/>
  <c r="GZ731" i="157"/>
  <c r="CY731" i="157"/>
  <c r="S731" i="157"/>
  <c r="ASY731" i="157"/>
  <c r="APS731" i="157"/>
  <c r="AMM731" i="157"/>
  <c r="ATT731" i="157"/>
  <c r="AQN731" i="157"/>
  <c r="ANH731" i="157"/>
  <c r="AKB731" i="157"/>
  <c r="AGV731" i="157"/>
  <c r="ADP731" i="157"/>
  <c r="AAJ731" i="157"/>
  <c r="XD731" i="157"/>
  <c r="TX731" i="157"/>
  <c r="QR731" i="157"/>
  <c r="AGA731" i="157"/>
  <c r="ZO731" i="157"/>
  <c r="TC731" i="157"/>
  <c r="OG731" i="157"/>
  <c r="LA731" i="157"/>
  <c r="HU731" i="157"/>
  <c r="EO731" i="157"/>
  <c r="AN731" i="157"/>
  <c r="AHQ731" i="157"/>
  <c r="ABE731" i="157"/>
  <c r="US731" i="157"/>
  <c r="PB731" i="157"/>
  <c r="LV731" i="157"/>
  <c r="IP731" i="157"/>
  <c r="FJ731" i="157"/>
  <c r="BI731" i="157"/>
  <c r="AUP733" i="157"/>
  <c r="ARJ733" i="157"/>
  <c r="AOD733" i="157"/>
  <c r="AKX733" i="157"/>
  <c r="AHR733" i="157"/>
  <c r="AEL733" i="157"/>
  <c r="ABF733" i="157"/>
  <c r="XZ733" i="157"/>
  <c r="UT733" i="157"/>
  <c r="RN733" i="157"/>
  <c r="OH733" i="157"/>
  <c r="LB733" i="157"/>
  <c r="HV733" i="157"/>
  <c r="EP733" i="157"/>
  <c r="AO733" i="157"/>
  <c r="ATU733" i="157"/>
  <c r="AQO733" i="157"/>
  <c r="ANI733" i="157"/>
  <c r="AKC733" i="157"/>
  <c r="AGW733" i="157"/>
  <c r="ADQ733" i="157"/>
  <c r="AAK733" i="157"/>
  <c r="XE733" i="157"/>
  <c r="TY733" i="157"/>
  <c r="QS733" i="157"/>
  <c r="NM733" i="157"/>
  <c r="KG733" i="157"/>
  <c r="HA733" i="157"/>
  <c r="CZ733" i="157"/>
  <c r="T733" i="157"/>
  <c r="ASZ733" i="157"/>
  <c r="APT733" i="157"/>
  <c r="AMN733" i="157"/>
  <c r="AJH733" i="157"/>
  <c r="AGB733" i="157"/>
  <c r="ACV733" i="157"/>
  <c r="ZP733" i="157"/>
  <c r="WJ733" i="157"/>
  <c r="TD733" i="157"/>
  <c r="PX733" i="157"/>
  <c r="MR733" i="157"/>
  <c r="JL733" i="157"/>
  <c r="GF733" i="157"/>
  <c r="CE733" i="157"/>
  <c r="AVK733" i="157"/>
  <c r="ASE733" i="157"/>
  <c r="AOY733" i="157"/>
  <c r="ALS733" i="157"/>
  <c r="AIM733" i="157"/>
  <c r="AFG733" i="157"/>
  <c r="ACA733" i="157"/>
  <c r="YU733" i="157"/>
  <c r="VO733" i="157"/>
  <c r="SI733" i="157"/>
  <c r="PC733" i="157"/>
  <c r="LW733" i="157"/>
  <c r="IQ733" i="157"/>
  <c r="FK733" i="157"/>
  <c r="BJ733" i="157"/>
  <c r="ATU727" i="157"/>
  <c r="AQO727" i="157"/>
  <c r="ANI727" i="157"/>
  <c r="AKC727" i="157"/>
  <c r="AGW727" i="157"/>
  <c r="ADQ727" i="157"/>
  <c r="AAK727" i="157"/>
  <c r="XE727" i="157"/>
  <c r="TY727" i="157"/>
  <c r="QS727" i="157"/>
  <c r="NM727" i="157"/>
  <c r="KG727" i="157"/>
  <c r="HA727" i="157"/>
  <c r="CZ727" i="157"/>
  <c r="T727" i="157"/>
  <c r="ASZ727" i="157"/>
  <c r="APT727" i="157"/>
  <c r="AMN727" i="157"/>
  <c r="AJH727" i="157"/>
  <c r="AGB727" i="157"/>
  <c r="ACV727" i="157"/>
  <c r="ZP727" i="157"/>
  <c r="WJ727" i="157"/>
  <c r="TD727" i="157"/>
  <c r="PX727" i="157"/>
  <c r="MR727" i="157"/>
  <c r="JL727" i="157"/>
  <c r="GF727" i="157"/>
  <c r="CE727" i="157"/>
  <c r="AVK727" i="157"/>
  <c r="ASE727" i="157"/>
  <c r="AOY727" i="157"/>
  <c r="ALS727" i="157"/>
  <c r="AIM727" i="157"/>
  <c r="AFG727" i="157"/>
  <c r="ACA727" i="157"/>
  <c r="YU727" i="157"/>
  <c r="VO727" i="157"/>
  <c r="SI727" i="157"/>
  <c r="PC727" i="157"/>
  <c r="LW727" i="157"/>
  <c r="IQ727" i="157"/>
  <c r="FK727" i="157"/>
  <c r="BJ727" i="157"/>
  <c r="AUP727" i="157"/>
  <c r="ARJ727" i="157"/>
  <c r="AOD727" i="157"/>
  <c r="AKX727" i="157"/>
  <c r="AHR727" i="157"/>
  <c r="AEL727" i="157"/>
  <c r="ABF727" i="157"/>
  <c r="XZ727" i="157"/>
  <c r="UT727" i="157"/>
  <c r="RN727" i="157"/>
  <c r="OH727" i="157"/>
  <c r="LB727" i="157"/>
  <c r="HV727" i="157"/>
  <c r="EP727" i="157"/>
  <c r="AO727" i="157"/>
  <c r="ATU734" i="157"/>
  <c r="AQO734" i="157"/>
  <c r="ANI734" i="157"/>
  <c r="AKC734" i="157"/>
  <c r="AGW734" i="157"/>
  <c r="ADQ734" i="157"/>
  <c r="AAK734" i="157"/>
  <c r="XE734" i="157"/>
  <c r="TY734" i="157"/>
  <c r="QS734" i="157"/>
  <c r="NM734" i="157"/>
  <c r="KG734" i="157"/>
  <c r="HA734" i="157"/>
  <c r="CZ734" i="157"/>
  <c r="T734" i="157"/>
  <c r="ASZ734" i="157"/>
  <c r="APT734" i="157"/>
  <c r="AMN734" i="157"/>
  <c r="AJH734" i="157"/>
  <c r="AGB734" i="157"/>
  <c r="ACV734" i="157"/>
  <c r="ZP734" i="157"/>
  <c r="WJ734" i="157"/>
  <c r="TD734" i="157"/>
  <c r="PX734" i="157"/>
  <c r="MR734" i="157"/>
  <c r="JL734" i="157"/>
  <c r="GF734" i="157"/>
  <c r="CE734" i="157"/>
  <c r="AVK734" i="157"/>
  <c r="ASE734" i="157"/>
  <c r="AOY734" i="157"/>
  <c r="ALS734" i="157"/>
  <c r="AIM734" i="157"/>
  <c r="AFG734" i="157"/>
  <c r="ACA734" i="157"/>
  <c r="YU734" i="157"/>
  <c r="VO734" i="157"/>
  <c r="SI734" i="157"/>
  <c r="PC734" i="157"/>
  <c r="LW734" i="157"/>
  <c r="IQ734" i="157"/>
  <c r="FK734" i="157"/>
  <c r="BJ734" i="157"/>
  <c r="AUP734" i="157"/>
  <c r="ARJ734" i="157"/>
  <c r="AOD734" i="157"/>
  <c r="AKX734" i="157"/>
  <c r="AHR734" i="157"/>
  <c r="AEL734" i="157"/>
  <c r="ABF734" i="157"/>
  <c r="XZ734" i="157"/>
  <c r="UT734" i="157"/>
  <c r="RN734" i="157"/>
  <c r="OH734" i="157"/>
  <c r="LB734" i="157"/>
  <c r="HV734" i="157"/>
  <c r="EP734" i="157"/>
  <c r="AO734" i="157"/>
  <c r="ASY734" i="157"/>
  <c r="APS734" i="157"/>
  <c r="AMM734" i="157"/>
  <c r="AJG734" i="157"/>
  <c r="AGA734" i="157"/>
  <c r="ACU734" i="157"/>
  <c r="ZO734" i="157"/>
  <c r="WI734" i="157"/>
  <c r="TC734" i="157"/>
  <c r="PW734" i="157"/>
  <c r="MQ734" i="157"/>
  <c r="JK734" i="157"/>
  <c r="GE734" i="157"/>
  <c r="CD734" i="157"/>
  <c r="AVJ734" i="157"/>
  <c r="ASD734" i="157"/>
  <c r="AOX734" i="157"/>
  <c r="ALR734" i="157"/>
  <c r="AIL734" i="157"/>
  <c r="AFF734" i="157"/>
  <c r="ABZ734" i="157"/>
  <c r="YT734" i="157"/>
  <c r="VN734" i="157"/>
  <c r="SH734" i="157"/>
  <c r="PB734" i="157"/>
  <c r="LV734" i="157"/>
  <c r="IP734" i="157"/>
  <c r="FJ734" i="157"/>
  <c r="BI734" i="157"/>
  <c r="AUO734" i="157"/>
  <c r="ARI734" i="157"/>
  <c r="AOC734" i="157"/>
  <c r="AKW734" i="157"/>
  <c r="AHQ734" i="157"/>
  <c r="AEK734" i="157"/>
  <c r="ABE734" i="157"/>
  <c r="XY734" i="157"/>
  <c r="US734" i="157"/>
  <c r="RM734" i="157"/>
  <c r="OG734" i="157"/>
  <c r="LA734" i="157"/>
  <c r="HU734" i="157"/>
  <c r="EO734" i="157"/>
  <c r="AN734" i="157"/>
  <c r="ATT734" i="157"/>
  <c r="AQN734" i="157"/>
  <c r="ANH734" i="157"/>
  <c r="AKB734" i="157"/>
  <c r="AGV734" i="157"/>
  <c r="ADP734" i="157"/>
  <c r="AAJ734" i="157"/>
  <c r="XD734" i="157"/>
  <c r="TX734" i="157"/>
  <c r="QR734" i="157"/>
  <c r="NL734" i="157"/>
  <c r="KF734" i="157"/>
  <c r="GZ734" i="157"/>
  <c r="CY734" i="157"/>
  <c r="S734" i="157"/>
  <c r="AVI723" i="157"/>
  <c r="ASC723" i="157"/>
  <c r="AOW723" i="157"/>
  <c r="ALQ723" i="157"/>
  <c r="VM723" i="157"/>
  <c r="SG723" i="157"/>
  <c r="PA723" i="157"/>
  <c r="LU723" i="157"/>
  <c r="IO723" i="157"/>
  <c r="AHP723" i="157"/>
  <c r="AEJ723" i="157"/>
  <c r="ABD723" i="157"/>
  <c r="XX723" i="157"/>
  <c r="FI723" i="157"/>
  <c r="BH723" i="157"/>
  <c r="AUN723" i="157"/>
  <c r="ARH723" i="157"/>
  <c r="AOB723" i="157"/>
  <c r="AKV723" i="157"/>
  <c r="UR723" i="157"/>
  <c r="RL723" i="157"/>
  <c r="OF723" i="157"/>
  <c r="KZ723" i="157"/>
  <c r="HT723" i="157"/>
  <c r="AGU723" i="157"/>
  <c r="ADO723" i="157"/>
  <c r="AAI723" i="157"/>
  <c r="XC723" i="157"/>
  <c r="EN723" i="157"/>
  <c r="AM723" i="157"/>
  <c r="ATS723" i="157"/>
  <c r="AQM723" i="157"/>
  <c r="ANG723" i="157"/>
  <c r="AKA723" i="157"/>
  <c r="TW723" i="157"/>
  <c r="QQ723" i="157"/>
  <c r="NK723" i="157"/>
  <c r="KE723" i="157"/>
  <c r="GY723" i="157"/>
  <c r="AFZ723" i="157"/>
  <c r="ACT723" i="157"/>
  <c r="ZN723" i="157"/>
  <c r="WH723" i="157"/>
  <c r="CX723" i="157"/>
  <c r="R723" i="157"/>
  <c r="ASX723" i="157"/>
  <c r="APR723" i="157"/>
  <c r="AML723" i="157"/>
  <c r="AJF723" i="157"/>
  <c r="TB723" i="157"/>
  <c r="PV723" i="157"/>
  <c r="MP723" i="157"/>
  <c r="JJ723" i="157"/>
  <c r="AIK723" i="157"/>
  <c r="AFE723" i="157"/>
  <c r="ABY723" i="157"/>
  <c r="YS723" i="157"/>
  <c r="GD723" i="157"/>
  <c r="CC723" i="157"/>
  <c r="ATT727" i="157"/>
  <c r="AQN727" i="157"/>
  <c r="ANH727" i="157"/>
  <c r="AKB727" i="157"/>
  <c r="AGV727" i="157"/>
  <c r="ADP727" i="157"/>
  <c r="AAJ727" i="157"/>
  <c r="XD727" i="157"/>
  <c r="TX727" i="157"/>
  <c r="QR727" i="157"/>
  <c r="NL727" i="157"/>
  <c r="KF727" i="157"/>
  <c r="GZ727" i="157"/>
  <c r="CY727" i="157"/>
  <c r="S727" i="157"/>
  <c r="ASY727" i="157"/>
  <c r="APS727" i="157"/>
  <c r="AMM727" i="157"/>
  <c r="AJG727" i="157"/>
  <c r="AGA727" i="157"/>
  <c r="ACU727" i="157"/>
  <c r="ZO727" i="157"/>
  <c r="WI727" i="157"/>
  <c r="TC727" i="157"/>
  <c r="PW727" i="157"/>
  <c r="MQ727" i="157"/>
  <c r="JK727" i="157"/>
  <c r="GE727" i="157"/>
  <c r="CD727" i="157"/>
  <c r="AVJ727" i="157"/>
  <c r="ASD727" i="157"/>
  <c r="AOX727" i="157"/>
  <c r="ALR727" i="157"/>
  <c r="AIL727" i="157"/>
  <c r="AFF727" i="157"/>
  <c r="ABZ727" i="157"/>
  <c r="YT727" i="157"/>
  <c r="VN727" i="157"/>
  <c r="SH727" i="157"/>
  <c r="PB727" i="157"/>
  <c r="LV727" i="157"/>
  <c r="IP727" i="157"/>
  <c r="FJ727" i="157"/>
  <c r="BI727" i="157"/>
  <c r="AUO727" i="157"/>
  <c r="ARI727" i="157"/>
  <c r="AOC727" i="157"/>
  <c r="AKW727" i="157"/>
  <c r="AHQ727" i="157"/>
  <c r="AEK727" i="157"/>
  <c r="ABE727" i="157"/>
  <c r="XY727" i="157"/>
  <c r="US727" i="157"/>
  <c r="RM727" i="157"/>
  <c r="OG727" i="157"/>
  <c r="LA727" i="157"/>
  <c r="HU727" i="157"/>
  <c r="EO727" i="157"/>
  <c r="AN727" i="157"/>
  <c r="AUN729" i="157"/>
  <c r="ARH729" i="157"/>
  <c r="AOB729" i="157"/>
  <c r="AKV729" i="157"/>
  <c r="AHP729" i="157"/>
  <c r="AEJ729" i="157"/>
  <c r="ABD729" i="157"/>
  <c r="XX729" i="157"/>
  <c r="UR729" i="157"/>
  <c r="RL729" i="157"/>
  <c r="OF729" i="157"/>
  <c r="KZ729" i="157"/>
  <c r="HT729" i="157"/>
  <c r="EN729" i="157"/>
  <c r="AM729" i="157"/>
  <c r="ATS729" i="157"/>
  <c r="AQM729" i="157"/>
  <c r="ANG729" i="157"/>
  <c r="AKA729" i="157"/>
  <c r="AGU729" i="157"/>
  <c r="ADO729" i="157"/>
  <c r="AAI729" i="157"/>
  <c r="XC729" i="157"/>
  <c r="TW729" i="157"/>
  <c r="QQ729" i="157"/>
  <c r="NK729" i="157"/>
  <c r="KE729" i="157"/>
  <c r="GY729" i="157"/>
  <c r="CX729" i="157"/>
  <c r="R729" i="157"/>
  <c r="ASX729" i="157"/>
  <c r="APR729" i="157"/>
  <c r="AML729" i="157"/>
  <c r="AJF729" i="157"/>
  <c r="AFZ729" i="157"/>
  <c r="ACT729" i="157"/>
  <c r="ZN729" i="157"/>
  <c r="WH729" i="157"/>
  <c r="TB729" i="157"/>
  <c r="PV729" i="157"/>
  <c r="MP729" i="157"/>
  <c r="JJ729" i="157"/>
  <c r="GD729" i="157"/>
  <c r="CC729" i="157"/>
  <c r="AVI729" i="157"/>
  <c r="ASC729" i="157"/>
  <c r="AOW729" i="157"/>
  <c r="ALQ729" i="157"/>
  <c r="AIK729" i="157"/>
  <c r="AFE729" i="157"/>
  <c r="ABY729" i="157"/>
  <c r="YS729" i="157"/>
  <c r="VM729" i="157"/>
  <c r="SG729" i="157"/>
  <c r="PA729" i="157"/>
  <c r="LU729" i="157"/>
  <c r="IO729" i="157"/>
  <c r="FI729" i="157"/>
  <c r="BH729" i="157"/>
  <c r="ASX733" i="157"/>
  <c r="APR733" i="157"/>
  <c r="AML733" i="157"/>
  <c r="AJF733" i="157"/>
  <c r="AFZ733" i="157"/>
  <c r="ACT733" i="157"/>
  <c r="ZN733" i="157"/>
  <c r="WH733" i="157"/>
  <c r="TB733" i="157"/>
  <c r="PV733" i="157"/>
  <c r="MP733" i="157"/>
  <c r="JJ733" i="157"/>
  <c r="GD733" i="157"/>
  <c r="CC733" i="157"/>
  <c r="AVI733" i="157"/>
  <c r="ASC733" i="157"/>
  <c r="AOW733" i="157"/>
  <c r="ALQ733" i="157"/>
  <c r="AIK733" i="157"/>
  <c r="AFE733" i="157"/>
  <c r="ABY733" i="157"/>
  <c r="YS733" i="157"/>
  <c r="VM733" i="157"/>
  <c r="SG733" i="157"/>
  <c r="PA733" i="157"/>
  <c r="LU733" i="157"/>
  <c r="IO733" i="157"/>
  <c r="FI733" i="157"/>
  <c r="BH733" i="157"/>
  <c r="AUN733" i="157"/>
  <c r="ARH733" i="157"/>
  <c r="AOB733" i="157"/>
  <c r="AKV733" i="157"/>
  <c r="AHP733" i="157"/>
  <c r="AEJ733" i="157"/>
  <c r="ABD733" i="157"/>
  <c r="XX733" i="157"/>
  <c r="UR733" i="157"/>
  <c r="RL733" i="157"/>
  <c r="OF733" i="157"/>
  <c r="KZ733" i="157"/>
  <c r="HT733" i="157"/>
  <c r="EN733" i="157"/>
  <c r="AM733" i="157"/>
  <c r="ATS733" i="157"/>
  <c r="AQM733" i="157"/>
  <c r="ANG733" i="157"/>
  <c r="AKA733" i="157"/>
  <c r="AGU733" i="157"/>
  <c r="ADO733" i="157"/>
  <c r="AAI733" i="157"/>
  <c r="XC733" i="157"/>
  <c r="TW733" i="157"/>
  <c r="QQ733" i="157"/>
  <c r="NK733" i="157"/>
  <c r="KE733" i="157"/>
  <c r="GY733" i="157"/>
  <c r="CX733" i="157"/>
  <c r="R733" i="157"/>
  <c r="AVJ722" i="157"/>
  <c r="ASD722" i="157"/>
  <c r="AOX722" i="157"/>
  <c r="ALR722" i="157"/>
  <c r="VN722" i="157"/>
  <c r="SH722" i="157"/>
  <c r="PB722" i="157"/>
  <c r="LV722" i="157"/>
  <c r="IP722" i="157"/>
  <c r="AHQ722" i="157"/>
  <c r="AEK722" i="157"/>
  <c r="ABE722" i="157"/>
  <c r="XY722" i="157"/>
  <c r="FJ722" i="157"/>
  <c r="BI722" i="157"/>
  <c r="AUO722" i="157"/>
  <c r="ARI722" i="157"/>
  <c r="AOC722" i="157"/>
  <c r="AKW722" i="157"/>
  <c r="US722" i="157"/>
  <c r="RM722" i="157"/>
  <c r="OG722" i="157"/>
  <c r="LA722" i="157"/>
  <c r="HU722" i="157"/>
  <c r="AGV722" i="157"/>
  <c r="ADP722" i="157"/>
  <c r="AAJ722" i="157"/>
  <c r="XD722" i="157"/>
  <c r="EO722" i="157"/>
  <c r="AN722" i="157"/>
  <c r="ATT722" i="157"/>
  <c r="AQN722" i="157"/>
  <c r="ANH722" i="157"/>
  <c r="AKB722" i="157"/>
  <c r="TX722" i="157"/>
  <c r="QR722" i="157"/>
  <c r="NL722" i="157"/>
  <c r="KF722" i="157"/>
  <c r="GZ722" i="157"/>
  <c r="AGA722" i="157"/>
  <c r="ACU722" i="157"/>
  <c r="ZO722" i="157"/>
  <c r="WI722" i="157"/>
  <c r="CY722" i="157"/>
  <c r="S722" i="157"/>
  <c r="ASY722" i="157"/>
  <c r="APS722" i="157"/>
  <c r="AMM722" i="157"/>
  <c r="AJG722" i="157"/>
  <c r="TC722" i="157"/>
  <c r="PW722" i="157"/>
  <c r="MQ722" i="157"/>
  <c r="JK722" i="157"/>
  <c r="AIL722" i="157"/>
  <c r="AFF722" i="157"/>
  <c r="ABZ722" i="157"/>
  <c r="YT722" i="157"/>
  <c r="GE722" i="157"/>
  <c r="CD722" i="157"/>
  <c r="ASX724" i="157"/>
  <c r="APR724" i="157"/>
  <c r="AML724" i="157"/>
  <c r="AJF724" i="157"/>
  <c r="AFZ724" i="157"/>
  <c r="ACT724" i="157"/>
  <c r="ZN724" i="157"/>
  <c r="WH724" i="157"/>
  <c r="TB724" i="157"/>
  <c r="PV724" i="157"/>
  <c r="MP724" i="157"/>
  <c r="JJ724" i="157"/>
  <c r="GD724" i="157"/>
  <c r="CC724" i="157"/>
  <c r="AVI724" i="157"/>
  <c r="ASC724" i="157"/>
  <c r="AOW724" i="157"/>
  <c r="ALQ724" i="157"/>
  <c r="AIK724" i="157"/>
  <c r="AFE724" i="157"/>
  <c r="ABY724" i="157"/>
  <c r="YS724" i="157"/>
  <c r="VM724" i="157"/>
  <c r="SG724" i="157"/>
  <c r="PA724" i="157"/>
  <c r="LU724" i="157"/>
  <c r="IO724" i="157"/>
  <c r="FI724" i="157"/>
  <c r="BH724" i="157"/>
  <c r="AUN724" i="157"/>
  <c r="ARH724" i="157"/>
  <c r="AOB724" i="157"/>
  <c r="AKV724" i="157"/>
  <c r="AHP724" i="157"/>
  <c r="AEJ724" i="157"/>
  <c r="ABD724" i="157"/>
  <c r="XX724" i="157"/>
  <c r="UR724" i="157"/>
  <c r="RL724" i="157"/>
  <c r="OF724" i="157"/>
  <c r="KZ724" i="157"/>
  <c r="HT724" i="157"/>
  <c r="EN724" i="157"/>
  <c r="AM724" i="157"/>
  <c r="ATS724" i="157"/>
  <c r="AQM724" i="157"/>
  <c r="ANG724" i="157"/>
  <c r="AKA724" i="157"/>
  <c r="AGU724" i="157"/>
  <c r="ADO724" i="157"/>
  <c r="AAI724" i="157"/>
  <c r="XC724" i="157"/>
  <c r="TW724" i="157"/>
  <c r="QQ724" i="157"/>
  <c r="NK724" i="157"/>
  <c r="KE724" i="157"/>
  <c r="GY724" i="157"/>
  <c r="CX724" i="157"/>
  <c r="R724" i="157"/>
  <c r="ATU724" i="157"/>
  <c r="AQO724" i="157"/>
  <c r="ANI724" i="157"/>
  <c r="AKC724" i="157"/>
  <c r="AGW724" i="157"/>
  <c r="ADQ724" i="157"/>
  <c r="AAK724" i="157"/>
  <c r="XE724" i="157"/>
  <c r="TY724" i="157"/>
  <c r="QS724" i="157"/>
  <c r="NM724" i="157"/>
  <c r="KG724" i="157"/>
  <c r="HA724" i="157"/>
  <c r="CZ724" i="157"/>
  <c r="T724" i="157"/>
  <c r="ASZ724" i="157"/>
  <c r="APT724" i="157"/>
  <c r="AMN724" i="157"/>
  <c r="AJH724" i="157"/>
  <c r="AGB724" i="157"/>
  <c r="ACV724" i="157"/>
  <c r="ZP724" i="157"/>
  <c r="WJ724" i="157"/>
  <c r="TD724" i="157"/>
  <c r="PX724" i="157"/>
  <c r="MR724" i="157"/>
  <c r="JL724" i="157"/>
  <c r="GF724" i="157"/>
  <c r="CE724" i="157"/>
  <c r="AVK724" i="157"/>
  <c r="ASE724" i="157"/>
  <c r="AOY724" i="157"/>
  <c r="ALS724" i="157"/>
  <c r="AIM724" i="157"/>
  <c r="AFG724" i="157"/>
  <c r="ACA724" i="157"/>
  <c r="YU724" i="157"/>
  <c r="VO724" i="157"/>
  <c r="SI724" i="157"/>
  <c r="PC724" i="157"/>
  <c r="LW724" i="157"/>
  <c r="IQ724" i="157"/>
  <c r="FK724" i="157"/>
  <c r="BJ724" i="157"/>
  <c r="AUP724" i="157"/>
  <c r="ARJ724" i="157"/>
  <c r="AOD724" i="157"/>
  <c r="AKX724" i="157"/>
  <c r="AHR724" i="157"/>
  <c r="AEL724" i="157"/>
  <c r="ABF724" i="157"/>
  <c r="XZ724" i="157"/>
  <c r="UT724" i="157"/>
  <c r="RN724" i="157"/>
  <c r="OH724" i="157"/>
  <c r="LB724" i="157"/>
  <c r="HV724" i="157"/>
  <c r="EP724" i="157"/>
  <c r="AO724" i="157"/>
  <c r="AUO726" i="157"/>
  <c r="ARI726" i="157"/>
  <c r="AOC726" i="157"/>
  <c r="AKW726" i="157"/>
  <c r="AHQ726" i="157"/>
  <c r="AEK726" i="157"/>
  <c r="ABE726" i="157"/>
  <c r="XY726" i="157"/>
  <c r="US726" i="157"/>
  <c r="RM726" i="157"/>
  <c r="OG726" i="157"/>
  <c r="LA726" i="157"/>
  <c r="HU726" i="157"/>
  <c r="EO726" i="157"/>
  <c r="AN726" i="157"/>
  <c r="ATT726" i="157"/>
  <c r="AQN726" i="157"/>
  <c r="ANH726" i="157"/>
  <c r="AKB726" i="157"/>
  <c r="AGV726" i="157"/>
  <c r="ADP726" i="157"/>
  <c r="AAJ726" i="157"/>
  <c r="XD726" i="157"/>
  <c r="TX726" i="157"/>
  <c r="QR726" i="157"/>
  <c r="NL726" i="157"/>
  <c r="KF726" i="157"/>
  <c r="GZ726" i="157"/>
  <c r="CY726" i="157"/>
  <c r="S726" i="157"/>
  <c r="ASY726" i="157"/>
  <c r="APS726" i="157"/>
  <c r="AMM726" i="157"/>
  <c r="AJG726" i="157"/>
  <c r="AGA726" i="157"/>
  <c r="ACU726" i="157"/>
  <c r="ZO726" i="157"/>
  <c r="WI726" i="157"/>
  <c r="TC726" i="157"/>
  <c r="PW726" i="157"/>
  <c r="MQ726" i="157"/>
  <c r="JK726" i="157"/>
  <c r="GE726" i="157"/>
  <c r="CD726" i="157"/>
  <c r="AVJ726" i="157"/>
  <c r="ASD726" i="157"/>
  <c r="AOX726" i="157"/>
  <c r="ALR726" i="157"/>
  <c r="AIL726" i="157"/>
  <c r="AFF726" i="157"/>
  <c r="ABZ726" i="157"/>
  <c r="YT726" i="157"/>
  <c r="VN726" i="157"/>
  <c r="SH726" i="157"/>
  <c r="PB726" i="157"/>
  <c r="LV726" i="157"/>
  <c r="IP726" i="157"/>
  <c r="FJ726" i="157"/>
  <c r="BI726" i="157"/>
  <c r="ATS728" i="157"/>
  <c r="AQM728" i="157"/>
  <c r="ANG728" i="157"/>
  <c r="AKA728" i="157"/>
  <c r="GD728" i="157"/>
  <c r="CC728" i="157"/>
  <c r="AGU728" i="157"/>
  <c r="ADO728" i="157"/>
  <c r="AAI728" i="157"/>
  <c r="XC728" i="157"/>
  <c r="TW728" i="157"/>
  <c r="QQ728" i="157"/>
  <c r="NK728" i="157"/>
  <c r="KE728" i="157"/>
  <c r="GY728" i="157"/>
  <c r="ASX728" i="157"/>
  <c r="APR728" i="157"/>
  <c r="AML728" i="157"/>
  <c r="AJF728" i="157"/>
  <c r="FI728" i="157"/>
  <c r="BH728" i="157"/>
  <c r="AFZ728" i="157"/>
  <c r="ACT728" i="157"/>
  <c r="ZN728" i="157"/>
  <c r="WH728" i="157"/>
  <c r="TB728" i="157"/>
  <c r="PV728" i="157"/>
  <c r="MP728" i="157"/>
  <c r="JJ728" i="157"/>
  <c r="AVI728" i="157"/>
  <c r="ASC728" i="157"/>
  <c r="AOW728" i="157"/>
  <c r="ALQ728" i="157"/>
  <c r="AIK728" i="157"/>
  <c r="EN728" i="157"/>
  <c r="AM728" i="157"/>
  <c r="AFE728" i="157"/>
  <c r="ABY728" i="157"/>
  <c r="YS728" i="157"/>
  <c r="VM728" i="157"/>
  <c r="SG728" i="157"/>
  <c r="PA728" i="157"/>
  <c r="LU728" i="157"/>
  <c r="IO728" i="157"/>
  <c r="AUN728" i="157"/>
  <c r="ARH728" i="157"/>
  <c r="AOB728" i="157"/>
  <c r="AKV728" i="157"/>
  <c r="AHP728" i="157"/>
  <c r="CX728" i="157"/>
  <c r="R728" i="157"/>
  <c r="AEJ728" i="157"/>
  <c r="ABD728" i="157"/>
  <c r="XX728" i="157"/>
  <c r="UR728" i="157"/>
  <c r="RL728" i="157"/>
  <c r="OF728" i="157"/>
  <c r="KZ728" i="157"/>
  <c r="HT728" i="157"/>
  <c r="ATU728" i="157"/>
  <c r="AQO728" i="157"/>
  <c r="ANI728" i="157"/>
  <c r="AKC728" i="157"/>
  <c r="GF728" i="157"/>
  <c r="CE728" i="157"/>
  <c r="AGW728" i="157"/>
  <c r="ADQ728" i="157"/>
  <c r="AAK728" i="157"/>
  <c r="XE728" i="157"/>
  <c r="TY728" i="157"/>
  <c r="QS728" i="157"/>
  <c r="NM728" i="157"/>
  <c r="KG728" i="157"/>
  <c r="HA728" i="157"/>
  <c r="ASZ728" i="157"/>
  <c r="APT728" i="157"/>
  <c r="AMN728" i="157"/>
  <c r="AJH728" i="157"/>
  <c r="FK728" i="157"/>
  <c r="BJ728" i="157"/>
  <c r="AGB728" i="157"/>
  <c r="ACV728" i="157"/>
  <c r="ZP728" i="157"/>
  <c r="WJ728" i="157"/>
  <c r="TD728" i="157"/>
  <c r="PX728" i="157"/>
  <c r="MR728" i="157"/>
  <c r="JL728" i="157"/>
  <c r="AVK728" i="157"/>
  <c r="ASE728" i="157"/>
  <c r="AOY728" i="157"/>
  <c r="ALS728" i="157"/>
  <c r="AIM728" i="157"/>
  <c r="EP728" i="157"/>
  <c r="AO728" i="157"/>
  <c r="AFG728" i="157"/>
  <c r="ACA728" i="157"/>
  <c r="YU728" i="157"/>
  <c r="VO728" i="157"/>
  <c r="SI728" i="157"/>
  <c r="PC728" i="157"/>
  <c r="LW728" i="157"/>
  <c r="IQ728" i="157"/>
  <c r="AUP728" i="157"/>
  <c r="ARJ728" i="157"/>
  <c r="AOD728" i="157"/>
  <c r="AKX728" i="157"/>
  <c r="AHR728" i="157"/>
  <c r="CZ728" i="157"/>
  <c r="T728" i="157"/>
  <c r="AEL728" i="157"/>
  <c r="ABF728" i="157"/>
  <c r="XZ728" i="157"/>
  <c r="UT728" i="157"/>
  <c r="RN728" i="157"/>
  <c r="OH728" i="157"/>
  <c r="LB728" i="157"/>
  <c r="HV728" i="157"/>
  <c r="ATT730" i="157"/>
  <c r="AQN730" i="157"/>
  <c r="ANH730" i="157"/>
  <c r="AKB730" i="157"/>
  <c r="AGV730" i="157"/>
  <c r="ADP730" i="157"/>
  <c r="AAJ730" i="157"/>
  <c r="XD730" i="157"/>
  <c r="TX730" i="157"/>
  <c r="QR730" i="157"/>
  <c r="NL730" i="157"/>
  <c r="KF730" i="157"/>
  <c r="GZ730" i="157"/>
  <c r="CY730" i="157"/>
  <c r="S730" i="157"/>
  <c r="ASY730" i="157"/>
  <c r="APS730" i="157"/>
  <c r="AMM730" i="157"/>
  <c r="AJG730" i="157"/>
  <c r="AGA730" i="157"/>
  <c r="ACU730" i="157"/>
  <c r="ZO730" i="157"/>
  <c r="WI730" i="157"/>
  <c r="TC730" i="157"/>
  <c r="PW730" i="157"/>
  <c r="MQ730" i="157"/>
  <c r="JK730" i="157"/>
  <c r="GE730" i="157"/>
  <c r="CD730" i="157"/>
  <c r="AVJ730" i="157"/>
  <c r="ASD730" i="157"/>
  <c r="AOX730" i="157"/>
  <c r="ALR730" i="157"/>
  <c r="AIL730" i="157"/>
  <c r="AFF730" i="157"/>
  <c r="ABZ730" i="157"/>
  <c r="YT730" i="157"/>
  <c r="VN730" i="157"/>
  <c r="SH730" i="157"/>
  <c r="PB730" i="157"/>
  <c r="LV730" i="157"/>
  <c r="IP730" i="157"/>
  <c r="FJ730" i="157"/>
  <c r="BI730" i="157"/>
  <c r="AUO730" i="157"/>
  <c r="ARI730" i="157"/>
  <c r="AOC730" i="157"/>
  <c r="AKW730" i="157"/>
  <c r="AHQ730" i="157"/>
  <c r="AEK730" i="157"/>
  <c r="ABE730" i="157"/>
  <c r="XY730" i="157"/>
  <c r="US730" i="157"/>
  <c r="RM730" i="157"/>
  <c r="OG730" i="157"/>
  <c r="LA730" i="157"/>
  <c r="HU730" i="157"/>
  <c r="EO730" i="157"/>
  <c r="AN730" i="157"/>
  <c r="AUN732" i="157"/>
  <c r="ARH732" i="157"/>
  <c r="AOB732" i="157"/>
  <c r="AKV732" i="157"/>
  <c r="AHP732" i="157"/>
  <c r="AEJ732" i="157"/>
  <c r="ABD732" i="157"/>
  <c r="XX732" i="157"/>
  <c r="UR732" i="157"/>
  <c r="RL732" i="157"/>
  <c r="OF732" i="157"/>
  <c r="KZ732" i="157"/>
  <c r="HT732" i="157"/>
  <c r="EN732" i="157"/>
  <c r="AM732" i="157"/>
  <c r="ATS732" i="157"/>
  <c r="AQM732" i="157"/>
  <c r="ANG732" i="157"/>
  <c r="AKA732" i="157"/>
  <c r="AGU732" i="157"/>
  <c r="ADO732" i="157"/>
  <c r="AAI732" i="157"/>
  <c r="XC732" i="157"/>
  <c r="TW732" i="157"/>
  <c r="QQ732" i="157"/>
  <c r="NK732" i="157"/>
  <c r="KE732" i="157"/>
  <c r="GY732" i="157"/>
  <c r="CX732" i="157"/>
  <c r="R732" i="157"/>
  <c r="ASX732" i="157"/>
  <c r="APR732" i="157"/>
  <c r="AML732" i="157"/>
  <c r="AJF732" i="157"/>
  <c r="AFZ732" i="157"/>
  <c r="ACT732" i="157"/>
  <c r="ZN732" i="157"/>
  <c r="WH732" i="157"/>
  <c r="TB732" i="157"/>
  <c r="PV732" i="157"/>
  <c r="MP732" i="157"/>
  <c r="JJ732" i="157"/>
  <c r="GD732" i="157"/>
  <c r="CC732" i="157"/>
  <c r="AVI732" i="157"/>
  <c r="ASC732" i="157"/>
  <c r="AOW732" i="157"/>
  <c r="ALQ732" i="157"/>
  <c r="AIK732" i="157"/>
  <c r="AFE732" i="157"/>
  <c r="ABY732" i="157"/>
  <c r="YS732" i="157"/>
  <c r="VM732" i="157"/>
  <c r="SG732" i="157"/>
  <c r="PA732" i="157"/>
  <c r="LU732" i="157"/>
  <c r="IO732" i="157"/>
  <c r="FI732" i="157"/>
  <c r="BH732" i="157"/>
  <c r="ATU732" i="157"/>
  <c r="AQO732" i="157"/>
  <c r="ANI732" i="157"/>
  <c r="AKC732" i="157"/>
  <c r="AGW732" i="157"/>
  <c r="ADQ732" i="157"/>
  <c r="AAK732" i="157"/>
  <c r="XE732" i="157"/>
  <c r="TY732" i="157"/>
  <c r="QS732" i="157"/>
  <c r="NM732" i="157"/>
  <c r="KG732" i="157"/>
  <c r="HA732" i="157"/>
  <c r="CZ732" i="157"/>
  <c r="T732" i="157"/>
  <c r="ASZ732" i="157"/>
  <c r="APT732" i="157"/>
  <c r="AMN732" i="157"/>
  <c r="AJH732" i="157"/>
  <c r="AGB732" i="157"/>
  <c r="ACV732" i="157"/>
  <c r="ZP732" i="157"/>
  <c r="WJ732" i="157"/>
  <c r="TD732" i="157"/>
  <c r="PX732" i="157"/>
  <c r="MR732" i="157"/>
  <c r="JL732" i="157"/>
  <c r="GF732" i="157"/>
  <c r="CE732" i="157"/>
  <c r="AVK732" i="157"/>
  <c r="ASE732" i="157"/>
  <c r="AOY732" i="157"/>
  <c r="ALS732" i="157"/>
  <c r="AIM732" i="157"/>
  <c r="AFG732" i="157"/>
  <c r="ACA732" i="157"/>
  <c r="YU732" i="157"/>
  <c r="VO732" i="157"/>
  <c r="SI732" i="157"/>
  <c r="PC732" i="157"/>
  <c r="LW732" i="157"/>
  <c r="IQ732" i="157"/>
  <c r="FK732" i="157"/>
  <c r="BJ732" i="157"/>
  <c r="AUP732" i="157"/>
  <c r="ARJ732" i="157"/>
  <c r="AOD732" i="157"/>
  <c r="AKX732" i="157"/>
  <c r="AHR732" i="157"/>
  <c r="AEL732" i="157"/>
  <c r="ABF732" i="157"/>
  <c r="XZ732" i="157"/>
  <c r="UT732" i="157"/>
  <c r="RN732" i="157"/>
  <c r="OH732" i="157"/>
  <c r="LB732" i="157"/>
  <c r="HV732" i="157"/>
  <c r="EP732" i="157"/>
  <c r="AO732" i="157"/>
  <c r="ASX725" i="157"/>
  <c r="APR725" i="157"/>
  <c r="AML725" i="157"/>
  <c r="AJF725" i="157"/>
  <c r="AFZ725" i="157"/>
  <c r="ACT725" i="157"/>
  <c r="ZN725" i="157"/>
  <c r="WH725" i="157"/>
  <c r="TB725" i="157"/>
  <c r="PV725" i="157"/>
  <c r="MP725" i="157"/>
  <c r="JJ725" i="157"/>
  <c r="GD725" i="157"/>
  <c r="CC725" i="157"/>
  <c r="AVI725" i="157"/>
  <c r="ASC725" i="157"/>
  <c r="AOW725" i="157"/>
  <c r="ALQ725" i="157"/>
  <c r="AIK725" i="157"/>
  <c r="AFE725" i="157"/>
  <c r="ABY725" i="157"/>
  <c r="YS725" i="157"/>
  <c r="VM725" i="157"/>
  <c r="SG725" i="157"/>
  <c r="PA725" i="157"/>
  <c r="LU725" i="157"/>
  <c r="IO725" i="157"/>
  <c r="FI725" i="157"/>
  <c r="BH725" i="157"/>
  <c r="AUN725" i="157"/>
  <c r="ARH725" i="157"/>
  <c r="AOB725" i="157"/>
  <c r="AKV725" i="157"/>
  <c r="AHP725" i="157"/>
  <c r="AEJ725" i="157"/>
  <c r="ABD725" i="157"/>
  <c r="XX725" i="157"/>
  <c r="UR725" i="157"/>
  <c r="RL725" i="157"/>
  <c r="OF725" i="157"/>
  <c r="KZ725" i="157"/>
  <c r="HT725" i="157"/>
  <c r="EN725" i="157"/>
  <c r="AM725" i="157"/>
  <c r="ATS725" i="157"/>
  <c r="AQM725" i="157"/>
  <c r="ANG725" i="157"/>
  <c r="AKA725" i="157"/>
  <c r="AGU725" i="157"/>
  <c r="ADO725" i="157"/>
  <c r="AAI725" i="157"/>
  <c r="XC725" i="157"/>
  <c r="TW725" i="157"/>
  <c r="QQ725" i="157"/>
  <c r="NK725" i="157"/>
  <c r="KE725" i="157"/>
  <c r="GY725" i="157"/>
  <c r="CX725" i="157"/>
  <c r="R725" i="157"/>
  <c r="AUP725" i="157"/>
  <c r="ARJ725" i="157"/>
  <c r="AOD725" i="157"/>
  <c r="AKX725" i="157"/>
  <c r="AHR725" i="157"/>
  <c r="AEL725" i="157"/>
  <c r="ABF725" i="157"/>
  <c r="XZ725" i="157"/>
  <c r="UT725" i="157"/>
  <c r="RN725" i="157"/>
  <c r="OH725" i="157"/>
  <c r="LB725" i="157"/>
  <c r="HV725" i="157"/>
  <c r="EP725" i="157"/>
  <c r="AO725" i="157"/>
  <c r="ATU725" i="157"/>
  <c r="AQO725" i="157"/>
  <c r="ANI725" i="157"/>
  <c r="AKC725" i="157"/>
  <c r="AGW725" i="157"/>
  <c r="ADQ725" i="157"/>
  <c r="AAK725" i="157"/>
  <c r="XE725" i="157"/>
  <c r="TY725" i="157"/>
  <c r="QS725" i="157"/>
  <c r="NM725" i="157"/>
  <c r="KG725" i="157"/>
  <c r="HA725" i="157"/>
  <c r="CZ725" i="157"/>
  <c r="T725" i="157"/>
  <c r="ASZ725" i="157"/>
  <c r="APT725" i="157"/>
  <c r="AMN725" i="157"/>
  <c r="AJH725" i="157"/>
  <c r="AGB725" i="157"/>
  <c r="ACV725" i="157"/>
  <c r="ZP725" i="157"/>
  <c r="WJ725" i="157"/>
  <c r="TD725" i="157"/>
  <c r="PX725" i="157"/>
  <c r="MR725" i="157"/>
  <c r="JL725" i="157"/>
  <c r="GF725" i="157"/>
  <c r="CE725" i="157"/>
  <c r="AVK725" i="157"/>
  <c r="ASE725" i="157"/>
  <c r="AOY725" i="157"/>
  <c r="ALS725" i="157"/>
  <c r="AIM725" i="157"/>
  <c r="AFG725" i="157"/>
  <c r="ACA725" i="157"/>
  <c r="YU725" i="157"/>
  <c r="VO725" i="157"/>
  <c r="SI725" i="157"/>
  <c r="PC725" i="157"/>
  <c r="LW725" i="157"/>
  <c r="IQ725" i="157"/>
  <c r="FK725" i="157"/>
  <c r="BJ725" i="157"/>
  <c r="AVI734" i="157"/>
  <c r="ASC734" i="157"/>
  <c r="AOW734" i="157"/>
  <c r="ALQ734" i="157"/>
  <c r="AIK734" i="157"/>
  <c r="AFE734" i="157"/>
  <c r="ABY734" i="157"/>
  <c r="YS734" i="157"/>
  <c r="VM734" i="157"/>
  <c r="SG734" i="157"/>
  <c r="PA734" i="157"/>
  <c r="LU734" i="157"/>
  <c r="IO734" i="157"/>
  <c r="FI734" i="157"/>
  <c r="BH734" i="157"/>
  <c r="AUN734" i="157"/>
  <c r="ARH734" i="157"/>
  <c r="AOB734" i="157"/>
  <c r="AKV734" i="157"/>
  <c r="AHP734" i="157"/>
  <c r="AEJ734" i="157"/>
  <c r="ABD734" i="157"/>
  <c r="XX734" i="157"/>
  <c r="UR734" i="157"/>
  <c r="RL734" i="157"/>
  <c r="OF734" i="157"/>
  <c r="KZ734" i="157"/>
  <c r="HT734" i="157"/>
  <c r="EN734" i="157"/>
  <c r="AM734" i="157"/>
  <c r="ATS734" i="157"/>
  <c r="AQM734" i="157"/>
  <c r="ANG734" i="157"/>
  <c r="AKA734" i="157"/>
  <c r="AGU734" i="157"/>
  <c r="ADO734" i="157"/>
  <c r="AAI734" i="157"/>
  <c r="XC734" i="157"/>
  <c r="TW734" i="157"/>
  <c r="QQ734" i="157"/>
  <c r="NK734" i="157"/>
  <c r="KE734" i="157"/>
  <c r="GY734" i="157"/>
  <c r="CX734" i="157"/>
  <c r="R734" i="157"/>
  <c r="ASX734" i="157"/>
  <c r="APR734" i="157"/>
  <c r="AML734" i="157"/>
  <c r="AJF734" i="157"/>
  <c r="AFZ734" i="157"/>
  <c r="ACT734" i="157"/>
  <c r="ZN734" i="157"/>
  <c r="WH734" i="157"/>
  <c r="TB734" i="157"/>
  <c r="PV734" i="157"/>
  <c r="MP734" i="157"/>
  <c r="JJ734" i="157"/>
  <c r="GD734" i="157"/>
  <c r="CC734" i="157"/>
  <c r="AGA723" i="157"/>
  <c r="ACU723" i="157"/>
  <c r="AIL723" i="157"/>
  <c r="ABZ723" i="157"/>
  <c r="XY723" i="157"/>
  <c r="FJ723" i="157"/>
  <c r="BI723" i="157"/>
  <c r="AUO723" i="157"/>
  <c r="ARI723" i="157"/>
  <c r="AOC723" i="157"/>
  <c r="AKW723" i="157"/>
  <c r="US723" i="157"/>
  <c r="RM723" i="157"/>
  <c r="OG723" i="157"/>
  <c r="LA723" i="157"/>
  <c r="HU723" i="157"/>
  <c r="ADP723" i="157"/>
  <c r="YT723" i="157"/>
  <c r="GE723" i="157"/>
  <c r="CD723" i="157"/>
  <c r="AVJ723" i="157"/>
  <c r="ASD723" i="157"/>
  <c r="AOX723" i="157"/>
  <c r="ALR723" i="157"/>
  <c r="VN723" i="157"/>
  <c r="SH723" i="157"/>
  <c r="PB723" i="157"/>
  <c r="LV723" i="157"/>
  <c r="IP723" i="157"/>
  <c r="AHQ723" i="157"/>
  <c r="AEK723" i="157"/>
  <c r="ABE723" i="157"/>
  <c r="AFF723" i="157"/>
  <c r="ZO723" i="157"/>
  <c r="WI723" i="157"/>
  <c r="CY723" i="157"/>
  <c r="S723" i="157"/>
  <c r="ASY723" i="157"/>
  <c r="APS723" i="157"/>
  <c r="AMM723" i="157"/>
  <c r="AJG723" i="157"/>
  <c r="TC723" i="157"/>
  <c r="PW723" i="157"/>
  <c r="MQ723" i="157"/>
  <c r="JK723" i="157"/>
  <c r="AGV723" i="157"/>
  <c r="AAJ723" i="157"/>
  <c r="XD723" i="157"/>
  <c r="EO723" i="157"/>
  <c r="AN723" i="157"/>
  <c r="ATT723" i="157"/>
  <c r="AQN723" i="157"/>
  <c r="ANH723" i="157"/>
  <c r="AKB723" i="157"/>
  <c r="TX723" i="157"/>
  <c r="QR723" i="157"/>
  <c r="NL723" i="157"/>
  <c r="KF723" i="157"/>
  <c r="GZ723" i="157"/>
  <c r="AVI727" i="157"/>
  <c r="ASC727" i="157"/>
  <c r="AOW727" i="157"/>
  <c r="ALQ727" i="157"/>
  <c r="AIK727" i="157"/>
  <c r="AFE727" i="157"/>
  <c r="ABY727" i="157"/>
  <c r="YS727" i="157"/>
  <c r="VM727" i="157"/>
  <c r="SG727" i="157"/>
  <c r="PA727" i="157"/>
  <c r="LU727" i="157"/>
  <c r="IO727" i="157"/>
  <c r="FI727" i="157"/>
  <c r="BH727" i="157"/>
  <c r="AUN727" i="157"/>
  <c r="ARH727" i="157"/>
  <c r="AOB727" i="157"/>
  <c r="AKV727" i="157"/>
  <c r="AHP727" i="157"/>
  <c r="AEJ727" i="157"/>
  <c r="ABD727" i="157"/>
  <c r="XX727" i="157"/>
  <c r="UR727" i="157"/>
  <c r="RL727" i="157"/>
  <c r="OF727" i="157"/>
  <c r="KZ727" i="157"/>
  <c r="HT727" i="157"/>
  <c r="EN727" i="157"/>
  <c r="AM727" i="157"/>
  <c r="ATS727" i="157"/>
  <c r="AQM727" i="157"/>
  <c r="ANG727" i="157"/>
  <c r="AKA727" i="157"/>
  <c r="AGU727" i="157"/>
  <c r="ADO727" i="157"/>
  <c r="AAI727" i="157"/>
  <c r="XC727" i="157"/>
  <c r="TW727" i="157"/>
  <c r="QQ727" i="157"/>
  <c r="NK727" i="157"/>
  <c r="KE727" i="157"/>
  <c r="GY727" i="157"/>
  <c r="CX727" i="157"/>
  <c r="R727" i="157"/>
  <c r="ASX727" i="157"/>
  <c r="APR727" i="157"/>
  <c r="AML727" i="157"/>
  <c r="AJF727" i="157"/>
  <c r="AFZ727" i="157"/>
  <c r="ACT727" i="157"/>
  <c r="ZN727" i="157"/>
  <c r="WH727" i="157"/>
  <c r="TB727" i="157"/>
  <c r="PV727" i="157"/>
  <c r="MP727" i="157"/>
  <c r="JJ727" i="157"/>
  <c r="GD727" i="157"/>
  <c r="CC727" i="157"/>
  <c r="ATT729" i="157"/>
  <c r="AQN729" i="157"/>
  <c r="ANH729" i="157"/>
  <c r="AKB729" i="157"/>
  <c r="AGV729" i="157"/>
  <c r="ADP729" i="157"/>
  <c r="AAJ729" i="157"/>
  <c r="XD729" i="157"/>
  <c r="TX729" i="157"/>
  <c r="QR729" i="157"/>
  <c r="NL729" i="157"/>
  <c r="KF729" i="157"/>
  <c r="GZ729" i="157"/>
  <c r="AN729" i="157"/>
  <c r="S729" i="157"/>
  <c r="ASY729" i="157"/>
  <c r="APS729" i="157"/>
  <c r="AMM729" i="157"/>
  <c r="AJG729" i="157"/>
  <c r="AGA729" i="157"/>
  <c r="ACU729" i="157"/>
  <c r="ZO729" i="157"/>
  <c r="WI729" i="157"/>
  <c r="TC729" i="157"/>
  <c r="PW729" i="157"/>
  <c r="MQ729" i="157"/>
  <c r="JK729" i="157"/>
  <c r="GE729" i="157"/>
  <c r="FJ729" i="157"/>
  <c r="AVJ729" i="157"/>
  <c r="ASD729" i="157"/>
  <c r="AOX729" i="157"/>
  <c r="ALR729" i="157"/>
  <c r="AIL729" i="157"/>
  <c r="AFF729" i="157"/>
  <c r="ABZ729" i="157"/>
  <c r="YT729" i="157"/>
  <c r="VN729" i="157"/>
  <c r="SH729" i="157"/>
  <c r="PB729" i="157"/>
  <c r="LV729" i="157"/>
  <c r="IP729" i="157"/>
  <c r="EO729" i="157"/>
  <c r="CY729" i="157"/>
  <c r="AUO729" i="157"/>
  <c r="ARI729" i="157"/>
  <c r="AOC729" i="157"/>
  <c r="AKW729" i="157"/>
  <c r="AHQ729" i="157"/>
  <c r="AEK729" i="157"/>
  <c r="ABE729" i="157"/>
  <c r="XY729" i="157"/>
  <c r="US729" i="157"/>
  <c r="RM729" i="157"/>
  <c r="OG729" i="157"/>
  <c r="LA729" i="157"/>
  <c r="HU729" i="157"/>
  <c r="CD729" i="157"/>
  <c r="BI729" i="157"/>
  <c r="ATS731" i="157"/>
  <c r="AQM731" i="157"/>
  <c r="ANG731" i="157"/>
  <c r="AKA731" i="157"/>
  <c r="AGU731" i="157"/>
  <c r="ADO731" i="157"/>
  <c r="AAI731" i="157"/>
  <c r="XC731" i="157"/>
  <c r="TW731" i="157"/>
  <c r="QQ731" i="157"/>
  <c r="NK731" i="157"/>
  <c r="KE731" i="157"/>
  <c r="GY731" i="157"/>
  <c r="CX731" i="157"/>
  <c r="R731" i="157"/>
  <c r="ASX731" i="157"/>
  <c r="APR731" i="157"/>
  <c r="AML731" i="157"/>
  <c r="AJF731" i="157"/>
  <c r="AFZ731" i="157"/>
  <c r="ACT731" i="157"/>
  <c r="ZN731" i="157"/>
  <c r="WH731" i="157"/>
  <c r="TB731" i="157"/>
  <c r="PV731" i="157"/>
  <c r="MP731" i="157"/>
  <c r="JJ731" i="157"/>
  <c r="GD731" i="157"/>
  <c r="CC731" i="157"/>
  <c r="AVI731" i="157"/>
  <c r="ASC731" i="157"/>
  <c r="AOW731" i="157"/>
  <c r="ALQ731" i="157"/>
  <c r="AIK731" i="157"/>
  <c r="AFE731" i="157"/>
  <c r="ABY731" i="157"/>
  <c r="YS731" i="157"/>
  <c r="VM731" i="157"/>
  <c r="SG731" i="157"/>
  <c r="PA731" i="157"/>
  <c r="LU731" i="157"/>
  <c r="IO731" i="157"/>
  <c r="FI731" i="157"/>
  <c r="BH731" i="157"/>
  <c r="AUN731" i="157"/>
  <c r="ARH731" i="157"/>
  <c r="AOB731" i="157"/>
  <c r="AKV731" i="157"/>
  <c r="AHP731" i="157"/>
  <c r="AEJ731" i="157"/>
  <c r="ABD731" i="157"/>
  <c r="XX731" i="157"/>
  <c r="UR731" i="157"/>
  <c r="RL731" i="157"/>
  <c r="OF731" i="157"/>
  <c r="KZ731" i="157"/>
  <c r="HT731" i="157"/>
  <c r="EN731" i="157"/>
  <c r="AM731" i="157"/>
  <c r="ATU731" i="157"/>
  <c r="AQO731" i="157"/>
  <c r="ANI731" i="157"/>
  <c r="AKC731" i="157"/>
  <c r="AGW731" i="157"/>
  <c r="ADQ731" i="157"/>
  <c r="AAK731" i="157"/>
  <c r="XE731" i="157"/>
  <c r="TY731" i="157"/>
  <c r="QS731" i="157"/>
  <c r="NM731" i="157"/>
  <c r="KG731" i="157"/>
  <c r="HA731" i="157"/>
  <c r="CZ731" i="157"/>
  <c r="T731" i="157"/>
  <c r="ASZ731" i="157"/>
  <c r="APT731" i="157"/>
  <c r="AMN731" i="157"/>
  <c r="AJH731" i="157"/>
  <c r="AGB731" i="157"/>
  <c r="ACV731" i="157"/>
  <c r="ZP731" i="157"/>
  <c r="WJ731" i="157"/>
  <c r="TD731" i="157"/>
  <c r="PX731" i="157"/>
  <c r="MR731" i="157"/>
  <c r="JL731" i="157"/>
  <c r="GF731" i="157"/>
  <c r="CE731" i="157"/>
  <c r="AVK731" i="157"/>
  <c r="ASE731" i="157"/>
  <c r="AOY731" i="157"/>
  <c r="ALS731" i="157"/>
  <c r="AIM731" i="157"/>
  <c r="AFG731" i="157"/>
  <c r="ACA731" i="157"/>
  <c r="YU731" i="157"/>
  <c r="VO731" i="157"/>
  <c r="SI731" i="157"/>
  <c r="PC731" i="157"/>
  <c r="LW731" i="157"/>
  <c r="IQ731" i="157"/>
  <c r="FK731" i="157"/>
  <c r="BJ731" i="157"/>
  <c r="AUP731" i="157"/>
  <c r="ARJ731" i="157"/>
  <c r="AOD731" i="157"/>
  <c r="AKX731" i="157"/>
  <c r="AHR731" i="157"/>
  <c r="AEL731" i="157"/>
  <c r="ABF731" i="157"/>
  <c r="XZ731" i="157"/>
  <c r="UT731" i="157"/>
  <c r="RN731" i="157"/>
  <c r="OH731" i="157"/>
  <c r="LB731" i="157"/>
  <c r="HV731" i="157"/>
  <c r="EP731" i="157"/>
  <c r="AO731" i="157"/>
  <c r="ASY733" i="157"/>
  <c r="APS733" i="157"/>
  <c r="AMM733" i="157"/>
  <c r="AJG733" i="157"/>
  <c r="AGA733" i="157"/>
  <c r="ACU733" i="157"/>
  <c r="ZO733" i="157"/>
  <c r="WI733" i="157"/>
  <c r="TC733" i="157"/>
  <c r="PW733" i="157"/>
  <c r="MQ733" i="157"/>
  <c r="JK733" i="157"/>
  <c r="GE733" i="157"/>
  <c r="CD733" i="157"/>
  <c r="AVJ733" i="157"/>
  <c r="ASD733" i="157"/>
  <c r="AOX733" i="157"/>
  <c r="ALR733" i="157"/>
  <c r="AIL733" i="157"/>
  <c r="AFF733" i="157"/>
  <c r="ABZ733" i="157"/>
  <c r="YT733" i="157"/>
  <c r="VN733" i="157"/>
  <c r="SH733" i="157"/>
  <c r="PB733" i="157"/>
  <c r="LV733" i="157"/>
  <c r="IP733" i="157"/>
  <c r="FJ733" i="157"/>
  <c r="BI733" i="157"/>
  <c r="AUO733" i="157"/>
  <c r="ARI733" i="157"/>
  <c r="AOC733" i="157"/>
  <c r="AKW733" i="157"/>
  <c r="AHQ733" i="157"/>
  <c r="AEK733" i="157"/>
  <c r="ABE733" i="157"/>
  <c r="XY733" i="157"/>
  <c r="US733" i="157"/>
  <c r="RM733" i="157"/>
  <c r="OG733" i="157"/>
  <c r="LA733" i="157"/>
  <c r="HU733" i="157"/>
  <c r="EO733" i="157"/>
  <c r="AN733" i="157"/>
  <c r="ATT733" i="157"/>
  <c r="AQN733" i="157"/>
  <c r="ANH733" i="157"/>
  <c r="AKB733" i="157"/>
  <c r="AGV733" i="157"/>
  <c r="ADP733" i="157"/>
  <c r="AAJ733" i="157"/>
  <c r="XD733" i="157"/>
  <c r="TX733" i="157"/>
  <c r="QR733" i="157"/>
  <c r="NL733" i="157"/>
  <c r="KF733" i="157"/>
  <c r="GZ733" i="157"/>
  <c r="CY733" i="157"/>
  <c r="S733" i="157"/>
  <c r="AHP722" i="157"/>
  <c r="AEJ722" i="157"/>
  <c r="ABD722" i="157"/>
  <c r="XX722" i="157"/>
  <c r="FI722" i="157"/>
  <c r="BH722" i="157"/>
  <c r="AUN722" i="157"/>
  <c r="ARH722" i="157"/>
  <c r="AOB722" i="157"/>
  <c r="AKV722" i="157"/>
  <c r="UR722" i="157"/>
  <c r="RL722" i="157"/>
  <c r="OF722" i="157"/>
  <c r="KZ722" i="157"/>
  <c r="HT722" i="157"/>
  <c r="AGU722" i="157"/>
  <c r="ADO722" i="157"/>
  <c r="AAI722" i="157"/>
  <c r="XC722" i="157"/>
  <c r="EN722" i="157"/>
  <c r="AM722" i="157"/>
  <c r="ATS722" i="157"/>
  <c r="AQM722" i="157"/>
  <c r="ANG722" i="157"/>
  <c r="AKA722" i="157"/>
  <c r="TW722" i="157"/>
  <c r="QQ722" i="157"/>
  <c r="NK722" i="157"/>
  <c r="KE722" i="157"/>
  <c r="GY722" i="157"/>
  <c r="AFZ722" i="157"/>
  <c r="ACT722" i="157"/>
  <c r="ZN722" i="157"/>
  <c r="WH722" i="157"/>
  <c r="CX722" i="157"/>
  <c r="R722" i="157"/>
  <c r="ASX722" i="157"/>
  <c r="APR722" i="157"/>
  <c r="AML722" i="157"/>
  <c r="AJF722" i="157"/>
  <c r="TB722" i="157"/>
  <c r="PV722" i="157"/>
  <c r="MP722" i="157"/>
  <c r="JJ722" i="157"/>
  <c r="AIK722" i="157"/>
  <c r="AFE722" i="157"/>
  <c r="ABY722" i="157"/>
  <c r="YS722" i="157"/>
  <c r="GD722" i="157"/>
  <c r="CC722" i="157"/>
  <c r="AVI722" i="157"/>
  <c r="ASC722" i="157"/>
  <c r="AOW722" i="157"/>
  <c r="ALQ722" i="157"/>
  <c r="VM722" i="157"/>
  <c r="SG722" i="157"/>
  <c r="PA722" i="157"/>
  <c r="LU722" i="157"/>
  <c r="IO722" i="157"/>
  <c r="AHR722" i="157"/>
  <c r="AEL722" i="157"/>
  <c r="ABF722" i="157"/>
  <c r="XZ722" i="157"/>
  <c r="FK722" i="157"/>
  <c r="BJ722" i="157"/>
  <c r="AUP722" i="157"/>
  <c r="ARJ722" i="157"/>
  <c r="AOD722" i="157"/>
  <c r="AKX722" i="157"/>
  <c r="UT722" i="157"/>
  <c r="RN722" i="157"/>
  <c r="OH722" i="157"/>
  <c r="LB722" i="157"/>
  <c r="HV722" i="157"/>
  <c r="AGW722" i="157"/>
  <c r="ADQ722" i="157"/>
  <c r="AAK722" i="157"/>
  <c r="XE722" i="157"/>
  <c r="EP722" i="157"/>
  <c r="AO722" i="157"/>
  <c r="ATU722" i="157"/>
  <c r="AQO722" i="157"/>
  <c r="ANI722" i="157"/>
  <c r="AKC722" i="157"/>
  <c r="TY722" i="157"/>
  <c r="QS722" i="157"/>
  <c r="NM722" i="157"/>
  <c r="KG722" i="157"/>
  <c r="HA722" i="157"/>
  <c r="AGB722" i="157"/>
  <c r="ACV722" i="157"/>
  <c r="ZP722" i="157"/>
  <c r="WJ722" i="157"/>
  <c r="CZ722" i="157"/>
  <c r="T722" i="157"/>
  <c r="ASZ722" i="157"/>
  <c r="APT722" i="157"/>
  <c r="AMN722" i="157"/>
  <c r="AJH722" i="157"/>
  <c r="TD722" i="157"/>
  <c r="PX722" i="157"/>
  <c r="MR722" i="157"/>
  <c r="JL722" i="157"/>
  <c r="AIM722" i="157"/>
  <c r="AFG722" i="157"/>
  <c r="ACA722" i="157"/>
  <c r="YU722" i="157"/>
  <c r="GF722" i="157"/>
  <c r="CE722" i="157"/>
  <c r="AVK722" i="157"/>
  <c r="ASE722" i="157"/>
  <c r="AOY722" i="157"/>
  <c r="ALS722" i="157"/>
  <c r="VO722" i="157"/>
  <c r="SI722" i="157"/>
  <c r="PC722" i="157"/>
  <c r="LW722" i="157"/>
  <c r="IQ722" i="157"/>
  <c r="AVJ724" i="157"/>
  <c r="ASD724" i="157"/>
  <c r="AOX724" i="157"/>
  <c r="ALR724" i="157"/>
  <c r="AIL724" i="157"/>
  <c r="AFF724" i="157"/>
  <c r="ABZ724" i="157"/>
  <c r="YT724" i="157"/>
  <c r="VN724" i="157"/>
  <c r="SH724" i="157"/>
  <c r="PB724" i="157"/>
  <c r="LV724" i="157"/>
  <c r="IP724" i="157"/>
  <c r="FJ724" i="157"/>
  <c r="BI724" i="157"/>
  <c r="AUO724" i="157"/>
  <c r="ARI724" i="157"/>
  <c r="AOC724" i="157"/>
  <c r="AKW724" i="157"/>
  <c r="AHQ724" i="157"/>
  <c r="AEK724" i="157"/>
  <c r="ABE724" i="157"/>
  <c r="XY724" i="157"/>
  <c r="US724" i="157"/>
  <c r="RM724" i="157"/>
  <c r="OG724" i="157"/>
  <c r="LA724" i="157"/>
  <c r="HU724" i="157"/>
  <c r="EO724" i="157"/>
  <c r="AN724" i="157"/>
  <c r="ATT724" i="157"/>
  <c r="AQN724" i="157"/>
  <c r="ANH724" i="157"/>
  <c r="AKB724" i="157"/>
  <c r="AGV724" i="157"/>
  <c r="ADP724" i="157"/>
  <c r="AAJ724" i="157"/>
  <c r="XD724" i="157"/>
  <c r="TX724" i="157"/>
  <c r="QR724" i="157"/>
  <c r="NL724" i="157"/>
  <c r="KF724" i="157"/>
  <c r="GZ724" i="157"/>
  <c r="CY724" i="157"/>
  <c r="S724" i="157"/>
  <c r="ASY724" i="157"/>
  <c r="APS724" i="157"/>
  <c r="AMM724" i="157"/>
  <c r="AJG724" i="157"/>
  <c r="AGA724" i="157"/>
  <c r="ACU724" i="157"/>
  <c r="ZO724" i="157"/>
  <c r="WI724" i="157"/>
  <c r="TC724" i="157"/>
  <c r="PW724" i="157"/>
  <c r="MQ724" i="157"/>
  <c r="JK724" i="157"/>
  <c r="GE724" i="157"/>
  <c r="CD724" i="157"/>
  <c r="ATS726" i="157"/>
  <c r="AQM726" i="157"/>
  <c r="ANG726" i="157"/>
  <c r="AKA726" i="157"/>
  <c r="AGU726" i="157"/>
  <c r="ADO726" i="157"/>
  <c r="AAI726" i="157"/>
  <c r="XC726" i="157"/>
  <c r="TW726" i="157"/>
  <c r="QQ726" i="157"/>
  <c r="NK726" i="157"/>
  <c r="KE726" i="157"/>
  <c r="GY726" i="157"/>
  <c r="CX726" i="157"/>
  <c r="R726" i="157"/>
  <c r="ASX726" i="157"/>
  <c r="APR726" i="157"/>
  <c r="AML726" i="157"/>
  <c r="AJF726" i="157"/>
  <c r="AFZ726" i="157"/>
  <c r="ACT726" i="157"/>
  <c r="ZN726" i="157"/>
  <c r="WH726" i="157"/>
  <c r="TB726" i="157"/>
  <c r="PV726" i="157"/>
  <c r="MP726" i="157"/>
  <c r="JJ726" i="157"/>
  <c r="GD726" i="157"/>
  <c r="CC726" i="157"/>
  <c r="AVI726" i="157"/>
  <c r="ASC726" i="157"/>
  <c r="AOW726" i="157"/>
  <c r="ALQ726" i="157"/>
  <c r="AIK726" i="157"/>
  <c r="AFE726" i="157"/>
  <c r="ABY726" i="157"/>
  <c r="YS726" i="157"/>
  <c r="VM726" i="157"/>
  <c r="SG726" i="157"/>
  <c r="PA726" i="157"/>
  <c r="LU726" i="157"/>
  <c r="IO726" i="157"/>
  <c r="FI726" i="157"/>
  <c r="BH726" i="157"/>
  <c r="AUN726" i="157"/>
  <c r="ARH726" i="157"/>
  <c r="AOB726" i="157"/>
  <c r="AKV726" i="157"/>
  <c r="AHP726" i="157"/>
  <c r="AEJ726" i="157"/>
  <c r="ABD726" i="157"/>
  <c r="XX726" i="157"/>
  <c r="UR726" i="157"/>
  <c r="RL726" i="157"/>
  <c r="OF726" i="157"/>
  <c r="KZ726" i="157"/>
  <c r="HT726" i="157"/>
  <c r="EN726" i="157"/>
  <c r="AM726" i="157"/>
  <c r="AUP726" i="157"/>
  <c r="ARJ726" i="157"/>
  <c r="AOD726" i="157"/>
  <c r="AKX726" i="157"/>
  <c r="AHR726" i="157"/>
  <c r="AEL726" i="157"/>
  <c r="ABF726" i="157"/>
  <c r="XZ726" i="157"/>
  <c r="UT726" i="157"/>
  <c r="RN726" i="157"/>
  <c r="OH726" i="157"/>
  <c r="LB726" i="157"/>
  <c r="HV726" i="157"/>
  <c r="EP726" i="157"/>
  <c r="AO726" i="157"/>
  <c r="ATU726" i="157"/>
  <c r="AQO726" i="157"/>
  <c r="ANI726" i="157"/>
  <c r="AKC726" i="157"/>
  <c r="AGW726" i="157"/>
  <c r="ADQ726" i="157"/>
  <c r="AAK726" i="157"/>
  <c r="XE726" i="157"/>
  <c r="TY726" i="157"/>
  <c r="QS726" i="157"/>
  <c r="NM726" i="157"/>
  <c r="KG726" i="157"/>
  <c r="HA726" i="157"/>
  <c r="CZ726" i="157"/>
  <c r="T726" i="157"/>
  <c r="ASZ726" i="157"/>
  <c r="APT726" i="157"/>
  <c r="AMN726" i="157"/>
  <c r="AJH726" i="157"/>
  <c r="AGB726" i="157"/>
  <c r="ACV726" i="157"/>
  <c r="ZP726" i="157"/>
  <c r="WJ726" i="157"/>
  <c r="TD726" i="157"/>
  <c r="PX726" i="157"/>
  <c r="MR726" i="157"/>
  <c r="JL726" i="157"/>
  <c r="GF726" i="157"/>
  <c r="CE726" i="157"/>
  <c r="AVK726" i="157"/>
  <c r="ASE726" i="157"/>
  <c r="AOY726" i="157"/>
  <c r="ALS726" i="157"/>
  <c r="AIM726" i="157"/>
  <c r="AFG726" i="157"/>
  <c r="ACA726" i="157"/>
  <c r="YU726" i="157"/>
  <c r="VO726" i="157"/>
  <c r="SI726" i="157"/>
  <c r="PC726" i="157"/>
  <c r="LW726" i="157"/>
  <c r="IQ726" i="157"/>
  <c r="FK726" i="157"/>
  <c r="BJ726" i="157"/>
  <c r="AQN728" i="157"/>
  <c r="AKB728" i="157"/>
  <c r="AFF728" i="157"/>
  <c r="ABZ728" i="157"/>
  <c r="YT728" i="157"/>
  <c r="VN728" i="157"/>
  <c r="SH728" i="157"/>
  <c r="PB728" i="157"/>
  <c r="LV728" i="157"/>
  <c r="IP728" i="157"/>
  <c r="ASY728" i="157"/>
  <c r="AMM728" i="157"/>
  <c r="GE728" i="157"/>
  <c r="CD728" i="157"/>
  <c r="AVJ728" i="157"/>
  <c r="AOX728" i="157"/>
  <c r="AIL728" i="157"/>
  <c r="AEK728" i="157"/>
  <c r="ABE728" i="157"/>
  <c r="XY728" i="157"/>
  <c r="US728" i="157"/>
  <c r="RM728" i="157"/>
  <c r="OG728" i="157"/>
  <c r="LA728" i="157"/>
  <c r="HU728" i="157"/>
  <c r="ARI728" i="157"/>
  <c r="AKW728" i="157"/>
  <c r="FJ728" i="157"/>
  <c r="BI728" i="157"/>
  <c r="ATT728" i="157"/>
  <c r="ANH728" i="157"/>
  <c r="AGV728" i="157"/>
  <c r="ADP728" i="157"/>
  <c r="AAJ728" i="157"/>
  <c r="XD728" i="157"/>
  <c r="TX728" i="157"/>
  <c r="QR728" i="157"/>
  <c r="NL728" i="157"/>
  <c r="KF728" i="157"/>
  <c r="GZ728" i="157"/>
  <c r="APS728" i="157"/>
  <c r="AJG728" i="157"/>
  <c r="EO728" i="157"/>
  <c r="AN728" i="157"/>
  <c r="ASD728" i="157"/>
  <c r="ALR728" i="157"/>
  <c r="AGA728" i="157"/>
  <c r="ACU728" i="157"/>
  <c r="ZO728" i="157"/>
  <c r="WI728" i="157"/>
  <c r="TC728" i="157"/>
  <c r="PW728" i="157"/>
  <c r="MQ728" i="157"/>
  <c r="JK728" i="157"/>
  <c r="AUO728" i="157"/>
  <c r="AOC728" i="157"/>
  <c r="AHQ728" i="157"/>
  <c r="CY728" i="157"/>
  <c r="S728" i="157"/>
  <c r="AUN730" i="157"/>
  <c r="ARH730" i="157"/>
  <c r="AOB730" i="157"/>
  <c r="AKV730" i="157"/>
  <c r="AHP730" i="157"/>
  <c r="AEJ730" i="157"/>
  <c r="ABD730" i="157"/>
  <c r="XX730" i="157"/>
  <c r="UR730" i="157"/>
  <c r="RL730" i="157"/>
  <c r="OF730" i="157"/>
  <c r="KZ730" i="157"/>
  <c r="HT730" i="157"/>
  <c r="EN730" i="157"/>
  <c r="AM730" i="157"/>
  <c r="ATS730" i="157"/>
  <c r="AQM730" i="157"/>
  <c r="ANG730" i="157"/>
  <c r="AKA730" i="157"/>
  <c r="AGU730" i="157"/>
  <c r="ADO730" i="157"/>
  <c r="AAI730" i="157"/>
  <c r="XC730" i="157"/>
  <c r="TW730" i="157"/>
  <c r="QQ730" i="157"/>
  <c r="NK730" i="157"/>
  <c r="KE730" i="157"/>
  <c r="GY730" i="157"/>
  <c r="CX730" i="157"/>
  <c r="R730" i="157"/>
  <c r="ASX730" i="157"/>
  <c r="APR730" i="157"/>
  <c r="AML730" i="157"/>
  <c r="AJF730" i="157"/>
  <c r="AFZ730" i="157"/>
  <c r="ACT730" i="157"/>
  <c r="ZN730" i="157"/>
  <c r="WH730" i="157"/>
  <c r="TB730" i="157"/>
  <c r="PV730" i="157"/>
  <c r="MP730" i="157"/>
  <c r="JJ730" i="157"/>
  <c r="GD730" i="157"/>
  <c r="CC730" i="157"/>
  <c r="AVI730" i="157"/>
  <c r="ASC730" i="157"/>
  <c r="AOW730" i="157"/>
  <c r="ALQ730" i="157"/>
  <c r="AIK730" i="157"/>
  <c r="AFE730" i="157"/>
  <c r="ABY730" i="157"/>
  <c r="YS730" i="157"/>
  <c r="VM730" i="157"/>
  <c r="SG730" i="157"/>
  <c r="PA730" i="157"/>
  <c r="LU730" i="157"/>
  <c r="IO730" i="157"/>
  <c r="FI730" i="157"/>
  <c r="BH730" i="157"/>
  <c r="AUP730" i="157"/>
  <c r="ARJ730" i="157"/>
  <c r="AOD730" i="157"/>
  <c r="AKX730" i="157"/>
  <c r="AHR730" i="157"/>
  <c r="AEL730" i="157"/>
  <c r="ABF730" i="157"/>
  <c r="XZ730" i="157"/>
  <c r="UT730" i="157"/>
  <c r="RN730" i="157"/>
  <c r="OH730" i="157"/>
  <c r="LB730" i="157"/>
  <c r="HV730" i="157"/>
  <c r="EP730" i="157"/>
  <c r="AO730" i="157"/>
  <c r="ATU730" i="157"/>
  <c r="AQO730" i="157"/>
  <c r="ANI730" i="157"/>
  <c r="AKC730" i="157"/>
  <c r="AGW730" i="157"/>
  <c r="ADQ730" i="157"/>
  <c r="AAK730" i="157"/>
  <c r="XE730" i="157"/>
  <c r="TY730" i="157"/>
  <c r="QS730" i="157"/>
  <c r="NM730" i="157"/>
  <c r="KG730" i="157"/>
  <c r="HA730" i="157"/>
  <c r="CZ730" i="157"/>
  <c r="T730" i="157"/>
  <c r="ASZ730" i="157"/>
  <c r="APT730" i="157"/>
  <c r="AMN730" i="157"/>
  <c r="AJH730" i="157"/>
  <c r="AGB730" i="157"/>
  <c r="ACV730" i="157"/>
  <c r="ZP730" i="157"/>
  <c r="WJ730" i="157"/>
  <c r="TD730" i="157"/>
  <c r="PX730" i="157"/>
  <c r="MR730" i="157"/>
  <c r="JL730" i="157"/>
  <c r="GF730" i="157"/>
  <c r="CE730" i="157"/>
  <c r="AVK730" i="157"/>
  <c r="ASE730" i="157"/>
  <c r="AOY730" i="157"/>
  <c r="ALS730" i="157"/>
  <c r="AIM730" i="157"/>
  <c r="AFG730" i="157"/>
  <c r="ACA730" i="157"/>
  <c r="YU730" i="157"/>
  <c r="VO730" i="157"/>
  <c r="SI730" i="157"/>
  <c r="PC730" i="157"/>
  <c r="LW730" i="157"/>
  <c r="IQ730" i="157"/>
  <c r="FK730" i="157"/>
  <c r="BJ730" i="157"/>
  <c r="AVJ732" i="157"/>
  <c r="ASD732" i="157"/>
  <c r="AOX732" i="157"/>
  <c r="ALR732" i="157"/>
  <c r="AIL732" i="157"/>
  <c r="AFF732" i="157"/>
  <c r="ABZ732" i="157"/>
  <c r="YT732" i="157"/>
  <c r="VN732" i="157"/>
  <c r="SH732" i="157"/>
  <c r="PB732" i="157"/>
  <c r="LV732" i="157"/>
  <c r="IP732" i="157"/>
  <c r="FJ732" i="157"/>
  <c r="BI732" i="157"/>
  <c r="AUO732" i="157"/>
  <c r="ARI732" i="157"/>
  <c r="AOC732" i="157"/>
  <c r="AKW732" i="157"/>
  <c r="AHQ732" i="157"/>
  <c r="AEK732" i="157"/>
  <c r="ABE732" i="157"/>
  <c r="XY732" i="157"/>
  <c r="US732" i="157"/>
  <c r="RM732" i="157"/>
  <c r="OG732" i="157"/>
  <c r="LA732" i="157"/>
  <c r="HU732" i="157"/>
  <c r="EO732" i="157"/>
  <c r="AN732" i="157"/>
  <c r="ATT732" i="157"/>
  <c r="AQN732" i="157"/>
  <c r="ANH732" i="157"/>
  <c r="AKB732" i="157"/>
  <c r="AGV732" i="157"/>
  <c r="ADP732" i="157"/>
  <c r="AAJ732" i="157"/>
  <c r="XD732" i="157"/>
  <c r="TX732" i="157"/>
  <c r="QR732" i="157"/>
  <c r="NL732" i="157"/>
  <c r="KF732" i="157"/>
  <c r="GZ732" i="157"/>
  <c r="CY732" i="157"/>
  <c r="S732" i="157"/>
  <c r="ASY732" i="157"/>
  <c r="APS732" i="157"/>
  <c r="AMM732" i="157"/>
  <c r="AJG732" i="157"/>
  <c r="AGA732" i="157"/>
  <c r="ACU732" i="157"/>
  <c r="ZO732" i="157"/>
  <c r="WI732" i="157"/>
  <c r="TC732" i="157"/>
  <c r="PW732" i="157"/>
  <c r="MQ732" i="157"/>
  <c r="JK732" i="157"/>
  <c r="GE732" i="157"/>
  <c r="CD732" i="157"/>
  <c r="AWC735" i="157" l="1"/>
  <c r="AWE728" i="157"/>
  <c r="AWD733" i="157"/>
  <c r="AWE734" i="157"/>
  <c r="AWE733" i="157"/>
  <c r="AWD725" i="157"/>
  <c r="AWD724" i="157"/>
  <c r="AWD730" i="157"/>
  <c r="AWD726" i="157"/>
  <c r="AWD722" i="157"/>
  <c r="AWD734" i="157"/>
  <c r="AWF728" i="157"/>
  <c r="AWE727" i="157"/>
  <c r="AWF727" i="157"/>
  <c r="AWF733" i="157"/>
  <c r="AWE725" i="157"/>
  <c r="AWE732" i="157"/>
  <c r="AWF731" i="157"/>
  <c r="AWF732" i="157"/>
  <c r="AWD732" i="157"/>
  <c r="AWD728" i="157"/>
  <c r="AWE726" i="157"/>
  <c r="AWE731" i="157"/>
  <c r="AWF726" i="157"/>
  <c r="AWD731" i="157"/>
  <c r="AWD727" i="157"/>
  <c r="AWF725" i="157"/>
  <c r="AWD729" i="157"/>
  <c r="AWF729" i="157"/>
  <c r="AWF723" i="157"/>
  <c r="AWF730" i="157"/>
  <c r="AWE724" i="157"/>
  <c r="AWF722" i="157"/>
  <c r="AWE729" i="157"/>
  <c r="AWE723" i="157"/>
  <c r="AWE730" i="157"/>
  <c r="AWF724" i="157"/>
  <c r="AWE722" i="157"/>
  <c r="AWD723" i="157"/>
  <c r="AWF734" i="157"/>
  <c r="DQ735" i="157"/>
  <c r="DS721" i="157"/>
  <c r="DS757" i="157" s="1"/>
  <c r="DY758" i="157" s="1"/>
  <c r="DY753" i="157" s="1"/>
  <c r="EE753" i="157" s="1"/>
  <c r="DU721" i="157"/>
  <c r="DU757" i="157" s="1"/>
  <c r="EA758" i="157" s="1"/>
  <c r="EA753" i="157" s="1"/>
  <c r="EG753" i="157" s="1"/>
  <c r="DP735" i="157"/>
  <c r="DT721" i="157"/>
  <c r="DT757" i="157" s="1"/>
  <c r="DZ758" i="157" s="1"/>
  <c r="DZ753" i="157" s="1"/>
  <c r="EF753" i="157" s="1"/>
  <c r="AVG735" i="157"/>
  <c r="ATQ735" i="157"/>
  <c r="ASA735" i="157"/>
  <c r="AQK735" i="157"/>
  <c r="AOU735" i="157"/>
  <c r="ANE735" i="157"/>
  <c r="ALO735" i="157"/>
  <c r="AJY735" i="157"/>
  <c r="AII735" i="157"/>
  <c r="AGS735" i="157"/>
  <c r="AFC735" i="157"/>
  <c r="ADM735" i="157"/>
  <c r="ABW735" i="157"/>
  <c r="AAG735" i="157"/>
  <c r="YQ735" i="157"/>
  <c r="XA735" i="157"/>
  <c r="VK735" i="157"/>
  <c r="TU735" i="157"/>
  <c r="SE735" i="157"/>
  <c r="QO735" i="157"/>
  <c r="OY735" i="157"/>
  <c r="NI735" i="157"/>
  <c r="LS735" i="157"/>
  <c r="KC735" i="157"/>
  <c r="IM735" i="157"/>
  <c r="GW735" i="157"/>
  <c r="FG735" i="157"/>
  <c r="CV735" i="157"/>
  <c r="BF735" i="157"/>
  <c r="P735" i="157"/>
  <c r="AUL735" i="157"/>
  <c r="ASV735" i="157"/>
  <c r="ARF735" i="157"/>
  <c r="APP735" i="157"/>
  <c r="ANZ735" i="157"/>
  <c r="AMJ735" i="157"/>
  <c r="AKT735" i="157"/>
  <c r="AJD735" i="157"/>
  <c r="AHN735" i="157"/>
  <c r="AFX735" i="157"/>
  <c r="AEH735" i="157"/>
  <c r="ACR735" i="157"/>
  <c r="ABB735" i="157"/>
  <c r="ZL735" i="157"/>
  <c r="XV735" i="157"/>
  <c r="WF735" i="157"/>
  <c r="UP735" i="157"/>
  <c r="SZ735" i="157"/>
  <c r="RJ735" i="157"/>
  <c r="PT735" i="157"/>
  <c r="OD735" i="157"/>
  <c r="MN735" i="157"/>
  <c r="KX735" i="157"/>
  <c r="JH735" i="157"/>
  <c r="HR735" i="157"/>
  <c r="GB735" i="157"/>
  <c r="EL735" i="157"/>
  <c r="CA735" i="157"/>
  <c r="AK735" i="157"/>
  <c r="F694" i="157"/>
  <c r="AUK735" i="157"/>
  <c r="ASU735" i="157"/>
  <c r="ARE735" i="157"/>
  <c r="APO735" i="157"/>
  <c r="ANY735" i="157"/>
  <c r="AMI735" i="157"/>
  <c r="AKS735" i="157"/>
  <c r="AJC735" i="157"/>
  <c r="AHM735" i="157"/>
  <c r="AFW735" i="157"/>
  <c r="AEG735" i="157"/>
  <c r="ACQ735" i="157"/>
  <c r="ABA735" i="157"/>
  <c r="ZK735" i="157"/>
  <c r="XU735" i="157"/>
  <c r="WE735" i="157"/>
  <c r="UO735" i="157"/>
  <c r="SY735" i="157"/>
  <c r="RI735" i="157"/>
  <c r="PS735" i="157"/>
  <c r="OC735" i="157"/>
  <c r="MM735" i="157"/>
  <c r="KW735" i="157"/>
  <c r="JG735" i="157"/>
  <c r="HQ735" i="157"/>
  <c r="GA735" i="157"/>
  <c r="EK735" i="157"/>
  <c r="BZ735" i="157"/>
  <c r="AJ735" i="157"/>
  <c r="AVF735" i="157"/>
  <c r="ATP735" i="157"/>
  <c r="ARZ735" i="157"/>
  <c r="AQJ735" i="157"/>
  <c r="AOT735" i="157"/>
  <c r="AND735" i="157"/>
  <c r="ALN735" i="157"/>
  <c r="AJX735" i="157"/>
  <c r="AIH735" i="157"/>
  <c r="AGR735" i="157"/>
  <c r="AFB735" i="157"/>
  <c r="ADL735" i="157"/>
  <c r="ABV735" i="157"/>
  <c r="AAF735" i="157"/>
  <c r="YP735" i="157"/>
  <c r="WZ735" i="157"/>
  <c r="VJ735" i="157"/>
  <c r="TT735" i="157"/>
  <c r="SD735" i="157"/>
  <c r="QN735" i="157"/>
  <c r="OX735" i="157"/>
  <c r="NH735" i="157"/>
  <c r="LR735" i="157"/>
  <c r="KB735" i="157"/>
  <c r="IL735" i="157"/>
  <c r="GV735" i="157"/>
  <c r="FF735" i="157"/>
  <c r="CU735" i="157"/>
  <c r="BE735" i="157"/>
  <c r="O735" i="157"/>
  <c r="H88" i="157"/>
  <c r="H18" i="157" s="1"/>
  <c r="H92" i="157"/>
  <c r="H22" i="157" s="1"/>
  <c r="H97" i="157"/>
  <c r="H27" i="157" s="1"/>
  <c r="H89" i="157"/>
  <c r="H19" i="157" s="1"/>
  <c r="H87" i="157"/>
  <c r="H17" i="157" s="1"/>
  <c r="T721" i="157"/>
  <c r="T757" i="157" s="1"/>
  <c r="Z758" i="157" s="1"/>
  <c r="Z753" i="157" s="1"/>
  <c r="AF753" i="157" s="1"/>
  <c r="R721" i="157"/>
  <c r="R757" i="157" s="1"/>
  <c r="X758" i="157" s="1"/>
  <c r="X753" i="157" s="1"/>
  <c r="AD753" i="157" s="1"/>
  <c r="LW721" i="157"/>
  <c r="LW757" i="157" s="1"/>
  <c r="MC758" i="157" s="1"/>
  <c r="MC753" i="157" s="1"/>
  <c r="MI753" i="157" s="1"/>
  <c r="SI721" i="157"/>
  <c r="SI757" i="157" s="1"/>
  <c r="SO758" i="157" s="1"/>
  <c r="SO753" i="157" s="1"/>
  <c r="SU753" i="157" s="1"/>
  <c r="ALS721" i="157"/>
  <c r="ALS757" i="157" s="1"/>
  <c r="ALY758" i="157" s="1"/>
  <c r="ALY753" i="157" s="1"/>
  <c r="AME753" i="157" s="1"/>
  <c r="ASE721" i="157"/>
  <c r="ASE757" i="157" s="1"/>
  <c r="ASK758" i="157" s="1"/>
  <c r="ASK753" i="157" s="1"/>
  <c r="ASQ753" i="157" s="1"/>
  <c r="CE721" i="157"/>
  <c r="CE757" i="157" s="1"/>
  <c r="CK758" i="157" s="1"/>
  <c r="CK753" i="157" s="1"/>
  <c r="CQ753" i="157" s="1"/>
  <c r="YU721" i="157"/>
  <c r="YU757" i="157" s="1"/>
  <c r="ZA758" i="157" s="1"/>
  <c r="ZA753" i="157" s="1"/>
  <c r="ZG753" i="157" s="1"/>
  <c r="AFG721" i="157"/>
  <c r="AFG757" i="157" s="1"/>
  <c r="AFM758" i="157" s="1"/>
  <c r="AFM753" i="157" s="1"/>
  <c r="AFS753" i="157" s="1"/>
  <c r="JL721" i="157"/>
  <c r="JL757" i="157" s="1"/>
  <c r="JR758" i="157" s="1"/>
  <c r="JR753" i="157" s="1"/>
  <c r="JX753" i="157" s="1"/>
  <c r="PX721" i="157"/>
  <c r="PX757" i="157" s="1"/>
  <c r="QD758" i="157" s="1"/>
  <c r="QD753" i="157" s="1"/>
  <c r="QJ753" i="157" s="1"/>
  <c r="AJH721" i="157"/>
  <c r="AJH757" i="157" s="1"/>
  <c r="AJN758" i="157" s="1"/>
  <c r="AJN753" i="157" s="1"/>
  <c r="AJT753" i="157" s="1"/>
  <c r="APT721" i="157"/>
  <c r="APT757" i="157" s="1"/>
  <c r="APZ758" i="157" s="1"/>
  <c r="APZ753" i="157" s="1"/>
  <c r="AQF753" i="157" s="1"/>
  <c r="WJ721" i="157"/>
  <c r="WJ757" i="157" s="1"/>
  <c r="WP758" i="157" s="1"/>
  <c r="WP753" i="157" s="1"/>
  <c r="WV753" i="157" s="1"/>
  <c r="ACV721" i="157"/>
  <c r="ACV757" i="157" s="1"/>
  <c r="ADB758" i="157" s="1"/>
  <c r="ADB753" i="157" s="1"/>
  <c r="ADH753" i="157" s="1"/>
  <c r="KG721" i="157"/>
  <c r="KG757" i="157" s="1"/>
  <c r="KM758" i="157" s="1"/>
  <c r="KM753" i="157" s="1"/>
  <c r="KS753" i="157" s="1"/>
  <c r="QS721" i="157"/>
  <c r="QS757" i="157" s="1"/>
  <c r="QY758" i="157" s="1"/>
  <c r="QY753" i="157" s="1"/>
  <c r="RE753" i="157" s="1"/>
  <c r="AKC721" i="157"/>
  <c r="AKC757" i="157" s="1"/>
  <c r="AKI758" i="157" s="1"/>
  <c r="AKI753" i="157" s="1"/>
  <c r="AKO753" i="157" s="1"/>
  <c r="AQO721" i="157"/>
  <c r="AQO757" i="157" s="1"/>
  <c r="AQU758" i="157" s="1"/>
  <c r="AQU753" i="157" s="1"/>
  <c r="ARA753" i="157" s="1"/>
  <c r="AO721" i="157"/>
  <c r="AO757" i="157" s="1"/>
  <c r="AU758" i="157" s="1"/>
  <c r="AU753" i="157" s="1"/>
  <c r="BA753" i="157" s="1"/>
  <c r="XE721" i="157"/>
  <c r="XE757" i="157" s="1"/>
  <c r="XK758" i="157" s="1"/>
  <c r="XK753" i="157" s="1"/>
  <c r="XQ753" i="157" s="1"/>
  <c r="ADQ721" i="157"/>
  <c r="ADQ757" i="157" s="1"/>
  <c r="ADW758" i="157" s="1"/>
  <c r="ADW753" i="157" s="1"/>
  <c r="AEC753" i="157" s="1"/>
  <c r="HV721" i="157"/>
  <c r="HV757" i="157" s="1"/>
  <c r="IB758" i="157" s="1"/>
  <c r="IB753" i="157" s="1"/>
  <c r="IH753" i="157" s="1"/>
  <c r="OH721" i="157"/>
  <c r="OH757" i="157" s="1"/>
  <c r="ON758" i="157" s="1"/>
  <c r="ON753" i="157" s="1"/>
  <c r="OT753" i="157" s="1"/>
  <c r="UT721" i="157"/>
  <c r="UT757" i="157" s="1"/>
  <c r="UZ758" i="157" s="1"/>
  <c r="UZ753" i="157" s="1"/>
  <c r="VF753" i="157" s="1"/>
  <c r="AOD721" i="157"/>
  <c r="AOD757" i="157" s="1"/>
  <c r="AOJ758" i="157" s="1"/>
  <c r="AOJ753" i="157" s="1"/>
  <c r="AOP753" i="157" s="1"/>
  <c r="AUP721" i="157"/>
  <c r="AUP757" i="157" s="1"/>
  <c r="AUV758" i="157" s="1"/>
  <c r="AUV753" i="157" s="1"/>
  <c r="AVB753" i="157" s="1"/>
  <c r="FK721" i="157"/>
  <c r="FK757" i="157" s="1"/>
  <c r="FQ758" i="157" s="1"/>
  <c r="FQ753" i="157" s="1"/>
  <c r="FW753" i="157" s="1"/>
  <c r="ABF721" i="157"/>
  <c r="ABF757" i="157" s="1"/>
  <c r="ABL758" i="157" s="1"/>
  <c r="ABL753" i="157" s="1"/>
  <c r="ABR753" i="157" s="1"/>
  <c r="AHR721" i="157"/>
  <c r="AHR757" i="157" s="1"/>
  <c r="AHX758" i="157" s="1"/>
  <c r="AHX753" i="157" s="1"/>
  <c r="AID753" i="157" s="1"/>
  <c r="LU721" i="157"/>
  <c r="LU757" i="157" s="1"/>
  <c r="MA758" i="157" s="1"/>
  <c r="MA753" i="157" s="1"/>
  <c r="MG753" i="157" s="1"/>
  <c r="SG721" i="157"/>
  <c r="SG757" i="157" s="1"/>
  <c r="SM758" i="157" s="1"/>
  <c r="SM753" i="157" s="1"/>
  <c r="SS753" i="157" s="1"/>
  <c r="ALQ721" i="157"/>
  <c r="ALQ757" i="157" s="1"/>
  <c r="ALW758" i="157" s="1"/>
  <c r="ALW753" i="157" s="1"/>
  <c r="AMC753" i="157" s="1"/>
  <c r="ASC721" i="157"/>
  <c r="ASC757" i="157" s="1"/>
  <c r="ASI758" i="157" s="1"/>
  <c r="ASI753" i="157" s="1"/>
  <c r="ASO753" i="157" s="1"/>
  <c r="CC721" i="157"/>
  <c r="CC757" i="157" s="1"/>
  <c r="CI758" i="157" s="1"/>
  <c r="CI753" i="157" s="1"/>
  <c r="CO753" i="157" s="1"/>
  <c r="YS721" i="157"/>
  <c r="YS757" i="157" s="1"/>
  <c r="YY758" i="157" s="1"/>
  <c r="YY753" i="157" s="1"/>
  <c r="ZE753" i="157" s="1"/>
  <c r="AFE721" i="157"/>
  <c r="AFE757" i="157" s="1"/>
  <c r="AFK758" i="157" s="1"/>
  <c r="AFK753" i="157" s="1"/>
  <c r="AFQ753" i="157" s="1"/>
  <c r="JJ721" i="157"/>
  <c r="JJ757" i="157" s="1"/>
  <c r="JP758" i="157" s="1"/>
  <c r="JP753" i="157" s="1"/>
  <c r="JV753" i="157" s="1"/>
  <c r="PV721" i="157"/>
  <c r="PV757" i="157" s="1"/>
  <c r="QB758" i="157" s="1"/>
  <c r="QB753" i="157" s="1"/>
  <c r="QH753" i="157" s="1"/>
  <c r="AJF721" i="157"/>
  <c r="AJF757" i="157" s="1"/>
  <c r="AJL758" i="157" s="1"/>
  <c r="AJL753" i="157" s="1"/>
  <c r="AJR753" i="157" s="1"/>
  <c r="APR721" i="157"/>
  <c r="APR757" i="157" s="1"/>
  <c r="APX758" i="157" s="1"/>
  <c r="APX753" i="157" s="1"/>
  <c r="AQD753" i="157" s="1"/>
  <c r="WH721" i="157"/>
  <c r="WH757" i="157" s="1"/>
  <c r="WN758" i="157" s="1"/>
  <c r="WN753" i="157" s="1"/>
  <c r="WT753" i="157" s="1"/>
  <c r="ACT721" i="157"/>
  <c r="ACT757" i="157" s="1"/>
  <c r="ACZ758" i="157" s="1"/>
  <c r="ACZ753" i="157" s="1"/>
  <c r="ADF753" i="157" s="1"/>
  <c r="KE721" i="157"/>
  <c r="KE757" i="157" s="1"/>
  <c r="KK758" i="157" s="1"/>
  <c r="KK753" i="157" s="1"/>
  <c r="KQ753" i="157" s="1"/>
  <c r="QQ721" i="157"/>
  <c r="QQ757" i="157" s="1"/>
  <c r="QW758" i="157" s="1"/>
  <c r="QW753" i="157" s="1"/>
  <c r="RC753" i="157" s="1"/>
  <c r="AKA721" i="157"/>
  <c r="AKA757" i="157" s="1"/>
  <c r="AKG758" i="157" s="1"/>
  <c r="AKG753" i="157" s="1"/>
  <c r="AKM753" i="157" s="1"/>
  <c r="AQM721" i="157"/>
  <c r="AQM757" i="157" s="1"/>
  <c r="AQS758" i="157" s="1"/>
  <c r="AQS753" i="157" s="1"/>
  <c r="AQY753" i="157" s="1"/>
  <c r="AM721" i="157"/>
  <c r="AM757" i="157" s="1"/>
  <c r="AS758" i="157" s="1"/>
  <c r="AS753" i="157" s="1"/>
  <c r="AY753" i="157" s="1"/>
  <c r="XC721" i="157"/>
  <c r="XC757" i="157" s="1"/>
  <c r="XI758" i="157" s="1"/>
  <c r="XI753" i="157" s="1"/>
  <c r="XO753" i="157" s="1"/>
  <c r="ADO721" i="157"/>
  <c r="ADO757" i="157" s="1"/>
  <c r="ADU758" i="157" s="1"/>
  <c r="ADU753" i="157" s="1"/>
  <c r="AEA753" i="157" s="1"/>
  <c r="HT721" i="157"/>
  <c r="HT757" i="157" s="1"/>
  <c r="HZ758" i="157" s="1"/>
  <c r="HZ753" i="157" s="1"/>
  <c r="IF753" i="157" s="1"/>
  <c r="OF721" i="157"/>
  <c r="OF757" i="157" s="1"/>
  <c r="OL758" i="157" s="1"/>
  <c r="OL753" i="157" s="1"/>
  <c r="OR753" i="157" s="1"/>
  <c r="UR721" i="157"/>
  <c r="UR757" i="157" s="1"/>
  <c r="UX758" i="157" s="1"/>
  <c r="UX753" i="157" s="1"/>
  <c r="VD753" i="157" s="1"/>
  <c r="AOB721" i="157"/>
  <c r="AOB757" i="157" s="1"/>
  <c r="AOH758" i="157" s="1"/>
  <c r="AOH753" i="157" s="1"/>
  <c r="AON753" i="157" s="1"/>
  <c r="AUN721" i="157"/>
  <c r="AUN757" i="157" s="1"/>
  <c r="AUT758" i="157" s="1"/>
  <c r="AUT753" i="157" s="1"/>
  <c r="AUZ753" i="157" s="1"/>
  <c r="FI721" i="157"/>
  <c r="FI757" i="157" s="1"/>
  <c r="FO758" i="157" s="1"/>
  <c r="FO753" i="157" s="1"/>
  <c r="FU753" i="157" s="1"/>
  <c r="ABD721" i="157"/>
  <c r="ABD757" i="157" s="1"/>
  <c r="ABJ758" i="157" s="1"/>
  <c r="ABJ753" i="157" s="1"/>
  <c r="ABP753" i="157" s="1"/>
  <c r="AHP721" i="157"/>
  <c r="AHP757" i="157" s="1"/>
  <c r="AHV758" i="157" s="1"/>
  <c r="AHV753" i="157" s="1"/>
  <c r="AIB753" i="157" s="1"/>
  <c r="GE721" i="157"/>
  <c r="GE757" i="157" s="1"/>
  <c r="GK758" i="157" s="1"/>
  <c r="GK753" i="157" s="1"/>
  <c r="GQ753" i="157" s="1"/>
  <c r="ABZ721" i="157"/>
  <c r="ABZ757" i="157" s="1"/>
  <c r="ACF758" i="157" s="1"/>
  <c r="ACF753" i="157" s="1"/>
  <c r="ACL753" i="157" s="1"/>
  <c r="AIL721" i="157"/>
  <c r="AIL757" i="157" s="1"/>
  <c r="AIR758" i="157" s="1"/>
  <c r="AIR753" i="157" s="1"/>
  <c r="AIX753" i="157" s="1"/>
  <c r="MQ721" i="157"/>
  <c r="MQ757" i="157" s="1"/>
  <c r="MW758" i="157" s="1"/>
  <c r="MW753" i="157" s="1"/>
  <c r="NC753" i="157" s="1"/>
  <c r="TC721" i="157"/>
  <c r="TC757" i="157" s="1"/>
  <c r="TI758" i="157" s="1"/>
  <c r="TI753" i="157" s="1"/>
  <c r="TO753" i="157" s="1"/>
  <c r="AMM721" i="157"/>
  <c r="AMM757" i="157" s="1"/>
  <c r="AMS758" i="157" s="1"/>
  <c r="AMS753" i="157" s="1"/>
  <c r="AMY753" i="157" s="1"/>
  <c r="ASY721" i="157"/>
  <c r="ASY757" i="157" s="1"/>
  <c r="ATE758" i="157" s="1"/>
  <c r="ATE753" i="157" s="1"/>
  <c r="ATK753" i="157" s="1"/>
  <c r="CY721" i="157"/>
  <c r="CY757" i="157" s="1"/>
  <c r="DE758" i="157" s="1"/>
  <c r="DE753" i="157" s="1"/>
  <c r="DK753" i="157" s="1"/>
  <c r="ZO721" i="157"/>
  <c r="ZO757" i="157" s="1"/>
  <c r="ZU758" i="157" s="1"/>
  <c r="ZU753" i="157" s="1"/>
  <c r="AAA753" i="157" s="1"/>
  <c r="AGA721" i="157"/>
  <c r="AGA757" i="157" s="1"/>
  <c r="AGG758" i="157" s="1"/>
  <c r="AGG753" i="157" s="1"/>
  <c r="AGM753" i="157" s="1"/>
  <c r="KF721" i="157"/>
  <c r="KF757" i="157" s="1"/>
  <c r="KL758" i="157" s="1"/>
  <c r="KL753" i="157" s="1"/>
  <c r="KR753" i="157" s="1"/>
  <c r="QR721" i="157"/>
  <c r="QR757" i="157" s="1"/>
  <c r="QX758" i="157" s="1"/>
  <c r="QX753" i="157" s="1"/>
  <c r="RD753" i="157" s="1"/>
  <c r="AKB721" i="157"/>
  <c r="AKB757" i="157" s="1"/>
  <c r="AKH758" i="157" s="1"/>
  <c r="AKH753" i="157" s="1"/>
  <c r="AKN753" i="157" s="1"/>
  <c r="AQN721" i="157"/>
  <c r="AQN757" i="157" s="1"/>
  <c r="AQT758" i="157" s="1"/>
  <c r="AQT753" i="157" s="1"/>
  <c r="AQZ753" i="157" s="1"/>
  <c r="EO721" i="157"/>
  <c r="EO757" i="157" s="1"/>
  <c r="EU758" i="157" s="1"/>
  <c r="EU753" i="157" s="1"/>
  <c r="FA753" i="157" s="1"/>
  <c r="AAJ721" i="157"/>
  <c r="AAJ757" i="157" s="1"/>
  <c r="AAP758" i="157" s="1"/>
  <c r="AAP753" i="157" s="1"/>
  <c r="AAV753" i="157" s="1"/>
  <c r="AGV721" i="157"/>
  <c r="AGV757" i="157" s="1"/>
  <c r="AHB758" i="157" s="1"/>
  <c r="AHB753" i="157" s="1"/>
  <c r="AHH753" i="157" s="1"/>
  <c r="LA721" i="157"/>
  <c r="LA757" i="157" s="1"/>
  <c r="LG758" i="157" s="1"/>
  <c r="LG753" i="157" s="1"/>
  <c r="LM753" i="157" s="1"/>
  <c r="RM721" i="157"/>
  <c r="RM757" i="157" s="1"/>
  <c r="RS758" i="157" s="1"/>
  <c r="RS753" i="157" s="1"/>
  <c r="RY753" i="157" s="1"/>
  <c r="AKW721" i="157"/>
  <c r="AKW757" i="157" s="1"/>
  <c r="ALC758" i="157" s="1"/>
  <c r="ALC753" i="157" s="1"/>
  <c r="ALI753" i="157" s="1"/>
  <c r="ARI721" i="157"/>
  <c r="ARI757" i="157" s="1"/>
  <c r="ARO758" i="157" s="1"/>
  <c r="ARO753" i="157" s="1"/>
  <c r="ARU753" i="157" s="1"/>
  <c r="BI721" i="157"/>
  <c r="BI757" i="157" s="1"/>
  <c r="BO758" i="157" s="1"/>
  <c r="BO753" i="157" s="1"/>
  <c r="BU753" i="157" s="1"/>
  <c r="XY721" i="157"/>
  <c r="XY757" i="157" s="1"/>
  <c r="YE758" i="157" s="1"/>
  <c r="YE753" i="157" s="1"/>
  <c r="YK753" i="157" s="1"/>
  <c r="AEK721" i="157"/>
  <c r="AEK757" i="157" s="1"/>
  <c r="AEQ758" i="157" s="1"/>
  <c r="AEQ753" i="157" s="1"/>
  <c r="AEW753" i="157" s="1"/>
  <c r="IP721" i="157"/>
  <c r="IP757" i="157" s="1"/>
  <c r="IV758" i="157" s="1"/>
  <c r="IV753" i="157" s="1"/>
  <c r="JB753" i="157" s="1"/>
  <c r="PB721" i="157"/>
  <c r="PB757" i="157" s="1"/>
  <c r="PH758" i="157" s="1"/>
  <c r="PH753" i="157" s="1"/>
  <c r="PN753" i="157" s="1"/>
  <c r="VN721" i="157"/>
  <c r="VN757" i="157" s="1"/>
  <c r="VT758" i="157" s="1"/>
  <c r="VT753" i="157" s="1"/>
  <c r="VZ753" i="157" s="1"/>
  <c r="AOX721" i="157"/>
  <c r="AOX757" i="157" s="1"/>
  <c r="APD758" i="157" s="1"/>
  <c r="APD753" i="157" s="1"/>
  <c r="APJ753" i="157" s="1"/>
  <c r="AVJ721" i="157"/>
  <c r="AVJ757" i="157" s="1"/>
  <c r="AVP758" i="157" s="1"/>
  <c r="AVP753" i="157" s="1"/>
  <c r="AVV753" i="157" s="1"/>
  <c r="G95" i="157"/>
  <c r="G25" i="157" s="1"/>
  <c r="G89" i="157"/>
  <c r="G19" i="157" s="1"/>
  <c r="G94" i="157"/>
  <c r="G24" i="157" s="1"/>
  <c r="G97" i="157"/>
  <c r="G27" i="157" s="1"/>
  <c r="F90" i="157"/>
  <c r="F20" i="157" s="1"/>
  <c r="F91" i="157"/>
  <c r="F21" i="157" s="1"/>
  <c r="F96" i="157"/>
  <c r="F26" i="157" s="1"/>
  <c r="H93" i="157"/>
  <c r="H23" i="157" s="1"/>
  <c r="H90" i="157"/>
  <c r="H20" i="157" s="1"/>
  <c r="G86" i="157"/>
  <c r="G16" i="157" s="1"/>
  <c r="G92" i="157"/>
  <c r="G22" i="157" s="1"/>
  <c r="G98" i="157"/>
  <c r="G28" i="157" s="1"/>
  <c r="F95" i="157"/>
  <c r="F25" i="157" s="1"/>
  <c r="F93" i="157"/>
  <c r="F23" i="157" s="1"/>
  <c r="F88" i="157"/>
  <c r="F18" i="157" s="1"/>
  <c r="F89" i="157"/>
  <c r="F19" i="157" s="1"/>
  <c r="F94" i="157"/>
  <c r="F24" i="157" s="1"/>
  <c r="F97" i="157"/>
  <c r="F27" i="157" s="1"/>
  <c r="H86" i="157"/>
  <c r="H16" i="157" s="1"/>
  <c r="H98" i="157"/>
  <c r="H28" i="157" s="1"/>
  <c r="G90" i="157"/>
  <c r="G20" i="157" s="1"/>
  <c r="G87" i="157"/>
  <c r="G17" i="157" s="1"/>
  <c r="G96" i="157"/>
  <c r="G26" i="157" s="1"/>
  <c r="G93" i="157"/>
  <c r="G23" i="157" s="1"/>
  <c r="H91" i="157"/>
  <c r="H21" i="157" s="1"/>
  <c r="H95" i="157"/>
  <c r="H25" i="157" s="1"/>
  <c r="F98" i="157"/>
  <c r="F28" i="157" s="1"/>
  <c r="F86" i="157"/>
  <c r="F16" i="157" s="1"/>
  <c r="G91" i="157"/>
  <c r="G21" i="157" s="1"/>
  <c r="G88" i="157"/>
  <c r="G18" i="157" s="1"/>
  <c r="H94" i="157"/>
  <c r="H24" i="157" s="1"/>
  <c r="H96" i="157"/>
  <c r="H26" i="157" s="1"/>
  <c r="F87" i="157"/>
  <c r="F17" i="157" s="1"/>
  <c r="F92" i="157"/>
  <c r="F22" i="157" s="1"/>
  <c r="S721" i="157"/>
  <c r="S757" i="157" s="1"/>
  <c r="Y758" i="157" s="1"/>
  <c r="Y753" i="157" s="1"/>
  <c r="AE753" i="157" s="1"/>
  <c r="IQ721" i="157"/>
  <c r="IQ757" i="157" s="1"/>
  <c r="IW758" i="157" s="1"/>
  <c r="IW753" i="157" s="1"/>
  <c r="JC753" i="157" s="1"/>
  <c r="PC721" i="157"/>
  <c r="PC757" i="157" s="1"/>
  <c r="PI758" i="157" s="1"/>
  <c r="PI753" i="157" s="1"/>
  <c r="PO753" i="157" s="1"/>
  <c r="VO721" i="157"/>
  <c r="VO757" i="157" s="1"/>
  <c r="VU758" i="157" s="1"/>
  <c r="VU753" i="157" s="1"/>
  <c r="WA753" i="157" s="1"/>
  <c r="AOY721" i="157"/>
  <c r="AOY757" i="157" s="1"/>
  <c r="APE758" i="157" s="1"/>
  <c r="APE753" i="157" s="1"/>
  <c r="APK753" i="157" s="1"/>
  <c r="AVK721" i="157"/>
  <c r="AVK757" i="157" s="1"/>
  <c r="AVQ758" i="157" s="1"/>
  <c r="AVQ753" i="157" s="1"/>
  <c r="AVW753" i="157" s="1"/>
  <c r="GF721" i="157"/>
  <c r="GF757" i="157" s="1"/>
  <c r="GL758" i="157" s="1"/>
  <c r="GL753" i="157" s="1"/>
  <c r="GR753" i="157" s="1"/>
  <c r="ACA721" i="157"/>
  <c r="ACA757" i="157" s="1"/>
  <c r="ACG758" i="157" s="1"/>
  <c r="ACG753" i="157" s="1"/>
  <c r="ACM753" i="157" s="1"/>
  <c r="AIM721" i="157"/>
  <c r="AIM757" i="157" s="1"/>
  <c r="AIS758" i="157" s="1"/>
  <c r="AIS753" i="157" s="1"/>
  <c r="AIY753" i="157" s="1"/>
  <c r="MR721" i="157"/>
  <c r="MR757" i="157" s="1"/>
  <c r="MX758" i="157" s="1"/>
  <c r="MX753" i="157" s="1"/>
  <c r="ND753" i="157" s="1"/>
  <c r="TD721" i="157"/>
  <c r="TD757" i="157" s="1"/>
  <c r="TJ758" i="157" s="1"/>
  <c r="TJ753" i="157" s="1"/>
  <c r="TP753" i="157" s="1"/>
  <c r="AMN721" i="157"/>
  <c r="AMN757" i="157" s="1"/>
  <c r="AMT758" i="157" s="1"/>
  <c r="AMT753" i="157" s="1"/>
  <c r="AMZ753" i="157" s="1"/>
  <c r="ASZ721" i="157"/>
  <c r="ASZ757" i="157" s="1"/>
  <c r="ATF758" i="157" s="1"/>
  <c r="ATF753" i="157" s="1"/>
  <c r="ATL753" i="157" s="1"/>
  <c r="CZ721" i="157"/>
  <c r="CZ757" i="157" s="1"/>
  <c r="DF758" i="157" s="1"/>
  <c r="DF753" i="157" s="1"/>
  <c r="DL753" i="157" s="1"/>
  <c r="ZP721" i="157"/>
  <c r="ZP757" i="157" s="1"/>
  <c r="ZV758" i="157" s="1"/>
  <c r="ZV753" i="157" s="1"/>
  <c r="AAB753" i="157" s="1"/>
  <c r="AGB721" i="157"/>
  <c r="AGB757" i="157" s="1"/>
  <c r="AGH758" i="157" s="1"/>
  <c r="AGH753" i="157" s="1"/>
  <c r="AGN753" i="157" s="1"/>
  <c r="HA721" i="157"/>
  <c r="HA757" i="157" s="1"/>
  <c r="HG758" i="157" s="1"/>
  <c r="HG753" i="157" s="1"/>
  <c r="HM753" i="157" s="1"/>
  <c r="NM721" i="157"/>
  <c r="NM757" i="157" s="1"/>
  <c r="NS758" i="157" s="1"/>
  <c r="NS753" i="157" s="1"/>
  <c r="NY753" i="157" s="1"/>
  <c r="TY721" i="157"/>
  <c r="TY757" i="157" s="1"/>
  <c r="UE758" i="157" s="1"/>
  <c r="UE753" i="157" s="1"/>
  <c r="UK753" i="157" s="1"/>
  <c r="ANI721" i="157"/>
  <c r="ANI757" i="157" s="1"/>
  <c r="ANO758" i="157" s="1"/>
  <c r="ANO753" i="157" s="1"/>
  <c r="ANU753" i="157" s="1"/>
  <c r="ATU721" i="157"/>
  <c r="ATU757" i="157" s="1"/>
  <c r="AUA758" i="157" s="1"/>
  <c r="AUA753" i="157" s="1"/>
  <c r="AUG753" i="157" s="1"/>
  <c r="EP721" i="157"/>
  <c r="EP757" i="157" s="1"/>
  <c r="EV758" i="157" s="1"/>
  <c r="EV753" i="157" s="1"/>
  <c r="FB753" i="157" s="1"/>
  <c r="AAK721" i="157"/>
  <c r="AAK757" i="157" s="1"/>
  <c r="AAQ758" i="157" s="1"/>
  <c r="AAQ753" i="157" s="1"/>
  <c r="AAW753" i="157" s="1"/>
  <c r="AGW721" i="157"/>
  <c r="AGW757" i="157" s="1"/>
  <c r="AHC758" i="157" s="1"/>
  <c r="AHC753" i="157" s="1"/>
  <c r="AHI753" i="157" s="1"/>
  <c r="LB721" i="157"/>
  <c r="LB757" i="157" s="1"/>
  <c r="LH758" i="157" s="1"/>
  <c r="LH753" i="157" s="1"/>
  <c r="LN753" i="157" s="1"/>
  <c r="RN721" i="157"/>
  <c r="RN757" i="157" s="1"/>
  <c r="RT758" i="157" s="1"/>
  <c r="RT753" i="157" s="1"/>
  <c r="RZ753" i="157" s="1"/>
  <c r="AKX721" i="157"/>
  <c r="AKX757" i="157" s="1"/>
  <c r="ALD758" i="157" s="1"/>
  <c r="ALD753" i="157" s="1"/>
  <c r="ALJ753" i="157" s="1"/>
  <c r="ARJ721" i="157"/>
  <c r="ARJ757" i="157" s="1"/>
  <c r="ARP758" i="157" s="1"/>
  <c r="ARP753" i="157" s="1"/>
  <c r="ARV753" i="157" s="1"/>
  <c r="BJ721" i="157"/>
  <c r="BJ757" i="157" s="1"/>
  <c r="BP758" i="157" s="1"/>
  <c r="BP753" i="157" s="1"/>
  <c r="BV753" i="157" s="1"/>
  <c r="XZ721" i="157"/>
  <c r="XZ757" i="157" s="1"/>
  <c r="YF758" i="157" s="1"/>
  <c r="YF753" i="157" s="1"/>
  <c r="YL753" i="157" s="1"/>
  <c r="AEL721" i="157"/>
  <c r="AEL757" i="157" s="1"/>
  <c r="AER758" i="157" s="1"/>
  <c r="AER753" i="157" s="1"/>
  <c r="AEX753" i="157" s="1"/>
  <c r="IO721" i="157"/>
  <c r="IO757" i="157" s="1"/>
  <c r="IU758" i="157" s="1"/>
  <c r="IU753" i="157" s="1"/>
  <c r="JA753" i="157" s="1"/>
  <c r="PA721" i="157"/>
  <c r="PA757" i="157" s="1"/>
  <c r="PG758" i="157" s="1"/>
  <c r="PG753" i="157" s="1"/>
  <c r="PM753" i="157" s="1"/>
  <c r="VM721" i="157"/>
  <c r="VM757" i="157" s="1"/>
  <c r="VS758" i="157" s="1"/>
  <c r="VS753" i="157" s="1"/>
  <c r="VY753" i="157" s="1"/>
  <c r="AOW721" i="157"/>
  <c r="AOW757" i="157" s="1"/>
  <c r="APC758" i="157" s="1"/>
  <c r="APC753" i="157" s="1"/>
  <c r="API753" i="157" s="1"/>
  <c r="AVI721" i="157"/>
  <c r="AVI757" i="157" s="1"/>
  <c r="AVO758" i="157" s="1"/>
  <c r="AVO753" i="157" s="1"/>
  <c r="AVU753" i="157" s="1"/>
  <c r="GD721" i="157"/>
  <c r="GD757" i="157" s="1"/>
  <c r="GJ758" i="157" s="1"/>
  <c r="GJ753" i="157" s="1"/>
  <c r="GP753" i="157" s="1"/>
  <c r="ABY721" i="157"/>
  <c r="ABY757" i="157" s="1"/>
  <c r="ACE758" i="157" s="1"/>
  <c r="ACE753" i="157" s="1"/>
  <c r="ACK753" i="157" s="1"/>
  <c r="AIK721" i="157"/>
  <c r="AIK757" i="157" s="1"/>
  <c r="AIQ758" i="157" s="1"/>
  <c r="AIQ753" i="157" s="1"/>
  <c r="AIW753" i="157" s="1"/>
  <c r="MP721" i="157"/>
  <c r="MP757" i="157" s="1"/>
  <c r="MV758" i="157" s="1"/>
  <c r="MV753" i="157" s="1"/>
  <c r="NB753" i="157" s="1"/>
  <c r="TB721" i="157"/>
  <c r="TB757" i="157" s="1"/>
  <c r="TH758" i="157" s="1"/>
  <c r="TH753" i="157" s="1"/>
  <c r="TN753" i="157" s="1"/>
  <c r="AML721" i="157"/>
  <c r="AML757" i="157" s="1"/>
  <c r="AMR758" i="157" s="1"/>
  <c r="AMR753" i="157" s="1"/>
  <c r="AMX753" i="157" s="1"/>
  <c r="ASX721" i="157"/>
  <c r="ASX757" i="157" s="1"/>
  <c r="ATD758" i="157" s="1"/>
  <c r="ATD753" i="157" s="1"/>
  <c r="ATJ753" i="157" s="1"/>
  <c r="CX721" i="157"/>
  <c r="CX757" i="157" s="1"/>
  <c r="DD758" i="157" s="1"/>
  <c r="DD753" i="157" s="1"/>
  <c r="DJ753" i="157" s="1"/>
  <c r="ZN721" i="157"/>
  <c r="ZN757" i="157" s="1"/>
  <c r="ZT758" i="157" s="1"/>
  <c r="ZT753" i="157" s="1"/>
  <c r="ZZ753" i="157" s="1"/>
  <c r="AFZ721" i="157"/>
  <c r="AFZ757" i="157" s="1"/>
  <c r="AGF758" i="157" s="1"/>
  <c r="AGF753" i="157" s="1"/>
  <c r="AGL753" i="157" s="1"/>
  <c r="GY721" i="157"/>
  <c r="GY757" i="157" s="1"/>
  <c r="HE758" i="157" s="1"/>
  <c r="HE753" i="157" s="1"/>
  <c r="HK753" i="157" s="1"/>
  <c r="NK721" i="157"/>
  <c r="NK757" i="157" s="1"/>
  <c r="NQ758" i="157" s="1"/>
  <c r="NQ753" i="157" s="1"/>
  <c r="NW753" i="157" s="1"/>
  <c r="TW721" i="157"/>
  <c r="TW757" i="157" s="1"/>
  <c r="UC758" i="157" s="1"/>
  <c r="UC753" i="157" s="1"/>
  <c r="UI753" i="157" s="1"/>
  <c r="ANG721" i="157"/>
  <c r="ANG757" i="157" s="1"/>
  <c r="ANM758" i="157" s="1"/>
  <c r="ANM753" i="157" s="1"/>
  <c r="ANS753" i="157" s="1"/>
  <c r="ATS721" i="157"/>
  <c r="ATS757" i="157" s="1"/>
  <c r="ATY758" i="157" s="1"/>
  <c r="ATY753" i="157" s="1"/>
  <c r="AUE753" i="157" s="1"/>
  <c r="EN721" i="157"/>
  <c r="EN757" i="157" s="1"/>
  <c r="ET758" i="157" s="1"/>
  <c r="ET753" i="157" s="1"/>
  <c r="EZ753" i="157" s="1"/>
  <c r="AAI721" i="157"/>
  <c r="AAI757" i="157" s="1"/>
  <c r="AAO758" i="157" s="1"/>
  <c r="AAO753" i="157" s="1"/>
  <c r="AAU753" i="157" s="1"/>
  <c r="AGU721" i="157"/>
  <c r="AGU757" i="157" s="1"/>
  <c r="AHA758" i="157" s="1"/>
  <c r="AHA753" i="157" s="1"/>
  <c r="AHG753" i="157" s="1"/>
  <c r="KZ721" i="157"/>
  <c r="KZ757" i="157" s="1"/>
  <c r="LF758" i="157" s="1"/>
  <c r="LF753" i="157" s="1"/>
  <c r="LL753" i="157" s="1"/>
  <c r="RL721" i="157"/>
  <c r="RL757" i="157" s="1"/>
  <c r="RR758" i="157" s="1"/>
  <c r="RR753" i="157" s="1"/>
  <c r="RX753" i="157" s="1"/>
  <c r="AKV721" i="157"/>
  <c r="AKV757" i="157" s="1"/>
  <c r="ALB758" i="157" s="1"/>
  <c r="ALB753" i="157" s="1"/>
  <c r="ALH753" i="157" s="1"/>
  <c r="ARH721" i="157"/>
  <c r="ARH757" i="157" s="1"/>
  <c r="ARN758" i="157" s="1"/>
  <c r="ARN753" i="157" s="1"/>
  <c r="ART753" i="157" s="1"/>
  <c r="BH721" i="157"/>
  <c r="BH757" i="157" s="1"/>
  <c r="BN758" i="157" s="1"/>
  <c r="BN753" i="157" s="1"/>
  <c r="BT753" i="157" s="1"/>
  <c r="XX721" i="157"/>
  <c r="XX757" i="157" s="1"/>
  <c r="YD758" i="157" s="1"/>
  <c r="YD753" i="157" s="1"/>
  <c r="YJ753" i="157" s="1"/>
  <c r="AEJ721" i="157"/>
  <c r="AEJ757" i="157" s="1"/>
  <c r="AEP758" i="157" s="1"/>
  <c r="AEP753" i="157" s="1"/>
  <c r="AEV753" i="157" s="1"/>
  <c r="CD721" i="157"/>
  <c r="CD757" i="157" s="1"/>
  <c r="CJ758" i="157" s="1"/>
  <c r="CJ753" i="157" s="1"/>
  <c r="CP753" i="157" s="1"/>
  <c r="YT721" i="157"/>
  <c r="YT757" i="157" s="1"/>
  <c r="YZ758" i="157" s="1"/>
  <c r="YZ753" i="157" s="1"/>
  <c r="ZF753" i="157" s="1"/>
  <c r="AFF721" i="157"/>
  <c r="AFF757" i="157" s="1"/>
  <c r="AFL758" i="157" s="1"/>
  <c r="AFL753" i="157" s="1"/>
  <c r="AFR753" i="157" s="1"/>
  <c r="JK721" i="157"/>
  <c r="JK757" i="157" s="1"/>
  <c r="JQ758" i="157" s="1"/>
  <c r="JQ753" i="157" s="1"/>
  <c r="JW753" i="157" s="1"/>
  <c r="PW721" i="157"/>
  <c r="PW757" i="157" s="1"/>
  <c r="QC758" i="157" s="1"/>
  <c r="QC753" i="157" s="1"/>
  <c r="QI753" i="157" s="1"/>
  <c r="AJG721" i="157"/>
  <c r="AJG757" i="157" s="1"/>
  <c r="AJM758" i="157" s="1"/>
  <c r="AJM753" i="157" s="1"/>
  <c r="AJS753" i="157" s="1"/>
  <c r="APS721" i="157"/>
  <c r="APS757" i="157" s="1"/>
  <c r="APY758" i="157" s="1"/>
  <c r="APY753" i="157" s="1"/>
  <c r="AQE753" i="157" s="1"/>
  <c r="WI721" i="157"/>
  <c r="WI757" i="157" s="1"/>
  <c r="WO758" i="157" s="1"/>
  <c r="WO753" i="157" s="1"/>
  <c r="WU753" i="157" s="1"/>
  <c r="ACU721" i="157"/>
  <c r="ACU757" i="157" s="1"/>
  <c r="ADA758" i="157" s="1"/>
  <c r="ADA753" i="157" s="1"/>
  <c r="ADG753" i="157" s="1"/>
  <c r="GZ721" i="157"/>
  <c r="GZ757" i="157" s="1"/>
  <c r="HF758" i="157" s="1"/>
  <c r="HF753" i="157" s="1"/>
  <c r="HL753" i="157" s="1"/>
  <c r="NL721" i="157"/>
  <c r="NL757" i="157" s="1"/>
  <c r="NR758" i="157" s="1"/>
  <c r="NR753" i="157" s="1"/>
  <c r="NX753" i="157" s="1"/>
  <c r="TX721" i="157"/>
  <c r="TX757" i="157" s="1"/>
  <c r="UD758" i="157" s="1"/>
  <c r="UD753" i="157" s="1"/>
  <c r="UJ753" i="157" s="1"/>
  <c r="ANH721" i="157"/>
  <c r="ANH757" i="157" s="1"/>
  <c r="ANN758" i="157" s="1"/>
  <c r="ANN753" i="157" s="1"/>
  <c r="ANT753" i="157" s="1"/>
  <c r="ATT721" i="157"/>
  <c r="ATT757" i="157" s="1"/>
  <c r="ATZ758" i="157" s="1"/>
  <c r="ATZ753" i="157" s="1"/>
  <c r="AUF753" i="157" s="1"/>
  <c r="AN721" i="157"/>
  <c r="AN757" i="157" s="1"/>
  <c r="AT758" i="157" s="1"/>
  <c r="AT753" i="157" s="1"/>
  <c r="AZ753" i="157" s="1"/>
  <c r="XD721" i="157"/>
  <c r="XD757" i="157" s="1"/>
  <c r="XJ758" i="157" s="1"/>
  <c r="XJ753" i="157" s="1"/>
  <c r="XP753" i="157" s="1"/>
  <c r="ADP721" i="157"/>
  <c r="ADP757" i="157" s="1"/>
  <c r="ADV758" i="157" s="1"/>
  <c r="ADV753" i="157" s="1"/>
  <c r="AEB753" i="157" s="1"/>
  <c r="HU721" i="157"/>
  <c r="HU757" i="157" s="1"/>
  <c r="IA758" i="157" s="1"/>
  <c r="IA753" i="157" s="1"/>
  <c r="IG753" i="157" s="1"/>
  <c r="OG721" i="157"/>
  <c r="OG757" i="157" s="1"/>
  <c r="OM758" i="157" s="1"/>
  <c r="OM753" i="157" s="1"/>
  <c r="OS753" i="157" s="1"/>
  <c r="US721" i="157"/>
  <c r="US757" i="157" s="1"/>
  <c r="UY758" i="157" s="1"/>
  <c r="UY753" i="157" s="1"/>
  <c r="VE753" i="157" s="1"/>
  <c r="AOC721" i="157"/>
  <c r="AOC757" i="157" s="1"/>
  <c r="AOI758" i="157" s="1"/>
  <c r="AOI753" i="157" s="1"/>
  <c r="AOO753" i="157" s="1"/>
  <c r="AUO721" i="157"/>
  <c r="AUO757" i="157" s="1"/>
  <c r="AUU758" i="157" s="1"/>
  <c r="AUU753" i="157" s="1"/>
  <c r="AVA753" i="157" s="1"/>
  <c r="FJ721" i="157"/>
  <c r="FJ757" i="157" s="1"/>
  <c r="FP758" i="157" s="1"/>
  <c r="FP753" i="157" s="1"/>
  <c r="FV753" i="157" s="1"/>
  <c r="ABE721" i="157"/>
  <c r="ABE757" i="157" s="1"/>
  <c r="ABK758" i="157" s="1"/>
  <c r="ABK753" i="157" s="1"/>
  <c r="ABQ753" i="157" s="1"/>
  <c r="AHQ721" i="157"/>
  <c r="AHQ757" i="157" s="1"/>
  <c r="AHW758" i="157" s="1"/>
  <c r="AHW753" i="157" s="1"/>
  <c r="AIC753" i="157" s="1"/>
  <c r="LV721" i="157"/>
  <c r="LV757" i="157" s="1"/>
  <c r="MB758" i="157" s="1"/>
  <c r="MB753" i="157" s="1"/>
  <c r="MH753" i="157" s="1"/>
  <c r="SH721" i="157"/>
  <c r="SH757" i="157" s="1"/>
  <c r="SN758" i="157" s="1"/>
  <c r="SN753" i="157" s="1"/>
  <c r="ST753" i="157" s="1"/>
  <c r="ALR721" i="157"/>
  <c r="ALR757" i="157" s="1"/>
  <c r="ALX758" i="157" s="1"/>
  <c r="ALX753" i="157" s="1"/>
  <c r="AMD753" i="157" s="1"/>
  <c r="ASD721" i="157"/>
  <c r="ASD757" i="157" s="1"/>
  <c r="ASJ758" i="157" s="1"/>
  <c r="ASJ753" i="157" s="1"/>
  <c r="ASP753" i="157" s="1"/>
  <c r="AWR753" i="157" l="1"/>
  <c r="AWQ753" i="157"/>
  <c r="AWP753" i="157"/>
  <c r="AHW741" i="157"/>
  <c r="AIC741" i="157" s="1"/>
  <c r="AHW747" i="157"/>
  <c r="AIC747" i="157" s="1"/>
  <c r="MB741" i="157"/>
  <c r="MH741" i="157" s="1"/>
  <c r="MB747" i="157"/>
  <c r="MH747" i="157" s="1"/>
  <c r="AUU741" i="157"/>
  <c r="AVA741" i="157" s="1"/>
  <c r="AUU747" i="157"/>
  <c r="AVA747" i="157" s="1"/>
  <c r="IA741" i="157"/>
  <c r="IG741" i="157" s="1"/>
  <c r="IA747" i="157"/>
  <c r="IG747" i="157" s="1"/>
  <c r="ATZ741" i="157"/>
  <c r="AUF741" i="157" s="1"/>
  <c r="ATZ747" i="157"/>
  <c r="AUF747" i="157" s="1"/>
  <c r="HF741" i="157"/>
  <c r="HL741" i="157" s="1"/>
  <c r="HF747" i="157"/>
  <c r="HL747" i="157" s="1"/>
  <c r="AJM741" i="157"/>
  <c r="AJS741" i="157" s="1"/>
  <c r="AJM747" i="157"/>
  <c r="AJS747" i="157" s="1"/>
  <c r="YZ741" i="157"/>
  <c r="ZF741" i="157" s="1"/>
  <c r="YZ747" i="157"/>
  <c r="ZF747" i="157" s="1"/>
  <c r="BN741" i="157"/>
  <c r="BT741" i="157" s="1"/>
  <c r="BN747" i="157"/>
  <c r="BT747" i="157" s="1"/>
  <c r="LF741" i="157"/>
  <c r="LL741" i="157" s="1"/>
  <c r="LF747" i="157"/>
  <c r="LL747" i="157" s="1"/>
  <c r="ATY741" i="157"/>
  <c r="AUE741" i="157" s="1"/>
  <c r="ATY747" i="157"/>
  <c r="AUE747" i="157" s="1"/>
  <c r="HE741" i="157"/>
  <c r="HK741" i="157" s="1"/>
  <c r="HE747" i="157"/>
  <c r="HK747" i="157" s="1"/>
  <c r="ATD741" i="157"/>
  <c r="ATJ741" i="157" s="1"/>
  <c r="ATD747" i="157"/>
  <c r="ATJ747" i="157" s="1"/>
  <c r="AIQ741" i="157"/>
  <c r="AIW741" i="157" s="1"/>
  <c r="AIQ747" i="157"/>
  <c r="AIW747" i="157" s="1"/>
  <c r="APC741" i="157"/>
  <c r="API741" i="157" s="1"/>
  <c r="APC747" i="157"/>
  <c r="API747" i="157" s="1"/>
  <c r="AER741" i="157"/>
  <c r="AEX741" i="157" s="1"/>
  <c r="AER747" i="157"/>
  <c r="AEX747" i="157" s="1"/>
  <c r="ALD741" i="157"/>
  <c r="ALJ741" i="157" s="1"/>
  <c r="ALD747" i="157"/>
  <c r="ALJ747" i="157" s="1"/>
  <c r="AAQ741" i="157"/>
  <c r="AAW741" i="157" s="1"/>
  <c r="AAQ747" i="157"/>
  <c r="AAW747" i="157" s="1"/>
  <c r="UE741" i="157"/>
  <c r="UK741" i="157" s="1"/>
  <c r="UE747" i="157"/>
  <c r="UK747" i="157" s="1"/>
  <c r="ZV741" i="157"/>
  <c r="AAB741" i="157" s="1"/>
  <c r="ZV747" i="157"/>
  <c r="AAB747" i="157" s="1"/>
  <c r="TJ741" i="157"/>
  <c r="TP741" i="157" s="1"/>
  <c r="TJ747" i="157"/>
  <c r="TP747" i="157" s="1"/>
  <c r="GL741" i="157"/>
  <c r="GR741" i="157" s="1"/>
  <c r="GL747" i="157"/>
  <c r="GR747" i="157" s="1"/>
  <c r="PI741" i="157"/>
  <c r="PO741" i="157" s="1"/>
  <c r="PI747" i="157"/>
  <c r="PO747" i="157" s="1"/>
  <c r="PH741" i="157"/>
  <c r="PN741" i="157" s="1"/>
  <c r="PH747" i="157"/>
  <c r="PN747" i="157" s="1"/>
  <c r="BO741" i="157"/>
  <c r="BU741" i="157" s="1"/>
  <c r="BO747" i="157"/>
  <c r="BU747" i="157" s="1"/>
  <c r="LG741" i="157"/>
  <c r="LM741" i="157" s="1"/>
  <c r="LG747" i="157"/>
  <c r="LM747" i="157" s="1"/>
  <c r="AQT741" i="157"/>
  <c r="AQZ741" i="157" s="1"/>
  <c r="AQT747" i="157"/>
  <c r="AQZ747" i="157" s="1"/>
  <c r="AGG741" i="157"/>
  <c r="AGM741" i="157" s="1"/>
  <c r="AGG747" i="157"/>
  <c r="AGM747" i="157" s="1"/>
  <c r="AMS741" i="157"/>
  <c r="AMY741" i="157" s="1"/>
  <c r="AMS747" i="157"/>
  <c r="AMY747" i="157" s="1"/>
  <c r="ACF741" i="157"/>
  <c r="ACL741" i="157" s="1"/>
  <c r="ACF747" i="157"/>
  <c r="ACL747" i="157" s="1"/>
  <c r="FO741" i="157"/>
  <c r="FU741" i="157" s="1"/>
  <c r="FO747" i="157"/>
  <c r="FU747" i="157" s="1"/>
  <c r="OL741" i="157"/>
  <c r="OR741" i="157" s="1"/>
  <c r="OL747" i="157"/>
  <c r="OR747" i="157" s="1"/>
  <c r="AS741" i="157"/>
  <c r="AY741" i="157" s="1"/>
  <c r="AS747" i="157"/>
  <c r="AY747" i="157" s="1"/>
  <c r="KK741" i="157"/>
  <c r="KQ741" i="157" s="1"/>
  <c r="KK747" i="157"/>
  <c r="KQ747" i="157" s="1"/>
  <c r="AJL741" i="157"/>
  <c r="AJR741" i="157" s="1"/>
  <c r="AJL747" i="157"/>
  <c r="AJR747" i="157" s="1"/>
  <c r="YY741" i="157"/>
  <c r="ZE741" i="157" s="1"/>
  <c r="YY747" i="157"/>
  <c r="ZE747" i="157" s="1"/>
  <c r="SM741" i="157"/>
  <c r="SS741" i="157" s="1"/>
  <c r="SM747" i="157"/>
  <c r="SS747" i="157" s="1"/>
  <c r="FQ741" i="157"/>
  <c r="FW741" i="157" s="1"/>
  <c r="FQ747" i="157"/>
  <c r="FW747" i="157" s="1"/>
  <c r="ON741" i="157"/>
  <c r="OT741" i="157" s="1"/>
  <c r="ON747" i="157"/>
  <c r="OT747" i="157" s="1"/>
  <c r="AU741" i="157"/>
  <c r="BA741" i="157" s="1"/>
  <c r="AU747" i="157"/>
  <c r="BA747" i="157" s="1"/>
  <c r="KM741" i="157"/>
  <c r="KS741" i="157" s="1"/>
  <c r="KM747" i="157"/>
  <c r="KS747" i="157" s="1"/>
  <c r="AJN741" i="157"/>
  <c r="AJT741" i="157" s="1"/>
  <c r="AJN747" i="157"/>
  <c r="AJT747" i="157" s="1"/>
  <c r="ZA741" i="157"/>
  <c r="ZG741" i="157" s="1"/>
  <c r="ZA747" i="157"/>
  <c r="ZG747" i="157" s="1"/>
  <c r="SO741" i="157"/>
  <c r="SU741" i="157" s="1"/>
  <c r="SO747" i="157"/>
  <c r="SU747" i="157" s="1"/>
  <c r="DZ741" i="157"/>
  <c r="EF741" i="157" s="1"/>
  <c r="DZ747" i="157"/>
  <c r="EF747" i="157" s="1"/>
  <c r="ALX741" i="157"/>
  <c r="AMD741" i="157" s="1"/>
  <c r="ALX747" i="157"/>
  <c r="AMD747" i="157" s="1"/>
  <c r="SN741" i="157"/>
  <c r="ST741" i="157" s="1"/>
  <c r="SN747" i="157"/>
  <c r="ST747" i="157" s="1"/>
  <c r="FP741" i="157"/>
  <c r="FV741" i="157" s="1"/>
  <c r="FP747" i="157"/>
  <c r="FV747" i="157" s="1"/>
  <c r="OM741" i="157"/>
  <c r="OS741" i="157" s="1"/>
  <c r="OM747" i="157"/>
  <c r="OS747" i="157" s="1"/>
  <c r="AT741" i="157"/>
  <c r="AZ741" i="157" s="1"/>
  <c r="AT747" i="157"/>
  <c r="AZ747" i="157" s="1"/>
  <c r="NR741" i="157"/>
  <c r="NX741" i="157" s="1"/>
  <c r="NR747" i="157"/>
  <c r="NX747" i="157" s="1"/>
  <c r="APY741" i="157"/>
  <c r="AQE741" i="157" s="1"/>
  <c r="APY747" i="157"/>
  <c r="AQE747" i="157" s="1"/>
  <c r="AFL741" i="157"/>
  <c r="AFR741" i="157" s="1"/>
  <c r="AFL747" i="157"/>
  <c r="AFR747" i="157" s="1"/>
  <c r="YD741" i="157"/>
  <c r="YJ741" i="157" s="1"/>
  <c r="YD747" i="157"/>
  <c r="YJ747" i="157" s="1"/>
  <c r="RR741" i="157"/>
  <c r="RX741" i="157" s="1"/>
  <c r="RR747" i="157"/>
  <c r="RX747" i="157" s="1"/>
  <c r="ET741" i="157"/>
  <c r="EZ741" i="157" s="1"/>
  <c r="ET747" i="157"/>
  <c r="EZ747" i="157" s="1"/>
  <c r="NQ741" i="157"/>
  <c r="NW741" i="157" s="1"/>
  <c r="NQ747" i="157"/>
  <c r="NW747" i="157" s="1"/>
  <c r="DD741" i="157"/>
  <c r="DJ741" i="157" s="1"/>
  <c r="DD747" i="157"/>
  <c r="DJ747" i="157" s="1"/>
  <c r="MV741" i="157"/>
  <c r="NB741" i="157" s="1"/>
  <c r="MV747" i="157"/>
  <c r="NB747" i="157" s="1"/>
  <c r="AVO741" i="157"/>
  <c r="AVU741" i="157" s="1"/>
  <c r="AVO747" i="157"/>
  <c r="AVU747" i="157" s="1"/>
  <c r="IU741" i="157"/>
  <c r="JA741" i="157" s="1"/>
  <c r="IU747" i="157"/>
  <c r="JA747" i="157" s="1"/>
  <c r="ARP741" i="157"/>
  <c r="ARV741" i="157" s="1"/>
  <c r="ARP747" i="157"/>
  <c r="ARV747" i="157" s="1"/>
  <c r="AHC741" i="157"/>
  <c r="AHI741" i="157" s="1"/>
  <c r="AHC747" i="157"/>
  <c r="AHI747" i="157" s="1"/>
  <c r="ANO741" i="157"/>
  <c r="ANU741" i="157" s="1"/>
  <c r="ANO747" i="157"/>
  <c r="ANU747" i="157" s="1"/>
  <c r="AGH741" i="157"/>
  <c r="AGN741" i="157" s="1"/>
  <c r="AGH747" i="157"/>
  <c r="AGN747" i="157" s="1"/>
  <c r="AMT741" i="157"/>
  <c r="AMZ741" i="157" s="1"/>
  <c r="AMT747" i="157"/>
  <c r="AMZ747" i="157" s="1"/>
  <c r="ACG741" i="157"/>
  <c r="ACM741" i="157" s="1"/>
  <c r="ACG747" i="157"/>
  <c r="ACM747" i="157" s="1"/>
  <c r="VU741" i="157"/>
  <c r="WA741" i="157" s="1"/>
  <c r="VU747" i="157"/>
  <c r="WA747" i="157" s="1"/>
  <c r="VT741" i="157"/>
  <c r="VZ741" i="157" s="1"/>
  <c r="VT747" i="157"/>
  <c r="VZ747" i="157" s="1"/>
  <c r="YE741" i="157"/>
  <c r="YK741" i="157" s="1"/>
  <c r="YE747" i="157"/>
  <c r="YK747" i="157" s="1"/>
  <c r="RS741" i="157"/>
  <c r="RY741" i="157" s="1"/>
  <c r="RS747" i="157"/>
  <c r="RY747" i="157" s="1"/>
  <c r="EU741" i="157"/>
  <c r="FA741" i="157" s="1"/>
  <c r="EU747" i="157"/>
  <c r="FA747" i="157" s="1"/>
  <c r="KL741" i="157"/>
  <c r="KR741" i="157" s="1"/>
  <c r="KL747" i="157"/>
  <c r="KR747" i="157" s="1"/>
  <c r="ATE741" i="157"/>
  <c r="ATK741" i="157" s="1"/>
  <c r="ATE747" i="157"/>
  <c r="ATK747" i="157" s="1"/>
  <c r="AIR741" i="157"/>
  <c r="AIX741" i="157" s="1"/>
  <c r="AIR747" i="157"/>
  <c r="AIX747" i="157" s="1"/>
  <c r="ABJ741" i="157"/>
  <c r="ABP741" i="157" s="1"/>
  <c r="ABJ747" i="157"/>
  <c r="ABP747" i="157" s="1"/>
  <c r="UX741" i="157"/>
  <c r="VD741" i="157" s="1"/>
  <c r="UX747" i="157"/>
  <c r="VD747" i="157" s="1"/>
  <c r="XI741" i="157"/>
  <c r="XO741" i="157" s="1"/>
  <c r="XI747" i="157"/>
  <c r="XO747" i="157" s="1"/>
  <c r="QW741" i="157"/>
  <c r="RC741" i="157" s="1"/>
  <c r="QW747" i="157"/>
  <c r="RC747" i="157" s="1"/>
  <c r="APX741" i="157"/>
  <c r="AQD741" i="157" s="1"/>
  <c r="APX747" i="157"/>
  <c r="AQD747" i="157" s="1"/>
  <c r="AFK741" i="157"/>
  <c r="AFQ741" i="157" s="1"/>
  <c r="AFK747" i="157"/>
  <c r="AFQ747" i="157" s="1"/>
  <c r="ALW741" i="157"/>
  <c r="AMC741" i="157" s="1"/>
  <c r="ALW747" i="157"/>
  <c r="AMC747" i="157" s="1"/>
  <c r="ABL741" i="157"/>
  <c r="ABR741" i="157" s="1"/>
  <c r="ABL747" i="157"/>
  <c r="ABR747" i="157" s="1"/>
  <c r="UZ741" i="157"/>
  <c r="VF741" i="157" s="1"/>
  <c r="UZ747" i="157"/>
  <c r="VF747" i="157" s="1"/>
  <c r="XK741" i="157"/>
  <c r="XQ741" i="157" s="1"/>
  <c r="XK747" i="157"/>
  <c r="XQ747" i="157" s="1"/>
  <c r="QY741" i="157"/>
  <c r="RE741" i="157" s="1"/>
  <c r="QY747" i="157"/>
  <c r="RE747" i="157" s="1"/>
  <c r="APZ741" i="157"/>
  <c r="AQF741" i="157" s="1"/>
  <c r="APZ747" i="157"/>
  <c r="AQF747" i="157" s="1"/>
  <c r="AFM741" i="157"/>
  <c r="AFS741" i="157" s="1"/>
  <c r="AFM747" i="157"/>
  <c r="AFS747" i="157" s="1"/>
  <c r="ALY741" i="157"/>
  <c r="AME741" i="157" s="1"/>
  <c r="ALY747" i="157"/>
  <c r="AME747" i="157" s="1"/>
  <c r="Z741" i="157"/>
  <c r="AF741" i="157" s="1"/>
  <c r="Z747" i="157"/>
  <c r="AF747" i="157" s="1"/>
  <c r="DY741" i="157"/>
  <c r="EE741" i="157" s="1"/>
  <c r="DY747" i="157"/>
  <c r="EE747" i="157" s="1"/>
  <c r="ABK741" i="157"/>
  <c r="ABQ741" i="157" s="1"/>
  <c r="ABK747" i="157"/>
  <c r="ABQ747" i="157" s="1"/>
  <c r="UY741" i="157"/>
  <c r="VE741" i="157" s="1"/>
  <c r="UY747" i="157"/>
  <c r="VE747" i="157" s="1"/>
  <c r="XJ741" i="157"/>
  <c r="XP741" i="157" s="1"/>
  <c r="XJ747" i="157"/>
  <c r="XP747" i="157" s="1"/>
  <c r="UD741" i="157"/>
  <c r="UJ741" i="157" s="1"/>
  <c r="UD747" i="157"/>
  <c r="UJ747" i="157" s="1"/>
  <c r="WO741" i="157"/>
  <c r="WU741" i="157" s="1"/>
  <c r="WO747" i="157"/>
  <c r="WU747" i="157" s="1"/>
  <c r="JQ741" i="157"/>
  <c r="JW741" i="157" s="1"/>
  <c r="JQ747" i="157"/>
  <c r="JW747" i="157" s="1"/>
  <c r="AEP741" i="157"/>
  <c r="AEV741" i="157" s="1"/>
  <c r="AEP747" i="157"/>
  <c r="AEV747" i="157" s="1"/>
  <c r="ALB741" i="157"/>
  <c r="ALH741" i="157" s="1"/>
  <c r="ALB747" i="157"/>
  <c r="ALH747" i="157" s="1"/>
  <c r="AAO741" i="157"/>
  <c r="AAU741" i="157" s="1"/>
  <c r="AAO747" i="157"/>
  <c r="AAU747" i="157" s="1"/>
  <c r="UC741" i="157"/>
  <c r="UI741" i="157" s="1"/>
  <c r="UC747" i="157"/>
  <c r="UI747" i="157" s="1"/>
  <c r="ZT741" i="157"/>
  <c r="ZZ741" i="157" s="1"/>
  <c r="ZT747" i="157"/>
  <c r="ZZ747" i="157" s="1"/>
  <c r="TH741" i="157"/>
  <c r="TN741" i="157" s="1"/>
  <c r="TH747" i="157"/>
  <c r="TN747" i="157" s="1"/>
  <c r="GJ741" i="157"/>
  <c r="GP741" i="157" s="1"/>
  <c r="GJ747" i="157"/>
  <c r="GP747" i="157" s="1"/>
  <c r="PG741" i="157"/>
  <c r="PM741" i="157" s="1"/>
  <c r="PG747" i="157"/>
  <c r="PM747" i="157" s="1"/>
  <c r="BP741" i="157"/>
  <c r="BV741" i="157" s="1"/>
  <c r="BP747" i="157"/>
  <c r="BV747" i="157" s="1"/>
  <c r="LH741" i="157"/>
  <c r="LN741" i="157" s="1"/>
  <c r="LH747" i="157"/>
  <c r="LN747" i="157" s="1"/>
  <c r="AUA741" i="157"/>
  <c r="AUG741" i="157" s="1"/>
  <c r="AUA747" i="157"/>
  <c r="AUG747" i="157" s="1"/>
  <c r="HG741" i="157"/>
  <c r="HM741" i="157" s="1"/>
  <c r="HG747" i="157"/>
  <c r="HM747" i="157" s="1"/>
  <c r="ATF741" i="157"/>
  <c r="ATL741" i="157" s="1"/>
  <c r="ATF747" i="157"/>
  <c r="ATL747" i="157" s="1"/>
  <c r="AIS741" i="157"/>
  <c r="AIY741" i="157" s="1"/>
  <c r="AIS747" i="157"/>
  <c r="AIY747" i="157" s="1"/>
  <c r="APE741" i="157"/>
  <c r="APK741" i="157" s="1"/>
  <c r="APE747" i="157"/>
  <c r="APK747" i="157" s="1"/>
  <c r="Y741" i="157"/>
  <c r="AE741" i="157" s="1"/>
  <c r="Y747" i="157"/>
  <c r="AE747" i="157" s="1"/>
  <c r="APD741" i="157"/>
  <c r="APJ741" i="157" s="1"/>
  <c r="APD747" i="157"/>
  <c r="APJ747" i="157" s="1"/>
  <c r="AEQ741" i="157"/>
  <c r="AEW741" i="157" s="1"/>
  <c r="AEQ747" i="157"/>
  <c r="AEW747" i="157" s="1"/>
  <c r="ALC741" i="157"/>
  <c r="ALI741" i="157" s="1"/>
  <c r="ALC747" i="157"/>
  <c r="ALI747" i="157" s="1"/>
  <c r="AAP741" i="157"/>
  <c r="AAV741" i="157" s="1"/>
  <c r="AAP747" i="157"/>
  <c r="AAV747" i="157" s="1"/>
  <c r="QX741" i="157"/>
  <c r="RD741" i="157" s="1"/>
  <c r="QX747" i="157"/>
  <c r="RD747" i="157" s="1"/>
  <c r="DE741" i="157"/>
  <c r="DK741" i="157" s="1"/>
  <c r="DE747" i="157"/>
  <c r="DK747" i="157" s="1"/>
  <c r="MW741" i="157"/>
  <c r="NC741" i="157" s="1"/>
  <c r="MW747" i="157"/>
  <c r="NC747" i="157" s="1"/>
  <c r="AHV741" i="157"/>
  <c r="AIB741" i="157" s="1"/>
  <c r="AHV747" i="157"/>
  <c r="AIB747" i="157" s="1"/>
  <c r="AOH741" i="157"/>
  <c r="AON741" i="157" s="1"/>
  <c r="AOH747" i="157"/>
  <c r="AON747" i="157" s="1"/>
  <c r="ADU741" i="157"/>
  <c r="AEA741" i="157" s="1"/>
  <c r="ADU747" i="157"/>
  <c r="AEA747" i="157" s="1"/>
  <c r="AKG741" i="157"/>
  <c r="AKM741" i="157" s="1"/>
  <c r="AKG747" i="157"/>
  <c r="AKM747" i="157" s="1"/>
  <c r="WN741" i="157"/>
  <c r="WT741" i="157" s="1"/>
  <c r="WN747" i="157"/>
  <c r="WT747" i="157" s="1"/>
  <c r="JP741" i="157"/>
  <c r="JV741" i="157" s="1"/>
  <c r="JP747" i="157"/>
  <c r="JV747" i="157" s="1"/>
  <c r="ASI741" i="157"/>
  <c r="ASO741" i="157" s="1"/>
  <c r="ASI747" i="157"/>
  <c r="ASO747" i="157" s="1"/>
  <c r="AHX741" i="157"/>
  <c r="AID741" i="157" s="1"/>
  <c r="AHX747" i="157"/>
  <c r="AID747" i="157" s="1"/>
  <c r="AOJ741" i="157"/>
  <c r="AOP741" i="157" s="1"/>
  <c r="AOJ747" i="157"/>
  <c r="AOP747" i="157" s="1"/>
  <c r="ADW741" i="157"/>
  <c r="AEC741" i="157" s="1"/>
  <c r="ADW747" i="157"/>
  <c r="AEC747" i="157" s="1"/>
  <c r="AKI741" i="157"/>
  <c r="AKO741" i="157" s="1"/>
  <c r="AKI747" i="157"/>
  <c r="AKO747" i="157" s="1"/>
  <c r="WP741" i="157"/>
  <c r="WV741" i="157" s="1"/>
  <c r="WP747" i="157"/>
  <c r="WV747" i="157" s="1"/>
  <c r="JR741" i="157"/>
  <c r="JX741" i="157" s="1"/>
  <c r="JR747" i="157"/>
  <c r="JX747" i="157" s="1"/>
  <c r="ASK741" i="157"/>
  <c r="ASQ741" i="157" s="1"/>
  <c r="ASK747" i="157"/>
  <c r="ASQ747" i="157" s="1"/>
  <c r="X741" i="157"/>
  <c r="AD741" i="157" s="1"/>
  <c r="X747" i="157"/>
  <c r="AD747" i="157" s="1"/>
  <c r="EA741" i="157"/>
  <c r="EG741" i="157" s="1"/>
  <c r="EA747" i="157"/>
  <c r="EG747" i="157" s="1"/>
  <c r="ASJ741" i="157"/>
  <c r="ASP741" i="157" s="1"/>
  <c r="ASJ747" i="157"/>
  <c r="ASP747" i="157" s="1"/>
  <c r="AOI741" i="157"/>
  <c r="AOO741" i="157" s="1"/>
  <c r="AOI747" i="157"/>
  <c r="AOO747" i="157" s="1"/>
  <c r="ADV741" i="157"/>
  <c r="AEB741" i="157" s="1"/>
  <c r="ADV747" i="157"/>
  <c r="AEB747" i="157" s="1"/>
  <c r="ANN741" i="157"/>
  <c r="ANT741" i="157" s="1"/>
  <c r="ANN747" i="157"/>
  <c r="ANT747" i="157" s="1"/>
  <c r="ADA741" i="157"/>
  <c r="ADG741" i="157" s="1"/>
  <c r="ADA747" i="157"/>
  <c r="ADG747" i="157" s="1"/>
  <c r="QC741" i="157"/>
  <c r="QI741" i="157" s="1"/>
  <c r="QC747" i="157"/>
  <c r="QI747" i="157" s="1"/>
  <c r="CJ741" i="157"/>
  <c r="CP741" i="157" s="1"/>
  <c r="CJ747" i="157"/>
  <c r="CP747" i="157" s="1"/>
  <c r="ARN741" i="157"/>
  <c r="ART741" i="157" s="1"/>
  <c r="ARN747" i="157"/>
  <c r="ART747" i="157" s="1"/>
  <c r="AHA741" i="157"/>
  <c r="AHG741" i="157" s="1"/>
  <c r="AHA747" i="157"/>
  <c r="AHG747" i="157" s="1"/>
  <c r="ANM741" i="157"/>
  <c r="ANS741" i="157" s="1"/>
  <c r="ANM747" i="157"/>
  <c r="ANS747" i="157" s="1"/>
  <c r="AGF741" i="157"/>
  <c r="AGL741" i="157" s="1"/>
  <c r="AGF747" i="157"/>
  <c r="AGL747" i="157" s="1"/>
  <c r="AMR741" i="157"/>
  <c r="AMX741" i="157" s="1"/>
  <c r="AMR747" i="157"/>
  <c r="AMX747" i="157" s="1"/>
  <c r="ACE741" i="157"/>
  <c r="ACK741" i="157" s="1"/>
  <c r="ACE747" i="157"/>
  <c r="ACK747" i="157" s="1"/>
  <c r="VS741" i="157"/>
  <c r="VY741" i="157" s="1"/>
  <c r="VS747" i="157"/>
  <c r="VY747" i="157" s="1"/>
  <c r="YF741" i="157"/>
  <c r="YL741" i="157" s="1"/>
  <c r="YF747" i="157"/>
  <c r="YL747" i="157" s="1"/>
  <c r="RT741" i="157"/>
  <c r="RZ741" i="157" s="1"/>
  <c r="RT747" i="157"/>
  <c r="RZ747" i="157" s="1"/>
  <c r="EV741" i="157"/>
  <c r="FB741" i="157" s="1"/>
  <c r="EV747" i="157"/>
  <c r="FB747" i="157" s="1"/>
  <c r="NS741" i="157"/>
  <c r="NY741" i="157" s="1"/>
  <c r="NS747" i="157"/>
  <c r="NY747" i="157" s="1"/>
  <c r="DF741" i="157"/>
  <c r="DL741" i="157" s="1"/>
  <c r="DF747" i="157"/>
  <c r="DL747" i="157" s="1"/>
  <c r="MX741" i="157"/>
  <c r="ND741" i="157" s="1"/>
  <c r="MX747" i="157"/>
  <c r="ND747" i="157" s="1"/>
  <c r="AVQ741" i="157"/>
  <c r="AVW741" i="157" s="1"/>
  <c r="AVQ747" i="157"/>
  <c r="AVW747" i="157" s="1"/>
  <c r="IW741" i="157"/>
  <c r="JC741" i="157" s="1"/>
  <c r="IW747" i="157"/>
  <c r="JC747" i="157" s="1"/>
  <c r="AVP741" i="157"/>
  <c r="AVV741" i="157" s="1"/>
  <c r="AVP747" i="157"/>
  <c r="AVV747" i="157" s="1"/>
  <c r="IV741" i="157"/>
  <c r="JB741" i="157" s="1"/>
  <c r="IV747" i="157"/>
  <c r="JB747" i="157" s="1"/>
  <c r="ARO741" i="157"/>
  <c r="ARU741" i="157" s="1"/>
  <c r="ARO747" i="157"/>
  <c r="ARU747" i="157" s="1"/>
  <c r="AHB741" i="157"/>
  <c r="AHH741" i="157" s="1"/>
  <c r="AHB747" i="157"/>
  <c r="AHH747" i="157" s="1"/>
  <c r="AKH741" i="157"/>
  <c r="AKN741" i="157" s="1"/>
  <c r="AKH747" i="157"/>
  <c r="AKN747" i="157" s="1"/>
  <c r="ZU741" i="157"/>
  <c r="AAA741" i="157" s="1"/>
  <c r="ZU747" i="157"/>
  <c r="AAA747" i="157" s="1"/>
  <c r="TI741" i="157"/>
  <c r="TO741" i="157" s="1"/>
  <c r="TI747" i="157"/>
  <c r="TO747" i="157" s="1"/>
  <c r="GK741" i="157"/>
  <c r="GQ741" i="157" s="1"/>
  <c r="GK747" i="157"/>
  <c r="GQ747" i="157" s="1"/>
  <c r="AUT741" i="157"/>
  <c r="AUZ741" i="157" s="1"/>
  <c r="AUT747" i="157"/>
  <c r="AUZ747" i="157" s="1"/>
  <c r="HZ741" i="157"/>
  <c r="IF741" i="157" s="1"/>
  <c r="HZ747" i="157"/>
  <c r="IF747" i="157" s="1"/>
  <c r="AQS741" i="157"/>
  <c r="AQY741" i="157" s="1"/>
  <c r="AQS747" i="157"/>
  <c r="AQY747" i="157" s="1"/>
  <c r="ACZ741" i="157"/>
  <c r="ADF741" i="157" s="1"/>
  <c r="ACZ747" i="157"/>
  <c r="ADF747" i="157" s="1"/>
  <c r="QB741" i="157"/>
  <c r="QH741" i="157" s="1"/>
  <c r="QB747" i="157"/>
  <c r="QH747" i="157" s="1"/>
  <c r="CI741" i="157"/>
  <c r="CO741" i="157" s="1"/>
  <c r="CI747" i="157"/>
  <c r="CO747" i="157" s="1"/>
  <c r="MA741" i="157"/>
  <c r="MG741" i="157" s="1"/>
  <c r="MA747" i="157"/>
  <c r="MG747" i="157" s="1"/>
  <c r="AUV741" i="157"/>
  <c r="AVB741" i="157" s="1"/>
  <c r="AUV747" i="157"/>
  <c r="AVB747" i="157" s="1"/>
  <c r="IB741" i="157"/>
  <c r="IH741" i="157" s="1"/>
  <c r="IB747" i="157"/>
  <c r="IH747" i="157" s="1"/>
  <c r="AQU741" i="157"/>
  <c r="ARA741" i="157" s="1"/>
  <c r="AQU747" i="157"/>
  <c r="ARA747" i="157" s="1"/>
  <c r="ADB741" i="157"/>
  <c r="ADH741" i="157" s="1"/>
  <c r="ADB747" i="157"/>
  <c r="ADH747" i="157" s="1"/>
  <c r="QD741" i="157"/>
  <c r="QJ741" i="157" s="1"/>
  <c r="QD747" i="157"/>
  <c r="QJ747" i="157" s="1"/>
  <c r="CK741" i="157"/>
  <c r="CQ741" i="157" s="1"/>
  <c r="CK747" i="157"/>
  <c r="CQ747" i="157" s="1"/>
  <c r="MC741" i="157"/>
  <c r="MI741" i="157" s="1"/>
  <c r="MC747" i="157"/>
  <c r="MI747" i="157" s="1"/>
  <c r="AWB735" i="157"/>
  <c r="AWA735" i="157"/>
  <c r="DZ751" i="157"/>
  <c r="EF751" i="157" s="1"/>
  <c r="DZ750" i="157"/>
  <c r="EF750" i="157" s="1"/>
  <c r="DZ752" i="157"/>
  <c r="EF752" i="157" s="1"/>
  <c r="DZ754" i="157"/>
  <c r="EF754" i="157" s="1"/>
  <c r="DZ755" i="157"/>
  <c r="EF755" i="157" s="1"/>
  <c r="DZ738" i="157"/>
  <c r="EF738" i="157" s="1"/>
  <c r="DZ744" i="157"/>
  <c r="EF744" i="157" s="1"/>
  <c r="DZ748" i="157"/>
  <c r="EF748" i="157" s="1"/>
  <c r="DZ742" i="157"/>
  <c r="EF742" i="157" s="1"/>
  <c r="DZ740" i="157"/>
  <c r="EF740" i="157" s="1"/>
  <c r="DZ739" i="157"/>
  <c r="EF739" i="157" s="1"/>
  <c r="DZ743" i="157"/>
  <c r="EF743" i="157" s="1"/>
  <c r="DZ749" i="157"/>
  <c r="EF749" i="157" s="1"/>
  <c r="DZ746" i="157"/>
  <c r="EF746" i="157" s="1"/>
  <c r="DZ745" i="157"/>
  <c r="EF745" i="157" s="1"/>
  <c r="DZ735" i="157"/>
  <c r="EF735" i="157" s="1"/>
  <c r="DZ728" i="157"/>
  <c r="EF728" i="157" s="1"/>
  <c r="DZ722" i="157"/>
  <c r="EF722" i="157" s="1"/>
  <c r="DZ726" i="157"/>
  <c r="EF726" i="157" s="1"/>
  <c r="DZ733" i="157"/>
  <c r="EF733" i="157" s="1"/>
  <c r="DZ729" i="157"/>
  <c r="EF729" i="157" s="1"/>
  <c r="DZ734" i="157"/>
  <c r="EF734" i="157" s="1"/>
  <c r="DZ724" i="157"/>
  <c r="EF724" i="157" s="1"/>
  <c r="DZ730" i="157"/>
  <c r="EF730" i="157" s="1"/>
  <c r="DZ723" i="157"/>
  <c r="EF723" i="157" s="1"/>
  <c r="DZ725" i="157"/>
  <c r="EF725" i="157" s="1"/>
  <c r="DZ731" i="157"/>
  <c r="EF731" i="157" s="1"/>
  <c r="DZ727" i="157"/>
  <c r="EF727" i="157" s="1"/>
  <c r="DZ732" i="157"/>
  <c r="EF732" i="157" s="1"/>
  <c r="DY752" i="157"/>
  <c r="EE752" i="157" s="1"/>
  <c r="DY750" i="157"/>
  <c r="EE750" i="157" s="1"/>
  <c r="DY755" i="157"/>
  <c r="EE755" i="157" s="1"/>
  <c r="DY754" i="157"/>
  <c r="EE754" i="157" s="1"/>
  <c r="DY751" i="157"/>
  <c r="EE751" i="157" s="1"/>
  <c r="DY749" i="157"/>
  <c r="EE749" i="157" s="1"/>
  <c r="DY742" i="157"/>
  <c r="EE742" i="157" s="1"/>
  <c r="DY748" i="157"/>
  <c r="EE748" i="157" s="1"/>
  <c r="DY739" i="157"/>
  <c r="EE739" i="157" s="1"/>
  <c r="DY740" i="157"/>
  <c r="EE740" i="157" s="1"/>
  <c r="DY738" i="157"/>
  <c r="EE738" i="157" s="1"/>
  <c r="DY745" i="157"/>
  <c r="EE745" i="157" s="1"/>
  <c r="DY744" i="157"/>
  <c r="EE744" i="157" s="1"/>
  <c r="DY746" i="157"/>
  <c r="EE746" i="157" s="1"/>
  <c r="DY743" i="157"/>
  <c r="EE743" i="157" s="1"/>
  <c r="DY735" i="157"/>
  <c r="EE735" i="157" s="1"/>
  <c r="DY734" i="157"/>
  <c r="EE734" i="157" s="1"/>
  <c r="DY731" i="157"/>
  <c r="EE731" i="157" s="1"/>
  <c r="DY730" i="157"/>
  <c r="EE730" i="157" s="1"/>
  <c r="DY724" i="157"/>
  <c r="EE724" i="157" s="1"/>
  <c r="DY732" i="157"/>
  <c r="EE732" i="157" s="1"/>
  <c r="DY723" i="157"/>
  <c r="EE723" i="157" s="1"/>
  <c r="DY722" i="157"/>
  <c r="EE722" i="157" s="1"/>
  <c r="DY726" i="157"/>
  <c r="EE726" i="157" s="1"/>
  <c r="DY729" i="157"/>
  <c r="EE729" i="157" s="1"/>
  <c r="DY725" i="157"/>
  <c r="EE725" i="157" s="1"/>
  <c r="DY727" i="157"/>
  <c r="EE727" i="157" s="1"/>
  <c r="DY733" i="157"/>
  <c r="EE733" i="157" s="1"/>
  <c r="DY728" i="157"/>
  <c r="EE728" i="157" s="1"/>
  <c r="EA752" i="157"/>
  <c r="EG752" i="157" s="1"/>
  <c r="EA755" i="157"/>
  <c r="EG755" i="157" s="1"/>
  <c r="EA750" i="157"/>
  <c r="EG750" i="157" s="1"/>
  <c r="EA754" i="157"/>
  <c r="EG754" i="157" s="1"/>
  <c r="EA751" i="157"/>
  <c r="EG751" i="157" s="1"/>
  <c r="EA743" i="157"/>
  <c r="EG743" i="157" s="1"/>
  <c r="EA740" i="157"/>
  <c r="EG740" i="157" s="1"/>
  <c r="EA739" i="157"/>
  <c r="EG739" i="157" s="1"/>
  <c r="EA748" i="157"/>
  <c r="EG748" i="157" s="1"/>
  <c r="EA745" i="157"/>
  <c r="EG745" i="157" s="1"/>
  <c r="EA742" i="157"/>
  <c r="EG742" i="157" s="1"/>
  <c r="EA744" i="157"/>
  <c r="EG744" i="157" s="1"/>
  <c r="EA749" i="157"/>
  <c r="EG749" i="157" s="1"/>
  <c r="EA738" i="157"/>
  <c r="EG738" i="157" s="1"/>
  <c r="EA746" i="157"/>
  <c r="EG746" i="157" s="1"/>
  <c r="EA735" i="157"/>
  <c r="EG735" i="157" s="1"/>
  <c r="EA726" i="157"/>
  <c r="EG726" i="157" s="1"/>
  <c r="EA734" i="157"/>
  <c r="EG734" i="157" s="1"/>
  <c r="EA725" i="157"/>
  <c r="EG725" i="157" s="1"/>
  <c r="EA732" i="157"/>
  <c r="EG732" i="157" s="1"/>
  <c r="EA728" i="157"/>
  <c r="EG728" i="157" s="1"/>
  <c r="EA724" i="157"/>
  <c r="EG724" i="157" s="1"/>
  <c r="EA731" i="157"/>
  <c r="EG731" i="157" s="1"/>
  <c r="EA727" i="157"/>
  <c r="EG727" i="157" s="1"/>
  <c r="EA729" i="157"/>
  <c r="EG729" i="157" s="1"/>
  <c r="EA722" i="157"/>
  <c r="EG722" i="157" s="1"/>
  <c r="EA730" i="157"/>
  <c r="EG730" i="157" s="1"/>
  <c r="EA723" i="157"/>
  <c r="EG723" i="157" s="1"/>
  <c r="EA733" i="157"/>
  <c r="EG733" i="157" s="1"/>
  <c r="ASJ752" i="157"/>
  <c r="ASP752" i="157" s="1"/>
  <c r="ASJ750" i="157"/>
  <c r="ASP750" i="157" s="1"/>
  <c r="ASJ751" i="157"/>
  <c r="ASP751" i="157" s="1"/>
  <c r="ASJ755" i="157"/>
  <c r="ASP755" i="157" s="1"/>
  <c r="ASJ754" i="157"/>
  <c r="ASP754" i="157" s="1"/>
  <c r="ALX752" i="157"/>
  <c r="AMD752" i="157" s="1"/>
  <c r="ALX750" i="157"/>
  <c r="AMD750" i="157" s="1"/>
  <c r="ALX751" i="157"/>
  <c r="AMD751" i="157" s="1"/>
  <c r="ALX755" i="157"/>
  <c r="AMD755" i="157" s="1"/>
  <c r="ALX754" i="157"/>
  <c r="AMD754" i="157" s="1"/>
  <c r="MB750" i="157"/>
  <c r="MH750" i="157" s="1"/>
  <c r="MB752" i="157"/>
  <c r="MH752" i="157" s="1"/>
  <c r="MB751" i="157"/>
  <c r="MH751" i="157" s="1"/>
  <c r="MB755" i="157"/>
  <c r="MH755" i="157" s="1"/>
  <c r="MB754" i="157"/>
  <c r="MH754" i="157" s="1"/>
  <c r="ABK750" i="157"/>
  <c r="ABQ750" i="157" s="1"/>
  <c r="ABK751" i="157"/>
  <c r="ABQ751" i="157" s="1"/>
  <c r="ABK752" i="157"/>
  <c r="ABQ752" i="157" s="1"/>
  <c r="ABK754" i="157"/>
  <c r="ABQ754" i="157" s="1"/>
  <c r="ABK755" i="157"/>
  <c r="ABQ755" i="157" s="1"/>
  <c r="AUU752" i="157"/>
  <c r="AVA752" i="157" s="1"/>
  <c r="AUU750" i="157"/>
  <c r="AVA750" i="157" s="1"/>
  <c r="AUU751" i="157"/>
  <c r="AVA751" i="157" s="1"/>
  <c r="AUU755" i="157"/>
  <c r="AVA755" i="157" s="1"/>
  <c r="AUU754" i="157"/>
  <c r="AVA754" i="157" s="1"/>
  <c r="UY752" i="157"/>
  <c r="VE752" i="157" s="1"/>
  <c r="UY750" i="157"/>
  <c r="VE750" i="157" s="1"/>
  <c r="UY751" i="157"/>
  <c r="VE751" i="157" s="1"/>
  <c r="UY755" i="157"/>
  <c r="VE755" i="157" s="1"/>
  <c r="UY754" i="157"/>
  <c r="VE754" i="157" s="1"/>
  <c r="IA750" i="157"/>
  <c r="IG750" i="157" s="1"/>
  <c r="IA751" i="157"/>
  <c r="IG751" i="157" s="1"/>
  <c r="IA752" i="157"/>
  <c r="IG752" i="157" s="1"/>
  <c r="IA755" i="157"/>
  <c r="IG755" i="157" s="1"/>
  <c r="IA754" i="157"/>
  <c r="IG754" i="157" s="1"/>
  <c r="XJ750" i="157"/>
  <c r="XP750" i="157" s="1"/>
  <c r="XJ751" i="157"/>
  <c r="XP751" i="157" s="1"/>
  <c r="XJ752" i="157"/>
  <c r="XP752" i="157" s="1"/>
  <c r="XJ755" i="157"/>
  <c r="XP755" i="157" s="1"/>
  <c r="XJ754" i="157"/>
  <c r="XP754" i="157" s="1"/>
  <c r="ATZ752" i="157"/>
  <c r="AUF752" i="157" s="1"/>
  <c r="ATZ750" i="157"/>
  <c r="AUF750" i="157" s="1"/>
  <c r="ATZ751" i="157"/>
  <c r="AUF751" i="157" s="1"/>
  <c r="ATZ755" i="157"/>
  <c r="AUF755" i="157" s="1"/>
  <c r="ATZ754" i="157"/>
  <c r="AUF754" i="157" s="1"/>
  <c r="UD752" i="157"/>
  <c r="UJ752" i="157" s="1"/>
  <c r="UD750" i="157"/>
  <c r="UJ750" i="157" s="1"/>
  <c r="UD751" i="157"/>
  <c r="UJ751" i="157" s="1"/>
  <c r="UD755" i="157"/>
  <c r="UJ755" i="157" s="1"/>
  <c r="UD754" i="157"/>
  <c r="UJ754" i="157" s="1"/>
  <c r="HF750" i="157"/>
  <c r="HL750" i="157" s="1"/>
  <c r="HF751" i="157"/>
  <c r="HL751" i="157" s="1"/>
  <c r="HF752" i="157"/>
  <c r="HL752" i="157" s="1"/>
  <c r="HF755" i="157"/>
  <c r="HL755" i="157" s="1"/>
  <c r="HF754" i="157"/>
  <c r="HL754" i="157" s="1"/>
  <c r="WO750" i="157"/>
  <c r="WU750" i="157" s="1"/>
  <c r="WO751" i="157"/>
  <c r="WU751" i="157" s="1"/>
  <c r="WO752" i="157"/>
  <c r="WU752" i="157" s="1"/>
  <c r="WO754" i="157"/>
  <c r="WU754" i="157" s="1"/>
  <c r="WO755" i="157"/>
  <c r="WU755" i="157" s="1"/>
  <c r="AJM752" i="157"/>
  <c r="AJS752" i="157" s="1"/>
  <c r="AJM750" i="157"/>
  <c r="AJS750" i="157" s="1"/>
  <c r="AJM751" i="157"/>
  <c r="AJS751" i="157" s="1"/>
  <c r="AJM755" i="157"/>
  <c r="AJS755" i="157" s="1"/>
  <c r="AJM754" i="157"/>
  <c r="AJS754" i="157" s="1"/>
  <c r="JQ752" i="157"/>
  <c r="JW752" i="157" s="1"/>
  <c r="JQ750" i="157"/>
  <c r="JW750" i="157" s="1"/>
  <c r="JQ751" i="157"/>
  <c r="JW751" i="157" s="1"/>
  <c r="JQ755" i="157"/>
  <c r="JW755" i="157" s="1"/>
  <c r="JQ754" i="157"/>
  <c r="JW754" i="157" s="1"/>
  <c r="YZ750" i="157"/>
  <c r="ZF750" i="157" s="1"/>
  <c r="YZ751" i="157"/>
  <c r="ZF751" i="157" s="1"/>
  <c r="YZ752" i="157"/>
  <c r="ZF752" i="157" s="1"/>
  <c r="YZ755" i="157"/>
  <c r="ZF755" i="157" s="1"/>
  <c r="YZ754" i="157"/>
  <c r="ZF754" i="157" s="1"/>
  <c r="YD750" i="157"/>
  <c r="YJ750" i="157" s="1"/>
  <c r="YD751" i="157"/>
  <c r="YJ751" i="157" s="1"/>
  <c r="YD752" i="157"/>
  <c r="YJ752" i="157" s="1"/>
  <c r="YD754" i="157"/>
  <c r="YJ754" i="157" s="1"/>
  <c r="YD755" i="157"/>
  <c r="YJ755" i="157" s="1"/>
  <c r="ARN752" i="157"/>
  <c r="ART752" i="157" s="1"/>
  <c r="ARN750" i="157"/>
  <c r="ART750" i="157" s="1"/>
  <c r="ARN751" i="157"/>
  <c r="ART751" i="157" s="1"/>
  <c r="ARN755" i="157"/>
  <c r="ART755" i="157" s="1"/>
  <c r="ARN754" i="157"/>
  <c r="ART754" i="157" s="1"/>
  <c r="RR752" i="157"/>
  <c r="RX752" i="157" s="1"/>
  <c r="RR750" i="157"/>
  <c r="RX750" i="157" s="1"/>
  <c r="RR751" i="157"/>
  <c r="RX751" i="157" s="1"/>
  <c r="RR755" i="157"/>
  <c r="RX755" i="157" s="1"/>
  <c r="RR754" i="157"/>
  <c r="RX754" i="157" s="1"/>
  <c r="AHA750" i="157"/>
  <c r="AHG750" i="157" s="1"/>
  <c r="AHA751" i="157"/>
  <c r="AHG751" i="157" s="1"/>
  <c r="AHA752" i="157"/>
  <c r="AHG752" i="157" s="1"/>
  <c r="AHA755" i="157"/>
  <c r="AHG755" i="157" s="1"/>
  <c r="AHA754" i="157"/>
  <c r="AHG754" i="157" s="1"/>
  <c r="ET751" i="157"/>
  <c r="EZ751" i="157" s="1"/>
  <c r="ET750" i="157"/>
  <c r="EZ750" i="157" s="1"/>
  <c r="ET754" i="157"/>
  <c r="EZ754" i="157" s="1"/>
  <c r="ET755" i="157"/>
  <c r="EZ755" i="157" s="1"/>
  <c r="ET752" i="157"/>
  <c r="EZ752" i="157" s="1"/>
  <c r="ANM752" i="157"/>
  <c r="ANS752" i="157" s="1"/>
  <c r="ANM750" i="157"/>
  <c r="ANS750" i="157" s="1"/>
  <c r="ANM751" i="157"/>
  <c r="ANS751" i="157" s="1"/>
  <c r="ANM754" i="157"/>
  <c r="ANS754" i="157" s="1"/>
  <c r="ANM755" i="157"/>
  <c r="ANS755" i="157" s="1"/>
  <c r="NQ752" i="157"/>
  <c r="NW752" i="157" s="1"/>
  <c r="NQ750" i="157"/>
  <c r="NW750" i="157" s="1"/>
  <c r="NQ751" i="157"/>
  <c r="NW751" i="157" s="1"/>
  <c r="NQ754" i="157"/>
  <c r="NW754" i="157" s="1"/>
  <c r="NQ755" i="157"/>
  <c r="NW755" i="157" s="1"/>
  <c r="AGF750" i="157"/>
  <c r="AGL750" i="157" s="1"/>
  <c r="AGF751" i="157"/>
  <c r="AGL751" i="157" s="1"/>
  <c r="AGF752" i="157"/>
  <c r="AGL752" i="157" s="1"/>
  <c r="AGF754" i="157"/>
  <c r="AGL754" i="157" s="1"/>
  <c r="AGF755" i="157"/>
  <c r="AGL755" i="157" s="1"/>
  <c r="DD751" i="157"/>
  <c r="DJ751" i="157" s="1"/>
  <c r="DD752" i="157"/>
  <c r="DJ752" i="157" s="1"/>
  <c r="DD750" i="157"/>
  <c r="DJ750" i="157" s="1"/>
  <c r="DD755" i="157"/>
  <c r="DJ755" i="157" s="1"/>
  <c r="DD754" i="157"/>
  <c r="DJ754" i="157" s="1"/>
  <c r="AMR752" i="157"/>
  <c r="AMX752" i="157" s="1"/>
  <c r="AMR750" i="157"/>
  <c r="AMX750" i="157" s="1"/>
  <c r="AMR751" i="157"/>
  <c r="AMX751" i="157" s="1"/>
  <c r="AMR755" i="157"/>
  <c r="AMX755" i="157" s="1"/>
  <c r="AMR754" i="157"/>
  <c r="AMX754" i="157" s="1"/>
  <c r="MV750" i="157"/>
  <c r="NB750" i="157" s="1"/>
  <c r="MV752" i="157"/>
  <c r="NB752" i="157" s="1"/>
  <c r="MV751" i="157"/>
  <c r="NB751" i="157" s="1"/>
  <c r="MV755" i="157"/>
  <c r="NB755" i="157" s="1"/>
  <c r="MV754" i="157"/>
  <c r="NB754" i="157" s="1"/>
  <c r="ACE750" i="157"/>
  <c r="ACK750" i="157" s="1"/>
  <c r="ACE751" i="157"/>
  <c r="ACK751" i="157" s="1"/>
  <c r="ACE752" i="157"/>
  <c r="ACK752" i="157" s="1"/>
  <c r="ACE755" i="157"/>
  <c r="ACK755" i="157" s="1"/>
  <c r="ACE754" i="157"/>
  <c r="ACK754" i="157" s="1"/>
  <c r="AVO752" i="157"/>
  <c r="AVU752" i="157" s="1"/>
  <c r="AVO751" i="157"/>
  <c r="AVU751" i="157" s="1"/>
  <c r="AVO750" i="157"/>
  <c r="AVU750" i="157" s="1"/>
  <c r="AVO754" i="157"/>
  <c r="AVU754" i="157" s="1"/>
  <c r="AVO755" i="157"/>
  <c r="AVU755" i="157" s="1"/>
  <c r="VS752" i="157"/>
  <c r="VY752" i="157" s="1"/>
  <c r="VS750" i="157"/>
  <c r="VY750" i="157" s="1"/>
  <c r="VS751" i="157"/>
  <c r="VY751" i="157" s="1"/>
  <c r="VS754" i="157"/>
  <c r="VY754" i="157" s="1"/>
  <c r="VS755" i="157"/>
  <c r="VY755" i="157" s="1"/>
  <c r="IU750" i="157"/>
  <c r="JA750" i="157" s="1"/>
  <c r="IU751" i="157"/>
  <c r="JA751" i="157" s="1"/>
  <c r="IU752" i="157"/>
  <c r="JA752" i="157" s="1"/>
  <c r="IU754" i="157"/>
  <c r="JA754" i="157" s="1"/>
  <c r="IU755" i="157"/>
  <c r="JA755" i="157" s="1"/>
  <c r="YF750" i="157"/>
  <c r="YL750" i="157" s="1"/>
  <c r="YF752" i="157"/>
  <c r="YL752" i="157" s="1"/>
  <c r="YF751" i="157"/>
  <c r="YL751" i="157" s="1"/>
  <c r="YF755" i="157"/>
  <c r="YL755" i="157" s="1"/>
  <c r="YF754" i="157"/>
  <c r="YL754" i="157" s="1"/>
  <c r="ARP752" i="157"/>
  <c r="ARV752" i="157" s="1"/>
  <c r="ARP751" i="157"/>
  <c r="ARV751" i="157" s="1"/>
  <c r="ARP750" i="157"/>
  <c r="ARV750" i="157" s="1"/>
  <c r="ARP754" i="157"/>
  <c r="ARV754" i="157" s="1"/>
  <c r="ARP755" i="157"/>
  <c r="ARV755" i="157" s="1"/>
  <c r="RT752" i="157"/>
  <c r="RZ752" i="157" s="1"/>
  <c r="RT751" i="157"/>
  <c r="RZ751" i="157" s="1"/>
  <c r="RT750" i="157"/>
  <c r="RZ750" i="157" s="1"/>
  <c r="RT754" i="157"/>
  <c r="RZ754" i="157" s="1"/>
  <c r="RT755" i="157"/>
  <c r="RZ755" i="157" s="1"/>
  <c r="AHC750" i="157"/>
  <c r="AHI750" i="157" s="1"/>
  <c r="AHC752" i="157"/>
  <c r="AHI752" i="157" s="1"/>
  <c r="AHC751" i="157"/>
  <c r="AHI751" i="157" s="1"/>
  <c r="AHC755" i="157"/>
  <c r="AHI755" i="157" s="1"/>
  <c r="AHC754" i="157"/>
  <c r="AHI754" i="157" s="1"/>
  <c r="EV750" i="157"/>
  <c r="FB750" i="157" s="1"/>
  <c r="EV751" i="157"/>
  <c r="FB751" i="157" s="1"/>
  <c r="EV752" i="157"/>
  <c r="FB752" i="157" s="1"/>
  <c r="EV755" i="157"/>
  <c r="FB755" i="157" s="1"/>
  <c r="EV754" i="157"/>
  <c r="FB754" i="157" s="1"/>
  <c r="ANO752" i="157"/>
  <c r="ANU752" i="157" s="1"/>
  <c r="ANO750" i="157"/>
  <c r="ANU750" i="157" s="1"/>
  <c r="ANO754" i="157"/>
  <c r="ANU754" i="157" s="1"/>
  <c r="ANO751" i="157"/>
  <c r="ANU751" i="157" s="1"/>
  <c r="ANO755" i="157"/>
  <c r="ANU755" i="157" s="1"/>
  <c r="NS750" i="157"/>
  <c r="NY750" i="157" s="1"/>
  <c r="NS752" i="157"/>
  <c r="NY752" i="157" s="1"/>
  <c r="NS751" i="157"/>
  <c r="NY751" i="157" s="1"/>
  <c r="NS754" i="157"/>
  <c r="NY754" i="157" s="1"/>
  <c r="NS755" i="157"/>
  <c r="NY755" i="157" s="1"/>
  <c r="AGH750" i="157"/>
  <c r="AGN750" i="157" s="1"/>
  <c r="AGH752" i="157"/>
  <c r="AGN752" i="157" s="1"/>
  <c r="AGH751" i="157"/>
  <c r="AGN751" i="157" s="1"/>
  <c r="AGH755" i="157"/>
  <c r="AGN755" i="157" s="1"/>
  <c r="AGH754" i="157"/>
  <c r="AGN754" i="157" s="1"/>
  <c r="DF750" i="157"/>
  <c r="DL750" i="157" s="1"/>
  <c r="DF751" i="157"/>
  <c r="DL751" i="157" s="1"/>
  <c r="DF752" i="157"/>
  <c r="DL752" i="157" s="1"/>
  <c r="DF755" i="157"/>
  <c r="DL755" i="157" s="1"/>
  <c r="DF754" i="157"/>
  <c r="DL754" i="157" s="1"/>
  <c r="AMT752" i="157"/>
  <c r="AMZ752" i="157" s="1"/>
  <c r="AMT751" i="157"/>
  <c r="AMZ751" i="157" s="1"/>
  <c r="AMT750" i="157"/>
  <c r="AMZ750" i="157" s="1"/>
  <c r="AMT754" i="157"/>
  <c r="AMZ754" i="157" s="1"/>
  <c r="AMT755" i="157"/>
  <c r="AMZ755" i="157" s="1"/>
  <c r="MX752" i="157"/>
  <c r="ND752" i="157" s="1"/>
  <c r="MX751" i="157"/>
  <c r="ND751" i="157" s="1"/>
  <c r="MX750" i="157"/>
  <c r="ND750" i="157" s="1"/>
  <c r="MX754" i="157"/>
  <c r="ND754" i="157" s="1"/>
  <c r="MX755" i="157"/>
  <c r="ND755" i="157" s="1"/>
  <c r="ACG750" i="157"/>
  <c r="ACM750" i="157" s="1"/>
  <c r="ACG752" i="157"/>
  <c r="ACM752" i="157" s="1"/>
  <c r="ACG751" i="157"/>
  <c r="ACM751" i="157" s="1"/>
  <c r="ACG755" i="157"/>
  <c r="ACM755" i="157" s="1"/>
  <c r="ACG754" i="157"/>
  <c r="ACM754" i="157" s="1"/>
  <c r="AVQ751" i="157"/>
  <c r="AVW751" i="157" s="1"/>
  <c r="AVQ752" i="157"/>
  <c r="AVW752" i="157" s="1"/>
  <c r="AVQ750" i="157"/>
  <c r="AVW750" i="157" s="1"/>
  <c r="AVQ754" i="157"/>
  <c r="AVW754" i="157" s="1"/>
  <c r="AVQ755" i="157"/>
  <c r="AVW755" i="157" s="1"/>
  <c r="VU752" i="157"/>
  <c r="WA752" i="157" s="1"/>
  <c r="VU751" i="157"/>
  <c r="WA751" i="157" s="1"/>
  <c r="VU750" i="157"/>
  <c r="WA750" i="157" s="1"/>
  <c r="VU754" i="157"/>
  <c r="WA754" i="157" s="1"/>
  <c r="VU755" i="157"/>
  <c r="WA755" i="157" s="1"/>
  <c r="IW750" i="157"/>
  <c r="JC750" i="157" s="1"/>
  <c r="IW751" i="157"/>
  <c r="JC751" i="157" s="1"/>
  <c r="IW752" i="157"/>
  <c r="JC752" i="157" s="1"/>
  <c r="IW754" i="157"/>
  <c r="JC754" i="157" s="1"/>
  <c r="IW755" i="157"/>
  <c r="JC755" i="157" s="1"/>
  <c r="APD752" i="157"/>
  <c r="APJ752" i="157" s="1"/>
  <c r="APD750" i="157"/>
  <c r="APJ750" i="157" s="1"/>
  <c r="APD751" i="157"/>
  <c r="APJ751" i="157" s="1"/>
  <c r="APD755" i="157"/>
  <c r="APJ755" i="157" s="1"/>
  <c r="APD754" i="157"/>
  <c r="APJ754" i="157" s="1"/>
  <c r="PH750" i="157"/>
  <c r="PN750" i="157" s="1"/>
  <c r="PH752" i="157"/>
  <c r="PN752" i="157" s="1"/>
  <c r="PH751" i="157"/>
  <c r="PN751" i="157" s="1"/>
  <c r="PH755" i="157"/>
  <c r="PN755" i="157" s="1"/>
  <c r="PH754" i="157"/>
  <c r="PN754" i="157" s="1"/>
  <c r="AEQ750" i="157"/>
  <c r="AEW750" i="157" s="1"/>
  <c r="AEQ751" i="157"/>
  <c r="AEW751" i="157" s="1"/>
  <c r="AEQ752" i="157"/>
  <c r="AEW752" i="157" s="1"/>
  <c r="AEQ754" i="157"/>
  <c r="AEW754" i="157" s="1"/>
  <c r="AEQ755" i="157"/>
  <c r="AEW755" i="157" s="1"/>
  <c r="BO751" i="157"/>
  <c r="BU751" i="157" s="1"/>
  <c r="BO750" i="157"/>
  <c r="BU750" i="157" s="1"/>
  <c r="BO754" i="157"/>
  <c r="BU754" i="157" s="1"/>
  <c r="BO752" i="157"/>
  <c r="BU752" i="157" s="1"/>
  <c r="BO755" i="157"/>
  <c r="BU755" i="157" s="1"/>
  <c r="ALC752" i="157"/>
  <c r="ALI752" i="157" s="1"/>
  <c r="ALC750" i="157"/>
  <c r="ALI750" i="157" s="1"/>
  <c r="ALC751" i="157"/>
  <c r="ALI751" i="157" s="1"/>
  <c r="ALC755" i="157"/>
  <c r="ALI755" i="157" s="1"/>
  <c r="ALC754" i="157"/>
  <c r="ALI754" i="157" s="1"/>
  <c r="LG752" i="157"/>
  <c r="LM752" i="157" s="1"/>
  <c r="LG750" i="157"/>
  <c r="LM750" i="157" s="1"/>
  <c r="LG751" i="157"/>
  <c r="LM751" i="157" s="1"/>
  <c r="LG755" i="157"/>
  <c r="LM755" i="157" s="1"/>
  <c r="LG754" i="157"/>
  <c r="LM754" i="157" s="1"/>
  <c r="AAP750" i="157"/>
  <c r="AAV750" i="157" s="1"/>
  <c r="AAP751" i="157"/>
  <c r="AAV751" i="157" s="1"/>
  <c r="AAP752" i="157"/>
  <c r="AAV752" i="157" s="1"/>
  <c r="AAP755" i="157"/>
  <c r="AAV755" i="157" s="1"/>
  <c r="AAP754" i="157"/>
  <c r="AAV754" i="157" s="1"/>
  <c r="AQT752" i="157"/>
  <c r="AQZ752" i="157" s="1"/>
  <c r="AQT750" i="157"/>
  <c r="AQZ750" i="157" s="1"/>
  <c r="AQT751" i="157"/>
  <c r="AQZ751" i="157" s="1"/>
  <c r="AQT755" i="157"/>
  <c r="AQZ755" i="157" s="1"/>
  <c r="AQT754" i="157"/>
  <c r="AQZ754" i="157" s="1"/>
  <c r="QX752" i="157"/>
  <c r="RD752" i="157" s="1"/>
  <c r="QX750" i="157"/>
  <c r="RD750" i="157" s="1"/>
  <c r="QX751" i="157"/>
  <c r="RD751" i="157" s="1"/>
  <c r="QX755" i="157"/>
  <c r="RD755" i="157" s="1"/>
  <c r="QX754" i="157"/>
  <c r="RD754" i="157" s="1"/>
  <c r="AGG750" i="157"/>
  <c r="AGM750" i="157" s="1"/>
  <c r="AGG751" i="157"/>
  <c r="AGM751" i="157" s="1"/>
  <c r="AGG752" i="157"/>
  <c r="AGM752" i="157" s="1"/>
  <c r="AGG754" i="157"/>
  <c r="AGM754" i="157" s="1"/>
  <c r="AGG755" i="157"/>
  <c r="AGM755" i="157" s="1"/>
  <c r="DE751" i="157"/>
  <c r="DK751" i="157" s="1"/>
  <c r="DE750" i="157"/>
  <c r="DK750" i="157" s="1"/>
  <c r="DE755" i="157"/>
  <c r="DK755" i="157" s="1"/>
  <c r="DE754" i="157"/>
  <c r="DK754" i="157" s="1"/>
  <c r="DE752" i="157"/>
  <c r="DK752" i="157" s="1"/>
  <c r="AMS752" i="157"/>
  <c r="AMY752" i="157" s="1"/>
  <c r="AMS750" i="157"/>
  <c r="AMY750" i="157" s="1"/>
  <c r="AMS751" i="157"/>
  <c r="AMY751" i="157" s="1"/>
  <c r="AMS755" i="157"/>
  <c r="AMY755" i="157" s="1"/>
  <c r="AMS754" i="157"/>
  <c r="AMY754" i="157" s="1"/>
  <c r="MW752" i="157"/>
  <c r="NC752" i="157" s="1"/>
  <c r="MW750" i="157"/>
  <c r="NC750" i="157" s="1"/>
  <c r="MW751" i="157"/>
  <c r="NC751" i="157" s="1"/>
  <c r="MW755" i="157"/>
  <c r="NC755" i="157" s="1"/>
  <c r="MW754" i="157"/>
  <c r="NC754" i="157" s="1"/>
  <c r="ACF750" i="157"/>
  <c r="ACL750" i="157" s="1"/>
  <c r="ACF751" i="157"/>
  <c r="ACL751" i="157" s="1"/>
  <c r="ACF752" i="157"/>
  <c r="ACL752" i="157" s="1"/>
  <c r="ACF755" i="157"/>
  <c r="ACL755" i="157" s="1"/>
  <c r="ACF754" i="157"/>
  <c r="ACL754" i="157" s="1"/>
  <c r="ABJ750" i="157"/>
  <c r="ABP750" i="157" s="1"/>
  <c r="ABJ751" i="157"/>
  <c r="ABP751" i="157" s="1"/>
  <c r="ABJ752" i="157"/>
  <c r="ABP752" i="157" s="1"/>
  <c r="ABJ754" i="157"/>
  <c r="ABP754" i="157" s="1"/>
  <c r="ABJ755" i="157"/>
  <c r="ABP755" i="157" s="1"/>
  <c r="AUT752" i="157"/>
  <c r="AUZ752" i="157" s="1"/>
  <c r="AUT750" i="157"/>
  <c r="AUZ750" i="157" s="1"/>
  <c r="AUT751" i="157"/>
  <c r="AUZ751" i="157" s="1"/>
  <c r="AUT755" i="157"/>
  <c r="AUZ755" i="157" s="1"/>
  <c r="AUT754" i="157"/>
  <c r="AUZ754" i="157" s="1"/>
  <c r="UX752" i="157"/>
  <c r="VD752" i="157" s="1"/>
  <c r="UX750" i="157"/>
  <c r="VD750" i="157" s="1"/>
  <c r="UX751" i="157"/>
  <c r="VD751" i="157" s="1"/>
  <c r="UX755" i="157"/>
  <c r="VD755" i="157" s="1"/>
  <c r="UX754" i="157"/>
  <c r="VD754" i="157" s="1"/>
  <c r="HZ750" i="157"/>
  <c r="IF750" i="157" s="1"/>
  <c r="HZ751" i="157"/>
  <c r="IF751" i="157" s="1"/>
  <c r="HZ752" i="157"/>
  <c r="IF752" i="157" s="1"/>
  <c r="HZ755" i="157"/>
  <c r="IF755" i="157" s="1"/>
  <c r="HZ754" i="157"/>
  <c r="IF754" i="157" s="1"/>
  <c r="XI750" i="157"/>
  <c r="XO750" i="157" s="1"/>
  <c r="XI751" i="157"/>
  <c r="XO751" i="157" s="1"/>
  <c r="XI752" i="157"/>
  <c r="XO752" i="157" s="1"/>
  <c r="XI755" i="157"/>
  <c r="XO755" i="157" s="1"/>
  <c r="XI754" i="157"/>
  <c r="XO754" i="157" s="1"/>
  <c r="AQS752" i="157"/>
  <c r="AQY752" i="157" s="1"/>
  <c r="AQS750" i="157"/>
  <c r="AQY750" i="157" s="1"/>
  <c r="AQS751" i="157"/>
  <c r="AQY751" i="157" s="1"/>
  <c r="AQS754" i="157"/>
  <c r="AQY754" i="157" s="1"/>
  <c r="AQS755" i="157"/>
  <c r="AQY755" i="157" s="1"/>
  <c r="QW752" i="157"/>
  <c r="RC752" i="157" s="1"/>
  <c r="QW750" i="157"/>
  <c r="RC750" i="157" s="1"/>
  <c r="QW751" i="157"/>
  <c r="RC751" i="157" s="1"/>
  <c r="QW754" i="157"/>
  <c r="RC754" i="157" s="1"/>
  <c r="QW755" i="157"/>
  <c r="RC755" i="157" s="1"/>
  <c r="ACZ750" i="157"/>
  <c r="ADF750" i="157" s="1"/>
  <c r="ACZ751" i="157"/>
  <c r="ADF751" i="157" s="1"/>
  <c r="ACZ752" i="157"/>
  <c r="ADF752" i="157" s="1"/>
  <c r="ACZ754" i="157"/>
  <c r="ADF754" i="157" s="1"/>
  <c r="ACZ755" i="157"/>
  <c r="ADF755" i="157" s="1"/>
  <c r="APX752" i="157"/>
  <c r="AQD752" i="157" s="1"/>
  <c r="APX750" i="157"/>
  <c r="AQD750" i="157" s="1"/>
  <c r="APX751" i="157"/>
  <c r="AQD751" i="157" s="1"/>
  <c r="APX755" i="157"/>
  <c r="AQD755" i="157" s="1"/>
  <c r="APX754" i="157"/>
  <c r="AQD754" i="157" s="1"/>
  <c r="QB752" i="157"/>
  <c r="QH752" i="157" s="1"/>
  <c r="QB750" i="157"/>
  <c r="QH750" i="157" s="1"/>
  <c r="QB751" i="157"/>
  <c r="QH751" i="157" s="1"/>
  <c r="QB755" i="157"/>
  <c r="QH755" i="157" s="1"/>
  <c r="QB754" i="157"/>
  <c r="QH754" i="157" s="1"/>
  <c r="AFK750" i="157"/>
  <c r="AFQ750" i="157" s="1"/>
  <c r="AFK751" i="157"/>
  <c r="AFQ751" i="157" s="1"/>
  <c r="AFK752" i="157"/>
  <c r="AFQ752" i="157" s="1"/>
  <c r="AFK755" i="157"/>
  <c r="AFQ755" i="157" s="1"/>
  <c r="AFK754" i="157"/>
  <c r="AFQ754" i="157" s="1"/>
  <c r="CI755" i="157"/>
  <c r="CO755" i="157" s="1"/>
  <c r="CI751" i="157"/>
  <c r="CO751" i="157" s="1"/>
  <c r="CI750" i="157"/>
  <c r="CO750" i="157" s="1"/>
  <c r="CI754" i="157"/>
  <c r="CO754" i="157" s="1"/>
  <c r="CI752" i="157"/>
  <c r="CO752" i="157" s="1"/>
  <c r="ALW752" i="157"/>
  <c r="AMC752" i="157" s="1"/>
  <c r="ALW750" i="157"/>
  <c r="AMC750" i="157" s="1"/>
  <c r="ALW751" i="157"/>
  <c r="AMC751" i="157" s="1"/>
  <c r="ALW754" i="157"/>
  <c r="AMC754" i="157" s="1"/>
  <c r="ALW755" i="157"/>
  <c r="AMC755" i="157" s="1"/>
  <c r="MA752" i="157"/>
  <c r="MG752" i="157" s="1"/>
  <c r="MA750" i="157"/>
  <c r="MG750" i="157" s="1"/>
  <c r="MA751" i="157"/>
  <c r="MG751" i="157" s="1"/>
  <c r="MA754" i="157"/>
  <c r="MG754" i="157" s="1"/>
  <c r="MA755" i="157"/>
  <c r="MG755" i="157" s="1"/>
  <c r="ABL750" i="157"/>
  <c r="ABR750" i="157" s="1"/>
  <c r="ABL752" i="157"/>
  <c r="ABR752" i="157" s="1"/>
  <c r="ABL751" i="157"/>
  <c r="ABR751" i="157" s="1"/>
  <c r="ABL755" i="157"/>
  <c r="ABR755" i="157" s="1"/>
  <c r="ABL754" i="157"/>
  <c r="ABR754" i="157" s="1"/>
  <c r="AUV752" i="157"/>
  <c r="AVB752" i="157" s="1"/>
  <c r="AUV751" i="157"/>
  <c r="AVB751" i="157" s="1"/>
  <c r="AUV750" i="157"/>
  <c r="AVB750" i="157" s="1"/>
  <c r="AUV754" i="157"/>
  <c r="AVB754" i="157" s="1"/>
  <c r="AUV755" i="157"/>
  <c r="AVB755" i="157" s="1"/>
  <c r="UZ752" i="157"/>
  <c r="VF752" i="157" s="1"/>
  <c r="UZ751" i="157"/>
  <c r="VF751" i="157" s="1"/>
  <c r="UZ750" i="157"/>
  <c r="VF750" i="157" s="1"/>
  <c r="UZ754" i="157"/>
  <c r="VF754" i="157" s="1"/>
  <c r="UZ755" i="157"/>
  <c r="VF755" i="157" s="1"/>
  <c r="IB751" i="157"/>
  <c r="IH751" i="157" s="1"/>
  <c r="IB752" i="157"/>
  <c r="IH752" i="157" s="1"/>
  <c r="IB750" i="157"/>
  <c r="IH750" i="157" s="1"/>
  <c r="IB754" i="157"/>
  <c r="IH754" i="157" s="1"/>
  <c r="IB755" i="157"/>
  <c r="IH755" i="157" s="1"/>
  <c r="XK750" i="157"/>
  <c r="XQ750" i="157" s="1"/>
  <c r="XK752" i="157"/>
  <c r="XQ752" i="157" s="1"/>
  <c r="XK751" i="157"/>
  <c r="XQ751" i="157" s="1"/>
  <c r="XK755" i="157"/>
  <c r="XQ755" i="157" s="1"/>
  <c r="XK754" i="157"/>
  <c r="XQ754" i="157" s="1"/>
  <c r="AQU752" i="157"/>
  <c r="ARA752" i="157" s="1"/>
  <c r="AQU750" i="157"/>
  <c r="ARA750" i="157" s="1"/>
  <c r="AQU754" i="157"/>
  <c r="ARA754" i="157" s="1"/>
  <c r="AQU751" i="157"/>
  <c r="ARA751" i="157" s="1"/>
  <c r="AQU755" i="157"/>
  <c r="ARA755" i="157" s="1"/>
  <c r="QY752" i="157"/>
  <c r="RE752" i="157" s="1"/>
  <c r="QY751" i="157"/>
  <c r="RE751" i="157" s="1"/>
  <c r="QY750" i="157"/>
  <c r="RE750" i="157" s="1"/>
  <c r="QY754" i="157"/>
  <c r="RE754" i="157" s="1"/>
  <c r="QY755" i="157"/>
  <c r="RE755" i="157" s="1"/>
  <c r="ADB750" i="157"/>
  <c r="ADH750" i="157" s="1"/>
  <c r="ADB752" i="157"/>
  <c r="ADH752" i="157" s="1"/>
  <c r="ADB751" i="157"/>
  <c r="ADH751" i="157" s="1"/>
  <c r="ADB755" i="157"/>
  <c r="ADH755" i="157" s="1"/>
  <c r="ADB754" i="157"/>
  <c r="ADH754" i="157" s="1"/>
  <c r="APZ752" i="157"/>
  <c r="AQF752" i="157" s="1"/>
  <c r="APZ751" i="157"/>
  <c r="AQF751" i="157" s="1"/>
  <c r="APZ750" i="157"/>
  <c r="AQF750" i="157" s="1"/>
  <c r="APZ754" i="157"/>
  <c r="AQF754" i="157" s="1"/>
  <c r="APZ755" i="157"/>
  <c r="AQF755" i="157" s="1"/>
  <c r="QD752" i="157"/>
  <c r="QJ752" i="157" s="1"/>
  <c r="QD751" i="157"/>
  <c r="QJ751" i="157" s="1"/>
  <c r="QD750" i="157"/>
  <c r="QJ750" i="157" s="1"/>
  <c r="QD754" i="157"/>
  <c r="QJ754" i="157" s="1"/>
  <c r="QD755" i="157"/>
  <c r="QJ755" i="157" s="1"/>
  <c r="AFM750" i="157"/>
  <c r="AFS750" i="157" s="1"/>
  <c r="AFM752" i="157"/>
  <c r="AFS752" i="157" s="1"/>
  <c r="AFM751" i="157"/>
  <c r="AFS751" i="157" s="1"/>
  <c r="AFM755" i="157"/>
  <c r="AFS755" i="157" s="1"/>
  <c r="AFM754" i="157"/>
  <c r="AFS754" i="157" s="1"/>
  <c r="CK750" i="157"/>
  <c r="CQ750" i="157" s="1"/>
  <c r="CK751" i="157"/>
  <c r="CQ751" i="157" s="1"/>
  <c r="CK752" i="157"/>
  <c r="CQ752" i="157" s="1"/>
  <c r="CK755" i="157"/>
  <c r="CQ755" i="157" s="1"/>
  <c r="CK754" i="157"/>
  <c r="CQ754" i="157" s="1"/>
  <c r="ALY752" i="157"/>
  <c r="AME752" i="157" s="1"/>
  <c r="ALY750" i="157"/>
  <c r="AME750" i="157" s="1"/>
  <c r="ALY754" i="157"/>
  <c r="AME754" i="157" s="1"/>
  <c r="ALY751" i="157"/>
  <c r="AME751" i="157" s="1"/>
  <c r="ALY755" i="157"/>
  <c r="AME755" i="157" s="1"/>
  <c r="MC750" i="157"/>
  <c r="MI750" i="157" s="1"/>
  <c r="MC752" i="157"/>
  <c r="MI752" i="157" s="1"/>
  <c r="MC751" i="157"/>
  <c r="MI751" i="157" s="1"/>
  <c r="MC754" i="157"/>
  <c r="MI754" i="157" s="1"/>
  <c r="MC755" i="157"/>
  <c r="MI755" i="157" s="1"/>
  <c r="SN752" i="157"/>
  <c r="ST752" i="157" s="1"/>
  <c r="SN750" i="157"/>
  <c r="ST750" i="157" s="1"/>
  <c r="SN751" i="157"/>
  <c r="ST751" i="157" s="1"/>
  <c r="SN755" i="157"/>
  <c r="ST755" i="157" s="1"/>
  <c r="SN754" i="157"/>
  <c r="ST754" i="157" s="1"/>
  <c r="AHW750" i="157"/>
  <c r="AIC750" i="157" s="1"/>
  <c r="AHW751" i="157"/>
  <c r="AIC751" i="157" s="1"/>
  <c r="AHW752" i="157"/>
  <c r="AIC752" i="157" s="1"/>
  <c r="AHW754" i="157"/>
  <c r="AIC754" i="157" s="1"/>
  <c r="AHW755" i="157"/>
  <c r="AIC755" i="157" s="1"/>
  <c r="FP751" i="157"/>
  <c r="FV751" i="157" s="1"/>
  <c r="FP750" i="157"/>
  <c r="FV750" i="157" s="1"/>
  <c r="FP755" i="157"/>
  <c r="FV755" i="157" s="1"/>
  <c r="FP754" i="157"/>
  <c r="FV754" i="157" s="1"/>
  <c r="FP752" i="157"/>
  <c r="FV752" i="157" s="1"/>
  <c r="AOI752" i="157"/>
  <c r="AOO752" i="157" s="1"/>
  <c r="AOI750" i="157"/>
  <c r="AOO750" i="157" s="1"/>
  <c r="AOI751" i="157"/>
  <c r="AOO751" i="157" s="1"/>
  <c r="AOI755" i="157"/>
  <c r="AOO755" i="157" s="1"/>
  <c r="AOI754" i="157"/>
  <c r="AOO754" i="157" s="1"/>
  <c r="OM752" i="157"/>
  <c r="OS752" i="157" s="1"/>
  <c r="OM750" i="157"/>
  <c r="OS750" i="157" s="1"/>
  <c r="OM751" i="157"/>
  <c r="OS751" i="157" s="1"/>
  <c r="OM755" i="157"/>
  <c r="OS755" i="157" s="1"/>
  <c r="OM754" i="157"/>
  <c r="OS754" i="157" s="1"/>
  <c r="ADV750" i="157"/>
  <c r="AEB750" i="157" s="1"/>
  <c r="ADV751" i="157"/>
  <c r="AEB751" i="157" s="1"/>
  <c r="ADV752" i="157"/>
  <c r="AEB752" i="157" s="1"/>
  <c r="ADV755" i="157"/>
  <c r="AEB755" i="157" s="1"/>
  <c r="ADV754" i="157"/>
  <c r="AEB754" i="157" s="1"/>
  <c r="AT751" i="157"/>
  <c r="AZ751" i="157" s="1"/>
  <c r="AT752" i="157"/>
  <c r="AZ752" i="157" s="1"/>
  <c r="AT750" i="157"/>
  <c r="AZ750" i="157" s="1"/>
  <c r="AT754" i="157"/>
  <c r="AZ754" i="157" s="1"/>
  <c r="AT755" i="157"/>
  <c r="AZ755" i="157" s="1"/>
  <c r="ANN752" i="157"/>
  <c r="ANT752" i="157" s="1"/>
  <c r="ANN750" i="157"/>
  <c r="ANT750" i="157" s="1"/>
  <c r="ANN751" i="157"/>
  <c r="ANT751" i="157" s="1"/>
  <c r="ANN755" i="157"/>
  <c r="ANT755" i="157" s="1"/>
  <c r="ANN754" i="157"/>
  <c r="ANT754" i="157" s="1"/>
  <c r="NR750" i="157"/>
  <c r="NX750" i="157" s="1"/>
  <c r="NR752" i="157"/>
  <c r="NX752" i="157" s="1"/>
  <c r="NR751" i="157"/>
  <c r="NX751" i="157" s="1"/>
  <c r="NR755" i="157"/>
  <c r="NX755" i="157" s="1"/>
  <c r="NR754" i="157"/>
  <c r="NX754" i="157" s="1"/>
  <c r="ADA750" i="157"/>
  <c r="ADG750" i="157" s="1"/>
  <c r="ADA751" i="157"/>
  <c r="ADG751" i="157" s="1"/>
  <c r="ADA752" i="157"/>
  <c r="ADG752" i="157" s="1"/>
  <c r="ADA754" i="157"/>
  <c r="ADG754" i="157" s="1"/>
  <c r="ADA755" i="157"/>
  <c r="ADG755" i="157" s="1"/>
  <c r="APY752" i="157"/>
  <c r="AQE752" i="157" s="1"/>
  <c r="APY750" i="157"/>
  <c r="AQE750" i="157" s="1"/>
  <c r="APY751" i="157"/>
  <c r="AQE751" i="157" s="1"/>
  <c r="APY755" i="157"/>
  <c r="AQE755" i="157" s="1"/>
  <c r="APY754" i="157"/>
  <c r="AQE754" i="157" s="1"/>
  <c r="QC752" i="157"/>
  <c r="QI752" i="157" s="1"/>
  <c r="QC750" i="157"/>
  <c r="QI750" i="157" s="1"/>
  <c r="QC751" i="157"/>
  <c r="QI751" i="157" s="1"/>
  <c r="QC755" i="157"/>
  <c r="QI755" i="157" s="1"/>
  <c r="QC754" i="157"/>
  <c r="QI754" i="157" s="1"/>
  <c r="AFL750" i="157"/>
  <c r="AFR750" i="157" s="1"/>
  <c r="AFL751" i="157"/>
  <c r="AFR751" i="157" s="1"/>
  <c r="AFL752" i="157"/>
  <c r="AFR752" i="157" s="1"/>
  <c r="AFL755" i="157"/>
  <c r="AFR755" i="157" s="1"/>
  <c r="AFL754" i="157"/>
  <c r="AFR754" i="157" s="1"/>
  <c r="CJ751" i="157"/>
  <c r="CP751" i="157" s="1"/>
  <c r="CJ752" i="157"/>
  <c r="CP752" i="157" s="1"/>
  <c r="CJ750" i="157"/>
  <c r="CP750" i="157" s="1"/>
  <c r="CJ754" i="157"/>
  <c r="CP754" i="157" s="1"/>
  <c r="CJ755" i="157"/>
  <c r="CP755" i="157" s="1"/>
  <c r="AEP750" i="157"/>
  <c r="AEV750" i="157" s="1"/>
  <c r="AEP751" i="157"/>
  <c r="AEV751" i="157" s="1"/>
  <c r="AEP752" i="157"/>
  <c r="AEV752" i="157" s="1"/>
  <c r="AEP754" i="157"/>
  <c r="AEV754" i="157" s="1"/>
  <c r="AEP755" i="157"/>
  <c r="AEV755" i="157" s="1"/>
  <c r="BN751" i="157"/>
  <c r="BT751" i="157" s="1"/>
  <c r="BN752" i="157"/>
  <c r="BT752" i="157" s="1"/>
  <c r="BN750" i="157"/>
  <c r="BT750" i="157" s="1"/>
  <c r="BN754" i="157"/>
  <c r="BT754" i="157" s="1"/>
  <c r="BN755" i="157"/>
  <c r="BT755" i="157" s="1"/>
  <c r="ALB752" i="157"/>
  <c r="ALH752" i="157" s="1"/>
  <c r="ALB750" i="157"/>
  <c r="ALH750" i="157" s="1"/>
  <c r="ALB751" i="157"/>
  <c r="ALH751" i="157" s="1"/>
  <c r="ALB755" i="157"/>
  <c r="ALH755" i="157" s="1"/>
  <c r="ALB754" i="157"/>
  <c r="ALH754" i="157" s="1"/>
  <c r="LF750" i="157"/>
  <c r="LL750" i="157" s="1"/>
  <c r="LF752" i="157"/>
  <c r="LL752" i="157" s="1"/>
  <c r="LF751" i="157"/>
  <c r="LL751" i="157" s="1"/>
  <c r="LF755" i="157"/>
  <c r="LL755" i="157" s="1"/>
  <c r="LF754" i="157"/>
  <c r="LL754" i="157" s="1"/>
  <c r="AAO750" i="157"/>
  <c r="AAU750" i="157" s="1"/>
  <c r="AAO751" i="157"/>
  <c r="AAU751" i="157" s="1"/>
  <c r="AAO752" i="157"/>
  <c r="AAU752" i="157" s="1"/>
  <c r="AAO755" i="157"/>
  <c r="AAU755" i="157" s="1"/>
  <c r="AAO754" i="157"/>
  <c r="AAU754" i="157" s="1"/>
  <c r="ATY752" i="157"/>
  <c r="AUE752" i="157" s="1"/>
  <c r="ATY750" i="157"/>
  <c r="AUE750" i="157" s="1"/>
  <c r="ATY751" i="157"/>
  <c r="AUE751" i="157" s="1"/>
  <c r="ATY754" i="157"/>
  <c r="AUE754" i="157" s="1"/>
  <c r="ATY755" i="157"/>
  <c r="AUE755" i="157" s="1"/>
  <c r="UC752" i="157"/>
  <c r="UI752" i="157" s="1"/>
  <c r="UC750" i="157"/>
  <c r="UI750" i="157" s="1"/>
  <c r="UC751" i="157"/>
  <c r="UI751" i="157" s="1"/>
  <c r="UC754" i="157"/>
  <c r="UI754" i="157" s="1"/>
  <c r="UC755" i="157"/>
  <c r="UI755" i="157" s="1"/>
  <c r="HE750" i="157"/>
  <c r="HK750" i="157" s="1"/>
  <c r="HE751" i="157"/>
  <c r="HK751" i="157" s="1"/>
  <c r="HE752" i="157"/>
  <c r="HK752" i="157" s="1"/>
  <c r="HE754" i="157"/>
  <c r="HK754" i="157" s="1"/>
  <c r="HE755" i="157"/>
  <c r="HK755" i="157" s="1"/>
  <c r="ZT750" i="157"/>
  <c r="ZZ750" i="157" s="1"/>
  <c r="ZT751" i="157"/>
  <c r="ZZ751" i="157" s="1"/>
  <c r="ZT752" i="157"/>
  <c r="ZZ752" i="157" s="1"/>
  <c r="ZT754" i="157"/>
  <c r="ZZ754" i="157" s="1"/>
  <c r="ZT755" i="157"/>
  <c r="ZZ755" i="157" s="1"/>
  <c r="ATD752" i="157"/>
  <c r="ATJ752" i="157" s="1"/>
  <c r="ATD750" i="157"/>
  <c r="ATJ750" i="157" s="1"/>
  <c r="ATD751" i="157"/>
  <c r="ATJ751" i="157" s="1"/>
  <c r="ATD755" i="157"/>
  <c r="ATJ755" i="157" s="1"/>
  <c r="ATD754" i="157"/>
  <c r="ATJ754" i="157" s="1"/>
  <c r="TH752" i="157"/>
  <c r="TN752" i="157" s="1"/>
  <c r="TH750" i="157"/>
  <c r="TN750" i="157" s="1"/>
  <c r="TH751" i="157"/>
  <c r="TN751" i="157" s="1"/>
  <c r="TH755" i="157"/>
  <c r="TN755" i="157" s="1"/>
  <c r="TH754" i="157"/>
  <c r="TN754" i="157" s="1"/>
  <c r="AIQ750" i="157"/>
  <c r="AIW750" i="157" s="1"/>
  <c r="AIQ751" i="157"/>
  <c r="AIW751" i="157" s="1"/>
  <c r="AIQ752" i="157"/>
  <c r="AIW752" i="157" s="1"/>
  <c r="AIQ755" i="157"/>
  <c r="AIW755" i="157" s="1"/>
  <c r="AIQ754" i="157"/>
  <c r="AIW754" i="157" s="1"/>
  <c r="GJ751" i="157"/>
  <c r="GP751" i="157" s="1"/>
  <c r="GJ750" i="157"/>
  <c r="GP750" i="157" s="1"/>
  <c r="GJ754" i="157"/>
  <c r="GP754" i="157" s="1"/>
  <c r="GJ755" i="157"/>
  <c r="GP755" i="157" s="1"/>
  <c r="GJ752" i="157"/>
  <c r="GP752" i="157" s="1"/>
  <c r="APC752" i="157"/>
  <c r="API752" i="157" s="1"/>
  <c r="APC750" i="157"/>
  <c r="API750" i="157" s="1"/>
  <c r="APC751" i="157"/>
  <c r="API751" i="157" s="1"/>
  <c r="APC754" i="157"/>
  <c r="API754" i="157" s="1"/>
  <c r="APC755" i="157"/>
  <c r="API755" i="157" s="1"/>
  <c r="PG752" i="157"/>
  <c r="PM752" i="157" s="1"/>
  <c r="PG750" i="157"/>
  <c r="PM750" i="157" s="1"/>
  <c r="PG751" i="157"/>
  <c r="PM751" i="157" s="1"/>
  <c r="PG754" i="157"/>
  <c r="PM754" i="157" s="1"/>
  <c r="PG755" i="157"/>
  <c r="PM755" i="157" s="1"/>
  <c r="AER750" i="157"/>
  <c r="AEX750" i="157" s="1"/>
  <c r="AER752" i="157"/>
  <c r="AEX752" i="157" s="1"/>
  <c r="AER751" i="157"/>
  <c r="AEX751" i="157" s="1"/>
  <c r="AER755" i="157"/>
  <c r="AEX755" i="157" s="1"/>
  <c r="AER754" i="157"/>
  <c r="AEX754" i="157" s="1"/>
  <c r="BP750" i="157"/>
  <c r="BV750" i="157" s="1"/>
  <c r="BP751" i="157"/>
  <c r="BV751" i="157" s="1"/>
  <c r="BP752" i="157"/>
  <c r="BV752" i="157" s="1"/>
  <c r="BP755" i="157"/>
  <c r="BV755" i="157" s="1"/>
  <c r="BP754" i="157"/>
  <c r="BV754" i="157" s="1"/>
  <c r="ALD752" i="157"/>
  <c r="ALJ752" i="157" s="1"/>
  <c r="ALD751" i="157"/>
  <c r="ALJ751" i="157" s="1"/>
  <c r="ALD750" i="157"/>
  <c r="ALJ750" i="157" s="1"/>
  <c r="ALD754" i="157"/>
  <c r="ALJ754" i="157" s="1"/>
  <c r="ALD755" i="157"/>
  <c r="ALJ755" i="157" s="1"/>
  <c r="LH752" i="157"/>
  <c r="LN752" i="157" s="1"/>
  <c r="LH751" i="157"/>
  <c r="LN751" i="157" s="1"/>
  <c r="LH750" i="157"/>
  <c r="LN750" i="157" s="1"/>
  <c r="LH754" i="157"/>
  <c r="LN754" i="157" s="1"/>
  <c r="LH755" i="157"/>
  <c r="LN755" i="157" s="1"/>
  <c r="AAQ750" i="157"/>
  <c r="AAW750" i="157" s="1"/>
  <c r="AAQ752" i="157"/>
  <c r="AAW752" i="157" s="1"/>
  <c r="AAQ751" i="157"/>
  <c r="AAW751" i="157" s="1"/>
  <c r="AAQ755" i="157"/>
  <c r="AAW755" i="157" s="1"/>
  <c r="AAQ754" i="157"/>
  <c r="AAW754" i="157" s="1"/>
  <c r="AUA752" i="157"/>
  <c r="AUG752" i="157" s="1"/>
  <c r="AUA750" i="157"/>
  <c r="AUG750" i="157" s="1"/>
  <c r="AUA751" i="157"/>
  <c r="AUG751" i="157" s="1"/>
  <c r="AUA754" i="157"/>
  <c r="AUG754" i="157" s="1"/>
  <c r="AUA755" i="157"/>
  <c r="AUG755" i="157" s="1"/>
  <c r="UE752" i="157"/>
  <c r="UK752" i="157" s="1"/>
  <c r="UE751" i="157"/>
  <c r="UK751" i="157" s="1"/>
  <c r="UE750" i="157"/>
  <c r="UK750" i="157" s="1"/>
  <c r="UE754" i="157"/>
  <c r="UK754" i="157" s="1"/>
  <c r="UE755" i="157"/>
  <c r="UK755" i="157" s="1"/>
  <c r="HG751" i="157"/>
  <c r="HM751" i="157" s="1"/>
  <c r="HG750" i="157"/>
  <c r="HM750" i="157" s="1"/>
  <c r="HG754" i="157"/>
  <c r="HM754" i="157" s="1"/>
  <c r="HG752" i="157"/>
  <c r="HM752" i="157" s="1"/>
  <c r="HG755" i="157"/>
  <c r="HM755" i="157" s="1"/>
  <c r="ZV750" i="157"/>
  <c r="AAB750" i="157" s="1"/>
  <c r="ZV752" i="157"/>
  <c r="AAB752" i="157" s="1"/>
  <c r="ZV751" i="157"/>
  <c r="AAB751" i="157" s="1"/>
  <c r="ZV755" i="157"/>
  <c r="AAB755" i="157" s="1"/>
  <c r="ZV754" i="157"/>
  <c r="AAB754" i="157" s="1"/>
  <c r="ATF752" i="157"/>
  <c r="ATL752" i="157" s="1"/>
  <c r="ATF751" i="157"/>
  <c r="ATL751" i="157" s="1"/>
  <c r="ATF750" i="157"/>
  <c r="ATL750" i="157" s="1"/>
  <c r="ATF754" i="157"/>
  <c r="ATL754" i="157" s="1"/>
  <c r="ATF755" i="157"/>
  <c r="ATL755" i="157" s="1"/>
  <c r="TJ752" i="157"/>
  <c r="TP752" i="157" s="1"/>
  <c r="TJ751" i="157"/>
  <c r="TP751" i="157" s="1"/>
  <c r="TJ750" i="157"/>
  <c r="TP750" i="157" s="1"/>
  <c r="TJ754" i="157"/>
  <c r="TP754" i="157" s="1"/>
  <c r="TJ755" i="157"/>
  <c r="TP755" i="157" s="1"/>
  <c r="AIS750" i="157"/>
  <c r="AIY750" i="157" s="1"/>
  <c r="AIS752" i="157"/>
  <c r="AIY752" i="157" s="1"/>
  <c r="AIS751" i="157"/>
  <c r="AIY751" i="157" s="1"/>
  <c r="AIS755" i="157"/>
  <c r="AIY755" i="157" s="1"/>
  <c r="AIS754" i="157"/>
  <c r="AIY754" i="157" s="1"/>
  <c r="GL750" i="157"/>
  <c r="GR750" i="157" s="1"/>
  <c r="GL751" i="157"/>
  <c r="GR751" i="157" s="1"/>
  <c r="GL752" i="157"/>
  <c r="GR752" i="157" s="1"/>
  <c r="GL755" i="157"/>
  <c r="GR755" i="157" s="1"/>
  <c r="GL754" i="157"/>
  <c r="GR754" i="157" s="1"/>
  <c r="APE752" i="157"/>
  <c r="APK752" i="157" s="1"/>
  <c r="APE750" i="157"/>
  <c r="APK750" i="157" s="1"/>
  <c r="APE754" i="157"/>
  <c r="APK754" i="157" s="1"/>
  <c r="APE751" i="157"/>
  <c r="APK751" i="157" s="1"/>
  <c r="APE755" i="157"/>
  <c r="APK755" i="157" s="1"/>
  <c r="PI750" i="157"/>
  <c r="PO750" i="157" s="1"/>
  <c r="PI752" i="157"/>
  <c r="PO752" i="157" s="1"/>
  <c r="PI751" i="157"/>
  <c r="PO751" i="157" s="1"/>
  <c r="PI754" i="157"/>
  <c r="PO754" i="157" s="1"/>
  <c r="PI755" i="157"/>
  <c r="PO755" i="157" s="1"/>
  <c r="AVP752" i="157"/>
  <c r="AVV752" i="157" s="1"/>
  <c r="AVP754" i="157"/>
  <c r="AVV754" i="157" s="1"/>
  <c r="AVP750" i="157"/>
  <c r="AVV750" i="157" s="1"/>
  <c r="AVP751" i="157"/>
  <c r="AVV751" i="157" s="1"/>
  <c r="AVP755" i="157"/>
  <c r="AVV755" i="157" s="1"/>
  <c r="VT752" i="157"/>
  <c r="VZ752" i="157" s="1"/>
  <c r="VT750" i="157"/>
  <c r="VZ750" i="157" s="1"/>
  <c r="VT751" i="157"/>
  <c r="VZ751" i="157" s="1"/>
  <c r="VT755" i="157"/>
  <c r="VZ755" i="157" s="1"/>
  <c r="VT754" i="157"/>
  <c r="VZ754" i="157" s="1"/>
  <c r="IV750" i="157"/>
  <c r="JB750" i="157" s="1"/>
  <c r="IV751" i="157"/>
  <c r="JB751" i="157" s="1"/>
  <c r="IV752" i="157"/>
  <c r="JB752" i="157" s="1"/>
  <c r="IV755" i="157"/>
  <c r="JB755" i="157" s="1"/>
  <c r="IV754" i="157"/>
  <c r="JB754" i="157" s="1"/>
  <c r="YE750" i="157"/>
  <c r="YK750" i="157" s="1"/>
  <c r="YE751" i="157"/>
  <c r="YK751" i="157" s="1"/>
  <c r="YE752" i="157"/>
  <c r="YK752" i="157" s="1"/>
  <c r="YE754" i="157"/>
  <c r="YK754" i="157" s="1"/>
  <c r="YE755" i="157"/>
  <c r="YK755" i="157" s="1"/>
  <c r="ARO752" i="157"/>
  <c r="ARU752" i="157" s="1"/>
  <c r="ARO750" i="157"/>
  <c r="ARU750" i="157" s="1"/>
  <c r="ARO751" i="157"/>
  <c r="ARU751" i="157" s="1"/>
  <c r="ARO755" i="157"/>
  <c r="ARU755" i="157" s="1"/>
  <c r="ARO754" i="157"/>
  <c r="ARU754" i="157" s="1"/>
  <c r="RS752" i="157"/>
  <c r="RY752" i="157" s="1"/>
  <c r="RS750" i="157"/>
  <c r="RY750" i="157" s="1"/>
  <c r="RS751" i="157"/>
  <c r="RY751" i="157" s="1"/>
  <c r="RS755" i="157"/>
  <c r="RY755" i="157" s="1"/>
  <c r="RS754" i="157"/>
  <c r="RY754" i="157" s="1"/>
  <c r="AHB750" i="157"/>
  <c r="AHH750" i="157" s="1"/>
  <c r="AHB751" i="157"/>
  <c r="AHH751" i="157" s="1"/>
  <c r="AHB752" i="157"/>
  <c r="AHH752" i="157" s="1"/>
  <c r="AHB755" i="157"/>
  <c r="AHH755" i="157" s="1"/>
  <c r="AHB754" i="157"/>
  <c r="AHH754" i="157" s="1"/>
  <c r="EU751" i="157"/>
  <c r="FA751" i="157" s="1"/>
  <c r="EU752" i="157"/>
  <c r="FA752" i="157" s="1"/>
  <c r="EU750" i="157"/>
  <c r="FA750" i="157" s="1"/>
  <c r="EU754" i="157"/>
  <c r="FA754" i="157" s="1"/>
  <c r="EU755" i="157"/>
  <c r="FA755" i="157" s="1"/>
  <c r="AKH752" i="157"/>
  <c r="AKN752" i="157" s="1"/>
  <c r="AKH750" i="157"/>
  <c r="AKN750" i="157" s="1"/>
  <c r="AKH751" i="157"/>
  <c r="AKN751" i="157" s="1"/>
  <c r="AKH755" i="157"/>
  <c r="AKN755" i="157" s="1"/>
  <c r="AKH754" i="157"/>
  <c r="AKN754" i="157" s="1"/>
  <c r="KL750" i="157"/>
  <c r="KR750" i="157" s="1"/>
  <c r="KL752" i="157"/>
  <c r="KR752" i="157" s="1"/>
  <c r="KL751" i="157"/>
  <c r="KR751" i="157" s="1"/>
  <c r="KL755" i="157"/>
  <c r="KR755" i="157" s="1"/>
  <c r="KL754" i="157"/>
  <c r="KR754" i="157" s="1"/>
  <c r="ZU750" i="157"/>
  <c r="AAA750" i="157" s="1"/>
  <c r="ZU751" i="157"/>
  <c r="AAA751" i="157" s="1"/>
  <c r="ZU752" i="157"/>
  <c r="AAA752" i="157" s="1"/>
  <c r="ZU754" i="157"/>
  <c r="AAA754" i="157" s="1"/>
  <c r="ZU755" i="157"/>
  <c r="AAA755" i="157" s="1"/>
  <c r="ATE752" i="157"/>
  <c r="ATK752" i="157" s="1"/>
  <c r="ATE750" i="157"/>
  <c r="ATK750" i="157" s="1"/>
  <c r="ATE751" i="157"/>
  <c r="ATK751" i="157" s="1"/>
  <c r="ATE755" i="157"/>
  <c r="ATK755" i="157" s="1"/>
  <c r="ATE754" i="157"/>
  <c r="ATK754" i="157" s="1"/>
  <c r="TI752" i="157"/>
  <c r="TO752" i="157" s="1"/>
  <c r="TI750" i="157"/>
  <c r="TO750" i="157" s="1"/>
  <c r="TI751" i="157"/>
  <c r="TO751" i="157" s="1"/>
  <c r="TI755" i="157"/>
  <c r="TO755" i="157" s="1"/>
  <c r="TI754" i="157"/>
  <c r="TO754" i="157" s="1"/>
  <c r="AIR750" i="157"/>
  <c r="AIX750" i="157" s="1"/>
  <c r="AIR751" i="157"/>
  <c r="AIX751" i="157" s="1"/>
  <c r="AIR752" i="157"/>
  <c r="AIX752" i="157" s="1"/>
  <c r="AIR755" i="157"/>
  <c r="AIX755" i="157" s="1"/>
  <c r="AIR754" i="157"/>
  <c r="AIX754" i="157" s="1"/>
  <c r="GK751" i="157"/>
  <c r="GQ751" i="157" s="1"/>
  <c r="GK752" i="157"/>
  <c r="GQ752" i="157" s="1"/>
  <c r="GK750" i="157"/>
  <c r="GQ750" i="157" s="1"/>
  <c r="GK754" i="157"/>
  <c r="GQ754" i="157" s="1"/>
  <c r="GK755" i="157"/>
  <c r="GQ755" i="157" s="1"/>
  <c r="AHV750" i="157"/>
  <c r="AIB750" i="157" s="1"/>
  <c r="AHV751" i="157"/>
  <c r="AIB751" i="157" s="1"/>
  <c r="AHV752" i="157"/>
  <c r="AIB752" i="157" s="1"/>
  <c r="AHV754" i="157"/>
  <c r="AIB754" i="157" s="1"/>
  <c r="AHV755" i="157"/>
  <c r="AIB755" i="157" s="1"/>
  <c r="FO751" i="157"/>
  <c r="FU751" i="157" s="1"/>
  <c r="FO752" i="157"/>
  <c r="FU752" i="157" s="1"/>
  <c r="FO750" i="157"/>
  <c r="FU750" i="157" s="1"/>
  <c r="FO755" i="157"/>
  <c r="FU755" i="157" s="1"/>
  <c r="FO754" i="157"/>
  <c r="FU754" i="157" s="1"/>
  <c r="AOH752" i="157"/>
  <c r="AON752" i="157" s="1"/>
  <c r="AOH750" i="157"/>
  <c r="AON750" i="157" s="1"/>
  <c r="AOH751" i="157"/>
  <c r="AON751" i="157" s="1"/>
  <c r="AOH755" i="157"/>
  <c r="AON755" i="157" s="1"/>
  <c r="AOH754" i="157"/>
  <c r="AON754" i="157" s="1"/>
  <c r="OL750" i="157"/>
  <c r="OR750" i="157" s="1"/>
  <c r="OL752" i="157"/>
  <c r="OR752" i="157" s="1"/>
  <c r="OL751" i="157"/>
  <c r="OR751" i="157" s="1"/>
  <c r="OL755" i="157"/>
  <c r="OR755" i="157" s="1"/>
  <c r="OL754" i="157"/>
  <c r="OR754" i="157" s="1"/>
  <c r="ADU750" i="157"/>
  <c r="AEA750" i="157" s="1"/>
  <c r="ADU751" i="157"/>
  <c r="AEA751" i="157" s="1"/>
  <c r="ADU752" i="157"/>
  <c r="AEA752" i="157" s="1"/>
  <c r="ADU755" i="157"/>
  <c r="AEA755" i="157" s="1"/>
  <c r="ADU754" i="157"/>
  <c r="AEA754" i="157" s="1"/>
  <c r="AS751" i="157"/>
  <c r="AY751" i="157" s="1"/>
  <c r="AS750" i="157"/>
  <c r="AY750" i="157" s="1"/>
  <c r="AS754" i="157"/>
  <c r="AY754" i="157" s="1"/>
  <c r="AS755" i="157"/>
  <c r="AY755" i="157" s="1"/>
  <c r="AS752" i="157"/>
  <c r="AY752" i="157" s="1"/>
  <c r="AKG752" i="157"/>
  <c r="AKM752" i="157" s="1"/>
  <c r="AKG750" i="157"/>
  <c r="AKM750" i="157" s="1"/>
  <c r="AKG751" i="157"/>
  <c r="AKM751" i="157" s="1"/>
  <c r="AKG754" i="157"/>
  <c r="AKM754" i="157" s="1"/>
  <c r="AKG755" i="157"/>
  <c r="AKM755" i="157" s="1"/>
  <c r="KK752" i="157"/>
  <c r="KQ752" i="157" s="1"/>
  <c r="KK750" i="157"/>
  <c r="KQ750" i="157" s="1"/>
  <c r="KK751" i="157"/>
  <c r="KQ751" i="157" s="1"/>
  <c r="KK754" i="157"/>
  <c r="KQ754" i="157" s="1"/>
  <c r="KK755" i="157"/>
  <c r="KQ755" i="157" s="1"/>
  <c r="WN750" i="157"/>
  <c r="WT750" i="157" s="1"/>
  <c r="WN751" i="157"/>
  <c r="WT751" i="157" s="1"/>
  <c r="WN752" i="157"/>
  <c r="WT752" i="157" s="1"/>
  <c r="WN754" i="157"/>
  <c r="WT754" i="157" s="1"/>
  <c r="WN755" i="157"/>
  <c r="WT755" i="157" s="1"/>
  <c r="AJL752" i="157"/>
  <c r="AJR752" i="157" s="1"/>
  <c r="AJL750" i="157"/>
  <c r="AJR750" i="157" s="1"/>
  <c r="AJL751" i="157"/>
  <c r="AJR751" i="157" s="1"/>
  <c r="AJL755" i="157"/>
  <c r="AJR755" i="157" s="1"/>
  <c r="AJL754" i="157"/>
  <c r="AJR754" i="157" s="1"/>
  <c r="JP750" i="157"/>
  <c r="JV750" i="157" s="1"/>
  <c r="JP752" i="157"/>
  <c r="JV752" i="157" s="1"/>
  <c r="JP751" i="157"/>
  <c r="JV751" i="157" s="1"/>
  <c r="JP755" i="157"/>
  <c r="JV755" i="157" s="1"/>
  <c r="JP754" i="157"/>
  <c r="JV754" i="157" s="1"/>
  <c r="YY750" i="157"/>
  <c r="ZE750" i="157" s="1"/>
  <c r="YY751" i="157"/>
  <c r="ZE751" i="157" s="1"/>
  <c r="YY752" i="157"/>
  <c r="ZE752" i="157" s="1"/>
  <c r="YY755" i="157"/>
  <c r="ZE755" i="157" s="1"/>
  <c r="YY754" i="157"/>
  <c r="ZE754" i="157" s="1"/>
  <c r="ASI752" i="157"/>
  <c r="ASO752" i="157" s="1"/>
  <c r="ASI750" i="157"/>
  <c r="ASO750" i="157" s="1"/>
  <c r="ASI751" i="157"/>
  <c r="ASO751" i="157" s="1"/>
  <c r="ASI754" i="157"/>
  <c r="ASO754" i="157" s="1"/>
  <c r="ASI755" i="157"/>
  <c r="ASO755" i="157" s="1"/>
  <c r="SM752" i="157"/>
  <c r="SS752" i="157" s="1"/>
  <c r="SM750" i="157"/>
  <c r="SS750" i="157" s="1"/>
  <c r="SM751" i="157"/>
  <c r="SS751" i="157" s="1"/>
  <c r="SM754" i="157"/>
  <c r="SS754" i="157" s="1"/>
  <c r="SM755" i="157"/>
  <c r="SS755" i="157" s="1"/>
  <c r="AHX750" i="157"/>
  <c r="AID750" i="157" s="1"/>
  <c r="AHX752" i="157"/>
  <c r="AID752" i="157" s="1"/>
  <c r="AHX751" i="157"/>
  <c r="AID751" i="157" s="1"/>
  <c r="AHX755" i="157"/>
  <c r="AID755" i="157" s="1"/>
  <c r="AHX754" i="157"/>
  <c r="AID754" i="157" s="1"/>
  <c r="FQ750" i="157"/>
  <c r="FW750" i="157" s="1"/>
  <c r="FQ751" i="157"/>
  <c r="FW751" i="157" s="1"/>
  <c r="FQ752" i="157"/>
  <c r="FW752" i="157" s="1"/>
  <c r="FQ755" i="157"/>
  <c r="FW755" i="157" s="1"/>
  <c r="FQ754" i="157"/>
  <c r="FW754" i="157" s="1"/>
  <c r="AOJ752" i="157"/>
  <c r="AOP752" i="157" s="1"/>
  <c r="AOJ751" i="157"/>
  <c r="AOP751" i="157" s="1"/>
  <c r="AOJ750" i="157"/>
  <c r="AOP750" i="157" s="1"/>
  <c r="AOJ754" i="157"/>
  <c r="AOP754" i="157" s="1"/>
  <c r="AOJ755" i="157"/>
  <c r="AOP755" i="157" s="1"/>
  <c r="ON752" i="157"/>
  <c r="OT752" i="157" s="1"/>
  <c r="ON751" i="157"/>
  <c r="OT751" i="157" s="1"/>
  <c r="ON750" i="157"/>
  <c r="OT750" i="157" s="1"/>
  <c r="ON754" i="157"/>
  <c r="OT754" i="157" s="1"/>
  <c r="ON755" i="157"/>
  <c r="OT755" i="157" s="1"/>
  <c r="ADW750" i="157"/>
  <c r="AEC750" i="157" s="1"/>
  <c r="ADW752" i="157"/>
  <c r="AEC752" i="157" s="1"/>
  <c r="ADW751" i="157"/>
  <c r="AEC751" i="157" s="1"/>
  <c r="ADW755" i="157"/>
  <c r="AEC755" i="157" s="1"/>
  <c r="ADW754" i="157"/>
  <c r="AEC754" i="157" s="1"/>
  <c r="AU750" i="157"/>
  <c r="BA750" i="157" s="1"/>
  <c r="AU751" i="157"/>
  <c r="BA751" i="157" s="1"/>
  <c r="AU752" i="157"/>
  <c r="BA752" i="157" s="1"/>
  <c r="AU754" i="157"/>
  <c r="BA754" i="157" s="1"/>
  <c r="AU755" i="157"/>
  <c r="BA755" i="157" s="1"/>
  <c r="AKI752" i="157"/>
  <c r="AKO752" i="157" s="1"/>
  <c r="AKI751" i="157"/>
  <c r="AKO751" i="157" s="1"/>
  <c r="AKI750" i="157"/>
  <c r="AKO750" i="157" s="1"/>
  <c r="AKI754" i="157"/>
  <c r="AKO754" i="157" s="1"/>
  <c r="AKI755" i="157"/>
  <c r="AKO755" i="157" s="1"/>
  <c r="KM750" i="157"/>
  <c r="KS750" i="157" s="1"/>
  <c r="KM752" i="157"/>
  <c r="KS752" i="157" s="1"/>
  <c r="KM751" i="157"/>
  <c r="KS751" i="157" s="1"/>
  <c r="KM754" i="157"/>
  <c r="KS754" i="157" s="1"/>
  <c r="KM755" i="157"/>
  <c r="KS755" i="157" s="1"/>
  <c r="WP750" i="157"/>
  <c r="WV750" i="157" s="1"/>
  <c r="WP752" i="157"/>
  <c r="WV752" i="157" s="1"/>
  <c r="WP751" i="157"/>
  <c r="WV751" i="157" s="1"/>
  <c r="WP755" i="157"/>
  <c r="WV755" i="157" s="1"/>
  <c r="WP754" i="157"/>
  <c r="WV754" i="157" s="1"/>
  <c r="AJN752" i="157"/>
  <c r="AJT752" i="157" s="1"/>
  <c r="AJN751" i="157"/>
  <c r="AJT751" i="157" s="1"/>
  <c r="AJN750" i="157"/>
  <c r="AJT750" i="157" s="1"/>
  <c r="AJN754" i="157"/>
  <c r="AJT754" i="157" s="1"/>
  <c r="AJN755" i="157"/>
  <c r="AJT755" i="157" s="1"/>
  <c r="JR751" i="157"/>
  <c r="JX751" i="157" s="1"/>
  <c r="JR750" i="157"/>
  <c r="JX750" i="157" s="1"/>
  <c r="JR754" i="157"/>
  <c r="JX754" i="157" s="1"/>
  <c r="JR752" i="157"/>
  <c r="JX752" i="157" s="1"/>
  <c r="JR755" i="157"/>
  <c r="JX755" i="157" s="1"/>
  <c r="ZA750" i="157"/>
  <c r="ZG750" i="157" s="1"/>
  <c r="ZA752" i="157"/>
  <c r="ZG752" i="157" s="1"/>
  <c r="ZA751" i="157"/>
  <c r="ZG751" i="157" s="1"/>
  <c r="ZA755" i="157"/>
  <c r="ZG755" i="157" s="1"/>
  <c r="ZA754" i="157"/>
  <c r="ZG754" i="157" s="1"/>
  <c r="ASK752" i="157"/>
  <c r="ASQ752" i="157" s="1"/>
  <c r="ASK750" i="157"/>
  <c r="ASQ750" i="157" s="1"/>
  <c r="ASK754" i="157"/>
  <c r="ASQ754" i="157" s="1"/>
  <c r="ASK751" i="157"/>
  <c r="ASQ751" i="157" s="1"/>
  <c r="ASK755" i="157"/>
  <c r="ASQ755" i="157" s="1"/>
  <c r="SO752" i="157"/>
  <c r="SU752" i="157" s="1"/>
  <c r="SO751" i="157"/>
  <c r="SU751" i="157" s="1"/>
  <c r="SO750" i="157"/>
  <c r="SU750" i="157" s="1"/>
  <c r="SO754" i="157"/>
  <c r="SU754" i="157" s="1"/>
  <c r="SO755" i="157"/>
  <c r="SU755" i="157" s="1"/>
  <c r="Y750" i="157"/>
  <c r="AE750" i="157" s="1"/>
  <c r="Y751" i="157"/>
  <c r="AE751" i="157" s="1"/>
  <c r="Y752" i="157"/>
  <c r="AE752" i="157" s="1"/>
  <c r="Y754" i="157"/>
  <c r="AE754" i="157" s="1"/>
  <c r="Y755" i="157"/>
  <c r="AE755" i="157" s="1"/>
  <c r="X755" i="157"/>
  <c r="AD755" i="157" s="1"/>
  <c r="X750" i="157"/>
  <c r="AD750" i="157" s="1"/>
  <c r="X751" i="157"/>
  <c r="AD751" i="157" s="1"/>
  <c r="X752" i="157"/>
  <c r="AD752" i="157" s="1"/>
  <c r="X754" i="157"/>
  <c r="AD754" i="157" s="1"/>
  <c r="Z750" i="157"/>
  <c r="AF750" i="157" s="1"/>
  <c r="Z751" i="157"/>
  <c r="AF751" i="157" s="1"/>
  <c r="Z752" i="157"/>
  <c r="AF752" i="157" s="1"/>
  <c r="Z754" i="157"/>
  <c r="AF754" i="157" s="1"/>
  <c r="Z755" i="157"/>
  <c r="AF755" i="157" s="1"/>
  <c r="ASJ738" i="157"/>
  <c r="ASP738" i="157" s="1"/>
  <c r="ASJ749" i="157"/>
  <c r="ASP749" i="157" s="1"/>
  <c r="ASJ739" i="157"/>
  <c r="ASP739" i="157" s="1"/>
  <c r="ASJ743" i="157"/>
  <c r="ASP743" i="157" s="1"/>
  <c r="ASJ742" i="157"/>
  <c r="ASP742" i="157" s="1"/>
  <c r="ASJ740" i="157"/>
  <c r="ASP740" i="157" s="1"/>
  <c r="ASJ748" i="157"/>
  <c r="ASP748" i="157" s="1"/>
  <c r="ASJ746" i="157"/>
  <c r="ASP746" i="157" s="1"/>
  <c r="ASJ744" i="157"/>
  <c r="ASP744" i="157" s="1"/>
  <c r="ASJ745" i="157"/>
  <c r="ASP745" i="157" s="1"/>
  <c r="ASJ735" i="157"/>
  <c r="ASP735" i="157" s="1"/>
  <c r="ASJ725" i="157"/>
  <c r="ASP725" i="157" s="1"/>
  <c r="ASJ734" i="157"/>
  <c r="ASP734" i="157" s="1"/>
  <c r="ASJ727" i="157"/>
  <c r="ASP727" i="157" s="1"/>
  <c r="ASJ726" i="157"/>
  <c r="ASP726" i="157" s="1"/>
  <c r="ASJ730" i="157"/>
  <c r="ASP730" i="157" s="1"/>
  <c r="ASJ729" i="157"/>
  <c r="ASP729" i="157" s="1"/>
  <c r="ASJ733" i="157"/>
  <c r="ASP733" i="157" s="1"/>
  <c r="ASJ732" i="157"/>
  <c r="ASP732" i="157" s="1"/>
  <c r="ASJ731" i="157"/>
  <c r="ASP731" i="157" s="1"/>
  <c r="ASJ722" i="157"/>
  <c r="ASP722" i="157" s="1"/>
  <c r="ASJ723" i="157"/>
  <c r="ASP723" i="157" s="1"/>
  <c r="ASJ724" i="157"/>
  <c r="ASP724" i="157" s="1"/>
  <c r="ASJ728" i="157"/>
  <c r="ASP728" i="157" s="1"/>
  <c r="SN745" i="157"/>
  <c r="ST745" i="157" s="1"/>
  <c r="SN748" i="157"/>
  <c r="ST748" i="157" s="1"/>
  <c r="SN739" i="157"/>
  <c r="ST739" i="157" s="1"/>
  <c r="SN738" i="157"/>
  <c r="ST738" i="157" s="1"/>
  <c r="SN749" i="157"/>
  <c r="ST749" i="157" s="1"/>
  <c r="SN740" i="157"/>
  <c r="ST740" i="157" s="1"/>
  <c r="SN743" i="157"/>
  <c r="ST743" i="157" s="1"/>
  <c r="SN742" i="157"/>
  <c r="ST742" i="157" s="1"/>
  <c r="SN744" i="157"/>
  <c r="ST744" i="157" s="1"/>
  <c r="SN746" i="157"/>
  <c r="ST746" i="157" s="1"/>
  <c r="SN735" i="157"/>
  <c r="ST735" i="157" s="1"/>
  <c r="SN725" i="157"/>
  <c r="ST725" i="157" s="1"/>
  <c r="SN734" i="157"/>
  <c r="ST734" i="157" s="1"/>
  <c r="SN727" i="157"/>
  <c r="ST727" i="157" s="1"/>
  <c r="SN722" i="157"/>
  <c r="ST722" i="157" s="1"/>
  <c r="SN726" i="157"/>
  <c r="ST726" i="157" s="1"/>
  <c r="SN730" i="157"/>
  <c r="ST730" i="157" s="1"/>
  <c r="SN729" i="157"/>
  <c r="ST729" i="157" s="1"/>
  <c r="SN733" i="157"/>
  <c r="ST733" i="157" s="1"/>
  <c r="SN732" i="157"/>
  <c r="ST732" i="157" s="1"/>
  <c r="SN731" i="157"/>
  <c r="ST731" i="157" s="1"/>
  <c r="SN723" i="157"/>
  <c r="ST723" i="157" s="1"/>
  <c r="SN724" i="157"/>
  <c r="ST724" i="157" s="1"/>
  <c r="SN728" i="157"/>
  <c r="ST728" i="157" s="1"/>
  <c r="AHW749" i="157"/>
  <c r="AIC749" i="157" s="1"/>
  <c r="AHW743" i="157"/>
  <c r="AIC743" i="157" s="1"/>
  <c r="AHW739" i="157"/>
  <c r="AIC739" i="157" s="1"/>
  <c r="AHW738" i="157"/>
  <c r="AIC738" i="157" s="1"/>
  <c r="AHW746" i="157"/>
  <c r="AIC746" i="157" s="1"/>
  <c r="AHW740" i="157"/>
  <c r="AIC740" i="157" s="1"/>
  <c r="AHW742" i="157"/>
  <c r="AIC742" i="157" s="1"/>
  <c r="AHW748" i="157"/>
  <c r="AIC748" i="157" s="1"/>
  <c r="AHW744" i="157"/>
  <c r="AIC744" i="157" s="1"/>
  <c r="AHW745" i="157"/>
  <c r="AIC745" i="157" s="1"/>
  <c r="AHW735" i="157"/>
  <c r="AIC735" i="157" s="1"/>
  <c r="AHW725" i="157"/>
  <c r="AIC725" i="157" s="1"/>
  <c r="AHW734" i="157"/>
  <c r="AIC734" i="157" s="1"/>
  <c r="AHW727" i="157"/>
  <c r="AIC727" i="157" s="1"/>
  <c r="AHW726" i="157"/>
  <c r="AIC726" i="157" s="1"/>
  <c r="AHW730" i="157"/>
  <c r="AIC730" i="157" s="1"/>
  <c r="AHW729" i="157"/>
  <c r="AIC729" i="157" s="1"/>
  <c r="AHW733" i="157"/>
  <c r="AIC733" i="157" s="1"/>
  <c r="AHW732" i="157"/>
  <c r="AIC732" i="157" s="1"/>
  <c r="AHW731" i="157"/>
  <c r="AIC731" i="157" s="1"/>
  <c r="AHW722" i="157"/>
  <c r="AIC722" i="157" s="1"/>
  <c r="AHW723" i="157"/>
  <c r="AIC723" i="157" s="1"/>
  <c r="AHW724" i="157"/>
  <c r="AIC724" i="157" s="1"/>
  <c r="AHW728" i="157"/>
  <c r="AIC728" i="157" s="1"/>
  <c r="FP745" i="157"/>
  <c r="FV745" i="157" s="1"/>
  <c r="FP746" i="157"/>
  <c r="FV746" i="157" s="1"/>
  <c r="FP739" i="157"/>
  <c r="FV739" i="157" s="1"/>
  <c r="FP749" i="157"/>
  <c r="FV749" i="157" s="1"/>
  <c r="FP743" i="157"/>
  <c r="FV743" i="157" s="1"/>
  <c r="FP740" i="157"/>
  <c r="FV740" i="157" s="1"/>
  <c r="FP738" i="157"/>
  <c r="FV738" i="157" s="1"/>
  <c r="FP748" i="157"/>
  <c r="FV748" i="157" s="1"/>
  <c r="FP744" i="157"/>
  <c r="FV744" i="157" s="1"/>
  <c r="FP742" i="157"/>
  <c r="FV742" i="157" s="1"/>
  <c r="FP735" i="157"/>
  <c r="FV735" i="157" s="1"/>
  <c r="FP725" i="157"/>
  <c r="FV725" i="157" s="1"/>
  <c r="FP734" i="157"/>
  <c r="FV734" i="157" s="1"/>
  <c r="FP727" i="157"/>
  <c r="FV727" i="157" s="1"/>
  <c r="FP726" i="157"/>
  <c r="FV726" i="157" s="1"/>
  <c r="FP730" i="157"/>
  <c r="FV730" i="157" s="1"/>
  <c r="FP729" i="157"/>
  <c r="FV729" i="157" s="1"/>
  <c r="FP733" i="157"/>
  <c r="FV733" i="157" s="1"/>
  <c r="FP732" i="157"/>
  <c r="FV732" i="157" s="1"/>
  <c r="FP731" i="157"/>
  <c r="FV731" i="157" s="1"/>
  <c r="FP722" i="157"/>
  <c r="FV722" i="157" s="1"/>
  <c r="FP723" i="157"/>
  <c r="FV723" i="157" s="1"/>
  <c r="FP724" i="157"/>
  <c r="FV724" i="157" s="1"/>
  <c r="FP728" i="157"/>
  <c r="FV728" i="157" s="1"/>
  <c r="AOI722" i="157"/>
  <c r="AOO722" i="157" s="1"/>
  <c r="AOI744" i="157"/>
  <c r="AOO744" i="157" s="1"/>
  <c r="AOI748" i="157"/>
  <c r="AOO748" i="157" s="1"/>
  <c r="AOI735" i="157"/>
  <c r="AOO735" i="157" s="1"/>
  <c r="AOI738" i="157"/>
  <c r="AOO738" i="157" s="1"/>
  <c r="AOI745" i="157"/>
  <c r="AOO745" i="157" s="1"/>
  <c r="AOI739" i="157"/>
  <c r="AOO739" i="157" s="1"/>
  <c r="AOI742" i="157"/>
  <c r="AOO742" i="157" s="1"/>
  <c r="AOI749" i="157"/>
  <c r="AOO749" i="157" s="1"/>
  <c r="AOI740" i="157"/>
  <c r="AOO740" i="157" s="1"/>
  <c r="AOI743" i="157"/>
  <c r="AOO743" i="157" s="1"/>
  <c r="AOI746" i="157"/>
  <c r="AOO746" i="157" s="1"/>
  <c r="AOI725" i="157"/>
  <c r="AOO725" i="157" s="1"/>
  <c r="AOI734" i="157"/>
  <c r="AOO734" i="157" s="1"/>
  <c r="AOI727" i="157"/>
  <c r="AOO727" i="157" s="1"/>
  <c r="AOI726" i="157"/>
  <c r="AOO726" i="157" s="1"/>
  <c r="AOI730" i="157"/>
  <c r="AOO730" i="157" s="1"/>
  <c r="AOI729" i="157"/>
  <c r="AOO729" i="157" s="1"/>
  <c r="AOI733" i="157"/>
  <c r="AOO733" i="157" s="1"/>
  <c r="AOI732" i="157"/>
  <c r="AOO732" i="157" s="1"/>
  <c r="AOI731" i="157"/>
  <c r="AOO731" i="157" s="1"/>
  <c r="AOI723" i="157"/>
  <c r="AOO723" i="157" s="1"/>
  <c r="AOI724" i="157"/>
  <c r="AOO724" i="157" s="1"/>
  <c r="AOI728" i="157"/>
  <c r="AOO728" i="157" s="1"/>
  <c r="OM722" i="157"/>
  <c r="OS722" i="157" s="1"/>
  <c r="OM744" i="157"/>
  <c r="OS744" i="157" s="1"/>
  <c r="OM748" i="157"/>
  <c r="OS748" i="157" s="1"/>
  <c r="OM735" i="157"/>
  <c r="OS735" i="157" s="1"/>
  <c r="OM745" i="157"/>
  <c r="OS745" i="157" s="1"/>
  <c r="OM749" i="157"/>
  <c r="OS749" i="157" s="1"/>
  <c r="OM739" i="157"/>
  <c r="OS739" i="157" s="1"/>
  <c r="OM738" i="157"/>
  <c r="OS738" i="157" s="1"/>
  <c r="OM742" i="157"/>
  <c r="OS742" i="157" s="1"/>
  <c r="OM740" i="157"/>
  <c r="OS740" i="157" s="1"/>
  <c r="OM743" i="157"/>
  <c r="OS743" i="157" s="1"/>
  <c r="OM746" i="157"/>
  <c r="OS746" i="157" s="1"/>
  <c r="OM725" i="157"/>
  <c r="OS725" i="157" s="1"/>
  <c r="OM734" i="157"/>
  <c r="OS734" i="157" s="1"/>
  <c r="OM727" i="157"/>
  <c r="OS727" i="157" s="1"/>
  <c r="OM726" i="157"/>
  <c r="OS726" i="157" s="1"/>
  <c r="OM730" i="157"/>
  <c r="OS730" i="157" s="1"/>
  <c r="OM729" i="157"/>
  <c r="OS729" i="157" s="1"/>
  <c r="OM733" i="157"/>
  <c r="OS733" i="157" s="1"/>
  <c r="OM732" i="157"/>
  <c r="OS732" i="157" s="1"/>
  <c r="OM731" i="157"/>
  <c r="OS731" i="157" s="1"/>
  <c r="OM723" i="157"/>
  <c r="OS723" i="157" s="1"/>
  <c r="OM724" i="157"/>
  <c r="OS724" i="157" s="1"/>
  <c r="OM728" i="157"/>
  <c r="OS728" i="157" s="1"/>
  <c r="ADV744" i="157"/>
  <c r="AEB744" i="157" s="1"/>
  <c r="ADV746" i="157"/>
  <c r="AEB746" i="157" s="1"/>
  <c r="ADV735" i="157"/>
  <c r="AEB735" i="157" s="1"/>
  <c r="ADV745" i="157"/>
  <c r="AEB745" i="157" s="1"/>
  <c r="ADV742" i="157"/>
  <c r="AEB742" i="157" s="1"/>
  <c r="ADV739" i="157"/>
  <c r="AEB739" i="157" s="1"/>
  <c r="ADV749" i="157"/>
  <c r="AEB749" i="157" s="1"/>
  <c r="ADV743" i="157"/>
  <c r="AEB743" i="157" s="1"/>
  <c r="ADV740" i="157"/>
  <c r="AEB740" i="157" s="1"/>
  <c r="ADV738" i="157"/>
  <c r="AEB738" i="157" s="1"/>
  <c r="ADV748" i="157"/>
  <c r="AEB748" i="157" s="1"/>
  <c r="ADV725" i="157"/>
  <c r="AEB725" i="157" s="1"/>
  <c r="ADV734" i="157"/>
  <c r="AEB734" i="157" s="1"/>
  <c r="ADV722" i="157"/>
  <c r="AEB722" i="157" s="1"/>
  <c r="ADV726" i="157"/>
  <c r="AEB726" i="157" s="1"/>
  <c r="ADV723" i="157"/>
  <c r="AEB723" i="157" s="1"/>
  <c r="ADV729" i="157"/>
  <c r="AEB729" i="157" s="1"/>
  <c r="ADV733" i="157"/>
  <c r="AEB733" i="157" s="1"/>
  <c r="ADV724" i="157"/>
  <c r="AEB724" i="157" s="1"/>
  <c r="ADV731" i="157"/>
  <c r="AEB731" i="157" s="1"/>
  <c r="ADV727" i="157"/>
  <c r="AEB727" i="157" s="1"/>
  <c r="ADV730" i="157"/>
  <c r="AEB730" i="157" s="1"/>
  <c r="ADV728" i="157"/>
  <c r="AEB728" i="157" s="1"/>
  <c r="ADV732" i="157"/>
  <c r="AEB732" i="157" s="1"/>
  <c r="AT722" i="157"/>
  <c r="AZ722" i="157" s="1"/>
  <c r="AT744" i="157"/>
  <c r="AZ744" i="157" s="1"/>
  <c r="AT742" i="157"/>
  <c r="AZ742" i="157" s="1"/>
  <c r="AT735" i="157"/>
  <c r="AZ735" i="157" s="1"/>
  <c r="AT745" i="157"/>
  <c r="AZ745" i="157" s="1"/>
  <c r="AT743" i="157"/>
  <c r="AZ743" i="157" s="1"/>
  <c r="AT739" i="157"/>
  <c r="AZ739" i="157" s="1"/>
  <c r="AT749" i="157"/>
  <c r="AZ749" i="157" s="1"/>
  <c r="AT746" i="157"/>
  <c r="AZ746" i="157" s="1"/>
  <c r="AT740" i="157"/>
  <c r="AZ740" i="157" s="1"/>
  <c r="AT738" i="157"/>
  <c r="AZ738" i="157" s="1"/>
  <c r="AT748" i="157"/>
  <c r="AZ748" i="157" s="1"/>
  <c r="AT725" i="157"/>
  <c r="AZ725" i="157" s="1"/>
  <c r="AT734" i="157"/>
  <c r="AZ734" i="157" s="1"/>
  <c r="AT726" i="157"/>
  <c r="AZ726" i="157" s="1"/>
  <c r="AT723" i="157"/>
  <c r="AZ723" i="157" s="1"/>
  <c r="AT729" i="157"/>
  <c r="AZ729" i="157" s="1"/>
  <c r="AT733" i="157"/>
  <c r="AZ733" i="157" s="1"/>
  <c r="AT724" i="157"/>
  <c r="AZ724" i="157" s="1"/>
  <c r="AT731" i="157"/>
  <c r="AZ731" i="157" s="1"/>
  <c r="AT727" i="157"/>
  <c r="AZ727" i="157" s="1"/>
  <c r="AT730" i="157"/>
  <c r="AZ730" i="157" s="1"/>
  <c r="AT728" i="157"/>
  <c r="AZ728" i="157" s="1"/>
  <c r="AT732" i="157"/>
  <c r="AZ732" i="157" s="1"/>
  <c r="ANN722" i="157"/>
  <c r="ANT722" i="157" s="1"/>
  <c r="ANN740" i="157"/>
  <c r="ANT740" i="157" s="1"/>
  <c r="ANN748" i="157"/>
  <c r="ANT748" i="157" s="1"/>
  <c r="ANN746" i="157"/>
  <c r="ANT746" i="157" s="1"/>
  <c r="ANN744" i="157"/>
  <c r="ANT744" i="157" s="1"/>
  <c r="ANN745" i="157"/>
  <c r="ANT745" i="157" s="1"/>
  <c r="ANN735" i="157"/>
  <c r="ANT735" i="157" s="1"/>
  <c r="ANN738" i="157"/>
  <c r="ANT738" i="157" s="1"/>
  <c r="ANN749" i="157"/>
  <c r="ANT749" i="157" s="1"/>
  <c r="ANN739" i="157"/>
  <c r="ANT739" i="157" s="1"/>
  <c r="ANN743" i="157"/>
  <c r="ANT743" i="157" s="1"/>
  <c r="ANN742" i="157"/>
  <c r="ANT742" i="157" s="1"/>
  <c r="ANN725" i="157"/>
  <c r="ANT725" i="157" s="1"/>
  <c r="ANN731" i="157"/>
  <c r="ANT731" i="157" s="1"/>
  <c r="ANN734" i="157"/>
  <c r="ANT734" i="157" s="1"/>
  <c r="ANN727" i="157"/>
  <c r="ANT727" i="157" s="1"/>
  <c r="ANN726" i="157"/>
  <c r="ANT726" i="157" s="1"/>
  <c r="ANN730" i="157"/>
  <c r="ANT730" i="157" s="1"/>
  <c r="ANN723" i="157"/>
  <c r="ANT723" i="157" s="1"/>
  <c r="ANN729" i="157"/>
  <c r="ANT729" i="157" s="1"/>
  <c r="ANN733" i="157"/>
  <c r="ANT733" i="157" s="1"/>
  <c r="ANN724" i="157"/>
  <c r="ANT724" i="157" s="1"/>
  <c r="ANN728" i="157"/>
  <c r="ANT728" i="157" s="1"/>
  <c r="ANN732" i="157"/>
  <c r="ANT732" i="157" s="1"/>
  <c r="NR722" i="157"/>
  <c r="NX722" i="157" s="1"/>
  <c r="NR745" i="157"/>
  <c r="NX745" i="157" s="1"/>
  <c r="NR748" i="157"/>
  <c r="NX748" i="157" s="1"/>
  <c r="NR739" i="157"/>
  <c r="NX739" i="157" s="1"/>
  <c r="NR738" i="157"/>
  <c r="NX738" i="157" s="1"/>
  <c r="NR749" i="157"/>
  <c r="NX749" i="157" s="1"/>
  <c r="NR740" i="157"/>
  <c r="NX740" i="157" s="1"/>
  <c r="NR743" i="157"/>
  <c r="NX743" i="157" s="1"/>
  <c r="NR742" i="157"/>
  <c r="NX742" i="157" s="1"/>
  <c r="NR744" i="157"/>
  <c r="NX744" i="157" s="1"/>
  <c r="NR746" i="157"/>
  <c r="NX746" i="157" s="1"/>
  <c r="NR735" i="157"/>
  <c r="NX735" i="157" s="1"/>
  <c r="NR725" i="157"/>
  <c r="NX725" i="157" s="1"/>
  <c r="NR731" i="157"/>
  <c r="NX731" i="157" s="1"/>
  <c r="NR726" i="157"/>
  <c r="NX726" i="157" s="1"/>
  <c r="NR729" i="157"/>
  <c r="NX729" i="157" s="1"/>
  <c r="NR724" i="157"/>
  <c r="NX724" i="157" s="1"/>
  <c r="NR728" i="157"/>
  <c r="NX728" i="157" s="1"/>
  <c r="NR732" i="157"/>
  <c r="NX732" i="157" s="1"/>
  <c r="NR734" i="157"/>
  <c r="NX734" i="157" s="1"/>
  <c r="NR727" i="157"/>
  <c r="NX727" i="157" s="1"/>
  <c r="NR730" i="157"/>
  <c r="NX730" i="157" s="1"/>
  <c r="NR723" i="157"/>
  <c r="NX723" i="157" s="1"/>
  <c r="NR733" i="157"/>
  <c r="NX733" i="157" s="1"/>
  <c r="ADA745" i="157"/>
  <c r="ADG745" i="157" s="1"/>
  <c r="ADA746" i="157"/>
  <c r="ADG746" i="157" s="1"/>
  <c r="ADA739" i="157"/>
  <c r="ADG739" i="157" s="1"/>
  <c r="ADA749" i="157"/>
  <c r="ADG749" i="157" s="1"/>
  <c r="ADA743" i="157"/>
  <c r="ADG743" i="157" s="1"/>
  <c r="ADA740" i="157"/>
  <c r="ADG740" i="157" s="1"/>
  <c r="ADA738" i="157"/>
  <c r="ADG738" i="157" s="1"/>
  <c r="ADA748" i="157"/>
  <c r="ADG748" i="157" s="1"/>
  <c r="ADA744" i="157"/>
  <c r="ADG744" i="157" s="1"/>
  <c r="ADA742" i="157"/>
  <c r="ADG742" i="157" s="1"/>
  <c r="ADA735" i="157"/>
  <c r="ADG735" i="157" s="1"/>
  <c r="ADA725" i="157"/>
  <c r="ADG725" i="157" s="1"/>
  <c r="ADA731" i="157"/>
  <c r="ADG731" i="157" s="1"/>
  <c r="ADA722" i="157"/>
  <c r="ADG722" i="157" s="1"/>
  <c r="ADA724" i="157"/>
  <c r="ADG724" i="157" s="1"/>
  <c r="ADA728" i="157"/>
  <c r="ADG728" i="157" s="1"/>
  <c r="ADA732" i="157"/>
  <c r="ADG732" i="157" s="1"/>
  <c r="ADA734" i="157"/>
  <c r="ADG734" i="157" s="1"/>
  <c r="ADA727" i="157"/>
  <c r="ADG727" i="157" s="1"/>
  <c r="ADA726" i="157"/>
  <c r="ADG726" i="157" s="1"/>
  <c r="ADA730" i="157"/>
  <c r="ADG730" i="157" s="1"/>
  <c r="ADA723" i="157"/>
  <c r="ADG723" i="157" s="1"/>
  <c r="ADA729" i="157"/>
  <c r="ADG729" i="157" s="1"/>
  <c r="ADA733" i="157"/>
  <c r="ADG733" i="157" s="1"/>
  <c r="APY722" i="157"/>
  <c r="AQE722" i="157" s="1"/>
  <c r="APY739" i="157"/>
  <c r="AQE739" i="157" s="1"/>
  <c r="APY742" i="157"/>
  <c r="AQE742" i="157" s="1"/>
  <c r="APY749" i="157"/>
  <c r="AQE749" i="157" s="1"/>
  <c r="APY740" i="157"/>
  <c r="AQE740" i="157" s="1"/>
  <c r="APY743" i="157"/>
  <c r="AQE743" i="157" s="1"/>
  <c r="APY746" i="157"/>
  <c r="AQE746" i="157" s="1"/>
  <c r="APY744" i="157"/>
  <c r="AQE744" i="157" s="1"/>
  <c r="APY748" i="157"/>
  <c r="AQE748" i="157" s="1"/>
  <c r="APY735" i="157"/>
  <c r="AQE735" i="157" s="1"/>
  <c r="APY738" i="157"/>
  <c r="AQE738" i="157" s="1"/>
  <c r="APY745" i="157"/>
  <c r="AQE745" i="157" s="1"/>
  <c r="APY734" i="157"/>
  <c r="AQE734" i="157" s="1"/>
  <c r="APY727" i="157"/>
  <c r="AQE727" i="157" s="1"/>
  <c r="APY730" i="157"/>
  <c r="AQE730" i="157" s="1"/>
  <c r="APY723" i="157"/>
  <c r="AQE723" i="157" s="1"/>
  <c r="APY733" i="157"/>
  <c r="AQE733" i="157" s="1"/>
  <c r="APY725" i="157"/>
  <c r="AQE725" i="157" s="1"/>
  <c r="APY731" i="157"/>
  <c r="AQE731" i="157" s="1"/>
  <c r="APY726" i="157"/>
  <c r="AQE726" i="157" s="1"/>
  <c r="APY729" i="157"/>
  <c r="AQE729" i="157" s="1"/>
  <c r="APY724" i="157"/>
  <c r="AQE724" i="157" s="1"/>
  <c r="APY728" i="157"/>
  <c r="AQE728" i="157" s="1"/>
  <c r="APY732" i="157"/>
  <c r="AQE732" i="157" s="1"/>
  <c r="QC722" i="157"/>
  <c r="QI722" i="157" s="1"/>
  <c r="QC739" i="157"/>
  <c r="QI739" i="157" s="1"/>
  <c r="QC738" i="157"/>
  <c r="QI738" i="157" s="1"/>
  <c r="QC742" i="157"/>
  <c r="QI742" i="157" s="1"/>
  <c r="QC740" i="157"/>
  <c r="QI740" i="157" s="1"/>
  <c r="QC743" i="157"/>
  <c r="QI743" i="157" s="1"/>
  <c r="QC746" i="157"/>
  <c r="QI746" i="157" s="1"/>
  <c r="QC744" i="157"/>
  <c r="QI744" i="157" s="1"/>
  <c r="QC748" i="157"/>
  <c r="QI748" i="157" s="1"/>
  <c r="QC735" i="157"/>
  <c r="QI735" i="157" s="1"/>
  <c r="QC745" i="157"/>
  <c r="QI745" i="157" s="1"/>
  <c r="QC749" i="157"/>
  <c r="QI749" i="157" s="1"/>
  <c r="QC725" i="157"/>
  <c r="QI725" i="157" s="1"/>
  <c r="QC734" i="157"/>
  <c r="QI734" i="157" s="1"/>
  <c r="QC723" i="157"/>
  <c r="QI723" i="157" s="1"/>
  <c r="QC733" i="157"/>
  <c r="QI733" i="157" s="1"/>
  <c r="QC724" i="157"/>
  <c r="QI724" i="157" s="1"/>
  <c r="QC731" i="157"/>
  <c r="QI731" i="157" s="1"/>
  <c r="QC727" i="157"/>
  <c r="QI727" i="157" s="1"/>
  <c r="QC726" i="157"/>
  <c r="QI726" i="157" s="1"/>
  <c r="QC730" i="157"/>
  <c r="QI730" i="157" s="1"/>
  <c r="QC729" i="157"/>
  <c r="QI729" i="157" s="1"/>
  <c r="QC728" i="157"/>
  <c r="QI728" i="157" s="1"/>
  <c r="QC732" i="157"/>
  <c r="QI732" i="157" s="1"/>
  <c r="AFL722" i="157"/>
  <c r="AFR722" i="157" s="1"/>
  <c r="AFL739" i="157"/>
  <c r="AFR739" i="157" s="1"/>
  <c r="AFL738" i="157"/>
  <c r="AFR738" i="157" s="1"/>
  <c r="AFL746" i="157"/>
  <c r="AFR746" i="157" s="1"/>
  <c r="AFL740" i="157"/>
  <c r="AFR740" i="157" s="1"/>
  <c r="AFL745" i="157"/>
  <c r="AFR745" i="157" s="1"/>
  <c r="AFL748" i="157"/>
  <c r="AFR748" i="157" s="1"/>
  <c r="AFL744" i="157"/>
  <c r="AFR744" i="157" s="1"/>
  <c r="AFL742" i="157"/>
  <c r="AFR742" i="157" s="1"/>
  <c r="AFL735" i="157"/>
  <c r="AFR735" i="157" s="1"/>
  <c r="AFL749" i="157"/>
  <c r="AFR749" i="157" s="1"/>
  <c r="AFL743" i="157"/>
  <c r="AFR743" i="157" s="1"/>
  <c r="AFL725" i="157"/>
  <c r="AFR725" i="157" s="1"/>
  <c r="AFL734" i="157"/>
  <c r="AFR734" i="157" s="1"/>
  <c r="AFL723" i="157"/>
  <c r="AFR723" i="157" s="1"/>
  <c r="AFL733" i="157"/>
  <c r="AFR733" i="157" s="1"/>
  <c r="AFL724" i="157"/>
  <c r="AFR724" i="157" s="1"/>
  <c r="AFL731" i="157"/>
  <c r="AFR731" i="157" s="1"/>
  <c r="AFL727" i="157"/>
  <c r="AFR727" i="157" s="1"/>
  <c r="AFL726" i="157"/>
  <c r="AFR726" i="157" s="1"/>
  <c r="AFL730" i="157"/>
  <c r="AFR730" i="157" s="1"/>
  <c r="AFL729" i="157"/>
  <c r="AFR729" i="157" s="1"/>
  <c r="AFL728" i="157"/>
  <c r="AFR728" i="157" s="1"/>
  <c r="AFL732" i="157"/>
  <c r="AFR732" i="157" s="1"/>
  <c r="CJ722" i="157"/>
  <c r="CP722" i="157" s="1"/>
  <c r="CJ739" i="157"/>
  <c r="CP739" i="157" s="1"/>
  <c r="CJ749" i="157"/>
  <c r="CP749" i="157" s="1"/>
  <c r="CJ746" i="157"/>
  <c r="CP746" i="157" s="1"/>
  <c r="CJ740" i="157"/>
  <c r="CP740" i="157" s="1"/>
  <c r="CJ738" i="157"/>
  <c r="CP738" i="157" s="1"/>
  <c r="CJ748" i="157"/>
  <c r="CP748" i="157" s="1"/>
  <c r="CJ744" i="157"/>
  <c r="CP744" i="157" s="1"/>
  <c r="CJ742" i="157"/>
  <c r="CP742" i="157" s="1"/>
  <c r="CJ735" i="157"/>
  <c r="CP735" i="157" s="1"/>
  <c r="CJ745" i="157"/>
  <c r="CP745" i="157" s="1"/>
  <c r="CJ743" i="157"/>
  <c r="CP743" i="157" s="1"/>
  <c r="CJ725" i="157"/>
  <c r="CP725" i="157" s="1"/>
  <c r="CJ734" i="157"/>
  <c r="CP734" i="157" s="1"/>
  <c r="CJ723" i="157"/>
  <c r="CP723" i="157" s="1"/>
  <c r="CJ733" i="157"/>
  <c r="CP733" i="157" s="1"/>
  <c r="CJ724" i="157"/>
  <c r="CP724" i="157" s="1"/>
  <c r="CJ731" i="157"/>
  <c r="CP731" i="157" s="1"/>
  <c r="CJ727" i="157"/>
  <c r="CP727" i="157" s="1"/>
  <c r="CJ726" i="157"/>
  <c r="CP726" i="157" s="1"/>
  <c r="CJ730" i="157"/>
  <c r="CP730" i="157" s="1"/>
  <c r="CJ729" i="157"/>
  <c r="CP729" i="157" s="1"/>
  <c r="CJ728" i="157"/>
  <c r="CP728" i="157" s="1"/>
  <c r="CJ732" i="157"/>
  <c r="CP732" i="157" s="1"/>
  <c r="AEP748" i="157"/>
  <c r="AEV748" i="157" s="1"/>
  <c r="AEP744" i="157"/>
  <c r="AEV744" i="157" s="1"/>
  <c r="AEP738" i="157"/>
  <c r="AEV738" i="157" s="1"/>
  <c r="AEP745" i="157"/>
  <c r="AEV745" i="157" s="1"/>
  <c r="AEP739" i="157"/>
  <c r="AEV739" i="157" s="1"/>
  <c r="AEP743" i="157"/>
  <c r="AEV743" i="157" s="1"/>
  <c r="AEP740" i="157"/>
  <c r="AEV740" i="157" s="1"/>
  <c r="AEP735" i="157"/>
  <c r="AEV735" i="157" s="1"/>
  <c r="AEP746" i="157"/>
  <c r="AEV746" i="157" s="1"/>
  <c r="AEP742" i="157"/>
  <c r="AEV742" i="157" s="1"/>
  <c r="AEP749" i="157"/>
  <c r="AEV749" i="157" s="1"/>
  <c r="AEP729" i="157"/>
  <c r="AEV729" i="157" s="1"/>
  <c r="AEP733" i="157"/>
  <c r="AEV733" i="157" s="1"/>
  <c r="AEP724" i="157"/>
  <c r="AEV724" i="157" s="1"/>
  <c r="AEP732" i="157"/>
  <c r="AEV732" i="157" s="1"/>
  <c r="AEP734" i="157"/>
  <c r="AEV734" i="157" s="1"/>
  <c r="AEP731" i="157"/>
  <c r="AEV731" i="157" s="1"/>
  <c r="AEP726" i="157"/>
  <c r="AEV726" i="157" s="1"/>
  <c r="AEP723" i="157"/>
  <c r="AEV723" i="157" s="1"/>
  <c r="AEP728" i="157"/>
  <c r="AEV728" i="157" s="1"/>
  <c r="AEP725" i="157"/>
  <c r="AEV725" i="157" s="1"/>
  <c r="AEP727" i="157"/>
  <c r="AEV727" i="157" s="1"/>
  <c r="AEP722" i="157"/>
  <c r="AEV722" i="157" s="1"/>
  <c r="AEP730" i="157"/>
  <c r="AEV730" i="157" s="1"/>
  <c r="BN742" i="157"/>
  <c r="BT742" i="157" s="1"/>
  <c r="BN744" i="157"/>
  <c r="BT744" i="157" s="1"/>
  <c r="BN738" i="157"/>
  <c r="BT738" i="157" s="1"/>
  <c r="BN748" i="157"/>
  <c r="BT748" i="157" s="1"/>
  <c r="BN739" i="157"/>
  <c r="BT739" i="157" s="1"/>
  <c r="BN743" i="157"/>
  <c r="BT743" i="157" s="1"/>
  <c r="BN745" i="157"/>
  <c r="BT745" i="157" s="1"/>
  <c r="BN735" i="157"/>
  <c r="BT735" i="157" s="1"/>
  <c r="BN746" i="157"/>
  <c r="BT746" i="157" s="1"/>
  <c r="BN740" i="157"/>
  <c r="BT740" i="157" s="1"/>
  <c r="BN749" i="157"/>
  <c r="BT749" i="157" s="1"/>
  <c r="BN733" i="157"/>
  <c r="BT733" i="157" s="1"/>
  <c r="BN732" i="157"/>
  <c r="BT732" i="157" s="1"/>
  <c r="BN725" i="157"/>
  <c r="BT725" i="157" s="1"/>
  <c r="BN734" i="157"/>
  <c r="BT734" i="157" s="1"/>
  <c r="BN727" i="157"/>
  <c r="BT727" i="157" s="1"/>
  <c r="BN731" i="157"/>
  <c r="BT731" i="157" s="1"/>
  <c r="BN722" i="157"/>
  <c r="BT722" i="157" s="1"/>
  <c r="BN726" i="157"/>
  <c r="BT726" i="157" s="1"/>
  <c r="BN730" i="157"/>
  <c r="BT730" i="157" s="1"/>
  <c r="BN723" i="157"/>
  <c r="BT723" i="157" s="1"/>
  <c r="BN729" i="157"/>
  <c r="BT729" i="157" s="1"/>
  <c r="BN724" i="157"/>
  <c r="BT724" i="157" s="1"/>
  <c r="BN728" i="157"/>
  <c r="BT728" i="157" s="1"/>
  <c r="ALB722" i="157"/>
  <c r="ALH722" i="157" s="1"/>
  <c r="ALB749" i="157"/>
  <c r="ALH749" i="157" s="1"/>
  <c r="ALB739" i="157"/>
  <c r="ALH739" i="157" s="1"/>
  <c r="ALB738" i="157"/>
  <c r="ALH738" i="157" s="1"/>
  <c r="ALB745" i="157"/>
  <c r="ALH745" i="157" s="1"/>
  <c r="ALB748" i="157"/>
  <c r="ALH748" i="157" s="1"/>
  <c r="ALB746" i="157"/>
  <c r="ALH746" i="157" s="1"/>
  <c r="ALB743" i="157"/>
  <c r="ALH743" i="157" s="1"/>
  <c r="ALB735" i="157"/>
  <c r="ALH735" i="157" s="1"/>
  <c r="ALB742" i="157"/>
  <c r="ALH742" i="157" s="1"/>
  <c r="ALB740" i="157"/>
  <c r="ALH740" i="157" s="1"/>
  <c r="ALB744" i="157"/>
  <c r="ALH744" i="157" s="1"/>
  <c r="ALB733" i="157"/>
  <c r="ALH733" i="157" s="1"/>
  <c r="ALB728" i="157"/>
  <c r="ALH728" i="157" s="1"/>
  <c r="ALB732" i="157"/>
  <c r="ALH732" i="157" s="1"/>
  <c r="ALB725" i="157"/>
  <c r="ALH725" i="157" s="1"/>
  <c r="ALB727" i="157"/>
  <c r="ALH727" i="157" s="1"/>
  <c r="ALB731" i="157"/>
  <c r="ALH731" i="157" s="1"/>
  <c r="ALB726" i="157"/>
  <c r="ALH726" i="157" s="1"/>
  <c r="ALB730" i="157"/>
  <c r="ALH730" i="157" s="1"/>
  <c r="ALB723" i="157"/>
  <c r="ALH723" i="157" s="1"/>
  <c r="ALB729" i="157"/>
  <c r="ALH729" i="157" s="1"/>
  <c r="ALB724" i="157"/>
  <c r="ALH724" i="157" s="1"/>
  <c r="ALB734" i="157"/>
  <c r="ALH734" i="157" s="1"/>
  <c r="LF740" i="157"/>
  <c r="LL740" i="157" s="1"/>
  <c r="LF739" i="157"/>
  <c r="LL739" i="157" s="1"/>
  <c r="LF738" i="157"/>
  <c r="LL738" i="157" s="1"/>
  <c r="LF746" i="157"/>
  <c r="LL746" i="157" s="1"/>
  <c r="LF748" i="157"/>
  <c r="LL748" i="157" s="1"/>
  <c r="LF749" i="157"/>
  <c r="LL749" i="157" s="1"/>
  <c r="LF745" i="157"/>
  <c r="LL745" i="157" s="1"/>
  <c r="LF735" i="157"/>
  <c r="LL735" i="157" s="1"/>
  <c r="LF742" i="157"/>
  <c r="LL742" i="157" s="1"/>
  <c r="LF743" i="157"/>
  <c r="LL743" i="157" s="1"/>
  <c r="LF744" i="157"/>
  <c r="LL744" i="157" s="1"/>
  <c r="LF729" i="157"/>
  <c r="LL729" i="157" s="1"/>
  <c r="LF733" i="157"/>
  <c r="LL733" i="157" s="1"/>
  <c r="LF724" i="157"/>
  <c r="LL724" i="157" s="1"/>
  <c r="LF728" i="157"/>
  <c r="LL728" i="157" s="1"/>
  <c r="LF732" i="157"/>
  <c r="LL732" i="157" s="1"/>
  <c r="LF731" i="157"/>
  <c r="LL731" i="157" s="1"/>
  <c r="LF722" i="157"/>
  <c r="LL722" i="157" s="1"/>
  <c r="LF726" i="157"/>
  <c r="LL726" i="157" s="1"/>
  <c r="LF723" i="157"/>
  <c r="LL723" i="157" s="1"/>
  <c r="LF725" i="157"/>
  <c r="LL725" i="157" s="1"/>
  <c r="LF734" i="157"/>
  <c r="LL734" i="157" s="1"/>
  <c r="LF727" i="157"/>
  <c r="LL727" i="157" s="1"/>
  <c r="LF730" i="157"/>
  <c r="LL730" i="157" s="1"/>
  <c r="AAO722" i="157"/>
  <c r="AAU722" i="157" s="1"/>
  <c r="AAO746" i="157"/>
  <c r="AAU746" i="157" s="1"/>
  <c r="AAO744" i="157"/>
  <c r="AAU744" i="157" s="1"/>
  <c r="AAO738" i="157"/>
  <c r="AAU738" i="157" s="1"/>
  <c r="AAO748" i="157"/>
  <c r="AAU748" i="157" s="1"/>
  <c r="AAO739" i="157"/>
  <c r="AAU739" i="157" s="1"/>
  <c r="AAO743" i="157"/>
  <c r="AAU743" i="157" s="1"/>
  <c r="AAO745" i="157"/>
  <c r="AAU745" i="157" s="1"/>
  <c r="AAO735" i="157"/>
  <c r="AAU735" i="157" s="1"/>
  <c r="AAO742" i="157"/>
  <c r="AAU742" i="157" s="1"/>
  <c r="AAO740" i="157"/>
  <c r="AAU740" i="157" s="1"/>
  <c r="AAO749" i="157"/>
  <c r="AAU749" i="157" s="1"/>
  <c r="AAO729" i="157"/>
  <c r="AAU729" i="157" s="1"/>
  <c r="AAO733" i="157"/>
  <c r="AAU733" i="157" s="1"/>
  <c r="AAO724" i="157"/>
  <c r="AAU724" i="157" s="1"/>
  <c r="AAO728" i="157"/>
  <c r="AAU728" i="157" s="1"/>
  <c r="AAO732" i="157"/>
  <c r="AAU732" i="157" s="1"/>
  <c r="AAO731" i="157"/>
  <c r="AAU731" i="157" s="1"/>
  <c r="AAO726" i="157"/>
  <c r="AAU726" i="157" s="1"/>
  <c r="AAO723" i="157"/>
  <c r="AAU723" i="157" s="1"/>
  <c r="AAO725" i="157"/>
  <c r="AAU725" i="157" s="1"/>
  <c r="AAO734" i="157"/>
  <c r="AAU734" i="157" s="1"/>
  <c r="AAO727" i="157"/>
  <c r="AAU727" i="157" s="1"/>
  <c r="AAO730" i="157"/>
  <c r="AAU730" i="157" s="1"/>
  <c r="ATY722" i="157"/>
  <c r="AUE722" i="157" s="1"/>
  <c r="ATY749" i="157"/>
  <c r="AUE749" i="157" s="1"/>
  <c r="ATY739" i="157"/>
  <c r="AUE739" i="157" s="1"/>
  <c r="ATY738" i="157"/>
  <c r="AUE738" i="157" s="1"/>
  <c r="ATY745" i="157"/>
  <c r="AUE745" i="157" s="1"/>
  <c r="ATY748" i="157"/>
  <c r="AUE748" i="157" s="1"/>
  <c r="ATY746" i="157"/>
  <c r="AUE746" i="157" s="1"/>
  <c r="ATY743" i="157"/>
  <c r="AUE743" i="157" s="1"/>
  <c r="ATY735" i="157"/>
  <c r="AUE735" i="157" s="1"/>
  <c r="ATY742" i="157"/>
  <c r="AUE742" i="157" s="1"/>
  <c r="ATY740" i="157"/>
  <c r="AUE740" i="157" s="1"/>
  <c r="ATY744" i="157"/>
  <c r="AUE744" i="157" s="1"/>
  <c r="ATY733" i="157"/>
  <c r="AUE733" i="157" s="1"/>
  <c r="ATY732" i="157"/>
  <c r="AUE732" i="157" s="1"/>
  <c r="ATY725" i="157"/>
  <c r="AUE725" i="157" s="1"/>
  <c r="ATY734" i="157"/>
  <c r="AUE734" i="157" s="1"/>
  <c r="ATY727" i="157"/>
  <c r="AUE727" i="157" s="1"/>
  <c r="ATY731" i="157"/>
  <c r="AUE731" i="157" s="1"/>
  <c r="ATY726" i="157"/>
  <c r="AUE726" i="157" s="1"/>
  <c r="ATY730" i="157"/>
  <c r="AUE730" i="157" s="1"/>
  <c r="ATY723" i="157"/>
  <c r="AUE723" i="157" s="1"/>
  <c r="ATY729" i="157"/>
  <c r="AUE729" i="157" s="1"/>
  <c r="ATY724" i="157"/>
  <c r="AUE724" i="157" s="1"/>
  <c r="ATY728" i="157"/>
  <c r="AUE728" i="157" s="1"/>
  <c r="UC722" i="157"/>
  <c r="UI722" i="157" s="1"/>
  <c r="UC740" i="157"/>
  <c r="UI740" i="157" s="1"/>
  <c r="UC739" i="157"/>
  <c r="UI739" i="157" s="1"/>
  <c r="UC742" i="157"/>
  <c r="UI742" i="157" s="1"/>
  <c r="UC743" i="157"/>
  <c r="UI743" i="157" s="1"/>
  <c r="UC744" i="157"/>
  <c r="UI744" i="157" s="1"/>
  <c r="UC749" i="157"/>
  <c r="UI749" i="157" s="1"/>
  <c r="UC745" i="157"/>
  <c r="UI745" i="157" s="1"/>
  <c r="UC735" i="157"/>
  <c r="UI735" i="157" s="1"/>
  <c r="UC746" i="157"/>
  <c r="UI746" i="157" s="1"/>
  <c r="UC748" i="157"/>
  <c r="UI748" i="157" s="1"/>
  <c r="UC738" i="157"/>
  <c r="UI738" i="157" s="1"/>
  <c r="UC733" i="157"/>
  <c r="UI733" i="157" s="1"/>
  <c r="UC732" i="157"/>
  <c r="UI732" i="157" s="1"/>
  <c r="UC725" i="157"/>
  <c r="UI725" i="157" s="1"/>
  <c r="UC734" i="157"/>
  <c r="UI734" i="157" s="1"/>
  <c r="UC727" i="157"/>
  <c r="UI727" i="157" s="1"/>
  <c r="UC731" i="157"/>
  <c r="UI731" i="157" s="1"/>
  <c r="UC730" i="157"/>
  <c r="UI730" i="157" s="1"/>
  <c r="UC723" i="157"/>
  <c r="UI723" i="157" s="1"/>
  <c r="UC729" i="157"/>
  <c r="UI729" i="157" s="1"/>
  <c r="UC724" i="157"/>
  <c r="UI724" i="157" s="1"/>
  <c r="UC728" i="157"/>
  <c r="UI728" i="157" s="1"/>
  <c r="UC726" i="157"/>
  <c r="UI726" i="157" s="1"/>
  <c r="HE722" i="157"/>
  <c r="HK722" i="157" s="1"/>
  <c r="HE740" i="157"/>
  <c r="HK740" i="157" s="1"/>
  <c r="HE739" i="157"/>
  <c r="HK739" i="157" s="1"/>
  <c r="HE742" i="157"/>
  <c r="HK742" i="157" s="1"/>
  <c r="HE743" i="157"/>
  <c r="HK743" i="157" s="1"/>
  <c r="HE744" i="157"/>
  <c r="HK744" i="157" s="1"/>
  <c r="HE746" i="157"/>
  <c r="HK746" i="157" s="1"/>
  <c r="HE745" i="157"/>
  <c r="HK745" i="157" s="1"/>
  <c r="HE735" i="157"/>
  <c r="HK735" i="157" s="1"/>
  <c r="HE749" i="157"/>
  <c r="HK749" i="157" s="1"/>
  <c r="HE748" i="157"/>
  <c r="HK748" i="157" s="1"/>
  <c r="HE738" i="157"/>
  <c r="HK738" i="157" s="1"/>
  <c r="HE733" i="157"/>
  <c r="HK733" i="157" s="1"/>
  <c r="HE732" i="157"/>
  <c r="HK732" i="157" s="1"/>
  <c r="HE725" i="157"/>
  <c r="HK725" i="157" s="1"/>
  <c r="HE734" i="157"/>
  <c r="HK734" i="157" s="1"/>
  <c r="HE727" i="157"/>
  <c r="HK727" i="157" s="1"/>
  <c r="HE731" i="157"/>
  <c r="HK731" i="157" s="1"/>
  <c r="HE726" i="157"/>
  <c r="HK726" i="157" s="1"/>
  <c r="HE730" i="157"/>
  <c r="HK730" i="157" s="1"/>
  <c r="HE723" i="157"/>
  <c r="HK723" i="157" s="1"/>
  <c r="HE729" i="157"/>
  <c r="HK729" i="157" s="1"/>
  <c r="HE724" i="157"/>
  <c r="HK724" i="157" s="1"/>
  <c r="HE728" i="157"/>
  <c r="HK728" i="157" s="1"/>
  <c r="ZT748" i="157"/>
  <c r="ZZ748" i="157" s="1"/>
  <c r="ZT745" i="157"/>
  <c r="ZZ745" i="157" s="1"/>
  <c r="ZT735" i="157"/>
  <c r="ZZ735" i="157" s="1"/>
  <c r="ZT743" i="157"/>
  <c r="ZZ743" i="157" s="1"/>
  <c r="ZT740" i="157"/>
  <c r="ZZ740" i="157" s="1"/>
  <c r="ZT749" i="157"/>
  <c r="ZZ749" i="157" s="1"/>
  <c r="ZT746" i="157"/>
  <c r="ZZ746" i="157" s="1"/>
  <c r="ZT744" i="157"/>
  <c r="ZZ744" i="157" s="1"/>
  <c r="ZT738" i="157"/>
  <c r="ZZ738" i="157" s="1"/>
  <c r="ZT742" i="157"/>
  <c r="ZZ742" i="157" s="1"/>
  <c r="ZT739" i="157"/>
  <c r="ZZ739" i="157" s="1"/>
  <c r="ZT729" i="157"/>
  <c r="ZZ729" i="157" s="1"/>
  <c r="ZT733" i="157"/>
  <c r="ZZ733" i="157" s="1"/>
  <c r="ZT724" i="157"/>
  <c r="ZZ724" i="157" s="1"/>
  <c r="ZT732" i="157"/>
  <c r="ZZ732" i="157" s="1"/>
  <c r="ZT734" i="157"/>
  <c r="ZZ734" i="157" s="1"/>
  <c r="ZT731" i="157"/>
  <c r="ZZ731" i="157" s="1"/>
  <c r="ZT722" i="157"/>
  <c r="ZZ722" i="157" s="1"/>
  <c r="ZT726" i="157"/>
  <c r="ZZ726" i="157" s="1"/>
  <c r="ZT723" i="157"/>
  <c r="ZZ723" i="157" s="1"/>
  <c r="ZT728" i="157"/>
  <c r="ZZ728" i="157" s="1"/>
  <c r="ZT725" i="157"/>
  <c r="ZZ725" i="157" s="1"/>
  <c r="ZT727" i="157"/>
  <c r="ZZ727" i="157" s="1"/>
  <c r="ZT730" i="157"/>
  <c r="ZZ730" i="157" s="1"/>
  <c r="ATD749" i="157"/>
  <c r="ATJ749" i="157" s="1"/>
  <c r="ATD739" i="157"/>
  <c r="ATJ739" i="157" s="1"/>
  <c r="ATD738" i="157"/>
  <c r="ATJ738" i="157" s="1"/>
  <c r="ATD745" i="157"/>
  <c r="ATJ745" i="157" s="1"/>
  <c r="ATD748" i="157"/>
  <c r="ATJ748" i="157" s="1"/>
  <c r="ATD746" i="157"/>
  <c r="ATJ746" i="157" s="1"/>
  <c r="ATD743" i="157"/>
  <c r="ATJ743" i="157" s="1"/>
  <c r="ATD735" i="157"/>
  <c r="ATJ735" i="157" s="1"/>
  <c r="ATD742" i="157"/>
  <c r="ATJ742" i="157" s="1"/>
  <c r="ATD740" i="157"/>
  <c r="ATJ740" i="157" s="1"/>
  <c r="ATD744" i="157"/>
  <c r="ATJ744" i="157" s="1"/>
  <c r="ATD729" i="157"/>
  <c r="ATJ729" i="157" s="1"/>
  <c r="ATD733" i="157"/>
  <c r="ATJ733" i="157" s="1"/>
  <c r="ATD724" i="157"/>
  <c r="ATJ724" i="157" s="1"/>
  <c r="ATD734" i="157"/>
  <c r="ATJ734" i="157" s="1"/>
  <c r="ATD731" i="157"/>
  <c r="ATJ731" i="157" s="1"/>
  <c r="ATD723" i="157"/>
  <c r="ATJ723" i="157" s="1"/>
  <c r="ATD728" i="157"/>
  <c r="ATJ728" i="157" s="1"/>
  <c r="ATD732" i="157"/>
  <c r="ATJ732" i="157" s="1"/>
  <c r="ATD725" i="157"/>
  <c r="ATJ725" i="157" s="1"/>
  <c r="ATD727" i="157"/>
  <c r="ATJ727" i="157" s="1"/>
  <c r="ATD722" i="157"/>
  <c r="ATJ722" i="157" s="1"/>
  <c r="ATD726" i="157"/>
  <c r="ATJ726" i="157" s="1"/>
  <c r="ATD730" i="157"/>
  <c r="ATJ730" i="157" s="1"/>
  <c r="TH740" i="157"/>
  <c r="TN740" i="157" s="1"/>
  <c r="TH739" i="157"/>
  <c r="TN739" i="157" s="1"/>
  <c r="TH738" i="157"/>
  <c r="TN738" i="157" s="1"/>
  <c r="TH746" i="157"/>
  <c r="TN746" i="157" s="1"/>
  <c r="TH748" i="157"/>
  <c r="TN748" i="157" s="1"/>
  <c r="TH749" i="157"/>
  <c r="TN749" i="157" s="1"/>
  <c r="TH745" i="157"/>
  <c r="TN745" i="157" s="1"/>
  <c r="TH735" i="157"/>
  <c r="TN735" i="157" s="1"/>
  <c r="TH742" i="157"/>
  <c r="TN742" i="157" s="1"/>
  <c r="TH743" i="157"/>
  <c r="TN743" i="157" s="1"/>
  <c r="TH744" i="157"/>
  <c r="TN744" i="157" s="1"/>
  <c r="TH733" i="157"/>
  <c r="TN733" i="157" s="1"/>
  <c r="TH728" i="157"/>
  <c r="TN728" i="157" s="1"/>
  <c r="TH732" i="157"/>
  <c r="TN732" i="157" s="1"/>
  <c r="TH725" i="157"/>
  <c r="TN725" i="157" s="1"/>
  <c r="TH727" i="157"/>
  <c r="TN727" i="157" s="1"/>
  <c r="TH731" i="157"/>
  <c r="TN731" i="157" s="1"/>
  <c r="TH722" i="157"/>
  <c r="TN722" i="157" s="1"/>
  <c r="TH726" i="157"/>
  <c r="TN726" i="157" s="1"/>
  <c r="TH730" i="157"/>
  <c r="TN730" i="157" s="1"/>
  <c r="TH723" i="157"/>
  <c r="TN723" i="157" s="1"/>
  <c r="TH729" i="157"/>
  <c r="TN729" i="157" s="1"/>
  <c r="TH724" i="157"/>
  <c r="TN724" i="157" s="1"/>
  <c r="TH734" i="157"/>
  <c r="TN734" i="157" s="1"/>
  <c r="AIQ748" i="157"/>
  <c r="AIW748" i="157" s="1"/>
  <c r="AIQ744" i="157"/>
  <c r="AIW744" i="157" s="1"/>
  <c r="AIQ738" i="157"/>
  <c r="AIW738" i="157" s="1"/>
  <c r="AIQ745" i="157"/>
  <c r="AIW745" i="157" s="1"/>
  <c r="AIQ739" i="157"/>
  <c r="AIW739" i="157" s="1"/>
  <c r="AIQ743" i="157"/>
  <c r="AIW743" i="157" s="1"/>
  <c r="AIQ740" i="157"/>
  <c r="AIW740" i="157" s="1"/>
  <c r="AIQ735" i="157"/>
  <c r="AIW735" i="157" s="1"/>
  <c r="AIQ746" i="157"/>
  <c r="AIW746" i="157" s="1"/>
  <c r="AIQ742" i="157"/>
  <c r="AIW742" i="157" s="1"/>
  <c r="AIQ749" i="157"/>
  <c r="AIW749" i="157" s="1"/>
  <c r="AIQ733" i="157"/>
  <c r="AIW733" i="157" s="1"/>
  <c r="AIQ728" i="157"/>
  <c r="AIW728" i="157" s="1"/>
  <c r="AIQ732" i="157"/>
  <c r="AIW732" i="157" s="1"/>
  <c r="AIQ725" i="157"/>
  <c r="AIW725" i="157" s="1"/>
  <c r="AIQ727" i="157"/>
  <c r="AIW727" i="157" s="1"/>
  <c r="AIQ731" i="157"/>
  <c r="AIW731" i="157" s="1"/>
  <c r="AIQ722" i="157"/>
  <c r="AIW722" i="157" s="1"/>
  <c r="AIQ726" i="157"/>
  <c r="AIW726" i="157" s="1"/>
  <c r="AIQ730" i="157"/>
  <c r="AIW730" i="157" s="1"/>
  <c r="AIQ723" i="157"/>
  <c r="AIW723" i="157" s="1"/>
  <c r="AIQ729" i="157"/>
  <c r="AIW729" i="157" s="1"/>
  <c r="AIQ724" i="157"/>
  <c r="AIW724" i="157" s="1"/>
  <c r="AIQ734" i="157"/>
  <c r="AIW734" i="157" s="1"/>
  <c r="GJ746" i="157"/>
  <c r="GP746" i="157" s="1"/>
  <c r="GJ744" i="157"/>
  <c r="GP744" i="157" s="1"/>
  <c r="GJ743" i="157"/>
  <c r="GP743" i="157" s="1"/>
  <c r="GJ740" i="157"/>
  <c r="GP740" i="157" s="1"/>
  <c r="GJ749" i="157"/>
  <c r="GP749" i="157" s="1"/>
  <c r="GJ748" i="157"/>
  <c r="GP748" i="157" s="1"/>
  <c r="GJ745" i="157"/>
  <c r="GP745" i="157" s="1"/>
  <c r="GJ735" i="157"/>
  <c r="GP735" i="157" s="1"/>
  <c r="GJ742" i="157"/>
  <c r="GP742" i="157" s="1"/>
  <c r="GJ739" i="157"/>
  <c r="GP739" i="157" s="1"/>
  <c r="GJ738" i="157"/>
  <c r="GP738" i="157" s="1"/>
  <c r="GJ733" i="157"/>
  <c r="GP733" i="157" s="1"/>
  <c r="GJ728" i="157"/>
  <c r="GP728" i="157" s="1"/>
  <c r="GJ732" i="157"/>
  <c r="GP732" i="157" s="1"/>
  <c r="GJ725" i="157"/>
  <c r="GP725" i="157" s="1"/>
  <c r="GJ727" i="157"/>
  <c r="GP727" i="157" s="1"/>
  <c r="GJ731" i="157"/>
  <c r="GP731" i="157" s="1"/>
  <c r="GJ726" i="157"/>
  <c r="GP726" i="157" s="1"/>
  <c r="GJ730" i="157"/>
  <c r="GP730" i="157" s="1"/>
  <c r="GJ723" i="157"/>
  <c r="GP723" i="157" s="1"/>
  <c r="GJ729" i="157"/>
  <c r="GP729" i="157" s="1"/>
  <c r="GJ724" i="157"/>
  <c r="GP724" i="157" s="1"/>
  <c r="GJ734" i="157"/>
  <c r="GP734" i="157" s="1"/>
  <c r="GJ722" i="157"/>
  <c r="GP722" i="157" s="1"/>
  <c r="APC722" i="157"/>
  <c r="API722" i="157" s="1"/>
  <c r="APC749" i="157"/>
  <c r="API749" i="157" s="1"/>
  <c r="APC739" i="157"/>
  <c r="API739" i="157" s="1"/>
  <c r="APC738" i="157"/>
  <c r="API738" i="157" s="1"/>
  <c r="APC745" i="157"/>
  <c r="API745" i="157" s="1"/>
  <c r="APC748" i="157"/>
  <c r="API748" i="157" s="1"/>
  <c r="APC746" i="157"/>
  <c r="API746" i="157" s="1"/>
  <c r="APC743" i="157"/>
  <c r="API743" i="157" s="1"/>
  <c r="APC735" i="157"/>
  <c r="API735" i="157" s="1"/>
  <c r="APC742" i="157"/>
  <c r="API742" i="157" s="1"/>
  <c r="APC740" i="157"/>
  <c r="API740" i="157" s="1"/>
  <c r="APC744" i="157"/>
  <c r="API744" i="157" s="1"/>
  <c r="APC733" i="157"/>
  <c r="API733" i="157" s="1"/>
  <c r="APC728" i="157"/>
  <c r="API728" i="157" s="1"/>
  <c r="APC732" i="157"/>
  <c r="API732" i="157" s="1"/>
  <c r="APC725" i="157"/>
  <c r="API725" i="157" s="1"/>
  <c r="APC727" i="157"/>
  <c r="API727" i="157" s="1"/>
  <c r="APC731" i="157"/>
  <c r="API731" i="157" s="1"/>
  <c r="APC726" i="157"/>
  <c r="API726" i="157" s="1"/>
  <c r="APC730" i="157"/>
  <c r="API730" i="157" s="1"/>
  <c r="APC723" i="157"/>
  <c r="API723" i="157" s="1"/>
  <c r="APC729" i="157"/>
  <c r="API729" i="157" s="1"/>
  <c r="APC724" i="157"/>
  <c r="API724" i="157" s="1"/>
  <c r="APC734" i="157"/>
  <c r="API734" i="157" s="1"/>
  <c r="PG722" i="157"/>
  <c r="PM722" i="157" s="1"/>
  <c r="PG740" i="157"/>
  <c r="PM740" i="157" s="1"/>
  <c r="PG739" i="157"/>
  <c r="PM739" i="157" s="1"/>
  <c r="PG742" i="157"/>
  <c r="PM742" i="157" s="1"/>
  <c r="PG743" i="157"/>
  <c r="PM743" i="157" s="1"/>
  <c r="PG744" i="157"/>
  <c r="PM744" i="157" s="1"/>
  <c r="PG749" i="157"/>
  <c r="PM749" i="157" s="1"/>
  <c r="PG745" i="157"/>
  <c r="PM745" i="157" s="1"/>
  <c r="PG735" i="157"/>
  <c r="PM735" i="157" s="1"/>
  <c r="PG746" i="157"/>
  <c r="PM746" i="157" s="1"/>
  <c r="PG748" i="157"/>
  <c r="PM748" i="157" s="1"/>
  <c r="PG738" i="157"/>
  <c r="PM738" i="157" s="1"/>
  <c r="PG733" i="157"/>
  <c r="PM733" i="157" s="1"/>
  <c r="PG728" i="157"/>
  <c r="PM728" i="157" s="1"/>
  <c r="PG732" i="157"/>
  <c r="PM732" i="157" s="1"/>
  <c r="PG725" i="157"/>
  <c r="PM725" i="157" s="1"/>
  <c r="PG727" i="157"/>
  <c r="PM727" i="157" s="1"/>
  <c r="PG731" i="157"/>
  <c r="PM731" i="157" s="1"/>
  <c r="PG726" i="157"/>
  <c r="PM726" i="157" s="1"/>
  <c r="PG730" i="157"/>
  <c r="PM730" i="157" s="1"/>
  <c r="PG723" i="157"/>
  <c r="PM723" i="157" s="1"/>
  <c r="PG729" i="157"/>
  <c r="PM729" i="157" s="1"/>
  <c r="PG724" i="157"/>
  <c r="PM724" i="157" s="1"/>
  <c r="PG734" i="157"/>
  <c r="PM734" i="157" s="1"/>
  <c r="AER745" i="157"/>
  <c r="AEX745" i="157" s="1"/>
  <c r="AER744" i="157"/>
  <c r="AEX744" i="157" s="1"/>
  <c r="AER743" i="157"/>
  <c r="AEX743" i="157" s="1"/>
  <c r="AER742" i="157"/>
  <c r="AEX742" i="157" s="1"/>
  <c r="AER749" i="157"/>
  <c r="AEX749" i="157" s="1"/>
  <c r="AER746" i="157"/>
  <c r="AEX746" i="157" s="1"/>
  <c r="AER739" i="157"/>
  <c r="AEX739" i="157" s="1"/>
  <c r="AER735" i="157"/>
  <c r="AEX735" i="157" s="1"/>
  <c r="AER748" i="157"/>
  <c r="AEX748" i="157" s="1"/>
  <c r="AER740" i="157"/>
  <c r="AEX740" i="157" s="1"/>
  <c r="AER738" i="157"/>
  <c r="AEX738" i="157" s="1"/>
  <c r="AER733" i="157"/>
  <c r="AEX733" i="157" s="1"/>
  <c r="AER734" i="157"/>
  <c r="AEX734" i="157" s="1"/>
  <c r="AER732" i="157"/>
  <c r="AEX732" i="157" s="1"/>
  <c r="AER726" i="157"/>
  <c r="AEX726" i="157" s="1"/>
  <c r="AER730" i="157"/>
  <c r="AEX730" i="157" s="1"/>
  <c r="AER723" i="157"/>
  <c r="AEX723" i="157" s="1"/>
  <c r="AER729" i="157"/>
  <c r="AEX729" i="157" s="1"/>
  <c r="AER727" i="157"/>
  <c r="AEX727" i="157" s="1"/>
  <c r="AER724" i="157"/>
  <c r="AEX724" i="157" s="1"/>
  <c r="AER728" i="157"/>
  <c r="AEX728" i="157" s="1"/>
  <c r="AER725" i="157"/>
  <c r="AEX725" i="157" s="1"/>
  <c r="AER731" i="157"/>
  <c r="AEX731" i="157" s="1"/>
  <c r="AER722" i="157"/>
  <c r="AEX722" i="157" s="1"/>
  <c r="BP722" i="157"/>
  <c r="BV722" i="157" s="1"/>
  <c r="BP743" i="157"/>
  <c r="BV743" i="157" s="1"/>
  <c r="BP739" i="157"/>
  <c r="BV739" i="157" s="1"/>
  <c r="BP749" i="157"/>
  <c r="BV749" i="157" s="1"/>
  <c r="BP746" i="157"/>
  <c r="BV746" i="157" s="1"/>
  <c r="BP740" i="157"/>
  <c r="BV740" i="157" s="1"/>
  <c r="BP735" i="157"/>
  <c r="BV735" i="157" s="1"/>
  <c r="BP748" i="157"/>
  <c r="BV748" i="157" s="1"/>
  <c r="BP744" i="157"/>
  <c r="BV744" i="157" s="1"/>
  <c r="BP738" i="157"/>
  <c r="BV738" i="157" s="1"/>
  <c r="BP742" i="157"/>
  <c r="BV742" i="157" s="1"/>
  <c r="BP745" i="157"/>
  <c r="BV745" i="157" s="1"/>
  <c r="BP723" i="157"/>
  <c r="BV723" i="157" s="1"/>
  <c r="BP733" i="157"/>
  <c r="BV733" i="157" s="1"/>
  <c r="BP734" i="157"/>
  <c r="BV734" i="157" s="1"/>
  <c r="BP724" i="157"/>
  <c r="BV724" i="157" s="1"/>
  <c r="BP728" i="157"/>
  <c r="BV728" i="157" s="1"/>
  <c r="BP731" i="157"/>
  <c r="BV731" i="157" s="1"/>
  <c r="BP729" i="157"/>
  <c r="BV729" i="157" s="1"/>
  <c r="BP727" i="157"/>
  <c r="BV727" i="157" s="1"/>
  <c r="BP732" i="157"/>
  <c r="BV732" i="157" s="1"/>
  <c r="BP725" i="157"/>
  <c r="BV725" i="157" s="1"/>
  <c r="BP726" i="157"/>
  <c r="BV726" i="157" s="1"/>
  <c r="BP730" i="157"/>
  <c r="BV730" i="157" s="1"/>
  <c r="ALD722" i="157"/>
  <c r="ALJ722" i="157" s="1"/>
  <c r="ALD749" i="157"/>
  <c r="ALJ749" i="157" s="1"/>
  <c r="ALD740" i="157"/>
  <c r="ALJ740" i="157" s="1"/>
  <c r="ALD742" i="157"/>
  <c r="ALJ742" i="157" s="1"/>
  <c r="ALD743" i="157"/>
  <c r="ALJ743" i="157" s="1"/>
  <c r="ALD744" i="157"/>
  <c r="ALJ744" i="157" s="1"/>
  <c r="ALD746" i="157"/>
  <c r="ALJ746" i="157" s="1"/>
  <c r="ALD748" i="157"/>
  <c r="ALJ748" i="157" s="1"/>
  <c r="ALD735" i="157"/>
  <c r="ALJ735" i="157" s="1"/>
  <c r="ALD745" i="157"/>
  <c r="ALJ745" i="157" s="1"/>
  <c r="ALD739" i="157"/>
  <c r="ALJ739" i="157" s="1"/>
  <c r="ALD738" i="157"/>
  <c r="ALJ738" i="157" s="1"/>
  <c r="ALD734" i="157"/>
  <c r="ALJ734" i="157" s="1"/>
  <c r="ALD724" i="157"/>
  <c r="ALJ724" i="157" s="1"/>
  <c r="ALD728" i="157"/>
  <c r="ALJ728" i="157" s="1"/>
  <c r="ALD731" i="157"/>
  <c r="ALJ731" i="157" s="1"/>
  <c r="ALD723" i="157"/>
  <c r="ALJ723" i="157" s="1"/>
  <c r="ALD729" i="157"/>
  <c r="ALJ729" i="157" s="1"/>
  <c r="ALD733" i="157"/>
  <c r="ALJ733" i="157" s="1"/>
  <c r="ALD727" i="157"/>
  <c r="ALJ727" i="157" s="1"/>
  <c r="ALD732" i="157"/>
  <c r="ALJ732" i="157" s="1"/>
  <c r="ALD725" i="157"/>
  <c r="ALJ725" i="157" s="1"/>
  <c r="ALD726" i="157"/>
  <c r="ALJ726" i="157" s="1"/>
  <c r="ALD730" i="157"/>
  <c r="ALJ730" i="157" s="1"/>
  <c r="LH742" i="157"/>
  <c r="LN742" i="157" s="1"/>
  <c r="LH748" i="157"/>
  <c r="LN748" i="157" s="1"/>
  <c r="LH745" i="157"/>
  <c r="LN745" i="157" s="1"/>
  <c r="LH749" i="157"/>
  <c r="LN749" i="157" s="1"/>
  <c r="LH739" i="157"/>
  <c r="LN739" i="157" s="1"/>
  <c r="LH735" i="157"/>
  <c r="LN735" i="157" s="1"/>
  <c r="LH743" i="157"/>
  <c r="LN743" i="157" s="1"/>
  <c r="LH740" i="157"/>
  <c r="LN740" i="157" s="1"/>
  <c r="LH738" i="157"/>
  <c r="LN738" i="157" s="1"/>
  <c r="LH746" i="157"/>
  <c r="LN746" i="157" s="1"/>
  <c r="LH744" i="157"/>
  <c r="LN744" i="157" s="1"/>
  <c r="LH727" i="157"/>
  <c r="LN727" i="157" s="1"/>
  <c r="LH734" i="157"/>
  <c r="LN734" i="157" s="1"/>
  <c r="LH724" i="157"/>
  <c r="LN724" i="157" s="1"/>
  <c r="LH728" i="157"/>
  <c r="LN728" i="157" s="1"/>
  <c r="LH723" i="157"/>
  <c r="LN723" i="157" s="1"/>
  <c r="LH729" i="157"/>
  <c r="LN729" i="157" s="1"/>
  <c r="LH733" i="157"/>
  <c r="LN733" i="157" s="1"/>
  <c r="LH732" i="157"/>
  <c r="LN732" i="157" s="1"/>
  <c r="LH725" i="157"/>
  <c r="LN725" i="157" s="1"/>
  <c r="LH731" i="157"/>
  <c r="LN731" i="157" s="1"/>
  <c r="LH722" i="157"/>
  <c r="LN722" i="157" s="1"/>
  <c r="LH726" i="157"/>
  <c r="LN726" i="157" s="1"/>
  <c r="LH730" i="157"/>
  <c r="LN730" i="157" s="1"/>
  <c r="AAQ722" i="157"/>
  <c r="AAW722" i="157" s="1"/>
  <c r="AAQ746" i="157"/>
  <c r="AAW746" i="157" s="1"/>
  <c r="AAQ745" i="157"/>
  <c r="AAW745" i="157" s="1"/>
  <c r="AAQ743" i="157"/>
  <c r="AAW743" i="157" s="1"/>
  <c r="AAQ739" i="157"/>
  <c r="AAW739" i="157" s="1"/>
  <c r="AAQ749" i="157"/>
  <c r="AAW749" i="157" s="1"/>
  <c r="AAQ748" i="157"/>
  <c r="AAW748" i="157" s="1"/>
  <c r="AAQ740" i="157"/>
  <c r="AAW740" i="157" s="1"/>
  <c r="AAQ735" i="157"/>
  <c r="AAW735" i="157" s="1"/>
  <c r="AAQ742" i="157"/>
  <c r="AAW742" i="157" s="1"/>
  <c r="AAQ744" i="157"/>
  <c r="AAW744" i="157" s="1"/>
  <c r="AAQ738" i="157"/>
  <c r="AAW738" i="157" s="1"/>
  <c r="AAQ732" i="157"/>
  <c r="AAW732" i="157" s="1"/>
  <c r="AAQ726" i="157"/>
  <c r="AAW726" i="157" s="1"/>
  <c r="AAQ730" i="157"/>
  <c r="AAW730" i="157" s="1"/>
  <c r="AAQ723" i="157"/>
  <c r="AAW723" i="157" s="1"/>
  <c r="AAQ729" i="157"/>
  <c r="AAW729" i="157" s="1"/>
  <c r="AAQ733" i="157"/>
  <c r="AAW733" i="157" s="1"/>
  <c r="AAQ727" i="157"/>
  <c r="AAW727" i="157" s="1"/>
  <c r="AAQ734" i="157"/>
  <c r="AAW734" i="157" s="1"/>
  <c r="AAQ724" i="157"/>
  <c r="AAW724" i="157" s="1"/>
  <c r="AAQ728" i="157"/>
  <c r="AAW728" i="157" s="1"/>
  <c r="AAQ725" i="157"/>
  <c r="AAW725" i="157" s="1"/>
  <c r="AAQ731" i="157"/>
  <c r="AAW731" i="157" s="1"/>
  <c r="AUA722" i="157"/>
  <c r="AUG722" i="157" s="1"/>
  <c r="AUA749" i="157"/>
  <c r="AUG749" i="157" s="1"/>
  <c r="AUA740" i="157"/>
  <c r="AUG740" i="157" s="1"/>
  <c r="AUA742" i="157"/>
  <c r="AUG742" i="157" s="1"/>
  <c r="AUA743" i="157"/>
  <c r="AUG743" i="157" s="1"/>
  <c r="AUA744" i="157"/>
  <c r="AUG744" i="157" s="1"/>
  <c r="AUA746" i="157"/>
  <c r="AUG746" i="157" s="1"/>
  <c r="AUA748" i="157"/>
  <c r="AUG748" i="157" s="1"/>
  <c r="AUA735" i="157"/>
  <c r="AUG735" i="157" s="1"/>
  <c r="AUA745" i="157"/>
  <c r="AUG745" i="157" s="1"/>
  <c r="AUA739" i="157"/>
  <c r="AUG739" i="157" s="1"/>
  <c r="AUA738" i="157"/>
  <c r="AUG738" i="157" s="1"/>
  <c r="AUA732" i="157"/>
  <c r="AUG732" i="157" s="1"/>
  <c r="AUA726" i="157"/>
  <c r="AUG726" i="157" s="1"/>
  <c r="AUA730" i="157"/>
  <c r="AUG730" i="157" s="1"/>
  <c r="AUA723" i="157"/>
  <c r="AUG723" i="157" s="1"/>
  <c r="AUA729" i="157"/>
  <c r="AUG729" i="157" s="1"/>
  <c r="AUA733" i="157"/>
  <c r="AUG733" i="157" s="1"/>
  <c r="AUA727" i="157"/>
  <c r="AUG727" i="157" s="1"/>
  <c r="AUA734" i="157"/>
  <c r="AUG734" i="157" s="1"/>
  <c r="AUA724" i="157"/>
  <c r="AUG724" i="157" s="1"/>
  <c r="AUA728" i="157"/>
  <c r="AUG728" i="157" s="1"/>
  <c r="AUA725" i="157"/>
  <c r="AUG725" i="157" s="1"/>
  <c r="AUA731" i="157"/>
  <c r="AUG731" i="157" s="1"/>
  <c r="UE722" i="157"/>
  <c r="UK722" i="157" s="1"/>
  <c r="UE742" i="157"/>
  <c r="UK742" i="157" s="1"/>
  <c r="UE748" i="157"/>
  <c r="UK748" i="157" s="1"/>
  <c r="UE745" i="157"/>
  <c r="UK745" i="157" s="1"/>
  <c r="UE749" i="157"/>
  <c r="UK749" i="157" s="1"/>
  <c r="UE739" i="157"/>
  <c r="UK739" i="157" s="1"/>
  <c r="UE735" i="157"/>
  <c r="UK735" i="157" s="1"/>
  <c r="UE743" i="157"/>
  <c r="UK743" i="157" s="1"/>
  <c r="UE740" i="157"/>
  <c r="UK740" i="157" s="1"/>
  <c r="UE738" i="157"/>
  <c r="UK738" i="157" s="1"/>
  <c r="UE746" i="157"/>
  <c r="UK746" i="157" s="1"/>
  <c r="UE744" i="157"/>
  <c r="UK744" i="157" s="1"/>
  <c r="UE732" i="157"/>
  <c r="UK732" i="157" s="1"/>
  <c r="UE726" i="157"/>
  <c r="UK726" i="157" s="1"/>
  <c r="UE730" i="157"/>
  <c r="UK730" i="157" s="1"/>
  <c r="UE723" i="157"/>
  <c r="UK723" i="157" s="1"/>
  <c r="UE729" i="157"/>
  <c r="UK729" i="157" s="1"/>
  <c r="UE733" i="157"/>
  <c r="UK733" i="157" s="1"/>
  <c r="UE727" i="157"/>
  <c r="UK727" i="157" s="1"/>
  <c r="UE734" i="157"/>
  <c r="UK734" i="157" s="1"/>
  <c r="UE724" i="157"/>
  <c r="UK724" i="157" s="1"/>
  <c r="UE728" i="157"/>
  <c r="UK728" i="157" s="1"/>
  <c r="UE725" i="157"/>
  <c r="UK725" i="157" s="1"/>
  <c r="UE731" i="157"/>
  <c r="UK731" i="157" s="1"/>
  <c r="HG742" i="157"/>
  <c r="HM742" i="157" s="1"/>
  <c r="HG748" i="157"/>
  <c r="HM748" i="157" s="1"/>
  <c r="HG745" i="157"/>
  <c r="HM745" i="157" s="1"/>
  <c r="HG746" i="157"/>
  <c r="HM746" i="157" s="1"/>
  <c r="HG739" i="157"/>
  <c r="HM739" i="157" s="1"/>
  <c r="HG735" i="157"/>
  <c r="HM735" i="157" s="1"/>
  <c r="HG749" i="157"/>
  <c r="HM749" i="157" s="1"/>
  <c r="HG740" i="157"/>
  <c r="HM740" i="157" s="1"/>
  <c r="HG738" i="157"/>
  <c r="HM738" i="157" s="1"/>
  <c r="HG743" i="157"/>
  <c r="HM743" i="157" s="1"/>
  <c r="HG744" i="157"/>
  <c r="HM744" i="157" s="1"/>
  <c r="HG723" i="157"/>
  <c r="HM723" i="157" s="1"/>
  <c r="HG729" i="157"/>
  <c r="HM729" i="157" s="1"/>
  <c r="HG732" i="157"/>
  <c r="HM732" i="157" s="1"/>
  <c r="HG725" i="157"/>
  <c r="HM725" i="157" s="1"/>
  <c r="HG731" i="157"/>
  <c r="HM731" i="157" s="1"/>
  <c r="HG726" i="157"/>
  <c r="HM726" i="157" s="1"/>
  <c r="HG730" i="157"/>
  <c r="HM730" i="157" s="1"/>
  <c r="HG733" i="157"/>
  <c r="HM733" i="157" s="1"/>
  <c r="HG727" i="157"/>
  <c r="HM727" i="157" s="1"/>
  <c r="HG734" i="157"/>
  <c r="HM734" i="157" s="1"/>
  <c r="HG724" i="157"/>
  <c r="HM724" i="157" s="1"/>
  <c r="HG728" i="157"/>
  <c r="HM728" i="157" s="1"/>
  <c r="HG722" i="157"/>
  <c r="HM722" i="157" s="1"/>
  <c r="ZV748" i="157"/>
  <c r="AAB748" i="157" s="1"/>
  <c r="ZV740" i="157"/>
  <c r="AAB740" i="157" s="1"/>
  <c r="ZV735" i="157"/>
  <c r="AAB735" i="157" s="1"/>
  <c r="ZV742" i="157"/>
  <c r="AAB742" i="157" s="1"/>
  <c r="ZV744" i="157"/>
  <c r="AAB744" i="157" s="1"/>
  <c r="ZV738" i="157"/>
  <c r="AAB738" i="157" s="1"/>
  <c r="ZV746" i="157"/>
  <c r="AAB746" i="157" s="1"/>
  <c r="ZV745" i="157"/>
  <c r="AAB745" i="157" s="1"/>
  <c r="ZV743" i="157"/>
  <c r="AAB743" i="157" s="1"/>
  <c r="ZV739" i="157"/>
  <c r="AAB739" i="157" s="1"/>
  <c r="ZV749" i="157"/>
  <c r="AAB749" i="157" s="1"/>
  <c r="ZV723" i="157"/>
  <c r="AAB723" i="157" s="1"/>
  <c r="ZV729" i="157"/>
  <c r="AAB729" i="157" s="1"/>
  <c r="ZV734" i="157"/>
  <c r="AAB734" i="157" s="1"/>
  <c r="ZV731" i="157"/>
  <c r="AAB731" i="157" s="1"/>
  <c r="ZV733" i="157"/>
  <c r="AAB733" i="157" s="1"/>
  <c r="ZV727" i="157"/>
  <c r="AAB727" i="157" s="1"/>
  <c r="ZV724" i="157"/>
  <c r="AAB724" i="157" s="1"/>
  <c r="ZV728" i="157"/>
  <c r="AAB728" i="157" s="1"/>
  <c r="ZV732" i="157"/>
  <c r="AAB732" i="157" s="1"/>
  <c r="ZV725" i="157"/>
  <c r="AAB725" i="157" s="1"/>
  <c r="ZV722" i="157"/>
  <c r="AAB722" i="157" s="1"/>
  <c r="ZV726" i="157"/>
  <c r="AAB726" i="157" s="1"/>
  <c r="ZV730" i="157"/>
  <c r="AAB730" i="157" s="1"/>
  <c r="ATF722" i="157"/>
  <c r="ATL722" i="157" s="1"/>
  <c r="ATF742" i="157"/>
  <c r="ATL742" i="157" s="1"/>
  <c r="ATF743" i="157"/>
  <c r="ATL743" i="157" s="1"/>
  <c r="ATF744" i="157"/>
  <c r="ATL744" i="157" s="1"/>
  <c r="ATF746" i="157"/>
  <c r="ATL746" i="157" s="1"/>
  <c r="ATF748" i="157"/>
  <c r="ATL748" i="157" s="1"/>
  <c r="ATF735" i="157"/>
  <c r="ATL735" i="157" s="1"/>
  <c r="ATF745" i="157"/>
  <c r="ATL745" i="157" s="1"/>
  <c r="ATF739" i="157"/>
  <c r="ATL739" i="157" s="1"/>
  <c r="ATF738" i="157"/>
  <c r="ATL738" i="157" s="1"/>
  <c r="ATF749" i="157"/>
  <c r="ATL749" i="157" s="1"/>
  <c r="ATF740" i="157"/>
  <c r="ATL740" i="157" s="1"/>
  <c r="ATF733" i="157"/>
  <c r="ATL733" i="157" s="1"/>
  <c r="ATF727" i="157"/>
  <c r="ATL727" i="157" s="1"/>
  <c r="ATF723" i="157"/>
  <c r="ATL723" i="157" s="1"/>
  <c r="ATF729" i="157"/>
  <c r="ATL729" i="157" s="1"/>
  <c r="ATF734" i="157"/>
  <c r="ATL734" i="157" s="1"/>
  <c r="ATF724" i="157"/>
  <c r="ATL724" i="157" s="1"/>
  <c r="ATF728" i="157"/>
  <c r="ATL728" i="157" s="1"/>
  <c r="ATF732" i="157"/>
  <c r="ATL732" i="157" s="1"/>
  <c r="ATF725" i="157"/>
  <c r="ATL725" i="157" s="1"/>
  <c r="ATF731" i="157"/>
  <c r="ATL731" i="157" s="1"/>
  <c r="ATF726" i="157"/>
  <c r="ATL726" i="157" s="1"/>
  <c r="ATF730" i="157"/>
  <c r="ATL730" i="157" s="1"/>
  <c r="TJ722" i="157"/>
  <c r="TP722" i="157" s="1"/>
  <c r="TJ746" i="157"/>
  <c r="TP746" i="157" s="1"/>
  <c r="TJ744" i="157"/>
  <c r="TP744" i="157" s="1"/>
  <c r="TJ742" i="157"/>
  <c r="TP742" i="157" s="1"/>
  <c r="TJ748" i="157"/>
  <c r="TP748" i="157" s="1"/>
  <c r="TJ745" i="157"/>
  <c r="TP745" i="157" s="1"/>
  <c r="TJ749" i="157"/>
  <c r="TP749" i="157" s="1"/>
  <c r="TJ739" i="157"/>
  <c r="TP739" i="157" s="1"/>
  <c r="TJ735" i="157"/>
  <c r="TP735" i="157" s="1"/>
  <c r="TJ743" i="157"/>
  <c r="TP743" i="157" s="1"/>
  <c r="TJ740" i="157"/>
  <c r="TP740" i="157" s="1"/>
  <c r="TJ738" i="157"/>
  <c r="TP738" i="157" s="1"/>
  <c r="TJ723" i="157"/>
  <c r="TP723" i="157" s="1"/>
  <c r="TJ733" i="157"/>
  <c r="TP733" i="157" s="1"/>
  <c r="TJ734" i="157"/>
  <c r="TP734" i="157" s="1"/>
  <c r="TJ724" i="157"/>
  <c r="TP724" i="157" s="1"/>
  <c r="TJ728" i="157"/>
  <c r="TP728" i="157" s="1"/>
  <c r="TJ732" i="157"/>
  <c r="TP732" i="157" s="1"/>
  <c r="TJ725" i="157"/>
  <c r="TP725" i="157" s="1"/>
  <c r="TJ731" i="157"/>
  <c r="TP731" i="157" s="1"/>
  <c r="TJ726" i="157"/>
  <c r="TP726" i="157" s="1"/>
  <c r="TJ730" i="157"/>
  <c r="TP730" i="157" s="1"/>
  <c r="TJ729" i="157"/>
  <c r="TP729" i="157" s="1"/>
  <c r="TJ727" i="157"/>
  <c r="TP727" i="157" s="1"/>
  <c r="AIS743" i="157"/>
  <c r="AIY743" i="157" s="1"/>
  <c r="AIS742" i="157"/>
  <c r="AIY742" i="157" s="1"/>
  <c r="AIS749" i="157"/>
  <c r="AIY749" i="157" s="1"/>
  <c r="AIS746" i="157"/>
  <c r="AIY746" i="157" s="1"/>
  <c r="AIS739" i="157"/>
  <c r="AIY739" i="157" s="1"/>
  <c r="AIS735" i="157"/>
  <c r="AIY735" i="157" s="1"/>
  <c r="AIS748" i="157"/>
  <c r="AIY748" i="157" s="1"/>
  <c r="AIS740" i="157"/>
  <c r="AIY740" i="157" s="1"/>
  <c r="AIS738" i="157"/>
  <c r="AIY738" i="157" s="1"/>
  <c r="AIS745" i="157"/>
  <c r="AIY745" i="157" s="1"/>
  <c r="AIS744" i="157"/>
  <c r="AIY744" i="157" s="1"/>
  <c r="AIS729" i="157"/>
  <c r="AIY729" i="157" s="1"/>
  <c r="AIS733" i="157"/>
  <c r="AIY733" i="157" s="1"/>
  <c r="AIS727" i="157"/>
  <c r="AIY727" i="157" s="1"/>
  <c r="AIS724" i="157"/>
  <c r="AIY724" i="157" s="1"/>
  <c r="AIS728" i="157"/>
  <c r="AIY728" i="157" s="1"/>
  <c r="AIS732" i="157"/>
  <c r="AIY732" i="157" s="1"/>
  <c r="AIS722" i="157"/>
  <c r="AIY722" i="157" s="1"/>
  <c r="AIS726" i="157"/>
  <c r="AIY726" i="157" s="1"/>
  <c r="AIS730" i="157"/>
  <c r="AIY730" i="157" s="1"/>
  <c r="AIS723" i="157"/>
  <c r="AIY723" i="157" s="1"/>
  <c r="AIS734" i="157"/>
  <c r="AIY734" i="157" s="1"/>
  <c r="AIS725" i="157"/>
  <c r="AIY725" i="157" s="1"/>
  <c r="AIS731" i="157"/>
  <c r="AIY731" i="157" s="1"/>
  <c r="GL743" i="157"/>
  <c r="GR743" i="157" s="1"/>
  <c r="GL739" i="157"/>
  <c r="GR739" i="157" s="1"/>
  <c r="GL749" i="157"/>
  <c r="GR749" i="157" s="1"/>
  <c r="GL748" i="157"/>
  <c r="GR748" i="157" s="1"/>
  <c r="GL740" i="157"/>
  <c r="GR740" i="157" s="1"/>
  <c r="GL735" i="157"/>
  <c r="GR735" i="157" s="1"/>
  <c r="GL742" i="157"/>
  <c r="GR742" i="157" s="1"/>
  <c r="GL744" i="157"/>
  <c r="GR744" i="157" s="1"/>
  <c r="GL738" i="157"/>
  <c r="GR738" i="157" s="1"/>
  <c r="GL746" i="157"/>
  <c r="GR746" i="157" s="1"/>
  <c r="GL745" i="157"/>
  <c r="GR745" i="157" s="1"/>
  <c r="GL733" i="157"/>
  <c r="GR733" i="157" s="1"/>
  <c r="GL727" i="157"/>
  <c r="GR727" i="157" s="1"/>
  <c r="GL734" i="157"/>
  <c r="GR734" i="157" s="1"/>
  <c r="GL724" i="157"/>
  <c r="GR724" i="157" s="1"/>
  <c r="GL728" i="157"/>
  <c r="GR728" i="157" s="1"/>
  <c r="GL732" i="157"/>
  <c r="GR732" i="157" s="1"/>
  <c r="GL725" i="157"/>
  <c r="GR725" i="157" s="1"/>
  <c r="GL722" i="157"/>
  <c r="GR722" i="157" s="1"/>
  <c r="GL726" i="157"/>
  <c r="GR726" i="157" s="1"/>
  <c r="GL730" i="157"/>
  <c r="GR730" i="157" s="1"/>
  <c r="GL723" i="157"/>
  <c r="GR723" i="157" s="1"/>
  <c r="GL729" i="157"/>
  <c r="GR729" i="157" s="1"/>
  <c r="GL731" i="157"/>
  <c r="GR731" i="157" s="1"/>
  <c r="APE722" i="157"/>
  <c r="APK722" i="157" s="1"/>
  <c r="APE742" i="157"/>
  <c r="APK742" i="157" s="1"/>
  <c r="APE743" i="157"/>
  <c r="APK743" i="157" s="1"/>
  <c r="APE744" i="157"/>
  <c r="APK744" i="157" s="1"/>
  <c r="APE746" i="157"/>
  <c r="APK746" i="157" s="1"/>
  <c r="APE748" i="157"/>
  <c r="APK748" i="157" s="1"/>
  <c r="APE735" i="157"/>
  <c r="APK735" i="157" s="1"/>
  <c r="APE745" i="157"/>
  <c r="APK745" i="157" s="1"/>
  <c r="APE739" i="157"/>
  <c r="APK739" i="157" s="1"/>
  <c r="APE738" i="157"/>
  <c r="APK738" i="157" s="1"/>
  <c r="APE749" i="157"/>
  <c r="APK749" i="157" s="1"/>
  <c r="APE740" i="157"/>
  <c r="APK740" i="157" s="1"/>
  <c r="APE733" i="157"/>
  <c r="APK733" i="157" s="1"/>
  <c r="APE727" i="157"/>
  <c r="APK727" i="157" s="1"/>
  <c r="APE734" i="157"/>
  <c r="APK734" i="157" s="1"/>
  <c r="APE724" i="157"/>
  <c r="APK724" i="157" s="1"/>
  <c r="APE728" i="157"/>
  <c r="APK728" i="157" s="1"/>
  <c r="APE732" i="157"/>
  <c r="APK732" i="157" s="1"/>
  <c r="APE725" i="157"/>
  <c r="APK725" i="157" s="1"/>
  <c r="APE726" i="157"/>
  <c r="APK726" i="157" s="1"/>
  <c r="APE730" i="157"/>
  <c r="APK730" i="157" s="1"/>
  <c r="APE723" i="157"/>
  <c r="APK723" i="157" s="1"/>
  <c r="APE729" i="157"/>
  <c r="APK729" i="157" s="1"/>
  <c r="APE731" i="157"/>
  <c r="APK731" i="157" s="1"/>
  <c r="PI722" i="157"/>
  <c r="PO722" i="157" s="1"/>
  <c r="PI746" i="157"/>
  <c r="PO746" i="157" s="1"/>
  <c r="PI744" i="157"/>
  <c r="PO744" i="157" s="1"/>
  <c r="PI742" i="157"/>
  <c r="PO742" i="157" s="1"/>
  <c r="PI748" i="157"/>
  <c r="PO748" i="157" s="1"/>
  <c r="PI745" i="157"/>
  <c r="PO745" i="157" s="1"/>
  <c r="PI749" i="157"/>
  <c r="PO749" i="157" s="1"/>
  <c r="PI739" i="157"/>
  <c r="PO739" i="157" s="1"/>
  <c r="PI735" i="157"/>
  <c r="PO735" i="157" s="1"/>
  <c r="PI743" i="157"/>
  <c r="PO743" i="157" s="1"/>
  <c r="PI740" i="157"/>
  <c r="PO740" i="157" s="1"/>
  <c r="PI738" i="157"/>
  <c r="PO738" i="157" s="1"/>
  <c r="PI727" i="157"/>
  <c r="PO727" i="157" s="1"/>
  <c r="PI734" i="157"/>
  <c r="PO734" i="157" s="1"/>
  <c r="PI723" i="157"/>
  <c r="PO723" i="157" s="1"/>
  <c r="PI729" i="157"/>
  <c r="PO729" i="157" s="1"/>
  <c r="PI733" i="157"/>
  <c r="PO733" i="157" s="1"/>
  <c r="PI724" i="157"/>
  <c r="PO724" i="157" s="1"/>
  <c r="PI728" i="157"/>
  <c r="PO728" i="157" s="1"/>
  <c r="PI732" i="157"/>
  <c r="PO732" i="157" s="1"/>
  <c r="PI725" i="157"/>
  <c r="PO725" i="157" s="1"/>
  <c r="PI731" i="157"/>
  <c r="PO731" i="157" s="1"/>
  <c r="PI726" i="157"/>
  <c r="PO726" i="157" s="1"/>
  <c r="PI730" i="157"/>
  <c r="PO730" i="157" s="1"/>
  <c r="Y740" i="157"/>
  <c r="AE740" i="157" s="1"/>
  <c r="Y738" i="157"/>
  <c r="AE738" i="157" s="1"/>
  <c r="Y748" i="157"/>
  <c r="AE748" i="157" s="1"/>
  <c r="Y744" i="157"/>
  <c r="AE744" i="157" s="1"/>
  <c r="Y742" i="157"/>
  <c r="AE742" i="157" s="1"/>
  <c r="Y735" i="157"/>
  <c r="AE735" i="157" s="1"/>
  <c r="Y745" i="157"/>
  <c r="AE745" i="157" s="1"/>
  <c r="Y746" i="157"/>
  <c r="AE746" i="157" s="1"/>
  <c r="Y739" i="157"/>
  <c r="AE739" i="157" s="1"/>
  <c r="Y749" i="157"/>
  <c r="AE749" i="157" s="1"/>
  <c r="Y743" i="157"/>
  <c r="AE743" i="157" s="1"/>
  <c r="Y725" i="157"/>
  <c r="AE725" i="157" s="1"/>
  <c r="Y731" i="157"/>
  <c r="AE731" i="157" s="1"/>
  <c r="Y734" i="157"/>
  <c r="AE734" i="157" s="1"/>
  <c r="Y727" i="157"/>
  <c r="AE727" i="157" s="1"/>
  <c r="Y722" i="157"/>
  <c r="AE722" i="157" s="1"/>
  <c r="Y726" i="157"/>
  <c r="AE726" i="157" s="1"/>
  <c r="Y730" i="157"/>
  <c r="AE730" i="157" s="1"/>
  <c r="Y723" i="157"/>
  <c r="AE723" i="157" s="1"/>
  <c r="Y729" i="157"/>
  <c r="AE729" i="157" s="1"/>
  <c r="Y733" i="157"/>
  <c r="AE733" i="157" s="1"/>
  <c r="Y724" i="157"/>
  <c r="AE724" i="157" s="1"/>
  <c r="Y728" i="157"/>
  <c r="AE728" i="157" s="1"/>
  <c r="Y732" i="157"/>
  <c r="AE732" i="157" s="1"/>
  <c r="AVP740" i="157"/>
  <c r="AVV740" i="157" s="1"/>
  <c r="AVP748" i="157"/>
  <c r="AVV748" i="157" s="1"/>
  <c r="AVP746" i="157"/>
  <c r="AVV746" i="157" s="1"/>
  <c r="AVP744" i="157"/>
  <c r="AVV744" i="157" s="1"/>
  <c r="AVP745" i="157"/>
  <c r="AVV745" i="157" s="1"/>
  <c r="AVP735" i="157"/>
  <c r="AVV735" i="157" s="1"/>
  <c r="AVP738" i="157"/>
  <c r="AVV738" i="157" s="1"/>
  <c r="AVP749" i="157"/>
  <c r="AVV749" i="157" s="1"/>
  <c r="AVP739" i="157"/>
  <c r="AVV739" i="157" s="1"/>
  <c r="AVP743" i="157"/>
  <c r="AVV743" i="157" s="1"/>
  <c r="AVP742" i="157"/>
  <c r="AVV742" i="157" s="1"/>
  <c r="AVP731" i="157"/>
  <c r="AVV731" i="157" s="1"/>
  <c r="AVP726" i="157"/>
  <c r="AVV726" i="157" s="1"/>
  <c r="AVP723" i="157"/>
  <c r="AVV723" i="157" s="1"/>
  <c r="AVP729" i="157"/>
  <c r="AVV729" i="157" s="1"/>
  <c r="AVP724" i="157"/>
  <c r="AVV724" i="157" s="1"/>
  <c r="AVP728" i="157"/>
  <c r="AVV728" i="157" s="1"/>
  <c r="AVP725" i="157"/>
  <c r="AVV725" i="157" s="1"/>
  <c r="AVP734" i="157"/>
  <c r="AVV734" i="157" s="1"/>
  <c r="AVP727" i="157"/>
  <c r="AVV727" i="157" s="1"/>
  <c r="AVP722" i="157"/>
  <c r="AVV722" i="157" s="1"/>
  <c r="AVP730" i="157"/>
  <c r="AVV730" i="157" s="1"/>
  <c r="AVP733" i="157"/>
  <c r="AVV733" i="157" s="1"/>
  <c r="AVP732" i="157"/>
  <c r="AVV732" i="157" s="1"/>
  <c r="VT722" i="157"/>
  <c r="VZ722" i="157" s="1"/>
  <c r="VT740" i="157"/>
  <c r="VZ740" i="157" s="1"/>
  <c r="VT743" i="157"/>
  <c r="VZ743" i="157" s="1"/>
  <c r="VT742" i="157"/>
  <c r="VZ742" i="157" s="1"/>
  <c r="VT744" i="157"/>
  <c r="VZ744" i="157" s="1"/>
  <c r="VT746" i="157"/>
  <c r="VZ746" i="157" s="1"/>
  <c r="VT735" i="157"/>
  <c r="VZ735" i="157" s="1"/>
  <c r="VT745" i="157"/>
  <c r="VZ745" i="157" s="1"/>
  <c r="VT748" i="157"/>
  <c r="VZ748" i="157" s="1"/>
  <c r="VT739" i="157"/>
  <c r="VZ739" i="157" s="1"/>
  <c r="VT738" i="157"/>
  <c r="VZ738" i="157" s="1"/>
  <c r="VT749" i="157"/>
  <c r="VZ749" i="157" s="1"/>
  <c r="VT731" i="157"/>
  <c r="VZ731" i="157" s="1"/>
  <c r="VT726" i="157"/>
  <c r="VZ726" i="157" s="1"/>
  <c r="VT723" i="157"/>
  <c r="VZ723" i="157" s="1"/>
  <c r="VT729" i="157"/>
  <c r="VZ729" i="157" s="1"/>
  <c r="VT724" i="157"/>
  <c r="VZ724" i="157" s="1"/>
  <c r="VT728" i="157"/>
  <c r="VZ728" i="157" s="1"/>
  <c r="VT725" i="157"/>
  <c r="VZ725" i="157" s="1"/>
  <c r="VT734" i="157"/>
  <c r="VZ734" i="157" s="1"/>
  <c r="VT727" i="157"/>
  <c r="VZ727" i="157" s="1"/>
  <c r="VT730" i="157"/>
  <c r="VZ730" i="157" s="1"/>
  <c r="VT733" i="157"/>
  <c r="VZ733" i="157" s="1"/>
  <c r="VT732" i="157"/>
  <c r="VZ732" i="157" s="1"/>
  <c r="IV722" i="157"/>
  <c r="JB722" i="157" s="1"/>
  <c r="IV740" i="157"/>
  <c r="JB740" i="157" s="1"/>
  <c r="IV743" i="157"/>
  <c r="JB743" i="157" s="1"/>
  <c r="IV742" i="157"/>
  <c r="JB742" i="157" s="1"/>
  <c r="IV744" i="157"/>
  <c r="JB744" i="157" s="1"/>
  <c r="IV746" i="157"/>
  <c r="JB746" i="157" s="1"/>
  <c r="IV735" i="157"/>
  <c r="JB735" i="157" s="1"/>
  <c r="IV745" i="157"/>
  <c r="JB745" i="157" s="1"/>
  <c r="IV748" i="157"/>
  <c r="JB748" i="157" s="1"/>
  <c r="IV739" i="157"/>
  <c r="JB739" i="157" s="1"/>
  <c r="IV738" i="157"/>
  <c r="JB738" i="157" s="1"/>
  <c r="IV749" i="157"/>
  <c r="JB749" i="157" s="1"/>
  <c r="IV731" i="157"/>
  <c r="JB731" i="157" s="1"/>
  <c r="IV726" i="157"/>
  <c r="JB726" i="157" s="1"/>
  <c r="IV723" i="157"/>
  <c r="JB723" i="157" s="1"/>
  <c r="IV729" i="157"/>
  <c r="JB729" i="157" s="1"/>
  <c r="IV724" i="157"/>
  <c r="JB724" i="157" s="1"/>
  <c r="IV728" i="157"/>
  <c r="JB728" i="157" s="1"/>
  <c r="IV725" i="157"/>
  <c r="JB725" i="157" s="1"/>
  <c r="IV734" i="157"/>
  <c r="JB734" i="157" s="1"/>
  <c r="IV727" i="157"/>
  <c r="JB727" i="157" s="1"/>
  <c r="IV730" i="157"/>
  <c r="JB730" i="157" s="1"/>
  <c r="IV733" i="157"/>
  <c r="JB733" i="157" s="1"/>
  <c r="IV732" i="157"/>
  <c r="JB732" i="157" s="1"/>
  <c r="YE722" i="157"/>
  <c r="YK722" i="157" s="1"/>
  <c r="YE740" i="157"/>
  <c r="YK740" i="157" s="1"/>
  <c r="YE738" i="157"/>
  <c r="YK738" i="157" s="1"/>
  <c r="YE748" i="157"/>
  <c r="YK748" i="157" s="1"/>
  <c r="YE744" i="157"/>
  <c r="YK744" i="157" s="1"/>
  <c r="YE742" i="157"/>
  <c r="YK742" i="157" s="1"/>
  <c r="YE735" i="157"/>
  <c r="YK735" i="157" s="1"/>
  <c r="YE745" i="157"/>
  <c r="YK745" i="157" s="1"/>
  <c r="YE746" i="157"/>
  <c r="YK746" i="157" s="1"/>
  <c r="YE739" i="157"/>
  <c r="YK739" i="157" s="1"/>
  <c r="YE749" i="157"/>
  <c r="YK749" i="157" s="1"/>
  <c r="YE743" i="157"/>
  <c r="YK743" i="157" s="1"/>
  <c r="YE731" i="157"/>
  <c r="YK731" i="157" s="1"/>
  <c r="YE726" i="157"/>
  <c r="YK726" i="157" s="1"/>
  <c r="YE723" i="157"/>
  <c r="YK723" i="157" s="1"/>
  <c r="YE729" i="157"/>
  <c r="YK729" i="157" s="1"/>
  <c r="YE724" i="157"/>
  <c r="YK724" i="157" s="1"/>
  <c r="YE728" i="157"/>
  <c r="YK728" i="157" s="1"/>
  <c r="YE725" i="157"/>
  <c r="YK725" i="157" s="1"/>
  <c r="YE734" i="157"/>
  <c r="YK734" i="157" s="1"/>
  <c r="YE727" i="157"/>
  <c r="YK727" i="157" s="1"/>
  <c r="YE730" i="157"/>
  <c r="YK730" i="157" s="1"/>
  <c r="YE733" i="157"/>
  <c r="YK733" i="157" s="1"/>
  <c r="YE732" i="157"/>
  <c r="YK732" i="157" s="1"/>
  <c r="ARO722" i="157"/>
  <c r="ARU722" i="157" s="1"/>
  <c r="ARO739" i="157"/>
  <c r="ARU739" i="157" s="1"/>
  <c r="ARO742" i="157"/>
  <c r="ARU742" i="157" s="1"/>
  <c r="ARO749" i="157"/>
  <c r="ARU749" i="157" s="1"/>
  <c r="ARO740" i="157"/>
  <c r="ARU740" i="157" s="1"/>
  <c r="ARO743" i="157"/>
  <c r="ARU743" i="157" s="1"/>
  <c r="ARO746" i="157"/>
  <c r="ARU746" i="157" s="1"/>
  <c r="ARO744" i="157"/>
  <c r="ARU744" i="157" s="1"/>
  <c r="ARO748" i="157"/>
  <c r="ARU748" i="157" s="1"/>
  <c r="ARO735" i="157"/>
  <c r="ARU735" i="157" s="1"/>
  <c r="ARO738" i="157"/>
  <c r="ARU738" i="157" s="1"/>
  <c r="ARO745" i="157"/>
  <c r="ARU745" i="157" s="1"/>
  <c r="ARO731" i="157"/>
  <c r="ARU731" i="157" s="1"/>
  <c r="ARO726" i="157"/>
  <c r="ARU726" i="157" s="1"/>
  <c r="ARO723" i="157"/>
  <c r="ARU723" i="157" s="1"/>
  <c r="ARO729" i="157"/>
  <c r="ARU729" i="157" s="1"/>
  <c r="ARO724" i="157"/>
  <c r="ARU724" i="157" s="1"/>
  <c r="ARO728" i="157"/>
  <c r="ARU728" i="157" s="1"/>
  <c r="ARO725" i="157"/>
  <c r="ARU725" i="157" s="1"/>
  <c r="ARO734" i="157"/>
  <c r="ARU734" i="157" s="1"/>
  <c r="ARO727" i="157"/>
  <c r="ARU727" i="157" s="1"/>
  <c r="ARO730" i="157"/>
  <c r="ARU730" i="157" s="1"/>
  <c r="ARO733" i="157"/>
  <c r="ARU733" i="157" s="1"/>
  <c r="ARO732" i="157"/>
  <c r="ARU732" i="157" s="1"/>
  <c r="RS722" i="157"/>
  <c r="RY722" i="157" s="1"/>
  <c r="RS739" i="157"/>
  <c r="RY739" i="157" s="1"/>
  <c r="RS738" i="157"/>
  <c r="RY738" i="157" s="1"/>
  <c r="RS749" i="157"/>
  <c r="RY749" i="157" s="1"/>
  <c r="RS740" i="157"/>
  <c r="RY740" i="157" s="1"/>
  <c r="RS743" i="157"/>
  <c r="RY743" i="157" s="1"/>
  <c r="RS742" i="157"/>
  <c r="RY742" i="157" s="1"/>
  <c r="RS744" i="157"/>
  <c r="RY744" i="157" s="1"/>
  <c r="RS746" i="157"/>
  <c r="RY746" i="157" s="1"/>
  <c r="RS735" i="157"/>
  <c r="RY735" i="157" s="1"/>
  <c r="RS745" i="157"/>
  <c r="RY745" i="157" s="1"/>
  <c r="RS748" i="157"/>
  <c r="RY748" i="157" s="1"/>
  <c r="RS731" i="157"/>
  <c r="RY731" i="157" s="1"/>
  <c r="RS726" i="157"/>
  <c r="RY726" i="157" s="1"/>
  <c r="RS723" i="157"/>
  <c r="RY723" i="157" s="1"/>
  <c r="RS729" i="157"/>
  <c r="RY729" i="157" s="1"/>
  <c r="RS724" i="157"/>
  <c r="RY724" i="157" s="1"/>
  <c r="RS728" i="157"/>
  <c r="RY728" i="157" s="1"/>
  <c r="RS725" i="157"/>
  <c r="RY725" i="157" s="1"/>
  <c r="RS734" i="157"/>
  <c r="RY734" i="157" s="1"/>
  <c r="RS727" i="157"/>
  <c r="RY727" i="157" s="1"/>
  <c r="RS730" i="157"/>
  <c r="RY730" i="157" s="1"/>
  <c r="RS733" i="157"/>
  <c r="RY733" i="157" s="1"/>
  <c r="RS732" i="157"/>
  <c r="RY732" i="157" s="1"/>
  <c r="AHB739" i="157"/>
  <c r="AHH739" i="157" s="1"/>
  <c r="AHB738" i="157"/>
  <c r="AHH738" i="157" s="1"/>
  <c r="AHB746" i="157"/>
  <c r="AHH746" i="157" s="1"/>
  <c r="AHB740" i="157"/>
  <c r="AHH740" i="157" s="1"/>
  <c r="AHB745" i="157"/>
  <c r="AHH745" i="157" s="1"/>
  <c r="AHB748" i="157"/>
  <c r="AHH748" i="157" s="1"/>
  <c r="AHB744" i="157"/>
  <c r="AHH744" i="157" s="1"/>
  <c r="AHB742" i="157"/>
  <c r="AHH742" i="157" s="1"/>
  <c r="AHB735" i="157"/>
  <c r="AHH735" i="157" s="1"/>
  <c r="AHB749" i="157"/>
  <c r="AHH749" i="157" s="1"/>
  <c r="AHB743" i="157"/>
  <c r="AHH743" i="157" s="1"/>
  <c r="AHB731" i="157"/>
  <c r="AHH731" i="157" s="1"/>
  <c r="AHB727" i="157"/>
  <c r="AHH727" i="157" s="1"/>
  <c r="AHB722" i="157"/>
  <c r="AHH722" i="157" s="1"/>
  <c r="AHB726" i="157"/>
  <c r="AHH726" i="157" s="1"/>
  <c r="AHB730" i="157"/>
  <c r="AHH730" i="157" s="1"/>
  <c r="AHB729" i="157"/>
  <c r="AHH729" i="157" s="1"/>
  <c r="AHB728" i="157"/>
  <c r="AHH728" i="157" s="1"/>
  <c r="AHB732" i="157"/>
  <c r="AHH732" i="157" s="1"/>
  <c r="AHB725" i="157"/>
  <c r="AHH725" i="157" s="1"/>
  <c r="AHB734" i="157"/>
  <c r="AHH734" i="157" s="1"/>
  <c r="AHB723" i="157"/>
  <c r="AHH723" i="157" s="1"/>
  <c r="AHB733" i="157"/>
  <c r="AHH733" i="157" s="1"/>
  <c r="AHB724" i="157"/>
  <c r="AHH724" i="157" s="1"/>
  <c r="EU739" i="157"/>
  <c r="FA739" i="157" s="1"/>
  <c r="EU749" i="157"/>
  <c r="FA749" i="157" s="1"/>
  <c r="EU746" i="157"/>
  <c r="FA746" i="157" s="1"/>
  <c r="EU740" i="157"/>
  <c r="FA740" i="157" s="1"/>
  <c r="EU738" i="157"/>
  <c r="FA738" i="157" s="1"/>
  <c r="EU748" i="157"/>
  <c r="FA748" i="157" s="1"/>
  <c r="EU744" i="157"/>
  <c r="FA744" i="157" s="1"/>
  <c r="EU742" i="157"/>
  <c r="FA742" i="157" s="1"/>
  <c r="EU735" i="157"/>
  <c r="FA735" i="157" s="1"/>
  <c r="EU745" i="157"/>
  <c r="FA745" i="157" s="1"/>
  <c r="EU743" i="157"/>
  <c r="FA743" i="157" s="1"/>
  <c r="EU731" i="157"/>
  <c r="FA731" i="157" s="1"/>
  <c r="EU727" i="157"/>
  <c r="FA727" i="157" s="1"/>
  <c r="EU726" i="157"/>
  <c r="FA726" i="157" s="1"/>
  <c r="EU730" i="157"/>
  <c r="FA730" i="157" s="1"/>
  <c r="EU729" i="157"/>
  <c r="FA729" i="157" s="1"/>
  <c r="EU728" i="157"/>
  <c r="FA728" i="157" s="1"/>
  <c r="EU732" i="157"/>
  <c r="FA732" i="157" s="1"/>
  <c r="EU725" i="157"/>
  <c r="FA725" i="157" s="1"/>
  <c r="EU734" i="157"/>
  <c r="FA734" i="157" s="1"/>
  <c r="EU722" i="157"/>
  <c r="FA722" i="157" s="1"/>
  <c r="EU723" i="157"/>
  <c r="FA723" i="157" s="1"/>
  <c r="EU733" i="157"/>
  <c r="FA733" i="157" s="1"/>
  <c r="EU724" i="157"/>
  <c r="FA724" i="157" s="1"/>
  <c r="AKH722" i="157"/>
  <c r="AKN722" i="157" s="1"/>
  <c r="AKH740" i="157"/>
  <c r="AKN740" i="157" s="1"/>
  <c r="AKH748" i="157"/>
  <c r="AKN748" i="157" s="1"/>
  <c r="AKH746" i="157"/>
  <c r="AKN746" i="157" s="1"/>
  <c r="AKH744" i="157"/>
  <c r="AKN744" i="157" s="1"/>
  <c r="AKH745" i="157"/>
  <c r="AKN745" i="157" s="1"/>
  <c r="AKH735" i="157"/>
  <c r="AKN735" i="157" s="1"/>
  <c r="AKH738" i="157"/>
  <c r="AKN738" i="157" s="1"/>
  <c r="AKH749" i="157"/>
  <c r="AKN749" i="157" s="1"/>
  <c r="AKH739" i="157"/>
  <c r="AKN739" i="157" s="1"/>
  <c r="AKH743" i="157"/>
  <c r="AKN743" i="157" s="1"/>
  <c r="AKH742" i="157"/>
  <c r="AKN742" i="157" s="1"/>
  <c r="AKH725" i="157"/>
  <c r="AKN725" i="157" s="1"/>
  <c r="AKH731" i="157"/>
  <c r="AKN731" i="157" s="1"/>
  <c r="AKH734" i="157"/>
  <c r="AKN734" i="157" s="1"/>
  <c r="AKH727" i="157"/>
  <c r="AKN727" i="157" s="1"/>
  <c r="AKH726" i="157"/>
  <c r="AKN726" i="157" s="1"/>
  <c r="AKH730" i="157"/>
  <c r="AKN730" i="157" s="1"/>
  <c r="AKH723" i="157"/>
  <c r="AKN723" i="157" s="1"/>
  <c r="AKH729" i="157"/>
  <c r="AKN729" i="157" s="1"/>
  <c r="AKH733" i="157"/>
  <c r="AKN733" i="157" s="1"/>
  <c r="AKH724" i="157"/>
  <c r="AKN724" i="157" s="1"/>
  <c r="AKH728" i="157"/>
  <c r="AKN728" i="157" s="1"/>
  <c r="AKH732" i="157"/>
  <c r="AKN732" i="157" s="1"/>
  <c r="KL722" i="157"/>
  <c r="KR722" i="157" s="1"/>
  <c r="KL740" i="157"/>
  <c r="KR740" i="157" s="1"/>
  <c r="KL743" i="157"/>
  <c r="KR743" i="157" s="1"/>
  <c r="KL742" i="157"/>
  <c r="KR742" i="157" s="1"/>
  <c r="KL744" i="157"/>
  <c r="KR744" i="157" s="1"/>
  <c r="KL746" i="157"/>
  <c r="KR746" i="157" s="1"/>
  <c r="KL735" i="157"/>
  <c r="KR735" i="157" s="1"/>
  <c r="KL745" i="157"/>
  <c r="KR745" i="157" s="1"/>
  <c r="KL748" i="157"/>
  <c r="KR748" i="157" s="1"/>
  <c r="KL739" i="157"/>
  <c r="KR739" i="157" s="1"/>
  <c r="KL738" i="157"/>
  <c r="KR738" i="157" s="1"/>
  <c r="KL749" i="157"/>
  <c r="KR749" i="157" s="1"/>
  <c r="KL734" i="157"/>
  <c r="KR734" i="157" s="1"/>
  <c r="KL727" i="157"/>
  <c r="KR727" i="157" s="1"/>
  <c r="KL726" i="157"/>
  <c r="KR726" i="157" s="1"/>
  <c r="KL730" i="157"/>
  <c r="KR730" i="157" s="1"/>
  <c r="KL723" i="157"/>
  <c r="KR723" i="157" s="1"/>
  <c r="KL729" i="157"/>
  <c r="KR729" i="157" s="1"/>
  <c r="KL733" i="157"/>
  <c r="KR733" i="157" s="1"/>
  <c r="KL725" i="157"/>
  <c r="KR725" i="157" s="1"/>
  <c r="KL731" i="157"/>
  <c r="KR731" i="157" s="1"/>
  <c r="KL724" i="157"/>
  <c r="KR724" i="157" s="1"/>
  <c r="KL728" i="157"/>
  <c r="KR728" i="157" s="1"/>
  <c r="KL732" i="157"/>
  <c r="KR732" i="157" s="1"/>
  <c r="ZU740" i="157"/>
  <c r="AAA740" i="157" s="1"/>
  <c r="ZU738" i="157"/>
  <c r="AAA738" i="157" s="1"/>
  <c r="ZU748" i="157"/>
  <c r="AAA748" i="157" s="1"/>
  <c r="ZU744" i="157"/>
  <c r="AAA744" i="157" s="1"/>
  <c r="ZU742" i="157"/>
  <c r="AAA742" i="157" s="1"/>
  <c r="ZU735" i="157"/>
  <c r="AAA735" i="157" s="1"/>
  <c r="ZU745" i="157"/>
  <c r="AAA745" i="157" s="1"/>
  <c r="ZU746" i="157"/>
  <c r="AAA746" i="157" s="1"/>
  <c r="ZU739" i="157"/>
  <c r="AAA739" i="157" s="1"/>
  <c r="ZU749" i="157"/>
  <c r="AAA749" i="157" s="1"/>
  <c r="ZU743" i="157"/>
  <c r="AAA743" i="157" s="1"/>
  <c r="ZU734" i="157"/>
  <c r="AAA734" i="157" s="1"/>
  <c r="ZU727" i="157"/>
  <c r="AAA727" i="157" s="1"/>
  <c r="ZU722" i="157"/>
  <c r="AAA722" i="157" s="1"/>
  <c r="ZU730" i="157"/>
  <c r="AAA730" i="157" s="1"/>
  <c r="ZU723" i="157"/>
  <c r="AAA723" i="157" s="1"/>
  <c r="ZU733" i="157"/>
  <c r="AAA733" i="157" s="1"/>
  <c r="ZU725" i="157"/>
  <c r="AAA725" i="157" s="1"/>
  <c r="ZU731" i="157"/>
  <c r="AAA731" i="157" s="1"/>
  <c r="ZU726" i="157"/>
  <c r="AAA726" i="157" s="1"/>
  <c r="ZU729" i="157"/>
  <c r="AAA729" i="157" s="1"/>
  <c r="ZU724" i="157"/>
  <c r="AAA724" i="157" s="1"/>
  <c r="ZU728" i="157"/>
  <c r="AAA728" i="157" s="1"/>
  <c r="ZU732" i="157"/>
  <c r="AAA732" i="157" s="1"/>
  <c r="ATE722" i="157"/>
  <c r="ATK722" i="157" s="1"/>
  <c r="ATE744" i="157"/>
  <c r="ATK744" i="157" s="1"/>
  <c r="ATE748" i="157"/>
  <c r="ATK748" i="157" s="1"/>
  <c r="ATE735" i="157"/>
  <c r="ATK735" i="157" s="1"/>
  <c r="ATE738" i="157"/>
  <c r="ATK738" i="157" s="1"/>
  <c r="ATE745" i="157"/>
  <c r="ATK745" i="157" s="1"/>
  <c r="ATE739" i="157"/>
  <c r="ATK739" i="157" s="1"/>
  <c r="ATE742" i="157"/>
  <c r="ATK742" i="157" s="1"/>
  <c r="ATE749" i="157"/>
  <c r="ATK749" i="157" s="1"/>
  <c r="ATE740" i="157"/>
  <c r="ATK740" i="157" s="1"/>
  <c r="ATE743" i="157"/>
  <c r="ATK743" i="157" s="1"/>
  <c r="ATE746" i="157"/>
  <c r="ATK746" i="157" s="1"/>
  <c r="ATE725" i="157"/>
  <c r="ATK725" i="157" s="1"/>
  <c r="ATE731" i="157"/>
  <c r="ATK731" i="157" s="1"/>
  <c r="ATE724" i="157"/>
  <c r="ATK724" i="157" s="1"/>
  <c r="ATE728" i="157"/>
  <c r="ATK728" i="157" s="1"/>
  <c r="ATE732" i="157"/>
  <c r="ATK732" i="157" s="1"/>
  <c r="ATE734" i="157"/>
  <c r="ATK734" i="157" s="1"/>
  <c r="ATE727" i="157"/>
  <c r="ATK727" i="157" s="1"/>
  <c r="ATE726" i="157"/>
  <c r="ATK726" i="157" s="1"/>
  <c r="ATE730" i="157"/>
  <c r="ATK730" i="157" s="1"/>
  <c r="ATE723" i="157"/>
  <c r="ATK723" i="157" s="1"/>
  <c r="ATE729" i="157"/>
  <c r="ATK729" i="157" s="1"/>
  <c r="ATE733" i="157"/>
  <c r="ATK733" i="157" s="1"/>
  <c r="TI722" i="157"/>
  <c r="TO722" i="157" s="1"/>
  <c r="TI744" i="157"/>
  <c r="TO744" i="157" s="1"/>
  <c r="TI746" i="157"/>
  <c r="TO746" i="157" s="1"/>
  <c r="TI735" i="157"/>
  <c r="TO735" i="157" s="1"/>
  <c r="TI745" i="157"/>
  <c r="TO745" i="157" s="1"/>
  <c r="TI748" i="157"/>
  <c r="TO748" i="157" s="1"/>
  <c r="TI739" i="157"/>
  <c r="TO739" i="157" s="1"/>
  <c r="TI738" i="157"/>
  <c r="TO738" i="157" s="1"/>
  <c r="TI749" i="157"/>
  <c r="TO749" i="157" s="1"/>
  <c r="TI740" i="157"/>
  <c r="TO740" i="157" s="1"/>
  <c r="TI743" i="157"/>
  <c r="TO743" i="157" s="1"/>
  <c r="TI742" i="157"/>
  <c r="TO742" i="157" s="1"/>
  <c r="TI731" i="157"/>
  <c r="TO731" i="157" s="1"/>
  <c r="TI727" i="157"/>
  <c r="TO727" i="157" s="1"/>
  <c r="TI730" i="157"/>
  <c r="TO730" i="157" s="1"/>
  <c r="TI728" i="157"/>
  <c r="TO728" i="157" s="1"/>
  <c r="TI732" i="157"/>
  <c r="TO732" i="157" s="1"/>
  <c r="TI725" i="157"/>
  <c r="TO725" i="157" s="1"/>
  <c r="TI734" i="157"/>
  <c r="TO734" i="157" s="1"/>
  <c r="TI726" i="157"/>
  <c r="TO726" i="157" s="1"/>
  <c r="TI723" i="157"/>
  <c r="TO723" i="157" s="1"/>
  <c r="TI729" i="157"/>
  <c r="TO729" i="157" s="1"/>
  <c r="TI733" i="157"/>
  <c r="TO733" i="157" s="1"/>
  <c r="TI724" i="157"/>
  <c r="TO724" i="157" s="1"/>
  <c r="AIR722" i="157"/>
  <c r="AIX722" i="157" s="1"/>
  <c r="AIR744" i="157"/>
  <c r="AIX744" i="157" s="1"/>
  <c r="AIR742" i="157"/>
  <c r="AIX742" i="157" s="1"/>
  <c r="AIR735" i="157"/>
  <c r="AIX735" i="157" s="1"/>
  <c r="AIR749" i="157"/>
  <c r="AIX749" i="157" s="1"/>
  <c r="AIR743" i="157"/>
  <c r="AIX743" i="157" s="1"/>
  <c r="AIR739" i="157"/>
  <c r="AIX739" i="157" s="1"/>
  <c r="AIR738" i="157"/>
  <c r="AIX738" i="157" s="1"/>
  <c r="AIR746" i="157"/>
  <c r="AIX746" i="157" s="1"/>
  <c r="AIR740" i="157"/>
  <c r="AIX740" i="157" s="1"/>
  <c r="AIR745" i="157"/>
  <c r="AIX745" i="157" s="1"/>
  <c r="AIR748" i="157"/>
  <c r="AIX748" i="157" s="1"/>
  <c r="AIR731" i="157"/>
  <c r="AIX731" i="157" s="1"/>
  <c r="AIR727" i="157"/>
  <c r="AIX727" i="157" s="1"/>
  <c r="AIR730" i="157"/>
  <c r="AIX730" i="157" s="1"/>
  <c r="AIR728" i="157"/>
  <c r="AIX728" i="157" s="1"/>
  <c r="AIR732" i="157"/>
  <c r="AIX732" i="157" s="1"/>
  <c r="AIR725" i="157"/>
  <c r="AIX725" i="157" s="1"/>
  <c r="AIR734" i="157"/>
  <c r="AIX734" i="157" s="1"/>
  <c r="AIR726" i="157"/>
  <c r="AIX726" i="157" s="1"/>
  <c r="AIR723" i="157"/>
  <c r="AIX723" i="157" s="1"/>
  <c r="AIR729" i="157"/>
  <c r="AIX729" i="157" s="1"/>
  <c r="AIR733" i="157"/>
  <c r="AIX733" i="157" s="1"/>
  <c r="AIR724" i="157"/>
  <c r="AIX724" i="157" s="1"/>
  <c r="GK722" i="157"/>
  <c r="GQ722" i="157" s="1"/>
  <c r="GK744" i="157"/>
  <c r="GQ744" i="157" s="1"/>
  <c r="GK742" i="157"/>
  <c r="GQ742" i="157" s="1"/>
  <c r="GK735" i="157"/>
  <c r="GQ735" i="157" s="1"/>
  <c r="GK745" i="157"/>
  <c r="GQ745" i="157" s="1"/>
  <c r="GK743" i="157"/>
  <c r="GQ743" i="157" s="1"/>
  <c r="GK739" i="157"/>
  <c r="GQ739" i="157" s="1"/>
  <c r="GK749" i="157"/>
  <c r="GQ749" i="157" s="1"/>
  <c r="GK746" i="157"/>
  <c r="GQ746" i="157" s="1"/>
  <c r="GK740" i="157"/>
  <c r="GQ740" i="157" s="1"/>
  <c r="GK738" i="157"/>
  <c r="GQ738" i="157" s="1"/>
  <c r="GK748" i="157"/>
  <c r="GQ748" i="157" s="1"/>
  <c r="GK731" i="157"/>
  <c r="GQ731" i="157" s="1"/>
  <c r="GK727" i="157"/>
  <c r="GQ727" i="157" s="1"/>
  <c r="GK730" i="157"/>
  <c r="GQ730" i="157" s="1"/>
  <c r="GK728" i="157"/>
  <c r="GQ728" i="157" s="1"/>
  <c r="GK732" i="157"/>
  <c r="GQ732" i="157" s="1"/>
  <c r="GK725" i="157"/>
  <c r="GQ725" i="157" s="1"/>
  <c r="GK734" i="157"/>
  <c r="GQ734" i="157" s="1"/>
  <c r="GK726" i="157"/>
  <c r="GQ726" i="157" s="1"/>
  <c r="GK723" i="157"/>
  <c r="GQ723" i="157" s="1"/>
  <c r="GK729" i="157"/>
  <c r="GQ729" i="157" s="1"/>
  <c r="GK733" i="157"/>
  <c r="GQ733" i="157" s="1"/>
  <c r="GK724" i="157"/>
  <c r="GQ724" i="157" s="1"/>
  <c r="AHV743" i="157"/>
  <c r="AIB743" i="157" s="1"/>
  <c r="AHV740" i="157"/>
  <c r="AIB740" i="157" s="1"/>
  <c r="AHV735" i="157"/>
  <c r="AIB735" i="157" s="1"/>
  <c r="AHV746" i="157"/>
  <c r="AIB746" i="157" s="1"/>
  <c r="AHV742" i="157"/>
  <c r="AIB742" i="157" s="1"/>
  <c r="AHV749" i="157"/>
  <c r="AIB749" i="157" s="1"/>
  <c r="AHV748" i="157"/>
  <c r="AIB748" i="157" s="1"/>
  <c r="AHV744" i="157"/>
  <c r="AIB744" i="157" s="1"/>
  <c r="AHV738" i="157"/>
  <c r="AIB738" i="157" s="1"/>
  <c r="AHV745" i="157"/>
  <c r="AIB745" i="157" s="1"/>
  <c r="AHV739" i="157"/>
  <c r="AIB739" i="157" s="1"/>
  <c r="AHV723" i="157"/>
  <c r="AIB723" i="157" s="1"/>
  <c r="AHV728" i="157"/>
  <c r="AIB728" i="157" s="1"/>
  <c r="AHV732" i="157"/>
  <c r="AIB732" i="157" s="1"/>
  <c r="AHV725" i="157"/>
  <c r="AIB725" i="157" s="1"/>
  <c r="AHV727" i="157"/>
  <c r="AIB727" i="157" s="1"/>
  <c r="AHV722" i="157"/>
  <c r="AIB722" i="157" s="1"/>
  <c r="AHV726" i="157"/>
  <c r="AIB726" i="157" s="1"/>
  <c r="AHV730" i="157"/>
  <c r="AIB730" i="157" s="1"/>
  <c r="AHV729" i="157"/>
  <c r="AIB729" i="157" s="1"/>
  <c r="AHV733" i="157"/>
  <c r="AIB733" i="157" s="1"/>
  <c r="AHV724" i="157"/>
  <c r="AIB724" i="157" s="1"/>
  <c r="AHV734" i="157"/>
  <c r="AIB734" i="157" s="1"/>
  <c r="AHV731" i="157"/>
  <c r="AIB731" i="157" s="1"/>
  <c r="FO743" i="157"/>
  <c r="FU743" i="157" s="1"/>
  <c r="FO745" i="157"/>
  <c r="FU745" i="157" s="1"/>
  <c r="FO735" i="157"/>
  <c r="FU735" i="157" s="1"/>
  <c r="FO746" i="157"/>
  <c r="FU746" i="157" s="1"/>
  <c r="FO740" i="157"/>
  <c r="FU740" i="157" s="1"/>
  <c r="FO749" i="157"/>
  <c r="FU749" i="157" s="1"/>
  <c r="FO742" i="157"/>
  <c r="FU742" i="157" s="1"/>
  <c r="FO744" i="157"/>
  <c r="FU744" i="157" s="1"/>
  <c r="FO738" i="157"/>
  <c r="FU738" i="157" s="1"/>
  <c r="FO748" i="157"/>
  <c r="FU748" i="157" s="1"/>
  <c r="FO739" i="157"/>
  <c r="FU739" i="157" s="1"/>
  <c r="FO723" i="157"/>
  <c r="FU723" i="157" s="1"/>
  <c r="FO729" i="157"/>
  <c r="FU729" i="157" s="1"/>
  <c r="FO724" i="157"/>
  <c r="FU724" i="157" s="1"/>
  <c r="FO728" i="157"/>
  <c r="FU728" i="157" s="1"/>
  <c r="FO732" i="157"/>
  <c r="FU732" i="157" s="1"/>
  <c r="FO726" i="157"/>
  <c r="FU726" i="157" s="1"/>
  <c r="FO733" i="157"/>
  <c r="FU733" i="157" s="1"/>
  <c r="FO725" i="157"/>
  <c r="FU725" i="157" s="1"/>
  <c r="FO734" i="157"/>
  <c r="FU734" i="157" s="1"/>
  <c r="FO727" i="157"/>
  <c r="FU727" i="157" s="1"/>
  <c r="FO731" i="157"/>
  <c r="FU731" i="157" s="1"/>
  <c r="FO722" i="157"/>
  <c r="FU722" i="157" s="1"/>
  <c r="FO730" i="157"/>
  <c r="FU730" i="157" s="1"/>
  <c r="AOH746" i="157"/>
  <c r="AON746" i="157" s="1"/>
  <c r="AOH743" i="157"/>
  <c r="AON743" i="157" s="1"/>
  <c r="AOH735" i="157"/>
  <c r="AON735" i="157" s="1"/>
  <c r="AOH742" i="157"/>
  <c r="AON742" i="157" s="1"/>
  <c r="AOH740" i="157"/>
  <c r="AON740" i="157" s="1"/>
  <c r="AOH744" i="157"/>
  <c r="AON744" i="157" s="1"/>
  <c r="AOH749" i="157"/>
  <c r="AON749" i="157" s="1"/>
  <c r="AOH739" i="157"/>
  <c r="AON739" i="157" s="1"/>
  <c r="AOH738" i="157"/>
  <c r="AON738" i="157" s="1"/>
  <c r="AOH745" i="157"/>
  <c r="AON745" i="157" s="1"/>
  <c r="AOH748" i="157"/>
  <c r="AON748" i="157" s="1"/>
  <c r="AOH723" i="157"/>
  <c r="AON723" i="157" s="1"/>
  <c r="AOH729" i="157"/>
  <c r="AON729" i="157" s="1"/>
  <c r="AOH724" i="157"/>
  <c r="AON724" i="157" s="1"/>
  <c r="AOH732" i="157"/>
  <c r="AON732" i="157" s="1"/>
  <c r="AOH734" i="157"/>
  <c r="AON734" i="157" s="1"/>
  <c r="AOH726" i="157"/>
  <c r="AON726" i="157" s="1"/>
  <c r="AOH733" i="157"/>
  <c r="AON733" i="157" s="1"/>
  <c r="AOH728" i="157"/>
  <c r="AON728" i="157" s="1"/>
  <c r="AOH725" i="157"/>
  <c r="AON725" i="157" s="1"/>
  <c r="AOH727" i="157"/>
  <c r="AON727" i="157" s="1"/>
  <c r="AOH731" i="157"/>
  <c r="AON731" i="157" s="1"/>
  <c r="AOH722" i="157"/>
  <c r="AON722" i="157" s="1"/>
  <c r="AOH730" i="157"/>
  <c r="AON730" i="157" s="1"/>
  <c r="OL722" i="157"/>
  <c r="OR722" i="157" s="1"/>
  <c r="OL749" i="157"/>
  <c r="OR749" i="157" s="1"/>
  <c r="OL745" i="157"/>
  <c r="OR745" i="157" s="1"/>
  <c r="OL735" i="157"/>
  <c r="OR735" i="157" s="1"/>
  <c r="OL742" i="157"/>
  <c r="OR742" i="157" s="1"/>
  <c r="OL743" i="157"/>
  <c r="OR743" i="157" s="1"/>
  <c r="OL744" i="157"/>
  <c r="OR744" i="157" s="1"/>
  <c r="OL740" i="157"/>
  <c r="OR740" i="157" s="1"/>
  <c r="OL739" i="157"/>
  <c r="OR739" i="157" s="1"/>
  <c r="OL738" i="157"/>
  <c r="OR738" i="157" s="1"/>
  <c r="OL746" i="157"/>
  <c r="OR746" i="157" s="1"/>
  <c r="OL748" i="157"/>
  <c r="OR748" i="157" s="1"/>
  <c r="OL723" i="157"/>
  <c r="OR723" i="157" s="1"/>
  <c r="OL725" i="157"/>
  <c r="OR725" i="157" s="1"/>
  <c r="OL734" i="157"/>
  <c r="OR734" i="157" s="1"/>
  <c r="OL727" i="157"/>
  <c r="OR727" i="157" s="1"/>
  <c r="OL730" i="157"/>
  <c r="OR730" i="157" s="1"/>
  <c r="OL729" i="157"/>
  <c r="OR729" i="157" s="1"/>
  <c r="OL733" i="157"/>
  <c r="OR733" i="157" s="1"/>
  <c r="OL724" i="157"/>
  <c r="OR724" i="157" s="1"/>
  <c r="OL728" i="157"/>
  <c r="OR728" i="157" s="1"/>
  <c r="OL732" i="157"/>
  <c r="OR732" i="157" s="1"/>
  <c r="OL731" i="157"/>
  <c r="OR731" i="157" s="1"/>
  <c r="OL726" i="157"/>
  <c r="OR726" i="157" s="1"/>
  <c r="ADU722" i="157"/>
  <c r="AEA722" i="157" s="1"/>
  <c r="ADU748" i="157"/>
  <c r="AEA748" i="157" s="1"/>
  <c r="ADU745" i="157"/>
  <c r="AEA745" i="157" s="1"/>
  <c r="ADU735" i="157"/>
  <c r="AEA735" i="157" s="1"/>
  <c r="ADU743" i="157"/>
  <c r="AEA743" i="157" s="1"/>
  <c r="ADU740" i="157"/>
  <c r="AEA740" i="157" s="1"/>
  <c r="ADU749" i="157"/>
  <c r="AEA749" i="157" s="1"/>
  <c r="ADU746" i="157"/>
  <c r="AEA746" i="157" s="1"/>
  <c r="ADU744" i="157"/>
  <c r="AEA744" i="157" s="1"/>
  <c r="ADU738" i="157"/>
  <c r="AEA738" i="157" s="1"/>
  <c r="ADU742" i="157"/>
  <c r="AEA742" i="157" s="1"/>
  <c r="ADU739" i="157"/>
  <c r="AEA739" i="157" s="1"/>
  <c r="ADU723" i="157"/>
  <c r="AEA723" i="157" s="1"/>
  <c r="ADU725" i="157"/>
  <c r="AEA725" i="157" s="1"/>
  <c r="ADU734" i="157"/>
  <c r="AEA734" i="157" s="1"/>
  <c r="ADU727" i="157"/>
  <c r="AEA727" i="157" s="1"/>
  <c r="ADU730" i="157"/>
  <c r="AEA730" i="157" s="1"/>
  <c r="ADU729" i="157"/>
  <c r="AEA729" i="157" s="1"/>
  <c r="ADU733" i="157"/>
  <c r="AEA733" i="157" s="1"/>
  <c r="ADU724" i="157"/>
  <c r="AEA724" i="157" s="1"/>
  <c r="ADU728" i="157"/>
  <c r="AEA728" i="157" s="1"/>
  <c r="ADU732" i="157"/>
  <c r="AEA732" i="157" s="1"/>
  <c r="ADU731" i="157"/>
  <c r="AEA731" i="157" s="1"/>
  <c r="ADU726" i="157"/>
  <c r="AEA726" i="157" s="1"/>
  <c r="AS722" i="157"/>
  <c r="AY722" i="157" s="1"/>
  <c r="AS748" i="157"/>
  <c r="AY748" i="157" s="1"/>
  <c r="AS745" i="157"/>
  <c r="AY745" i="157" s="1"/>
  <c r="AS735" i="157"/>
  <c r="AY735" i="157" s="1"/>
  <c r="AS742" i="157"/>
  <c r="AY742" i="157" s="1"/>
  <c r="AS739" i="157"/>
  <c r="AY739" i="157" s="1"/>
  <c r="AS738" i="157"/>
  <c r="AY738" i="157" s="1"/>
  <c r="AS746" i="157"/>
  <c r="AY746" i="157" s="1"/>
  <c r="AS744" i="157"/>
  <c r="AY744" i="157" s="1"/>
  <c r="AS743" i="157"/>
  <c r="AY743" i="157" s="1"/>
  <c r="AS740" i="157"/>
  <c r="AY740" i="157" s="1"/>
  <c r="AS749" i="157"/>
  <c r="AY749" i="157" s="1"/>
  <c r="AS723" i="157"/>
  <c r="AY723" i="157" s="1"/>
  <c r="AS729" i="157"/>
  <c r="AY729" i="157" s="1"/>
  <c r="AS724" i="157"/>
  <c r="AY724" i="157" s="1"/>
  <c r="AS728" i="157"/>
  <c r="AY728" i="157" s="1"/>
  <c r="AS732" i="157"/>
  <c r="AY732" i="157" s="1"/>
  <c r="AS726" i="157"/>
  <c r="AY726" i="157" s="1"/>
  <c r="AS733" i="157"/>
  <c r="AY733" i="157" s="1"/>
  <c r="AS725" i="157"/>
  <c r="AY725" i="157" s="1"/>
  <c r="AS734" i="157"/>
  <c r="AY734" i="157" s="1"/>
  <c r="AS727" i="157"/>
  <c r="AY727" i="157" s="1"/>
  <c r="AS731" i="157"/>
  <c r="AY731" i="157" s="1"/>
  <c r="AS730" i="157"/>
  <c r="AY730" i="157" s="1"/>
  <c r="AKG722" i="157"/>
  <c r="AKM722" i="157" s="1"/>
  <c r="AKG746" i="157"/>
  <c r="AKM746" i="157" s="1"/>
  <c r="AKG743" i="157"/>
  <c r="AKM743" i="157" s="1"/>
  <c r="AKG735" i="157"/>
  <c r="AKM735" i="157" s="1"/>
  <c r="AKG742" i="157"/>
  <c r="AKM742" i="157" s="1"/>
  <c r="AKG740" i="157"/>
  <c r="AKM740" i="157" s="1"/>
  <c r="AKG744" i="157"/>
  <c r="AKM744" i="157" s="1"/>
  <c r="AKG749" i="157"/>
  <c r="AKM749" i="157" s="1"/>
  <c r="AKG739" i="157"/>
  <c r="AKM739" i="157" s="1"/>
  <c r="AKG738" i="157"/>
  <c r="AKM738" i="157" s="1"/>
  <c r="AKG745" i="157"/>
  <c r="AKM745" i="157" s="1"/>
  <c r="AKG748" i="157"/>
  <c r="AKM748" i="157" s="1"/>
  <c r="AKG723" i="157"/>
  <c r="AKM723" i="157" s="1"/>
  <c r="AKG729" i="157"/>
  <c r="AKM729" i="157" s="1"/>
  <c r="AKG724" i="157"/>
  <c r="AKM724" i="157" s="1"/>
  <c r="AKG728" i="157"/>
  <c r="AKM728" i="157" s="1"/>
  <c r="AKG732" i="157"/>
  <c r="AKM732" i="157" s="1"/>
  <c r="AKG726" i="157"/>
  <c r="AKM726" i="157" s="1"/>
  <c r="AKG733" i="157"/>
  <c r="AKM733" i="157" s="1"/>
  <c r="AKG725" i="157"/>
  <c r="AKM725" i="157" s="1"/>
  <c r="AKG734" i="157"/>
  <c r="AKM734" i="157" s="1"/>
  <c r="AKG727" i="157"/>
  <c r="AKM727" i="157" s="1"/>
  <c r="AKG731" i="157"/>
  <c r="AKM731" i="157" s="1"/>
  <c r="AKG730" i="157"/>
  <c r="AKM730" i="157" s="1"/>
  <c r="KK722" i="157"/>
  <c r="KQ722" i="157" s="1"/>
  <c r="KK746" i="157"/>
  <c r="KQ746" i="157" s="1"/>
  <c r="KK745" i="157"/>
  <c r="KQ745" i="157" s="1"/>
  <c r="KK735" i="157"/>
  <c r="KQ735" i="157" s="1"/>
  <c r="KK749" i="157"/>
  <c r="KQ749" i="157" s="1"/>
  <c r="KK748" i="157"/>
  <c r="KQ748" i="157" s="1"/>
  <c r="KK738" i="157"/>
  <c r="KQ738" i="157" s="1"/>
  <c r="KK740" i="157"/>
  <c r="KQ740" i="157" s="1"/>
  <c r="KK739" i="157"/>
  <c r="KQ739" i="157" s="1"/>
  <c r="KK742" i="157"/>
  <c r="KQ742" i="157" s="1"/>
  <c r="KK743" i="157"/>
  <c r="KQ743" i="157" s="1"/>
  <c r="KK744" i="157"/>
  <c r="KQ744" i="157" s="1"/>
  <c r="KK723" i="157"/>
  <c r="KQ723" i="157" s="1"/>
  <c r="KK729" i="157"/>
  <c r="KQ729" i="157" s="1"/>
  <c r="KK724" i="157"/>
  <c r="KQ724" i="157" s="1"/>
  <c r="KK728" i="157"/>
  <c r="KQ728" i="157" s="1"/>
  <c r="KK732" i="157"/>
  <c r="KQ732" i="157" s="1"/>
  <c r="KK733" i="157"/>
  <c r="KQ733" i="157" s="1"/>
  <c r="KK725" i="157"/>
  <c r="KQ725" i="157" s="1"/>
  <c r="KK734" i="157"/>
  <c r="KQ734" i="157" s="1"/>
  <c r="KK727" i="157"/>
  <c r="KQ727" i="157" s="1"/>
  <c r="KK731" i="157"/>
  <c r="KQ731" i="157" s="1"/>
  <c r="KK726" i="157"/>
  <c r="KQ726" i="157" s="1"/>
  <c r="KK730" i="157"/>
  <c r="KQ730" i="157" s="1"/>
  <c r="WN746" i="157"/>
  <c r="WT746" i="157" s="1"/>
  <c r="WN744" i="157"/>
  <c r="WT744" i="157" s="1"/>
  <c r="WN743" i="157"/>
  <c r="WT743" i="157" s="1"/>
  <c r="WN740" i="157"/>
  <c r="WT740" i="157" s="1"/>
  <c r="WN749" i="157"/>
  <c r="WT749" i="157" s="1"/>
  <c r="WN748" i="157"/>
  <c r="WT748" i="157" s="1"/>
  <c r="WN745" i="157"/>
  <c r="WT745" i="157" s="1"/>
  <c r="WN735" i="157"/>
  <c r="WT735" i="157" s="1"/>
  <c r="WN742" i="157"/>
  <c r="WT742" i="157" s="1"/>
  <c r="WN739" i="157"/>
  <c r="WT739" i="157" s="1"/>
  <c r="WN738" i="157"/>
  <c r="WT738" i="157" s="1"/>
  <c r="WN723" i="157"/>
  <c r="WT723" i="157" s="1"/>
  <c r="WN728" i="157"/>
  <c r="WT728" i="157" s="1"/>
  <c r="WN725" i="157"/>
  <c r="WT725" i="157" s="1"/>
  <c r="WN727" i="157"/>
  <c r="WT727" i="157" s="1"/>
  <c r="WN730" i="157"/>
  <c r="WT730" i="157" s="1"/>
  <c r="WN729" i="157"/>
  <c r="WT729" i="157" s="1"/>
  <c r="WN733" i="157"/>
  <c r="WT733" i="157" s="1"/>
  <c r="WN724" i="157"/>
  <c r="WT724" i="157" s="1"/>
  <c r="WN732" i="157"/>
  <c r="WT732" i="157" s="1"/>
  <c r="WN734" i="157"/>
  <c r="WT734" i="157" s="1"/>
  <c r="WN731" i="157"/>
  <c r="WT731" i="157" s="1"/>
  <c r="WN722" i="157"/>
  <c r="WT722" i="157" s="1"/>
  <c r="WN726" i="157"/>
  <c r="WT726" i="157" s="1"/>
  <c r="AJL746" i="157"/>
  <c r="AJR746" i="157" s="1"/>
  <c r="AJL743" i="157"/>
  <c r="AJR743" i="157" s="1"/>
  <c r="AJL735" i="157"/>
  <c r="AJR735" i="157" s="1"/>
  <c r="AJL742" i="157"/>
  <c r="AJR742" i="157" s="1"/>
  <c r="AJL740" i="157"/>
  <c r="AJR740" i="157" s="1"/>
  <c r="AJL744" i="157"/>
  <c r="AJR744" i="157" s="1"/>
  <c r="AJL749" i="157"/>
  <c r="AJR749" i="157" s="1"/>
  <c r="AJL739" i="157"/>
  <c r="AJR739" i="157" s="1"/>
  <c r="AJL738" i="157"/>
  <c r="AJR738" i="157" s="1"/>
  <c r="AJL745" i="157"/>
  <c r="AJR745" i="157" s="1"/>
  <c r="AJL748" i="157"/>
  <c r="AJR748" i="157" s="1"/>
  <c r="AJL723" i="157"/>
  <c r="AJR723" i="157" s="1"/>
  <c r="AJL729" i="157"/>
  <c r="AJR729" i="157" s="1"/>
  <c r="AJL724" i="157"/>
  <c r="AJR724" i="157" s="1"/>
  <c r="AJL732" i="157"/>
  <c r="AJR732" i="157" s="1"/>
  <c r="AJL734" i="157"/>
  <c r="AJR734" i="157" s="1"/>
  <c r="AJL726" i="157"/>
  <c r="AJR726" i="157" s="1"/>
  <c r="AJL733" i="157"/>
  <c r="AJR733" i="157" s="1"/>
  <c r="AJL728" i="157"/>
  <c r="AJR728" i="157" s="1"/>
  <c r="AJL725" i="157"/>
  <c r="AJR725" i="157" s="1"/>
  <c r="AJL727" i="157"/>
  <c r="AJR727" i="157" s="1"/>
  <c r="AJL731" i="157"/>
  <c r="AJR731" i="157" s="1"/>
  <c r="AJL722" i="157"/>
  <c r="AJR722" i="157" s="1"/>
  <c r="AJL730" i="157"/>
  <c r="AJR730" i="157" s="1"/>
  <c r="JP749" i="157"/>
  <c r="JV749" i="157" s="1"/>
  <c r="JP745" i="157"/>
  <c r="JV745" i="157" s="1"/>
  <c r="JP735" i="157"/>
  <c r="JV735" i="157" s="1"/>
  <c r="JP742" i="157"/>
  <c r="JV742" i="157" s="1"/>
  <c r="JP743" i="157"/>
  <c r="JV743" i="157" s="1"/>
  <c r="JP744" i="157"/>
  <c r="JV744" i="157" s="1"/>
  <c r="JP740" i="157"/>
  <c r="JV740" i="157" s="1"/>
  <c r="JP739" i="157"/>
  <c r="JV739" i="157" s="1"/>
  <c r="JP738" i="157"/>
  <c r="JV738" i="157" s="1"/>
  <c r="JP746" i="157"/>
  <c r="JV746" i="157" s="1"/>
  <c r="JP748" i="157"/>
  <c r="JV748" i="157" s="1"/>
  <c r="JP723" i="157"/>
  <c r="JV723" i="157" s="1"/>
  <c r="JP729" i="157"/>
  <c r="JV729" i="157" s="1"/>
  <c r="JP724" i="157"/>
  <c r="JV724" i="157" s="1"/>
  <c r="JP734" i="157"/>
  <c r="JV734" i="157" s="1"/>
  <c r="JP726" i="157"/>
  <c r="JV726" i="157" s="1"/>
  <c r="JP733" i="157"/>
  <c r="JV733" i="157" s="1"/>
  <c r="JP728" i="157"/>
  <c r="JV728" i="157" s="1"/>
  <c r="JP732" i="157"/>
  <c r="JV732" i="157" s="1"/>
  <c r="JP725" i="157"/>
  <c r="JV725" i="157" s="1"/>
  <c r="JP727" i="157"/>
  <c r="JV727" i="157" s="1"/>
  <c r="JP731" i="157"/>
  <c r="JV731" i="157" s="1"/>
  <c r="JP722" i="157"/>
  <c r="JV722" i="157" s="1"/>
  <c r="JP730" i="157"/>
  <c r="JV730" i="157" s="1"/>
  <c r="YY722" i="157"/>
  <c r="ZE722" i="157" s="1"/>
  <c r="YY743" i="157"/>
  <c r="ZE743" i="157" s="1"/>
  <c r="YY745" i="157"/>
  <c r="ZE745" i="157" s="1"/>
  <c r="YY735" i="157"/>
  <c r="ZE735" i="157" s="1"/>
  <c r="YY742" i="157"/>
  <c r="ZE742" i="157" s="1"/>
  <c r="YY740" i="157"/>
  <c r="ZE740" i="157" s="1"/>
  <c r="YY749" i="157"/>
  <c r="ZE749" i="157" s="1"/>
  <c r="YY746" i="157"/>
  <c r="ZE746" i="157" s="1"/>
  <c r="YY744" i="157"/>
  <c r="ZE744" i="157" s="1"/>
  <c r="YY738" i="157"/>
  <c r="ZE738" i="157" s="1"/>
  <c r="YY748" i="157"/>
  <c r="ZE748" i="157" s="1"/>
  <c r="YY739" i="157"/>
  <c r="ZE739" i="157" s="1"/>
  <c r="YY723" i="157"/>
  <c r="ZE723" i="157" s="1"/>
  <c r="YY729" i="157"/>
  <c r="ZE729" i="157" s="1"/>
  <c r="YY724" i="157"/>
  <c r="ZE724" i="157" s="1"/>
  <c r="YY732" i="157"/>
  <c r="ZE732" i="157" s="1"/>
  <c r="YY734" i="157"/>
  <c r="ZE734" i="157" s="1"/>
  <c r="YY726" i="157"/>
  <c r="ZE726" i="157" s="1"/>
  <c r="YY733" i="157"/>
  <c r="ZE733" i="157" s="1"/>
  <c r="YY728" i="157"/>
  <c r="ZE728" i="157" s="1"/>
  <c r="YY725" i="157"/>
  <c r="ZE725" i="157" s="1"/>
  <c r="YY727" i="157"/>
  <c r="ZE727" i="157" s="1"/>
  <c r="YY731" i="157"/>
  <c r="ZE731" i="157" s="1"/>
  <c r="YY730" i="157"/>
  <c r="ZE730" i="157" s="1"/>
  <c r="ASI722" i="157"/>
  <c r="ASO722" i="157" s="1"/>
  <c r="ASI746" i="157"/>
  <c r="ASO746" i="157" s="1"/>
  <c r="ASI743" i="157"/>
  <c r="ASO743" i="157" s="1"/>
  <c r="ASI735" i="157"/>
  <c r="ASO735" i="157" s="1"/>
  <c r="ASI742" i="157"/>
  <c r="ASO742" i="157" s="1"/>
  <c r="ASI740" i="157"/>
  <c r="ASO740" i="157" s="1"/>
  <c r="ASI744" i="157"/>
  <c r="ASO744" i="157" s="1"/>
  <c r="ASI749" i="157"/>
  <c r="ASO749" i="157" s="1"/>
  <c r="ASI739" i="157"/>
  <c r="ASO739" i="157" s="1"/>
  <c r="ASI738" i="157"/>
  <c r="ASO738" i="157" s="1"/>
  <c r="ASI745" i="157"/>
  <c r="ASO745" i="157" s="1"/>
  <c r="ASI748" i="157"/>
  <c r="ASO748" i="157" s="1"/>
  <c r="ASI723" i="157"/>
  <c r="ASO723" i="157" s="1"/>
  <c r="ASI729" i="157"/>
  <c r="ASO729" i="157" s="1"/>
  <c r="ASI724" i="157"/>
  <c r="ASO724" i="157" s="1"/>
  <c r="ASI732" i="157"/>
  <c r="ASO732" i="157" s="1"/>
  <c r="ASI734" i="157"/>
  <c r="ASO734" i="157" s="1"/>
  <c r="ASI726" i="157"/>
  <c r="ASO726" i="157" s="1"/>
  <c r="ASI733" i="157"/>
  <c r="ASO733" i="157" s="1"/>
  <c r="ASI728" i="157"/>
  <c r="ASO728" i="157" s="1"/>
  <c r="ASI725" i="157"/>
  <c r="ASO725" i="157" s="1"/>
  <c r="ASI727" i="157"/>
  <c r="ASO727" i="157" s="1"/>
  <c r="ASI731" i="157"/>
  <c r="ASO731" i="157" s="1"/>
  <c r="ASI730" i="157"/>
  <c r="ASO730" i="157" s="1"/>
  <c r="SM722" i="157"/>
  <c r="SS722" i="157" s="1"/>
  <c r="SM749" i="157"/>
  <c r="SS749" i="157" s="1"/>
  <c r="SM745" i="157"/>
  <c r="SS745" i="157" s="1"/>
  <c r="SM735" i="157"/>
  <c r="SS735" i="157" s="1"/>
  <c r="SM746" i="157"/>
  <c r="SS746" i="157" s="1"/>
  <c r="SM748" i="157"/>
  <c r="SS748" i="157" s="1"/>
  <c r="SM738" i="157"/>
  <c r="SS738" i="157" s="1"/>
  <c r="SM740" i="157"/>
  <c r="SS740" i="157" s="1"/>
  <c r="SM739" i="157"/>
  <c r="SS739" i="157" s="1"/>
  <c r="SM742" i="157"/>
  <c r="SS742" i="157" s="1"/>
  <c r="SM743" i="157"/>
  <c r="SS743" i="157" s="1"/>
  <c r="SM744" i="157"/>
  <c r="SS744" i="157" s="1"/>
  <c r="SM723" i="157"/>
  <c r="SS723" i="157" s="1"/>
  <c r="SM729" i="157"/>
  <c r="SS729" i="157" s="1"/>
  <c r="SM724" i="157"/>
  <c r="SS724" i="157" s="1"/>
  <c r="SM732" i="157"/>
  <c r="SS732" i="157" s="1"/>
  <c r="SM734" i="157"/>
  <c r="SS734" i="157" s="1"/>
  <c r="SM726" i="157"/>
  <c r="SS726" i="157" s="1"/>
  <c r="SM733" i="157"/>
  <c r="SS733" i="157" s="1"/>
  <c r="SM728" i="157"/>
  <c r="SS728" i="157" s="1"/>
  <c r="SM725" i="157"/>
  <c r="SS725" i="157" s="1"/>
  <c r="SM727" i="157"/>
  <c r="SS727" i="157" s="1"/>
  <c r="SM731" i="157"/>
  <c r="SS731" i="157" s="1"/>
  <c r="SM730" i="157"/>
  <c r="SS730" i="157" s="1"/>
  <c r="AHX722" i="157"/>
  <c r="AID722" i="157" s="1"/>
  <c r="AHX746" i="157"/>
  <c r="AID746" i="157" s="1"/>
  <c r="AHX739" i="157"/>
  <c r="AID739" i="157" s="1"/>
  <c r="AHX735" i="157"/>
  <c r="AID735" i="157" s="1"/>
  <c r="AHX748" i="157"/>
  <c r="AID748" i="157" s="1"/>
  <c r="AHX740" i="157"/>
  <c r="AID740" i="157" s="1"/>
  <c r="AHX738" i="157"/>
  <c r="AID738" i="157" s="1"/>
  <c r="AHX745" i="157"/>
  <c r="AID745" i="157" s="1"/>
  <c r="AHX744" i="157"/>
  <c r="AID744" i="157" s="1"/>
  <c r="AHX743" i="157"/>
  <c r="AID743" i="157" s="1"/>
  <c r="AHX742" i="157"/>
  <c r="AID742" i="157" s="1"/>
  <c r="AHX749" i="157"/>
  <c r="AID749" i="157" s="1"/>
  <c r="AHX727" i="157"/>
  <c r="AID727" i="157" s="1"/>
  <c r="AHX724" i="157"/>
  <c r="AID724" i="157" s="1"/>
  <c r="AHX728" i="157"/>
  <c r="AID728" i="157" s="1"/>
  <c r="AHX731" i="157"/>
  <c r="AID731" i="157" s="1"/>
  <c r="AHX723" i="157"/>
  <c r="AID723" i="157" s="1"/>
  <c r="AHX729" i="157"/>
  <c r="AID729" i="157" s="1"/>
  <c r="AHX733" i="157"/>
  <c r="AID733" i="157" s="1"/>
  <c r="AHX734" i="157"/>
  <c r="AID734" i="157" s="1"/>
  <c r="AHX732" i="157"/>
  <c r="AID732" i="157" s="1"/>
  <c r="AHX725" i="157"/>
  <c r="AID725" i="157" s="1"/>
  <c r="AHX726" i="157"/>
  <c r="AID726" i="157" s="1"/>
  <c r="AHX730" i="157"/>
  <c r="AID730" i="157" s="1"/>
  <c r="FQ748" i="157"/>
  <c r="FW748" i="157" s="1"/>
  <c r="FQ744" i="157"/>
  <c r="FW744" i="157" s="1"/>
  <c r="FQ738" i="157"/>
  <c r="FW738" i="157" s="1"/>
  <c r="FQ742" i="157"/>
  <c r="FW742" i="157" s="1"/>
  <c r="FQ745" i="157"/>
  <c r="FW745" i="157" s="1"/>
  <c r="FQ743" i="157"/>
  <c r="FW743" i="157" s="1"/>
  <c r="FQ739" i="157"/>
  <c r="FW739" i="157" s="1"/>
  <c r="FQ749" i="157"/>
  <c r="FW749" i="157" s="1"/>
  <c r="FQ746" i="157"/>
  <c r="FW746" i="157" s="1"/>
  <c r="FQ740" i="157"/>
  <c r="FW740" i="157" s="1"/>
  <c r="FQ735" i="157"/>
  <c r="FW735" i="157" s="1"/>
  <c r="FQ727" i="157"/>
  <c r="FW727" i="157" s="1"/>
  <c r="FQ732" i="157"/>
  <c r="FW732" i="157" s="1"/>
  <c r="FQ725" i="157"/>
  <c r="FW725" i="157" s="1"/>
  <c r="FQ726" i="157"/>
  <c r="FW726" i="157" s="1"/>
  <c r="FQ730" i="157"/>
  <c r="FW730" i="157" s="1"/>
  <c r="FQ723" i="157"/>
  <c r="FW723" i="157" s="1"/>
  <c r="FQ729" i="157"/>
  <c r="FW729" i="157" s="1"/>
  <c r="FQ733" i="157"/>
  <c r="FW733" i="157" s="1"/>
  <c r="FQ734" i="157"/>
  <c r="FW734" i="157" s="1"/>
  <c r="FQ724" i="157"/>
  <c r="FW724" i="157" s="1"/>
  <c r="FQ728" i="157"/>
  <c r="FW728" i="157" s="1"/>
  <c r="FQ731" i="157"/>
  <c r="FW731" i="157" s="1"/>
  <c r="FQ722" i="157"/>
  <c r="FW722" i="157" s="1"/>
  <c r="AOJ746" i="157"/>
  <c r="AOP746" i="157" s="1"/>
  <c r="AOJ748" i="157"/>
  <c r="AOP748" i="157" s="1"/>
  <c r="AOJ735" i="157"/>
  <c r="AOP735" i="157" s="1"/>
  <c r="AOJ745" i="157"/>
  <c r="AOP745" i="157" s="1"/>
  <c r="AOJ739" i="157"/>
  <c r="AOP739" i="157" s="1"/>
  <c r="AOJ738" i="157"/>
  <c r="AOP738" i="157" s="1"/>
  <c r="AOJ749" i="157"/>
  <c r="AOP749" i="157" s="1"/>
  <c r="AOJ740" i="157"/>
  <c r="AOP740" i="157" s="1"/>
  <c r="AOJ742" i="157"/>
  <c r="AOP742" i="157" s="1"/>
  <c r="AOJ743" i="157"/>
  <c r="AOP743" i="157" s="1"/>
  <c r="AOJ744" i="157"/>
  <c r="AOP744" i="157" s="1"/>
  <c r="AOJ733" i="157"/>
  <c r="AOP733" i="157" s="1"/>
  <c r="AOJ727" i="157"/>
  <c r="AOP727" i="157" s="1"/>
  <c r="AOJ732" i="157"/>
  <c r="AOP732" i="157" s="1"/>
  <c r="AOJ725" i="157"/>
  <c r="AOP725" i="157" s="1"/>
  <c r="AOJ726" i="157"/>
  <c r="AOP726" i="157" s="1"/>
  <c r="AOJ730" i="157"/>
  <c r="AOP730" i="157" s="1"/>
  <c r="AOJ723" i="157"/>
  <c r="AOP723" i="157" s="1"/>
  <c r="AOJ729" i="157"/>
  <c r="AOP729" i="157" s="1"/>
  <c r="AOJ734" i="157"/>
  <c r="AOP734" i="157" s="1"/>
  <c r="AOJ724" i="157"/>
  <c r="AOP724" i="157" s="1"/>
  <c r="AOJ728" i="157"/>
  <c r="AOP728" i="157" s="1"/>
  <c r="AOJ731" i="157"/>
  <c r="AOP731" i="157" s="1"/>
  <c r="AOJ722" i="157"/>
  <c r="AOP722" i="157" s="1"/>
  <c r="ON743" i="157"/>
  <c r="OT743" i="157" s="1"/>
  <c r="ON740" i="157"/>
  <c r="OT740" i="157" s="1"/>
  <c r="ON738" i="157"/>
  <c r="OT738" i="157" s="1"/>
  <c r="ON746" i="157"/>
  <c r="OT746" i="157" s="1"/>
  <c r="ON744" i="157"/>
  <c r="OT744" i="157" s="1"/>
  <c r="ON742" i="157"/>
  <c r="OT742" i="157" s="1"/>
  <c r="ON748" i="157"/>
  <c r="OT748" i="157" s="1"/>
  <c r="ON745" i="157"/>
  <c r="OT745" i="157" s="1"/>
  <c r="ON749" i="157"/>
  <c r="OT749" i="157" s="1"/>
  <c r="ON739" i="157"/>
  <c r="OT739" i="157" s="1"/>
  <c r="ON735" i="157"/>
  <c r="OT735" i="157" s="1"/>
  <c r="ON733" i="157"/>
  <c r="OT733" i="157" s="1"/>
  <c r="ON732" i="157"/>
  <c r="OT732" i="157" s="1"/>
  <c r="ON725" i="157"/>
  <c r="OT725" i="157" s="1"/>
  <c r="ON731" i="157"/>
  <c r="OT731" i="157" s="1"/>
  <c r="ON722" i="157"/>
  <c r="OT722" i="157" s="1"/>
  <c r="ON726" i="157"/>
  <c r="OT726" i="157" s="1"/>
  <c r="ON730" i="157"/>
  <c r="OT730" i="157" s="1"/>
  <c r="ON723" i="157"/>
  <c r="OT723" i="157" s="1"/>
  <c r="ON729" i="157"/>
  <c r="OT729" i="157" s="1"/>
  <c r="ON727" i="157"/>
  <c r="OT727" i="157" s="1"/>
  <c r="ON734" i="157"/>
  <c r="OT734" i="157" s="1"/>
  <c r="ON724" i="157"/>
  <c r="OT724" i="157" s="1"/>
  <c r="ON728" i="157"/>
  <c r="OT728" i="157" s="1"/>
  <c r="ADW722" i="157"/>
  <c r="AEC722" i="157" s="1"/>
  <c r="ADW742" i="157"/>
  <c r="AEC742" i="157" s="1"/>
  <c r="ADW744" i="157"/>
  <c r="AEC744" i="157" s="1"/>
  <c r="ADW738" i="157"/>
  <c r="AEC738" i="157" s="1"/>
  <c r="ADW746" i="157"/>
  <c r="AEC746" i="157" s="1"/>
  <c r="ADW745" i="157"/>
  <c r="AEC745" i="157" s="1"/>
  <c r="ADW743" i="157"/>
  <c r="AEC743" i="157" s="1"/>
  <c r="ADW739" i="157"/>
  <c r="AEC739" i="157" s="1"/>
  <c r="ADW749" i="157"/>
  <c r="AEC749" i="157" s="1"/>
  <c r="ADW748" i="157"/>
  <c r="AEC748" i="157" s="1"/>
  <c r="ADW740" i="157"/>
  <c r="AEC740" i="157" s="1"/>
  <c r="ADW735" i="157"/>
  <c r="AEC735" i="157" s="1"/>
  <c r="ADW733" i="157"/>
  <c r="AEC733" i="157" s="1"/>
  <c r="ADW727" i="157"/>
  <c r="AEC727" i="157" s="1"/>
  <c r="ADW734" i="157"/>
  <c r="AEC734" i="157" s="1"/>
  <c r="ADW724" i="157"/>
  <c r="AEC724" i="157" s="1"/>
  <c r="ADW728" i="157"/>
  <c r="AEC728" i="157" s="1"/>
  <c r="ADW731" i="157"/>
  <c r="AEC731" i="157" s="1"/>
  <c r="ADW723" i="157"/>
  <c r="AEC723" i="157" s="1"/>
  <c r="ADW729" i="157"/>
  <c r="AEC729" i="157" s="1"/>
  <c r="ADW732" i="157"/>
  <c r="AEC732" i="157" s="1"/>
  <c r="ADW725" i="157"/>
  <c r="AEC725" i="157" s="1"/>
  <c r="ADW726" i="157"/>
  <c r="AEC726" i="157" s="1"/>
  <c r="ADW730" i="157"/>
  <c r="AEC730" i="157" s="1"/>
  <c r="AU722" i="157"/>
  <c r="BA722" i="157" s="1"/>
  <c r="AU748" i="157"/>
  <c r="BA748" i="157" s="1"/>
  <c r="AU740" i="157"/>
  <c r="BA740" i="157" s="1"/>
  <c r="AU735" i="157"/>
  <c r="BA735" i="157" s="1"/>
  <c r="AU742" i="157"/>
  <c r="BA742" i="157" s="1"/>
  <c r="AU744" i="157"/>
  <c r="BA744" i="157" s="1"/>
  <c r="AU738" i="157"/>
  <c r="BA738" i="157" s="1"/>
  <c r="AU746" i="157"/>
  <c r="BA746" i="157" s="1"/>
  <c r="AU745" i="157"/>
  <c r="BA745" i="157" s="1"/>
  <c r="AU743" i="157"/>
  <c r="BA743" i="157" s="1"/>
  <c r="AU739" i="157"/>
  <c r="BA739" i="157" s="1"/>
  <c r="AU749" i="157"/>
  <c r="BA749" i="157" s="1"/>
  <c r="AU733" i="157"/>
  <c r="BA733" i="157" s="1"/>
  <c r="AU727" i="157"/>
  <c r="BA727" i="157" s="1"/>
  <c r="AU734" i="157"/>
  <c r="BA734" i="157" s="1"/>
  <c r="AU724" i="157"/>
  <c r="BA724" i="157" s="1"/>
  <c r="AU728" i="157"/>
  <c r="BA728" i="157" s="1"/>
  <c r="AU731" i="157"/>
  <c r="BA731" i="157" s="1"/>
  <c r="AU723" i="157"/>
  <c r="BA723" i="157" s="1"/>
  <c r="AU729" i="157"/>
  <c r="BA729" i="157" s="1"/>
  <c r="AU732" i="157"/>
  <c r="BA732" i="157" s="1"/>
  <c r="AU725" i="157"/>
  <c r="BA725" i="157" s="1"/>
  <c r="AU726" i="157"/>
  <c r="BA726" i="157" s="1"/>
  <c r="AU730" i="157"/>
  <c r="BA730" i="157" s="1"/>
  <c r="AKI722" i="157"/>
  <c r="AKO722" i="157" s="1"/>
  <c r="AKI746" i="157"/>
  <c r="AKO746" i="157" s="1"/>
  <c r="AKI748" i="157"/>
  <c r="AKO748" i="157" s="1"/>
  <c r="AKI735" i="157"/>
  <c r="AKO735" i="157" s="1"/>
  <c r="AKI745" i="157"/>
  <c r="AKO745" i="157" s="1"/>
  <c r="AKI739" i="157"/>
  <c r="AKO739" i="157" s="1"/>
  <c r="AKI738" i="157"/>
  <c r="AKO738" i="157" s="1"/>
  <c r="AKI749" i="157"/>
  <c r="AKO749" i="157" s="1"/>
  <c r="AKI740" i="157"/>
  <c r="AKO740" i="157" s="1"/>
  <c r="AKI742" i="157"/>
  <c r="AKO742" i="157" s="1"/>
  <c r="AKI743" i="157"/>
  <c r="AKO743" i="157" s="1"/>
  <c r="AKI744" i="157"/>
  <c r="AKO744" i="157" s="1"/>
  <c r="AKI733" i="157"/>
  <c r="AKO733" i="157" s="1"/>
  <c r="AKI727" i="157"/>
  <c r="AKO727" i="157" s="1"/>
  <c r="AKI734" i="157"/>
  <c r="AKO734" i="157" s="1"/>
  <c r="AKI724" i="157"/>
  <c r="AKO724" i="157" s="1"/>
  <c r="AKI728" i="157"/>
  <c r="AKO728" i="157" s="1"/>
  <c r="AKI731" i="157"/>
  <c r="AKO731" i="157" s="1"/>
  <c r="AKI723" i="157"/>
  <c r="AKO723" i="157" s="1"/>
  <c r="AKI729" i="157"/>
  <c r="AKO729" i="157" s="1"/>
  <c r="AKI732" i="157"/>
  <c r="AKO732" i="157" s="1"/>
  <c r="AKI725" i="157"/>
  <c r="AKO725" i="157" s="1"/>
  <c r="AKI726" i="157"/>
  <c r="AKO726" i="157" s="1"/>
  <c r="AKI730" i="157"/>
  <c r="AKO730" i="157" s="1"/>
  <c r="KM746" i="157"/>
  <c r="KS746" i="157" s="1"/>
  <c r="KM739" i="157"/>
  <c r="KS739" i="157" s="1"/>
  <c r="KM735" i="157"/>
  <c r="KS735" i="157" s="1"/>
  <c r="KM749" i="157"/>
  <c r="KS749" i="157" s="1"/>
  <c r="KM740" i="157"/>
  <c r="KS740" i="157" s="1"/>
  <c r="KM738" i="157"/>
  <c r="KS738" i="157" s="1"/>
  <c r="KM743" i="157"/>
  <c r="KS743" i="157" s="1"/>
  <c r="KM744" i="157"/>
  <c r="KS744" i="157" s="1"/>
  <c r="KM742" i="157"/>
  <c r="KS742" i="157" s="1"/>
  <c r="KM748" i="157"/>
  <c r="KS748" i="157" s="1"/>
  <c r="KM745" i="157"/>
  <c r="KS745" i="157" s="1"/>
  <c r="KM723" i="157"/>
  <c r="KS723" i="157" s="1"/>
  <c r="KM729" i="157"/>
  <c r="KS729" i="157" s="1"/>
  <c r="KM733" i="157"/>
  <c r="KS733" i="157" s="1"/>
  <c r="KM727" i="157"/>
  <c r="KS727" i="157" s="1"/>
  <c r="KM734" i="157"/>
  <c r="KS734" i="157" s="1"/>
  <c r="KM724" i="157"/>
  <c r="KS724" i="157" s="1"/>
  <c r="KM728" i="157"/>
  <c r="KS728" i="157" s="1"/>
  <c r="KM725" i="157"/>
  <c r="KS725" i="157" s="1"/>
  <c r="KM722" i="157"/>
  <c r="KS722" i="157" s="1"/>
  <c r="KM732" i="157"/>
  <c r="KS732" i="157" s="1"/>
  <c r="KM731" i="157"/>
  <c r="KS731" i="157" s="1"/>
  <c r="KM726" i="157"/>
  <c r="KS726" i="157" s="1"/>
  <c r="KM730" i="157"/>
  <c r="KS730" i="157" s="1"/>
  <c r="WP746" i="157"/>
  <c r="WV746" i="157" s="1"/>
  <c r="WP745" i="157"/>
  <c r="WV745" i="157" s="1"/>
  <c r="WP743" i="157"/>
  <c r="WV743" i="157" s="1"/>
  <c r="WP739" i="157"/>
  <c r="WV739" i="157" s="1"/>
  <c r="WP749" i="157"/>
  <c r="WV749" i="157" s="1"/>
  <c r="WP748" i="157"/>
  <c r="WV748" i="157" s="1"/>
  <c r="WP740" i="157"/>
  <c r="WV740" i="157" s="1"/>
  <c r="WP735" i="157"/>
  <c r="WV735" i="157" s="1"/>
  <c r="WP742" i="157"/>
  <c r="WV742" i="157" s="1"/>
  <c r="WP744" i="157"/>
  <c r="WV744" i="157" s="1"/>
  <c r="WP738" i="157"/>
  <c r="WV738" i="157" s="1"/>
  <c r="WP733" i="157"/>
  <c r="WV733" i="157" s="1"/>
  <c r="WP727" i="157"/>
  <c r="WV727" i="157" s="1"/>
  <c r="WP724" i="157"/>
  <c r="WV724" i="157" s="1"/>
  <c r="WP728" i="157"/>
  <c r="WV728" i="157" s="1"/>
  <c r="WP732" i="157"/>
  <c r="WV732" i="157" s="1"/>
  <c r="WP725" i="157"/>
  <c r="WV725" i="157" s="1"/>
  <c r="WP722" i="157"/>
  <c r="WV722" i="157" s="1"/>
  <c r="WP726" i="157"/>
  <c r="WV726" i="157" s="1"/>
  <c r="WP730" i="157"/>
  <c r="WV730" i="157" s="1"/>
  <c r="WP723" i="157"/>
  <c r="WV723" i="157" s="1"/>
  <c r="WP729" i="157"/>
  <c r="WV729" i="157" s="1"/>
  <c r="WP734" i="157"/>
  <c r="WV734" i="157" s="1"/>
  <c r="WP731" i="157"/>
  <c r="WV731" i="157" s="1"/>
  <c r="AJN745" i="157"/>
  <c r="AJT745" i="157" s="1"/>
  <c r="AJN739" i="157"/>
  <c r="AJT739" i="157" s="1"/>
  <c r="AJN738" i="157"/>
  <c r="AJT738" i="157" s="1"/>
  <c r="AJN749" i="157"/>
  <c r="AJT749" i="157" s="1"/>
  <c r="AJN740" i="157"/>
  <c r="AJT740" i="157" s="1"/>
  <c r="AJN742" i="157"/>
  <c r="AJT742" i="157" s="1"/>
  <c r="AJN743" i="157"/>
  <c r="AJT743" i="157" s="1"/>
  <c r="AJN744" i="157"/>
  <c r="AJT744" i="157" s="1"/>
  <c r="AJN746" i="157"/>
  <c r="AJT746" i="157" s="1"/>
  <c r="AJN748" i="157"/>
  <c r="AJT748" i="157" s="1"/>
  <c r="AJN735" i="157"/>
  <c r="AJT735" i="157" s="1"/>
  <c r="AJN729" i="157"/>
  <c r="AJT729" i="157" s="1"/>
  <c r="AJN727" i="157"/>
  <c r="AJT727" i="157" s="1"/>
  <c r="AJN725" i="157"/>
  <c r="AJT725" i="157" s="1"/>
  <c r="AJN722" i="157"/>
  <c r="AJT722" i="157" s="1"/>
  <c r="AJN723" i="157"/>
  <c r="AJT723" i="157" s="1"/>
  <c r="AJN733" i="157"/>
  <c r="AJT733" i="157" s="1"/>
  <c r="AJN734" i="157"/>
  <c r="AJT734" i="157" s="1"/>
  <c r="AJN724" i="157"/>
  <c r="AJT724" i="157" s="1"/>
  <c r="AJN728" i="157"/>
  <c r="AJT728" i="157" s="1"/>
  <c r="AJN732" i="157"/>
  <c r="AJT732" i="157" s="1"/>
  <c r="AJN731" i="157"/>
  <c r="AJT731" i="157" s="1"/>
  <c r="AJN726" i="157"/>
  <c r="AJT726" i="157" s="1"/>
  <c r="AJN730" i="157"/>
  <c r="AJT730" i="157" s="1"/>
  <c r="JR722" i="157"/>
  <c r="JX722" i="157" s="1"/>
  <c r="JR743" i="157"/>
  <c r="JX743" i="157" s="1"/>
  <c r="JR740" i="157"/>
  <c r="JX740" i="157" s="1"/>
  <c r="JR738" i="157"/>
  <c r="JX738" i="157" s="1"/>
  <c r="JR746" i="157"/>
  <c r="JX746" i="157" s="1"/>
  <c r="JR744" i="157"/>
  <c r="JX744" i="157" s="1"/>
  <c r="JR742" i="157"/>
  <c r="JX742" i="157" s="1"/>
  <c r="JR748" i="157"/>
  <c r="JX748" i="157" s="1"/>
  <c r="JR745" i="157"/>
  <c r="JX745" i="157" s="1"/>
  <c r="JR749" i="157"/>
  <c r="JX749" i="157" s="1"/>
  <c r="JR739" i="157"/>
  <c r="JX739" i="157" s="1"/>
  <c r="JR735" i="157"/>
  <c r="JX735" i="157" s="1"/>
  <c r="JR723" i="157"/>
  <c r="JX723" i="157" s="1"/>
  <c r="JR724" i="157"/>
  <c r="JX724" i="157" s="1"/>
  <c r="JR728" i="157"/>
  <c r="JX728" i="157" s="1"/>
  <c r="JR732" i="157"/>
  <c r="JX732" i="157" s="1"/>
  <c r="JR731" i="157"/>
  <c r="JX731" i="157" s="1"/>
  <c r="JR726" i="157"/>
  <c r="JX726" i="157" s="1"/>
  <c r="JR730" i="157"/>
  <c r="JX730" i="157" s="1"/>
  <c r="JR729" i="157"/>
  <c r="JX729" i="157" s="1"/>
  <c r="JR733" i="157"/>
  <c r="JX733" i="157" s="1"/>
  <c r="JR727" i="157"/>
  <c r="JX727" i="157" s="1"/>
  <c r="JR734" i="157"/>
  <c r="JX734" i="157" s="1"/>
  <c r="JR725" i="157"/>
  <c r="JX725" i="157" s="1"/>
  <c r="ZA722" i="157"/>
  <c r="ZG722" i="157" s="1"/>
  <c r="ZA742" i="157"/>
  <c r="ZG742" i="157" s="1"/>
  <c r="ZA744" i="157"/>
  <c r="ZG744" i="157" s="1"/>
  <c r="ZA738" i="157"/>
  <c r="ZG738" i="157" s="1"/>
  <c r="ZA746" i="157"/>
  <c r="ZG746" i="157" s="1"/>
  <c r="ZA745" i="157"/>
  <c r="ZG745" i="157" s="1"/>
  <c r="ZA743" i="157"/>
  <c r="ZG743" i="157" s="1"/>
  <c r="ZA739" i="157"/>
  <c r="ZG739" i="157" s="1"/>
  <c r="ZA749" i="157"/>
  <c r="ZG749" i="157" s="1"/>
  <c r="ZA748" i="157"/>
  <c r="ZG748" i="157" s="1"/>
  <c r="ZA740" i="157"/>
  <c r="ZG740" i="157" s="1"/>
  <c r="ZA735" i="157"/>
  <c r="ZG735" i="157" s="1"/>
  <c r="ZA723" i="157"/>
  <c r="ZG723" i="157" s="1"/>
  <c r="ZA729" i="157"/>
  <c r="ZG729" i="157" s="1"/>
  <c r="ZA734" i="157"/>
  <c r="ZG734" i="157" s="1"/>
  <c r="ZA724" i="157"/>
  <c r="ZG724" i="157" s="1"/>
  <c r="ZA728" i="157"/>
  <c r="ZG728" i="157" s="1"/>
  <c r="ZA732" i="157"/>
  <c r="ZG732" i="157" s="1"/>
  <c r="ZA725" i="157"/>
  <c r="ZG725" i="157" s="1"/>
  <c r="ZA731" i="157"/>
  <c r="ZG731" i="157" s="1"/>
  <c r="ZA726" i="157"/>
  <c r="ZG726" i="157" s="1"/>
  <c r="ZA730" i="157"/>
  <c r="ZG730" i="157" s="1"/>
  <c r="ZA733" i="157"/>
  <c r="ZG733" i="157" s="1"/>
  <c r="ZA727" i="157"/>
  <c r="ZG727" i="157" s="1"/>
  <c r="ASK745" i="157"/>
  <c r="ASQ745" i="157" s="1"/>
  <c r="ASK739" i="157"/>
  <c r="ASQ739" i="157" s="1"/>
  <c r="ASK738" i="157"/>
  <c r="ASQ738" i="157" s="1"/>
  <c r="ASK749" i="157"/>
  <c r="ASQ749" i="157" s="1"/>
  <c r="ASK740" i="157"/>
  <c r="ASQ740" i="157" s="1"/>
  <c r="ASK742" i="157"/>
  <c r="ASQ742" i="157" s="1"/>
  <c r="ASK743" i="157"/>
  <c r="ASQ743" i="157" s="1"/>
  <c r="ASK744" i="157"/>
  <c r="ASQ744" i="157" s="1"/>
  <c r="ASK746" i="157"/>
  <c r="ASQ746" i="157" s="1"/>
  <c r="ASK748" i="157"/>
  <c r="ASQ748" i="157" s="1"/>
  <c r="ASK735" i="157"/>
  <c r="ASQ735" i="157" s="1"/>
  <c r="ASK723" i="157"/>
  <c r="ASQ723" i="157" s="1"/>
  <c r="ASK729" i="157"/>
  <c r="ASQ729" i="157" s="1"/>
  <c r="ASK734" i="157"/>
  <c r="ASQ734" i="157" s="1"/>
  <c r="ASK731" i="157"/>
  <c r="ASQ731" i="157" s="1"/>
  <c r="ASK733" i="157"/>
  <c r="ASQ733" i="157" s="1"/>
  <c r="ASK727" i="157"/>
  <c r="ASQ727" i="157" s="1"/>
  <c r="ASK724" i="157"/>
  <c r="ASQ724" i="157" s="1"/>
  <c r="ASK728" i="157"/>
  <c r="ASQ728" i="157" s="1"/>
  <c r="ASK732" i="157"/>
  <c r="ASQ732" i="157" s="1"/>
  <c r="ASK725" i="157"/>
  <c r="ASQ725" i="157" s="1"/>
  <c r="ASK722" i="157"/>
  <c r="ASQ722" i="157" s="1"/>
  <c r="ASK726" i="157"/>
  <c r="ASQ726" i="157" s="1"/>
  <c r="ASK730" i="157"/>
  <c r="ASQ730" i="157" s="1"/>
  <c r="SO749" i="157"/>
  <c r="SU749" i="157" s="1"/>
  <c r="SO739" i="157"/>
  <c r="SU739" i="157" s="1"/>
  <c r="SO735" i="157"/>
  <c r="SU735" i="157" s="1"/>
  <c r="SO743" i="157"/>
  <c r="SU743" i="157" s="1"/>
  <c r="SO740" i="157"/>
  <c r="SU740" i="157" s="1"/>
  <c r="SO738" i="157"/>
  <c r="SU738" i="157" s="1"/>
  <c r="SO746" i="157"/>
  <c r="SU746" i="157" s="1"/>
  <c r="SO744" i="157"/>
  <c r="SU744" i="157" s="1"/>
  <c r="SO742" i="157"/>
  <c r="SU742" i="157" s="1"/>
  <c r="SO748" i="157"/>
  <c r="SU748" i="157" s="1"/>
  <c r="SO745" i="157"/>
  <c r="SU745" i="157" s="1"/>
  <c r="SO723" i="157"/>
  <c r="SU723" i="157" s="1"/>
  <c r="SO729" i="157"/>
  <c r="SU729" i="157" s="1"/>
  <c r="SO733" i="157"/>
  <c r="SU733" i="157" s="1"/>
  <c r="SO734" i="157"/>
  <c r="SU734" i="157" s="1"/>
  <c r="SO724" i="157"/>
  <c r="SU724" i="157" s="1"/>
  <c r="SO728" i="157"/>
  <c r="SU728" i="157" s="1"/>
  <c r="SO732" i="157"/>
  <c r="SU732" i="157" s="1"/>
  <c r="SO725" i="157"/>
  <c r="SU725" i="157" s="1"/>
  <c r="SO731" i="157"/>
  <c r="SU731" i="157" s="1"/>
  <c r="SO722" i="157"/>
  <c r="SU722" i="157" s="1"/>
  <c r="SO726" i="157"/>
  <c r="SU726" i="157" s="1"/>
  <c r="SO730" i="157"/>
  <c r="SU730" i="157" s="1"/>
  <c r="SO727" i="157"/>
  <c r="SU727" i="157" s="1"/>
  <c r="X743" i="157"/>
  <c r="AD743" i="157" s="1"/>
  <c r="X745" i="157"/>
  <c r="AD745" i="157" s="1"/>
  <c r="X735" i="157"/>
  <c r="AD735" i="157" s="1"/>
  <c r="X746" i="157"/>
  <c r="AD746" i="157" s="1"/>
  <c r="X740" i="157"/>
  <c r="AD740" i="157" s="1"/>
  <c r="X749" i="157"/>
  <c r="AD749" i="157" s="1"/>
  <c r="X742" i="157"/>
  <c r="AD742" i="157" s="1"/>
  <c r="X744" i="157"/>
  <c r="AD744" i="157" s="1"/>
  <c r="X738" i="157"/>
  <c r="AD738" i="157" s="1"/>
  <c r="X748" i="157"/>
  <c r="AD748" i="157" s="1"/>
  <c r="X739" i="157"/>
  <c r="AD739" i="157" s="1"/>
  <c r="X723" i="157"/>
  <c r="AD723" i="157" s="1"/>
  <c r="X729" i="157"/>
  <c r="AD729" i="157" s="1"/>
  <c r="X733" i="157"/>
  <c r="AD733" i="157" s="1"/>
  <c r="X724" i="157"/>
  <c r="AD724" i="157" s="1"/>
  <c r="X728" i="157"/>
  <c r="AD728" i="157" s="1"/>
  <c r="X732" i="157"/>
  <c r="AD732" i="157" s="1"/>
  <c r="X725" i="157"/>
  <c r="AD725" i="157" s="1"/>
  <c r="X734" i="157"/>
  <c r="AD734" i="157" s="1"/>
  <c r="X727" i="157"/>
  <c r="AD727" i="157" s="1"/>
  <c r="X731" i="157"/>
  <c r="AD731" i="157" s="1"/>
  <c r="X722" i="157"/>
  <c r="AD722" i="157" s="1"/>
  <c r="X726" i="157"/>
  <c r="AD726" i="157" s="1"/>
  <c r="X730" i="157"/>
  <c r="AD730" i="157" s="1"/>
  <c r="Z742" i="157"/>
  <c r="AF742" i="157" s="1"/>
  <c r="Z745" i="157"/>
  <c r="AF745" i="157" s="1"/>
  <c r="Z743" i="157"/>
  <c r="AF743" i="157" s="1"/>
  <c r="Z739" i="157"/>
  <c r="AF739" i="157" s="1"/>
  <c r="Z749" i="157"/>
  <c r="AF749" i="157" s="1"/>
  <c r="Z746" i="157"/>
  <c r="AF746" i="157" s="1"/>
  <c r="Z740" i="157"/>
  <c r="AF740" i="157" s="1"/>
  <c r="Z735" i="157"/>
  <c r="AF735" i="157" s="1"/>
  <c r="Z748" i="157"/>
  <c r="AF748" i="157" s="1"/>
  <c r="Z744" i="157"/>
  <c r="AF744" i="157" s="1"/>
  <c r="Z738" i="157"/>
  <c r="AF738" i="157" s="1"/>
  <c r="Z723" i="157"/>
  <c r="AF723" i="157" s="1"/>
  <c r="Z729" i="157"/>
  <c r="AF729" i="157" s="1"/>
  <c r="Z733" i="157"/>
  <c r="AF733" i="157" s="1"/>
  <c r="Z727" i="157"/>
  <c r="AF727" i="157" s="1"/>
  <c r="Z734" i="157"/>
  <c r="AF734" i="157" s="1"/>
  <c r="Z724" i="157"/>
  <c r="AF724" i="157" s="1"/>
  <c r="Z728" i="157"/>
  <c r="AF728" i="157" s="1"/>
  <c r="Z732" i="157"/>
  <c r="AF732" i="157" s="1"/>
  <c r="Z725" i="157"/>
  <c r="AF725" i="157" s="1"/>
  <c r="Z731" i="157"/>
  <c r="AF731" i="157" s="1"/>
  <c r="Z722" i="157"/>
  <c r="AF722" i="157" s="1"/>
  <c r="Z726" i="157"/>
  <c r="AF726" i="157" s="1"/>
  <c r="Z730" i="157"/>
  <c r="AF730" i="157" s="1"/>
  <c r="ALX722" i="157"/>
  <c r="AMD722" i="157" s="1"/>
  <c r="ALX738" i="157"/>
  <c r="AMD738" i="157" s="1"/>
  <c r="ALX749" i="157"/>
  <c r="AMD749" i="157" s="1"/>
  <c r="ALX739" i="157"/>
  <c r="AMD739" i="157" s="1"/>
  <c r="ALX743" i="157"/>
  <c r="AMD743" i="157" s="1"/>
  <c r="ALX742" i="157"/>
  <c r="AMD742" i="157" s="1"/>
  <c r="ALX740" i="157"/>
  <c r="AMD740" i="157" s="1"/>
  <c r="ALX748" i="157"/>
  <c r="AMD748" i="157" s="1"/>
  <c r="ALX746" i="157"/>
  <c r="AMD746" i="157" s="1"/>
  <c r="ALX744" i="157"/>
  <c r="AMD744" i="157" s="1"/>
  <c r="ALX745" i="157"/>
  <c r="AMD745" i="157" s="1"/>
  <c r="ALX735" i="157"/>
  <c r="AMD735" i="157" s="1"/>
  <c r="ALX731" i="157"/>
  <c r="AMD731" i="157" s="1"/>
  <c r="ALX723" i="157"/>
  <c r="AMD723" i="157" s="1"/>
  <c r="ALX724" i="157"/>
  <c r="AMD724" i="157" s="1"/>
  <c r="ALX728" i="157"/>
  <c r="AMD728" i="157" s="1"/>
  <c r="ALX725" i="157"/>
  <c r="AMD725" i="157" s="1"/>
  <c r="ALX734" i="157"/>
  <c r="AMD734" i="157" s="1"/>
  <c r="ALX727" i="157"/>
  <c r="AMD727" i="157" s="1"/>
  <c r="ALX726" i="157"/>
  <c r="AMD726" i="157" s="1"/>
  <c r="ALX730" i="157"/>
  <c r="AMD730" i="157" s="1"/>
  <c r="ALX729" i="157"/>
  <c r="AMD729" i="157" s="1"/>
  <c r="ALX733" i="157"/>
  <c r="AMD733" i="157" s="1"/>
  <c r="ALX732" i="157"/>
  <c r="AMD732" i="157" s="1"/>
  <c r="MB745" i="157"/>
  <c r="MH745" i="157" s="1"/>
  <c r="MB748" i="157"/>
  <c r="MH748" i="157" s="1"/>
  <c r="MB739" i="157"/>
  <c r="MH739" i="157" s="1"/>
  <c r="MB738" i="157"/>
  <c r="MH738" i="157" s="1"/>
  <c r="MB749" i="157"/>
  <c r="MH749" i="157" s="1"/>
  <c r="MB740" i="157"/>
  <c r="MH740" i="157" s="1"/>
  <c r="MB743" i="157"/>
  <c r="MH743" i="157" s="1"/>
  <c r="MB742" i="157"/>
  <c r="MH742" i="157" s="1"/>
  <c r="MB744" i="157"/>
  <c r="MH744" i="157" s="1"/>
  <c r="MB746" i="157"/>
  <c r="MH746" i="157" s="1"/>
  <c r="MB735" i="157"/>
  <c r="MH735" i="157" s="1"/>
  <c r="MB731" i="157"/>
  <c r="MH731" i="157" s="1"/>
  <c r="MB723" i="157"/>
  <c r="MH723" i="157" s="1"/>
  <c r="MB724" i="157"/>
  <c r="MH724" i="157" s="1"/>
  <c r="MB728" i="157"/>
  <c r="MH728" i="157" s="1"/>
  <c r="MB725" i="157"/>
  <c r="MH725" i="157" s="1"/>
  <c r="MB734" i="157"/>
  <c r="MH734" i="157" s="1"/>
  <c r="MB727" i="157"/>
  <c r="MH727" i="157" s="1"/>
  <c r="MB722" i="157"/>
  <c r="MH722" i="157" s="1"/>
  <c r="MB726" i="157"/>
  <c r="MH726" i="157" s="1"/>
  <c r="MB730" i="157"/>
  <c r="MH730" i="157" s="1"/>
  <c r="MB729" i="157"/>
  <c r="MH729" i="157" s="1"/>
  <c r="MB733" i="157"/>
  <c r="MH733" i="157" s="1"/>
  <c r="MB732" i="157"/>
  <c r="MH732" i="157" s="1"/>
  <c r="ABK722" i="157"/>
  <c r="ABQ722" i="157" s="1"/>
  <c r="ABK745" i="157"/>
  <c r="ABQ745" i="157" s="1"/>
  <c r="ABK742" i="157"/>
  <c r="ABQ742" i="157" s="1"/>
  <c r="ABK739" i="157"/>
  <c r="ABQ739" i="157" s="1"/>
  <c r="ABK749" i="157"/>
  <c r="ABQ749" i="157" s="1"/>
  <c r="ABK743" i="157"/>
  <c r="ABQ743" i="157" s="1"/>
  <c r="ABK740" i="157"/>
  <c r="ABQ740" i="157" s="1"/>
  <c r="ABK738" i="157"/>
  <c r="ABQ738" i="157" s="1"/>
  <c r="ABK748" i="157"/>
  <c r="ABQ748" i="157" s="1"/>
  <c r="ABK744" i="157"/>
  <c r="ABQ744" i="157" s="1"/>
  <c r="ABK746" i="157"/>
  <c r="ABQ746" i="157" s="1"/>
  <c r="ABK735" i="157"/>
  <c r="ABQ735" i="157" s="1"/>
  <c r="ABK731" i="157"/>
  <c r="ABQ731" i="157" s="1"/>
  <c r="ABK723" i="157"/>
  <c r="ABQ723" i="157" s="1"/>
  <c r="ABK724" i="157"/>
  <c r="ABQ724" i="157" s="1"/>
  <c r="ABK728" i="157"/>
  <c r="ABQ728" i="157" s="1"/>
  <c r="ABK725" i="157"/>
  <c r="ABQ725" i="157" s="1"/>
  <c r="ABK734" i="157"/>
  <c r="ABQ734" i="157" s="1"/>
  <c r="ABK727" i="157"/>
  <c r="ABQ727" i="157" s="1"/>
  <c r="ABK726" i="157"/>
  <c r="ABQ726" i="157" s="1"/>
  <c r="ABK730" i="157"/>
  <c r="ABQ730" i="157" s="1"/>
  <c r="ABK729" i="157"/>
  <c r="ABQ729" i="157" s="1"/>
  <c r="ABK733" i="157"/>
  <c r="ABQ733" i="157" s="1"/>
  <c r="ABK732" i="157"/>
  <c r="ABQ732" i="157" s="1"/>
  <c r="AUU744" i="157"/>
  <c r="AVA744" i="157" s="1"/>
  <c r="AUU748" i="157"/>
  <c r="AVA748" i="157" s="1"/>
  <c r="AUU735" i="157"/>
  <c r="AVA735" i="157" s="1"/>
  <c r="AUU738" i="157"/>
  <c r="AVA738" i="157" s="1"/>
  <c r="AUU745" i="157"/>
  <c r="AVA745" i="157" s="1"/>
  <c r="AUU739" i="157"/>
  <c r="AVA739" i="157" s="1"/>
  <c r="AUU742" i="157"/>
  <c r="AVA742" i="157" s="1"/>
  <c r="AUU749" i="157"/>
  <c r="AVA749" i="157" s="1"/>
  <c r="AUU740" i="157"/>
  <c r="AVA740" i="157" s="1"/>
  <c r="AUU743" i="157"/>
  <c r="AVA743" i="157" s="1"/>
  <c r="AUU746" i="157"/>
  <c r="AVA746" i="157" s="1"/>
  <c r="AUU731" i="157"/>
  <c r="AVA731" i="157" s="1"/>
  <c r="AUU722" i="157"/>
  <c r="AVA722" i="157" s="1"/>
  <c r="AUU723" i="157"/>
  <c r="AVA723" i="157" s="1"/>
  <c r="AUU724" i="157"/>
  <c r="AVA724" i="157" s="1"/>
  <c r="AUU728" i="157"/>
  <c r="AVA728" i="157" s="1"/>
  <c r="AUU725" i="157"/>
  <c r="AVA725" i="157" s="1"/>
  <c r="AUU734" i="157"/>
  <c r="AVA734" i="157" s="1"/>
  <c r="AUU727" i="157"/>
  <c r="AVA727" i="157" s="1"/>
  <c r="AUU726" i="157"/>
  <c r="AVA726" i="157" s="1"/>
  <c r="AUU730" i="157"/>
  <c r="AVA730" i="157" s="1"/>
  <c r="AUU729" i="157"/>
  <c r="AVA729" i="157" s="1"/>
  <c r="AUU733" i="157"/>
  <c r="AVA733" i="157" s="1"/>
  <c r="AUU732" i="157"/>
  <c r="AVA732" i="157" s="1"/>
  <c r="UY722" i="157"/>
  <c r="VE722" i="157" s="1"/>
  <c r="UY744" i="157"/>
  <c r="VE744" i="157" s="1"/>
  <c r="UY746" i="157"/>
  <c r="VE746" i="157" s="1"/>
  <c r="UY735" i="157"/>
  <c r="VE735" i="157" s="1"/>
  <c r="UY745" i="157"/>
  <c r="VE745" i="157" s="1"/>
  <c r="UY748" i="157"/>
  <c r="VE748" i="157" s="1"/>
  <c r="UY739" i="157"/>
  <c r="VE739" i="157" s="1"/>
  <c r="UY738" i="157"/>
  <c r="VE738" i="157" s="1"/>
  <c r="UY749" i="157"/>
  <c r="VE749" i="157" s="1"/>
  <c r="UY740" i="157"/>
  <c r="VE740" i="157" s="1"/>
  <c r="UY743" i="157"/>
  <c r="VE743" i="157" s="1"/>
  <c r="UY742" i="157"/>
  <c r="VE742" i="157" s="1"/>
  <c r="UY731" i="157"/>
  <c r="VE731" i="157" s="1"/>
  <c r="UY723" i="157"/>
  <c r="VE723" i="157" s="1"/>
  <c r="UY724" i="157"/>
  <c r="VE724" i="157" s="1"/>
  <c r="UY728" i="157"/>
  <c r="VE728" i="157" s="1"/>
  <c r="UY725" i="157"/>
  <c r="VE725" i="157" s="1"/>
  <c r="UY734" i="157"/>
  <c r="VE734" i="157" s="1"/>
  <c r="UY727" i="157"/>
  <c r="VE727" i="157" s="1"/>
  <c r="UY726" i="157"/>
  <c r="VE726" i="157" s="1"/>
  <c r="UY730" i="157"/>
  <c r="VE730" i="157" s="1"/>
  <c r="UY729" i="157"/>
  <c r="VE729" i="157" s="1"/>
  <c r="UY733" i="157"/>
  <c r="VE733" i="157" s="1"/>
  <c r="UY732" i="157"/>
  <c r="VE732" i="157" s="1"/>
  <c r="IA722" i="157"/>
  <c r="IG722" i="157" s="1"/>
  <c r="IA744" i="157"/>
  <c r="IG744" i="157" s="1"/>
  <c r="IA748" i="157"/>
  <c r="IG748" i="157" s="1"/>
  <c r="IA735" i="157"/>
  <c r="IG735" i="157" s="1"/>
  <c r="IA745" i="157"/>
  <c r="IG745" i="157" s="1"/>
  <c r="IA749" i="157"/>
  <c r="IG749" i="157" s="1"/>
  <c r="IA739" i="157"/>
  <c r="IG739" i="157" s="1"/>
  <c r="IA738" i="157"/>
  <c r="IG738" i="157" s="1"/>
  <c r="IA742" i="157"/>
  <c r="IG742" i="157" s="1"/>
  <c r="IA740" i="157"/>
  <c r="IG740" i="157" s="1"/>
  <c r="IA743" i="157"/>
  <c r="IG743" i="157" s="1"/>
  <c r="IA746" i="157"/>
  <c r="IG746" i="157" s="1"/>
  <c r="IA731" i="157"/>
  <c r="IG731" i="157" s="1"/>
  <c r="IA723" i="157"/>
  <c r="IG723" i="157" s="1"/>
  <c r="IA724" i="157"/>
  <c r="IG724" i="157" s="1"/>
  <c r="IA728" i="157"/>
  <c r="IG728" i="157" s="1"/>
  <c r="IA725" i="157"/>
  <c r="IG725" i="157" s="1"/>
  <c r="IA734" i="157"/>
  <c r="IG734" i="157" s="1"/>
  <c r="IA727" i="157"/>
  <c r="IG727" i="157" s="1"/>
  <c r="IA726" i="157"/>
  <c r="IG726" i="157" s="1"/>
  <c r="IA730" i="157"/>
  <c r="IG730" i="157" s="1"/>
  <c r="IA729" i="157"/>
  <c r="IG729" i="157" s="1"/>
  <c r="IA733" i="157"/>
  <c r="IG733" i="157" s="1"/>
  <c r="IA732" i="157"/>
  <c r="IG732" i="157" s="1"/>
  <c r="XJ744" i="157"/>
  <c r="XP744" i="157" s="1"/>
  <c r="XJ742" i="157"/>
  <c r="XP742" i="157" s="1"/>
  <c r="XJ735" i="157"/>
  <c r="XP735" i="157" s="1"/>
  <c r="XJ745" i="157"/>
  <c r="XP745" i="157" s="1"/>
  <c r="XJ746" i="157"/>
  <c r="XP746" i="157" s="1"/>
  <c r="XJ739" i="157"/>
  <c r="XP739" i="157" s="1"/>
  <c r="XJ749" i="157"/>
  <c r="XP749" i="157" s="1"/>
  <c r="XJ743" i="157"/>
  <c r="XP743" i="157" s="1"/>
  <c r="XJ740" i="157"/>
  <c r="XP740" i="157" s="1"/>
  <c r="XJ738" i="157"/>
  <c r="XP738" i="157" s="1"/>
  <c r="XJ748" i="157"/>
  <c r="XP748" i="157" s="1"/>
  <c r="XJ731" i="157"/>
  <c r="XP731" i="157" s="1"/>
  <c r="XJ727" i="157"/>
  <c r="XP727" i="157" s="1"/>
  <c r="XJ730" i="157"/>
  <c r="XP730" i="157" s="1"/>
  <c r="XJ728" i="157"/>
  <c r="XP728" i="157" s="1"/>
  <c r="XJ732" i="157"/>
  <c r="XP732" i="157" s="1"/>
  <c r="XJ725" i="157"/>
  <c r="XP725" i="157" s="1"/>
  <c r="XJ734" i="157"/>
  <c r="XP734" i="157" s="1"/>
  <c r="XJ722" i="157"/>
  <c r="XP722" i="157" s="1"/>
  <c r="XJ726" i="157"/>
  <c r="XP726" i="157" s="1"/>
  <c r="XJ723" i="157"/>
  <c r="XP723" i="157" s="1"/>
  <c r="XJ729" i="157"/>
  <c r="XP729" i="157" s="1"/>
  <c r="XJ733" i="157"/>
  <c r="XP733" i="157" s="1"/>
  <c r="XJ724" i="157"/>
  <c r="XP724" i="157" s="1"/>
  <c r="ATZ722" i="157"/>
  <c r="AUF722" i="157" s="1"/>
  <c r="ATZ740" i="157"/>
  <c r="AUF740" i="157" s="1"/>
  <c r="ATZ748" i="157"/>
  <c r="AUF748" i="157" s="1"/>
  <c r="ATZ746" i="157"/>
  <c r="AUF746" i="157" s="1"/>
  <c r="ATZ744" i="157"/>
  <c r="AUF744" i="157" s="1"/>
  <c r="ATZ745" i="157"/>
  <c r="AUF745" i="157" s="1"/>
  <c r="ATZ735" i="157"/>
  <c r="AUF735" i="157" s="1"/>
  <c r="ATZ738" i="157"/>
  <c r="AUF738" i="157" s="1"/>
  <c r="ATZ749" i="157"/>
  <c r="AUF749" i="157" s="1"/>
  <c r="ATZ739" i="157"/>
  <c r="AUF739" i="157" s="1"/>
  <c r="ATZ743" i="157"/>
  <c r="AUF743" i="157" s="1"/>
  <c r="ATZ742" i="157"/>
  <c r="AUF742" i="157" s="1"/>
  <c r="ATZ725" i="157"/>
  <c r="AUF725" i="157" s="1"/>
  <c r="ATZ731" i="157"/>
  <c r="AUF731" i="157" s="1"/>
  <c r="ATZ734" i="157"/>
  <c r="AUF734" i="157" s="1"/>
  <c r="ATZ727" i="157"/>
  <c r="AUF727" i="157" s="1"/>
  <c r="ATZ726" i="157"/>
  <c r="AUF726" i="157" s="1"/>
  <c r="ATZ730" i="157"/>
  <c r="AUF730" i="157" s="1"/>
  <c r="ATZ723" i="157"/>
  <c r="AUF723" i="157" s="1"/>
  <c r="ATZ729" i="157"/>
  <c r="AUF729" i="157" s="1"/>
  <c r="ATZ733" i="157"/>
  <c r="AUF733" i="157" s="1"/>
  <c r="ATZ724" i="157"/>
  <c r="AUF724" i="157" s="1"/>
  <c r="ATZ728" i="157"/>
  <c r="AUF728" i="157" s="1"/>
  <c r="ATZ732" i="157"/>
  <c r="AUF732" i="157" s="1"/>
  <c r="UD722" i="157"/>
  <c r="UJ722" i="157" s="1"/>
  <c r="UD745" i="157"/>
  <c r="UJ745" i="157" s="1"/>
  <c r="UD748" i="157"/>
  <c r="UJ748" i="157" s="1"/>
  <c r="UD739" i="157"/>
  <c r="UJ739" i="157" s="1"/>
  <c r="UD738" i="157"/>
  <c r="UJ738" i="157" s="1"/>
  <c r="UD749" i="157"/>
  <c r="UJ749" i="157" s="1"/>
  <c r="UD740" i="157"/>
  <c r="UJ740" i="157" s="1"/>
  <c r="UD743" i="157"/>
  <c r="UJ743" i="157" s="1"/>
  <c r="UD742" i="157"/>
  <c r="UJ742" i="157" s="1"/>
  <c r="UD744" i="157"/>
  <c r="UJ744" i="157" s="1"/>
  <c r="UD746" i="157"/>
  <c r="UJ746" i="157" s="1"/>
  <c r="UD735" i="157"/>
  <c r="UJ735" i="157" s="1"/>
  <c r="UD734" i="157"/>
  <c r="UJ734" i="157" s="1"/>
  <c r="UD727" i="157"/>
  <c r="UJ727" i="157" s="1"/>
  <c r="UD730" i="157"/>
  <c r="UJ730" i="157" s="1"/>
  <c r="UD723" i="157"/>
  <c r="UJ723" i="157" s="1"/>
  <c r="UD733" i="157"/>
  <c r="UJ733" i="157" s="1"/>
  <c r="UD725" i="157"/>
  <c r="UJ725" i="157" s="1"/>
  <c r="UD731" i="157"/>
  <c r="UJ731" i="157" s="1"/>
  <c r="UD726" i="157"/>
  <c r="UJ726" i="157" s="1"/>
  <c r="UD729" i="157"/>
  <c r="UJ729" i="157" s="1"/>
  <c r="UD724" i="157"/>
  <c r="UJ724" i="157" s="1"/>
  <c r="UD728" i="157"/>
  <c r="UJ728" i="157" s="1"/>
  <c r="UD732" i="157"/>
  <c r="UJ732" i="157" s="1"/>
  <c r="HF722" i="157"/>
  <c r="HL722" i="157" s="1"/>
  <c r="HF745" i="157"/>
  <c r="HL745" i="157" s="1"/>
  <c r="HF748" i="157"/>
  <c r="HL748" i="157" s="1"/>
  <c r="HF739" i="157"/>
  <c r="HL739" i="157" s="1"/>
  <c r="HF738" i="157"/>
  <c r="HL738" i="157" s="1"/>
  <c r="HF749" i="157"/>
  <c r="HL749" i="157" s="1"/>
  <c r="HF740" i="157"/>
  <c r="HL740" i="157" s="1"/>
  <c r="HF743" i="157"/>
  <c r="HL743" i="157" s="1"/>
  <c r="HF742" i="157"/>
  <c r="HL742" i="157" s="1"/>
  <c r="HF744" i="157"/>
  <c r="HL744" i="157" s="1"/>
  <c r="HF746" i="157"/>
  <c r="HL746" i="157" s="1"/>
  <c r="HF735" i="157"/>
  <c r="HL735" i="157" s="1"/>
  <c r="HF734" i="157"/>
  <c r="HL734" i="157" s="1"/>
  <c r="HF727" i="157"/>
  <c r="HL727" i="157" s="1"/>
  <c r="HF730" i="157"/>
  <c r="HL730" i="157" s="1"/>
  <c r="HF723" i="157"/>
  <c r="HL723" i="157" s="1"/>
  <c r="HF733" i="157"/>
  <c r="HL733" i="157" s="1"/>
  <c r="HF725" i="157"/>
  <c r="HL725" i="157" s="1"/>
  <c r="HF731" i="157"/>
  <c r="HL731" i="157" s="1"/>
  <c r="HF726" i="157"/>
  <c r="HL726" i="157" s="1"/>
  <c r="HF729" i="157"/>
  <c r="HL729" i="157" s="1"/>
  <c r="HF724" i="157"/>
  <c r="HL724" i="157" s="1"/>
  <c r="HF728" i="157"/>
  <c r="HL728" i="157" s="1"/>
  <c r="HF732" i="157"/>
  <c r="HL732" i="157" s="1"/>
  <c r="WO745" i="157"/>
  <c r="WU745" i="157" s="1"/>
  <c r="WO746" i="157"/>
  <c r="WU746" i="157" s="1"/>
  <c r="WO739" i="157"/>
  <c r="WU739" i="157" s="1"/>
  <c r="WO749" i="157"/>
  <c r="WU749" i="157" s="1"/>
  <c r="WO743" i="157"/>
  <c r="WU743" i="157" s="1"/>
  <c r="WO740" i="157"/>
  <c r="WU740" i="157" s="1"/>
  <c r="WO738" i="157"/>
  <c r="WU738" i="157" s="1"/>
  <c r="WO748" i="157"/>
  <c r="WU748" i="157" s="1"/>
  <c r="WO744" i="157"/>
  <c r="WU744" i="157" s="1"/>
  <c r="WO742" i="157"/>
  <c r="WU742" i="157" s="1"/>
  <c r="WO735" i="157"/>
  <c r="WU735" i="157" s="1"/>
  <c r="WO734" i="157"/>
  <c r="WU734" i="157" s="1"/>
  <c r="WO727" i="157"/>
  <c r="WU727" i="157" s="1"/>
  <c r="WO726" i="157"/>
  <c r="WU726" i="157" s="1"/>
  <c r="WO730" i="157"/>
  <c r="WU730" i="157" s="1"/>
  <c r="WO723" i="157"/>
  <c r="WU723" i="157" s="1"/>
  <c r="WO729" i="157"/>
  <c r="WU729" i="157" s="1"/>
  <c r="WO733" i="157"/>
  <c r="WU733" i="157" s="1"/>
  <c r="WO725" i="157"/>
  <c r="WU725" i="157" s="1"/>
  <c r="WO731" i="157"/>
  <c r="WU731" i="157" s="1"/>
  <c r="WO722" i="157"/>
  <c r="WU722" i="157" s="1"/>
  <c r="WO724" i="157"/>
  <c r="WU724" i="157" s="1"/>
  <c r="WO728" i="157"/>
  <c r="WU728" i="157" s="1"/>
  <c r="WO732" i="157"/>
  <c r="WU732" i="157" s="1"/>
  <c r="AJM722" i="157"/>
  <c r="AJS722" i="157" s="1"/>
  <c r="AJM739" i="157"/>
  <c r="AJS739" i="157" s="1"/>
  <c r="AJM742" i="157"/>
  <c r="AJS742" i="157" s="1"/>
  <c r="AJM749" i="157"/>
  <c r="AJS749" i="157" s="1"/>
  <c r="AJM740" i="157"/>
  <c r="AJS740" i="157" s="1"/>
  <c r="AJM743" i="157"/>
  <c r="AJS743" i="157" s="1"/>
  <c r="AJM746" i="157"/>
  <c r="AJS746" i="157" s="1"/>
  <c r="AJM744" i="157"/>
  <c r="AJS744" i="157" s="1"/>
  <c r="AJM748" i="157"/>
  <c r="AJS748" i="157" s="1"/>
  <c r="AJM735" i="157"/>
  <c r="AJS735" i="157" s="1"/>
  <c r="AJM738" i="157"/>
  <c r="AJS738" i="157" s="1"/>
  <c r="AJM745" i="157"/>
  <c r="AJS745" i="157" s="1"/>
  <c r="AJM725" i="157"/>
  <c r="AJS725" i="157" s="1"/>
  <c r="AJM731" i="157"/>
  <c r="AJS731" i="157" s="1"/>
  <c r="AJM726" i="157"/>
  <c r="AJS726" i="157" s="1"/>
  <c r="AJM729" i="157"/>
  <c r="AJS729" i="157" s="1"/>
  <c r="AJM724" i="157"/>
  <c r="AJS724" i="157" s="1"/>
  <c r="AJM728" i="157"/>
  <c r="AJS728" i="157" s="1"/>
  <c r="AJM732" i="157"/>
  <c r="AJS732" i="157" s="1"/>
  <c r="AJM734" i="157"/>
  <c r="AJS734" i="157" s="1"/>
  <c r="AJM727" i="157"/>
  <c r="AJS727" i="157" s="1"/>
  <c r="AJM730" i="157"/>
  <c r="AJS730" i="157" s="1"/>
  <c r="AJM723" i="157"/>
  <c r="AJS723" i="157" s="1"/>
  <c r="AJM733" i="157"/>
  <c r="AJS733" i="157" s="1"/>
  <c r="JQ722" i="157"/>
  <c r="JW722" i="157" s="1"/>
  <c r="JQ739" i="157"/>
  <c r="JW739" i="157" s="1"/>
  <c r="JQ738" i="157"/>
  <c r="JW738" i="157" s="1"/>
  <c r="JQ742" i="157"/>
  <c r="JW742" i="157" s="1"/>
  <c r="JQ740" i="157"/>
  <c r="JW740" i="157" s="1"/>
  <c r="JQ743" i="157"/>
  <c r="JW743" i="157" s="1"/>
  <c r="JQ746" i="157"/>
  <c r="JW746" i="157" s="1"/>
  <c r="JQ744" i="157"/>
  <c r="JW744" i="157" s="1"/>
  <c r="JQ748" i="157"/>
  <c r="JW748" i="157" s="1"/>
  <c r="JQ735" i="157"/>
  <c r="JW735" i="157" s="1"/>
  <c r="JQ745" i="157"/>
  <c r="JW745" i="157" s="1"/>
  <c r="JQ749" i="157"/>
  <c r="JW749" i="157" s="1"/>
  <c r="JQ731" i="157"/>
  <c r="JW731" i="157" s="1"/>
  <c r="JQ727" i="157"/>
  <c r="JW727" i="157" s="1"/>
  <c r="JQ726" i="157"/>
  <c r="JW726" i="157" s="1"/>
  <c r="JQ730" i="157"/>
  <c r="JW730" i="157" s="1"/>
  <c r="JQ729" i="157"/>
  <c r="JW729" i="157" s="1"/>
  <c r="JQ728" i="157"/>
  <c r="JW728" i="157" s="1"/>
  <c r="JQ732" i="157"/>
  <c r="JW732" i="157" s="1"/>
  <c r="JQ725" i="157"/>
  <c r="JW725" i="157" s="1"/>
  <c r="JQ734" i="157"/>
  <c r="JW734" i="157" s="1"/>
  <c r="JQ723" i="157"/>
  <c r="JW723" i="157" s="1"/>
  <c r="JQ733" i="157"/>
  <c r="JW733" i="157" s="1"/>
  <c r="JQ724" i="157"/>
  <c r="JW724" i="157" s="1"/>
  <c r="YZ722" i="157"/>
  <c r="ZF722" i="157" s="1"/>
  <c r="YZ739" i="157"/>
  <c r="ZF739" i="157" s="1"/>
  <c r="YZ749" i="157"/>
  <c r="ZF749" i="157" s="1"/>
  <c r="YZ743" i="157"/>
  <c r="ZF743" i="157" s="1"/>
  <c r="YZ740" i="157"/>
  <c r="ZF740" i="157" s="1"/>
  <c r="YZ738" i="157"/>
  <c r="ZF738" i="157" s="1"/>
  <c r="YZ748" i="157"/>
  <c r="ZF748" i="157" s="1"/>
  <c r="YZ744" i="157"/>
  <c r="ZF744" i="157" s="1"/>
  <c r="YZ746" i="157"/>
  <c r="ZF746" i="157" s="1"/>
  <c r="YZ735" i="157"/>
  <c r="ZF735" i="157" s="1"/>
  <c r="YZ745" i="157"/>
  <c r="ZF745" i="157" s="1"/>
  <c r="YZ742" i="157"/>
  <c r="ZF742" i="157" s="1"/>
  <c r="YZ731" i="157"/>
  <c r="ZF731" i="157" s="1"/>
  <c r="YZ727" i="157"/>
  <c r="ZF727" i="157" s="1"/>
  <c r="YZ726" i="157"/>
  <c r="ZF726" i="157" s="1"/>
  <c r="YZ730" i="157"/>
  <c r="ZF730" i="157" s="1"/>
  <c r="YZ729" i="157"/>
  <c r="ZF729" i="157" s="1"/>
  <c r="YZ728" i="157"/>
  <c r="ZF728" i="157" s="1"/>
  <c r="YZ732" i="157"/>
  <c r="ZF732" i="157" s="1"/>
  <c r="YZ725" i="157"/>
  <c r="ZF725" i="157" s="1"/>
  <c r="YZ734" i="157"/>
  <c r="ZF734" i="157" s="1"/>
  <c r="YZ723" i="157"/>
  <c r="ZF723" i="157" s="1"/>
  <c r="YZ733" i="157"/>
  <c r="ZF733" i="157" s="1"/>
  <c r="YZ724" i="157"/>
  <c r="ZF724" i="157" s="1"/>
  <c r="YD722" i="157"/>
  <c r="YJ722" i="157" s="1"/>
  <c r="YD746" i="157"/>
  <c r="YJ746" i="157" s="1"/>
  <c r="YD744" i="157"/>
  <c r="YJ744" i="157" s="1"/>
  <c r="YD738" i="157"/>
  <c r="YJ738" i="157" s="1"/>
  <c r="YD742" i="157"/>
  <c r="YJ742" i="157" s="1"/>
  <c r="YD739" i="157"/>
  <c r="YJ739" i="157" s="1"/>
  <c r="YD748" i="157"/>
  <c r="YJ748" i="157" s="1"/>
  <c r="YD745" i="157"/>
  <c r="YJ745" i="157" s="1"/>
  <c r="YD735" i="157"/>
  <c r="YJ735" i="157" s="1"/>
  <c r="YD743" i="157"/>
  <c r="YJ743" i="157" s="1"/>
  <c r="YD740" i="157"/>
  <c r="YJ740" i="157" s="1"/>
  <c r="YD749" i="157"/>
  <c r="YJ749" i="157" s="1"/>
  <c r="YD723" i="157"/>
  <c r="YJ723" i="157" s="1"/>
  <c r="YD728" i="157"/>
  <c r="YJ728" i="157" s="1"/>
  <c r="YD725" i="157"/>
  <c r="YJ725" i="157" s="1"/>
  <c r="YD727" i="157"/>
  <c r="YJ727" i="157" s="1"/>
  <c r="YD730" i="157"/>
  <c r="YJ730" i="157" s="1"/>
  <c r="YD729" i="157"/>
  <c r="YJ729" i="157" s="1"/>
  <c r="YD733" i="157"/>
  <c r="YJ733" i="157" s="1"/>
  <c r="YD724" i="157"/>
  <c r="YJ724" i="157" s="1"/>
  <c r="YD732" i="157"/>
  <c r="YJ732" i="157" s="1"/>
  <c r="YD734" i="157"/>
  <c r="YJ734" i="157" s="1"/>
  <c r="YD731" i="157"/>
  <c r="YJ731" i="157" s="1"/>
  <c r="YD726" i="157"/>
  <c r="YJ726" i="157" s="1"/>
  <c r="ARN749" i="157"/>
  <c r="ART749" i="157" s="1"/>
  <c r="ARN739" i="157"/>
  <c r="ART739" i="157" s="1"/>
  <c r="ARN738" i="157"/>
  <c r="ART738" i="157" s="1"/>
  <c r="ARN745" i="157"/>
  <c r="ART745" i="157" s="1"/>
  <c r="ARN748" i="157"/>
  <c r="ART748" i="157" s="1"/>
  <c r="ARN746" i="157"/>
  <c r="ART746" i="157" s="1"/>
  <c r="ARN743" i="157"/>
  <c r="ART743" i="157" s="1"/>
  <c r="ARN735" i="157"/>
  <c r="ART735" i="157" s="1"/>
  <c r="ARN742" i="157"/>
  <c r="ART742" i="157" s="1"/>
  <c r="ARN740" i="157"/>
  <c r="ART740" i="157" s="1"/>
  <c r="ARN744" i="157"/>
  <c r="ART744" i="157" s="1"/>
  <c r="ARN723" i="157"/>
  <c r="ART723" i="157" s="1"/>
  <c r="ARN729" i="157"/>
  <c r="ART729" i="157" s="1"/>
  <c r="ARN724" i="157"/>
  <c r="ART724" i="157" s="1"/>
  <c r="ARN734" i="157"/>
  <c r="ART734" i="157" s="1"/>
  <c r="ARN722" i="157"/>
  <c r="ART722" i="157" s="1"/>
  <c r="ARN733" i="157"/>
  <c r="ART733" i="157" s="1"/>
  <c r="ARN728" i="157"/>
  <c r="ART728" i="157" s="1"/>
  <c r="ARN732" i="157"/>
  <c r="ART732" i="157" s="1"/>
  <c r="ARN725" i="157"/>
  <c r="ART725" i="157" s="1"/>
  <c r="ARN727" i="157"/>
  <c r="ART727" i="157" s="1"/>
  <c r="ARN731" i="157"/>
  <c r="ART731" i="157" s="1"/>
  <c r="ARN726" i="157"/>
  <c r="ART726" i="157" s="1"/>
  <c r="ARN730" i="157"/>
  <c r="ART730" i="157" s="1"/>
  <c r="RR740" i="157"/>
  <c r="RX740" i="157" s="1"/>
  <c r="RR739" i="157"/>
  <c r="RX739" i="157" s="1"/>
  <c r="RR738" i="157"/>
  <c r="RX738" i="157" s="1"/>
  <c r="RR746" i="157"/>
  <c r="RX746" i="157" s="1"/>
  <c r="RR748" i="157"/>
  <c r="RX748" i="157" s="1"/>
  <c r="RR749" i="157"/>
  <c r="RX749" i="157" s="1"/>
  <c r="RR745" i="157"/>
  <c r="RX745" i="157" s="1"/>
  <c r="RR735" i="157"/>
  <c r="RX735" i="157" s="1"/>
  <c r="RR742" i="157"/>
  <c r="RX742" i="157" s="1"/>
  <c r="RR743" i="157"/>
  <c r="RX743" i="157" s="1"/>
  <c r="RR744" i="157"/>
  <c r="RX744" i="157" s="1"/>
  <c r="RR723" i="157"/>
  <c r="RX723" i="157" s="1"/>
  <c r="RR728" i="157"/>
  <c r="RX728" i="157" s="1"/>
  <c r="RR732" i="157"/>
  <c r="RX732" i="157" s="1"/>
  <c r="RR725" i="157"/>
  <c r="RX725" i="157" s="1"/>
  <c r="RR727" i="157"/>
  <c r="RX727" i="157" s="1"/>
  <c r="RR722" i="157"/>
  <c r="RX722" i="157" s="1"/>
  <c r="RR726" i="157"/>
  <c r="RX726" i="157" s="1"/>
  <c r="RR730" i="157"/>
  <c r="RX730" i="157" s="1"/>
  <c r="RR729" i="157"/>
  <c r="RX729" i="157" s="1"/>
  <c r="RR733" i="157"/>
  <c r="RX733" i="157" s="1"/>
  <c r="RR724" i="157"/>
  <c r="RX724" i="157" s="1"/>
  <c r="RR734" i="157"/>
  <c r="RX734" i="157" s="1"/>
  <c r="RR731" i="157"/>
  <c r="RX731" i="157" s="1"/>
  <c r="AHA722" i="157"/>
  <c r="AHG722" i="157" s="1"/>
  <c r="AHA748" i="157"/>
  <c r="AHG748" i="157" s="1"/>
  <c r="AHA744" i="157"/>
  <c r="AHG744" i="157" s="1"/>
  <c r="AHA738" i="157"/>
  <c r="AHG738" i="157" s="1"/>
  <c r="AHA745" i="157"/>
  <c r="AHG745" i="157" s="1"/>
  <c r="AHA739" i="157"/>
  <c r="AHG739" i="157" s="1"/>
  <c r="AHA743" i="157"/>
  <c r="AHG743" i="157" s="1"/>
  <c r="AHA740" i="157"/>
  <c r="AHG740" i="157" s="1"/>
  <c r="AHA735" i="157"/>
  <c r="AHG735" i="157" s="1"/>
  <c r="AHA746" i="157"/>
  <c r="AHG746" i="157" s="1"/>
  <c r="AHA742" i="157"/>
  <c r="AHG742" i="157" s="1"/>
  <c r="AHA749" i="157"/>
  <c r="AHG749" i="157" s="1"/>
  <c r="AHA723" i="157"/>
  <c r="AHG723" i="157" s="1"/>
  <c r="AHA728" i="157"/>
  <c r="AHG728" i="157" s="1"/>
  <c r="AHA732" i="157"/>
  <c r="AHG732" i="157" s="1"/>
  <c r="AHA725" i="157"/>
  <c r="AHG725" i="157" s="1"/>
  <c r="AHA727" i="157"/>
  <c r="AHG727" i="157" s="1"/>
  <c r="AHA726" i="157"/>
  <c r="AHG726" i="157" s="1"/>
  <c r="AHA730" i="157"/>
  <c r="AHG730" i="157" s="1"/>
  <c r="AHA729" i="157"/>
  <c r="AHG729" i="157" s="1"/>
  <c r="AHA733" i="157"/>
  <c r="AHG733" i="157" s="1"/>
  <c r="AHA724" i="157"/>
  <c r="AHG724" i="157" s="1"/>
  <c r="AHA734" i="157"/>
  <c r="AHG734" i="157" s="1"/>
  <c r="AHA731" i="157"/>
  <c r="AHG731" i="157" s="1"/>
  <c r="ET722" i="157"/>
  <c r="EZ722" i="157" s="1"/>
  <c r="ET746" i="157"/>
  <c r="EZ746" i="157" s="1"/>
  <c r="ET744" i="157"/>
  <c r="EZ744" i="157" s="1"/>
  <c r="ET743" i="157"/>
  <c r="EZ743" i="157" s="1"/>
  <c r="ET740" i="157"/>
  <c r="EZ740" i="157" s="1"/>
  <c r="ET749" i="157"/>
  <c r="EZ749" i="157" s="1"/>
  <c r="ET748" i="157"/>
  <c r="EZ748" i="157" s="1"/>
  <c r="ET745" i="157"/>
  <c r="EZ745" i="157" s="1"/>
  <c r="ET735" i="157"/>
  <c r="EZ735" i="157" s="1"/>
  <c r="ET742" i="157"/>
  <c r="EZ742" i="157" s="1"/>
  <c r="ET739" i="157"/>
  <c r="EZ739" i="157" s="1"/>
  <c r="ET738" i="157"/>
  <c r="EZ738" i="157" s="1"/>
  <c r="ET723" i="157"/>
  <c r="EZ723" i="157" s="1"/>
  <c r="ET728" i="157"/>
  <c r="EZ728" i="157" s="1"/>
  <c r="ET725" i="157"/>
  <c r="EZ725" i="157" s="1"/>
  <c r="ET727" i="157"/>
  <c r="EZ727" i="157" s="1"/>
  <c r="ET730" i="157"/>
  <c r="EZ730" i="157" s="1"/>
  <c r="ET729" i="157"/>
  <c r="EZ729" i="157" s="1"/>
  <c r="ET733" i="157"/>
  <c r="EZ733" i="157" s="1"/>
  <c r="ET724" i="157"/>
  <c r="EZ724" i="157" s="1"/>
  <c r="ET732" i="157"/>
  <c r="EZ732" i="157" s="1"/>
  <c r="ET734" i="157"/>
  <c r="EZ734" i="157" s="1"/>
  <c r="ET731" i="157"/>
  <c r="EZ731" i="157" s="1"/>
  <c r="ET726" i="157"/>
  <c r="EZ726" i="157" s="1"/>
  <c r="ANM722" i="157"/>
  <c r="ANS722" i="157" s="1"/>
  <c r="ANM749" i="157"/>
  <c r="ANS749" i="157" s="1"/>
  <c r="ANM739" i="157"/>
  <c r="ANS739" i="157" s="1"/>
  <c r="ANM738" i="157"/>
  <c r="ANS738" i="157" s="1"/>
  <c r="ANM745" i="157"/>
  <c r="ANS745" i="157" s="1"/>
  <c r="ANM748" i="157"/>
  <c r="ANS748" i="157" s="1"/>
  <c r="ANM746" i="157"/>
  <c r="ANS746" i="157" s="1"/>
  <c r="ANM743" i="157"/>
  <c r="ANS743" i="157" s="1"/>
  <c r="ANM735" i="157"/>
  <c r="ANS735" i="157" s="1"/>
  <c r="ANM742" i="157"/>
  <c r="ANS742" i="157" s="1"/>
  <c r="ANM740" i="157"/>
  <c r="ANS740" i="157" s="1"/>
  <c r="ANM744" i="157"/>
  <c r="ANS744" i="157" s="1"/>
  <c r="ANM723" i="157"/>
  <c r="ANS723" i="157" s="1"/>
  <c r="ANM729" i="157"/>
  <c r="ANS729" i="157" s="1"/>
  <c r="ANM724" i="157"/>
  <c r="ANS724" i="157" s="1"/>
  <c r="ANM728" i="157"/>
  <c r="ANS728" i="157" s="1"/>
  <c r="ANM733" i="157"/>
  <c r="ANS733" i="157" s="1"/>
  <c r="ANM732" i="157"/>
  <c r="ANS732" i="157" s="1"/>
  <c r="ANM725" i="157"/>
  <c r="ANS725" i="157" s="1"/>
  <c r="ANM734" i="157"/>
  <c r="ANS734" i="157" s="1"/>
  <c r="ANM727" i="157"/>
  <c r="ANS727" i="157" s="1"/>
  <c r="ANM731" i="157"/>
  <c r="ANS731" i="157" s="1"/>
  <c r="ANM726" i="157"/>
  <c r="ANS726" i="157" s="1"/>
  <c r="ANM730" i="157"/>
  <c r="ANS730" i="157" s="1"/>
  <c r="NQ722" i="157"/>
  <c r="NW722" i="157" s="1"/>
  <c r="NQ740" i="157"/>
  <c r="NW740" i="157" s="1"/>
  <c r="NQ739" i="157"/>
  <c r="NW739" i="157" s="1"/>
  <c r="NQ742" i="157"/>
  <c r="NW742" i="157" s="1"/>
  <c r="NQ743" i="157"/>
  <c r="NW743" i="157" s="1"/>
  <c r="NQ744" i="157"/>
  <c r="NW744" i="157" s="1"/>
  <c r="NQ746" i="157"/>
  <c r="NW746" i="157" s="1"/>
  <c r="NQ745" i="157"/>
  <c r="NW745" i="157" s="1"/>
  <c r="NQ735" i="157"/>
  <c r="NW735" i="157" s="1"/>
  <c r="NQ749" i="157"/>
  <c r="NW749" i="157" s="1"/>
  <c r="NQ748" i="157"/>
  <c r="NW748" i="157" s="1"/>
  <c r="NQ738" i="157"/>
  <c r="NW738" i="157" s="1"/>
  <c r="NQ723" i="157"/>
  <c r="NW723" i="157" s="1"/>
  <c r="NQ729" i="157"/>
  <c r="NW729" i="157" s="1"/>
  <c r="NQ724" i="157"/>
  <c r="NW724" i="157" s="1"/>
  <c r="NQ728" i="157"/>
  <c r="NW728" i="157" s="1"/>
  <c r="NQ726" i="157"/>
  <c r="NW726" i="157" s="1"/>
  <c r="NQ733" i="157"/>
  <c r="NW733" i="157" s="1"/>
  <c r="NQ732" i="157"/>
  <c r="NW732" i="157" s="1"/>
  <c r="NQ725" i="157"/>
  <c r="NW725" i="157" s="1"/>
  <c r="NQ734" i="157"/>
  <c r="NW734" i="157" s="1"/>
  <c r="NQ727" i="157"/>
  <c r="NW727" i="157" s="1"/>
  <c r="NQ731" i="157"/>
  <c r="NW731" i="157" s="1"/>
  <c r="NQ730" i="157"/>
  <c r="NW730" i="157" s="1"/>
  <c r="AGF743" i="157"/>
  <c r="AGL743" i="157" s="1"/>
  <c r="AGF740" i="157"/>
  <c r="AGL740" i="157" s="1"/>
  <c r="AGF735" i="157"/>
  <c r="AGL735" i="157" s="1"/>
  <c r="AGF746" i="157"/>
  <c r="AGL746" i="157" s="1"/>
  <c r="AGF742" i="157"/>
  <c r="AGL742" i="157" s="1"/>
  <c r="AGF749" i="157"/>
  <c r="AGL749" i="157" s="1"/>
  <c r="AGF748" i="157"/>
  <c r="AGL748" i="157" s="1"/>
  <c r="AGF744" i="157"/>
  <c r="AGL744" i="157" s="1"/>
  <c r="AGF738" i="157"/>
  <c r="AGL738" i="157" s="1"/>
  <c r="AGF745" i="157"/>
  <c r="AGL745" i="157" s="1"/>
  <c r="AGF739" i="157"/>
  <c r="AGL739" i="157" s="1"/>
  <c r="AGF723" i="157"/>
  <c r="AGL723" i="157" s="1"/>
  <c r="AGF728" i="157"/>
  <c r="AGL728" i="157" s="1"/>
  <c r="AGF725" i="157"/>
  <c r="AGL725" i="157" s="1"/>
  <c r="AGF727" i="157"/>
  <c r="AGL727" i="157" s="1"/>
  <c r="AGF722" i="157"/>
  <c r="AGL722" i="157" s="1"/>
  <c r="AGF730" i="157"/>
  <c r="AGL730" i="157" s="1"/>
  <c r="AGF729" i="157"/>
  <c r="AGL729" i="157" s="1"/>
  <c r="AGF733" i="157"/>
  <c r="AGL733" i="157" s="1"/>
  <c r="AGF724" i="157"/>
  <c r="AGL724" i="157" s="1"/>
  <c r="AGF732" i="157"/>
  <c r="AGL732" i="157" s="1"/>
  <c r="AGF734" i="157"/>
  <c r="AGL734" i="157" s="1"/>
  <c r="AGF731" i="157"/>
  <c r="AGL731" i="157" s="1"/>
  <c r="AGF726" i="157"/>
  <c r="AGL726" i="157" s="1"/>
  <c r="DD743" i="157"/>
  <c r="DJ743" i="157" s="1"/>
  <c r="DD745" i="157"/>
  <c r="DJ745" i="157" s="1"/>
  <c r="DD735" i="157"/>
  <c r="DJ735" i="157" s="1"/>
  <c r="DD746" i="157"/>
  <c r="DJ746" i="157" s="1"/>
  <c r="DD740" i="157"/>
  <c r="DJ740" i="157" s="1"/>
  <c r="DD749" i="157"/>
  <c r="DJ749" i="157" s="1"/>
  <c r="DD742" i="157"/>
  <c r="DJ742" i="157" s="1"/>
  <c r="DD744" i="157"/>
  <c r="DJ744" i="157" s="1"/>
  <c r="DD738" i="157"/>
  <c r="DJ738" i="157" s="1"/>
  <c r="DD748" i="157"/>
  <c r="DJ748" i="157" s="1"/>
  <c r="DD739" i="157"/>
  <c r="DJ739" i="157" s="1"/>
  <c r="DD723" i="157"/>
  <c r="DJ723" i="157" s="1"/>
  <c r="DD728" i="157"/>
  <c r="DJ728" i="157" s="1"/>
  <c r="DD732" i="157"/>
  <c r="DJ732" i="157" s="1"/>
  <c r="DD725" i="157"/>
  <c r="DJ725" i="157" s="1"/>
  <c r="DD727" i="157"/>
  <c r="DJ727" i="157" s="1"/>
  <c r="DD726" i="157"/>
  <c r="DJ726" i="157" s="1"/>
  <c r="DD730" i="157"/>
  <c r="DJ730" i="157" s="1"/>
  <c r="DD729" i="157"/>
  <c r="DJ729" i="157" s="1"/>
  <c r="DD733" i="157"/>
  <c r="DJ733" i="157" s="1"/>
  <c r="DD724" i="157"/>
  <c r="DJ724" i="157" s="1"/>
  <c r="DD734" i="157"/>
  <c r="DJ734" i="157" s="1"/>
  <c r="DD731" i="157"/>
  <c r="DJ731" i="157" s="1"/>
  <c r="DD722" i="157"/>
  <c r="DJ722" i="157" s="1"/>
  <c r="AMR722" i="157"/>
  <c r="AMX722" i="157" s="1"/>
  <c r="AMR749" i="157"/>
  <c r="AMX749" i="157" s="1"/>
  <c r="AMR739" i="157"/>
  <c r="AMX739" i="157" s="1"/>
  <c r="AMR738" i="157"/>
  <c r="AMX738" i="157" s="1"/>
  <c r="AMR745" i="157"/>
  <c r="AMX745" i="157" s="1"/>
  <c r="AMR748" i="157"/>
  <c r="AMX748" i="157" s="1"/>
  <c r="AMR746" i="157"/>
  <c r="AMX746" i="157" s="1"/>
  <c r="AMR743" i="157"/>
  <c r="AMX743" i="157" s="1"/>
  <c r="AMR735" i="157"/>
  <c r="AMX735" i="157" s="1"/>
  <c r="AMR742" i="157"/>
  <c r="AMX742" i="157" s="1"/>
  <c r="AMR740" i="157"/>
  <c r="AMX740" i="157" s="1"/>
  <c r="AMR744" i="157"/>
  <c r="AMX744" i="157" s="1"/>
  <c r="AMR723" i="157"/>
  <c r="AMX723" i="157" s="1"/>
  <c r="AMR725" i="157"/>
  <c r="AMX725" i="157" s="1"/>
  <c r="AMR734" i="157"/>
  <c r="AMX734" i="157" s="1"/>
  <c r="AMR727" i="157"/>
  <c r="AMX727" i="157" s="1"/>
  <c r="AMR730" i="157"/>
  <c r="AMX730" i="157" s="1"/>
  <c r="AMR729" i="157"/>
  <c r="AMX729" i="157" s="1"/>
  <c r="AMR733" i="157"/>
  <c r="AMX733" i="157" s="1"/>
  <c r="AMR724" i="157"/>
  <c r="AMX724" i="157" s="1"/>
  <c r="AMR728" i="157"/>
  <c r="AMX728" i="157" s="1"/>
  <c r="AMR732" i="157"/>
  <c r="AMX732" i="157" s="1"/>
  <c r="AMR731" i="157"/>
  <c r="AMX731" i="157" s="1"/>
  <c r="AMR726" i="157"/>
  <c r="AMX726" i="157" s="1"/>
  <c r="MV740" i="157"/>
  <c r="NB740" i="157" s="1"/>
  <c r="MV739" i="157"/>
  <c r="NB739" i="157" s="1"/>
  <c r="MV738" i="157"/>
  <c r="NB738" i="157" s="1"/>
  <c r="MV746" i="157"/>
  <c r="NB746" i="157" s="1"/>
  <c r="MV748" i="157"/>
  <c r="NB748" i="157" s="1"/>
  <c r="MV749" i="157"/>
  <c r="NB749" i="157" s="1"/>
  <c r="MV745" i="157"/>
  <c r="NB745" i="157" s="1"/>
  <c r="MV735" i="157"/>
  <c r="NB735" i="157" s="1"/>
  <c r="MV742" i="157"/>
  <c r="NB742" i="157" s="1"/>
  <c r="MV743" i="157"/>
  <c r="NB743" i="157" s="1"/>
  <c r="MV744" i="157"/>
  <c r="NB744" i="157" s="1"/>
  <c r="MV723" i="157"/>
  <c r="NB723" i="157" s="1"/>
  <c r="MV732" i="157"/>
  <c r="NB732" i="157" s="1"/>
  <c r="MV725" i="157"/>
  <c r="NB725" i="157" s="1"/>
  <c r="MV734" i="157"/>
  <c r="NB734" i="157" s="1"/>
  <c r="MV727" i="157"/>
  <c r="NB727" i="157" s="1"/>
  <c r="MV730" i="157"/>
  <c r="NB730" i="157" s="1"/>
  <c r="MV729" i="157"/>
  <c r="NB729" i="157" s="1"/>
  <c r="MV733" i="157"/>
  <c r="NB733" i="157" s="1"/>
  <c r="MV724" i="157"/>
  <c r="NB724" i="157" s="1"/>
  <c r="MV728" i="157"/>
  <c r="NB728" i="157" s="1"/>
  <c r="MV731" i="157"/>
  <c r="NB731" i="157" s="1"/>
  <c r="MV722" i="157"/>
  <c r="NB722" i="157" s="1"/>
  <c r="MV726" i="157"/>
  <c r="NB726" i="157" s="1"/>
  <c r="ACE722" i="157"/>
  <c r="ACK722" i="157" s="1"/>
  <c r="ACE746" i="157"/>
  <c r="ACK746" i="157" s="1"/>
  <c r="ACE744" i="157"/>
  <c r="ACK744" i="157" s="1"/>
  <c r="ACE738" i="157"/>
  <c r="ACK738" i="157" s="1"/>
  <c r="ACE748" i="157"/>
  <c r="ACK748" i="157" s="1"/>
  <c r="ACE739" i="157"/>
  <c r="ACK739" i="157" s="1"/>
  <c r="ACE743" i="157"/>
  <c r="ACK743" i="157" s="1"/>
  <c r="ACE745" i="157"/>
  <c r="ACK745" i="157" s="1"/>
  <c r="ACE735" i="157"/>
  <c r="ACK735" i="157" s="1"/>
  <c r="ACE742" i="157"/>
  <c r="ACK742" i="157" s="1"/>
  <c r="ACE740" i="157"/>
  <c r="ACK740" i="157" s="1"/>
  <c r="ACE749" i="157"/>
  <c r="ACK749" i="157" s="1"/>
  <c r="ACE723" i="157"/>
  <c r="ACK723" i="157" s="1"/>
  <c r="ACE729" i="157"/>
  <c r="ACK729" i="157" s="1"/>
  <c r="ACE724" i="157"/>
  <c r="ACK724" i="157" s="1"/>
  <c r="ACE734" i="157"/>
  <c r="ACK734" i="157" s="1"/>
  <c r="ACE733" i="157"/>
  <c r="ACK733" i="157" s="1"/>
  <c r="ACE728" i="157"/>
  <c r="ACK728" i="157" s="1"/>
  <c r="ACE732" i="157"/>
  <c r="ACK732" i="157" s="1"/>
  <c r="ACE725" i="157"/>
  <c r="ACK725" i="157" s="1"/>
  <c r="ACE727" i="157"/>
  <c r="ACK727" i="157" s="1"/>
  <c r="ACE731" i="157"/>
  <c r="ACK731" i="157" s="1"/>
  <c r="ACE726" i="157"/>
  <c r="ACK726" i="157" s="1"/>
  <c r="ACE730" i="157"/>
  <c r="ACK730" i="157" s="1"/>
  <c r="AVO722" i="157"/>
  <c r="AVU722" i="157" s="1"/>
  <c r="AVO749" i="157"/>
  <c r="AVU749" i="157" s="1"/>
  <c r="AVO739" i="157"/>
  <c r="AVU739" i="157" s="1"/>
  <c r="AVO738" i="157"/>
  <c r="AVU738" i="157" s="1"/>
  <c r="AVO745" i="157"/>
  <c r="AVU745" i="157" s="1"/>
  <c r="AVO748" i="157"/>
  <c r="AVU748" i="157" s="1"/>
  <c r="AVO746" i="157"/>
  <c r="AVU746" i="157" s="1"/>
  <c r="AVO743" i="157"/>
  <c r="AVU743" i="157" s="1"/>
  <c r="AVO735" i="157"/>
  <c r="AVU735" i="157" s="1"/>
  <c r="AVO742" i="157"/>
  <c r="AVU742" i="157" s="1"/>
  <c r="AVO740" i="157"/>
  <c r="AVU740" i="157" s="1"/>
  <c r="AVO744" i="157"/>
  <c r="AVU744" i="157" s="1"/>
  <c r="AVO723" i="157"/>
  <c r="AVU723" i="157" s="1"/>
  <c r="AVO729" i="157"/>
  <c r="AVU729" i="157" s="1"/>
  <c r="AVO724" i="157"/>
  <c r="AVU724" i="157" s="1"/>
  <c r="AVO734" i="157"/>
  <c r="AVU734" i="157" s="1"/>
  <c r="AVO733" i="157"/>
  <c r="AVU733" i="157" s="1"/>
  <c r="AVO728" i="157"/>
  <c r="AVU728" i="157" s="1"/>
  <c r="AVO732" i="157"/>
  <c r="AVU732" i="157" s="1"/>
  <c r="AVO725" i="157"/>
  <c r="AVU725" i="157" s="1"/>
  <c r="AVO727" i="157"/>
  <c r="AVU727" i="157" s="1"/>
  <c r="AVO731" i="157"/>
  <c r="AVU731" i="157" s="1"/>
  <c r="AVO726" i="157"/>
  <c r="AVU726" i="157" s="1"/>
  <c r="AVO730" i="157"/>
  <c r="AVU730" i="157" s="1"/>
  <c r="VS722" i="157"/>
  <c r="VY722" i="157" s="1"/>
  <c r="VS740" i="157"/>
  <c r="VY740" i="157" s="1"/>
  <c r="VS739" i="157"/>
  <c r="VY739" i="157" s="1"/>
  <c r="VS742" i="157"/>
  <c r="VY742" i="157" s="1"/>
  <c r="VS743" i="157"/>
  <c r="VY743" i="157" s="1"/>
  <c r="VS744" i="157"/>
  <c r="VY744" i="157" s="1"/>
  <c r="VS749" i="157"/>
  <c r="VY749" i="157" s="1"/>
  <c r="VS745" i="157"/>
  <c r="VY745" i="157" s="1"/>
  <c r="VS735" i="157"/>
  <c r="VY735" i="157" s="1"/>
  <c r="VS746" i="157"/>
  <c r="VY746" i="157" s="1"/>
  <c r="VS748" i="157"/>
  <c r="VY748" i="157" s="1"/>
  <c r="VS738" i="157"/>
  <c r="VY738" i="157" s="1"/>
  <c r="VS723" i="157"/>
  <c r="VY723" i="157" s="1"/>
  <c r="VS729" i="157"/>
  <c r="VY729" i="157" s="1"/>
  <c r="VS724" i="157"/>
  <c r="VY724" i="157" s="1"/>
  <c r="VS734" i="157"/>
  <c r="VY734" i="157" s="1"/>
  <c r="VS733" i="157"/>
  <c r="VY733" i="157" s="1"/>
  <c r="VS728" i="157"/>
  <c r="VY728" i="157" s="1"/>
  <c r="VS732" i="157"/>
  <c r="VY732" i="157" s="1"/>
  <c r="VS725" i="157"/>
  <c r="VY725" i="157" s="1"/>
  <c r="VS727" i="157"/>
  <c r="VY727" i="157" s="1"/>
  <c r="VS731" i="157"/>
  <c r="VY731" i="157" s="1"/>
  <c r="VS726" i="157"/>
  <c r="VY726" i="157" s="1"/>
  <c r="VS730" i="157"/>
  <c r="VY730" i="157" s="1"/>
  <c r="IU722" i="157"/>
  <c r="JA722" i="157" s="1"/>
  <c r="IU740" i="157"/>
  <c r="JA740" i="157" s="1"/>
  <c r="IU739" i="157"/>
  <c r="JA739" i="157" s="1"/>
  <c r="IU742" i="157"/>
  <c r="JA742" i="157" s="1"/>
  <c r="IU743" i="157"/>
  <c r="JA743" i="157" s="1"/>
  <c r="IU744" i="157"/>
  <c r="JA744" i="157" s="1"/>
  <c r="IU749" i="157"/>
  <c r="JA749" i="157" s="1"/>
  <c r="IU745" i="157"/>
  <c r="JA745" i="157" s="1"/>
  <c r="IU735" i="157"/>
  <c r="JA735" i="157" s="1"/>
  <c r="IU746" i="157"/>
  <c r="JA746" i="157" s="1"/>
  <c r="IU748" i="157"/>
  <c r="JA748" i="157" s="1"/>
  <c r="IU738" i="157"/>
  <c r="JA738" i="157" s="1"/>
  <c r="IU723" i="157"/>
  <c r="JA723" i="157" s="1"/>
  <c r="IU729" i="157"/>
  <c r="JA729" i="157" s="1"/>
  <c r="IU724" i="157"/>
  <c r="JA724" i="157" s="1"/>
  <c r="IU734" i="157"/>
  <c r="JA734" i="157" s="1"/>
  <c r="IU733" i="157"/>
  <c r="JA733" i="157" s="1"/>
  <c r="IU728" i="157"/>
  <c r="JA728" i="157" s="1"/>
  <c r="IU732" i="157"/>
  <c r="JA732" i="157" s="1"/>
  <c r="IU725" i="157"/>
  <c r="JA725" i="157" s="1"/>
  <c r="IU727" i="157"/>
  <c r="JA727" i="157" s="1"/>
  <c r="IU731" i="157"/>
  <c r="JA731" i="157" s="1"/>
  <c r="IU726" i="157"/>
  <c r="JA726" i="157" s="1"/>
  <c r="IU730" i="157"/>
  <c r="JA730" i="157" s="1"/>
  <c r="YF743" i="157"/>
  <c r="YL743" i="157" s="1"/>
  <c r="YF739" i="157"/>
  <c r="YL739" i="157" s="1"/>
  <c r="YF749" i="157"/>
  <c r="YL749" i="157" s="1"/>
  <c r="YF748" i="157"/>
  <c r="YL748" i="157" s="1"/>
  <c r="YF740" i="157"/>
  <c r="YL740" i="157" s="1"/>
  <c r="YF735" i="157"/>
  <c r="YL735" i="157" s="1"/>
  <c r="YF742" i="157"/>
  <c r="YL742" i="157" s="1"/>
  <c r="YF744" i="157"/>
  <c r="YL744" i="157" s="1"/>
  <c r="YF738" i="157"/>
  <c r="YL738" i="157" s="1"/>
  <c r="YF746" i="157"/>
  <c r="YL746" i="157" s="1"/>
  <c r="YF745" i="157"/>
  <c r="YL745" i="157" s="1"/>
  <c r="YF723" i="157"/>
  <c r="YL723" i="157" s="1"/>
  <c r="YF729" i="157"/>
  <c r="YL729" i="157" s="1"/>
  <c r="YF734" i="157"/>
  <c r="YL734" i="157" s="1"/>
  <c r="YF724" i="157"/>
  <c r="YL724" i="157" s="1"/>
  <c r="YF728" i="157"/>
  <c r="YL728" i="157" s="1"/>
  <c r="YF731" i="157"/>
  <c r="YL731" i="157" s="1"/>
  <c r="YF733" i="157"/>
  <c r="YL733" i="157" s="1"/>
  <c r="YF727" i="157"/>
  <c r="YL727" i="157" s="1"/>
  <c r="YF732" i="157"/>
  <c r="YL732" i="157" s="1"/>
  <c r="YF725" i="157"/>
  <c r="YL725" i="157" s="1"/>
  <c r="YF722" i="157"/>
  <c r="YL722" i="157" s="1"/>
  <c r="YF726" i="157"/>
  <c r="YL726" i="157" s="1"/>
  <c r="YF730" i="157"/>
  <c r="YL730" i="157" s="1"/>
  <c r="ARP749" i="157"/>
  <c r="ARV749" i="157" s="1"/>
  <c r="ARP740" i="157"/>
  <c r="ARV740" i="157" s="1"/>
  <c r="ARP742" i="157"/>
  <c r="ARV742" i="157" s="1"/>
  <c r="ARP743" i="157"/>
  <c r="ARV743" i="157" s="1"/>
  <c r="ARP744" i="157"/>
  <c r="ARV744" i="157" s="1"/>
  <c r="ARP746" i="157"/>
  <c r="ARV746" i="157" s="1"/>
  <c r="ARP748" i="157"/>
  <c r="ARV748" i="157" s="1"/>
  <c r="ARP735" i="157"/>
  <c r="ARV735" i="157" s="1"/>
  <c r="ARP745" i="157"/>
  <c r="ARV745" i="157" s="1"/>
  <c r="ARP739" i="157"/>
  <c r="ARV739" i="157" s="1"/>
  <c r="ARP738" i="157"/>
  <c r="ARV738" i="157" s="1"/>
  <c r="ARP723" i="157"/>
  <c r="ARV723" i="157" s="1"/>
  <c r="ARP729" i="157"/>
  <c r="ARV729" i="157" s="1"/>
  <c r="ARP733" i="157"/>
  <c r="ARV733" i="157" s="1"/>
  <c r="ARP727" i="157"/>
  <c r="ARV727" i="157" s="1"/>
  <c r="ARP724" i="157"/>
  <c r="ARV724" i="157" s="1"/>
  <c r="ARP728" i="157"/>
  <c r="ARV728" i="157" s="1"/>
  <c r="ARP731" i="157"/>
  <c r="ARV731" i="157" s="1"/>
  <c r="ARP734" i="157"/>
  <c r="ARV734" i="157" s="1"/>
  <c r="ARP732" i="157"/>
  <c r="ARV732" i="157" s="1"/>
  <c r="ARP725" i="157"/>
  <c r="ARV725" i="157" s="1"/>
  <c r="ARP722" i="157"/>
  <c r="ARV722" i="157" s="1"/>
  <c r="ARP726" i="157"/>
  <c r="ARV726" i="157" s="1"/>
  <c r="ARP730" i="157"/>
  <c r="ARV730" i="157" s="1"/>
  <c r="RT742" i="157"/>
  <c r="RZ742" i="157" s="1"/>
  <c r="RT748" i="157"/>
  <c r="RZ748" i="157" s="1"/>
  <c r="RT745" i="157"/>
  <c r="RZ745" i="157" s="1"/>
  <c r="RT749" i="157"/>
  <c r="RZ749" i="157" s="1"/>
  <c r="RT739" i="157"/>
  <c r="RZ739" i="157" s="1"/>
  <c r="RT735" i="157"/>
  <c r="RZ735" i="157" s="1"/>
  <c r="RT743" i="157"/>
  <c r="RZ743" i="157" s="1"/>
  <c r="RT740" i="157"/>
  <c r="RZ740" i="157" s="1"/>
  <c r="RT738" i="157"/>
  <c r="RZ738" i="157" s="1"/>
  <c r="RT746" i="157"/>
  <c r="RZ746" i="157" s="1"/>
  <c r="RT744" i="157"/>
  <c r="RZ744" i="157" s="1"/>
  <c r="RT723" i="157"/>
  <c r="RZ723" i="157" s="1"/>
  <c r="RT729" i="157"/>
  <c r="RZ729" i="157" s="1"/>
  <c r="RT733" i="157"/>
  <c r="RZ733" i="157" s="1"/>
  <c r="RT727" i="157"/>
  <c r="RZ727" i="157" s="1"/>
  <c r="RT734" i="157"/>
  <c r="RZ734" i="157" s="1"/>
  <c r="RT732" i="157"/>
  <c r="RZ732" i="157" s="1"/>
  <c r="RT722" i="157"/>
  <c r="RZ722" i="157" s="1"/>
  <c r="RT726" i="157"/>
  <c r="RZ726" i="157" s="1"/>
  <c r="RT730" i="157"/>
  <c r="RZ730" i="157" s="1"/>
  <c r="RT724" i="157"/>
  <c r="RZ724" i="157" s="1"/>
  <c r="RT728" i="157"/>
  <c r="RZ728" i="157" s="1"/>
  <c r="RT725" i="157"/>
  <c r="RZ725" i="157" s="1"/>
  <c r="RT731" i="157"/>
  <c r="RZ731" i="157" s="1"/>
  <c r="AHC722" i="157"/>
  <c r="AHI722" i="157" s="1"/>
  <c r="AHC743" i="157"/>
  <c r="AHI743" i="157" s="1"/>
  <c r="AHC742" i="157"/>
  <c r="AHI742" i="157" s="1"/>
  <c r="AHC749" i="157"/>
  <c r="AHI749" i="157" s="1"/>
  <c r="AHC746" i="157"/>
  <c r="AHI746" i="157" s="1"/>
  <c r="AHC739" i="157"/>
  <c r="AHI739" i="157" s="1"/>
  <c r="AHC735" i="157"/>
  <c r="AHI735" i="157" s="1"/>
  <c r="AHC748" i="157"/>
  <c r="AHI748" i="157" s="1"/>
  <c r="AHC740" i="157"/>
  <c r="AHI740" i="157" s="1"/>
  <c r="AHC738" i="157"/>
  <c r="AHI738" i="157" s="1"/>
  <c r="AHC745" i="157"/>
  <c r="AHI745" i="157" s="1"/>
  <c r="AHC744" i="157"/>
  <c r="AHI744" i="157" s="1"/>
  <c r="AHC723" i="157"/>
  <c r="AHI723" i="157" s="1"/>
  <c r="AHC729" i="157"/>
  <c r="AHI729" i="157" s="1"/>
  <c r="AHC733" i="157"/>
  <c r="AHI733" i="157" s="1"/>
  <c r="AHC724" i="157"/>
  <c r="AHI724" i="157" s="1"/>
  <c r="AHC728" i="157"/>
  <c r="AHI728" i="157" s="1"/>
  <c r="AHC725" i="157"/>
  <c r="AHI725" i="157" s="1"/>
  <c r="AHC727" i="157"/>
  <c r="AHI727" i="157" s="1"/>
  <c r="AHC734" i="157"/>
  <c r="AHI734" i="157" s="1"/>
  <c r="AHC732" i="157"/>
  <c r="AHI732" i="157" s="1"/>
  <c r="AHC731" i="157"/>
  <c r="AHI731" i="157" s="1"/>
  <c r="AHC726" i="157"/>
  <c r="AHI726" i="157" s="1"/>
  <c r="AHC730" i="157"/>
  <c r="AHI730" i="157" s="1"/>
  <c r="EV722" i="157"/>
  <c r="FB722" i="157" s="1"/>
  <c r="EV746" i="157"/>
  <c r="FB746" i="157" s="1"/>
  <c r="EV745" i="157"/>
  <c r="FB745" i="157" s="1"/>
  <c r="EV743" i="157"/>
  <c r="FB743" i="157" s="1"/>
  <c r="EV739" i="157"/>
  <c r="FB739" i="157" s="1"/>
  <c r="EV749" i="157"/>
  <c r="FB749" i="157" s="1"/>
  <c r="EV748" i="157"/>
  <c r="FB748" i="157" s="1"/>
  <c r="EV740" i="157"/>
  <c r="FB740" i="157" s="1"/>
  <c r="EV735" i="157"/>
  <c r="FB735" i="157" s="1"/>
  <c r="EV742" i="157"/>
  <c r="FB742" i="157" s="1"/>
  <c r="EV744" i="157"/>
  <c r="FB744" i="157" s="1"/>
  <c r="EV738" i="157"/>
  <c r="FB738" i="157" s="1"/>
  <c r="EV723" i="157"/>
  <c r="FB723" i="157" s="1"/>
  <c r="EV729" i="157"/>
  <c r="FB729" i="157" s="1"/>
  <c r="EV733" i="157"/>
  <c r="FB733" i="157" s="1"/>
  <c r="EV727" i="157"/>
  <c r="FB727" i="157" s="1"/>
  <c r="EV734" i="157"/>
  <c r="FB734" i="157" s="1"/>
  <c r="EV724" i="157"/>
  <c r="FB724" i="157" s="1"/>
  <c r="EV728" i="157"/>
  <c r="FB728" i="157" s="1"/>
  <c r="EV725" i="157"/>
  <c r="FB725" i="157" s="1"/>
  <c r="EV731" i="157"/>
  <c r="FB731" i="157" s="1"/>
  <c r="EV732" i="157"/>
  <c r="FB732" i="157" s="1"/>
  <c r="EV726" i="157"/>
  <c r="FB726" i="157" s="1"/>
  <c r="EV730" i="157"/>
  <c r="FB730" i="157" s="1"/>
  <c r="ANO749" i="157"/>
  <c r="ANU749" i="157" s="1"/>
  <c r="ANO740" i="157"/>
  <c r="ANU740" i="157" s="1"/>
  <c r="ANO742" i="157"/>
  <c r="ANU742" i="157" s="1"/>
  <c r="ANO743" i="157"/>
  <c r="ANU743" i="157" s="1"/>
  <c r="ANO744" i="157"/>
  <c r="ANU744" i="157" s="1"/>
  <c r="ANO746" i="157"/>
  <c r="ANU746" i="157" s="1"/>
  <c r="ANO748" i="157"/>
  <c r="ANU748" i="157" s="1"/>
  <c r="ANO735" i="157"/>
  <c r="ANU735" i="157" s="1"/>
  <c r="ANO745" i="157"/>
  <c r="ANU745" i="157" s="1"/>
  <c r="ANO739" i="157"/>
  <c r="ANU739" i="157" s="1"/>
  <c r="ANO738" i="157"/>
  <c r="ANU738" i="157" s="1"/>
  <c r="ANO723" i="157"/>
  <c r="ANU723" i="157" s="1"/>
  <c r="ANO729" i="157"/>
  <c r="ANU729" i="157" s="1"/>
  <c r="ANO733" i="157"/>
  <c r="ANU733" i="157" s="1"/>
  <c r="ANO727" i="157"/>
  <c r="ANU727" i="157" s="1"/>
  <c r="ANO734" i="157"/>
  <c r="ANU734" i="157" s="1"/>
  <c r="ANO724" i="157"/>
  <c r="ANU724" i="157" s="1"/>
  <c r="ANO728" i="157"/>
  <c r="ANU728" i="157" s="1"/>
  <c r="ANO725" i="157"/>
  <c r="ANU725" i="157" s="1"/>
  <c r="ANO731" i="157"/>
  <c r="ANU731" i="157" s="1"/>
  <c r="ANO722" i="157"/>
  <c r="ANU722" i="157" s="1"/>
  <c r="ANO732" i="157"/>
  <c r="ANU732" i="157" s="1"/>
  <c r="ANO726" i="157"/>
  <c r="ANU726" i="157" s="1"/>
  <c r="ANO730" i="157"/>
  <c r="ANU730" i="157" s="1"/>
  <c r="NS722" i="157"/>
  <c r="NY722" i="157" s="1"/>
  <c r="NS742" i="157"/>
  <c r="NY742" i="157" s="1"/>
  <c r="NS748" i="157"/>
  <c r="NY748" i="157" s="1"/>
  <c r="NS745" i="157"/>
  <c r="NY745" i="157" s="1"/>
  <c r="NS746" i="157"/>
  <c r="NY746" i="157" s="1"/>
  <c r="NS739" i="157"/>
  <c r="NY739" i="157" s="1"/>
  <c r="NS735" i="157"/>
  <c r="NY735" i="157" s="1"/>
  <c r="NS749" i="157"/>
  <c r="NY749" i="157" s="1"/>
  <c r="NS740" i="157"/>
  <c r="NY740" i="157" s="1"/>
  <c r="NS738" i="157"/>
  <c r="NY738" i="157" s="1"/>
  <c r="NS743" i="157"/>
  <c r="NY743" i="157" s="1"/>
  <c r="NS744" i="157"/>
  <c r="NY744" i="157" s="1"/>
  <c r="NS733" i="157"/>
  <c r="NY733" i="157" s="1"/>
  <c r="NS727" i="157"/>
  <c r="NY727" i="157" s="1"/>
  <c r="NS724" i="157"/>
  <c r="NY724" i="157" s="1"/>
  <c r="NS728" i="157"/>
  <c r="NY728" i="157" s="1"/>
  <c r="NS731" i="157"/>
  <c r="NY731" i="157" s="1"/>
  <c r="NS723" i="157"/>
  <c r="NY723" i="157" s="1"/>
  <c r="NS729" i="157"/>
  <c r="NY729" i="157" s="1"/>
  <c r="NS734" i="157"/>
  <c r="NY734" i="157" s="1"/>
  <c r="NS732" i="157"/>
  <c r="NY732" i="157" s="1"/>
  <c r="NS725" i="157"/>
  <c r="NY725" i="157" s="1"/>
  <c r="NS726" i="157"/>
  <c r="NY726" i="157" s="1"/>
  <c r="NS730" i="157"/>
  <c r="NY730" i="157" s="1"/>
  <c r="AGH748" i="157"/>
  <c r="AGN748" i="157" s="1"/>
  <c r="AGH740" i="157"/>
  <c r="AGN740" i="157" s="1"/>
  <c r="AGH738" i="157"/>
  <c r="AGN738" i="157" s="1"/>
  <c r="AGH745" i="157"/>
  <c r="AGN745" i="157" s="1"/>
  <c r="AGH744" i="157"/>
  <c r="AGN744" i="157" s="1"/>
  <c r="AGH743" i="157"/>
  <c r="AGN743" i="157" s="1"/>
  <c r="AGH742" i="157"/>
  <c r="AGN742" i="157" s="1"/>
  <c r="AGH749" i="157"/>
  <c r="AGN749" i="157" s="1"/>
  <c r="AGH746" i="157"/>
  <c r="AGN746" i="157" s="1"/>
  <c r="AGH739" i="157"/>
  <c r="AGN739" i="157" s="1"/>
  <c r="AGH735" i="157"/>
  <c r="AGN735" i="157" s="1"/>
  <c r="AGH723" i="157"/>
  <c r="AGN723" i="157" s="1"/>
  <c r="AGH729" i="157"/>
  <c r="AGN729" i="157" s="1"/>
  <c r="AGH733" i="157"/>
  <c r="AGN733" i="157" s="1"/>
  <c r="AGH731" i="157"/>
  <c r="AGN731" i="157" s="1"/>
  <c r="AGH722" i="157"/>
  <c r="AGN722" i="157" s="1"/>
  <c r="AGH727" i="157"/>
  <c r="AGN727" i="157" s="1"/>
  <c r="AGH734" i="157"/>
  <c r="AGN734" i="157" s="1"/>
  <c r="AGH724" i="157"/>
  <c r="AGN724" i="157" s="1"/>
  <c r="AGH728" i="157"/>
  <c r="AGN728" i="157" s="1"/>
  <c r="AGH732" i="157"/>
  <c r="AGN732" i="157" s="1"/>
  <c r="AGH725" i="157"/>
  <c r="AGN725" i="157" s="1"/>
  <c r="AGH726" i="157"/>
  <c r="AGN726" i="157" s="1"/>
  <c r="AGH730" i="157"/>
  <c r="AGN730" i="157" s="1"/>
  <c r="DF722" i="157"/>
  <c r="DL722" i="157" s="1"/>
  <c r="DF746" i="157"/>
  <c r="DL746" i="157" s="1"/>
  <c r="DF740" i="157"/>
  <c r="DL740" i="157" s="1"/>
  <c r="DF735" i="157"/>
  <c r="DL735" i="157" s="1"/>
  <c r="DF748" i="157"/>
  <c r="DL748" i="157" s="1"/>
  <c r="DF744" i="157"/>
  <c r="DL744" i="157" s="1"/>
  <c r="DF738" i="157"/>
  <c r="DL738" i="157" s="1"/>
  <c r="DF742" i="157"/>
  <c r="DL742" i="157" s="1"/>
  <c r="DF745" i="157"/>
  <c r="DL745" i="157" s="1"/>
  <c r="DF743" i="157"/>
  <c r="DL743" i="157" s="1"/>
  <c r="DF739" i="157"/>
  <c r="DL739" i="157" s="1"/>
  <c r="DF749" i="157"/>
  <c r="DL749" i="157" s="1"/>
  <c r="DF723" i="157"/>
  <c r="DL723" i="157" s="1"/>
  <c r="DF729" i="157"/>
  <c r="DL729" i="157" s="1"/>
  <c r="DF734" i="157"/>
  <c r="DL734" i="157" s="1"/>
  <c r="DF731" i="157"/>
  <c r="DL731" i="157" s="1"/>
  <c r="DF733" i="157"/>
  <c r="DL733" i="157" s="1"/>
  <c r="DF727" i="157"/>
  <c r="DL727" i="157" s="1"/>
  <c r="DF724" i="157"/>
  <c r="DL724" i="157" s="1"/>
  <c r="DF728" i="157"/>
  <c r="DL728" i="157" s="1"/>
  <c r="DF732" i="157"/>
  <c r="DL732" i="157" s="1"/>
  <c r="DF725" i="157"/>
  <c r="DL725" i="157" s="1"/>
  <c r="DF726" i="157"/>
  <c r="DL726" i="157" s="1"/>
  <c r="DF730" i="157"/>
  <c r="DL730" i="157" s="1"/>
  <c r="AMT742" i="157"/>
  <c r="AMZ742" i="157" s="1"/>
  <c r="AMT743" i="157"/>
  <c r="AMZ743" i="157" s="1"/>
  <c r="AMT744" i="157"/>
  <c r="AMZ744" i="157" s="1"/>
  <c r="AMT746" i="157"/>
  <c r="AMZ746" i="157" s="1"/>
  <c r="AMT748" i="157"/>
  <c r="AMZ748" i="157" s="1"/>
  <c r="AMT735" i="157"/>
  <c r="AMZ735" i="157" s="1"/>
  <c r="AMT745" i="157"/>
  <c r="AMZ745" i="157" s="1"/>
  <c r="AMT739" i="157"/>
  <c r="AMZ739" i="157" s="1"/>
  <c r="AMT738" i="157"/>
  <c r="AMZ738" i="157" s="1"/>
  <c r="AMT749" i="157"/>
  <c r="AMZ749" i="157" s="1"/>
  <c r="AMT740" i="157"/>
  <c r="AMZ740" i="157" s="1"/>
  <c r="AMT723" i="157"/>
  <c r="AMZ723" i="157" s="1"/>
  <c r="AMT729" i="157"/>
  <c r="AMZ729" i="157" s="1"/>
  <c r="AMT727" i="157"/>
  <c r="AMZ727" i="157" s="1"/>
  <c r="AMT734" i="157"/>
  <c r="AMZ734" i="157" s="1"/>
  <c r="AMT724" i="157"/>
  <c r="AMZ724" i="157" s="1"/>
  <c r="AMT728" i="157"/>
  <c r="AMZ728" i="157" s="1"/>
  <c r="AMT732" i="157"/>
  <c r="AMZ732" i="157" s="1"/>
  <c r="AMT731" i="157"/>
  <c r="AMZ731" i="157" s="1"/>
  <c r="AMT722" i="157"/>
  <c r="AMZ722" i="157" s="1"/>
  <c r="AMT726" i="157"/>
  <c r="AMZ726" i="157" s="1"/>
  <c r="AMT730" i="157"/>
  <c r="AMZ730" i="157" s="1"/>
  <c r="AMT733" i="157"/>
  <c r="AMZ733" i="157" s="1"/>
  <c r="AMT725" i="157"/>
  <c r="AMZ725" i="157" s="1"/>
  <c r="MX746" i="157"/>
  <c r="ND746" i="157" s="1"/>
  <c r="MX744" i="157"/>
  <c r="ND744" i="157" s="1"/>
  <c r="MX742" i="157"/>
  <c r="ND742" i="157" s="1"/>
  <c r="MX748" i="157"/>
  <c r="ND748" i="157" s="1"/>
  <c r="MX745" i="157"/>
  <c r="ND745" i="157" s="1"/>
  <c r="MX749" i="157"/>
  <c r="ND749" i="157" s="1"/>
  <c r="MX739" i="157"/>
  <c r="ND739" i="157" s="1"/>
  <c r="MX735" i="157"/>
  <c r="ND735" i="157" s="1"/>
  <c r="MX743" i="157"/>
  <c r="ND743" i="157" s="1"/>
  <c r="MX740" i="157"/>
  <c r="ND740" i="157" s="1"/>
  <c r="MX738" i="157"/>
  <c r="ND738" i="157" s="1"/>
  <c r="MX729" i="157"/>
  <c r="ND729" i="157" s="1"/>
  <c r="MX734" i="157"/>
  <c r="ND734" i="157" s="1"/>
  <c r="MX725" i="157"/>
  <c r="ND725" i="157" s="1"/>
  <c r="MX723" i="157"/>
  <c r="ND723" i="157" s="1"/>
  <c r="MX733" i="157"/>
  <c r="ND733" i="157" s="1"/>
  <c r="MX727" i="157"/>
  <c r="ND727" i="157" s="1"/>
  <c r="MX724" i="157"/>
  <c r="ND724" i="157" s="1"/>
  <c r="MX728" i="157"/>
  <c r="ND728" i="157" s="1"/>
  <c r="MX732" i="157"/>
  <c r="ND732" i="157" s="1"/>
  <c r="MX731" i="157"/>
  <c r="ND731" i="157" s="1"/>
  <c r="MX722" i="157"/>
  <c r="ND722" i="157" s="1"/>
  <c r="MX726" i="157"/>
  <c r="ND726" i="157" s="1"/>
  <c r="MX730" i="157"/>
  <c r="ND730" i="157" s="1"/>
  <c r="ACG722" i="157"/>
  <c r="ACM722" i="157" s="1"/>
  <c r="ACG743" i="157"/>
  <c r="ACM743" i="157" s="1"/>
  <c r="ACG739" i="157"/>
  <c r="ACM739" i="157" s="1"/>
  <c r="ACG749" i="157"/>
  <c r="ACM749" i="157" s="1"/>
  <c r="ACG748" i="157"/>
  <c r="ACM748" i="157" s="1"/>
  <c r="ACG740" i="157"/>
  <c r="ACM740" i="157" s="1"/>
  <c r="ACG735" i="157"/>
  <c r="ACM735" i="157" s="1"/>
  <c r="ACG742" i="157"/>
  <c r="ACM742" i="157" s="1"/>
  <c r="ACG744" i="157"/>
  <c r="ACM744" i="157" s="1"/>
  <c r="ACG738" i="157"/>
  <c r="ACM738" i="157" s="1"/>
  <c r="ACG746" i="157"/>
  <c r="ACM746" i="157" s="1"/>
  <c r="ACG745" i="157"/>
  <c r="ACM745" i="157" s="1"/>
  <c r="ACG723" i="157"/>
  <c r="ACM723" i="157" s="1"/>
  <c r="ACG729" i="157"/>
  <c r="ACM729" i="157" s="1"/>
  <c r="ACG727" i="157"/>
  <c r="ACM727" i="157" s="1"/>
  <c r="ACG731" i="157"/>
  <c r="ACM731" i="157" s="1"/>
  <c r="ACG733" i="157"/>
  <c r="ACM733" i="157" s="1"/>
  <c r="ACG734" i="157"/>
  <c r="ACM734" i="157" s="1"/>
  <c r="ACG724" i="157"/>
  <c r="ACM724" i="157" s="1"/>
  <c r="ACG728" i="157"/>
  <c r="ACM728" i="157" s="1"/>
  <c r="ACG732" i="157"/>
  <c r="ACM732" i="157" s="1"/>
  <c r="ACG725" i="157"/>
  <c r="ACM725" i="157" s="1"/>
  <c r="ACG726" i="157"/>
  <c r="ACM726" i="157" s="1"/>
  <c r="ACG730" i="157"/>
  <c r="ACM730" i="157" s="1"/>
  <c r="AVQ722" i="157"/>
  <c r="AVW722" i="157" s="1"/>
  <c r="AVQ742" i="157"/>
  <c r="AVW742" i="157" s="1"/>
  <c r="AVQ743" i="157"/>
  <c r="AVW743" i="157" s="1"/>
  <c r="AVQ744" i="157"/>
  <c r="AVW744" i="157" s="1"/>
  <c r="AVQ746" i="157"/>
  <c r="AVW746" i="157" s="1"/>
  <c r="AVQ748" i="157"/>
  <c r="AVW748" i="157" s="1"/>
  <c r="AVQ735" i="157"/>
  <c r="AVW735" i="157" s="1"/>
  <c r="AVQ745" i="157"/>
  <c r="AVW745" i="157" s="1"/>
  <c r="AVQ739" i="157"/>
  <c r="AVW739" i="157" s="1"/>
  <c r="AVQ738" i="157"/>
  <c r="AVW738" i="157" s="1"/>
  <c r="AVQ749" i="157"/>
  <c r="AVW749" i="157" s="1"/>
  <c r="AVQ740" i="157"/>
  <c r="AVW740" i="157" s="1"/>
  <c r="AVQ729" i="157"/>
  <c r="AVW729" i="157" s="1"/>
  <c r="AVQ724" i="157"/>
  <c r="AVW724" i="157" s="1"/>
  <c r="AVQ728" i="157"/>
  <c r="AVW728" i="157" s="1"/>
  <c r="AVQ732" i="157"/>
  <c r="AVW732" i="157" s="1"/>
  <c r="AVQ725" i="157"/>
  <c r="AVW725" i="157" s="1"/>
  <c r="AVQ726" i="157"/>
  <c r="AVW726" i="157" s="1"/>
  <c r="AVQ730" i="157"/>
  <c r="AVW730" i="157" s="1"/>
  <c r="AVQ723" i="157"/>
  <c r="AVW723" i="157" s="1"/>
  <c r="AVQ733" i="157"/>
  <c r="AVW733" i="157" s="1"/>
  <c r="AVQ727" i="157"/>
  <c r="AVW727" i="157" s="1"/>
  <c r="AVQ734" i="157"/>
  <c r="AVW734" i="157" s="1"/>
  <c r="AVQ731" i="157"/>
  <c r="AVW731" i="157" s="1"/>
  <c r="VU746" i="157"/>
  <c r="WA746" i="157" s="1"/>
  <c r="VU744" i="157"/>
  <c r="WA744" i="157" s="1"/>
  <c r="VU742" i="157"/>
  <c r="WA742" i="157" s="1"/>
  <c r="VU748" i="157"/>
  <c r="WA748" i="157" s="1"/>
  <c r="VU745" i="157"/>
  <c r="WA745" i="157" s="1"/>
  <c r="VU749" i="157"/>
  <c r="WA749" i="157" s="1"/>
  <c r="VU739" i="157"/>
  <c r="WA739" i="157" s="1"/>
  <c r="VU735" i="157"/>
  <c r="WA735" i="157" s="1"/>
  <c r="VU743" i="157"/>
  <c r="WA743" i="157" s="1"/>
  <c r="VU740" i="157"/>
  <c r="WA740" i="157" s="1"/>
  <c r="VU738" i="157"/>
  <c r="WA738" i="157" s="1"/>
  <c r="VU723" i="157"/>
  <c r="WA723" i="157" s="1"/>
  <c r="VU729" i="157"/>
  <c r="WA729" i="157" s="1"/>
  <c r="VU727" i="157"/>
  <c r="WA727" i="157" s="1"/>
  <c r="VU731" i="157"/>
  <c r="WA731" i="157" s="1"/>
  <c r="VU722" i="157"/>
  <c r="WA722" i="157" s="1"/>
  <c r="VU733" i="157"/>
  <c r="WA733" i="157" s="1"/>
  <c r="VU734" i="157"/>
  <c r="WA734" i="157" s="1"/>
  <c r="VU724" i="157"/>
  <c r="WA724" i="157" s="1"/>
  <c r="VU728" i="157"/>
  <c r="WA728" i="157" s="1"/>
  <c r="VU732" i="157"/>
  <c r="WA732" i="157" s="1"/>
  <c r="VU725" i="157"/>
  <c r="WA725" i="157" s="1"/>
  <c r="VU726" i="157"/>
  <c r="WA726" i="157" s="1"/>
  <c r="VU730" i="157"/>
  <c r="WA730" i="157" s="1"/>
  <c r="IW742" i="157"/>
  <c r="JC742" i="157" s="1"/>
  <c r="IW748" i="157"/>
  <c r="JC748" i="157" s="1"/>
  <c r="IW745" i="157"/>
  <c r="JC745" i="157" s="1"/>
  <c r="IW749" i="157"/>
  <c r="JC749" i="157" s="1"/>
  <c r="IW739" i="157"/>
  <c r="JC739" i="157" s="1"/>
  <c r="IW735" i="157"/>
  <c r="JC735" i="157" s="1"/>
  <c r="IW743" i="157"/>
  <c r="JC743" i="157" s="1"/>
  <c r="IW740" i="157"/>
  <c r="JC740" i="157" s="1"/>
  <c r="IW738" i="157"/>
  <c r="JC738" i="157" s="1"/>
  <c r="IW746" i="157"/>
  <c r="JC746" i="157" s="1"/>
  <c r="IW744" i="157"/>
  <c r="JC744" i="157" s="1"/>
  <c r="IW723" i="157"/>
  <c r="JC723" i="157" s="1"/>
  <c r="IW729" i="157"/>
  <c r="JC729" i="157" s="1"/>
  <c r="IW734" i="157"/>
  <c r="JC734" i="157" s="1"/>
  <c r="IW724" i="157"/>
  <c r="JC724" i="157" s="1"/>
  <c r="IW728" i="157"/>
  <c r="JC728" i="157" s="1"/>
  <c r="IW732" i="157"/>
  <c r="JC732" i="157" s="1"/>
  <c r="IW725" i="157"/>
  <c r="JC725" i="157" s="1"/>
  <c r="IW726" i="157"/>
  <c r="JC726" i="157" s="1"/>
  <c r="IW730" i="157"/>
  <c r="JC730" i="157" s="1"/>
  <c r="IW733" i="157"/>
  <c r="JC733" i="157" s="1"/>
  <c r="IW727" i="157"/>
  <c r="JC727" i="157" s="1"/>
  <c r="IW731" i="157"/>
  <c r="JC731" i="157" s="1"/>
  <c r="IW722" i="157"/>
  <c r="JC722" i="157" s="1"/>
  <c r="F728" i="157"/>
  <c r="F687" i="157"/>
  <c r="F723" i="157"/>
  <c r="F682" i="157"/>
  <c r="H732" i="157"/>
  <c r="H691" i="157"/>
  <c r="H730" i="157"/>
  <c r="H689" i="157"/>
  <c r="G724" i="157"/>
  <c r="G683" i="157"/>
  <c r="G727" i="157"/>
  <c r="G686" i="157"/>
  <c r="F722" i="157"/>
  <c r="F681" i="157"/>
  <c r="F734" i="157"/>
  <c r="F693" i="157"/>
  <c r="H731" i="157"/>
  <c r="H690" i="157"/>
  <c r="H727" i="157"/>
  <c r="H686" i="157"/>
  <c r="G729" i="157"/>
  <c r="G688" i="157"/>
  <c r="G732" i="157"/>
  <c r="G691" i="157"/>
  <c r="G723" i="157"/>
  <c r="G682" i="157"/>
  <c r="G726" i="157"/>
  <c r="G685" i="157"/>
  <c r="H734" i="157"/>
  <c r="H693" i="157"/>
  <c r="H722" i="157"/>
  <c r="H681" i="157"/>
  <c r="F733" i="157"/>
  <c r="F692" i="157"/>
  <c r="F730" i="157"/>
  <c r="F689" i="157"/>
  <c r="F725" i="157"/>
  <c r="F684" i="157"/>
  <c r="F724" i="157"/>
  <c r="F683" i="157"/>
  <c r="F729" i="157"/>
  <c r="F688" i="157"/>
  <c r="F731" i="157"/>
  <c r="F690" i="157"/>
  <c r="G734" i="157"/>
  <c r="G693" i="157"/>
  <c r="G728" i="157"/>
  <c r="G687" i="157"/>
  <c r="G722" i="157"/>
  <c r="G681" i="157"/>
  <c r="H726" i="157"/>
  <c r="H685" i="157"/>
  <c r="H729" i="157"/>
  <c r="H688" i="157"/>
  <c r="F732" i="157"/>
  <c r="F691" i="157"/>
  <c r="F727" i="157"/>
  <c r="F686" i="157"/>
  <c r="F726" i="157"/>
  <c r="F685" i="157"/>
  <c r="G733" i="157"/>
  <c r="G692" i="157"/>
  <c r="G730" i="157"/>
  <c r="G689" i="157"/>
  <c r="G725" i="157"/>
  <c r="G684" i="157"/>
  <c r="G731" i="157"/>
  <c r="G690" i="157"/>
  <c r="APD722" i="157"/>
  <c r="APJ722" i="157" s="1"/>
  <c r="APD740" i="157"/>
  <c r="APJ740" i="157" s="1"/>
  <c r="APD748" i="157"/>
  <c r="APJ748" i="157" s="1"/>
  <c r="APD746" i="157"/>
  <c r="APJ746" i="157" s="1"/>
  <c r="APD744" i="157"/>
  <c r="APJ744" i="157" s="1"/>
  <c r="APD745" i="157"/>
  <c r="APJ745" i="157" s="1"/>
  <c r="APD735" i="157"/>
  <c r="APJ735" i="157" s="1"/>
  <c r="APD738" i="157"/>
  <c r="APJ738" i="157" s="1"/>
  <c r="APD749" i="157"/>
  <c r="APJ749" i="157" s="1"/>
  <c r="APD739" i="157"/>
  <c r="APJ739" i="157" s="1"/>
  <c r="APD743" i="157"/>
  <c r="APJ743" i="157" s="1"/>
  <c r="APD742" i="157"/>
  <c r="APJ742" i="157" s="1"/>
  <c r="APD725" i="157"/>
  <c r="APJ725" i="157" s="1"/>
  <c r="APD734" i="157"/>
  <c r="APJ734" i="157" s="1"/>
  <c r="APD727" i="157"/>
  <c r="APJ727" i="157" s="1"/>
  <c r="APD730" i="157"/>
  <c r="APJ730" i="157" s="1"/>
  <c r="APD733" i="157"/>
  <c r="APJ733" i="157" s="1"/>
  <c r="APD732" i="157"/>
  <c r="APJ732" i="157" s="1"/>
  <c r="APD731" i="157"/>
  <c r="APJ731" i="157" s="1"/>
  <c r="APD726" i="157"/>
  <c r="APJ726" i="157" s="1"/>
  <c r="APD723" i="157"/>
  <c r="APJ723" i="157" s="1"/>
  <c r="APD729" i="157"/>
  <c r="APJ729" i="157" s="1"/>
  <c r="APD724" i="157"/>
  <c r="APJ724" i="157" s="1"/>
  <c r="APD728" i="157"/>
  <c r="APJ728" i="157" s="1"/>
  <c r="PH740" i="157"/>
  <c r="PN740" i="157" s="1"/>
  <c r="PH743" i="157"/>
  <c r="PN743" i="157" s="1"/>
  <c r="PH742" i="157"/>
  <c r="PN742" i="157" s="1"/>
  <c r="PH744" i="157"/>
  <c r="PN744" i="157" s="1"/>
  <c r="PH746" i="157"/>
  <c r="PN746" i="157" s="1"/>
  <c r="PH735" i="157"/>
  <c r="PN735" i="157" s="1"/>
  <c r="PH745" i="157"/>
  <c r="PN745" i="157" s="1"/>
  <c r="PH748" i="157"/>
  <c r="PN748" i="157" s="1"/>
  <c r="PH739" i="157"/>
  <c r="PN739" i="157" s="1"/>
  <c r="PH738" i="157"/>
  <c r="PN738" i="157" s="1"/>
  <c r="PH749" i="157"/>
  <c r="PN749" i="157" s="1"/>
  <c r="PH725" i="157"/>
  <c r="PN725" i="157" s="1"/>
  <c r="PH734" i="157"/>
  <c r="PN734" i="157" s="1"/>
  <c r="PH727" i="157"/>
  <c r="PN727" i="157" s="1"/>
  <c r="PH722" i="157"/>
  <c r="PN722" i="157" s="1"/>
  <c r="PH730" i="157"/>
  <c r="PN730" i="157" s="1"/>
  <c r="PH733" i="157"/>
  <c r="PN733" i="157" s="1"/>
  <c r="PH732" i="157"/>
  <c r="PN732" i="157" s="1"/>
  <c r="PH731" i="157"/>
  <c r="PN731" i="157" s="1"/>
  <c r="PH726" i="157"/>
  <c r="PN726" i="157" s="1"/>
  <c r="PH723" i="157"/>
  <c r="PN723" i="157" s="1"/>
  <c r="PH729" i="157"/>
  <c r="PN729" i="157" s="1"/>
  <c r="PH724" i="157"/>
  <c r="PN724" i="157" s="1"/>
  <c r="PH728" i="157"/>
  <c r="PN728" i="157" s="1"/>
  <c r="AEQ722" i="157"/>
  <c r="AEW722" i="157" s="1"/>
  <c r="AEQ740" i="157"/>
  <c r="AEW740" i="157" s="1"/>
  <c r="AEQ742" i="157"/>
  <c r="AEW742" i="157" s="1"/>
  <c r="AEQ748" i="157"/>
  <c r="AEW748" i="157" s="1"/>
  <c r="AEQ744" i="157"/>
  <c r="AEW744" i="157" s="1"/>
  <c r="AEQ745" i="157"/>
  <c r="AEW745" i="157" s="1"/>
  <c r="AEQ735" i="157"/>
  <c r="AEW735" i="157" s="1"/>
  <c r="AEQ749" i="157"/>
  <c r="AEW749" i="157" s="1"/>
  <c r="AEQ743" i="157"/>
  <c r="AEW743" i="157" s="1"/>
  <c r="AEQ739" i="157"/>
  <c r="AEW739" i="157" s="1"/>
  <c r="AEQ738" i="157"/>
  <c r="AEW738" i="157" s="1"/>
  <c r="AEQ746" i="157"/>
  <c r="AEW746" i="157" s="1"/>
  <c r="AEQ725" i="157"/>
  <c r="AEW725" i="157" s="1"/>
  <c r="AEQ734" i="157"/>
  <c r="AEW734" i="157" s="1"/>
  <c r="AEQ727" i="157"/>
  <c r="AEW727" i="157" s="1"/>
  <c r="AEQ730" i="157"/>
  <c r="AEW730" i="157" s="1"/>
  <c r="AEQ733" i="157"/>
  <c r="AEW733" i="157" s="1"/>
  <c r="AEQ732" i="157"/>
  <c r="AEW732" i="157" s="1"/>
  <c r="AEQ731" i="157"/>
  <c r="AEW731" i="157" s="1"/>
  <c r="AEQ726" i="157"/>
  <c r="AEW726" i="157" s="1"/>
  <c r="AEQ723" i="157"/>
  <c r="AEW723" i="157" s="1"/>
  <c r="AEQ729" i="157"/>
  <c r="AEW729" i="157" s="1"/>
  <c r="AEQ724" i="157"/>
  <c r="AEW724" i="157" s="1"/>
  <c r="AEQ728" i="157"/>
  <c r="AEW728" i="157" s="1"/>
  <c r="BO740" i="157"/>
  <c r="BU740" i="157" s="1"/>
  <c r="BO738" i="157"/>
  <c r="BU738" i="157" s="1"/>
  <c r="BO748" i="157"/>
  <c r="BU748" i="157" s="1"/>
  <c r="BO744" i="157"/>
  <c r="BU744" i="157" s="1"/>
  <c r="BO742" i="157"/>
  <c r="BU742" i="157" s="1"/>
  <c r="BO735" i="157"/>
  <c r="BU735" i="157" s="1"/>
  <c r="BO745" i="157"/>
  <c r="BU745" i="157" s="1"/>
  <c r="BO746" i="157"/>
  <c r="BU746" i="157" s="1"/>
  <c r="BO739" i="157"/>
  <c r="BU739" i="157" s="1"/>
  <c r="BO749" i="157"/>
  <c r="BU749" i="157" s="1"/>
  <c r="BO743" i="157"/>
  <c r="BU743" i="157" s="1"/>
  <c r="BO725" i="157"/>
  <c r="BU725" i="157" s="1"/>
  <c r="BO734" i="157"/>
  <c r="BU734" i="157" s="1"/>
  <c r="BO727" i="157"/>
  <c r="BU727" i="157" s="1"/>
  <c r="BO722" i="157"/>
  <c r="BU722" i="157" s="1"/>
  <c r="BO730" i="157"/>
  <c r="BU730" i="157" s="1"/>
  <c r="BO733" i="157"/>
  <c r="BU733" i="157" s="1"/>
  <c r="BO732" i="157"/>
  <c r="BU732" i="157" s="1"/>
  <c r="BO731" i="157"/>
  <c r="BU731" i="157" s="1"/>
  <c r="BO726" i="157"/>
  <c r="BU726" i="157" s="1"/>
  <c r="BO723" i="157"/>
  <c r="BU723" i="157" s="1"/>
  <c r="BO729" i="157"/>
  <c r="BU729" i="157" s="1"/>
  <c r="BO724" i="157"/>
  <c r="BU724" i="157" s="1"/>
  <c r="BO728" i="157"/>
  <c r="BU728" i="157" s="1"/>
  <c r="ALC722" i="157"/>
  <c r="ALI722" i="157" s="1"/>
  <c r="ALC739" i="157"/>
  <c r="ALI739" i="157" s="1"/>
  <c r="ALC742" i="157"/>
  <c r="ALI742" i="157" s="1"/>
  <c r="ALC749" i="157"/>
  <c r="ALI749" i="157" s="1"/>
  <c r="ALC740" i="157"/>
  <c r="ALI740" i="157" s="1"/>
  <c r="ALC743" i="157"/>
  <c r="ALI743" i="157" s="1"/>
  <c r="ALC746" i="157"/>
  <c r="ALI746" i="157" s="1"/>
  <c r="ALC744" i="157"/>
  <c r="ALI744" i="157" s="1"/>
  <c r="ALC748" i="157"/>
  <c r="ALI748" i="157" s="1"/>
  <c r="ALC735" i="157"/>
  <c r="ALI735" i="157" s="1"/>
  <c r="ALC738" i="157"/>
  <c r="ALI738" i="157" s="1"/>
  <c r="ALC745" i="157"/>
  <c r="ALI745" i="157" s="1"/>
  <c r="ALC725" i="157"/>
  <c r="ALI725" i="157" s="1"/>
  <c r="ALC734" i="157"/>
  <c r="ALI734" i="157" s="1"/>
  <c r="ALC727" i="157"/>
  <c r="ALI727" i="157" s="1"/>
  <c r="ALC730" i="157"/>
  <c r="ALI730" i="157" s="1"/>
  <c r="ALC733" i="157"/>
  <c r="ALI733" i="157" s="1"/>
  <c r="ALC732" i="157"/>
  <c r="ALI732" i="157" s="1"/>
  <c r="ALC731" i="157"/>
  <c r="ALI731" i="157" s="1"/>
  <c r="ALC726" i="157"/>
  <c r="ALI726" i="157" s="1"/>
  <c r="ALC723" i="157"/>
  <c r="ALI723" i="157" s="1"/>
  <c r="ALC729" i="157"/>
  <c r="ALI729" i="157" s="1"/>
  <c r="ALC724" i="157"/>
  <c r="ALI724" i="157" s="1"/>
  <c r="ALC728" i="157"/>
  <c r="ALI728" i="157" s="1"/>
  <c r="LG739" i="157"/>
  <c r="LM739" i="157" s="1"/>
  <c r="LG738" i="157"/>
  <c r="LM738" i="157" s="1"/>
  <c r="LG742" i="157"/>
  <c r="LM742" i="157" s="1"/>
  <c r="LG740" i="157"/>
  <c r="LM740" i="157" s="1"/>
  <c r="LG743" i="157"/>
  <c r="LM743" i="157" s="1"/>
  <c r="LG746" i="157"/>
  <c r="LM746" i="157" s="1"/>
  <c r="LG744" i="157"/>
  <c r="LM744" i="157" s="1"/>
  <c r="LG748" i="157"/>
  <c r="LM748" i="157" s="1"/>
  <c r="LG735" i="157"/>
  <c r="LM735" i="157" s="1"/>
  <c r="LG745" i="157"/>
  <c r="LM745" i="157" s="1"/>
  <c r="LG749" i="157"/>
  <c r="LM749" i="157" s="1"/>
  <c r="LG725" i="157"/>
  <c r="LM725" i="157" s="1"/>
  <c r="LG734" i="157"/>
  <c r="LM734" i="157" s="1"/>
  <c r="LG727" i="157"/>
  <c r="LM727" i="157" s="1"/>
  <c r="LG730" i="157"/>
  <c r="LM730" i="157" s="1"/>
  <c r="LG733" i="157"/>
  <c r="LM733" i="157" s="1"/>
  <c r="LG732" i="157"/>
  <c r="LM732" i="157" s="1"/>
  <c r="LG731" i="157"/>
  <c r="LM731" i="157" s="1"/>
  <c r="LG722" i="157"/>
  <c r="LM722" i="157" s="1"/>
  <c r="LG726" i="157"/>
  <c r="LM726" i="157" s="1"/>
  <c r="LG723" i="157"/>
  <c r="LM723" i="157" s="1"/>
  <c r="LG729" i="157"/>
  <c r="LM729" i="157" s="1"/>
  <c r="LG724" i="157"/>
  <c r="LM724" i="157" s="1"/>
  <c r="LG728" i="157"/>
  <c r="LM728" i="157" s="1"/>
  <c r="AAP722" i="157"/>
  <c r="AAV722" i="157" s="1"/>
  <c r="AAP739" i="157"/>
  <c r="AAV739" i="157" s="1"/>
  <c r="AAP749" i="157"/>
  <c r="AAV749" i="157" s="1"/>
  <c r="AAP743" i="157"/>
  <c r="AAV743" i="157" s="1"/>
  <c r="AAP740" i="157"/>
  <c r="AAV740" i="157" s="1"/>
  <c r="AAP738" i="157"/>
  <c r="AAV738" i="157" s="1"/>
  <c r="AAP748" i="157"/>
  <c r="AAV748" i="157" s="1"/>
  <c r="AAP744" i="157"/>
  <c r="AAV744" i="157" s="1"/>
  <c r="AAP746" i="157"/>
  <c r="AAV746" i="157" s="1"/>
  <c r="AAP735" i="157"/>
  <c r="AAV735" i="157" s="1"/>
  <c r="AAP745" i="157"/>
  <c r="AAV745" i="157" s="1"/>
  <c r="AAP742" i="157"/>
  <c r="AAV742" i="157" s="1"/>
  <c r="AAP725" i="157"/>
  <c r="AAV725" i="157" s="1"/>
  <c r="AAP734" i="157"/>
  <c r="AAV734" i="157" s="1"/>
  <c r="AAP723" i="157"/>
  <c r="AAV723" i="157" s="1"/>
  <c r="AAP733" i="157"/>
  <c r="AAV733" i="157" s="1"/>
  <c r="AAP724" i="157"/>
  <c r="AAV724" i="157" s="1"/>
  <c r="AAP731" i="157"/>
  <c r="AAV731" i="157" s="1"/>
  <c r="AAP727" i="157"/>
  <c r="AAV727" i="157" s="1"/>
  <c r="AAP726" i="157"/>
  <c r="AAV726" i="157" s="1"/>
  <c r="AAP730" i="157"/>
  <c r="AAV730" i="157" s="1"/>
  <c r="AAP729" i="157"/>
  <c r="AAV729" i="157" s="1"/>
  <c r="AAP728" i="157"/>
  <c r="AAV728" i="157" s="1"/>
  <c r="AAP732" i="157"/>
  <c r="AAV732" i="157" s="1"/>
  <c r="AQT722" i="157"/>
  <c r="AQZ722" i="157" s="1"/>
  <c r="AQT738" i="157"/>
  <c r="AQZ738" i="157" s="1"/>
  <c r="AQT749" i="157"/>
  <c r="AQZ749" i="157" s="1"/>
  <c r="AQT739" i="157"/>
  <c r="AQZ739" i="157" s="1"/>
  <c r="AQT743" i="157"/>
  <c r="AQZ743" i="157" s="1"/>
  <c r="AQT742" i="157"/>
  <c r="AQZ742" i="157" s="1"/>
  <c r="AQT740" i="157"/>
  <c r="AQZ740" i="157" s="1"/>
  <c r="AQT748" i="157"/>
  <c r="AQZ748" i="157" s="1"/>
  <c r="AQT746" i="157"/>
  <c r="AQZ746" i="157" s="1"/>
  <c r="AQT744" i="157"/>
  <c r="AQZ744" i="157" s="1"/>
  <c r="AQT745" i="157"/>
  <c r="AQZ745" i="157" s="1"/>
  <c r="AQT735" i="157"/>
  <c r="AQZ735" i="157" s="1"/>
  <c r="AQT725" i="157"/>
  <c r="AQZ725" i="157" s="1"/>
  <c r="AQT731" i="157"/>
  <c r="AQZ731" i="157" s="1"/>
  <c r="AQT734" i="157"/>
  <c r="AQZ734" i="157" s="1"/>
  <c r="AQT727" i="157"/>
  <c r="AQZ727" i="157" s="1"/>
  <c r="AQT726" i="157"/>
  <c r="AQZ726" i="157" s="1"/>
  <c r="AQT730" i="157"/>
  <c r="AQZ730" i="157" s="1"/>
  <c r="AQT723" i="157"/>
  <c r="AQZ723" i="157" s="1"/>
  <c r="AQT729" i="157"/>
  <c r="AQZ729" i="157" s="1"/>
  <c r="AQT733" i="157"/>
  <c r="AQZ733" i="157" s="1"/>
  <c r="AQT724" i="157"/>
  <c r="AQZ724" i="157" s="1"/>
  <c r="AQT728" i="157"/>
  <c r="AQZ728" i="157" s="1"/>
  <c r="AQT732" i="157"/>
  <c r="AQZ732" i="157" s="1"/>
  <c r="QX722" i="157"/>
  <c r="RD722" i="157" s="1"/>
  <c r="QX740" i="157"/>
  <c r="RD740" i="157" s="1"/>
  <c r="QX743" i="157"/>
  <c r="RD743" i="157" s="1"/>
  <c r="QX742" i="157"/>
  <c r="RD742" i="157" s="1"/>
  <c r="QX744" i="157"/>
  <c r="RD744" i="157" s="1"/>
  <c r="QX746" i="157"/>
  <c r="RD746" i="157" s="1"/>
  <c r="QX735" i="157"/>
  <c r="RD735" i="157" s="1"/>
  <c r="QX745" i="157"/>
  <c r="RD745" i="157" s="1"/>
  <c r="QX748" i="157"/>
  <c r="RD748" i="157" s="1"/>
  <c r="QX739" i="157"/>
  <c r="RD739" i="157" s="1"/>
  <c r="QX738" i="157"/>
  <c r="RD738" i="157" s="1"/>
  <c r="QX749" i="157"/>
  <c r="RD749" i="157" s="1"/>
  <c r="QX725" i="157"/>
  <c r="RD725" i="157" s="1"/>
  <c r="QX731" i="157"/>
  <c r="RD731" i="157" s="1"/>
  <c r="QX724" i="157"/>
  <c r="RD724" i="157" s="1"/>
  <c r="QX728" i="157"/>
  <c r="RD728" i="157" s="1"/>
  <c r="QX732" i="157"/>
  <c r="RD732" i="157" s="1"/>
  <c r="QX734" i="157"/>
  <c r="RD734" i="157" s="1"/>
  <c r="QX727" i="157"/>
  <c r="RD727" i="157" s="1"/>
  <c r="QX726" i="157"/>
  <c r="RD726" i="157" s="1"/>
  <c r="QX730" i="157"/>
  <c r="RD730" i="157" s="1"/>
  <c r="QX723" i="157"/>
  <c r="RD723" i="157" s="1"/>
  <c r="QX729" i="157"/>
  <c r="RD729" i="157" s="1"/>
  <c r="QX733" i="157"/>
  <c r="RD733" i="157" s="1"/>
  <c r="AGG740" i="157"/>
  <c r="AGM740" i="157" s="1"/>
  <c r="AGG742" i="157"/>
  <c r="AGM742" i="157" s="1"/>
  <c r="AGG748" i="157"/>
  <c r="AGM748" i="157" s="1"/>
  <c r="AGG744" i="157"/>
  <c r="AGM744" i="157" s="1"/>
  <c r="AGG745" i="157"/>
  <c r="AGM745" i="157" s="1"/>
  <c r="AGG735" i="157"/>
  <c r="AGM735" i="157" s="1"/>
  <c r="AGG749" i="157"/>
  <c r="AGM749" i="157" s="1"/>
  <c r="AGG743" i="157"/>
  <c r="AGM743" i="157" s="1"/>
  <c r="AGG739" i="157"/>
  <c r="AGM739" i="157" s="1"/>
  <c r="AGG738" i="157"/>
  <c r="AGM738" i="157" s="1"/>
  <c r="AGG746" i="157"/>
  <c r="AGM746" i="157" s="1"/>
  <c r="AGG725" i="157"/>
  <c r="AGM725" i="157" s="1"/>
  <c r="AGG731" i="157"/>
  <c r="AGM731" i="157" s="1"/>
  <c r="AGG726" i="157"/>
  <c r="AGM726" i="157" s="1"/>
  <c r="AGG729" i="157"/>
  <c r="AGM729" i="157" s="1"/>
  <c r="AGG724" i="157"/>
  <c r="AGM724" i="157" s="1"/>
  <c r="AGG728" i="157"/>
  <c r="AGM728" i="157" s="1"/>
  <c r="AGG732" i="157"/>
  <c r="AGM732" i="157" s="1"/>
  <c r="AGG734" i="157"/>
  <c r="AGM734" i="157" s="1"/>
  <c r="AGG727" i="157"/>
  <c r="AGM727" i="157" s="1"/>
  <c r="AGG722" i="157"/>
  <c r="AGM722" i="157" s="1"/>
  <c r="AGG730" i="157"/>
  <c r="AGM730" i="157" s="1"/>
  <c r="AGG723" i="157"/>
  <c r="AGM723" i="157" s="1"/>
  <c r="AGG733" i="157"/>
  <c r="AGM733" i="157" s="1"/>
  <c r="DE722" i="157"/>
  <c r="DK722" i="157" s="1"/>
  <c r="DE740" i="157"/>
  <c r="DK740" i="157" s="1"/>
  <c r="DE738" i="157"/>
  <c r="DK738" i="157" s="1"/>
  <c r="DE748" i="157"/>
  <c r="DK748" i="157" s="1"/>
  <c r="DE744" i="157"/>
  <c r="DK744" i="157" s="1"/>
  <c r="DE742" i="157"/>
  <c r="DK742" i="157" s="1"/>
  <c r="DE735" i="157"/>
  <c r="DK735" i="157" s="1"/>
  <c r="DE745" i="157"/>
  <c r="DK745" i="157" s="1"/>
  <c r="DE746" i="157"/>
  <c r="DK746" i="157" s="1"/>
  <c r="DE739" i="157"/>
  <c r="DK739" i="157" s="1"/>
  <c r="DE749" i="157"/>
  <c r="DK749" i="157" s="1"/>
  <c r="DE743" i="157"/>
  <c r="DK743" i="157" s="1"/>
  <c r="DE725" i="157"/>
  <c r="DK725" i="157" s="1"/>
  <c r="DE731" i="157"/>
  <c r="DK731" i="157" s="1"/>
  <c r="DE726" i="157"/>
  <c r="DK726" i="157" s="1"/>
  <c r="DE729" i="157"/>
  <c r="DK729" i="157" s="1"/>
  <c r="DE724" i="157"/>
  <c r="DK724" i="157" s="1"/>
  <c r="DE728" i="157"/>
  <c r="DK728" i="157" s="1"/>
  <c r="DE732" i="157"/>
  <c r="DK732" i="157" s="1"/>
  <c r="DE734" i="157"/>
  <c r="DK734" i="157" s="1"/>
  <c r="DE727" i="157"/>
  <c r="DK727" i="157" s="1"/>
  <c r="DE730" i="157"/>
  <c r="DK730" i="157" s="1"/>
  <c r="DE723" i="157"/>
  <c r="DK723" i="157" s="1"/>
  <c r="DE733" i="157"/>
  <c r="DK733" i="157" s="1"/>
  <c r="AMS722" i="157"/>
  <c r="AMY722" i="157" s="1"/>
  <c r="AMS744" i="157"/>
  <c r="AMY744" i="157" s="1"/>
  <c r="AMS748" i="157"/>
  <c r="AMY748" i="157" s="1"/>
  <c r="AMS735" i="157"/>
  <c r="AMY735" i="157" s="1"/>
  <c r="AMS738" i="157"/>
  <c r="AMY738" i="157" s="1"/>
  <c r="AMS745" i="157"/>
  <c r="AMY745" i="157" s="1"/>
  <c r="AMS739" i="157"/>
  <c r="AMY739" i="157" s="1"/>
  <c r="AMS742" i="157"/>
  <c r="AMY742" i="157" s="1"/>
  <c r="AMS749" i="157"/>
  <c r="AMY749" i="157" s="1"/>
  <c r="AMS740" i="157"/>
  <c r="AMY740" i="157" s="1"/>
  <c r="AMS743" i="157"/>
  <c r="AMY743" i="157" s="1"/>
  <c r="AMS746" i="157"/>
  <c r="AMY746" i="157" s="1"/>
  <c r="AMS734" i="157"/>
  <c r="AMY734" i="157" s="1"/>
  <c r="AMS727" i="157"/>
  <c r="AMY727" i="157" s="1"/>
  <c r="AMS726" i="157"/>
  <c r="AMY726" i="157" s="1"/>
  <c r="AMS730" i="157"/>
  <c r="AMY730" i="157" s="1"/>
  <c r="AMS723" i="157"/>
  <c r="AMY723" i="157" s="1"/>
  <c r="AMS729" i="157"/>
  <c r="AMY729" i="157" s="1"/>
  <c r="AMS733" i="157"/>
  <c r="AMY733" i="157" s="1"/>
  <c r="AMS725" i="157"/>
  <c r="AMY725" i="157" s="1"/>
  <c r="AMS731" i="157"/>
  <c r="AMY731" i="157" s="1"/>
  <c r="AMS724" i="157"/>
  <c r="AMY724" i="157" s="1"/>
  <c r="AMS728" i="157"/>
  <c r="AMY728" i="157" s="1"/>
  <c r="AMS732" i="157"/>
  <c r="AMY732" i="157" s="1"/>
  <c r="MW722" i="157"/>
  <c r="NC722" i="157" s="1"/>
  <c r="MW744" i="157"/>
  <c r="NC744" i="157" s="1"/>
  <c r="MW748" i="157"/>
  <c r="NC748" i="157" s="1"/>
  <c r="MW735" i="157"/>
  <c r="NC735" i="157" s="1"/>
  <c r="MW745" i="157"/>
  <c r="NC745" i="157" s="1"/>
  <c r="MW749" i="157"/>
  <c r="NC749" i="157" s="1"/>
  <c r="MW739" i="157"/>
  <c r="NC739" i="157" s="1"/>
  <c r="MW738" i="157"/>
  <c r="NC738" i="157" s="1"/>
  <c r="MW742" i="157"/>
  <c r="NC742" i="157" s="1"/>
  <c r="MW740" i="157"/>
  <c r="NC740" i="157" s="1"/>
  <c r="MW743" i="157"/>
  <c r="NC743" i="157" s="1"/>
  <c r="MW746" i="157"/>
  <c r="NC746" i="157" s="1"/>
  <c r="MW725" i="157"/>
  <c r="NC725" i="157" s="1"/>
  <c r="MW734" i="157"/>
  <c r="NC734" i="157" s="1"/>
  <c r="MW726" i="157"/>
  <c r="NC726" i="157" s="1"/>
  <c r="MW723" i="157"/>
  <c r="NC723" i="157" s="1"/>
  <c r="MW729" i="157"/>
  <c r="NC729" i="157" s="1"/>
  <c r="MW733" i="157"/>
  <c r="NC733" i="157" s="1"/>
  <c r="MW724" i="157"/>
  <c r="NC724" i="157" s="1"/>
  <c r="MW731" i="157"/>
  <c r="NC731" i="157" s="1"/>
  <c r="MW727" i="157"/>
  <c r="NC727" i="157" s="1"/>
  <c r="MW730" i="157"/>
  <c r="NC730" i="157" s="1"/>
  <c r="MW728" i="157"/>
  <c r="NC728" i="157" s="1"/>
  <c r="MW732" i="157"/>
  <c r="NC732" i="157" s="1"/>
  <c r="ACF722" i="157"/>
  <c r="ACL722" i="157" s="1"/>
  <c r="ACF744" i="157"/>
  <c r="ACL744" i="157" s="1"/>
  <c r="ACF746" i="157"/>
  <c r="ACL746" i="157" s="1"/>
  <c r="ACF735" i="157"/>
  <c r="ACL735" i="157" s="1"/>
  <c r="ACF745" i="157"/>
  <c r="ACL745" i="157" s="1"/>
  <c r="ACF742" i="157"/>
  <c r="ACL742" i="157" s="1"/>
  <c r="ACF739" i="157"/>
  <c r="ACL739" i="157" s="1"/>
  <c r="ACF749" i="157"/>
  <c r="ACL749" i="157" s="1"/>
  <c r="ACF743" i="157"/>
  <c r="ACL743" i="157" s="1"/>
  <c r="ACF740" i="157"/>
  <c r="ACL740" i="157" s="1"/>
  <c r="ACF738" i="157"/>
  <c r="ACL738" i="157" s="1"/>
  <c r="ACF748" i="157"/>
  <c r="ACL748" i="157" s="1"/>
  <c r="ACF725" i="157"/>
  <c r="ACL725" i="157" s="1"/>
  <c r="ACF734" i="157"/>
  <c r="ACL734" i="157" s="1"/>
  <c r="ACF726" i="157"/>
  <c r="ACL726" i="157" s="1"/>
  <c r="ACF723" i="157"/>
  <c r="ACL723" i="157" s="1"/>
  <c r="ACF729" i="157"/>
  <c r="ACL729" i="157" s="1"/>
  <c r="ACF733" i="157"/>
  <c r="ACL733" i="157" s="1"/>
  <c r="ACF724" i="157"/>
  <c r="ACL724" i="157" s="1"/>
  <c r="ACF731" i="157"/>
  <c r="ACL731" i="157" s="1"/>
  <c r="ACF727" i="157"/>
  <c r="ACL727" i="157" s="1"/>
  <c r="ACF730" i="157"/>
  <c r="ACL730" i="157" s="1"/>
  <c r="ACF728" i="157"/>
  <c r="ACL728" i="157" s="1"/>
  <c r="ACF732" i="157"/>
  <c r="ACL732" i="157" s="1"/>
  <c r="ABJ748" i="157"/>
  <c r="ABP748" i="157" s="1"/>
  <c r="ABJ745" i="157"/>
  <c r="ABP745" i="157" s="1"/>
  <c r="ABJ735" i="157"/>
  <c r="ABP735" i="157" s="1"/>
  <c r="ABJ743" i="157"/>
  <c r="ABP743" i="157" s="1"/>
  <c r="ABJ740" i="157"/>
  <c r="ABP740" i="157" s="1"/>
  <c r="ABJ749" i="157"/>
  <c r="ABP749" i="157" s="1"/>
  <c r="ABJ746" i="157"/>
  <c r="ABP746" i="157" s="1"/>
  <c r="ABJ744" i="157"/>
  <c r="ABP744" i="157" s="1"/>
  <c r="ABJ738" i="157"/>
  <c r="ABP738" i="157" s="1"/>
  <c r="ABJ742" i="157"/>
  <c r="ABP742" i="157" s="1"/>
  <c r="ABJ739" i="157"/>
  <c r="ABP739" i="157" s="1"/>
  <c r="ABJ729" i="157"/>
  <c r="ABP729" i="157" s="1"/>
  <c r="ABJ733" i="157"/>
  <c r="ABP733" i="157" s="1"/>
  <c r="ABJ724" i="157"/>
  <c r="ABP724" i="157" s="1"/>
  <c r="ABJ734" i="157"/>
  <c r="ABP734" i="157" s="1"/>
  <c r="ABJ731" i="157"/>
  <c r="ABP731" i="157" s="1"/>
  <c r="ABJ722" i="157"/>
  <c r="ABP722" i="157" s="1"/>
  <c r="ABJ723" i="157"/>
  <c r="ABP723" i="157" s="1"/>
  <c r="ABJ728" i="157"/>
  <c r="ABP728" i="157" s="1"/>
  <c r="ABJ732" i="157"/>
  <c r="ABP732" i="157" s="1"/>
  <c r="ABJ725" i="157"/>
  <c r="ABP725" i="157" s="1"/>
  <c r="ABJ727" i="157"/>
  <c r="ABP727" i="157" s="1"/>
  <c r="ABJ726" i="157"/>
  <c r="ABP726" i="157" s="1"/>
  <c r="ABJ730" i="157"/>
  <c r="ABP730" i="157" s="1"/>
  <c r="AUT746" i="157"/>
  <c r="AUZ746" i="157" s="1"/>
  <c r="AUT743" i="157"/>
  <c r="AUZ743" i="157" s="1"/>
  <c r="AUT735" i="157"/>
  <c r="AUZ735" i="157" s="1"/>
  <c r="AUT742" i="157"/>
  <c r="AUZ742" i="157" s="1"/>
  <c r="AUT740" i="157"/>
  <c r="AUZ740" i="157" s="1"/>
  <c r="AUT744" i="157"/>
  <c r="AUZ744" i="157" s="1"/>
  <c r="AUT749" i="157"/>
  <c r="AUZ749" i="157" s="1"/>
  <c r="AUT739" i="157"/>
  <c r="AUZ739" i="157" s="1"/>
  <c r="AUT738" i="157"/>
  <c r="AUZ738" i="157" s="1"/>
  <c r="AUT745" i="157"/>
  <c r="AUZ745" i="157" s="1"/>
  <c r="AUT748" i="157"/>
  <c r="AUZ748" i="157" s="1"/>
  <c r="AUT733" i="157"/>
  <c r="AUZ733" i="157" s="1"/>
  <c r="AUT728" i="157"/>
  <c r="AUZ728" i="157" s="1"/>
  <c r="AUT725" i="157"/>
  <c r="AUZ725" i="157" s="1"/>
  <c r="AUT727" i="157"/>
  <c r="AUZ727" i="157" s="1"/>
  <c r="AUT731" i="157"/>
  <c r="AUZ731" i="157" s="1"/>
  <c r="AUT722" i="157"/>
  <c r="AUZ722" i="157" s="1"/>
  <c r="AUT730" i="157"/>
  <c r="AUZ730" i="157" s="1"/>
  <c r="AUT723" i="157"/>
  <c r="AUZ723" i="157" s="1"/>
  <c r="AUT729" i="157"/>
  <c r="AUZ729" i="157" s="1"/>
  <c r="AUT724" i="157"/>
  <c r="AUZ724" i="157" s="1"/>
  <c r="AUT732" i="157"/>
  <c r="AUZ732" i="157" s="1"/>
  <c r="AUT734" i="157"/>
  <c r="AUZ734" i="157" s="1"/>
  <c r="AUT726" i="157"/>
  <c r="AUZ726" i="157" s="1"/>
  <c r="UX749" i="157"/>
  <c r="VD749" i="157" s="1"/>
  <c r="UX745" i="157"/>
  <c r="VD745" i="157" s="1"/>
  <c r="UX735" i="157"/>
  <c r="VD735" i="157" s="1"/>
  <c r="UX742" i="157"/>
  <c r="VD742" i="157" s="1"/>
  <c r="UX743" i="157"/>
  <c r="VD743" i="157" s="1"/>
  <c r="UX744" i="157"/>
  <c r="VD744" i="157" s="1"/>
  <c r="UX740" i="157"/>
  <c r="VD740" i="157" s="1"/>
  <c r="UX739" i="157"/>
  <c r="VD739" i="157" s="1"/>
  <c r="UX738" i="157"/>
  <c r="VD738" i="157" s="1"/>
  <c r="UX746" i="157"/>
  <c r="VD746" i="157" s="1"/>
  <c r="UX748" i="157"/>
  <c r="VD748" i="157" s="1"/>
  <c r="UX729" i="157"/>
  <c r="VD729" i="157" s="1"/>
  <c r="UX733" i="157"/>
  <c r="VD733" i="157" s="1"/>
  <c r="UX724" i="157"/>
  <c r="VD724" i="157" s="1"/>
  <c r="UX734" i="157"/>
  <c r="VD734" i="157" s="1"/>
  <c r="UX731" i="157"/>
  <c r="VD731" i="157" s="1"/>
  <c r="UX723" i="157"/>
  <c r="VD723" i="157" s="1"/>
  <c r="UX728" i="157"/>
  <c r="VD728" i="157" s="1"/>
  <c r="UX732" i="157"/>
  <c r="VD732" i="157" s="1"/>
  <c r="UX725" i="157"/>
  <c r="VD725" i="157" s="1"/>
  <c r="UX727" i="157"/>
  <c r="VD727" i="157" s="1"/>
  <c r="UX722" i="157"/>
  <c r="VD722" i="157" s="1"/>
  <c r="UX726" i="157"/>
  <c r="VD726" i="157" s="1"/>
  <c r="UX730" i="157"/>
  <c r="VD730" i="157" s="1"/>
  <c r="HZ722" i="157"/>
  <c r="IF722" i="157" s="1"/>
  <c r="HZ749" i="157"/>
  <c r="IF749" i="157" s="1"/>
  <c r="HZ745" i="157"/>
  <c r="IF745" i="157" s="1"/>
  <c r="HZ735" i="157"/>
  <c r="IF735" i="157" s="1"/>
  <c r="HZ742" i="157"/>
  <c r="IF742" i="157" s="1"/>
  <c r="HZ743" i="157"/>
  <c r="IF743" i="157" s="1"/>
  <c r="HZ744" i="157"/>
  <c r="IF744" i="157" s="1"/>
  <c r="HZ740" i="157"/>
  <c r="IF740" i="157" s="1"/>
  <c r="HZ739" i="157"/>
  <c r="IF739" i="157" s="1"/>
  <c r="HZ738" i="157"/>
  <c r="IF738" i="157" s="1"/>
  <c r="HZ746" i="157"/>
  <c r="IF746" i="157" s="1"/>
  <c r="HZ748" i="157"/>
  <c r="IF748" i="157" s="1"/>
  <c r="HZ729" i="157"/>
  <c r="IF729" i="157" s="1"/>
  <c r="HZ733" i="157"/>
  <c r="IF733" i="157" s="1"/>
  <c r="HZ724" i="157"/>
  <c r="IF724" i="157" s="1"/>
  <c r="HZ734" i="157"/>
  <c r="IF734" i="157" s="1"/>
  <c r="HZ731" i="157"/>
  <c r="IF731" i="157" s="1"/>
  <c r="HZ723" i="157"/>
  <c r="IF723" i="157" s="1"/>
  <c r="HZ728" i="157"/>
  <c r="IF728" i="157" s="1"/>
  <c r="HZ732" i="157"/>
  <c r="IF732" i="157" s="1"/>
  <c r="HZ725" i="157"/>
  <c r="IF725" i="157" s="1"/>
  <c r="HZ727" i="157"/>
  <c r="IF727" i="157" s="1"/>
  <c r="HZ726" i="157"/>
  <c r="IF726" i="157" s="1"/>
  <c r="HZ730" i="157"/>
  <c r="IF730" i="157" s="1"/>
  <c r="XI722" i="157"/>
  <c r="XO722" i="157" s="1"/>
  <c r="XI748" i="157"/>
  <c r="XO748" i="157" s="1"/>
  <c r="XI745" i="157"/>
  <c r="XO745" i="157" s="1"/>
  <c r="XI735" i="157"/>
  <c r="XO735" i="157" s="1"/>
  <c r="XI743" i="157"/>
  <c r="XO743" i="157" s="1"/>
  <c r="XI740" i="157"/>
  <c r="XO740" i="157" s="1"/>
  <c r="XI749" i="157"/>
  <c r="XO749" i="157" s="1"/>
  <c r="XI746" i="157"/>
  <c r="XO746" i="157" s="1"/>
  <c r="XI744" i="157"/>
  <c r="XO744" i="157" s="1"/>
  <c r="XI738" i="157"/>
  <c r="XO738" i="157" s="1"/>
  <c r="XI742" i="157"/>
  <c r="XO742" i="157" s="1"/>
  <c r="XI739" i="157"/>
  <c r="XO739" i="157" s="1"/>
  <c r="XI729" i="157"/>
  <c r="XO729" i="157" s="1"/>
  <c r="XI733" i="157"/>
  <c r="XO733" i="157" s="1"/>
  <c r="XI724" i="157"/>
  <c r="XO724" i="157" s="1"/>
  <c r="XI734" i="157"/>
  <c r="XO734" i="157" s="1"/>
  <c r="XI731" i="157"/>
  <c r="XO731" i="157" s="1"/>
  <c r="XI723" i="157"/>
  <c r="XO723" i="157" s="1"/>
  <c r="XI728" i="157"/>
  <c r="XO728" i="157" s="1"/>
  <c r="XI732" i="157"/>
  <c r="XO732" i="157" s="1"/>
  <c r="XI725" i="157"/>
  <c r="XO725" i="157" s="1"/>
  <c r="XI727" i="157"/>
  <c r="XO727" i="157" s="1"/>
  <c r="XI726" i="157"/>
  <c r="XO726" i="157" s="1"/>
  <c r="XI730" i="157"/>
  <c r="XO730" i="157" s="1"/>
  <c r="AQS722" i="157"/>
  <c r="AQY722" i="157" s="1"/>
  <c r="AQS746" i="157"/>
  <c r="AQY746" i="157" s="1"/>
  <c r="AQS743" i="157"/>
  <c r="AQY743" i="157" s="1"/>
  <c r="AQS735" i="157"/>
  <c r="AQY735" i="157" s="1"/>
  <c r="AQS742" i="157"/>
  <c r="AQY742" i="157" s="1"/>
  <c r="AQS740" i="157"/>
  <c r="AQY740" i="157" s="1"/>
  <c r="AQS744" i="157"/>
  <c r="AQY744" i="157" s="1"/>
  <c r="AQS749" i="157"/>
  <c r="AQY749" i="157" s="1"/>
  <c r="AQS739" i="157"/>
  <c r="AQY739" i="157" s="1"/>
  <c r="AQS738" i="157"/>
  <c r="AQY738" i="157" s="1"/>
  <c r="AQS745" i="157"/>
  <c r="AQY745" i="157" s="1"/>
  <c r="AQS748" i="157"/>
  <c r="AQY748" i="157" s="1"/>
  <c r="AQS733" i="157"/>
  <c r="AQY733" i="157" s="1"/>
  <c r="AQS725" i="157"/>
  <c r="AQY725" i="157" s="1"/>
  <c r="AQS734" i="157"/>
  <c r="AQY734" i="157" s="1"/>
  <c r="AQS727" i="157"/>
  <c r="AQY727" i="157" s="1"/>
  <c r="AQS731" i="157"/>
  <c r="AQY731" i="157" s="1"/>
  <c r="AQS730" i="157"/>
  <c r="AQY730" i="157" s="1"/>
  <c r="AQS723" i="157"/>
  <c r="AQY723" i="157" s="1"/>
  <c r="AQS729" i="157"/>
  <c r="AQY729" i="157" s="1"/>
  <c r="AQS724" i="157"/>
  <c r="AQY724" i="157" s="1"/>
  <c r="AQS728" i="157"/>
  <c r="AQY728" i="157" s="1"/>
  <c r="AQS732" i="157"/>
  <c r="AQY732" i="157" s="1"/>
  <c r="AQS726" i="157"/>
  <c r="AQY726" i="157" s="1"/>
  <c r="QW722" i="157"/>
  <c r="RC722" i="157" s="1"/>
  <c r="QW749" i="157"/>
  <c r="RC749" i="157" s="1"/>
  <c r="QW745" i="157"/>
  <c r="RC745" i="157" s="1"/>
  <c r="QW735" i="157"/>
  <c r="RC735" i="157" s="1"/>
  <c r="QW746" i="157"/>
  <c r="RC746" i="157" s="1"/>
  <c r="QW748" i="157"/>
  <c r="RC748" i="157" s="1"/>
  <c r="QW738" i="157"/>
  <c r="RC738" i="157" s="1"/>
  <c r="QW740" i="157"/>
  <c r="RC740" i="157" s="1"/>
  <c r="QW739" i="157"/>
  <c r="RC739" i="157" s="1"/>
  <c r="QW742" i="157"/>
  <c r="RC742" i="157" s="1"/>
  <c r="QW743" i="157"/>
  <c r="RC743" i="157" s="1"/>
  <c r="QW744" i="157"/>
  <c r="RC744" i="157" s="1"/>
  <c r="QW733" i="157"/>
  <c r="RC733" i="157" s="1"/>
  <c r="QW725" i="157"/>
  <c r="RC725" i="157" s="1"/>
  <c r="QW734" i="157"/>
  <c r="RC734" i="157" s="1"/>
  <c r="QW727" i="157"/>
  <c r="RC727" i="157" s="1"/>
  <c r="QW731" i="157"/>
  <c r="RC731" i="157" s="1"/>
  <c r="QW726" i="157"/>
  <c r="RC726" i="157" s="1"/>
  <c r="QW730" i="157"/>
  <c r="RC730" i="157" s="1"/>
  <c r="QW723" i="157"/>
  <c r="RC723" i="157" s="1"/>
  <c r="QW729" i="157"/>
  <c r="RC729" i="157" s="1"/>
  <c r="QW724" i="157"/>
  <c r="RC724" i="157" s="1"/>
  <c r="QW728" i="157"/>
  <c r="RC728" i="157" s="1"/>
  <c r="QW732" i="157"/>
  <c r="RC732" i="157" s="1"/>
  <c r="ACZ746" i="157"/>
  <c r="ADF746" i="157" s="1"/>
  <c r="ACZ744" i="157"/>
  <c r="ADF744" i="157" s="1"/>
  <c r="ACZ738" i="157"/>
  <c r="ADF738" i="157" s="1"/>
  <c r="ACZ742" i="157"/>
  <c r="ADF742" i="157" s="1"/>
  <c r="ACZ739" i="157"/>
  <c r="ADF739" i="157" s="1"/>
  <c r="ACZ748" i="157"/>
  <c r="ADF748" i="157" s="1"/>
  <c r="ACZ745" i="157"/>
  <c r="ADF745" i="157" s="1"/>
  <c r="ACZ735" i="157"/>
  <c r="ADF735" i="157" s="1"/>
  <c r="ACZ743" i="157"/>
  <c r="ADF743" i="157" s="1"/>
  <c r="ACZ740" i="157"/>
  <c r="ADF740" i="157" s="1"/>
  <c r="ACZ749" i="157"/>
  <c r="ADF749" i="157" s="1"/>
  <c r="ACZ729" i="157"/>
  <c r="ADF729" i="157" s="1"/>
  <c r="ACZ733" i="157"/>
  <c r="ADF733" i="157" s="1"/>
  <c r="ACZ724" i="157"/>
  <c r="ADF724" i="157" s="1"/>
  <c r="ACZ734" i="157"/>
  <c r="ADF734" i="157" s="1"/>
  <c r="ACZ731" i="157"/>
  <c r="ADF731" i="157" s="1"/>
  <c r="ACZ723" i="157"/>
  <c r="ADF723" i="157" s="1"/>
  <c r="ACZ728" i="157"/>
  <c r="ADF728" i="157" s="1"/>
  <c r="ACZ732" i="157"/>
  <c r="ADF732" i="157" s="1"/>
  <c r="ACZ725" i="157"/>
  <c r="ADF725" i="157" s="1"/>
  <c r="ACZ727" i="157"/>
  <c r="ADF727" i="157" s="1"/>
  <c r="ACZ722" i="157"/>
  <c r="ADF722" i="157" s="1"/>
  <c r="ACZ726" i="157"/>
  <c r="ADF726" i="157" s="1"/>
  <c r="ACZ730" i="157"/>
  <c r="ADF730" i="157" s="1"/>
  <c r="APX746" i="157"/>
  <c r="AQD746" i="157" s="1"/>
  <c r="APX743" i="157"/>
  <c r="AQD743" i="157" s="1"/>
  <c r="APX735" i="157"/>
  <c r="AQD735" i="157" s="1"/>
  <c r="APX742" i="157"/>
  <c r="AQD742" i="157" s="1"/>
  <c r="APX740" i="157"/>
  <c r="AQD740" i="157" s="1"/>
  <c r="APX744" i="157"/>
  <c r="AQD744" i="157" s="1"/>
  <c r="APX749" i="157"/>
  <c r="AQD749" i="157" s="1"/>
  <c r="APX739" i="157"/>
  <c r="AQD739" i="157" s="1"/>
  <c r="APX738" i="157"/>
  <c r="AQD738" i="157" s="1"/>
  <c r="APX745" i="157"/>
  <c r="AQD745" i="157" s="1"/>
  <c r="APX748" i="157"/>
  <c r="AQD748" i="157" s="1"/>
  <c r="APX729" i="157"/>
  <c r="AQD729" i="157" s="1"/>
  <c r="APX733" i="157"/>
  <c r="AQD733" i="157" s="1"/>
  <c r="APX724" i="157"/>
  <c r="AQD724" i="157" s="1"/>
  <c r="APX728" i="157"/>
  <c r="AQD728" i="157" s="1"/>
  <c r="APX732" i="157"/>
  <c r="AQD732" i="157" s="1"/>
  <c r="APX731" i="157"/>
  <c r="AQD731" i="157" s="1"/>
  <c r="APX726" i="157"/>
  <c r="AQD726" i="157" s="1"/>
  <c r="APX723" i="157"/>
  <c r="AQD723" i="157" s="1"/>
  <c r="APX725" i="157"/>
  <c r="AQD725" i="157" s="1"/>
  <c r="APX734" i="157"/>
  <c r="AQD734" i="157" s="1"/>
  <c r="APX727" i="157"/>
  <c r="AQD727" i="157" s="1"/>
  <c r="APX722" i="157"/>
  <c r="AQD722" i="157" s="1"/>
  <c r="APX730" i="157"/>
  <c r="AQD730" i="157" s="1"/>
  <c r="QB749" i="157"/>
  <c r="QH749" i="157" s="1"/>
  <c r="QB745" i="157"/>
  <c r="QH745" i="157" s="1"/>
  <c r="QB735" i="157"/>
  <c r="QH735" i="157" s="1"/>
  <c r="QB742" i="157"/>
  <c r="QH742" i="157" s="1"/>
  <c r="QB743" i="157"/>
  <c r="QH743" i="157" s="1"/>
  <c r="QB744" i="157"/>
  <c r="QH744" i="157" s="1"/>
  <c r="QB740" i="157"/>
  <c r="QH740" i="157" s="1"/>
  <c r="QB739" i="157"/>
  <c r="QH739" i="157" s="1"/>
  <c r="QB738" i="157"/>
  <c r="QH738" i="157" s="1"/>
  <c r="QB746" i="157"/>
  <c r="QH746" i="157" s="1"/>
  <c r="QB748" i="157"/>
  <c r="QH748" i="157" s="1"/>
  <c r="QB729" i="157"/>
  <c r="QH729" i="157" s="1"/>
  <c r="QB733" i="157"/>
  <c r="QH733" i="157" s="1"/>
  <c r="QB724" i="157"/>
  <c r="QH724" i="157" s="1"/>
  <c r="QB728" i="157"/>
  <c r="QH728" i="157" s="1"/>
  <c r="QB731" i="157"/>
  <c r="QH731" i="157" s="1"/>
  <c r="QB722" i="157"/>
  <c r="QH722" i="157" s="1"/>
  <c r="QB723" i="157"/>
  <c r="QH723" i="157" s="1"/>
  <c r="QB732" i="157"/>
  <c r="QH732" i="157" s="1"/>
  <c r="QB725" i="157"/>
  <c r="QH725" i="157" s="1"/>
  <c r="QB734" i="157"/>
  <c r="QH734" i="157" s="1"/>
  <c r="QB727" i="157"/>
  <c r="QH727" i="157" s="1"/>
  <c r="QB726" i="157"/>
  <c r="QH726" i="157" s="1"/>
  <c r="QB730" i="157"/>
  <c r="QH730" i="157" s="1"/>
  <c r="AFK722" i="157"/>
  <c r="AFQ722" i="157" s="1"/>
  <c r="AFK743" i="157"/>
  <c r="AFQ743" i="157" s="1"/>
  <c r="AFK740" i="157"/>
  <c r="AFQ740" i="157" s="1"/>
  <c r="AFK735" i="157"/>
  <c r="AFQ735" i="157" s="1"/>
  <c r="AFK746" i="157"/>
  <c r="AFQ746" i="157" s="1"/>
  <c r="AFK742" i="157"/>
  <c r="AFQ742" i="157" s="1"/>
  <c r="AFK749" i="157"/>
  <c r="AFQ749" i="157" s="1"/>
  <c r="AFK748" i="157"/>
  <c r="AFQ748" i="157" s="1"/>
  <c r="AFK744" i="157"/>
  <c r="AFQ744" i="157" s="1"/>
  <c r="AFK738" i="157"/>
  <c r="AFQ738" i="157" s="1"/>
  <c r="AFK745" i="157"/>
  <c r="AFQ745" i="157" s="1"/>
  <c r="AFK739" i="157"/>
  <c r="AFQ739" i="157" s="1"/>
  <c r="AFK733" i="157"/>
  <c r="AFQ733" i="157" s="1"/>
  <c r="AFK728" i="157"/>
  <c r="AFQ728" i="157" s="1"/>
  <c r="AFK725" i="157"/>
  <c r="AFQ725" i="157" s="1"/>
  <c r="AFK727" i="157"/>
  <c r="AFQ727" i="157" s="1"/>
  <c r="AFK731" i="157"/>
  <c r="AFQ731" i="157" s="1"/>
  <c r="AFK730" i="157"/>
  <c r="AFQ730" i="157" s="1"/>
  <c r="AFK723" i="157"/>
  <c r="AFQ723" i="157" s="1"/>
  <c r="AFK729" i="157"/>
  <c r="AFQ729" i="157" s="1"/>
  <c r="AFK724" i="157"/>
  <c r="AFQ724" i="157" s="1"/>
  <c r="AFK732" i="157"/>
  <c r="AFQ732" i="157" s="1"/>
  <c r="AFK734" i="157"/>
  <c r="AFQ734" i="157" s="1"/>
  <c r="AFK726" i="157"/>
  <c r="AFQ726" i="157" s="1"/>
  <c r="CI748" i="157"/>
  <c r="CO748" i="157" s="1"/>
  <c r="CI745" i="157"/>
  <c r="CO745" i="157" s="1"/>
  <c r="CI735" i="157"/>
  <c r="CO735" i="157" s="1"/>
  <c r="CI742" i="157"/>
  <c r="CO742" i="157" s="1"/>
  <c r="CI739" i="157"/>
  <c r="CO739" i="157" s="1"/>
  <c r="CI738" i="157"/>
  <c r="CO738" i="157" s="1"/>
  <c r="CI746" i="157"/>
  <c r="CO746" i="157" s="1"/>
  <c r="CI744" i="157"/>
  <c r="CO744" i="157" s="1"/>
  <c r="CI743" i="157"/>
  <c r="CO743" i="157" s="1"/>
  <c r="CI740" i="157"/>
  <c r="CO740" i="157" s="1"/>
  <c r="CI749" i="157"/>
  <c r="CO749" i="157" s="1"/>
  <c r="CI733" i="157"/>
  <c r="CO733" i="157" s="1"/>
  <c r="CI728" i="157"/>
  <c r="CO728" i="157" s="1"/>
  <c r="CI725" i="157"/>
  <c r="CO725" i="157" s="1"/>
  <c r="CI727" i="157"/>
  <c r="CO727" i="157" s="1"/>
  <c r="CI731" i="157"/>
  <c r="CO731" i="157" s="1"/>
  <c r="CI730" i="157"/>
  <c r="CO730" i="157" s="1"/>
  <c r="CI723" i="157"/>
  <c r="CO723" i="157" s="1"/>
  <c r="CI729" i="157"/>
  <c r="CO729" i="157" s="1"/>
  <c r="CI724" i="157"/>
  <c r="CO724" i="157" s="1"/>
  <c r="CI732" i="157"/>
  <c r="CO732" i="157" s="1"/>
  <c r="CI734" i="157"/>
  <c r="CO734" i="157" s="1"/>
  <c r="CI722" i="157"/>
  <c r="CO722" i="157" s="1"/>
  <c r="CI726" i="157"/>
  <c r="CO726" i="157" s="1"/>
  <c r="ALW722" i="157"/>
  <c r="AMC722" i="157" s="1"/>
  <c r="ALW746" i="157"/>
  <c r="AMC746" i="157" s="1"/>
  <c r="ALW743" i="157"/>
  <c r="AMC743" i="157" s="1"/>
  <c r="ALW735" i="157"/>
  <c r="AMC735" i="157" s="1"/>
  <c r="ALW742" i="157"/>
  <c r="AMC742" i="157" s="1"/>
  <c r="ALW740" i="157"/>
  <c r="AMC740" i="157" s="1"/>
  <c r="ALW744" i="157"/>
  <c r="AMC744" i="157" s="1"/>
  <c r="ALW749" i="157"/>
  <c r="AMC749" i="157" s="1"/>
  <c r="ALW739" i="157"/>
  <c r="AMC739" i="157" s="1"/>
  <c r="ALW738" i="157"/>
  <c r="AMC738" i="157" s="1"/>
  <c r="ALW745" i="157"/>
  <c r="AMC745" i="157" s="1"/>
  <c r="ALW748" i="157"/>
  <c r="AMC748" i="157" s="1"/>
  <c r="ALW733" i="157"/>
  <c r="AMC733" i="157" s="1"/>
  <c r="ALW728" i="157"/>
  <c r="AMC728" i="157" s="1"/>
  <c r="ALW725" i="157"/>
  <c r="AMC725" i="157" s="1"/>
  <c r="ALW727" i="157"/>
  <c r="AMC727" i="157" s="1"/>
  <c r="ALW731" i="157"/>
  <c r="AMC731" i="157" s="1"/>
  <c r="ALW730" i="157"/>
  <c r="AMC730" i="157" s="1"/>
  <c r="ALW723" i="157"/>
  <c r="AMC723" i="157" s="1"/>
  <c r="ALW729" i="157"/>
  <c r="AMC729" i="157" s="1"/>
  <c r="ALW724" i="157"/>
  <c r="AMC724" i="157" s="1"/>
  <c r="ALW732" i="157"/>
  <c r="AMC732" i="157" s="1"/>
  <c r="ALW734" i="157"/>
  <c r="AMC734" i="157" s="1"/>
  <c r="ALW726" i="157"/>
  <c r="AMC726" i="157" s="1"/>
  <c r="MA722" i="157"/>
  <c r="MG722" i="157" s="1"/>
  <c r="MA749" i="157"/>
  <c r="MG749" i="157" s="1"/>
  <c r="MA745" i="157"/>
  <c r="MG745" i="157" s="1"/>
  <c r="MA735" i="157"/>
  <c r="MG735" i="157" s="1"/>
  <c r="MA746" i="157"/>
  <c r="MG746" i="157" s="1"/>
  <c r="MA748" i="157"/>
  <c r="MG748" i="157" s="1"/>
  <c r="MA738" i="157"/>
  <c r="MG738" i="157" s="1"/>
  <c r="MA740" i="157"/>
  <c r="MG740" i="157" s="1"/>
  <c r="MA739" i="157"/>
  <c r="MG739" i="157" s="1"/>
  <c r="MA742" i="157"/>
  <c r="MG742" i="157" s="1"/>
  <c r="MA743" i="157"/>
  <c r="MG743" i="157" s="1"/>
  <c r="MA744" i="157"/>
  <c r="MG744" i="157" s="1"/>
  <c r="MA733" i="157"/>
  <c r="MG733" i="157" s="1"/>
  <c r="MA728" i="157"/>
  <c r="MG728" i="157" s="1"/>
  <c r="MA725" i="157"/>
  <c r="MG725" i="157" s="1"/>
  <c r="MA727" i="157"/>
  <c r="MG727" i="157" s="1"/>
  <c r="MA731" i="157"/>
  <c r="MG731" i="157" s="1"/>
  <c r="MA730" i="157"/>
  <c r="MG730" i="157" s="1"/>
  <c r="MA723" i="157"/>
  <c r="MG723" i="157" s="1"/>
  <c r="MA729" i="157"/>
  <c r="MG729" i="157" s="1"/>
  <c r="MA724" i="157"/>
  <c r="MG724" i="157" s="1"/>
  <c r="MA732" i="157"/>
  <c r="MG732" i="157" s="1"/>
  <c r="MA734" i="157"/>
  <c r="MG734" i="157" s="1"/>
  <c r="MA726" i="157"/>
  <c r="MG726" i="157" s="1"/>
  <c r="ABL742" i="157"/>
  <c r="ABR742" i="157" s="1"/>
  <c r="ABL744" i="157"/>
  <c r="ABR744" i="157" s="1"/>
  <c r="ABL738" i="157"/>
  <c r="ABR738" i="157" s="1"/>
  <c r="ABL746" i="157"/>
  <c r="ABR746" i="157" s="1"/>
  <c r="ABL745" i="157"/>
  <c r="ABR745" i="157" s="1"/>
  <c r="ABL743" i="157"/>
  <c r="ABR743" i="157" s="1"/>
  <c r="ABL739" i="157"/>
  <c r="ABR739" i="157" s="1"/>
  <c r="ABL749" i="157"/>
  <c r="ABR749" i="157" s="1"/>
  <c r="ABL748" i="157"/>
  <c r="ABR748" i="157" s="1"/>
  <c r="ABL740" i="157"/>
  <c r="ABR740" i="157" s="1"/>
  <c r="ABL735" i="157"/>
  <c r="ABR735" i="157" s="1"/>
  <c r="ABL723" i="157"/>
  <c r="ABR723" i="157" s="1"/>
  <c r="ABL729" i="157"/>
  <c r="ABR729" i="157" s="1"/>
  <c r="ABL733" i="157"/>
  <c r="ABR733" i="157" s="1"/>
  <c r="ABL727" i="157"/>
  <c r="ABR727" i="157" s="1"/>
  <c r="ABL732" i="157"/>
  <c r="ABR732" i="157" s="1"/>
  <c r="ABL725" i="157"/>
  <c r="ABR725" i="157" s="1"/>
  <c r="ABL722" i="157"/>
  <c r="ABR722" i="157" s="1"/>
  <c r="ABL726" i="157"/>
  <c r="ABR726" i="157" s="1"/>
  <c r="ABL730" i="157"/>
  <c r="ABR730" i="157" s="1"/>
  <c r="ABL734" i="157"/>
  <c r="ABR734" i="157" s="1"/>
  <c r="ABL724" i="157"/>
  <c r="ABR724" i="157" s="1"/>
  <c r="ABL728" i="157"/>
  <c r="ABR728" i="157" s="1"/>
  <c r="ABL731" i="157"/>
  <c r="ABR731" i="157" s="1"/>
  <c r="AUV746" i="157"/>
  <c r="AVB746" i="157" s="1"/>
  <c r="AUV748" i="157"/>
  <c r="AVB748" i="157" s="1"/>
  <c r="AUV735" i="157"/>
  <c r="AVB735" i="157" s="1"/>
  <c r="AUV745" i="157"/>
  <c r="AVB745" i="157" s="1"/>
  <c r="AUV739" i="157"/>
  <c r="AVB739" i="157" s="1"/>
  <c r="AUV738" i="157"/>
  <c r="AVB738" i="157" s="1"/>
  <c r="AUV749" i="157"/>
  <c r="AVB749" i="157" s="1"/>
  <c r="AUV740" i="157"/>
  <c r="AVB740" i="157" s="1"/>
  <c r="AUV742" i="157"/>
  <c r="AVB742" i="157" s="1"/>
  <c r="AUV743" i="157"/>
  <c r="AVB743" i="157" s="1"/>
  <c r="AUV744" i="157"/>
  <c r="AVB744" i="157" s="1"/>
  <c r="AUV729" i="157"/>
  <c r="AVB729" i="157" s="1"/>
  <c r="AUV734" i="157"/>
  <c r="AVB734" i="157" s="1"/>
  <c r="AUV732" i="157"/>
  <c r="AVB732" i="157" s="1"/>
  <c r="AUV725" i="157"/>
  <c r="AVB725" i="157" s="1"/>
  <c r="AUV722" i="157"/>
  <c r="AVB722" i="157" s="1"/>
  <c r="AUV726" i="157"/>
  <c r="AVB726" i="157" s="1"/>
  <c r="AUV730" i="157"/>
  <c r="AVB730" i="157" s="1"/>
  <c r="AUV723" i="157"/>
  <c r="AVB723" i="157" s="1"/>
  <c r="AUV733" i="157"/>
  <c r="AVB733" i="157" s="1"/>
  <c r="AUV727" i="157"/>
  <c r="AVB727" i="157" s="1"/>
  <c r="AUV724" i="157"/>
  <c r="AVB724" i="157" s="1"/>
  <c r="AUV728" i="157"/>
  <c r="AVB728" i="157" s="1"/>
  <c r="AUV731" i="157"/>
  <c r="AVB731" i="157" s="1"/>
  <c r="UZ722" i="157"/>
  <c r="VF722" i="157" s="1"/>
  <c r="UZ743" i="157"/>
  <c r="VF743" i="157" s="1"/>
  <c r="UZ740" i="157"/>
  <c r="VF740" i="157" s="1"/>
  <c r="UZ738" i="157"/>
  <c r="VF738" i="157" s="1"/>
  <c r="UZ746" i="157"/>
  <c r="VF746" i="157" s="1"/>
  <c r="UZ744" i="157"/>
  <c r="VF744" i="157" s="1"/>
  <c r="UZ742" i="157"/>
  <c r="VF742" i="157" s="1"/>
  <c r="UZ748" i="157"/>
  <c r="VF748" i="157" s="1"/>
  <c r="UZ745" i="157"/>
  <c r="VF745" i="157" s="1"/>
  <c r="UZ749" i="157"/>
  <c r="VF749" i="157" s="1"/>
  <c r="UZ739" i="157"/>
  <c r="VF739" i="157" s="1"/>
  <c r="UZ735" i="157"/>
  <c r="VF735" i="157" s="1"/>
  <c r="UZ723" i="157"/>
  <c r="VF723" i="157" s="1"/>
  <c r="UZ729" i="157"/>
  <c r="VF729" i="157" s="1"/>
  <c r="UZ724" i="157"/>
  <c r="VF724" i="157" s="1"/>
  <c r="UZ728" i="157"/>
  <c r="VF728" i="157" s="1"/>
  <c r="UZ725" i="157"/>
  <c r="VF725" i="157" s="1"/>
  <c r="UZ731" i="157"/>
  <c r="VF731" i="157" s="1"/>
  <c r="UZ733" i="157"/>
  <c r="VF733" i="157" s="1"/>
  <c r="UZ727" i="157"/>
  <c r="VF727" i="157" s="1"/>
  <c r="UZ734" i="157"/>
  <c r="VF734" i="157" s="1"/>
  <c r="UZ732" i="157"/>
  <c r="VF732" i="157" s="1"/>
  <c r="UZ726" i="157"/>
  <c r="VF726" i="157" s="1"/>
  <c r="UZ730" i="157"/>
  <c r="VF730" i="157" s="1"/>
  <c r="IB749" i="157"/>
  <c r="IH749" i="157" s="1"/>
  <c r="IB739" i="157"/>
  <c r="IH739" i="157" s="1"/>
  <c r="IB735" i="157"/>
  <c r="IH735" i="157" s="1"/>
  <c r="IB743" i="157"/>
  <c r="IH743" i="157" s="1"/>
  <c r="IB740" i="157"/>
  <c r="IH740" i="157" s="1"/>
  <c r="IB738" i="157"/>
  <c r="IH738" i="157" s="1"/>
  <c r="IB746" i="157"/>
  <c r="IH746" i="157" s="1"/>
  <c r="IB744" i="157"/>
  <c r="IH744" i="157" s="1"/>
  <c r="IB742" i="157"/>
  <c r="IH742" i="157" s="1"/>
  <c r="IB748" i="157"/>
  <c r="IH748" i="157" s="1"/>
  <c r="IB745" i="157"/>
  <c r="IH745" i="157" s="1"/>
  <c r="IB723" i="157"/>
  <c r="IH723" i="157" s="1"/>
  <c r="IB729" i="157"/>
  <c r="IH729" i="157" s="1"/>
  <c r="IB727" i="157"/>
  <c r="IH727" i="157" s="1"/>
  <c r="IB734" i="157"/>
  <c r="IH734" i="157" s="1"/>
  <c r="IB732" i="157"/>
  <c r="IH732" i="157" s="1"/>
  <c r="IB725" i="157"/>
  <c r="IH725" i="157" s="1"/>
  <c r="IB731" i="157"/>
  <c r="IH731" i="157" s="1"/>
  <c r="IB726" i="157"/>
  <c r="IH726" i="157" s="1"/>
  <c r="IB730" i="157"/>
  <c r="IH730" i="157" s="1"/>
  <c r="IB733" i="157"/>
  <c r="IH733" i="157" s="1"/>
  <c r="IB724" i="157"/>
  <c r="IH724" i="157" s="1"/>
  <c r="IB728" i="157"/>
  <c r="IH728" i="157" s="1"/>
  <c r="IB722" i="157"/>
  <c r="IH722" i="157" s="1"/>
  <c r="XK722" i="157"/>
  <c r="XQ722" i="157" s="1"/>
  <c r="XK748" i="157"/>
  <c r="XQ748" i="157" s="1"/>
  <c r="XK740" i="157"/>
  <c r="XQ740" i="157" s="1"/>
  <c r="XK735" i="157"/>
  <c r="XQ735" i="157" s="1"/>
  <c r="XK742" i="157"/>
  <c r="XQ742" i="157" s="1"/>
  <c r="XK744" i="157"/>
  <c r="XQ744" i="157" s="1"/>
  <c r="XK738" i="157"/>
  <c r="XQ738" i="157" s="1"/>
  <c r="XK746" i="157"/>
  <c r="XQ746" i="157" s="1"/>
  <c r="XK745" i="157"/>
  <c r="XQ745" i="157" s="1"/>
  <c r="XK743" i="157"/>
  <c r="XQ743" i="157" s="1"/>
  <c r="XK739" i="157"/>
  <c r="XQ739" i="157" s="1"/>
  <c r="XK749" i="157"/>
  <c r="XQ749" i="157" s="1"/>
  <c r="XK723" i="157"/>
  <c r="XQ723" i="157" s="1"/>
  <c r="XK729" i="157"/>
  <c r="XQ729" i="157" s="1"/>
  <c r="XK732" i="157"/>
  <c r="XQ732" i="157" s="1"/>
  <c r="XK725" i="157"/>
  <c r="XQ725" i="157" s="1"/>
  <c r="XK726" i="157"/>
  <c r="XQ726" i="157" s="1"/>
  <c r="XK730" i="157"/>
  <c r="XQ730" i="157" s="1"/>
  <c r="XK733" i="157"/>
  <c r="XQ733" i="157" s="1"/>
  <c r="XK727" i="157"/>
  <c r="XQ727" i="157" s="1"/>
  <c r="XK734" i="157"/>
  <c r="XQ734" i="157" s="1"/>
  <c r="XK724" i="157"/>
  <c r="XQ724" i="157" s="1"/>
  <c r="XK728" i="157"/>
  <c r="XQ728" i="157" s="1"/>
  <c r="XK731" i="157"/>
  <c r="XQ731" i="157" s="1"/>
  <c r="AQU722" i="157"/>
  <c r="ARA722" i="157" s="1"/>
  <c r="AQU746" i="157"/>
  <c r="ARA746" i="157" s="1"/>
  <c r="AQU748" i="157"/>
  <c r="ARA748" i="157" s="1"/>
  <c r="AQU735" i="157"/>
  <c r="ARA735" i="157" s="1"/>
  <c r="AQU745" i="157"/>
  <c r="ARA745" i="157" s="1"/>
  <c r="AQU739" i="157"/>
  <c r="ARA739" i="157" s="1"/>
  <c r="AQU738" i="157"/>
  <c r="ARA738" i="157" s="1"/>
  <c r="AQU749" i="157"/>
  <c r="ARA749" i="157" s="1"/>
  <c r="AQU740" i="157"/>
  <c r="ARA740" i="157" s="1"/>
  <c r="AQU742" i="157"/>
  <c r="ARA742" i="157" s="1"/>
  <c r="AQU743" i="157"/>
  <c r="ARA743" i="157" s="1"/>
  <c r="AQU744" i="157"/>
  <c r="ARA744" i="157" s="1"/>
  <c r="AQU723" i="157"/>
  <c r="ARA723" i="157" s="1"/>
  <c r="AQU729" i="157"/>
  <c r="ARA729" i="157" s="1"/>
  <c r="AQU732" i="157"/>
  <c r="ARA732" i="157" s="1"/>
  <c r="AQU725" i="157"/>
  <c r="ARA725" i="157" s="1"/>
  <c r="AQU726" i="157"/>
  <c r="ARA726" i="157" s="1"/>
  <c r="AQU730" i="157"/>
  <c r="ARA730" i="157" s="1"/>
  <c r="AQU733" i="157"/>
  <c r="ARA733" i="157" s="1"/>
  <c r="AQU727" i="157"/>
  <c r="ARA727" i="157" s="1"/>
  <c r="AQU734" i="157"/>
  <c r="ARA734" i="157" s="1"/>
  <c r="AQU724" i="157"/>
  <c r="ARA724" i="157" s="1"/>
  <c r="AQU728" i="157"/>
  <c r="ARA728" i="157" s="1"/>
  <c r="AQU731" i="157"/>
  <c r="ARA731" i="157" s="1"/>
  <c r="QY722" i="157"/>
  <c r="RE722" i="157" s="1"/>
  <c r="QY749" i="157"/>
  <c r="RE749" i="157" s="1"/>
  <c r="QY739" i="157"/>
  <c r="RE739" i="157" s="1"/>
  <c r="QY735" i="157"/>
  <c r="RE735" i="157" s="1"/>
  <c r="QY743" i="157"/>
  <c r="RE743" i="157" s="1"/>
  <c r="QY740" i="157"/>
  <c r="RE740" i="157" s="1"/>
  <c r="QY738" i="157"/>
  <c r="RE738" i="157" s="1"/>
  <c r="QY746" i="157"/>
  <c r="RE746" i="157" s="1"/>
  <c r="QY744" i="157"/>
  <c r="RE744" i="157" s="1"/>
  <c r="QY742" i="157"/>
  <c r="RE742" i="157" s="1"/>
  <c r="QY748" i="157"/>
  <c r="RE748" i="157" s="1"/>
  <c r="QY745" i="157"/>
  <c r="RE745" i="157" s="1"/>
  <c r="QY723" i="157"/>
  <c r="RE723" i="157" s="1"/>
  <c r="QY729" i="157"/>
  <c r="RE729" i="157" s="1"/>
  <c r="QY734" i="157"/>
  <c r="RE734" i="157" s="1"/>
  <c r="QY732" i="157"/>
  <c r="RE732" i="157" s="1"/>
  <c r="QY725" i="157"/>
  <c r="RE725" i="157" s="1"/>
  <c r="QY726" i="157"/>
  <c r="RE726" i="157" s="1"/>
  <c r="QY730" i="157"/>
  <c r="RE730" i="157" s="1"/>
  <c r="QY733" i="157"/>
  <c r="RE733" i="157" s="1"/>
  <c r="QY727" i="157"/>
  <c r="RE727" i="157" s="1"/>
  <c r="QY724" i="157"/>
  <c r="RE724" i="157" s="1"/>
  <c r="QY728" i="157"/>
  <c r="RE728" i="157" s="1"/>
  <c r="QY731" i="157"/>
  <c r="RE731" i="157" s="1"/>
  <c r="ADB746" i="157"/>
  <c r="ADH746" i="157" s="1"/>
  <c r="ADB745" i="157"/>
  <c r="ADH745" i="157" s="1"/>
  <c r="ADB743" i="157"/>
  <c r="ADH743" i="157" s="1"/>
  <c r="ADB739" i="157"/>
  <c r="ADH739" i="157" s="1"/>
  <c r="ADB749" i="157"/>
  <c r="ADH749" i="157" s="1"/>
  <c r="ADB748" i="157"/>
  <c r="ADH748" i="157" s="1"/>
  <c r="ADB740" i="157"/>
  <c r="ADH740" i="157" s="1"/>
  <c r="ADB735" i="157"/>
  <c r="ADH735" i="157" s="1"/>
  <c r="ADB742" i="157"/>
  <c r="ADH742" i="157" s="1"/>
  <c r="ADB744" i="157"/>
  <c r="ADH744" i="157" s="1"/>
  <c r="ADB738" i="157"/>
  <c r="ADH738" i="157" s="1"/>
  <c r="ADB727" i="157"/>
  <c r="ADH727" i="157" s="1"/>
  <c r="ADB724" i="157"/>
  <c r="ADH724" i="157" s="1"/>
  <c r="ADB728" i="157"/>
  <c r="ADH728" i="157" s="1"/>
  <c r="ADB732" i="157"/>
  <c r="ADH732" i="157" s="1"/>
  <c r="ADB725" i="157"/>
  <c r="ADH725" i="157" s="1"/>
  <c r="ADB726" i="157"/>
  <c r="ADH726" i="157" s="1"/>
  <c r="ADB730" i="157"/>
  <c r="ADH730" i="157" s="1"/>
  <c r="ADB723" i="157"/>
  <c r="ADH723" i="157" s="1"/>
  <c r="ADB729" i="157"/>
  <c r="ADH729" i="157" s="1"/>
  <c r="ADB733" i="157"/>
  <c r="ADH733" i="157" s="1"/>
  <c r="ADB734" i="157"/>
  <c r="ADH734" i="157" s="1"/>
  <c r="ADB731" i="157"/>
  <c r="ADH731" i="157" s="1"/>
  <c r="ADB722" i="157"/>
  <c r="ADH722" i="157" s="1"/>
  <c r="APZ722" i="157"/>
  <c r="AQF722" i="157" s="1"/>
  <c r="APZ745" i="157"/>
  <c r="AQF745" i="157" s="1"/>
  <c r="APZ739" i="157"/>
  <c r="AQF739" i="157" s="1"/>
  <c r="APZ738" i="157"/>
  <c r="AQF738" i="157" s="1"/>
  <c r="APZ749" i="157"/>
  <c r="AQF749" i="157" s="1"/>
  <c r="APZ740" i="157"/>
  <c r="AQF740" i="157" s="1"/>
  <c r="APZ742" i="157"/>
  <c r="AQF742" i="157" s="1"/>
  <c r="APZ743" i="157"/>
  <c r="AQF743" i="157" s="1"/>
  <c r="APZ744" i="157"/>
  <c r="AQF744" i="157" s="1"/>
  <c r="APZ746" i="157"/>
  <c r="AQF746" i="157" s="1"/>
  <c r="APZ748" i="157"/>
  <c r="AQF748" i="157" s="1"/>
  <c r="APZ735" i="157"/>
  <c r="AQF735" i="157" s="1"/>
  <c r="APZ733" i="157"/>
  <c r="AQF733" i="157" s="1"/>
  <c r="APZ734" i="157"/>
  <c r="AQF734" i="157" s="1"/>
  <c r="APZ724" i="157"/>
  <c r="AQF724" i="157" s="1"/>
  <c r="APZ728" i="157"/>
  <c r="AQF728" i="157" s="1"/>
  <c r="APZ732" i="157"/>
  <c r="AQF732" i="157" s="1"/>
  <c r="APZ725" i="157"/>
  <c r="AQF725" i="157" s="1"/>
  <c r="APZ726" i="157"/>
  <c r="AQF726" i="157" s="1"/>
  <c r="APZ730" i="157"/>
  <c r="AQF730" i="157" s="1"/>
  <c r="APZ723" i="157"/>
  <c r="AQF723" i="157" s="1"/>
  <c r="APZ729" i="157"/>
  <c r="AQF729" i="157" s="1"/>
  <c r="APZ727" i="157"/>
  <c r="AQF727" i="157" s="1"/>
  <c r="APZ731" i="157"/>
  <c r="AQF731" i="157" s="1"/>
  <c r="QD743" i="157"/>
  <c r="QJ743" i="157" s="1"/>
  <c r="QD740" i="157"/>
  <c r="QJ740" i="157" s="1"/>
  <c r="QD738" i="157"/>
  <c r="QJ738" i="157" s="1"/>
  <c r="QD746" i="157"/>
  <c r="QJ746" i="157" s="1"/>
  <c r="QD744" i="157"/>
  <c r="QJ744" i="157" s="1"/>
  <c r="QD742" i="157"/>
  <c r="QJ742" i="157" s="1"/>
  <c r="QD748" i="157"/>
  <c r="QJ748" i="157" s="1"/>
  <c r="QD745" i="157"/>
  <c r="QJ745" i="157" s="1"/>
  <c r="QD749" i="157"/>
  <c r="QJ749" i="157" s="1"/>
  <c r="QD739" i="157"/>
  <c r="QJ739" i="157" s="1"/>
  <c r="QD735" i="157"/>
  <c r="QJ735" i="157" s="1"/>
  <c r="QD723" i="157"/>
  <c r="QJ723" i="157" s="1"/>
  <c r="QD733" i="157"/>
  <c r="QJ733" i="157" s="1"/>
  <c r="QD727" i="157"/>
  <c r="QJ727" i="157" s="1"/>
  <c r="QD731" i="157"/>
  <c r="QJ731" i="157" s="1"/>
  <c r="QD729" i="157"/>
  <c r="QJ729" i="157" s="1"/>
  <c r="QD734" i="157"/>
  <c r="QJ734" i="157" s="1"/>
  <c r="QD724" i="157"/>
  <c r="QJ724" i="157" s="1"/>
  <c r="QD728" i="157"/>
  <c r="QJ728" i="157" s="1"/>
  <c r="QD732" i="157"/>
  <c r="QJ732" i="157" s="1"/>
  <c r="QD725" i="157"/>
  <c r="QJ725" i="157" s="1"/>
  <c r="QD722" i="157"/>
  <c r="QJ722" i="157" s="1"/>
  <c r="QD726" i="157"/>
  <c r="QJ726" i="157" s="1"/>
  <c r="QD730" i="157"/>
  <c r="QJ730" i="157" s="1"/>
  <c r="AFM722" i="157"/>
  <c r="AFS722" i="157" s="1"/>
  <c r="AFM746" i="157"/>
  <c r="AFS746" i="157" s="1"/>
  <c r="AFM739" i="157"/>
  <c r="AFS739" i="157" s="1"/>
  <c r="AFM735" i="157"/>
  <c r="AFS735" i="157" s="1"/>
  <c r="AFM748" i="157"/>
  <c r="AFS748" i="157" s="1"/>
  <c r="AFM740" i="157"/>
  <c r="AFS740" i="157" s="1"/>
  <c r="AFM738" i="157"/>
  <c r="AFS738" i="157" s="1"/>
  <c r="AFM745" i="157"/>
  <c r="AFS745" i="157" s="1"/>
  <c r="AFM744" i="157"/>
  <c r="AFS744" i="157" s="1"/>
  <c r="AFM743" i="157"/>
  <c r="AFS743" i="157" s="1"/>
  <c r="AFM742" i="157"/>
  <c r="AFS742" i="157" s="1"/>
  <c r="AFM749" i="157"/>
  <c r="AFS749" i="157" s="1"/>
  <c r="AFM733" i="157"/>
  <c r="AFS733" i="157" s="1"/>
  <c r="AFM734" i="157"/>
  <c r="AFS734" i="157" s="1"/>
  <c r="AFM725" i="157"/>
  <c r="AFS725" i="157" s="1"/>
  <c r="AFM723" i="157"/>
  <c r="AFS723" i="157" s="1"/>
  <c r="AFM729" i="157"/>
  <c r="AFS729" i="157" s="1"/>
  <c r="AFM727" i="157"/>
  <c r="AFS727" i="157" s="1"/>
  <c r="AFM724" i="157"/>
  <c r="AFS724" i="157" s="1"/>
  <c r="AFM728" i="157"/>
  <c r="AFS728" i="157" s="1"/>
  <c r="AFM732" i="157"/>
  <c r="AFS732" i="157" s="1"/>
  <c r="AFM731" i="157"/>
  <c r="AFS731" i="157" s="1"/>
  <c r="AFM726" i="157"/>
  <c r="AFS726" i="157" s="1"/>
  <c r="AFM730" i="157"/>
  <c r="AFS730" i="157" s="1"/>
  <c r="CK742" i="157"/>
  <c r="CQ742" i="157" s="1"/>
  <c r="CK744" i="157"/>
  <c r="CQ744" i="157" s="1"/>
  <c r="CK738" i="157"/>
  <c r="CQ738" i="157" s="1"/>
  <c r="CK746" i="157"/>
  <c r="CQ746" i="157" s="1"/>
  <c r="CK745" i="157"/>
  <c r="CQ745" i="157" s="1"/>
  <c r="CK743" i="157"/>
  <c r="CQ743" i="157" s="1"/>
  <c r="CK739" i="157"/>
  <c r="CQ739" i="157" s="1"/>
  <c r="CK749" i="157"/>
  <c r="CQ749" i="157" s="1"/>
  <c r="CK748" i="157"/>
  <c r="CQ748" i="157" s="1"/>
  <c r="CK740" i="157"/>
  <c r="CQ740" i="157" s="1"/>
  <c r="CK735" i="157"/>
  <c r="CQ735" i="157" s="1"/>
  <c r="CK723" i="157"/>
  <c r="CQ723" i="157" s="1"/>
  <c r="CK733" i="157"/>
  <c r="CQ733" i="157" s="1"/>
  <c r="CK727" i="157"/>
  <c r="CQ727" i="157" s="1"/>
  <c r="CK731" i="157"/>
  <c r="CQ731" i="157" s="1"/>
  <c r="CK729" i="157"/>
  <c r="CQ729" i="157" s="1"/>
  <c r="CK734" i="157"/>
  <c r="CQ734" i="157" s="1"/>
  <c r="CK724" i="157"/>
  <c r="CQ724" i="157" s="1"/>
  <c r="CK728" i="157"/>
  <c r="CQ728" i="157" s="1"/>
  <c r="CK732" i="157"/>
  <c r="CQ732" i="157" s="1"/>
  <c r="CK725" i="157"/>
  <c r="CQ725" i="157" s="1"/>
  <c r="CK722" i="157"/>
  <c r="CQ722" i="157" s="1"/>
  <c r="CK726" i="157"/>
  <c r="CQ726" i="157" s="1"/>
  <c r="CK730" i="157"/>
  <c r="CQ730" i="157" s="1"/>
  <c r="ALY722" i="157"/>
  <c r="AME722" i="157" s="1"/>
  <c r="ALY745" i="157"/>
  <c r="AME745" i="157" s="1"/>
  <c r="ALY739" i="157"/>
  <c r="AME739" i="157" s="1"/>
  <c r="ALY738" i="157"/>
  <c r="AME738" i="157" s="1"/>
  <c r="ALY749" i="157"/>
  <c r="AME749" i="157" s="1"/>
  <c r="ALY740" i="157"/>
  <c r="AME740" i="157" s="1"/>
  <c r="ALY742" i="157"/>
  <c r="AME742" i="157" s="1"/>
  <c r="ALY743" i="157"/>
  <c r="AME743" i="157" s="1"/>
  <c r="ALY744" i="157"/>
  <c r="AME744" i="157" s="1"/>
  <c r="ALY746" i="157"/>
  <c r="AME746" i="157" s="1"/>
  <c r="ALY748" i="157"/>
  <c r="AME748" i="157" s="1"/>
  <c r="ALY735" i="157"/>
  <c r="AME735" i="157" s="1"/>
  <c r="ALY733" i="157"/>
  <c r="AME733" i="157" s="1"/>
  <c r="ALY723" i="157"/>
  <c r="AME723" i="157" s="1"/>
  <c r="ALY729" i="157"/>
  <c r="AME729" i="157" s="1"/>
  <c r="ALY727" i="157"/>
  <c r="AME727" i="157" s="1"/>
  <c r="ALY734" i="157"/>
  <c r="AME734" i="157" s="1"/>
  <c r="ALY724" i="157"/>
  <c r="AME724" i="157" s="1"/>
  <c r="ALY728" i="157"/>
  <c r="AME728" i="157" s="1"/>
  <c r="ALY732" i="157"/>
  <c r="AME732" i="157" s="1"/>
  <c r="ALY725" i="157"/>
  <c r="AME725" i="157" s="1"/>
  <c r="ALY731" i="157"/>
  <c r="AME731" i="157" s="1"/>
  <c r="ALY726" i="157"/>
  <c r="AME726" i="157" s="1"/>
  <c r="ALY730" i="157"/>
  <c r="AME730" i="157" s="1"/>
  <c r="MC749" i="157"/>
  <c r="MI749" i="157" s="1"/>
  <c r="MC739" i="157"/>
  <c r="MI739" i="157" s="1"/>
  <c r="MC735" i="157"/>
  <c r="MI735" i="157" s="1"/>
  <c r="MC743" i="157"/>
  <c r="MI743" i="157" s="1"/>
  <c r="MC740" i="157"/>
  <c r="MI740" i="157" s="1"/>
  <c r="MC738" i="157"/>
  <c r="MI738" i="157" s="1"/>
  <c r="MC746" i="157"/>
  <c r="MI746" i="157" s="1"/>
  <c r="MC744" i="157"/>
  <c r="MI744" i="157" s="1"/>
  <c r="MC742" i="157"/>
  <c r="MI742" i="157" s="1"/>
  <c r="MC748" i="157"/>
  <c r="MI748" i="157" s="1"/>
  <c r="MC745" i="157"/>
  <c r="MI745" i="157" s="1"/>
  <c r="MC733" i="157"/>
  <c r="MI733" i="157" s="1"/>
  <c r="MC727" i="157"/>
  <c r="MI727" i="157" s="1"/>
  <c r="MC724" i="157"/>
  <c r="MI724" i="157" s="1"/>
  <c r="MC728" i="157"/>
  <c r="MI728" i="157" s="1"/>
  <c r="MC732" i="157"/>
  <c r="MI732" i="157" s="1"/>
  <c r="MC725" i="157"/>
  <c r="MI725" i="157" s="1"/>
  <c r="MC731" i="157"/>
  <c r="MI731" i="157" s="1"/>
  <c r="MC726" i="157"/>
  <c r="MI726" i="157" s="1"/>
  <c r="MC730" i="157"/>
  <c r="MI730" i="157" s="1"/>
  <c r="MC723" i="157"/>
  <c r="MI723" i="157" s="1"/>
  <c r="MC729" i="157"/>
  <c r="MI729" i="157" s="1"/>
  <c r="MC734" i="157"/>
  <c r="MI734" i="157" s="1"/>
  <c r="MC722" i="157"/>
  <c r="MI722" i="157" s="1"/>
  <c r="H723" i="157"/>
  <c r="H682" i="157"/>
  <c r="H725" i="157"/>
  <c r="H684" i="157"/>
  <c r="H733" i="157"/>
  <c r="H692" i="157"/>
  <c r="H728" i="157"/>
  <c r="H687" i="157"/>
  <c r="H724" i="157"/>
  <c r="H683" i="157"/>
  <c r="AWE721" i="157"/>
  <c r="AWE757" i="157" s="1"/>
  <c r="AWD721" i="157"/>
  <c r="AWD757" i="157" s="1"/>
  <c r="AWF721" i="157"/>
  <c r="AWF757" i="157" s="1"/>
  <c r="AWP741" i="157" l="1"/>
  <c r="AWQ741" i="157"/>
  <c r="AWR741" i="157"/>
  <c r="AWP747" i="157"/>
  <c r="AWQ747" i="157"/>
  <c r="AWR747" i="157"/>
  <c r="AWR751" i="157"/>
  <c r="AWP751" i="157"/>
  <c r="AWQ754" i="157"/>
  <c r="AWR752" i="157"/>
  <c r="AWP752" i="157"/>
  <c r="AWQ755" i="157"/>
  <c r="AWQ750" i="157"/>
  <c r="AWR754" i="157"/>
  <c r="AWP754" i="157"/>
  <c r="AWP755" i="157"/>
  <c r="AWQ751" i="157"/>
  <c r="AWR755" i="157"/>
  <c r="AWR750" i="157"/>
  <c r="AWP750" i="157"/>
  <c r="AWQ752" i="157"/>
  <c r="AWR731" i="157"/>
  <c r="AWR724" i="157"/>
  <c r="AWR729" i="157"/>
  <c r="AWR748" i="157"/>
  <c r="AWR749" i="157"/>
  <c r="AWR742" i="157"/>
  <c r="AWP731" i="157"/>
  <c r="AWP732" i="157"/>
  <c r="AWP729" i="157"/>
  <c r="AWP740" i="157"/>
  <c r="AWP743" i="157"/>
  <c r="AWQ733" i="157"/>
  <c r="AWQ726" i="157"/>
  <c r="AWQ731" i="157"/>
  <c r="AWQ739" i="157"/>
  <c r="AWQ742" i="157"/>
  <c r="AWQ740" i="157"/>
  <c r="AWR722" i="157"/>
  <c r="AWR728" i="157"/>
  <c r="AWR733" i="157"/>
  <c r="AWR744" i="157"/>
  <c r="AWR746" i="157"/>
  <c r="AWR745" i="157"/>
  <c r="AWP722" i="157"/>
  <c r="AWP725" i="157"/>
  <c r="AWP733" i="157"/>
  <c r="AWP748" i="157"/>
  <c r="AWP749" i="157"/>
  <c r="AWP745" i="157"/>
  <c r="AWQ724" i="157"/>
  <c r="AWQ730" i="157"/>
  <c r="AWQ734" i="157"/>
  <c r="AWQ749" i="157"/>
  <c r="AWQ735" i="157"/>
  <c r="AWR726" i="157"/>
  <c r="AWR732" i="157"/>
  <c r="AWR727" i="157"/>
  <c r="AWR740" i="157"/>
  <c r="AWR743" i="157"/>
  <c r="AWP726" i="157"/>
  <c r="AWP734" i="157"/>
  <c r="AWP724" i="157"/>
  <c r="AWP739" i="157"/>
  <c r="AWP742" i="157"/>
  <c r="AWP735" i="157"/>
  <c r="AWQ728" i="157"/>
  <c r="AWQ723" i="157"/>
  <c r="AWQ727" i="157"/>
  <c r="AWQ743" i="157"/>
  <c r="AWQ745" i="157"/>
  <c r="AWQ748" i="157"/>
  <c r="AWR730" i="157"/>
  <c r="AWR725" i="157"/>
  <c r="AWR734" i="157"/>
  <c r="AWR723" i="157"/>
  <c r="AWR735" i="157"/>
  <c r="AWR739" i="157"/>
  <c r="AWP730" i="157"/>
  <c r="AWP727" i="157"/>
  <c r="AWP728" i="157"/>
  <c r="AWP723" i="157"/>
  <c r="AWP744" i="157"/>
  <c r="AWP746" i="157"/>
  <c r="AWQ732" i="157"/>
  <c r="AWQ729" i="157"/>
  <c r="AWQ722" i="157"/>
  <c r="AWQ725" i="157"/>
  <c r="AWQ746" i="157"/>
  <c r="AWQ744" i="157"/>
  <c r="DR733" i="157"/>
  <c r="DR728" i="157"/>
  <c r="DR725" i="157"/>
  <c r="DQ731" i="157"/>
  <c r="DQ730" i="157"/>
  <c r="DP726" i="157"/>
  <c r="DP732" i="157"/>
  <c r="DR726" i="157"/>
  <c r="DQ728" i="157"/>
  <c r="DP731" i="157"/>
  <c r="DP724" i="157"/>
  <c r="DP730" i="157"/>
  <c r="DR722" i="157"/>
  <c r="DQ726" i="157"/>
  <c r="DQ732" i="157"/>
  <c r="DR727" i="157"/>
  <c r="DP734" i="157"/>
  <c r="DQ727" i="157"/>
  <c r="DR730" i="157"/>
  <c r="DP723" i="157"/>
  <c r="EF721" i="157"/>
  <c r="EF737" i="157"/>
  <c r="DQ725" i="157"/>
  <c r="DQ733" i="157"/>
  <c r="DP727" i="157"/>
  <c r="DR729" i="157"/>
  <c r="DQ722" i="157"/>
  <c r="DQ734" i="157"/>
  <c r="DP729" i="157"/>
  <c r="DP725" i="157"/>
  <c r="DP733" i="157"/>
  <c r="DR734" i="157"/>
  <c r="DQ723" i="157"/>
  <c r="DQ729" i="157"/>
  <c r="DR731" i="157"/>
  <c r="DP722" i="157"/>
  <c r="DQ724" i="157"/>
  <c r="DR732" i="157"/>
  <c r="DP728" i="157"/>
  <c r="DR724" i="157"/>
  <c r="DR723" i="157"/>
  <c r="EG721" i="157"/>
  <c r="EG737" i="157"/>
  <c r="EE721" i="157"/>
  <c r="EE737" i="157"/>
  <c r="AJS737" i="157"/>
  <c r="AF737" i="157"/>
  <c r="WV737" i="157"/>
  <c r="WT737" i="157"/>
  <c r="GQ737" i="157"/>
  <c r="AEX737" i="157"/>
  <c r="GP737" i="157"/>
  <c r="AQE737" i="157"/>
  <c r="ADH737" i="157"/>
  <c r="KR737" i="157"/>
  <c r="VZ737" i="157"/>
  <c r="ACL737" i="157"/>
  <c r="RD737" i="157"/>
  <c r="ARU737" i="157"/>
  <c r="JB737" i="157"/>
  <c r="PN737" i="157"/>
  <c r="FB737" i="157"/>
  <c r="JA737" i="157"/>
  <c r="VY737" i="157"/>
  <c r="XP737" i="157"/>
  <c r="AE737" i="157"/>
  <c r="PO737" i="157"/>
  <c r="TP737" i="157"/>
  <c r="AUG737" i="157"/>
  <c r="PM737" i="157"/>
  <c r="HK737" i="157"/>
  <c r="UI737" i="157"/>
  <c r="AD737" i="157"/>
  <c r="MI737" i="157"/>
  <c r="AME737" i="157"/>
  <c r="AQF737" i="157"/>
  <c r="IH737" i="157"/>
  <c r="VF737" i="157"/>
  <c r="AVB737" i="157"/>
  <c r="AMC737" i="157"/>
  <c r="CO737" i="157"/>
  <c r="AFQ737" i="157"/>
  <c r="AQY737" i="157"/>
  <c r="XO737" i="157"/>
  <c r="IF737" i="157"/>
  <c r="NC737" i="157"/>
  <c r="AGM737" i="157"/>
  <c r="AQZ737" i="157"/>
  <c r="AAV737" i="157"/>
  <c r="LM737" i="157"/>
  <c r="BU737" i="157"/>
  <c r="APJ737" i="157"/>
  <c r="AVW737" i="157"/>
  <c r="ACM737" i="157"/>
  <c r="NY737" i="157"/>
  <c r="AHI737" i="157"/>
  <c r="AVU737" i="157"/>
  <c r="ACK737" i="157"/>
  <c r="AMX737" i="157"/>
  <c r="NW737" i="157"/>
  <c r="ANS737" i="157"/>
  <c r="EZ737" i="157"/>
  <c r="AHG737" i="157"/>
  <c r="YJ737" i="157"/>
  <c r="ZF737" i="157"/>
  <c r="AUF737" i="157"/>
  <c r="IG737" i="157"/>
  <c r="VE737" i="157"/>
  <c r="AVA737" i="157"/>
  <c r="ABQ737" i="157"/>
  <c r="MH737" i="157"/>
  <c r="AMD737" i="157"/>
  <c r="SU737" i="157"/>
  <c r="ZG737" i="157"/>
  <c r="JX737" i="157"/>
  <c r="KS737" i="157"/>
  <c r="AEC737" i="157"/>
  <c r="AOP737" i="157"/>
  <c r="ASO737" i="157"/>
  <c r="ZE737" i="157"/>
  <c r="AKM737" i="157"/>
  <c r="AEA737" i="157"/>
  <c r="OR737" i="157"/>
  <c r="AIX737" i="157"/>
  <c r="TO737" i="157"/>
  <c r="AAA737" i="157"/>
  <c r="AKN737" i="157"/>
  <c r="AHH737" i="157"/>
  <c r="APK737" i="157"/>
  <c r="ATL737" i="157"/>
  <c r="AAB737" i="157"/>
  <c r="UK737" i="157"/>
  <c r="AAW737" i="157"/>
  <c r="ALJ737" i="157"/>
  <c r="BV737" i="157"/>
  <c r="API737" i="157"/>
  <c r="AUE737" i="157"/>
  <c r="AAU737" i="157"/>
  <c r="ALH737" i="157"/>
  <c r="CP737" i="157"/>
  <c r="ANT737" i="157"/>
  <c r="AEB737" i="157"/>
  <c r="OS737" i="157"/>
  <c r="AIC737" i="157"/>
  <c r="ST737" i="157"/>
  <c r="CQ737" i="157"/>
  <c r="AFS737" i="157"/>
  <c r="QJ737" i="157"/>
  <c r="RE737" i="157"/>
  <c r="ARA737" i="157"/>
  <c r="XQ737" i="157"/>
  <c r="ABR737" i="157"/>
  <c r="MG737" i="157"/>
  <c r="QH737" i="157"/>
  <c r="AQD737" i="157"/>
  <c r="ADF737" i="157"/>
  <c r="RC737" i="157"/>
  <c r="VD737" i="157"/>
  <c r="AUZ737" i="157"/>
  <c r="ABP737" i="157"/>
  <c r="AMY737" i="157"/>
  <c r="DK737" i="157"/>
  <c r="ALI737" i="157"/>
  <c r="AEW737" i="157"/>
  <c r="JC737" i="157"/>
  <c r="WA737" i="157"/>
  <c r="ND737" i="157"/>
  <c r="AMZ737" i="157"/>
  <c r="DL737" i="157"/>
  <c r="AGN737" i="157"/>
  <c r="ANU737" i="157"/>
  <c r="RZ737" i="157"/>
  <c r="ARV737" i="157"/>
  <c r="YL737" i="157"/>
  <c r="NB737" i="157"/>
  <c r="DJ737" i="157"/>
  <c r="AGL737" i="157"/>
  <c r="RX737" i="157"/>
  <c r="ART737" i="157"/>
  <c r="JW737" i="157"/>
  <c r="WU737" i="157"/>
  <c r="HL737" i="157"/>
  <c r="UJ737" i="157"/>
  <c r="ASQ737" i="157"/>
  <c r="AJT737" i="157"/>
  <c r="AKO737" i="157"/>
  <c r="BA737" i="157"/>
  <c r="OT737" i="157"/>
  <c r="FW737" i="157"/>
  <c r="AID737" i="157"/>
  <c r="SS737" i="157"/>
  <c r="JV737" i="157"/>
  <c r="AJR737" i="157"/>
  <c r="KQ737" i="157"/>
  <c r="AY737" i="157"/>
  <c r="AON737" i="157"/>
  <c r="FU737" i="157"/>
  <c r="AIB737" i="157"/>
  <c r="ATK737" i="157"/>
  <c r="FA737" i="157"/>
  <c r="RY737" i="157"/>
  <c r="YK737" i="157"/>
  <c r="AVV737" i="157"/>
  <c r="GR737" i="157"/>
  <c r="AIY737" i="157"/>
  <c r="HM737" i="157"/>
  <c r="LN737" i="157"/>
  <c r="AIW737" i="157"/>
  <c r="TN737" i="157"/>
  <c r="ATJ737" i="157"/>
  <c r="ZZ737" i="157"/>
  <c r="LL737" i="157"/>
  <c r="BT737" i="157"/>
  <c r="AEV737" i="157"/>
  <c r="AFR737" i="157"/>
  <c r="QI737" i="157"/>
  <c r="ADG737" i="157"/>
  <c r="NX737" i="157"/>
  <c r="AZ737" i="157"/>
  <c r="AOO737" i="157"/>
  <c r="FV737" i="157"/>
  <c r="ASP737" i="157"/>
  <c r="JV721" i="157"/>
  <c r="AJR721" i="157"/>
  <c r="WT721" i="157"/>
  <c r="FU721" i="157"/>
  <c r="AON721" i="157"/>
  <c r="AEV721" i="157"/>
  <c r="CO721" i="157"/>
  <c r="AQD721" i="157"/>
  <c r="NB721" i="157"/>
  <c r="AVH724" i="157"/>
  <c r="ATR724" i="157"/>
  <c r="ASB724" i="157"/>
  <c r="AQL724" i="157"/>
  <c r="AOV724" i="157"/>
  <c r="ANF724" i="157"/>
  <c r="ALP724" i="157"/>
  <c r="AJZ724" i="157"/>
  <c r="AIJ724" i="157"/>
  <c r="AGT724" i="157"/>
  <c r="AFD724" i="157"/>
  <c r="ADN724" i="157"/>
  <c r="ABX724" i="157"/>
  <c r="AAH724" i="157"/>
  <c r="YR724" i="157"/>
  <c r="XB724" i="157"/>
  <c r="VL724" i="157"/>
  <c r="TV724" i="157"/>
  <c r="SF724" i="157"/>
  <c r="QP724" i="157"/>
  <c r="OZ724" i="157"/>
  <c r="NJ724" i="157"/>
  <c r="LT724" i="157"/>
  <c r="KD724" i="157"/>
  <c r="IN724" i="157"/>
  <c r="GX724" i="157"/>
  <c r="FH724" i="157"/>
  <c r="CW724" i="157"/>
  <c r="BG724" i="157"/>
  <c r="Q724" i="157"/>
  <c r="AUM724" i="157"/>
  <c r="ASW724" i="157"/>
  <c r="ARG724" i="157"/>
  <c r="APQ724" i="157"/>
  <c r="AOA724" i="157"/>
  <c r="AMK724" i="157"/>
  <c r="AKU724" i="157"/>
  <c r="AJE724" i="157"/>
  <c r="AHO724" i="157"/>
  <c r="AFY724" i="157"/>
  <c r="AEI724" i="157"/>
  <c r="ACS724" i="157"/>
  <c r="ABC724" i="157"/>
  <c r="ZM724" i="157"/>
  <c r="XW724" i="157"/>
  <c r="WG724" i="157"/>
  <c r="UQ724" i="157"/>
  <c r="TA724" i="157"/>
  <c r="RK724" i="157"/>
  <c r="PU724" i="157"/>
  <c r="OE724" i="157"/>
  <c r="MO724" i="157"/>
  <c r="KY724" i="157"/>
  <c r="JI724" i="157"/>
  <c r="HS724" i="157"/>
  <c r="GC724" i="157"/>
  <c r="EM724" i="157"/>
  <c r="CB724" i="157"/>
  <c r="AL724" i="157"/>
  <c r="AUM728" i="157"/>
  <c r="ARG728" i="157"/>
  <c r="AOA728" i="157"/>
  <c r="AKU728" i="157"/>
  <c r="AHO728" i="157"/>
  <c r="AFY728" i="157"/>
  <c r="AEI728" i="157"/>
  <c r="ACS728" i="157"/>
  <c r="ABC728" i="157"/>
  <c r="ZM728" i="157"/>
  <c r="XW728" i="157"/>
  <c r="WG728" i="157"/>
  <c r="UQ728" i="157"/>
  <c r="TA728" i="157"/>
  <c r="RK728" i="157"/>
  <c r="PU728" i="157"/>
  <c r="OE728" i="157"/>
  <c r="MO728" i="157"/>
  <c r="KY728" i="157"/>
  <c r="JI728" i="157"/>
  <c r="HS728" i="157"/>
  <c r="AVH728" i="157"/>
  <c r="ASB728" i="157"/>
  <c r="AOV728" i="157"/>
  <c r="ALP728" i="157"/>
  <c r="AIJ728" i="157"/>
  <c r="FH728" i="157"/>
  <c r="CW728" i="157"/>
  <c r="BG728" i="157"/>
  <c r="Q728" i="157"/>
  <c r="ASW728" i="157"/>
  <c r="APQ728" i="157"/>
  <c r="AMK728" i="157"/>
  <c r="AJE728" i="157"/>
  <c r="AGT728" i="157"/>
  <c r="AFD728" i="157"/>
  <c r="ADN728" i="157"/>
  <c r="ABX728" i="157"/>
  <c r="AAH728" i="157"/>
  <c r="YR728" i="157"/>
  <c r="XB728" i="157"/>
  <c r="VL728" i="157"/>
  <c r="TV728" i="157"/>
  <c r="SF728" i="157"/>
  <c r="QP728" i="157"/>
  <c r="OZ728" i="157"/>
  <c r="NJ728" i="157"/>
  <c r="LT728" i="157"/>
  <c r="KD728" i="157"/>
  <c r="IN728" i="157"/>
  <c r="GX728" i="157"/>
  <c r="ATR728" i="157"/>
  <c r="AQL728" i="157"/>
  <c r="ANF728" i="157"/>
  <c r="AJZ728" i="157"/>
  <c r="GC728" i="157"/>
  <c r="EM728" i="157"/>
  <c r="CB728" i="157"/>
  <c r="AL728" i="157"/>
  <c r="AQL733" i="157"/>
  <c r="AJZ733" i="157"/>
  <c r="ADN733" i="157"/>
  <c r="XB733" i="157"/>
  <c r="TV733" i="157"/>
  <c r="QP733" i="157"/>
  <c r="NJ733" i="157"/>
  <c r="KD733" i="157"/>
  <c r="GX733" i="157"/>
  <c r="CW733" i="157"/>
  <c r="Q733" i="157"/>
  <c r="ATR733" i="157"/>
  <c r="ANF733" i="157"/>
  <c r="AGT733" i="157"/>
  <c r="AAH733" i="157"/>
  <c r="VL733" i="157"/>
  <c r="SF733" i="157"/>
  <c r="OZ733" i="157"/>
  <c r="LT733" i="157"/>
  <c r="IN733" i="157"/>
  <c r="FH733" i="157"/>
  <c r="BG733" i="157"/>
  <c r="AUM733" i="157"/>
  <c r="ARG733" i="157"/>
  <c r="AOA733" i="157"/>
  <c r="AKU733" i="157"/>
  <c r="AHO733" i="157"/>
  <c r="AEI733" i="157"/>
  <c r="ABC733" i="157"/>
  <c r="XW733" i="157"/>
  <c r="CB733" i="157"/>
  <c r="GC733" i="157"/>
  <c r="JI733" i="157"/>
  <c r="MO733" i="157"/>
  <c r="PU733" i="157"/>
  <c r="TA733" i="157"/>
  <c r="WG733" i="157"/>
  <c r="ABX733" i="157"/>
  <c r="AIJ733" i="157"/>
  <c r="AOV733" i="157"/>
  <c r="AVH733" i="157"/>
  <c r="ASW733" i="157"/>
  <c r="APQ733" i="157"/>
  <c r="AMK733" i="157"/>
  <c r="AJE733" i="157"/>
  <c r="AFY733" i="157"/>
  <c r="ACS733" i="157"/>
  <c r="ZM733" i="157"/>
  <c r="AL733" i="157"/>
  <c r="EM733" i="157"/>
  <c r="HS733" i="157"/>
  <c r="KY733" i="157"/>
  <c r="OE733" i="157"/>
  <c r="RK733" i="157"/>
  <c r="UQ733" i="157"/>
  <c r="YR733" i="157"/>
  <c r="AFD733" i="157"/>
  <c r="ALP733" i="157"/>
  <c r="ASB733" i="157"/>
  <c r="AUM725" i="157"/>
  <c r="AOA725" i="157"/>
  <c r="AHO725" i="157"/>
  <c r="ABC725" i="157"/>
  <c r="UQ725" i="157"/>
  <c r="OE725" i="157"/>
  <c r="HS725" i="157"/>
  <c r="AL725" i="157"/>
  <c r="ARG725" i="157"/>
  <c r="AKU725" i="157"/>
  <c r="AEI725" i="157"/>
  <c r="XW725" i="157"/>
  <c r="RK725" i="157"/>
  <c r="KY725" i="157"/>
  <c r="EM725" i="157"/>
  <c r="ATR725" i="157"/>
  <c r="AQL725" i="157"/>
  <c r="ANF725" i="157"/>
  <c r="AJZ725" i="157"/>
  <c r="AGT725" i="157"/>
  <c r="ADN725" i="157"/>
  <c r="AAH725" i="157"/>
  <c r="XB725" i="157"/>
  <c r="TV725" i="157"/>
  <c r="QP725" i="157"/>
  <c r="NJ725" i="157"/>
  <c r="KD725" i="157"/>
  <c r="GX725" i="157"/>
  <c r="CW725" i="157"/>
  <c r="Q725" i="157"/>
  <c r="GC725" i="157"/>
  <c r="MO725" i="157"/>
  <c r="TA725" i="157"/>
  <c r="ZM725" i="157"/>
  <c r="AFY725" i="157"/>
  <c r="AMK725" i="157"/>
  <c r="ASW725" i="157"/>
  <c r="AVH725" i="157"/>
  <c r="ASB725" i="157"/>
  <c r="AOV725" i="157"/>
  <c r="ALP725" i="157"/>
  <c r="AIJ725" i="157"/>
  <c r="AFD725" i="157"/>
  <c r="ABX725" i="157"/>
  <c r="YR725" i="157"/>
  <c r="VL725" i="157"/>
  <c r="SF725" i="157"/>
  <c r="OZ725" i="157"/>
  <c r="LT725" i="157"/>
  <c r="IN725" i="157"/>
  <c r="FH725" i="157"/>
  <c r="BG725" i="157"/>
  <c r="CB725" i="157"/>
  <c r="JI725" i="157"/>
  <c r="PU725" i="157"/>
  <c r="WG725" i="157"/>
  <c r="ACS725" i="157"/>
  <c r="AJE725" i="157"/>
  <c r="APQ725" i="157"/>
  <c r="AHO723" i="157"/>
  <c r="ABC723" i="157"/>
  <c r="FH723" i="157"/>
  <c r="AUM723" i="157"/>
  <c r="AOA723" i="157"/>
  <c r="UQ723" i="157"/>
  <c r="OE723" i="157"/>
  <c r="HS723" i="157"/>
  <c r="AEI723" i="157"/>
  <c r="XW723" i="157"/>
  <c r="BG723" i="157"/>
  <c r="ARG723" i="157"/>
  <c r="AKU723" i="157"/>
  <c r="RK723" i="157"/>
  <c r="KY723" i="157"/>
  <c r="AGT723" i="157"/>
  <c r="ADN723" i="157"/>
  <c r="AAH723" i="157"/>
  <c r="XB723" i="157"/>
  <c r="EM723" i="157"/>
  <c r="AL723" i="157"/>
  <c r="ATR723" i="157"/>
  <c r="AQL723" i="157"/>
  <c r="ANF723" i="157"/>
  <c r="AJZ723" i="157"/>
  <c r="TV723" i="157"/>
  <c r="QP723" i="157"/>
  <c r="NJ723" i="157"/>
  <c r="KD723" i="157"/>
  <c r="GX723" i="157"/>
  <c r="MO723" i="157"/>
  <c r="TA723" i="157"/>
  <c r="AMK723" i="157"/>
  <c r="ASW723" i="157"/>
  <c r="CW723" i="157"/>
  <c r="ZM723" i="157"/>
  <c r="AFY723" i="157"/>
  <c r="AIJ723" i="157"/>
  <c r="AFD723" i="157"/>
  <c r="ABX723" i="157"/>
  <c r="YR723" i="157"/>
  <c r="GC723" i="157"/>
  <c r="CB723" i="157"/>
  <c r="AVH723" i="157"/>
  <c r="ASB723" i="157"/>
  <c r="AOV723" i="157"/>
  <c r="ALP723" i="157"/>
  <c r="VL723" i="157"/>
  <c r="SF723" i="157"/>
  <c r="OZ723" i="157"/>
  <c r="LT723" i="157"/>
  <c r="IN723" i="157"/>
  <c r="JI723" i="157"/>
  <c r="PU723" i="157"/>
  <c r="AJE723" i="157"/>
  <c r="APQ723" i="157"/>
  <c r="Q723" i="157"/>
  <c r="WG723" i="157"/>
  <c r="ACS723" i="157"/>
  <c r="AVG731" i="157"/>
  <c r="ATQ731" i="157"/>
  <c r="ASA731" i="157"/>
  <c r="AQK731" i="157"/>
  <c r="AOU731" i="157"/>
  <c r="ANE731" i="157"/>
  <c r="ALO731" i="157"/>
  <c r="AJY731" i="157"/>
  <c r="AII731" i="157"/>
  <c r="AGS731" i="157"/>
  <c r="AFC731" i="157"/>
  <c r="ADM731" i="157"/>
  <c r="ABW731" i="157"/>
  <c r="AAG731" i="157"/>
  <c r="YQ731" i="157"/>
  <c r="XA731" i="157"/>
  <c r="VK731" i="157"/>
  <c r="TU731" i="157"/>
  <c r="SE731" i="157"/>
  <c r="QO731" i="157"/>
  <c r="OY731" i="157"/>
  <c r="NI731" i="157"/>
  <c r="LS731" i="157"/>
  <c r="KC731" i="157"/>
  <c r="IM731" i="157"/>
  <c r="GW731" i="157"/>
  <c r="FG731" i="157"/>
  <c r="CV731" i="157"/>
  <c r="BF731" i="157"/>
  <c r="P731" i="157"/>
  <c r="AUL731" i="157"/>
  <c r="ASV731" i="157"/>
  <c r="ARF731" i="157"/>
  <c r="APP731" i="157"/>
  <c r="ANZ731" i="157"/>
  <c r="AMJ731" i="157"/>
  <c r="AKT731" i="157"/>
  <c r="AJD731" i="157"/>
  <c r="AHN731" i="157"/>
  <c r="AFX731" i="157"/>
  <c r="AEH731" i="157"/>
  <c r="ACR731" i="157"/>
  <c r="ABB731" i="157"/>
  <c r="ZL731" i="157"/>
  <c r="XV731" i="157"/>
  <c r="WF731" i="157"/>
  <c r="UP731" i="157"/>
  <c r="SZ731" i="157"/>
  <c r="RJ731" i="157"/>
  <c r="PT731" i="157"/>
  <c r="OD731" i="157"/>
  <c r="MN731" i="157"/>
  <c r="KX731" i="157"/>
  <c r="JH731" i="157"/>
  <c r="HR731" i="157"/>
  <c r="GB731" i="157"/>
  <c r="EL731" i="157"/>
  <c r="CA731" i="157"/>
  <c r="AK731" i="157"/>
  <c r="AUL725" i="157"/>
  <c r="ASV725" i="157"/>
  <c r="ARF725" i="157"/>
  <c r="APP725" i="157"/>
  <c r="ANZ725" i="157"/>
  <c r="AMJ725" i="157"/>
  <c r="AKT725" i="157"/>
  <c r="AJD725" i="157"/>
  <c r="AHN725" i="157"/>
  <c r="AFX725" i="157"/>
  <c r="AEH725" i="157"/>
  <c r="ACR725" i="157"/>
  <c r="ABB725" i="157"/>
  <c r="ZL725" i="157"/>
  <c r="XV725" i="157"/>
  <c r="WF725" i="157"/>
  <c r="UP725" i="157"/>
  <c r="SZ725" i="157"/>
  <c r="RJ725" i="157"/>
  <c r="PT725" i="157"/>
  <c r="OD725" i="157"/>
  <c r="MN725" i="157"/>
  <c r="KX725" i="157"/>
  <c r="JH725" i="157"/>
  <c r="HR725" i="157"/>
  <c r="GB725" i="157"/>
  <c r="EL725" i="157"/>
  <c r="CA725" i="157"/>
  <c r="AK725" i="157"/>
  <c r="AVG725" i="157"/>
  <c r="ATQ725" i="157"/>
  <c r="ASA725" i="157"/>
  <c r="AQK725" i="157"/>
  <c r="AOU725" i="157"/>
  <c r="ANE725" i="157"/>
  <c r="ALO725" i="157"/>
  <c r="AJY725" i="157"/>
  <c r="AII725" i="157"/>
  <c r="AGS725" i="157"/>
  <c r="AFC725" i="157"/>
  <c r="ADM725" i="157"/>
  <c r="ABW725" i="157"/>
  <c r="AAG725" i="157"/>
  <c r="YQ725" i="157"/>
  <c r="XA725" i="157"/>
  <c r="VK725" i="157"/>
  <c r="TU725" i="157"/>
  <c r="SE725" i="157"/>
  <c r="QO725" i="157"/>
  <c r="OY725" i="157"/>
  <c r="NI725" i="157"/>
  <c r="LS725" i="157"/>
  <c r="KC725" i="157"/>
  <c r="IM725" i="157"/>
  <c r="GW725" i="157"/>
  <c r="FG725" i="157"/>
  <c r="CV725" i="157"/>
  <c r="BF725" i="157"/>
  <c r="P725" i="157"/>
  <c r="AUL730" i="157"/>
  <c r="AVG730" i="157"/>
  <c r="ASA730" i="157"/>
  <c r="AOU730" i="157"/>
  <c r="ALO730" i="157"/>
  <c r="AII730" i="157"/>
  <c r="AFC730" i="157"/>
  <c r="ABW730" i="157"/>
  <c r="YQ730" i="157"/>
  <c r="VK730" i="157"/>
  <c r="SE730" i="157"/>
  <c r="OY730" i="157"/>
  <c r="LS730" i="157"/>
  <c r="IM730" i="157"/>
  <c r="FG730" i="157"/>
  <c r="BF730" i="157"/>
  <c r="ATQ730" i="157"/>
  <c r="AQK730" i="157"/>
  <c r="ANE730" i="157"/>
  <c r="AJY730" i="157"/>
  <c r="AGS730" i="157"/>
  <c r="ADM730" i="157"/>
  <c r="AAG730" i="157"/>
  <c r="XA730" i="157"/>
  <c r="TU730" i="157"/>
  <c r="QO730" i="157"/>
  <c r="NI730" i="157"/>
  <c r="KC730" i="157"/>
  <c r="GW730" i="157"/>
  <c r="CV730" i="157"/>
  <c r="P730" i="157"/>
  <c r="CA730" i="157"/>
  <c r="GB730" i="157"/>
  <c r="JH730" i="157"/>
  <c r="MN730" i="157"/>
  <c r="PT730" i="157"/>
  <c r="SZ730" i="157"/>
  <c r="WF730" i="157"/>
  <c r="ZL730" i="157"/>
  <c r="ACR730" i="157"/>
  <c r="AFX730" i="157"/>
  <c r="AJD730" i="157"/>
  <c r="AMJ730" i="157"/>
  <c r="APP730" i="157"/>
  <c r="ASV730" i="157"/>
  <c r="AK730" i="157"/>
  <c r="EL730" i="157"/>
  <c r="HR730" i="157"/>
  <c r="KX730" i="157"/>
  <c r="OD730" i="157"/>
  <c r="RJ730" i="157"/>
  <c r="UP730" i="157"/>
  <c r="XV730" i="157"/>
  <c r="ABB730" i="157"/>
  <c r="AEH730" i="157"/>
  <c r="AHN730" i="157"/>
  <c r="AKT730" i="157"/>
  <c r="ANZ730" i="157"/>
  <c r="ARF730" i="157"/>
  <c r="AUL733" i="157"/>
  <c r="ASV733" i="157"/>
  <c r="ARF733" i="157"/>
  <c r="APP733" i="157"/>
  <c r="ANZ733" i="157"/>
  <c r="AMJ733" i="157"/>
  <c r="AKT733" i="157"/>
  <c r="AJD733" i="157"/>
  <c r="AHN733" i="157"/>
  <c r="AFX733" i="157"/>
  <c r="AEH733" i="157"/>
  <c r="ACR733" i="157"/>
  <c r="ABB733" i="157"/>
  <c r="ZL733" i="157"/>
  <c r="XV733" i="157"/>
  <c r="WF733" i="157"/>
  <c r="UP733" i="157"/>
  <c r="SZ733" i="157"/>
  <c r="RJ733" i="157"/>
  <c r="PT733" i="157"/>
  <c r="OD733" i="157"/>
  <c r="MN733" i="157"/>
  <c r="KX733" i="157"/>
  <c r="JH733" i="157"/>
  <c r="HR733" i="157"/>
  <c r="GB733" i="157"/>
  <c r="EL733" i="157"/>
  <c r="CA733" i="157"/>
  <c r="AK733" i="157"/>
  <c r="AVG733" i="157"/>
  <c r="ATQ733" i="157"/>
  <c r="ASA733" i="157"/>
  <c r="AQK733" i="157"/>
  <c r="AOU733" i="157"/>
  <c r="ANE733" i="157"/>
  <c r="ALO733" i="157"/>
  <c r="AJY733" i="157"/>
  <c r="AII733" i="157"/>
  <c r="AGS733" i="157"/>
  <c r="AFC733" i="157"/>
  <c r="ADM733" i="157"/>
  <c r="ABW733" i="157"/>
  <c r="AAG733" i="157"/>
  <c r="YQ733" i="157"/>
  <c r="XA733" i="157"/>
  <c r="VK733" i="157"/>
  <c r="TU733" i="157"/>
  <c r="SE733" i="157"/>
  <c r="QO733" i="157"/>
  <c r="OY733" i="157"/>
  <c r="NI733" i="157"/>
  <c r="LS733" i="157"/>
  <c r="KC733" i="157"/>
  <c r="IM733" i="157"/>
  <c r="GW733" i="157"/>
  <c r="FG733" i="157"/>
  <c r="CV733" i="157"/>
  <c r="BF733" i="157"/>
  <c r="P733" i="157"/>
  <c r="AVF726" i="157"/>
  <c r="ATP726" i="157"/>
  <c r="ARZ726" i="157"/>
  <c r="AQJ726" i="157"/>
  <c r="AOT726" i="157"/>
  <c r="AND726" i="157"/>
  <c r="ALN726" i="157"/>
  <c r="AJX726" i="157"/>
  <c r="AIH726" i="157"/>
  <c r="AGR726" i="157"/>
  <c r="AFB726" i="157"/>
  <c r="ADL726" i="157"/>
  <c r="ABV726" i="157"/>
  <c r="AAF726" i="157"/>
  <c r="YP726" i="157"/>
  <c r="WZ726" i="157"/>
  <c r="VJ726" i="157"/>
  <c r="TT726" i="157"/>
  <c r="SD726" i="157"/>
  <c r="QN726" i="157"/>
  <c r="OX726" i="157"/>
  <c r="NH726" i="157"/>
  <c r="LR726" i="157"/>
  <c r="KB726" i="157"/>
  <c r="IL726" i="157"/>
  <c r="GV726" i="157"/>
  <c r="FF726" i="157"/>
  <c r="CU726" i="157"/>
  <c r="BE726" i="157"/>
  <c r="O726" i="157"/>
  <c r="AUK726" i="157"/>
  <c r="ASU726" i="157"/>
  <c r="ARE726" i="157"/>
  <c r="APO726" i="157"/>
  <c r="ANY726" i="157"/>
  <c r="AMI726" i="157"/>
  <c r="AKS726" i="157"/>
  <c r="AJC726" i="157"/>
  <c r="AHM726" i="157"/>
  <c r="AFW726" i="157"/>
  <c r="AEG726" i="157"/>
  <c r="ACQ726" i="157"/>
  <c r="ABA726" i="157"/>
  <c r="ZK726" i="157"/>
  <c r="XU726" i="157"/>
  <c r="WE726" i="157"/>
  <c r="UO726" i="157"/>
  <c r="SY726" i="157"/>
  <c r="RI726" i="157"/>
  <c r="PS726" i="157"/>
  <c r="OC726" i="157"/>
  <c r="MM726" i="157"/>
  <c r="KW726" i="157"/>
  <c r="JG726" i="157"/>
  <c r="HQ726" i="157"/>
  <c r="GA726" i="157"/>
  <c r="EK726" i="157"/>
  <c r="BZ726" i="157"/>
  <c r="AJ726" i="157"/>
  <c r="AVF727" i="157"/>
  <c r="ATP727" i="157"/>
  <c r="ARZ727" i="157"/>
  <c r="AQJ727" i="157"/>
  <c r="AOT727" i="157"/>
  <c r="AND727" i="157"/>
  <c r="ALN727" i="157"/>
  <c r="AJX727" i="157"/>
  <c r="AIH727" i="157"/>
  <c r="AGR727" i="157"/>
  <c r="AFB727" i="157"/>
  <c r="ADL727" i="157"/>
  <c r="ABV727" i="157"/>
  <c r="AAF727" i="157"/>
  <c r="YP727" i="157"/>
  <c r="WZ727" i="157"/>
  <c r="VJ727" i="157"/>
  <c r="TT727" i="157"/>
  <c r="SD727" i="157"/>
  <c r="QN727" i="157"/>
  <c r="OX727" i="157"/>
  <c r="NH727" i="157"/>
  <c r="LR727" i="157"/>
  <c r="KB727" i="157"/>
  <c r="IL727" i="157"/>
  <c r="GV727" i="157"/>
  <c r="FF727" i="157"/>
  <c r="CU727" i="157"/>
  <c r="BE727" i="157"/>
  <c r="O727" i="157"/>
  <c r="AUK727" i="157"/>
  <c r="ASU727" i="157"/>
  <c r="ARE727" i="157"/>
  <c r="APO727" i="157"/>
  <c r="ANY727" i="157"/>
  <c r="AMI727" i="157"/>
  <c r="AKS727" i="157"/>
  <c r="AJC727" i="157"/>
  <c r="AHM727" i="157"/>
  <c r="AFW727" i="157"/>
  <c r="AEG727" i="157"/>
  <c r="ACQ727" i="157"/>
  <c r="ABA727" i="157"/>
  <c r="ZK727" i="157"/>
  <c r="XU727" i="157"/>
  <c r="WE727" i="157"/>
  <c r="UO727" i="157"/>
  <c r="SY727" i="157"/>
  <c r="RI727" i="157"/>
  <c r="PS727" i="157"/>
  <c r="OC727" i="157"/>
  <c r="MM727" i="157"/>
  <c r="KW727" i="157"/>
  <c r="JG727" i="157"/>
  <c r="HQ727" i="157"/>
  <c r="GA727" i="157"/>
  <c r="EK727" i="157"/>
  <c r="BZ727" i="157"/>
  <c r="AJ727" i="157"/>
  <c r="AUK732" i="157"/>
  <c r="ASU732" i="157"/>
  <c r="ARE732" i="157"/>
  <c r="APO732" i="157"/>
  <c r="ANY732" i="157"/>
  <c r="AMI732" i="157"/>
  <c r="AKS732" i="157"/>
  <c r="AJC732" i="157"/>
  <c r="AHM732" i="157"/>
  <c r="AFW732" i="157"/>
  <c r="AEG732" i="157"/>
  <c r="ACQ732" i="157"/>
  <c r="ABA732" i="157"/>
  <c r="ZK732" i="157"/>
  <c r="XU732" i="157"/>
  <c r="WE732" i="157"/>
  <c r="UO732" i="157"/>
  <c r="SY732" i="157"/>
  <c r="RI732" i="157"/>
  <c r="PS732" i="157"/>
  <c r="OC732" i="157"/>
  <c r="MM732" i="157"/>
  <c r="KW732" i="157"/>
  <c r="JG732" i="157"/>
  <c r="HQ732" i="157"/>
  <c r="GA732" i="157"/>
  <c r="EK732" i="157"/>
  <c r="BZ732" i="157"/>
  <c r="AJ732" i="157"/>
  <c r="AVF732" i="157"/>
  <c r="ATP732" i="157"/>
  <c r="ARZ732" i="157"/>
  <c r="AQJ732" i="157"/>
  <c r="AOT732" i="157"/>
  <c r="AND732" i="157"/>
  <c r="ALN732" i="157"/>
  <c r="AJX732" i="157"/>
  <c r="AIH732" i="157"/>
  <c r="AGR732" i="157"/>
  <c r="AFB732" i="157"/>
  <c r="ADL732" i="157"/>
  <c r="ABV732" i="157"/>
  <c r="AAF732" i="157"/>
  <c r="YP732" i="157"/>
  <c r="WZ732" i="157"/>
  <c r="VJ732" i="157"/>
  <c r="TT732" i="157"/>
  <c r="SD732" i="157"/>
  <c r="QN732" i="157"/>
  <c r="OX732" i="157"/>
  <c r="NH732" i="157"/>
  <c r="LR732" i="157"/>
  <c r="KB732" i="157"/>
  <c r="IL732" i="157"/>
  <c r="GV732" i="157"/>
  <c r="FF732" i="157"/>
  <c r="CU732" i="157"/>
  <c r="BE732" i="157"/>
  <c r="O732" i="157"/>
  <c r="AQL729" i="157"/>
  <c r="AJZ729" i="157"/>
  <c r="ADN729" i="157"/>
  <c r="XB729" i="157"/>
  <c r="QP729" i="157"/>
  <c r="KD729" i="157"/>
  <c r="BG729" i="157"/>
  <c r="ATR729" i="157"/>
  <c r="ANF729" i="157"/>
  <c r="AGT729" i="157"/>
  <c r="AAH729" i="157"/>
  <c r="TV729" i="157"/>
  <c r="NJ729" i="157"/>
  <c r="GX729" i="157"/>
  <c r="AL729" i="157"/>
  <c r="ASW729" i="157"/>
  <c r="APQ729" i="157"/>
  <c r="AMK729" i="157"/>
  <c r="AJE729" i="157"/>
  <c r="AFY729" i="157"/>
  <c r="ACS729" i="157"/>
  <c r="ZM729" i="157"/>
  <c r="WG729" i="157"/>
  <c r="TA729" i="157"/>
  <c r="PU729" i="157"/>
  <c r="MO729" i="157"/>
  <c r="JI729" i="157"/>
  <c r="GC729" i="157"/>
  <c r="Q729" i="157"/>
  <c r="EM729" i="157"/>
  <c r="IN729" i="157"/>
  <c r="OZ729" i="157"/>
  <c r="VL729" i="157"/>
  <c r="ABX729" i="157"/>
  <c r="AIJ729" i="157"/>
  <c r="AOV729" i="157"/>
  <c r="AVH729" i="157"/>
  <c r="AUM729" i="157"/>
  <c r="ARG729" i="157"/>
  <c r="AOA729" i="157"/>
  <c r="AKU729" i="157"/>
  <c r="AHO729" i="157"/>
  <c r="AEI729" i="157"/>
  <c r="ABC729" i="157"/>
  <c r="XW729" i="157"/>
  <c r="UQ729" i="157"/>
  <c r="RK729" i="157"/>
  <c r="OE729" i="157"/>
  <c r="KY729" i="157"/>
  <c r="HS729" i="157"/>
  <c r="CW729" i="157"/>
  <c r="CB729" i="157"/>
  <c r="FH729" i="157"/>
  <c r="LT729" i="157"/>
  <c r="SF729" i="157"/>
  <c r="YR729" i="157"/>
  <c r="AFD729" i="157"/>
  <c r="ALP729" i="157"/>
  <c r="ASB729" i="157"/>
  <c r="AUM726" i="157"/>
  <c r="ASW726" i="157"/>
  <c r="ARG726" i="157"/>
  <c r="APQ726" i="157"/>
  <c r="AOA726" i="157"/>
  <c r="AMK726" i="157"/>
  <c r="AKU726" i="157"/>
  <c r="AJE726" i="157"/>
  <c r="AHO726" i="157"/>
  <c r="AFY726" i="157"/>
  <c r="AEI726" i="157"/>
  <c r="ACS726" i="157"/>
  <c r="ABC726" i="157"/>
  <c r="ZM726" i="157"/>
  <c r="XW726" i="157"/>
  <c r="WG726" i="157"/>
  <c r="UQ726" i="157"/>
  <c r="TA726" i="157"/>
  <c r="RK726" i="157"/>
  <c r="PU726" i="157"/>
  <c r="OE726" i="157"/>
  <c r="MO726" i="157"/>
  <c r="KY726" i="157"/>
  <c r="JI726" i="157"/>
  <c r="HS726" i="157"/>
  <c r="GC726" i="157"/>
  <c r="EM726" i="157"/>
  <c r="CB726" i="157"/>
  <c r="AL726" i="157"/>
  <c r="AVH726" i="157"/>
  <c r="ATR726" i="157"/>
  <c r="ASB726" i="157"/>
  <c r="AQL726" i="157"/>
  <c r="AOV726" i="157"/>
  <c r="ANF726" i="157"/>
  <c r="ALP726" i="157"/>
  <c r="AJZ726" i="157"/>
  <c r="AIJ726" i="157"/>
  <c r="AGT726" i="157"/>
  <c r="AFD726" i="157"/>
  <c r="ADN726" i="157"/>
  <c r="ABX726" i="157"/>
  <c r="AAH726" i="157"/>
  <c r="YR726" i="157"/>
  <c r="XB726" i="157"/>
  <c r="VL726" i="157"/>
  <c r="TV726" i="157"/>
  <c r="SF726" i="157"/>
  <c r="QP726" i="157"/>
  <c r="OZ726" i="157"/>
  <c r="NJ726" i="157"/>
  <c r="LT726" i="157"/>
  <c r="KD726" i="157"/>
  <c r="IN726" i="157"/>
  <c r="GX726" i="157"/>
  <c r="FH726" i="157"/>
  <c r="CW726" i="157"/>
  <c r="BG726" i="157"/>
  <c r="Q726" i="157"/>
  <c r="AHN722" i="157"/>
  <c r="AGS722" i="157"/>
  <c r="ADM722" i="157"/>
  <c r="AAG722" i="157"/>
  <c r="XA722" i="157"/>
  <c r="EL722" i="157"/>
  <c r="AK722" i="157"/>
  <c r="ATQ722" i="157"/>
  <c r="AQK722" i="157"/>
  <c r="ANE722" i="157"/>
  <c r="AJY722" i="157"/>
  <c r="TU722" i="157"/>
  <c r="QO722" i="157"/>
  <c r="NI722" i="157"/>
  <c r="KC722" i="157"/>
  <c r="GW722" i="157"/>
  <c r="AII722" i="157"/>
  <c r="AFC722" i="157"/>
  <c r="ABW722" i="157"/>
  <c r="YQ722" i="157"/>
  <c r="GB722" i="157"/>
  <c r="CA722" i="157"/>
  <c r="AVG722" i="157"/>
  <c r="ASA722" i="157"/>
  <c r="AOU722" i="157"/>
  <c r="ALO722" i="157"/>
  <c r="VK722" i="157"/>
  <c r="SE722" i="157"/>
  <c r="OY722" i="157"/>
  <c r="LS722" i="157"/>
  <c r="IM722" i="157"/>
  <c r="HR722" i="157"/>
  <c r="KX722" i="157"/>
  <c r="OD722" i="157"/>
  <c r="RJ722" i="157"/>
  <c r="UP722" i="157"/>
  <c r="AKT722" i="157"/>
  <c r="ANZ722" i="157"/>
  <c r="ARF722" i="157"/>
  <c r="AUL722" i="157"/>
  <c r="BF722" i="157"/>
  <c r="FG722" i="157"/>
  <c r="XV722" i="157"/>
  <c r="ABB722" i="157"/>
  <c r="AEH722" i="157"/>
  <c r="JH722" i="157"/>
  <c r="MN722" i="157"/>
  <c r="PT722" i="157"/>
  <c r="SZ722" i="157"/>
  <c r="AJD722" i="157"/>
  <c r="AMJ722" i="157"/>
  <c r="APP722" i="157"/>
  <c r="ASV722" i="157"/>
  <c r="P722" i="157"/>
  <c r="CV722" i="157"/>
  <c r="WF722" i="157"/>
  <c r="ZL722" i="157"/>
  <c r="ACR722" i="157"/>
  <c r="AFX722" i="157"/>
  <c r="ASA728" i="157"/>
  <c r="ALO728" i="157"/>
  <c r="EL728" i="157"/>
  <c r="AFC728" i="157"/>
  <c r="YQ728" i="157"/>
  <c r="SE728" i="157"/>
  <c r="LS728" i="157"/>
  <c r="AVG728" i="157"/>
  <c r="AOU728" i="157"/>
  <c r="AII728" i="157"/>
  <c r="AK728" i="157"/>
  <c r="ABW728" i="157"/>
  <c r="VK728" i="157"/>
  <c r="OY728" i="157"/>
  <c r="IM728" i="157"/>
  <c r="ASV728" i="157"/>
  <c r="APP728" i="157"/>
  <c r="AMJ728" i="157"/>
  <c r="AJD728" i="157"/>
  <c r="FG728" i="157"/>
  <c r="BF728" i="157"/>
  <c r="AFX728" i="157"/>
  <c r="ACR728" i="157"/>
  <c r="ZL728" i="157"/>
  <c r="WF728" i="157"/>
  <c r="SZ728" i="157"/>
  <c r="PT728" i="157"/>
  <c r="MN728" i="157"/>
  <c r="JH728" i="157"/>
  <c r="KC728" i="157"/>
  <c r="QO728" i="157"/>
  <c r="XA728" i="157"/>
  <c r="ADM728" i="157"/>
  <c r="CA728" i="157"/>
  <c r="AJY728" i="157"/>
  <c r="AQK728" i="157"/>
  <c r="AUL728" i="157"/>
  <c r="ARF728" i="157"/>
  <c r="ANZ728" i="157"/>
  <c r="AKT728" i="157"/>
  <c r="AHN728" i="157"/>
  <c r="CV728" i="157"/>
  <c r="P728" i="157"/>
  <c r="AEH728" i="157"/>
  <c r="ABB728" i="157"/>
  <c r="XV728" i="157"/>
  <c r="UP728" i="157"/>
  <c r="RJ728" i="157"/>
  <c r="OD728" i="157"/>
  <c r="KX728" i="157"/>
  <c r="HR728" i="157"/>
  <c r="GW728" i="157"/>
  <c r="NI728" i="157"/>
  <c r="TU728" i="157"/>
  <c r="AAG728" i="157"/>
  <c r="AGS728" i="157"/>
  <c r="GB728" i="157"/>
  <c r="ANE728" i="157"/>
  <c r="ATQ728" i="157"/>
  <c r="AVG734" i="157"/>
  <c r="ASV734" i="157"/>
  <c r="APP734" i="157"/>
  <c r="AMJ734" i="157"/>
  <c r="AJD734" i="157"/>
  <c r="AFX734" i="157"/>
  <c r="ACR734" i="157"/>
  <c r="ZL734" i="157"/>
  <c r="WF734" i="157"/>
  <c r="SZ734" i="157"/>
  <c r="PT734" i="157"/>
  <c r="MN734" i="157"/>
  <c r="JH734" i="157"/>
  <c r="GB734" i="157"/>
  <c r="CA734" i="157"/>
  <c r="AUL734" i="157"/>
  <c r="ARF734" i="157"/>
  <c r="ANZ734" i="157"/>
  <c r="AKT734" i="157"/>
  <c r="AHN734" i="157"/>
  <c r="AEH734" i="157"/>
  <c r="ABB734" i="157"/>
  <c r="XV734" i="157"/>
  <c r="UP734" i="157"/>
  <c r="RJ734" i="157"/>
  <c r="OD734" i="157"/>
  <c r="KX734" i="157"/>
  <c r="HR734" i="157"/>
  <c r="EL734" i="157"/>
  <c r="AK734" i="157"/>
  <c r="P734" i="157"/>
  <c r="CV734" i="157"/>
  <c r="GW734" i="157"/>
  <c r="KC734" i="157"/>
  <c r="NI734" i="157"/>
  <c r="QO734" i="157"/>
  <c r="TU734" i="157"/>
  <c r="XA734" i="157"/>
  <c r="AAG734" i="157"/>
  <c r="ADM734" i="157"/>
  <c r="AGS734" i="157"/>
  <c r="AJY734" i="157"/>
  <c r="ANE734" i="157"/>
  <c r="AQK734" i="157"/>
  <c r="ATQ734" i="157"/>
  <c r="BF734" i="157"/>
  <c r="FG734" i="157"/>
  <c r="IM734" i="157"/>
  <c r="LS734" i="157"/>
  <c r="OY734" i="157"/>
  <c r="SE734" i="157"/>
  <c r="VK734" i="157"/>
  <c r="YQ734" i="157"/>
  <c r="ABW734" i="157"/>
  <c r="AFC734" i="157"/>
  <c r="AII734" i="157"/>
  <c r="ALO734" i="157"/>
  <c r="AOU734" i="157"/>
  <c r="ASA734" i="157"/>
  <c r="AVF731" i="157"/>
  <c r="ATP731" i="157"/>
  <c r="ARZ731" i="157"/>
  <c r="AQJ731" i="157"/>
  <c r="AOT731" i="157"/>
  <c r="AND731" i="157"/>
  <c r="ALN731" i="157"/>
  <c r="AJX731" i="157"/>
  <c r="AIH731" i="157"/>
  <c r="AGR731" i="157"/>
  <c r="AFB731" i="157"/>
  <c r="ADL731" i="157"/>
  <c r="ABV731" i="157"/>
  <c r="AAF731" i="157"/>
  <c r="YP731" i="157"/>
  <c r="WZ731" i="157"/>
  <c r="VJ731" i="157"/>
  <c r="TT731" i="157"/>
  <c r="SD731" i="157"/>
  <c r="QN731" i="157"/>
  <c r="OX731" i="157"/>
  <c r="NH731" i="157"/>
  <c r="LR731" i="157"/>
  <c r="KB731" i="157"/>
  <c r="IL731" i="157"/>
  <c r="GV731" i="157"/>
  <c r="FF731" i="157"/>
  <c r="CU731" i="157"/>
  <c r="BE731" i="157"/>
  <c r="O731" i="157"/>
  <c r="AUK731" i="157"/>
  <c r="ASU731" i="157"/>
  <c r="ARE731" i="157"/>
  <c r="APO731" i="157"/>
  <c r="ANY731" i="157"/>
  <c r="AMI731" i="157"/>
  <c r="AKS731" i="157"/>
  <c r="AJC731" i="157"/>
  <c r="AHM731" i="157"/>
  <c r="AFW731" i="157"/>
  <c r="AEG731" i="157"/>
  <c r="ACQ731" i="157"/>
  <c r="ABA731" i="157"/>
  <c r="ZK731" i="157"/>
  <c r="XU731" i="157"/>
  <c r="WE731" i="157"/>
  <c r="UO731" i="157"/>
  <c r="SY731" i="157"/>
  <c r="RI731" i="157"/>
  <c r="PS731" i="157"/>
  <c r="OC731" i="157"/>
  <c r="MM731" i="157"/>
  <c r="KW731" i="157"/>
  <c r="JG731" i="157"/>
  <c r="HQ731" i="157"/>
  <c r="GA731" i="157"/>
  <c r="EK731" i="157"/>
  <c r="BZ731" i="157"/>
  <c r="AJ731" i="157"/>
  <c r="AUK729" i="157"/>
  <c r="ANY729" i="157"/>
  <c r="AHM729" i="157"/>
  <c r="ABA729" i="157"/>
  <c r="UO729" i="157"/>
  <c r="OC729" i="157"/>
  <c r="HQ729" i="157"/>
  <c r="BE729" i="157"/>
  <c r="ARE729" i="157"/>
  <c r="AKS729" i="157"/>
  <c r="AEG729" i="157"/>
  <c r="XU729" i="157"/>
  <c r="RI729" i="157"/>
  <c r="KW729" i="157"/>
  <c r="BZ729" i="157"/>
  <c r="AVF729" i="157"/>
  <c r="ARZ729" i="157"/>
  <c r="AOT729" i="157"/>
  <c r="ALN729" i="157"/>
  <c r="AIH729" i="157"/>
  <c r="AFB729" i="157"/>
  <c r="ABV729" i="157"/>
  <c r="YP729" i="157"/>
  <c r="VJ729" i="157"/>
  <c r="SD729" i="157"/>
  <c r="OX729" i="157"/>
  <c r="LR729" i="157"/>
  <c r="IL729" i="157"/>
  <c r="EK729" i="157"/>
  <c r="CU729" i="157"/>
  <c r="GA729" i="157"/>
  <c r="MM729" i="157"/>
  <c r="SY729" i="157"/>
  <c r="ZK729" i="157"/>
  <c r="AFW729" i="157"/>
  <c r="AMI729" i="157"/>
  <c r="ASU729" i="157"/>
  <c r="ATP729" i="157"/>
  <c r="AQJ729" i="157"/>
  <c r="AND729" i="157"/>
  <c r="AJX729" i="157"/>
  <c r="AGR729" i="157"/>
  <c r="ADL729" i="157"/>
  <c r="AAF729" i="157"/>
  <c r="WZ729" i="157"/>
  <c r="TT729" i="157"/>
  <c r="QN729" i="157"/>
  <c r="NH729" i="157"/>
  <c r="KB729" i="157"/>
  <c r="GV729" i="157"/>
  <c r="AJ729" i="157"/>
  <c r="O729" i="157"/>
  <c r="FF729" i="157"/>
  <c r="JG729" i="157"/>
  <c r="PS729" i="157"/>
  <c r="WE729" i="157"/>
  <c r="ACQ729" i="157"/>
  <c r="AJC729" i="157"/>
  <c r="APO729" i="157"/>
  <c r="AUK724" i="157"/>
  <c r="ASU724" i="157"/>
  <c r="ARE724" i="157"/>
  <c r="APO724" i="157"/>
  <c r="ANY724" i="157"/>
  <c r="AMI724" i="157"/>
  <c r="AKS724" i="157"/>
  <c r="AJC724" i="157"/>
  <c r="AHM724" i="157"/>
  <c r="AFW724" i="157"/>
  <c r="AEG724" i="157"/>
  <c r="ACQ724" i="157"/>
  <c r="ABA724" i="157"/>
  <c r="ZK724" i="157"/>
  <c r="XU724" i="157"/>
  <c r="WE724" i="157"/>
  <c r="UO724" i="157"/>
  <c r="SY724" i="157"/>
  <c r="RI724" i="157"/>
  <c r="PS724" i="157"/>
  <c r="OC724" i="157"/>
  <c r="MM724" i="157"/>
  <c r="KW724" i="157"/>
  <c r="JG724" i="157"/>
  <c r="HQ724" i="157"/>
  <c r="GA724" i="157"/>
  <c r="EK724" i="157"/>
  <c r="BZ724" i="157"/>
  <c r="AJ724" i="157"/>
  <c r="AVF724" i="157"/>
  <c r="ATP724" i="157"/>
  <c r="ARZ724" i="157"/>
  <c r="AQJ724" i="157"/>
  <c r="AOT724" i="157"/>
  <c r="AND724" i="157"/>
  <c r="ALN724" i="157"/>
  <c r="AJX724" i="157"/>
  <c r="AIH724" i="157"/>
  <c r="AGR724" i="157"/>
  <c r="AFB724" i="157"/>
  <c r="ADL724" i="157"/>
  <c r="ABV724" i="157"/>
  <c r="AAF724" i="157"/>
  <c r="YP724" i="157"/>
  <c r="WZ724" i="157"/>
  <c r="VJ724" i="157"/>
  <c r="TT724" i="157"/>
  <c r="SD724" i="157"/>
  <c r="QN724" i="157"/>
  <c r="OX724" i="157"/>
  <c r="NH724" i="157"/>
  <c r="LR724" i="157"/>
  <c r="KB724" i="157"/>
  <c r="IL724" i="157"/>
  <c r="GV724" i="157"/>
  <c r="FF724" i="157"/>
  <c r="CU724" i="157"/>
  <c r="BE724" i="157"/>
  <c r="O724" i="157"/>
  <c r="AUK725" i="157"/>
  <c r="AVF725" i="157"/>
  <c r="ARZ725" i="157"/>
  <c r="AOT725" i="157"/>
  <c r="ALN725" i="157"/>
  <c r="AIH725" i="157"/>
  <c r="AFB725" i="157"/>
  <c r="ABV725" i="157"/>
  <c r="YP725" i="157"/>
  <c r="VJ725" i="157"/>
  <c r="SD725" i="157"/>
  <c r="OX725" i="157"/>
  <c r="LR725" i="157"/>
  <c r="IL725" i="157"/>
  <c r="FF725" i="157"/>
  <c r="BE725" i="157"/>
  <c r="ATP725" i="157"/>
  <c r="AQJ725" i="157"/>
  <c r="AND725" i="157"/>
  <c r="AJX725" i="157"/>
  <c r="AGR725" i="157"/>
  <c r="ADL725" i="157"/>
  <c r="AAF725" i="157"/>
  <c r="WZ725" i="157"/>
  <c r="TT725" i="157"/>
  <c r="QN725" i="157"/>
  <c r="NH725" i="157"/>
  <c r="KB725" i="157"/>
  <c r="GV725" i="157"/>
  <c r="CU725" i="157"/>
  <c r="O725" i="157"/>
  <c r="BZ725" i="157"/>
  <c r="GA725" i="157"/>
  <c r="JG725" i="157"/>
  <c r="MM725" i="157"/>
  <c r="PS725" i="157"/>
  <c r="SY725" i="157"/>
  <c r="WE725" i="157"/>
  <c r="ZK725" i="157"/>
  <c r="ACQ725" i="157"/>
  <c r="AFW725" i="157"/>
  <c r="AJC725" i="157"/>
  <c r="AMI725" i="157"/>
  <c r="APO725" i="157"/>
  <c r="ASU725" i="157"/>
  <c r="AJ725" i="157"/>
  <c r="EK725" i="157"/>
  <c r="HQ725" i="157"/>
  <c r="KW725" i="157"/>
  <c r="OC725" i="157"/>
  <c r="RI725" i="157"/>
  <c r="UO725" i="157"/>
  <c r="XU725" i="157"/>
  <c r="ABA725" i="157"/>
  <c r="AEG725" i="157"/>
  <c r="AHM725" i="157"/>
  <c r="AKS725" i="157"/>
  <c r="ANY725" i="157"/>
  <c r="ARE725" i="157"/>
  <c r="AVF730" i="157"/>
  <c r="ATP730" i="157"/>
  <c r="ARZ730" i="157"/>
  <c r="AQJ730" i="157"/>
  <c r="AOT730" i="157"/>
  <c r="AND730" i="157"/>
  <c r="ALN730" i="157"/>
  <c r="AJX730" i="157"/>
  <c r="AIH730" i="157"/>
  <c r="AGR730" i="157"/>
  <c r="AFB730" i="157"/>
  <c r="ADL730" i="157"/>
  <c r="ABV730" i="157"/>
  <c r="AAF730" i="157"/>
  <c r="YP730" i="157"/>
  <c r="WZ730" i="157"/>
  <c r="VJ730" i="157"/>
  <c r="TT730" i="157"/>
  <c r="SD730" i="157"/>
  <c r="QN730" i="157"/>
  <c r="OX730" i="157"/>
  <c r="NH730" i="157"/>
  <c r="LR730" i="157"/>
  <c r="KB730" i="157"/>
  <c r="IL730" i="157"/>
  <c r="GV730" i="157"/>
  <c r="FF730" i="157"/>
  <c r="CU730" i="157"/>
  <c r="BE730" i="157"/>
  <c r="O730" i="157"/>
  <c r="AUK730" i="157"/>
  <c r="ASU730" i="157"/>
  <c r="ARE730" i="157"/>
  <c r="APO730" i="157"/>
  <c r="ANY730" i="157"/>
  <c r="AMI730" i="157"/>
  <c r="AKS730" i="157"/>
  <c r="AJC730" i="157"/>
  <c r="AHM730" i="157"/>
  <c r="AFW730" i="157"/>
  <c r="AEG730" i="157"/>
  <c r="ACQ730" i="157"/>
  <c r="ABA730" i="157"/>
  <c r="ZK730" i="157"/>
  <c r="XU730" i="157"/>
  <c r="WE730" i="157"/>
  <c r="UO730" i="157"/>
  <c r="SY730" i="157"/>
  <c r="RI730" i="157"/>
  <c r="PS730" i="157"/>
  <c r="OC730" i="157"/>
  <c r="MM730" i="157"/>
  <c r="KW730" i="157"/>
  <c r="JG730" i="157"/>
  <c r="HQ730" i="157"/>
  <c r="GA730" i="157"/>
  <c r="EK730" i="157"/>
  <c r="BZ730" i="157"/>
  <c r="AJ730" i="157"/>
  <c r="AUK733" i="157"/>
  <c r="ATP733" i="157"/>
  <c r="AQJ733" i="157"/>
  <c r="AND733" i="157"/>
  <c r="AJX733" i="157"/>
  <c r="AGR733" i="157"/>
  <c r="ADL733" i="157"/>
  <c r="AAF733" i="157"/>
  <c r="WZ733" i="157"/>
  <c r="TT733" i="157"/>
  <c r="QN733" i="157"/>
  <c r="NH733" i="157"/>
  <c r="KB733" i="157"/>
  <c r="GV733" i="157"/>
  <c r="CU733" i="157"/>
  <c r="O733" i="157"/>
  <c r="AVF733" i="157"/>
  <c r="ARZ733" i="157"/>
  <c r="AOT733" i="157"/>
  <c r="ALN733" i="157"/>
  <c r="AIH733" i="157"/>
  <c r="AFB733" i="157"/>
  <c r="ABV733" i="157"/>
  <c r="YP733" i="157"/>
  <c r="VJ733" i="157"/>
  <c r="SD733" i="157"/>
  <c r="OX733" i="157"/>
  <c r="LR733" i="157"/>
  <c r="IL733" i="157"/>
  <c r="FF733" i="157"/>
  <c r="BE733" i="157"/>
  <c r="AJ733" i="157"/>
  <c r="EK733" i="157"/>
  <c r="HQ733" i="157"/>
  <c r="KW733" i="157"/>
  <c r="OC733" i="157"/>
  <c r="RI733" i="157"/>
  <c r="UO733" i="157"/>
  <c r="XU733" i="157"/>
  <c r="ABA733" i="157"/>
  <c r="AEG733" i="157"/>
  <c r="AHM733" i="157"/>
  <c r="AKS733" i="157"/>
  <c r="ANY733" i="157"/>
  <c r="ARE733" i="157"/>
  <c r="BZ733" i="157"/>
  <c r="GA733" i="157"/>
  <c r="JG733" i="157"/>
  <c r="MM733" i="157"/>
  <c r="PS733" i="157"/>
  <c r="SY733" i="157"/>
  <c r="WE733" i="157"/>
  <c r="ZK733" i="157"/>
  <c r="ACQ733" i="157"/>
  <c r="AFW733" i="157"/>
  <c r="AJC733" i="157"/>
  <c r="AMI733" i="157"/>
  <c r="APO733" i="157"/>
  <c r="ASU733" i="157"/>
  <c r="AUM722" i="157"/>
  <c r="ASW722" i="157"/>
  <c r="ARG722" i="157"/>
  <c r="APQ722" i="157"/>
  <c r="AOA722" i="157"/>
  <c r="AMK722" i="157"/>
  <c r="AKU722" i="157"/>
  <c r="AJE722" i="157"/>
  <c r="UQ722" i="157"/>
  <c r="TA722" i="157"/>
  <c r="RK722" i="157"/>
  <c r="PU722" i="157"/>
  <c r="OE722" i="157"/>
  <c r="MO722" i="157"/>
  <c r="KY722" i="157"/>
  <c r="JI722" i="157"/>
  <c r="HS722" i="157"/>
  <c r="AIJ722" i="157"/>
  <c r="AGT722" i="157"/>
  <c r="AFD722" i="157"/>
  <c r="ADN722" i="157"/>
  <c r="ABX722" i="157"/>
  <c r="AAH722" i="157"/>
  <c r="YR722" i="157"/>
  <c r="XB722" i="157"/>
  <c r="GC722" i="157"/>
  <c r="EM722" i="157"/>
  <c r="CB722" i="157"/>
  <c r="AL722" i="157"/>
  <c r="AVH722" i="157"/>
  <c r="ATR722" i="157"/>
  <c r="ASB722" i="157"/>
  <c r="AQL722" i="157"/>
  <c r="AOV722" i="157"/>
  <c r="ANF722" i="157"/>
  <c r="ALP722" i="157"/>
  <c r="AJZ722" i="157"/>
  <c r="VL722" i="157"/>
  <c r="TV722" i="157"/>
  <c r="SF722" i="157"/>
  <c r="QP722" i="157"/>
  <c r="OZ722" i="157"/>
  <c r="NJ722" i="157"/>
  <c r="LT722" i="157"/>
  <c r="KD722" i="157"/>
  <c r="IN722" i="157"/>
  <c r="GX722" i="157"/>
  <c r="AHO722" i="157"/>
  <c r="AFY722" i="157"/>
  <c r="AEI722" i="157"/>
  <c r="ACS722" i="157"/>
  <c r="ABC722" i="157"/>
  <c r="ZM722" i="157"/>
  <c r="XW722" i="157"/>
  <c r="WG722" i="157"/>
  <c r="FH722" i="157"/>
  <c r="CW722" i="157"/>
  <c r="BG722" i="157"/>
  <c r="Q722" i="157"/>
  <c r="AUM734" i="157"/>
  <c r="ASW734" i="157"/>
  <c r="ARG734" i="157"/>
  <c r="APQ734" i="157"/>
  <c r="AOA734" i="157"/>
  <c r="AMK734" i="157"/>
  <c r="AKU734" i="157"/>
  <c r="AJE734" i="157"/>
  <c r="AHO734" i="157"/>
  <c r="AFY734" i="157"/>
  <c r="AEI734" i="157"/>
  <c r="ACS734" i="157"/>
  <c r="ABC734" i="157"/>
  <c r="ZM734" i="157"/>
  <c r="XW734" i="157"/>
  <c r="WG734" i="157"/>
  <c r="UQ734" i="157"/>
  <c r="TA734" i="157"/>
  <c r="RK734" i="157"/>
  <c r="PU734" i="157"/>
  <c r="OE734" i="157"/>
  <c r="MO734" i="157"/>
  <c r="KY734" i="157"/>
  <c r="JI734" i="157"/>
  <c r="HS734" i="157"/>
  <c r="GC734" i="157"/>
  <c r="EM734" i="157"/>
  <c r="CB734" i="157"/>
  <c r="AL734" i="157"/>
  <c r="AVH734" i="157"/>
  <c r="ATR734" i="157"/>
  <c r="ASB734" i="157"/>
  <c r="AQL734" i="157"/>
  <c r="AOV734" i="157"/>
  <c r="ANF734" i="157"/>
  <c r="ALP734" i="157"/>
  <c r="AJZ734" i="157"/>
  <c r="AIJ734" i="157"/>
  <c r="AGT734" i="157"/>
  <c r="AFD734" i="157"/>
  <c r="ADN734" i="157"/>
  <c r="ABX734" i="157"/>
  <c r="AAH734" i="157"/>
  <c r="YR734" i="157"/>
  <c r="XB734" i="157"/>
  <c r="VL734" i="157"/>
  <c r="TV734" i="157"/>
  <c r="SF734" i="157"/>
  <c r="QP734" i="157"/>
  <c r="OZ734" i="157"/>
  <c r="NJ734" i="157"/>
  <c r="LT734" i="157"/>
  <c r="KD734" i="157"/>
  <c r="IN734" i="157"/>
  <c r="GX734" i="157"/>
  <c r="FH734" i="157"/>
  <c r="CW734" i="157"/>
  <c r="BG734" i="157"/>
  <c r="Q734" i="157"/>
  <c r="AQK726" i="157"/>
  <c r="AJY726" i="157"/>
  <c r="ADM726" i="157"/>
  <c r="XA726" i="157"/>
  <c r="QO726" i="157"/>
  <c r="KC726" i="157"/>
  <c r="CV726" i="157"/>
  <c r="ATQ726" i="157"/>
  <c r="ANE726" i="157"/>
  <c r="AGS726" i="157"/>
  <c r="AAG726" i="157"/>
  <c r="TU726" i="157"/>
  <c r="NI726" i="157"/>
  <c r="GW726" i="157"/>
  <c r="P726" i="157"/>
  <c r="AUL726" i="157"/>
  <c r="ARF726" i="157"/>
  <c r="ANZ726" i="157"/>
  <c r="AKT726" i="157"/>
  <c r="AHN726" i="157"/>
  <c r="AEH726" i="157"/>
  <c r="ABB726" i="157"/>
  <c r="XV726" i="157"/>
  <c r="UP726" i="157"/>
  <c r="RJ726" i="157"/>
  <c r="OD726" i="157"/>
  <c r="KX726" i="157"/>
  <c r="HR726" i="157"/>
  <c r="EL726" i="157"/>
  <c r="AK726" i="157"/>
  <c r="BF726" i="157"/>
  <c r="IM726" i="157"/>
  <c r="OY726" i="157"/>
  <c r="VK726" i="157"/>
  <c r="ABW726" i="157"/>
  <c r="AII726" i="157"/>
  <c r="AOU726" i="157"/>
  <c r="AVG726" i="157"/>
  <c r="ASV726" i="157"/>
  <c r="APP726" i="157"/>
  <c r="AMJ726" i="157"/>
  <c r="AJD726" i="157"/>
  <c r="AFX726" i="157"/>
  <c r="ACR726" i="157"/>
  <c r="ZL726" i="157"/>
  <c r="WF726" i="157"/>
  <c r="SZ726" i="157"/>
  <c r="PT726" i="157"/>
  <c r="MN726" i="157"/>
  <c r="JH726" i="157"/>
  <c r="GB726" i="157"/>
  <c r="CA726" i="157"/>
  <c r="FG726" i="157"/>
  <c r="LS726" i="157"/>
  <c r="SE726" i="157"/>
  <c r="YQ726" i="157"/>
  <c r="AFC726" i="157"/>
  <c r="ALO726" i="157"/>
  <c r="ASA726" i="157"/>
  <c r="AVG723" i="157"/>
  <c r="ATQ723" i="157"/>
  <c r="ASA723" i="157"/>
  <c r="AQK723" i="157"/>
  <c r="AOU723" i="157"/>
  <c r="ANE723" i="157"/>
  <c r="ALO723" i="157"/>
  <c r="AJY723" i="157"/>
  <c r="VK723" i="157"/>
  <c r="TU723" i="157"/>
  <c r="SE723" i="157"/>
  <c r="QO723" i="157"/>
  <c r="OY723" i="157"/>
  <c r="NI723" i="157"/>
  <c r="LS723" i="157"/>
  <c r="KC723" i="157"/>
  <c r="IM723" i="157"/>
  <c r="GW723" i="157"/>
  <c r="AHN723" i="157"/>
  <c r="AFX723" i="157"/>
  <c r="AEH723" i="157"/>
  <c r="ACR723" i="157"/>
  <c r="ABB723" i="157"/>
  <c r="ZL723" i="157"/>
  <c r="XV723" i="157"/>
  <c r="WF723" i="157"/>
  <c r="FG723" i="157"/>
  <c r="CV723" i="157"/>
  <c r="BF723" i="157"/>
  <c r="P723" i="157"/>
  <c r="AUL723" i="157"/>
  <c r="ASV723" i="157"/>
  <c r="ARF723" i="157"/>
  <c r="APP723" i="157"/>
  <c r="ANZ723" i="157"/>
  <c r="AMJ723" i="157"/>
  <c r="AKT723" i="157"/>
  <c r="AJD723" i="157"/>
  <c r="UP723" i="157"/>
  <c r="SZ723" i="157"/>
  <c r="RJ723" i="157"/>
  <c r="PT723" i="157"/>
  <c r="OD723" i="157"/>
  <c r="MN723" i="157"/>
  <c r="KX723" i="157"/>
  <c r="JH723" i="157"/>
  <c r="HR723" i="157"/>
  <c r="AII723" i="157"/>
  <c r="AGS723" i="157"/>
  <c r="AFC723" i="157"/>
  <c r="ADM723" i="157"/>
  <c r="ABW723" i="157"/>
  <c r="AAG723" i="157"/>
  <c r="YQ723" i="157"/>
  <c r="XA723" i="157"/>
  <c r="GB723" i="157"/>
  <c r="EL723" i="157"/>
  <c r="CA723" i="157"/>
  <c r="AK723" i="157"/>
  <c r="AUL732" i="157"/>
  <c r="ANZ732" i="157"/>
  <c r="AHN732" i="157"/>
  <c r="ABB732" i="157"/>
  <c r="UP732" i="157"/>
  <c r="OD732" i="157"/>
  <c r="ARF732" i="157"/>
  <c r="AKT732" i="157"/>
  <c r="AEH732" i="157"/>
  <c r="XV732" i="157"/>
  <c r="RJ732" i="157"/>
  <c r="KX732" i="157"/>
  <c r="HR732" i="157"/>
  <c r="AK732" i="157"/>
  <c r="EL732" i="157"/>
  <c r="ATQ732" i="157"/>
  <c r="AQK732" i="157"/>
  <c r="ANE732" i="157"/>
  <c r="AJY732" i="157"/>
  <c r="AGS732" i="157"/>
  <c r="ADM732" i="157"/>
  <c r="AAG732" i="157"/>
  <c r="XA732" i="157"/>
  <c r="TU732" i="157"/>
  <c r="QO732" i="157"/>
  <c r="NI732" i="157"/>
  <c r="KC732" i="157"/>
  <c r="GW732" i="157"/>
  <c r="CV732" i="157"/>
  <c r="P732" i="157"/>
  <c r="GB732" i="157"/>
  <c r="MN732" i="157"/>
  <c r="SZ732" i="157"/>
  <c r="ZL732" i="157"/>
  <c r="AFX732" i="157"/>
  <c r="AMJ732" i="157"/>
  <c r="ASV732" i="157"/>
  <c r="AVG732" i="157"/>
  <c r="ASA732" i="157"/>
  <c r="AOU732" i="157"/>
  <c r="ALO732" i="157"/>
  <c r="AII732" i="157"/>
  <c r="AFC732" i="157"/>
  <c r="ABW732" i="157"/>
  <c r="YQ732" i="157"/>
  <c r="VK732" i="157"/>
  <c r="SE732" i="157"/>
  <c r="OY732" i="157"/>
  <c r="LS732" i="157"/>
  <c r="IM732" i="157"/>
  <c r="FG732" i="157"/>
  <c r="BF732" i="157"/>
  <c r="CA732" i="157"/>
  <c r="JH732" i="157"/>
  <c r="PT732" i="157"/>
  <c r="WF732" i="157"/>
  <c r="ACR732" i="157"/>
  <c r="AJD732" i="157"/>
  <c r="APP732" i="157"/>
  <c r="AUL729" i="157"/>
  <c r="ASV729" i="157"/>
  <c r="ARF729" i="157"/>
  <c r="APP729" i="157"/>
  <c r="ANZ729" i="157"/>
  <c r="AMJ729" i="157"/>
  <c r="AKT729" i="157"/>
  <c r="AJD729" i="157"/>
  <c r="AHN729" i="157"/>
  <c r="AFX729" i="157"/>
  <c r="AEH729" i="157"/>
  <c r="ACR729" i="157"/>
  <c r="ABB729" i="157"/>
  <c r="ZL729" i="157"/>
  <c r="XV729" i="157"/>
  <c r="WF729" i="157"/>
  <c r="UP729" i="157"/>
  <c r="SZ729" i="157"/>
  <c r="RJ729" i="157"/>
  <c r="PT729" i="157"/>
  <c r="OD729" i="157"/>
  <c r="MN729" i="157"/>
  <c r="KX729" i="157"/>
  <c r="JH729" i="157"/>
  <c r="HR729" i="157"/>
  <c r="GB729" i="157"/>
  <c r="EL729" i="157"/>
  <c r="CA729" i="157"/>
  <c r="AK729" i="157"/>
  <c r="AVG729" i="157"/>
  <c r="ATQ729" i="157"/>
  <c r="ASA729" i="157"/>
  <c r="AQK729" i="157"/>
  <c r="AOU729" i="157"/>
  <c r="ANE729" i="157"/>
  <c r="ALO729" i="157"/>
  <c r="AJY729" i="157"/>
  <c r="AII729" i="157"/>
  <c r="AGS729" i="157"/>
  <c r="AFC729" i="157"/>
  <c r="ADM729" i="157"/>
  <c r="ABW729" i="157"/>
  <c r="AAG729" i="157"/>
  <c r="YQ729" i="157"/>
  <c r="XA729" i="157"/>
  <c r="VK729" i="157"/>
  <c r="TU729" i="157"/>
  <c r="SE729" i="157"/>
  <c r="QO729" i="157"/>
  <c r="OY729" i="157"/>
  <c r="NI729" i="157"/>
  <c r="LS729" i="157"/>
  <c r="KC729" i="157"/>
  <c r="IM729" i="157"/>
  <c r="GW729" i="157"/>
  <c r="FG729" i="157"/>
  <c r="CV729" i="157"/>
  <c r="BF729" i="157"/>
  <c r="P729" i="157"/>
  <c r="AUM727" i="157"/>
  <c r="ATR727" i="157"/>
  <c r="AQL727" i="157"/>
  <c r="ANF727" i="157"/>
  <c r="AJZ727" i="157"/>
  <c r="AGT727" i="157"/>
  <c r="ADN727" i="157"/>
  <c r="AAH727" i="157"/>
  <c r="XB727" i="157"/>
  <c r="TV727" i="157"/>
  <c r="QP727" i="157"/>
  <c r="NJ727" i="157"/>
  <c r="KD727" i="157"/>
  <c r="GX727" i="157"/>
  <c r="CW727" i="157"/>
  <c r="Q727" i="157"/>
  <c r="AVH727" i="157"/>
  <c r="ASB727" i="157"/>
  <c r="AOV727" i="157"/>
  <c r="ALP727" i="157"/>
  <c r="AIJ727" i="157"/>
  <c r="AFD727" i="157"/>
  <c r="ABX727" i="157"/>
  <c r="YR727" i="157"/>
  <c r="VL727" i="157"/>
  <c r="SF727" i="157"/>
  <c r="OZ727" i="157"/>
  <c r="LT727" i="157"/>
  <c r="IN727" i="157"/>
  <c r="FH727" i="157"/>
  <c r="BG727" i="157"/>
  <c r="CB727" i="157"/>
  <c r="GC727" i="157"/>
  <c r="JI727" i="157"/>
  <c r="MO727" i="157"/>
  <c r="PU727" i="157"/>
  <c r="TA727" i="157"/>
  <c r="WG727" i="157"/>
  <c r="ZM727" i="157"/>
  <c r="ACS727" i="157"/>
  <c r="AFY727" i="157"/>
  <c r="AJE727" i="157"/>
  <c r="AMK727" i="157"/>
  <c r="APQ727" i="157"/>
  <c r="ASW727" i="157"/>
  <c r="AL727" i="157"/>
  <c r="EM727" i="157"/>
  <c r="HS727" i="157"/>
  <c r="KY727" i="157"/>
  <c r="OE727" i="157"/>
  <c r="RK727" i="157"/>
  <c r="UQ727" i="157"/>
  <c r="XW727" i="157"/>
  <c r="ABC727" i="157"/>
  <c r="AEI727" i="157"/>
  <c r="AHO727" i="157"/>
  <c r="AKU727" i="157"/>
  <c r="AOA727" i="157"/>
  <c r="ARG727" i="157"/>
  <c r="ASB731" i="157"/>
  <c r="ALP731" i="157"/>
  <c r="AFD731" i="157"/>
  <c r="YR731" i="157"/>
  <c r="SF731" i="157"/>
  <c r="LT731" i="157"/>
  <c r="FH731" i="157"/>
  <c r="AVH731" i="157"/>
  <c r="AOV731" i="157"/>
  <c r="AIJ731" i="157"/>
  <c r="ABX731" i="157"/>
  <c r="VL731" i="157"/>
  <c r="OZ731" i="157"/>
  <c r="IN731" i="157"/>
  <c r="BG731" i="157"/>
  <c r="ASW731" i="157"/>
  <c r="APQ731" i="157"/>
  <c r="AMK731" i="157"/>
  <c r="AJE731" i="157"/>
  <c r="AFY731" i="157"/>
  <c r="ACS731" i="157"/>
  <c r="ZM731" i="157"/>
  <c r="WG731" i="157"/>
  <c r="TA731" i="157"/>
  <c r="PU731" i="157"/>
  <c r="MO731" i="157"/>
  <c r="JI731" i="157"/>
  <c r="GC731" i="157"/>
  <c r="CB731" i="157"/>
  <c r="CW731" i="157"/>
  <c r="KD731" i="157"/>
  <c r="QP731" i="157"/>
  <c r="XB731" i="157"/>
  <c r="ADN731" i="157"/>
  <c r="AJZ731" i="157"/>
  <c r="AQL731" i="157"/>
  <c r="AUM731" i="157"/>
  <c r="ARG731" i="157"/>
  <c r="AOA731" i="157"/>
  <c r="AKU731" i="157"/>
  <c r="AHO731" i="157"/>
  <c r="AEI731" i="157"/>
  <c r="ABC731" i="157"/>
  <c r="XW731" i="157"/>
  <c r="UQ731" i="157"/>
  <c r="RK731" i="157"/>
  <c r="OE731" i="157"/>
  <c r="KY731" i="157"/>
  <c r="HS731" i="157"/>
  <c r="EM731" i="157"/>
  <c r="AL731" i="157"/>
  <c r="Q731" i="157"/>
  <c r="GX731" i="157"/>
  <c r="NJ731" i="157"/>
  <c r="TV731" i="157"/>
  <c r="AAH731" i="157"/>
  <c r="AGT731" i="157"/>
  <c r="ANF731" i="157"/>
  <c r="ATR731" i="157"/>
  <c r="AVF734" i="157"/>
  <c r="ATP734" i="157"/>
  <c r="ARZ734" i="157"/>
  <c r="AQJ734" i="157"/>
  <c r="AOT734" i="157"/>
  <c r="AND734" i="157"/>
  <c r="ALN734" i="157"/>
  <c r="AJX734" i="157"/>
  <c r="AIH734" i="157"/>
  <c r="AGR734" i="157"/>
  <c r="AFB734" i="157"/>
  <c r="ADL734" i="157"/>
  <c r="ABV734" i="157"/>
  <c r="AAF734" i="157"/>
  <c r="YP734" i="157"/>
  <c r="WZ734" i="157"/>
  <c r="VJ734" i="157"/>
  <c r="TT734" i="157"/>
  <c r="SD734" i="157"/>
  <c r="QN734" i="157"/>
  <c r="OX734" i="157"/>
  <c r="NH734" i="157"/>
  <c r="LR734" i="157"/>
  <c r="KB734" i="157"/>
  <c r="IL734" i="157"/>
  <c r="GV734" i="157"/>
  <c r="FF734" i="157"/>
  <c r="CU734" i="157"/>
  <c r="BE734" i="157"/>
  <c r="O734" i="157"/>
  <c r="AUK734" i="157"/>
  <c r="ASU734" i="157"/>
  <c r="ARE734" i="157"/>
  <c r="APO734" i="157"/>
  <c r="ANY734" i="157"/>
  <c r="AMI734" i="157"/>
  <c r="AKS734" i="157"/>
  <c r="AJC734" i="157"/>
  <c r="AHM734" i="157"/>
  <c r="AFW734" i="157"/>
  <c r="AEG734" i="157"/>
  <c r="ACQ734" i="157"/>
  <c r="ABA734" i="157"/>
  <c r="ZK734" i="157"/>
  <c r="XU734" i="157"/>
  <c r="WE734" i="157"/>
  <c r="UO734" i="157"/>
  <c r="SY734" i="157"/>
  <c r="RI734" i="157"/>
  <c r="PS734" i="157"/>
  <c r="OC734" i="157"/>
  <c r="MM734" i="157"/>
  <c r="KW734" i="157"/>
  <c r="JG734" i="157"/>
  <c r="HQ734" i="157"/>
  <c r="GA734" i="157"/>
  <c r="EK734" i="157"/>
  <c r="BZ734" i="157"/>
  <c r="AJ734" i="157"/>
  <c r="AVF722" i="157"/>
  <c r="ATP722" i="157"/>
  <c r="ARZ722" i="157"/>
  <c r="AQJ722" i="157"/>
  <c r="AOT722" i="157"/>
  <c r="AND722" i="157"/>
  <c r="ALN722" i="157"/>
  <c r="AJX722" i="157"/>
  <c r="VJ722" i="157"/>
  <c r="TT722" i="157"/>
  <c r="SD722" i="157"/>
  <c r="QN722" i="157"/>
  <c r="OX722" i="157"/>
  <c r="AUK722" i="157"/>
  <c r="ASU722" i="157"/>
  <c r="ARE722" i="157"/>
  <c r="APO722" i="157"/>
  <c r="ANY722" i="157"/>
  <c r="AMI722" i="157"/>
  <c r="AKS722" i="157"/>
  <c r="AJC722" i="157"/>
  <c r="UO722" i="157"/>
  <c r="SY722" i="157"/>
  <c r="RI722" i="157"/>
  <c r="PS722" i="157"/>
  <c r="NH722" i="157"/>
  <c r="LR722" i="157"/>
  <c r="KB722" i="157"/>
  <c r="IL722" i="157"/>
  <c r="GV722" i="157"/>
  <c r="AHM722" i="157"/>
  <c r="AFW722" i="157"/>
  <c r="AEG722" i="157"/>
  <c r="ACQ722" i="157"/>
  <c r="ABA722" i="157"/>
  <c r="ZK722" i="157"/>
  <c r="XU722" i="157"/>
  <c r="WE722" i="157"/>
  <c r="FF722" i="157"/>
  <c r="CU722" i="157"/>
  <c r="BE722" i="157"/>
  <c r="O722" i="157"/>
  <c r="OC722" i="157"/>
  <c r="MM722" i="157"/>
  <c r="KW722" i="157"/>
  <c r="JG722" i="157"/>
  <c r="HQ722" i="157"/>
  <c r="AIH722" i="157"/>
  <c r="AGR722" i="157"/>
  <c r="AFB722" i="157"/>
  <c r="ADL722" i="157"/>
  <c r="ABV722" i="157"/>
  <c r="AAF722" i="157"/>
  <c r="YP722" i="157"/>
  <c r="WZ722" i="157"/>
  <c r="GA722" i="157"/>
  <c r="EK722" i="157"/>
  <c r="BZ722" i="157"/>
  <c r="AJ722" i="157"/>
  <c r="AVG727" i="157"/>
  <c r="ATQ727" i="157"/>
  <c r="ASA727" i="157"/>
  <c r="AQK727" i="157"/>
  <c r="AOU727" i="157"/>
  <c r="ANE727" i="157"/>
  <c r="ALO727" i="157"/>
  <c r="AJY727" i="157"/>
  <c r="AII727" i="157"/>
  <c r="AGS727" i="157"/>
  <c r="AFC727" i="157"/>
  <c r="ADM727" i="157"/>
  <c r="ABW727" i="157"/>
  <c r="AAG727" i="157"/>
  <c r="YQ727" i="157"/>
  <c r="XA727" i="157"/>
  <c r="VK727" i="157"/>
  <c r="TU727" i="157"/>
  <c r="SE727" i="157"/>
  <c r="QO727" i="157"/>
  <c r="OY727" i="157"/>
  <c r="NI727" i="157"/>
  <c r="LS727" i="157"/>
  <c r="KC727" i="157"/>
  <c r="IM727" i="157"/>
  <c r="GW727" i="157"/>
  <c r="FG727" i="157"/>
  <c r="CV727" i="157"/>
  <c r="BF727" i="157"/>
  <c r="P727" i="157"/>
  <c r="AUL727" i="157"/>
  <c r="ASV727" i="157"/>
  <c r="ARF727" i="157"/>
  <c r="APP727" i="157"/>
  <c r="ANZ727" i="157"/>
  <c r="AMJ727" i="157"/>
  <c r="AKT727" i="157"/>
  <c r="AJD727" i="157"/>
  <c r="AHN727" i="157"/>
  <c r="AFX727" i="157"/>
  <c r="AEH727" i="157"/>
  <c r="ACR727" i="157"/>
  <c r="ABB727" i="157"/>
  <c r="ZL727" i="157"/>
  <c r="XV727" i="157"/>
  <c r="WF727" i="157"/>
  <c r="UP727" i="157"/>
  <c r="SZ727" i="157"/>
  <c r="RJ727" i="157"/>
  <c r="PT727" i="157"/>
  <c r="OD727" i="157"/>
  <c r="MN727" i="157"/>
  <c r="KX727" i="157"/>
  <c r="JH727" i="157"/>
  <c r="HR727" i="157"/>
  <c r="GB727" i="157"/>
  <c r="EL727" i="157"/>
  <c r="CA727" i="157"/>
  <c r="AK727" i="157"/>
  <c r="AVG724" i="157"/>
  <c r="ASV724" i="157"/>
  <c r="APP724" i="157"/>
  <c r="AMJ724" i="157"/>
  <c r="AJD724" i="157"/>
  <c r="AFX724" i="157"/>
  <c r="ACR724" i="157"/>
  <c r="ZL724" i="157"/>
  <c r="WF724" i="157"/>
  <c r="SZ724" i="157"/>
  <c r="PT724" i="157"/>
  <c r="MN724" i="157"/>
  <c r="JH724" i="157"/>
  <c r="GB724" i="157"/>
  <c r="CA724" i="157"/>
  <c r="AUL724" i="157"/>
  <c r="ARF724" i="157"/>
  <c r="ANZ724" i="157"/>
  <c r="AKT724" i="157"/>
  <c r="AHN724" i="157"/>
  <c r="AEH724" i="157"/>
  <c r="ABB724" i="157"/>
  <c r="XV724" i="157"/>
  <c r="UP724" i="157"/>
  <c r="RJ724" i="157"/>
  <c r="OD724" i="157"/>
  <c r="KX724" i="157"/>
  <c r="HR724" i="157"/>
  <c r="EL724" i="157"/>
  <c r="AK724" i="157"/>
  <c r="BF724" i="157"/>
  <c r="FG724" i="157"/>
  <c r="IM724" i="157"/>
  <c r="LS724" i="157"/>
  <c r="OY724" i="157"/>
  <c r="SE724" i="157"/>
  <c r="VK724" i="157"/>
  <c r="YQ724" i="157"/>
  <c r="ABW724" i="157"/>
  <c r="AFC724" i="157"/>
  <c r="AII724" i="157"/>
  <c r="ALO724" i="157"/>
  <c r="AOU724" i="157"/>
  <c r="ASA724" i="157"/>
  <c r="P724" i="157"/>
  <c r="CV724" i="157"/>
  <c r="GW724" i="157"/>
  <c r="KC724" i="157"/>
  <c r="NI724" i="157"/>
  <c r="QO724" i="157"/>
  <c r="TU724" i="157"/>
  <c r="XA724" i="157"/>
  <c r="AAG724" i="157"/>
  <c r="ADM724" i="157"/>
  <c r="AGS724" i="157"/>
  <c r="AJY724" i="157"/>
  <c r="ANE724" i="157"/>
  <c r="AQK724" i="157"/>
  <c r="ATQ724" i="157"/>
  <c r="AUM730" i="157"/>
  <c r="ASW730" i="157"/>
  <c r="ARG730" i="157"/>
  <c r="APQ730" i="157"/>
  <c r="AOA730" i="157"/>
  <c r="AMK730" i="157"/>
  <c r="AKU730" i="157"/>
  <c r="AJE730" i="157"/>
  <c r="AHO730" i="157"/>
  <c r="AFY730" i="157"/>
  <c r="AEI730" i="157"/>
  <c r="ACS730" i="157"/>
  <c r="ABC730" i="157"/>
  <c r="ZM730" i="157"/>
  <c r="XW730" i="157"/>
  <c r="WG730" i="157"/>
  <c r="UQ730" i="157"/>
  <c r="TA730" i="157"/>
  <c r="RK730" i="157"/>
  <c r="PU730" i="157"/>
  <c r="OE730" i="157"/>
  <c r="MO730" i="157"/>
  <c r="KY730" i="157"/>
  <c r="JI730" i="157"/>
  <c r="HS730" i="157"/>
  <c r="GC730" i="157"/>
  <c r="EM730" i="157"/>
  <c r="CB730" i="157"/>
  <c r="AL730" i="157"/>
  <c r="AVH730" i="157"/>
  <c r="ATR730" i="157"/>
  <c r="ASB730" i="157"/>
  <c r="AQL730" i="157"/>
  <c r="AOV730" i="157"/>
  <c r="ANF730" i="157"/>
  <c r="ALP730" i="157"/>
  <c r="AJZ730" i="157"/>
  <c r="AIJ730" i="157"/>
  <c r="AGT730" i="157"/>
  <c r="AFD730" i="157"/>
  <c r="ADN730" i="157"/>
  <c r="ABX730" i="157"/>
  <c r="AAH730" i="157"/>
  <c r="YR730" i="157"/>
  <c r="XB730" i="157"/>
  <c r="VL730" i="157"/>
  <c r="TV730" i="157"/>
  <c r="SF730" i="157"/>
  <c r="QP730" i="157"/>
  <c r="OZ730" i="157"/>
  <c r="NJ730" i="157"/>
  <c r="LT730" i="157"/>
  <c r="KD730" i="157"/>
  <c r="IN730" i="157"/>
  <c r="GX730" i="157"/>
  <c r="FH730" i="157"/>
  <c r="CW730" i="157"/>
  <c r="BG730" i="157"/>
  <c r="Q730" i="157"/>
  <c r="AVH732" i="157"/>
  <c r="ATR732" i="157"/>
  <c r="ASB732" i="157"/>
  <c r="AQL732" i="157"/>
  <c r="AOV732" i="157"/>
  <c r="ANF732" i="157"/>
  <c r="ALP732" i="157"/>
  <c r="AJZ732" i="157"/>
  <c r="AIJ732" i="157"/>
  <c r="AGT732" i="157"/>
  <c r="AFD732" i="157"/>
  <c r="ADN732" i="157"/>
  <c r="ABX732" i="157"/>
  <c r="AAH732" i="157"/>
  <c r="YR732" i="157"/>
  <c r="XB732" i="157"/>
  <c r="VL732" i="157"/>
  <c r="TV732" i="157"/>
  <c r="SF732" i="157"/>
  <c r="QP732" i="157"/>
  <c r="OZ732" i="157"/>
  <c r="NJ732" i="157"/>
  <c r="LT732" i="157"/>
  <c r="KD732" i="157"/>
  <c r="IN732" i="157"/>
  <c r="GX732" i="157"/>
  <c r="FH732" i="157"/>
  <c r="CW732" i="157"/>
  <c r="BG732" i="157"/>
  <c r="Q732" i="157"/>
  <c r="AUM732" i="157"/>
  <c r="ASW732" i="157"/>
  <c r="ARG732" i="157"/>
  <c r="APQ732" i="157"/>
  <c r="AOA732" i="157"/>
  <c r="AMK732" i="157"/>
  <c r="AKU732" i="157"/>
  <c r="AJE732" i="157"/>
  <c r="AHO732" i="157"/>
  <c r="AFY732" i="157"/>
  <c r="AEI732" i="157"/>
  <c r="ACS732" i="157"/>
  <c r="ABC732" i="157"/>
  <c r="ZM732" i="157"/>
  <c r="XW732" i="157"/>
  <c r="WG732" i="157"/>
  <c r="UQ732" i="157"/>
  <c r="TA732" i="157"/>
  <c r="RK732" i="157"/>
  <c r="PU732" i="157"/>
  <c r="OE732" i="157"/>
  <c r="MO732" i="157"/>
  <c r="KY732" i="157"/>
  <c r="JI732" i="157"/>
  <c r="HS732" i="157"/>
  <c r="GC732" i="157"/>
  <c r="EM732" i="157"/>
  <c r="CB732" i="157"/>
  <c r="AL732" i="157"/>
  <c r="AHM723" i="157"/>
  <c r="AFW723" i="157"/>
  <c r="AEG723" i="157"/>
  <c r="ACQ723" i="157"/>
  <c r="ABA723" i="157"/>
  <c r="ZK723" i="157"/>
  <c r="XU723" i="157"/>
  <c r="WE723" i="157"/>
  <c r="FF723" i="157"/>
  <c r="CU723" i="157"/>
  <c r="BE723" i="157"/>
  <c r="O723" i="157"/>
  <c r="AUK723" i="157"/>
  <c r="ASU723" i="157"/>
  <c r="ARE723" i="157"/>
  <c r="APO723" i="157"/>
  <c r="ANY723" i="157"/>
  <c r="AMI723" i="157"/>
  <c r="AKS723" i="157"/>
  <c r="AJC723" i="157"/>
  <c r="UO723" i="157"/>
  <c r="SY723" i="157"/>
  <c r="RI723" i="157"/>
  <c r="PS723" i="157"/>
  <c r="OC723" i="157"/>
  <c r="MM723" i="157"/>
  <c r="KW723" i="157"/>
  <c r="JG723" i="157"/>
  <c r="HQ723" i="157"/>
  <c r="AIH723" i="157"/>
  <c r="AGR723" i="157"/>
  <c r="AFB723" i="157"/>
  <c r="ADL723" i="157"/>
  <c r="ABV723" i="157"/>
  <c r="AAF723" i="157"/>
  <c r="YP723" i="157"/>
  <c r="WZ723" i="157"/>
  <c r="GA723" i="157"/>
  <c r="EK723" i="157"/>
  <c r="BZ723" i="157"/>
  <c r="AJ723" i="157"/>
  <c r="AVF723" i="157"/>
  <c r="ATP723" i="157"/>
  <c r="ARZ723" i="157"/>
  <c r="AQJ723" i="157"/>
  <c r="AOT723" i="157"/>
  <c r="AND723" i="157"/>
  <c r="ALN723" i="157"/>
  <c r="AJX723" i="157"/>
  <c r="VJ723" i="157"/>
  <c r="TT723" i="157"/>
  <c r="SD723" i="157"/>
  <c r="QN723" i="157"/>
  <c r="OX723" i="157"/>
  <c r="NH723" i="157"/>
  <c r="LR723" i="157"/>
  <c r="KB723" i="157"/>
  <c r="IL723" i="157"/>
  <c r="GV723" i="157"/>
  <c r="ATP728" i="157"/>
  <c r="AQJ728" i="157"/>
  <c r="AND728" i="157"/>
  <c r="AJX728" i="157"/>
  <c r="AGR728" i="157"/>
  <c r="AFB728" i="157"/>
  <c r="ADL728" i="157"/>
  <c r="ABV728" i="157"/>
  <c r="AAF728" i="157"/>
  <c r="YP728" i="157"/>
  <c r="WZ728" i="157"/>
  <c r="VJ728" i="157"/>
  <c r="TT728" i="157"/>
  <c r="SD728" i="157"/>
  <c r="QN728" i="157"/>
  <c r="OX728" i="157"/>
  <c r="NH728" i="157"/>
  <c r="LR728" i="157"/>
  <c r="KB728" i="157"/>
  <c r="IL728" i="157"/>
  <c r="GV728" i="157"/>
  <c r="ASU728" i="157"/>
  <c r="APO728" i="157"/>
  <c r="AMI728" i="157"/>
  <c r="AJC728" i="157"/>
  <c r="GA728" i="157"/>
  <c r="EK728" i="157"/>
  <c r="BZ728" i="157"/>
  <c r="AJ728" i="157"/>
  <c r="AVF728" i="157"/>
  <c r="ARZ728" i="157"/>
  <c r="AOT728" i="157"/>
  <c r="ALN728" i="157"/>
  <c r="AIH728" i="157"/>
  <c r="AFW728" i="157"/>
  <c r="AEG728" i="157"/>
  <c r="ACQ728" i="157"/>
  <c r="ABA728" i="157"/>
  <c r="ZK728" i="157"/>
  <c r="XU728" i="157"/>
  <c r="WE728" i="157"/>
  <c r="UO728" i="157"/>
  <c r="SY728" i="157"/>
  <c r="RI728" i="157"/>
  <c r="PS728" i="157"/>
  <c r="OC728" i="157"/>
  <c r="MM728" i="157"/>
  <c r="KW728" i="157"/>
  <c r="JG728" i="157"/>
  <c r="HQ728" i="157"/>
  <c r="AUK728" i="157"/>
  <c r="ARE728" i="157"/>
  <c r="ANY728" i="157"/>
  <c r="AKS728" i="157"/>
  <c r="AHM728" i="157"/>
  <c r="FF728" i="157"/>
  <c r="CU728" i="157"/>
  <c r="BE728" i="157"/>
  <c r="O728" i="157"/>
  <c r="AWR738" i="157"/>
  <c r="AWP738" i="157"/>
  <c r="AME721" i="157"/>
  <c r="AFS721" i="157"/>
  <c r="AQF721" i="157"/>
  <c r="RE721" i="157"/>
  <c r="ARA721" i="157"/>
  <c r="XQ721" i="157"/>
  <c r="VF721" i="157"/>
  <c r="MG721" i="157"/>
  <c r="AMC721" i="157"/>
  <c r="AFQ721" i="157"/>
  <c r="QH721" i="157"/>
  <c r="RC721" i="157"/>
  <c r="AQY721" i="157"/>
  <c r="AQY759" i="157" s="1"/>
  <c r="AQY760" i="157" s="1"/>
  <c r="XO721" i="157"/>
  <c r="IF721" i="157"/>
  <c r="AUZ721" i="157"/>
  <c r="ABP721" i="157"/>
  <c r="ACL721" i="157"/>
  <c r="NC721" i="157"/>
  <c r="AMY721" i="157"/>
  <c r="DK721" i="157"/>
  <c r="AGM721" i="157"/>
  <c r="RD721" i="157"/>
  <c r="AQZ721" i="157"/>
  <c r="AAV721" i="157"/>
  <c r="LM721" i="157"/>
  <c r="ALI721" i="157"/>
  <c r="BU721" i="157"/>
  <c r="AEW721" i="157"/>
  <c r="PN721" i="157"/>
  <c r="APJ721" i="157"/>
  <c r="AVW721" i="157"/>
  <c r="ACM721" i="157"/>
  <c r="DL721" i="157"/>
  <c r="NY721" i="157"/>
  <c r="ANU721" i="157"/>
  <c r="FB721" i="157"/>
  <c r="AHI721" i="157"/>
  <c r="JA721" i="157"/>
  <c r="VY721" i="157"/>
  <c r="AVU721" i="157"/>
  <c r="ACK721" i="157"/>
  <c r="AMX721" i="157"/>
  <c r="NW721" i="157"/>
  <c r="ANS721" i="157"/>
  <c r="EZ721" i="157"/>
  <c r="AHG721" i="157"/>
  <c r="RX721" i="157"/>
  <c r="YJ721" i="157"/>
  <c r="ZF721" i="157"/>
  <c r="JW721" i="157"/>
  <c r="AJS721" i="157"/>
  <c r="WU721" i="157"/>
  <c r="HL721" i="157"/>
  <c r="UJ721" i="157"/>
  <c r="AUF721" i="157"/>
  <c r="AUF759" i="157" s="1"/>
  <c r="AUF760" i="157" s="1"/>
  <c r="XP721" i="157"/>
  <c r="IG721" i="157"/>
  <c r="VE721" i="157"/>
  <c r="AVA721" i="157"/>
  <c r="ABQ721" i="157"/>
  <c r="MH721" i="157"/>
  <c r="AMD721" i="157"/>
  <c r="SU721" i="157"/>
  <c r="ZG721" i="157"/>
  <c r="JX721" i="157"/>
  <c r="AJT721" i="157"/>
  <c r="AKO721" i="157"/>
  <c r="BA721" i="157"/>
  <c r="AEC721" i="157"/>
  <c r="AID721" i="157"/>
  <c r="SS721" i="157"/>
  <c r="ASO721" i="157"/>
  <c r="ZE721" i="157"/>
  <c r="KQ721" i="157"/>
  <c r="AKM721" i="157"/>
  <c r="AY721" i="157"/>
  <c r="AEA721" i="157"/>
  <c r="OR721" i="157"/>
  <c r="AIB721" i="157"/>
  <c r="GQ721" i="157"/>
  <c r="AIX721" i="157"/>
  <c r="TO721" i="157"/>
  <c r="ATK721" i="157"/>
  <c r="KR721" i="157"/>
  <c r="AKN721" i="157"/>
  <c r="FA721" i="157"/>
  <c r="RY721" i="157"/>
  <c r="ARU721" i="157"/>
  <c r="YK721" i="157"/>
  <c r="JB721" i="157"/>
  <c r="VZ721" i="157"/>
  <c r="AVV721" i="157"/>
  <c r="PO721" i="157"/>
  <c r="APK721" i="157"/>
  <c r="GR721" i="157"/>
  <c r="TP721" i="157"/>
  <c r="ATL721" i="157"/>
  <c r="UK721" i="157"/>
  <c r="AUG721" i="157"/>
  <c r="AAW721" i="157"/>
  <c r="ALJ721" i="157"/>
  <c r="BV721" i="157"/>
  <c r="PM721" i="157"/>
  <c r="API721" i="157"/>
  <c r="HK721" i="157"/>
  <c r="UI721" i="157"/>
  <c r="AUE721" i="157"/>
  <c r="AAU721" i="157"/>
  <c r="ALH721" i="157"/>
  <c r="CP721" i="157"/>
  <c r="AFR721" i="157"/>
  <c r="QI721" i="157"/>
  <c r="AQE721" i="157"/>
  <c r="NX721" i="157"/>
  <c r="ANT721" i="157"/>
  <c r="AZ721" i="157"/>
  <c r="OS721" i="157"/>
  <c r="AOO721" i="157"/>
  <c r="FV721" i="157"/>
  <c r="AIC721" i="157"/>
  <c r="ST721" i="157"/>
  <c r="ASP721" i="157"/>
  <c r="AF721" i="157"/>
  <c r="AD721" i="157"/>
  <c r="AE721" i="157"/>
  <c r="AWQ738" i="157"/>
  <c r="MI721" i="157"/>
  <c r="CQ721" i="157"/>
  <c r="QJ721" i="157"/>
  <c r="ADH721" i="157"/>
  <c r="IH721" i="157"/>
  <c r="AVB721" i="157"/>
  <c r="ABR721" i="157"/>
  <c r="ADF721" i="157"/>
  <c r="VD721" i="157"/>
  <c r="JC721" i="157"/>
  <c r="WA721" i="157"/>
  <c r="ND721" i="157"/>
  <c r="AMZ721" i="157"/>
  <c r="AGN721" i="157"/>
  <c r="RZ721" i="157"/>
  <c r="ARV721" i="157"/>
  <c r="YL721" i="157"/>
  <c r="DJ721" i="157"/>
  <c r="AGL721" i="157"/>
  <c r="ART721" i="157"/>
  <c r="ASQ721" i="157"/>
  <c r="WV721" i="157"/>
  <c r="KS721" i="157"/>
  <c r="OT721" i="157"/>
  <c r="AOP721" i="157"/>
  <c r="FW721" i="157"/>
  <c r="AAA721" i="157"/>
  <c r="AHH721" i="157"/>
  <c r="AIY721" i="157"/>
  <c r="AAB721" i="157"/>
  <c r="HM721" i="157"/>
  <c r="LN721" i="157"/>
  <c r="AEX721" i="157"/>
  <c r="GP721" i="157"/>
  <c r="AIW721" i="157"/>
  <c r="TN721" i="157"/>
  <c r="ATJ721" i="157"/>
  <c r="ZZ721" i="157"/>
  <c r="LL721" i="157"/>
  <c r="BT721" i="157"/>
  <c r="ADG721" i="157"/>
  <c r="AEB721" i="157"/>
  <c r="AWC734" i="157" l="1"/>
  <c r="DP721" i="157"/>
  <c r="DP757" i="157" s="1"/>
  <c r="DV758" i="157" s="1"/>
  <c r="DV735" i="157" s="1"/>
  <c r="EB735" i="157" s="1"/>
  <c r="AWB733" i="157"/>
  <c r="AWB725" i="157"/>
  <c r="AWA728" i="157"/>
  <c r="AWB729" i="157"/>
  <c r="ADH759" i="157"/>
  <c r="ADH760" i="157" s="1"/>
  <c r="AWC732" i="157"/>
  <c r="AWC730" i="157"/>
  <c r="AWA722" i="157"/>
  <c r="AWC731" i="157"/>
  <c r="AWB723" i="157"/>
  <c r="AWB726" i="157"/>
  <c r="AWC722" i="157"/>
  <c r="AWA733" i="157"/>
  <c r="AWA724" i="157"/>
  <c r="AWA729" i="157"/>
  <c r="AWB728" i="157"/>
  <c r="AWB722" i="157"/>
  <c r="AWC726" i="157"/>
  <c r="AWA732" i="157"/>
  <c r="AWA727" i="157"/>
  <c r="AWB730" i="157"/>
  <c r="AWC724" i="157"/>
  <c r="AWA723" i="157"/>
  <c r="AWB724" i="157"/>
  <c r="AWB727" i="157"/>
  <c r="AWA734" i="157"/>
  <c r="AWC727" i="157"/>
  <c r="AWB732" i="157"/>
  <c r="AWA730" i="157"/>
  <c r="AWA725" i="157"/>
  <c r="AWA731" i="157"/>
  <c r="AWB734" i="157"/>
  <c r="AWC729" i="157"/>
  <c r="AWA726" i="157"/>
  <c r="AWB731" i="157"/>
  <c r="AWC723" i="157"/>
  <c r="AWC725" i="157"/>
  <c r="AWC733" i="157"/>
  <c r="AWC728" i="157"/>
  <c r="ACK759" i="157"/>
  <c r="ACK760" i="157" s="1"/>
  <c r="EG759" i="157"/>
  <c r="EG760" i="157" s="1"/>
  <c r="EE759" i="157"/>
  <c r="EE760" i="157" s="1"/>
  <c r="AQZ759" i="157"/>
  <c r="AQZ760" i="157" s="1"/>
  <c r="AAW759" i="157"/>
  <c r="AAW760" i="157" s="1"/>
  <c r="XP759" i="157"/>
  <c r="XP760" i="157" s="1"/>
  <c r="EF759" i="157"/>
  <c r="EF760" i="157" s="1"/>
  <c r="DR721" i="157"/>
  <c r="DR757" i="157" s="1"/>
  <c r="DX758" i="157" s="1"/>
  <c r="DV722" i="157"/>
  <c r="EB722" i="157" s="1"/>
  <c r="DV724" i="157"/>
  <c r="EB724" i="157" s="1"/>
  <c r="DQ721" i="157"/>
  <c r="DQ757" i="157" s="1"/>
  <c r="DW758" i="157" s="1"/>
  <c r="DV733" i="157"/>
  <c r="EB733" i="157" s="1"/>
  <c r="DV729" i="157"/>
  <c r="EB729" i="157" s="1"/>
  <c r="DV730" i="157"/>
  <c r="EB730" i="157" s="1"/>
  <c r="DV731" i="157"/>
  <c r="EB731" i="157" s="1"/>
  <c r="AEV759" i="157"/>
  <c r="AEV760" i="157" s="1"/>
  <c r="JA759" i="157"/>
  <c r="JA760" i="157" s="1"/>
  <c r="NY759" i="157"/>
  <c r="NY760" i="157" s="1"/>
  <c r="UK759" i="157"/>
  <c r="UK760" i="157" s="1"/>
  <c r="AMD759" i="157"/>
  <c r="AMD760" i="157" s="1"/>
  <c r="AMC759" i="157"/>
  <c r="AMC760" i="157" s="1"/>
  <c r="AQE759" i="157"/>
  <c r="AQE760" i="157" s="1"/>
  <c r="HK759" i="157"/>
  <c r="HK760" i="157" s="1"/>
  <c r="JX759" i="157"/>
  <c r="JX760" i="157" s="1"/>
  <c r="WV759" i="157"/>
  <c r="WV760" i="157" s="1"/>
  <c r="AD759" i="157"/>
  <c r="AD760" i="157" s="1"/>
  <c r="AUE759" i="157"/>
  <c r="AUE760" i="157" s="1"/>
  <c r="AVA759" i="157"/>
  <c r="AVA760" i="157" s="1"/>
  <c r="IG759" i="157"/>
  <c r="IG760" i="157" s="1"/>
  <c r="ACL759" i="157"/>
  <c r="ACL760" i="157" s="1"/>
  <c r="JV759" i="157"/>
  <c r="JV760" i="157" s="1"/>
  <c r="AEX759" i="157"/>
  <c r="AEX760" i="157" s="1"/>
  <c r="ALJ759" i="157"/>
  <c r="ALJ760" i="157" s="1"/>
  <c r="ATL759" i="157"/>
  <c r="ATL760" i="157" s="1"/>
  <c r="ZG759" i="157"/>
  <c r="ZG760" i="157" s="1"/>
  <c r="VE759" i="157"/>
  <c r="VE760" i="157" s="1"/>
  <c r="APJ759" i="157"/>
  <c r="APJ760" i="157" s="1"/>
  <c r="AEW759" i="157"/>
  <c r="AEW760" i="157" s="1"/>
  <c r="RD759" i="157"/>
  <c r="RD760" i="157" s="1"/>
  <c r="VF759" i="157"/>
  <c r="VF760" i="157" s="1"/>
  <c r="FU759" i="157"/>
  <c r="FU760" i="157" s="1"/>
  <c r="AJR759" i="157"/>
  <c r="AJR760" i="157" s="1"/>
  <c r="SU759" i="157"/>
  <c r="SU760" i="157" s="1"/>
  <c r="MH759" i="157"/>
  <c r="MH760" i="157" s="1"/>
  <c r="ARV759" i="157"/>
  <c r="ARV760" i="157" s="1"/>
  <c r="ANU759" i="157"/>
  <c r="ANU760" i="157" s="1"/>
  <c r="AWQ737" i="157"/>
  <c r="AWP737" i="157"/>
  <c r="AWR737" i="157"/>
  <c r="GP759" i="157"/>
  <c r="GP760" i="157" s="1"/>
  <c r="AJS759" i="157"/>
  <c r="AJS760" i="157" s="1"/>
  <c r="WA759" i="157"/>
  <c r="WA760" i="157" s="1"/>
  <c r="CO759" i="157"/>
  <c r="CO760" i="157" s="1"/>
  <c r="AZ759" i="157"/>
  <c r="AZ760" i="157" s="1"/>
  <c r="JB759" i="157"/>
  <c r="JB760" i="157" s="1"/>
  <c r="GQ759" i="157"/>
  <c r="GQ760" i="157" s="1"/>
  <c r="AON759" i="157"/>
  <c r="AON760" i="157" s="1"/>
  <c r="NB759" i="157"/>
  <c r="NB760" i="157" s="1"/>
  <c r="ALI759" i="157"/>
  <c r="ALI760" i="157" s="1"/>
  <c r="WT759" i="157"/>
  <c r="WT760" i="157" s="1"/>
  <c r="ND759" i="157"/>
  <c r="ND760" i="157" s="1"/>
  <c r="VZ759" i="157"/>
  <c r="VZ760" i="157" s="1"/>
  <c r="ARU759" i="157"/>
  <c r="ARU760" i="157" s="1"/>
  <c r="KR759" i="157"/>
  <c r="KR760" i="157" s="1"/>
  <c r="AQD759" i="157"/>
  <c r="AQD760" i="157" s="1"/>
  <c r="BU759" i="157"/>
  <c r="BU760" i="157" s="1"/>
  <c r="QJ759" i="157"/>
  <c r="QJ760" i="157" s="1"/>
  <c r="AME759" i="157"/>
  <c r="AME760" i="157" s="1"/>
  <c r="AVW759" i="157"/>
  <c r="AVW760" i="157" s="1"/>
  <c r="NC759" i="157"/>
  <c r="NC760" i="157" s="1"/>
  <c r="ST759" i="157"/>
  <c r="ST760" i="157" s="1"/>
  <c r="OS759" i="157"/>
  <c r="OS760" i="157" s="1"/>
  <c r="OR759" i="157"/>
  <c r="OR760" i="157" s="1"/>
  <c r="AKM759" i="157"/>
  <c r="AKM760" i="157" s="1"/>
  <c r="ASO759" i="157"/>
  <c r="ASO760" i="157" s="1"/>
  <c r="YJ759" i="157"/>
  <c r="YJ760" i="157" s="1"/>
  <c r="AHG759" i="157"/>
  <c r="AHG760" i="157" s="1"/>
  <c r="ANS759" i="157"/>
  <c r="ANS760" i="157" s="1"/>
  <c r="AGL759" i="157"/>
  <c r="AGL760" i="157" s="1"/>
  <c r="AMX759" i="157"/>
  <c r="AMX760" i="157" s="1"/>
  <c r="ACM759" i="157"/>
  <c r="ACM760" i="157" s="1"/>
  <c r="AAV759" i="157"/>
  <c r="AAV760" i="157" s="1"/>
  <c r="VD759" i="157"/>
  <c r="VD760" i="157" s="1"/>
  <c r="XO759" i="157"/>
  <c r="XO760" i="157" s="1"/>
  <c r="AF759" i="157"/>
  <c r="AF760" i="157" s="1"/>
  <c r="AIC759" i="157"/>
  <c r="AIC760" i="157" s="1"/>
  <c r="AEB759" i="157"/>
  <c r="AEB760" i="157" s="1"/>
  <c r="ANT759" i="157"/>
  <c r="ANT760" i="157" s="1"/>
  <c r="ALH759" i="157"/>
  <c r="ALH760" i="157" s="1"/>
  <c r="AAU759" i="157"/>
  <c r="AAU760" i="157" s="1"/>
  <c r="UI759" i="157"/>
  <c r="UI760" i="157" s="1"/>
  <c r="ZZ759" i="157"/>
  <c r="ZZ760" i="157" s="1"/>
  <c r="AUG759" i="157"/>
  <c r="AUG760" i="157" s="1"/>
  <c r="AAB759" i="157"/>
  <c r="AAB760" i="157" s="1"/>
  <c r="APK759" i="157"/>
  <c r="APK760" i="157" s="1"/>
  <c r="AHH759" i="157"/>
  <c r="AHH760" i="157" s="1"/>
  <c r="ZE759" i="157"/>
  <c r="ZE760" i="157" s="1"/>
  <c r="AOP759" i="157"/>
  <c r="AOP760" i="157" s="1"/>
  <c r="AEC759" i="157"/>
  <c r="AEC760" i="157" s="1"/>
  <c r="EZ759" i="157"/>
  <c r="EZ760" i="157" s="1"/>
  <c r="NW759" i="157"/>
  <c r="NW760" i="157" s="1"/>
  <c r="DJ759" i="157"/>
  <c r="DJ760" i="157" s="1"/>
  <c r="RZ759" i="157"/>
  <c r="RZ760" i="157" s="1"/>
  <c r="FB759" i="157"/>
  <c r="FB760" i="157" s="1"/>
  <c r="PN759" i="157"/>
  <c r="PN760" i="157" s="1"/>
  <c r="AFQ759" i="157"/>
  <c r="AFQ760" i="157" s="1"/>
  <c r="AVB759" i="157"/>
  <c r="AVB760" i="157" s="1"/>
  <c r="AQF759" i="157"/>
  <c r="AQF760" i="157" s="1"/>
  <c r="CQ759" i="157"/>
  <c r="CQ760" i="157" s="1"/>
  <c r="MI759" i="157"/>
  <c r="MI760" i="157" s="1"/>
  <c r="AE759" i="157"/>
  <c r="AE760" i="157" s="1"/>
  <c r="ASP759" i="157"/>
  <c r="ASP760" i="157" s="1"/>
  <c r="FV759" i="157"/>
  <c r="FV760" i="157" s="1"/>
  <c r="YK759" i="157"/>
  <c r="YK760" i="157" s="1"/>
  <c r="RY759" i="157"/>
  <c r="RY760" i="157" s="1"/>
  <c r="ATK759" i="157"/>
  <c r="ATK760" i="157" s="1"/>
  <c r="KQ759" i="157"/>
  <c r="KQ760" i="157" s="1"/>
  <c r="SS759" i="157"/>
  <c r="SS760" i="157" s="1"/>
  <c r="AJT759" i="157"/>
  <c r="AJT760" i="157" s="1"/>
  <c r="WU759" i="157"/>
  <c r="WU760" i="157" s="1"/>
  <c r="RX759" i="157"/>
  <c r="RX760" i="157" s="1"/>
  <c r="DL759" i="157"/>
  <c r="DL760" i="157" s="1"/>
  <c r="ABP759" i="157"/>
  <c r="ABP760" i="157" s="1"/>
  <c r="RC759" i="157"/>
  <c r="RC760" i="157" s="1"/>
  <c r="QH759" i="157"/>
  <c r="QH760" i="157" s="1"/>
  <c r="ARA759" i="157"/>
  <c r="ARA760" i="157" s="1"/>
  <c r="RE759" i="157"/>
  <c r="RE760" i="157" s="1"/>
  <c r="AFS759" i="157"/>
  <c r="AFS760" i="157" s="1"/>
  <c r="O721" i="157"/>
  <c r="O757" i="157" s="1"/>
  <c r="U758" i="157" s="1"/>
  <c r="P721" i="157"/>
  <c r="P757" i="157" s="1"/>
  <c r="V758" i="157" s="1"/>
  <c r="AAA759" i="157"/>
  <c r="AAA760" i="157" s="1"/>
  <c r="KS759" i="157"/>
  <c r="KS760" i="157" s="1"/>
  <c r="IH759" i="157"/>
  <c r="IH760" i="157" s="1"/>
  <c r="AWQ721" i="157"/>
  <c r="AWP721" i="157"/>
  <c r="AOO759" i="157"/>
  <c r="AOO760" i="157" s="1"/>
  <c r="NX759" i="157"/>
  <c r="NX760" i="157" s="1"/>
  <c r="QI759" i="157"/>
  <c r="QI760" i="157" s="1"/>
  <c r="AFR759" i="157"/>
  <c r="AFR760" i="157" s="1"/>
  <c r="TN759" i="157"/>
  <c r="TN760" i="157" s="1"/>
  <c r="PM759" i="157"/>
  <c r="PM760" i="157" s="1"/>
  <c r="BV759" i="157"/>
  <c r="BV760" i="157" s="1"/>
  <c r="LN759" i="157"/>
  <c r="LN760" i="157" s="1"/>
  <c r="HM759" i="157"/>
  <c r="HM760" i="157" s="1"/>
  <c r="TP759" i="157"/>
  <c r="TP760" i="157" s="1"/>
  <c r="GR759" i="157"/>
  <c r="GR760" i="157" s="1"/>
  <c r="AVV759" i="157"/>
  <c r="AVV760" i="157" s="1"/>
  <c r="FA759" i="157"/>
  <c r="FA760" i="157" s="1"/>
  <c r="AKN759" i="157"/>
  <c r="AKN760" i="157" s="1"/>
  <c r="TO759" i="157"/>
  <c r="TO760" i="157" s="1"/>
  <c r="AIB759" i="157"/>
  <c r="AIB760" i="157" s="1"/>
  <c r="AEA759" i="157"/>
  <c r="AEA760" i="157" s="1"/>
  <c r="AY759" i="157"/>
  <c r="AY760" i="157" s="1"/>
  <c r="AID759" i="157"/>
  <c r="AID760" i="157" s="1"/>
  <c r="FW759" i="157"/>
  <c r="FW760" i="157" s="1"/>
  <c r="BA759" i="157"/>
  <c r="BA760" i="157" s="1"/>
  <c r="AKO759" i="157"/>
  <c r="AKO760" i="157" s="1"/>
  <c r="UJ759" i="157"/>
  <c r="UJ760" i="157" s="1"/>
  <c r="HL759" i="157"/>
  <c r="HL760" i="157" s="1"/>
  <c r="JW759" i="157"/>
  <c r="JW760" i="157" s="1"/>
  <c r="ZF759" i="157"/>
  <c r="ZF760" i="157" s="1"/>
  <c r="ART759" i="157"/>
  <c r="ART760" i="157" s="1"/>
  <c r="AVU759" i="157"/>
  <c r="AVU760" i="157" s="1"/>
  <c r="AGN759" i="157"/>
  <c r="AGN760" i="157" s="1"/>
  <c r="AGM759" i="157"/>
  <c r="AGM760" i="157" s="1"/>
  <c r="DK759" i="157"/>
  <c r="DK760" i="157" s="1"/>
  <c r="AMY759" i="157"/>
  <c r="AMY760" i="157" s="1"/>
  <c r="AUZ759" i="157"/>
  <c r="AUZ760" i="157" s="1"/>
  <c r="ADF759" i="157"/>
  <c r="ADF760" i="157" s="1"/>
  <c r="MG759" i="157"/>
  <c r="MG760" i="157" s="1"/>
  <c r="ABR759" i="157"/>
  <c r="ABR760" i="157" s="1"/>
  <c r="XQ759" i="157"/>
  <c r="XQ760" i="157" s="1"/>
  <c r="BZ721" i="157"/>
  <c r="BZ757" i="157" s="1"/>
  <c r="CF758" i="157" s="1"/>
  <c r="GA721" i="157"/>
  <c r="GA757" i="157" s="1"/>
  <c r="GG758" i="157" s="1"/>
  <c r="YP721" i="157"/>
  <c r="YP757" i="157" s="1"/>
  <c r="YV758" i="157" s="1"/>
  <c r="ABV721" i="157"/>
  <c r="ABV757" i="157" s="1"/>
  <c r="ACB758" i="157" s="1"/>
  <c r="AFB721" i="157"/>
  <c r="AFB757" i="157" s="1"/>
  <c r="AFH758" i="157" s="1"/>
  <c r="AIH721" i="157"/>
  <c r="AIH757" i="157" s="1"/>
  <c r="AIN758" i="157" s="1"/>
  <c r="JG721" i="157"/>
  <c r="JG757" i="157" s="1"/>
  <c r="JM758" i="157" s="1"/>
  <c r="MM721" i="157"/>
  <c r="MM757" i="157" s="1"/>
  <c r="MS758" i="157" s="1"/>
  <c r="CU721" i="157"/>
  <c r="CU757" i="157" s="1"/>
  <c r="DA758" i="157" s="1"/>
  <c r="WE721" i="157"/>
  <c r="WE757" i="157" s="1"/>
  <c r="WK758" i="157" s="1"/>
  <c r="ZK721" i="157"/>
  <c r="ZK757" i="157" s="1"/>
  <c r="ZQ758" i="157" s="1"/>
  <c r="ACQ721" i="157"/>
  <c r="ACQ757" i="157" s="1"/>
  <c r="ACW758" i="157" s="1"/>
  <c r="AFW721" i="157"/>
  <c r="AFW757" i="157" s="1"/>
  <c r="AGC758" i="157" s="1"/>
  <c r="GV721" i="157"/>
  <c r="GV757" i="157" s="1"/>
  <c r="HB758" i="157" s="1"/>
  <c r="KB721" i="157"/>
  <c r="KB757" i="157" s="1"/>
  <c r="KH758" i="157" s="1"/>
  <c r="NH721" i="157"/>
  <c r="NH757" i="157" s="1"/>
  <c r="NN758" i="157" s="1"/>
  <c r="RI721" i="157"/>
  <c r="RI757" i="157" s="1"/>
  <c r="RO758" i="157" s="1"/>
  <c r="UO721" i="157"/>
  <c r="UO757" i="157" s="1"/>
  <c r="UU758" i="157" s="1"/>
  <c r="AKS721" i="157"/>
  <c r="AKS757" i="157" s="1"/>
  <c r="AKY758" i="157" s="1"/>
  <c r="ANY721" i="157"/>
  <c r="ANY757" i="157" s="1"/>
  <c r="AOE758" i="157" s="1"/>
  <c r="ARE721" i="157"/>
  <c r="ARE757" i="157" s="1"/>
  <c r="ARK758" i="157" s="1"/>
  <c r="AUK721" i="157"/>
  <c r="AUK757" i="157" s="1"/>
  <c r="AUQ758" i="157" s="1"/>
  <c r="QN721" i="157"/>
  <c r="QN757" i="157" s="1"/>
  <c r="QT758" i="157" s="1"/>
  <c r="TT721" i="157"/>
  <c r="TT757" i="157" s="1"/>
  <c r="TZ758" i="157" s="1"/>
  <c r="AJX721" i="157"/>
  <c r="AJX757" i="157" s="1"/>
  <c r="AKD758" i="157" s="1"/>
  <c r="AND721" i="157"/>
  <c r="AND757" i="157" s="1"/>
  <c r="ANJ758" i="157" s="1"/>
  <c r="AQJ721" i="157"/>
  <c r="AQJ757" i="157" s="1"/>
  <c r="AQP758" i="157" s="1"/>
  <c r="ATP721" i="157"/>
  <c r="ATP757" i="157" s="1"/>
  <c r="ATV758" i="157" s="1"/>
  <c r="CV721" i="157"/>
  <c r="CV757" i="157" s="1"/>
  <c r="DB758" i="157" s="1"/>
  <c r="ZL721" i="157"/>
  <c r="ZL757" i="157" s="1"/>
  <c r="ZR758" i="157" s="1"/>
  <c r="AFX721" i="157"/>
  <c r="AFX757" i="157" s="1"/>
  <c r="AGD758" i="157" s="1"/>
  <c r="BG721" i="157"/>
  <c r="BG757" i="157" s="1"/>
  <c r="BM758" i="157" s="1"/>
  <c r="FH721" i="157"/>
  <c r="FH757" i="157" s="1"/>
  <c r="FN758" i="157" s="1"/>
  <c r="XW721" i="157"/>
  <c r="XW757" i="157" s="1"/>
  <c r="YC758" i="157" s="1"/>
  <c r="ABC721" i="157"/>
  <c r="ABC757" i="157" s="1"/>
  <c r="ABI758" i="157" s="1"/>
  <c r="AEI721" i="157"/>
  <c r="AEI757" i="157" s="1"/>
  <c r="AEO758" i="157" s="1"/>
  <c r="AHO721" i="157"/>
  <c r="AHO757" i="157" s="1"/>
  <c r="AHU758" i="157" s="1"/>
  <c r="IN721" i="157"/>
  <c r="IN757" i="157" s="1"/>
  <c r="IT758" i="157" s="1"/>
  <c r="LT721" i="157"/>
  <c r="LT757" i="157" s="1"/>
  <c r="LZ758" i="157" s="1"/>
  <c r="OZ721" i="157"/>
  <c r="OZ757" i="157" s="1"/>
  <c r="PF758" i="157" s="1"/>
  <c r="SF721" i="157"/>
  <c r="SF757" i="157" s="1"/>
  <c r="SL758" i="157" s="1"/>
  <c r="VL721" i="157"/>
  <c r="VL757" i="157" s="1"/>
  <c r="VR758" i="157" s="1"/>
  <c r="ALP721" i="157"/>
  <c r="ALP757" i="157" s="1"/>
  <c r="ALV758" i="157" s="1"/>
  <c r="AOV721" i="157"/>
  <c r="AOV757" i="157" s="1"/>
  <c r="APB758" i="157" s="1"/>
  <c r="ASB721" i="157"/>
  <c r="ASB757" i="157" s="1"/>
  <c r="ASH758" i="157" s="1"/>
  <c r="AVH721" i="157"/>
  <c r="AVH757" i="157" s="1"/>
  <c r="AVN758" i="157" s="1"/>
  <c r="CB721" i="157"/>
  <c r="CB757" i="157" s="1"/>
  <c r="CH758" i="157" s="1"/>
  <c r="GC721" i="157"/>
  <c r="GC757" i="157" s="1"/>
  <c r="GI758" i="157" s="1"/>
  <c r="YR721" i="157"/>
  <c r="YR757" i="157" s="1"/>
  <c r="YX758" i="157" s="1"/>
  <c r="ABX721" i="157"/>
  <c r="ABX757" i="157" s="1"/>
  <c r="ACD758" i="157" s="1"/>
  <c r="AFD721" i="157"/>
  <c r="AFD757" i="157" s="1"/>
  <c r="AFJ758" i="157" s="1"/>
  <c r="AIJ721" i="157"/>
  <c r="AIJ757" i="157" s="1"/>
  <c r="AIP758" i="157" s="1"/>
  <c r="JI721" i="157"/>
  <c r="JI757" i="157" s="1"/>
  <c r="JO758" i="157" s="1"/>
  <c r="MO721" i="157"/>
  <c r="MO757" i="157" s="1"/>
  <c r="MU758" i="157" s="1"/>
  <c r="PU721" i="157"/>
  <c r="PU757" i="157" s="1"/>
  <c r="QA758" i="157" s="1"/>
  <c r="TA721" i="157"/>
  <c r="TA757" i="157" s="1"/>
  <c r="TG758" i="157" s="1"/>
  <c r="AJE721" i="157"/>
  <c r="AJE757" i="157" s="1"/>
  <c r="AJK758" i="157" s="1"/>
  <c r="AMK721" i="157"/>
  <c r="AMK757" i="157" s="1"/>
  <c r="AMQ758" i="157" s="1"/>
  <c r="APQ721" i="157"/>
  <c r="APQ757" i="157" s="1"/>
  <c r="APW758" i="157" s="1"/>
  <c r="ASW721" i="157"/>
  <c r="ASW757" i="157" s="1"/>
  <c r="ATC758" i="157" s="1"/>
  <c r="ACR721" i="157"/>
  <c r="ACR757" i="157" s="1"/>
  <c r="ACX758" i="157" s="1"/>
  <c r="WF721" i="157"/>
  <c r="WF757" i="157" s="1"/>
  <c r="WL758" i="157" s="1"/>
  <c r="APP721" i="157"/>
  <c r="APP757" i="157" s="1"/>
  <c r="APV758" i="157" s="1"/>
  <c r="AJD721" i="157"/>
  <c r="AJD757" i="157" s="1"/>
  <c r="AJJ758" i="157" s="1"/>
  <c r="PT721" i="157"/>
  <c r="PT757" i="157" s="1"/>
  <c r="PZ758" i="157" s="1"/>
  <c r="JH721" i="157"/>
  <c r="JH757" i="157" s="1"/>
  <c r="JN758" i="157" s="1"/>
  <c r="ABB721" i="157"/>
  <c r="ABB757" i="157" s="1"/>
  <c r="ABH758" i="157" s="1"/>
  <c r="FG721" i="157"/>
  <c r="FG757" i="157" s="1"/>
  <c r="FM758" i="157" s="1"/>
  <c r="AUL721" i="157"/>
  <c r="AUL757" i="157" s="1"/>
  <c r="AUR758" i="157" s="1"/>
  <c r="ANZ721" i="157"/>
  <c r="ANZ757" i="157" s="1"/>
  <c r="AOF758" i="157" s="1"/>
  <c r="UP721" i="157"/>
  <c r="UP757" i="157" s="1"/>
  <c r="UV758" i="157" s="1"/>
  <c r="OD721" i="157"/>
  <c r="OD757" i="157" s="1"/>
  <c r="OJ758" i="157" s="1"/>
  <c r="HR721" i="157"/>
  <c r="HR757" i="157" s="1"/>
  <c r="HX758" i="157" s="1"/>
  <c r="CA721" i="157"/>
  <c r="CA757" i="157" s="1"/>
  <c r="CG758" i="157" s="1"/>
  <c r="YQ721" i="157"/>
  <c r="YQ757" i="157" s="1"/>
  <c r="YW758" i="157" s="1"/>
  <c r="AFC721" i="157"/>
  <c r="AFC757" i="157" s="1"/>
  <c r="AFI758" i="157" s="1"/>
  <c r="GW721" i="157"/>
  <c r="GW757" i="157" s="1"/>
  <c r="HC758" i="157" s="1"/>
  <c r="NI721" i="157"/>
  <c r="NI757" i="157" s="1"/>
  <c r="NO758" i="157" s="1"/>
  <c r="TU721" i="157"/>
  <c r="TU757" i="157" s="1"/>
  <c r="UA758" i="157" s="1"/>
  <c r="ANE721" i="157"/>
  <c r="ANE757" i="157" s="1"/>
  <c r="ANK758" i="157" s="1"/>
  <c r="ATQ721" i="157"/>
  <c r="ATQ757" i="157" s="1"/>
  <c r="ATW758" i="157" s="1"/>
  <c r="EL721" i="157"/>
  <c r="EL757" i="157" s="1"/>
  <c r="ER758" i="157" s="1"/>
  <c r="AAG721" i="157"/>
  <c r="AAG757" i="157" s="1"/>
  <c r="AAM758" i="157" s="1"/>
  <c r="AGS721" i="157"/>
  <c r="AGS757" i="157" s="1"/>
  <c r="AGY758" i="157" s="1"/>
  <c r="Q721" i="157"/>
  <c r="Q757" i="157" s="1"/>
  <c r="W758" i="157" s="1"/>
  <c r="AWR721" i="157"/>
  <c r="ADG759" i="157"/>
  <c r="ADG760" i="157" s="1"/>
  <c r="CP759" i="157"/>
  <c r="CP760" i="157" s="1"/>
  <c r="BT759" i="157"/>
  <c r="BT760" i="157" s="1"/>
  <c r="LL759" i="157"/>
  <c r="LL760" i="157" s="1"/>
  <c r="ATJ759" i="157"/>
  <c r="ATJ760" i="157" s="1"/>
  <c r="AIW759" i="157"/>
  <c r="AIW760" i="157" s="1"/>
  <c r="API759" i="157"/>
  <c r="API760" i="157" s="1"/>
  <c r="AIY759" i="157"/>
  <c r="AIY760" i="157" s="1"/>
  <c r="PO759" i="157"/>
  <c r="PO760" i="157" s="1"/>
  <c r="AIX759" i="157"/>
  <c r="AIX760" i="157" s="1"/>
  <c r="OT759" i="157"/>
  <c r="OT760" i="157" s="1"/>
  <c r="ASQ759" i="157"/>
  <c r="ASQ760" i="157" s="1"/>
  <c r="ABQ759" i="157"/>
  <c r="ABQ760" i="157" s="1"/>
  <c r="VY759" i="157"/>
  <c r="VY760" i="157" s="1"/>
  <c r="YL759" i="157"/>
  <c r="YL760" i="157" s="1"/>
  <c r="AHI759" i="157"/>
  <c r="AHI760" i="157" s="1"/>
  <c r="AMZ759" i="157"/>
  <c r="AMZ760" i="157" s="1"/>
  <c r="JC759" i="157"/>
  <c r="JC760" i="157" s="1"/>
  <c r="LM759" i="157"/>
  <c r="LM760" i="157" s="1"/>
  <c r="IF759" i="157"/>
  <c r="IF760" i="157" s="1"/>
  <c r="AJ721" i="157"/>
  <c r="AJ757" i="157" s="1"/>
  <c r="AP758" i="157" s="1"/>
  <c r="EK721" i="157"/>
  <c r="EK757" i="157" s="1"/>
  <c r="EQ758" i="157" s="1"/>
  <c r="WZ721" i="157"/>
  <c r="WZ757" i="157" s="1"/>
  <c r="XF758" i="157" s="1"/>
  <c r="AAF721" i="157"/>
  <c r="AAF757" i="157" s="1"/>
  <c r="AAL758" i="157" s="1"/>
  <c r="ADL721" i="157"/>
  <c r="ADL757" i="157" s="1"/>
  <c r="ADR758" i="157" s="1"/>
  <c r="AGR721" i="157"/>
  <c r="AGR757" i="157" s="1"/>
  <c r="AGX758" i="157" s="1"/>
  <c r="HQ721" i="157"/>
  <c r="HQ757" i="157" s="1"/>
  <c r="HW758" i="157" s="1"/>
  <c r="KW721" i="157"/>
  <c r="KW757" i="157" s="1"/>
  <c r="LC758" i="157" s="1"/>
  <c r="OC721" i="157"/>
  <c r="OC757" i="157" s="1"/>
  <c r="OI758" i="157" s="1"/>
  <c r="BE721" i="157"/>
  <c r="BE757" i="157" s="1"/>
  <c r="BK758" i="157" s="1"/>
  <c r="FF721" i="157"/>
  <c r="FF757" i="157" s="1"/>
  <c r="FL758" i="157" s="1"/>
  <c r="XU721" i="157"/>
  <c r="XU757" i="157" s="1"/>
  <c r="YA758" i="157" s="1"/>
  <c r="ABA721" i="157"/>
  <c r="ABA757" i="157" s="1"/>
  <c r="ABG758" i="157" s="1"/>
  <c r="AEG721" i="157"/>
  <c r="AEG757" i="157" s="1"/>
  <c r="AEM758" i="157" s="1"/>
  <c r="AHM721" i="157"/>
  <c r="AHM757" i="157" s="1"/>
  <c r="AHS758" i="157" s="1"/>
  <c r="IL721" i="157"/>
  <c r="IL757" i="157" s="1"/>
  <c r="IR758" i="157" s="1"/>
  <c r="LR721" i="157"/>
  <c r="LR757" i="157" s="1"/>
  <c r="LX758" i="157" s="1"/>
  <c r="PS721" i="157"/>
  <c r="PS757" i="157" s="1"/>
  <c r="PY758" i="157" s="1"/>
  <c r="SY721" i="157"/>
  <c r="SY757" i="157" s="1"/>
  <c r="TE758" i="157" s="1"/>
  <c r="AJC721" i="157"/>
  <c r="AJC757" i="157" s="1"/>
  <c r="AJI758" i="157" s="1"/>
  <c r="AMI721" i="157"/>
  <c r="AMI757" i="157" s="1"/>
  <c r="AMO758" i="157" s="1"/>
  <c r="APO721" i="157"/>
  <c r="APO757" i="157" s="1"/>
  <c r="APU758" i="157" s="1"/>
  <c r="ASU721" i="157"/>
  <c r="ASU757" i="157" s="1"/>
  <c r="ATA758" i="157" s="1"/>
  <c r="OX721" i="157"/>
  <c r="OX757" i="157" s="1"/>
  <c r="PD758" i="157" s="1"/>
  <c r="SD721" i="157"/>
  <c r="SD757" i="157" s="1"/>
  <c r="SJ758" i="157" s="1"/>
  <c r="VJ721" i="157"/>
  <c r="VJ757" i="157" s="1"/>
  <c r="VP758" i="157" s="1"/>
  <c r="ALN721" i="157"/>
  <c r="ALN757" i="157" s="1"/>
  <c r="ALT758" i="157" s="1"/>
  <c r="AOT721" i="157"/>
  <c r="AOT757" i="157" s="1"/>
  <c r="AOZ758" i="157" s="1"/>
  <c r="ARZ721" i="157"/>
  <c r="ARZ757" i="157" s="1"/>
  <c r="ASF758" i="157" s="1"/>
  <c r="AVF721" i="157"/>
  <c r="AVF757" i="157" s="1"/>
  <c r="AVL758" i="157" s="1"/>
  <c r="LS721" i="157"/>
  <c r="LS757" i="157" s="1"/>
  <c r="LY758" i="157" s="1"/>
  <c r="SE721" i="157"/>
  <c r="SE757" i="157" s="1"/>
  <c r="SK758" i="157" s="1"/>
  <c r="ALO721" i="157"/>
  <c r="ALO757" i="157" s="1"/>
  <c r="ALU758" i="157" s="1"/>
  <c r="ASA721" i="157"/>
  <c r="ASA757" i="157" s="1"/>
  <c r="ASG758" i="157" s="1"/>
  <c r="CW721" i="157"/>
  <c r="CW757" i="157" s="1"/>
  <c r="DC758" i="157" s="1"/>
  <c r="WG721" i="157"/>
  <c r="WG757" i="157" s="1"/>
  <c r="WM758" i="157" s="1"/>
  <c r="ZM721" i="157"/>
  <c r="ZM757" i="157" s="1"/>
  <c r="ZS758" i="157" s="1"/>
  <c r="ACS721" i="157"/>
  <c r="ACS757" i="157" s="1"/>
  <c r="ACY758" i="157" s="1"/>
  <c r="AFY721" i="157"/>
  <c r="AFY757" i="157" s="1"/>
  <c r="AGE758" i="157" s="1"/>
  <c r="GX721" i="157"/>
  <c r="GX757" i="157" s="1"/>
  <c r="HD758" i="157" s="1"/>
  <c r="KD721" i="157"/>
  <c r="KD757" i="157" s="1"/>
  <c r="KJ758" i="157" s="1"/>
  <c r="NJ721" i="157"/>
  <c r="NJ757" i="157" s="1"/>
  <c r="NP758" i="157" s="1"/>
  <c r="QP721" i="157"/>
  <c r="QP757" i="157" s="1"/>
  <c r="QV758" i="157" s="1"/>
  <c r="TV721" i="157"/>
  <c r="TV757" i="157" s="1"/>
  <c r="UB758" i="157" s="1"/>
  <c r="AJZ721" i="157"/>
  <c r="AJZ757" i="157" s="1"/>
  <c r="AKF758" i="157" s="1"/>
  <c r="ANF721" i="157"/>
  <c r="ANF757" i="157" s="1"/>
  <c r="ANL758" i="157" s="1"/>
  <c r="AQL721" i="157"/>
  <c r="AQL757" i="157" s="1"/>
  <c r="AQR758" i="157" s="1"/>
  <c r="ATR721" i="157"/>
  <c r="ATR757" i="157" s="1"/>
  <c r="ATX758" i="157" s="1"/>
  <c r="AL721" i="157"/>
  <c r="AL757" i="157" s="1"/>
  <c r="AR758" i="157" s="1"/>
  <c r="EM721" i="157"/>
  <c r="EM757" i="157" s="1"/>
  <c r="ES758" i="157" s="1"/>
  <c r="XB721" i="157"/>
  <c r="XB757" i="157" s="1"/>
  <c r="XH758" i="157" s="1"/>
  <c r="AAH721" i="157"/>
  <c r="AAH757" i="157" s="1"/>
  <c r="AAN758" i="157" s="1"/>
  <c r="ADN721" i="157"/>
  <c r="ADN757" i="157" s="1"/>
  <c r="ADT758" i="157" s="1"/>
  <c r="AGT721" i="157"/>
  <c r="AGT757" i="157" s="1"/>
  <c r="AGZ758" i="157" s="1"/>
  <c r="HS721" i="157"/>
  <c r="HS757" i="157" s="1"/>
  <c r="HY758" i="157" s="1"/>
  <c r="KY721" i="157"/>
  <c r="KY757" i="157" s="1"/>
  <c r="LE758" i="157" s="1"/>
  <c r="OE721" i="157"/>
  <c r="OE757" i="157" s="1"/>
  <c r="OK758" i="157" s="1"/>
  <c r="RK721" i="157"/>
  <c r="RK757" i="157" s="1"/>
  <c r="RQ758" i="157" s="1"/>
  <c r="UQ721" i="157"/>
  <c r="UQ757" i="157" s="1"/>
  <c r="UW758" i="157" s="1"/>
  <c r="AKU721" i="157"/>
  <c r="AKU757" i="157" s="1"/>
  <c r="ALA758" i="157" s="1"/>
  <c r="AOA721" i="157"/>
  <c r="AOA757" i="157" s="1"/>
  <c r="AOG758" i="157" s="1"/>
  <c r="ARG721" i="157"/>
  <c r="ARG757" i="157" s="1"/>
  <c r="ARM758" i="157" s="1"/>
  <c r="AUM721" i="157"/>
  <c r="AUM757" i="157" s="1"/>
  <c r="AUS758" i="157" s="1"/>
  <c r="ASV721" i="157"/>
  <c r="ASV757" i="157" s="1"/>
  <c r="ATB758" i="157" s="1"/>
  <c r="AMJ721" i="157"/>
  <c r="AMJ757" i="157" s="1"/>
  <c r="AMP758" i="157" s="1"/>
  <c r="SZ721" i="157"/>
  <c r="SZ757" i="157" s="1"/>
  <c r="TF758" i="157" s="1"/>
  <c r="MN721" i="157"/>
  <c r="MN757" i="157" s="1"/>
  <c r="MT758" i="157" s="1"/>
  <c r="AEH721" i="157"/>
  <c r="AEH757" i="157" s="1"/>
  <c r="AEN758" i="157" s="1"/>
  <c r="XV721" i="157"/>
  <c r="XV757" i="157" s="1"/>
  <c r="YB758" i="157" s="1"/>
  <c r="BF721" i="157"/>
  <c r="BF757" i="157" s="1"/>
  <c r="BL758" i="157" s="1"/>
  <c r="ARF721" i="157"/>
  <c r="ARF757" i="157" s="1"/>
  <c r="ARL758" i="157" s="1"/>
  <c r="AKT721" i="157"/>
  <c r="AKT757" i="157" s="1"/>
  <c r="AKZ758" i="157" s="1"/>
  <c r="RJ721" i="157"/>
  <c r="RJ757" i="157" s="1"/>
  <c r="RP758" i="157" s="1"/>
  <c r="KX721" i="157"/>
  <c r="KX757" i="157" s="1"/>
  <c r="LD758" i="157" s="1"/>
  <c r="IM721" i="157"/>
  <c r="IM757" i="157" s="1"/>
  <c r="IS758" i="157" s="1"/>
  <c r="OY721" i="157"/>
  <c r="OY757" i="157" s="1"/>
  <c r="PE758" i="157" s="1"/>
  <c r="VK721" i="157"/>
  <c r="VK757" i="157" s="1"/>
  <c r="VQ758" i="157" s="1"/>
  <c r="AOU721" i="157"/>
  <c r="AOU757" i="157" s="1"/>
  <c r="APA758" i="157" s="1"/>
  <c r="AVG721" i="157"/>
  <c r="AVG757" i="157" s="1"/>
  <c r="AVM758" i="157" s="1"/>
  <c r="GB721" i="157"/>
  <c r="GB757" i="157" s="1"/>
  <c r="GH758" i="157" s="1"/>
  <c r="ABW721" i="157"/>
  <c r="ABW757" i="157" s="1"/>
  <c r="ACC758" i="157" s="1"/>
  <c r="AII721" i="157"/>
  <c r="AII757" i="157" s="1"/>
  <c r="AIO758" i="157" s="1"/>
  <c r="KC721" i="157"/>
  <c r="KC757" i="157" s="1"/>
  <c r="KI758" i="157" s="1"/>
  <c r="QO721" i="157"/>
  <c r="QO757" i="157" s="1"/>
  <c r="QU758" i="157" s="1"/>
  <c r="AJY721" i="157"/>
  <c r="AJY757" i="157" s="1"/>
  <c r="AKE758" i="157" s="1"/>
  <c r="AQK721" i="157"/>
  <c r="AQK757" i="157" s="1"/>
  <c r="AQQ758" i="157" s="1"/>
  <c r="AK721" i="157"/>
  <c r="AK757" i="157" s="1"/>
  <c r="AQ758" i="157" s="1"/>
  <c r="XA721" i="157"/>
  <c r="XA757" i="157" s="1"/>
  <c r="XG758" i="157" s="1"/>
  <c r="ADM721" i="157"/>
  <c r="ADM757" i="157" s="1"/>
  <c r="ADS758" i="157" s="1"/>
  <c r="AHN721" i="157"/>
  <c r="AHN757" i="157" s="1"/>
  <c r="AHT758" i="157" s="1"/>
  <c r="DV732" i="157" l="1"/>
  <c r="EB732" i="157" s="1"/>
  <c r="DV726" i="157"/>
  <c r="EB726" i="157" s="1"/>
  <c r="DV727" i="157"/>
  <c r="EB727" i="157" s="1"/>
  <c r="DV725" i="157"/>
  <c r="EB725" i="157" s="1"/>
  <c r="DV723" i="157"/>
  <c r="EB723" i="157" s="1"/>
  <c r="DV728" i="157"/>
  <c r="EB728" i="157" s="1"/>
  <c r="DV734" i="157"/>
  <c r="EB734" i="157" s="1"/>
  <c r="DX735" i="157"/>
  <c r="ED735" i="157" s="1"/>
  <c r="DX728" i="157"/>
  <c r="ED728" i="157" s="1"/>
  <c r="DX726" i="157"/>
  <c r="ED726" i="157" s="1"/>
  <c r="DX727" i="157"/>
  <c r="ED727" i="157" s="1"/>
  <c r="DX731" i="157"/>
  <c r="ED731" i="157" s="1"/>
  <c r="DX723" i="157"/>
  <c r="ED723" i="157" s="1"/>
  <c r="DX733" i="157"/>
  <c r="ED733" i="157" s="1"/>
  <c r="DX725" i="157"/>
  <c r="ED725" i="157" s="1"/>
  <c r="DX722" i="157"/>
  <c r="ED722" i="157" s="1"/>
  <c r="DX730" i="157"/>
  <c r="ED730" i="157" s="1"/>
  <c r="DX729" i="157"/>
  <c r="ED729" i="157" s="1"/>
  <c r="DX734" i="157"/>
  <c r="ED734" i="157" s="1"/>
  <c r="DX732" i="157"/>
  <c r="ED732" i="157" s="1"/>
  <c r="DX724" i="157"/>
  <c r="ED724" i="157" s="1"/>
  <c r="DW735" i="157"/>
  <c r="EC735" i="157" s="1"/>
  <c r="DW731" i="157"/>
  <c r="EC731" i="157" s="1"/>
  <c r="DW726" i="157"/>
  <c r="EC726" i="157" s="1"/>
  <c r="DW727" i="157"/>
  <c r="EC727" i="157" s="1"/>
  <c r="DW725" i="157"/>
  <c r="EC725" i="157" s="1"/>
  <c r="DW722" i="157"/>
  <c r="EC722" i="157" s="1"/>
  <c r="DW723" i="157"/>
  <c r="EC723" i="157" s="1"/>
  <c r="DW724" i="157"/>
  <c r="EC724" i="157" s="1"/>
  <c r="DW730" i="157"/>
  <c r="EC730" i="157" s="1"/>
  <c r="DW728" i="157"/>
  <c r="EC728" i="157" s="1"/>
  <c r="DW732" i="157"/>
  <c r="EC732" i="157" s="1"/>
  <c r="DW733" i="157"/>
  <c r="EC733" i="157" s="1"/>
  <c r="DW734" i="157"/>
  <c r="EC734" i="157" s="1"/>
  <c r="DW729" i="157"/>
  <c r="EC729" i="157" s="1"/>
  <c r="ADS735" i="157"/>
  <c r="ADY735" i="157" s="1"/>
  <c r="ADS731" i="157"/>
  <c r="ADY731" i="157" s="1"/>
  <c r="ADS725" i="157"/>
  <c r="ADY725" i="157" s="1"/>
  <c r="ADS730" i="157"/>
  <c r="ADY730" i="157" s="1"/>
  <c r="ADS733" i="157"/>
  <c r="ADY733" i="157" s="1"/>
  <c r="ADS722" i="157"/>
  <c r="ADY722" i="157" s="1"/>
  <c r="ADS728" i="157"/>
  <c r="ADY728" i="157" s="1"/>
  <c r="ADS734" i="157"/>
  <c r="ADY734" i="157" s="1"/>
  <c r="ADS726" i="157"/>
  <c r="ADY726" i="157" s="1"/>
  <c r="ADS723" i="157"/>
  <c r="ADY723" i="157" s="1"/>
  <c r="ADS732" i="157"/>
  <c r="ADY732" i="157" s="1"/>
  <c r="ADS729" i="157"/>
  <c r="ADY729" i="157" s="1"/>
  <c r="ADS727" i="157"/>
  <c r="ADY727" i="157" s="1"/>
  <c r="ADS724" i="157"/>
  <c r="ADY724" i="157" s="1"/>
  <c r="AQ735" i="157"/>
  <c r="AW735" i="157" s="1"/>
  <c r="AQ731" i="157"/>
  <c r="AW731" i="157" s="1"/>
  <c r="AQ725" i="157"/>
  <c r="AW725" i="157" s="1"/>
  <c r="AQ730" i="157"/>
  <c r="AW730" i="157" s="1"/>
  <c r="AQ733" i="157"/>
  <c r="AW733" i="157" s="1"/>
  <c r="AQ722" i="157"/>
  <c r="AW722" i="157" s="1"/>
  <c r="AQ728" i="157"/>
  <c r="AW728" i="157" s="1"/>
  <c r="AQ734" i="157"/>
  <c r="AW734" i="157" s="1"/>
  <c r="AQ726" i="157"/>
  <c r="AW726" i="157" s="1"/>
  <c r="AQ723" i="157"/>
  <c r="AW723" i="157" s="1"/>
  <c r="AQ732" i="157"/>
  <c r="AW732" i="157" s="1"/>
  <c r="AQ729" i="157"/>
  <c r="AW729" i="157" s="1"/>
  <c r="AQ727" i="157"/>
  <c r="AW727" i="157" s="1"/>
  <c r="AQ724" i="157"/>
  <c r="AW724" i="157" s="1"/>
  <c r="AKE733" i="157"/>
  <c r="AKK733" i="157" s="1"/>
  <c r="AKE735" i="157"/>
  <c r="AKK735" i="157" s="1"/>
  <c r="AKE731" i="157"/>
  <c r="AKK731" i="157" s="1"/>
  <c r="AKE725" i="157"/>
  <c r="AKK725" i="157" s="1"/>
  <c r="AKE722" i="157"/>
  <c r="AKK722" i="157" s="1"/>
  <c r="AKE728" i="157"/>
  <c r="AKK728" i="157" s="1"/>
  <c r="AKE734" i="157"/>
  <c r="AKK734" i="157" s="1"/>
  <c r="AKE726" i="157"/>
  <c r="AKK726" i="157" s="1"/>
  <c r="AKE732" i="157"/>
  <c r="AKK732" i="157" s="1"/>
  <c r="AKE724" i="157"/>
  <c r="AKK724" i="157" s="1"/>
  <c r="AKE730" i="157"/>
  <c r="AKK730" i="157" s="1"/>
  <c r="AKE723" i="157"/>
  <c r="AKK723" i="157" s="1"/>
  <c r="AKE729" i="157"/>
  <c r="AKK729" i="157" s="1"/>
  <c r="AKE727" i="157"/>
  <c r="AKK727" i="157" s="1"/>
  <c r="KI735" i="157"/>
  <c r="KO735" i="157" s="1"/>
  <c r="KI731" i="157"/>
  <c r="KO731" i="157" s="1"/>
  <c r="KI725" i="157"/>
  <c r="KO725" i="157" s="1"/>
  <c r="KI730" i="157"/>
  <c r="KO730" i="157" s="1"/>
  <c r="KI733" i="157"/>
  <c r="KO733" i="157" s="1"/>
  <c r="KI722" i="157"/>
  <c r="KO722" i="157" s="1"/>
  <c r="KI728" i="157"/>
  <c r="KO728" i="157" s="1"/>
  <c r="KI734" i="157"/>
  <c r="KO734" i="157" s="1"/>
  <c r="KI726" i="157"/>
  <c r="KO726" i="157" s="1"/>
  <c r="KI723" i="157"/>
  <c r="KO723" i="157" s="1"/>
  <c r="KI732" i="157"/>
  <c r="KO732" i="157" s="1"/>
  <c r="KI729" i="157"/>
  <c r="KO729" i="157" s="1"/>
  <c r="KI727" i="157"/>
  <c r="KO727" i="157" s="1"/>
  <c r="KI724" i="157"/>
  <c r="KO724" i="157" s="1"/>
  <c r="ACC735" i="157"/>
  <c r="ACI735" i="157" s="1"/>
  <c r="ACC722" i="157"/>
  <c r="ACI722" i="157" s="1"/>
  <c r="ACC728" i="157"/>
  <c r="ACI728" i="157" s="1"/>
  <c r="ACC734" i="157"/>
  <c r="ACI734" i="157" s="1"/>
  <c r="ACC726" i="157"/>
  <c r="ACI726" i="157" s="1"/>
  <c r="ACC723" i="157"/>
  <c r="ACI723" i="157" s="1"/>
  <c r="ACC732" i="157"/>
  <c r="ACI732" i="157" s="1"/>
  <c r="ACC729" i="157"/>
  <c r="ACI729" i="157" s="1"/>
  <c r="ACC727" i="157"/>
  <c r="ACI727" i="157" s="1"/>
  <c r="ACC724" i="157"/>
  <c r="ACI724" i="157" s="1"/>
  <c r="ACC731" i="157"/>
  <c r="ACI731" i="157" s="1"/>
  <c r="ACC725" i="157"/>
  <c r="ACI725" i="157" s="1"/>
  <c r="ACC730" i="157"/>
  <c r="ACI730" i="157" s="1"/>
  <c r="ACC733" i="157"/>
  <c r="ACI733" i="157" s="1"/>
  <c r="AVM735" i="157"/>
  <c r="AVS735" i="157" s="1"/>
  <c r="AVM731" i="157"/>
  <c r="AVS731" i="157" s="1"/>
  <c r="AVM725" i="157"/>
  <c r="AVS725" i="157" s="1"/>
  <c r="AVM730" i="157"/>
  <c r="AVS730" i="157" s="1"/>
  <c r="AVM733" i="157"/>
  <c r="AVS733" i="157" s="1"/>
  <c r="AVM722" i="157"/>
  <c r="AVS722" i="157" s="1"/>
  <c r="AVM728" i="157"/>
  <c r="AVS728" i="157" s="1"/>
  <c r="AVM734" i="157"/>
  <c r="AVS734" i="157" s="1"/>
  <c r="AVM726" i="157"/>
  <c r="AVS726" i="157" s="1"/>
  <c r="AVM723" i="157"/>
  <c r="AVS723" i="157" s="1"/>
  <c r="AVM732" i="157"/>
  <c r="AVS732" i="157" s="1"/>
  <c r="AVM729" i="157"/>
  <c r="AVS729" i="157" s="1"/>
  <c r="AVM727" i="157"/>
  <c r="AVS727" i="157" s="1"/>
  <c r="AVM724" i="157"/>
  <c r="AVS724" i="157" s="1"/>
  <c r="VQ735" i="157"/>
  <c r="VW735" i="157" s="1"/>
  <c r="VQ731" i="157"/>
  <c r="VW731" i="157" s="1"/>
  <c r="VQ725" i="157"/>
  <c r="VW725" i="157" s="1"/>
  <c r="VQ730" i="157"/>
  <c r="VW730" i="157" s="1"/>
  <c r="VQ733" i="157"/>
  <c r="VW733" i="157" s="1"/>
  <c r="VQ722" i="157"/>
  <c r="VW722" i="157" s="1"/>
  <c r="VQ728" i="157"/>
  <c r="VW728" i="157" s="1"/>
  <c r="VQ734" i="157"/>
  <c r="VW734" i="157" s="1"/>
  <c r="VQ726" i="157"/>
  <c r="VW726" i="157" s="1"/>
  <c r="VQ723" i="157"/>
  <c r="VW723" i="157" s="1"/>
  <c r="VQ732" i="157"/>
  <c r="VW732" i="157" s="1"/>
  <c r="VQ729" i="157"/>
  <c r="VW729" i="157" s="1"/>
  <c r="VQ727" i="157"/>
  <c r="VW727" i="157" s="1"/>
  <c r="VQ724" i="157"/>
  <c r="VW724" i="157" s="1"/>
  <c r="IS733" i="157"/>
  <c r="IY733" i="157" s="1"/>
  <c r="IS735" i="157"/>
  <c r="IY735" i="157" s="1"/>
  <c r="IS731" i="157"/>
  <c r="IY731" i="157" s="1"/>
  <c r="IS725" i="157"/>
  <c r="IY725" i="157" s="1"/>
  <c r="IS722" i="157"/>
  <c r="IY722" i="157" s="1"/>
  <c r="IS728" i="157"/>
  <c r="IY728" i="157" s="1"/>
  <c r="IS734" i="157"/>
  <c r="IY734" i="157" s="1"/>
  <c r="IS726" i="157"/>
  <c r="IY726" i="157" s="1"/>
  <c r="IS732" i="157"/>
  <c r="IY732" i="157" s="1"/>
  <c r="IS724" i="157"/>
  <c r="IY724" i="157" s="1"/>
  <c r="IS730" i="157"/>
  <c r="IY730" i="157" s="1"/>
  <c r="IS723" i="157"/>
  <c r="IY723" i="157" s="1"/>
  <c r="IS729" i="157"/>
  <c r="IY729" i="157" s="1"/>
  <c r="IS727" i="157"/>
  <c r="IY727" i="157" s="1"/>
  <c r="RP735" i="157"/>
  <c r="RV735" i="157" s="1"/>
  <c r="RP722" i="157"/>
  <c r="RV722" i="157" s="1"/>
  <c r="RP728" i="157"/>
  <c r="RV728" i="157" s="1"/>
  <c r="RP734" i="157"/>
  <c r="RV734" i="157" s="1"/>
  <c r="RP726" i="157"/>
  <c r="RV726" i="157" s="1"/>
  <c r="RP723" i="157"/>
  <c r="RV723" i="157" s="1"/>
  <c r="RP732" i="157"/>
  <c r="RV732" i="157" s="1"/>
  <c r="RP729" i="157"/>
  <c r="RV729" i="157" s="1"/>
  <c r="RP727" i="157"/>
  <c r="RV727" i="157" s="1"/>
  <c r="RP724" i="157"/>
  <c r="RV724" i="157" s="1"/>
  <c r="RP731" i="157"/>
  <c r="RV731" i="157" s="1"/>
  <c r="RP725" i="157"/>
  <c r="RV725" i="157" s="1"/>
  <c r="RP730" i="157"/>
  <c r="RV730" i="157" s="1"/>
  <c r="RP733" i="157"/>
  <c r="RV733" i="157" s="1"/>
  <c r="ARL735" i="157"/>
  <c r="ARR735" i="157" s="1"/>
  <c r="ARL722" i="157"/>
  <c r="ARR722" i="157" s="1"/>
  <c r="ARL728" i="157"/>
  <c r="ARR728" i="157" s="1"/>
  <c r="ARL734" i="157"/>
  <c r="ARR734" i="157" s="1"/>
  <c r="ARL726" i="157"/>
  <c r="ARR726" i="157" s="1"/>
  <c r="ARL723" i="157"/>
  <c r="ARR723" i="157" s="1"/>
  <c r="ARL732" i="157"/>
  <c r="ARR732" i="157" s="1"/>
  <c r="ARL729" i="157"/>
  <c r="ARR729" i="157" s="1"/>
  <c r="ARL727" i="157"/>
  <c r="ARR727" i="157" s="1"/>
  <c r="ARL724" i="157"/>
  <c r="ARR724" i="157" s="1"/>
  <c r="ARL731" i="157"/>
  <c r="ARR731" i="157" s="1"/>
  <c r="ARL725" i="157"/>
  <c r="ARR725" i="157" s="1"/>
  <c r="ARL730" i="157"/>
  <c r="ARR730" i="157" s="1"/>
  <c r="ARL733" i="157"/>
  <c r="ARR733" i="157" s="1"/>
  <c r="YB735" i="157"/>
  <c r="YH735" i="157" s="1"/>
  <c r="YB730" i="157"/>
  <c r="YH730" i="157" s="1"/>
  <c r="YB733" i="157"/>
  <c r="YH733" i="157" s="1"/>
  <c r="YB729" i="157"/>
  <c r="YH729" i="157" s="1"/>
  <c r="YB727" i="157"/>
  <c r="YH727" i="157" s="1"/>
  <c r="YB731" i="157"/>
  <c r="YH731" i="157" s="1"/>
  <c r="YB725" i="157"/>
  <c r="YH725" i="157" s="1"/>
  <c r="YB722" i="157"/>
  <c r="YH722" i="157" s="1"/>
  <c r="YB728" i="157"/>
  <c r="YH728" i="157" s="1"/>
  <c r="YB734" i="157"/>
  <c r="YH734" i="157" s="1"/>
  <c r="YB726" i="157"/>
  <c r="YH726" i="157" s="1"/>
  <c r="YB723" i="157"/>
  <c r="YH723" i="157" s="1"/>
  <c r="YB732" i="157"/>
  <c r="YH732" i="157" s="1"/>
  <c r="YB724" i="157"/>
  <c r="YH724" i="157" s="1"/>
  <c r="MT735" i="157"/>
  <c r="MZ735" i="157" s="1"/>
  <c r="MT731" i="157"/>
  <c r="MZ731" i="157" s="1"/>
  <c r="MT725" i="157"/>
  <c r="MZ725" i="157" s="1"/>
  <c r="MT730" i="157"/>
  <c r="MZ730" i="157" s="1"/>
  <c r="MT733" i="157"/>
  <c r="MZ733" i="157" s="1"/>
  <c r="MT722" i="157"/>
  <c r="MZ722" i="157" s="1"/>
  <c r="MT728" i="157"/>
  <c r="MZ728" i="157" s="1"/>
  <c r="MT734" i="157"/>
  <c r="MZ734" i="157" s="1"/>
  <c r="MT726" i="157"/>
  <c r="MZ726" i="157" s="1"/>
  <c r="MT723" i="157"/>
  <c r="MZ723" i="157" s="1"/>
  <c r="MT732" i="157"/>
  <c r="MZ732" i="157" s="1"/>
  <c r="MT729" i="157"/>
  <c r="MZ729" i="157" s="1"/>
  <c r="MT727" i="157"/>
  <c r="MZ727" i="157" s="1"/>
  <c r="MT724" i="157"/>
  <c r="MZ724" i="157" s="1"/>
  <c r="AMP735" i="157"/>
  <c r="AMV735" i="157" s="1"/>
  <c r="AMP731" i="157"/>
  <c r="AMV731" i="157" s="1"/>
  <c r="AMP725" i="157"/>
  <c r="AMV725" i="157" s="1"/>
  <c r="AMP730" i="157"/>
  <c r="AMV730" i="157" s="1"/>
  <c r="AMP733" i="157"/>
  <c r="AMV733" i="157" s="1"/>
  <c r="AMP722" i="157"/>
  <c r="AMV722" i="157" s="1"/>
  <c r="AMP728" i="157"/>
  <c r="AMV728" i="157" s="1"/>
  <c r="AMP734" i="157"/>
  <c r="AMV734" i="157" s="1"/>
  <c r="AMP726" i="157"/>
  <c r="AMV726" i="157" s="1"/>
  <c r="AMP723" i="157"/>
  <c r="AMV723" i="157" s="1"/>
  <c r="AMP732" i="157"/>
  <c r="AMV732" i="157" s="1"/>
  <c r="AMP729" i="157"/>
  <c r="AMV729" i="157" s="1"/>
  <c r="AMP727" i="157"/>
  <c r="AMV727" i="157" s="1"/>
  <c r="AMP724" i="157"/>
  <c r="AMV724" i="157" s="1"/>
  <c r="ARM735" i="157"/>
  <c r="ARS735" i="157" s="1"/>
  <c r="ARM724" i="157"/>
  <c r="ARS724" i="157" s="1"/>
  <c r="ARM728" i="157"/>
  <c r="ARS728" i="157" s="1"/>
  <c r="ARM733" i="157"/>
  <c r="ARS733" i="157" s="1"/>
  <c r="ARM729" i="157"/>
  <c r="ARS729" i="157" s="1"/>
  <c r="ARM726" i="157"/>
  <c r="ARS726" i="157" s="1"/>
  <c r="ARM722" i="157"/>
  <c r="ARS722" i="157" s="1"/>
  <c r="ARM727" i="157"/>
  <c r="ARS727" i="157" s="1"/>
  <c r="ARM725" i="157"/>
  <c r="ARS725" i="157" s="1"/>
  <c r="ARM723" i="157"/>
  <c r="ARS723" i="157" s="1"/>
  <c r="ARM734" i="157"/>
  <c r="ARS734" i="157" s="1"/>
  <c r="ARM731" i="157"/>
  <c r="ARS731" i="157" s="1"/>
  <c r="ARM730" i="157"/>
  <c r="ARS730" i="157" s="1"/>
  <c r="ARM732" i="157"/>
  <c r="ARS732" i="157" s="1"/>
  <c r="ALA735" i="157"/>
  <c r="ALG735" i="157" s="1"/>
  <c r="ALA724" i="157"/>
  <c r="ALG724" i="157" s="1"/>
  <c r="ALA728" i="157"/>
  <c r="ALG728" i="157" s="1"/>
  <c r="ALA733" i="157"/>
  <c r="ALG733" i="157" s="1"/>
  <c r="ALA729" i="157"/>
  <c r="ALG729" i="157" s="1"/>
  <c r="ALA726" i="157"/>
  <c r="ALG726" i="157" s="1"/>
  <c r="ALA722" i="157"/>
  <c r="ALG722" i="157" s="1"/>
  <c r="ALA727" i="157"/>
  <c r="ALG727" i="157" s="1"/>
  <c r="ALA725" i="157"/>
  <c r="ALG725" i="157" s="1"/>
  <c r="ALA723" i="157"/>
  <c r="ALG723" i="157" s="1"/>
  <c r="ALA734" i="157"/>
  <c r="ALG734" i="157" s="1"/>
  <c r="ALA731" i="157"/>
  <c r="ALG731" i="157" s="1"/>
  <c r="ALA730" i="157"/>
  <c r="ALG730" i="157" s="1"/>
  <c r="ALA732" i="157"/>
  <c r="ALG732" i="157" s="1"/>
  <c r="RQ735" i="157"/>
  <c r="RW735" i="157" s="1"/>
  <c r="RQ724" i="157"/>
  <c r="RW724" i="157" s="1"/>
  <c r="RQ728" i="157"/>
  <c r="RW728" i="157" s="1"/>
  <c r="RQ733" i="157"/>
  <c r="RW733" i="157" s="1"/>
  <c r="RQ729" i="157"/>
  <c r="RW729" i="157" s="1"/>
  <c r="RQ727" i="157"/>
  <c r="RW727" i="157" s="1"/>
  <c r="RQ725" i="157"/>
  <c r="RW725" i="157" s="1"/>
  <c r="RQ723" i="157"/>
  <c r="RW723" i="157" s="1"/>
  <c r="RQ726" i="157"/>
  <c r="RW726" i="157" s="1"/>
  <c r="RQ722" i="157"/>
  <c r="RW722" i="157" s="1"/>
  <c r="RQ734" i="157"/>
  <c r="RW734" i="157" s="1"/>
  <c r="RQ731" i="157"/>
  <c r="RW731" i="157" s="1"/>
  <c r="RQ730" i="157"/>
  <c r="RW730" i="157" s="1"/>
  <c r="RQ732" i="157"/>
  <c r="RW732" i="157" s="1"/>
  <c r="LE735" i="157"/>
  <c r="LK735" i="157" s="1"/>
  <c r="LE724" i="157"/>
  <c r="LK724" i="157" s="1"/>
  <c r="LE728" i="157"/>
  <c r="LK728" i="157" s="1"/>
  <c r="LE733" i="157"/>
  <c r="LK733" i="157" s="1"/>
  <c r="LE729" i="157"/>
  <c r="LK729" i="157" s="1"/>
  <c r="LE727" i="157"/>
  <c r="LK727" i="157" s="1"/>
  <c r="LE725" i="157"/>
  <c r="LK725" i="157" s="1"/>
  <c r="LE723" i="157"/>
  <c r="LK723" i="157" s="1"/>
  <c r="LE726" i="157"/>
  <c r="LK726" i="157" s="1"/>
  <c r="LE722" i="157"/>
  <c r="LK722" i="157" s="1"/>
  <c r="LE734" i="157"/>
  <c r="LK734" i="157" s="1"/>
  <c r="LE731" i="157"/>
  <c r="LK731" i="157" s="1"/>
  <c r="LE730" i="157"/>
  <c r="LK730" i="157" s="1"/>
  <c r="LE732" i="157"/>
  <c r="LK732" i="157" s="1"/>
  <c r="AGZ735" i="157"/>
  <c r="AHF735" i="157" s="1"/>
  <c r="AGZ724" i="157"/>
  <c r="AHF724" i="157" s="1"/>
  <c r="AGZ728" i="157"/>
  <c r="AHF728" i="157" s="1"/>
  <c r="AGZ733" i="157"/>
  <c r="AHF733" i="157" s="1"/>
  <c r="AGZ729" i="157"/>
  <c r="AHF729" i="157" s="1"/>
  <c r="AGZ727" i="157"/>
  <c r="AHF727" i="157" s="1"/>
  <c r="AGZ725" i="157"/>
  <c r="AHF725" i="157" s="1"/>
  <c r="AGZ723" i="157"/>
  <c r="AHF723" i="157" s="1"/>
  <c r="AGZ726" i="157"/>
  <c r="AHF726" i="157" s="1"/>
  <c r="AGZ722" i="157"/>
  <c r="AHF722" i="157" s="1"/>
  <c r="AGZ734" i="157"/>
  <c r="AHF734" i="157" s="1"/>
  <c r="AGZ731" i="157"/>
  <c r="AHF731" i="157" s="1"/>
  <c r="AGZ730" i="157"/>
  <c r="AHF730" i="157" s="1"/>
  <c r="AGZ732" i="157"/>
  <c r="AHF732" i="157" s="1"/>
  <c r="AAN735" i="157"/>
  <c r="AAT735" i="157" s="1"/>
  <c r="AAN733" i="157"/>
  <c r="AAT733" i="157" s="1"/>
  <c r="AAN729" i="157"/>
  <c r="AAT729" i="157" s="1"/>
  <c r="AAN731" i="157"/>
  <c r="AAT731" i="157" s="1"/>
  <c r="AAN732" i="157"/>
  <c r="AAT732" i="157" s="1"/>
  <c r="AAN724" i="157"/>
  <c r="AAT724" i="157" s="1"/>
  <c r="AAN728" i="157"/>
  <c r="AAT728" i="157" s="1"/>
  <c r="AAN725" i="157"/>
  <c r="AAT725" i="157" s="1"/>
  <c r="AAN723" i="157"/>
  <c r="AAT723" i="157" s="1"/>
  <c r="AAN726" i="157"/>
  <c r="AAT726" i="157" s="1"/>
  <c r="AAN722" i="157"/>
  <c r="AAT722" i="157" s="1"/>
  <c r="AAN734" i="157"/>
  <c r="AAT734" i="157" s="1"/>
  <c r="AAN727" i="157"/>
  <c r="AAT727" i="157" s="1"/>
  <c r="AAN730" i="157"/>
  <c r="AAT730" i="157" s="1"/>
  <c r="ES735" i="157"/>
  <c r="EY735" i="157" s="1"/>
  <c r="ES733" i="157"/>
  <c r="EY733" i="157" s="1"/>
  <c r="ES725" i="157"/>
  <c r="EY725" i="157" s="1"/>
  <c r="ES723" i="157"/>
  <c r="EY723" i="157" s="1"/>
  <c r="ES729" i="157"/>
  <c r="EY729" i="157" s="1"/>
  <c r="ES731" i="157"/>
  <c r="EY731" i="157" s="1"/>
  <c r="ES732" i="157"/>
  <c r="EY732" i="157" s="1"/>
  <c r="ES724" i="157"/>
  <c r="EY724" i="157" s="1"/>
  <c r="ES728" i="157"/>
  <c r="EY728" i="157" s="1"/>
  <c r="ES726" i="157"/>
  <c r="EY726" i="157" s="1"/>
  <c r="ES722" i="157"/>
  <c r="EY722" i="157" s="1"/>
  <c r="ES734" i="157"/>
  <c r="EY734" i="157" s="1"/>
  <c r="ES727" i="157"/>
  <c r="EY727" i="157" s="1"/>
  <c r="ES730" i="157"/>
  <c r="EY730" i="157" s="1"/>
  <c r="ATX735" i="157"/>
  <c r="AUD735" i="157" s="1"/>
  <c r="ATX724" i="157"/>
  <c r="AUD724" i="157" s="1"/>
  <c r="ATX728" i="157"/>
  <c r="AUD728" i="157" s="1"/>
  <c r="ATX733" i="157"/>
  <c r="AUD733" i="157" s="1"/>
  <c r="ATX725" i="157"/>
  <c r="AUD725" i="157" s="1"/>
  <c r="ATX726" i="157"/>
  <c r="AUD726" i="157" s="1"/>
  <c r="ATX722" i="157"/>
  <c r="AUD722" i="157" s="1"/>
  <c r="ATX727" i="157"/>
  <c r="AUD727" i="157" s="1"/>
  <c r="ATX723" i="157"/>
  <c r="AUD723" i="157" s="1"/>
  <c r="ATX729" i="157"/>
  <c r="AUD729" i="157" s="1"/>
  <c r="ATX734" i="157"/>
  <c r="AUD734" i="157" s="1"/>
  <c r="ATX731" i="157"/>
  <c r="AUD731" i="157" s="1"/>
  <c r="ATX730" i="157"/>
  <c r="AUD730" i="157" s="1"/>
  <c r="ATX732" i="157"/>
  <c r="AUD732" i="157" s="1"/>
  <c r="ANL735" i="157"/>
  <c r="ANR735" i="157" s="1"/>
  <c r="ANL724" i="157"/>
  <c r="ANR724" i="157" s="1"/>
  <c r="ANL728" i="157"/>
  <c r="ANR728" i="157" s="1"/>
  <c r="ANL733" i="157"/>
  <c r="ANR733" i="157" s="1"/>
  <c r="ANL725" i="157"/>
  <c r="ANR725" i="157" s="1"/>
  <c r="ANL726" i="157"/>
  <c r="ANR726" i="157" s="1"/>
  <c r="ANL722" i="157"/>
  <c r="ANR722" i="157" s="1"/>
  <c r="ANL727" i="157"/>
  <c r="ANR727" i="157" s="1"/>
  <c r="ANL723" i="157"/>
  <c r="ANR723" i="157" s="1"/>
  <c r="ANL729" i="157"/>
  <c r="ANR729" i="157" s="1"/>
  <c r="ANL734" i="157"/>
  <c r="ANR734" i="157" s="1"/>
  <c r="ANL731" i="157"/>
  <c r="ANR731" i="157" s="1"/>
  <c r="ANL730" i="157"/>
  <c r="ANR730" i="157" s="1"/>
  <c r="ANL732" i="157"/>
  <c r="ANR732" i="157" s="1"/>
  <c r="UB735" i="157"/>
  <c r="UH735" i="157" s="1"/>
  <c r="UB724" i="157"/>
  <c r="UH724" i="157" s="1"/>
  <c r="UB728" i="157"/>
  <c r="UH728" i="157" s="1"/>
  <c r="UB733" i="157"/>
  <c r="UH733" i="157" s="1"/>
  <c r="UB725" i="157"/>
  <c r="UH725" i="157" s="1"/>
  <c r="UB726" i="157"/>
  <c r="UH726" i="157" s="1"/>
  <c r="UB722" i="157"/>
  <c r="UH722" i="157" s="1"/>
  <c r="UB727" i="157"/>
  <c r="UH727" i="157" s="1"/>
  <c r="UB723" i="157"/>
  <c r="UH723" i="157" s="1"/>
  <c r="UB729" i="157"/>
  <c r="UH729" i="157" s="1"/>
  <c r="UB734" i="157"/>
  <c r="UH734" i="157" s="1"/>
  <c r="UB731" i="157"/>
  <c r="UH731" i="157" s="1"/>
  <c r="UB730" i="157"/>
  <c r="UH730" i="157" s="1"/>
  <c r="UB732" i="157"/>
  <c r="UH732" i="157" s="1"/>
  <c r="NP735" i="157"/>
  <c r="NV735" i="157" s="1"/>
  <c r="NP724" i="157"/>
  <c r="NV724" i="157" s="1"/>
  <c r="NP728" i="157"/>
  <c r="NV728" i="157" s="1"/>
  <c r="NP733" i="157"/>
  <c r="NV733" i="157" s="1"/>
  <c r="NP725" i="157"/>
  <c r="NV725" i="157" s="1"/>
  <c r="NP726" i="157"/>
  <c r="NV726" i="157" s="1"/>
  <c r="NP722" i="157"/>
  <c r="NV722" i="157" s="1"/>
  <c r="NP727" i="157"/>
  <c r="NV727" i="157" s="1"/>
  <c r="NP723" i="157"/>
  <c r="NV723" i="157" s="1"/>
  <c r="NP729" i="157"/>
  <c r="NV729" i="157" s="1"/>
  <c r="NP734" i="157"/>
  <c r="NV734" i="157" s="1"/>
  <c r="NP731" i="157"/>
  <c r="NV731" i="157" s="1"/>
  <c r="NP730" i="157"/>
  <c r="NV730" i="157" s="1"/>
  <c r="NP732" i="157"/>
  <c r="NV732" i="157" s="1"/>
  <c r="HD735" i="157"/>
  <c r="HJ735" i="157" s="1"/>
  <c r="HD724" i="157"/>
  <c r="HJ724" i="157" s="1"/>
  <c r="HD728" i="157"/>
  <c r="HJ728" i="157" s="1"/>
  <c r="HD729" i="157"/>
  <c r="HJ729" i="157" s="1"/>
  <c r="HD726" i="157"/>
  <c r="HJ726" i="157" s="1"/>
  <c r="HD722" i="157"/>
  <c r="HJ722" i="157" s="1"/>
  <c r="HD734" i="157"/>
  <c r="HJ734" i="157" s="1"/>
  <c r="HD727" i="157"/>
  <c r="HJ727" i="157" s="1"/>
  <c r="HD730" i="157"/>
  <c r="HJ730" i="157" s="1"/>
  <c r="HD732" i="157"/>
  <c r="HJ732" i="157" s="1"/>
  <c r="HD733" i="157"/>
  <c r="HJ733" i="157" s="1"/>
  <c r="HD725" i="157"/>
  <c r="HJ725" i="157" s="1"/>
  <c r="HD723" i="157"/>
  <c r="HJ723" i="157" s="1"/>
  <c r="HD731" i="157"/>
  <c r="HJ731" i="157" s="1"/>
  <c r="ACY735" i="157"/>
  <c r="ADE735" i="157" s="1"/>
  <c r="ACY724" i="157"/>
  <c r="ADE724" i="157" s="1"/>
  <c r="ACY728" i="157"/>
  <c r="ADE728" i="157" s="1"/>
  <c r="ACY729" i="157"/>
  <c r="ADE729" i="157" s="1"/>
  <c r="ACY726" i="157"/>
  <c r="ADE726" i="157" s="1"/>
  <c r="ACY722" i="157"/>
  <c r="ADE722" i="157" s="1"/>
  <c r="ACY734" i="157"/>
  <c r="ADE734" i="157" s="1"/>
  <c r="ACY727" i="157"/>
  <c r="ADE727" i="157" s="1"/>
  <c r="ACY730" i="157"/>
  <c r="ADE730" i="157" s="1"/>
  <c r="ACY732" i="157"/>
  <c r="ADE732" i="157" s="1"/>
  <c r="ACY733" i="157"/>
  <c r="ADE733" i="157" s="1"/>
  <c r="ACY725" i="157"/>
  <c r="ADE725" i="157" s="1"/>
  <c r="ACY723" i="157"/>
  <c r="ADE723" i="157" s="1"/>
  <c r="ACY731" i="157"/>
  <c r="ADE731" i="157" s="1"/>
  <c r="WM735" i="157"/>
  <c r="WS735" i="157" s="1"/>
  <c r="WM724" i="157"/>
  <c r="WS724" i="157" s="1"/>
  <c r="WM728" i="157"/>
  <c r="WS728" i="157" s="1"/>
  <c r="WM733" i="157"/>
  <c r="WS733" i="157" s="1"/>
  <c r="WM725" i="157"/>
  <c r="WS725" i="157" s="1"/>
  <c r="WM723" i="157"/>
  <c r="WS723" i="157" s="1"/>
  <c r="WM729" i="157"/>
  <c r="WS729" i="157" s="1"/>
  <c r="WM726" i="157"/>
  <c r="WS726" i="157" s="1"/>
  <c r="WM722" i="157"/>
  <c r="WS722" i="157" s="1"/>
  <c r="WM734" i="157"/>
  <c r="WS734" i="157" s="1"/>
  <c r="WM727" i="157"/>
  <c r="WS727" i="157" s="1"/>
  <c r="WM731" i="157"/>
  <c r="WS731" i="157" s="1"/>
  <c r="WM730" i="157"/>
  <c r="WS730" i="157" s="1"/>
  <c r="WM732" i="157"/>
  <c r="WS732" i="157" s="1"/>
  <c r="ALU735" i="157"/>
  <c r="AMA735" i="157" s="1"/>
  <c r="ALU733" i="157"/>
  <c r="AMA733" i="157" s="1"/>
  <c r="ALU722" i="157"/>
  <c r="AMA722" i="157" s="1"/>
  <c r="ALU728" i="157"/>
  <c r="AMA728" i="157" s="1"/>
  <c r="ALU734" i="157"/>
  <c r="AMA734" i="157" s="1"/>
  <c r="ALU726" i="157"/>
  <c r="AMA726" i="157" s="1"/>
  <c r="ALU723" i="157"/>
  <c r="AMA723" i="157" s="1"/>
  <c r="ALU732" i="157"/>
  <c r="AMA732" i="157" s="1"/>
  <c r="ALU729" i="157"/>
  <c r="AMA729" i="157" s="1"/>
  <c r="ALU727" i="157"/>
  <c r="AMA727" i="157" s="1"/>
  <c r="ALU724" i="157"/>
  <c r="AMA724" i="157" s="1"/>
  <c r="ALU731" i="157"/>
  <c r="AMA731" i="157" s="1"/>
  <c r="ALU725" i="157"/>
  <c r="AMA725" i="157" s="1"/>
  <c r="ALU730" i="157"/>
  <c r="AMA730" i="157" s="1"/>
  <c r="LY735" i="157"/>
  <c r="ME735" i="157" s="1"/>
  <c r="LY733" i="157"/>
  <c r="ME733" i="157" s="1"/>
  <c r="LY722" i="157"/>
  <c r="ME722" i="157" s="1"/>
  <c r="LY728" i="157"/>
  <c r="ME728" i="157" s="1"/>
  <c r="LY734" i="157"/>
  <c r="ME734" i="157" s="1"/>
  <c r="LY726" i="157"/>
  <c r="ME726" i="157" s="1"/>
  <c r="LY723" i="157"/>
  <c r="ME723" i="157" s="1"/>
  <c r="LY732" i="157"/>
  <c r="ME732" i="157" s="1"/>
  <c r="LY729" i="157"/>
  <c r="ME729" i="157" s="1"/>
  <c r="LY727" i="157"/>
  <c r="ME727" i="157" s="1"/>
  <c r="LY724" i="157"/>
  <c r="ME724" i="157" s="1"/>
  <c r="LY731" i="157"/>
  <c r="ME731" i="157" s="1"/>
  <c r="LY725" i="157"/>
  <c r="ME725" i="157" s="1"/>
  <c r="LY730" i="157"/>
  <c r="ME730" i="157" s="1"/>
  <c r="ASF735" i="157"/>
  <c r="ASL735" i="157" s="1"/>
  <c r="ASF726" i="157"/>
  <c r="ASL726" i="157" s="1"/>
  <c r="ASF727" i="157"/>
  <c r="ASL727" i="157" s="1"/>
  <c r="ASF732" i="157"/>
  <c r="ASL732" i="157" s="1"/>
  <c r="ASF731" i="157"/>
  <c r="ASL731" i="157" s="1"/>
  <c r="ASF729" i="157"/>
  <c r="ASL729" i="157" s="1"/>
  <c r="ASF724" i="157"/>
  <c r="ASL724" i="157" s="1"/>
  <c r="ASF725" i="157"/>
  <c r="ASL725" i="157" s="1"/>
  <c r="ASF730" i="157"/>
  <c r="ASL730" i="157" s="1"/>
  <c r="ASF733" i="157"/>
  <c r="ASL733" i="157" s="1"/>
  <c r="ASF734" i="157"/>
  <c r="ASL734" i="157" s="1"/>
  <c r="ASF722" i="157"/>
  <c r="ASL722" i="157" s="1"/>
  <c r="ASF723" i="157"/>
  <c r="ASL723" i="157" s="1"/>
  <c r="ASF728" i="157"/>
  <c r="ASL728" i="157" s="1"/>
  <c r="ALT735" i="157"/>
  <c r="ALZ735" i="157" s="1"/>
  <c r="ALT726" i="157"/>
  <c r="ALZ726" i="157" s="1"/>
  <c r="ALT727" i="157"/>
  <c r="ALZ727" i="157" s="1"/>
  <c r="ALT732" i="157"/>
  <c r="ALZ732" i="157" s="1"/>
  <c r="ALT731" i="157"/>
  <c r="ALZ731" i="157" s="1"/>
  <c r="ALT729" i="157"/>
  <c r="ALZ729" i="157" s="1"/>
  <c r="ALT725" i="157"/>
  <c r="ALZ725" i="157" s="1"/>
  <c r="ALT730" i="157"/>
  <c r="ALZ730" i="157" s="1"/>
  <c r="ALT733" i="157"/>
  <c r="ALZ733" i="157" s="1"/>
  <c r="ALT734" i="157"/>
  <c r="ALZ734" i="157" s="1"/>
  <c r="ALT722" i="157"/>
  <c r="ALZ722" i="157" s="1"/>
  <c r="ALT723" i="157"/>
  <c r="ALZ723" i="157" s="1"/>
  <c r="ALT724" i="157"/>
  <c r="ALZ724" i="157" s="1"/>
  <c r="ALT728" i="157"/>
  <c r="ALZ728" i="157" s="1"/>
  <c r="SJ735" i="157"/>
  <c r="SP735" i="157" s="1"/>
  <c r="SJ724" i="157"/>
  <c r="SP724" i="157" s="1"/>
  <c r="SJ728" i="157"/>
  <c r="SP728" i="157" s="1"/>
  <c r="SJ726" i="157"/>
  <c r="SP726" i="157" s="1"/>
  <c r="SJ727" i="157"/>
  <c r="SP727" i="157" s="1"/>
  <c r="SJ732" i="157"/>
  <c r="SP732" i="157" s="1"/>
  <c r="SJ731" i="157"/>
  <c r="SP731" i="157" s="1"/>
  <c r="SJ729" i="157"/>
  <c r="SP729" i="157" s="1"/>
  <c r="SJ725" i="157"/>
  <c r="SP725" i="157" s="1"/>
  <c r="SJ730" i="157"/>
  <c r="SP730" i="157" s="1"/>
  <c r="SJ733" i="157"/>
  <c r="SP733" i="157" s="1"/>
  <c r="SJ734" i="157"/>
  <c r="SP734" i="157" s="1"/>
  <c r="SJ722" i="157"/>
  <c r="SP722" i="157" s="1"/>
  <c r="SJ723" i="157"/>
  <c r="SP723" i="157" s="1"/>
  <c r="ATA735" i="157"/>
  <c r="ATG735" i="157" s="1"/>
  <c r="ATA726" i="157"/>
  <c r="ATG726" i="157" s="1"/>
  <c r="ATA732" i="157"/>
  <c r="ATG732" i="157" s="1"/>
  <c r="ATA731" i="157"/>
  <c r="ATG731" i="157" s="1"/>
  <c r="ATA729" i="157"/>
  <c r="ATG729" i="157" s="1"/>
  <c r="ATA724" i="157"/>
  <c r="ATG724" i="157" s="1"/>
  <c r="ATA725" i="157"/>
  <c r="ATG725" i="157" s="1"/>
  <c r="ATA730" i="157"/>
  <c r="ATG730" i="157" s="1"/>
  <c r="ATA733" i="157"/>
  <c r="ATG733" i="157" s="1"/>
  <c r="ATA734" i="157"/>
  <c r="ATG734" i="157" s="1"/>
  <c r="ATA722" i="157"/>
  <c r="ATG722" i="157" s="1"/>
  <c r="ATA723" i="157"/>
  <c r="ATG723" i="157" s="1"/>
  <c r="ATA728" i="157"/>
  <c r="ATG728" i="157" s="1"/>
  <c r="ATA727" i="157"/>
  <c r="ATG727" i="157" s="1"/>
  <c r="AMO735" i="157"/>
  <c r="AMU735" i="157" s="1"/>
  <c r="AMO726" i="157"/>
  <c r="AMU726" i="157" s="1"/>
  <c r="AMO732" i="157"/>
  <c r="AMU732" i="157" s="1"/>
  <c r="AMO731" i="157"/>
  <c r="AMU731" i="157" s="1"/>
  <c r="AMO729" i="157"/>
  <c r="AMU729" i="157" s="1"/>
  <c r="AMO724" i="157"/>
  <c r="AMU724" i="157" s="1"/>
  <c r="AMO725" i="157"/>
  <c r="AMU725" i="157" s="1"/>
  <c r="AMO730" i="157"/>
  <c r="AMU730" i="157" s="1"/>
  <c r="AMO733" i="157"/>
  <c r="AMU733" i="157" s="1"/>
  <c r="AMO734" i="157"/>
  <c r="AMU734" i="157" s="1"/>
  <c r="AMO722" i="157"/>
  <c r="AMU722" i="157" s="1"/>
  <c r="AMO723" i="157"/>
  <c r="AMU723" i="157" s="1"/>
  <c r="AMO728" i="157"/>
  <c r="AMU728" i="157" s="1"/>
  <c r="AMO727" i="157"/>
  <c r="AMU727" i="157" s="1"/>
  <c r="TE735" i="157"/>
  <c r="TK735" i="157" s="1"/>
  <c r="TE726" i="157"/>
  <c r="TK726" i="157" s="1"/>
  <c r="TE732" i="157"/>
  <c r="TK732" i="157" s="1"/>
  <c r="TE731" i="157"/>
  <c r="TK731" i="157" s="1"/>
  <c r="TE729" i="157"/>
  <c r="TK729" i="157" s="1"/>
  <c r="TE724" i="157"/>
  <c r="TK724" i="157" s="1"/>
  <c r="TE725" i="157"/>
  <c r="TK725" i="157" s="1"/>
  <c r="TE730" i="157"/>
  <c r="TK730" i="157" s="1"/>
  <c r="TE733" i="157"/>
  <c r="TK733" i="157" s="1"/>
  <c r="TE734" i="157"/>
  <c r="TK734" i="157" s="1"/>
  <c r="TE722" i="157"/>
  <c r="TK722" i="157" s="1"/>
  <c r="TE723" i="157"/>
  <c r="TK723" i="157" s="1"/>
  <c r="TE727" i="157"/>
  <c r="TK727" i="157" s="1"/>
  <c r="TE728" i="157"/>
  <c r="TK728" i="157" s="1"/>
  <c r="LX735" i="157"/>
  <c r="MD735" i="157" s="1"/>
  <c r="LX724" i="157"/>
  <c r="MD724" i="157" s="1"/>
  <c r="LX728" i="157"/>
  <c r="MD728" i="157" s="1"/>
  <c r="LX726" i="157"/>
  <c r="MD726" i="157" s="1"/>
  <c r="LX727" i="157"/>
  <c r="MD727" i="157" s="1"/>
  <c r="LX732" i="157"/>
  <c r="MD732" i="157" s="1"/>
  <c r="LX731" i="157"/>
  <c r="MD731" i="157" s="1"/>
  <c r="LX729" i="157"/>
  <c r="MD729" i="157" s="1"/>
  <c r="LX725" i="157"/>
  <c r="MD725" i="157" s="1"/>
  <c r="LX730" i="157"/>
  <c r="MD730" i="157" s="1"/>
  <c r="LX733" i="157"/>
  <c r="MD733" i="157" s="1"/>
  <c r="LX734" i="157"/>
  <c r="MD734" i="157" s="1"/>
  <c r="LX722" i="157"/>
  <c r="MD722" i="157" s="1"/>
  <c r="LX723" i="157"/>
  <c r="MD723" i="157" s="1"/>
  <c r="AHS735" i="157"/>
  <c r="AHY735" i="157" s="1"/>
  <c r="AHS726" i="157"/>
  <c r="AHY726" i="157" s="1"/>
  <c r="AHS722" i="157"/>
  <c r="AHY722" i="157" s="1"/>
  <c r="AHS727" i="157"/>
  <c r="AHY727" i="157" s="1"/>
  <c r="AHS732" i="157"/>
  <c r="AHY732" i="157" s="1"/>
  <c r="AHS731" i="157"/>
  <c r="AHY731" i="157" s="1"/>
  <c r="AHS729" i="157"/>
  <c r="AHY729" i="157" s="1"/>
  <c r="AHS724" i="157"/>
  <c r="AHY724" i="157" s="1"/>
  <c r="AHS725" i="157"/>
  <c r="AHY725" i="157" s="1"/>
  <c r="AHS730" i="157"/>
  <c r="AHY730" i="157" s="1"/>
  <c r="AHS733" i="157"/>
  <c r="AHY733" i="157" s="1"/>
  <c r="AHS734" i="157"/>
  <c r="AHY734" i="157" s="1"/>
  <c r="AHS723" i="157"/>
  <c r="AHY723" i="157" s="1"/>
  <c r="AHS728" i="157"/>
  <c r="AHY728" i="157" s="1"/>
  <c r="ABG735" i="157"/>
  <c r="ABM735" i="157" s="1"/>
  <c r="ABG726" i="157"/>
  <c r="ABM726" i="157" s="1"/>
  <c r="ABG722" i="157"/>
  <c r="ABM722" i="157" s="1"/>
  <c r="ABG727" i="157"/>
  <c r="ABM727" i="157" s="1"/>
  <c r="ABG732" i="157"/>
  <c r="ABM732" i="157" s="1"/>
  <c r="ABG731" i="157"/>
  <c r="ABM731" i="157" s="1"/>
  <c r="ABG729" i="157"/>
  <c r="ABM729" i="157" s="1"/>
  <c r="ABG724" i="157"/>
  <c r="ABM724" i="157" s="1"/>
  <c r="ABG725" i="157"/>
  <c r="ABM725" i="157" s="1"/>
  <c r="ABG730" i="157"/>
  <c r="ABM730" i="157" s="1"/>
  <c r="ABG733" i="157"/>
  <c r="ABM733" i="157" s="1"/>
  <c r="ABG734" i="157"/>
  <c r="ABM734" i="157" s="1"/>
  <c r="ABG723" i="157"/>
  <c r="ABM723" i="157" s="1"/>
  <c r="ABG728" i="157"/>
  <c r="ABM728" i="157" s="1"/>
  <c r="FL735" i="157"/>
  <c r="FR735" i="157" s="1"/>
  <c r="FL726" i="157"/>
  <c r="FR726" i="157" s="1"/>
  <c r="FL722" i="157"/>
  <c r="FR722" i="157" s="1"/>
  <c r="FL727" i="157"/>
  <c r="FR727" i="157" s="1"/>
  <c r="FL732" i="157"/>
  <c r="FR732" i="157" s="1"/>
  <c r="FL731" i="157"/>
  <c r="FR731" i="157" s="1"/>
  <c r="FL729" i="157"/>
  <c r="FR729" i="157" s="1"/>
  <c r="FL724" i="157"/>
  <c r="FR724" i="157" s="1"/>
  <c r="FL725" i="157"/>
  <c r="FR725" i="157" s="1"/>
  <c r="FL730" i="157"/>
  <c r="FR730" i="157" s="1"/>
  <c r="FL733" i="157"/>
  <c r="FR733" i="157" s="1"/>
  <c r="FL734" i="157"/>
  <c r="FR734" i="157" s="1"/>
  <c r="FL723" i="157"/>
  <c r="FR723" i="157" s="1"/>
  <c r="FL728" i="157"/>
  <c r="FR728" i="157" s="1"/>
  <c r="OI735" i="157"/>
  <c r="OO735" i="157" s="1"/>
  <c r="OI726" i="157"/>
  <c r="OO726" i="157" s="1"/>
  <c r="OI727" i="157"/>
  <c r="OO727" i="157" s="1"/>
  <c r="OI732" i="157"/>
  <c r="OO732" i="157" s="1"/>
  <c r="OI731" i="157"/>
  <c r="OO731" i="157" s="1"/>
  <c r="OI729" i="157"/>
  <c r="OO729" i="157" s="1"/>
  <c r="OI724" i="157"/>
  <c r="OO724" i="157" s="1"/>
  <c r="OI725" i="157"/>
  <c r="OO725" i="157" s="1"/>
  <c r="OI730" i="157"/>
  <c r="OO730" i="157" s="1"/>
  <c r="OI733" i="157"/>
  <c r="OO733" i="157" s="1"/>
  <c r="OI734" i="157"/>
  <c r="OO734" i="157" s="1"/>
  <c r="OI722" i="157"/>
  <c r="OO722" i="157" s="1"/>
  <c r="OI723" i="157"/>
  <c r="OO723" i="157" s="1"/>
  <c r="OI728" i="157"/>
  <c r="OO728" i="157" s="1"/>
  <c r="HW735" i="157"/>
  <c r="IC735" i="157" s="1"/>
  <c r="HW726" i="157"/>
  <c r="IC726" i="157" s="1"/>
  <c r="HW727" i="157"/>
  <c r="IC727" i="157" s="1"/>
  <c r="HW732" i="157"/>
  <c r="IC732" i="157" s="1"/>
  <c r="HW731" i="157"/>
  <c r="IC731" i="157" s="1"/>
  <c r="HW729" i="157"/>
  <c r="IC729" i="157" s="1"/>
  <c r="HW724" i="157"/>
  <c r="IC724" i="157" s="1"/>
  <c r="HW725" i="157"/>
  <c r="IC725" i="157" s="1"/>
  <c r="HW730" i="157"/>
  <c r="IC730" i="157" s="1"/>
  <c r="HW733" i="157"/>
  <c r="IC733" i="157" s="1"/>
  <c r="HW734" i="157"/>
  <c r="IC734" i="157" s="1"/>
  <c r="HW722" i="157"/>
  <c r="IC722" i="157" s="1"/>
  <c r="HW723" i="157"/>
  <c r="IC723" i="157" s="1"/>
  <c r="HW728" i="157"/>
  <c r="IC728" i="157" s="1"/>
  <c r="ADR735" i="157"/>
  <c r="ADX735" i="157" s="1"/>
  <c r="ADR726" i="157"/>
  <c r="ADX726" i="157" s="1"/>
  <c r="ADR727" i="157"/>
  <c r="ADX727" i="157" s="1"/>
  <c r="ADR732" i="157"/>
  <c r="ADX732" i="157" s="1"/>
  <c r="ADR731" i="157"/>
  <c r="ADX731" i="157" s="1"/>
  <c r="ADR729" i="157"/>
  <c r="ADX729" i="157" s="1"/>
  <c r="ADR724" i="157"/>
  <c r="ADX724" i="157" s="1"/>
  <c r="ADR725" i="157"/>
  <c r="ADX725" i="157" s="1"/>
  <c r="ADR730" i="157"/>
  <c r="ADX730" i="157" s="1"/>
  <c r="ADR733" i="157"/>
  <c r="ADX733" i="157" s="1"/>
  <c r="ADR734" i="157"/>
  <c r="ADX734" i="157" s="1"/>
  <c r="ADR722" i="157"/>
  <c r="ADX722" i="157" s="1"/>
  <c r="ADR723" i="157"/>
  <c r="ADX723" i="157" s="1"/>
  <c r="ADR728" i="157"/>
  <c r="ADX728" i="157" s="1"/>
  <c r="XF735" i="157"/>
  <c r="XL735" i="157" s="1"/>
  <c r="XF726" i="157"/>
  <c r="XL726" i="157" s="1"/>
  <c r="XF727" i="157"/>
  <c r="XL727" i="157" s="1"/>
  <c r="XF732" i="157"/>
  <c r="XL732" i="157" s="1"/>
  <c r="XF731" i="157"/>
  <c r="XL731" i="157" s="1"/>
  <c r="XF729" i="157"/>
  <c r="XL729" i="157" s="1"/>
  <c r="XF724" i="157"/>
  <c r="XL724" i="157" s="1"/>
  <c r="XF725" i="157"/>
  <c r="XL725" i="157" s="1"/>
  <c r="XF730" i="157"/>
  <c r="XL730" i="157" s="1"/>
  <c r="XF733" i="157"/>
  <c r="XL733" i="157" s="1"/>
  <c r="XF734" i="157"/>
  <c r="XL734" i="157" s="1"/>
  <c r="XF722" i="157"/>
  <c r="XL722" i="157" s="1"/>
  <c r="XF723" i="157"/>
  <c r="XL723" i="157" s="1"/>
  <c r="XF728" i="157"/>
  <c r="XL728" i="157" s="1"/>
  <c r="AP735" i="157"/>
  <c r="AV735" i="157" s="1"/>
  <c r="AP726" i="157"/>
  <c r="AV726" i="157" s="1"/>
  <c r="AP727" i="157"/>
  <c r="AV727" i="157" s="1"/>
  <c r="AP732" i="157"/>
  <c r="AV732" i="157" s="1"/>
  <c r="AP731" i="157"/>
  <c r="AV731" i="157" s="1"/>
  <c r="AP729" i="157"/>
  <c r="AV729" i="157" s="1"/>
  <c r="AP724" i="157"/>
  <c r="AV724" i="157" s="1"/>
  <c r="AP725" i="157"/>
  <c r="AV725" i="157" s="1"/>
  <c r="AP730" i="157"/>
  <c r="AV730" i="157" s="1"/>
  <c r="AP733" i="157"/>
  <c r="AV733" i="157" s="1"/>
  <c r="AP734" i="157"/>
  <c r="AV734" i="157" s="1"/>
  <c r="AP722" i="157"/>
  <c r="AV722" i="157" s="1"/>
  <c r="AP723" i="157"/>
  <c r="AV723" i="157" s="1"/>
  <c r="AP728" i="157"/>
  <c r="AV728" i="157" s="1"/>
  <c r="W735" i="157"/>
  <c r="AC735" i="157" s="1"/>
  <c r="W724" i="157"/>
  <c r="AC724" i="157" s="1"/>
  <c r="W728" i="157"/>
  <c r="AC728" i="157" s="1"/>
  <c r="W723" i="157"/>
  <c r="AC723" i="157" s="1"/>
  <c r="W729" i="157"/>
  <c r="AC729" i="157" s="1"/>
  <c r="W726" i="157"/>
  <c r="AC726" i="157" s="1"/>
  <c r="W722" i="157"/>
  <c r="AC722" i="157" s="1"/>
  <c r="W734" i="157"/>
  <c r="AC734" i="157" s="1"/>
  <c r="W730" i="157"/>
  <c r="AC730" i="157" s="1"/>
  <c r="W732" i="157"/>
  <c r="AC732" i="157" s="1"/>
  <c r="W733" i="157"/>
  <c r="AC733" i="157" s="1"/>
  <c r="W725" i="157"/>
  <c r="AC725" i="157" s="1"/>
  <c r="W727" i="157"/>
  <c r="AC727" i="157" s="1"/>
  <c r="W731" i="157"/>
  <c r="AC731" i="157" s="1"/>
  <c r="AGY735" i="157"/>
  <c r="AHE735" i="157" s="1"/>
  <c r="AGY731" i="157"/>
  <c r="AHE731" i="157" s="1"/>
  <c r="AGY725" i="157"/>
  <c r="AHE725" i="157" s="1"/>
  <c r="AGY730" i="157"/>
  <c r="AHE730" i="157" s="1"/>
  <c r="AGY733" i="157"/>
  <c r="AHE733" i="157" s="1"/>
  <c r="AGY722" i="157"/>
  <c r="AHE722" i="157" s="1"/>
  <c r="AGY728" i="157"/>
  <c r="AHE728" i="157" s="1"/>
  <c r="AGY734" i="157"/>
  <c r="AHE734" i="157" s="1"/>
  <c r="AGY726" i="157"/>
  <c r="AHE726" i="157" s="1"/>
  <c r="AGY723" i="157"/>
  <c r="AHE723" i="157" s="1"/>
  <c r="AGY732" i="157"/>
  <c r="AHE732" i="157" s="1"/>
  <c r="AGY729" i="157"/>
  <c r="AHE729" i="157" s="1"/>
  <c r="AGY727" i="157"/>
  <c r="AHE727" i="157" s="1"/>
  <c r="AGY724" i="157"/>
  <c r="AHE724" i="157" s="1"/>
  <c r="ER735" i="157"/>
  <c r="EX735" i="157" s="1"/>
  <c r="ER722" i="157"/>
  <c r="EX722" i="157" s="1"/>
  <c r="ER728" i="157"/>
  <c r="EX728" i="157" s="1"/>
  <c r="ER734" i="157"/>
  <c r="EX734" i="157" s="1"/>
  <c r="ER726" i="157"/>
  <c r="EX726" i="157" s="1"/>
  <c r="ER723" i="157"/>
  <c r="EX723" i="157" s="1"/>
  <c r="ER732" i="157"/>
  <c r="EX732" i="157" s="1"/>
  <c r="ER729" i="157"/>
  <c r="EX729" i="157" s="1"/>
  <c r="ER727" i="157"/>
  <c r="EX727" i="157" s="1"/>
  <c r="ER724" i="157"/>
  <c r="EX724" i="157" s="1"/>
  <c r="ER731" i="157"/>
  <c r="EX731" i="157" s="1"/>
  <c r="ER725" i="157"/>
  <c r="EX725" i="157" s="1"/>
  <c r="ER730" i="157"/>
  <c r="EX730" i="157" s="1"/>
  <c r="ER733" i="157"/>
  <c r="EX733" i="157" s="1"/>
  <c r="ANK733" i="157"/>
  <c r="ANQ733" i="157" s="1"/>
  <c r="ANK735" i="157"/>
  <c r="ANQ735" i="157" s="1"/>
  <c r="ANK730" i="157"/>
  <c r="ANQ730" i="157" s="1"/>
  <c r="ANK723" i="157"/>
  <c r="ANQ723" i="157" s="1"/>
  <c r="ANK729" i="157"/>
  <c r="ANQ729" i="157" s="1"/>
  <c r="ANK727" i="157"/>
  <c r="ANQ727" i="157" s="1"/>
  <c r="ANK731" i="157"/>
  <c r="ANQ731" i="157" s="1"/>
  <c r="ANK725" i="157"/>
  <c r="ANQ725" i="157" s="1"/>
  <c r="ANK722" i="157"/>
  <c r="ANQ722" i="157" s="1"/>
  <c r="ANK728" i="157"/>
  <c r="ANQ728" i="157" s="1"/>
  <c r="ANK734" i="157"/>
  <c r="ANQ734" i="157" s="1"/>
  <c r="ANK726" i="157"/>
  <c r="ANQ726" i="157" s="1"/>
  <c r="ANK732" i="157"/>
  <c r="ANQ732" i="157" s="1"/>
  <c r="ANK724" i="157"/>
  <c r="ANQ724" i="157" s="1"/>
  <c r="NO733" i="157"/>
  <c r="NU733" i="157" s="1"/>
  <c r="NO735" i="157"/>
  <c r="NU735" i="157" s="1"/>
  <c r="NO730" i="157"/>
  <c r="NU730" i="157" s="1"/>
  <c r="NO723" i="157"/>
  <c r="NU723" i="157" s="1"/>
  <c r="NO729" i="157"/>
  <c r="NU729" i="157" s="1"/>
  <c r="NO727" i="157"/>
  <c r="NU727" i="157" s="1"/>
  <c r="NO731" i="157"/>
  <c r="NU731" i="157" s="1"/>
  <c r="NO725" i="157"/>
  <c r="NU725" i="157" s="1"/>
  <c r="NO722" i="157"/>
  <c r="NU722" i="157" s="1"/>
  <c r="NO728" i="157"/>
  <c r="NU728" i="157" s="1"/>
  <c r="NO734" i="157"/>
  <c r="NU734" i="157" s="1"/>
  <c r="NO726" i="157"/>
  <c r="NU726" i="157" s="1"/>
  <c r="NO732" i="157"/>
  <c r="NU732" i="157" s="1"/>
  <c r="NO724" i="157"/>
  <c r="NU724" i="157" s="1"/>
  <c r="AFI735" i="157"/>
  <c r="AFO735" i="157" s="1"/>
  <c r="AFI722" i="157"/>
  <c r="AFO722" i="157" s="1"/>
  <c r="AFI728" i="157"/>
  <c r="AFO728" i="157" s="1"/>
  <c r="AFI734" i="157"/>
  <c r="AFO734" i="157" s="1"/>
  <c r="AFI726" i="157"/>
  <c r="AFO726" i="157" s="1"/>
  <c r="AFI723" i="157"/>
  <c r="AFO723" i="157" s="1"/>
  <c r="AFI732" i="157"/>
  <c r="AFO732" i="157" s="1"/>
  <c r="AFI729" i="157"/>
  <c r="AFO729" i="157" s="1"/>
  <c r="AFI727" i="157"/>
  <c r="AFO727" i="157" s="1"/>
  <c r="AFI724" i="157"/>
  <c r="AFO724" i="157" s="1"/>
  <c r="AFI731" i="157"/>
  <c r="AFO731" i="157" s="1"/>
  <c r="AFI725" i="157"/>
  <c r="AFO725" i="157" s="1"/>
  <c r="AFI730" i="157"/>
  <c r="AFO730" i="157" s="1"/>
  <c r="AFI733" i="157"/>
  <c r="AFO733" i="157" s="1"/>
  <c r="CG735" i="157"/>
  <c r="CM735" i="157" s="1"/>
  <c r="CG731" i="157"/>
  <c r="CM731" i="157" s="1"/>
  <c r="CG725" i="157"/>
  <c r="CM725" i="157" s="1"/>
  <c r="CG730" i="157"/>
  <c r="CM730" i="157" s="1"/>
  <c r="CG733" i="157"/>
  <c r="CM733" i="157" s="1"/>
  <c r="CG722" i="157"/>
  <c r="CM722" i="157" s="1"/>
  <c r="CG728" i="157"/>
  <c r="CM728" i="157" s="1"/>
  <c r="CG734" i="157"/>
  <c r="CM734" i="157" s="1"/>
  <c r="CG726" i="157"/>
  <c r="CM726" i="157" s="1"/>
  <c r="CG723" i="157"/>
  <c r="CM723" i="157" s="1"/>
  <c r="CG732" i="157"/>
  <c r="CM732" i="157" s="1"/>
  <c r="CG729" i="157"/>
  <c r="CM729" i="157" s="1"/>
  <c r="CG727" i="157"/>
  <c r="CM727" i="157" s="1"/>
  <c r="CG724" i="157"/>
  <c r="CM724" i="157" s="1"/>
  <c r="OJ735" i="157"/>
  <c r="OP735" i="157" s="1"/>
  <c r="OJ722" i="157"/>
  <c r="OP722" i="157" s="1"/>
  <c r="OJ728" i="157"/>
  <c r="OP728" i="157" s="1"/>
  <c r="OJ734" i="157"/>
  <c r="OP734" i="157" s="1"/>
  <c r="OJ726" i="157"/>
  <c r="OP726" i="157" s="1"/>
  <c r="OJ723" i="157"/>
  <c r="OP723" i="157" s="1"/>
  <c r="OJ732" i="157"/>
  <c r="OP732" i="157" s="1"/>
  <c r="OJ729" i="157"/>
  <c r="OP729" i="157" s="1"/>
  <c r="OJ727" i="157"/>
  <c r="OP727" i="157" s="1"/>
  <c r="OJ724" i="157"/>
  <c r="OP724" i="157" s="1"/>
  <c r="OJ731" i="157"/>
  <c r="OP731" i="157" s="1"/>
  <c r="OJ725" i="157"/>
  <c r="OP725" i="157" s="1"/>
  <c r="OJ730" i="157"/>
  <c r="OP730" i="157" s="1"/>
  <c r="OJ733" i="157"/>
  <c r="OP733" i="157" s="1"/>
  <c r="AOF735" i="157"/>
  <c r="AOL735" i="157" s="1"/>
  <c r="AOF722" i="157"/>
  <c r="AOL722" i="157" s="1"/>
  <c r="AOF728" i="157"/>
  <c r="AOL728" i="157" s="1"/>
  <c r="AOF734" i="157"/>
  <c r="AOL734" i="157" s="1"/>
  <c r="AOF726" i="157"/>
  <c r="AOL726" i="157" s="1"/>
  <c r="AOF723" i="157"/>
  <c r="AOL723" i="157" s="1"/>
  <c r="AOF732" i="157"/>
  <c r="AOL732" i="157" s="1"/>
  <c r="AOF729" i="157"/>
  <c r="AOL729" i="157" s="1"/>
  <c r="AOF727" i="157"/>
  <c r="AOL727" i="157" s="1"/>
  <c r="AOF724" i="157"/>
  <c r="AOL724" i="157" s="1"/>
  <c r="AOF731" i="157"/>
  <c r="AOL731" i="157" s="1"/>
  <c r="AOF725" i="157"/>
  <c r="AOL725" i="157" s="1"/>
  <c r="AOF730" i="157"/>
  <c r="AOL730" i="157" s="1"/>
  <c r="AOF733" i="157"/>
  <c r="AOL733" i="157" s="1"/>
  <c r="FM733" i="157"/>
  <c r="FS733" i="157" s="1"/>
  <c r="FM735" i="157"/>
  <c r="FS735" i="157" s="1"/>
  <c r="FM730" i="157"/>
  <c r="FS730" i="157" s="1"/>
  <c r="FM723" i="157"/>
  <c r="FS723" i="157" s="1"/>
  <c r="FM729" i="157"/>
  <c r="FS729" i="157" s="1"/>
  <c r="FM727" i="157"/>
  <c r="FS727" i="157" s="1"/>
  <c r="FM731" i="157"/>
  <c r="FS731" i="157" s="1"/>
  <c r="FM725" i="157"/>
  <c r="FS725" i="157" s="1"/>
  <c r="FM722" i="157"/>
  <c r="FS722" i="157" s="1"/>
  <c r="FM728" i="157"/>
  <c r="FS728" i="157" s="1"/>
  <c r="FM734" i="157"/>
  <c r="FS734" i="157" s="1"/>
  <c r="FM726" i="157"/>
  <c r="FS726" i="157" s="1"/>
  <c r="FM732" i="157"/>
  <c r="FS732" i="157" s="1"/>
  <c r="FM724" i="157"/>
  <c r="FS724" i="157" s="1"/>
  <c r="JN735" i="157"/>
  <c r="JT735" i="157" s="1"/>
  <c r="JN731" i="157"/>
  <c r="JT731" i="157" s="1"/>
  <c r="JN725" i="157"/>
  <c r="JT725" i="157" s="1"/>
  <c r="JN730" i="157"/>
  <c r="JT730" i="157" s="1"/>
  <c r="JN733" i="157"/>
  <c r="JT733" i="157" s="1"/>
  <c r="JN722" i="157"/>
  <c r="JT722" i="157" s="1"/>
  <c r="JN728" i="157"/>
  <c r="JT728" i="157" s="1"/>
  <c r="JN734" i="157"/>
  <c r="JT734" i="157" s="1"/>
  <c r="JN726" i="157"/>
  <c r="JT726" i="157" s="1"/>
  <c r="JN723" i="157"/>
  <c r="JT723" i="157" s="1"/>
  <c r="JN732" i="157"/>
  <c r="JT732" i="157" s="1"/>
  <c r="JN729" i="157"/>
  <c r="JT729" i="157" s="1"/>
  <c r="JN727" i="157"/>
  <c r="JT727" i="157" s="1"/>
  <c r="JN724" i="157"/>
  <c r="JT724" i="157" s="1"/>
  <c r="AJJ735" i="157"/>
  <c r="AJP735" i="157" s="1"/>
  <c r="AJJ731" i="157"/>
  <c r="AJP731" i="157" s="1"/>
  <c r="AJJ725" i="157"/>
  <c r="AJP725" i="157" s="1"/>
  <c r="AJJ730" i="157"/>
  <c r="AJP730" i="157" s="1"/>
  <c r="AJJ733" i="157"/>
  <c r="AJP733" i="157" s="1"/>
  <c r="AJJ722" i="157"/>
  <c r="AJP722" i="157" s="1"/>
  <c r="AJJ728" i="157"/>
  <c r="AJP728" i="157" s="1"/>
  <c r="AJJ734" i="157"/>
  <c r="AJP734" i="157" s="1"/>
  <c r="AJJ726" i="157"/>
  <c r="AJP726" i="157" s="1"/>
  <c r="AJJ723" i="157"/>
  <c r="AJP723" i="157" s="1"/>
  <c r="AJJ732" i="157"/>
  <c r="AJP732" i="157" s="1"/>
  <c r="AJJ729" i="157"/>
  <c r="AJP729" i="157" s="1"/>
  <c r="AJJ727" i="157"/>
  <c r="AJP727" i="157" s="1"/>
  <c r="AJJ724" i="157"/>
  <c r="AJP724" i="157" s="1"/>
  <c r="ACX733" i="157"/>
  <c r="ADD733" i="157" s="1"/>
  <c r="ACX735" i="157"/>
  <c r="ADD735" i="157" s="1"/>
  <c r="ACX731" i="157"/>
  <c r="ADD731" i="157" s="1"/>
  <c r="ACX725" i="157"/>
  <c r="ADD725" i="157" s="1"/>
  <c r="ACX722" i="157"/>
  <c r="ADD722" i="157" s="1"/>
  <c r="ACX728" i="157"/>
  <c r="ADD728" i="157" s="1"/>
  <c r="ACX734" i="157"/>
  <c r="ADD734" i="157" s="1"/>
  <c r="ACX726" i="157"/>
  <c r="ADD726" i="157" s="1"/>
  <c r="ACX723" i="157"/>
  <c r="ADD723" i="157" s="1"/>
  <c r="ACX732" i="157"/>
  <c r="ADD732" i="157" s="1"/>
  <c r="ACX724" i="157"/>
  <c r="ADD724" i="157" s="1"/>
  <c r="ACX730" i="157"/>
  <c r="ADD730" i="157" s="1"/>
  <c r="ACX729" i="157"/>
  <c r="ADD729" i="157" s="1"/>
  <c r="ACX727" i="157"/>
  <c r="ADD727" i="157" s="1"/>
  <c r="APW735" i="157"/>
  <c r="AQC735" i="157" s="1"/>
  <c r="APW725" i="157"/>
  <c r="AQC725" i="157" s="1"/>
  <c r="APW723" i="157"/>
  <c r="AQC723" i="157" s="1"/>
  <c r="APW734" i="157"/>
  <c r="AQC734" i="157" s="1"/>
  <c r="APW731" i="157"/>
  <c r="AQC731" i="157" s="1"/>
  <c r="APW730" i="157"/>
  <c r="AQC730" i="157" s="1"/>
  <c r="APW732" i="157"/>
  <c r="AQC732" i="157" s="1"/>
  <c r="APW724" i="157"/>
  <c r="AQC724" i="157" s="1"/>
  <c r="APW728" i="157"/>
  <c r="AQC728" i="157" s="1"/>
  <c r="APW733" i="157"/>
  <c r="AQC733" i="157" s="1"/>
  <c r="APW729" i="157"/>
  <c r="AQC729" i="157" s="1"/>
  <c r="APW726" i="157"/>
  <c r="AQC726" i="157" s="1"/>
  <c r="APW722" i="157"/>
  <c r="AQC722" i="157" s="1"/>
  <c r="APW727" i="157"/>
  <c r="AQC727" i="157" s="1"/>
  <c r="AJK735" i="157"/>
  <c r="AJQ735" i="157" s="1"/>
  <c r="AJK725" i="157"/>
  <c r="AJQ725" i="157" s="1"/>
  <c r="AJK723" i="157"/>
  <c r="AJQ723" i="157" s="1"/>
  <c r="AJK734" i="157"/>
  <c r="AJQ734" i="157" s="1"/>
  <c r="AJK731" i="157"/>
  <c r="AJQ731" i="157" s="1"/>
  <c r="AJK730" i="157"/>
  <c r="AJQ730" i="157" s="1"/>
  <c r="AJK732" i="157"/>
  <c r="AJQ732" i="157" s="1"/>
  <c r="AJK724" i="157"/>
  <c r="AJQ724" i="157" s="1"/>
  <c r="AJK728" i="157"/>
  <c r="AJQ728" i="157" s="1"/>
  <c r="AJK733" i="157"/>
  <c r="AJQ733" i="157" s="1"/>
  <c r="AJK729" i="157"/>
  <c r="AJQ729" i="157" s="1"/>
  <c r="AJK726" i="157"/>
  <c r="AJQ726" i="157" s="1"/>
  <c r="AJK722" i="157"/>
  <c r="AJQ722" i="157" s="1"/>
  <c r="AJK727" i="157"/>
  <c r="AJQ727" i="157" s="1"/>
  <c r="QA735" i="157"/>
  <c r="QG735" i="157" s="1"/>
  <c r="QA725" i="157"/>
  <c r="QG725" i="157" s="1"/>
  <c r="QA723" i="157"/>
  <c r="QG723" i="157" s="1"/>
  <c r="QA726" i="157"/>
  <c r="QG726" i="157" s="1"/>
  <c r="QA722" i="157"/>
  <c r="QG722" i="157" s="1"/>
  <c r="QA734" i="157"/>
  <c r="QG734" i="157" s="1"/>
  <c r="QA731" i="157"/>
  <c r="QG731" i="157" s="1"/>
  <c r="QA730" i="157"/>
  <c r="QG730" i="157" s="1"/>
  <c r="QA732" i="157"/>
  <c r="QG732" i="157" s="1"/>
  <c r="QA724" i="157"/>
  <c r="QG724" i="157" s="1"/>
  <c r="QA728" i="157"/>
  <c r="QG728" i="157" s="1"/>
  <c r="QA733" i="157"/>
  <c r="QG733" i="157" s="1"/>
  <c r="QA729" i="157"/>
  <c r="QG729" i="157" s="1"/>
  <c r="QA727" i="157"/>
  <c r="QG727" i="157" s="1"/>
  <c r="JO735" i="157"/>
  <c r="JU735" i="157" s="1"/>
  <c r="JO725" i="157"/>
  <c r="JU725" i="157" s="1"/>
  <c r="JO723" i="157"/>
  <c r="JU723" i="157" s="1"/>
  <c r="JO726" i="157"/>
  <c r="JU726" i="157" s="1"/>
  <c r="JO722" i="157"/>
  <c r="JU722" i="157" s="1"/>
  <c r="JO734" i="157"/>
  <c r="JU734" i="157" s="1"/>
  <c r="JO731" i="157"/>
  <c r="JU731" i="157" s="1"/>
  <c r="JO730" i="157"/>
  <c r="JU730" i="157" s="1"/>
  <c r="JO732" i="157"/>
  <c r="JU732" i="157" s="1"/>
  <c r="JO724" i="157"/>
  <c r="JU724" i="157" s="1"/>
  <c r="JO728" i="157"/>
  <c r="JU728" i="157" s="1"/>
  <c r="JO733" i="157"/>
  <c r="JU733" i="157" s="1"/>
  <c r="JO729" i="157"/>
  <c r="JU729" i="157" s="1"/>
  <c r="JO727" i="157"/>
  <c r="JU727" i="157" s="1"/>
  <c r="AFJ735" i="157"/>
  <c r="AFP735" i="157" s="1"/>
  <c r="AFJ725" i="157"/>
  <c r="AFP725" i="157" s="1"/>
  <c r="AFJ723" i="157"/>
  <c r="AFP723" i="157" s="1"/>
  <c r="AFJ726" i="157"/>
  <c r="AFP726" i="157" s="1"/>
  <c r="AFJ722" i="157"/>
  <c r="AFP722" i="157" s="1"/>
  <c r="AFJ734" i="157"/>
  <c r="AFP734" i="157" s="1"/>
  <c r="AFJ731" i="157"/>
  <c r="AFP731" i="157" s="1"/>
  <c r="AFJ730" i="157"/>
  <c r="AFP730" i="157" s="1"/>
  <c r="AFJ732" i="157"/>
  <c r="AFP732" i="157" s="1"/>
  <c r="AFJ724" i="157"/>
  <c r="AFP724" i="157" s="1"/>
  <c r="AFJ728" i="157"/>
  <c r="AFP728" i="157" s="1"/>
  <c r="AFJ733" i="157"/>
  <c r="AFP733" i="157" s="1"/>
  <c r="AFJ729" i="157"/>
  <c r="AFP729" i="157" s="1"/>
  <c r="AFJ727" i="157"/>
  <c r="AFP727" i="157" s="1"/>
  <c r="YX735" i="157"/>
  <c r="ZD735" i="157" s="1"/>
  <c r="YX728" i="157"/>
  <c r="ZD728" i="157" s="1"/>
  <c r="YX725" i="157"/>
  <c r="ZD725" i="157" s="1"/>
  <c r="YX726" i="157"/>
  <c r="ZD726" i="157" s="1"/>
  <c r="YX722" i="157"/>
  <c r="ZD722" i="157" s="1"/>
  <c r="YX734" i="157"/>
  <c r="ZD734" i="157" s="1"/>
  <c r="YX727" i="157"/>
  <c r="ZD727" i="157" s="1"/>
  <c r="YX730" i="157"/>
  <c r="ZD730" i="157" s="1"/>
  <c r="YX732" i="157"/>
  <c r="ZD732" i="157" s="1"/>
  <c r="YX724" i="157"/>
  <c r="ZD724" i="157" s="1"/>
  <c r="YX733" i="157"/>
  <c r="ZD733" i="157" s="1"/>
  <c r="YX723" i="157"/>
  <c r="ZD723" i="157" s="1"/>
  <c r="YX729" i="157"/>
  <c r="ZD729" i="157" s="1"/>
  <c r="YX731" i="157"/>
  <c r="ZD731" i="157" s="1"/>
  <c r="CH735" i="157"/>
  <c r="CN735" i="157" s="1"/>
  <c r="CH728" i="157"/>
  <c r="CN728" i="157" s="1"/>
  <c r="CH725" i="157"/>
  <c r="CN725" i="157" s="1"/>
  <c r="CH726" i="157"/>
  <c r="CN726" i="157" s="1"/>
  <c r="CH722" i="157"/>
  <c r="CN722" i="157" s="1"/>
  <c r="CH734" i="157"/>
  <c r="CN734" i="157" s="1"/>
  <c r="CH727" i="157"/>
  <c r="CN727" i="157" s="1"/>
  <c r="CH730" i="157"/>
  <c r="CN730" i="157" s="1"/>
  <c r="CH732" i="157"/>
  <c r="CN732" i="157" s="1"/>
  <c r="CH724" i="157"/>
  <c r="CN724" i="157" s="1"/>
  <c r="CH733" i="157"/>
  <c r="CN733" i="157" s="1"/>
  <c r="CH723" i="157"/>
  <c r="CN723" i="157" s="1"/>
  <c r="CH729" i="157"/>
  <c r="CN729" i="157" s="1"/>
  <c r="CH731" i="157"/>
  <c r="CN731" i="157" s="1"/>
  <c r="ASH735" i="157"/>
  <c r="ASN735" i="157" s="1"/>
  <c r="ASH724" i="157"/>
  <c r="ASN724" i="157" s="1"/>
  <c r="ASH728" i="157"/>
  <c r="ASN728" i="157" s="1"/>
  <c r="ASH729" i="157"/>
  <c r="ASN729" i="157" s="1"/>
  <c r="ASH726" i="157"/>
  <c r="ASN726" i="157" s="1"/>
  <c r="ASH722" i="157"/>
  <c r="ASN722" i="157" s="1"/>
  <c r="ASH734" i="157"/>
  <c r="ASN734" i="157" s="1"/>
  <c r="ASH727" i="157"/>
  <c r="ASN727" i="157" s="1"/>
  <c r="ASH730" i="157"/>
  <c r="ASN730" i="157" s="1"/>
  <c r="ASH732" i="157"/>
  <c r="ASN732" i="157" s="1"/>
  <c r="ASH733" i="157"/>
  <c r="ASN733" i="157" s="1"/>
  <c r="ASH725" i="157"/>
  <c r="ASN725" i="157" s="1"/>
  <c r="ASH723" i="157"/>
  <c r="ASN723" i="157" s="1"/>
  <c r="ASH731" i="157"/>
  <c r="ASN731" i="157" s="1"/>
  <c r="ALV735" i="157"/>
  <c r="AMB735" i="157" s="1"/>
  <c r="ALV724" i="157"/>
  <c r="AMB724" i="157" s="1"/>
  <c r="ALV728" i="157"/>
  <c r="AMB728" i="157" s="1"/>
  <c r="ALV729" i="157"/>
  <c r="AMB729" i="157" s="1"/>
  <c r="ALV726" i="157"/>
  <c r="AMB726" i="157" s="1"/>
  <c r="ALV722" i="157"/>
  <c r="AMB722" i="157" s="1"/>
  <c r="ALV734" i="157"/>
  <c r="AMB734" i="157" s="1"/>
  <c r="ALV727" i="157"/>
  <c r="AMB727" i="157" s="1"/>
  <c r="ALV730" i="157"/>
  <c r="AMB730" i="157" s="1"/>
  <c r="ALV732" i="157"/>
  <c r="AMB732" i="157" s="1"/>
  <c r="ALV733" i="157"/>
  <c r="AMB733" i="157" s="1"/>
  <c r="ALV725" i="157"/>
  <c r="AMB725" i="157" s="1"/>
  <c r="ALV723" i="157"/>
  <c r="AMB723" i="157" s="1"/>
  <c r="ALV731" i="157"/>
  <c r="AMB731" i="157" s="1"/>
  <c r="SL735" i="157"/>
  <c r="SR735" i="157" s="1"/>
  <c r="SL724" i="157"/>
  <c r="SR724" i="157" s="1"/>
  <c r="SL728" i="157"/>
  <c r="SR728" i="157" s="1"/>
  <c r="SL729" i="157"/>
  <c r="SR729" i="157" s="1"/>
  <c r="SL726" i="157"/>
  <c r="SR726" i="157" s="1"/>
  <c r="SL722" i="157"/>
  <c r="SR722" i="157" s="1"/>
  <c r="SL734" i="157"/>
  <c r="SR734" i="157" s="1"/>
  <c r="SL727" i="157"/>
  <c r="SR727" i="157" s="1"/>
  <c r="SL730" i="157"/>
  <c r="SR730" i="157" s="1"/>
  <c r="SL732" i="157"/>
  <c r="SR732" i="157" s="1"/>
  <c r="SL733" i="157"/>
  <c r="SR733" i="157" s="1"/>
  <c r="SL725" i="157"/>
  <c r="SR725" i="157" s="1"/>
  <c r="SL723" i="157"/>
  <c r="SR723" i="157" s="1"/>
  <c r="SL731" i="157"/>
  <c r="SR731" i="157" s="1"/>
  <c r="LZ735" i="157"/>
  <c r="MF735" i="157" s="1"/>
  <c r="LZ724" i="157"/>
  <c r="MF724" i="157" s="1"/>
  <c r="LZ728" i="157"/>
  <c r="MF728" i="157" s="1"/>
  <c r="LZ729" i="157"/>
  <c r="MF729" i="157" s="1"/>
  <c r="LZ726" i="157"/>
  <c r="MF726" i="157" s="1"/>
  <c r="LZ722" i="157"/>
  <c r="MF722" i="157" s="1"/>
  <c r="LZ734" i="157"/>
  <c r="MF734" i="157" s="1"/>
  <c r="LZ727" i="157"/>
  <c r="MF727" i="157" s="1"/>
  <c r="LZ730" i="157"/>
  <c r="MF730" i="157" s="1"/>
  <c r="LZ732" i="157"/>
  <c r="MF732" i="157" s="1"/>
  <c r="LZ733" i="157"/>
  <c r="MF733" i="157" s="1"/>
  <c r="LZ725" i="157"/>
  <c r="MF725" i="157" s="1"/>
  <c r="LZ723" i="157"/>
  <c r="MF723" i="157" s="1"/>
  <c r="LZ731" i="157"/>
  <c r="MF731" i="157" s="1"/>
  <c r="AHU735" i="157"/>
  <c r="AIA735" i="157" s="1"/>
  <c r="AHU733" i="157"/>
  <c r="AIA733" i="157" s="1"/>
  <c r="AHU725" i="157"/>
  <c r="AIA725" i="157" s="1"/>
  <c r="AHU727" i="157"/>
  <c r="AIA727" i="157" s="1"/>
  <c r="AHU724" i="157"/>
  <c r="AIA724" i="157" s="1"/>
  <c r="AHU728" i="157"/>
  <c r="AIA728" i="157" s="1"/>
  <c r="AHU723" i="157"/>
  <c r="AIA723" i="157" s="1"/>
  <c r="AHU729" i="157"/>
  <c r="AIA729" i="157" s="1"/>
  <c r="AHU726" i="157"/>
  <c r="AIA726" i="157" s="1"/>
  <c r="AHU722" i="157"/>
  <c r="AIA722" i="157" s="1"/>
  <c r="AHU734" i="157"/>
  <c r="AIA734" i="157" s="1"/>
  <c r="AHU731" i="157"/>
  <c r="AIA731" i="157" s="1"/>
  <c r="AHU730" i="157"/>
  <c r="AIA730" i="157" s="1"/>
  <c r="AHU732" i="157"/>
  <c r="AIA732" i="157" s="1"/>
  <c r="ABI735" i="157"/>
  <c r="ABO735" i="157" s="1"/>
  <c r="ABI724" i="157"/>
  <c r="ABO724" i="157" s="1"/>
  <c r="ABI728" i="157"/>
  <c r="ABO728" i="157" s="1"/>
  <c r="ABI733" i="157"/>
  <c r="ABO733" i="157" s="1"/>
  <c r="ABI725" i="157"/>
  <c r="ABO725" i="157" s="1"/>
  <c r="ABI727" i="157"/>
  <c r="ABO727" i="157" s="1"/>
  <c r="ABI723" i="157"/>
  <c r="ABO723" i="157" s="1"/>
  <c r="ABI729" i="157"/>
  <c r="ABO729" i="157" s="1"/>
  <c r="ABI726" i="157"/>
  <c r="ABO726" i="157" s="1"/>
  <c r="ABI722" i="157"/>
  <c r="ABO722" i="157" s="1"/>
  <c r="ABI734" i="157"/>
  <c r="ABO734" i="157" s="1"/>
  <c r="ABI731" i="157"/>
  <c r="ABO731" i="157" s="1"/>
  <c r="ABI730" i="157"/>
  <c r="ABO730" i="157" s="1"/>
  <c r="ABI732" i="157"/>
  <c r="ABO732" i="157" s="1"/>
  <c r="FN735" i="157"/>
  <c r="FT735" i="157" s="1"/>
  <c r="FN724" i="157"/>
  <c r="FT724" i="157" s="1"/>
  <c r="FN728" i="157"/>
  <c r="FT728" i="157" s="1"/>
  <c r="FN723" i="157"/>
  <c r="FT723" i="157" s="1"/>
  <c r="FN729" i="157"/>
  <c r="FT729" i="157" s="1"/>
  <c r="FN726" i="157"/>
  <c r="FT726" i="157" s="1"/>
  <c r="FN722" i="157"/>
  <c r="FT722" i="157" s="1"/>
  <c r="FN734" i="157"/>
  <c r="FT734" i="157" s="1"/>
  <c r="FN730" i="157"/>
  <c r="FT730" i="157" s="1"/>
  <c r="FN732" i="157"/>
  <c r="FT732" i="157" s="1"/>
  <c r="FN733" i="157"/>
  <c r="FT733" i="157" s="1"/>
  <c r="FN725" i="157"/>
  <c r="FT725" i="157" s="1"/>
  <c r="FN727" i="157"/>
  <c r="FT727" i="157" s="1"/>
  <c r="FN731" i="157"/>
  <c r="FT731" i="157" s="1"/>
  <c r="AGD733" i="157"/>
  <c r="AGJ733" i="157" s="1"/>
  <c r="AGD735" i="157"/>
  <c r="AGJ735" i="157" s="1"/>
  <c r="AGD730" i="157"/>
  <c r="AGJ730" i="157" s="1"/>
  <c r="AGD729" i="157"/>
  <c r="AGJ729" i="157" s="1"/>
  <c r="AGD727" i="157"/>
  <c r="AGJ727" i="157" s="1"/>
  <c r="AGD731" i="157"/>
  <c r="AGJ731" i="157" s="1"/>
  <c r="AGD725" i="157"/>
  <c r="AGJ725" i="157" s="1"/>
  <c r="AGD722" i="157"/>
  <c r="AGJ722" i="157" s="1"/>
  <c r="AGD728" i="157"/>
  <c r="AGJ728" i="157" s="1"/>
  <c r="AGD734" i="157"/>
  <c r="AGJ734" i="157" s="1"/>
  <c r="AGD726" i="157"/>
  <c r="AGJ726" i="157" s="1"/>
  <c r="AGD723" i="157"/>
  <c r="AGJ723" i="157" s="1"/>
  <c r="AGD732" i="157"/>
  <c r="AGJ732" i="157" s="1"/>
  <c r="AGD724" i="157"/>
  <c r="AGJ724" i="157" s="1"/>
  <c r="DB735" i="157"/>
  <c r="DH735" i="157" s="1"/>
  <c r="DB731" i="157"/>
  <c r="DH731" i="157" s="1"/>
  <c r="DB725" i="157"/>
  <c r="DH725" i="157" s="1"/>
  <c r="DB722" i="157"/>
  <c r="DH722" i="157" s="1"/>
  <c r="DB728" i="157"/>
  <c r="DH728" i="157" s="1"/>
  <c r="DB734" i="157"/>
  <c r="DH734" i="157" s="1"/>
  <c r="DB726" i="157"/>
  <c r="DH726" i="157" s="1"/>
  <c r="DB732" i="157"/>
  <c r="DH732" i="157" s="1"/>
  <c r="DB724" i="157"/>
  <c r="DH724" i="157" s="1"/>
  <c r="DB730" i="157"/>
  <c r="DH730" i="157" s="1"/>
  <c r="DB733" i="157"/>
  <c r="DH733" i="157" s="1"/>
  <c r="DB723" i="157"/>
  <c r="DH723" i="157" s="1"/>
  <c r="DB729" i="157"/>
  <c r="DH729" i="157" s="1"/>
  <c r="DB727" i="157"/>
  <c r="DH727" i="157" s="1"/>
  <c r="AQP735" i="157"/>
  <c r="AQV735" i="157" s="1"/>
  <c r="AQP726" i="157"/>
  <c r="AQV726" i="157" s="1"/>
  <c r="AQP727" i="157"/>
  <c r="AQV727" i="157" s="1"/>
  <c r="AQP732" i="157"/>
  <c r="AQV732" i="157" s="1"/>
  <c r="AQP731" i="157"/>
  <c r="AQV731" i="157" s="1"/>
  <c r="AQP729" i="157"/>
  <c r="AQV729" i="157" s="1"/>
  <c r="AQP725" i="157"/>
  <c r="AQV725" i="157" s="1"/>
  <c r="AQP730" i="157"/>
  <c r="AQV730" i="157" s="1"/>
  <c r="AQP733" i="157"/>
  <c r="AQV733" i="157" s="1"/>
  <c r="AQP734" i="157"/>
  <c r="AQV734" i="157" s="1"/>
  <c r="AQP722" i="157"/>
  <c r="AQV722" i="157" s="1"/>
  <c r="AQP723" i="157"/>
  <c r="AQV723" i="157" s="1"/>
  <c r="AQP724" i="157"/>
  <c r="AQV724" i="157" s="1"/>
  <c r="AQP728" i="157"/>
  <c r="AQV728" i="157" s="1"/>
  <c r="AKD735" i="157"/>
  <c r="AKJ735" i="157" s="1"/>
  <c r="AKD726" i="157"/>
  <c r="AKJ726" i="157" s="1"/>
  <c r="AKD727" i="157"/>
  <c r="AKJ727" i="157" s="1"/>
  <c r="AKD732" i="157"/>
  <c r="AKJ732" i="157" s="1"/>
  <c r="AKD731" i="157"/>
  <c r="AKJ731" i="157" s="1"/>
  <c r="AKD729" i="157"/>
  <c r="AKJ729" i="157" s="1"/>
  <c r="AKD724" i="157"/>
  <c r="AKJ724" i="157" s="1"/>
  <c r="AKD725" i="157"/>
  <c r="AKJ725" i="157" s="1"/>
  <c r="AKD730" i="157"/>
  <c r="AKJ730" i="157" s="1"/>
  <c r="AKD733" i="157"/>
  <c r="AKJ733" i="157" s="1"/>
  <c r="AKD734" i="157"/>
  <c r="AKJ734" i="157" s="1"/>
  <c r="AKD722" i="157"/>
  <c r="AKJ722" i="157" s="1"/>
  <c r="AKD723" i="157"/>
  <c r="AKJ723" i="157" s="1"/>
  <c r="AKD728" i="157"/>
  <c r="AKJ728" i="157" s="1"/>
  <c r="QT735" i="157"/>
  <c r="QZ735" i="157" s="1"/>
  <c r="QT726" i="157"/>
  <c r="QZ726" i="157" s="1"/>
  <c r="QT727" i="157"/>
  <c r="QZ727" i="157" s="1"/>
  <c r="QT732" i="157"/>
  <c r="QZ732" i="157" s="1"/>
  <c r="QT731" i="157"/>
  <c r="QZ731" i="157" s="1"/>
  <c r="QT729" i="157"/>
  <c r="QZ729" i="157" s="1"/>
  <c r="QT725" i="157"/>
  <c r="QZ725" i="157" s="1"/>
  <c r="QT730" i="157"/>
  <c r="QZ730" i="157" s="1"/>
  <c r="QT733" i="157"/>
  <c r="QZ733" i="157" s="1"/>
  <c r="QT734" i="157"/>
  <c r="QZ734" i="157" s="1"/>
  <c r="QT722" i="157"/>
  <c r="QZ722" i="157" s="1"/>
  <c r="QT723" i="157"/>
  <c r="QZ723" i="157" s="1"/>
  <c r="QT724" i="157"/>
  <c r="QZ724" i="157" s="1"/>
  <c r="QT728" i="157"/>
  <c r="QZ728" i="157" s="1"/>
  <c r="ARK735" i="157"/>
  <c r="ARQ735" i="157" s="1"/>
  <c r="ARK727" i="157"/>
  <c r="ARQ727" i="157" s="1"/>
  <c r="ARK732" i="157"/>
  <c r="ARQ732" i="157" s="1"/>
  <c r="ARK731" i="157"/>
  <c r="ARQ731" i="157" s="1"/>
  <c r="ARK723" i="157"/>
  <c r="ARQ723" i="157" s="1"/>
  <c r="ARK726" i="157"/>
  <c r="ARQ726" i="157" s="1"/>
  <c r="ARK729" i="157"/>
  <c r="ARQ729" i="157" s="1"/>
  <c r="ARK724" i="157"/>
  <c r="ARQ724" i="157" s="1"/>
  <c r="ARK725" i="157"/>
  <c r="ARQ725" i="157" s="1"/>
  <c r="ARK730" i="157"/>
  <c r="ARQ730" i="157" s="1"/>
  <c r="ARK733" i="157"/>
  <c r="ARQ733" i="157" s="1"/>
  <c r="ARK734" i="157"/>
  <c r="ARQ734" i="157" s="1"/>
  <c r="ARK722" i="157"/>
  <c r="ARQ722" i="157" s="1"/>
  <c r="ARK728" i="157"/>
  <c r="ARQ728" i="157" s="1"/>
  <c r="AKY735" i="157"/>
  <c r="ALE735" i="157" s="1"/>
  <c r="AKY727" i="157"/>
  <c r="ALE727" i="157" s="1"/>
  <c r="AKY732" i="157"/>
  <c r="ALE732" i="157" s="1"/>
  <c r="AKY731" i="157"/>
  <c r="ALE731" i="157" s="1"/>
  <c r="AKY723" i="157"/>
  <c r="ALE723" i="157" s="1"/>
  <c r="AKY726" i="157"/>
  <c r="ALE726" i="157" s="1"/>
  <c r="AKY729" i="157"/>
  <c r="ALE729" i="157" s="1"/>
  <c r="AKY724" i="157"/>
  <c r="ALE724" i="157" s="1"/>
  <c r="AKY725" i="157"/>
  <c r="ALE725" i="157" s="1"/>
  <c r="AKY730" i="157"/>
  <c r="ALE730" i="157" s="1"/>
  <c r="AKY733" i="157"/>
  <c r="ALE733" i="157" s="1"/>
  <c r="AKY734" i="157"/>
  <c r="ALE734" i="157" s="1"/>
  <c r="AKY722" i="157"/>
  <c r="ALE722" i="157" s="1"/>
  <c r="AKY728" i="157"/>
  <c r="ALE728" i="157" s="1"/>
  <c r="RO735" i="157"/>
  <c r="RU735" i="157" s="1"/>
  <c r="RO727" i="157"/>
  <c r="RU727" i="157" s="1"/>
  <c r="RO732" i="157"/>
  <c r="RU732" i="157" s="1"/>
  <c r="RO731" i="157"/>
  <c r="RU731" i="157" s="1"/>
  <c r="RO724" i="157"/>
  <c r="RU724" i="157" s="1"/>
  <c r="RO723" i="157"/>
  <c r="RU723" i="157" s="1"/>
  <c r="RO728" i="157"/>
  <c r="RU728" i="157" s="1"/>
  <c r="RO726" i="157"/>
  <c r="RU726" i="157" s="1"/>
  <c r="RO729" i="157"/>
  <c r="RU729" i="157" s="1"/>
  <c r="RO725" i="157"/>
  <c r="RU725" i="157" s="1"/>
  <c r="RO730" i="157"/>
  <c r="RU730" i="157" s="1"/>
  <c r="RO733" i="157"/>
  <c r="RU733" i="157" s="1"/>
  <c r="RO734" i="157"/>
  <c r="RU734" i="157" s="1"/>
  <c r="RO722" i="157"/>
  <c r="RU722" i="157" s="1"/>
  <c r="KH735" i="157"/>
  <c r="KN735" i="157" s="1"/>
  <c r="KH726" i="157"/>
  <c r="KN726" i="157" s="1"/>
  <c r="KH727" i="157"/>
  <c r="KN727" i="157" s="1"/>
  <c r="KH732" i="157"/>
  <c r="KN732" i="157" s="1"/>
  <c r="KH731" i="157"/>
  <c r="KN731" i="157" s="1"/>
  <c r="KH729" i="157"/>
  <c r="KN729" i="157" s="1"/>
  <c r="KH725" i="157"/>
  <c r="KN725" i="157" s="1"/>
  <c r="KH730" i="157"/>
  <c r="KN730" i="157" s="1"/>
  <c r="KH733" i="157"/>
  <c r="KN733" i="157" s="1"/>
  <c r="KH734" i="157"/>
  <c r="KN734" i="157" s="1"/>
  <c r="KH722" i="157"/>
  <c r="KN722" i="157" s="1"/>
  <c r="KH723" i="157"/>
  <c r="KN723" i="157" s="1"/>
  <c r="KH724" i="157"/>
  <c r="KN724" i="157" s="1"/>
  <c r="KH728" i="157"/>
  <c r="KN728" i="157" s="1"/>
  <c r="AGC735" i="157"/>
  <c r="AGI735" i="157" s="1"/>
  <c r="AGC727" i="157"/>
  <c r="AGI727" i="157" s="1"/>
  <c r="AGC732" i="157"/>
  <c r="AGI732" i="157" s="1"/>
  <c r="AGC731" i="157"/>
  <c r="AGI731" i="157" s="1"/>
  <c r="AGC729" i="157"/>
  <c r="AGI729" i="157" s="1"/>
  <c r="AGC724" i="157"/>
  <c r="AGI724" i="157" s="1"/>
  <c r="AGC725" i="157"/>
  <c r="AGI725" i="157" s="1"/>
  <c r="AGC730" i="157"/>
  <c r="AGI730" i="157" s="1"/>
  <c r="AGC733" i="157"/>
  <c r="AGI733" i="157" s="1"/>
  <c r="AGC734" i="157"/>
  <c r="AGI734" i="157" s="1"/>
  <c r="AGC723" i="157"/>
  <c r="AGI723" i="157" s="1"/>
  <c r="AGC728" i="157"/>
  <c r="AGI728" i="157" s="1"/>
  <c r="AGC726" i="157"/>
  <c r="AGI726" i="157" s="1"/>
  <c r="AGC722" i="157"/>
  <c r="AGI722" i="157" s="1"/>
  <c r="ZQ735" i="157"/>
  <c r="ZW735" i="157" s="1"/>
  <c r="ZQ727" i="157"/>
  <c r="ZW727" i="157" s="1"/>
  <c r="ZQ732" i="157"/>
  <c r="ZW732" i="157" s="1"/>
  <c r="ZQ731" i="157"/>
  <c r="ZW731" i="157" s="1"/>
  <c r="ZQ729" i="157"/>
  <c r="ZW729" i="157" s="1"/>
  <c r="ZQ724" i="157"/>
  <c r="ZW724" i="157" s="1"/>
  <c r="ZQ725" i="157"/>
  <c r="ZW725" i="157" s="1"/>
  <c r="ZQ730" i="157"/>
  <c r="ZW730" i="157" s="1"/>
  <c r="ZQ733" i="157"/>
  <c r="ZW733" i="157" s="1"/>
  <c r="ZQ734" i="157"/>
  <c r="ZW734" i="157" s="1"/>
  <c r="ZQ723" i="157"/>
  <c r="ZW723" i="157" s="1"/>
  <c r="ZQ728" i="157"/>
  <c r="ZW728" i="157" s="1"/>
  <c r="ZQ726" i="157"/>
  <c r="ZW726" i="157" s="1"/>
  <c r="ZQ722" i="157"/>
  <c r="ZW722" i="157" s="1"/>
  <c r="DA735" i="157"/>
  <c r="DG735" i="157" s="1"/>
  <c r="DA727" i="157"/>
  <c r="DG727" i="157" s="1"/>
  <c r="DA732" i="157"/>
  <c r="DG732" i="157" s="1"/>
  <c r="DA731" i="157"/>
  <c r="DG731" i="157" s="1"/>
  <c r="DA729" i="157"/>
  <c r="DG729" i="157" s="1"/>
  <c r="DA724" i="157"/>
  <c r="DG724" i="157" s="1"/>
  <c r="DA725" i="157"/>
  <c r="DG725" i="157" s="1"/>
  <c r="DA730" i="157"/>
  <c r="DG730" i="157" s="1"/>
  <c r="DA733" i="157"/>
  <c r="DG733" i="157" s="1"/>
  <c r="DA734" i="157"/>
  <c r="DG734" i="157" s="1"/>
  <c r="DA723" i="157"/>
  <c r="DG723" i="157" s="1"/>
  <c r="DA728" i="157"/>
  <c r="DG728" i="157" s="1"/>
  <c r="DA726" i="157"/>
  <c r="DG726" i="157" s="1"/>
  <c r="DA722" i="157"/>
  <c r="DG722" i="157" s="1"/>
  <c r="JM735" i="157"/>
  <c r="JS735" i="157" s="1"/>
  <c r="JM726" i="157"/>
  <c r="JS726" i="157" s="1"/>
  <c r="JM727" i="157"/>
  <c r="JS727" i="157" s="1"/>
  <c r="JM729" i="157"/>
  <c r="JS729" i="157" s="1"/>
  <c r="JM725" i="157"/>
  <c r="JS725" i="157" s="1"/>
  <c r="JM730" i="157"/>
  <c r="JS730" i="157" s="1"/>
  <c r="JM733" i="157"/>
  <c r="JS733" i="157" s="1"/>
  <c r="JM734" i="157"/>
  <c r="JS734" i="157" s="1"/>
  <c r="JM722" i="157"/>
  <c r="JS722" i="157" s="1"/>
  <c r="JM728" i="157"/>
  <c r="JS728" i="157" s="1"/>
  <c r="JM732" i="157"/>
  <c r="JS732" i="157" s="1"/>
  <c r="JM731" i="157"/>
  <c r="JS731" i="157" s="1"/>
  <c r="JM724" i="157"/>
  <c r="JS724" i="157" s="1"/>
  <c r="JM723" i="157"/>
  <c r="JS723" i="157" s="1"/>
  <c r="AFH735" i="157"/>
  <c r="AFN735" i="157" s="1"/>
  <c r="AFH726" i="157"/>
  <c r="AFN726" i="157" s="1"/>
  <c r="AFH727" i="157"/>
  <c r="AFN727" i="157" s="1"/>
  <c r="AFH729" i="157"/>
  <c r="AFN729" i="157" s="1"/>
  <c r="AFH725" i="157"/>
  <c r="AFN725" i="157" s="1"/>
  <c r="AFH730" i="157"/>
  <c r="AFN730" i="157" s="1"/>
  <c r="AFH733" i="157"/>
  <c r="AFN733" i="157" s="1"/>
  <c r="AFH734" i="157"/>
  <c r="AFN734" i="157" s="1"/>
  <c r="AFH722" i="157"/>
  <c r="AFN722" i="157" s="1"/>
  <c r="AFH728" i="157"/>
  <c r="AFN728" i="157" s="1"/>
  <c r="AFH732" i="157"/>
  <c r="AFN732" i="157" s="1"/>
  <c r="AFH731" i="157"/>
  <c r="AFN731" i="157" s="1"/>
  <c r="AFH724" i="157"/>
  <c r="AFN724" i="157" s="1"/>
  <c r="AFH723" i="157"/>
  <c r="AFN723" i="157" s="1"/>
  <c r="YV735" i="157"/>
  <c r="ZB735" i="157" s="1"/>
  <c r="YV726" i="157"/>
  <c r="ZB726" i="157" s="1"/>
  <c r="YV727" i="157"/>
  <c r="ZB727" i="157" s="1"/>
  <c r="YV729" i="157"/>
  <c r="ZB729" i="157" s="1"/>
  <c r="YV725" i="157"/>
  <c r="ZB725" i="157" s="1"/>
  <c r="YV730" i="157"/>
  <c r="ZB730" i="157" s="1"/>
  <c r="YV733" i="157"/>
  <c r="ZB733" i="157" s="1"/>
  <c r="YV734" i="157"/>
  <c r="ZB734" i="157" s="1"/>
  <c r="YV722" i="157"/>
  <c r="ZB722" i="157" s="1"/>
  <c r="YV728" i="157"/>
  <c r="ZB728" i="157" s="1"/>
  <c r="YV732" i="157"/>
  <c r="ZB732" i="157" s="1"/>
  <c r="YV731" i="157"/>
  <c r="ZB731" i="157" s="1"/>
  <c r="YV724" i="157"/>
  <c r="ZB724" i="157" s="1"/>
  <c r="YV723" i="157"/>
  <c r="ZB723" i="157" s="1"/>
  <c r="CF735" i="157"/>
  <c r="CL735" i="157" s="1"/>
  <c r="CF726" i="157"/>
  <c r="CL726" i="157" s="1"/>
  <c r="CF727" i="157"/>
  <c r="CL727" i="157" s="1"/>
  <c r="CF729" i="157"/>
  <c r="CL729" i="157" s="1"/>
  <c r="CF725" i="157"/>
  <c r="CL725" i="157" s="1"/>
  <c r="CF730" i="157"/>
  <c r="CL730" i="157" s="1"/>
  <c r="CF733" i="157"/>
  <c r="CL733" i="157" s="1"/>
  <c r="CF734" i="157"/>
  <c r="CL734" i="157" s="1"/>
  <c r="CF722" i="157"/>
  <c r="CL722" i="157" s="1"/>
  <c r="CF728" i="157"/>
  <c r="CL728" i="157" s="1"/>
  <c r="CF732" i="157"/>
  <c r="CL732" i="157" s="1"/>
  <c r="CF731" i="157"/>
  <c r="CL731" i="157" s="1"/>
  <c r="CF724" i="157"/>
  <c r="CL724" i="157" s="1"/>
  <c r="CF723" i="157"/>
  <c r="CL723" i="157" s="1"/>
  <c r="V735" i="157"/>
  <c r="AB735" i="157" s="1"/>
  <c r="V722" i="157"/>
  <c r="AB722" i="157" s="1"/>
  <c r="V728" i="157"/>
  <c r="AB728" i="157" s="1"/>
  <c r="V734" i="157"/>
  <c r="AB734" i="157" s="1"/>
  <c r="V726" i="157"/>
  <c r="AB726" i="157" s="1"/>
  <c r="V723" i="157"/>
  <c r="AB723" i="157" s="1"/>
  <c r="V732" i="157"/>
  <c r="AB732" i="157" s="1"/>
  <c r="V729" i="157"/>
  <c r="AB729" i="157" s="1"/>
  <c r="V727" i="157"/>
  <c r="AB727" i="157" s="1"/>
  <c r="V724" i="157"/>
  <c r="AB724" i="157" s="1"/>
  <c r="V731" i="157"/>
  <c r="AB731" i="157" s="1"/>
  <c r="V725" i="157"/>
  <c r="AB725" i="157" s="1"/>
  <c r="V730" i="157"/>
  <c r="AB730" i="157" s="1"/>
  <c r="V733" i="157"/>
  <c r="AB733" i="157" s="1"/>
  <c r="U735" i="157"/>
  <c r="AA735" i="157" s="1"/>
  <c r="U727" i="157"/>
  <c r="AA727" i="157" s="1"/>
  <c r="U732" i="157"/>
  <c r="AA732" i="157" s="1"/>
  <c r="U731" i="157"/>
  <c r="AA731" i="157" s="1"/>
  <c r="U729" i="157"/>
  <c r="AA729" i="157" s="1"/>
  <c r="U724" i="157"/>
  <c r="AA724" i="157" s="1"/>
  <c r="U725" i="157"/>
  <c r="AA725" i="157" s="1"/>
  <c r="U730" i="157"/>
  <c r="AA730" i="157" s="1"/>
  <c r="U733" i="157"/>
  <c r="AA733" i="157" s="1"/>
  <c r="U734" i="157"/>
  <c r="AA734" i="157" s="1"/>
  <c r="U723" i="157"/>
  <c r="AA723" i="157" s="1"/>
  <c r="U728" i="157"/>
  <c r="AA728" i="157" s="1"/>
  <c r="U726" i="157"/>
  <c r="AA726" i="157" s="1"/>
  <c r="U722" i="157"/>
  <c r="AA722" i="157" s="1"/>
  <c r="AWP759" i="157"/>
  <c r="AHT735" i="157"/>
  <c r="AHZ735" i="157" s="1"/>
  <c r="AHT731" i="157"/>
  <c r="AHZ731" i="157" s="1"/>
  <c r="AHT725" i="157"/>
  <c r="AHZ725" i="157" s="1"/>
  <c r="AHT733" i="157"/>
  <c r="AHZ733" i="157" s="1"/>
  <c r="AHT722" i="157"/>
  <c r="AHZ722" i="157" s="1"/>
  <c r="AHT728" i="157"/>
  <c r="AHZ728" i="157" s="1"/>
  <c r="AHT734" i="157"/>
  <c r="AHZ734" i="157" s="1"/>
  <c r="AHT726" i="157"/>
  <c r="AHZ726" i="157" s="1"/>
  <c r="AHT723" i="157"/>
  <c r="AHZ723" i="157" s="1"/>
  <c r="AHT732" i="157"/>
  <c r="AHZ732" i="157" s="1"/>
  <c r="AHT724" i="157"/>
  <c r="AHZ724" i="157" s="1"/>
  <c r="AHT730" i="157"/>
  <c r="AHZ730" i="157" s="1"/>
  <c r="AHT729" i="157"/>
  <c r="AHZ729" i="157" s="1"/>
  <c r="AHT727" i="157"/>
  <c r="AHZ727" i="157" s="1"/>
  <c r="XG735" i="157"/>
  <c r="XM735" i="157" s="1"/>
  <c r="XG731" i="157"/>
  <c r="XM731" i="157" s="1"/>
  <c r="XG725" i="157"/>
  <c r="XM725" i="157" s="1"/>
  <c r="XG730" i="157"/>
  <c r="XM730" i="157" s="1"/>
  <c r="XG733" i="157"/>
  <c r="XM733" i="157" s="1"/>
  <c r="XG722" i="157"/>
  <c r="XM722" i="157" s="1"/>
  <c r="XG728" i="157"/>
  <c r="XM728" i="157" s="1"/>
  <c r="XG734" i="157"/>
  <c r="XM734" i="157" s="1"/>
  <c r="XG726" i="157"/>
  <c r="XM726" i="157" s="1"/>
  <c r="XG723" i="157"/>
  <c r="XM723" i="157" s="1"/>
  <c r="XG732" i="157"/>
  <c r="XM732" i="157" s="1"/>
  <c r="XG729" i="157"/>
  <c r="XM729" i="157" s="1"/>
  <c r="XG727" i="157"/>
  <c r="XM727" i="157" s="1"/>
  <c r="XG724" i="157"/>
  <c r="XM724" i="157" s="1"/>
  <c r="AQQ733" i="157"/>
  <c r="AQW733" i="157" s="1"/>
  <c r="AQQ735" i="157"/>
  <c r="AQW735" i="157" s="1"/>
  <c r="AQQ731" i="157"/>
  <c r="AQW731" i="157" s="1"/>
  <c r="AQQ725" i="157"/>
  <c r="AQW725" i="157" s="1"/>
  <c r="AQQ722" i="157"/>
  <c r="AQW722" i="157" s="1"/>
  <c r="AQQ728" i="157"/>
  <c r="AQW728" i="157" s="1"/>
  <c r="AQQ734" i="157"/>
  <c r="AQW734" i="157" s="1"/>
  <c r="AQQ726" i="157"/>
  <c r="AQW726" i="157" s="1"/>
  <c r="AQQ732" i="157"/>
  <c r="AQW732" i="157" s="1"/>
  <c r="AQQ724" i="157"/>
  <c r="AQW724" i="157" s="1"/>
  <c r="AQQ730" i="157"/>
  <c r="AQW730" i="157" s="1"/>
  <c r="AQQ723" i="157"/>
  <c r="AQW723" i="157" s="1"/>
  <c r="AQQ729" i="157"/>
  <c r="AQW729" i="157" s="1"/>
  <c r="AQQ727" i="157"/>
  <c r="AQW727" i="157" s="1"/>
  <c r="QU733" i="157"/>
  <c r="RA733" i="157" s="1"/>
  <c r="QU735" i="157"/>
  <c r="RA735" i="157" s="1"/>
  <c r="QU731" i="157"/>
  <c r="RA731" i="157" s="1"/>
  <c r="QU725" i="157"/>
  <c r="RA725" i="157" s="1"/>
  <c r="QU722" i="157"/>
  <c r="RA722" i="157" s="1"/>
  <c r="QU728" i="157"/>
  <c r="RA728" i="157" s="1"/>
  <c r="QU734" i="157"/>
  <c r="RA734" i="157" s="1"/>
  <c r="QU726" i="157"/>
  <c r="RA726" i="157" s="1"/>
  <c r="QU732" i="157"/>
  <c r="RA732" i="157" s="1"/>
  <c r="QU724" i="157"/>
  <c r="RA724" i="157" s="1"/>
  <c r="QU730" i="157"/>
  <c r="RA730" i="157" s="1"/>
  <c r="QU723" i="157"/>
  <c r="RA723" i="157" s="1"/>
  <c r="QU729" i="157"/>
  <c r="RA729" i="157" s="1"/>
  <c r="QU727" i="157"/>
  <c r="RA727" i="157" s="1"/>
  <c r="AIO735" i="157"/>
  <c r="AIU735" i="157" s="1"/>
  <c r="AIO722" i="157"/>
  <c r="AIU722" i="157" s="1"/>
  <c r="AIO728" i="157"/>
  <c r="AIU728" i="157" s="1"/>
  <c r="AIO734" i="157"/>
  <c r="AIU734" i="157" s="1"/>
  <c r="AIO726" i="157"/>
  <c r="AIU726" i="157" s="1"/>
  <c r="AIO723" i="157"/>
  <c r="AIU723" i="157" s="1"/>
  <c r="AIO732" i="157"/>
  <c r="AIU732" i="157" s="1"/>
  <c r="AIO729" i="157"/>
  <c r="AIU729" i="157" s="1"/>
  <c r="AIO727" i="157"/>
  <c r="AIU727" i="157" s="1"/>
  <c r="AIO724" i="157"/>
  <c r="AIU724" i="157" s="1"/>
  <c r="AIO731" i="157"/>
  <c r="AIU731" i="157" s="1"/>
  <c r="AIO725" i="157"/>
  <c r="AIU725" i="157" s="1"/>
  <c r="AIO730" i="157"/>
  <c r="AIU730" i="157" s="1"/>
  <c r="AIO733" i="157"/>
  <c r="AIU733" i="157" s="1"/>
  <c r="GH735" i="157"/>
  <c r="GN735" i="157" s="1"/>
  <c r="GH722" i="157"/>
  <c r="GN722" i="157" s="1"/>
  <c r="GH728" i="157"/>
  <c r="GN728" i="157" s="1"/>
  <c r="GH734" i="157"/>
  <c r="GN734" i="157" s="1"/>
  <c r="GH726" i="157"/>
  <c r="GN726" i="157" s="1"/>
  <c r="GH723" i="157"/>
  <c r="GN723" i="157" s="1"/>
  <c r="GH732" i="157"/>
  <c r="GN732" i="157" s="1"/>
  <c r="GH729" i="157"/>
  <c r="GN729" i="157" s="1"/>
  <c r="GH727" i="157"/>
  <c r="GN727" i="157" s="1"/>
  <c r="GH724" i="157"/>
  <c r="GN724" i="157" s="1"/>
  <c r="GH731" i="157"/>
  <c r="GN731" i="157" s="1"/>
  <c r="GH725" i="157"/>
  <c r="GN725" i="157" s="1"/>
  <c r="GH730" i="157"/>
  <c r="GN730" i="157" s="1"/>
  <c r="GH733" i="157"/>
  <c r="GN733" i="157" s="1"/>
  <c r="APA735" i="157"/>
  <c r="APG735" i="157" s="1"/>
  <c r="APA731" i="157"/>
  <c r="APG731" i="157" s="1"/>
  <c r="APA725" i="157"/>
  <c r="APG725" i="157" s="1"/>
  <c r="APA730" i="157"/>
  <c r="APG730" i="157" s="1"/>
  <c r="APA733" i="157"/>
  <c r="APG733" i="157" s="1"/>
  <c r="APA722" i="157"/>
  <c r="APG722" i="157" s="1"/>
  <c r="APA728" i="157"/>
  <c r="APG728" i="157" s="1"/>
  <c r="APA734" i="157"/>
  <c r="APG734" i="157" s="1"/>
  <c r="APA726" i="157"/>
  <c r="APG726" i="157" s="1"/>
  <c r="APA723" i="157"/>
  <c r="APG723" i="157" s="1"/>
  <c r="APA732" i="157"/>
  <c r="APG732" i="157" s="1"/>
  <c r="APA729" i="157"/>
  <c r="APG729" i="157" s="1"/>
  <c r="APA727" i="157"/>
  <c r="APG727" i="157" s="1"/>
  <c r="APA724" i="157"/>
  <c r="APG724" i="157" s="1"/>
  <c r="PE735" i="157"/>
  <c r="PK735" i="157" s="1"/>
  <c r="PE731" i="157"/>
  <c r="PK731" i="157" s="1"/>
  <c r="PE725" i="157"/>
  <c r="PK725" i="157" s="1"/>
  <c r="PE730" i="157"/>
  <c r="PK730" i="157" s="1"/>
  <c r="PE733" i="157"/>
  <c r="PK733" i="157" s="1"/>
  <c r="PE722" i="157"/>
  <c r="PK722" i="157" s="1"/>
  <c r="PE728" i="157"/>
  <c r="PK728" i="157" s="1"/>
  <c r="PE734" i="157"/>
  <c r="PK734" i="157" s="1"/>
  <c r="PE726" i="157"/>
  <c r="PK726" i="157" s="1"/>
  <c r="PE723" i="157"/>
  <c r="PK723" i="157" s="1"/>
  <c r="PE732" i="157"/>
  <c r="PK732" i="157" s="1"/>
  <c r="PE729" i="157"/>
  <c r="PK729" i="157" s="1"/>
  <c r="PE727" i="157"/>
  <c r="PK727" i="157" s="1"/>
  <c r="PE724" i="157"/>
  <c r="PK724" i="157" s="1"/>
  <c r="LD735" i="157"/>
  <c r="LJ735" i="157" s="1"/>
  <c r="LD722" i="157"/>
  <c r="LJ722" i="157" s="1"/>
  <c r="LD728" i="157"/>
  <c r="LJ728" i="157" s="1"/>
  <c r="LD734" i="157"/>
  <c r="LJ734" i="157" s="1"/>
  <c r="LD726" i="157"/>
  <c r="LJ726" i="157" s="1"/>
  <c r="LD723" i="157"/>
  <c r="LJ723" i="157" s="1"/>
  <c r="LD732" i="157"/>
  <c r="LJ732" i="157" s="1"/>
  <c r="LD729" i="157"/>
  <c r="LJ729" i="157" s="1"/>
  <c r="LD727" i="157"/>
  <c r="LJ727" i="157" s="1"/>
  <c r="LD724" i="157"/>
  <c r="LJ724" i="157" s="1"/>
  <c r="LD731" i="157"/>
  <c r="LJ731" i="157" s="1"/>
  <c r="LD725" i="157"/>
  <c r="LJ725" i="157" s="1"/>
  <c r="LD730" i="157"/>
  <c r="LJ730" i="157" s="1"/>
  <c r="LD733" i="157"/>
  <c r="LJ733" i="157" s="1"/>
  <c r="AKZ735" i="157"/>
  <c r="ALF735" i="157" s="1"/>
  <c r="AKZ722" i="157"/>
  <c r="ALF722" i="157" s="1"/>
  <c r="AKZ728" i="157"/>
  <c r="ALF728" i="157" s="1"/>
  <c r="AKZ734" i="157"/>
  <c r="ALF734" i="157" s="1"/>
  <c r="AKZ726" i="157"/>
  <c r="ALF726" i="157" s="1"/>
  <c r="AKZ723" i="157"/>
  <c r="ALF723" i="157" s="1"/>
  <c r="AKZ732" i="157"/>
  <c r="ALF732" i="157" s="1"/>
  <c r="AKZ729" i="157"/>
  <c r="ALF729" i="157" s="1"/>
  <c r="AKZ727" i="157"/>
  <c r="ALF727" i="157" s="1"/>
  <c r="AKZ724" i="157"/>
  <c r="ALF724" i="157" s="1"/>
  <c r="AKZ731" i="157"/>
  <c r="ALF731" i="157" s="1"/>
  <c r="AKZ725" i="157"/>
  <c r="ALF725" i="157" s="1"/>
  <c r="AKZ730" i="157"/>
  <c r="ALF730" i="157" s="1"/>
  <c r="AKZ733" i="157"/>
  <c r="ALF733" i="157" s="1"/>
  <c r="BL733" i="157"/>
  <c r="BR733" i="157" s="1"/>
  <c r="BL735" i="157"/>
  <c r="BR735" i="157" s="1"/>
  <c r="BL731" i="157"/>
  <c r="BR731" i="157" s="1"/>
  <c r="BL725" i="157"/>
  <c r="BR725" i="157" s="1"/>
  <c r="BL722" i="157"/>
  <c r="BR722" i="157" s="1"/>
  <c r="BL728" i="157"/>
  <c r="BR728" i="157" s="1"/>
  <c r="BL734" i="157"/>
  <c r="BR734" i="157" s="1"/>
  <c r="BL726" i="157"/>
  <c r="BR726" i="157" s="1"/>
  <c r="BL732" i="157"/>
  <c r="BR732" i="157" s="1"/>
  <c r="BL724" i="157"/>
  <c r="BR724" i="157" s="1"/>
  <c r="BL730" i="157"/>
  <c r="BR730" i="157" s="1"/>
  <c r="BL723" i="157"/>
  <c r="BR723" i="157" s="1"/>
  <c r="BL729" i="157"/>
  <c r="BR729" i="157" s="1"/>
  <c r="BL727" i="157"/>
  <c r="BR727" i="157" s="1"/>
  <c r="AEN735" i="157"/>
  <c r="AET735" i="157" s="1"/>
  <c r="AEN730" i="157"/>
  <c r="AET730" i="157" s="1"/>
  <c r="AEN729" i="157"/>
  <c r="AET729" i="157" s="1"/>
  <c r="AEN727" i="157"/>
  <c r="AET727" i="157" s="1"/>
  <c r="AEN731" i="157"/>
  <c r="AET731" i="157" s="1"/>
  <c r="AEN725" i="157"/>
  <c r="AET725" i="157" s="1"/>
  <c r="AEN733" i="157"/>
  <c r="AET733" i="157" s="1"/>
  <c r="AEN722" i="157"/>
  <c r="AET722" i="157" s="1"/>
  <c r="AEN728" i="157"/>
  <c r="AET728" i="157" s="1"/>
  <c r="AEN734" i="157"/>
  <c r="AET734" i="157" s="1"/>
  <c r="AEN726" i="157"/>
  <c r="AET726" i="157" s="1"/>
  <c r="AEN723" i="157"/>
  <c r="AET723" i="157" s="1"/>
  <c r="AEN732" i="157"/>
  <c r="AET732" i="157" s="1"/>
  <c r="AEN724" i="157"/>
  <c r="AET724" i="157" s="1"/>
  <c r="TF735" i="157"/>
  <c r="TL735" i="157" s="1"/>
  <c r="TF731" i="157"/>
  <c r="TL731" i="157" s="1"/>
  <c r="TF725" i="157"/>
  <c r="TL725" i="157" s="1"/>
  <c r="TF730" i="157"/>
  <c r="TL730" i="157" s="1"/>
  <c r="TF733" i="157"/>
  <c r="TL733" i="157" s="1"/>
  <c r="TF722" i="157"/>
  <c r="TL722" i="157" s="1"/>
  <c r="TF728" i="157"/>
  <c r="TL728" i="157" s="1"/>
  <c r="TF734" i="157"/>
  <c r="TL734" i="157" s="1"/>
  <c r="TF726" i="157"/>
  <c r="TL726" i="157" s="1"/>
  <c r="TF723" i="157"/>
  <c r="TL723" i="157" s="1"/>
  <c r="TF732" i="157"/>
  <c r="TL732" i="157" s="1"/>
  <c r="TF729" i="157"/>
  <c r="TL729" i="157" s="1"/>
  <c r="TF727" i="157"/>
  <c r="TL727" i="157" s="1"/>
  <c r="TF724" i="157"/>
  <c r="TL724" i="157" s="1"/>
  <c r="ATB735" i="157"/>
  <c r="ATH735" i="157" s="1"/>
  <c r="ATB731" i="157"/>
  <c r="ATH731" i="157" s="1"/>
  <c r="ATB725" i="157"/>
  <c r="ATH725" i="157" s="1"/>
  <c r="ATB730" i="157"/>
  <c r="ATH730" i="157" s="1"/>
  <c r="ATB733" i="157"/>
  <c r="ATH733" i="157" s="1"/>
  <c r="ATB722" i="157"/>
  <c r="ATH722" i="157" s="1"/>
  <c r="ATB728" i="157"/>
  <c r="ATH728" i="157" s="1"/>
  <c r="ATB734" i="157"/>
  <c r="ATH734" i="157" s="1"/>
  <c r="ATB726" i="157"/>
  <c r="ATH726" i="157" s="1"/>
  <c r="ATB723" i="157"/>
  <c r="ATH723" i="157" s="1"/>
  <c r="ATB732" i="157"/>
  <c r="ATH732" i="157" s="1"/>
  <c r="ATB729" i="157"/>
  <c r="ATH729" i="157" s="1"/>
  <c r="ATB727" i="157"/>
  <c r="ATH727" i="157" s="1"/>
  <c r="ATB724" i="157"/>
  <c r="ATH724" i="157" s="1"/>
  <c r="AUS735" i="157"/>
  <c r="AUY735" i="157" s="1"/>
  <c r="AUS724" i="157"/>
  <c r="AUY724" i="157" s="1"/>
  <c r="AUS728" i="157"/>
  <c r="AUY728" i="157" s="1"/>
  <c r="AUS733" i="157"/>
  <c r="AUY733" i="157" s="1"/>
  <c r="AUS729" i="157"/>
  <c r="AUY729" i="157" s="1"/>
  <c r="AUS726" i="157"/>
  <c r="AUY726" i="157" s="1"/>
  <c r="AUS722" i="157"/>
  <c r="AUY722" i="157" s="1"/>
  <c r="AUS727" i="157"/>
  <c r="AUY727" i="157" s="1"/>
  <c r="AUS725" i="157"/>
  <c r="AUY725" i="157" s="1"/>
  <c r="AUS723" i="157"/>
  <c r="AUY723" i="157" s="1"/>
  <c r="AUS734" i="157"/>
  <c r="AUY734" i="157" s="1"/>
  <c r="AUS731" i="157"/>
  <c r="AUY731" i="157" s="1"/>
  <c r="AUS730" i="157"/>
  <c r="AUY730" i="157" s="1"/>
  <c r="AUS732" i="157"/>
  <c r="AUY732" i="157" s="1"/>
  <c r="AOG735" i="157"/>
  <c r="AOM735" i="157" s="1"/>
  <c r="AOG724" i="157"/>
  <c r="AOM724" i="157" s="1"/>
  <c r="AOG728" i="157"/>
  <c r="AOM728" i="157" s="1"/>
  <c r="AOG733" i="157"/>
  <c r="AOM733" i="157" s="1"/>
  <c r="AOG729" i="157"/>
  <c r="AOM729" i="157" s="1"/>
  <c r="AOG726" i="157"/>
  <c r="AOM726" i="157" s="1"/>
  <c r="AOG722" i="157"/>
  <c r="AOM722" i="157" s="1"/>
  <c r="AOG727" i="157"/>
  <c r="AOM727" i="157" s="1"/>
  <c r="AOG725" i="157"/>
  <c r="AOM725" i="157" s="1"/>
  <c r="AOG723" i="157"/>
  <c r="AOM723" i="157" s="1"/>
  <c r="AOG734" i="157"/>
  <c r="AOM734" i="157" s="1"/>
  <c r="AOG731" i="157"/>
  <c r="AOM731" i="157" s="1"/>
  <c r="AOG730" i="157"/>
  <c r="AOM730" i="157" s="1"/>
  <c r="AOG732" i="157"/>
  <c r="AOM732" i="157" s="1"/>
  <c r="UW735" i="157"/>
  <c r="VC735" i="157" s="1"/>
  <c r="UW724" i="157"/>
  <c r="VC724" i="157" s="1"/>
  <c r="UW728" i="157"/>
  <c r="VC728" i="157" s="1"/>
  <c r="UW733" i="157"/>
  <c r="VC733" i="157" s="1"/>
  <c r="UW729" i="157"/>
  <c r="VC729" i="157" s="1"/>
  <c r="UW727" i="157"/>
  <c r="VC727" i="157" s="1"/>
  <c r="UW725" i="157"/>
  <c r="VC725" i="157" s="1"/>
  <c r="UW723" i="157"/>
  <c r="VC723" i="157" s="1"/>
  <c r="UW726" i="157"/>
  <c r="VC726" i="157" s="1"/>
  <c r="UW722" i="157"/>
  <c r="VC722" i="157" s="1"/>
  <c r="UW734" i="157"/>
  <c r="VC734" i="157" s="1"/>
  <c r="UW731" i="157"/>
  <c r="VC731" i="157" s="1"/>
  <c r="UW730" i="157"/>
  <c r="VC730" i="157" s="1"/>
  <c r="UW732" i="157"/>
  <c r="VC732" i="157" s="1"/>
  <c r="OK735" i="157"/>
  <c r="OQ735" i="157" s="1"/>
  <c r="OK724" i="157"/>
  <c r="OQ724" i="157" s="1"/>
  <c r="OK728" i="157"/>
  <c r="OQ728" i="157" s="1"/>
  <c r="OK733" i="157"/>
  <c r="OQ733" i="157" s="1"/>
  <c r="OK729" i="157"/>
  <c r="OQ729" i="157" s="1"/>
  <c r="OK727" i="157"/>
  <c r="OQ727" i="157" s="1"/>
  <c r="OK725" i="157"/>
  <c r="OQ725" i="157" s="1"/>
  <c r="OK723" i="157"/>
  <c r="OQ723" i="157" s="1"/>
  <c r="OK726" i="157"/>
  <c r="OQ726" i="157" s="1"/>
  <c r="OK722" i="157"/>
  <c r="OQ722" i="157" s="1"/>
  <c r="OK734" i="157"/>
  <c r="OQ734" i="157" s="1"/>
  <c r="OK731" i="157"/>
  <c r="OQ731" i="157" s="1"/>
  <c r="OK730" i="157"/>
  <c r="OQ730" i="157" s="1"/>
  <c r="OK732" i="157"/>
  <c r="OQ732" i="157" s="1"/>
  <c r="HY735" i="157"/>
  <c r="IE735" i="157" s="1"/>
  <c r="HY724" i="157"/>
  <c r="IE724" i="157" s="1"/>
  <c r="HY728" i="157"/>
  <c r="IE728" i="157" s="1"/>
  <c r="HY733" i="157"/>
  <c r="IE733" i="157" s="1"/>
  <c r="HY729" i="157"/>
  <c r="IE729" i="157" s="1"/>
  <c r="HY727" i="157"/>
  <c r="IE727" i="157" s="1"/>
  <c r="HY725" i="157"/>
  <c r="IE725" i="157" s="1"/>
  <c r="HY723" i="157"/>
  <c r="IE723" i="157" s="1"/>
  <c r="HY726" i="157"/>
  <c r="IE726" i="157" s="1"/>
  <c r="HY722" i="157"/>
  <c r="IE722" i="157" s="1"/>
  <c r="HY734" i="157"/>
  <c r="IE734" i="157" s="1"/>
  <c r="HY731" i="157"/>
  <c r="IE731" i="157" s="1"/>
  <c r="HY730" i="157"/>
  <c r="IE730" i="157" s="1"/>
  <c r="HY732" i="157"/>
  <c r="IE732" i="157" s="1"/>
  <c r="ADT735" i="157"/>
  <c r="ADZ735" i="157" s="1"/>
  <c r="ADT724" i="157"/>
  <c r="ADZ724" i="157" s="1"/>
  <c r="ADT728" i="157"/>
  <c r="ADZ728" i="157" s="1"/>
  <c r="ADT733" i="157"/>
  <c r="ADZ733" i="157" s="1"/>
  <c r="ADT729" i="157"/>
  <c r="ADZ729" i="157" s="1"/>
  <c r="ADT727" i="157"/>
  <c r="ADZ727" i="157" s="1"/>
  <c r="ADT725" i="157"/>
  <c r="ADZ725" i="157" s="1"/>
  <c r="ADT723" i="157"/>
  <c r="ADZ723" i="157" s="1"/>
  <c r="ADT726" i="157"/>
  <c r="ADZ726" i="157" s="1"/>
  <c r="ADT722" i="157"/>
  <c r="ADZ722" i="157" s="1"/>
  <c r="ADT734" i="157"/>
  <c r="ADZ734" i="157" s="1"/>
  <c r="ADT731" i="157"/>
  <c r="ADZ731" i="157" s="1"/>
  <c r="ADT730" i="157"/>
  <c r="ADZ730" i="157" s="1"/>
  <c r="ADT732" i="157"/>
  <c r="ADZ732" i="157" s="1"/>
  <c r="XH735" i="157"/>
  <c r="XN735" i="157" s="1"/>
  <c r="XH724" i="157"/>
  <c r="XN724" i="157" s="1"/>
  <c r="XH728" i="157"/>
  <c r="XN728" i="157" s="1"/>
  <c r="XH733" i="157"/>
  <c r="XN733" i="157" s="1"/>
  <c r="XH723" i="157"/>
  <c r="XN723" i="157" s="1"/>
  <c r="XH729" i="157"/>
  <c r="XN729" i="157" s="1"/>
  <c r="XH727" i="157"/>
  <c r="XN727" i="157" s="1"/>
  <c r="XH725" i="157"/>
  <c r="XN725" i="157" s="1"/>
  <c r="XH726" i="157"/>
  <c r="XN726" i="157" s="1"/>
  <c r="XH722" i="157"/>
  <c r="XN722" i="157" s="1"/>
  <c r="XH734" i="157"/>
  <c r="XN734" i="157" s="1"/>
  <c r="XH731" i="157"/>
  <c r="XN731" i="157" s="1"/>
  <c r="XH730" i="157"/>
  <c r="XN730" i="157" s="1"/>
  <c r="XH732" i="157"/>
  <c r="XN732" i="157" s="1"/>
  <c r="AR735" i="157"/>
  <c r="AX735" i="157" s="1"/>
  <c r="AR724" i="157"/>
  <c r="AX724" i="157" s="1"/>
  <c r="AR728" i="157"/>
  <c r="AX728" i="157" s="1"/>
  <c r="AR733" i="157"/>
  <c r="AX733" i="157" s="1"/>
  <c r="AR723" i="157"/>
  <c r="AX723" i="157" s="1"/>
  <c r="AR725" i="157"/>
  <c r="AX725" i="157" s="1"/>
  <c r="AR729" i="157"/>
  <c r="AX729" i="157" s="1"/>
  <c r="AR726" i="157"/>
  <c r="AX726" i="157" s="1"/>
  <c r="AR722" i="157"/>
  <c r="AX722" i="157" s="1"/>
  <c r="AR734" i="157"/>
  <c r="AX734" i="157" s="1"/>
  <c r="AR727" i="157"/>
  <c r="AX727" i="157" s="1"/>
  <c r="AR731" i="157"/>
  <c r="AX731" i="157" s="1"/>
  <c r="AR730" i="157"/>
  <c r="AX730" i="157" s="1"/>
  <c r="AR732" i="157"/>
  <c r="AX732" i="157" s="1"/>
  <c r="AQR735" i="157"/>
  <c r="AQX735" i="157" s="1"/>
  <c r="AQR723" i="157"/>
  <c r="AQX723" i="157" s="1"/>
  <c r="AQR729" i="157"/>
  <c r="AQX729" i="157" s="1"/>
  <c r="AQR734" i="157"/>
  <c r="AQX734" i="157" s="1"/>
  <c r="AQR731" i="157"/>
  <c r="AQX731" i="157" s="1"/>
  <c r="AQR730" i="157"/>
  <c r="AQX730" i="157" s="1"/>
  <c r="AQR732" i="157"/>
  <c r="AQX732" i="157" s="1"/>
  <c r="AQR724" i="157"/>
  <c r="AQX724" i="157" s="1"/>
  <c r="AQR728" i="157"/>
  <c r="AQX728" i="157" s="1"/>
  <c r="AQR733" i="157"/>
  <c r="AQX733" i="157" s="1"/>
  <c r="AQR725" i="157"/>
  <c r="AQX725" i="157" s="1"/>
  <c r="AQR726" i="157"/>
  <c r="AQX726" i="157" s="1"/>
  <c r="AQR722" i="157"/>
  <c r="AQX722" i="157" s="1"/>
  <c r="AQR727" i="157"/>
  <c r="AQX727" i="157" s="1"/>
  <c r="AKF735" i="157"/>
  <c r="AKL735" i="157" s="1"/>
  <c r="AKF723" i="157"/>
  <c r="AKL723" i="157" s="1"/>
  <c r="AKF729" i="157"/>
  <c r="AKL729" i="157" s="1"/>
  <c r="AKF734" i="157"/>
  <c r="AKL734" i="157" s="1"/>
  <c r="AKF731" i="157"/>
  <c r="AKL731" i="157" s="1"/>
  <c r="AKF730" i="157"/>
  <c r="AKL730" i="157" s="1"/>
  <c r="AKF732" i="157"/>
  <c r="AKL732" i="157" s="1"/>
  <c r="AKF724" i="157"/>
  <c r="AKL724" i="157" s="1"/>
  <c r="AKF728" i="157"/>
  <c r="AKL728" i="157" s="1"/>
  <c r="AKF733" i="157"/>
  <c r="AKL733" i="157" s="1"/>
  <c r="AKF725" i="157"/>
  <c r="AKL725" i="157" s="1"/>
  <c r="AKF726" i="157"/>
  <c r="AKL726" i="157" s="1"/>
  <c r="AKF722" i="157"/>
  <c r="AKL722" i="157" s="1"/>
  <c r="AKF727" i="157"/>
  <c r="AKL727" i="157" s="1"/>
  <c r="QV735" i="157"/>
  <c r="RB735" i="157" s="1"/>
  <c r="QV723" i="157"/>
  <c r="RB723" i="157" s="1"/>
  <c r="QV729" i="157"/>
  <c r="RB729" i="157" s="1"/>
  <c r="QV734" i="157"/>
  <c r="RB734" i="157" s="1"/>
  <c r="QV731" i="157"/>
  <c r="RB731" i="157" s="1"/>
  <c r="QV730" i="157"/>
  <c r="RB730" i="157" s="1"/>
  <c r="QV732" i="157"/>
  <c r="RB732" i="157" s="1"/>
  <c r="QV724" i="157"/>
  <c r="RB724" i="157" s="1"/>
  <c r="QV728" i="157"/>
  <c r="RB728" i="157" s="1"/>
  <c r="QV733" i="157"/>
  <c r="RB733" i="157" s="1"/>
  <c r="QV725" i="157"/>
  <c r="RB725" i="157" s="1"/>
  <c r="QV726" i="157"/>
  <c r="RB726" i="157" s="1"/>
  <c r="QV722" i="157"/>
  <c r="RB722" i="157" s="1"/>
  <c r="QV727" i="157"/>
  <c r="RB727" i="157" s="1"/>
  <c r="KJ735" i="157"/>
  <c r="KP735" i="157" s="1"/>
  <c r="KJ723" i="157"/>
  <c r="KP723" i="157" s="1"/>
  <c r="KJ729" i="157"/>
  <c r="KP729" i="157" s="1"/>
  <c r="KJ734" i="157"/>
  <c r="KP734" i="157" s="1"/>
  <c r="KJ731" i="157"/>
  <c r="KP731" i="157" s="1"/>
  <c r="KJ730" i="157"/>
  <c r="KP730" i="157" s="1"/>
  <c r="KJ732" i="157"/>
  <c r="KP732" i="157" s="1"/>
  <c r="KJ724" i="157"/>
  <c r="KP724" i="157" s="1"/>
  <c r="KJ728" i="157"/>
  <c r="KP728" i="157" s="1"/>
  <c r="KJ733" i="157"/>
  <c r="KP733" i="157" s="1"/>
  <c r="KJ725" i="157"/>
  <c r="KP725" i="157" s="1"/>
  <c r="KJ726" i="157"/>
  <c r="KP726" i="157" s="1"/>
  <c r="KJ722" i="157"/>
  <c r="KP722" i="157" s="1"/>
  <c r="KJ727" i="157"/>
  <c r="KP727" i="157" s="1"/>
  <c r="AGE735" i="157"/>
  <c r="AGK735" i="157" s="1"/>
  <c r="AGE733" i="157"/>
  <c r="AGK733" i="157" s="1"/>
  <c r="AGE725" i="157"/>
  <c r="AGK725" i="157" s="1"/>
  <c r="AGE723" i="157"/>
  <c r="AGK723" i="157" s="1"/>
  <c r="AGE731" i="157"/>
  <c r="AGK731" i="157" s="1"/>
  <c r="AGE724" i="157"/>
  <c r="AGK724" i="157" s="1"/>
  <c r="AGE728" i="157"/>
  <c r="AGK728" i="157" s="1"/>
  <c r="AGE729" i="157"/>
  <c r="AGK729" i="157" s="1"/>
  <c r="AGE726" i="157"/>
  <c r="AGK726" i="157" s="1"/>
  <c r="AGE722" i="157"/>
  <c r="AGK722" i="157" s="1"/>
  <c r="AGE734" i="157"/>
  <c r="AGK734" i="157" s="1"/>
  <c r="AGE727" i="157"/>
  <c r="AGK727" i="157" s="1"/>
  <c r="AGE730" i="157"/>
  <c r="AGK730" i="157" s="1"/>
  <c r="AGE732" i="157"/>
  <c r="AGK732" i="157" s="1"/>
  <c r="ZS735" i="157"/>
  <c r="ZY735" i="157" s="1"/>
  <c r="ZS733" i="157"/>
  <c r="ZY733" i="157" s="1"/>
  <c r="ZS725" i="157"/>
  <c r="ZY725" i="157" s="1"/>
  <c r="ZS723" i="157"/>
  <c r="ZY723" i="157" s="1"/>
  <c r="ZS731" i="157"/>
  <c r="ZY731" i="157" s="1"/>
  <c r="ZS724" i="157"/>
  <c r="ZY724" i="157" s="1"/>
  <c r="ZS728" i="157"/>
  <c r="ZY728" i="157" s="1"/>
  <c r="ZS729" i="157"/>
  <c r="ZY729" i="157" s="1"/>
  <c r="ZS726" i="157"/>
  <c r="ZY726" i="157" s="1"/>
  <c r="ZS722" i="157"/>
  <c r="ZY722" i="157" s="1"/>
  <c r="ZS734" i="157"/>
  <c r="ZY734" i="157" s="1"/>
  <c r="ZS727" i="157"/>
  <c r="ZY727" i="157" s="1"/>
  <c r="ZS730" i="157"/>
  <c r="ZY730" i="157" s="1"/>
  <c r="ZS732" i="157"/>
  <c r="ZY732" i="157" s="1"/>
  <c r="DC735" i="157"/>
  <c r="DI735" i="157" s="1"/>
  <c r="DC729" i="157"/>
  <c r="DI729" i="157" s="1"/>
  <c r="DC726" i="157"/>
  <c r="DI726" i="157" s="1"/>
  <c r="DC722" i="157"/>
  <c r="DI722" i="157" s="1"/>
  <c r="DC734" i="157"/>
  <c r="DI734" i="157" s="1"/>
  <c r="DC727" i="157"/>
  <c r="DI727" i="157" s="1"/>
  <c r="DC731" i="157"/>
  <c r="DI731" i="157" s="1"/>
  <c r="DC730" i="157"/>
  <c r="DI730" i="157" s="1"/>
  <c r="DC732" i="157"/>
  <c r="DI732" i="157" s="1"/>
  <c r="DC724" i="157"/>
  <c r="DI724" i="157" s="1"/>
  <c r="DC728" i="157"/>
  <c r="DI728" i="157" s="1"/>
  <c r="DC733" i="157"/>
  <c r="DI733" i="157" s="1"/>
  <c r="DC725" i="157"/>
  <c r="DI725" i="157" s="1"/>
  <c r="DC723" i="157"/>
  <c r="DI723" i="157" s="1"/>
  <c r="ASG735" i="157"/>
  <c r="ASM735" i="157" s="1"/>
  <c r="ASG722" i="157"/>
  <c r="ASM722" i="157" s="1"/>
  <c r="ASG728" i="157"/>
  <c r="ASM728" i="157" s="1"/>
  <c r="ASG734" i="157"/>
  <c r="ASM734" i="157" s="1"/>
  <c r="ASG726" i="157"/>
  <c r="ASM726" i="157" s="1"/>
  <c r="ASG723" i="157"/>
  <c r="ASM723" i="157" s="1"/>
  <c r="ASG732" i="157"/>
  <c r="ASM732" i="157" s="1"/>
  <c r="ASG729" i="157"/>
  <c r="ASM729" i="157" s="1"/>
  <c r="ASG727" i="157"/>
  <c r="ASM727" i="157" s="1"/>
  <c r="ASG724" i="157"/>
  <c r="ASM724" i="157" s="1"/>
  <c r="ASG731" i="157"/>
  <c r="ASM731" i="157" s="1"/>
  <c r="ASG725" i="157"/>
  <c r="ASM725" i="157" s="1"/>
  <c r="ASG730" i="157"/>
  <c r="ASM730" i="157" s="1"/>
  <c r="ASG733" i="157"/>
  <c r="ASM733" i="157" s="1"/>
  <c r="SK735" i="157"/>
  <c r="SQ735" i="157" s="1"/>
  <c r="SK722" i="157"/>
  <c r="SQ722" i="157" s="1"/>
  <c r="SK728" i="157"/>
  <c r="SQ728" i="157" s="1"/>
  <c r="SK734" i="157"/>
  <c r="SQ734" i="157" s="1"/>
  <c r="SK726" i="157"/>
  <c r="SQ726" i="157" s="1"/>
  <c r="SK723" i="157"/>
  <c r="SQ723" i="157" s="1"/>
  <c r="SK732" i="157"/>
  <c r="SQ732" i="157" s="1"/>
  <c r="SK729" i="157"/>
  <c r="SQ729" i="157" s="1"/>
  <c r="SK727" i="157"/>
  <c r="SQ727" i="157" s="1"/>
  <c r="SK724" i="157"/>
  <c r="SQ724" i="157" s="1"/>
  <c r="SK731" i="157"/>
  <c r="SQ731" i="157" s="1"/>
  <c r="SK725" i="157"/>
  <c r="SQ725" i="157" s="1"/>
  <c r="SK730" i="157"/>
  <c r="SQ730" i="157" s="1"/>
  <c r="SK733" i="157"/>
  <c r="SQ733" i="157" s="1"/>
  <c r="AVL735" i="157"/>
  <c r="AVR735" i="157" s="1"/>
  <c r="AVL726" i="157"/>
  <c r="AVR726" i="157" s="1"/>
  <c r="AVL727" i="157"/>
  <c r="AVR727" i="157" s="1"/>
  <c r="AVL732" i="157"/>
  <c r="AVR732" i="157" s="1"/>
  <c r="AVL731" i="157"/>
  <c r="AVR731" i="157" s="1"/>
  <c r="AVL729" i="157"/>
  <c r="AVR729" i="157" s="1"/>
  <c r="AVL724" i="157"/>
  <c r="AVR724" i="157" s="1"/>
  <c r="AVL725" i="157"/>
  <c r="AVR725" i="157" s="1"/>
  <c r="AVL730" i="157"/>
  <c r="AVR730" i="157" s="1"/>
  <c r="AVL733" i="157"/>
  <c r="AVR733" i="157" s="1"/>
  <c r="AVL734" i="157"/>
  <c r="AVR734" i="157" s="1"/>
  <c r="AVL722" i="157"/>
  <c r="AVR722" i="157" s="1"/>
  <c r="AVL723" i="157"/>
  <c r="AVR723" i="157" s="1"/>
  <c r="AVL728" i="157"/>
  <c r="AVR728" i="157" s="1"/>
  <c r="AOZ735" i="157"/>
  <c r="APF735" i="157" s="1"/>
  <c r="AOZ726" i="157"/>
  <c r="APF726" i="157" s="1"/>
  <c r="AOZ727" i="157"/>
  <c r="APF727" i="157" s="1"/>
  <c r="AOZ732" i="157"/>
  <c r="APF732" i="157" s="1"/>
  <c r="AOZ731" i="157"/>
  <c r="APF731" i="157" s="1"/>
  <c r="AOZ729" i="157"/>
  <c r="APF729" i="157" s="1"/>
  <c r="AOZ724" i="157"/>
  <c r="APF724" i="157" s="1"/>
  <c r="AOZ725" i="157"/>
  <c r="APF725" i="157" s="1"/>
  <c r="AOZ730" i="157"/>
  <c r="APF730" i="157" s="1"/>
  <c r="AOZ733" i="157"/>
  <c r="APF733" i="157" s="1"/>
  <c r="AOZ734" i="157"/>
  <c r="APF734" i="157" s="1"/>
  <c r="AOZ722" i="157"/>
  <c r="APF722" i="157" s="1"/>
  <c r="AOZ723" i="157"/>
  <c r="APF723" i="157" s="1"/>
  <c r="AOZ728" i="157"/>
  <c r="APF728" i="157" s="1"/>
  <c r="VP735" i="157"/>
  <c r="VV735" i="157" s="1"/>
  <c r="VP724" i="157"/>
  <c r="VV724" i="157" s="1"/>
  <c r="VP728" i="157"/>
  <c r="VV728" i="157" s="1"/>
  <c r="VP726" i="157"/>
  <c r="VV726" i="157" s="1"/>
  <c r="VP727" i="157"/>
  <c r="VV727" i="157" s="1"/>
  <c r="VP732" i="157"/>
  <c r="VV732" i="157" s="1"/>
  <c r="VP731" i="157"/>
  <c r="VV731" i="157" s="1"/>
  <c r="VP729" i="157"/>
  <c r="VV729" i="157" s="1"/>
  <c r="VP725" i="157"/>
  <c r="VV725" i="157" s="1"/>
  <c r="VP730" i="157"/>
  <c r="VV730" i="157" s="1"/>
  <c r="VP733" i="157"/>
  <c r="VV733" i="157" s="1"/>
  <c r="VP734" i="157"/>
  <c r="VV734" i="157" s="1"/>
  <c r="VP722" i="157"/>
  <c r="VV722" i="157" s="1"/>
  <c r="VP723" i="157"/>
  <c r="VV723" i="157" s="1"/>
  <c r="PD735" i="157"/>
  <c r="PJ735" i="157" s="1"/>
  <c r="PD724" i="157"/>
  <c r="PJ724" i="157" s="1"/>
  <c r="PD728" i="157"/>
  <c r="PJ728" i="157" s="1"/>
  <c r="PD726" i="157"/>
  <c r="PJ726" i="157" s="1"/>
  <c r="PD727" i="157"/>
  <c r="PJ727" i="157" s="1"/>
  <c r="PD732" i="157"/>
  <c r="PJ732" i="157" s="1"/>
  <c r="PD731" i="157"/>
  <c r="PJ731" i="157" s="1"/>
  <c r="PD729" i="157"/>
  <c r="PJ729" i="157" s="1"/>
  <c r="PD725" i="157"/>
  <c r="PJ725" i="157" s="1"/>
  <c r="PD730" i="157"/>
  <c r="PJ730" i="157" s="1"/>
  <c r="PD733" i="157"/>
  <c r="PJ733" i="157" s="1"/>
  <c r="PD734" i="157"/>
  <c r="PJ734" i="157" s="1"/>
  <c r="PD722" i="157"/>
  <c r="PJ722" i="157" s="1"/>
  <c r="PD723" i="157"/>
  <c r="PJ723" i="157" s="1"/>
  <c r="APU735" i="157"/>
  <c r="AQA735" i="157" s="1"/>
  <c r="APU727" i="157"/>
  <c r="AQA727" i="157" s="1"/>
  <c r="APU729" i="157"/>
  <c r="AQA729" i="157" s="1"/>
  <c r="APU724" i="157"/>
  <c r="AQA724" i="157" s="1"/>
  <c r="APU725" i="157"/>
  <c r="AQA725" i="157" s="1"/>
  <c r="APU730" i="157"/>
  <c r="AQA730" i="157" s="1"/>
  <c r="APU733" i="157"/>
  <c r="AQA733" i="157" s="1"/>
  <c r="APU734" i="157"/>
  <c r="AQA734" i="157" s="1"/>
  <c r="APU728" i="157"/>
  <c r="AQA728" i="157" s="1"/>
  <c r="APU726" i="157"/>
  <c r="AQA726" i="157" s="1"/>
  <c r="APU732" i="157"/>
  <c r="AQA732" i="157" s="1"/>
  <c r="APU731" i="157"/>
  <c r="AQA731" i="157" s="1"/>
  <c r="APU722" i="157"/>
  <c r="AQA722" i="157" s="1"/>
  <c r="APU723" i="157"/>
  <c r="AQA723" i="157" s="1"/>
  <c r="AJI735" i="157"/>
  <c r="AJO735" i="157" s="1"/>
  <c r="AJI727" i="157"/>
  <c r="AJO727" i="157" s="1"/>
  <c r="AJI729" i="157"/>
  <c r="AJO729" i="157" s="1"/>
  <c r="AJI724" i="157"/>
  <c r="AJO724" i="157" s="1"/>
  <c r="AJI725" i="157"/>
  <c r="AJO725" i="157" s="1"/>
  <c r="AJI730" i="157"/>
  <c r="AJO730" i="157" s="1"/>
  <c r="AJI733" i="157"/>
  <c r="AJO733" i="157" s="1"/>
  <c r="AJI734" i="157"/>
  <c r="AJO734" i="157" s="1"/>
  <c r="AJI728" i="157"/>
  <c r="AJO728" i="157" s="1"/>
  <c r="AJI726" i="157"/>
  <c r="AJO726" i="157" s="1"/>
  <c r="AJI732" i="157"/>
  <c r="AJO732" i="157" s="1"/>
  <c r="AJI731" i="157"/>
  <c r="AJO731" i="157" s="1"/>
  <c r="AJI722" i="157"/>
  <c r="AJO722" i="157" s="1"/>
  <c r="AJI723" i="157"/>
  <c r="AJO723" i="157" s="1"/>
  <c r="PY735" i="157"/>
  <c r="QE735" i="157" s="1"/>
  <c r="PY726" i="157"/>
  <c r="QE726" i="157" s="1"/>
  <c r="PY727" i="157"/>
  <c r="QE727" i="157" s="1"/>
  <c r="PY729" i="157"/>
  <c r="QE729" i="157" s="1"/>
  <c r="PY725" i="157"/>
  <c r="QE725" i="157" s="1"/>
  <c r="PY730" i="157"/>
  <c r="QE730" i="157" s="1"/>
  <c r="PY733" i="157"/>
  <c r="QE733" i="157" s="1"/>
  <c r="PY734" i="157"/>
  <c r="QE734" i="157" s="1"/>
  <c r="PY722" i="157"/>
  <c r="QE722" i="157" s="1"/>
  <c r="PY728" i="157"/>
  <c r="QE728" i="157" s="1"/>
  <c r="PY732" i="157"/>
  <c r="QE732" i="157" s="1"/>
  <c r="PY731" i="157"/>
  <c r="QE731" i="157" s="1"/>
  <c r="PY724" i="157"/>
  <c r="QE724" i="157" s="1"/>
  <c r="PY723" i="157"/>
  <c r="QE723" i="157" s="1"/>
  <c r="IR735" i="157"/>
  <c r="IX735" i="157" s="1"/>
  <c r="IR724" i="157"/>
  <c r="IX724" i="157" s="1"/>
  <c r="IR728" i="157"/>
  <c r="IX728" i="157" s="1"/>
  <c r="IR726" i="157"/>
  <c r="IX726" i="157" s="1"/>
  <c r="IR727" i="157"/>
  <c r="IX727" i="157" s="1"/>
  <c r="IR732" i="157"/>
  <c r="IX732" i="157" s="1"/>
  <c r="IR731" i="157"/>
  <c r="IX731" i="157" s="1"/>
  <c r="IR729" i="157"/>
  <c r="IX729" i="157" s="1"/>
  <c r="IR725" i="157"/>
  <c r="IX725" i="157" s="1"/>
  <c r="IR730" i="157"/>
  <c r="IX730" i="157" s="1"/>
  <c r="IR733" i="157"/>
  <c r="IX733" i="157" s="1"/>
  <c r="IR734" i="157"/>
  <c r="IX734" i="157" s="1"/>
  <c r="IR722" i="157"/>
  <c r="IX722" i="157" s="1"/>
  <c r="IR723" i="157"/>
  <c r="IX723" i="157" s="1"/>
  <c r="AEM735" i="157"/>
  <c r="AES735" i="157" s="1"/>
  <c r="AEM726" i="157"/>
  <c r="AES726" i="157" s="1"/>
  <c r="AEM722" i="157"/>
  <c r="AES722" i="157" s="1"/>
  <c r="AEM727" i="157"/>
  <c r="AES727" i="157" s="1"/>
  <c r="AEM732" i="157"/>
  <c r="AES732" i="157" s="1"/>
  <c r="AEM731" i="157"/>
  <c r="AES731" i="157" s="1"/>
  <c r="AEM729" i="157"/>
  <c r="AES729" i="157" s="1"/>
  <c r="AEM724" i="157"/>
  <c r="AES724" i="157" s="1"/>
  <c r="AEM725" i="157"/>
  <c r="AES725" i="157" s="1"/>
  <c r="AEM730" i="157"/>
  <c r="AES730" i="157" s="1"/>
  <c r="AEM733" i="157"/>
  <c r="AES733" i="157" s="1"/>
  <c r="AEM734" i="157"/>
  <c r="AES734" i="157" s="1"/>
  <c r="AEM723" i="157"/>
  <c r="AES723" i="157" s="1"/>
  <c r="AEM728" i="157"/>
  <c r="AES728" i="157" s="1"/>
  <c r="YA735" i="157"/>
  <c r="YG735" i="157" s="1"/>
  <c r="YA726" i="157"/>
  <c r="YG726" i="157" s="1"/>
  <c r="YA722" i="157"/>
  <c r="YG722" i="157" s="1"/>
  <c r="YA727" i="157"/>
  <c r="YG727" i="157" s="1"/>
  <c r="YA732" i="157"/>
  <c r="YG732" i="157" s="1"/>
  <c r="YA731" i="157"/>
  <c r="YG731" i="157" s="1"/>
  <c r="YA729" i="157"/>
  <c r="YG729" i="157" s="1"/>
  <c r="YA724" i="157"/>
  <c r="YG724" i="157" s="1"/>
  <c r="YA725" i="157"/>
  <c r="YG725" i="157" s="1"/>
  <c r="YA730" i="157"/>
  <c r="YG730" i="157" s="1"/>
  <c r="YA733" i="157"/>
  <c r="YG733" i="157" s="1"/>
  <c r="YA734" i="157"/>
  <c r="YG734" i="157" s="1"/>
  <c r="YA723" i="157"/>
  <c r="YG723" i="157" s="1"/>
  <c r="YA728" i="157"/>
  <c r="YG728" i="157" s="1"/>
  <c r="BK735" i="157"/>
  <c r="BQ735" i="157" s="1"/>
  <c r="BK726" i="157"/>
  <c r="BQ726" i="157" s="1"/>
  <c r="BK722" i="157"/>
  <c r="BQ722" i="157" s="1"/>
  <c r="BK727" i="157"/>
  <c r="BQ727" i="157" s="1"/>
  <c r="BK732" i="157"/>
  <c r="BQ732" i="157" s="1"/>
  <c r="BK731" i="157"/>
  <c r="BQ731" i="157" s="1"/>
  <c r="BK729" i="157"/>
  <c r="BQ729" i="157" s="1"/>
  <c r="BK724" i="157"/>
  <c r="BQ724" i="157" s="1"/>
  <c r="BK725" i="157"/>
  <c r="BQ725" i="157" s="1"/>
  <c r="BK730" i="157"/>
  <c r="BQ730" i="157" s="1"/>
  <c r="BK733" i="157"/>
  <c r="BQ733" i="157" s="1"/>
  <c r="BK734" i="157"/>
  <c r="BQ734" i="157" s="1"/>
  <c r="BK723" i="157"/>
  <c r="BQ723" i="157" s="1"/>
  <c r="BK728" i="157"/>
  <c r="BQ728" i="157" s="1"/>
  <c r="LC735" i="157"/>
  <c r="LI735" i="157" s="1"/>
  <c r="LC727" i="157"/>
  <c r="LI727" i="157" s="1"/>
  <c r="LC732" i="157"/>
  <c r="LI732" i="157" s="1"/>
  <c r="LC731" i="157"/>
  <c r="LI731" i="157" s="1"/>
  <c r="LC724" i="157"/>
  <c r="LI724" i="157" s="1"/>
  <c r="LC723" i="157"/>
  <c r="LI723" i="157" s="1"/>
  <c r="LC728" i="157"/>
  <c r="LI728" i="157" s="1"/>
  <c r="LC726" i="157"/>
  <c r="LI726" i="157" s="1"/>
  <c r="LC729" i="157"/>
  <c r="LI729" i="157" s="1"/>
  <c r="LC725" i="157"/>
  <c r="LI725" i="157" s="1"/>
  <c r="LC730" i="157"/>
  <c r="LI730" i="157" s="1"/>
  <c r="LC733" i="157"/>
  <c r="LI733" i="157" s="1"/>
  <c r="LC734" i="157"/>
  <c r="LI734" i="157" s="1"/>
  <c r="LC722" i="157"/>
  <c r="LI722" i="157" s="1"/>
  <c r="AGX735" i="157"/>
  <c r="AHD735" i="157" s="1"/>
  <c r="AGX727" i="157"/>
  <c r="AHD727" i="157" s="1"/>
  <c r="AGX732" i="157"/>
  <c r="AHD732" i="157" s="1"/>
  <c r="AGX731" i="157"/>
  <c r="AHD731" i="157" s="1"/>
  <c r="AGX724" i="157"/>
  <c r="AHD724" i="157" s="1"/>
  <c r="AGX723" i="157"/>
  <c r="AHD723" i="157" s="1"/>
  <c r="AGX728" i="157"/>
  <c r="AHD728" i="157" s="1"/>
  <c r="AGX726" i="157"/>
  <c r="AHD726" i="157" s="1"/>
  <c r="AGX729" i="157"/>
  <c r="AHD729" i="157" s="1"/>
  <c r="AGX725" i="157"/>
  <c r="AHD725" i="157" s="1"/>
  <c r="AGX730" i="157"/>
  <c r="AHD730" i="157" s="1"/>
  <c r="AGX733" i="157"/>
  <c r="AHD733" i="157" s="1"/>
  <c r="AGX734" i="157"/>
  <c r="AHD734" i="157" s="1"/>
  <c r="AGX722" i="157"/>
  <c r="AHD722" i="157" s="1"/>
  <c r="AAL735" i="157"/>
  <c r="AAR735" i="157" s="1"/>
  <c r="AAL727" i="157"/>
  <c r="AAR727" i="157" s="1"/>
  <c r="AAL732" i="157"/>
  <c r="AAR732" i="157" s="1"/>
  <c r="AAL731" i="157"/>
  <c r="AAR731" i="157" s="1"/>
  <c r="AAL724" i="157"/>
  <c r="AAR724" i="157" s="1"/>
  <c r="AAL723" i="157"/>
  <c r="AAR723" i="157" s="1"/>
  <c r="AAL728" i="157"/>
  <c r="AAR728" i="157" s="1"/>
  <c r="AAL726" i="157"/>
  <c r="AAR726" i="157" s="1"/>
  <c r="AAL729" i="157"/>
  <c r="AAR729" i="157" s="1"/>
  <c r="AAL725" i="157"/>
  <c r="AAR725" i="157" s="1"/>
  <c r="AAL730" i="157"/>
  <c r="AAR730" i="157" s="1"/>
  <c r="AAL733" i="157"/>
  <c r="AAR733" i="157" s="1"/>
  <c r="AAL734" i="157"/>
  <c r="AAR734" i="157" s="1"/>
  <c r="AAL722" i="157"/>
  <c r="AAR722" i="157" s="1"/>
  <c r="EQ735" i="157"/>
  <c r="EW735" i="157" s="1"/>
  <c r="EQ727" i="157"/>
  <c r="EW727" i="157" s="1"/>
  <c r="EQ732" i="157"/>
  <c r="EW732" i="157" s="1"/>
  <c r="EQ731" i="157"/>
  <c r="EW731" i="157" s="1"/>
  <c r="EQ724" i="157"/>
  <c r="EW724" i="157" s="1"/>
  <c r="EQ723" i="157"/>
  <c r="EW723" i="157" s="1"/>
  <c r="EQ728" i="157"/>
  <c r="EW728" i="157" s="1"/>
  <c r="EQ726" i="157"/>
  <c r="EW726" i="157" s="1"/>
  <c r="EQ729" i="157"/>
  <c r="EW729" i="157" s="1"/>
  <c r="EQ725" i="157"/>
  <c r="EW725" i="157" s="1"/>
  <c r="EQ730" i="157"/>
  <c r="EW730" i="157" s="1"/>
  <c r="EQ733" i="157"/>
  <c r="EW733" i="157" s="1"/>
  <c r="EQ734" i="157"/>
  <c r="EW734" i="157" s="1"/>
  <c r="EQ722" i="157"/>
  <c r="EW722" i="157" s="1"/>
  <c r="AAM735" i="157"/>
  <c r="AAS735" i="157" s="1"/>
  <c r="AAM722" i="157"/>
  <c r="AAS722" i="157" s="1"/>
  <c r="AAM728" i="157"/>
  <c r="AAS728" i="157" s="1"/>
  <c r="AAM734" i="157"/>
  <c r="AAS734" i="157" s="1"/>
  <c r="AAM726" i="157"/>
  <c r="AAS726" i="157" s="1"/>
  <c r="AAM723" i="157"/>
  <c r="AAS723" i="157" s="1"/>
  <c r="AAM732" i="157"/>
  <c r="AAS732" i="157" s="1"/>
  <c r="AAM729" i="157"/>
  <c r="AAS729" i="157" s="1"/>
  <c r="AAM727" i="157"/>
  <c r="AAS727" i="157" s="1"/>
  <c r="AAM724" i="157"/>
  <c r="AAS724" i="157" s="1"/>
  <c r="AAM731" i="157"/>
  <c r="AAS731" i="157" s="1"/>
  <c r="AAM725" i="157"/>
  <c r="AAS725" i="157" s="1"/>
  <c r="AAM730" i="157"/>
  <c r="AAS730" i="157" s="1"/>
  <c r="AAM733" i="157"/>
  <c r="AAS733" i="157" s="1"/>
  <c r="ATW733" i="157"/>
  <c r="AUC733" i="157" s="1"/>
  <c r="ATW735" i="157"/>
  <c r="AUC735" i="157" s="1"/>
  <c r="ATW730" i="157"/>
  <c r="AUC730" i="157" s="1"/>
  <c r="ATW723" i="157"/>
  <c r="AUC723" i="157" s="1"/>
  <c r="ATW729" i="157"/>
  <c r="AUC729" i="157" s="1"/>
  <c r="ATW727" i="157"/>
  <c r="AUC727" i="157" s="1"/>
  <c r="ATW731" i="157"/>
  <c r="AUC731" i="157" s="1"/>
  <c r="ATW725" i="157"/>
  <c r="AUC725" i="157" s="1"/>
  <c r="ATW722" i="157"/>
  <c r="AUC722" i="157" s="1"/>
  <c r="ATW728" i="157"/>
  <c r="AUC728" i="157" s="1"/>
  <c r="ATW734" i="157"/>
  <c r="AUC734" i="157" s="1"/>
  <c r="ATW726" i="157"/>
  <c r="AUC726" i="157" s="1"/>
  <c r="ATW732" i="157"/>
  <c r="AUC732" i="157" s="1"/>
  <c r="ATW724" i="157"/>
  <c r="AUC724" i="157" s="1"/>
  <c r="UA733" i="157"/>
  <c r="UG733" i="157" s="1"/>
  <c r="UA735" i="157"/>
  <c r="UG735" i="157" s="1"/>
  <c r="UA730" i="157"/>
  <c r="UG730" i="157" s="1"/>
  <c r="UA723" i="157"/>
  <c r="UG723" i="157" s="1"/>
  <c r="UA729" i="157"/>
  <c r="UG729" i="157" s="1"/>
  <c r="UA727" i="157"/>
  <c r="UG727" i="157" s="1"/>
  <c r="UA731" i="157"/>
  <c r="UG731" i="157" s="1"/>
  <c r="UA725" i="157"/>
  <c r="UG725" i="157" s="1"/>
  <c r="UA722" i="157"/>
  <c r="UG722" i="157" s="1"/>
  <c r="UA728" i="157"/>
  <c r="UG728" i="157" s="1"/>
  <c r="UA734" i="157"/>
  <c r="UG734" i="157" s="1"/>
  <c r="UA726" i="157"/>
  <c r="UG726" i="157" s="1"/>
  <c r="UA732" i="157"/>
  <c r="UG732" i="157" s="1"/>
  <c r="UA724" i="157"/>
  <c r="UG724" i="157" s="1"/>
  <c r="HC733" i="157"/>
  <c r="HI733" i="157" s="1"/>
  <c r="HC735" i="157"/>
  <c r="HI735" i="157" s="1"/>
  <c r="HC730" i="157"/>
  <c r="HI730" i="157" s="1"/>
  <c r="HC723" i="157"/>
  <c r="HI723" i="157" s="1"/>
  <c r="HC729" i="157"/>
  <c r="HI729" i="157" s="1"/>
  <c r="HC727" i="157"/>
  <c r="HI727" i="157" s="1"/>
  <c r="HC731" i="157"/>
  <c r="HI731" i="157" s="1"/>
  <c r="HC725" i="157"/>
  <c r="HI725" i="157" s="1"/>
  <c r="HC722" i="157"/>
  <c r="HI722" i="157" s="1"/>
  <c r="HC728" i="157"/>
  <c r="HI728" i="157" s="1"/>
  <c r="HC734" i="157"/>
  <c r="HI734" i="157" s="1"/>
  <c r="HC726" i="157"/>
  <c r="HI726" i="157" s="1"/>
  <c r="HC732" i="157"/>
  <c r="HI732" i="157" s="1"/>
  <c r="HC724" i="157"/>
  <c r="HI724" i="157" s="1"/>
  <c r="YW735" i="157"/>
  <c r="ZC735" i="157" s="1"/>
  <c r="YW731" i="157"/>
  <c r="ZC731" i="157" s="1"/>
  <c r="YW725" i="157"/>
  <c r="ZC725" i="157" s="1"/>
  <c r="YW730" i="157"/>
  <c r="ZC730" i="157" s="1"/>
  <c r="YW733" i="157"/>
  <c r="ZC733" i="157" s="1"/>
  <c r="YW722" i="157"/>
  <c r="ZC722" i="157" s="1"/>
  <c r="YW728" i="157"/>
  <c r="ZC728" i="157" s="1"/>
  <c r="YW734" i="157"/>
  <c r="ZC734" i="157" s="1"/>
  <c r="YW726" i="157"/>
  <c r="ZC726" i="157" s="1"/>
  <c r="YW723" i="157"/>
  <c r="ZC723" i="157" s="1"/>
  <c r="YW732" i="157"/>
  <c r="ZC732" i="157" s="1"/>
  <c r="YW729" i="157"/>
  <c r="ZC729" i="157" s="1"/>
  <c r="YW727" i="157"/>
  <c r="ZC727" i="157" s="1"/>
  <c r="YW724" i="157"/>
  <c r="ZC724" i="157" s="1"/>
  <c r="HX735" i="157"/>
  <c r="ID735" i="157" s="1"/>
  <c r="HX731" i="157"/>
  <c r="ID731" i="157" s="1"/>
  <c r="HX725" i="157"/>
  <c r="ID725" i="157" s="1"/>
  <c r="HX730" i="157"/>
  <c r="ID730" i="157" s="1"/>
  <c r="HX733" i="157"/>
  <c r="ID733" i="157" s="1"/>
  <c r="HX722" i="157"/>
  <c r="ID722" i="157" s="1"/>
  <c r="HX728" i="157"/>
  <c r="ID728" i="157" s="1"/>
  <c r="HX734" i="157"/>
  <c r="ID734" i="157" s="1"/>
  <c r="HX726" i="157"/>
  <c r="ID726" i="157" s="1"/>
  <c r="HX723" i="157"/>
  <c r="ID723" i="157" s="1"/>
  <c r="HX732" i="157"/>
  <c r="ID732" i="157" s="1"/>
  <c r="HX729" i="157"/>
  <c r="ID729" i="157" s="1"/>
  <c r="HX727" i="157"/>
  <c r="ID727" i="157" s="1"/>
  <c r="HX724" i="157"/>
  <c r="ID724" i="157" s="1"/>
  <c r="UV735" i="157"/>
  <c r="VB735" i="157" s="1"/>
  <c r="UV722" i="157"/>
  <c r="VB722" i="157" s="1"/>
  <c r="UV728" i="157"/>
  <c r="VB728" i="157" s="1"/>
  <c r="UV734" i="157"/>
  <c r="VB734" i="157" s="1"/>
  <c r="UV726" i="157"/>
  <c r="VB726" i="157" s="1"/>
  <c r="UV723" i="157"/>
  <c r="VB723" i="157" s="1"/>
  <c r="UV732" i="157"/>
  <c r="VB732" i="157" s="1"/>
  <c r="UV729" i="157"/>
  <c r="VB729" i="157" s="1"/>
  <c r="UV727" i="157"/>
  <c r="VB727" i="157" s="1"/>
  <c r="UV724" i="157"/>
  <c r="VB724" i="157" s="1"/>
  <c r="UV731" i="157"/>
  <c r="VB731" i="157" s="1"/>
  <c r="UV725" i="157"/>
  <c r="VB725" i="157" s="1"/>
  <c r="UV730" i="157"/>
  <c r="VB730" i="157" s="1"/>
  <c r="UV733" i="157"/>
  <c r="VB733" i="157" s="1"/>
  <c r="AUR735" i="157"/>
  <c r="AUX735" i="157" s="1"/>
  <c r="AUR722" i="157"/>
  <c r="AUX722" i="157" s="1"/>
  <c r="AUR728" i="157"/>
  <c r="AUX728" i="157" s="1"/>
  <c r="AUR734" i="157"/>
  <c r="AUX734" i="157" s="1"/>
  <c r="AUR726" i="157"/>
  <c r="AUX726" i="157" s="1"/>
  <c r="AUR723" i="157"/>
  <c r="AUX723" i="157" s="1"/>
  <c r="AUR732" i="157"/>
  <c r="AUX732" i="157" s="1"/>
  <c r="AUR729" i="157"/>
  <c r="AUX729" i="157" s="1"/>
  <c r="AUR727" i="157"/>
  <c r="AUX727" i="157" s="1"/>
  <c r="AUR724" i="157"/>
  <c r="AUX724" i="157" s="1"/>
  <c r="AUR731" i="157"/>
  <c r="AUX731" i="157" s="1"/>
  <c r="AUR725" i="157"/>
  <c r="AUX725" i="157" s="1"/>
  <c r="AUR730" i="157"/>
  <c r="AUX730" i="157" s="1"/>
  <c r="AUR733" i="157"/>
  <c r="AUX733" i="157" s="1"/>
  <c r="ABH735" i="157"/>
  <c r="ABN735" i="157" s="1"/>
  <c r="ABH731" i="157"/>
  <c r="ABN731" i="157" s="1"/>
  <c r="ABH725" i="157"/>
  <c r="ABN725" i="157" s="1"/>
  <c r="ABH722" i="157"/>
  <c r="ABN722" i="157" s="1"/>
  <c r="ABH728" i="157"/>
  <c r="ABN728" i="157" s="1"/>
  <c r="ABH734" i="157"/>
  <c r="ABN734" i="157" s="1"/>
  <c r="ABH726" i="157"/>
  <c r="ABN726" i="157" s="1"/>
  <c r="ABH723" i="157"/>
  <c r="ABN723" i="157" s="1"/>
  <c r="ABH732" i="157"/>
  <c r="ABN732" i="157" s="1"/>
  <c r="ABH724" i="157"/>
  <c r="ABN724" i="157" s="1"/>
  <c r="ABH730" i="157"/>
  <c r="ABN730" i="157" s="1"/>
  <c r="ABH733" i="157"/>
  <c r="ABN733" i="157" s="1"/>
  <c r="ABH729" i="157"/>
  <c r="ABN729" i="157" s="1"/>
  <c r="ABH727" i="157"/>
  <c r="ABN727" i="157" s="1"/>
  <c r="PZ735" i="157"/>
  <c r="QF735" i="157" s="1"/>
  <c r="PZ731" i="157"/>
  <c r="QF731" i="157" s="1"/>
  <c r="PZ725" i="157"/>
  <c r="QF725" i="157" s="1"/>
  <c r="PZ730" i="157"/>
  <c r="QF730" i="157" s="1"/>
  <c r="PZ733" i="157"/>
  <c r="QF733" i="157" s="1"/>
  <c r="PZ722" i="157"/>
  <c r="QF722" i="157" s="1"/>
  <c r="PZ728" i="157"/>
  <c r="QF728" i="157" s="1"/>
  <c r="PZ734" i="157"/>
  <c r="QF734" i="157" s="1"/>
  <c r="PZ726" i="157"/>
  <c r="QF726" i="157" s="1"/>
  <c r="PZ723" i="157"/>
  <c r="QF723" i="157" s="1"/>
  <c r="PZ732" i="157"/>
  <c r="QF732" i="157" s="1"/>
  <c r="PZ729" i="157"/>
  <c r="QF729" i="157" s="1"/>
  <c r="PZ727" i="157"/>
  <c r="QF727" i="157" s="1"/>
  <c r="PZ724" i="157"/>
  <c r="QF724" i="157" s="1"/>
  <c r="APV735" i="157"/>
  <c r="AQB735" i="157" s="1"/>
  <c r="APV731" i="157"/>
  <c r="AQB731" i="157" s="1"/>
  <c r="APV725" i="157"/>
  <c r="AQB725" i="157" s="1"/>
  <c r="APV730" i="157"/>
  <c r="AQB730" i="157" s="1"/>
  <c r="APV733" i="157"/>
  <c r="AQB733" i="157" s="1"/>
  <c r="APV722" i="157"/>
  <c r="AQB722" i="157" s="1"/>
  <c r="APV728" i="157"/>
  <c r="AQB728" i="157" s="1"/>
  <c r="APV734" i="157"/>
  <c r="AQB734" i="157" s="1"/>
  <c r="APV726" i="157"/>
  <c r="AQB726" i="157" s="1"/>
  <c r="APV723" i="157"/>
  <c r="AQB723" i="157" s="1"/>
  <c r="APV732" i="157"/>
  <c r="AQB732" i="157" s="1"/>
  <c r="APV729" i="157"/>
  <c r="AQB729" i="157" s="1"/>
  <c r="APV727" i="157"/>
  <c r="AQB727" i="157" s="1"/>
  <c r="APV724" i="157"/>
  <c r="AQB724" i="157" s="1"/>
  <c r="WL733" i="157"/>
  <c r="WR733" i="157" s="1"/>
  <c r="WL735" i="157"/>
  <c r="WR735" i="157" s="1"/>
  <c r="WL731" i="157"/>
  <c r="WR731" i="157" s="1"/>
  <c r="WL725" i="157"/>
  <c r="WR725" i="157" s="1"/>
  <c r="WL722" i="157"/>
  <c r="WR722" i="157" s="1"/>
  <c r="WL728" i="157"/>
  <c r="WR728" i="157" s="1"/>
  <c r="WL734" i="157"/>
  <c r="WR734" i="157" s="1"/>
  <c r="WL726" i="157"/>
  <c r="WR726" i="157" s="1"/>
  <c r="WL723" i="157"/>
  <c r="WR723" i="157" s="1"/>
  <c r="WL732" i="157"/>
  <c r="WR732" i="157" s="1"/>
  <c r="WL724" i="157"/>
  <c r="WR724" i="157" s="1"/>
  <c r="WL730" i="157"/>
  <c r="WR730" i="157" s="1"/>
  <c r="WL729" i="157"/>
  <c r="WR729" i="157" s="1"/>
  <c r="WL727" i="157"/>
  <c r="WR727" i="157" s="1"/>
  <c r="ATC735" i="157"/>
  <c r="ATI735" i="157" s="1"/>
  <c r="ATC725" i="157"/>
  <c r="ATI725" i="157" s="1"/>
  <c r="ATC723" i="157"/>
  <c r="ATI723" i="157" s="1"/>
  <c r="ATC734" i="157"/>
  <c r="ATI734" i="157" s="1"/>
  <c r="ATC731" i="157"/>
  <c r="ATI731" i="157" s="1"/>
  <c r="ATC730" i="157"/>
  <c r="ATI730" i="157" s="1"/>
  <c r="ATC732" i="157"/>
  <c r="ATI732" i="157" s="1"/>
  <c r="ATC724" i="157"/>
  <c r="ATI724" i="157" s="1"/>
  <c r="ATC728" i="157"/>
  <c r="ATI728" i="157" s="1"/>
  <c r="ATC733" i="157"/>
  <c r="ATI733" i="157" s="1"/>
  <c r="ATC729" i="157"/>
  <c r="ATI729" i="157" s="1"/>
  <c r="ATC726" i="157"/>
  <c r="ATI726" i="157" s="1"/>
  <c r="ATC722" i="157"/>
  <c r="ATI722" i="157" s="1"/>
  <c r="ATC727" i="157"/>
  <c r="ATI727" i="157" s="1"/>
  <c r="AMQ735" i="157"/>
  <c r="AMW735" i="157" s="1"/>
  <c r="AMQ725" i="157"/>
  <c r="AMW725" i="157" s="1"/>
  <c r="AMQ723" i="157"/>
  <c r="AMW723" i="157" s="1"/>
  <c r="AMQ734" i="157"/>
  <c r="AMW734" i="157" s="1"/>
  <c r="AMQ731" i="157"/>
  <c r="AMW731" i="157" s="1"/>
  <c r="AMQ730" i="157"/>
  <c r="AMW730" i="157" s="1"/>
  <c r="AMQ732" i="157"/>
  <c r="AMW732" i="157" s="1"/>
  <c r="AMQ724" i="157"/>
  <c r="AMW724" i="157" s="1"/>
  <c r="AMQ728" i="157"/>
  <c r="AMW728" i="157" s="1"/>
  <c r="AMQ733" i="157"/>
  <c r="AMW733" i="157" s="1"/>
  <c r="AMQ729" i="157"/>
  <c r="AMW729" i="157" s="1"/>
  <c r="AMQ726" i="157"/>
  <c r="AMW726" i="157" s="1"/>
  <c r="AMQ722" i="157"/>
  <c r="AMW722" i="157" s="1"/>
  <c r="AMQ727" i="157"/>
  <c r="AMW727" i="157" s="1"/>
  <c r="TG735" i="157"/>
  <c r="TM735" i="157" s="1"/>
  <c r="TG725" i="157"/>
  <c r="TM725" i="157" s="1"/>
  <c r="TG723" i="157"/>
  <c r="TM723" i="157" s="1"/>
  <c r="TG726" i="157"/>
  <c r="TM726" i="157" s="1"/>
  <c r="TG722" i="157"/>
  <c r="TM722" i="157" s="1"/>
  <c r="TG734" i="157"/>
  <c r="TM734" i="157" s="1"/>
  <c r="TG731" i="157"/>
  <c r="TM731" i="157" s="1"/>
  <c r="TG730" i="157"/>
  <c r="TM730" i="157" s="1"/>
  <c r="TG732" i="157"/>
  <c r="TM732" i="157" s="1"/>
  <c r="TG724" i="157"/>
  <c r="TM724" i="157" s="1"/>
  <c r="TG728" i="157"/>
  <c r="TM728" i="157" s="1"/>
  <c r="TG733" i="157"/>
  <c r="TM733" i="157" s="1"/>
  <c r="TG729" i="157"/>
  <c r="TM729" i="157" s="1"/>
  <c r="TG727" i="157"/>
  <c r="TM727" i="157" s="1"/>
  <c r="MU735" i="157"/>
  <c r="NA735" i="157" s="1"/>
  <c r="MU725" i="157"/>
  <c r="NA725" i="157" s="1"/>
  <c r="MU723" i="157"/>
  <c r="NA723" i="157" s="1"/>
  <c r="MU726" i="157"/>
  <c r="NA726" i="157" s="1"/>
  <c r="MU722" i="157"/>
  <c r="NA722" i="157" s="1"/>
  <c r="MU734" i="157"/>
  <c r="NA734" i="157" s="1"/>
  <c r="MU731" i="157"/>
  <c r="NA731" i="157" s="1"/>
  <c r="MU730" i="157"/>
  <c r="NA730" i="157" s="1"/>
  <c r="MU732" i="157"/>
  <c r="NA732" i="157" s="1"/>
  <c r="MU724" i="157"/>
  <c r="NA724" i="157" s="1"/>
  <c r="MU728" i="157"/>
  <c r="NA728" i="157" s="1"/>
  <c r="MU733" i="157"/>
  <c r="NA733" i="157" s="1"/>
  <c r="MU729" i="157"/>
  <c r="NA729" i="157" s="1"/>
  <c r="MU727" i="157"/>
  <c r="NA727" i="157" s="1"/>
  <c r="AIP735" i="157"/>
  <c r="AIV735" i="157" s="1"/>
  <c r="AIP725" i="157"/>
  <c r="AIV725" i="157" s="1"/>
  <c r="AIP723" i="157"/>
  <c r="AIV723" i="157" s="1"/>
  <c r="AIP726" i="157"/>
  <c r="AIV726" i="157" s="1"/>
  <c r="AIP722" i="157"/>
  <c r="AIV722" i="157" s="1"/>
  <c r="AIP734" i="157"/>
  <c r="AIV734" i="157" s="1"/>
  <c r="AIP731" i="157"/>
  <c r="AIV731" i="157" s="1"/>
  <c r="AIP730" i="157"/>
  <c r="AIV730" i="157" s="1"/>
  <c r="AIP732" i="157"/>
  <c r="AIV732" i="157" s="1"/>
  <c r="AIP724" i="157"/>
  <c r="AIV724" i="157" s="1"/>
  <c r="AIP728" i="157"/>
  <c r="AIV728" i="157" s="1"/>
  <c r="AIP733" i="157"/>
  <c r="AIV733" i="157" s="1"/>
  <c r="AIP729" i="157"/>
  <c r="AIV729" i="157" s="1"/>
  <c r="AIP727" i="157"/>
  <c r="AIV727" i="157" s="1"/>
  <c r="ACD735" i="157"/>
  <c r="ACJ735" i="157" s="1"/>
  <c r="ACD724" i="157"/>
  <c r="ACJ724" i="157" s="1"/>
  <c r="ACD725" i="157"/>
  <c r="ACJ725" i="157" s="1"/>
  <c r="ACD723" i="157"/>
  <c r="ACJ723" i="157" s="1"/>
  <c r="ACD726" i="157"/>
  <c r="ACJ726" i="157" s="1"/>
  <c r="ACD722" i="157"/>
  <c r="ACJ722" i="157" s="1"/>
  <c r="ACD734" i="157"/>
  <c r="ACJ734" i="157" s="1"/>
  <c r="ACD731" i="157"/>
  <c r="ACJ731" i="157" s="1"/>
  <c r="ACD730" i="157"/>
  <c r="ACJ730" i="157" s="1"/>
  <c r="ACD728" i="157"/>
  <c r="ACJ728" i="157" s="1"/>
  <c r="ACD733" i="157"/>
  <c r="ACJ733" i="157" s="1"/>
  <c r="ACD729" i="157"/>
  <c r="ACJ729" i="157" s="1"/>
  <c r="ACD727" i="157"/>
  <c r="ACJ727" i="157" s="1"/>
  <c r="ACD732" i="157"/>
  <c r="ACJ732" i="157" s="1"/>
  <c r="GI735" i="157"/>
  <c r="GO735" i="157" s="1"/>
  <c r="GI724" i="157"/>
  <c r="GO724" i="157" s="1"/>
  <c r="GI725" i="157"/>
  <c r="GO725" i="157" s="1"/>
  <c r="GI723" i="157"/>
  <c r="GO723" i="157" s="1"/>
  <c r="GI726" i="157"/>
  <c r="GO726" i="157" s="1"/>
  <c r="GI722" i="157"/>
  <c r="GO722" i="157" s="1"/>
  <c r="GI734" i="157"/>
  <c r="GO734" i="157" s="1"/>
  <c r="GI731" i="157"/>
  <c r="GO731" i="157" s="1"/>
  <c r="GI730" i="157"/>
  <c r="GO730" i="157" s="1"/>
  <c r="GI728" i="157"/>
  <c r="GO728" i="157" s="1"/>
  <c r="GI733" i="157"/>
  <c r="GO733" i="157" s="1"/>
  <c r="GI729" i="157"/>
  <c r="GO729" i="157" s="1"/>
  <c r="GI727" i="157"/>
  <c r="GO727" i="157" s="1"/>
  <c r="GI732" i="157"/>
  <c r="GO732" i="157" s="1"/>
  <c r="AVN735" i="157"/>
  <c r="AVT735" i="157" s="1"/>
  <c r="AVN733" i="157"/>
  <c r="AVT733" i="157" s="1"/>
  <c r="AVN725" i="157"/>
  <c r="AVT725" i="157" s="1"/>
  <c r="AVN723" i="157"/>
  <c r="AVT723" i="157" s="1"/>
  <c r="AVN731" i="157"/>
  <c r="AVT731" i="157" s="1"/>
  <c r="AVN724" i="157"/>
  <c r="AVT724" i="157" s="1"/>
  <c r="AVN728" i="157"/>
  <c r="AVT728" i="157" s="1"/>
  <c r="AVN729" i="157"/>
  <c r="AVT729" i="157" s="1"/>
  <c r="AVN726" i="157"/>
  <c r="AVT726" i="157" s="1"/>
  <c r="AVN722" i="157"/>
  <c r="AVT722" i="157" s="1"/>
  <c r="AVN734" i="157"/>
  <c r="AVT734" i="157" s="1"/>
  <c r="AVN727" i="157"/>
  <c r="AVT727" i="157" s="1"/>
  <c r="AVN730" i="157"/>
  <c r="AVT730" i="157" s="1"/>
  <c r="AVN732" i="157"/>
  <c r="AVT732" i="157" s="1"/>
  <c r="APB735" i="157"/>
  <c r="APH735" i="157" s="1"/>
  <c r="APB733" i="157"/>
  <c r="APH733" i="157" s="1"/>
  <c r="APB725" i="157"/>
  <c r="APH725" i="157" s="1"/>
  <c r="APB723" i="157"/>
  <c r="APH723" i="157" s="1"/>
  <c r="APB731" i="157"/>
  <c r="APH731" i="157" s="1"/>
  <c r="APB724" i="157"/>
  <c r="APH724" i="157" s="1"/>
  <c r="APB728" i="157"/>
  <c r="APH728" i="157" s="1"/>
  <c r="APB729" i="157"/>
  <c r="APH729" i="157" s="1"/>
  <c r="APB726" i="157"/>
  <c r="APH726" i="157" s="1"/>
  <c r="APB722" i="157"/>
  <c r="APH722" i="157" s="1"/>
  <c r="APB734" i="157"/>
  <c r="APH734" i="157" s="1"/>
  <c r="APB727" i="157"/>
  <c r="APH727" i="157" s="1"/>
  <c r="APB730" i="157"/>
  <c r="APH730" i="157" s="1"/>
  <c r="APB732" i="157"/>
  <c r="APH732" i="157" s="1"/>
  <c r="VR735" i="157"/>
  <c r="VX735" i="157" s="1"/>
  <c r="VR733" i="157"/>
  <c r="VX733" i="157" s="1"/>
  <c r="VR725" i="157"/>
  <c r="VX725" i="157" s="1"/>
  <c r="VR723" i="157"/>
  <c r="VX723" i="157" s="1"/>
  <c r="VR731" i="157"/>
  <c r="VX731" i="157" s="1"/>
  <c r="VR724" i="157"/>
  <c r="VX724" i="157" s="1"/>
  <c r="VR728" i="157"/>
  <c r="VX728" i="157" s="1"/>
  <c r="VR729" i="157"/>
  <c r="VX729" i="157" s="1"/>
  <c r="VR726" i="157"/>
  <c r="VX726" i="157" s="1"/>
  <c r="VR722" i="157"/>
  <c r="VX722" i="157" s="1"/>
  <c r="VR734" i="157"/>
  <c r="VX734" i="157" s="1"/>
  <c r="VR727" i="157"/>
  <c r="VX727" i="157" s="1"/>
  <c r="VR730" i="157"/>
  <c r="VX730" i="157" s="1"/>
  <c r="VR732" i="157"/>
  <c r="VX732" i="157" s="1"/>
  <c r="PF735" i="157"/>
  <c r="PL735" i="157" s="1"/>
  <c r="PF733" i="157"/>
  <c r="PL733" i="157" s="1"/>
  <c r="PF725" i="157"/>
  <c r="PL725" i="157" s="1"/>
  <c r="PF723" i="157"/>
  <c r="PL723" i="157" s="1"/>
  <c r="PF731" i="157"/>
  <c r="PL731" i="157" s="1"/>
  <c r="PF724" i="157"/>
  <c r="PL724" i="157" s="1"/>
  <c r="PF728" i="157"/>
  <c r="PL728" i="157" s="1"/>
  <c r="PF729" i="157"/>
  <c r="PL729" i="157" s="1"/>
  <c r="PF726" i="157"/>
  <c r="PL726" i="157" s="1"/>
  <c r="PF722" i="157"/>
  <c r="PL722" i="157" s="1"/>
  <c r="PF734" i="157"/>
  <c r="PL734" i="157" s="1"/>
  <c r="PF727" i="157"/>
  <c r="PL727" i="157" s="1"/>
  <c r="PF730" i="157"/>
  <c r="PL730" i="157" s="1"/>
  <c r="PF732" i="157"/>
  <c r="PL732" i="157" s="1"/>
  <c r="IT735" i="157"/>
  <c r="IZ735" i="157" s="1"/>
  <c r="IT733" i="157"/>
  <c r="IZ733" i="157" s="1"/>
  <c r="IT725" i="157"/>
  <c r="IZ725" i="157" s="1"/>
  <c r="IT723" i="157"/>
  <c r="IZ723" i="157" s="1"/>
  <c r="IT731" i="157"/>
  <c r="IZ731" i="157" s="1"/>
  <c r="IT724" i="157"/>
  <c r="IZ724" i="157" s="1"/>
  <c r="IT728" i="157"/>
  <c r="IZ728" i="157" s="1"/>
  <c r="IT729" i="157"/>
  <c r="IZ729" i="157" s="1"/>
  <c r="IT726" i="157"/>
  <c r="IZ726" i="157" s="1"/>
  <c r="IT722" i="157"/>
  <c r="IZ722" i="157" s="1"/>
  <c r="IT734" i="157"/>
  <c r="IZ734" i="157" s="1"/>
  <c r="IT727" i="157"/>
  <c r="IZ727" i="157" s="1"/>
  <c r="IT730" i="157"/>
  <c r="IZ730" i="157" s="1"/>
  <c r="IT732" i="157"/>
  <c r="IZ732" i="157" s="1"/>
  <c r="AEO735" i="157"/>
  <c r="AEU735" i="157" s="1"/>
  <c r="AEO724" i="157"/>
  <c r="AEU724" i="157" s="1"/>
  <c r="AEO728" i="157"/>
  <c r="AEU728" i="157" s="1"/>
  <c r="AEO723" i="157"/>
  <c r="AEU723" i="157" s="1"/>
  <c r="AEO729" i="157"/>
  <c r="AEU729" i="157" s="1"/>
  <c r="AEO726" i="157"/>
  <c r="AEU726" i="157" s="1"/>
  <c r="AEO722" i="157"/>
  <c r="AEU722" i="157" s="1"/>
  <c r="AEO734" i="157"/>
  <c r="AEU734" i="157" s="1"/>
  <c r="AEO731" i="157"/>
  <c r="AEU731" i="157" s="1"/>
  <c r="AEO730" i="157"/>
  <c r="AEU730" i="157" s="1"/>
  <c r="AEO732" i="157"/>
  <c r="AEU732" i="157" s="1"/>
  <c r="AEO733" i="157"/>
  <c r="AEU733" i="157" s="1"/>
  <c r="AEO725" i="157"/>
  <c r="AEU725" i="157" s="1"/>
  <c r="AEO727" i="157"/>
  <c r="AEU727" i="157" s="1"/>
  <c r="YC735" i="157"/>
  <c r="YI735" i="157" s="1"/>
  <c r="YC729" i="157"/>
  <c r="YI729" i="157" s="1"/>
  <c r="YC726" i="157"/>
  <c r="YI726" i="157" s="1"/>
  <c r="YC722" i="157"/>
  <c r="YI722" i="157" s="1"/>
  <c r="YC734" i="157"/>
  <c r="YI734" i="157" s="1"/>
  <c r="YC727" i="157"/>
  <c r="YI727" i="157" s="1"/>
  <c r="YC731" i="157"/>
  <c r="YI731" i="157" s="1"/>
  <c r="YC730" i="157"/>
  <c r="YI730" i="157" s="1"/>
  <c r="YC732" i="157"/>
  <c r="YI732" i="157" s="1"/>
  <c r="YC724" i="157"/>
  <c r="YI724" i="157" s="1"/>
  <c r="YC728" i="157"/>
  <c r="YI728" i="157" s="1"/>
  <c r="YC733" i="157"/>
  <c r="YI733" i="157" s="1"/>
  <c r="YC725" i="157"/>
  <c r="YI725" i="157" s="1"/>
  <c r="YC723" i="157"/>
  <c r="YI723" i="157" s="1"/>
  <c r="BM735" i="157"/>
  <c r="BS735" i="157" s="1"/>
  <c r="BM733" i="157"/>
  <c r="BS733" i="157" s="1"/>
  <c r="BM725" i="157"/>
  <c r="BS725" i="157" s="1"/>
  <c r="BM727" i="157"/>
  <c r="BS727" i="157" s="1"/>
  <c r="BM731" i="157"/>
  <c r="BS731" i="157" s="1"/>
  <c r="BM724" i="157"/>
  <c r="BS724" i="157" s="1"/>
  <c r="BM728" i="157"/>
  <c r="BS728" i="157" s="1"/>
  <c r="BM723" i="157"/>
  <c r="BS723" i="157" s="1"/>
  <c r="BM729" i="157"/>
  <c r="BS729" i="157" s="1"/>
  <c r="BM726" i="157"/>
  <c r="BS726" i="157" s="1"/>
  <c r="BM722" i="157"/>
  <c r="BS722" i="157" s="1"/>
  <c r="BM734" i="157"/>
  <c r="BS734" i="157" s="1"/>
  <c r="BM730" i="157"/>
  <c r="BS730" i="157" s="1"/>
  <c r="BM732" i="157"/>
  <c r="BS732" i="157" s="1"/>
  <c r="ZR733" i="157"/>
  <c r="ZX733" i="157" s="1"/>
  <c r="ZR735" i="157"/>
  <c r="ZX735" i="157" s="1"/>
  <c r="ZR730" i="157"/>
  <c r="ZX730" i="157" s="1"/>
  <c r="ZR729" i="157"/>
  <c r="ZX729" i="157" s="1"/>
  <c r="ZR727" i="157"/>
  <c r="ZX727" i="157" s="1"/>
  <c r="ZR731" i="157"/>
  <c r="ZX731" i="157" s="1"/>
  <c r="ZR725" i="157"/>
  <c r="ZX725" i="157" s="1"/>
  <c r="ZR722" i="157"/>
  <c r="ZX722" i="157" s="1"/>
  <c r="ZR728" i="157"/>
  <c r="ZX728" i="157" s="1"/>
  <c r="ZR734" i="157"/>
  <c r="ZX734" i="157" s="1"/>
  <c r="ZR726" i="157"/>
  <c r="ZX726" i="157" s="1"/>
  <c r="ZR723" i="157"/>
  <c r="ZX723" i="157" s="1"/>
  <c r="ZR732" i="157"/>
  <c r="ZX732" i="157" s="1"/>
  <c r="ZR724" i="157"/>
  <c r="ZX724" i="157" s="1"/>
  <c r="ATV735" i="157"/>
  <c r="AUB735" i="157" s="1"/>
  <c r="ATV724" i="157"/>
  <c r="AUB724" i="157" s="1"/>
  <c r="ATV728" i="157"/>
  <c r="AUB728" i="157" s="1"/>
  <c r="ATV726" i="157"/>
  <c r="AUB726" i="157" s="1"/>
  <c r="ATV727" i="157"/>
  <c r="AUB727" i="157" s="1"/>
  <c r="ATV732" i="157"/>
  <c r="AUB732" i="157" s="1"/>
  <c r="ATV731" i="157"/>
  <c r="AUB731" i="157" s="1"/>
  <c r="ATV729" i="157"/>
  <c r="AUB729" i="157" s="1"/>
  <c r="ATV725" i="157"/>
  <c r="AUB725" i="157" s="1"/>
  <c r="ATV730" i="157"/>
  <c r="AUB730" i="157" s="1"/>
  <c r="ATV733" i="157"/>
  <c r="AUB733" i="157" s="1"/>
  <c r="ATV734" i="157"/>
  <c r="AUB734" i="157" s="1"/>
  <c r="ATV722" i="157"/>
  <c r="AUB722" i="157" s="1"/>
  <c r="ATV723" i="157"/>
  <c r="AUB723" i="157" s="1"/>
  <c r="ANJ735" i="157"/>
  <c r="ANP735" i="157" s="1"/>
  <c r="ANJ724" i="157"/>
  <c r="ANP724" i="157" s="1"/>
  <c r="ANJ728" i="157"/>
  <c r="ANP728" i="157" s="1"/>
  <c r="ANJ726" i="157"/>
  <c r="ANP726" i="157" s="1"/>
  <c r="ANJ727" i="157"/>
  <c r="ANP727" i="157" s="1"/>
  <c r="ANJ732" i="157"/>
  <c r="ANP732" i="157" s="1"/>
  <c r="ANJ731" i="157"/>
  <c r="ANP731" i="157" s="1"/>
  <c r="ANJ729" i="157"/>
  <c r="ANP729" i="157" s="1"/>
  <c r="ANJ725" i="157"/>
  <c r="ANP725" i="157" s="1"/>
  <c r="ANJ730" i="157"/>
  <c r="ANP730" i="157" s="1"/>
  <c r="ANJ733" i="157"/>
  <c r="ANP733" i="157" s="1"/>
  <c r="ANJ734" i="157"/>
  <c r="ANP734" i="157" s="1"/>
  <c r="ANJ722" i="157"/>
  <c r="ANP722" i="157" s="1"/>
  <c r="ANJ723" i="157"/>
  <c r="ANP723" i="157" s="1"/>
  <c r="TZ735" i="157"/>
  <c r="UF735" i="157" s="1"/>
  <c r="TZ726" i="157"/>
  <c r="UF726" i="157" s="1"/>
  <c r="TZ727" i="157"/>
  <c r="UF727" i="157" s="1"/>
  <c r="TZ732" i="157"/>
  <c r="UF732" i="157" s="1"/>
  <c r="TZ731" i="157"/>
  <c r="UF731" i="157" s="1"/>
  <c r="TZ729" i="157"/>
  <c r="UF729" i="157" s="1"/>
  <c r="TZ725" i="157"/>
  <c r="UF725" i="157" s="1"/>
  <c r="TZ730" i="157"/>
  <c r="UF730" i="157" s="1"/>
  <c r="TZ733" i="157"/>
  <c r="UF733" i="157" s="1"/>
  <c r="TZ734" i="157"/>
  <c r="UF734" i="157" s="1"/>
  <c r="TZ722" i="157"/>
  <c r="UF722" i="157" s="1"/>
  <c r="TZ723" i="157"/>
  <c r="UF723" i="157" s="1"/>
  <c r="TZ724" i="157"/>
  <c r="UF724" i="157" s="1"/>
  <c r="TZ728" i="157"/>
  <c r="UF728" i="157" s="1"/>
  <c r="AUQ735" i="157"/>
  <c r="AUW735" i="157" s="1"/>
  <c r="AUQ726" i="157"/>
  <c r="AUW726" i="157" s="1"/>
  <c r="AUQ722" i="157"/>
  <c r="AUW722" i="157" s="1"/>
  <c r="AUQ727" i="157"/>
  <c r="AUW727" i="157" s="1"/>
  <c r="AUQ732" i="157"/>
  <c r="AUW732" i="157" s="1"/>
  <c r="AUQ731" i="157"/>
  <c r="AUW731" i="157" s="1"/>
  <c r="AUQ729" i="157"/>
  <c r="AUW729" i="157" s="1"/>
  <c r="AUQ724" i="157"/>
  <c r="AUW724" i="157" s="1"/>
  <c r="AUQ725" i="157"/>
  <c r="AUW725" i="157" s="1"/>
  <c r="AUQ730" i="157"/>
  <c r="AUW730" i="157" s="1"/>
  <c r="AUQ733" i="157"/>
  <c r="AUW733" i="157" s="1"/>
  <c r="AUQ734" i="157"/>
  <c r="AUW734" i="157" s="1"/>
  <c r="AUQ723" i="157"/>
  <c r="AUW723" i="157" s="1"/>
  <c r="AUQ728" i="157"/>
  <c r="AUW728" i="157" s="1"/>
  <c r="AOE735" i="157"/>
  <c r="AOK735" i="157" s="1"/>
  <c r="AOE726" i="157"/>
  <c r="AOK726" i="157" s="1"/>
  <c r="AOE722" i="157"/>
  <c r="AOK722" i="157" s="1"/>
  <c r="AOE727" i="157"/>
  <c r="AOK727" i="157" s="1"/>
  <c r="AOE732" i="157"/>
  <c r="AOK732" i="157" s="1"/>
  <c r="AOE731" i="157"/>
  <c r="AOK731" i="157" s="1"/>
  <c r="AOE729" i="157"/>
  <c r="AOK729" i="157" s="1"/>
  <c r="AOE724" i="157"/>
  <c r="AOK724" i="157" s="1"/>
  <c r="AOE725" i="157"/>
  <c r="AOK725" i="157" s="1"/>
  <c r="AOE730" i="157"/>
  <c r="AOK730" i="157" s="1"/>
  <c r="AOE733" i="157"/>
  <c r="AOK733" i="157" s="1"/>
  <c r="AOE734" i="157"/>
  <c r="AOK734" i="157" s="1"/>
  <c r="AOE723" i="157"/>
  <c r="AOK723" i="157" s="1"/>
  <c r="AOE728" i="157"/>
  <c r="AOK728" i="157" s="1"/>
  <c r="UU735" i="157"/>
  <c r="VA735" i="157" s="1"/>
  <c r="UU726" i="157"/>
  <c r="VA726" i="157" s="1"/>
  <c r="UU727" i="157"/>
  <c r="VA727" i="157" s="1"/>
  <c r="UU732" i="157"/>
  <c r="VA732" i="157" s="1"/>
  <c r="UU731" i="157"/>
  <c r="VA731" i="157" s="1"/>
  <c r="UU729" i="157"/>
  <c r="VA729" i="157" s="1"/>
  <c r="UU724" i="157"/>
  <c r="VA724" i="157" s="1"/>
  <c r="UU725" i="157"/>
  <c r="VA725" i="157" s="1"/>
  <c r="UU730" i="157"/>
  <c r="VA730" i="157" s="1"/>
  <c r="UU733" i="157"/>
  <c r="VA733" i="157" s="1"/>
  <c r="UU734" i="157"/>
  <c r="VA734" i="157" s="1"/>
  <c r="UU722" i="157"/>
  <c r="VA722" i="157" s="1"/>
  <c r="UU723" i="157"/>
  <c r="VA723" i="157" s="1"/>
  <c r="UU728" i="157"/>
  <c r="VA728" i="157" s="1"/>
  <c r="NN735" i="157"/>
  <c r="NT735" i="157" s="1"/>
  <c r="NN726" i="157"/>
  <c r="NT726" i="157" s="1"/>
  <c r="NN727" i="157"/>
  <c r="NT727" i="157" s="1"/>
  <c r="NN732" i="157"/>
  <c r="NT732" i="157" s="1"/>
  <c r="NN731" i="157"/>
  <c r="NT731" i="157" s="1"/>
  <c r="NN729" i="157"/>
  <c r="NT729" i="157" s="1"/>
  <c r="NN725" i="157"/>
  <c r="NT725" i="157" s="1"/>
  <c r="NN730" i="157"/>
  <c r="NT730" i="157" s="1"/>
  <c r="NN733" i="157"/>
  <c r="NT733" i="157" s="1"/>
  <c r="NN734" i="157"/>
  <c r="NT734" i="157" s="1"/>
  <c r="NN722" i="157"/>
  <c r="NT722" i="157" s="1"/>
  <c r="NN723" i="157"/>
  <c r="NT723" i="157" s="1"/>
  <c r="NN724" i="157"/>
  <c r="NT724" i="157" s="1"/>
  <c r="NN728" i="157"/>
  <c r="NT728" i="157" s="1"/>
  <c r="HB735" i="157"/>
  <c r="HH735" i="157" s="1"/>
  <c r="HB726" i="157"/>
  <c r="HH726" i="157" s="1"/>
  <c r="HB727" i="157"/>
  <c r="HH727" i="157" s="1"/>
  <c r="HB732" i="157"/>
  <c r="HH732" i="157" s="1"/>
  <c r="HB731" i="157"/>
  <c r="HH731" i="157" s="1"/>
  <c r="HB729" i="157"/>
  <c r="HH729" i="157" s="1"/>
  <c r="HB725" i="157"/>
  <c r="HH725" i="157" s="1"/>
  <c r="HB730" i="157"/>
  <c r="HH730" i="157" s="1"/>
  <c r="HB733" i="157"/>
  <c r="HH733" i="157" s="1"/>
  <c r="HB734" i="157"/>
  <c r="HH734" i="157" s="1"/>
  <c r="HB722" i="157"/>
  <c r="HH722" i="157" s="1"/>
  <c r="HB723" i="157"/>
  <c r="HH723" i="157" s="1"/>
  <c r="HB724" i="157"/>
  <c r="HH724" i="157" s="1"/>
  <c r="HB728" i="157"/>
  <c r="HH728" i="157" s="1"/>
  <c r="ACW735" i="157"/>
  <c r="ADC735" i="157" s="1"/>
  <c r="ACW727" i="157"/>
  <c r="ADC727" i="157" s="1"/>
  <c r="ACW732" i="157"/>
  <c r="ADC732" i="157" s="1"/>
  <c r="ACW731" i="157"/>
  <c r="ADC731" i="157" s="1"/>
  <c r="ACW729" i="157"/>
  <c r="ADC729" i="157" s="1"/>
  <c r="ACW724" i="157"/>
  <c r="ADC724" i="157" s="1"/>
  <c r="ACW725" i="157"/>
  <c r="ADC725" i="157" s="1"/>
  <c r="ACW730" i="157"/>
  <c r="ADC730" i="157" s="1"/>
  <c r="ACW733" i="157"/>
  <c r="ADC733" i="157" s="1"/>
  <c r="ACW734" i="157"/>
  <c r="ADC734" i="157" s="1"/>
  <c r="ACW723" i="157"/>
  <c r="ADC723" i="157" s="1"/>
  <c r="ACW728" i="157"/>
  <c r="ADC728" i="157" s="1"/>
  <c r="ACW726" i="157"/>
  <c r="ADC726" i="157" s="1"/>
  <c r="ACW722" i="157"/>
  <c r="ADC722" i="157" s="1"/>
  <c r="WK735" i="157"/>
  <c r="WQ735" i="157" s="1"/>
  <c r="WK727" i="157"/>
  <c r="WQ727" i="157" s="1"/>
  <c r="WK732" i="157"/>
  <c r="WQ732" i="157" s="1"/>
  <c r="WK731" i="157"/>
  <c r="WQ731" i="157" s="1"/>
  <c r="WK729" i="157"/>
  <c r="WQ729" i="157" s="1"/>
  <c r="WK724" i="157"/>
  <c r="WQ724" i="157" s="1"/>
  <c r="WK725" i="157"/>
  <c r="WQ725" i="157" s="1"/>
  <c r="WK730" i="157"/>
  <c r="WQ730" i="157" s="1"/>
  <c r="WK733" i="157"/>
  <c r="WQ733" i="157" s="1"/>
  <c r="WK734" i="157"/>
  <c r="WQ734" i="157" s="1"/>
  <c r="WK723" i="157"/>
  <c r="WQ723" i="157" s="1"/>
  <c r="WK728" i="157"/>
  <c r="WQ728" i="157" s="1"/>
  <c r="WK726" i="157"/>
  <c r="WQ726" i="157" s="1"/>
  <c r="WK722" i="157"/>
  <c r="WQ722" i="157" s="1"/>
  <c r="MS735" i="157"/>
  <c r="MY735" i="157" s="1"/>
  <c r="MS726" i="157"/>
  <c r="MY726" i="157" s="1"/>
  <c r="MS732" i="157"/>
  <c r="MY732" i="157" s="1"/>
  <c r="MS731" i="157"/>
  <c r="MY731" i="157" s="1"/>
  <c r="MS729" i="157"/>
  <c r="MY729" i="157" s="1"/>
  <c r="MS724" i="157"/>
  <c r="MY724" i="157" s="1"/>
  <c r="MS725" i="157"/>
  <c r="MY725" i="157" s="1"/>
  <c r="MS730" i="157"/>
  <c r="MY730" i="157" s="1"/>
  <c r="MS733" i="157"/>
  <c r="MY733" i="157" s="1"/>
  <c r="MS734" i="157"/>
  <c r="MY734" i="157" s="1"/>
  <c r="MS722" i="157"/>
  <c r="MY722" i="157" s="1"/>
  <c r="MS723" i="157"/>
  <c r="MY723" i="157" s="1"/>
  <c r="MS727" i="157"/>
  <c r="MY727" i="157" s="1"/>
  <c r="MS728" i="157"/>
  <c r="MY728" i="157" s="1"/>
  <c r="AIN735" i="157"/>
  <c r="AIT735" i="157" s="1"/>
  <c r="AIN726" i="157"/>
  <c r="AIT726" i="157" s="1"/>
  <c r="AIN732" i="157"/>
  <c r="AIT732" i="157" s="1"/>
  <c r="AIN731" i="157"/>
  <c r="AIT731" i="157" s="1"/>
  <c r="AIN729" i="157"/>
  <c r="AIT729" i="157" s="1"/>
  <c r="AIN724" i="157"/>
  <c r="AIT724" i="157" s="1"/>
  <c r="AIN725" i="157"/>
  <c r="AIT725" i="157" s="1"/>
  <c r="AIN730" i="157"/>
  <c r="AIT730" i="157" s="1"/>
  <c r="AIN733" i="157"/>
  <c r="AIT733" i="157" s="1"/>
  <c r="AIN734" i="157"/>
  <c r="AIT734" i="157" s="1"/>
  <c r="AIN722" i="157"/>
  <c r="AIT722" i="157" s="1"/>
  <c r="AIN723" i="157"/>
  <c r="AIT723" i="157" s="1"/>
  <c r="AIN727" i="157"/>
  <c r="AIT727" i="157" s="1"/>
  <c r="AIN728" i="157"/>
  <c r="AIT728" i="157" s="1"/>
  <c r="ACB735" i="157"/>
  <c r="ACH735" i="157" s="1"/>
  <c r="ACB726" i="157"/>
  <c r="ACH726" i="157" s="1"/>
  <c r="ACB732" i="157"/>
  <c r="ACH732" i="157" s="1"/>
  <c r="ACB731" i="157"/>
  <c r="ACH731" i="157" s="1"/>
  <c r="ACB729" i="157"/>
  <c r="ACH729" i="157" s="1"/>
  <c r="ACB724" i="157"/>
  <c r="ACH724" i="157" s="1"/>
  <c r="ACB725" i="157"/>
  <c r="ACH725" i="157" s="1"/>
  <c r="ACB730" i="157"/>
  <c r="ACH730" i="157" s="1"/>
  <c r="ACB733" i="157"/>
  <c r="ACH733" i="157" s="1"/>
  <c r="ACB734" i="157"/>
  <c r="ACH734" i="157" s="1"/>
  <c r="ACB722" i="157"/>
  <c r="ACH722" i="157" s="1"/>
  <c r="ACB723" i="157"/>
  <c r="ACH723" i="157" s="1"/>
  <c r="ACB727" i="157"/>
  <c r="ACH727" i="157" s="1"/>
  <c r="ACB728" i="157"/>
  <c r="ACH728" i="157" s="1"/>
  <c r="GG735" i="157"/>
  <c r="GM735" i="157" s="1"/>
  <c r="GG726" i="157"/>
  <c r="GM726" i="157" s="1"/>
  <c r="GG732" i="157"/>
  <c r="GM732" i="157" s="1"/>
  <c r="GG731" i="157"/>
  <c r="GM731" i="157" s="1"/>
  <c r="GG729" i="157"/>
  <c r="GM729" i="157" s="1"/>
  <c r="GG724" i="157"/>
  <c r="GM724" i="157" s="1"/>
  <c r="GG725" i="157"/>
  <c r="GM725" i="157" s="1"/>
  <c r="GG730" i="157"/>
  <c r="GM730" i="157" s="1"/>
  <c r="GG733" i="157"/>
  <c r="GM733" i="157" s="1"/>
  <c r="GG734" i="157"/>
  <c r="GM734" i="157" s="1"/>
  <c r="GG722" i="157"/>
  <c r="GM722" i="157" s="1"/>
  <c r="GG723" i="157"/>
  <c r="GM723" i="157" s="1"/>
  <c r="GG727" i="157"/>
  <c r="GM727" i="157" s="1"/>
  <c r="GG728" i="157"/>
  <c r="GM728" i="157" s="1"/>
  <c r="AWR759" i="157"/>
  <c r="AWR760" i="157" s="1"/>
  <c r="AWC721" i="157"/>
  <c r="AWC757" i="157" s="1"/>
  <c r="AWB721" i="157"/>
  <c r="AWB757" i="157" s="1"/>
  <c r="AWQ759" i="157"/>
  <c r="AWQ760" i="157" s="1"/>
  <c r="AWA721" i="157"/>
  <c r="AWA757" i="157" s="1"/>
  <c r="EB721" i="157" l="1"/>
  <c r="EB759" i="157" s="1"/>
  <c r="EB760" i="157" s="1"/>
  <c r="AWM722" i="157"/>
  <c r="AWM728" i="157"/>
  <c r="AWM734" i="157"/>
  <c r="AWM730" i="157"/>
  <c r="AWM724" i="157"/>
  <c r="AWM731" i="157"/>
  <c r="AWM727" i="157"/>
  <c r="AWN733" i="157"/>
  <c r="AWN725" i="157"/>
  <c r="AWN724" i="157"/>
  <c r="AWN729" i="157"/>
  <c r="AWN723" i="157"/>
  <c r="AWN734" i="157"/>
  <c r="AWN722" i="157"/>
  <c r="AWO731" i="157"/>
  <c r="AWO725" i="157"/>
  <c r="AWO732" i="157"/>
  <c r="AWO734" i="157"/>
  <c r="AWO726" i="157"/>
  <c r="AWO723" i="157"/>
  <c r="AWO724" i="157"/>
  <c r="AWM726" i="157"/>
  <c r="AWM723" i="157"/>
  <c r="AWM733" i="157"/>
  <c r="AWM725" i="157"/>
  <c r="AWM729" i="157"/>
  <c r="AWM732" i="157"/>
  <c r="AWM735" i="157"/>
  <c r="AWN730" i="157"/>
  <c r="AWN731" i="157"/>
  <c r="AWN727" i="157"/>
  <c r="AWN732" i="157"/>
  <c r="AWN726" i="157"/>
  <c r="AWN728" i="157"/>
  <c r="AWN735" i="157"/>
  <c r="AWO727" i="157"/>
  <c r="AWO733" i="157"/>
  <c r="AWO730" i="157"/>
  <c r="AWO722" i="157"/>
  <c r="AWO729" i="157"/>
  <c r="AWO728" i="157"/>
  <c r="AWO735" i="157"/>
  <c r="EC721" i="157"/>
  <c r="EC759" i="157" s="1"/>
  <c r="EC760" i="157" s="1"/>
  <c r="ED721" i="157"/>
  <c r="ED759" i="157" s="1"/>
  <c r="ED760" i="157" s="1"/>
  <c r="DG721" i="157"/>
  <c r="DG759" i="157" s="1"/>
  <c r="DG760" i="157" s="1"/>
  <c r="ZW721" i="157"/>
  <c r="ZW759" i="157" s="1"/>
  <c r="ZW760" i="157" s="1"/>
  <c r="AGI721" i="157"/>
  <c r="AGI759" i="157" s="1"/>
  <c r="AGI760" i="157" s="1"/>
  <c r="RU721" i="157"/>
  <c r="RU759" i="157" s="1"/>
  <c r="RU760" i="157" s="1"/>
  <c r="ANP721" i="157"/>
  <c r="ANP759" i="157" s="1"/>
  <c r="ANP760" i="157" s="1"/>
  <c r="AUB721" i="157"/>
  <c r="AUB759" i="157" s="1"/>
  <c r="AUB760" i="157" s="1"/>
  <c r="AMW721" i="157"/>
  <c r="AMW759" i="157" s="1"/>
  <c r="AMW760" i="157" s="1"/>
  <c r="ATI721" i="157"/>
  <c r="ATI759" i="157" s="1"/>
  <c r="ATI760" i="157" s="1"/>
  <c r="IX721" i="157"/>
  <c r="IX759" i="157" s="1"/>
  <c r="IX760" i="157" s="1"/>
  <c r="AJO721" i="157"/>
  <c r="AJO759" i="157" s="1"/>
  <c r="AJO760" i="157" s="1"/>
  <c r="AQA721" i="157"/>
  <c r="AQA759" i="157" s="1"/>
  <c r="AQA760" i="157" s="1"/>
  <c r="PJ721" i="157"/>
  <c r="PJ759" i="157" s="1"/>
  <c r="PJ760" i="157" s="1"/>
  <c r="VV721" i="157"/>
  <c r="VV759" i="157" s="1"/>
  <c r="VV760" i="157" s="1"/>
  <c r="KP721" i="157"/>
  <c r="KP759" i="157" s="1"/>
  <c r="KP760" i="157" s="1"/>
  <c r="RB721" i="157"/>
  <c r="RB759" i="157" s="1"/>
  <c r="RB760" i="157" s="1"/>
  <c r="AKL721" i="157"/>
  <c r="AKL759" i="157" s="1"/>
  <c r="AKL760" i="157" s="1"/>
  <c r="AQX721" i="157"/>
  <c r="AQX759" i="157" s="1"/>
  <c r="AQX760" i="157" s="1"/>
  <c r="AWP760" i="157"/>
  <c r="AC721" i="157"/>
  <c r="AC759" i="157" s="1"/>
  <c r="AC760" i="157" s="1"/>
  <c r="WQ721" i="157"/>
  <c r="WQ759" i="157" s="1"/>
  <c r="WQ760" i="157" s="1"/>
  <c r="ADC721" i="157"/>
  <c r="ADC759" i="157" s="1"/>
  <c r="ADC760" i="157" s="1"/>
  <c r="VA721" i="157"/>
  <c r="VA759" i="157" s="1"/>
  <c r="VA760" i="157" s="1"/>
  <c r="ZX721" i="157"/>
  <c r="ZX759" i="157" s="1"/>
  <c r="ZX760" i="157" s="1"/>
  <c r="YI721" i="157"/>
  <c r="YI759" i="157" s="1"/>
  <c r="YI760" i="157" s="1"/>
  <c r="IZ721" i="157"/>
  <c r="IZ759" i="157" s="1"/>
  <c r="IZ760" i="157" s="1"/>
  <c r="PL721" i="157"/>
  <c r="PL759" i="157" s="1"/>
  <c r="PL760" i="157" s="1"/>
  <c r="VX721" i="157"/>
  <c r="VX759" i="157" s="1"/>
  <c r="VX760" i="157" s="1"/>
  <c r="APH721" i="157"/>
  <c r="APH759" i="157" s="1"/>
  <c r="APH760" i="157" s="1"/>
  <c r="AVT721" i="157"/>
  <c r="AVT759" i="157" s="1"/>
  <c r="AVT760" i="157" s="1"/>
  <c r="GO721" i="157"/>
  <c r="GO759" i="157" s="1"/>
  <c r="GO760" i="157" s="1"/>
  <c r="ACJ721" i="157"/>
  <c r="ACJ759" i="157" s="1"/>
  <c r="ACJ760" i="157" s="1"/>
  <c r="AQB721" i="157"/>
  <c r="AQB759" i="157" s="1"/>
  <c r="AQB760" i="157" s="1"/>
  <c r="QF721" i="157"/>
  <c r="QF759" i="157" s="1"/>
  <c r="QF760" i="157" s="1"/>
  <c r="ABN721" i="157"/>
  <c r="ABN759" i="157" s="1"/>
  <c r="ABN760" i="157" s="1"/>
  <c r="AUX721" i="157"/>
  <c r="AUX759" i="157" s="1"/>
  <c r="AUX760" i="157" s="1"/>
  <c r="VB721" i="157"/>
  <c r="VB759" i="157" s="1"/>
  <c r="VB760" i="157" s="1"/>
  <c r="ID721" i="157"/>
  <c r="ID759" i="157" s="1"/>
  <c r="ID760" i="157" s="1"/>
  <c r="ZC721" i="157"/>
  <c r="ZC759" i="157" s="1"/>
  <c r="ZC760" i="157" s="1"/>
  <c r="AAS721" i="157"/>
  <c r="AAS759" i="157" s="1"/>
  <c r="AAS760" i="157" s="1"/>
  <c r="EW721" i="157"/>
  <c r="EW759" i="157" s="1"/>
  <c r="EW760" i="157" s="1"/>
  <c r="AAR721" i="157"/>
  <c r="AAR759" i="157" s="1"/>
  <c r="AAR760" i="157" s="1"/>
  <c r="AHD721" i="157"/>
  <c r="AHD759" i="157" s="1"/>
  <c r="AHD760" i="157" s="1"/>
  <c r="LI721" i="157"/>
  <c r="LI759" i="157" s="1"/>
  <c r="LI760" i="157" s="1"/>
  <c r="APF721" i="157"/>
  <c r="APF759" i="157" s="1"/>
  <c r="APF760" i="157" s="1"/>
  <c r="AVR721" i="157"/>
  <c r="AVR759" i="157" s="1"/>
  <c r="AVR760" i="157" s="1"/>
  <c r="SQ721" i="157"/>
  <c r="SQ759" i="157" s="1"/>
  <c r="SQ760" i="157" s="1"/>
  <c r="ASM721" i="157"/>
  <c r="ASM759" i="157" s="1"/>
  <c r="ASM760" i="157" s="1"/>
  <c r="DI721" i="157"/>
  <c r="DI759" i="157" s="1"/>
  <c r="DI760" i="157" s="1"/>
  <c r="ZY721" i="157"/>
  <c r="ZY759" i="157" s="1"/>
  <c r="ZY760" i="157" s="1"/>
  <c r="AGK721" i="157"/>
  <c r="AGK759" i="157" s="1"/>
  <c r="AGK760" i="157" s="1"/>
  <c r="XN721" i="157"/>
  <c r="XN759" i="157" s="1"/>
  <c r="XN760" i="157" s="1"/>
  <c r="ADZ721" i="157"/>
  <c r="ADZ759" i="157" s="1"/>
  <c r="ADZ760" i="157" s="1"/>
  <c r="IE721" i="157"/>
  <c r="IE759" i="157" s="1"/>
  <c r="IE760" i="157" s="1"/>
  <c r="OQ721" i="157"/>
  <c r="OQ759" i="157" s="1"/>
  <c r="OQ760" i="157" s="1"/>
  <c r="VC721" i="157"/>
  <c r="VC759" i="157" s="1"/>
  <c r="VC760" i="157" s="1"/>
  <c r="ATH721" i="157"/>
  <c r="ATH759" i="157" s="1"/>
  <c r="ATH760" i="157" s="1"/>
  <c r="TL721" i="157"/>
  <c r="TL759" i="157" s="1"/>
  <c r="TL760" i="157" s="1"/>
  <c r="AET721" i="157"/>
  <c r="AET759" i="157" s="1"/>
  <c r="AET760" i="157" s="1"/>
  <c r="ALF721" i="157"/>
  <c r="ALF759" i="157" s="1"/>
  <c r="ALF760" i="157" s="1"/>
  <c r="LJ721" i="157"/>
  <c r="LJ759" i="157" s="1"/>
  <c r="LJ760" i="157" s="1"/>
  <c r="PK721" i="157"/>
  <c r="PK759" i="157" s="1"/>
  <c r="PK760" i="157" s="1"/>
  <c r="APG721" i="157"/>
  <c r="APG759" i="157" s="1"/>
  <c r="APG760" i="157" s="1"/>
  <c r="GN721" i="157"/>
  <c r="GN759" i="157" s="1"/>
  <c r="GN760" i="157" s="1"/>
  <c r="AIU721" i="157"/>
  <c r="AIU759" i="157" s="1"/>
  <c r="AIU760" i="157" s="1"/>
  <c r="XM721" i="157"/>
  <c r="XM759" i="157" s="1"/>
  <c r="XM760" i="157" s="1"/>
  <c r="CL721" i="157"/>
  <c r="CL759" i="157" s="1"/>
  <c r="CL760" i="157" s="1"/>
  <c r="ZB721" i="157"/>
  <c r="ZB759" i="157" s="1"/>
  <c r="ZB760" i="157" s="1"/>
  <c r="AFN721" i="157"/>
  <c r="AFN759" i="157" s="1"/>
  <c r="AFN760" i="157" s="1"/>
  <c r="JS721" i="157"/>
  <c r="JS759" i="157" s="1"/>
  <c r="JS760" i="157" s="1"/>
  <c r="KN721" i="157"/>
  <c r="KN759" i="157" s="1"/>
  <c r="KN760" i="157" s="1"/>
  <c r="ALE721" i="157"/>
  <c r="ALE759" i="157" s="1"/>
  <c r="ALE760" i="157" s="1"/>
  <c r="ARQ721" i="157"/>
  <c r="ARQ759" i="157" s="1"/>
  <c r="ARQ760" i="157" s="1"/>
  <c r="QZ721" i="157"/>
  <c r="QZ759" i="157" s="1"/>
  <c r="QZ760" i="157" s="1"/>
  <c r="AQV721" i="157"/>
  <c r="AQV759" i="157" s="1"/>
  <c r="AQV760" i="157" s="1"/>
  <c r="FT721" i="157"/>
  <c r="FT759" i="157" s="1"/>
  <c r="FT760" i="157" s="1"/>
  <c r="CN721" i="157"/>
  <c r="CN759" i="157" s="1"/>
  <c r="CN760" i="157" s="1"/>
  <c r="ZD721" i="157"/>
  <c r="ZD759" i="157" s="1"/>
  <c r="ZD760" i="157" s="1"/>
  <c r="AFP721" i="157"/>
  <c r="AFP759" i="157" s="1"/>
  <c r="AFP760" i="157" s="1"/>
  <c r="JU721" i="157"/>
  <c r="JU759" i="157" s="1"/>
  <c r="JU760" i="157" s="1"/>
  <c r="QG721" i="157"/>
  <c r="QG759" i="157" s="1"/>
  <c r="QG760" i="157" s="1"/>
  <c r="AJQ721" i="157"/>
  <c r="AJQ759" i="157" s="1"/>
  <c r="AJQ760" i="157" s="1"/>
  <c r="AQC721" i="157"/>
  <c r="AQC759" i="157" s="1"/>
  <c r="AQC760" i="157" s="1"/>
  <c r="ADD721" i="157"/>
  <c r="ADD759" i="157" s="1"/>
  <c r="ADD760" i="157" s="1"/>
  <c r="FS721" i="157"/>
  <c r="FS759" i="157" s="1"/>
  <c r="FS760" i="157" s="1"/>
  <c r="NU721" i="157"/>
  <c r="NU759" i="157" s="1"/>
  <c r="NU760" i="157" s="1"/>
  <c r="ANQ721" i="157"/>
  <c r="ANQ759" i="157" s="1"/>
  <c r="ANQ760" i="157" s="1"/>
  <c r="FR721" i="157"/>
  <c r="FR759" i="157" s="1"/>
  <c r="FR760" i="157" s="1"/>
  <c r="ABM721" i="157"/>
  <c r="ABM759" i="157" s="1"/>
  <c r="ABM760" i="157" s="1"/>
  <c r="AHY721" i="157"/>
  <c r="AHY759" i="157" s="1"/>
  <c r="AHY760" i="157" s="1"/>
  <c r="MD721" i="157"/>
  <c r="MD759" i="157" s="1"/>
  <c r="MD760" i="157" s="1"/>
  <c r="TK721" i="157"/>
  <c r="TK759" i="157" s="1"/>
  <c r="TK760" i="157" s="1"/>
  <c r="AMU721" i="157"/>
  <c r="AMU759" i="157" s="1"/>
  <c r="AMU760" i="157" s="1"/>
  <c r="ATG721" i="157"/>
  <c r="ATG759" i="157" s="1"/>
  <c r="ATG760" i="157" s="1"/>
  <c r="SP721" i="157"/>
  <c r="SP759" i="157" s="1"/>
  <c r="SP760" i="157" s="1"/>
  <c r="ALZ721" i="157"/>
  <c r="ALZ759" i="157" s="1"/>
  <c r="ALZ760" i="157" s="1"/>
  <c r="ME721" i="157"/>
  <c r="ME759" i="157" s="1"/>
  <c r="ME760" i="157" s="1"/>
  <c r="AMA721" i="157"/>
  <c r="AMA759" i="157" s="1"/>
  <c r="AMA760" i="157" s="1"/>
  <c r="WS721" i="157"/>
  <c r="WS759" i="157" s="1"/>
  <c r="WS760" i="157" s="1"/>
  <c r="NV721" i="157"/>
  <c r="NV759" i="157" s="1"/>
  <c r="NV760" i="157" s="1"/>
  <c r="UH721" i="157"/>
  <c r="UH759" i="157" s="1"/>
  <c r="UH760" i="157" s="1"/>
  <c r="ANR721" i="157"/>
  <c r="ANR759" i="157" s="1"/>
  <c r="ANR760" i="157" s="1"/>
  <c r="AUD721" i="157"/>
  <c r="AUD759" i="157" s="1"/>
  <c r="AUD760" i="157" s="1"/>
  <c r="EY721" i="157"/>
  <c r="EY759" i="157" s="1"/>
  <c r="EY760" i="157" s="1"/>
  <c r="AAT721" i="157"/>
  <c r="AAT759" i="157" s="1"/>
  <c r="AAT760" i="157" s="1"/>
  <c r="ALG721" i="157"/>
  <c r="ALG759" i="157" s="1"/>
  <c r="ALG760" i="157" s="1"/>
  <c r="ARS721" i="157"/>
  <c r="ARS759" i="157" s="1"/>
  <c r="ARS760" i="157" s="1"/>
  <c r="IY721" i="157"/>
  <c r="IY759" i="157" s="1"/>
  <c r="IY760" i="157" s="1"/>
  <c r="AKK721" i="157"/>
  <c r="AKK759" i="157" s="1"/>
  <c r="AKK760" i="157" s="1"/>
  <c r="AA721" i="157"/>
  <c r="AA759" i="157" s="1"/>
  <c r="AA760" i="157" s="1"/>
  <c r="AB721" i="157"/>
  <c r="AB759" i="157" s="1"/>
  <c r="AB760" i="157" s="1"/>
  <c r="GM721" i="157"/>
  <c r="GM759" i="157" s="1"/>
  <c r="GM760" i="157" s="1"/>
  <c r="ACH721" i="157"/>
  <c r="ACH759" i="157" s="1"/>
  <c r="ACH760" i="157" s="1"/>
  <c r="AIT721" i="157"/>
  <c r="AIT759" i="157" s="1"/>
  <c r="AIT760" i="157" s="1"/>
  <c r="MY721" i="157"/>
  <c r="MY759" i="157" s="1"/>
  <c r="MY760" i="157" s="1"/>
  <c r="HH721" i="157"/>
  <c r="HH759" i="157" s="1"/>
  <c r="HH760" i="157" s="1"/>
  <c r="NT721" i="157"/>
  <c r="NT759" i="157" s="1"/>
  <c r="NT760" i="157" s="1"/>
  <c r="AOK721" i="157"/>
  <c r="AOK759" i="157" s="1"/>
  <c r="AOK760" i="157" s="1"/>
  <c r="AUW721" i="157"/>
  <c r="AUW759" i="157" s="1"/>
  <c r="AUW760" i="157" s="1"/>
  <c r="UF721" i="157"/>
  <c r="UF759" i="157" s="1"/>
  <c r="UF760" i="157" s="1"/>
  <c r="BS721" i="157"/>
  <c r="BS759" i="157" s="1"/>
  <c r="BS760" i="157" s="1"/>
  <c r="AEU721" i="157"/>
  <c r="AEU759" i="157" s="1"/>
  <c r="AEU760" i="157" s="1"/>
  <c r="AIV721" i="157"/>
  <c r="AIV759" i="157" s="1"/>
  <c r="AIV760" i="157" s="1"/>
  <c r="NA721" i="157"/>
  <c r="NA759" i="157" s="1"/>
  <c r="NA760" i="157" s="1"/>
  <c r="TM721" i="157"/>
  <c r="TM759" i="157" s="1"/>
  <c r="TM760" i="157" s="1"/>
  <c r="WR721" i="157"/>
  <c r="WR759" i="157" s="1"/>
  <c r="WR760" i="157" s="1"/>
  <c r="HI721" i="157"/>
  <c r="HI759" i="157" s="1"/>
  <c r="HI760" i="157" s="1"/>
  <c r="UG721" i="157"/>
  <c r="UG759" i="157" s="1"/>
  <c r="UG760" i="157" s="1"/>
  <c r="AUC721" i="157"/>
  <c r="AUC759" i="157" s="1"/>
  <c r="AUC760" i="157" s="1"/>
  <c r="BQ721" i="157"/>
  <c r="BQ759" i="157" s="1"/>
  <c r="BQ760" i="157" s="1"/>
  <c r="YG721" i="157"/>
  <c r="YG759" i="157" s="1"/>
  <c r="YG760" i="157" s="1"/>
  <c r="AES721" i="157"/>
  <c r="AES759" i="157" s="1"/>
  <c r="AES760" i="157" s="1"/>
  <c r="QE721" i="157"/>
  <c r="QE759" i="157" s="1"/>
  <c r="QE760" i="157" s="1"/>
  <c r="AX721" i="157"/>
  <c r="AX759" i="157" s="1"/>
  <c r="AX760" i="157" s="1"/>
  <c r="AOM721" i="157"/>
  <c r="AOM759" i="157" s="1"/>
  <c r="AOM760" i="157" s="1"/>
  <c r="AUY721" i="157"/>
  <c r="AUY759" i="157" s="1"/>
  <c r="AUY760" i="157" s="1"/>
  <c r="BR721" i="157"/>
  <c r="BR759" i="157" s="1"/>
  <c r="BR760" i="157" s="1"/>
  <c r="RA721" i="157"/>
  <c r="RA759" i="157" s="1"/>
  <c r="RA760" i="157" s="1"/>
  <c r="AQW721" i="157"/>
  <c r="AQW759" i="157" s="1"/>
  <c r="AQW760" i="157" s="1"/>
  <c r="AHZ721" i="157"/>
  <c r="AHZ759" i="157" s="1"/>
  <c r="AHZ760" i="157" s="1"/>
  <c r="AKJ721" i="157"/>
  <c r="AKJ759" i="157" s="1"/>
  <c r="AKJ760" i="157" s="1"/>
  <c r="DH721" i="157"/>
  <c r="DH759" i="157" s="1"/>
  <c r="DH760" i="157" s="1"/>
  <c r="AGJ721" i="157"/>
  <c r="AGJ759" i="157" s="1"/>
  <c r="AGJ760" i="157" s="1"/>
  <c r="ABO721" i="157"/>
  <c r="ABO759" i="157" s="1"/>
  <c r="ABO760" i="157" s="1"/>
  <c r="AIA721" i="157"/>
  <c r="AIA759" i="157" s="1"/>
  <c r="AIA760" i="157" s="1"/>
  <c r="MF721" i="157"/>
  <c r="MF759" i="157" s="1"/>
  <c r="MF760" i="157" s="1"/>
  <c r="SR721" i="157"/>
  <c r="SR759" i="157" s="1"/>
  <c r="SR760" i="157" s="1"/>
  <c r="AMB721" i="157"/>
  <c r="AMB759" i="157" s="1"/>
  <c r="AMB760" i="157" s="1"/>
  <c r="ASN721" i="157"/>
  <c r="ASN759" i="157" s="1"/>
  <c r="ASN760" i="157" s="1"/>
  <c r="AJP721" i="157"/>
  <c r="AJP759" i="157" s="1"/>
  <c r="AJP760" i="157" s="1"/>
  <c r="JT721" i="157"/>
  <c r="JT759" i="157" s="1"/>
  <c r="JT760" i="157" s="1"/>
  <c r="AOL721" i="157"/>
  <c r="AOL759" i="157" s="1"/>
  <c r="AOL760" i="157" s="1"/>
  <c r="OP721" i="157"/>
  <c r="OP759" i="157" s="1"/>
  <c r="OP760" i="157" s="1"/>
  <c r="CM721" i="157"/>
  <c r="CM759" i="157" s="1"/>
  <c r="CM760" i="157" s="1"/>
  <c r="AFO721" i="157"/>
  <c r="AFO759" i="157" s="1"/>
  <c r="AFO760" i="157" s="1"/>
  <c r="EX721" i="157"/>
  <c r="EX759" i="157" s="1"/>
  <c r="EX760" i="157" s="1"/>
  <c r="AHE721" i="157"/>
  <c r="AHE759" i="157" s="1"/>
  <c r="AHE760" i="157" s="1"/>
  <c r="AV721" i="157"/>
  <c r="AV759" i="157" s="1"/>
  <c r="AV760" i="157" s="1"/>
  <c r="XL721" i="157"/>
  <c r="XL759" i="157" s="1"/>
  <c r="XL760" i="157" s="1"/>
  <c r="ADX721" i="157"/>
  <c r="ADX759" i="157" s="1"/>
  <c r="ADX760" i="157" s="1"/>
  <c r="IC721" i="157"/>
  <c r="IC759" i="157" s="1"/>
  <c r="IC760" i="157" s="1"/>
  <c r="OO721" i="157"/>
  <c r="OO759" i="157" s="1"/>
  <c r="OO760" i="157" s="1"/>
  <c r="ASL721" i="157"/>
  <c r="ASL759" i="157" s="1"/>
  <c r="ASL760" i="157" s="1"/>
  <c r="ADE721" i="157"/>
  <c r="ADE759" i="157" s="1"/>
  <c r="ADE760" i="157" s="1"/>
  <c r="HJ721" i="157"/>
  <c r="HJ759" i="157" s="1"/>
  <c r="HJ760" i="157" s="1"/>
  <c r="AHF721" i="157"/>
  <c r="AHF759" i="157" s="1"/>
  <c r="AHF760" i="157" s="1"/>
  <c r="LK721" i="157"/>
  <c r="LK759" i="157" s="1"/>
  <c r="LK760" i="157" s="1"/>
  <c r="RW721" i="157"/>
  <c r="RW759" i="157" s="1"/>
  <c r="RW760" i="157" s="1"/>
  <c r="AMV721" i="157"/>
  <c r="AMV759" i="157" s="1"/>
  <c r="AMV760" i="157" s="1"/>
  <c r="MZ721" i="157"/>
  <c r="MZ759" i="157" s="1"/>
  <c r="MZ760" i="157" s="1"/>
  <c r="YH721" i="157"/>
  <c r="YH759" i="157" s="1"/>
  <c r="YH760" i="157" s="1"/>
  <c r="ARR721" i="157"/>
  <c r="ARR759" i="157" s="1"/>
  <c r="ARR760" i="157" s="1"/>
  <c r="RV721" i="157"/>
  <c r="RV759" i="157" s="1"/>
  <c r="RV760" i="157" s="1"/>
  <c r="VW721" i="157"/>
  <c r="VW759" i="157" s="1"/>
  <c r="VW760" i="157" s="1"/>
  <c r="AVS721" i="157"/>
  <c r="AVS759" i="157" s="1"/>
  <c r="AVS760" i="157" s="1"/>
  <c r="ACI721" i="157"/>
  <c r="ACI759" i="157" s="1"/>
  <c r="ACI760" i="157" s="1"/>
  <c r="KO721" i="157"/>
  <c r="KO759" i="157" s="1"/>
  <c r="KO760" i="157" s="1"/>
  <c r="AW721" i="157"/>
  <c r="AW759" i="157" s="1"/>
  <c r="AW760" i="157" s="1"/>
  <c r="ADY721" i="157"/>
  <c r="ADY759" i="157" s="1"/>
  <c r="ADY760" i="157" s="1"/>
  <c r="AWN721" i="157" l="1"/>
  <c r="AWN759" i="157" s="1"/>
  <c r="AWN760" i="157" s="1"/>
  <c r="AWM721" i="157"/>
  <c r="AWM759" i="157" s="1"/>
  <c r="AWM760" i="157" s="1"/>
  <c r="AWO721" i="157"/>
  <c r="AWO759" i="157" s="1"/>
  <c r="AWO760" i="1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16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I1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I1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1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I18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9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I19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20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I20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1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I22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3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I23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A24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I24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I25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6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7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8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9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круглосуточные</t>
        </r>
      </text>
    </comment>
    <comment ref="A51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2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3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4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7" authorId="0" shapeId="0" xr:uid="{00000000-0006-0000-0000-00001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8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9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86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87" authorId="0" shapeId="0" xr:uid="{00000000-0006-0000-0000-00002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88" authorId="0" shapeId="0" xr:uid="{00000000-0006-0000-0000-00002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89" authorId="0" shapeId="0" xr:uid="{00000000-0006-0000-0000-00002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90" authorId="0" shapeId="0" xr:uid="{00000000-0006-0000-0000-00002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92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93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94" authorId="0" shapeId="0" xr:uid="{00000000-0006-0000-0000-00002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21" authorId="0" shapeId="0" xr:uid="{00000000-0006-0000-0000-00002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22" authorId="0" shapeId="0" xr:uid="{00000000-0006-0000-0000-00002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23" authorId="0" shapeId="0" xr:uid="{00000000-0006-0000-0000-00002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24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5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27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28" authorId="0" shapeId="0" xr:uid="{00000000-0006-0000-0000-00002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29" authorId="0" shapeId="0" xr:uid="{00000000-0006-0000-0000-00002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56" authorId="0" shapeId="0" xr:uid="{00000000-0006-0000-0000-00002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57" authorId="0" shapeId="0" xr:uid="{00000000-0006-0000-0000-00003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58" authorId="0" shapeId="0" xr:uid="{00000000-0006-0000-0000-00003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9" authorId="0" shapeId="0" xr:uid="{00000000-0006-0000-0000-00003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60" authorId="0" shapeId="0" xr:uid="{00000000-0006-0000-0000-00003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62" authorId="0" shapeId="0" xr:uid="{00000000-0006-0000-0000-00003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63" authorId="0" shapeId="0" xr:uid="{00000000-0006-0000-0000-00003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4" authorId="0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91" authorId="0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92" authorId="0" shapeId="0" xr:uid="{00000000-0006-0000-0000-00003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93" authorId="0" shapeId="0" xr:uid="{00000000-0006-0000-0000-00003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94" authorId="0" shapeId="0" xr:uid="{00000000-0006-0000-0000-00003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95" authorId="0" shapeId="0" xr:uid="{00000000-0006-0000-0000-00003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97" authorId="0" shapeId="0" xr:uid="{00000000-0006-0000-0000-00003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98" authorId="0" shapeId="0" xr:uid="{00000000-0006-0000-0000-00003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99" authorId="0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26" authorId="0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27" authorId="0" shapeId="0" xr:uid="{00000000-0006-0000-0000-00004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28" authorId="0" shapeId="0" xr:uid="{00000000-0006-0000-0000-00004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29" authorId="0" shapeId="0" xr:uid="{00000000-0006-0000-0000-00004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30" authorId="0" shapeId="0" xr:uid="{00000000-0006-0000-0000-00004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2" authorId="0" shapeId="0" xr:uid="{00000000-0006-0000-0000-00004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33" authorId="0" shapeId="0" xr:uid="{00000000-0006-0000-0000-00004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34" authorId="0" shapeId="0" xr:uid="{00000000-0006-0000-0000-00004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61" authorId="0" shapeId="0" xr:uid="{00000000-0006-0000-0000-00004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62" authorId="0" shapeId="0" xr:uid="{00000000-0006-0000-0000-00004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63" authorId="0" shapeId="0" xr:uid="{00000000-0006-0000-0000-00004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64" authorId="0" shapeId="0" xr:uid="{00000000-0006-0000-0000-00004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65" authorId="0" shapeId="0" xr:uid="{00000000-0006-0000-0000-00004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67" authorId="0" shapeId="0" xr:uid="{00000000-0006-0000-0000-00004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68" authorId="0" shapeId="0" xr:uid="{00000000-0006-0000-0000-00004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69" authorId="0" shapeId="0" xr:uid="{00000000-0006-0000-0000-00004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96" authorId="0" shapeId="0" xr:uid="{00000000-0006-0000-0000-00004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97" authorId="0" shapeId="0" xr:uid="{00000000-0006-0000-0000-00005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98" authorId="0" shapeId="0" xr:uid="{00000000-0006-0000-0000-00005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99" authorId="0" shapeId="0" xr:uid="{00000000-0006-0000-0000-00005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00" authorId="0" shapeId="0" xr:uid="{00000000-0006-0000-0000-00005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02" authorId="0" shapeId="0" xr:uid="{00000000-0006-0000-0000-00005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03" authorId="0" shapeId="0" xr:uid="{00000000-0006-0000-0000-00005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04" authorId="0" shapeId="0" xr:uid="{00000000-0006-0000-0000-00005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31" authorId="0" shapeId="0" xr:uid="{00000000-0006-0000-0000-00005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32" authorId="0" shapeId="0" xr:uid="{00000000-0006-0000-0000-00005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33" authorId="0" shapeId="0" xr:uid="{00000000-0006-0000-0000-00005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34" authorId="0" shapeId="0" xr:uid="{00000000-0006-0000-0000-00005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35" authorId="0" shapeId="0" xr:uid="{00000000-0006-0000-0000-00005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37" authorId="0" shapeId="0" xr:uid="{00000000-0006-0000-0000-00005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38" authorId="0" shapeId="0" xr:uid="{00000000-0006-0000-0000-00005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39" authorId="0" shapeId="0" xr:uid="{00000000-0006-0000-0000-00005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66" authorId="0" shapeId="0" xr:uid="{00000000-0006-0000-0000-00005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67" authorId="0" shapeId="0" xr:uid="{00000000-0006-0000-0000-00006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68" authorId="0" shapeId="0" xr:uid="{00000000-0006-0000-0000-00006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69" authorId="0" shapeId="0" xr:uid="{00000000-0006-0000-0000-00006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70" authorId="0" shapeId="0" xr:uid="{00000000-0006-0000-0000-00006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72" authorId="0" shapeId="0" xr:uid="{00000000-0006-0000-0000-00006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73" authorId="0" shapeId="0" xr:uid="{00000000-0006-0000-0000-00006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74" authorId="0" shapeId="0" xr:uid="{00000000-0006-0000-0000-00006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01" authorId="0" shapeId="0" xr:uid="{00000000-0006-0000-0000-00006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02" authorId="0" shapeId="0" xr:uid="{00000000-0006-0000-0000-00006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03" authorId="0" shapeId="0" xr:uid="{00000000-0006-0000-0000-00006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04" authorId="0" shapeId="0" xr:uid="{00000000-0006-0000-0000-00006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05" authorId="0" shapeId="0" xr:uid="{00000000-0006-0000-0000-00006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07" authorId="0" shapeId="0" xr:uid="{00000000-0006-0000-0000-00006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08" authorId="0" shapeId="0" xr:uid="{00000000-0006-0000-0000-00006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09" authorId="0" shapeId="0" xr:uid="{00000000-0006-0000-0000-00006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36" authorId="0" shapeId="0" xr:uid="{00000000-0006-0000-0000-00006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37" authorId="0" shapeId="0" xr:uid="{00000000-0006-0000-0000-00007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38" authorId="0" shapeId="0" xr:uid="{00000000-0006-0000-0000-00007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39" authorId="0" shapeId="0" xr:uid="{00000000-0006-0000-0000-00007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40" authorId="0" shapeId="0" xr:uid="{00000000-0006-0000-0000-00007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42" authorId="0" shapeId="0" xr:uid="{00000000-0006-0000-0000-00007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43" authorId="0" shapeId="0" xr:uid="{00000000-0006-0000-0000-00007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44" authorId="0" shapeId="0" xr:uid="{00000000-0006-0000-0000-00007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71" authorId="0" shapeId="0" xr:uid="{00000000-0006-0000-0000-00007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72" authorId="0" shapeId="0" xr:uid="{00000000-0006-0000-0000-00007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73" authorId="0" shapeId="0" xr:uid="{00000000-0006-0000-0000-00007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4" authorId="0" shapeId="0" xr:uid="{00000000-0006-0000-0000-00007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75" authorId="0" shapeId="0" xr:uid="{00000000-0006-0000-0000-00007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77" authorId="0" shapeId="0" xr:uid="{00000000-0006-0000-0000-00007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78" authorId="0" shapeId="0" xr:uid="{00000000-0006-0000-0000-00007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79" authorId="0" shapeId="0" xr:uid="{00000000-0006-0000-0000-00007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06" authorId="0" shapeId="0" xr:uid="{00000000-0006-0000-0000-00007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07" authorId="0" shapeId="0" xr:uid="{00000000-0006-0000-0000-00008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08" authorId="0" shapeId="0" xr:uid="{00000000-0006-0000-0000-00008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09" authorId="0" shapeId="0" xr:uid="{00000000-0006-0000-0000-00008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10" authorId="0" shapeId="0" xr:uid="{00000000-0006-0000-0000-00008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12" authorId="0" shapeId="0" xr:uid="{00000000-0006-0000-0000-00008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13" authorId="0" shapeId="0" xr:uid="{00000000-0006-0000-0000-00008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14" authorId="0" shapeId="0" xr:uid="{00000000-0006-0000-0000-00008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41" authorId="0" shapeId="0" xr:uid="{00000000-0006-0000-0000-00008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42" authorId="0" shapeId="0" xr:uid="{00000000-0006-0000-0000-00008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43" authorId="0" shapeId="0" xr:uid="{00000000-0006-0000-0000-00008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44" authorId="0" shapeId="0" xr:uid="{00000000-0006-0000-0000-00008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45" authorId="0" shapeId="0" xr:uid="{00000000-0006-0000-0000-00008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47" authorId="0" shapeId="0" xr:uid="{00000000-0006-0000-0000-00008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48" authorId="0" shapeId="0" xr:uid="{00000000-0006-0000-0000-00008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49" authorId="0" shapeId="0" xr:uid="{00000000-0006-0000-0000-00008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76" authorId="0" shapeId="0" xr:uid="{00000000-0006-0000-0000-00008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77" authorId="0" shapeId="0" xr:uid="{00000000-0006-0000-0000-00009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78" authorId="0" shapeId="0" xr:uid="{00000000-0006-0000-0000-00009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79" authorId="0" shapeId="0" xr:uid="{00000000-0006-0000-0000-00009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80" authorId="0" shapeId="0" xr:uid="{00000000-0006-0000-0000-00009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82" authorId="0" shapeId="0" xr:uid="{00000000-0006-0000-0000-00009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83" authorId="0" shapeId="0" xr:uid="{00000000-0006-0000-0000-00009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84" authorId="0" shapeId="0" xr:uid="{00000000-0006-0000-0000-00009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11" authorId="0" shapeId="0" xr:uid="{00000000-0006-0000-0000-00009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12" authorId="0" shapeId="0" xr:uid="{00000000-0006-0000-0000-00009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613" authorId="0" shapeId="0" xr:uid="{00000000-0006-0000-0000-00009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614" authorId="0" shapeId="0" xr:uid="{00000000-0006-0000-0000-00009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615" authorId="0" shapeId="0" xr:uid="{00000000-0006-0000-0000-00009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617" authorId="0" shapeId="0" xr:uid="{00000000-0006-0000-0000-00009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618" authorId="0" shapeId="0" xr:uid="{00000000-0006-0000-0000-00009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619" authorId="0" shapeId="0" xr:uid="{00000000-0006-0000-0000-00009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46" authorId="0" shapeId="0" xr:uid="{00000000-0006-0000-0000-00009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47" authorId="0" shapeId="0" xr:uid="{00000000-0006-0000-0000-0000A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648" authorId="0" shapeId="0" xr:uid="{00000000-0006-0000-0000-0000A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649" authorId="0" shapeId="0" xr:uid="{00000000-0006-0000-0000-0000A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650" authorId="0" shapeId="0" xr:uid="{00000000-0006-0000-0000-0000A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652" authorId="0" shapeId="0" xr:uid="{00000000-0006-0000-0000-0000A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653" authorId="0" shapeId="0" xr:uid="{00000000-0006-0000-0000-0000A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654" authorId="0" shapeId="0" xr:uid="{00000000-0006-0000-0000-0000A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81" authorId="0" shapeId="0" xr:uid="{00000000-0006-0000-0000-0000A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82" authorId="0" shapeId="0" xr:uid="{00000000-0006-0000-0000-0000A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683" authorId="0" shapeId="0" xr:uid="{00000000-0006-0000-0000-0000A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684" authorId="0" shapeId="0" xr:uid="{00000000-0006-0000-0000-0000A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685" authorId="0" shapeId="0" xr:uid="{00000000-0006-0000-0000-0000A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687" authorId="0" shapeId="0" xr:uid="{00000000-0006-0000-0000-0000A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688" authorId="0" shapeId="0" xr:uid="{00000000-0006-0000-0000-0000A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689" authorId="0" shapeId="0" xr:uid="{00000000-0006-0000-0000-0000A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722" authorId="0" shapeId="0" xr:uid="{00000000-0006-0000-0000-0000A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723" authorId="0" shapeId="0" xr:uid="{00000000-0006-0000-0000-0000B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724" authorId="0" shapeId="0" xr:uid="{00000000-0006-0000-0000-0000B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725" authorId="0" shapeId="0" xr:uid="{00000000-0006-0000-0000-0000B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726" authorId="0" shapeId="0" xr:uid="{00000000-0006-0000-0000-0000B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728" authorId="0" shapeId="0" xr:uid="{00000000-0006-0000-0000-0000B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729" authorId="0" shapeId="0" xr:uid="{00000000-0006-0000-0000-0000B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730" authorId="0" shapeId="0" xr:uid="{00000000-0006-0000-0000-0000B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757" authorId="0" shapeId="0" xr:uid="{00000000-0006-0000-0000-0000B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757" authorId="0" shapeId="0" xr:uid="{00000000-0006-0000-0000-0000B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A759" authorId="0" shapeId="0" xr:uid="{00000000-0006-0000-0000-0000B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D759" authorId="0" shapeId="0" xr:uid="{00000000-0006-0000-0000-0000B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B1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" authorId="0" shapeId="0" xr:uid="{00000000-0006-0000-0C00-00000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3" authorId="0" shapeId="0" xr:uid="{00000000-0006-0000-0C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3" authorId="0" shapeId="0" xr:uid="{00000000-0006-0000-0C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4" authorId="0" shapeId="0" xr:uid="{00000000-0006-0000-0C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4" authorId="0" shapeId="0" xr:uid="{00000000-0006-0000-0C00-000006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5" authorId="0" shapeId="0" xr:uid="{00000000-0006-0000-0C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5" authorId="0" shapeId="0" xr:uid="{00000000-0006-0000-0C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6" authorId="0" shapeId="0" xr:uid="{00000000-0006-0000-0C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6" authorId="0" shapeId="0" xr:uid="{00000000-0006-0000-0C00-00000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7" authorId="0" shapeId="0" xr:uid="{00000000-0006-0000-0C00-00000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8" authorId="0" shapeId="0" xr:uid="{00000000-0006-0000-0C00-00000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8" authorId="0" shapeId="0" xr:uid="{00000000-0006-0000-0C00-00000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9" authorId="0" shapeId="0" xr:uid="{00000000-0006-0000-0C00-00000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9" authorId="0" shapeId="0" xr:uid="{00000000-0006-0000-0C00-00000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0" authorId="0" shapeId="0" xr:uid="{00000000-0006-0000-0C00-00001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0" authorId="0" shapeId="0" xr:uid="{00000000-0006-0000-0C00-00001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1" authorId="0" shapeId="0" xr:uid="{00000000-0006-0000-0C00-00001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2" authorId="0" shapeId="0" xr:uid="{00000000-0006-0000-0C00-00001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3" authorId="0" shapeId="0" xr:uid="{00000000-0006-0000-0C00-000014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4" authorId="0" shapeId="0" xr:uid="{00000000-0006-0000-0C00-00001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8" authorId="0" shapeId="0" xr:uid="{00000000-0006-0000-0C00-00001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8" authorId="0" shapeId="0" xr:uid="{00000000-0006-0000-0C00-000017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9" authorId="0" shapeId="0" xr:uid="{00000000-0006-0000-0C00-00001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9" authorId="0" shapeId="0" xr:uid="{00000000-0006-0000-0C00-00001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0" authorId="0" shapeId="0" xr:uid="{00000000-0006-0000-0C00-00001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30" authorId="0" shapeId="0" xr:uid="{00000000-0006-0000-0C00-00001B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31" authorId="0" shapeId="0" xr:uid="{00000000-0006-0000-0C00-00001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31" authorId="0" shapeId="0" xr:uid="{00000000-0006-0000-0C00-00001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2" authorId="0" shapeId="0" xr:uid="{00000000-0006-0000-0C00-00001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32" authorId="0" shapeId="0" xr:uid="{00000000-0006-0000-0C00-00001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3" authorId="0" shapeId="0" xr:uid="{00000000-0006-0000-0C00-00002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4" authorId="0" shapeId="0" xr:uid="{00000000-0006-0000-0C00-00002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34" authorId="0" shapeId="0" xr:uid="{00000000-0006-0000-0C00-00002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5" authorId="0" shapeId="0" xr:uid="{00000000-0006-0000-0C00-00002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35" authorId="0" shapeId="0" xr:uid="{00000000-0006-0000-0C00-00002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36" authorId="0" shapeId="0" xr:uid="{00000000-0006-0000-0C00-00002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36" authorId="0" shapeId="0" xr:uid="{00000000-0006-0000-0C00-00002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37" authorId="0" shapeId="0" xr:uid="{00000000-0006-0000-0C00-000027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38" authorId="0" shapeId="0" xr:uid="{00000000-0006-0000-0C00-00002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9" authorId="0" shapeId="0" xr:uid="{00000000-0006-0000-0C00-000029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40" authorId="0" shapeId="0" xr:uid="{00000000-0006-0000-0C00-00002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4" authorId="0" shapeId="0" xr:uid="{00000000-0006-0000-0C00-00002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44" authorId="0" shapeId="0" xr:uid="{00000000-0006-0000-0C00-00002C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5" authorId="0" shapeId="0" xr:uid="{00000000-0006-0000-0C00-00002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45" authorId="0" shapeId="0" xr:uid="{00000000-0006-0000-0C00-00002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6" authorId="0" shapeId="0" xr:uid="{00000000-0006-0000-0C00-00002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46" authorId="0" shapeId="0" xr:uid="{00000000-0006-0000-0C00-000030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7" authorId="0" shapeId="0" xr:uid="{00000000-0006-0000-0C00-00003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47" authorId="0" shapeId="0" xr:uid="{00000000-0006-0000-0C00-00003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8" authorId="0" shapeId="0" xr:uid="{00000000-0006-0000-0C00-00003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48" authorId="0" shapeId="0" xr:uid="{00000000-0006-0000-0C00-00003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49" authorId="0" shapeId="0" xr:uid="{00000000-0006-0000-0C00-00003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0" authorId="0" shapeId="0" xr:uid="{00000000-0006-0000-0C00-00003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50" authorId="0" shapeId="0" xr:uid="{00000000-0006-0000-0C00-00003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1" authorId="0" shapeId="0" xr:uid="{00000000-0006-0000-0C00-00003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51" authorId="0" shapeId="0" xr:uid="{00000000-0006-0000-0C00-00003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52" authorId="0" shapeId="0" xr:uid="{00000000-0006-0000-0C00-00003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52" authorId="0" shapeId="0" xr:uid="{00000000-0006-0000-0C00-00003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53" authorId="0" shapeId="0" xr:uid="{00000000-0006-0000-0C00-00003C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4" authorId="0" shapeId="0" xr:uid="{00000000-0006-0000-0C00-00003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55" authorId="0" shapeId="0" xr:uid="{00000000-0006-0000-0C00-00003E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6" authorId="0" shapeId="0" xr:uid="{00000000-0006-0000-0C00-00003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0" authorId="0" shapeId="0" xr:uid="{00000000-0006-0000-0C00-00004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60" authorId="0" shapeId="0" xr:uid="{00000000-0006-0000-0C00-000041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1" authorId="0" shapeId="0" xr:uid="{00000000-0006-0000-0C00-00004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61" authorId="0" shapeId="0" xr:uid="{00000000-0006-0000-0C00-00004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2" authorId="0" shapeId="0" xr:uid="{00000000-0006-0000-0C00-00004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62" authorId="0" shapeId="0" xr:uid="{00000000-0006-0000-0C00-000045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3" authorId="0" shapeId="0" xr:uid="{00000000-0006-0000-0C00-00004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63" authorId="0" shapeId="0" xr:uid="{00000000-0006-0000-0C00-00004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4" authorId="0" shapeId="0" xr:uid="{00000000-0006-0000-0C00-00004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64" authorId="0" shapeId="0" xr:uid="{00000000-0006-0000-0C00-00004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65" authorId="0" shapeId="0" xr:uid="{00000000-0006-0000-0C00-00004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6" authorId="0" shapeId="0" xr:uid="{00000000-0006-0000-0C00-00004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66" authorId="0" shapeId="0" xr:uid="{00000000-0006-0000-0C00-00004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7" authorId="0" shapeId="0" xr:uid="{00000000-0006-0000-0C00-00004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67" authorId="0" shapeId="0" xr:uid="{00000000-0006-0000-0C00-00004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68" authorId="0" shapeId="0" xr:uid="{00000000-0006-0000-0C00-00004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68" authorId="0" shapeId="0" xr:uid="{00000000-0006-0000-0C00-00005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69" authorId="0" shapeId="0" xr:uid="{00000000-0006-0000-0C00-000051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0" authorId="0" shapeId="0" xr:uid="{00000000-0006-0000-0C00-00005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71" authorId="0" shapeId="0" xr:uid="{00000000-0006-0000-0C00-000053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2" authorId="0" shapeId="0" xr:uid="{00000000-0006-0000-0C00-00005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6" authorId="0" shapeId="0" xr:uid="{00000000-0006-0000-0C00-00005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76" authorId="0" shapeId="0" xr:uid="{00000000-0006-0000-0C00-000056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7" authorId="0" shapeId="0" xr:uid="{00000000-0006-0000-0C00-00005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77" authorId="0" shapeId="0" xr:uid="{00000000-0006-0000-0C00-00005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8" authorId="0" shapeId="0" xr:uid="{00000000-0006-0000-0C00-00005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78" authorId="0" shapeId="0" xr:uid="{00000000-0006-0000-0C00-00005A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9" authorId="0" shapeId="0" xr:uid="{00000000-0006-0000-0C00-00005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79" authorId="0" shapeId="0" xr:uid="{00000000-0006-0000-0C00-00005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80" authorId="0" shapeId="0" xr:uid="{00000000-0006-0000-0C00-00005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80" authorId="0" shapeId="0" xr:uid="{00000000-0006-0000-0C00-00005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1" authorId="0" shapeId="0" xr:uid="{00000000-0006-0000-0C00-00005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2" authorId="0" shapeId="0" xr:uid="{00000000-0006-0000-0C00-00006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82" authorId="0" shapeId="0" xr:uid="{00000000-0006-0000-0C00-00006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3" authorId="0" shapeId="0" xr:uid="{00000000-0006-0000-0C00-00006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83" authorId="0" shapeId="0" xr:uid="{00000000-0006-0000-0C00-00006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84" authorId="0" shapeId="0" xr:uid="{00000000-0006-0000-0C00-00006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84" authorId="0" shapeId="0" xr:uid="{00000000-0006-0000-0C00-00006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85" authorId="0" shapeId="0" xr:uid="{00000000-0006-0000-0C00-000066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6" authorId="0" shapeId="0" xr:uid="{00000000-0006-0000-0C00-00006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7" authorId="0" shapeId="0" xr:uid="{00000000-0006-0000-0C00-000068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8" authorId="0" shapeId="0" xr:uid="{00000000-0006-0000-0C00-00006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2" authorId="0" shapeId="0" xr:uid="{00000000-0006-0000-0C00-00006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92" authorId="0" shapeId="0" xr:uid="{00000000-0006-0000-0C00-00006B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3" authorId="0" shapeId="0" xr:uid="{00000000-0006-0000-0C00-00006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93" authorId="0" shapeId="0" xr:uid="{00000000-0006-0000-0C00-00006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4" authorId="0" shapeId="0" xr:uid="{00000000-0006-0000-0C00-00006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94" authorId="0" shapeId="0" xr:uid="{00000000-0006-0000-0C00-00006F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5" authorId="0" shapeId="0" xr:uid="{00000000-0006-0000-0C00-00007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95" authorId="0" shapeId="0" xr:uid="{00000000-0006-0000-0C00-00007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6" authorId="0" shapeId="0" xr:uid="{00000000-0006-0000-0C00-00007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96" authorId="0" shapeId="0" xr:uid="{00000000-0006-0000-0C00-00007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97" authorId="0" shapeId="0" xr:uid="{00000000-0006-0000-0C00-00007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8" authorId="0" shapeId="0" xr:uid="{00000000-0006-0000-0C00-00007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98" authorId="0" shapeId="0" xr:uid="{00000000-0006-0000-0C00-00007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9" authorId="0" shapeId="0" xr:uid="{00000000-0006-0000-0C00-00007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99" authorId="0" shapeId="0" xr:uid="{00000000-0006-0000-0C00-00007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00" authorId="0" shapeId="0" xr:uid="{00000000-0006-0000-0C00-00007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00" authorId="0" shapeId="0" xr:uid="{00000000-0006-0000-0C00-00007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01" authorId="0" shapeId="0" xr:uid="{00000000-0006-0000-0C00-00007B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2" authorId="0" shapeId="0" xr:uid="{00000000-0006-0000-0C00-00007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03" authorId="0" shapeId="0" xr:uid="{00000000-0006-0000-0C00-00007D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4" authorId="0" shapeId="0" xr:uid="{00000000-0006-0000-0C00-00007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09" authorId="0" shapeId="0" xr:uid="{00000000-0006-0000-0C00-00007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09" authorId="0" shapeId="0" xr:uid="{00000000-0006-0000-0C00-000080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0" authorId="0" shapeId="0" xr:uid="{00000000-0006-0000-0C00-00008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10" authorId="0" shapeId="0" xr:uid="{00000000-0006-0000-0C00-00008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1" authorId="0" shapeId="0" xr:uid="{00000000-0006-0000-0C00-00008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11" authorId="0" shapeId="0" xr:uid="{00000000-0006-0000-0C00-000084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2" authorId="0" shapeId="0" xr:uid="{00000000-0006-0000-0C00-00008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12" authorId="0" shapeId="0" xr:uid="{00000000-0006-0000-0C00-00008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3" authorId="0" shapeId="0" xr:uid="{00000000-0006-0000-0C00-00008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13" authorId="0" shapeId="0" xr:uid="{00000000-0006-0000-0C00-00008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14" authorId="0" shapeId="0" xr:uid="{00000000-0006-0000-0C00-00008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5" authorId="0" shapeId="0" xr:uid="{00000000-0006-0000-0C00-00008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15" authorId="0" shapeId="0" xr:uid="{00000000-0006-0000-0C00-00008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6" authorId="0" shapeId="0" xr:uid="{00000000-0006-0000-0C00-00008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16" authorId="0" shapeId="0" xr:uid="{00000000-0006-0000-0C00-00008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17" authorId="0" shapeId="0" xr:uid="{00000000-0006-0000-0C00-00008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17" authorId="0" shapeId="0" xr:uid="{00000000-0006-0000-0C00-00008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18" authorId="0" shapeId="0" xr:uid="{00000000-0006-0000-0C00-000090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19" authorId="0" shapeId="0" xr:uid="{00000000-0006-0000-0C00-00009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20" authorId="0" shapeId="0" xr:uid="{00000000-0006-0000-0C00-000092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21" authorId="0" shapeId="0" xr:uid="{00000000-0006-0000-0C00-00009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5" authorId="0" shapeId="0" xr:uid="{00000000-0006-0000-0C00-00009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5" authorId="0" shapeId="0" xr:uid="{00000000-0006-0000-0C00-000095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6" authorId="0" shapeId="0" xr:uid="{00000000-0006-0000-0C00-00009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26" authorId="0" shapeId="0" xr:uid="{00000000-0006-0000-0C00-00009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7" authorId="0" shapeId="0" xr:uid="{00000000-0006-0000-0C00-00009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27" authorId="0" shapeId="0" xr:uid="{00000000-0006-0000-0C00-000099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8" authorId="0" shapeId="0" xr:uid="{00000000-0006-0000-0C00-00009A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28" authorId="0" shapeId="0" xr:uid="{00000000-0006-0000-0C00-00009B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9" authorId="0" shapeId="0" xr:uid="{00000000-0006-0000-0C00-00009C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29" authorId="0" shapeId="0" xr:uid="{00000000-0006-0000-0C00-00009D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0" authorId="0" shapeId="0" xr:uid="{00000000-0006-0000-0C00-00009E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1" authorId="0" shapeId="0" xr:uid="{00000000-0006-0000-0C00-00009F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31" authorId="0" shapeId="0" xr:uid="{00000000-0006-0000-0C00-0000A0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2" authorId="0" shapeId="0" xr:uid="{00000000-0006-0000-0C00-0000A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32" authorId="0" shapeId="0" xr:uid="{00000000-0006-0000-0C00-0000A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33" authorId="0" shapeId="0" xr:uid="{00000000-0006-0000-0C00-0000A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33" authorId="0" shapeId="0" xr:uid="{00000000-0006-0000-0C00-0000A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34" authorId="0" shapeId="0" xr:uid="{00000000-0006-0000-0C00-0000A5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5" authorId="0" shapeId="0" xr:uid="{00000000-0006-0000-0C00-0000A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6" authorId="0" shapeId="0" xr:uid="{00000000-0006-0000-0C00-0000A7000000}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7" authorId="0" shapeId="0" xr:uid="{00000000-0006-0000-0C00-0000A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K234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 Ростова электричка 120, маршрутка 140</t>
        </r>
      </text>
    </comment>
    <comment ref="B282" authorId="0" shapeId="0" xr:uid="{00000000-0006-0000-0F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B283" authorId="0" shapeId="0" xr:uid="{00000000-0006-0000-0F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B284" authorId="0" shapeId="0" xr:uid="{00000000-0006-0000-0F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B285" authorId="0" shapeId="0" xr:uid="{00000000-0006-0000-0F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B286" authorId="0" shapeId="0" xr:uid="{00000000-0006-0000-0F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B288" authorId="0" shapeId="0" xr:uid="{00000000-0006-0000-0F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B289" authorId="0" shapeId="0" xr:uid="{00000000-0006-0000-0F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B290" authorId="0" shapeId="0" xr:uid="{00000000-0006-0000-0F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24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8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 shapeId="0" xr:uid="{00000000-0006-0000-05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 shapeId="0" xr:uid="{00000000-0006-0000-05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 shapeId="0" xr:uid="{00000000-0006-0000-05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 shapeId="0" xr:uid="{00000000-0006-0000-05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 shapeId="0" xr:uid="{00000000-0006-0000-05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 shapeId="0" xr:uid="{00000000-0006-0000-05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8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 shapeId="0" xr:uid="{00000000-0006-0000-06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 shapeId="0" xr:uid="{00000000-0006-0000-06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 shapeId="0" xr:uid="{00000000-0006-0000-06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 shapeId="0" xr:uid="{00000000-0006-0000-06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 shapeId="0" xr:uid="{00000000-0006-0000-06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 shapeId="0" xr:uid="{00000000-0006-0000-06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 shapeId="0" xr:uid="{00000000-0006-0000-06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A8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 shapeId="0" xr:uid="{00000000-0006-0000-07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 shapeId="0" xr:uid="{00000000-0006-0000-07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 shapeId="0" xr:uid="{00000000-0006-0000-0700-000006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 shapeId="0" xr:uid="{00000000-0006-0000-0700-000007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 shapeId="0" xr:uid="{00000000-0006-0000-0700-000008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1" authorId="0" shapeId="0" xr:uid="{00000000-0006-0000-0700-000009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24 час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31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 shapeId="0" xr:uid="{00000000-0006-0000-09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 shapeId="0" xr:uid="{00000000-0006-0000-09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 shapeId="0" xr:uid="{00000000-0006-0000-09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31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2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3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2 - на 1 группу;
 1,4 - на 1 семейную группу 12 час. пребывания</t>
        </r>
      </text>
    </comment>
    <comment ref="C35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  <comment ref="C36" authorId="0" shapeId="0" xr:uid="{00000000-0006-0000-0A00-000005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1,25 - на 1 группу; 1,5 - на 1 семейную
 группу 12 час.пребывания</t>
        </r>
      </text>
    </comment>
  </commentList>
</comments>
</file>

<file path=xl/sharedStrings.xml><?xml version="1.0" encoding="utf-8"?>
<sst xmlns="http://schemas.openxmlformats.org/spreadsheetml/2006/main" count="14381" uniqueCount="1630">
  <si>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</si>
  <si>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</si>
  <si>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</si>
  <si>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</si>
  <si>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</si>
  <si>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</si>
  <si>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</si>
  <si>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</si>
  <si>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</si>
  <si>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</si>
  <si>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</si>
  <si>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</si>
  <si>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</si>
  <si>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</si>
  <si>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</si>
  <si>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</si>
  <si>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</si>
  <si>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</si>
  <si>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</si>
  <si>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</si>
  <si>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</si>
  <si>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</si>
  <si>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</si>
  <si>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</si>
  <si>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</si>
  <si>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</si>
  <si>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</si>
  <si>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</si>
  <si>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</si>
  <si>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</si>
  <si>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</si>
  <si>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</si>
  <si>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час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</si>
  <si>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</si>
  <si>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</si>
  <si>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</si>
  <si>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</si>
  <si>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</si>
  <si>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</si>
  <si>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</si>
  <si>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</si>
  <si>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</si>
  <si>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</si>
  <si>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</si>
  <si>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</si>
  <si>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</si>
  <si>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</si>
  <si>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</si>
  <si>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</si>
  <si>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</si>
  <si>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</si>
  <si>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</si>
  <si>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</si>
  <si>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</si>
  <si>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</si>
  <si>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</si>
  <si>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</si>
  <si>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</si>
  <si>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</si>
  <si>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</si>
  <si>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</si>
  <si>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</si>
  <si>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</si>
  <si>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</si>
  <si>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</si>
  <si>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</si>
  <si>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</si>
  <si>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</si>
  <si>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</si>
  <si>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</si>
  <si>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</si>
  <si>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</si>
  <si>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</si>
  <si>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</si>
  <si>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</si>
  <si>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</si>
  <si>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</si>
  <si>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</si>
  <si>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</si>
  <si>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</si>
  <si>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</si>
  <si>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</si>
  <si>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</si>
  <si>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</si>
  <si>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</si>
  <si>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</si>
  <si>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</si>
  <si>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</si>
  <si>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</si>
  <si>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</si>
  <si>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</si>
  <si>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</si>
  <si>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</si>
  <si>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</si>
  <si>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</si>
  <si>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</si>
  <si>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</si>
  <si>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</si>
  <si>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</si>
  <si>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</si>
  <si>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</si>
  <si>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</si>
  <si>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</si>
  <si>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</si>
  <si>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</si>
  <si>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</si>
  <si>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</si>
  <si>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</si>
  <si>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</si>
  <si>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</si>
  <si>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</si>
  <si>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</si>
  <si>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</si>
  <si>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</si>
  <si>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</si>
  <si>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</si>
  <si>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</si>
  <si>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</si>
  <si>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</si>
  <si>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</si>
  <si>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</si>
  <si>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</si>
  <si>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</si>
  <si>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</si>
  <si>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</si>
  <si>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</si>
  <si>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</si>
  <si>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</si>
  <si>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</si>
  <si>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</si>
  <si>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</si>
  <si>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</si>
  <si>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</si>
  <si>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</si>
  <si>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</si>
  <si>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</si>
  <si>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</si>
  <si>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</si>
  <si>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</si>
  <si>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</si>
  <si>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</si>
  <si>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</si>
  <si>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</si>
  <si>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</si>
  <si>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</si>
  <si>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</si>
  <si>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</si>
  <si>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</si>
  <si>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</si>
  <si>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</si>
  <si>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</si>
  <si>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</si>
  <si>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</si>
  <si>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</si>
  <si>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</si>
  <si>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</si>
  <si>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</si>
  <si>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</si>
  <si>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</si>
  <si>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</si>
  <si>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</si>
  <si>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</si>
  <si>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</si>
  <si>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</si>
  <si>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</si>
  <si>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</si>
  <si>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</si>
  <si>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</si>
  <si>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</si>
  <si>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</si>
  <si>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</si>
  <si>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</si>
  <si>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</si>
  <si>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</si>
  <si>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</si>
  <si>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</si>
  <si>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</si>
  <si>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</si>
  <si>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</si>
  <si>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</si>
  <si>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</si>
  <si>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</si>
  <si>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</si>
  <si>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</si>
  <si>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</si>
  <si>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</si>
  <si>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</si>
  <si>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</si>
  <si>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</si>
  <si>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</si>
  <si>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</si>
  <si>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</si>
  <si>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</si>
  <si>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</si>
  <si>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</si>
  <si>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</si>
  <si>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</si>
  <si>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</si>
  <si>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</si>
  <si>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</si>
  <si>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</si>
  <si>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</si>
  <si>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</si>
  <si>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</si>
  <si>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</si>
  <si>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</si>
  <si>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</si>
  <si>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</si>
  <si>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</si>
  <si>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</si>
  <si>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</si>
  <si>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</si>
  <si>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</si>
  <si>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</si>
  <si>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</si>
  <si>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</si>
  <si>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</si>
  <si>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</si>
  <si>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</si>
  <si>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</si>
  <si>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</si>
  <si>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</si>
  <si>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</si>
  <si>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</si>
  <si>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</si>
  <si>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</si>
  <si>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</si>
  <si>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</si>
  <si>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</si>
  <si>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</si>
  <si>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</si>
  <si>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</si>
  <si>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</si>
  <si>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</si>
  <si>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</si>
  <si>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</si>
  <si>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</si>
  <si>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</si>
  <si>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</si>
  <si>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</si>
  <si>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</si>
  <si>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</si>
  <si>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</si>
  <si>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</si>
  <si>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</si>
  <si>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</si>
  <si>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</si>
  <si>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</si>
  <si>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</si>
  <si>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</si>
  <si>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</si>
  <si>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</si>
  <si>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</si>
  <si>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</si>
  <si>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</si>
  <si>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</si>
  <si>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</si>
  <si>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</si>
  <si>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</si>
  <si>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</si>
  <si>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</si>
  <si>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</si>
  <si>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</si>
  <si>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</si>
  <si>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</si>
  <si>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</si>
  <si>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</si>
  <si>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</si>
  <si>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</si>
  <si>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</si>
  <si>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</si>
  <si>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</si>
  <si>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</si>
  <si>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</si>
  <si>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</si>
  <si>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</si>
  <si>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</si>
  <si>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</si>
  <si>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</si>
  <si>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</si>
  <si>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</si>
  <si>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</si>
  <si>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</si>
  <si>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</si>
  <si>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</si>
  <si>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</si>
  <si>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</si>
  <si>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</si>
  <si>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</si>
  <si>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</si>
  <si>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</si>
  <si>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</si>
  <si>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</si>
  <si>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</si>
  <si>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</si>
  <si>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</si>
  <si>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</si>
  <si>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</si>
  <si>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</si>
  <si>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</si>
  <si>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</si>
  <si>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</si>
  <si>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</si>
  <si>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</si>
  <si>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</si>
  <si>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</si>
  <si>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</si>
  <si>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</si>
  <si>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</si>
  <si>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</si>
  <si>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в т.ч. среднегодовой норматив с округлением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</si>
  <si>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</si>
  <si>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</si>
  <si>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</si>
  <si>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</si>
  <si>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среднее количество групп на 1 учреждение = 414 гр / 54 учр = 8 гр</t>
  </si>
  <si>
    <t>Исходные данные (средний расчет на учреждение - ф.85-К за 2014 год):</t>
  </si>
  <si>
    <t>среднее количество детей на 1 учреждение = 10057 детей / 54 учр = 186 дет</t>
  </si>
  <si>
    <t>среднее оптимальное (расчетное) количество ставок основных педагогов на 1 учреждение  = 712 / 54 учр = 13 ед</t>
  </si>
  <si>
    <t>среднее (расчетное) количество групп на 1 ставку основного педагога = 8 гр / 13 чел. = 0,62 гр = 1 гр</t>
  </si>
  <si>
    <t>кол-во основных сотрудников АУП = 1 руководитель, 1 зам.рук-ля, 1 гл.бухгалтер, 1 бухгалтер, 1 завхоз, 1 секретарь (делопроизводитель) = 6 чел.</t>
  </si>
  <si>
    <t>кол-во групповых комнат и залов для занятий = (49+27+1+414)=491 каб / 54 учр = 9 каб</t>
  </si>
  <si>
    <t>средняя площадь 1 учреждения = 78321 кв.м / 54 учр = 1450 кв.м, в том числе без групповых ячеек = 34490 кв.м / 54 учр = 639 кв.м</t>
  </si>
  <si>
    <t>численность не педагогических работников в 1 учреждении = 1395 чел / 54 учр = 26 чел.</t>
  </si>
  <si>
    <t>в т.ч. женщин на 1 учреждение = 1265 чел / 54 учр = 23 чел.</t>
  </si>
  <si>
    <t>в т.ч. мужчин на 1 учреждение = 130 чел / 54 учр = 3 чел.</t>
  </si>
  <si>
    <t>численность педагогических работников в 1 учреждении = 947 чел / 54 учр = 18 чел.</t>
  </si>
  <si>
    <t>в т.ч. женщин на 1 учреждение = 943 чел / 54 учр = 17 чел.</t>
  </si>
  <si>
    <t>в т.ч. мужчин на 1 учреждение = 4 чел / 54 учр = 0,1 = 1 чел. (округление в большую сторону)</t>
  </si>
  <si>
    <t>в т.ч. ставки ПП, АУП, ОП связанные с оказанием мун.услуги = 2197,46 ед. / 54 учр = 40,69 ед</t>
  </si>
  <si>
    <t>в т.ч. ставки ОП не связанные с оказанием мун.услуги = 981,95 ед. / 54 учр = 18,18 ед</t>
  </si>
  <si>
    <t>количество ставок работников на 01.09.15 на 1 учреждение = 3179,41 ед. / 54 учр = 58,87 ед</t>
  </si>
  <si>
    <t>коэффициент соотношения работников, не связанных с оказанием мун.услуг к общему числу работников на 1 учреждение = 18,18 ед /  58,87 ед = 0,31</t>
  </si>
  <si>
    <t>расчетное количество уборщиков на 1 учреждение без групповых ячеек и пищеблоков, убираемых млад.воспитателями и кухонными работниками (1 ставка на 500 кв.м) = 639/ 500 кв.м= 1,28 ст. = 1 чел.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</si>
  <si>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</si>
  <si>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</si>
  <si>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</si>
  <si>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</si>
  <si>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</si>
  <si>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</si>
  <si>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</si>
  <si>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</si>
  <si>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</si>
  <si>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</si>
  <si>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численность работников на 1 учреждение = 2342 чел / 54 учр = 44 чел</t>
  </si>
  <si>
    <t>дс 64</t>
  </si>
  <si>
    <t>Количество ставок обслуживающего персонала на учреждение из расчета 8 групп в учреждении</t>
  </si>
  <si>
    <t>Коэффициент, учитывающий увеличение ФОТ на АУП, УВП и обслуживающий персонал</t>
  </si>
  <si>
    <t>Коэффициент учитывающий оплату труда прочих педагогических работников</t>
  </si>
  <si>
    <t>Наполняемость групп</t>
  </si>
  <si>
    <t>Количество часов пребывания в группе в день</t>
  </si>
  <si>
    <t>Количество часов пребывания в группе в неделю при 5-ти дневной раб.неделе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</si>
  <si>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</si>
  <si>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</si>
  <si>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</si>
  <si>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</si>
  <si>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</si>
  <si>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дс 68</t>
  </si>
  <si>
    <t>дс 95</t>
  </si>
  <si>
    <t>ремонт, диагностика и техобслуживание иного оборудования (вентиляционного, холодильного, эл.печи, котлы и т.п.)</t>
  </si>
  <si>
    <t xml:space="preserve">дс  7,15, 20,24,25,67 </t>
  </si>
  <si>
    <t>страхование здания</t>
  </si>
  <si>
    <t>дс 25</t>
  </si>
  <si>
    <t>дс 92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</si>
  <si>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</si>
  <si>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</si>
  <si>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</si>
  <si>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</si>
  <si>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</si>
  <si>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</si>
  <si>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</si>
  <si>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</si>
  <si>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оптимальное количество детей на 1 учреждение на 414 гр = 7339 дет / 54 действ. учр = 136 дет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</si>
  <si>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</si>
  <si>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</si>
  <si>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</si>
  <si>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</si>
  <si>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</si>
  <si>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</si>
  <si>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</si>
  <si>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</si>
  <si>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</si>
  <si>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</si>
  <si>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</si>
  <si>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</si>
  <si>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</si>
  <si>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</si>
  <si>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</si>
  <si>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</si>
  <si>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</si>
  <si>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</si>
  <si>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</si>
  <si>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</si>
  <si>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</si>
  <si>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</si>
  <si>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</si>
  <si>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</si>
  <si>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</si>
  <si>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</si>
  <si>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</si>
  <si>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</si>
  <si>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</si>
  <si>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</si>
  <si>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</si>
  <si>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</si>
  <si>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</si>
  <si>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</si>
  <si>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</si>
  <si>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</si>
  <si>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</si>
  <si>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</si>
  <si>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</si>
  <si>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</si>
  <si>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</si>
  <si>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</si>
  <si>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</si>
  <si>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</si>
  <si>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</si>
  <si>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</si>
  <si>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</si>
  <si>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</si>
  <si>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</si>
  <si>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</si>
  <si>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</si>
  <si>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</si>
  <si>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</si>
  <si>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</si>
  <si>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</si>
  <si>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</si>
  <si>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</si>
  <si>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</si>
  <si>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</si>
  <si>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</si>
  <si>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</si>
  <si>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</si>
  <si>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группы общеразвивающей направленности, разновозрастные группы, дети от 2 месяцеы до 8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</si>
  <si>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</si>
  <si>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</si>
  <si>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</si>
  <si>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</si>
  <si>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</si>
  <si>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</si>
  <si>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</si>
  <si>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</si>
  <si>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</si>
  <si>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</si>
  <si>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</si>
  <si>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</si>
  <si>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</si>
  <si>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</si>
  <si>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</si>
  <si>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</si>
  <si>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</si>
  <si>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</si>
  <si>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</si>
  <si>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</si>
  <si>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</si>
  <si>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</si>
  <si>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</si>
  <si>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</si>
  <si>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</si>
  <si>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</si>
  <si>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</si>
  <si>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</si>
  <si>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</si>
  <si>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</si>
  <si>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</si>
  <si>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</si>
  <si>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</si>
  <si>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</si>
  <si>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</si>
  <si>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</si>
  <si>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</si>
  <si>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</si>
  <si>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</si>
  <si>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</si>
  <si>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1 человеко-час, руб.</t>
  </si>
  <si>
    <t>стоимость в год на все чел-часы, руб.</t>
  </si>
  <si>
    <t>корректирующий коэффициент на коммунальные услуги</t>
  </si>
  <si>
    <t>2.1.6.</t>
  </si>
  <si>
    <t>ИТОГО по коммунальным услугам</t>
  </si>
  <si>
    <t>С УЧЕТОМ КОЭФФИЦИЕНТА ПОСЕЩАЕМОСТИ</t>
  </si>
  <si>
    <t>направление</t>
  </si>
  <si>
    <t>Питание</t>
  </si>
  <si>
    <t>Бутилированная вода</t>
  </si>
  <si>
    <t>Мягкий инвентарь</t>
  </si>
  <si>
    <t>в год</t>
  </si>
  <si>
    <t>в день</t>
  </si>
  <si>
    <t>в месяц</t>
  </si>
  <si>
    <t>6а</t>
  </si>
  <si>
    <t>10=п.2+ п.4+ п.6+ п.8</t>
  </si>
  <si>
    <t>11=п.10/ 12мес</t>
  </si>
  <si>
    <t>12=п.3+ п.5+ п.7+ п.9</t>
  </si>
  <si>
    <t>13=п.2+ п.4+ п.6а</t>
  </si>
  <si>
    <t>14=п.13/ 12мес</t>
  </si>
  <si>
    <t>15=п.3+ п.5+ п.7а</t>
  </si>
  <si>
    <t>Главный экономист планово-экономического отдела</t>
  </si>
  <si>
    <t>Наименование продуктов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</si>
  <si>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</si>
  <si>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</si>
  <si>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1-3 года</t>
  </si>
  <si>
    <t>3-7 лет</t>
  </si>
  <si>
    <t>5=п.2* п.4/ 1000</t>
  </si>
  <si>
    <t>6=п.3* п.4/ 1000</t>
  </si>
  <si>
    <t>7=п.5 * 1,0</t>
  </si>
  <si>
    <t>8=п.6* 1,0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</si>
  <si>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</si>
  <si>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</si>
  <si>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</si>
  <si>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</si>
  <si>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 xml:space="preserve">Масло растительное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</si>
  <si>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</si>
  <si>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</si>
  <si>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</si>
  <si>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</si>
  <si>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</si>
  <si>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ИТОГО с округлением, руб.</t>
  </si>
  <si>
    <t>ИТОГО на год, руб.</t>
  </si>
  <si>
    <t>наименование предмета</t>
  </si>
  <si>
    <t>нормы обеспеченности учреждения</t>
  </si>
  <si>
    <t>норма на одного воспитанника в год</t>
  </si>
  <si>
    <t>среднерыночная стоимость товаров на 01.01.2012 года</t>
  </si>
  <si>
    <t>индекс уровня инфляции за 2012, 2013, 2014 годы</t>
  </si>
  <si>
    <t>среднерыночная стоимость товаров в году, предшествующему плановому (за 1 единицу), руб.</t>
  </si>
  <si>
    <t>стоимость всего на одного воспитанника в год для 12-часового пребывания, руб.</t>
  </si>
  <si>
    <t xml:space="preserve">Наволочка верхняя </t>
  </si>
  <si>
    <t>3 шт. на 2 года</t>
  </si>
  <si>
    <t>Наволочка нижняя</t>
  </si>
  <si>
    <t>1 шт. на 4 года</t>
  </si>
  <si>
    <t xml:space="preserve">Простыня </t>
  </si>
  <si>
    <t>3 шт. на 3 года</t>
  </si>
  <si>
    <t xml:space="preserve">Пододеяльник </t>
  </si>
  <si>
    <t>Наматрасник</t>
  </si>
  <si>
    <t>2 шт. на 5 лет</t>
  </si>
  <si>
    <t xml:space="preserve">Полотенце детское </t>
  </si>
  <si>
    <t>3 шт. на 1 год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</si>
  <si>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</si>
  <si>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</si>
  <si>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</si>
  <si>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</si>
  <si>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</si>
  <si>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</si>
  <si>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</si>
  <si>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</si>
  <si>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</si>
  <si>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</si>
  <si>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</si>
  <si>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</si>
  <si>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</si>
  <si>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</si>
  <si>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</si>
  <si>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</si>
  <si>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 xml:space="preserve">Ткань хлопчатобумажная </t>
  </si>
  <si>
    <t>250 м на 100 детей на 3 года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</si>
  <si>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</si>
  <si>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</si>
  <si>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</si>
  <si>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</si>
  <si>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</si>
  <si>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</si>
  <si>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бутилированная вода</t>
  </si>
  <si>
    <t>л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</si>
  <si>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</si>
  <si>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</si>
  <si>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</si>
  <si>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</si>
  <si>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</si>
  <si>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</si>
  <si>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</si>
  <si>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</si>
  <si>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</si>
  <si>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</si>
  <si>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</si>
  <si>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</si>
  <si>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</si>
  <si>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</si>
  <si>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</si>
  <si>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</si>
  <si>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</si>
  <si>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</si>
  <si>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</si>
  <si>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щетка с черенком</t>
  </si>
  <si>
    <t>1 шт. на 20 детей на 3 месяца</t>
  </si>
  <si>
    <t xml:space="preserve">веник </t>
  </si>
  <si>
    <t>1 шт. на 20 детей на 1 месяц</t>
  </si>
  <si>
    <t xml:space="preserve">метла </t>
  </si>
  <si>
    <t>электрическая лампа дневного света</t>
  </si>
  <si>
    <t>2 шт. на 20 детей на 1 месяц</t>
  </si>
  <si>
    <t>в  том числе в составе родительской платы</t>
  </si>
  <si>
    <t>Приложение № 2 к приказу</t>
  </si>
  <si>
    <t>расчет - приложение №2/1</t>
  </si>
  <si>
    <t>расчет - приложение №2/3</t>
  </si>
  <si>
    <t>расчет - приложение №2/4</t>
  </si>
  <si>
    <t>расчет - приложение №2/2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</si>
  <si>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</si>
  <si>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</si>
  <si>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</si>
  <si>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</si>
  <si>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</si>
  <si>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</si>
  <si>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</si>
  <si>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</si>
  <si>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Всего по услуге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</si>
  <si>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</si>
  <si>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</si>
  <si>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</si>
  <si>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</si>
  <si>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</si>
  <si>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</si>
  <si>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</si>
  <si>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</si>
  <si>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</si>
  <si>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</si>
  <si>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</si>
  <si>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</si>
  <si>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</si>
  <si>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</si>
  <si>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</si>
  <si>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</si>
  <si>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</si>
  <si>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</si>
  <si>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</si>
  <si>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</si>
  <si>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</si>
  <si>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</si>
  <si>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</si>
  <si>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</si>
  <si>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</si>
  <si>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</si>
  <si>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</si>
  <si>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</si>
  <si>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</si>
  <si>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62 "Журавушка"</t>
  </si>
  <si>
    <t>МБДОУ д/с № 63</t>
  </si>
  <si>
    <t>МБДОУ д/с № 64</t>
  </si>
  <si>
    <t>МБДОУ д/с № 65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</si>
  <si>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</si>
  <si>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</si>
  <si>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</si>
  <si>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</si>
  <si>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</si>
  <si>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</si>
  <si>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</si>
  <si>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</si>
  <si>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</si>
  <si>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</si>
  <si>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</si>
  <si>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</si>
  <si>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</si>
  <si>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</si>
  <si>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</si>
  <si>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</si>
  <si>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</si>
  <si>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</si>
  <si>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</si>
  <si>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МБДОУ д/с № 91</t>
  </si>
  <si>
    <t>МБДОУ д/с №13/38</t>
  </si>
  <si>
    <t>МБДОУ ДС № 95</t>
  </si>
  <si>
    <t>бюджетные</t>
  </si>
  <si>
    <t>автономные</t>
  </si>
  <si>
    <t>Приложение № 2.2</t>
  </si>
  <si>
    <t>Среднее количество групп в учреждении</t>
  </si>
  <si>
    <t>Среднее количество обучающихся в группе</t>
  </si>
  <si>
    <t>группы общеразвивающей направленности, разновозрастные группы, дети от 2 месяцев до 8 лет, группы полного дня</t>
  </si>
  <si>
    <t>Расчет численности работников по примерным штатам МДОУ</t>
  </si>
  <si>
    <t>источник</t>
  </si>
  <si>
    <t>должность</t>
  </si>
  <si>
    <t>группы общеразвивающего вида</t>
  </si>
  <si>
    <t>12-часового пребывания</t>
  </si>
  <si>
    <t>до 3 лет (средняя наполняемость - 15)</t>
  </si>
  <si>
    <t>группы</t>
  </si>
  <si>
    <t>обучающиеся</t>
  </si>
  <si>
    <t>обучающиеся комбинир.группах</t>
  </si>
  <si>
    <t>обучающиеся компенсир.группах</t>
  </si>
  <si>
    <t>обучающиеся в семейных группах</t>
  </si>
  <si>
    <t>об</t>
  </si>
  <si>
    <t>заведующий (директор)</t>
  </si>
  <si>
    <t>зам.завед по ВМР (0,5 - 6-9 гр, 1 - 10-17гр, 1,5 - 18-21гр, 2 - 22-24гр, св.24гр - плюс 1 за кажд 10 гр)</t>
  </si>
  <si>
    <t>зам.завед по АХР (1 - 12-24гр и св)</t>
  </si>
  <si>
    <t>завхоз (0,5 - 4-5гр, 1 - 6-11гр, 0 - 12-21гр, 1 - 22-24гр и св)</t>
  </si>
  <si>
    <t>бухгалтер, экономист (0,5 - 2-7гр, 1 - 8-13гр, 1,5 - 14-23гр, 2 - 24гр и свыше)</t>
  </si>
  <si>
    <t>кассир (0,25 на каждые 5гр)</t>
  </si>
  <si>
    <t>делопроизводитель (0,5 - 4-9гр, 1 - 10-24гр и св)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</si>
  <si>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</si>
  <si>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дворник (1 - на 4000 кв.м прилег.терр-и)</t>
  </si>
  <si>
    <t>педагог-психолог (0,25 на каждые 3гр)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</si>
  <si>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</si>
  <si>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муз.рук-ль (0,25 на  1гр свыше 1,5 лет)</t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</si>
  <si>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</si>
  <si>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</si>
  <si>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</si>
  <si>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t>инструктор по фк (0,25 на кажд.2 гр св.3 лет)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</si>
  <si>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</si>
  <si>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воспитатели (на 1гр: 1,67 ед для 12час)</t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</si>
  <si>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</si>
  <si>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</si>
  <si>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</si>
  <si>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</si>
  <si>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t>мб</t>
  </si>
  <si>
    <t>мед.сестра (отдельный расчет)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</si>
  <si>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</si>
  <si>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шеф-повар (1 - не менее 8 гр)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</si>
  <si>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</si>
  <si>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 xml:space="preserve"> - повар</t>
  </si>
  <si>
    <t xml:space="preserve"> - кухонный рабочий</t>
  </si>
  <si>
    <t>кладовщик (0,5 - 4-5 гр, 1 - 6 гр и выше)</t>
  </si>
  <si>
    <t>кастелянша (0,5 -2-7гр, 1 - 8-13гр, 1,5 - 14-23гр, 2 - 24гр и свыше; плюс доп. 0,5 - при наличии не менее 2 ясельных групп)</t>
  </si>
  <si>
    <t>швея (0,5 - от 8 гр)</t>
  </si>
  <si>
    <t>машинист по стирке (0,75 - 2гр, 1- 3 гр, 1,25 - 4-5 гр, 1,75 - 6-7 гр, 2 - 8-9 гр, 2,5 - 10-11 гр, 3 - 12 гр. и св)</t>
  </si>
  <si>
    <t>грузчик (0,5 - 3гр и свыше, плюс доп.0,5 на кажд 5 гр)</t>
  </si>
  <si>
    <t>рабочие специальности (0,25 - на каждые 2гр.), в т.ч.:</t>
  </si>
  <si>
    <t xml:space="preserve"> или рабочий по комплексному обслуживанию и ремонту зданий</t>
  </si>
  <si>
    <t xml:space="preserve"> или плотник</t>
  </si>
  <si>
    <t xml:space="preserve"> или электромонтер по ремонту и обслуживанию электрообрудования</t>
  </si>
  <si>
    <t xml:space="preserve"> или слесарь-электрик</t>
  </si>
  <si>
    <t xml:space="preserve"> или слесарь-сантехник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</si>
  <si>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</si>
  <si>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>сторож, вахтер 24 часа (4,5 на 1 здание)</t>
  </si>
  <si>
    <t>для групп 12-ти часового пребывания</t>
  </si>
  <si>
    <t>ИТОГО общераз, оздоровит</t>
  </si>
  <si>
    <t>ИТОГО комбинированные</t>
  </si>
  <si>
    <t>ИТОГО компенсирующие</t>
  </si>
  <si>
    <t>ИТОГО семейные</t>
  </si>
  <si>
    <t>областной общераз., оздоровит</t>
  </si>
  <si>
    <t xml:space="preserve">                          из них пед.персонал</t>
  </si>
  <si>
    <t>областной комбинированные</t>
  </si>
  <si>
    <t>областной компенсирующие</t>
  </si>
  <si>
    <t>областной семейные</t>
  </si>
  <si>
    <t>местный общераз., оздоровит</t>
  </si>
  <si>
    <t>местный комбинированные</t>
  </si>
  <si>
    <t>местный компенсирующие</t>
  </si>
  <si>
    <t>местный семейные</t>
  </si>
  <si>
    <t>для групп 4-х часового пребывания</t>
  </si>
  <si>
    <t>для групп 9-ти часового пребывания</t>
  </si>
  <si>
    <t>Наличие бассейна</t>
  </si>
  <si>
    <t>для МБДОУ дс/2</t>
  </si>
  <si>
    <t>инструктор по фк -по плаванию (0,25 на каждые 2 гр. Св. 3 лет)</t>
  </si>
  <si>
    <t>уборщик бассейна (0,5 - до 8гр занимающ,плаванием, 1 - при 9 и более групп)</t>
  </si>
  <si>
    <t>рабочий по комп.обсл.бассейна (0,5 - при бассейне и 4-8гр, 1 - при бассейне и 9 и более гр. посещ.бассейн)</t>
  </si>
  <si>
    <t>ИТОГО в части местного бюджета</t>
  </si>
  <si>
    <t>в части присмотра и ухода</t>
  </si>
  <si>
    <t>ИТОГО в части местного бюджета ФОТ в год = ставки * 6204 руб. (МРОТ) * 1,302 (начисления) * 12мес.</t>
  </si>
  <si>
    <t>ИТОГО в части местного бюджета ФОТ на 1 воспитанника в год</t>
  </si>
  <si>
    <t>поправавочный оэффициент, учитывающий количество групп в учреждении</t>
  </si>
  <si>
    <t>старше 3 лет (средняя наполняемость - 20)</t>
  </si>
  <si>
    <t>Наименование учреждения</t>
  </si>
  <si>
    <t>МБДОУ д/с № 20</t>
  </si>
  <si>
    <t>МБДОУ д/с № 29</t>
  </si>
  <si>
    <t>МБДОУ д/с № 62</t>
  </si>
  <si>
    <t>Итого</t>
  </si>
  <si>
    <t>Адаптированная образовательная программа в группе полного дня, обучающиеся с ОВЗ, до 3 лет</t>
  </si>
  <si>
    <t>Образовательная программа (за исключением адаптированной) в группе полного дня, обучающиеся до 3 лет</t>
  </si>
  <si>
    <t>Адаптированная образовательная программа в группе полного дня, обучающиеся с ОВЗ от 3 лет до 8 лет</t>
  </si>
  <si>
    <t>Образовательная программа (за исключением адаптированной) в группе полного дня, обучающиеся от 3 лет до 8 лет</t>
  </si>
  <si>
    <t>коэф. направленности по уд.весу кол-ва детей</t>
  </si>
  <si>
    <t>муниципальных дошкольных образовательных учреждений</t>
  </si>
  <si>
    <t>расчет норматива коммунальных услуг по МАДОУ д/с № 1</t>
  </si>
  <si>
    <t>расчет норматива коммунальных услуг по МБДОУ д/с № 2</t>
  </si>
  <si>
    <t>расчет норматива коммунальных услуг по МБДОУ д/с № 3</t>
  </si>
  <si>
    <t>расчет норматива коммунальных услуг по МАДОУ д/с № 4</t>
  </si>
  <si>
    <t>расчет норматива коммунальных услуг по МБДОУ д/с № 5</t>
  </si>
  <si>
    <t>расчет норматива коммунальных услуг по МАДОУ д/с № 7</t>
  </si>
  <si>
    <t>расчет норматива коммунальных услуг по МБДОУ д/с № 10</t>
  </si>
  <si>
    <t>расчет норматива коммунальных услуг по МАДОУ д/с № 11</t>
  </si>
  <si>
    <t>расчет норматива коммунальных услуг по МБДОУ д/с № 12</t>
  </si>
  <si>
    <t>расчет норматива коммунальных услуг по МБДОУ д/с № 15</t>
  </si>
  <si>
    <t>расчет норматива коммунальных услуг по МБДОУ д/с № 17</t>
  </si>
  <si>
    <t>расчет норматива коммунальных услуг по МБДОУ д/с № 20</t>
  </si>
  <si>
    <t>расчет норматива коммунальных услуг по МБДОУ д/с № 24</t>
  </si>
  <si>
    <t>расчет норматива коммунальных услуг по МБДОУ д/с № 25</t>
  </si>
  <si>
    <t>расчет норматива коммунальных услуг по МБДОУ д/с № 29</t>
  </si>
  <si>
    <t>расчет норматива коммунальных услуг по МБДОУ д/с № 31</t>
  </si>
  <si>
    <t>расчет норматива коммунальных услуг по МБДОУ д/с № 32</t>
  </si>
  <si>
    <t>расчет норматива коммунальных услуг по МБДОУ д/с № 36</t>
  </si>
  <si>
    <t>расчет норматива коммунальных услуг по МБДОУ д/с № 37</t>
  </si>
  <si>
    <t>расчет норматива коммунальных услуг по МБДОУ д/с № 13/38</t>
  </si>
  <si>
    <t>расчет норматива коммунальных услуг по МБДОУ д/с № 39</t>
  </si>
  <si>
    <t>расчет норматива коммунальных услуг по МБДОУ д/с № 41</t>
  </si>
  <si>
    <t>расчет норматива коммунальных услуг по МБДОУ д/с № 43</t>
  </si>
  <si>
    <t>расчет норматива коммунальных услуг по МБДОУ д/с № 44</t>
  </si>
  <si>
    <t>расчет норматива коммунальных услуг по МБДОУ д/с № 46</t>
  </si>
  <si>
    <t>расчет норматива коммунальных услуг по МБДОУ д/с № 47</t>
  </si>
  <si>
    <t>расчет норматива коммунальных услуг по МБДОУ д/с № 48</t>
  </si>
  <si>
    <t>расчет норматива коммунальных услуг по МБДОУ д/с № 51</t>
  </si>
  <si>
    <t>расчет норматива коммунальных услуг по МБДОУ д/с № 52</t>
  </si>
  <si>
    <t>расчет норматива коммунальных услуг по МБДОУ д/с № 55</t>
  </si>
  <si>
    <t>расчет норматива коммунальных услуг по МБДОУ д/с № 59</t>
  </si>
  <si>
    <t>расчет норматива коммунальных услуг по МБДОУ д/с № 62</t>
  </si>
  <si>
    <t>расчет норматива коммунальных услуг по МБДОУ д/с № 63</t>
  </si>
  <si>
    <t>расчет норматива коммунальных услуг по МБДОУ д/с № 64</t>
  </si>
  <si>
    <t>расчет норматива коммунальных услуг по МБДОУ д/с № 65</t>
  </si>
  <si>
    <t>расчет норматива коммунальных услуг по МАДОУ д/с № 66</t>
  </si>
  <si>
    <t>расчет норматива коммунальных услуг по МБДОУ д/с № 67</t>
  </si>
  <si>
    <t>расчет норматива коммунальных услуг по МАДОУ д/с № 68</t>
  </si>
  <si>
    <t>расчет норматива коммунальных услуг по МБДОУ д/с № 71</t>
  </si>
  <si>
    <t>расчет норматива коммунальных услуг по МБДОУ д/с № 73</t>
  </si>
  <si>
    <t>расчет норматива коммунальных услуг по МБДОУ д/с № 76</t>
  </si>
  <si>
    <t>расчет норматива коммунальных услуг по МБДОУ д/с № 77</t>
  </si>
  <si>
    <t>расчет норматива коммунальных услуг по МБДОУ д/с № 78</t>
  </si>
  <si>
    <t>расчет норматива коммунальных услуг по МБДОУ д/с № 80</t>
  </si>
  <si>
    <t>расчет норматива коммунальных услуг по МБДОУ д/с № 83</t>
  </si>
  <si>
    <t>расчет норматива коммунальных услуг по МБДОУ д/с № 84</t>
  </si>
  <si>
    <t>расчет норматива коммунальных услуг по МБДОУ д/с "Здоровый ребенок"</t>
  </si>
  <si>
    <t>расчет норматива коммунальных услуг по МБДОУ д/с № 92</t>
  </si>
  <si>
    <t>расчет норматива коммунальных услуг по МБДОУ д/с № 93</t>
  </si>
  <si>
    <t>расчет норматива коммунальных услуг по МБДОУ д/с № 94</t>
  </si>
  <si>
    <t>расчет норматива коммунальных услуг по МБДОУ д/с № 91</t>
  </si>
  <si>
    <t>расчет норматива коммунальных услуг по МБДОУ д/с № 95</t>
  </si>
  <si>
    <t>расчет норматива коммунальных услуг по МБДОУ д/с № 97</t>
  </si>
  <si>
    <t>расчет норматива коммунальных услуг по МБДОУ д/с № 99</t>
  </si>
  <si>
    <t>расчет норматива коммунальных услуг по МБДОУ д/с № 100</t>
  </si>
  <si>
    <t>расчет норматива коммунальных услуг по МБДОУ д/с № 101</t>
  </si>
  <si>
    <t>расчет норматива коммунальных услуг по МБДОУ д/с № 102</t>
  </si>
  <si>
    <t>количество детей</t>
  </si>
  <si>
    <t>отдельный расчет (оплата труда в части местного бюджета)</t>
  </si>
  <si>
    <t>отдельный расчет (оплата коммунальных услуг)</t>
  </si>
  <si>
    <t>п.2.2</t>
  </si>
  <si>
    <t>п.2.3</t>
  </si>
  <si>
    <t>п.2.5</t>
  </si>
  <si>
    <t>п.2.7</t>
  </si>
  <si>
    <t>Распределение за счет средств местного бюджета^</t>
  </si>
  <si>
    <t>местный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</si>
  <si>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</si>
  <si>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</si>
  <si>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</si>
  <si>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расчет - приложение №2/5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</si>
  <si>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</si>
  <si>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</si>
  <si>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</si>
  <si>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 xml:space="preserve"> кол-во пед.часов на 1 обуч-ся в неделю</t>
  </si>
  <si>
    <t>областной бюджет</t>
  </si>
  <si>
    <t>местный бюджет</t>
  </si>
  <si>
    <t xml:space="preserve"> КОСГУ 223 "Коммунальные услуги"</t>
  </si>
  <si>
    <t>финансовое обеспечение муниципального задания</t>
  </si>
  <si>
    <t xml:space="preserve">Перечень учреждений </t>
  </si>
  <si>
    <t>223.14</t>
  </si>
  <si>
    <t>223.11</t>
  </si>
  <si>
    <t>223.13</t>
  </si>
  <si>
    <t>223.12</t>
  </si>
  <si>
    <t>водоснабжение</t>
  </si>
  <si>
    <t>водоотведение</t>
  </si>
  <si>
    <t>м3</t>
  </si>
  <si>
    <t>руб./м3</t>
  </si>
  <si>
    <t>руб.</t>
  </si>
  <si>
    <t>руб/Гкал</t>
  </si>
  <si>
    <t>руб/кВт</t>
  </si>
  <si>
    <t>кВт/ч</t>
  </si>
  <si>
    <t>руб/м3</t>
  </si>
  <si>
    <t>МАДОУ д/с №7</t>
  </si>
  <si>
    <t>МБДОУ д/с №31</t>
  </si>
  <si>
    <t>МБДОУ д/с №43</t>
  </si>
  <si>
    <t>МБДОУ д/с №59</t>
  </si>
  <si>
    <t>МБДОУ д/с №71</t>
  </si>
  <si>
    <t>МБДОУ д/с "Здоровый ребенок"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</si>
  <si>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</si>
  <si>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</si>
  <si>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</si>
  <si>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</si>
  <si>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Услуга "Присмотр и уход", в т.ч.</t>
  </si>
  <si>
    <t>Итого по всем услугам, в т.ч.</t>
  </si>
  <si>
    <t>налоги, в качестве объекта налогообложения по которым признается имущество муниципального учреждения, руб.</t>
  </si>
  <si>
    <t>х</t>
  </si>
  <si>
    <t>областной и местный бюджет</t>
  </si>
  <si>
    <t>финансовое обеспечение по базовому нормативу , руб.</t>
  </si>
  <si>
    <t>базовый норматив затрат на 1-го услугу, руб.</t>
  </si>
  <si>
    <t>за счет средств областного бюджета</t>
  </si>
  <si>
    <t>за счет средств местного бюджета</t>
  </si>
  <si>
    <t>МАДОУ д/с № 68</t>
  </si>
  <si>
    <t>СВОД</t>
  </si>
  <si>
    <t>10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</si>
  <si>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</si>
  <si>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</si>
  <si>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</si>
  <si>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КОСГУ 291 "Налоги, пошлины и сборы"</t>
  </si>
  <si>
    <t>Расчет налога на имущество на очередной финансовый год</t>
  </si>
  <si>
    <t xml:space="preserve">Ставка налога, % </t>
  </si>
  <si>
    <t>Расчет земельного налога на очередной финансовый год</t>
  </si>
  <si>
    <t>Земельный участок</t>
  </si>
  <si>
    <t>кадастровый номер</t>
  </si>
  <si>
    <t>кадастровая стоимость, руб.</t>
  </si>
  <si>
    <t>ставка налога, %</t>
  </si>
  <si>
    <t>61:58:0005211:79</t>
  </si>
  <si>
    <t>61:58:0002230:12</t>
  </si>
  <si>
    <t>Всего</t>
  </si>
  <si>
    <t>61:58:0005211:2040</t>
  </si>
  <si>
    <t>61:58:0005281:3233</t>
  </si>
  <si>
    <t>61:58:0003248:64</t>
  </si>
  <si>
    <t>61:58:0002419:74</t>
  </si>
  <si>
    <t>61:58:0002419:71</t>
  </si>
  <si>
    <t>68:58:0002244:0137</t>
  </si>
  <si>
    <t>61:58:0001077:25</t>
  </si>
  <si>
    <t>61:58:0002247:15</t>
  </si>
  <si>
    <t>61:58:0001023:1</t>
  </si>
  <si>
    <t>61:58:0003365:1</t>
  </si>
  <si>
    <t>61:58:0005042:4</t>
  </si>
  <si>
    <t>61:58:0005259:22</t>
  </si>
  <si>
    <t>61:58:0005274:2638</t>
  </si>
  <si>
    <t>61:58:0005034:60</t>
  </si>
  <si>
    <t>61:58:0004383:1</t>
  </si>
  <si>
    <t>61:58:0002009:41</t>
  </si>
  <si>
    <t>61:58:0003490:19</t>
  </si>
  <si>
    <t>61:58:0003490:21</t>
  </si>
  <si>
    <t>61:58:0003490:17</t>
  </si>
  <si>
    <t>61:58:0003490:20</t>
  </si>
  <si>
    <t>61:58:0002248:40</t>
  </si>
  <si>
    <t>61:58:0003438:13</t>
  </si>
  <si>
    <t>61:58:0004445:2</t>
  </si>
  <si>
    <t>61:58:0003438:2</t>
  </si>
  <si>
    <t>61:58:0005057:2</t>
  </si>
  <si>
    <t>61:58:0001052:4</t>
  </si>
  <si>
    <t>61:58:0003420:2</t>
  </si>
  <si>
    <t>61:58:0003278:3</t>
  </si>
  <si>
    <t>61:58:0003484:25</t>
  </si>
  <si>
    <t>61:58:0003277:22</t>
  </si>
  <si>
    <t>61:58:0003424:9</t>
  </si>
  <si>
    <t>61:58:0002009:6</t>
  </si>
  <si>
    <t>61:58:0004291:27</t>
  </si>
  <si>
    <t>61:58:0001033:6</t>
  </si>
  <si>
    <t>61:58:0005272:3</t>
  </si>
  <si>
    <t>61:58:0004329:1</t>
  </si>
  <si>
    <t>наименование учреждения</t>
  </si>
  <si>
    <t>МБДОУ Д/С № 52</t>
  </si>
  <si>
    <t>МБДОУ д/с 93</t>
  </si>
  <si>
    <t>МБДОУ д/с №100</t>
  </si>
  <si>
    <t>МБДОУ д/с №102</t>
  </si>
  <si>
    <t>округление, руб.</t>
  </si>
  <si>
    <t>Главный экономист планово-экономическим отделом</t>
  </si>
  <si>
    <t>информация по остаточной стоимости, руб.</t>
  </si>
  <si>
    <t>остаточная стоимость недвижимого имущества</t>
  </si>
  <si>
    <t>МБДОУ №36</t>
  </si>
  <si>
    <t>МБДОУ ЦРР "Ромашка"</t>
  </si>
  <si>
    <t>61:58:0005138:2</t>
  </si>
  <si>
    <t>61658:0005281:439</t>
  </si>
  <si>
    <t>61:58:0005272:1</t>
  </si>
  <si>
    <t>61:58:0003337:8</t>
  </si>
  <si>
    <t>61:58:003007</t>
  </si>
  <si>
    <t>61:58::0003277:21</t>
  </si>
  <si>
    <t>61:58:05044:04</t>
  </si>
  <si>
    <t>61:58:0005259:2</t>
  </si>
  <si>
    <t>61:58:0000000:17917</t>
  </si>
  <si>
    <t>61:58:0003186:195</t>
  </si>
  <si>
    <t>61:58:0003279:39</t>
  </si>
  <si>
    <t>61:58:0005009:18</t>
  </si>
  <si>
    <t>61:58:0005007:13</t>
  </si>
  <si>
    <t>61:58:0001117</t>
  </si>
  <si>
    <t>61:58:0005281:4504</t>
  </si>
  <si>
    <t>МБДОУ д/с №2</t>
  </si>
  <si>
    <t xml:space="preserve">Средневзвешенный тариф по теплу
</t>
  </si>
  <si>
    <t>объем тепловой энергии на год</t>
  </si>
  <si>
    <t>Бюджет на год по теплоснабжению</t>
  </si>
  <si>
    <t xml:space="preserve">Средневзвешенный тариф по газоснабжению
</t>
  </si>
  <si>
    <t>объем газоснабжения на год</t>
  </si>
  <si>
    <t>Бюджет на год по газоснабжению</t>
  </si>
  <si>
    <t xml:space="preserve">Средневзвешенный тариф по электроэнергии
</t>
  </si>
  <si>
    <t>объем электро энергии на год</t>
  </si>
  <si>
    <t>Бюджет на год по электроснабжению</t>
  </si>
  <si>
    <t xml:space="preserve">Средневзвешенный тариф по водоснабжению
</t>
  </si>
  <si>
    <t>объем водоснабжения на год</t>
  </si>
  <si>
    <t xml:space="preserve">Средневзвешенный тариф по водоотведению
</t>
  </si>
  <si>
    <t>объем водоотведения на год</t>
  </si>
  <si>
    <t>Бюджет на год по водоснабжению,водоотведению</t>
  </si>
  <si>
    <t>ИТОГО на 12 месяцев</t>
  </si>
  <si>
    <t>4=2*3</t>
  </si>
  <si>
    <t>7=5*6</t>
  </si>
  <si>
    <t>10=8*9</t>
  </si>
  <si>
    <t>15=11*12</t>
  </si>
  <si>
    <t>16=13*14</t>
  </si>
  <si>
    <t>18=15+16+17</t>
  </si>
  <si>
    <t>19=4+ 7+ 10+ 18</t>
  </si>
  <si>
    <t>КОСГУ 223.15 "Вывоз твердых коммунальных отходов"</t>
  </si>
  <si>
    <t>223.15</t>
  </si>
  <si>
    <t>вывоз мусора (ежемесячно)</t>
  </si>
  <si>
    <t>стоимость (тариф) 1 куб.м в месяц, руб.</t>
  </si>
  <si>
    <t>кол-во месяцев потребления услуги</t>
  </si>
  <si>
    <t>сумма, руб.</t>
  </si>
  <si>
    <t>5=2*3*4</t>
  </si>
  <si>
    <t>***</t>
  </si>
  <si>
    <t>Твердые коммунальные отходы</t>
  </si>
  <si>
    <t>расчет норматива коммунальных услуг по МБДОУ ЦРР "Ромашка</t>
  </si>
  <si>
    <t>дс 1, 2</t>
  </si>
  <si>
    <t>ИТОГО по коммунальным услугам (без твердых коммунальных отходов)</t>
  </si>
  <si>
    <t>организация питания в доу</t>
  </si>
  <si>
    <t>8б</t>
  </si>
  <si>
    <t>10=(п.9- п.7* п.8а* п.8б)/ п.7+ 1</t>
  </si>
  <si>
    <t>10=(п.9- п.7* п.8а* п.8б* п.8в)/ п.7+ 1</t>
  </si>
  <si>
    <t>Главный экономист планово-экономическим отдела</t>
  </si>
  <si>
    <t>8в</t>
  </si>
  <si>
    <t>11а</t>
  </si>
  <si>
    <t>11б</t>
  </si>
  <si>
    <t>Расчет доплаты за работу в ночное время и нерабочие праздничные дни</t>
  </si>
  <si>
    <t>кол-во раб.дней в году при 5-дневной неделе</t>
  </si>
  <si>
    <t>дн.</t>
  </si>
  <si>
    <t>кол-во раб часов в день при 5-дневной неделе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</si>
  <si>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</si>
  <si>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</si>
  <si>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</si>
  <si>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</si>
  <si>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</si>
  <si>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</si>
  <si>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среднегод оклад=</t>
  </si>
  <si>
    <t>расчет стоимости 1 часа</t>
  </si>
  <si>
    <t>доплата за работу в ночные часы</t>
  </si>
  <si>
    <t>%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</si>
  <si>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</si>
  <si>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</si>
  <si>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</si>
  <si>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</si>
  <si>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</si>
  <si>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</si>
  <si>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</si>
  <si>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</si>
  <si>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</si>
  <si>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</si>
  <si>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</si>
  <si>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</si>
  <si>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</si>
  <si>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</si>
  <si>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</si>
  <si>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</si>
  <si>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</si>
  <si>
    <t>Коэффициент увеличения ФОТ на величину мат.помощи 1% (1+1/100)</t>
  </si>
  <si>
    <t>15=п.7* п.8* п.10* п.11а* п.11б* п.12* п.13* п.14</t>
  </si>
  <si>
    <t>15=п.7* п.8а* п.8б* п.10* п.11а* п.11б* п.12* п.13* п.14</t>
  </si>
  <si>
    <t>15=п.7* п.8а* п.8б* п.8в п.10* п.11а* п.11б* п.12* п.13* п.14</t>
  </si>
  <si>
    <t>п.1.1</t>
  </si>
  <si>
    <t>п.1.3</t>
  </si>
  <si>
    <t>п.1.2</t>
  </si>
  <si>
    <t>Приложение</t>
  </si>
  <si>
    <t>Расчет педагогических часов в части оплаты труда на 1 обучающегося в год по примерным данным в части областного бюджета образовательных учреждений, реализующих программу дошколного образования</t>
  </si>
  <si>
    <t>МАДОУ №1</t>
  </si>
  <si>
    <t>МБДОУ №3</t>
  </si>
  <si>
    <t>МАДОУ №4</t>
  </si>
  <si>
    <t>МБДОУ №5</t>
  </si>
  <si>
    <t>МАДОУ №7</t>
  </si>
  <si>
    <t>МБДОУ №10</t>
  </si>
  <si>
    <t>МБДОУ №12</t>
  </si>
  <si>
    <t>МБДОУ №13/38</t>
  </si>
  <si>
    <t>МБДОУ №15</t>
  </si>
  <si>
    <t>МБДОУ №17</t>
  </si>
  <si>
    <t>МБДОУ №20</t>
  </si>
  <si>
    <t>МБДОУ №24</t>
  </si>
  <si>
    <t>МБДОУ №25</t>
  </si>
  <si>
    <t>МБДОУ №29</t>
  </si>
  <si>
    <t>МБДОУ №31</t>
  </si>
  <si>
    <t>МБДОУ №32</t>
  </si>
  <si>
    <t>МБДОУ №37</t>
  </si>
  <si>
    <t>МБДОУ №39</t>
  </si>
  <si>
    <t>МБДОУ №41</t>
  </si>
  <si>
    <t>МБДОУ №43</t>
  </si>
  <si>
    <t>МБДОУ №44</t>
  </si>
  <si>
    <t>МБДОУ №46</t>
  </si>
  <si>
    <t>МБДОУ №48</t>
  </si>
  <si>
    <t>МБДОУ №51</t>
  </si>
  <si>
    <t>МБДОУ №52</t>
  </si>
  <si>
    <t>МБДОУ №55</t>
  </si>
  <si>
    <t>МБДОУ №59</t>
  </si>
  <si>
    <t>МБДОУ №62</t>
  </si>
  <si>
    <t>МБДОУ №63</t>
  </si>
  <si>
    <t>МБДОУ №64</t>
  </si>
  <si>
    <t>МБДОУ №65</t>
  </si>
  <si>
    <t>МБДОУ №67</t>
  </si>
  <si>
    <t>МАДОУ №68</t>
  </si>
  <si>
    <t>МБДОУ №71</t>
  </si>
  <si>
    <t>МБДОУ №73</t>
  </si>
  <si>
    <t>МБДОУ №76</t>
  </si>
  <si>
    <t>МБДОУ №78</t>
  </si>
  <si>
    <t>МБДОУ №80</t>
  </si>
  <si>
    <t>МБДОУ №83</t>
  </si>
  <si>
    <t>МБДОУ №84</t>
  </si>
  <si>
    <t>МБДОУ №91</t>
  </si>
  <si>
    <t>МБДОУ №92</t>
  </si>
  <si>
    <t>МБДОУ №93</t>
  </si>
  <si>
    <t>МБДОУ №94</t>
  </si>
  <si>
    <t>МБДОУ №95</t>
  </si>
  <si>
    <t>МБДОУ №97</t>
  </si>
  <si>
    <t>МБДОУ №99</t>
  </si>
  <si>
    <t>МБДОУ №100</t>
  </si>
  <si>
    <t>МБДОУ №101</t>
  </si>
  <si>
    <t>МБДОУ №102</t>
  </si>
  <si>
    <t>а</t>
  </si>
  <si>
    <t>МБДОУ  ЦРР "Ромашка"</t>
  </si>
  <si>
    <t>оптимальное кол-во обучающихся на 1 учреждение (несколько учреждений)</t>
  </si>
  <si>
    <t>норма на 1 единицу товара, работы, услуги или расчет по эффективному учреждению</t>
  </si>
  <si>
    <t>6=п.2*п.3/100</t>
  </si>
  <si>
    <t>МАДОУ ЦРР "Улыбка"</t>
  </si>
  <si>
    <t>с 01.10.2020</t>
  </si>
  <si>
    <t>в 2021 году</t>
  </si>
  <si>
    <t>оклад с 01.10.20=</t>
  </si>
  <si>
    <t>оклад с ув на 3% с 01.10.21=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</si>
  <si>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2023 году</t>
  </si>
  <si>
    <t>ВСЕГО на год, проект, руб.</t>
  </si>
  <si>
    <t>контрольная сумма</t>
  </si>
  <si>
    <t>контрольная сумма, год, руб.</t>
  </si>
  <si>
    <t>контрольная сумма, год, тыс.руб.</t>
  </si>
  <si>
    <t xml:space="preserve"> год, руб.</t>
  </si>
  <si>
    <t xml:space="preserve"> год, тыс.руб.</t>
  </si>
  <si>
    <t>понижающий коэффициент к утвержденому бюджету</t>
  </si>
  <si>
    <t>среднемесячное количество куб. метров твердых отходов</t>
  </si>
  <si>
    <t>(рублей)</t>
  </si>
  <si>
    <t>Расчет на 4 квартала</t>
  </si>
  <si>
    <t>из него</t>
  </si>
  <si>
    <t>МБДОУ №2</t>
  </si>
  <si>
    <t>МБДОУ "Здоровый ребенок"</t>
  </si>
  <si>
    <t>61:58:004349:155</t>
  </si>
  <si>
    <t>61:58:0003490:18</t>
  </si>
  <si>
    <t>61:58:0004169:34</t>
  </si>
  <si>
    <t>61:58:02046:0004</t>
  </si>
  <si>
    <t>МАДОУ ЦРР "Улыбка" корпус А</t>
  </si>
  <si>
    <t>МАДОУ ЦРР "Улыбка" корпус Б</t>
  </si>
  <si>
    <t>МАДОУ ЦРР "Улыбка" корпус В</t>
  </si>
  <si>
    <t>61:58:0002269:0010</t>
  </si>
  <si>
    <t>61:58:0002285:0012</t>
  </si>
  <si>
    <t>61:58:003425:3</t>
  </si>
  <si>
    <t>61:58:0005270:507</t>
  </si>
  <si>
    <t>в том числе в зависимости от доли распределения калорийности суточной потребности по приемам пищи (табл.3, 4 в прил.10, прил.12  СанПиН 2.3/2.4.3590-20) (руб.)</t>
  </si>
  <si>
    <t>Количество продуктов в зависимости от возраста обучающихся (прил.7 СанПиН 2.3/2.4.3590-20)</t>
  </si>
  <si>
    <t>Приложение № 2/3</t>
  </si>
  <si>
    <t>Приложение № 2/4</t>
  </si>
  <si>
    <t>2023 год величина базового норматива затрат на 1 услугу в год (руб.)</t>
  </si>
  <si>
    <t>2=п.3* 247дн</t>
  </si>
  <si>
    <t>5=п.4/ 247дн</t>
  </si>
  <si>
    <t>7=п.6/ 247дн</t>
  </si>
  <si>
    <t>7а=п.6а/ 247дн</t>
  </si>
  <si>
    <t>9=п.8/ 247дн</t>
  </si>
  <si>
    <t>налоги, в качестве объекта налогообложения по которым признается имущество муниципального учреждения с учетом коэффициента платной деятельности, руб.</t>
  </si>
  <si>
    <t>коэффициент платной деятельности</t>
  </si>
  <si>
    <t>объем доходов от платной деятельности, полученных в отчетном (предыдщем) году, руб.</t>
  </si>
  <si>
    <t>б</t>
  </si>
  <si>
    <t>с</t>
  </si>
  <si>
    <t>д</t>
  </si>
  <si>
    <t>д*а</t>
  </si>
  <si>
    <t>б/(б+с)</t>
  </si>
  <si>
    <t>дс</t>
  </si>
  <si>
    <t>коэффициент выравнивания</t>
  </si>
  <si>
    <t>финансовое обеспечение с учетом коэффициента выравнивания, руб.</t>
  </si>
  <si>
    <t>финансовое обеспечение с учетом коэффициента выравнивания, а также с учетом налогов, в качестве объекта налогообложения по которым признается имущество муниципального учреждения, руб.</t>
  </si>
  <si>
    <t>нормативы затрат с учетом коэффициента выравнивания за счет средств областного бюджета, руб.</t>
  </si>
  <si>
    <t>нормативы затрат с учетом коэффициента выравнивания за счет средств местного бюджета, руб.</t>
  </si>
  <si>
    <t>финансовое обеспечение с учетом коэффициента выравнивания за счет средств областного бюджета, руб.</t>
  </si>
  <si>
    <t>финансовое обеспечение с учетом коэффициента выравнивания за счет средств местного бюджета, руб.</t>
  </si>
  <si>
    <t>Количество услуг, расчет финансового обеспечения по базовому нормативу, расчет коэффициентов выравнивания и платной деятельности, а также финансового обеспечения с учетом коэффициентов</t>
  </si>
  <si>
    <t>группы общеразвивающей направленности, одновозрастные группы, дети от 3 до 8 лет, группы круглосуточного пребывания</t>
  </si>
  <si>
    <t>дети с туберкулезной интоксикацией (100% льгота, дети от 3 лет до 8 лет, группы круглосуточного пребывания)</t>
  </si>
  <si>
    <t xml:space="preserve">дети-сироты и дети, оставшиеся без попечения родителей (100% льгота, дети от 3 лет до 8 лет, группы круглосуточного пребывания) </t>
  </si>
  <si>
    <t>дети-инвалиды (100% льгота, дети от 3 лет до 8 лет, группы круглосуточного пребывания)</t>
  </si>
  <si>
    <t>801011О.99.0.БВ24ДН84000</t>
  </si>
  <si>
    <t>853211О.99.0.БВ19АБ42000</t>
  </si>
  <si>
    <t>853211О.99.0.БВ19АБ00000</t>
  </si>
  <si>
    <t>853211О.99.0.БВ19АА16000</t>
  </si>
  <si>
    <t>853211О.99.0.БВ19АГ10000</t>
  </si>
  <si>
    <t>853211О.99.0.БВ19АА58000</t>
  </si>
  <si>
    <t>Образовательная программа (за исключением адаптированной) в группе круглосуточного пребывания, обучающиеся от 3 лет до 8 лет</t>
  </si>
  <si>
    <t>24-часового пребывания</t>
  </si>
  <si>
    <t>Расходы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 для определения размера платы, взимаемой с родителей (законных представителей)</t>
  </si>
  <si>
    <t>(из расчета 247 рабочих дней в году)</t>
  </si>
  <si>
    <r>
      <t xml:space="preserve">Товары хозяйственно-бытового назначения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средства, хоз.инвентарь)</t>
    </r>
  </si>
  <si>
    <r>
      <t xml:space="preserve">из них товары хозяйственно-бытового назначения в составе родительской платы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средства)</t>
    </r>
  </si>
  <si>
    <r>
      <t xml:space="preserve">Нормативные затраты на оказание услуги по </t>
    </r>
    <r>
      <rPr>
        <b/>
        <u/>
        <sz val="11"/>
        <color theme="1"/>
        <rFont val="Times New Roman"/>
        <family val="1"/>
        <charset val="204"/>
      </rPr>
      <t>присмотру и уходу</t>
    </r>
    <r>
      <rPr>
        <b/>
        <sz val="11"/>
        <color theme="1"/>
        <rFont val="Times New Roman"/>
        <family val="1"/>
        <charset val="204"/>
      </rPr>
      <t xml:space="preserve"> за детьми в образовательных организациях, реализующих программу дошкольного образования, руб.</t>
    </r>
  </si>
  <si>
    <r>
      <t xml:space="preserve">из них: нормативные затраты, входящие в состав </t>
    </r>
    <r>
      <rPr>
        <b/>
        <u/>
        <sz val="11"/>
        <color theme="1"/>
        <rFont val="Times New Roman"/>
        <family val="1"/>
        <charset val="204"/>
      </rPr>
      <t>родительской платы</t>
    </r>
    <r>
      <rPr>
        <b/>
        <sz val="11"/>
        <color theme="1"/>
        <rFont val="Times New Roman"/>
        <family val="1"/>
        <charset val="204"/>
      </rPr>
      <t>, в части питания, бутилированной воды, средств хозяйственно-бытового назначения, руб.</t>
    </r>
  </si>
  <si>
    <t>на питание</t>
  </si>
  <si>
    <t>на прочие затраты</t>
  </si>
  <si>
    <t>в день на 1 ребенка</t>
  </si>
  <si>
    <t>завтрак</t>
  </si>
  <si>
    <t>обед</t>
  </si>
  <si>
    <t>А</t>
  </si>
  <si>
    <t>16= п.17/ п.15</t>
  </si>
  <si>
    <t>17=п.15* п.16</t>
  </si>
  <si>
    <t>18=п.3* п.16</t>
  </si>
  <si>
    <t>19=п.17- п.18</t>
  </si>
  <si>
    <t>Расчет для 4 часового пребывания:</t>
  </si>
  <si>
    <t>Расчет для 12 часового пребывания:</t>
  </si>
  <si>
    <t>Расчет для 24 часового пребывания:</t>
  </si>
  <si>
    <t>Исп.Воронина О.Ю.</t>
  </si>
  <si>
    <t>размер 1 услуги, руб.</t>
  </si>
  <si>
    <t>в год на 1 ребенка</t>
  </si>
  <si>
    <t>Размер для воспитанников до 3 лет в группах 4-часового пребывания</t>
  </si>
  <si>
    <t>Размер для воспитанников старше 3 лет в группах 4-часового пребывания</t>
  </si>
  <si>
    <t>Размер для воспитанников до 3 лет в группах 12-часового пребывания</t>
  </si>
  <si>
    <t>Размер для воспитанников старше 3 лет в группах 12-часового пребывания</t>
  </si>
  <si>
    <t>Размер для воспитанников до 3 лет в группах 24-часового пребывания</t>
  </si>
  <si>
    <t>Размер для воспитанников старше 3 лет в группах 24-часового пребывания</t>
  </si>
  <si>
    <t>без льгот</t>
  </si>
  <si>
    <t>со льготой 30%</t>
  </si>
  <si>
    <t>Размер родительской платы в год, руб.</t>
  </si>
  <si>
    <t>со льготой 100%</t>
  </si>
  <si>
    <t>Стоимость присмотра ухода за счет местного бюджета, руб.</t>
  </si>
  <si>
    <t>20=п.17*247дн</t>
  </si>
  <si>
    <t>21=п.17*247дн-п.17*247дн*0,3</t>
  </si>
  <si>
    <t>22=п.10-п.20</t>
  </si>
  <si>
    <t>23=п.10-п.21</t>
  </si>
  <si>
    <t>24=п.10</t>
  </si>
  <si>
    <t>25=п.22* коэфф. посещ</t>
  </si>
  <si>
    <t>26=п.23* коэфф. посещ</t>
  </si>
  <si>
    <t>27=п.24* коэфф. посещ</t>
  </si>
  <si>
    <t>физические лица за исключением льготных категорий (полная родительская оплата, дети до 3 лет, группа полного дня)</t>
  </si>
  <si>
    <t>физические лица за исключением льготных категорий (полная родительская оплата, дети от 3 лет до 8 лет, группа полного дня)</t>
  </si>
  <si>
    <t>физические лица за исключением льготных категорий (полная родительская оплата, дети от 3 лет до 8 лет, группы круглосуточного пребывания)</t>
  </si>
  <si>
    <t>для 8-10 часового пребывания (завтрак, 2 завтрак, обед, полдник) - 75%</t>
  </si>
  <si>
    <t>Минимальная норма обеспечения мягким инвентарем воспитанников дошкольных образовательных учреждений в 2015 году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</si>
  <si>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 в 2015 году</t>
  </si>
  <si>
    <t>2024 год величина базового норматива затрат на 1 услугу в год (руб.)</t>
  </si>
  <si>
    <t>Прогнозируемая сумма налога исходя из остаточной стоимости, подлежащего уплате в очередном финансовом 2022 году, руб.</t>
  </si>
  <si>
    <t>Прогнозируемая сумма налога исходя из остаточной стоимости, подлежащего уплате в очередном финансовом 2022 году, тыс.руб.</t>
  </si>
  <si>
    <r>
      <t xml:space="preserve">остаточная стоимость недвижимого имущества, переданного в оперативное управление </t>
    </r>
    <r>
      <rPr>
        <b/>
        <u/>
        <sz val="12"/>
        <color rgb="FFC00000"/>
        <rFont val="Times New Roman"/>
        <family val="1"/>
        <charset val="204"/>
      </rPr>
      <t>начиная с 01.01.2021</t>
    </r>
  </si>
  <si>
    <t>61:58:0005281:3179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</si>
  <si>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1,01</t>
    </r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</si>
  <si>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2024 году</t>
  </si>
  <si>
    <t>ФОТ работников</t>
  </si>
  <si>
    <t xml:space="preserve">Норма часов педагогической работы воспитателя за ставку заработной платы </t>
  </si>
  <si>
    <t>Коэффициент, учитывающий начисления на выплаты по оплате труда</t>
  </si>
  <si>
    <t>За индивидуальное обучение на дому больных детей-хроников и  детей, находящихся на длительном лечении</t>
  </si>
  <si>
    <t>Коэффициент за коррекцию</t>
  </si>
  <si>
    <t>Коэффициент удорожания</t>
  </si>
  <si>
    <t>фот на 1 пед.ставку</t>
  </si>
  <si>
    <t>Педработники</t>
  </si>
  <si>
    <t>АУП, УВП и прочие</t>
  </si>
  <si>
    <t>Очная форма обучения</t>
  </si>
  <si>
    <t>Размер должностного оклада воспитателя с учетом индексации</t>
  </si>
  <si>
    <t>Количество ставок, финансируемых из средств областного бюджета на учреждение из расчета 8 групп в учреждении</t>
  </si>
  <si>
    <t>из них количество ставок воспитателей</t>
  </si>
  <si>
    <t>количество ставок руководителей</t>
  </si>
  <si>
    <t>количество ставок педагогического персонала с учетом воспитателей</t>
  </si>
  <si>
    <r>
      <t xml:space="preserve">Учитывающий соотношение кол-ва дней невыходов (отпуск - 42дн. </t>
    </r>
    <r>
      <rPr>
        <sz val="9"/>
        <color indexed="60"/>
        <rFont val="Times New Roman"/>
        <family val="2"/>
        <charset val="204"/>
      </rPr>
      <t>или 56 дн. для компенсир</t>
    </r>
    <r>
      <rPr>
        <sz val="9"/>
        <color indexed="8"/>
        <rFont val="Times New Roman"/>
        <family val="2"/>
        <charset val="204"/>
      </rPr>
      <t>, бол/лист = 3дн) к кол-ву календарных дней в году (365дн.)</t>
    </r>
  </si>
  <si>
    <t>количество ставок АУП, УВП и ОП без руководителей и пед работников</t>
  </si>
  <si>
    <t>ФОТ руководителей</t>
  </si>
  <si>
    <t>Всего ФОТ воспитателей</t>
  </si>
  <si>
    <t>ФОТ АУП, УВП, ОП</t>
  </si>
  <si>
    <t>Всего ФОТ прочих пед работников</t>
  </si>
  <si>
    <r>
      <t xml:space="preserve">Коэффициент увеличения ФОТ на величину компенсационных и стимулирующих выплат </t>
    </r>
    <r>
      <rPr>
        <sz val="9"/>
        <color theme="1"/>
        <rFont val="Times New Roman"/>
        <family val="1"/>
        <charset val="204"/>
      </rPr>
      <t>(по-среднему: категория (10+25)/2 = 17,5% + выслуга (10+15+20)/3 = 15% - всего 32,5% или 1,325; дополнительно для обучение детей с овз = 15% - всего 32,5+15 = 47,5% или 1,475)</t>
    </r>
  </si>
  <si>
    <t xml:space="preserve">Учитывающий 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</si>
  <si>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1+ 4/ 100/ 12мес* 3мес = 1,01</t>
    </r>
  </si>
  <si>
    <t>Распределение за счет средств местного бюджета</t>
  </si>
  <si>
    <t>Распределение за счет средств областного бюджета</t>
  </si>
  <si>
    <t>фот в прил 2.1</t>
  </si>
  <si>
    <t>Дополнительно</t>
  </si>
  <si>
    <t>34=п.33- п.9* п.11</t>
  </si>
  <si>
    <t>ФОТ работников с учетом дополнительных средств на указ</t>
  </si>
  <si>
    <t>Педработники с учетом дополнительных средств на указ</t>
  </si>
  <si>
    <t>36=п.34* п.35</t>
  </si>
  <si>
    <t>2а</t>
  </si>
  <si>
    <t>1=а.2+а.3</t>
  </si>
  <si>
    <t>2=п.2а+п.37</t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</si>
  <si>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пед.работника в месяц без начислений</t>
    </r>
  </si>
  <si>
    <r>
      <t>дополнительные средства на выполнение указа</t>
    </r>
    <r>
      <rPr>
        <sz val="10"/>
        <color indexed="8"/>
        <rFont val="Times New Roman"/>
        <family val="1"/>
        <charset val="204"/>
      </rPr>
      <t xml:space="preserve"> на 1-го основного пед.работника в месяц без начислений</t>
    </r>
  </si>
  <si>
    <t>3=п.3п</t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</si>
  <si>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2023 году</t>
    </r>
    <r>
      <rPr>
        <sz val="10"/>
        <color indexed="8"/>
        <rFont val="Times New Roman"/>
        <family val="1"/>
        <charset val="204"/>
      </rPr>
      <t>, руб</t>
    </r>
  </si>
  <si>
    <t>объем субсидии, полученной из местного и областного бюджета в отчетном (предыдущем) финансовом году, на финансовое обеспечение выполнения муниципального задания, руб.</t>
  </si>
  <si>
    <r>
      <t>Размер должностного оклада воспитателя с</t>
    </r>
    <r>
      <rPr>
        <sz val="12"/>
        <color rgb="FFC00000"/>
        <rFont val="Times New Roman"/>
        <family val="1"/>
        <charset val="204"/>
      </rPr>
      <t xml:space="preserve"> 01.10.2022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</si>
  <si>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6,1% с 01.10. 2023 = 1+ 6,1/ 100/ 12мес* 3мес = 1,01525</t>
    </r>
  </si>
  <si>
    <r>
      <t>размер среднемесячной зарплаты 1-го заведующего с</t>
    </r>
    <r>
      <rPr>
        <sz val="12"/>
        <color rgb="FFC00000"/>
        <rFont val="Times New Roman"/>
        <family val="1"/>
        <charset val="204"/>
      </rPr>
      <t xml:space="preserve"> 01.10.2022</t>
    </r>
  </si>
  <si>
    <r>
      <t xml:space="preserve">размер МРОТ в месяц </t>
    </r>
    <r>
      <rPr>
        <sz val="12"/>
        <color rgb="FFC00000"/>
        <rFont val="Times New Roman"/>
        <family val="1"/>
        <charset val="204"/>
      </rPr>
      <t>с 01.01.2023</t>
    </r>
  </si>
  <si>
    <r>
      <t xml:space="preserve">ожидаемая средняя зарплата пед работников </t>
    </r>
    <r>
      <rPr>
        <sz val="10"/>
        <color theme="5" tint="-0.249977111117893"/>
        <rFont val="Times New Roman"/>
        <family val="1"/>
        <charset val="204"/>
      </rPr>
      <t>в 2023 году</t>
    </r>
    <r>
      <rPr>
        <sz val="10"/>
        <color theme="1"/>
        <rFont val="Times New Roman"/>
        <family val="1"/>
        <charset val="204"/>
      </rPr>
      <t xml:space="preserve"> без интенсивности, руб.</t>
    </r>
  </si>
  <si>
    <t>Коэффициент удорожания с округлением</t>
  </si>
  <si>
    <t>Дополнительный норматив на ФОТ педработников на реализацию указа на 1 услугу в год с начислениями, руб.</t>
  </si>
  <si>
    <t>32 = п.9*п.11</t>
  </si>
  <si>
    <r>
      <t xml:space="preserve">35 = </t>
    </r>
    <r>
      <rPr>
        <sz val="10"/>
        <color theme="5" tint="-0.249977111117893"/>
        <rFont val="Times New Roman"/>
        <family val="1"/>
        <charset val="204"/>
      </rPr>
      <t>1055,4 пед.раб / 1392,98 пед.ставок</t>
    </r>
  </si>
  <si>
    <t>коэффициент соотношения = среднесписочная численность осн пед.работников / кол-во ставок пед.работников)</t>
  </si>
  <si>
    <r>
      <t xml:space="preserve">ожидаемая средняя зарплата пед работников </t>
    </r>
    <r>
      <rPr>
        <sz val="10"/>
        <color theme="5" tint="-0.249977111117893"/>
        <rFont val="Times New Roman"/>
        <family val="1"/>
        <charset val="204"/>
      </rPr>
      <t>в 2024 году</t>
    </r>
    <r>
      <rPr>
        <sz val="10"/>
        <color theme="1"/>
        <rFont val="Times New Roman"/>
        <family val="1"/>
        <charset val="204"/>
      </rPr>
      <t xml:space="preserve"> без интенсивности, руб.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</si>
  <si>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2024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</si>
  <si>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33 = </t>
    </r>
    <r>
      <rPr>
        <sz val="10"/>
        <color theme="5" tint="-0.249977111117893"/>
        <rFont val="Times New Roman"/>
        <family val="1"/>
        <charset val="204"/>
      </rPr>
      <t>ЗП-образование на 01.12.22 средняя зарплата по работникам муниципальных общеобразовательных учреждений г.Таганрога * 1,00333 коэфф увелич с 01.10.22 на 4% на 1 мес 2022 * 1,01525 коэфф увелич с 01.10.23 на 6,1% на 3 мес 2023</t>
    </r>
  </si>
  <si>
    <r>
      <t xml:space="preserve">ожидаемая средняя зарплата пед работников </t>
    </r>
    <r>
      <rPr>
        <sz val="10"/>
        <color theme="5" tint="-0.249977111117893"/>
        <rFont val="Times New Roman"/>
        <family val="1"/>
        <charset val="204"/>
      </rPr>
      <t>в 2025 году</t>
    </r>
    <r>
      <rPr>
        <sz val="10"/>
        <color theme="1"/>
        <rFont val="Times New Roman"/>
        <family val="1"/>
        <charset val="204"/>
      </rPr>
      <t xml:space="preserve"> без интенсивности, руб.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</si>
  <si>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2025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</si>
  <si>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33 = </t>
    </r>
    <r>
      <rPr>
        <sz val="10"/>
        <color theme="5" tint="-0.249977111117893"/>
        <rFont val="Times New Roman"/>
        <family val="1"/>
        <charset val="204"/>
      </rPr>
      <t>ЗП-образование на 01.12.22 средняя зарплата по работникам муниципальных общеобразовательных учреждений г.Таганрога * 1,00333 коэфф увелич с 01.10.22 на 4% на 1 мес 2022 * 1,061 коэфф увелич с 01.10.23 на 6,1% на 12 мес 2023 * 1,04 коэфф увелич с 01.10.24 на 4 % на 3 мес 2024 * 1,01 коэфф увелич с 01.10.25 на 4 % на 3 мес 2025</t>
    </r>
  </si>
  <si>
    <r>
      <t xml:space="preserve">33 = </t>
    </r>
    <r>
      <rPr>
        <sz val="10"/>
        <color theme="5" tint="-0.249977111117893"/>
        <rFont val="Times New Roman"/>
        <family val="1"/>
        <charset val="204"/>
      </rPr>
      <t>ЗП-образование на 01.12.22 средняя зарплата по работникам муниципальных общеобразовательных учреждений г.Таганрога * 1,00333 коэфф увелич с 01.10.22 на 4% на 1 мес 2022 * 1,061 коэфф увелич с 01.10.23 на 6,1% на 12 мес 2023 * 1,01 коэфф увелич с 01.10.24 на 4 % на 3 мес 2024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</si>
  <si>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6,1% с 01.10. 2023 = 1,061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</si>
  <si>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</si>
  <si>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1+ 4/ 100/ 12мес* 3мес = 1,01</t>
    </r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</si>
  <si>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2023 год</t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</si>
  <si>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2024 год</t>
  </si>
  <si>
    <t>Расчет подушевого норматива в части оплаты труда на 1 обучающегося в год в части областного бюджета образовательных учреждений, реализующих программу дошколного образования, на 2025 год</t>
  </si>
  <si>
    <t xml:space="preserve">количество ставок руководителей 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</si>
  <si>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2025 году</t>
  </si>
  <si>
    <r>
      <t>Размер ставки заработной платы 3 разряда  в месяц</t>
    </r>
    <r>
      <rPr>
        <sz val="9"/>
        <color rgb="FFC00000"/>
        <rFont val="Times New Roman"/>
        <family val="1"/>
        <charset val="204"/>
      </rPr>
      <t xml:space="preserve"> с 01.10.2022</t>
    </r>
  </si>
  <si>
    <t>в 2022 году</t>
  </si>
  <si>
    <t>оклад с ув на 4% с 01.10.22=</t>
  </si>
  <si>
    <r>
      <t xml:space="preserve">Коэффициент увеличения ФОТ на величину компенсационных выплат - доплаты за работу в ночное время и нерабочие праздничные дни </t>
    </r>
    <r>
      <rPr>
        <sz val="9"/>
        <color theme="5" tint="-0.249977111117893"/>
        <rFont val="Times New Roman"/>
        <family val="1"/>
        <charset val="204"/>
      </rPr>
      <t>(1+0,2293)</t>
    </r>
  </si>
  <si>
    <r>
      <t xml:space="preserve">Размер МРОТ </t>
    </r>
    <r>
      <rPr>
        <sz val="9"/>
        <color rgb="FFC00000"/>
        <rFont val="Times New Roman"/>
        <family val="1"/>
        <charset val="204"/>
      </rPr>
      <t>с 01.01.2023 = 16242 руб. в месяц</t>
    </r>
  </si>
  <si>
    <r>
      <t xml:space="preserve">Всего ФОТ заведующего, заместителей и главного бухгалтера учреждения </t>
    </r>
    <r>
      <rPr>
        <sz val="9"/>
        <color theme="1"/>
        <rFont val="Times New Roman"/>
        <family val="1"/>
        <charset val="204"/>
      </rPr>
      <t xml:space="preserve">(фот рук-ля + фот рук-ля * кол-во ставок зам.рук-лей минус 1 ст * 0,80 среднее снижение между 10-30%) * 1,01 коэфф фонда мат помощи * 1,302 коэфф начислений *  </t>
    </r>
    <r>
      <rPr>
        <sz val="9"/>
        <color theme="5" tint="-0.249977111117893"/>
        <rFont val="Times New Roman"/>
        <family val="1"/>
        <charset val="204"/>
      </rPr>
      <t>коэфф индексации зарплаты</t>
    </r>
    <r>
      <rPr>
        <sz val="9"/>
        <color theme="1"/>
        <rFont val="Times New Roman"/>
        <family val="1"/>
        <charset val="204"/>
      </rPr>
      <t>)</t>
    </r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</si>
  <si>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1,06 коэфф фонда мат помощи * 1,302)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</si>
  <si>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6,1% с 01.10. 2023 = 1,01525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</si>
  <si>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1,01</t>
    </r>
  </si>
  <si>
    <t>Расшифровка к проекту бюджета на 2023-2025 годы в части местного бюджета</t>
  </si>
  <si>
    <t>ВСЕГО на год, потребность по лимитам, утвержденным УЖКХ, руб.</t>
  </si>
  <si>
    <t>итого сумма из внебюджета, руб.</t>
  </si>
  <si>
    <t>ВСЕГОпо проекту бюджета на год, за вычетом внебюджета, руб.</t>
  </si>
  <si>
    <t>контрольная сумма в местном бюджете</t>
  </si>
  <si>
    <t>отклонение утв.суммы от проекта</t>
  </si>
  <si>
    <t xml:space="preserve"> сумма, год, руб.</t>
  </si>
  <si>
    <t>коэффициент выравнивания к утвержденому бюджету</t>
  </si>
  <si>
    <t xml:space="preserve">Средневзвешенный тариф по негативному воздействию на ЦСВ
</t>
  </si>
  <si>
    <t>сумма уменьшения потребности за счет возмещения коммунальных расходов из внебюджета</t>
  </si>
  <si>
    <t>негативное воздействие на ЦС водоотведения</t>
  </si>
  <si>
    <t xml:space="preserve">МБДОУ д/с № 62 </t>
  </si>
  <si>
    <t>Новая сеть</t>
  </si>
  <si>
    <t>ВСЕГО на год, за вычетом внебюджета, руб.</t>
  </si>
  <si>
    <t>МАДОУ д/с № 6 "Веснушки" на 220 мест</t>
  </si>
  <si>
    <t>МАДОУ д/с № 8 "Росинка" на 220 мест</t>
  </si>
  <si>
    <t>в т.ч.бюджетные</t>
  </si>
  <si>
    <t xml:space="preserve">О.Л.Морозова </t>
  </si>
  <si>
    <t>А.В.Широкова</t>
  </si>
  <si>
    <t>Расшифровка к проекту бюджета на 2023 -2025 год в части местного бюджета</t>
  </si>
  <si>
    <t>Сумма налога, уплаченного в отчетном финансовом году (в 2021 году - уплачено за 4 квартал 2019 и 1,2,3 кварталы 2021), руб.</t>
  </si>
  <si>
    <t>Сумма налога, подлежащего уплате, в текущем финансовом году (в 2022 году - за 4 квартал 2021 и за 1,2,3 квартал 2022), руб.</t>
  </si>
  <si>
    <t>Прогнозируемая сумма налога, подлежащего уплате в очередном финансовом 2023 году за счет бюджетных средств  с учетом коэф.платной деятельности, тыс.руб.</t>
  </si>
  <si>
    <t>Прогнозируемая сумма налога, подлежащего уплате в очередном финансовом 2023 году за счет средств от платной деятельности, тыс.руб.</t>
  </si>
  <si>
    <t>отчетного финансового года на 01.01.2022</t>
  </si>
  <si>
    <r>
      <t xml:space="preserve">текущего финансового года на </t>
    </r>
    <r>
      <rPr>
        <b/>
        <sz val="12"/>
        <color rgb="FF7030A0"/>
        <rFont val="Times New Roman"/>
        <family val="1"/>
        <charset val="204"/>
      </rPr>
      <t>01.07.2022</t>
    </r>
  </si>
  <si>
    <t>очередного финансового года                            (оценка 2023)</t>
  </si>
  <si>
    <t>11=(п.3/ 4кв+ п.4/ 4кв* 3кв)* п.8/100</t>
  </si>
  <si>
    <t>12=11/1000</t>
  </si>
  <si>
    <t>14=гр.12*гр.13</t>
  </si>
  <si>
    <t>15=12-14</t>
  </si>
  <si>
    <t>МБДОУ "Детский сад № 5"</t>
  </si>
  <si>
    <t>МБДОУ № 10</t>
  </si>
  <si>
    <t>МБДОУ д/с №39</t>
  </si>
  <si>
    <t>МБДОУ д/с№46</t>
  </si>
  <si>
    <t>МБДОУ д/с №52</t>
  </si>
  <si>
    <t>Мбдоу д/с № 62 "Журавушка2</t>
  </si>
  <si>
    <t>МЮДОУ д/с № 65 "Буратино"</t>
  </si>
  <si>
    <t>МFДОУ д/с № 68</t>
  </si>
  <si>
    <t>МБДОУ д/с №76</t>
  </si>
  <si>
    <t>МБДОУ Д/С №78</t>
  </si>
  <si>
    <t>МБДОУ д/с №80</t>
  </si>
  <si>
    <t>МБДОУ Д/С №84</t>
  </si>
  <si>
    <t>МБДОУ д/с №93</t>
  </si>
  <si>
    <t>МБДОУ д/с №94</t>
  </si>
  <si>
    <t>информация о  стоимости здания , руб.</t>
  </si>
  <si>
    <t xml:space="preserve"> стоимость недвижимого имущества</t>
  </si>
  <si>
    <r>
      <t xml:space="preserve">стоимость недвижимого имущества, переданного в оперативное управление </t>
    </r>
    <r>
      <rPr>
        <b/>
        <u/>
        <sz val="12"/>
        <color rgb="FFC00000"/>
        <rFont val="Times New Roman"/>
        <family val="1"/>
        <charset val="204"/>
      </rPr>
      <t>начиная с 01.01.2021</t>
    </r>
  </si>
  <si>
    <t>МАДОУ д/с №8 "Веснушки" на 220 мест</t>
  </si>
  <si>
    <t>Начальник Управления образования</t>
  </si>
  <si>
    <t>г.Таганрога</t>
  </si>
  <si>
    <t>Расшифровка кпроекту бюджета на 2023 -2025 год в части местного бюджета</t>
  </si>
  <si>
    <t>Сумма налога, уплаченного в отчетном финансовом году (в 2021году), руб.</t>
  </si>
  <si>
    <t>Сумма налога, подлежащего уплате, в текущем финансовом году (за 4 квартал 2021 и за 1,2,3 квартал 2022), руб.</t>
  </si>
  <si>
    <t xml:space="preserve">Сумма исчисленного земельного налога, подлежащего уплате, в очередном финансовом году (в 2023 году), руб. </t>
  </si>
  <si>
    <t xml:space="preserve">Сумма исчисленного земельного налога, подлежащего уплате, в очередном финансовом году (в 2023 году), тыс.руб. </t>
  </si>
  <si>
    <t>7=п.6/1000</t>
  </si>
  <si>
    <t>10=п.7-п.9</t>
  </si>
  <si>
    <t>61:58:0005271:5027</t>
  </si>
  <si>
    <t>Расшифровка к бюджету на 2023-2025 годы в части местного бюджета</t>
  </si>
  <si>
    <t>итого сумма на год по проекту бюджета, руб.</t>
  </si>
  <si>
    <t>МБДОУ д\с №2</t>
  </si>
  <si>
    <t>МБДОУ д/с №12</t>
  </si>
  <si>
    <t xml:space="preserve"> МБДОУ д/с № 15</t>
  </si>
  <si>
    <t>МБДОУ д/с №32</t>
  </si>
  <si>
    <t>МБДОУ д/с №51</t>
  </si>
  <si>
    <t>МБДОУ д/с № "Буратино"</t>
  </si>
  <si>
    <t>МАДОУ д/с №68 "Светлячок"</t>
  </si>
  <si>
    <t>МБДОУ д/с №91</t>
  </si>
  <si>
    <t>МБДОУ д/с №97</t>
  </si>
  <si>
    <t xml:space="preserve"> сумма в местном бюджете</t>
  </si>
  <si>
    <r>
      <rPr>
        <sz val="10"/>
        <rFont val="Times New Roman"/>
        <family val="1"/>
        <charset val="204"/>
      </rPr>
      <t>МБДОУ д/с № 10</t>
    </r>
    <r>
      <rPr>
        <sz val="14"/>
        <color rgb="FFFF0000"/>
        <rFont val="Times New Roman"/>
        <family val="1"/>
        <charset val="204"/>
      </rPr>
      <t/>
    </r>
  </si>
  <si>
    <t>МАДОУ д/с № 8</t>
  </si>
  <si>
    <t>МАДОУ д/с № 6</t>
  </si>
  <si>
    <t>расчет норматива коммунальных услуг по МАДОУ д/с № 6</t>
  </si>
  <si>
    <t>расчет норматива коммунальных услуг по МАДОУ д/с № 8</t>
  </si>
  <si>
    <t>Водоотведение (с платой за негативное воздействие на ЦС водоотведения)</t>
  </si>
  <si>
    <t>в 2023, 2024, 2025 годах</t>
  </si>
  <si>
    <t>КОСГУ 342.1 "Продукты питания"</t>
  </si>
  <si>
    <t>КОСГУ 226.76 "Услуги по питанию"</t>
  </si>
  <si>
    <r>
      <t xml:space="preserve">финансовое обеспечение муниципального задания  - </t>
    </r>
    <r>
      <rPr>
        <b/>
        <sz val="12"/>
        <color rgb="FFFF0000"/>
        <rFont val="Times New Roman"/>
        <family val="1"/>
        <charset val="204"/>
      </rPr>
      <t>услуга: присмотр и уход (для воспитанников дошкольных групп в части присмотра и ухода)</t>
    </r>
  </si>
  <si>
    <t>внебюджетные и бюджетные средства в части организации питания ДОУ, в том числе</t>
  </si>
  <si>
    <t>ожидаемый доход от родительской платы за присмотр и уход в муниципальных образовательных учреждениях города Таганрога, реализующих программу дошкольного образования</t>
  </si>
  <si>
    <r>
      <t xml:space="preserve">ИТОГО воспитанники (не льготные и льготные категории) </t>
    </r>
    <r>
      <rPr>
        <b/>
        <sz val="12"/>
        <color rgb="FFC00000"/>
        <rFont val="Times New Roman"/>
        <family val="1"/>
        <charset val="204"/>
      </rPr>
      <t>на 01.07.2022</t>
    </r>
  </si>
  <si>
    <t>Всего воспитанники льготных категорий</t>
  </si>
  <si>
    <t>в т.ч. до 3 лет</t>
  </si>
  <si>
    <t>в т.ч. старше 3 лет</t>
  </si>
  <si>
    <t xml:space="preserve">Численность детей </t>
  </si>
  <si>
    <t>средний коэффициент посещаемости (находится как деление фактического количества дето-дней на списочную численность детей умноженную на кол-во рабочих дней)</t>
  </si>
  <si>
    <t xml:space="preserve">количество рабочих дней </t>
  </si>
  <si>
    <t xml:space="preserve">Расчет доходов от родительской платы </t>
  </si>
  <si>
    <t>Расчет доходов, не полученных от родительской платы, в связи с их возмещением из средств местного бюджета по льготным категориям ("выпадающий" доход)</t>
  </si>
  <si>
    <t>пониж.коэф.</t>
  </si>
  <si>
    <t>конт.сумма. Тыс.руб.</t>
  </si>
  <si>
    <t>до 3 лет</t>
  </si>
  <si>
    <t>старше 3 лет</t>
  </si>
  <si>
    <t>всего с род платой 70% (льгота 30%)</t>
  </si>
  <si>
    <t>всего без род платы 0% (льгота 100%)</t>
  </si>
  <si>
    <t>с род платой 70% (льгота 30%)</t>
  </si>
  <si>
    <t>без родительской платы (льгота 100%)</t>
  </si>
  <si>
    <r>
      <t xml:space="preserve">согласно численности </t>
    </r>
    <r>
      <rPr>
        <sz val="12"/>
        <color rgb="FFC00000"/>
        <rFont val="Times New Roman"/>
        <family val="1"/>
        <charset val="204"/>
      </rPr>
      <t>на 01.07.2022</t>
    </r>
  </si>
  <si>
    <r>
      <t xml:space="preserve">установленный размер родительской платы в день на 1 ребенка </t>
    </r>
    <r>
      <rPr>
        <sz val="12"/>
        <color rgb="FFC00000"/>
        <rFont val="Times New Roman"/>
        <family val="1"/>
        <charset val="204"/>
      </rPr>
      <t>согласно постановлению от 01.03.2022 №301</t>
    </r>
  </si>
  <si>
    <t>расчетный объем доходов на год (внебюджет)</t>
  </si>
  <si>
    <t>размер "выпадающей" родительской платы в день на 1 ребенка за счет льготных категорий</t>
  </si>
  <si>
    <t>потребность в объеме средств на год (местный бюджет)</t>
  </si>
  <si>
    <t>дети муниципальных льготных категорий, дети с ОВЗ</t>
  </si>
  <si>
    <t>дети-инвалиды, дети-сироты, дети туб.инф</t>
  </si>
  <si>
    <t xml:space="preserve">Всего, чел.
</t>
  </si>
  <si>
    <t xml:space="preserve">дети до 3 лет </t>
  </si>
  <si>
    <t xml:space="preserve">дети старше 3 лет </t>
  </si>
  <si>
    <t xml:space="preserve">Всего, тыс.руб.
</t>
  </si>
  <si>
    <t>всего:</t>
  </si>
  <si>
    <r>
      <t xml:space="preserve">факт за </t>
    </r>
    <r>
      <rPr>
        <sz val="10"/>
        <color rgb="FFC00000"/>
        <rFont val="Times New Roman"/>
        <family val="1"/>
        <charset val="204"/>
      </rPr>
      <t>2019</t>
    </r>
    <r>
      <rPr>
        <sz val="10"/>
        <rFont val="Times New Roman"/>
        <family val="1"/>
        <charset val="204"/>
      </rPr>
      <t xml:space="preserve"> год</t>
    </r>
  </si>
  <si>
    <r>
      <t>за</t>
    </r>
    <r>
      <rPr>
        <sz val="10"/>
        <rFont val="Times New Roman"/>
        <family val="1"/>
        <charset val="204"/>
      </rPr>
      <t xml:space="preserve"> год</t>
    </r>
  </si>
  <si>
    <t>с полной оплатой</t>
  </si>
  <si>
    <t>с льготной оплатой 30%</t>
  </si>
  <si>
    <t>без оплаты</t>
  </si>
  <si>
    <t>МБДОУ ЦРР Ромашка</t>
  </si>
  <si>
    <t>МБДОУ Здоровый реб</t>
  </si>
  <si>
    <t>ВСЕГО:</t>
  </si>
  <si>
    <t>ВСЕГО по д.садам</t>
  </si>
  <si>
    <t>МОБУ СОШ № 35 дошк группы</t>
  </si>
  <si>
    <t>разбивка по КОСГУ</t>
  </si>
  <si>
    <t>МБДОУ №2 - 226,76</t>
  </si>
  <si>
    <t>МБДОУ №2 - 342,1</t>
  </si>
  <si>
    <t>КОСГУ 342.2 "Приобретение бутилированной воды"</t>
  </si>
  <si>
    <t>услуга: присмотр и уход</t>
  </si>
  <si>
    <t>для воспитанников дошкольных групп в части присмотра и ухода</t>
  </si>
  <si>
    <r>
      <t xml:space="preserve">численность детей на </t>
    </r>
    <r>
      <rPr>
        <sz val="8"/>
        <color rgb="FFC00000"/>
        <rFont val="Times New Roman"/>
        <family val="1"/>
        <charset val="204"/>
      </rPr>
      <t>01.07.22</t>
    </r>
  </si>
  <si>
    <t>примерное кол-во грамм воды на 1-го ребенка в день, мл.</t>
  </si>
  <si>
    <r>
      <t xml:space="preserve">кол-во дней функционирования  в </t>
    </r>
    <r>
      <rPr>
        <sz val="8"/>
        <color rgb="FFC00000"/>
        <rFont val="Times New Roman"/>
        <family val="1"/>
        <charset val="204"/>
      </rPr>
      <t>2023 году</t>
    </r>
  </si>
  <si>
    <t>средняя стоимость за 1 литр, руб.</t>
  </si>
  <si>
    <t>расход воды, в литрах в год</t>
  </si>
  <si>
    <t>затраты в год, руб.(при 100% посещаемости)</t>
  </si>
  <si>
    <r>
      <t xml:space="preserve">средний коэффициент посещаемости за </t>
    </r>
    <r>
      <rPr>
        <sz val="8"/>
        <color rgb="FFC00000"/>
        <rFont val="Times New Roman"/>
        <family val="1"/>
        <charset val="204"/>
      </rPr>
      <t>2019</t>
    </r>
    <r>
      <rPr>
        <sz val="8"/>
        <rFont val="Times New Roman"/>
        <family val="1"/>
        <charset val="204"/>
      </rPr>
      <t xml:space="preserve"> год</t>
    </r>
  </si>
  <si>
    <t>затраты в год (при фактической посещаемости), руб.</t>
  </si>
  <si>
    <t>корректирующий коэффициент предельного объема бюджета</t>
  </si>
  <si>
    <t>стоимость в год с корр.коэф, руб.</t>
  </si>
  <si>
    <t>затраты в год (при фактической посещаемости), тыс.руб.</t>
  </si>
  <si>
    <t>6=п.2* п.3* п.4/ 1000</t>
  </si>
  <si>
    <t>7=п.5*п.6</t>
  </si>
  <si>
    <t xml:space="preserve">численность детей </t>
  </si>
  <si>
    <r>
      <t xml:space="preserve">средний коэффициент посещаемости за </t>
    </r>
    <r>
      <rPr>
        <sz val="8"/>
        <color rgb="FFC00000"/>
        <rFont val="Times New Roman"/>
        <family val="1"/>
        <charset val="204"/>
      </rPr>
      <t>2019 год</t>
    </r>
  </si>
  <si>
    <t>КОСГУ 345 "Мягкий инвентарь"</t>
  </si>
  <si>
    <t>средняя стоимость на 1 ребенка в день, руб.</t>
  </si>
  <si>
    <t>затраты в год (при фактической посещаемости), тыс. руб.</t>
  </si>
  <si>
    <t>5=п.2*п.3*п.4</t>
  </si>
  <si>
    <t>Минимальный объем приобретения товаров хозяйственно-бытового назначения для обслуживания воспитанников дошкольных образовательных учреждений</t>
  </si>
  <si>
    <t>среднерыночная стоимость товаров (за 1 единицу), руб.</t>
  </si>
  <si>
    <r>
      <t xml:space="preserve">количество дней функционирования в </t>
    </r>
    <r>
      <rPr>
        <sz val="11"/>
        <color rgb="FFC00000"/>
        <rFont val="Times New Roman"/>
        <family val="1"/>
        <charset val="204"/>
      </rPr>
      <t>2022</t>
    </r>
    <r>
      <rPr>
        <sz val="11"/>
        <rFont val="Times New Roman"/>
        <family val="1"/>
        <charset val="204"/>
      </rPr>
      <t xml:space="preserve"> году</t>
    </r>
  </si>
  <si>
    <t>КОСГУ 346.2 "Приобретение прочих материальных запасов"</t>
  </si>
  <si>
    <t>затраты в год, руб.(при фактической посещаемости)</t>
  </si>
  <si>
    <r>
      <t xml:space="preserve">Максимальный размер род. платы для 12-часового пребывания, </t>
    </r>
    <r>
      <rPr>
        <b/>
        <sz val="8"/>
        <color theme="1"/>
        <rFont val="Times New Roman"/>
        <family val="1"/>
        <charset val="204"/>
      </rPr>
      <t>утв пост Пр-ва РО № 6 от 10.01.22</t>
    </r>
  </si>
  <si>
    <t>Распределение доли по калорийности (потребности в пищевых веществах и энергии) суточной потребности по приемам пищи (табл.3, 4 в прил.10, прил.12  СанПиН 2.3/2.4.3590-20)</t>
  </si>
  <si>
    <t>время приема пищи</t>
  </si>
  <si>
    <r>
      <rPr>
        <b/>
        <u/>
        <sz val="9"/>
        <color rgb="FFC00000"/>
        <rFont val="Times New Roman"/>
        <family val="1"/>
        <charset val="204"/>
      </rPr>
      <t>для 11-12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ужин) - 95%</t>
    </r>
  </si>
  <si>
    <r>
      <rPr>
        <b/>
        <u/>
        <sz val="9"/>
        <color rgb="FFC00000"/>
        <rFont val="Times New Roman"/>
        <family val="1"/>
        <charset val="204"/>
      </rPr>
      <t>для 24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ужин, 2 ужин) - 100%</t>
    </r>
  </si>
  <si>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(завтрак или уплотненный полдник) - 25%</t>
    </r>
  </si>
  <si>
    <r>
      <t xml:space="preserve">в том числе ваианты питания </t>
    </r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в зависимости от времени нахождения в организации</t>
    </r>
  </si>
  <si>
    <t>приемы пищи</t>
  </si>
  <si>
    <t>% калорийности</t>
  </si>
  <si>
    <t>усредненное значение</t>
  </si>
  <si>
    <t xml:space="preserve">1 вариант </t>
  </si>
  <si>
    <t xml:space="preserve">2 вариант </t>
  </si>
  <si>
    <t xml:space="preserve">3 вариант </t>
  </si>
  <si>
    <t xml:space="preserve">4 вариант </t>
  </si>
  <si>
    <t xml:space="preserve">5 вариант </t>
  </si>
  <si>
    <t>8.30-9.00</t>
  </si>
  <si>
    <t>2 приема пищи определяются фактическим временем нахождения в организации</t>
  </si>
  <si>
    <t>10.30-11.00</t>
  </si>
  <si>
    <t>второй завтрак</t>
  </si>
  <si>
    <t>12.00-13.00</t>
  </si>
  <si>
    <t>15.30</t>
  </si>
  <si>
    <t>полдник</t>
  </si>
  <si>
    <t>18.30</t>
  </si>
  <si>
    <t>ужин</t>
  </si>
  <si>
    <t>21.00</t>
  </si>
  <si>
    <t>второй ужин</t>
  </si>
  <si>
    <r>
      <t xml:space="preserve">стоимость всего на одного воспитанника в год для </t>
    </r>
    <r>
      <rPr>
        <b/>
        <u/>
        <sz val="11"/>
        <color rgb="FFC00000"/>
        <rFont val="Times New Roman"/>
        <family val="1"/>
        <charset val="204"/>
      </rPr>
      <t>12 и 24-часового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</si>
  <si>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t>доли распределения суточной потребности по приемам пищи (табл.3, 4 в прил.10, прил.12  СанПиН 2.3/2.4.3590-20) - для 11-12 и 24 часового пребывания, %</t>
  </si>
  <si>
    <t>доли распределения суточной потребности по приемам пищи (табл.3, 4 в прил.10, прил.12  СанПиН 2.3/2.4.3590-20) - для 4-5 часового пребывания, %</t>
  </si>
  <si>
    <r>
      <t xml:space="preserve">стоимость всего на одного воспитанника в год для </t>
    </r>
    <r>
      <rPr>
        <b/>
        <u/>
        <sz val="11"/>
        <color rgb="FFC00000"/>
        <rFont val="Times New Roman"/>
        <family val="1"/>
        <charset val="204"/>
      </rPr>
      <t>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</si>
  <si>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12 и 24-часового</t>
    </r>
    <r>
      <rPr>
        <sz val="11"/>
        <color theme="1"/>
        <rFont val="Times New Roman"/>
        <family val="1"/>
        <charset val="204"/>
      </rPr>
      <t xml:space="preserve"> пребывания,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</si>
  <si>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4-часового</t>
    </r>
    <r>
      <rPr>
        <sz val="11"/>
        <color theme="1"/>
        <rFont val="Times New Roman"/>
        <family val="1"/>
        <charset val="204"/>
      </rPr>
      <t xml:space="preserve">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</si>
  <si>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r>
      <t xml:space="preserve">стоимость всего на одного воспитанника в год </t>
    </r>
    <r>
      <rPr>
        <b/>
        <u/>
        <sz val="11"/>
        <color rgb="FFC00000"/>
        <rFont val="Times New Roman"/>
        <family val="1"/>
        <charset val="204"/>
      </rPr>
      <t>для 4-часовог</t>
    </r>
    <r>
      <rPr>
        <sz val="11"/>
        <color theme="1"/>
        <rFont val="Times New Roman"/>
        <family val="1"/>
        <charset val="204"/>
      </rPr>
      <t xml:space="preserve">о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</si>
  <si>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r>
      <t xml:space="preserve">количество дней функционирования в </t>
    </r>
    <r>
      <rPr>
        <sz val="11"/>
        <color rgb="FFC00000"/>
        <rFont val="Times New Roman"/>
        <family val="1"/>
        <charset val="204"/>
      </rPr>
      <t>2023</t>
    </r>
    <r>
      <rPr>
        <sz val="11"/>
        <rFont val="Times New Roman"/>
        <family val="1"/>
        <charset val="204"/>
      </rPr>
      <t xml:space="preserve"> году</t>
    </r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</si>
  <si>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</t>
  </si>
  <si>
    <r>
      <rPr>
        <b/>
        <u/>
        <sz val="9"/>
        <color rgb="FFC00000"/>
        <rFont val="Times New Roman"/>
        <family val="1"/>
        <charset val="204"/>
      </rPr>
      <t>для 11-12 и 24 часового</t>
    </r>
    <r>
      <rPr>
        <sz val="9"/>
        <color theme="1"/>
        <rFont val="Times New Roman"/>
        <family val="1"/>
        <charset val="204"/>
      </rPr>
      <t xml:space="preserve"> пребывания (завтрак, 2 завтрак, обед, полдник, ужин, 2 ужин) - 100%</t>
    </r>
  </si>
  <si>
    <r>
      <rPr>
        <b/>
        <u/>
        <sz val="9"/>
        <color rgb="FFC00000"/>
        <rFont val="Times New Roman"/>
        <family val="1"/>
        <charset val="204"/>
      </rPr>
      <t>для 4 часового</t>
    </r>
    <r>
      <rPr>
        <sz val="9"/>
        <color theme="1"/>
        <rFont val="Times New Roman"/>
        <family val="1"/>
        <charset val="204"/>
      </rPr>
      <t xml:space="preserve"> пребывания - 35%  (2 приема пищи определяются фактическим временем нахождения в организации)</t>
    </r>
  </si>
  <si>
    <t>9=п.5 * 0,75</t>
  </si>
  <si>
    <t>10=п.6* 0,75</t>
  </si>
  <si>
    <t>11=п.5 * 0,35</t>
  </si>
  <si>
    <t>12=п.6* 0,35</t>
  </si>
  <si>
    <t>нетто  в г, мл</t>
  </si>
  <si>
    <t>Хлеб ржаной</t>
  </si>
  <si>
    <t>Картофель</t>
  </si>
  <si>
    <t>Овощи (свежие, замороженные, консервированные), включая 
соленые и квашеные (не более 10% от общего количества овощей) 
в т.ч. томат-пюре, зелень</t>
  </si>
  <si>
    <t xml:space="preserve">Фрукты свежие  </t>
  </si>
  <si>
    <t>Сухофрукты</t>
  </si>
  <si>
    <t>Соки фруктовые и овощные</t>
  </si>
  <si>
    <t>Мясо 1-й категории</t>
  </si>
  <si>
    <t>Птица (куры, цыплята-бройлеры, индейка - потрошенные 1 кат)</t>
  </si>
  <si>
    <t>Субпродукты (печень, язык, сердце)</t>
  </si>
  <si>
    <t xml:space="preserve">Рыба (филе), в т.ч. филе слабо или малосоленое                      </t>
  </si>
  <si>
    <t>Крахмал</t>
  </si>
  <si>
    <t>Молоко, молочная и кисломолочная продукция</t>
  </si>
  <si>
    <t>Напитки витаминизированные</t>
  </si>
  <si>
    <t>Творог (5% - 9% м.д.ж.)</t>
  </si>
  <si>
    <t xml:space="preserve">Сыр </t>
  </si>
  <si>
    <t>Сметана</t>
  </si>
  <si>
    <t xml:space="preserve">Масло сливочное </t>
  </si>
  <si>
    <t>Яйцо (шт.)</t>
  </si>
  <si>
    <t xml:space="preserve">Сахар (в том числе для приготовления блюд и напитков, в случае 
использования пищевой продукции промышленного выпуска, 
содержащих сахар выдача сахара должна быть уменьшена в 
зависимости от его содержания в используемом готовой пищевой 
продукции)
             </t>
  </si>
  <si>
    <t>Соль пищевая поваренная</t>
  </si>
  <si>
    <t>минобразование РО от 29.12.2022 № 1179 весь присмотр и уход</t>
  </si>
  <si>
    <t>была нормативная стоимость питания на 01.03.2022</t>
  </si>
  <si>
    <t>нетто  в руб.</t>
  </si>
  <si>
    <t>* для расчета норматива используются средние потребительские цены продуктов в городе Таганроге по состоянию на 28.11.2022 согласно данным Ростов стата по ссылке https://rostov.gks.ru/storage/mediabank/Средние%20цены%20на%20ряд%20товаров%20и%20платных%20услуг%20по%20городам%20РО(141).htm; по продуктам, отсутствующим в списке, использовались средние цены по Ростовской области по состоянию на 01.07.2022 (письмо Ростовстата от 07.07.2022 № 714-62-03/211-ГС);  нормы за вес нетто согласно постановлению Главного государственного санитарного врача РФ от 27 октября 2020 г.  № 32 "Санитарно-эпидемиологические требования к организации общественного питания населения"</t>
  </si>
  <si>
    <t>Размер родительской платы в постановлении г. Таганрога, руб.</t>
  </si>
  <si>
    <t>в т.ч.</t>
  </si>
  <si>
    <t>имущество</t>
  </si>
  <si>
    <t>земля</t>
  </si>
  <si>
    <t>Всего налоги, руб.</t>
  </si>
  <si>
    <t>Организация</t>
  </si>
  <si>
    <t>объем доходов от платной деятельности, полученных в отчетном (предыдщем) году  "Оказание платных услуг (работ) (131)" за 2021 год, руб.</t>
  </si>
  <si>
    <t>отклонение по налогу для выплаты за счет платной деятельности, руб.</t>
  </si>
  <si>
    <t>4=п.2/(п.1+п.2)</t>
  </si>
  <si>
    <t>5=п.3*п.4</t>
  </si>
  <si>
    <t>6=п.3-п.5</t>
  </si>
  <si>
    <t>02 МАОУ гимназия им.А.П.Чехова</t>
  </si>
  <si>
    <t>03 МОБУ СОШ № 3 Ю.А.Гагарина</t>
  </si>
  <si>
    <t>04 МАОУ лицей № 4 (ТМОЛ)</t>
  </si>
  <si>
    <t>05 МОБУ СОШ № 5</t>
  </si>
  <si>
    <t>06 МОБУ СОШ № 6</t>
  </si>
  <si>
    <t>07 МОБУ лицей  №7</t>
  </si>
  <si>
    <t>08 МОБУ СОШ № 8 А.Г. Ломакина</t>
  </si>
  <si>
    <t>09 МОБУ СОШ № 9</t>
  </si>
  <si>
    <t>10 МАОУ СОШ № 10</t>
  </si>
  <si>
    <t>12 МАОУ СОШ №12</t>
  </si>
  <si>
    <t>15 МАОУ гимназия Мариинская</t>
  </si>
  <si>
    <t>16 МОБУ СОШ № 16</t>
  </si>
  <si>
    <t>20 МОБУ СОШ № 20</t>
  </si>
  <si>
    <t>21 МОБУ СОШ № 21</t>
  </si>
  <si>
    <t>22 МАОУСОШ№22</t>
  </si>
  <si>
    <t>23 МОБУ СОШ № 23</t>
  </si>
  <si>
    <t>24 МОБУ СОШ № 24</t>
  </si>
  <si>
    <t>25 МАОУ СОШ № 25/11</t>
  </si>
  <si>
    <t>26 МОБУ СОШ № 26</t>
  </si>
  <si>
    <t>27 МАОУ СОШ № 27</t>
  </si>
  <si>
    <t>28 МАОУ лицей № 28</t>
  </si>
  <si>
    <t>30 МОБУ СОШ № 30</t>
  </si>
  <si>
    <t>31 МОБУ СОШ № 31</t>
  </si>
  <si>
    <t>32 МОБУ СОШ № 32</t>
  </si>
  <si>
    <t>33 МОБУ лицей № 33</t>
  </si>
  <si>
    <t>34 МОБУ СОШ №34</t>
  </si>
  <si>
    <t>35 МОБУ СОШ № 35</t>
  </si>
  <si>
    <t>36 МОБУ СОШ №36</t>
  </si>
  <si>
    <t>37 МАОУ СОШ № 37</t>
  </si>
  <si>
    <t>38 МОБУ СОШ № 38</t>
  </si>
  <si>
    <t>39 МАБУ СОШ № 39</t>
  </si>
  <si>
    <t>001 МАДОУ д/с № 1</t>
  </si>
  <si>
    <t>002 МБДОУ  д/с №2</t>
  </si>
  <si>
    <t>003 МБДОУ  д/с № 3</t>
  </si>
  <si>
    <t>004 МАДОУ д/с № 4</t>
  </si>
  <si>
    <t>005 МБДОУ  д/с № 5</t>
  </si>
  <si>
    <t>007 МАДОУ д/с №7</t>
  </si>
  <si>
    <t>010 МБДОУ д/с №10</t>
  </si>
  <si>
    <t>012 МБДОУ д/с № 12</t>
  </si>
  <si>
    <t>013 МБДОУ д/с №13/38</t>
  </si>
  <si>
    <t>015 МБДОУ  д/с № 15</t>
  </si>
  <si>
    <t>017 МБДОУ д/с № 17</t>
  </si>
  <si>
    <t>020 МБДОУ д/с № 20</t>
  </si>
  <si>
    <t>024 МБДОУ д/с № 24</t>
  </si>
  <si>
    <t>025 МБДОУ д/с № 25</t>
  </si>
  <si>
    <t>029 МБДОУ д/с №29 "Маячок"</t>
  </si>
  <si>
    <t>031 МБДОУ  д/с № 31</t>
  </si>
  <si>
    <t>032 МБДОУ д/с № 32</t>
  </si>
  <si>
    <t>036 МБДОУ д/с №36</t>
  </si>
  <si>
    <t>037 МБДОУ д/с № 37</t>
  </si>
  <si>
    <t>039 МБДОУ д/с №39</t>
  </si>
  <si>
    <t>041 МБДОУ д/с №41</t>
  </si>
  <si>
    <t>043 МБДОУ д/с № 43</t>
  </si>
  <si>
    <t>044 МБДОУ д/с №44</t>
  </si>
  <si>
    <t>045 МБДОУ ЦРР "Ромашка"</t>
  </si>
  <si>
    <t>046 МБДОУ д/с № 46</t>
  </si>
  <si>
    <t>048 МБДОУ д/с № 48</t>
  </si>
  <si>
    <t>051 МБДОУ д/с № 51</t>
  </si>
  <si>
    <t>052 МБДОУ д/с № 52</t>
  </si>
  <si>
    <t>055 МБДОУ д/с №55</t>
  </si>
  <si>
    <t>059 МБДОУ д/с № 59</t>
  </si>
  <si>
    <t>062 МБДОУ д/с № 62 "Журавушка"</t>
  </si>
  <si>
    <t>063 МБДОУ д/с № 63</t>
  </si>
  <si>
    <t>064 МБДОУ д/с № 64</t>
  </si>
  <si>
    <t>065 МБДОУ д/с №65 "Буратино"</t>
  </si>
  <si>
    <t>066 МАДОУ ЦРР "Улыбка"</t>
  </si>
  <si>
    <t>067 МБДОУ д/с № 67</t>
  </si>
  <si>
    <t>068 МАДОУ д/с № 68"Светлячок"</t>
  </si>
  <si>
    <t>071 МБДОУ д/с № 71</t>
  </si>
  <si>
    <t>073 МБДОУ д/с № 73</t>
  </si>
  <si>
    <t>076 МБДОУ д/с № 76</t>
  </si>
  <si>
    <t>078 МБДОУ д/с №78</t>
  </si>
  <si>
    <t>080 МБДОУ д/с № 80</t>
  </si>
  <si>
    <t>083 МБДОУ д/с  № 83</t>
  </si>
  <si>
    <t>084 МБДОУ д/с № 84</t>
  </si>
  <si>
    <t>086 МБДОУ д/с Здоровый ребёнок</t>
  </si>
  <si>
    <t xml:space="preserve">091 МБДОУ д/с № 91 </t>
  </si>
  <si>
    <t>092 МБДОУ д/с № 92</t>
  </si>
  <si>
    <t>093 МБДОУ д/с № 93</t>
  </si>
  <si>
    <t>094 МБДОУ д/с № 94</t>
  </si>
  <si>
    <t>095 МБДОУ ДС № 95</t>
  </si>
  <si>
    <t>097 МБДОУ д/с № 97</t>
  </si>
  <si>
    <t>099 МБДОУ д/с №99</t>
  </si>
  <si>
    <t>100 МБДОУ д/с № 100</t>
  </si>
  <si>
    <t>101 МБДОУ д/с № 101</t>
  </si>
  <si>
    <t>102 МБДОУ д/с № 102</t>
  </si>
  <si>
    <t>новый МАДОУ д/с № 6</t>
  </si>
  <si>
    <t>новый МАДОУ д/с № 8</t>
  </si>
  <si>
    <t>Итого сады</t>
  </si>
  <si>
    <t>ДДТ</t>
  </si>
  <si>
    <t>ЦВР</t>
  </si>
  <si>
    <t>ЦТТ</t>
  </si>
  <si>
    <t>СЮН</t>
  </si>
  <si>
    <t>СЮТур</t>
  </si>
  <si>
    <t>МБУ ЦМППС</t>
  </si>
  <si>
    <t>ВСЕГО</t>
  </si>
  <si>
    <t>КОСГУ 291 на 2023 год и плановый период 2024 и 2025 годов</t>
  </si>
  <si>
    <t>2023 год</t>
  </si>
  <si>
    <t>2024-2025 год</t>
  </si>
  <si>
    <t>Расчет коффициента платной деятельности на 2023 год и плановый период 2024-2025 годов</t>
  </si>
  <si>
    <t>объем субсидии, полученной из бюджета в отчетном (предыдущем) финансовом году, на финансовое обеспечение выполнения муниципального задания за 2021 год, руб.</t>
  </si>
  <si>
    <t>а также величина базовых нормативов затрат по муниципальным дошкольным образовательным учреждениям на 2023 год и плановый период 2024 и 2025 годов</t>
  </si>
  <si>
    <t>от 27.12.2022 № 1619</t>
  </si>
  <si>
    <t>Норма обеспечения бутилированной водой воспитанников дошкольных образовательных учреждений</t>
  </si>
  <si>
    <t>налоги, в качестве объекта налогообложения по которым признается имущество муниципального учреждения - на 2023 год, руб.</t>
  </si>
  <si>
    <t>Главный экономист</t>
  </si>
  <si>
    <t>2025 год величина базового норматива затрат на 1 услугу в год (руб.)</t>
  </si>
  <si>
    <t>О.Л.Морозова</t>
  </si>
  <si>
    <r>
      <t xml:space="preserve">Коэффициент, </t>
    </r>
    <r>
      <rPr>
        <sz val="9"/>
        <color theme="1"/>
        <rFont val="Times New Roman"/>
        <family val="1"/>
        <charset val="204"/>
      </rPr>
      <t>определяющий соотношение родительской платы к нормативным затратам, входящим в состав род.платы</t>
    </r>
  </si>
  <si>
    <t>Приложение № 2/5</t>
  </si>
  <si>
    <t xml:space="preserve"> на 2023 год и плановый период 2024 и 2025 годов</t>
  </si>
  <si>
    <t>Физические лица льготных категорий, определяемых учредителем (100% льгота, дети до 3 лет, группа полного дня -дети участников СВО)</t>
  </si>
  <si>
    <t>Физические лица льготных категорий, определяемых учредителем (% прочая льгота, дети до 3 лет, группа полного дня)</t>
  </si>
  <si>
    <t>Физические лица льготных категорий, определяемых учредителем (100% льгота, дети от 3 лет до 8 лет, группа полного дня - дети участников СВО)</t>
  </si>
  <si>
    <t>Физические лица льготных категорий, определяемых учредителем (% прочая льгота, дети от 3 лет до 8 лет, группа полного дня)</t>
  </si>
  <si>
    <t>Физические лица льготных категорий, определяемых учредителем (100% льгота, дети от 3 лет до 8 лет, группы круглосуточного пребывания - дети участников СВО)</t>
  </si>
  <si>
    <t>Физические лица льготных категорий, определяемых учредителем (% прочая льгота, дети от 3 лет до 8 лет, группы круглосуточного пребывания)</t>
  </si>
  <si>
    <r>
      <t xml:space="preserve">Всего ФОТ по АУП, УВП, ОП </t>
    </r>
    <r>
      <rPr>
        <sz val="9"/>
        <color theme="1"/>
        <rFont val="Times New Roman"/>
        <family val="1"/>
        <charset val="204"/>
      </rPr>
      <t>(кол-во ставок * мрот * 1,01 коэфф фонда мат помощи * 1,302)</t>
    </r>
  </si>
  <si>
    <r>
      <t>Размер ставки заработной платы 3-го разряда  в месяц</t>
    </r>
    <r>
      <rPr>
        <sz val="9"/>
        <color rgb="FFC00000"/>
        <rFont val="Times New Roman"/>
        <family val="1"/>
        <charset val="204"/>
      </rPr>
      <t xml:space="preserve"> с 01.10.2022</t>
    </r>
  </si>
  <si>
    <t>с учетом уменьшения потребности за счет возмещения коммунальных расходов из внебюджета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</si>
</sst>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\ _₽_-;\-* #,##0.00\ _₽_-;_-* &quot;-&quot;??\ _₽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.000"/>
    <numFmt numFmtId="169" formatCode="#,##0.0"/>
    <numFmt numFmtId="170" formatCode="0.00000"/>
    <numFmt numFmtId="171" formatCode="0.0"/>
    <numFmt numFmtId="172" formatCode="0.000000"/>
    <numFmt numFmtId="173" formatCode="#,##0.00_ ;[Red]\-#,##0.00\ "/>
    <numFmt numFmtId="174" formatCode="#,##0.000000"/>
    <numFmt numFmtId="175" formatCode="#,##0.0000000000"/>
    <numFmt numFmtId="176" formatCode="[$-419]General"/>
    <numFmt numFmtId="177" formatCode="#,##0.00000"/>
    <numFmt numFmtId="178" formatCode="0.00000000"/>
    <numFmt numFmtId="179" formatCode="#,##0.0000_ ;[Red]\-#,##0.0000\ "/>
    <numFmt numFmtId="180" formatCode="#,##0.0000"/>
    <numFmt numFmtId="181" formatCode="#,##0.0_ ;[Red]\-#,##0.0\ "/>
    <numFmt numFmtId="182" formatCode="#,##0.000000_ ;[Red]\-#,##0.000000\ "/>
    <numFmt numFmtId="183" formatCode="_-* #,##0.0_р_._-;\-* #,##0.0_р_._-;_-* &quot;-&quot;??_р_._-;_-@_-"/>
    <numFmt numFmtId="184" formatCode="_-* #,##0.0_р_._-;\-* #,##0.0_р_._-;_-* \-??_р_._-;_-@_-"/>
    <numFmt numFmtId="185" formatCode="#,##0.0000000_ ;[Red]\-#,##0.0000000\ "/>
    <numFmt numFmtId="186" formatCode="#,##0.0000000000_ ;\-#,##0.0000000000\ "/>
    <numFmt numFmtId="187" formatCode="#,##0.00_ ;[Red]\-#,##0.00,"/>
    <numFmt numFmtId="188" formatCode="#,##0_ ;[Red]\-#,##0\ "/>
    <numFmt numFmtId="189" formatCode="0.000"/>
    <numFmt numFmtId="190" formatCode="_-* #,##0.0_р_._-;\-* #,##0.0_р_._-;_-* &quot;-&quot;?_р_._-;_-@_-"/>
    <numFmt numFmtId="191" formatCode="#,##0.00_ ;\-#,##0.00\ "/>
    <numFmt numFmtId="192" formatCode="#,##0.0_ ;\-#,##0.0\ "/>
    <numFmt numFmtId="193" formatCode="#,##0.0000000000_ ;[Red]\-#,##0.0000000000\ "/>
  </numFmts>
  <fonts count="19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sz val="10"/>
      <color rgb="FF0070C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name val="Arial Cyr"/>
      <family val="2"/>
      <charset val="204"/>
    </font>
    <font>
      <i/>
      <sz val="11"/>
      <color rgb="FF7F7F7F"/>
      <name val="Calibri"/>
      <family val="2"/>
      <charset val="204"/>
    </font>
    <font>
      <sz val="11"/>
      <color theme="1"/>
      <name val="Calibri"/>
      <family val="2"/>
    </font>
    <font>
      <b/>
      <sz val="10"/>
      <color rgb="FFC00000"/>
      <name val="Calibri"/>
      <family val="2"/>
      <charset val="204"/>
      <scheme val="minor"/>
    </font>
    <font>
      <sz val="9"/>
      <name val="Arial"/>
      <family val="2"/>
      <charset val="204"/>
    </font>
    <font>
      <b/>
      <u/>
      <sz val="12"/>
      <name val="Times New Roman"/>
      <family val="1"/>
      <charset val="204"/>
    </font>
    <font>
      <sz val="7"/>
      <name val="Arial"/>
      <family val="2"/>
      <charset val="204"/>
    </font>
    <font>
      <sz val="12"/>
      <color rgb="FF7030A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b/>
      <sz val="10"/>
      <color rgb="FF0070C0"/>
      <name val="Calibri"/>
      <family val="2"/>
      <charset val="204"/>
    </font>
    <font>
      <sz val="11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1"/>
      <color rgb="FF0070C0"/>
      <name val="Calibri"/>
      <family val="2"/>
      <charset val="204"/>
    </font>
    <font>
      <sz val="12"/>
      <color rgb="FF00B05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indexed="3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1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sz val="9"/>
      <color rgb="FFC00000"/>
      <name val="Calibri"/>
      <family val="2"/>
      <charset val="204"/>
      <scheme val="minor"/>
    </font>
    <font>
      <sz val="11"/>
      <color rgb="FF7030A0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color theme="1"/>
      <name val="Times New Roman"/>
      <family val="1"/>
      <charset val="204"/>
    </font>
    <font>
      <b/>
      <u/>
      <sz val="12"/>
      <color rgb="FFC00000"/>
      <name val="Times New Roman"/>
      <family val="1"/>
      <charset val="204"/>
    </font>
    <font>
      <b/>
      <sz val="14"/>
      <color rgb="FF0070C0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9"/>
      <color rgb="FF0070C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2"/>
      <color indexed="30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b/>
      <sz val="11"/>
      <color rgb="FF7030A0"/>
      <name val="Calibri"/>
      <family val="2"/>
      <charset val="204"/>
    </font>
    <font>
      <sz val="9"/>
      <color indexed="60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9"/>
      <color indexed="8"/>
      <name val="Times New Roman"/>
      <family val="2"/>
      <charset val="204"/>
    </font>
    <font>
      <sz val="12"/>
      <color rgb="FFC00000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9"/>
      <color theme="5" tint="-0.249977111117893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color rgb="FFC00000"/>
      <name val="Times New Roman"/>
      <family val="1"/>
      <charset val="204"/>
    </font>
    <font>
      <b/>
      <sz val="10"/>
      <color rgb="FF0070C0"/>
      <name val="Calibri"/>
      <family val="2"/>
      <charset val="204"/>
      <scheme val="minor"/>
    </font>
    <font>
      <b/>
      <sz val="10"/>
      <color rgb="FF0070C0"/>
      <name val="Arial Cyr"/>
      <family val="2"/>
      <charset val="204"/>
    </font>
    <font>
      <sz val="8"/>
      <name val="Arial Cyr"/>
      <charset val="204"/>
    </font>
    <font>
      <b/>
      <sz val="10"/>
      <color rgb="FF0070C0"/>
      <name val="Arial Cyr"/>
      <charset val="204"/>
    </font>
    <font>
      <b/>
      <sz val="10"/>
      <color indexed="21"/>
      <name val="Arial"/>
      <family val="2"/>
    </font>
    <font>
      <b/>
      <sz val="10"/>
      <color rgb="FFC00000"/>
      <name val="Calibri"/>
      <family val="2"/>
      <charset val="204"/>
    </font>
    <font>
      <b/>
      <sz val="10"/>
      <name val="Arial Cyr"/>
      <charset val="204"/>
    </font>
    <font>
      <b/>
      <sz val="11"/>
      <color theme="3" tint="0.39997558519241921"/>
      <name val="Calibri"/>
      <family val="2"/>
      <charset val="204"/>
    </font>
    <font>
      <sz val="10"/>
      <color theme="4"/>
      <name val="Arial Cyr"/>
      <charset val="204"/>
    </font>
    <font>
      <sz val="10"/>
      <color rgb="FFC00000"/>
      <name val="Arial Cyr"/>
      <charset val="204"/>
    </font>
    <font>
      <sz val="12"/>
      <color rgb="FF3A3539"/>
      <name val="Times New Roman"/>
      <family val="1"/>
      <charset val="204"/>
    </font>
    <font>
      <sz val="11"/>
      <color rgb="FF000000"/>
      <name val="IBM Plex Sans"/>
      <family val="2"/>
    </font>
    <font>
      <sz val="8"/>
      <color rgb="FF0070C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theme="3" tint="0.39997558519241921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b/>
      <sz val="8"/>
      <color rgb="FF0070C0"/>
      <name val="Arial Cyr"/>
      <charset val="204"/>
    </font>
    <font>
      <sz val="8"/>
      <color theme="1"/>
      <name val="Calibri"/>
      <family val="2"/>
      <charset val="204"/>
    </font>
    <font>
      <b/>
      <sz val="8"/>
      <name val="Arial Cyr"/>
      <charset val="204"/>
    </font>
    <font>
      <sz val="8"/>
      <color theme="4"/>
      <name val="Arial Cyr"/>
      <charset val="204"/>
    </font>
    <font>
      <sz val="10"/>
      <name val="Calibri"/>
      <family val="2"/>
      <charset val="204"/>
    </font>
    <font>
      <b/>
      <sz val="11"/>
      <color theme="4"/>
      <name val="Calibri"/>
      <family val="2"/>
      <charset val="204"/>
    </font>
    <font>
      <sz val="11"/>
      <color theme="4"/>
      <name val="Calibri"/>
      <family val="2"/>
      <charset val="204"/>
    </font>
    <font>
      <sz val="14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2"/>
      <color rgb="FFC0000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9"/>
      <color rgb="FF00B050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sz val="8"/>
      <color rgb="FFC00000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color theme="3" tint="0.39997558519241921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u/>
      <sz val="9"/>
      <color rgb="FFC00000"/>
      <name val="Times New Roman"/>
      <family val="1"/>
      <charset val="204"/>
    </font>
    <font>
      <b/>
      <u/>
      <sz val="11"/>
      <color rgb="FFC00000"/>
      <name val="Times New Roman"/>
      <family val="1"/>
      <charset val="204"/>
    </font>
    <font>
      <b/>
      <sz val="12"/>
      <name val="Arial"/>
      <family val="2"/>
      <charset val="204"/>
    </font>
    <font>
      <sz val="8"/>
      <color rgb="FF0070C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5FDB1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rgb="FFFBFBA7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FCC00"/>
      </patternFill>
    </fill>
    <fill>
      <patternFill patternType="solid">
        <fgColor rgb="FFFFFF00"/>
        <bgColor rgb="FFFFF200"/>
      </patternFill>
    </fill>
    <fill>
      <patternFill patternType="solid">
        <fgColor rgb="FFE8EC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B3FFB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6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141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" fillId="0" borderId="0"/>
    <xf numFmtId="0" fontId="5" fillId="0" borderId="0"/>
    <xf numFmtId="0" fontId="30" fillId="0" borderId="0"/>
    <xf numFmtId="0" fontId="30" fillId="0" borderId="0"/>
    <xf numFmtId="0" fontId="31" fillId="0" borderId="0"/>
    <xf numFmtId="0" fontId="39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>
      <alignment vertical="top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9" fillId="0" borderId="0"/>
    <xf numFmtId="0" fontId="4" fillId="0" borderId="0"/>
    <xf numFmtId="0" fontId="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5" fillId="0" borderId="0">
      <alignment vertical="top"/>
    </xf>
    <xf numFmtId="176" fontId="63" fillId="0" borderId="0"/>
    <xf numFmtId="0" fontId="64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97" fillId="0" borderId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2" fillId="0" borderId="0"/>
    <xf numFmtId="173" fontId="6" fillId="0" borderId="0" applyFont="0" applyFill="0" applyBorder="0" applyAlignment="0" applyProtection="0"/>
    <xf numFmtId="0" fontId="97" fillId="0" borderId="0"/>
    <xf numFmtId="167" fontId="9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167" fontId="1" fillId="0" borderId="0" applyFont="0" applyFill="0" applyBorder="0" applyAlignment="0" applyProtection="0"/>
    <xf numFmtId="0" fontId="124" fillId="0" borderId="0"/>
    <xf numFmtId="0" fontId="125" fillId="0" borderId="0"/>
    <xf numFmtId="0" fontId="127" fillId="0" borderId="0"/>
    <xf numFmtId="0" fontId="125" fillId="0" borderId="0"/>
    <xf numFmtId="0" fontId="1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27" fillId="0" borderId="0"/>
    <xf numFmtId="0" fontId="125" fillId="0" borderId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4" fillId="12" borderId="61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5" fillId="25" borderId="62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16" fillId="25" borderId="61" applyNumberFormat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20" fillId="0" borderId="6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0" fontId="4" fillId="28" borderId="64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167" fontId="1" fillId="0" borderId="0" applyFont="0" applyFill="0" applyBorder="0" applyAlignment="0" applyProtection="0"/>
    <xf numFmtId="171" fontId="97" fillId="0" borderId="0" applyFont="0" applyFill="0" applyBorder="0" applyAlignment="0" applyProtection="0"/>
    <xf numFmtId="171" fontId="97" fillId="0" borderId="0" applyFont="0" applyFill="0" applyBorder="0" applyAlignment="0" applyProtection="0"/>
    <xf numFmtId="171" fontId="97" fillId="0" borderId="0" applyFont="0" applyFill="0" applyBorder="0" applyAlignment="0" applyProtection="0"/>
    <xf numFmtId="171" fontId="97" fillId="0" borderId="0" applyFont="0" applyFill="0" applyBorder="0" applyAlignment="0" applyProtection="0"/>
    <xf numFmtId="171" fontId="97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6" fillId="0" borderId="0"/>
    <xf numFmtId="0" fontId="5" fillId="0" borderId="0"/>
  </cellStyleXfs>
  <cellXfs count="1582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2" fillId="0" borderId="5" xfId="0" applyFont="1" applyBorder="1" applyAlignment="1">
      <alignment vertical="top" wrapText="1"/>
    </xf>
    <xf numFmtId="49" fontId="32" fillId="4" borderId="5" xfId="0" applyNumberFormat="1" applyFont="1" applyFill="1" applyBorder="1" applyAlignment="1">
      <alignment vertical="top" wrapText="1"/>
    </xf>
    <xf numFmtId="0" fontId="32" fillId="4" borderId="5" xfId="0" applyFont="1" applyFill="1" applyBorder="1" applyAlignment="1">
      <alignment vertical="top" wrapText="1"/>
    </xf>
    <xf numFmtId="49" fontId="32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70" fontId="34" fillId="0" borderId="5" xfId="0" applyNumberFormat="1" applyFont="1" applyBorder="1" applyAlignment="1">
      <alignment vertical="top"/>
    </xf>
    <xf numFmtId="4" fontId="34" fillId="0" borderId="5" xfId="0" applyNumberFormat="1" applyFont="1" applyBorder="1" applyAlignment="1">
      <alignment vertical="top"/>
    </xf>
    <xf numFmtId="1" fontId="36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70" fontId="34" fillId="0" borderId="5" xfId="0" applyNumberFormat="1" applyFont="1" applyFill="1" applyBorder="1" applyAlignment="1">
      <alignment vertical="top"/>
    </xf>
    <xf numFmtId="4" fontId="34" fillId="0" borderId="5" xfId="0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171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3" fillId="0" borderId="0" xfId="0" applyFont="1" applyFill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0" fillId="0" borderId="5" xfId="0" applyFont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0" fontId="33" fillId="0" borderId="5" xfId="0" applyFont="1" applyBorder="1" applyAlignment="1">
      <alignment vertical="top"/>
    </xf>
    <xf numFmtId="1" fontId="33" fillId="0" borderId="5" xfId="0" applyNumberFormat="1" applyFont="1" applyBorder="1" applyAlignment="1">
      <alignment vertical="top"/>
    </xf>
    <xf numFmtId="170" fontId="41" fillId="0" borderId="5" xfId="0" applyNumberFormat="1" applyFont="1" applyBorder="1" applyAlignment="1">
      <alignment vertical="top"/>
    </xf>
    <xf numFmtId="4" fontId="41" fillId="0" borderId="5" xfId="0" applyNumberFormat="1" applyFont="1" applyBorder="1" applyAlignment="1">
      <alignment vertical="top"/>
    </xf>
    <xf numFmtId="0" fontId="33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3" fillId="4" borderId="3" xfId="0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/>
    </xf>
    <xf numFmtId="1" fontId="33" fillId="4" borderId="5" xfId="0" applyNumberFormat="1" applyFont="1" applyFill="1" applyBorder="1" applyAlignment="1">
      <alignment vertical="top"/>
    </xf>
    <xf numFmtId="170" fontId="41" fillId="4" borderId="5" xfId="0" applyNumberFormat="1" applyFont="1" applyFill="1" applyBorder="1" applyAlignment="1">
      <alignment vertical="top"/>
    </xf>
    <xf numFmtId="4" fontId="41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3" fillId="2" borderId="3" xfId="0" applyFont="1" applyFill="1" applyBorder="1" applyAlignment="1">
      <alignment vertical="top" wrapText="1"/>
    </xf>
    <xf numFmtId="0" fontId="33" fillId="2" borderId="5" xfId="0" applyFont="1" applyFill="1" applyBorder="1" applyAlignment="1">
      <alignment vertical="top"/>
    </xf>
    <xf numFmtId="1" fontId="33" fillId="2" borderId="5" xfId="0" applyNumberFormat="1" applyFont="1" applyFill="1" applyBorder="1" applyAlignment="1">
      <alignment vertical="top"/>
    </xf>
    <xf numFmtId="170" fontId="41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2" fillId="0" borderId="5" xfId="0" applyNumberFormat="1" applyFont="1" applyBorder="1" applyAlignment="1">
      <alignment vertical="top"/>
    </xf>
    <xf numFmtId="3" fontId="41" fillId="0" borderId="5" xfId="0" applyNumberFormat="1" applyFont="1" applyBorder="1" applyAlignment="1">
      <alignment vertical="top"/>
    </xf>
    <xf numFmtId="3" fontId="41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4" fontId="42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vertical="top"/>
    </xf>
    <xf numFmtId="1" fontId="33" fillId="0" borderId="0" xfId="0" applyNumberFormat="1" applyFont="1" applyBorder="1" applyAlignment="1">
      <alignment vertical="top"/>
    </xf>
    <xf numFmtId="170" fontId="41" fillId="0" borderId="0" xfId="0" applyNumberFormat="1" applyFont="1" applyBorder="1" applyAlignment="1">
      <alignment vertical="top"/>
    </xf>
    <xf numFmtId="4" fontId="41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9" fontId="32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58" fillId="0" borderId="5" xfId="0" applyFont="1" applyFill="1" applyBorder="1" applyAlignment="1">
      <alignment vertical="top" wrapText="1"/>
    </xf>
    <xf numFmtId="0" fontId="58" fillId="4" borderId="5" xfId="0" applyFont="1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4" fontId="3" fillId="4" borderId="5" xfId="0" applyNumberFormat="1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7" fillId="0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3" borderId="5" xfId="0" applyFont="1" applyFill="1" applyBorder="1" applyAlignment="1">
      <alignment vertical="top" wrapText="1"/>
    </xf>
    <xf numFmtId="49" fontId="45" fillId="33" borderId="5" xfId="0" applyNumberFormat="1" applyFont="1" applyFill="1" applyBorder="1" applyAlignment="1">
      <alignment vertical="top" wrapText="1"/>
    </xf>
    <xf numFmtId="0" fontId="45" fillId="33" borderId="5" xfId="0" applyFont="1" applyFill="1" applyBorder="1" applyAlignment="1">
      <alignment vertical="top" wrapText="1"/>
    </xf>
    <xf numFmtId="0" fontId="44" fillId="33" borderId="5" xfId="0" applyFont="1" applyFill="1" applyBorder="1" applyAlignment="1">
      <alignment vertical="top" wrapText="1"/>
    </xf>
    <xf numFmtId="4" fontId="44" fillId="33" borderId="5" xfId="0" applyNumberFormat="1" applyFont="1" applyFill="1" applyBorder="1" applyAlignment="1">
      <alignment vertical="top" wrapText="1"/>
    </xf>
    <xf numFmtId="4" fontId="7" fillId="0" borderId="5" xfId="0" applyNumberFormat="1" applyFont="1" applyBorder="1" applyAlignment="1">
      <alignment vertical="top" wrapText="1"/>
    </xf>
    <xf numFmtId="49" fontId="32" fillId="33" borderId="5" xfId="0" applyNumberFormat="1" applyFont="1" applyFill="1" applyBorder="1" applyAlignment="1">
      <alignment vertical="top" wrapText="1"/>
    </xf>
    <xf numFmtId="0" fontId="32" fillId="33" borderId="5" xfId="0" applyFont="1" applyFill="1" applyBorder="1" applyAlignment="1">
      <alignment vertical="top" wrapText="1"/>
    </xf>
    <xf numFmtId="4" fontId="3" fillId="33" borderId="5" xfId="0" applyNumberFormat="1" applyFont="1" applyFill="1" applyBorder="1" applyAlignment="1">
      <alignment vertical="top" wrapText="1"/>
    </xf>
    <xf numFmtId="4" fontId="32" fillId="33" borderId="5" xfId="0" applyNumberFormat="1" applyFont="1" applyFill="1" applyBorder="1" applyAlignment="1">
      <alignment vertical="top" wrapText="1"/>
    </xf>
    <xf numFmtId="0" fontId="32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3" fillId="4" borderId="5" xfId="0" applyNumberFormat="1" applyFont="1" applyFill="1" applyBorder="1" applyAlignment="1">
      <alignment vertical="top" wrapText="1"/>
    </xf>
    <xf numFmtId="0" fontId="47" fillId="4" borderId="5" xfId="0" applyFont="1" applyFill="1" applyBorder="1" applyAlignment="1">
      <alignment vertical="top" wrapText="1"/>
    </xf>
    <xf numFmtId="0" fontId="0" fillId="35" borderId="0" xfId="0" applyFill="1" applyAlignment="1">
      <alignment vertical="top"/>
    </xf>
    <xf numFmtId="4" fontId="43" fillId="33" borderId="5" xfId="0" applyNumberFormat="1" applyFont="1" applyFill="1" applyBorder="1" applyAlignment="1">
      <alignment vertical="top" wrapText="1"/>
    </xf>
    <xf numFmtId="49" fontId="59" fillId="0" borderId="5" xfId="0" applyNumberFormat="1" applyFont="1" applyBorder="1" applyAlignment="1">
      <alignment vertical="top" wrapText="1"/>
    </xf>
    <xf numFmtId="0" fontId="59" fillId="0" borderId="5" xfId="0" applyFont="1" applyBorder="1" applyAlignment="1">
      <alignment vertical="top" wrapText="1"/>
    </xf>
    <xf numFmtId="0" fontId="60" fillId="0" borderId="0" xfId="0" applyFont="1" applyAlignment="1">
      <alignment vertical="top"/>
    </xf>
    <xf numFmtId="0" fontId="0" fillId="35" borderId="0" xfId="0" applyFill="1" applyAlignment="1">
      <alignment vertical="top" wrapText="1"/>
    </xf>
    <xf numFmtId="0" fontId="67" fillId="2" borderId="5" xfId="0" applyFont="1" applyFill="1" applyBorder="1" applyAlignment="1">
      <alignment horizontal="center" vertical="top" wrapText="1"/>
    </xf>
    <xf numFmtId="3" fontId="59" fillId="4" borderId="5" xfId="0" applyNumberFormat="1" applyFont="1" applyFill="1" applyBorder="1" applyAlignment="1">
      <alignment vertical="top" wrapText="1"/>
    </xf>
    <xf numFmtId="0" fontId="67" fillId="4" borderId="4" xfId="0" applyFont="1" applyFill="1" applyBorder="1" applyAlignment="1">
      <alignment horizontal="center" vertical="top" wrapText="1"/>
    </xf>
    <xf numFmtId="178" fontId="7" fillId="0" borderId="5" xfId="0" applyNumberFormat="1" applyFont="1" applyBorder="1" applyAlignment="1">
      <alignment vertical="top" wrapText="1"/>
    </xf>
    <xf numFmtId="177" fontId="7" fillId="0" borderId="5" xfId="0" applyNumberFormat="1" applyFont="1" applyBorder="1" applyAlignment="1">
      <alignment vertical="top" wrapText="1"/>
    </xf>
    <xf numFmtId="4" fontId="59" fillId="0" borderId="5" xfId="0" applyNumberFormat="1" applyFont="1" applyBorder="1" applyAlignment="1">
      <alignment vertical="top" wrapText="1"/>
    </xf>
    <xf numFmtId="170" fontId="7" fillId="0" borderId="5" xfId="0" applyNumberFormat="1" applyFont="1" applyBorder="1" applyAlignment="1">
      <alignment vertical="top" wrapText="1"/>
    </xf>
    <xf numFmtId="3" fontId="59" fillId="0" borderId="5" xfId="0" applyNumberFormat="1" applyFont="1" applyBorder="1" applyAlignment="1">
      <alignment vertical="top" wrapText="1"/>
    </xf>
    <xf numFmtId="178" fontId="59" fillId="0" borderId="5" xfId="0" applyNumberFormat="1" applyFont="1" applyBorder="1" applyAlignment="1">
      <alignment vertical="top" wrapText="1"/>
    </xf>
    <xf numFmtId="177" fontId="59" fillId="0" borderId="5" xfId="0" applyNumberFormat="1" applyFont="1" applyBorder="1" applyAlignment="1">
      <alignment vertical="top" wrapText="1"/>
    </xf>
    <xf numFmtId="3" fontId="3" fillId="34" borderId="5" xfId="0" applyNumberFormat="1" applyFont="1" applyFill="1" applyBorder="1" applyAlignment="1">
      <alignment vertical="top" wrapText="1"/>
    </xf>
    <xf numFmtId="4" fontId="7" fillId="34" borderId="5" xfId="0" applyNumberFormat="1" applyFont="1" applyFill="1" applyBorder="1" applyAlignment="1">
      <alignment vertical="top" wrapText="1"/>
    </xf>
    <xf numFmtId="49" fontId="3" fillId="33" borderId="5" xfId="0" applyNumberFormat="1" applyFont="1" applyFill="1" applyBorder="1" applyAlignment="1">
      <alignment vertical="top" wrapText="1"/>
    </xf>
    <xf numFmtId="175" fontId="7" fillId="33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2" fillId="33" borderId="4" xfId="0" applyNumberFormat="1" applyFont="1" applyFill="1" applyBorder="1" applyAlignment="1">
      <alignment vertical="top" wrapText="1"/>
    </xf>
    <xf numFmtId="4" fontId="43" fillId="33" borderId="4" xfId="0" applyNumberFormat="1" applyFont="1" applyFill="1" applyBorder="1" applyAlignment="1">
      <alignment vertical="top" wrapText="1"/>
    </xf>
    <xf numFmtId="4" fontId="45" fillId="34" borderId="4" xfId="0" applyNumberFormat="1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78" fillId="0" borderId="5" xfId="0" applyFont="1" applyFill="1" applyBorder="1" applyAlignment="1">
      <alignment vertical="top" wrapText="1"/>
    </xf>
    <xf numFmtId="49" fontId="78" fillId="0" borderId="5" xfId="0" applyNumberFormat="1" applyFont="1" applyFill="1" applyBorder="1" applyAlignment="1">
      <alignment vertical="top" wrapText="1"/>
    </xf>
    <xf numFmtId="4" fontId="78" fillId="0" borderId="5" xfId="0" applyNumberFormat="1" applyFont="1" applyFill="1" applyBorder="1" applyAlignment="1">
      <alignment vertical="top" wrapText="1"/>
    </xf>
    <xf numFmtId="0" fontId="79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4" fillId="0" borderId="0" xfId="0" applyFont="1" applyFill="1" applyBorder="1" applyAlignment="1">
      <alignment vertical="top"/>
    </xf>
    <xf numFmtId="0" fontId="32" fillId="0" borderId="0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Font="1" applyBorder="1" applyAlignment="1">
      <alignment horizontal="center" vertical="top" wrapText="1"/>
    </xf>
    <xf numFmtId="0" fontId="1" fillId="0" borderId="0" xfId="4" applyAlignment="1">
      <alignment vertical="top"/>
    </xf>
    <xf numFmtId="0" fontId="0" fillId="0" borderId="0" xfId="4" applyFont="1" applyAlignment="1">
      <alignment vertical="top"/>
    </xf>
    <xf numFmtId="0" fontId="54" fillId="0" borderId="0" xfId="4" applyFont="1" applyAlignment="1">
      <alignment vertical="top"/>
    </xf>
    <xf numFmtId="0" fontId="1" fillId="0" borderId="4" xfId="4" applyFont="1" applyBorder="1" applyAlignment="1">
      <alignment horizontal="right" vertical="top" wrapText="1"/>
    </xf>
    <xf numFmtId="0" fontId="3" fillId="36" borderId="5" xfId="4" applyFont="1" applyFill="1" applyBorder="1" applyAlignment="1">
      <alignment horizontal="center" vertical="top" wrapText="1"/>
    </xf>
    <xf numFmtId="0" fontId="1" fillId="2" borderId="5" xfId="4" applyFill="1" applyBorder="1" applyAlignment="1">
      <alignment vertical="top"/>
    </xf>
    <xf numFmtId="0" fontId="1" fillId="2" borderId="5" xfId="4" applyFont="1" applyFill="1" applyBorder="1" applyAlignment="1">
      <alignment horizontal="right" vertical="top"/>
    </xf>
    <xf numFmtId="0" fontId="1" fillId="2" borderId="5" xfId="4" applyFill="1" applyBorder="1" applyAlignment="1">
      <alignment horizontal="center" vertical="top"/>
    </xf>
    <xf numFmtId="0" fontId="2" fillId="0" borderId="0" xfId="4" applyFont="1" applyAlignment="1">
      <alignment vertical="top"/>
    </xf>
    <xf numFmtId="0" fontId="0" fillId="2" borderId="5" xfId="4" applyFont="1" applyFill="1" applyBorder="1" applyAlignment="1">
      <alignment horizontal="right" vertical="top"/>
    </xf>
    <xf numFmtId="0" fontId="1" fillId="0" borderId="5" xfId="4" applyBorder="1" applyAlignment="1">
      <alignment vertical="top"/>
    </xf>
    <xf numFmtId="0" fontId="1" fillId="0" borderId="5" xfId="4" applyBorder="1" applyAlignment="1">
      <alignment horizontal="center" vertical="top"/>
    </xf>
    <xf numFmtId="0" fontId="1" fillId="0" borderId="5" xfId="4" applyFill="1" applyBorder="1" applyAlignment="1">
      <alignment vertical="top"/>
    </xf>
    <xf numFmtId="4" fontId="54" fillId="36" borderId="5" xfId="4" applyNumberFormat="1" applyFont="1" applyFill="1" applyBorder="1" applyAlignment="1">
      <alignment vertical="top"/>
    </xf>
    <xf numFmtId="4" fontId="54" fillId="0" borderId="5" xfId="4" applyNumberFormat="1" applyFont="1" applyFill="1" applyBorder="1" applyAlignment="1">
      <alignment vertical="top"/>
    </xf>
    <xf numFmtId="0" fontId="1" fillId="0" borderId="5" xfId="4" applyFill="1" applyBorder="1" applyAlignment="1">
      <alignment vertical="top" wrapText="1"/>
    </xf>
    <xf numFmtId="0" fontId="1" fillId="0" borderId="5" xfId="4" applyFont="1" applyFill="1" applyBorder="1" applyAlignment="1">
      <alignment vertical="top" wrapText="1"/>
    </xf>
    <xf numFmtId="4" fontId="86" fillId="36" borderId="5" xfId="4" applyNumberFormat="1" applyFont="1" applyFill="1" applyBorder="1" applyAlignment="1">
      <alignment vertical="top"/>
    </xf>
    <xf numFmtId="4" fontId="86" fillId="0" borderId="5" xfId="4" applyNumberFormat="1" applyFont="1" applyFill="1" applyBorder="1" applyAlignment="1">
      <alignment vertical="top"/>
    </xf>
    <xf numFmtId="0" fontId="0" fillId="0" borderId="5" xfId="387" applyFont="1" applyFill="1" applyBorder="1" applyAlignment="1">
      <alignment vertical="top" wrapText="1"/>
    </xf>
    <xf numFmtId="4" fontId="54" fillId="36" borderId="5" xfId="387" applyNumberFormat="1" applyFont="1" applyFill="1" applyBorder="1" applyAlignment="1">
      <alignment vertical="top"/>
    </xf>
    <xf numFmtId="4" fontId="54" fillId="0" borderId="5" xfId="387" applyNumberFormat="1" applyFont="1" applyFill="1" applyBorder="1" applyAlignment="1">
      <alignment vertical="top"/>
    </xf>
    <xf numFmtId="4" fontId="88" fillId="36" borderId="5" xfId="387" applyNumberFormat="1" applyFont="1" applyFill="1" applyBorder="1" applyAlignment="1">
      <alignment vertical="top"/>
    </xf>
    <xf numFmtId="4" fontId="88" fillId="0" borderId="5" xfId="387" applyNumberFormat="1" applyFont="1" applyFill="1" applyBorder="1" applyAlignment="1">
      <alignment vertical="top"/>
    </xf>
    <xf numFmtId="0" fontId="1" fillId="0" borderId="5" xfId="387" applyFill="1" applyBorder="1" applyAlignment="1">
      <alignment vertical="top"/>
    </xf>
    <xf numFmtId="0" fontId="0" fillId="4" borderId="5" xfId="4" applyFont="1" applyFill="1" applyBorder="1" applyAlignment="1">
      <alignment vertical="top" wrapText="1"/>
    </xf>
    <xf numFmtId="0" fontId="1" fillId="4" borderId="5" xfId="4" applyFill="1" applyBorder="1" applyAlignment="1">
      <alignment vertical="top"/>
    </xf>
    <xf numFmtId="0" fontId="91" fillId="0" borderId="5" xfId="4" applyFont="1" applyFill="1" applyBorder="1" applyAlignment="1">
      <alignment vertical="top"/>
    </xf>
    <xf numFmtId="4" fontId="88" fillId="36" borderId="5" xfId="4" applyNumberFormat="1" applyFont="1" applyFill="1" applyBorder="1" applyAlignment="1">
      <alignment vertical="top"/>
    </xf>
    <xf numFmtId="4" fontId="88" fillId="0" borderId="5" xfId="4" applyNumberFormat="1" applyFont="1" applyFill="1" applyBorder="1" applyAlignment="1">
      <alignment vertical="top"/>
    </xf>
    <xf numFmtId="4" fontId="92" fillId="36" borderId="5" xfId="4" applyNumberFormat="1" applyFont="1" applyFill="1" applyBorder="1" applyAlignment="1">
      <alignment vertical="top"/>
    </xf>
    <xf numFmtId="4" fontId="92" fillId="0" borderId="5" xfId="4" applyNumberFormat="1" applyFont="1" applyFill="1" applyBorder="1" applyAlignment="1">
      <alignment vertical="top"/>
    </xf>
    <xf numFmtId="0" fontId="1" fillId="4" borderId="5" xfId="4" applyFill="1" applyBorder="1" applyAlignment="1">
      <alignment vertical="top" wrapText="1"/>
    </xf>
    <xf numFmtId="0" fontId="91" fillId="0" borderId="5" xfId="4" applyFont="1" applyFill="1" applyBorder="1" applyAlignment="1">
      <alignment vertical="top" wrapText="1"/>
    </xf>
    <xf numFmtId="0" fontId="91" fillId="0" borderId="5" xfId="4" applyFont="1" applyBorder="1" applyAlignment="1">
      <alignment vertical="top"/>
    </xf>
    <xf numFmtId="0" fontId="91" fillId="0" borderId="5" xfId="4" applyFont="1" applyBorder="1" applyAlignment="1">
      <alignment vertical="top" wrapText="1"/>
    </xf>
    <xf numFmtId="0" fontId="35" fillId="4" borderId="5" xfId="4" applyFont="1" applyFill="1" applyBorder="1" applyAlignment="1">
      <alignment vertical="top" wrapText="1"/>
    </xf>
    <xf numFmtId="0" fontId="0" fillId="0" borderId="5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46" fillId="2" borderId="5" xfId="4" applyFont="1" applyFill="1" applyBorder="1" applyAlignment="1">
      <alignment vertical="top"/>
    </xf>
    <xf numFmtId="4" fontId="71" fillId="2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/>
    </xf>
    <xf numFmtId="4" fontId="70" fillId="0" borderId="5" xfId="4" applyNumberFormat="1" applyFont="1" applyBorder="1" applyAlignment="1">
      <alignment vertical="top"/>
    </xf>
    <xf numFmtId="0" fontId="0" fillId="4" borderId="5" xfId="4" applyFont="1" applyFill="1" applyBorder="1" applyAlignment="1">
      <alignment vertical="top"/>
    </xf>
    <xf numFmtId="4" fontId="70" fillId="4" borderId="5" xfId="4" applyNumberFormat="1" applyFont="1" applyFill="1" applyBorder="1" applyAlignment="1">
      <alignment vertical="top"/>
    </xf>
    <xf numFmtId="0" fontId="1" fillId="0" borderId="0" xfId="4" applyFont="1" applyAlignment="1">
      <alignment vertical="top"/>
    </xf>
    <xf numFmtId="0" fontId="0" fillId="33" borderId="5" xfId="387" applyFont="1" applyFill="1" applyBorder="1" applyAlignment="1">
      <alignment vertical="top" wrapText="1"/>
    </xf>
    <xf numFmtId="0" fontId="1" fillId="33" borderId="5" xfId="4" applyFill="1" applyBorder="1" applyAlignment="1">
      <alignment vertical="top" wrapText="1"/>
    </xf>
    <xf numFmtId="0" fontId="46" fillId="2" borderId="5" xfId="4" applyFont="1" applyFill="1" applyBorder="1" applyAlignment="1">
      <alignment vertical="top" wrapText="1"/>
    </xf>
    <xf numFmtId="4" fontId="71" fillId="0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 wrapText="1"/>
    </xf>
    <xf numFmtId="2" fontId="1" fillId="0" borderId="5" xfId="4" applyNumberFormat="1" applyBorder="1" applyAlignment="1">
      <alignment vertical="top"/>
    </xf>
    <xf numFmtId="4" fontId="8" fillId="0" borderId="5" xfId="0" applyNumberFormat="1" applyFont="1" applyFill="1" applyBorder="1" applyAlignment="1">
      <alignment horizontal="center" vertical="top"/>
    </xf>
    <xf numFmtId="3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0" fontId="44" fillId="0" borderId="5" xfId="0" applyFont="1" applyFill="1" applyBorder="1" applyAlignment="1">
      <alignment vertical="top" wrapText="1"/>
    </xf>
    <xf numFmtId="168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4" fontId="12" fillId="0" borderId="5" xfId="0" applyNumberFormat="1" applyFont="1" applyFill="1" applyBorder="1" applyAlignment="1">
      <alignment horizontal="center" vertical="top"/>
    </xf>
    <xf numFmtId="168" fontId="12" fillId="0" borderId="5" xfId="0" applyNumberFormat="1" applyFont="1" applyFill="1" applyBorder="1" applyAlignment="1">
      <alignment horizontal="center" vertical="top"/>
    </xf>
    <xf numFmtId="3" fontId="66" fillId="0" borderId="5" xfId="0" applyNumberFormat="1" applyFont="1" applyFill="1" applyBorder="1" applyAlignment="1">
      <alignment horizontal="center" vertical="top"/>
    </xf>
    <xf numFmtId="0" fontId="44" fillId="4" borderId="5" xfId="0" applyFont="1" applyFill="1" applyBorder="1" applyAlignment="1">
      <alignment vertical="top" wrapText="1"/>
    </xf>
    <xf numFmtId="3" fontId="7" fillId="34" borderId="5" xfId="0" applyNumberFormat="1" applyFont="1" applyFill="1" applyBorder="1" applyAlignment="1">
      <alignment vertical="top" wrapText="1"/>
    </xf>
    <xf numFmtId="0" fontId="37" fillId="0" borderId="5" xfId="0" applyFont="1" applyFill="1" applyBorder="1" applyAlignment="1">
      <alignment vertical="top" wrapText="1"/>
    </xf>
    <xf numFmtId="3" fontId="34" fillId="0" borderId="5" xfId="0" applyNumberFormat="1" applyFont="1" applyBorder="1" applyAlignment="1">
      <alignment vertical="top"/>
    </xf>
    <xf numFmtId="0" fontId="94" fillId="0" borderId="5" xfId="0" applyFont="1" applyFill="1" applyBorder="1" applyAlignment="1">
      <alignment vertical="top" wrapText="1"/>
    </xf>
    <xf numFmtId="0" fontId="33" fillId="0" borderId="5" xfId="0" applyFont="1" applyBorder="1" applyAlignment="1">
      <alignment horizontal="center" vertical="top" wrapText="1"/>
    </xf>
    <xf numFmtId="3" fontId="66" fillId="0" borderId="2" xfId="0" applyNumberFormat="1" applyFont="1" applyFill="1" applyBorder="1" applyAlignment="1">
      <alignment horizontal="center" vertical="top"/>
    </xf>
    <xf numFmtId="0" fontId="95" fillId="0" borderId="5" xfId="0" applyFont="1" applyFill="1" applyBorder="1" applyAlignment="1">
      <alignment vertical="top" wrapText="1"/>
    </xf>
    <xf numFmtId="0" fontId="53" fillId="0" borderId="5" xfId="0" applyFont="1" applyFill="1" applyBorder="1" applyAlignment="1">
      <alignment vertical="top" wrapText="1"/>
    </xf>
    <xf numFmtId="174" fontId="10" fillId="0" borderId="5" xfId="0" applyNumberFormat="1" applyFont="1" applyBorder="1" applyAlignment="1">
      <alignment horizontal="center" vertical="top"/>
    </xf>
    <xf numFmtId="0" fontId="97" fillId="0" borderId="0" xfId="605" applyAlignment="1">
      <alignment vertical="top"/>
    </xf>
    <xf numFmtId="0" fontId="31" fillId="0" borderId="0" xfId="391" applyAlignment="1">
      <alignment vertical="top" wrapText="1"/>
    </xf>
    <xf numFmtId="0" fontId="31" fillId="0" borderId="0" xfId="391" applyAlignment="1">
      <alignment vertical="top"/>
    </xf>
    <xf numFmtId="0" fontId="31" fillId="35" borderId="0" xfId="391" applyFill="1" applyAlignment="1">
      <alignment vertical="top"/>
    </xf>
    <xf numFmtId="0" fontId="8" fillId="35" borderId="0" xfId="391" applyFont="1" applyFill="1" applyAlignment="1">
      <alignment horizontal="center" vertical="top"/>
    </xf>
    <xf numFmtId="0" fontId="69" fillId="3" borderId="5" xfId="0" applyFont="1" applyFill="1" applyBorder="1" applyAlignment="1">
      <alignment vertical="center" wrapText="1"/>
    </xf>
    <xf numFmtId="4" fontId="45" fillId="33" borderId="5" xfId="0" applyNumberFormat="1" applyFont="1" applyFill="1" applyBorder="1" applyAlignment="1">
      <alignment horizontal="center" vertical="top" wrapText="1"/>
    </xf>
    <xf numFmtId="4" fontId="45" fillId="33" borderId="5" xfId="0" applyNumberFormat="1" applyFont="1" applyFill="1" applyBorder="1" applyAlignment="1">
      <alignment vertical="top" wrapText="1"/>
    </xf>
    <xf numFmtId="4" fontId="45" fillId="33" borderId="4" xfId="0" applyNumberFormat="1" applyFont="1" applyFill="1" applyBorder="1" applyAlignment="1">
      <alignment vertical="top" wrapText="1"/>
    </xf>
    <xf numFmtId="3" fontId="47" fillId="34" borderId="5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0" fontId="80" fillId="0" borderId="0" xfId="3" applyFont="1" applyAlignment="1">
      <alignment vertical="top"/>
    </xf>
    <xf numFmtId="0" fontId="81" fillId="0" borderId="0" xfId="3" applyFont="1" applyAlignment="1">
      <alignment vertical="top"/>
    </xf>
    <xf numFmtId="0" fontId="104" fillId="0" borderId="0" xfId="3" applyFont="1" applyAlignment="1">
      <alignment vertical="top"/>
    </xf>
    <xf numFmtId="0" fontId="6" fillId="0" borderId="0" xfId="3" applyAlignment="1">
      <alignment vertical="top"/>
    </xf>
    <xf numFmtId="0" fontId="80" fillId="0" borderId="27" xfId="3" applyFont="1" applyBorder="1" applyAlignment="1">
      <alignment vertical="top" wrapText="1"/>
    </xf>
    <xf numFmtId="0" fontId="106" fillId="0" borderId="0" xfId="3" applyFont="1" applyAlignment="1">
      <alignment vertical="top"/>
    </xf>
    <xf numFmtId="0" fontId="3" fillId="0" borderId="52" xfId="0" applyFont="1" applyBorder="1" applyAlignment="1">
      <alignment horizontal="center" vertical="top" wrapText="1"/>
    </xf>
    <xf numFmtId="0" fontId="3" fillId="4" borderId="52" xfId="0" applyFont="1" applyFill="1" applyBorder="1" applyAlignment="1">
      <alignment vertical="top" wrapText="1"/>
    </xf>
    <xf numFmtId="0" fontId="3" fillId="4" borderId="57" xfId="0" applyFont="1" applyFill="1" applyBorder="1" applyAlignment="1">
      <alignment vertical="top" wrapText="1"/>
    </xf>
    <xf numFmtId="0" fontId="32" fillId="4" borderId="52" xfId="0" applyFont="1" applyFill="1" applyBorder="1" applyAlignment="1">
      <alignment vertical="top" wrapText="1"/>
    </xf>
    <xf numFmtId="0" fontId="3" fillId="4" borderId="52" xfId="0" applyFont="1" applyFill="1" applyBorder="1" applyAlignment="1">
      <alignment horizontal="center" vertical="top" wrapText="1"/>
    </xf>
    <xf numFmtId="0" fontId="3" fillId="4" borderId="57" xfId="0" applyFont="1" applyFill="1" applyBorder="1" applyAlignment="1">
      <alignment horizontal="center" vertical="top" wrapText="1"/>
    </xf>
    <xf numFmtId="0" fontId="3" fillId="4" borderId="52" xfId="0" applyFont="1" applyFill="1" applyBorder="1" applyAlignment="1">
      <alignment vertical="top"/>
    </xf>
    <xf numFmtId="0" fontId="3" fillId="4" borderId="57" xfId="0" applyFont="1" applyFill="1" applyBorder="1" applyAlignment="1">
      <alignment vertical="top"/>
    </xf>
    <xf numFmtId="0" fontId="3" fillId="0" borderId="52" xfId="0" applyFont="1" applyFill="1" applyBorder="1" applyAlignment="1">
      <alignment vertical="top"/>
    </xf>
    <xf numFmtId="0" fontId="3" fillId="0" borderId="57" xfId="0" applyFont="1" applyFill="1" applyBorder="1" applyAlignment="1">
      <alignment vertical="top"/>
    </xf>
    <xf numFmtId="0" fontId="44" fillId="33" borderId="52" xfId="0" applyFont="1" applyFill="1" applyBorder="1" applyAlignment="1">
      <alignment vertical="top"/>
    </xf>
    <xf numFmtId="0" fontId="44" fillId="33" borderId="57" xfId="0" applyFont="1" applyFill="1" applyBorder="1" applyAlignment="1">
      <alignment vertical="top"/>
    </xf>
    <xf numFmtId="0" fontId="3" fillId="0" borderId="52" xfId="0" applyFont="1" applyBorder="1" applyAlignment="1">
      <alignment vertical="top"/>
    </xf>
    <xf numFmtId="0" fontId="3" fillId="0" borderId="57" xfId="0" applyFont="1" applyBorder="1" applyAlignment="1">
      <alignment vertical="top"/>
    </xf>
    <xf numFmtId="0" fontId="3" fillId="33" borderId="52" xfId="0" applyFont="1" applyFill="1" applyBorder="1" applyAlignment="1">
      <alignment vertical="top"/>
    </xf>
    <xf numFmtId="0" fontId="3" fillId="33" borderId="57" xfId="0" applyFont="1" applyFill="1" applyBorder="1" applyAlignment="1">
      <alignment vertical="top"/>
    </xf>
    <xf numFmtId="0" fontId="32" fillId="33" borderId="52" xfId="0" applyFont="1" applyFill="1" applyBorder="1" applyAlignment="1">
      <alignment vertical="top"/>
    </xf>
    <xf numFmtId="0" fontId="32" fillId="33" borderId="57" xfId="0" applyFont="1" applyFill="1" applyBorder="1" applyAlignment="1">
      <alignment vertical="top"/>
    </xf>
    <xf numFmtId="0" fontId="32" fillId="33" borderId="53" xfId="0" applyFont="1" applyFill="1" applyBorder="1" applyAlignment="1">
      <alignment vertical="top" wrapText="1"/>
    </xf>
    <xf numFmtId="0" fontId="32" fillId="0" borderId="52" xfId="0" applyFont="1" applyFill="1" applyBorder="1" applyAlignment="1">
      <alignment vertical="top" wrapText="1"/>
    </xf>
    <xf numFmtId="0" fontId="32" fillId="4" borderId="52" xfId="0" applyFont="1" applyFill="1" applyBorder="1" applyAlignment="1">
      <alignment vertical="top"/>
    </xf>
    <xf numFmtId="0" fontId="32" fillId="4" borderId="57" xfId="0" applyFont="1" applyFill="1" applyBorder="1" applyAlignment="1">
      <alignment vertical="top"/>
    </xf>
    <xf numFmtId="0" fontId="2" fillId="2" borderId="56" xfId="0" applyFont="1" applyFill="1" applyBorder="1" applyAlignment="1">
      <alignment vertical="top" wrapText="1"/>
    </xf>
    <xf numFmtId="0" fontId="2" fillId="2" borderId="52" xfId="0" applyFont="1" applyFill="1" applyBorder="1" applyAlignment="1">
      <alignment vertical="top" wrapText="1"/>
    </xf>
    <xf numFmtId="4" fontId="7" fillId="0" borderId="57" xfId="0" applyNumberFormat="1" applyFont="1" applyBorder="1" applyAlignment="1">
      <alignment vertical="top" wrapText="1"/>
    </xf>
    <xf numFmtId="0" fontId="47" fillId="0" borderId="56" xfId="0" applyFont="1" applyFill="1" applyBorder="1" applyAlignment="1">
      <alignment vertical="top" wrapText="1"/>
    </xf>
    <xf numFmtId="49" fontId="3" fillId="0" borderId="56" xfId="0" applyNumberFormat="1" applyFont="1" applyFill="1" applyBorder="1" applyAlignment="1">
      <alignment vertical="top" wrapText="1"/>
    </xf>
    <xf numFmtId="0" fontId="3" fillId="0" borderId="56" xfId="0" applyFont="1" applyFill="1" applyBorder="1" applyAlignment="1">
      <alignment vertical="top" wrapText="1"/>
    </xf>
    <xf numFmtId="4" fontId="7" fillId="0" borderId="56" xfId="0" applyNumberFormat="1" applyFont="1" applyFill="1" applyBorder="1" applyAlignment="1">
      <alignment vertical="top" wrapText="1"/>
    </xf>
    <xf numFmtId="4" fontId="3" fillId="0" borderId="56" xfId="0" applyNumberFormat="1" applyFont="1" applyFill="1" applyBorder="1" applyAlignment="1">
      <alignment vertical="top" wrapText="1"/>
    </xf>
    <xf numFmtId="49" fontId="32" fillId="33" borderId="53" xfId="0" applyNumberFormat="1" applyFont="1" applyFill="1" applyBorder="1" applyAlignment="1">
      <alignment vertical="top" wrapText="1"/>
    </xf>
    <xf numFmtId="4" fontId="43" fillId="33" borderId="53" xfId="0" applyNumberFormat="1" applyFont="1" applyFill="1" applyBorder="1" applyAlignment="1">
      <alignment vertical="top" wrapText="1"/>
    </xf>
    <xf numFmtId="4" fontId="45" fillId="33" borderId="53" xfId="0" applyNumberFormat="1" applyFont="1" applyFill="1" applyBorder="1" applyAlignment="1">
      <alignment vertical="top" wrapText="1"/>
    </xf>
    <xf numFmtId="0" fontId="78" fillId="0" borderId="52" xfId="0" applyFont="1" applyFill="1" applyBorder="1" applyAlignment="1">
      <alignment vertical="top" wrapText="1"/>
    </xf>
    <xf numFmtId="0" fontId="78" fillId="0" borderId="57" xfId="0" applyFont="1" applyFill="1" applyBorder="1" applyAlignment="1">
      <alignment vertical="top" wrapText="1"/>
    </xf>
    <xf numFmtId="0" fontId="112" fillId="0" borderId="0" xfId="605" applyFont="1" applyAlignment="1">
      <alignment vertical="top"/>
    </xf>
    <xf numFmtId="0" fontId="0" fillId="0" borderId="0" xfId="605" applyFont="1" applyAlignment="1">
      <alignment vertical="top"/>
    </xf>
    <xf numFmtId="0" fontId="80" fillId="0" borderId="0" xfId="391" applyFont="1" applyAlignment="1">
      <alignment vertical="top"/>
    </xf>
    <xf numFmtId="0" fontId="72" fillId="6" borderId="0" xfId="391" applyFont="1" applyFill="1" applyAlignment="1">
      <alignment vertical="top"/>
    </xf>
    <xf numFmtId="0" fontId="97" fillId="0" borderId="0" xfId="605" applyAlignment="1">
      <alignment horizontal="center" vertical="top" wrapText="1"/>
    </xf>
    <xf numFmtId="0" fontId="113" fillId="0" borderId="0" xfId="605" applyFont="1" applyAlignment="1">
      <alignment horizontal="center" vertical="top"/>
    </xf>
    <xf numFmtId="0" fontId="0" fillId="0" borderId="0" xfId="0" applyFill="1" applyAlignment="1">
      <alignment vertical="top"/>
    </xf>
    <xf numFmtId="3" fontId="42" fillId="39" borderId="5" xfId="0" applyNumberFormat="1" applyFont="1" applyFill="1" applyBorder="1" applyAlignment="1">
      <alignment vertical="top"/>
    </xf>
    <xf numFmtId="4" fontId="32" fillId="0" borderId="0" xfId="0" applyNumberFormat="1" applyFont="1" applyFill="1" applyBorder="1" applyAlignment="1">
      <alignment vertical="center" wrapText="1"/>
    </xf>
    <xf numFmtId="4" fontId="122" fillId="34" borderId="5" xfId="0" applyNumberFormat="1" applyFont="1" applyFill="1" applyBorder="1" applyAlignment="1">
      <alignment vertical="top" wrapText="1"/>
    </xf>
    <xf numFmtId="4" fontId="44" fillId="34" borderId="5" xfId="0" applyNumberFormat="1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122" fillId="34" borderId="5" xfId="0" applyFont="1" applyFill="1" applyBorder="1" applyAlignment="1">
      <alignment vertical="top" wrapText="1"/>
    </xf>
    <xf numFmtId="0" fontId="10" fillId="0" borderId="0" xfId="0" applyFont="1" applyFill="1" applyAlignment="1">
      <alignment vertical="top"/>
    </xf>
    <xf numFmtId="0" fontId="3" fillId="34" borderId="5" xfId="4" applyFont="1" applyFill="1" applyBorder="1" applyAlignment="1">
      <alignment horizontal="center" vertical="top" wrapText="1"/>
    </xf>
    <xf numFmtId="172" fontId="122" fillId="34" borderId="5" xfId="0" applyNumberFormat="1" applyFont="1" applyFill="1" applyBorder="1" applyAlignment="1">
      <alignment vertical="top" wrapText="1"/>
    </xf>
    <xf numFmtId="4" fontId="47" fillId="34" borderId="5" xfId="0" applyNumberFormat="1" applyFont="1" applyFill="1" applyBorder="1" applyAlignment="1">
      <alignment vertical="top" wrapText="1"/>
    </xf>
    <xf numFmtId="0" fontId="10" fillId="0" borderId="0" xfId="605" applyFont="1" applyAlignment="1">
      <alignment vertical="top"/>
    </xf>
    <xf numFmtId="0" fontId="0" fillId="0" borderId="0" xfId="0" applyAlignment="1">
      <alignment vertical="top"/>
    </xf>
    <xf numFmtId="0" fontId="46" fillId="0" borderId="0" xfId="640" applyFont="1"/>
    <xf numFmtId="0" fontId="1" fillId="0" borderId="0" xfId="640"/>
    <xf numFmtId="0" fontId="1" fillId="34" borderId="0" xfId="640" applyFill="1"/>
    <xf numFmtId="0" fontId="70" fillId="0" borderId="0" xfId="640" applyFont="1"/>
    <xf numFmtId="173" fontId="70" fillId="0" borderId="0" xfId="640" applyNumberFormat="1" applyFont="1"/>
    <xf numFmtId="173" fontId="1" fillId="34" borderId="0" xfId="640" applyNumberFormat="1" applyFill="1"/>
    <xf numFmtId="173" fontId="1" fillId="0" borderId="5" xfId="640" applyNumberFormat="1" applyBorder="1"/>
    <xf numFmtId="173" fontId="70" fillId="0" borderId="5" xfId="640" applyNumberFormat="1" applyFont="1" applyBorder="1"/>
    <xf numFmtId="4" fontId="70" fillId="0" borderId="5" xfId="640" applyNumberFormat="1" applyFont="1" applyBorder="1"/>
    <xf numFmtId="0" fontId="1" fillId="0" borderId="5" xfId="640" applyBorder="1"/>
    <xf numFmtId="0" fontId="46" fillId="4" borderId="5" xfId="640" applyFont="1" applyFill="1" applyBorder="1"/>
    <xf numFmtId="173" fontId="71" fillId="4" borderId="5" xfId="640" applyNumberFormat="1" applyFont="1" applyFill="1" applyBorder="1"/>
    <xf numFmtId="0" fontId="1" fillId="0" borderId="0" xfId="640" applyFill="1" applyBorder="1" applyAlignment="1">
      <alignment wrapText="1"/>
    </xf>
    <xf numFmtId="0" fontId="1" fillId="4" borderId="0" xfId="640" applyFill="1" applyBorder="1"/>
    <xf numFmtId="0" fontId="1" fillId="0" borderId="0" xfId="640" applyFill="1" applyBorder="1"/>
    <xf numFmtId="173" fontId="70" fillId="0" borderId="0" xfId="640" applyNumberFormat="1" applyFont="1" applyFill="1"/>
    <xf numFmtId="0" fontId="1" fillId="4" borderId="0" xfId="640" applyFill="1" applyBorder="1" applyAlignment="1">
      <alignment wrapText="1"/>
    </xf>
    <xf numFmtId="173" fontId="130" fillId="4" borderId="5" xfId="640" applyNumberFormat="1" applyFont="1" applyFill="1" applyBorder="1"/>
    <xf numFmtId="179" fontId="71" fillId="4" borderId="5" xfId="640" applyNumberFormat="1" applyFont="1" applyFill="1" applyBorder="1"/>
    <xf numFmtId="179" fontId="71" fillId="6" borderId="5" xfId="640" applyNumberFormat="1" applyFont="1" applyFill="1" applyBorder="1"/>
    <xf numFmtId="0" fontId="100" fillId="0" borderId="0" xfId="391" applyFont="1" applyAlignment="1">
      <alignment vertical="top"/>
    </xf>
    <xf numFmtId="0" fontId="82" fillId="0" borderId="0" xfId="391" applyFont="1" applyAlignment="1">
      <alignment vertical="top"/>
    </xf>
    <xf numFmtId="173" fontId="8" fillId="3" borderId="68" xfId="391" applyNumberFormat="1" applyFont="1" applyFill="1" applyBorder="1" applyAlignment="1">
      <alignment horizontal="right" vertical="top"/>
    </xf>
    <xf numFmtId="173" fontId="12" fillId="35" borderId="68" xfId="391" applyNumberFormat="1" applyFont="1" applyFill="1" applyBorder="1" applyAlignment="1">
      <alignment horizontal="right" vertical="top"/>
    </xf>
    <xf numFmtId="2" fontId="8" fillId="3" borderId="68" xfId="391" applyNumberFormat="1" applyFont="1" applyFill="1" applyBorder="1" applyAlignment="1">
      <alignment horizontal="right" vertical="top"/>
    </xf>
    <xf numFmtId="173" fontId="73" fillId="35" borderId="68" xfId="391" applyNumberFormat="1" applyFont="1" applyFill="1" applyBorder="1" applyAlignment="1">
      <alignment horizontal="right" vertical="top"/>
    </xf>
    <xf numFmtId="173" fontId="118" fillId="35" borderId="42" xfId="391" applyNumberFormat="1" applyFont="1" applyFill="1" applyBorder="1" applyAlignment="1">
      <alignment vertical="top"/>
    </xf>
    <xf numFmtId="173" fontId="119" fillId="35" borderId="42" xfId="391" applyNumberFormat="1" applyFont="1" applyFill="1" applyBorder="1" applyAlignment="1">
      <alignment vertical="top"/>
    </xf>
    <xf numFmtId="173" fontId="118" fillId="35" borderId="4" xfId="391" applyNumberFormat="1" applyFont="1" applyFill="1" applyBorder="1" applyAlignment="1">
      <alignment vertical="top"/>
    </xf>
    <xf numFmtId="173" fontId="119" fillId="35" borderId="4" xfId="391" applyNumberFormat="1" applyFont="1" applyFill="1" applyBorder="1" applyAlignment="1">
      <alignment vertical="top"/>
    </xf>
    <xf numFmtId="0" fontId="55" fillId="35" borderId="0" xfId="391" applyFont="1" applyFill="1" applyAlignment="1">
      <alignment horizontal="center" vertical="top"/>
    </xf>
    <xf numFmtId="0" fontId="97" fillId="0" borderId="0" xfId="605" applyAlignment="1">
      <alignment vertical="top" wrapText="1"/>
    </xf>
    <xf numFmtId="0" fontId="97" fillId="0" borderId="0" xfId="605"/>
    <xf numFmtId="0" fontId="114" fillId="0" borderId="0" xfId="605" applyFont="1" applyAlignment="1">
      <alignment vertical="top"/>
    </xf>
    <xf numFmtId="0" fontId="56" fillId="4" borderId="65" xfId="3" applyFont="1" applyFill="1" applyBorder="1" applyAlignment="1">
      <alignment horizontal="center" vertical="top"/>
    </xf>
    <xf numFmtId="0" fontId="32" fillId="33" borderId="52" xfId="0" applyFont="1" applyFill="1" applyBorder="1" applyAlignment="1">
      <alignment vertical="top" wrapText="1"/>
    </xf>
    <xf numFmtId="0" fontId="32" fillId="33" borderId="57" xfId="0" applyFont="1" applyFill="1" applyBorder="1" applyAlignment="1">
      <alignment vertical="top" wrapText="1"/>
    </xf>
    <xf numFmtId="0" fontId="2" fillId="2" borderId="52" xfId="0" applyFont="1" applyFill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 wrapText="1"/>
    </xf>
    <xf numFmtId="0" fontId="3" fillId="33" borderId="57" xfId="0" applyFont="1" applyFill="1" applyBorder="1" applyAlignment="1">
      <alignment vertical="top" wrapText="1"/>
    </xf>
    <xf numFmtId="0" fontId="3" fillId="0" borderId="52" xfId="0" applyFont="1" applyFill="1" applyBorder="1" applyAlignment="1">
      <alignment horizontal="center" vertical="top" wrapText="1"/>
    </xf>
    <xf numFmtId="0" fontId="3" fillId="0" borderId="57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3" fillId="0" borderId="52" xfId="0" applyFont="1" applyFill="1" applyBorder="1" applyAlignment="1">
      <alignment vertical="top" wrapText="1"/>
    </xf>
    <xf numFmtId="0" fontId="3" fillId="0" borderId="57" xfId="0" applyFont="1" applyFill="1" applyBorder="1" applyAlignment="1">
      <alignment vertical="top" wrapText="1"/>
    </xf>
    <xf numFmtId="0" fontId="0" fillId="0" borderId="27" xfId="0" applyBorder="1" applyAlignment="1">
      <alignment horizontal="center" vertical="top" wrapText="1"/>
    </xf>
    <xf numFmtId="0" fontId="3" fillId="33" borderId="65" xfId="0" applyFont="1" applyFill="1" applyBorder="1" applyAlignment="1">
      <alignment vertical="top" wrapText="1"/>
    </xf>
    <xf numFmtId="0" fontId="3" fillId="33" borderId="67" xfId="0" applyFont="1" applyFill="1" applyBorder="1" applyAlignment="1">
      <alignment vertical="top" wrapText="1"/>
    </xf>
    <xf numFmtId="49" fontId="3" fillId="33" borderId="4" xfId="0" applyNumberFormat="1" applyFont="1" applyFill="1" applyBorder="1" applyAlignment="1">
      <alignment vertical="top" wrapText="1"/>
    </xf>
    <xf numFmtId="4" fontId="7" fillId="33" borderId="4" xfId="0" applyNumberFormat="1" applyFont="1" applyFill="1" applyBorder="1" applyAlignment="1">
      <alignment vertical="top" wrapText="1"/>
    </xf>
    <xf numFmtId="4" fontId="44" fillId="33" borderId="4" xfId="0" applyNumberFormat="1" applyFont="1" applyFill="1" applyBorder="1" applyAlignment="1">
      <alignment vertical="top" wrapText="1"/>
    </xf>
    <xf numFmtId="4" fontId="44" fillId="33" borderId="69" xfId="0" applyNumberFormat="1" applyFont="1" applyFill="1" applyBorder="1" applyAlignment="1">
      <alignment horizontal="center" vertical="top" wrapText="1"/>
    </xf>
    <xf numFmtId="4" fontId="44" fillId="34" borderId="4" xfId="0" applyNumberFormat="1" applyFont="1" applyFill="1" applyBorder="1" applyAlignment="1">
      <alignment vertical="top" wrapText="1"/>
    </xf>
    <xf numFmtId="4" fontId="44" fillId="34" borderId="69" xfId="0" applyNumberFormat="1" applyFont="1" applyFill="1" applyBorder="1" applyAlignment="1">
      <alignment vertical="top" wrapText="1"/>
    </xf>
    <xf numFmtId="4" fontId="44" fillId="33" borderId="5" xfId="0" applyNumberFormat="1" applyFont="1" applyFill="1" applyBorder="1" applyAlignment="1">
      <alignment horizontal="center" vertical="top" wrapText="1"/>
    </xf>
    <xf numFmtId="0" fontId="32" fillId="33" borderId="69" xfId="0" applyFont="1" applyFill="1" applyBorder="1" applyAlignment="1">
      <alignment vertical="top" wrapText="1"/>
    </xf>
    <xf numFmtId="0" fontId="3" fillId="33" borderId="69" xfId="0" applyFont="1" applyFill="1" applyBorder="1" applyAlignment="1">
      <alignment vertical="top" wrapText="1"/>
    </xf>
    <xf numFmtId="175" fontId="7" fillId="33" borderId="69" xfId="0" applyNumberFormat="1" applyFont="1" applyFill="1" applyBorder="1" applyAlignment="1">
      <alignment vertical="top" wrapText="1"/>
    </xf>
    <xf numFmtId="4" fontId="47" fillId="34" borderId="4" xfId="0" applyNumberFormat="1" applyFont="1" applyFill="1" applyBorder="1" applyAlignment="1">
      <alignment vertical="top" wrapText="1"/>
    </xf>
    <xf numFmtId="0" fontId="37" fillId="0" borderId="3" xfId="0" applyFont="1" applyFill="1" applyBorder="1" applyAlignment="1">
      <alignment vertical="top" wrapText="1"/>
    </xf>
    <xf numFmtId="0" fontId="37" fillId="0" borderId="5" xfId="0" applyFont="1" applyBorder="1" applyAlignment="1">
      <alignment vertical="top"/>
    </xf>
    <xf numFmtId="1" fontId="37" fillId="0" borderId="5" xfId="0" applyNumberFormat="1" applyFont="1" applyFill="1" applyBorder="1" applyAlignment="1">
      <alignment vertical="top"/>
    </xf>
    <xf numFmtId="0" fontId="37" fillId="0" borderId="5" xfId="0" applyFont="1" applyFill="1" applyBorder="1" applyAlignment="1">
      <alignment vertical="top"/>
    </xf>
    <xf numFmtId="0" fontId="42" fillId="0" borderId="3" xfId="0" applyFont="1" applyBorder="1" applyAlignment="1">
      <alignment vertical="top" wrapText="1"/>
    </xf>
    <xf numFmtId="0" fontId="42" fillId="0" borderId="5" xfId="0" applyFont="1" applyBorder="1" applyAlignment="1">
      <alignment vertical="top"/>
    </xf>
    <xf numFmtId="1" fontId="42" fillId="0" borderId="5" xfId="0" applyNumberFormat="1" applyFont="1" applyBorder="1" applyAlignment="1">
      <alignment vertical="top"/>
    </xf>
    <xf numFmtId="0" fontId="32" fillId="33" borderId="52" xfId="0" applyFont="1" applyFill="1" applyBorder="1" applyAlignment="1">
      <alignment vertical="top" wrapText="1"/>
    </xf>
    <xf numFmtId="0" fontId="3" fillId="0" borderId="52" xfId="0" applyFont="1" applyFill="1" applyBorder="1" applyAlignment="1">
      <alignment vertical="top" wrapText="1"/>
    </xf>
    <xf numFmtId="0" fontId="3" fillId="0" borderId="57" xfId="0" applyFont="1" applyFill="1" applyBorder="1" applyAlignment="1">
      <alignment vertical="top" wrapText="1"/>
    </xf>
    <xf numFmtId="0" fontId="3" fillId="0" borderId="52" xfId="0" applyFont="1" applyFill="1" applyBorder="1" applyAlignment="1">
      <alignment horizontal="center" vertical="top" wrapText="1"/>
    </xf>
    <xf numFmtId="0" fontId="3" fillId="0" borderId="57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52" fillId="0" borderId="0" xfId="0" applyFont="1" applyAlignment="1">
      <alignment vertical="top"/>
    </xf>
    <xf numFmtId="4" fontId="3" fillId="34" borderId="69" xfId="0" applyNumberFormat="1" applyFont="1" applyFill="1" applyBorder="1" applyAlignment="1">
      <alignment vertical="top" wrapText="1"/>
    </xf>
    <xf numFmtId="4" fontId="122" fillId="34" borderId="69" xfId="0" applyNumberFormat="1" applyFont="1" applyFill="1" applyBorder="1" applyAlignment="1">
      <alignment vertical="top" wrapText="1"/>
    </xf>
    <xf numFmtId="0" fontId="44" fillId="0" borderId="52" xfId="0" applyFont="1" applyFill="1" applyBorder="1" applyAlignment="1">
      <alignment vertical="top" wrapText="1"/>
    </xf>
    <xf numFmtId="0" fontId="0" fillId="0" borderId="69" xfId="4" applyFont="1" applyBorder="1" applyAlignment="1">
      <alignment horizontal="center" vertical="top"/>
    </xf>
    <xf numFmtId="4" fontId="88" fillId="3" borderId="5" xfId="387" applyNumberFormat="1" applyFont="1" applyFill="1" applyBorder="1" applyAlignment="1">
      <alignment vertical="top"/>
    </xf>
    <xf numFmtId="0" fontId="10" fillId="0" borderId="0" xfId="0" applyFont="1" applyAlignment="1">
      <alignment horizontal="right" vertical="top"/>
    </xf>
    <xf numFmtId="0" fontId="52" fillId="0" borderId="0" xfId="0" applyFont="1" applyAlignment="1">
      <alignment vertical="top" wrapText="1"/>
    </xf>
    <xf numFmtId="0" fontId="65" fillId="0" borderId="12" xfId="0" applyFont="1" applyFill="1" applyBorder="1" applyAlignment="1">
      <alignment horizontal="center" vertical="top" wrapText="1"/>
    </xf>
    <xf numFmtId="0" fontId="65" fillId="0" borderId="50" xfId="0" applyFont="1" applyFill="1" applyBorder="1" applyAlignment="1">
      <alignment horizontal="center" vertical="top" wrapText="1"/>
    </xf>
    <xf numFmtId="0" fontId="52" fillId="0" borderId="13" xfId="0" applyFont="1" applyBorder="1" applyAlignment="1">
      <alignment horizontal="center" vertical="top" wrapText="1"/>
    </xf>
    <xf numFmtId="0" fontId="52" fillId="0" borderId="9" xfId="0" applyFont="1" applyBorder="1" applyAlignment="1">
      <alignment horizontal="center" vertical="top" wrapText="1"/>
    </xf>
    <xf numFmtId="0" fontId="52" fillId="0" borderId="35" xfId="0" applyFont="1" applyBorder="1" applyAlignment="1">
      <alignment horizontal="center" vertical="top" wrapText="1"/>
    </xf>
    <xf numFmtId="0" fontId="52" fillId="3" borderId="35" xfId="0" applyFont="1" applyFill="1" applyBorder="1" applyAlignment="1">
      <alignment horizontal="center" vertical="top" wrapText="1"/>
    </xf>
    <xf numFmtId="0" fontId="52" fillId="3" borderId="39" xfId="0" applyFont="1" applyFill="1" applyBorder="1" applyAlignment="1">
      <alignment horizontal="center" vertical="top" wrapText="1"/>
    </xf>
    <xf numFmtId="0" fontId="52" fillId="0" borderId="80" xfId="0" applyFont="1" applyBorder="1" applyAlignment="1">
      <alignment horizontal="center" vertical="top" wrapText="1"/>
    </xf>
    <xf numFmtId="0" fontId="11" fillId="0" borderId="40" xfId="0" applyFont="1" applyBorder="1" applyAlignment="1">
      <alignment horizontal="center" vertical="top" wrapText="1"/>
    </xf>
    <xf numFmtId="0" fontId="11" fillId="0" borderId="41" xfId="0" applyFont="1" applyBorder="1" applyAlignment="1">
      <alignment horizontal="center" vertical="top" wrapText="1"/>
    </xf>
    <xf numFmtId="0" fontId="11" fillId="0" borderId="42" xfId="0" applyFont="1" applyBorder="1" applyAlignment="1">
      <alignment horizontal="center" vertical="top" wrapText="1"/>
    </xf>
    <xf numFmtId="0" fontId="11" fillId="0" borderId="43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44" xfId="0" applyFont="1" applyBorder="1" applyAlignment="1">
      <alignment horizontal="center" vertical="top" wrapText="1"/>
    </xf>
    <xf numFmtId="0" fontId="11" fillId="0" borderId="51" xfId="0" applyFont="1" applyBorder="1" applyAlignment="1">
      <alignment horizontal="center" vertical="top" wrapText="1"/>
    </xf>
    <xf numFmtId="0" fontId="11" fillId="0" borderId="81" xfId="0" applyFont="1" applyBorder="1" applyAlignment="1">
      <alignment horizontal="center" vertical="top" wrapText="1"/>
    </xf>
    <xf numFmtId="0" fontId="65" fillId="31" borderId="45" xfId="0" applyFont="1" applyFill="1" applyBorder="1" applyAlignment="1">
      <alignment vertical="top" wrapText="1"/>
    </xf>
    <xf numFmtId="4" fontId="72" fillId="31" borderId="41" xfId="0" applyNumberFormat="1" applyFont="1" applyFill="1" applyBorder="1" applyAlignment="1">
      <alignment vertical="top" wrapText="1"/>
    </xf>
    <xf numFmtId="4" fontId="72" fillId="31" borderId="42" xfId="0" applyNumberFormat="1" applyFont="1" applyFill="1" applyBorder="1" applyAlignment="1">
      <alignment vertical="top" wrapText="1"/>
    </xf>
    <xf numFmtId="4" fontId="72" fillId="31" borderId="43" xfId="0" applyNumberFormat="1" applyFont="1" applyFill="1" applyBorder="1" applyAlignment="1">
      <alignment vertical="top" wrapText="1"/>
    </xf>
    <xf numFmtId="4" fontId="85" fillId="31" borderId="43" xfId="0" applyNumberFormat="1" applyFont="1" applyFill="1" applyBorder="1" applyAlignment="1">
      <alignment vertical="top" wrapText="1"/>
    </xf>
    <xf numFmtId="4" fontId="85" fillId="31" borderId="46" xfId="0" applyNumberFormat="1" applyFont="1" applyFill="1" applyBorder="1" applyAlignment="1">
      <alignment vertical="top" wrapText="1"/>
    </xf>
    <xf numFmtId="4" fontId="72" fillId="31" borderId="46" xfId="0" applyNumberFormat="1" applyFont="1" applyFill="1" applyBorder="1" applyAlignment="1">
      <alignment vertical="top" wrapText="1"/>
    </xf>
    <xf numFmtId="173" fontId="85" fillId="31" borderId="41" xfId="0" applyNumberFormat="1" applyFont="1" applyFill="1" applyBorder="1" applyAlignment="1">
      <alignment vertical="top" wrapText="1"/>
    </xf>
    <xf numFmtId="173" fontId="85" fillId="31" borderId="71" xfId="0" applyNumberFormat="1" applyFont="1" applyFill="1" applyBorder="1" applyAlignment="1">
      <alignment vertical="top" wrapText="1"/>
    </xf>
    <xf numFmtId="0" fontId="133" fillId="0" borderId="28" xfId="0" applyFont="1" applyFill="1" applyBorder="1" applyAlignment="1">
      <alignment vertical="top" wrapText="1"/>
    </xf>
    <xf numFmtId="4" fontId="73" fillId="0" borderId="12" xfId="0" applyNumberFormat="1" applyFont="1" applyBorder="1" applyAlignment="1">
      <alignment vertical="top" wrapText="1"/>
    </xf>
    <xf numFmtId="4" fontId="72" fillId="0" borderId="58" xfId="0" applyNumberFormat="1" applyFont="1" applyBorder="1" applyAlignment="1">
      <alignment vertical="top" wrapText="1"/>
    </xf>
    <xf numFmtId="4" fontId="52" fillId="0" borderId="58" xfId="0" applyNumberFormat="1" applyFont="1" applyBorder="1" applyAlignment="1">
      <alignment vertical="top" wrapText="1"/>
    </xf>
    <xf numFmtId="4" fontId="73" fillId="0" borderId="58" xfId="0" applyNumberFormat="1" applyFont="1" applyBorder="1" applyAlignment="1">
      <alignment vertical="top" wrapText="1"/>
    </xf>
    <xf numFmtId="4" fontId="73" fillId="0" borderId="59" xfId="0" applyNumberFormat="1" applyFont="1" applyBorder="1" applyAlignment="1">
      <alignment vertical="top" wrapText="1"/>
    </xf>
    <xf numFmtId="4" fontId="77" fillId="3" borderId="59" xfId="0" applyNumberFormat="1" applyFont="1" applyFill="1" applyBorder="1" applyAlignment="1">
      <alignment vertical="top" wrapText="1"/>
    </xf>
    <xf numFmtId="4" fontId="77" fillId="30" borderId="36" xfId="0" applyNumberFormat="1" applyFont="1" applyFill="1" applyBorder="1" applyAlignment="1">
      <alignment vertical="top" wrapText="1"/>
    </xf>
    <xf numFmtId="4" fontId="77" fillId="3" borderId="36" xfId="0" applyNumberFormat="1" applyFont="1" applyFill="1" applyBorder="1" applyAlignment="1">
      <alignment vertical="top" wrapText="1"/>
    </xf>
    <xf numFmtId="173" fontId="77" fillId="0" borderId="32" xfId="0" applyNumberFormat="1" applyFont="1" applyFill="1" applyBorder="1" applyAlignment="1">
      <alignment vertical="top" wrapText="1"/>
    </xf>
    <xf numFmtId="173" fontId="77" fillId="0" borderId="77" xfId="0" applyNumberFormat="1" applyFont="1" applyFill="1" applyBorder="1" applyAlignment="1">
      <alignment vertical="top" wrapText="1"/>
    </xf>
    <xf numFmtId="4" fontId="73" fillId="0" borderId="36" xfId="0" applyNumberFormat="1" applyFont="1" applyFill="1" applyBorder="1" applyAlignment="1">
      <alignment vertical="top" wrapText="1"/>
    </xf>
    <xf numFmtId="0" fontId="133" fillId="0" borderId="38" xfId="0" applyFont="1" applyFill="1" applyBorder="1" applyAlignment="1">
      <alignment vertical="top" wrapText="1"/>
    </xf>
    <xf numFmtId="4" fontId="77" fillId="30" borderId="39" xfId="0" applyNumberFormat="1" applyFont="1" applyFill="1" applyBorder="1" applyAlignment="1">
      <alignment vertical="top" wrapText="1"/>
    </xf>
    <xf numFmtId="4" fontId="77" fillId="3" borderId="39" xfId="0" applyNumberFormat="1" applyFont="1" applyFill="1" applyBorder="1" applyAlignment="1">
      <alignment vertical="top" wrapText="1"/>
    </xf>
    <xf numFmtId="173" fontId="77" fillId="0" borderId="13" xfId="0" applyNumberFormat="1" applyFont="1" applyFill="1" applyBorder="1" applyAlignment="1">
      <alignment vertical="top" wrapText="1"/>
    </xf>
    <xf numFmtId="173" fontId="77" fillId="0" borderId="80" xfId="0" applyNumberFormat="1" applyFont="1" applyFill="1" applyBorder="1" applyAlignment="1">
      <alignment vertical="top" wrapText="1"/>
    </xf>
    <xf numFmtId="4" fontId="73" fillId="0" borderId="39" xfId="0" applyNumberFormat="1" applyFont="1" applyFill="1" applyBorder="1" applyAlignment="1">
      <alignment vertical="top" wrapText="1"/>
    </xf>
    <xf numFmtId="0" fontId="133" fillId="0" borderId="28" xfId="0" applyFont="1" applyBorder="1" applyAlignment="1">
      <alignment vertical="top" wrapText="1"/>
    </xf>
    <xf numFmtId="4" fontId="85" fillId="30" borderId="36" xfId="0" applyNumberFormat="1" applyFont="1" applyFill="1" applyBorder="1" applyAlignment="1">
      <alignment vertical="top" wrapText="1"/>
    </xf>
    <xf numFmtId="4" fontId="85" fillId="3" borderId="36" xfId="0" applyNumberFormat="1" applyFont="1" applyFill="1" applyBorder="1" applyAlignment="1">
      <alignment vertical="top" wrapText="1"/>
    </xf>
    <xf numFmtId="0" fontId="133" fillId="0" borderId="38" xfId="0" applyFont="1" applyBorder="1" applyAlignment="1">
      <alignment vertical="top" wrapText="1"/>
    </xf>
    <xf numFmtId="4" fontId="85" fillId="30" borderId="39" xfId="0" applyNumberFormat="1" applyFont="1" applyFill="1" applyBorder="1" applyAlignment="1">
      <alignment vertical="top" wrapText="1"/>
    </xf>
    <xf numFmtId="4" fontId="85" fillId="3" borderId="39" xfId="0" applyNumberFormat="1" applyFont="1" applyFill="1" applyBorder="1" applyAlignment="1">
      <alignment vertical="top" wrapText="1"/>
    </xf>
    <xf numFmtId="0" fontId="65" fillId="0" borderId="0" xfId="0" applyFont="1" applyFill="1" applyBorder="1" applyAlignment="1">
      <alignment vertical="top" wrapText="1"/>
    </xf>
    <xf numFmtId="4" fontId="73" fillId="0" borderId="0" xfId="0" applyNumberFormat="1" applyFont="1" applyFill="1" applyBorder="1" applyAlignment="1">
      <alignment vertical="top" wrapText="1"/>
    </xf>
    <xf numFmtId="4" fontId="77" fillId="0" borderId="0" xfId="0" applyNumberFormat="1" applyFont="1" applyFill="1" applyBorder="1" applyAlignment="1">
      <alignment vertical="top" wrapText="1"/>
    </xf>
    <xf numFmtId="4" fontId="72" fillId="0" borderId="0" xfId="0" applyNumberFormat="1" applyFont="1" applyFill="1" applyBorder="1" applyAlignment="1">
      <alignment vertical="top" wrapText="1"/>
    </xf>
    <xf numFmtId="4" fontId="65" fillId="0" borderId="0" xfId="0" applyNumberFormat="1" applyFont="1" applyFill="1" applyBorder="1" applyAlignment="1">
      <alignment vertical="top" wrapText="1"/>
    </xf>
    <xf numFmtId="0" fontId="52" fillId="0" borderId="0" xfId="0" applyFont="1" applyFill="1" applyAlignment="1">
      <alignment vertical="top" wrapText="1"/>
    </xf>
    <xf numFmtId="0" fontId="128" fillId="0" borderId="0" xfId="0" applyFont="1" applyBorder="1" applyAlignment="1">
      <alignment horizontal="justify" vertical="top" wrapText="1"/>
    </xf>
    <xf numFmtId="0" fontId="11" fillId="0" borderId="58" xfId="0" applyFont="1" applyBorder="1" applyAlignment="1">
      <alignment horizontal="center" vertical="top" wrapText="1"/>
    </xf>
    <xf numFmtId="4" fontId="73" fillId="34" borderId="36" xfId="0" applyNumberFormat="1" applyFont="1" applyFill="1" applyBorder="1" applyAlignment="1">
      <alignment vertical="top" wrapText="1"/>
    </xf>
    <xf numFmtId="4" fontId="73" fillId="34" borderId="39" xfId="0" applyNumberFormat="1" applyFont="1" applyFill="1" applyBorder="1" applyAlignment="1">
      <alignment vertical="top" wrapText="1"/>
    </xf>
    <xf numFmtId="4" fontId="73" fillId="34" borderId="58" xfId="0" applyNumberFormat="1" applyFont="1" applyFill="1" applyBorder="1" applyAlignment="1">
      <alignment vertical="top" wrapText="1"/>
    </xf>
    <xf numFmtId="0" fontId="65" fillId="0" borderId="37" xfId="0" applyFont="1" applyFill="1" applyBorder="1" applyAlignment="1">
      <alignment horizontal="center" vertical="top" wrapText="1"/>
    </xf>
    <xf numFmtId="0" fontId="52" fillId="0" borderId="39" xfId="0" applyFont="1" applyFill="1" applyBorder="1" applyAlignment="1">
      <alignment horizontal="center" vertical="top" wrapText="1"/>
    </xf>
    <xf numFmtId="0" fontId="52" fillId="0" borderId="0" xfId="618" applyFont="1" applyAlignment="1">
      <alignment vertical="top"/>
    </xf>
    <xf numFmtId="0" fontId="11" fillId="0" borderId="0" xfId="618" applyFont="1" applyAlignment="1">
      <alignment vertical="top" wrapText="1"/>
    </xf>
    <xf numFmtId="4" fontId="73" fillId="0" borderId="58" xfId="0" applyNumberFormat="1" applyFont="1" applyBorder="1" applyAlignment="1">
      <alignment vertical="top"/>
    </xf>
    <xf numFmtId="0" fontId="52" fillId="0" borderId="58" xfId="0" applyFont="1" applyBorder="1" applyAlignment="1">
      <alignment vertical="top" wrapText="1"/>
    </xf>
    <xf numFmtId="0" fontId="52" fillId="0" borderId="58" xfId="0" applyFont="1" applyBorder="1" applyAlignment="1">
      <alignment horizontal="center" vertical="top" wrapText="1"/>
    </xf>
    <xf numFmtId="0" fontId="10" fillId="0" borderId="58" xfId="0" applyFont="1" applyBorder="1"/>
    <xf numFmtId="0" fontId="52" fillId="0" borderId="58" xfId="0" applyFont="1" applyBorder="1" applyAlignment="1">
      <alignment horizontal="center" vertical="top"/>
    </xf>
    <xf numFmtId="4" fontId="52" fillId="0" borderId="58" xfId="0" applyNumberFormat="1" applyFont="1" applyBorder="1" applyAlignment="1">
      <alignment vertical="top"/>
    </xf>
    <xf numFmtId="4" fontId="72" fillId="0" borderId="58" xfId="0" applyNumberFormat="1" applyFont="1" applyBorder="1" applyAlignment="1">
      <alignment vertical="top"/>
    </xf>
    <xf numFmtId="0" fontId="52" fillId="0" borderId="68" xfId="0" applyFont="1" applyBorder="1" applyAlignment="1">
      <alignment vertical="top" wrapText="1"/>
    </xf>
    <xf numFmtId="0" fontId="52" fillId="0" borderId="68" xfId="0" applyFont="1" applyBorder="1" applyAlignment="1">
      <alignment horizontal="center" vertical="top" wrapText="1"/>
    </xf>
    <xf numFmtId="0" fontId="52" fillId="5" borderId="68" xfId="0" applyFont="1" applyFill="1" applyBorder="1" applyAlignment="1">
      <alignment horizontal="center" vertical="top" wrapText="1"/>
    </xf>
    <xf numFmtId="0" fontId="76" fillId="0" borderId="58" xfId="0" applyFont="1" applyFill="1" applyBorder="1" applyAlignment="1">
      <alignment vertical="top"/>
    </xf>
    <xf numFmtId="0" fontId="74" fillId="0" borderId="58" xfId="0" applyFont="1" applyBorder="1" applyAlignment="1">
      <alignment vertical="top"/>
    </xf>
    <xf numFmtId="4" fontId="74" fillId="0" borderId="58" xfId="0" applyNumberFormat="1" applyFont="1" applyBorder="1" applyAlignment="1">
      <alignment vertical="top"/>
    </xf>
    <xf numFmtId="0" fontId="76" fillId="0" borderId="58" xfId="0" applyFont="1" applyBorder="1" applyAlignment="1">
      <alignment vertical="top"/>
    </xf>
    <xf numFmtId="4" fontId="76" fillId="0" borderId="58" xfId="0" applyNumberFormat="1" applyFont="1" applyBorder="1" applyAlignment="1">
      <alignment vertical="top"/>
    </xf>
    <xf numFmtId="0" fontId="74" fillId="0" borderId="58" xfId="0" applyFont="1" applyBorder="1" applyAlignment="1">
      <alignment vertical="top" wrapText="1"/>
    </xf>
    <xf numFmtId="4" fontId="74" fillId="0" borderId="58" xfId="0" applyNumberFormat="1" applyFont="1" applyBorder="1" applyAlignment="1">
      <alignment vertical="top" wrapText="1"/>
    </xf>
    <xf numFmtId="0" fontId="76" fillId="0" borderId="58" xfId="0" applyFont="1" applyBorder="1" applyAlignment="1">
      <alignment vertical="top" wrapText="1"/>
    </xf>
    <xf numFmtId="4" fontId="76" fillId="0" borderId="58" xfId="0" applyNumberFormat="1" applyFont="1" applyBorder="1" applyAlignment="1">
      <alignment vertical="top" wrapText="1"/>
    </xf>
    <xf numFmtId="0" fontId="136" fillId="0" borderId="58" xfId="0" applyFont="1" applyBorder="1" applyAlignment="1">
      <alignment vertical="top"/>
    </xf>
    <xf numFmtId="4" fontId="136" fillId="0" borderId="58" xfId="0" applyNumberFormat="1" applyFont="1" applyBorder="1" applyAlignment="1">
      <alignment vertical="top"/>
    </xf>
    <xf numFmtId="4" fontId="65" fillId="0" borderId="58" xfId="0" applyNumberFormat="1" applyFont="1" applyBorder="1" applyAlignment="1">
      <alignment vertical="top"/>
    </xf>
    <xf numFmtId="4" fontId="77" fillId="0" borderId="58" xfId="0" applyNumberFormat="1" applyFont="1" applyBorder="1" applyAlignment="1">
      <alignment vertical="top"/>
    </xf>
    <xf numFmtId="168" fontId="52" fillId="0" borderId="58" xfId="0" applyNumberFormat="1" applyFont="1" applyBorder="1" applyAlignment="1">
      <alignment vertical="top"/>
    </xf>
    <xf numFmtId="0" fontId="76" fillId="0" borderId="58" xfId="0" applyFont="1" applyFill="1" applyBorder="1" applyAlignment="1">
      <alignment vertical="top" wrapText="1"/>
    </xf>
    <xf numFmtId="0" fontId="141" fillId="0" borderId="69" xfId="0" applyFont="1" applyFill="1" applyBorder="1" applyAlignment="1">
      <alignment horizontal="center" vertical="top" wrapText="1"/>
    </xf>
    <xf numFmtId="4" fontId="10" fillId="30" borderId="65" xfId="0" applyNumberFormat="1" applyFont="1" applyFill="1" applyBorder="1" applyAlignment="1">
      <alignment vertical="top"/>
    </xf>
    <xf numFmtId="4" fontId="10" fillId="30" borderId="66" xfId="0" applyNumberFormat="1" applyFont="1" applyFill="1" applyBorder="1" applyAlignment="1">
      <alignment vertical="top"/>
    </xf>
    <xf numFmtId="0" fontId="11" fillId="30" borderId="69" xfId="0" applyFont="1" applyFill="1" applyBorder="1" applyAlignment="1">
      <alignment horizontal="center" vertical="top" wrapText="1"/>
    </xf>
    <xf numFmtId="4" fontId="10" fillId="0" borderId="69" xfId="0" applyNumberFormat="1" applyFont="1" applyFill="1" applyBorder="1" applyAlignment="1">
      <alignment vertical="top"/>
    </xf>
    <xf numFmtId="3" fontId="10" fillId="32" borderId="69" xfId="0" applyNumberFormat="1" applyFont="1" applyFill="1" applyBorder="1" applyAlignment="1">
      <alignment horizontal="center" vertical="top"/>
    </xf>
    <xf numFmtId="3" fontId="10" fillId="0" borderId="69" xfId="0" applyNumberFormat="1" applyFont="1" applyBorder="1" applyAlignment="1">
      <alignment horizontal="center" vertical="top"/>
    </xf>
    <xf numFmtId="177" fontId="8" fillId="0" borderId="69" xfId="0" applyNumberFormat="1" applyFont="1" applyFill="1" applyBorder="1" applyAlignment="1">
      <alignment horizontal="center" vertical="top"/>
    </xf>
    <xf numFmtId="168" fontId="10" fillId="0" borderId="69" xfId="0" applyNumberFormat="1" applyFont="1" applyBorder="1" applyAlignment="1">
      <alignment horizontal="center" vertical="top"/>
    </xf>
    <xf numFmtId="4" fontId="10" fillId="0" borderId="69" xfId="0" applyNumberFormat="1" applyFont="1" applyBorder="1" applyAlignment="1">
      <alignment horizontal="center" vertical="top"/>
    </xf>
    <xf numFmtId="169" fontId="10" fillId="0" borderId="69" xfId="0" applyNumberFormat="1" applyFont="1" applyBorder="1" applyAlignment="1">
      <alignment horizontal="center" vertical="top"/>
    </xf>
    <xf numFmtId="0" fontId="44" fillId="0" borderId="69" xfId="0" applyFont="1" applyFill="1" applyBorder="1" applyAlignment="1">
      <alignment vertical="top" wrapText="1"/>
    </xf>
    <xf numFmtId="3" fontId="12" fillId="32" borderId="69" xfId="0" applyNumberFormat="1" applyFont="1" applyFill="1" applyBorder="1" applyAlignment="1">
      <alignment horizontal="center" vertical="top"/>
    </xf>
    <xf numFmtId="3" fontId="12" fillId="0" borderId="69" xfId="0" applyNumberFormat="1" applyFont="1" applyBorder="1" applyAlignment="1">
      <alignment horizontal="center" vertical="top"/>
    </xf>
    <xf numFmtId="4" fontId="12" fillId="0" borderId="69" xfId="0" applyNumberFormat="1" applyFont="1" applyBorder="1" applyAlignment="1">
      <alignment horizontal="center" vertical="top"/>
    </xf>
    <xf numFmtId="177" fontId="12" fillId="0" borderId="69" xfId="0" applyNumberFormat="1" applyFont="1" applyBorder="1" applyAlignment="1">
      <alignment horizontal="center" vertical="top"/>
    </xf>
    <xf numFmtId="0" fontId="58" fillId="0" borderId="69" xfId="0" applyFont="1" applyFill="1" applyBorder="1" applyAlignment="1">
      <alignment vertical="top" wrapText="1"/>
    </xf>
    <xf numFmtId="0" fontId="47" fillId="0" borderId="69" xfId="0" applyFont="1" applyFill="1" applyBorder="1" applyAlignment="1">
      <alignment vertical="top" wrapText="1"/>
    </xf>
    <xf numFmtId="0" fontId="10" fillId="0" borderId="68" xfId="0" applyFont="1" applyFill="1" applyBorder="1" applyAlignment="1">
      <alignment horizontal="center" vertical="top" wrapText="1"/>
    </xf>
    <xf numFmtId="0" fontId="9" fillId="32" borderId="69" xfId="0" applyFont="1" applyFill="1" applyBorder="1" applyAlignment="1">
      <alignment horizontal="center" vertical="top" wrapText="1"/>
    </xf>
    <xf numFmtId="0" fontId="10" fillId="0" borderId="68" xfId="0" applyFont="1" applyFill="1" applyBorder="1" applyAlignment="1">
      <alignment horizontal="center" wrapText="1"/>
    </xf>
    <xf numFmtId="4" fontId="107" fillId="0" borderId="69" xfId="0" applyNumberFormat="1" applyFont="1" applyBorder="1" applyAlignment="1">
      <alignment horizontal="center" vertical="top"/>
    </xf>
    <xf numFmtId="174" fontId="107" fillId="0" borderId="69" xfId="0" applyNumberFormat="1" applyFont="1" applyBorder="1" applyAlignment="1">
      <alignment horizontal="center" vertical="top"/>
    </xf>
    <xf numFmtId="177" fontId="143" fillId="0" borderId="69" xfId="0" applyNumberFormat="1" applyFont="1" applyBorder="1" applyAlignment="1">
      <alignment horizontal="center" vertical="top"/>
    </xf>
    <xf numFmtId="177" fontId="107" fillId="0" borderId="69" xfId="0" applyNumberFormat="1" applyFont="1" applyBorder="1" applyAlignment="1">
      <alignment horizontal="center" vertical="top"/>
    </xf>
    <xf numFmtId="4" fontId="10" fillId="0" borderId="69" xfId="0" applyNumberFormat="1" applyFont="1" applyFill="1" applyBorder="1" applyAlignment="1">
      <alignment horizontal="center" vertical="top"/>
    </xf>
    <xf numFmtId="177" fontId="10" fillId="0" borderId="69" xfId="0" applyNumberFormat="1" applyFont="1" applyFill="1" applyBorder="1" applyAlignment="1">
      <alignment horizontal="center" vertical="top"/>
    </xf>
    <xf numFmtId="177" fontId="8" fillId="0" borderId="69" xfId="0" applyNumberFormat="1" applyFont="1" applyBorder="1" applyAlignment="1">
      <alignment horizontal="center" vertical="top"/>
    </xf>
    <xf numFmtId="168" fontId="10" fillId="0" borderId="69" xfId="0" applyNumberFormat="1" applyFont="1" applyFill="1" applyBorder="1" applyAlignment="1">
      <alignment horizontal="center" vertical="top"/>
    </xf>
    <xf numFmtId="168" fontId="143" fillId="0" borderId="69" xfId="0" applyNumberFormat="1" applyFont="1" applyFill="1" applyBorder="1" applyAlignment="1">
      <alignment horizontal="center" vertical="top"/>
    </xf>
    <xf numFmtId="3" fontId="12" fillId="0" borderId="69" xfId="0" applyNumberFormat="1" applyFont="1" applyFill="1" applyBorder="1" applyAlignment="1">
      <alignment horizontal="center" vertical="top"/>
    </xf>
    <xf numFmtId="3" fontId="10" fillId="45" borderId="69" xfId="0" applyNumberFormat="1" applyFont="1" applyFill="1" applyBorder="1" applyAlignment="1">
      <alignment horizontal="center" vertical="top"/>
    </xf>
    <xf numFmtId="177" fontId="8" fillId="45" borderId="69" xfId="0" applyNumberFormat="1" applyFont="1" applyFill="1" applyBorder="1" applyAlignment="1">
      <alignment horizontal="center" vertical="top"/>
    </xf>
    <xf numFmtId="0" fontId="141" fillId="5" borderId="69" xfId="0" applyFont="1" applyFill="1" applyBorder="1" applyAlignment="1">
      <alignment horizontal="center" vertical="top" wrapText="1"/>
    </xf>
    <xf numFmtId="0" fontId="0" fillId="0" borderId="66" xfId="0" applyBorder="1" applyAlignment="1"/>
    <xf numFmtId="0" fontId="0" fillId="0" borderId="67" xfId="0" applyBorder="1" applyAlignment="1"/>
    <xf numFmtId="3" fontId="37" fillId="0" borderId="5" xfId="0" applyNumberFormat="1" applyFont="1" applyBorder="1" applyAlignment="1">
      <alignment horizontal="center" vertical="top" wrapText="1"/>
    </xf>
    <xf numFmtId="0" fontId="128" fillId="0" borderId="69" xfId="0" applyFont="1" applyBorder="1" applyAlignment="1">
      <alignment horizontal="center" vertical="top" wrapText="1"/>
    </xf>
    <xf numFmtId="0" fontId="128" fillId="0" borderId="69" xfId="0" applyFont="1" applyFill="1" applyBorder="1" applyAlignment="1">
      <alignment horizontal="center" vertical="top" wrapText="1"/>
    </xf>
    <xf numFmtId="0" fontId="65" fillId="30" borderId="69" xfId="0" applyFont="1" applyFill="1" applyBorder="1" applyAlignment="1">
      <alignment horizontal="center" vertical="top" wrapText="1"/>
    </xf>
    <xf numFmtId="1" fontId="128" fillId="4" borderId="69" xfId="0" applyNumberFormat="1" applyFont="1" applyFill="1" applyBorder="1" applyAlignment="1">
      <alignment horizontal="center" vertical="top" wrapText="1"/>
    </xf>
    <xf numFmtId="169" fontId="55" fillId="0" borderId="4" xfId="0" applyNumberFormat="1" applyFont="1" applyFill="1" applyBorder="1" applyAlignment="1">
      <alignment vertical="top"/>
    </xf>
    <xf numFmtId="4" fontId="9" fillId="0" borderId="4" xfId="0" applyNumberFormat="1" applyFont="1" applyFill="1" applyBorder="1" applyAlignment="1">
      <alignment vertical="top"/>
    </xf>
    <xf numFmtId="3" fontId="133" fillId="0" borderId="4" xfId="0" applyNumberFormat="1" applyFont="1" applyFill="1" applyBorder="1" applyAlignment="1">
      <alignment vertical="top"/>
    </xf>
    <xf numFmtId="3" fontId="133" fillId="30" borderId="4" xfId="0" applyNumberFormat="1" applyFont="1" applyFill="1" applyBorder="1" applyAlignment="1">
      <alignment vertical="top"/>
    </xf>
    <xf numFmtId="0" fontId="9" fillId="0" borderId="69" xfId="0" applyFont="1" applyBorder="1" applyAlignment="1">
      <alignment vertical="top"/>
    </xf>
    <xf numFmtId="4" fontId="9" fillId="0" borderId="69" xfId="0" applyNumberFormat="1" applyFont="1" applyBorder="1" applyAlignment="1">
      <alignment vertical="top"/>
    </xf>
    <xf numFmtId="174" fontId="9" fillId="0" borderId="69" xfId="0" applyNumberFormat="1" applyFont="1" applyBorder="1" applyAlignment="1">
      <alignment vertical="top"/>
    </xf>
    <xf numFmtId="0" fontId="9" fillId="30" borderId="69" xfId="0" applyFont="1" applyFill="1" applyBorder="1" applyAlignment="1">
      <alignment vertical="top"/>
    </xf>
    <xf numFmtId="4" fontId="8" fillId="34" borderId="69" xfId="0" applyNumberFormat="1" applyFont="1" applyFill="1" applyBorder="1" applyAlignment="1">
      <alignment vertical="top"/>
    </xf>
    <xf numFmtId="0" fontId="9" fillId="0" borderId="0" xfId="0" applyFont="1" applyAlignment="1">
      <alignment vertical="top"/>
    </xf>
    <xf numFmtId="174" fontId="8" fillId="34" borderId="69" xfId="0" applyNumberFormat="1" applyFont="1" applyFill="1" applyBorder="1" applyAlignment="1">
      <alignment vertical="top"/>
    </xf>
    <xf numFmtId="3" fontId="12" fillId="0" borderId="69" xfId="0" applyNumberFormat="1" applyFont="1" applyBorder="1" applyAlignment="1">
      <alignment vertical="top"/>
    </xf>
    <xf numFmtId="4" fontId="66" fillId="30" borderId="69" xfId="0" applyNumberFormat="1" applyFont="1" applyFill="1" applyBorder="1" applyAlignment="1">
      <alignment vertical="top"/>
    </xf>
    <xf numFmtId="4" fontId="12" fillId="0" borderId="69" xfId="0" applyNumberFormat="1" applyFont="1" applyBorder="1" applyAlignment="1">
      <alignment vertical="top"/>
    </xf>
    <xf numFmtId="0" fontId="10" fillId="0" borderId="68" xfId="0" applyFont="1" applyFill="1" applyBorder="1" applyAlignment="1">
      <alignment horizontal="center" vertical="top" wrapText="1"/>
    </xf>
    <xf numFmtId="0" fontId="9" fillId="32" borderId="69" xfId="0" applyFont="1" applyFill="1" applyBorder="1" applyAlignment="1">
      <alignment horizontal="center" vertical="top" wrapText="1"/>
    </xf>
    <xf numFmtId="0" fontId="10" fillId="0" borderId="68" xfId="0" applyFont="1" applyFill="1" applyBorder="1" applyAlignment="1">
      <alignment horizontal="center" vertical="top" wrapText="1"/>
    </xf>
    <xf numFmtId="0" fontId="82" fillId="35" borderId="68" xfId="391" applyFont="1" applyFill="1" applyBorder="1" applyAlignment="1">
      <alignment horizontal="center" vertical="top" wrapText="1"/>
    </xf>
    <xf numFmtId="0" fontId="82" fillId="35" borderId="6" xfId="391" applyFont="1" applyFill="1" applyBorder="1" applyAlignment="1">
      <alignment horizontal="center" vertical="top" wrapText="1"/>
    </xf>
    <xf numFmtId="0" fontId="85" fillId="35" borderId="66" xfId="391" applyFont="1" applyFill="1" applyBorder="1" applyAlignment="1">
      <alignment horizontal="center" vertical="top" wrapText="1"/>
    </xf>
    <xf numFmtId="0" fontId="81" fillId="0" borderId="0" xfId="3" applyFont="1" applyAlignment="1">
      <alignment horizontal="right" vertical="top" wrapText="1"/>
    </xf>
    <xf numFmtId="0" fontId="65" fillId="0" borderId="0" xfId="605" applyFont="1" applyAlignment="1">
      <alignment horizontal="center" vertical="top"/>
    </xf>
    <xf numFmtId="0" fontId="85" fillId="0" borderId="0" xfId="605" applyFont="1" applyAlignment="1">
      <alignment horizontal="center" vertical="top"/>
    </xf>
    <xf numFmtId="0" fontId="80" fillId="0" borderId="69" xfId="0" applyFont="1" applyBorder="1" applyAlignment="1">
      <alignment horizontal="center" vertical="top" wrapText="1"/>
    </xf>
    <xf numFmtId="4" fontId="12" fillId="0" borderId="69" xfId="0" applyNumberFormat="1" applyFont="1" applyFill="1" applyBorder="1" applyAlignment="1">
      <alignment vertical="top"/>
    </xf>
    <xf numFmtId="174" fontId="9" fillId="0" borderId="4" xfId="0" applyNumberFormat="1" applyFont="1" applyFill="1" applyBorder="1" applyAlignment="1">
      <alignment vertical="top"/>
    </xf>
    <xf numFmtId="0" fontId="128" fillId="30" borderId="69" xfId="0" applyFont="1" applyFill="1" applyBorder="1" applyAlignment="1">
      <alignment horizontal="center" vertical="top" wrapText="1"/>
    </xf>
    <xf numFmtId="3" fontId="8" fillId="45" borderId="5" xfId="0" applyNumberFormat="1" applyFont="1" applyFill="1" applyBorder="1" applyAlignment="1">
      <alignment horizontal="center" vertical="top"/>
    </xf>
    <xf numFmtId="177" fontId="8" fillId="45" borderId="5" xfId="0" applyNumberFormat="1" applyFont="1" applyFill="1" applyBorder="1" applyAlignment="1">
      <alignment horizontal="center" vertical="top"/>
    </xf>
    <xf numFmtId="0" fontId="1" fillId="0" borderId="0" xfId="5107"/>
    <xf numFmtId="0" fontId="1" fillId="34" borderId="0" xfId="5107" applyFill="1"/>
    <xf numFmtId="0" fontId="70" fillId="0" borderId="0" xfId="5107" applyFont="1"/>
    <xf numFmtId="173" fontId="70" fillId="0" borderId="0" xfId="5107" applyNumberFormat="1" applyFont="1"/>
    <xf numFmtId="173" fontId="1" fillId="0" borderId="58" xfId="5107" applyNumberFormat="1" applyBorder="1"/>
    <xf numFmtId="173" fontId="70" fillId="0" borderId="58" xfId="5107" applyNumberFormat="1" applyFont="1" applyBorder="1"/>
    <xf numFmtId="4" fontId="70" fillId="0" borderId="58" xfId="5107" applyNumberFormat="1" applyFont="1" applyBorder="1"/>
    <xf numFmtId="173" fontId="1" fillId="34" borderId="0" xfId="5107" applyNumberFormat="1" applyFill="1"/>
    <xf numFmtId="173" fontId="71" fillId="4" borderId="58" xfId="5107" applyNumberFormat="1" applyFont="1" applyFill="1" applyBorder="1"/>
    <xf numFmtId="173" fontId="130" fillId="6" borderId="58" xfId="5107" applyNumberFormat="1" applyFont="1" applyFill="1" applyBorder="1"/>
    <xf numFmtId="179" fontId="71" fillId="6" borderId="58" xfId="5107" applyNumberFormat="1" applyFont="1" applyFill="1" applyBorder="1"/>
    <xf numFmtId="173" fontId="70" fillId="46" borderId="58" xfId="5107" applyNumberFormat="1" applyFont="1" applyFill="1" applyBorder="1"/>
    <xf numFmtId="180" fontId="8" fillId="45" borderId="5" xfId="0" applyNumberFormat="1" applyFont="1" applyFill="1" applyBorder="1" applyAlignment="1">
      <alignment horizontal="center" vertical="top"/>
    </xf>
    <xf numFmtId="0" fontId="113" fillId="0" borderId="0" xfId="605" applyFont="1" applyAlignment="1">
      <alignment vertical="top"/>
    </xf>
    <xf numFmtId="0" fontId="80" fillId="35" borderId="58" xfId="391" applyFont="1" applyFill="1" applyBorder="1" applyAlignment="1">
      <alignment horizontal="center" vertical="top" wrapText="1"/>
    </xf>
    <xf numFmtId="0" fontId="80" fillId="35" borderId="58" xfId="391" applyFont="1" applyFill="1" applyBorder="1" applyAlignment="1">
      <alignment horizontal="center" vertical="top"/>
    </xf>
    <xf numFmtId="0" fontId="82" fillId="35" borderId="58" xfId="391" applyFont="1" applyFill="1" applyBorder="1" applyAlignment="1">
      <alignment horizontal="center" vertical="top"/>
    </xf>
    <xf numFmtId="0" fontId="80" fillId="0" borderId="58" xfId="391" applyFont="1" applyBorder="1" applyAlignment="1">
      <alignment horizontal="center" vertical="top" wrapText="1"/>
    </xf>
    <xf numFmtId="0" fontId="80" fillId="0" borderId="58" xfId="391" applyFont="1" applyBorder="1" applyAlignment="1">
      <alignment horizontal="center" vertical="top"/>
    </xf>
    <xf numFmtId="2" fontId="80" fillId="0" borderId="58" xfId="391" applyNumberFormat="1" applyFont="1" applyBorder="1" applyAlignment="1">
      <alignment horizontal="center" vertical="top" wrapText="1"/>
    </xf>
    <xf numFmtId="0" fontId="80" fillId="2" borderId="58" xfId="391" applyFont="1" applyFill="1" applyBorder="1" applyAlignment="1">
      <alignment horizontal="center" vertical="top" wrapText="1"/>
    </xf>
    <xf numFmtId="0" fontId="82" fillId="2" borderId="58" xfId="391" applyFont="1" applyFill="1" applyBorder="1" applyAlignment="1">
      <alignment horizontal="center" vertical="top" wrapText="1"/>
    </xf>
    <xf numFmtId="2" fontId="80" fillId="2" borderId="58" xfId="391" applyNumberFormat="1" applyFont="1" applyFill="1" applyBorder="1" applyAlignment="1">
      <alignment horizontal="center" vertical="top" wrapText="1"/>
    </xf>
    <xf numFmtId="0" fontId="80" fillId="30" borderId="0" xfId="391" applyFont="1" applyFill="1" applyAlignment="1">
      <alignment vertical="top"/>
    </xf>
    <xf numFmtId="173" fontId="8" fillId="3" borderId="58" xfId="391" applyNumberFormat="1" applyFont="1" applyFill="1" applyBorder="1" applyAlignment="1">
      <alignment horizontal="right" vertical="top"/>
    </xf>
    <xf numFmtId="173" fontId="12" fillId="35" borderId="58" xfId="391" applyNumberFormat="1" applyFont="1" applyFill="1" applyBorder="1" applyAlignment="1">
      <alignment horizontal="right" vertical="top"/>
    </xf>
    <xf numFmtId="182" fontId="12" fillId="35" borderId="58" xfId="391" applyNumberFormat="1" applyFont="1" applyFill="1" applyBorder="1" applyAlignment="1">
      <alignment horizontal="right" vertical="top"/>
    </xf>
    <xf numFmtId="173" fontId="66" fillId="35" borderId="58" xfId="391" applyNumberFormat="1" applyFont="1" applyFill="1" applyBorder="1" applyAlignment="1">
      <alignment horizontal="right" vertical="top"/>
    </xf>
    <xf numFmtId="185" fontId="96" fillId="35" borderId="58" xfId="391" applyNumberFormat="1" applyFont="1" applyFill="1" applyBorder="1" applyAlignment="1">
      <alignment horizontal="right" vertical="top"/>
    </xf>
    <xf numFmtId="181" fontId="66" fillId="35" borderId="58" xfId="391" applyNumberFormat="1" applyFont="1" applyFill="1" applyBorder="1" applyAlignment="1">
      <alignment horizontal="right" vertical="top"/>
    </xf>
    <xf numFmtId="2" fontId="8" fillId="3" borderId="58" xfId="391" applyNumberFormat="1" applyFont="1" applyFill="1" applyBorder="1" applyAlignment="1">
      <alignment horizontal="right" vertical="top"/>
    </xf>
    <xf numFmtId="173" fontId="151" fillId="35" borderId="58" xfId="391" applyNumberFormat="1" applyFont="1" applyFill="1" applyBorder="1" applyAlignment="1">
      <alignment horizontal="right" vertical="top"/>
    </xf>
    <xf numFmtId="173" fontId="73" fillId="0" borderId="58" xfId="391" applyNumberFormat="1" applyFont="1" applyBorder="1" applyAlignment="1">
      <alignment horizontal="right" vertical="top"/>
    </xf>
    <xf numFmtId="173" fontId="73" fillId="35" borderId="58" xfId="391" applyNumberFormat="1" applyFont="1" applyFill="1" applyBorder="1" applyAlignment="1">
      <alignment horizontal="right" vertical="top"/>
    </xf>
    <xf numFmtId="173" fontId="72" fillId="0" borderId="0" xfId="391" applyNumberFormat="1" applyFont="1" applyAlignment="1">
      <alignment vertical="top"/>
    </xf>
    <xf numFmtId="171" fontId="72" fillId="6" borderId="0" xfId="391" applyNumberFormat="1" applyFont="1" applyFill="1" applyAlignment="1">
      <alignment vertical="top"/>
    </xf>
    <xf numFmtId="181" fontId="72" fillId="6" borderId="0" xfId="391" applyNumberFormat="1" applyFont="1" applyFill="1" applyAlignment="1">
      <alignment vertical="top"/>
    </xf>
    <xf numFmtId="173" fontId="153" fillId="3" borderId="58" xfId="391" applyNumberFormat="1" applyFont="1" applyFill="1" applyBorder="1" applyAlignment="1">
      <alignment horizontal="right" vertical="top"/>
    </xf>
    <xf numFmtId="173" fontId="8" fillId="3" borderId="58" xfId="391" applyNumberFormat="1" applyFont="1" applyFill="1" applyBorder="1" applyAlignment="1">
      <alignment horizontal="right" vertical="center"/>
    </xf>
    <xf numFmtId="173" fontId="12" fillId="35" borderId="58" xfId="391" applyNumberFormat="1" applyFont="1" applyFill="1" applyBorder="1" applyAlignment="1">
      <alignment horizontal="right" vertical="center"/>
    </xf>
    <xf numFmtId="2" fontId="8" fillId="3" borderId="58" xfId="391" applyNumberFormat="1" applyFont="1" applyFill="1" applyBorder="1" applyAlignment="1">
      <alignment horizontal="right" vertical="center"/>
    </xf>
    <xf numFmtId="173" fontId="151" fillId="35" borderId="58" xfId="391" applyNumberFormat="1" applyFont="1" applyFill="1" applyBorder="1" applyAlignment="1">
      <alignment horizontal="right" vertical="center"/>
    </xf>
    <xf numFmtId="173" fontId="73" fillId="0" borderId="58" xfId="391" applyNumberFormat="1" applyFont="1" applyBorder="1" applyAlignment="1">
      <alignment horizontal="right" vertical="center"/>
    </xf>
    <xf numFmtId="173" fontId="73" fillId="35" borderId="58" xfId="391" applyNumberFormat="1" applyFont="1" applyFill="1" applyBorder="1" applyAlignment="1">
      <alignment horizontal="right" vertical="center"/>
    </xf>
    <xf numFmtId="182" fontId="12" fillId="35" borderId="58" xfId="391" applyNumberFormat="1" applyFont="1" applyFill="1" applyBorder="1" applyAlignment="1">
      <alignment horizontal="right" vertical="center"/>
    </xf>
    <xf numFmtId="173" fontId="73" fillId="0" borderId="68" xfId="391" applyNumberFormat="1" applyFont="1" applyBorder="1" applyAlignment="1">
      <alignment horizontal="right" vertical="top"/>
    </xf>
    <xf numFmtId="0" fontId="55" fillId="0" borderId="41" xfId="605" applyFont="1" applyBorder="1" applyAlignment="1">
      <alignment vertical="top"/>
    </xf>
    <xf numFmtId="183" fontId="119" fillId="35" borderId="42" xfId="391" applyNumberFormat="1" applyFont="1" applyFill="1" applyBorder="1" applyAlignment="1">
      <alignment vertical="top"/>
    </xf>
    <xf numFmtId="2" fontId="118" fillId="35" borderId="42" xfId="391" applyNumberFormat="1" applyFont="1" applyFill="1" applyBorder="1" applyAlignment="1">
      <alignment vertical="top"/>
    </xf>
    <xf numFmtId="2" fontId="119" fillId="35" borderId="42" xfId="391" applyNumberFormat="1" applyFont="1" applyFill="1" applyBorder="1" applyAlignment="1">
      <alignment vertical="top"/>
    </xf>
    <xf numFmtId="0" fontId="55" fillId="0" borderId="4" xfId="605" applyFont="1" applyBorder="1" applyAlignment="1">
      <alignment vertical="top"/>
    </xf>
    <xf numFmtId="183" fontId="119" fillId="35" borderId="4" xfId="391" applyNumberFormat="1" applyFont="1" applyFill="1" applyBorder="1" applyAlignment="1">
      <alignment vertical="top"/>
    </xf>
    <xf numFmtId="2" fontId="118" fillId="35" borderId="4" xfId="391" applyNumberFormat="1" applyFont="1" applyFill="1" applyBorder="1" applyAlignment="1">
      <alignment vertical="top"/>
    </xf>
    <xf numFmtId="2" fontId="119" fillId="35" borderId="4" xfId="391" applyNumberFormat="1" applyFont="1" applyFill="1" applyBorder="1" applyAlignment="1">
      <alignment vertical="top"/>
    </xf>
    <xf numFmtId="0" fontId="55" fillId="0" borderId="58" xfId="605" applyFont="1" applyBorder="1" applyAlignment="1">
      <alignment vertical="top"/>
    </xf>
    <xf numFmtId="173" fontId="118" fillId="35" borderId="58" xfId="391" applyNumberFormat="1" applyFont="1" applyFill="1" applyBorder="1" applyAlignment="1">
      <alignment vertical="top"/>
    </xf>
    <xf numFmtId="173" fontId="119" fillId="35" borderId="58" xfId="391" applyNumberFormat="1" applyFont="1" applyFill="1" applyBorder="1" applyAlignment="1">
      <alignment vertical="top"/>
    </xf>
    <xf numFmtId="183" fontId="119" fillId="35" borderId="58" xfId="391" applyNumberFormat="1" applyFont="1" applyFill="1" applyBorder="1" applyAlignment="1">
      <alignment vertical="top"/>
    </xf>
    <xf numFmtId="2" fontId="118" fillId="35" borderId="58" xfId="391" applyNumberFormat="1" applyFont="1" applyFill="1" applyBorder="1" applyAlignment="1">
      <alignment vertical="top"/>
    </xf>
    <xf numFmtId="2" fontId="119" fillId="35" borderId="58" xfId="391" applyNumberFormat="1" applyFont="1" applyFill="1" applyBorder="1" applyAlignment="1">
      <alignment vertical="top"/>
    </xf>
    <xf numFmtId="173" fontId="118" fillId="35" borderId="0" xfId="391" applyNumberFormat="1" applyFont="1" applyFill="1" applyAlignment="1">
      <alignment vertical="top"/>
    </xf>
    <xf numFmtId="173" fontId="119" fillId="35" borderId="0" xfId="391" applyNumberFormat="1" applyFont="1" applyFill="1" applyAlignment="1">
      <alignment vertical="top"/>
    </xf>
    <xf numFmtId="183" fontId="119" fillId="35" borderId="0" xfId="391" applyNumberFormat="1" applyFont="1" applyFill="1" applyAlignment="1">
      <alignment vertical="top"/>
    </xf>
    <xf numFmtId="2" fontId="118" fillId="35" borderId="0" xfId="391" applyNumberFormat="1" applyFont="1" applyFill="1" applyAlignment="1">
      <alignment vertical="top"/>
    </xf>
    <xf numFmtId="2" fontId="119" fillId="35" borderId="0" xfId="391" applyNumberFormat="1" applyFont="1" applyFill="1" applyAlignment="1">
      <alignment vertical="top"/>
    </xf>
    <xf numFmtId="0" fontId="82" fillId="35" borderId="66" xfId="391" applyFont="1" applyFill="1" applyBorder="1" applyAlignment="1">
      <alignment horizontal="center" vertical="top" wrapText="1"/>
    </xf>
    <xf numFmtId="183" fontId="85" fillId="35" borderId="66" xfId="391" applyNumberFormat="1" applyFont="1" applyFill="1" applyBorder="1" applyAlignment="1">
      <alignment horizontal="center" vertical="top" wrapText="1"/>
    </xf>
    <xf numFmtId="183" fontId="82" fillId="35" borderId="58" xfId="391" applyNumberFormat="1" applyFont="1" applyFill="1" applyBorder="1" applyAlignment="1">
      <alignment horizontal="center" vertical="top"/>
    </xf>
    <xf numFmtId="183" fontId="82" fillId="2" borderId="58" xfId="391" applyNumberFormat="1" applyFont="1" applyFill="1" applyBorder="1" applyAlignment="1">
      <alignment horizontal="center" vertical="top" wrapText="1"/>
    </xf>
    <xf numFmtId="0" fontId="154" fillId="0" borderId="58" xfId="605" applyFont="1" applyBorder="1" applyAlignment="1">
      <alignment vertical="top" wrapText="1"/>
    </xf>
    <xf numFmtId="167" fontId="80" fillId="3" borderId="58" xfId="391" applyNumberFormat="1" applyFont="1" applyFill="1" applyBorder="1" applyAlignment="1">
      <alignment horizontal="right" vertical="top"/>
    </xf>
    <xf numFmtId="167" fontId="96" fillId="35" borderId="58" xfId="391" applyNumberFormat="1" applyFont="1" applyFill="1" applyBorder="1" applyAlignment="1">
      <alignment horizontal="right" vertical="top"/>
    </xf>
    <xf numFmtId="167" fontId="80" fillId="35" borderId="58" xfId="391" applyNumberFormat="1" applyFont="1" applyFill="1" applyBorder="1" applyAlignment="1">
      <alignment horizontal="center" vertical="top"/>
    </xf>
    <xf numFmtId="0" fontId="154" fillId="0" borderId="68" xfId="605" applyFont="1" applyBorder="1" applyAlignment="1">
      <alignment vertical="top" wrapText="1"/>
    </xf>
    <xf numFmtId="167" fontId="80" fillId="3" borderId="68" xfId="391" applyNumberFormat="1" applyFont="1" applyFill="1" applyBorder="1" applyAlignment="1">
      <alignment horizontal="right" vertical="top"/>
    </xf>
    <xf numFmtId="167" fontId="96" fillId="35" borderId="68" xfId="391" applyNumberFormat="1" applyFont="1" applyFill="1" applyBorder="1" applyAlignment="1">
      <alignment horizontal="right" vertical="top"/>
    </xf>
    <xf numFmtId="182" fontId="12" fillId="35" borderId="68" xfId="391" applyNumberFormat="1" applyFont="1" applyFill="1" applyBorder="1" applyAlignment="1">
      <alignment horizontal="right" vertical="top"/>
    </xf>
    <xf numFmtId="167" fontId="80" fillId="35" borderId="68" xfId="391" applyNumberFormat="1" applyFont="1" applyFill="1" applyBorder="1" applyAlignment="1">
      <alignment horizontal="center" vertical="top"/>
    </xf>
    <xf numFmtId="183" fontId="66" fillId="35" borderId="58" xfId="391" applyNumberFormat="1" applyFont="1" applyFill="1" applyBorder="1" applyAlignment="1">
      <alignment horizontal="right" vertical="top"/>
    </xf>
    <xf numFmtId="0" fontId="112" fillId="0" borderId="41" xfId="605" applyFont="1" applyBorder="1" applyAlignment="1">
      <alignment vertical="top"/>
    </xf>
    <xf numFmtId="167" fontId="82" fillId="0" borderId="42" xfId="391" applyNumberFormat="1" applyFont="1" applyBorder="1" applyAlignment="1">
      <alignment vertical="top"/>
    </xf>
    <xf numFmtId="183" fontId="82" fillId="0" borderId="42" xfId="391" applyNumberFormat="1" applyFont="1" applyBorder="1" applyAlignment="1">
      <alignment vertical="top"/>
    </xf>
    <xf numFmtId="183" fontId="82" fillId="0" borderId="71" xfId="391" applyNumberFormat="1" applyFont="1" applyBorder="1" applyAlignment="1">
      <alignment vertical="top"/>
    </xf>
    <xf numFmtId="0" fontId="112" fillId="0" borderId="84" xfId="605" applyFont="1" applyBorder="1" applyAlignment="1">
      <alignment vertical="top"/>
    </xf>
    <xf numFmtId="167" fontId="100" fillId="35" borderId="4" xfId="391" applyNumberFormat="1" applyFont="1" applyFill="1" applyBorder="1" applyAlignment="1">
      <alignment vertical="top"/>
    </xf>
    <xf numFmtId="167" fontId="82" fillId="35" borderId="4" xfId="391" applyNumberFormat="1" applyFont="1" applyFill="1" applyBorder="1" applyAlignment="1">
      <alignment horizontal="center" vertical="top"/>
    </xf>
    <xf numFmtId="183" fontId="82" fillId="35" borderId="4" xfId="391" applyNumberFormat="1" applyFont="1" applyFill="1" applyBorder="1" applyAlignment="1">
      <alignment horizontal="center" vertical="top"/>
    </xf>
    <xf numFmtId="167" fontId="100" fillId="0" borderId="4" xfId="391" applyNumberFormat="1" applyFont="1" applyBorder="1" applyAlignment="1">
      <alignment vertical="top"/>
    </xf>
    <xf numFmtId="167" fontId="82" fillId="0" borderId="4" xfId="391" applyNumberFormat="1" applyFont="1" applyBorder="1" applyAlignment="1">
      <alignment vertical="top"/>
    </xf>
    <xf numFmtId="0" fontId="112" fillId="0" borderId="78" xfId="605" applyFont="1" applyBorder="1" applyAlignment="1">
      <alignment vertical="top"/>
    </xf>
    <xf numFmtId="167" fontId="82" fillId="35" borderId="68" xfId="391" applyNumberFormat="1" applyFont="1" applyFill="1" applyBorder="1" applyAlignment="1">
      <alignment horizontal="center" vertical="top"/>
    </xf>
    <xf numFmtId="183" fontId="82" fillId="35" borderId="68" xfId="391" applyNumberFormat="1" applyFont="1" applyFill="1" applyBorder="1" applyAlignment="1">
      <alignment horizontal="center" vertical="top"/>
    </xf>
    <xf numFmtId="0" fontId="109" fillId="0" borderId="58" xfId="605" applyFont="1" applyBorder="1" applyAlignment="1">
      <alignment vertical="top"/>
    </xf>
    <xf numFmtId="0" fontId="155" fillId="35" borderId="58" xfId="391" applyFont="1" applyFill="1" applyBorder="1" applyAlignment="1">
      <alignment vertical="top"/>
    </xf>
    <xf numFmtId="0" fontId="155" fillId="35" borderId="58" xfId="391" applyFont="1" applyFill="1" applyBorder="1" applyAlignment="1">
      <alignment horizontal="center" vertical="top"/>
    </xf>
    <xf numFmtId="167" fontId="155" fillId="35" borderId="58" xfId="391" applyNumberFormat="1" applyFont="1" applyFill="1" applyBorder="1" applyAlignment="1">
      <alignment horizontal="center" vertical="top"/>
    </xf>
    <xf numFmtId="183" fontId="155" fillId="35" borderId="58" xfId="391" applyNumberFormat="1" applyFont="1" applyFill="1" applyBorder="1" applyAlignment="1">
      <alignment horizontal="center" vertical="top"/>
    </xf>
    <xf numFmtId="173" fontId="80" fillId="0" borderId="0" xfId="391" applyNumberFormat="1" applyFont="1" applyAlignment="1">
      <alignment vertical="top"/>
    </xf>
    <xf numFmtId="171" fontId="80" fillId="6" borderId="0" xfId="391" applyNumberFormat="1" applyFont="1" applyFill="1" applyAlignment="1">
      <alignment vertical="top"/>
    </xf>
    <xf numFmtId="181" fontId="80" fillId="6" borderId="0" xfId="391" applyNumberFormat="1" applyFont="1" applyFill="1" applyAlignment="1">
      <alignment vertical="top"/>
    </xf>
    <xf numFmtId="0" fontId="156" fillId="0" borderId="0" xfId="391" applyFont="1" applyAlignment="1">
      <alignment vertical="top"/>
    </xf>
    <xf numFmtId="0" fontId="80" fillId="35" borderId="0" xfId="391" applyFont="1" applyFill="1" applyAlignment="1">
      <alignment horizontal="center" vertical="top"/>
    </xf>
    <xf numFmtId="0" fontId="82" fillId="35" borderId="0" xfId="391" applyFont="1" applyFill="1" applyAlignment="1">
      <alignment horizontal="center" vertical="top"/>
    </xf>
    <xf numFmtId="164" fontId="31" fillId="0" borderId="0" xfId="391" applyNumberFormat="1" applyAlignment="1">
      <alignment vertical="top"/>
    </xf>
    <xf numFmtId="0" fontId="82" fillId="0" borderId="0" xfId="3" applyFont="1" applyAlignment="1">
      <alignment horizontal="center" vertical="top"/>
    </xf>
    <xf numFmtId="0" fontId="8" fillId="0" borderId="58" xfId="3" applyFont="1" applyBorder="1" applyAlignment="1">
      <alignment horizontal="center" vertical="top" wrapText="1"/>
    </xf>
    <xf numFmtId="0" fontId="107" fillId="0" borderId="58" xfId="3" applyFont="1" applyBorder="1" applyAlignment="1">
      <alignment horizontal="center" vertical="top" wrapText="1"/>
    </xf>
    <xf numFmtId="0" fontId="115" fillId="0" borderId="58" xfId="3" applyFont="1" applyBorder="1" applyAlignment="1">
      <alignment horizontal="center" vertical="top" wrapText="1"/>
    </xf>
    <xf numFmtId="0" fontId="56" fillId="4" borderId="58" xfId="3" applyFont="1" applyFill="1" applyBorder="1" applyAlignment="1">
      <alignment horizontal="center" vertical="top"/>
    </xf>
    <xf numFmtId="0" fontId="56" fillId="4" borderId="58" xfId="3" applyFont="1" applyFill="1" applyBorder="1" applyAlignment="1">
      <alignment horizontal="center" vertical="top" wrapText="1"/>
    </xf>
    <xf numFmtId="0" fontId="106" fillId="4" borderId="58" xfId="3" applyFont="1" applyFill="1" applyBorder="1" applyAlignment="1">
      <alignment horizontal="center" vertical="top"/>
    </xf>
    <xf numFmtId="0" fontId="80" fillId="0" borderId="58" xfId="3" applyFont="1" applyBorder="1" applyAlignment="1">
      <alignment vertical="top" wrapText="1"/>
    </xf>
    <xf numFmtId="4" fontId="8" fillId="0" borderId="58" xfId="3" applyNumberFormat="1" applyFont="1" applyBorder="1" applyAlignment="1">
      <alignment vertical="top"/>
    </xf>
    <xf numFmtId="4" fontId="66" fillId="0" borderId="58" xfId="3" applyNumberFormat="1" applyFont="1" applyBorder="1" applyAlignment="1">
      <alignment vertical="top"/>
    </xf>
    <xf numFmtId="183" fontId="6" fillId="0" borderId="58" xfId="3" applyNumberFormat="1" applyBorder="1" applyAlignment="1">
      <alignment vertical="top"/>
    </xf>
    <xf numFmtId="186" fontId="157" fillId="0" borderId="58" xfId="3" applyNumberFormat="1" applyFont="1" applyBorder="1" applyAlignment="1">
      <alignment vertical="top"/>
    </xf>
    <xf numFmtId="181" fontId="158" fillId="0" borderId="58" xfId="3" applyNumberFormat="1" applyFont="1" applyBorder="1" applyAlignment="1">
      <alignment vertical="top"/>
    </xf>
    <xf numFmtId="4" fontId="159" fillId="41" borderId="58" xfId="5099" applyNumberFormat="1" applyFont="1" applyFill="1" applyBorder="1" applyAlignment="1">
      <alignment horizontal="right" vertical="top"/>
    </xf>
    <xf numFmtId="0" fontId="80" fillId="0" borderId="58" xfId="5106" applyNumberFormat="1" applyFont="1" applyFill="1" applyBorder="1" applyAlignment="1">
      <alignment vertical="top" wrapText="1"/>
    </xf>
    <xf numFmtId="4" fontId="8" fillId="0" borderId="58" xfId="5106" applyNumberFormat="1" applyFont="1" applyFill="1" applyBorder="1" applyAlignment="1">
      <alignment vertical="top"/>
    </xf>
    <xf numFmtId="4" fontId="66" fillId="0" borderId="58" xfId="5106" applyNumberFormat="1" applyFont="1" applyFill="1" applyBorder="1" applyAlignment="1">
      <alignment vertical="top"/>
    </xf>
    <xf numFmtId="184" fontId="6" fillId="0" borderId="58" xfId="5106" applyNumberFormat="1" applyFont="1" applyFill="1" applyBorder="1" applyAlignment="1">
      <alignment vertical="top"/>
    </xf>
    <xf numFmtId="0" fontId="160" fillId="35" borderId="58" xfId="5124" applyFont="1" applyFill="1" applyBorder="1" applyAlignment="1">
      <alignment vertical="top" wrapText="1"/>
    </xf>
    <xf numFmtId="0" fontId="160" fillId="0" borderId="58" xfId="605" applyFont="1" applyBorder="1" applyAlignment="1">
      <alignment vertical="top" wrapText="1"/>
    </xf>
    <xf numFmtId="4" fontId="138" fillId="0" borderId="58" xfId="3" applyNumberFormat="1" applyFont="1" applyBorder="1" applyAlignment="1">
      <alignment vertical="top"/>
    </xf>
    <xf numFmtId="0" fontId="6" fillId="0" borderId="58" xfId="3" applyBorder="1" applyAlignment="1">
      <alignment vertical="top"/>
    </xf>
    <xf numFmtId="0" fontId="80" fillId="0" borderId="68" xfId="3" applyFont="1" applyBorder="1" applyAlignment="1">
      <alignment horizontal="left" vertical="top" wrapText="1"/>
    </xf>
    <xf numFmtId="4" fontId="8" fillId="0" borderId="68" xfId="3" applyNumberFormat="1" applyFont="1" applyBorder="1" applyAlignment="1">
      <alignment vertical="top"/>
    </xf>
    <xf numFmtId="4" fontId="10" fillId="0" borderId="68" xfId="605" applyNumberFormat="1" applyFont="1" applyBorder="1" applyAlignment="1">
      <alignment vertical="top"/>
    </xf>
    <xf numFmtId="4" fontId="66" fillId="0" borderId="68" xfId="3" applyNumberFormat="1" applyFont="1" applyBorder="1" applyAlignment="1">
      <alignment vertical="top"/>
    </xf>
    <xf numFmtId="183" fontId="6" fillId="0" borderId="68" xfId="3" applyNumberFormat="1" applyBorder="1" applyAlignment="1">
      <alignment vertical="top"/>
    </xf>
    <xf numFmtId="0" fontId="112" fillId="0" borderId="32" xfId="605" applyFont="1" applyBorder="1" applyAlignment="1">
      <alignment vertical="top"/>
    </xf>
    <xf numFmtId="4" fontId="161" fillId="0" borderId="33" xfId="3" applyNumberFormat="1" applyFont="1" applyBorder="1" applyAlignment="1">
      <alignment vertical="top"/>
    </xf>
    <xf numFmtId="169" fontId="161" fillId="0" borderId="77" xfId="3" applyNumberFormat="1" applyFont="1" applyBorder="1" applyAlignment="1">
      <alignment vertical="top"/>
    </xf>
    <xf numFmtId="4" fontId="161" fillId="0" borderId="77" xfId="3" applyNumberFormat="1" applyFont="1" applyBorder="1" applyAlignment="1">
      <alignment vertical="top"/>
    </xf>
    <xf numFmtId="0" fontId="112" fillId="0" borderId="12" xfId="605" applyFont="1" applyBorder="1" applyAlignment="1">
      <alignment vertical="top"/>
    </xf>
    <xf numFmtId="4" fontId="161" fillId="0" borderId="58" xfId="3" applyNumberFormat="1" applyFont="1" applyBorder="1" applyAlignment="1">
      <alignment vertical="top"/>
    </xf>
    <xf numFmtId="169" fontId="161" fillId="0" borderId="50" xfId="3" applyNumberFormat="1" applyFont="1" applyBorder="1" applyAlignment="1">
      <alignment vertical="top"/>
    </xf>
    <xf numFmtId="4" fontId="161" fillId="0" borderId="50" xfId="3" applyNumberFormat="1" applyFont="1" applyBorder="1" applyAlignment="1">
      <alignment vertical="top"/>
    </xf>
    <xf numFmtId="0" fontId="112" fillId="0" borderId="13" xfId="605" applyFont="1" applyBorder="1" applyAlignment="1">
      <alignment vertical="top"/>
    </xf>
    <xf numFmtId="4" fontId="161" fillId="0" borderId="9" xfId="3" applyNumberFormat="1" applyFont="1" applyBorder="1" applyAlignment="1">
      <alignment vertical="top"/>
    </xf>
    <xf numFmtId="169" fontId="161" fillId="0" borderId="80" xfId="3" applyNumberFormat="1" applyFont="1" applyBorder="1" applyAlignment="1">
      <alignment vertical="top"/>
    </xf>
    <xf numFmtId="4" fontId="161" fillId="0" borderId="80" xfId="3" applyNumberFormat="1" applyFont="1" applyBorder="1" applyAlignment="1">
      <alignment vertical="top"/>
    </xf>
    <xf numFmtId="0" fontId="161" fillId="0" borderId="0" xfId="3" applyFont="1" applyAlignment="1">
      <alignment vertical="top"/>
    </xf>
    <xf numFmtId="0" fontId="154" fillId="0" borderId="65" xfId="605" applyFont="1" applyBorder="1" applyAlignment="1">
      <alignment vertical="top" wrapText="1"/>
    </xf>
    <xf numFmtId="4" fontId="8" fillId="3" borderId="58" xfId="3" applyNumberFormat="1" applyFont="1" applyFill="1" applyBorder="1" applyAlignment="1">
      <alignment vertical="top"/>
    </xf>
    <xf numFmtId="171" fontId="6" fillId="0" borderId="58" xfId="3" applyNumberFormat="1" applyBorder="1" applyAlignment="1">
      <alignment vertical="top"/>
    </xf>
    <xf numFmtId="0" fontId="6" fillId="0" borderId="68" xfId="3" applyBorder="1" applyAlignment="1">
      <alignment vertical="top"/>
    </xf>
    <xf numFmtId="4" fontId="8" fillId="3" borderId="68" xfId="3" applyNumberFormat="1" applyFont="1" applyFill="1" applyBorder="1" applyAlignment="1">
      <alignment vertical="top"/>
    </xf>
    <xf numFmtId="171" fontId="6" fillId="0" borderId="68" xfId="3" applyNumberFormat="1" applyBorder="1" applyAlignment="1">
      <alignment vertical="top"/>
    </xf>
    <xf numFmtId="0" fontId="112" fillId="0" borderId="28" xfId="605" applyFont="1" applyBorder="1" applyAlignment="1">
      <alignment vertical="top"/>
    </xf>
    <xf numFmtId="4" fontId="161" fillId="0" borderId="32" xfId="3" applyNumberFormat="1" applyFont="1" applyBorder="1" applyAlignment="1">
      <alignment vertical="top"/>
    </xf>
    <xf numFmtId="181" fontId="161" fillId="0" borderId="77" xfId="3" applyNumberFormat="1" applyFont="1" applyBorder="1" applyAlignment="1">
      <alignment vertical="top"/>
    </xf>
    <xf numFmtId="0" fontId="112" fillId="0" borderId="85" xfId="605" applyFont="1" applyBorder="1" applyAlignment="1">
      <alignment vertical="top"/>
    </xf>
    <xf numFmtId="0" fontId="161" fillId="0" borderId="12" xfId="3" applyFont="1" applyBorder="1" applyAlignment="1">
      <alignment vertical="top"/>
    </xf>
    <xf numFmtId="0" fontId="161" fillId="0" borderId="58" xfId="3" applyFont="1" applyBorder="1" applyAlignment="1">
      <alignment vertical="top"/>
    </xf>
    <xf numFmtId="0" fontId="161" fillId="0" borderId="50" xfId="3" applyFont="1" applyBorder="1" applyAlignment="1">
      <alignment vertical="top"/>
    </xf>
    <xf numFmtId="181" fontId="161" fillId="0" borderId="50" xfId="3" applyNumberFormat="1" applyFont="1" applyBorder="1" applyAlignment="1">
      <alignment vertical="top"/>
    </xf>
    <xf numFmtId="0" fontId="112" fillId="0" borderId="38" xfId="605" applyFont="1" applyBorder="1" applyAlignment="1">
      <alignment vertical="top"/>
    </xf>
    <xf numFmtId="4" fontId="161" fillId="0" borderId="13" xfId="3" applyNumberFormat="1" applyFont="1" applyBorder="1" applyAlignment="1">
      <alignment vertical="top"/>
    </xf>
    <xf numFmtId="181" fontId="161" fillId="0" borderId="80" xfId="3" applyNumberFormat="1" applyFont="1" applyBorder="1" applyAlignment="1">
      <alignment vertical="top"/>
    </xf>
    <xf numFmtId="0" fontId="162" fillId="0" borderId="28" xfId="605" applyFont="1" applyBorder="1" applyAlignment="1">
      <alignment vertical="top"/>
    </xf>
    <xf numFmtId="4" fontId="163" fillId="0" borderId="32" xfId="3" applyNumberFormat="1" applyFont="1" applyBorder="1" applyAlignment="1">
      <alignment vertical="top"/>
    </xf>
    <xf numFmtId="4" fontId="163" fillId="0" borderId="33" xfId="3" applyNumberFormat="1" applyFont="1" applyBorder="1" applyAlignment="1">
      <alignment vertical="top"/>
    </xf>
    <xf numFmtId="169" fontId="163" fillId="0" borderId="77" xfId="3" applyNumberFormat="1" applyFont="1" applyBorder="1" applyAlignment="1">
      <alignment vertical="top"/>
    </xf>
    <xf numFmtId="4" fontId="163" fillId="0" borderId="77" xfId="3" applyNumberFormat="1" applyFont="1" applyBorder="1" applyAlignment="1">
      <alignment vertical="top"/>
    </xf>
    <xf numFmtId="181" fontId="163" fillId="0" borderId="77" xfId="3" applyNumberFormat="1" applyFont="1" applyBorder="1" applyAlignment="1">
      <alignment vertical="top"/>
    </xf>
    <xf numFmtId="0" fontId="162" fillId="0" borderId="85" xfId="605" applyFont="1" applyBorder="1" applyAlignment="1">
      <alignment vertical="top"/>
    </xf>
    <xf numFmtId="4" fontId="163" fillId="0" borderId="12" xfId="3" applyNumberFormat="1" applyFont="1" applyBorder="1" applyAlignment="1">
      <alignment vertical="top"/>
    </xf>
    <xf numFmtId="4" fontId="163" fillId="0" borderId="58" xfId="3" applyNumberFormat="1" applyFont="1" applyBorder="1" applyAlignment="1">
      <alignment vertical="top"/>
    </xf>
    <xf numFmtId="169" fontId="163" fillId="0" borderId="50" xfId="3" applyNumberFormat="1" applyFont="1" applyBorder="1" applyAlignment="1">
      <alignment vertical="top"/>
    </xf>
    <xf numFmtId="4" fontId="163" fillId="0" borderId="50" xfId="3" applyNumberFormat="1" applyFont="1" applyBorder="1" applyAlignment="1">
      <alignment vertical="top"/>
    </xf>
    <xf numFmtId="181" fontId="163" fillId="0" borderId="50" xfId="3" applyNumberFormat="1" applyFont="1" applyBorder="1" applyAlignment="1">
      <alignment vertical="top"/>
    </xf>
    <xf numFmtId="0" fontId="162" fillId="0" borderId="38" xfId="605" applyFont="1" applyBorder="1" applyAlignment="1">
      <alignment vertical="top"/>
    </xf>
    <xf numFmtId="4" fontId="163" fillId="0" borderId="13" xfId="3" applyNumberFormat="1" applyFont="1" applyBorder="1" applyAlignment="1">
      <alignment vertical="top"/>
    </xf>
    <xf numFmtId="4" fontId="163" fillId="0" borderId="9" xfId="3" applyNumberFormat="1" applyFont="1" applyBorder="1" applyAlignment="1">
      <alignment vertical="top"/>
    </xf>
    <xf numFmtId="169" fontId="163" fillId="0" borderId="80" xfId="3" applyNumberFormat="1" applyFont="1" applyBorder="1" applyAlignment="1">
      <alignment vertical="top"/>
    </xf>
    <xf numFmtId="4" fontId="163" fillId="0" borderId="80" xfId="3" applyNumberFormat="1" applyFont="1" applyBorder="1" applyAlignment="1">
      <alignment vertical="top"/>
    </xf>
    <xf numFmtId="181" fontId="163" fillId="0" borderId="80" xfId="3" applyNumberFormat="1" applyFont="1" applyBorder="1" applyAlignment="1">
      <alignment vertical="top"/>
    </xf>
    <xf numFmtId="0" fontId="55" fillId="0" borderId="0" xfId="3" applyFont="1" applyAlignment="1">
      <alignment horizontal="center" vertical="top"/>
    </xf>
    <xf numFmtId="0" fontId="80" fillId="0" borderId="0" xfId="3" applyFont="1" applyAlignment="1">
      <alignment horizontal="right" vertical="top" wrapText="1"/>
    </xf>
    <xf numFmtId="0" fontId="80" fillId="0" borderId="0" xfId="3" applyFont="1" applyAlignment="1">
      <alignment horizontal="right" vertical="top"/>
    </xf>
    <xf numFmtId="0" fontId="105" fillId="0" borderId="0" xfId="3" applyFont="1" applyAlignment="1">
      <alignment horizontal="center" vertical="top" wrapText="1"/>
    </xf>
    <xf numFmtId="0" fontId="83" fillId="0" borderId="0" xfId="3" applyFont="1" applyAlignment="1">
      <alignment vertical="top" wrapText="1"/>
    </xf>
    <xf numFmtId="0" fontId="81" fillId="0" borderId="0" xfId="3" applyFont="1" applyAlignment="1">
      <alignment horizontal="right" vertical="top"/>
    </xf>
    <xf numFmtId="0" fontId="56" fillId="0" borderId="58" xfId="3" applyFont="1" applyBorder="1" applyAlignment="1">
      <alignment horizontal="center" vertical="top" wrapText="1"/>
    </xf>
    <xf numFmtId="0" fontId="56" fillId="4" borderId="65" xfId="3" applyFont="1" applyFill="1" applyBorder="1" applyAlignment="1">
      <alignment horizontal="center" vertical="top" wrapText="1"/>
    </xf>
    <xf numFmtId="0" fontId="56" fillId="4" borderId="67" xfId="3" applyFont="1" applyFill="1" applyBorder="1" applyAlignment="1">
      <alignment horizontal="center" vertical="top" wrapText="1"/>
    </xf>
    <xf numFmtId="0" fontId="80" fillId="0" borderId="70" xfId="3" applyFont="1" applyBorder="1" applyAlignment="1">
      <alignment vertical="top" wrapText="1"/>
    </xf>
    <xf numFmtId="0" fontId="8" fillId="0" borderId="68" xfId="3" applyFont="1" applyBorder="1" applyAlignment="1">
      <alignment vertical="top"/>
    </xf>
    <xf numFmtId="173" fontId="8" fillId="0" borderId="68" xfId="3" applyNumberFormat="1" applyFont="1" applyBorder="1" applyAlignment="1">
      <alignment vertical="top"/>
    </xf>
    <xf numFmtId="173" fontId="12" fillId="0" borderId="68" xfId="3" applyNumberFormat="1" applyFont="1" applyBorder="1" applyAlignment="1">
      <alignment vertical="top"/>
    </xf>
    <xf numFmtId="183" fontId="6" fillId="0" borderId="72" xfId="3" applyNumberFormat="1" applyBorder="1" applyAlignment="1">
      <alignment vertical="top"/>
    </xf>
    <xf numFmtId="175" fontId="56" fillId="0" borderId="68" xfId="3" applyNumberFormat="1" applyFont="1" applyBorder="1" applyAlignment="1">
      <alignment vertical="top"/>
    </xf>
    <xf numFmtId="181" fontId="158" fillId="0" borderId="68" xfId="3" applyNumberFormat="1" applyFont="1" applyBorder="1" applyAlignment="1">
      <alignment vertical="top"/>
    </xf>
    <xf numFmtId="181" fontId="158" fillId="0" borderId="70" xfId="3" applyNumberFormat="1" applyFont="1" applyBorder="1" applyAlignment="1">
      <alignment vertical="top"/>
    </xf>
    <xf numFmtId="0" fontId="80" fillId="0" borderId="33" xfId="3" applyFont="1" applyBorder="1" applyAlignment="1">
      <alignment vertical="top"/>
    </xf>
    <xf numFmtId="173" fontId="80" fillId="0" borderId="33" xfId="3" applyNumberFormat="1" applyFont="1" applyBorder="1" applyAlignment="1">
      <alignment vertical="top"/>
    </xf>
    <xf numFmtId="173" fontId="8" fillId="0" borderId="33" xfId="3" applyNumberFormat="1" applyFont="1" applyBorder="1" applyAlignment="1">
      <alignment vertical="top"/>
    </xf>
    <xf numFmtId="183" fontId="6" fillId="0" borderId="34" xfId="3" applyNumberFormat="1" applyBorder="1" applyAlignment="1">
      <alignment vertical="top"/>
    </xf>
    <xf numFmtId="175" fontId="56" fillId="0" borderId="33" xfId="3" applyNumberFormat="1" applyFont="1" applyBorder="1" applyAlignment="1">
      <alignment vertical="top"/>
    </xf>
    <xf numFmtId="181" fontId="6" fillId="0" borderId="33" xfId="3" applyNumberFormat="1" applyBorder="1" applyAlignment="1">
      <alignment vertical="top"/>
    </xf>
    <xf numFmtId="181" fontId="6" fillId="0" borderId="30" xfId="3" applyNumberFormat="1" applyBorder="1" applyAlignment="1">
      <alignment vertical="top"/>
    </xf>
    <xf numFmtId="0" fontId="80" fillId="0" borderId="58" xfId="3" applyFont="1" applyBorder="1" applyAlignment="1">
      <alignment vertical="top"/>
    </xf>
    <xf numFmtId="173" fontId="80" fillId="0" borderId="58" xfId="3" applyNumberFormat="1" applyFont="1" applyBorder="1" applyAlignment="1">
      <alignment vertical="top"/>
    </xf>
    <xf numFmtId="173" fontId="8" fillId="0" borderId="58" xfId="3" applyNumberFormat="1" applyFont="1" applyBorder="1" applyAlignment="1">
      <alignment vertical="top"/>
    </xf>
    <xf numFmtId="183" fontId="6" fillId="0" borderId="65" xfId="3" applyNumberFormat="1" applyBorder="1" applyAlignment="1">
      <alignment vertical="top"/>
    </xf>
    <xf numFmtId="175" fontId="56" fillId="0" borderId="58" xfId="3" applyNumberFormat="1" applyFont="1" applyBorder="1" applyAlignment="1">
      <alignment vertical="top"/>
    </xf>
    <xf numFmtId="181" fontId="6" fillId="0" borderId="58" xfId="3" applyNumberFormat="1" applyBorder="1" applyAlignment="1">
      <alignment vertical="top"/>
    </xf>
    <xf numFmtId="181" fontId="6" fillId="0" borderId="87" xfId="3" applyNumberFormat="1" applyBorder="1" applyAlignment="1">
      <alignment vertical="top"/>
    </xf>
    <xf numFmtId="0" fontId="80" fillId="0" borderId="13" xfId="3" applyFont="1" applyBorder="1" applyAlignment="1">
      <alignment horizontal="left" vertical="top"/>
    </xf>
    <xf numFmtId="0" fontId="8" fillId="0" borderId="9" xfId="3" applyFont="1" applyBorder="1" applyAlignment="1">
      <alignment horizontal="center" vertical="top"/>
    </xf>
    <xf numFmtId="173" fontId="12" fillId="0" borderId="9" xfId="3" applyNumberFormat="1" applyFont="1" applyBorder="1" applyAlignment="1">
      <alignment vertical="top"/>
    </xf>
    <xf numFmtId="173" fontId="8" fillId="0" borderId="9" xfId="3" applyNumberFormat="1" applyFont="1" applyBorder="1" applyAlignment="1">
      <alignment vertical="top"/>
    </xf>
    <xf numFmtId="183" fontId="164" fillId="0" borderId="35" xfId="3" applyNumberFormat="1" applyFont="1" applyBorder="1" applyAlignment="1">
      <alignment vertical="top"/>
    </xf>
    <xf numFmtId="0" fontId="80" fillId="0" borderId="10" xfId="3" applyFont="1" applyBorder="1" applyAlignment="1">
      <alignment vertical="top" wrapText="1"/>
    </xf>
    <xf numFmtId="0" fontId="8" fillId="0" borderId="4" xfId="3" applyFont="1" applyBorder="1" applyAlignment="1">
      <alignment vertical="top"/>
    </xf>
    <xf numFmtId="173" fontId="8" fillId="0" borderId="4" xfId="3" applyNumberFormat="1" applyFont="1" applyBorder="1" applyAlignment="1">
      <alignment vertical="top"/>
    </xf>
    <xf numFmtId="173" fontId="12" fillId="0" borderId="4" xfId="3" applyNumberFormat="1" applyFont="1" applyBorder="1" applyAlignment="1">
      <alignment vertical="top"/>
    </xf>
    <xf numFmtId="183" fontId="6" fillId="0" borderId="25" xfId="3" applyNumberFormat="1" applyBorder="1" applyAlignment="1">
      <alignment vertical="top"/>
    </xf>
    <xf numFmtId="181" fontId="158" fillId="0" borderId="33" xfId="3" applyNumberFormat="1" applyFont="1" applyBorder="1" applyAlignment="1">
      <alignment vertical="top"/>
    </xf>
    <xf numFmtId="181" fontId="158" fillId="0" borderId="88" xfId="3" applyNumberFormat="1" applyFont="1" applyBorder="1" applyAlignment="1">
      <alignment vertical="top"/>
    </xf>
    <xf numFmtId="0" fontId="165" fillId="0" borderId="0" xfId="605" applyFont="1" applyAlignment="1">
      <alignment vertical="top"/>
    </xf>
    <xf numFmtId="181" fontId="158" fillId="0" borderId="67" xfId="3" applyNumberFormat="1" applyFont="1" applyBorder="1" applyAlignment="1">
      <alignment vertical="top"/>
    </xf>
    <xf numFmtId="0" fontId="8" fillId="0" borderId="58" xfId="3" applyFont="1" applyBorder="1" applyAlignment="1">
      <alignment vertical="top"/>
    </xf>
    <xf numFmtId="4" fontId="125" fillId="0" borderId="89" xfId="5098" applyNumberFormat="1" applyBorder="1" applyAlignment="1">
      <alignment horizontal="right" vertical="top" wrapText="1"/>
    </xf>
    <xf numFmtId="3" fontId="166" fillId="0" borderId="68" xfId="605" applyNumberFormat="1" applyFont="1" applyBorder="1" applyAlignment="1">
      <alignment vertical="top"/>
    </xf>
    <xf numFmtId="173" fontId="12" fillId="0" borderId="6" xfId="3" applyNumberFormat="1" applyFont="1" applyBorder="1" applyAlignment="1">
      <alignment vertical="top"/>
    </xf>
    <xf numFmtId="175" fontId="56" fillId="0" borderId="90" xfId="3" applyNumberFormat="1" applyFont="1" applyBorder="1" applyAlignment="1">
      <alignment vertical="top"/>
    </xf>
    <xf numFmtId="181" fontId="158" fillId="0" borderId="90" xfId="3" applyNumberFormat="1" applyFont="1" applyBorder="1" applyAlignment="1">
      <alignment vertical="top"/>
    </xf>
    <xf numFmtId="181" fontId="158" fillId="0" borderId="91" xfId="3" applyNumberFormat="1" applyFont="1" applyBorder="1" applyAlignment="1">
      <alignment vertical="top"/>
    </xf>
    <xf numFmtId="175" fontId="56" fillId="0" borderId="9" xfId="3" applyNumberFormat="1" applyFont="1" applyBorder="1" applyAlignment="1">
      <alignment vertical="top"/>
    </xf>
    <xf numFmtId="181" fontId="158" fillId="0" borderId="9" xfId="3" applyNumberFormat="1" applyFont="1" applyBorder="1" applyAlignment="1">
      <alignment vertical="top"/>
    </xf>
    <xf numFmtId="181" fontId="158" fillId="0" borderId="92" xfId="3" applyNumberFormat="1" applyFont="1" applyBorder="1" applyAlignment="1">
      <alignment vertical="top"/>
    </xf>
    <xf numFmtId="0" fontId="8" fillId="0" borderId="58" xfId="5106" applyNumberFormat="1" applyFont="1" applyFill="1" applyBorder="1" applyAlignment="1">
      <alignment vertical="top"/>
    </xf>
    <xf numFmtId="187" fontId="8" fillId="0" borderId="58" xfId="5106" applyNumberFormat="1" applyFont="1" applyFill="1" applyBorder="1" applyAlignment="1">
      <alignment vertical="top"/>
    </xf>
    <xf numFmtId="187" fontId="12" fillId="0" borderId="4" xfId="5106" applyNumberFormat="1" applyFont="1" applyFill="1" applyBorder="1" applyAlignment="1">
      <alignment vertical="top"/>
    </xf>
    <xf numFmtId="184" fontId="6" fillId="0" borderId="65" xfId="5106" applyNumberFormat="1" applyFont="1" applyFill="1" applyBorder="1" applyAlignment="1">
      <alignment vertical="top"/>
    </xf>
    <xf numFmtId="175" fontId="167" fillId="0" borderId="9" xfId="3" applyNumberFormat="1" applyFont="1" applyBorder="1" applyAlignment="1">
      <alignment vertical="top"/>
    </xf>
    <xf numFmtId="0" fontId="80" fillId="0" borderId="32" xfId="3" applyFont="1" applyBorder="1" applyAlignment="1">
      <alignment vertical="top" wrapText="1"/>
    </xf>
    <xf numFmtId="0" fontId="80" fillId="0" borderId="12" xfId="3" applyFont="1" applyBorder="1" applyAlignment="1">
      <alignment vertical="top" wrapText="1"/>
    </xf>
    <xf numFmtId="0" fontId="80" fillId="0" borderId="9" xfId="3" applyFont="1" applyBorder="1" applyAlignment="1">
      <alignment horizontal="center" vertical="top"/>
    </xf>
    <xf numFmtId="173" fontId="96" fillId="0" borderId="9" xfId="3" applyNumberFormat="1" applyFont="1" applyBorder="1" applyAlignment="1">
      <alignment vertical="top"/>
    </xf>
    <xf numFmtId="173" fontId="80" fillId="0" borderId="9" xfId="3" applyNumberFormat="1" applyFont="1" applyBorder="1" applyAlignment="1">
      <alignment vertical="top"/>
    </xf>
    <xf numFmtId="173" fontId="8" fillId="0" borderId="4" xfId="3" applyNumberFormat="1" applyFont="1" applyBorder="1" applyAlignment="1">
      <alignment horizontal="right" vertical="top"/>
    </xf>
    <xf numFmtId="173" fontId="8" fillId="0" borderId="58" xfId="3" applyNumberFormat="1" applyFont="1" applyBorder="1" applyAlignment="1">
      <alignment horizontal="right" vertical="top"/>
    </xf>
    <xf numFmtId="175" fontId="167" fillId="0" borderId="58" xfId="3" applyNumberFormat="1" applyFont="1" applyBorder="1" applyAlignment="1">
      <alignment vertical="top"/>
    </xf>
    <xf numFmtId="0" fontId="168" fillId="0" borderId="0" xfId="605" applyFont="1" applyAlignment="1">
      <alignment vertical="top"/>
    </xf>
    <xf numFmtId="173" fontId="137" fillId="0" borderId="4" xfId="3" applyNumberFormat="1" applyFont="1" applyBorder="1" applyAlignment="1">
      <alignment vertical="top"/>
    </xf>
    <xf numFmtId="173" fontId="8" fillId="35" borderId="58" xfId="3" applyNumberFormat="1" applyFont="1" applyFill="1" applyBorder="1" applyAlignment="1">
      <alignment vertical="top"/>
    </xf>
    <xf numFmtId="0" fontId="8" fillId="0" borderId="33" xfId="3" applyFont="1" applyBorder="1" applyAlignment="1">
      <alignment vertical="top"/>
    </xf>
    <xf numFmtId="181" fontId="6" fillId="0" borderId="88" xfId="3" applyNumberFormat="1" applyBorder="1" applyAlignment="1">
      <alignment vertical="top"/>
    </xf>
    <xf numFmtId="0" fontId="10" fillId="0" borderId="58" xfId="605" applyFont="1" applyBorder="1" applyAlignment="1">
      <alignment vertical="top"/>
    </xf>
    <xf numFmtId="4" fontId="10" fillId="0" borderId="58" xfId="605" applyNumberFormat="1" applyFont="1" applyBorder="1" applyAlignment="1">
      <alignment vertical="top"/>
    </xf>
    <xf numFmtId="181" fontId="6" fillId="0" borderId="67" xfId="3" applyNumberFormat="1" applyBorder="1" applyAlignment="1">
      <alignment vertical="top"/>
    </xf>
    <xf numFmtId="0" fontId="80" fillId="0" borderId="13" xfId="3" applyFont="1" applyBorder="1" applyAlignment="1">
      <alignment vertical="top" wrapText="1"/>
    </xf>
    <xf numFmtId="0" fontId="10" fillId="0" borderId="9" xfId="605" applyFont="1" applyBorder="1" applyAlignment="1">
      <alignment vertical="top"/>
    </xf>
    <xf numFmtId="4" fontId="9" fillId="0" borderId="9" xfId="605" applyNumberFormat="1" applyFont="1" applyBorder="1" applyAlignment="1">
      <alignment vertical="top"/>
    </xf>
    <xf numFmtId="4" fontId="169" fillId="0" borderId="9" xfId="605" applyNumberFormat="1" applyFont="1" applyBorder="1" applyAlignment="1">
      <alignment vertical="top"/>
    </xf>
    <xf numFmtId="0" fontId="80" fillId="0" borderId="42" xfId="3" applyFont="1" applyBorder="1" applyAlignment="1">
      <alignment vertical="top" wrapText="1"/>
    </xf>
    <xf numFmtId="0" fontId="8" fillId="0" borderId="42" xfId="3" applyFont="1" applyBorder="1" applyAlignment="1">
      <alignment horizontal="center" vertical="top"/>
    </xf>
    <xf numFmtId="173" fontId="8" fillId="0" borderId="42" xfId="3" applyNumberFormat="1" applyFont="1" applyBorder="1" applyAlignment="1">
      <alignment horizontal="center" vertical="top"/>
    </xf>
    <xf numFmtId="173" fontId="12" fillId="0" borderId="42" xfId="3" applyNumberFormat="1" applyFont="1" applyBorder="1" applyAlignment="1">
      <alignment horizontal="center" vertical="top"/>
    </xf>
    <xf numFmtId="183" fontId="6" fillId="0" borderId="43" xfId="3" applyNumberFormat="1" applyBorder="1" applyAlignment="1">
      <alignment horizontal="center" vertical="top"/>
    </xf>
    <xf numFmtId="175" fontId="167" fillId="0" borderId="42" xfId="3" applyNumberFormat="1" applyFont="1" applyBorder="1" applyAlignment="1">
      <alignment vertical="top"/>
    </xf>
    <xf numFmtId="181" fontId="158" fillId="0" borderId="42" xfId="3" applyNumberFormat="1" applyFont="1" applyBorder="1" applyAlignment="1">
      <alignment vertical="top"/>
    </xf>
    <xf numFmtId="181" fontId="158" fillId="0" borderId="93" xfId="3" applyNumberFormat="1" applyFont="1" applyBorder="1" applyAlignment="1">
      <alignment vertical="top"/>
    </xf>
    <xf numFmtId="0" fontId="161" fillId="0" borderId="4" xfId="3" applyFont="1" applyBorder="1" applyAlignment="1">
      <alignment vertical="top"/>
    </xf>
    <xf numFmtId="173" fontId="66" fillId="0" borderId="4" xfId="3" applyNumberFormat="1" applyFont="1" applyBorder="1" applyAlignment="1">
      <alignment vertical="top"/>
    </xf>
    <xf numFmtId="181" fontId="66" fillId="0" borderId="25" xfId="3" applyNumberFormat="1" applyFont="1" applyBorder="1" applyAlignment="1">
      <alignment vertical="top"/>
    </xf>
    <xf numFmtId="175" fontId="170" fillId="0" borderId="4" xfId="3" applyNumberFormat="1" applyFont="1" applyBorder="1" applyAlignment="1">
      <alignment vertical="top"/>
    </xf>
    <xf numFmtId="181" fontId="66" fillId="0" borderId="4" xfId="3" applyNumberFormat="1" applyFont="1" applyBorder="1" applyAlignment="1">
      <alignment vertical="top"/>
    </xf>
    <xf numFmtId="181" fontId="66" fillId="0" borderId="11" xfId="3" applyNumberFormat="1" applyFont="1" applyBorder="1" applyAlignment="1">
      <alignment vertical="top"/>
    </xf>
    <xf numFmtId="173" fontId="158" fillId="0" borderId="58" xfId="3" applyNumberFormat="1" applyFont="1" applyBorder="1" applyAlignment="1">
      <alignment vertical="top"/>
    </xf>
    <xf numFmtId="181" fontId="158" fillId="0" borderId="65" xfId="3" applyNumberFormat="1" applyFont="1" applyBorder="1" applyAlignment="1">
      <alignment vertical="top"/>
    </xf>
    <xf numFmtId="175" fontId="171" fillId="0" borderId="58" xfId="3" applyNumberFormat="1" applyFont="1" applyBorder="1" applyAlignment="1">
      <alignment vertical="top"/>
    </xf>
    <xf numFmtId="173" fontId="6" fillId="0" borderId="0" xfId="3" applyNumberFormat="1" applyAlignment="1">
      <alignment vertical="top"/>
    </xf>
    <xf numFmtId="175" fontId="157" fillId="0" borderId="0" xfId="3" applyNumberFormat="1" applyFont="1" applyAlignment="1">
      <alignment vertical="top"/>
    </xf>
    <xf numFmtId="175" fontId="172" fillId="0" borderId="0" xfId="605" applyNumberFormat="1" applyFont="1" applyAlignment="1">
      <alignment horizontal="center" vertical="top" wrapText="1"/>
    </xf>
    <xf numFmtId="175" fontId="172" fillId="0" borderId="0" xfId="605" applyNumberFormat="1" applyFont="1" applyAlignment="1">
      <alignment vertical="top"/>
    </xf>
    <xf numFmtId="173" fontId="8" fillId="3" borderId="58" xfId="3" applyNumberFormat="1" applyFont="1" applyFill="1" applyBorder="1" applyAlignment="1">
      <alignment vertical="top"/>
    </xf>
    <xf numFmtId="173" fontId="12" fillId="0" borderId="58" xfId="3" applyNumberFormat="1" applyFont="1" applyBorder="1" applyAlignment="1">
      <alignment vertical="top"/>
    </xf>
    <xf numFmtId="0" fontId="154" fillId="0" borderId="35" xfId="605" applyFont="1" applyBorder="1" applyAlignment="1">
      <alignment vertical="top" wrapText="1"/>
    </xf>
    <xf numFmtId="0" fontId="80" fillId="0" borderId="9" xfId="3" applyFont="1" applyBorder="1" applyAlignment="1">
      <alignment vertical="top"/>
    </xf>
    <xf numFmtId="173" fontId="8" fillId="3" borderId="9" xfId="3" applyNumberFormat="1" applyFont="1" applyFill="1" applyBorder="1" applyAlignment="1">
      <alignment vertical="top"/>
    </xf>
    <xf numFmtId="183" fontId="6" fillId="0" borderId="35" xfId="3" applyNumberFormat="1" applyBorder="1" applyAlignment="1">
      <alignment vertical="top"/>
    </xf>
    <xf numFmtId="167" fontId="161" fillId="0" borderId="32" xfId="3" applyNumberFormat="1" applyFont="1" applyBorder="1" applyAlignment="1">
      <alignment vertical="top"/>
    </xf>
    <xf numFmtId="167" fontId="161" fillId="0" borderId="33" xfId="3" applyNumberFormat="1" applyFont="1" applyBorder="1" applyAlignment="1">
      <alignment vertical="top"/>
    </xf>
    <xf numFmtId="167" fontId="161" fillId="0" borderId="34" xfId="3" applyNumberFormat="1" applyFont="1" applyBorder="1" applyAlignment="1">
      <alignment vertical="top"/>
    </xf>
    <xf numFmtId="175" fontId="173" fillId="0" borderId="33" xfId="3" applyNumberFormat="1" applyFont="1" applyBorder="1" applyAlignment="1">
      <alignment vertical="top"/>
    </xf>
    <xf numFmtId="181" fontId="161" fillId="0" borderId="33" xfId="3" applyNumberFormat="1" applyFont="1" applyBorder="1" applyAlignment="1">
      <alignment vertical="top"/>
    </xf>
    <xf numFmtId="181" fontId="161" fillId="0" borderId="30" xfId="3" applyNumberFormat="1" applyFont="1" applyBorder="1" applyAlignment="1">
      <alignment vertical="top"/>
    </xf>
    <xf numFmtId="167" fontId="161" fillId="0" borderId="94" xfId="3" applyNumberFormat="1" applyFont="1" applyBorder="1" applyAlignment="1">
      <alignment vertical="top"/>
    </xf>
    <xf numFmtId="167" fontId="161" fillId="0" borderId="58" xfId="3" applyNumberFormat="1" applyFont="1" applyBorder="1" applyAlignment="1">
      <alignment vertical="top"/>
    </xf>
    <xf numFmtId="167" fontId="161" fillId="0" borderId="65" xfId="3" applyNumberFormat="1" applyFont="1" applyBorder="1" applyAlignment="1">
      <alignment vertical="top"/>
    </xf>
    <xf numFmtId="175" fontId="173" fillId="0" borderId="58" xfId="3" applyNumberFormat="1" applyFont="1" applyBorder="1" applyAlignment="1">
      <alignment vertical="top"/>
    </xf>
    <xf numFmtId="181" fontId="161" fillId="0" borderId="58" xfId="3" applyNumberFormat="1" applyFont="1" applyBorder="1" applyAlignment="1">
      <alignment vertical="top"/>
    </xf>
    <xf numFmtId="181" fontId="161" fillId="0" borderId="87" xfId="3" applyNumberFormat="1" applyFont="1" applyBorder="1" applyAlignment="1">
      <alignment vertical="top"/>
    </xf>
    <xf numFmtId="167" fontId="161" fillId="0" borderId="13" xfId="3" applyNumberFormat="1" applyFont="1" applyBorder="1" applyAlignment="1">
      <alignment vertical="top"/>
    </xf>
    <xf numFmtId="167" fontId="161" fillId="0" borderId="9" xfId="3" applyNumberFormat="1" applyFont="1" applyBorder="1" applyAlignment="1">
      <alignment vertical="top"/>
    </xf>
    <xf numFmtId="167" fontId="161" fillId="0" borderId="35" xfId="3" applyNumberFormat="1" applyFont="1" applyBorder="1" applyAlignment="1">
      <alignment vertical="top"/>
    </xf>
    <xf numFmtId="175" fontId="173" fillId="0" borderId="9" xfId="3" applyNumberFormat="1" applyFont="1" applyBorder="1" applyAlignment="1">
      <alignment vertical="top"/>
    </xf>
    <xf numFmtId="181" fontId="161" fillId="0" borderId="9" xfId="3" applyNumberFormat="1" applyFont="1" applyBorder="1" applyAlignment="1">
      <alignment vertical="top"/>
    </xf>
    <xf numFmtId="181" fontId="161" fillId="0" borderId="82" xfId="3" applyNumberFormat="1" applyFont="1" applyBorder="1" applyAlignment="1">
      <alignment vertical="top"/>
    </xf>
    <xf numFmtId="167" fontId="163" fillId="0" borderId="32" xfId="3" applyNumberFormat="1" applyFont="1" applyBorder="1" applyAlignment="1">
      <alignment vertical="top"/>
    </xf>
    <xf numFmtId="167" fontId="163" fillId="0" borderId="33" xfId="3" applyNumberFormat="1" applyFont="1" applyBorder="1" applyAlignment="1">
      <alignment vertical="top"/>
    </xf>
    <xf numFmtId="167" fontId="163" fillId="0" borderId="34" xfId="3" applyNumberFormat="1" applyFont="1" applyBorder="1" applyAlignment="1">
      <alignment vertical="top"/>
    </xf>
    <xf numFmtId="175" fontId="174" fillId="0" borderId="33" xfId="3" applyNumberFormat="1" applyFont="1" applyBorder="1" applyAlignment="1">
      <alignment vertical="top"/>
    </xf>
    <xf numFmtId="181" fontId="163" fillId="0" borderId="33" xfId="3" applyNumberFormat="1" applyFont="1" applyBorder="1" applyAlignment="1">
      <alignment vertical="top"/>
    </xf>
    <xf numFmtId="181" fontId="163" fillId="0" borderId="30" xfId="3" applyNumberFormat="1" applyFont="1" applyBorder="1" applyAlignment="1">
      <alignment vertical="top"/>
    </xf>
    <xf numFmtId="167" fontId="163" fillId="0" borderId="94" xfId="3" applyNumberFormat="1" applyFont="1" applyBorder="1" applyAlignment="1">
      <alignment vertical="top"/>
    </xf>
    <xf numFmtId="167" fontId="163" fillId="0" borderId="58" xfId="3" applyNumberFormat="1" applyFont="1" applyBorder="1" applyAlignment="1">
      <alignment vertical="top"/>
    </xf>
    <xf numFmtId="167" fontId="163" fillId="0" borderId="65" xfId="3" applyNumberFormat="1" applyFont="1" applyBorder="1" applyAlignment="1">
      <alignment vertical="top"/>
    </xf>
    <xf numFmtId="175" fontId="174" fillId="0" borderId="58" xfId="3" applyNumberFormat="1" applyFont="1" applyBorder="1" applyAlignment="1">
      <alignment vertical="top"/>
    </xf>
    <xf numFmtId="181" fontId="163" fillId="0" borderId="58" xfId="3" applyNumberFormat="1" applyFont="1" applyBorder="1" applyAlignment="1">
      <alignment vertical="top"/>
    </xf>
    <xf numFmtId="181" fontId="163" fillId="0" borderId="87" xfId="3" applyNumberFormat="1" applyFont="1" applyBorder="1" applyAlignment="1">
      <alignment vertical="top"/>
    </xf>
    <xf numFmtId="167" fontId="163" fillId="0" borderId="13" xfId="3" applyNumberFormat="1" applyFont="1" applyBorder="1" applyAlignment="1">
      <alignment vertical="top"/>
    </xf>
    <xf numFmtId="167" fontId="163" fillId="0" borderId="9" xfId="3" applyNumberFormat="1" applyFont="1" applyBorder="1" applyAlignment="1">
      <alignment vertical="top"/>
    </xf>
    <xf numFmtId="167" fontId="163" fillId="0" borderId="35" xfId="3" applyNumberFormat="1" applyFont="1" applyBorder="1" applyAlignment="1">
      <alignment vertical="top"/>
    </xf>
    <xf numFmtId="175" fontId="174" fillId="0" borderId="9" xfId="3" applyNumberFormat="1" applyFont="1" applyBorder="1" applyAlignment="1">
      <alignment vertical="top"/>
    </xf>
    <xf numFmtId="181" fontId="163" fillId="0" borderId="9" xfId="3" applyNumberFormat="1" applyFont="1" applyBorder="1" applyAlignment="1">
      <alignment vertical="top"/>
    </xf>
    <xf numFmtId="181" fontId="163" fillId="0" borderId="82" xfId="3" applyNumberFormat="1" applyFont="1" applyBorder="1" applyAlignment="1">
      <alignment vertical="top"/>
    </xf>
    <xf numFmtId="4" fontId="125" fillId="0" borderId="95" xfId="5098" applyNumberFormat="1" applyBorder="1" applyAlignment="1">
      <alignment horizontal="right" vertical="top" wrapText="1"/>
    </xf>
    <xf numFmtId="175" fontId="56" fillId="0" borderId="96" xfId="3" applyNumberFormat="1" applyFont="1" applyBorder="1" applyAlignment="1">
      <alignment vertical="top"/>
    </xf>
    <xf numFmtId="181" fontId="158" fillId="0" borderId="96" xfId="3" applyNumberFormat="1" applyFont="1" applyBorder="1" applyAlignment="1">
      <alignment vertical="top"/>
    </xf>
    <xf numFmtId="0" fontId="80" fillId="0" borderId="94" xfId="3" applyFont="1" applyBorder="1" applyAlignment="1">
      <alignment vertical="top" wrapText="1"/>
    </xf>
    <xf numFmtId="0" fontId="162" fillId="0" borderId="97" xfId="605" applyFont="1" applyBorder="1" applyAlignment="1">
      <alignment vertical="top"/>
    </xf>
    <xf numFmtId="167" fontId="163" fillId="0" borderId="96" xfId="3" applyNumberFormat="1" applyFont="1" applyBorder="1" applyAlignment="1">
      <alignment vertical="top"/>
    </xf>
    <xf numFmtId="167" fontId="163" fillId="0" borderId="98" xfId="3" applyNumberFormat="1" applyFont="1" applyBorder="1" applyAlignment="1">
      <alignment vertical="top"/>
    </xf>
    <xf numFmtId="175" fontId="174" fillId="0" borderId="96" xfId="3" applyNumberFormat="1" applyFont="1" applyBorder="1" applyAlignment="1">
      <alignment vertical="top"/>
    </xf>
    <xf numFmtId="181" fontId="163" fillId="0" borderId="96" xfId="3" applyNumberFormat="1" applyFont="1" applyBorder="1" applyAlignment="1">
      <alignment vertical="top"/>
    </xf>
    <xf numFmtId="181" fontId="163" fillId="0" borderId="99" xfId="3" applyNumberFormat="1" applyFont="1" applyBorder="1" applyAlignment="1">
      <alignment vertical="top"/>
    </xf>
    <xf numFmtId="0" fontId="120" fillId="0" borderId="0" xfId="605" applyFont="1" applyAlignment="1">
      <alignment vertical="top"/>
    </xf>
    <xf numFmtId="0" fontId="110" fillId="0" borderId="58" xfId="605" applyFont="1" applyBorder="1" applyAlignment="1">
      <alignment horizontal="center" vertical="top" wrapText="1"/>
    </xf>
    <xf numFmtId="0" fontId="97" fillId="0" borderId="58" xfId="605" applyBorder="1" applyAlignment="1">
      <alignment horizontal="center" vertical="top" wrapText="1"/>
    </xf>
    <xf numFmtId="0" fontId="121" fillId="2" borderId="58" xfId="605" applyFont="1" applyFill="1" applyBorder="1" applyAlignment="1">
      <alignment horizontal="center" vertical="top"/>
    </xf>
    <xf numFmtId="0" fontId="116" fillId="0" borderId="58" xfId="605" applyFont="1" applyBorder="1" applyAlignment="1">
      <alignment vertical="top" wrapText="1"/>
    </xf>
    <xf numFmtId="4" fontId="175" fillId="3" borderId="58" xfId="605" applyNumberFormat="1" applyFont="1" applyFill="1" applyBorder="1" applyAlignment="1">
      <alignment horizontal="center" vertical="top"/>
    </xf>
    <xf numFmtId="3" fontId="121" fillId="0" borderId="58" xfId="605" applyNumberFormat="1" applyFont="1" applyBorder="1" applyAlignment="1">
      <alignment horizontal="center" vertical="top"/>
    </xf>
    <xf numFmtId="4" fontId="175" fillId="0" borderId="58" xfId="605" applyNumberFormat="1" applyFont="1" applyBorder="1" applyAlignment="1">
      <alignment vertical="top"/>
    </xf>
    <xf numFmtId="182" fontId="96" fillId="35" borderId="58" xfId="391" applyNumberFormat="1" applyFont="1" applyFill="1" applyBorder="1" applyAlignment="1">
      <alignment horizontal="right" vertical="top"/>
    </xf>
    <xf numFmtId="173" fontId="96" fillId="35" borderId="58" xfId="391" applyNumberFormat="1" applyFont="1" applyFill="1" applyBorder="1" applyAlignment="1">
      <alignment horizontal="right" vertical="top"/>
    </xf>
    <xf numFmtId="173" fontId="97" fillId="0" borderId="0" xfId="605" applyNumberFormat="1" applyAlignment="1">
      <alignment vertical="top"/>
    </xf>
    <xf numFmtId="0" fontId="0" fillId="0" borderId="0" xfId="605" applyFont="1" applyAlignment="1">
      <alignment vertical="top" wrapText="1"/>
    </xf>
    <xf numFmtId="0" fontId="160" fillId="40" borderId="58" xfId="5106" applyNumberFormat="1" applyFont="1" applyFill="1" applyBorder="1" applyAlignment="1">
      <alignment vertical="center" wrapText="1"/>
    </xf>
    <xf numFmtId="0" fontId="160" fillId="35" borderId="58" xfId="5124" applyFont="1" applyFill="1" applyBorder="1" applyAlignment="1">
      <alignment vertical="center" wrapText="1"/>
    </xf>
    <xf numFmtId="4" fontId="175" fillId="42" borderId="58" xfId="605" applyNumberFormat="1" applyFont="1" applyFill="1" applyBorder="1" applyAlignment="1">
      <alignment horizontal="center" vertical="top"/>
    </xf>
    <xf numFmtId="4" fontId="175" fillId="43" borderId="58" xfId="605" applyNumberFormat="1" applyFont="1" applyFill="1" applyBorder="1" applyAlignment="1">
      <alignment horizontal="center" vertical="top"/>
    </xf>
    <xf numFmtId="0" fontId="160" fillId="0" borderId="58" xfId="4132" applyFont="1" applyBorder="1" applyAlignment="1">
      <alignment vertical="top" wrapText="1"/>
    </xf>
    <xf numFmtId="4" fontId="175" fillId="3" borderId="58" xfId="605" applyNumberFormat="1" applyFont="1" applyFill="1" applyBorder="1" applyAlignment="1">
      <alignment horizontal="center" vertical="center"/>
    </xf>
    <xf numFmtId="0" fontId="144" fillId="0" borderId="58" xfId="605" applyFont="1" applyBorder="1" applyAlignment="1">
      <alignment vertical="top" wrapText="1"/>
    </xf>
    <xf numFmtId="0" fontId="116" fillId="0" borderId="68" xfId="605" applyFont="1" applyBorder="1" applyAlignment="1">
      <alignment horizontal="center" vertical="top" wrapText="1"/>
    </xf>
    <xf numFmtId="181" fontId="119" fillId="35" borderId="58" xfId="391" applyNumberFormat="1" applyFont="1" applyFill="1" applyBorder="1" applyAlignment="1">
      <alignment vertical="top"/>
    </xf>
    <xf numFmtId="0" fontId="112" fillId="0" borderId="94" xfId="605" applyFont="1" applyBorder="1" applyAlignment="1">
      <alignment vertical="top"/>
    </xf>
    <xf numFmtId="0" fontId="82" fillId="35" borderId="58" xfId="391" applyFont="1" applyFill="1" applyBorder="1" applyAlignment="1">
      <alignment horizontal="center" vertical="top" wrapText="1"/>
    </xf>
    <xf numFmtId="4" fontId="52" fillId="35" borderId="58" xfId="605" applyNumberFormat="1" applyFont="1" applyFill="1" applyBorder="1" applyAlignment="1">
      <alignment horizontal="center" vertical="top"/>
    </xf>
    <xf numFmtId="3" fontId="52" fillId="0" borderId="58" xfId="605" applyNumberFormat="1" applyFont="1" applyBorder="1" applyAlignment="1">
      <alignment horizontal="center" vertical="top"/>
    </xf>
    <xf numFmtId="4" fontId="73" fillId="0" borderId="58" xfId="605" applyNumberFormat="1" applyFont="1" applyBorder="1" applyAlignment="1">
      <alignment vertical="top"/>
    </xf>
    <xf numFmtId="4" fontId="52" fillId="35" borderId="68" xfId="605" applyNumberFormat="1" applyFont="1" applyFill="1" applyBorder="1" applyAlignment="1">
      <alignment horizontal="center" vertical="top"/>
    </xf>
    <xf numFmtId="3" fontId="52" fillId="0" borderId="68" xfId="605" applyNumberFormat="1" applyFont="1" applyBorder="1" applyAlignment="1">
      <alignment horizontal="center" vertical="top"/>
    </xf>
    <xf numFmtId="4" fontId="73" fillId="0" borderId="68" xfId="605" applyNumberFormat="1" applyFont="1" applyBorder="1" applyAlignment="1">
      <alignment vertical="top"/>
    </xf>
    <xf numFmtId="182" fontId="96" fillId="35" borderId="68" xfId="391" applyNumberFormat="1" applyFont="1" applyFill="1" applyBorder="1" applyAlignment="1">
      <alignment horizontal="right" vertical="top"/>
    </xf>
    <xf numFmtId="0" fontId="112" fillId="0" borderId="33" xfId="605" applyFont="1" applyBorder="1" applyAlignment="1">
      <alignment vertical="top"/>
    </xf>
    <xf numFmtId="4" fontId="112" fillId="0" borderId="33" xfId="605" applyNumberFormat="1" applyFont="1" applyBorder="1" applyAlignment="1">
      <alignment vertical="top"/>
    </xf>
    <xf numFmtId="171" fontId="112" fillId="0" borderId="77" xfId="605" applyNumberFormat="1" applyFont="1" applyBorder="1" applyAlignment="1">
      <alignment vertical="top"/>
    </xf>
    <xf numFmtId="0" fontId="112" fillId="0" borderId="58" xfId="605" applyFont="1" applyBorder="1" applyAlignment="1">
      <alignment vertical="top"/>
    </xf>
    <xf numFmtId="171" fontId="112" fillId="0" borderId="50" xfId="605" applyNumberFormat="1" applyFont="1" applyBorder="1" applyAlignment="1">
      <alignment vertical="top"/>
    </xf>
    <xf numFmtId="0" fontId="112" fillId="0" borderId="96" xfId="605" applyFont="1" applyBorder="1" applyAlignment="1">
      <alignment vertical="top"/>
    </xf>
    <xf numFmtId="4" fontId="112" fillId="0" borderId="96" xfId="605" applyNumberFormat="1" applyFont="1" applyBorder="1" applyAlignment="1">
      <alignment vertical="top"/>
    </xf>
    <xf numFmtId="171" fontId="112" fillId="0" borderId="100" xfId="605" applyNumberFormat="1" applyFont="1" applyBorder="1" applyAlignment="1">
      <alignment vertical="top"/>
    </xf>
    <xf numFmtId="0" fontId="176" fillId="0" borderId="32" xfId="605" applyFont="1" applyBorder="1" applyAlignment="1">
      <alignment vertical="top"/>
    </xf>
    <xf numFmtId="0" fontId="177" fillId="0" borderId="33" xfId="605" applyFont="1" applyBorder="1" applyAlignment="1">
      <alignment vertical="top"/>
    </xf>
    <xf numFmtId="4" fontId="177" fillId="0" borderId="33" xfId="605" applyNumberFormat="1" applyFont="1" applyBorder="1" applyAlignment="1">
      <alignment vertical="top"/>
    </xf>
    <xf numFmtId="171" fontId="177" fillId="0" borderId="77" xfId="605" applyNumberFormat="1" applyFont="1" applyBorder="1" applyAlignment="1">
      <alignment vertical="top"/>
    </xf>
    <xf numFmtId="0" fontId="176" fillId="0" borderId="94" xfId="605" applyFont="1" applyBorder="1" applyAlignment="1">
      <alignment vertical="top"/>
    </xf>
    <xf numFmtId="0" fontId="177" fillId="0" borderId="58" xfId="605" applyFont="1" applyBorder="1" applyAlignment="1">
      <alignment vertical="top"/>
    </xf>
    <xf numFmtId="173" fontId="177" fillId="0" borderId="58" xfId="605" applyNumberFormat="1" applyFont="1" applyBorder="1" applyAlignment="1">
      <alignment vertical="top"/>
    </xf>
    <xf numFmtId="171" fontId="177" fillId="0" borderId="50" xfId="605" applyNumberFormat="1" applyFont="1" applyBorder="1" applyAlignment="1">
      <alignment vertical="top"/>
    </xf>
    <xf numFmtId="0" fontId="176" fillId="0" borderId="13" xfId="605" applyFont="1" applyBorder="1" applyAlignment="1">
      <alignment vertical="top"/>
    </xf>
    <xf numFmtId="0" fontId="177" fillId="0" borderId="96" xfId="605" applyFont="1" applyBorder="1" applyAlignment="1">
      <alignment vertical="top"/>
    </xf>
    <xf numFmtId="4" fontId="177" fillId="0" borderId="96" xfId="605" applyNumberFormat="1" applyFont="1" applyBorder="1" applyAlignment="1">
      <alignment vertical="top"/>
    </xf>
    <xf numFmtId="171" fontId="177" fillId="0" borderId="100" xfId="605" applyNumberFormat="1" applyFont="1" applyBorder="1" applyAlignment="1">
      <alignment vertical="top"/>
    </xf>
    <xf numFmtId="0" fontId="80" fillId="0" borderId="58" xfId="605" applyFont="1" applyBorder="1" applyAlignment="1">
      <alignment vertical="top" wrapText="1"/>
    </xf>
    <xf numFmtId="0" fontId="147" fillId="0" borderId="58" xfId="605" applyFont="1" applyBorder="1" applyAlignment="1">
      <alignment vertical="top" wrapText="1"/>
    </xf>
    <xf numFmtId="0" fontId="80" fillId="0" borderId="58" xfId="605" applyFont="1" applyBorder="1" applyAlignment="1">
      <alignment horizontal="left" vertical="center" wrapText="1"/>
    </xf>
    <xf numFmtId="0" fontId="80" fillId="0" borderId="65" xfId="605" applyFont="1" applyBorder="1" applyAlignment="1">
      <alignment vertical="top" wrapText="1"/>
    </xf>
    <xf numFmtId="0" fontId="80" fillId="0" borderId="70" xfId="3" applyFont="1" applyBorder="1" applyAlignment="1">
      <alignment horizontal="left" vertical="top" wrapText="1"/>
    </xf>
    <xf numFmtId="0" fontId="80" fillId="0" borderId="68" xfId="605" applyFont="1" applyBorder="1" applyAlignment="1">
      <alignment vertical="top" wrapText="1"/>
    </xf>
    <xf numFmtId="0" fontId="1" fillId="0" borderId="0" xfId="5110" applyAlignment="1">
      <alignment vertical="top"/>
    </xf>
    <xf numFmtId="0" fontId="84" fillId="0" borderId="0" xfId="5110" applyFont="1" applyAlignment="1">
      <alignment vertical="top"/>
    </xf>
    <xf numFmtId="3" fontId="178" fillId="0" borderId="0" xfId="5110" applyNumberFormat="1" applyFont="1" applyAlignment="1">
      <alignment vertical="top"/>
    </xf>
    <xf numFmtId="0" fontId="1" fillId="0" borderId="27" xfId="5110" applyBorder="1" applyAlignment="1">
      <alignment horizontal="center" vertical="top" wrapText="1"/>
    </xf>
    <xf numFmtId="0" fontId="180" fillId="0" borderId="27" xfId="5110" applyFont="1" applyBorder="1" applyAlignment="1">
      <alignment vertical="top"/>
    </xf>
    <xf numFmtId="0" fontId="180" fillId="0" borderId="0" xfId="5110" applyFont="1" applyAlignment="1">
      <alignment vertical="top"/>
    </xf>
    <xf numFmtId="0" fontId="181" fillId="0" borderId="0" xfId="5110" applyFont="1" applyAlignment="1">
      <alignment vertical="top"/>
    </xf>
    <xf numFmtId="0" fontId="8" fillId="33" borderId="103" xfId="5139" applyFont="1" applyFill="1" applyBorder="1" applyAlignment="1">
      <alignment horizontal="center" vertical="top" wrapText="1"/>
    </xf>
    <xf numFmtId="0" fontId="35" fillId="0" borderId="0" xfId="5110" applyFont="1" applyAlignment="1">
      <alignment vertical="top"/>
    </xf>
    <xf numFmtId="0" fontId="186" fillId="0" borderId="101" xfId="5110" applyFont="1" applyBorder="1" applyAlignment="1">
      <alignment horizontal="center" vertical="top" wrapText="1"/>
    </xf>
    <xf numFmtId="0" fontId="56" fillId="4" borderId="101" xfId="5110" applyFont="1" applyFill="1" applyBorder="1" applyAlignment="1">
      <alignment horizontal="center" vertical="top" wrapText="1"/>
    </xf>
    <xf numFmtId="0" fontId="56" fillId="4" borderId="4" xfId="5139" applyFont="1" applyFill="1" applyBorder="1" applyAlignment="1">
      <alignment horizontal="center" vertical="top" wrapText="1"/>
    </xf>
    <xf numFmtId="0" fontId="56" fillId="4" borderId="4" xfId="5110" applyFont="1" applyFill="1" applyBorder="1" applyAlignment="1">
      <alignment horizontal="center" vertical="top" wrapText="1"/>
    </xf>
    <xf numFmtId="3" fontId="56" fillId="4" borderId="4" xfId="5110" applyNumberFormat="1" applyFont="1" applyFill="1" applyBorder="1" applyAlignment="1">
      <alignment horizontal="center" vertical="top" wrapText="1"/>
    </xf>
    <xf numFmtId="3" fontId="56" fillId="4" borderId="101" xfId="5110" applyNumberFormat="1" applyFont="1" applyFill="1" applyBorder="1" applyAlignment="1">
      <alignment horizontal="center" vertical="top" wrapText="1"/>
    </xf>
    <xf numFmtId="0" fontId="2" fillId="0" borderId="0" xfId="5110" applyFont="1" applyAlignment="1">
      <alignment vertical="top"/>
    </xf>
    <xf numFmtId="0" fontId="3" fillId="31" borderId="102" xfId="5110" applyFont="1" applyFill="1" applyBorder="1" applyAlignment="1">
      <alignment vertical="top"/>
    </xf>
    <xf numFmtId="1" fontId="71" fillId="33" borderId="102" xfId="5139" applyNumberFormat="1" applyFont="1" applyFill="1" applyBorder="1" applyAlignment="1">
      <alignment horizontal="center" vertical="top"/>
    </xf>
    <xf numFmtId="1" fontId="187" fillId="33" borderId="102" xfId="5139" applyNumberFormat="1" applyFont="1" applyFill="1" applyBorder="1" applyAlignment="1">
      <alignment horizontal="center" vertical="top"/>
    </xf>
    <xf numFmtId="1" fontId="54" fillId="33" borderId="102" xfId="5139" applyNumberFormat="1" applyFont="1" applyFill="1" applyBorder="1" applyAlignment="1">
      <alignment horizontal="center" vertical="top"/>
    </xf>
    <xf numFmtId="0" fontId="3" fillId="0" borderId="102" xfId="5110" applyFont="1" applyBorder="1" applyAlignment="1">
      <alignment horizontal="center" vertical="top" wrapText="1"/>
    </xf>
    <xf numFmtId="188" fontId="43" fillId="0" borderId="102" xfId="5139" applyNumberFormat="1" applyFont="1" applyBorder="1" applyAlignment="1">
      <alignment horizontal="center" vertical="top"/>
    </xf>
    <xf numFmtId="188" fontId="7" fillId="0" borderId="102" xfId="5139" applyNumberFormat="1" applyFont="1" applyBorder="1" applyAlignment="1">
      <alignment horizontal="center" vertical="top"/>
    </xf>
    <xf numFmtId="188" fontId="7" fillId="48" borderId="102" xfId="5110" applyNumberFormat="1" applyFont="1" applyFill="1" applyBorder="1" applyAlignment="1">
      <alignment horizontal="center" vertical="top"/>
    </xf>
    <xf numFmtId="188" fontId="7" fillId="48" borderId="102" xfId="388" applyNumberFormat="1" applyFont="1" applyFill="1" applyBorder="1" applyAlignment="1">
      <alignment horizontal="center" vertical="top"/>
    </xf>
    <xf numFmtId="2" fontId="3" fillId="0" borderId="102" xfId="5110" applyNumberFormat="1" applyFont="1" applyBorder="1" applyAlignment="1">
      <alignment horizontal="center" vertical="top"/>
    </xf>
    <xf numFmtId="3" fontId="3" fillId="0" borderId="102" xfId="5110" applyNumberFormat="1" applyFont="1" applyBorder="1" applyAlignment="1">
      <alignment horizontal="center" vertical="top"/>
    </xf>
    <xf numFmtId="173" fontId="44" fillId="0" borderId="102" xfId="5110" applyNumberFormat="1" applyFont="1" applyBorder="1" applyAlignment="1">
      <alignment horizontal="center" vertical="top"/>
    </xf>
    <xf numFmtId="173" fontId="47" fillId="0" borderId="102" xfId="5110" applyNumberFormat="1" applyFont="1" applyBorder="1" applyAlignment="1">
      <alignment horizontal="center" vertical="top"/>
    </xf>
    <xf numFmtId="173" fontId="47" fillId="0" borderId="102" xfId="388" applyNumberFormat="1" applyFont="1" applyBorder="1" applyAlignment="1">
      <alignment horizontal="center" vertical="top"/>
    </xf>
    <xf numFmtId="181" fontId="43" fillId="0" borderId="102" xfId="5110" applyNumberFormat="1" applyFont="1" applyBorder="1" applyAlignment="1">
      <alignment vertical="top"/>
    </xf>
    <xf numFmtId="181" fontId="7" fillId="0" borderId="102" xfId="5110" applyNumberFormat="1" applyFont="1" applyBorder="1" applyAlignment="1">
      <alignment vertical="top"/>
    </xf>
    <xf numFmtId="181" fontId="47" fillId="0" borderId="102" xfId="5110" applyNumberFormat="1" applyFont="1" applyBorder="1" applyAlignment="1">
      <alignment vertical="top"/>
    </xf>
    <xf numFmtId="173" fontId="188" fillId="0" borderId="102" xfId="5110" applyNumberFormat="1" applyFont="1" applyBorder="1" applyAlignment="1">
      <alignment horizontal="center" vertical="top"/>
    </xf>
    <xf numFmtId="173" fontId="188" fillId="0" borderId="102" xfId="388" applyNumberFormat="1" applyFont="1" applyBorder="1" applyAlignment="1">
      <alignment horizontal="center" vertical="top"/>
    </xf>
    <xf numFmtId="181" fontId="7" fillId="0" borderId="101" xfId="5110" applyNumberFormat="1" applyFont="1" applyBorder="1" applyAlignment="1">
      <alignment vertical="top"/>
    </xf>
    <xf numFmtId="181" fontId="47" fillId="0" borderId="101" xfId="5110" applyNumberFormat="1" applyFont="1" applyBorder="1" applyAlignment="1">
      <alignment vertical="top"/>
    </xf>
    <xf numFmtId="185" fontId="47" fillId="0" borderId="101" xfId="5110" applyNumberFormat="1" applyFont="1" applyBorder="1" applyAlignment="1">
      <alignment vertical="top"/>
    </xf>
    <xf numFmtId="0" fontId="3" fillId="0" borderId="101" xfId="5110" applyFont="1" applyBorder="1" applyAlignment="1">
      <alignment vertical="top" wrapText="1"/>
    </xf>
    <xf numFmtId="0" fontId="3" fillId="0" borderId="101" xfId="5110" applyFont="1" applyBorder="1" applyAlignment="1">
      <alignment horizontal="center" vertical="top" wrapText="1"/>
    </xf>
    <xf numFmtId="188" fontId="43" fillId="0" borderId="101" xfId="5139" applyNumberFormat="1" applyFont="1" applyBorder="1" applyAlignment="1">
      <alignment horizontal="center" vertical="top"/>
    </xf>
    <xf numFmtId="2" fontId="3" fillId="0" borderId="101" xfId="5110" applyNumberFormat="1" applyFont="1" applyBorder="1" applyAlignment="1">
      <alignment horizontal="center" vertical="top"/>
    </xf>
    <xf numFmtId="181" fontId="43" fillId="0" borderId="101" xfId="5110" applyNumberFormat="1" applyFont="1" applyBorder="1" applyAlignment="1">
      <alignment vertical="top"/>
    </xf>
    <xf numFmtId="173" fontId="188" fillId="0" borderId="101" xfId="5110" applyNumberFormat="1" applyFont="1" applyBorder="1" applyAlignment="1">
      <alignment horizontal="center" vertical="top"/>
    </xf>
    <xf numFmtId="173" fontId="188" fillId="0" borderId="101" xfId="388" applyNumberFormat="1" applyFont="1" applyBorder="1" applyAlignment="1">
      <alignment horizontal="center" vertical="top"/>
    </xf>
    <xf numFmtId="0" fontId="3" fillId="0" borderId="101" xfId="5110" applyFont="1" applyBorder="1" applyAlignment="1">
      <alignment vertical="top"/>
    </xf>
    <xf numFmtId="0" fontId="3" fillId="31" borderId="101" xfId="5110" applyFont="1" applyFill="1" applyBorder="1" applyAlignment="1">
      <alignment vertical="top"/>
    </xf>
    <xf numFmtId="0" fontId="44" fillId="31" borderId="101" xfId="4132" applyFont="1" applyFill="1" applyBorder="1" applyAlignment="1">
      <alignment vertical="top" wrapText="1"/>
    </xf>
    <xf numFmtId="181" fontId="47" fillId="3" borderId="101" xfId="5110" applyNumberFormat="1" applyFont="1" applyFill="1" applyBorder="1" applyAlignment="1">
      <alignment vertical="top"/>
    </xf>
    <xf numFmtId="0" fontId="1" fillId="49" borderId="101" xfId="5110" applyFill="1" applyBorder="1" applyAlignment="1">
      <alignment vertical="top"/>
    </xf>
    <xf numFmtId="3" fontId="71" fillId="49" borderId="101" xfId="5139" applyNumberFormat="1" applyFont="1" applyFill="1" applyBorder="1" applyAlignment="1">
      <alignment vertical="top"/>
    </xf>
    <xf numFmtId="2" fontId="54" fillId="49" borderId="101" xfId="5110" applyNumberFormat="1" applyFont="1" applyFill="1" applyBorder="1" applyAlignment="1">
      <alignment horizontal="center" vertical="top"/>
    </xf>
    <xf numFmtId="3" fontId="54" fillId="49" borderId="101" xfId="5110" applyNumberFormat="1" applyFont="1" applyFill="1" applyBorder="1" applyAlignment="1">
      <alignment vertical="top"/>
    </xf>
    <xf numFmtId="173" fontId="54" fillId="49" borderId="101" xfId="5110" applyNumberFormat="1" applyFont="1" applyFill="1" applyBorder="1" applyAlignment="1">
      <alignment vertical="top"/>
    </xf>
    <xf numFmtId="181" fontId="71" fillId="49" borderId="101" xfId="5110" applyNumberFormat="1" applyFont="1" applyFill="1" applyBorder="1" applyAlignment="1">
      <alignment vertical="top"/>
    </xf>
    <xf numFmtId="0" fontId="52" fillId="0" borderId="0" xfId="5110" applyFont="1" applyAlignment="1">
      <alignment vertical="top"/>
    </xf>
    <xf numFmtId="189" fontId="54" fillId="49" borderId="101" xfId="5110" applyNumberFormat="1" applyFont="1" applyFill="1" applyBorder="1" applyAlignment="1">
      <alignment horizontal="center" vertical="top"/>
    </xf>
    <xf numFmtId="1" fontId="97" fillId="0" borderId="0" xfId="605" applyNumberFormat="1" applyAlignment="1">
      <alignment vertical="top" wrapText="1"/>
    </xf>
    <xf numFmtId="181" fontId="128" fillId="0" borderId="0" xfId="5110" applyNumberFormat="1" applyFont="1" applyAlignment="1">
      <alignment vertical="top"/>
    </xf>
    <xf numFmtId="0" fontId="182" fillId="0" borderId="0" xfId="5110" applyFont="1" applyAlignment="1">
      <alignment vertical="top"/>
    </xf>
    <xf numFmtId="0" fontId="97" fillId="0" borderId="0" xfId="4132" applyAlignment="1">
      <alignment vertical="top"/>
    </xf>
    <xf numFmtId="1" fontId="189" fillId="33" borderId="102" xfId="5139" applyNumberFormat="1" applyFont="1" applyFill="1" applyBorder="1" applyAlignment="1">
      <alignment horizontal="center" vertical="top"/>
    </xf>
    <xf numFmtId="0" fontId="139" fillId="0" borderId="0" xfId="4132" applyFont="1" applyAlignment="1">
      <alignment vertical="top"/>
    </xf>
    <xf numFmtId="0" fontId="112" fillId="0" borderId="0" xfId="4132" applyFont="1" applyAlignment="1">
      <alignment vertical="top"/>
    </xf>
    <xf numFmtId="0" fontId="46" fillId="49" borderId="101" xfId="5110" applyFont="1" applyFill="1" applyBorder="1" applyAlignment="1">
      <alignment vertical="top"/>
    </xf>
    <xf numFmtId="1" fontId="71" fillId="33" borderId="101" xfId="5139" applyNumberFormat="1" applyFont="1" applyFill="1" applyBorder="1" applyAlignment="1">
      <alignment horizontal="center" vertical="top"/>
    </xf>
    <xf numFmtId="1" fontId="187" fillId="33" borderId="101" xfId="5139" applyNumberFormat="1" applyFont="1" applyFill="1" applyBorder="1" applyAlignment="1">
      <alignment horizontal="center" vertical="top"/>
    </xf>
    <xf numFmtId="1" fontId="54" fillId="33" borderId="101" xfId="5139" applyNumberFormat="1" applyFont="1" applyFill="1" applyBorder="1" applyAlignment="1">
      <alignment horizontal="center" vertical="top"/>
    </xf>
    <xf numFmtId="188" fontId="7" fillId="0" borderId="101" xfId="5139" applyNumberFormat="1" applyFont="1" applyBorder="1" applyAlignment="1">
      <alignment horizontal="center" vertical="top"/>
    </xf>
    <xf numFmtId="188" fontId="7" fillId="48" borderId="101" xfId="5110" applyNumberFormat="1" applyFont="1" applyFill="1" applyBorder="1" applyAlignment="1">
      <alignment horizontal="center" vertical="top"/>
    </xf>
    <xf numFmtId="188" fontId="7" fillId="48" borderId="101" xfId="388" applyNumberFormat="1" applyFont="1" applyFill="1" applyBorder="1" applyAlignment="1">
      <alignment horizontal="center" vertical="top"/>
    </xf>
    <xf numFmtId="3" fontId="3" fillId="0" borderId="101" xfId="5110" applyNumberFormat="1" applyFont="1" applyBorder="1" applyAlignment="1">
      <alignment horizontal="center" vertical="top"/>
    </xf>
    <xf numFmtId="173" fontId="44" fillId="0" borderId="101" xfId="5110" applyNumberFormat="1" applyFont="1" applyBorder="1" applyAlignment="1">
      <alignment horizontal="center" vertical="top"/>
    </xf>
    <xf numFmtId="173" fontId="47" fillId="0" borderId="101" xfId="5110" applyNumberFormat="1" applyFont="1" applyBorder="1" applyAlignment="1">
      <alignment horizontal="center" vertical="top"/>
    </xf>
    <xf numFmtId="173" fontId="47" fillId="0" borderId="101" xfId="388" applyNumberFormat="1" applyFont="1" applyBorder="1" applyAlignment="1">
      <alignment horizontal="center" vertical="top"/>
    </xf>
    <xf numFmtId="1" fontId="70" fillId="33" borderId="101" xfId="5139" applyNumberFormat="1" applyFont="1" applyFill="1" applyBorder="1" applyAlignment="1">
      <alignment horizontal="center" vertical="top"/>
    </xf>
    <xf numFmtId="0" fontId="112" fillId="0" borderId="27" xfId="605" applyFont="1" applyBorder="1" applyAlignment="1">
      <alignment vertical="top"/>
    </xf>
    <xf numFmtId="0" fontId="112" fillId="0" borderId="0" xfId="605" applyFont="1" applyAlignment="1">
      <alignment horizontal="center" vertical="center"/>
    </xf>
    <xf numFmtId="0" fontId="56" fillId="0" borderId="101" xfId="605" applyFont="1" applyBorder="1" applyAlignment="1">
      <alignment vertical="top" wrapText="1"/>
    </xf>
    <xf numFmtId="0" fontId="56" fillId="0" borderId="101" xfId="605" applyFont="1" applyBorder="1" applyAlignment="1">
      <alignment horizontal="center" vertical="top" wrapText="1"/>
    </xf>
    <xf numFmtId="0" fontId="56" fillId="0" borderId="101" xfId="5140" applyFont="1" applyBorder="1" applyAlignment="1">
      <alignment horizontal="center" vertical="top" wrapText="1"/>
    </xf>
    <xf numFmtId="0" fontId="191" fillId="4" borderId="101" xfId="605" applyFont="1" applyFill="1" applyBorder="1" applyAlignment="1">
      <alignment horizontal="center" vertical="top" wrapText="1"/>
    </xf>
    <xf numFmtId="0" fontId="56" fillId="4" borderId="101" xfId="5140" applyFont="1" applyFill="1" applyBorder="1" applyAlignment="1">
      <alignment horizontal="center" vertical="top" wrapText="1"/>
    </xf>
    <xf numFmtId="0" fontId="56" fillId="4" borderId="101" xfId="5140" applyFont="1" applyFill="1" applyBorder="1" applyAlignment="1">
      <alignment horizontal="center" vertical="top"/>
    </xf>
    <xf numFmtId="0" fontId="116" fillId="0" borderId="101" xfId="605" applyFont="1" applyBorder="1" applyAlignment="1">
      <alignment vertical="top" wrapText="1"/>
    </xf>
    <xf numFmtId="3" fontId="128" fillId="3" borderId="101" xfId="605" applyNumberFormat="1" applyFont="1" applyFill="1" applyBorder="1" applyAlignment="1">
      <alignment horizontal="center" vertical="top"/>
    </xf>
    <xf numFmtId="3" fontId="80" fillId="0" borderId="101" xfId="5140" applyNumberFormat="1" applyFont="1" applyBorder="1" applyAlignment="1">
      <alignment horizontal="center" vertical="center"/>
    </xf>
    <xf numFmtId="4" fontId="80" fillId="0" borderId="101" xfId="5140" applyNumberFormat="1" applyFont="1" applyBorder="1" applyAlignment="1">
      <alignment horizontal="center" vertical="center"/>
    </xf>
    <xf numFmtId="3" fontId="96" fillId="0" borderId="101" xfId="5140" applyNumberFormat="1" applyFont="1" applyBorder="1" applyAlignment="1">
      <alignment vertical="center"/>
    </xf>
    <xf numFmtId="4" fontId="96" fillId="0" borderId="101" xfId="5140" applyNumberFormat="1" applyFont="1" applyBorder="1" applyAlignment="1">
      <alignment vertical="center"/>
    </xf>
    <xf numFmtId="4" fontId="128" fillId="0" borderId="101" xfId="605" applyNumberFormat="1" applyFont="1" applyBorder="1" applyAlignment="1">
      <alignment horizontal="center" vertical="center"/>
    </xf>
    <xf numFmtId="4" fontId="96" fillId="0" borderId="101" xfId="605" applyNumberFormat="1" applyFont="1" applyBorder="1" applyAlignment="1">
      <alignment vertical="center"/>
    </xf>
    <xf numFmtId="168" fontId="128" fillId="0" borderId="101" xfId="605" applyNumberFormat="1" applyFont="1" applyBorder="1" applyAlignment="1">
      <alignment horizontal="center" vertical="center"/>
    </xf>
    <xf numFmtId="190" fontId="111" fillId="0" borderId="101" xfId="605" applyNumberFormat="1" applyFont="1" applyBorder="1" applyAlignment="1">
      <alignment vertical="top"/>
    </xf>
    <xf numFmtId="0" fontId="96" fillId="0" borderId="101" xfId="605" applyFont="1" applyBorder="1" applyAlignment="1">
      <alignment vertical="top" wrapText="1"/>
    </xf>
    <xf numFmtId="0" fontId="96" fillId="0" borderId="101" xfId="605" applyFont="1" applyBorder="1" applyAlignment="1">
      <alignment horizontal="left" vertical="center" wrapText="1"/>
    </xf>
    <xf numFmtId="0" fontId="117" fillId="0" borderId="101" xfId="605" applyFont="1" applyBorder="1" applyAlignment="1">
      <alignment vertical="top" wrapText="1"/>
    </xf>
    <xf numFmtId="0" fontId="96" fillId="0" borderId="102" xfId="605" applyFont="1" applyBorder="1" applyAlignment="1">
      <alignment vertical="top" wrapText="1"/>
    </xf>
    <xf numFmtId="3" fontId="128" fillId="3" borderId="102" xfId="605" applyNumberFormat="1" applyFont="1" applyFill="1" applyBorder="1" applyAlignment="1">
      <alignment horizontal="center" vertical="top"/>
    </xf>
    <xf numFmtId="3" fontId="80" fillId="0" borderId="102" xfId="5140" applyNumberFormat="1" applyFont="1" applyBorder="1" applyAlignment="1">
      <alignment horizontal="center" vertical="center"/>
    </xf>
    <xf numFmtId="4" fontId="80" fillId="0" borderId="102" xfId="5140" applyNumberFormat="1" applyFont="1" applyBorder="1" applyAlignment="1">
      <alignment horizontal="center" vertical="center"/>
    </xf>
    <xf numFmtId="3" fontId="96" fillId="0" borderId="102" xfId="5140" applyNumberFormat="1" applyFont="1" applyBorder="1" applyAlignment="1">
      <alignment vertical="center"/>
    </xf>
    <xf numFmtId="4" fontId="96" fillId="0" borderId="102" xfId="5140" applyNumberFormat="1" applyFont="1" applyBorder="1" applyAlignment="1">
      <alignment vertical="center"/>
    </xf>
    <xf numFmtId="4" fontId="128" fillId="0" borderId="102" xfId="605" applyNumberFormat="1" applyFont="1" applyBorder="1" applyAlignment="1">
      <alignment horizontal="center" vertical="center"/>
    </xf>
    <xf numFmtId="4" fontId="96" fillId="0" borderId="102" xfId="605" applyNumberFormat="1" applyFont="1" applyBorder="1" applyAlignment="1">
      <alignment vertical="center"/>
    </xf>
    <xf numFmtId="168" fontId="128" fillId="0" borderId="102" xfId="605" applyNumberFormat="1" applyFont="1" applyBorder="1" applyAlignment="1">
      <alignment horizontal="center" vertical="center"/>
    </xf>
    <xf numFmtId="0" fontId="133" fillId="0" borderId="41" xfId="605" applyFont="1" applyBorder="1" applyAlignment="1">
      <alignment horizontal="left" vertical="top"/>
    </xf>
    <xf numFmtId="3" fontId="119" fillId="0" borderId="42" xfId="605" applyNumberFormat="1" applyFont="1" applyBorder="1" applyAlignment="1">
      <alignment horizontal="center" vertical="top"/>
    </xf>
    <xf numFmtId="3" fontId="119" fillId="0" borderId="42" xfId="605" applyNumberFormat="1" applyFont="1" applyBorder="1" applyAlignment="1">
      <alignment horizontal="center" vertical="center"/>
    </xf>
    <xf numFmtId="4" fontId="119" fillId="0" borderId="42" xfId="605" applyNumberFormat="1" applyFont="1" applyBorder="1" applyAlignment="1">
      <alignment horizontal="center" vertical="center"/>
    </xf>
    <xf numFmtId="3" fontId="119" fillId="0" borderId="42" xfId="605" applyNumberFormat="1" applyFont="1" applyBorder="1" applyAlignment="1">
      <alignment vertical="center"/>
    </xf>
    <xf numFmtId="4" fontId="119" fillId="0" borderId="42" xfId="605" applyNumberFormat="1" applyFont="1" applyBorder="1" applyAlignment="1">
      <alignment vertical="center"/>
    </xf>
    <xf numFmtId="190" fontId="111" fillId="0" borderId="71" xfId="605" applyNumberFormat="1" applyFont="1" applyBorder="1" applyAlignment="1">
      <alignment vertical="top"/>
    </xf>
    <xf numFmtId="0" fontId="134" fillId="0" borderId="4" xfId="605" applyFont="1" applyBorder="1" applyAlignment="1">
      <alignment vertical="top"/>
    </xf>
    <xf numFmtId="3" fontId="119" fillId="0" borderId="4" xfId="605" applyNumberFormat="1" applyFont="1" applyBorder="1" applyAlignment="1">
      <alignment horizontal="center" vertical="top"/>
    </xf>
    <xf numFmtId="3" fontId="119" fillId="0" borderId="4" xfId="605" applyNumberFormat="1" applyFont="1" applyBorder="1" applyAlignment="1">
      <alignment horizontal="center" vertical="center"/>
    </xf>
    <xf numFmtId="4" fontId="119" fillId="0" borderId="4" xfId="605" applyNumberFormat="1" applyFont="1" applyBorder="1" applyAlignment="1">
      <alignment horizontal="center" vertical="center"/>
    </xf>
    <xf numFmtId="3" fontId="119" fillId="0" borderId="4" xfId="605" applyNumberFormat="1" applyFont="1" applyBorder="1" applyAlignment="1">
      <alignment vertical="center"/>
    </xf>
    <xf numFmtId="4" fontId="119" fillId="0" borderId="4" xfId="605" applyNumberFormat="1" applyFont="1" applyBorder="1" applyAlignment="1">
      <alignment vertical="center"/>
    </xf>
    <xf numFmtId="190" fontId="111" fillId="0" borderId="4" xfId="605" applyNumberFormat="1" applyFont="1" applyBorder="1" applyAlignment="1">
      <alignment vertical="top"/>
    </xf>
    <xf numFmtId="0" fontId="134" fillId="0" borderId="101" xfId="605" applyFont="1" applyBorder="1" applyAlignment="1">
      <alignment vertical="top"/>
    </xf>
    <xf numFmtId="3" fontId="119" fillId="0" borderId="101" xfId="605" applyNumberFormat="1" applyFont="1" applyBorder="1" applyAlignment="1">
      <alignment horizontal="center" vertical="top"/>
    </xf>
    <xf numFmtId="3" fontId="119" fillId="0" borderId="101" xfId="605" applyNumberFormat="1" applyFont="1" applyBorder="1" applyAlignment="1">
      <alignment horizontal="center" vertical="center"/>
    </xf>
    <xf numFmtId="4" fontId="119" fillId="0" borderId="101" xfId="605" applyNumberFormat="1" applyFont="1" applyBorder="1" applyAlignment="1">
      <alignment horizontal="center" vertical="center"/>
    </xf>
    <xf numFmtId="3" fontId="119" fillId="0" borderId="101" xfId="605" applyNumberFormat="1" applyFont="1" applyBorder="1" applyAlignment="1">
      <alignment vertical="center"/>
    </xf>
    <xf numFmtId="4" fontId="119" fillId="0" borderId="101" xfId="605" applyNumberFormat="1" applyFont="1" applyBorder="1" applyAlignment="1">
      <alignment vertical="center"/>
    </xf>
    <xf numFmtId="0" fontId="11" fillId="0" borderId="0" xfId="605" applyFont="1" applyAlignment="1">
      <alignment vertical="top"/>
    </xf>
    <xf numFmtId="4" fontId="97" fillId="0" borderId="0" xfId="605" applyNumberFormat="1" applyAlignment="1">
      <alignment vertical="top"/>
    </xf>
    <xf numFmtId="3" fontId="111" fillId="0" borderId="0" xfId="605" applyNumberFormat="1" applyFont="1" applyAlignment="1">
      <alignment vertical="top"/>
    </xf>
    <xf numFmtId="4" fontId="111" fillId="0" borderId="0" xfId="605" applyNumberFormat="1" applyFont="1" applyAlignment="1">
      <alignment vertical="top"/>
    </xf>
    <xf numFmtId="4" fontId="167" fillId="0" borderId="0" xfId="605" applyNumberFormat="1" applyFont="1" applyAlignment="1">
      <alignment vertical="top"/>
    </xf>
    <xf numFmtId="0" fontId="133" fillId="0" borderId="0" xfId="605" applyFont="1" applyAlignment="1">
      <alignment horizontal="left" vertical="top"/>
    </xf>
    <xf numFmtId="3" fontId="119" fillId="0" borderId="0" xfId="605" applyNumberFormat="1" applyFont="1" applyAlignment="1">
      <alignment horizontal="center" vertical="top"/>
    </xf>
    <xf numFmtId="3" fontId="133" fillId="0" borderId="0" xfId="605" applyNumberFormat="1" applyFont="1" applyAlignment="1">
      <alignment horizontal="center" vertical="top"/>
    </xf>
    <xf numFmtId="4" fontId="133" fillId="0" borderId="0" xfId="605" applyNumberFormat="1" applyFont="1" applyAlignment="1">
      <alignment horizontal="center" vertical="top"/>
    </xf>
    <xf numFmtId="4" fontId="119" fillId="0" borderId="0" xfId="605" applyNumberFormat="1" applyFont="1" applyAlignment="1">
      <alignment vertical="top"/>
    </xf>
    <xf numFmtId="191" fontId="119" fillId="0" borderId="0" xfId="605" applyNumberFormat="1" applyFont="1" applyAlignment="1">
      <alignment vertical="top"/>
    </xf>
    <xf numFmtId="0" fontId="154" fillId="0" borderId="101" xfId="605" applyFont="1" applyBorder="1" applyAlignment="1">
      <alignment vertical="top" wrapText="1"/>
    </xf>
    <xf numFmtId="0" fontId="154" fillId="0" borderId="102" xfId="605" applyFont="1" applyBorder="1" applyAlignment="1">
      <alignment vertical="top" wrapText="1"/>
    </xf>
    <xf numFmtId="4" fontId="119" fillId="0" borderId="42" xfId="605" applyNumberFormat="1" applyFont="1" applyBorder="1" applyAlignment="1">
      <alignment horizontal="center" vertical="top"/>
    </xf>
    <xf numFmtId="169" fontId="119" fillId="0" borderId="71" xfId="605" applyNumberFormat="1" applyFont="1" applyBorder="1" applyAlignment="1">
      <alignment horizontal="center" vertical="top"/>
    </xf>
    <xf numFmtId="190" fontId="97" fillId="0" borderId="4" xfId="605" applyNumberFormat="1" applyBorder="1" applyAlignment="1">
      <alignment vertical="top"/>
    </xf>
    <xf numFmtId="0" fontId="134" fillId="0" borderId="102" xfId="605" applyFont="1" applyBorder="1" applyAlignment="1">
      <alignment vertical="top"/>
    </xf>
    <xf numFmtId="3" fontId="119" fillId="0" borderId="102" xfId="605" applyNumberFormat="1" applyFont="1" applyBorder="1" applyAlignment="1">
      <alignment horizontal="center" vertical="top"/>
    </xf>
    <xf numFmtId="3" fontId="119" fillId="0" borderId="102" xfId="605" applyNumberFormat="1" applyFont="1" applyBorder="1" applyAlignment="1">
      <alignment horizontal="center" vertical="center"/>
    </xf>
    <xf numFmtId="4" fontId="119" fillId="0" borderId="102" xfId="605" applyNumberFormat="1" applyFont="1" applyBorder="1" applyAlignment="1">
      <alignment horizontal="center" vertical="center"/>
    </xf>
    <xf numFmtId="4" fontId="119" fillId="0" borderId="102" xfId="605" applyNumberFormat="1" applyFont="1" applyBorder="1" applyAlignment="1">
      <alignment horizontal="center" vertical="top"/>
    </xf>
    <xf numFmtId="169" fontId="119" fillId="0" borderId="102" xfId="605" applyNumberFormat="1" applyFont="1" applyBorder="1" applyAlignment="1">
      <alignment horizontal="center" vertical="top"/>
    </xf>
    <xf numFmtId="0" fontId="133" fillId="3" borderId="41" xfId="605" applyFont="1" applyFill="1" applyBorder="1" applyAlignment="1">
      <alignment horizontal="left" vertical="top"/>
    </xf>
    <xf numFmtId="3" fontId="119" fillId="3" borderId="42" xfId="605" applyNumberFormat="1" applyFont="1" applyFill="1" applyBorder="1" applyAlignment="1">
      <alignment horizontal="center" vertical="top"/>
    </xf>
    <xf numFmtId="3" fontId="119" fillId="3" borderId="42" xfId="605" applyNumberFormat="1" applyFont="1" applyFill="1" applyBorder="1" applyAlignment="1">
      <alignment horizontal="center" vertical="center"/>
    </xf>
    <xf numFmtId="4" fontId="119" fillId="3" borderId="42" xfId="605" applyNumberFormat="1" applyFont="1" applyFill="1" applyBorder="1" applyAlignment="1">
      <alignment horizontal="center" vertical="center"/>
    </xf>
    <xf numFmtId="4" fontId="119" fillId="3" borderId="42" xfId="605" applyNumberFormat="1" applyFont="1" applyFill="1" applyBorder="1" applyAlignment="1">
      <alignment vertical="center"/>
    </xf>
    <xf numFmtId="169" fontId="119" fillId="3" borderId="42" xfId="605" applyNumberFormat="1" applyFont="1" applyFill="1" applyBorder="1" applyAlignment="1">
      <alignment horizontal="center" vertical="center"/>
    </xf>
    <xf numFmtId="0" fontId="134" fillId="3" borderId="84" xfId="605" applyFont="1" applyFill="1" applyBorder="1" applyAlignment="1">
      <alignment vertical="top"/>
    </xf>
    <xf numFmtId="3" fontId="119" fillId="3" borderId="4" xfId="605" applyNumberFormat="1" applyFont="1" applyFill="1" applyBorder="1" applyAlignment="1">
      <alignment horizontal="center" vertical="top"/>
    </xf>
    <xf numFmtId="3" fontId="119" fillId="3" borderId="4" xfId="605" applyNumberFormat="1" applyFont="1" applyFill="1" applyBorder="1" applyAlignment="1">
      <alignment horizontal="center" vertical="center"/>
    </xf>
    <xf numFmtId="4" fontId="119" fillId="3" borderId="4" xfId="605" applyNumberFormat="1" applyFont="1" applyFill="1" applyBorder="1" applyAlignment="1">
      <alignment horizontal="center" vertical="center"/>
    </xf>
    <xf numFmtId="4" fontId="119" fillId="3" borderId="4" xfId="605" applyNumberFormat="1" applyFont="1" applyFill="1" applyBorder="1" applyAlignment="1">
      <alignment horizontal="center" vertical="top"/>
    </xf>
    <xf numFmtId="169" fontId="119" fillId="3" borderId="4" xfId="605" applyNumberFormat="1" applyFont="1" applyFill="1" applyBorder="1" applyAlignment="1">
      <alignment horizontal="center" vertical="top"/>
    </xf>
    <xf numFmtId="0" fontId="134" fillId="3" borderId="109" xfId="605" applyFont="1" applyFill="1" applyBorder="1" applyAlignment="1">
      <alignment vertical="top"/>
    </xf>
    <xf numFmtId="3" fontId="119" fillId="3" borderId="96" xfId="605" applyNumberFormat="1" applyFont="1" applyFill="1" applyBorder="1" applyAlignment="1">
      <alignment horizontal="center" vertical="top"/>
    </xf>
    <xf numFmtId="3" fontId="119" fillId="3" borderId="96" xfId="605" applyNumberFormat="1" applyFont="1" applyFill="1" applyBorder="1" applyAlignment="1">
      <alignment horizontal="center" vertical="center"/>
    </xf>
    <xf numFmtId="4" fontId="119" fillId="3" borderId="96" xfId="605" applyNumberFormat="1" applyFont="1" applyFill="1" applyBorder="1" applyAlignment="1">
      <alignment horizontal="center" vertical="center"/>
    </xf>
    <xf numFmtId="4" fontId="119" fillId="3" borderId="96" xfId="605" applyNumberFormat="1" applyFont="1" applyFill="1" applyBorder="1" applyAlignment="1">
      <alignment horizontal="center" vertical="top"/>
    </xf>
    <xf numFmtId="169" fontId="119" fillId="3" borderId="96" xfId="605" applyNumberFormat="1" applyFont="1" applyFill="1" applyBorder="1" applyAlignment="1">
      <alignment horizontal="center" vertical="top"/>
    </xf>
    <xf numFmtId="0" fontId="11" fillId="0" borderId="101" xfId="605" applyFont="1" applyBorder="1" applyAlignment="1">
      <alignment horizontal="left" vertical="top"/>
    </xf>
    <xf numFmtId="3" fontId="80" fillId="0" borderId="101" xfId="5140" applyNumberFormat="1" applyFont="1" applyBorder="1" applyAlignment="1">
      <alignment horizontal="center" vertical="top"/>
    </xf>
    <xf numFmtId="4" fontId="80" fillId="0" borderId="101" xfId="5140" applyNumberFormat="1" applyFont="1" applyBorder="1" applyAlignment="1">
      <alignment horizontal="center" vertical="top"/>
    </xf>
    <xf numFmtId="4" fontId="96" fillId="0" borderId="101" xfId="5140" applyNumberFormat="1" applyFont="1" applyBorder="1" applyAlignment="1">
      <alignment vertical="top"/>
    </xf>
    <xf numFmtId="168" fontId="128" fillId="0" borderId="101" xfId="605" applyNumberFormat="1" applyFont="1" applyBorder="1" applyAlignment="1">
      <alignment horizontal="center" vertical="top"/>
    </xf>
    <xf numFmtId="191" fontId="119" fillId="0" borderId="101" xfId="605" applyNumberFormat="1" applyFont="1" applyBorder="1" applyAlignment="1">
      <alignment vertical="top"/>
    </xf>
    <xf numFmtId="170" fontId="128" fillId="0" borderId="101" xfId="605" applyNumberFormat="1" applyFont="1" applyBorder="1" applyAlignment="1">
      <alignment horizontal="center" vertical="top"/>
    </xf>
    <xf numFmtId="192" fontId="119" fillId="0" borderId="101" xfId="605" applyNumberFormat="1" applyFont="1" applyBorder="1" applyAlignment="1">
      <alignment vertical="top"/>
    </xf>
    <xf numFmtId="0" fontId="133" fillId="0" borderId="101" xfId="605" applyFont="1" applyBorder="1" applyAlignment="1">
      <alignment horizontal="left" vertical="top"/>
    </xf>
    <xf numFmtId="3" fontId="133" fillId="0" borderId="101" xfId="605" applyNumberFormat="1" applyFont="1" applyBorder="1" applyAlignment="1">
      <alignment horizontal="center" vertical="top"/>
    </xf>
    <xf numFmtId="4" fontId="133" fillId="0" borderId="101" xfId="605" applyNumberFormat="1" applyFont="1" applyBorder="1" applyAlignment="1">
      <alignment horizontal="center" vertical="top"/>
    </xf>
    <xf numFmtId="4" fontId="119" fillId="0" borderId="101" xfId="605" applyNumberFormat="1" applyFont="1" applyBorder="1" applyAlignment="1">
      <alignment vertical="top"/>
    </xf>
    <xf numFmtId="3" fontId="133" fillId="0" borderId="101" xfId="605" applyNumberFormat="1" applyFont="1" applyBorder="1" applyAlignment="1">
      <alignment vertical="top"/>
    </xf>
    <xf numFmtId="4" fontId="133" fillId="0" borderId="101" xfId="605" applyNumberFormat="1" applyFont="1" applyBorder="1" applyAlignment="1">
      <alignment vertical="top"/>
    </xf>
    <xf numFmtId="0" fontId="133" fillId="0" borderId="101" xfId="605" applyFont="1" applyBorder="1" applyAlignment="1">
      <alignment vertical="top"/>
    </xf>
    <xf numFmtId="3" fontId="11" fillId="0" borderId="0" xfId="605" applyNumberFormat="1" applyFont="1" applyAlignment="1">
      <alignment vertical="top"/>
    </xf>
    <xf numFmtId="3" fontId="97" fillId="0" borderId="0" xfId="605" applyNumberFormat="1" applyAlignment="1">
      <alignment vertical="top"/>
    </xf>
    <xf numFmtId="3" fontId="80" fillId="0" borderId="102" xfId="5140" applyNumberFormat="1" applyFont="1" applyBorder="1" applyAlignment="1">
      <alignment horizontal="center" vertical="top"/>
    </xf>
    <xf numFmtId="4" fontId="80" fillId="0" borderId="102" xfId="5140" applyNumberFormat="1" applyFont="1" applyBorder="1" applyAlignment="1">
      <alignment horizontal="center" vertical="top"/>
    </xf>
    <xf numFmtId="4" fontId="96" fillId="0" borderId="102" xfId="5140" applyNumberFormat="1" applyFont="1" applyBorder="1" applyAlignment="1">
      <alignment vertical="top"/>
    </xf>
    <xf numFmtId="168" fontId="128" fillId="0" borderId="102" xfId="605" applyNumberFormat="1" applyFont="1" applyBorder="1" applyAlignment="1">
      <alignment horizontal="center" vertical="top"/>
    </xf>
    <xf numFmtId="191" fontId="119" fillId="0" borderId="102" xfId="605" applyNumberFormat="1" applyFont="1" applyBorder="1" applyAlignment="1">
      <alignment vertical="top"/>
    </xf>
    <xf numFmtId="170" fontId="128" fillId="0" borderId="102" xfId="605" applyNumberFormat="1" applyFont="1" applyBorder="1" applyAlignment="1">
      <alignment horizontal="center" vertical="top"/>
    </xf>
    <xf numFmtId="0" fontId="113" fillId="0" borderId="110" xfId="605" applyFont="1" applyBorder="1" applyAlignment="1">
      <alignment vertical="top"/>
    </xf>
    <xf numFmtId="181" fontId="119" fillId="0" borderId="104" xfId="605" applyNumberFormat="1" applyFont="1" applyBorder="1" applyAlignment="1">
      <alignment horizontal="center" vertical="top"/>
    </xf>
    <xf numFmtId="0" fontId="113" fillId="0" borderId="97" xfId="605" applyFont="1" applyBorder="1" applyAlignment="1">
      <alignment vertical="top"/>
    </xf>
    <xf numFmtId="3" fontId="119" fillId="0" borderId="96" xfId="605" applyNumberFormat="1" applyFont="1" applyBorder="1" applyAlignment="1">
      <alignment horizontal="center" vertical="top"/>
    </xf>
    <xf numFmtId="181" fontId="119" fillId="0" borderId="92" xfId="605" applyNumberFormat="1" applyFont="1" applyBorder="1" applyAlignment="1">
      <alignment horizontal="center" vertical="top"/>
    </xf>
    <xf numFmtId="0" fontId="192" fillId="0" borderId="28" xfId="605" applyFont="1" applyBorder="1" applyAlignment="1">
      <alignment vertical="top"/>
    </xf>
    <xf numFmtId="3" fontId="119" fillId="0" borderId="33" xfId="605" applyNumberFormat="1" applyFont="1" applyBorder="1" applyAlignment="1">
      <alignment horizontal="center" vertical="top"/>
    </xf>
    <xf numFmtId="181" fontId="119" fillId="0" borderId="88" xfId="605" applyNumberFormat="1" applyFont="1" applyBorder="1" applyAlignment="1">
      <alignment horizontal="center" vertical="top"/>
    </xf>
    <xf numFmtId="0" fontId="192" fillId="0" borderId="110" xfId="605" applyFont="1" applyBorder="1" applyAlignment="1">
      <alignment vertical="top"/>
    </xf>
    <xf numFmtId="0" fontId="192" fillId="0" borderId="97" xfId="605" applyFont="1" applyBorder="1" applyAlignment="1">
      <alignment vertical="top"/>
    </xf>
    <xf numFmtId="0" fontId="52" fillId="0" borderId="0" xfId="605" applyFont="1" applyAlignment="1">
      <alignment vertical="top" wrapText="1"/>
    </xf>
    <xf numFmtId="0" fontId="52" fillId="0" borderId="102" xfId="605" applyFont="1" applyBorder="1" applyAlignment="1">
      <alignment vertical="top" wrapText="1"/>
    </xf>
    <xf numFmtId="0" fontId="29" fillId="0" borderId="102" xfId="605" applyFont="1" applyBorder="1" applyAlignment="1">
      <alignment horizontal="center" vertical="top" wrapText="1"/>
    </xf>
    <xf numFmtId="0" fontId="193" fillId="0" borderId="101" xfId="605" applyFont="1" applyBorder="1" applyAlignment="1">
      <alignment vertical="top"/>
    </xf>
    <xf numFmtId="0" fontId="194" fillId="0" borderId="103" xfId="605" applyFont="1" applyBorder="1" applyAlignment="1">
      <alignment vertical="top"/>
    </xf>
    <xf numFmtId="0" fontId="194" fillId="0" borderId="104" xfId="605" applyFont="1" applyBorder="1" applyAlignment="1">
      <alignment vertical="top"/>
    </xf>
    <xf numFmtId="4" fontId="128" fillId="0" borderId="101" xfId="605" applyNumberFormat="1" applyFont="1" applyBorder="1" applyAlignment="1">
      <alignment vertical="top"/>
    </xf>
    <xf numFmtId="4" fontId="96" fillId="0" borderId="101" xfId="605" applyNumberFormat="1" applyFont="1" applyBorder="1" applyAlignment="1">
      <alignment vertical="top"/>
    </xf>
    <xf numFmtId="0" fontId="194" fillId="0" borderId="104" xfId="605" applyFont="1" applyBorder="1" applyAlignment="1">
      <alignment vertical="top" wrapText="1"/>
    </xf>
    <xf numFmtId="0" fontId="76" fillId="0" borderId="101" xfId="605" applyFont="1" applyBorder="1" applyAlignment="1">
      <alignment vertical="top"/>
    </xf>
    <xf numFmtId="0" fontId="52" fillId="0" borderId="101" xfId="605" applyFont="1" applyBorder="1" applyAlignment="1">
      <alignment vertical="top"/>
    </xf>
    <xf numFmtId="4" fontId="73" fillId="0" borderId="101" xfId="605" applyNumberFormat="1" applyFont="1" applyBorder="1" applyAlignment="1">
      <alignment vertical="top"/>
    </xf>
    <xf numFmtId="3" fontId="73" fillId="0" borderId="101" xfId="605" applyNumberFormat="1" applyFont="1" applyBorder="1" applyAlignment="1">
      <alignment vertical="top"/>
    </xf>
    <xf numFmtId="3" fontId="72" fillId="3" borderId="101" xfId="605" applyNumberFormat="1" applyFont="1" applyFill="1" applyBorder="1" applyAlignment="1">
      <alignment vertical="top"/>
    </xf>
    <xf numFmtId="4" fontId="119" fillId="0" borderId="0" xfId="605" applyNumberFormat="1" applyFont="1" applyAlignment="1">
      <alignment vertical="center"/>
    </xf>
    <xf numFmtId="181" fontId="119" fillId="0" borderId="101" xfId="605" applyNumberFormat="1" applyFont="1" applyBorder="1" applyAlignment="1">
      <alignment vertical="top"/>
    </xf>
    <xf numFmtId="3" fontId="128" fillId="0" borderId="101" xfId="605" applyNumberFormat="1" applyFont="1" applyBorder="1" applyAlignment="1">
      <alignment horizontal="center" vertical="top"/>
    </xf>
    <xf numFmtId="0" fontId="121" fillId="0" borderId="0" xfId="605" applyFont="1" applyAlignment="1">
      <alignment vertical="top"/>
    </xf>
    <xf numFmtId="3" fontId="128" fillId="0" borderId="102" xfId="605" applyNumberFormat="1" applyFont="1" applyBorder="1" applyAlignment="1">
      <alignment horizontal="center" vertical="top"/>
    </xf>
    <xf numFmtId="0" fontId="113" fillId="0" borderId="101" xfId="605" applyFont="1" applyBorder="1" applyAlignment="1">
      <alignment vertical="top"/>
    </xf>
    <xf numFmtId="3" fontId="82" fillId="0" borderId="101" xfId="5140" applyNumberFormat="1" applyFont="1" applyBorder="1" applyAlignment="1">
      <alignment horizontal="center" vertical="top"/>
    </xf>
    <xf numFmtId="4" fontId="82" fillId="0" borderId="101" xfId="5140" applyNumberFormat="1" applyFont="1" applyBorder="1" applyAlignment="1">
      <alignment horizontal="center" vertical="top"/>
    </xf>
    <xf numFmtId="4" fontId="119" fillId="0" borderId="101" xfId="5140" applyNumberFormat="1" applyFont="1" applyBorder="1" applyAlignment="1">
      <alignment vertical="top"/>
    </xf>
    <xf numFmtId="181" fontId="119" fillId="0" borderId="101" xfId="5140" applyNumberFormat="1" applyFont="1" applyBorder="1" applyAlignment="1">
      <alignment vertical="top"/>
    </xf>
    <xf numFmtId="181" fontId="96" fillId="0" borderId="101" xfId="5140" applyNumberFormat="1" applyFont="1" applyBorder="1" applyAlignment="1">
      <alignment vertical="top"/>
    </xf>
    <xf numFmtId="0" fontId="113" fillId="0" borderId="102" xfId="605" applyFont="1" applyBorder="1" applyAlignment="1">
      <alignment vertical="top"/>
    </xf>
    <xf numFmtId="181" fontId="96" fillId="0" borderId="102" xfId="5140" applyNumberFormat="1" applyFont="1" applyBorder="1" applyAlignment="1">
      <alignment vertical="top"/>
    </xf>
    <xf numFmtId="3" fontId="133" fillId="0" borderId="33" xfId="605" applyNumberFormat="1" applyFont="1" applyBorder="1" applyAlignment="1">
      <alignment horizontal="center" vertical="top"/>
    </xf>
    <xf numFmtId="4" fontId="133" fillId="0" borderId="33" xfId="605" applyNumberFormat="1" applyFont="1" applyBorder="1" applyAlignment="1">
      <alignment horizontal="center" vertical="top"/>
    </xf>
    <xf numFmtId="4" fontId="119" fillId="0" borderId="33" xfId="605" applyNumberFormat="1" applyFont="1" applyBorder="1" applyAlignment="1">
      <alignment vertical="top"/>
    </xf>
    <xf numFmtId="4" fontId="119" fillId="0" borderId="77" xfId="605" applyNumberFormat="1" applyFont="1" applyBorder="1" applyAlignment="1">
      <alignment vertical="top"/>
    </xf>
    <xf numFmtId="181" fontId="119" fillId="0" borderId="33" xfId="605" applyNumberFormat="1" applyFont="1" applyBorder="1" applyAlignment="1">
      <alignment vertical="top"/>
    </xf>
    <xf numFmtId="4" fontId="119" fillId="0" borderId="111" xfId="605" applyNumberFormat="1" applyFont="1" applyBorder="1" applyAlignment="1">
      <alignment vertical="top"/>
    </xf>
    <xf numFmtId="0" fontId="128" fillId="0" borderId="96" xfId="605" applyFont="1" applyBorder="1" applyAlignment="1">
      <alignment vertical="top"/>
    </xf>
    <xf numFmtId="0" fontId="121" fillId="0" borderId="96" xfId="605" applyFont="1" applyBorder="1" applyAlignment="1">
      <alignment vertical="top"/>
    </xf>
    <xf numFmtId="4" fontId="119" fillId="0" borderId="96" xfId="605" applyNumberFormat="1" applyFont="1" applyBorder="1" applyAlignment="1">
      <alignment vertical="top"/>
    </xf>
    <xf numFmtId="4" fontId="119" fillId="0" borderId="100" xfId="605" applyNumberFormat="1" applyFont="1" applyBorder="1" applyAlignment="1">
      <alignment vertical="top"/>
    </xf>
    <xf numFmtId="181" fontId="119" fillId="0" borderId="96" xfId="605" applyNumberFormat="1" applyFont="1" applyBorder="1" applyAlignment="1">
      <alignment vertical="top"/>
    </xf>
    <xf numFmtId="0" fontId="128" fillId="0" borderId="101" xfId="605" applyFont="1" applyBorder="1" applyAlignment="1">
      <alignment vertical="top" wrapText="1"/>
    </xf>
    <xf numFmtId="0" fontId="193" fillId="0" borderId="103" xfId="605" applyFont="1" applyBorder="1" applyAlignment="1">
      <alignment vertical="top"/>
    </xf>
    <xf numFmtId="4" fontId="167" fillId="0" borderId="101" xfId="605" applyNumberFormat="1" applyFont="1" applyBorder="1" applyAlignment="1">
      <alignment vertical="top"/>
    </xf>
    <xf numFmtId="0" fontId="186" fillId="0" borderId="101" xfId="605" applyFont="1" applyBorder="1" applyAlignment="1">
      <alignment vertical="top" wrapText="1"/>
    </xf>
    <xf numFmtId="0" fontId="128" fillId="0" borderId="101" xfId="618" applyFont="1" applyFill="1" applyBorder="1" applyAlignment="1">
      <alignment horizontal="center" vertical="top" wrapText="1"/>
    </xf>
    <xf numFmtId="49" fontId="0" fillId="0" borderId="101" xfId="0" applyNumberFormat="1" applyBorder="1" applyAlignment="1">
      <alignment vertical="top"/>
    </xf>
    <xf numFmtId="0" fontId="2" fillId="0" borderId="101" xfId="0" applyFont="1" applyBorder="1" applyAlignment="1">
      <alignment vertical="top"/>
    </xf>
    <xf numFmtId="0" fontId="0" fillId="0" borderId="101" xfId="0" applyBorder="1" applyAlignment="1">
      <alignment vertical="top"/>
    </xf>
    <xf numFmtId="0" fontId="2" fillId="0" borderId="101" xfId="0" applyFont="1" applyBorder="1" applyAlignment="1">
      <alignment horizontal="center" vertical="top"/>
    </xf>
    <xf numFmtId="0" fontId="2" fillId="0" borderId="101" xfId="0" applyFont="1" applyBorder="1" applyAlignment="1">
      <alignment horizontal="left" vertical="top"/>
    </xf>
    <xf numFmtId="49" fontId="46" fillId="0" borderId="101" xfId="0" applyNumberFormat="1" applyFont="1" applyBorder="1" applyAlignment="1">
      <alignment vertical="top"/>
    </xf>
    <xf numFmtId="0" fontId="46" fillId="0" borderId="101" xfId="0" applyFont="1" applyBorder="1" applyAlignment="1">
      <alignment vertical="top"/>
    </xf>
    <xf numFmtId="0" fontId="71" fillId="0" borderId="101" xfId="0" applyFont="1" applyBorder="1" applyAlignment="1">
      <alignment vertical="top"/>
    </xf>
    <xf numFmtId="1" fontId="71" fillId="0" borderId="101" xfId="0" applyNumberFormat="1" applyFont="1" applyBorder="1" applyAlignment="1">
      <alignment vertical="top"/>
    </xf>
    <xf numFmtId="49" fontId="0" fillId="0" borderId="0" xfId="0" applyNumberFormat="1" applyAlignment="1">
      <alignment vertical="top"/>
    </xf>
    <xf numFmtId="0" fontId="52" fillId="0" borderId="101" xfId="0" applyFont="1" applyBorder="1" applyAlignment="1">
      <alignment horizontal="center" vertical="top" wrapText="1"/>
    </xf>
    <xf numFmtId="4" fontId="73" fillId="0" borderId="101" xfId="0" applyNumberFormat="1" applyFont="1" applyBorder="1" applyAlignment="1">
      <alignment vertical="top"/>
    </xf>
    <xf numFmtId="4" fontId="72" fillId="0" borderId="101" xfId="0" applyNumberFormat="1" applyFont="1" applyBorder="1" applyAlignment="1">
      <alignment vertical="top"/>
    </xf>
    <xf numFmtId="0" fontId="52" fillId="0" borderId="102" xfId="0" applyFont="1" applyBorder="1" applyAlignment="1">
      <alignment horizontal="center" vertical="top" wrapText="1"/>
    </xf>
    <xf numFmtId="4" fontId="77" fillId="0" borderId="101" xfId="0" applyNumberFormat="1" applyFont="1" applyBorder="1" applyAlignment="1">
      <alignment vertical="top"/>
    </xf>
    <xf numFmtId="0" fontId="52" fillId="0" borderId="101" xfId="618" applyFont="1" applyBorder="1" applyAlignment="1">
      <alignment horizontal="center" vertical="top"/>
    </xf>
    <xf numFmtId="0" fontId="52" fillId="0" borderId="101" xfId="618" applyFont="1" applyFill="1" applyBorder="1" applyAlignment="1">
      <alignment horizontal="center" vertical="top"/>
    </xf>
    <xf numFmtId="0" fontId="52" fillId="0" borderId="101" xfId="0" applyFont="1" applyFill="1" applyBorder="1" applyAlignment="1">
      <alignment horizontal="center" vertical="top"/>
    </xf>
    <xf numFmtId="0" fontId="11" fillId="36" borderId="101" xfId="618" applyFont="1" applyFill="1" applyBorder="1" applyAlignment="1">
      <alignment horizontal="center" vertical="top" wrapText="1"/>
    </xf>
    <xf numFmtId="0" fontId="11" fillId="36" borderId="101" xfId="0" applyFont="1" applyFill="1" applyBorder="1" applyAlignment="1">
      <alignment horizontal="center" vertical="top" wrapText="1"/>
    </xf>
    <xf numFmtId="0" fontId="52" fillId="0" borderId="101" xfId="618" applyFont="1" applyBorder="1" applyAlignment="1">
      <alignment vertical="top"/>
    </xf>
    <xf numFmtId="4" fontId="73" fillId="0" borderId="101" xfId="618" applyNumberFormat="1" applyFont="1" applyBorder="1" applyAlignment="1">
      <alignment vertical="top"/>
    </xf>
    <xf numFmtId="0" fontId="52" fillId="36" borderId="101" xfId="618" applyFont="1" applyFill="1" applyBorder="1" applyAlignment="1">
      <alignment vertical="top"/>
    </xf>
    <xf numFmtId="4" fontId="73" fillId="36" borderId="101" xfId="618" applyNumberFormat="1" applyFont="1" applyFill="1" applyBorder="1" applyAlignment="1">
      <alignment vertical="top"/>
    </xf>
    <xf numFmtId="3" fontId="73" fillId="0" borderId="101" xfId="618" applyNumberFormat="1" applyFont="1" applyBorder="1" applyAlignment="1">
      <alignment vertical="top"/>
    </xf>
    <xf numFmtId="4" fontId="73" fillId="0" borderId="101" xfId="618" applyNumberFormat="1" applyFont="1" applyFill="1" applyBorder="1" applyAlignment="1">
      <alignment vertical="top"/>
    </xf>
    <xf numFmtId="4" fontId="73" fillId="36" borderId="101" xfId="0" applyNumberFormat="1" applyFont="1" applyFill="1" applyBorder="1" applyAlignment="1">
      <alignment vertical="top"/>
    </xf>
    <xf numFmtId="0" fontId="52" fillId="0" borderId="101" xfId="618" applyFont="1" applyFill="1" applyBorder="1" applyAlignment="1">
      <alignment vertical="top" wrapText="1"/>
    </xf>
    <xf numFmtId="0" fontId="52" fillId="0" borderId="101" xfId="618" applyFont="1" applyFill="1" applyBorder="1" applyAlignment="1">
      <alignment vertical="top"/>
    </xf>
    <xf numFmtId="1" fontId="52" fillId="0" borderId="101" xfId="618" applyNumberFormat="1" applyFont="1" applyFill="1" applyBorder="1" applyAlignment="1">
      <alignment vertical="top"/>
    </xf>
    <xf numFmtId="4" fontId="123" fillId="0" borderId="101" xfId="618" applyNumberFormat="1" applyFont="1" applyFill="1" applyBorder="1" applyAlignment="1">
      <alignment vertical="top"/>
    </xf>
    <xf numFmtId="169" fontId="52" fillId="0" borderId="101" xfId="618" applyNumberFormat="1" applyFont="1" applyFill="1" applyBorder="1" applyAlignment="1">
      <alignment vertical="top"/>
    </xf>
    <xf numFmtId="4" fontId="73" fillId="0" borderId="0" xfId="618" applyNumberFormat="1" applyFont="1" applyAlignment="1">
      <alignment vertical="top"/>
    </xf>
    <xf numFmtId="0" fontId="52" fillId="0" borderId="101" xfId="0" applyFont="1" applyFill="1" applyBorder="1" applyAlignment="1">
      <alignment vertical="top" wrapText="1"/>
    </xf>
    <xf numFmtId="173" fontId="52" fillId="0" borderId="101" xfId="0" applyNumberFormat="1" applyFont="1" applyFill="1" applyBorder="1" applyAlignment="1">
      <alignment vertical="top"/>
    </xf>
    <xf numFmtId="173" fontId="123" fillId="0" borderId="101" xfId="0" applyNumberFormat="1" applyFont="1" applyFill="1" applyBorder="1" applyAlignment="1">
      <alignment vertical="top"/>
    </xf>
    <xf numFmtId="0" fontId="52" fillId="46" borderId="35" xfId="0" applyFont="1" applyFill="1" applyBorder="1" applyAlignment="1">
      <alignment horizontal="center" vertical="top" wrapText="1"/>
    </xf>
    <xf numFmtId="4" fontId="73" fillId="46" borderId="59" xfId="0" applyNumberFormat="1" applyFont="1" applyFill="1" applyBorder="1" applyAlignment="1">
      <alignment vertical="top" wrapText="1"/>
    </xf>
    <xf numFmtId="169" fontId="123" fillId="0" borderId="36" xfId="0" applyNumberFormat="1" applyFont="1" applyFill="1" applyBorder="1" applyAlignment="1">
      <alignment vertical="top" wrapText="1"/>
    </xf>
    <xf numFmtId="169" fontId="123" fillId="0" borderId="39" xfId="0" applyNumberFormat="1" applyFont="1" applyFill="1" applyBorder="1" applyAlignment="1">
      <alignment vertical="top" wrapText="1"/>
    </xf>
    <xf numFmtId="169" fontId="72" fillId="31" borderId="46" xfId="0" applyNumberFormat="1" applyFont="1" applyFill="1" applyBorder="1" applyAlignment="1">
      <alignment vertical="top" wrapText="1"/>
    </xf>
    <xf numFmtId="169" fontId="73" fillId="0" borderId="36" xfId="0" applyNumberFormat="1" applyFont="1" applyFill="1" applyBorder="1" applyAlignment="1">
      <alignment vertical="top" wrapText="1"/>
    </xf>
    <xf numFmtId="169" fontId="73" fillId="0" borderId="39" xfId="0" applyNumberFormat="1" applyFont="1" applyFill="1" applyBorder="1" applyAlignment="1">
      <alignment vertical="top" wrapText="1"/>
    </xf>
    <xf numFmtId="0" fontId="8" fillId="0" borderId="101" xfId="5110" applyFont="1" applyBorder="1" applyAlignment="1">
      <alignment horizontal="center" vertical="top"/>
    </xf>
    <xf numFmtId="173" fontId="71" fillId="49" borderId="101" xfId="5139" applyNumberFormat="1" applyFont="1" applyFill="1" applyBorder="1" applyAlignment="1">
      <alignment vertical="top"/>
    </xf>
    <xf numFmtId="173" fontId="71" fillId="0" borderId="102" xfId="5139" applyNumberFormat="1" applyFont="1" applyFill="1" applyBorder="1" applyAlignment="1">
      <alignment vertical="top"/>
    </xf>
    <xf numFmtId="193" fontId="110" fillId="0" borderId="0" xfId="605" applyNumberFormat="1" applyFont="1" applyAlignment="1">
      <alignment vertical="top" wrapText="1"/>
    </xf>
    <xf numFmtId="193" fontId="110" fillId="0" borderId="0" xfId="605" applyNumberFormat="1" applyFont="1" applyAlignment="1">
      <alignment vertical="top"/>
    </xf>
    <xf numFmtId="193" fontId="54" fillId="0" borderId="102" xfId="5139" applyNumberFormat="1" applyFont="1" applyFill="1" applyBorder="1" applyAlignment="1">
      <alignment vertical="top"/>
    </xf>
    <xf numFmtId="0" fontId="125" fillId="0" borderId="0" xfId="646" applyAlignment="1">
      <alignment vertical="top"/>
    </xf>
    <xf numFmtId="0" fontId="197" fillId="0" borderId="0" xfId="646" applyNumberFormat="1" applyFont="1" applyAlignment="1">
      <alignment vertical="top"/>
    </xf>
    <xf numFmtId="0" fontId="126" fillId="50" borderId="101" xfId="646" applyNumberFormat="1" applyFont="1" applyFill="1" applyBorder="1" applyAlignment="1">
      <alignment horizontal="center" vertical="top" wrapText="1"/>
    </xf>
    <xf numFmtId="0" fontId="125" fillId="45" borderId="101" xfId="646" applyNumberFormat="1" applyFont="1" applyFill="1" applyBorder="1" applyAlignment="1">
      <alignment vertical="top" wrapText="1"/>
    </xf>
    <xf numFmtId="173" fontId="125" fillId="0" borderId="101" xfId="646" applyNumberFormat="1" applyFont="1" applyBorder="1" applyAlignment="1">
      <alignment horizontal="right" vertical="top"/>
    </xf>
    <xf numFmtId="193" fontId="198" fillId="0" borderId="101" xfId="646" applyNumberFormat="1" applyFont="1" applyBorder="1" applyAlignment="1">
      <alignment horizontal="right" vertical="top"/>
    </xf>
    <xf numFmtId="173" fontId="198" fillId="0" borderId="101" xfId="646" applyNumberFormat="1" applyFont="1" applyBorder="1" applyAlignment="1">
      <alignment horizontal="right" vertical="top"/>
    </xf>
    <xf numFmtId="173" fontId="198" fillId="0" borderId="101" xfId="646" applyNumberFormat="1" applyFont="1" applyFill="1" applyBorder="1" applyAlignment="1">
      <alignment horizontal="right" vertical="top"/>
    </xf>
    <xf numFmtId="0" fontId="125" fillId="0" borderId="101" xfId="646" applyNumberFormat="1" applyFill="1" applyBorder="1" applyAlignment="1">
      <alignment vertical="top" wrapText="1"/>
    </xf>
    <xf numFmtId="0" fontId="5" fillId="50" borderId="101" xfId="646" applyNumberFormat="1" applyFont="1" applyFill="1" applyBorder="1" applyAlignment="1">
      <alignment vertical="top"/>
    </xf>
    <xf numFmtId="173" fontId="5" fillId="50" borderId="101" xfId="646" applyNumberFormat="1" applyFont="1" applyFill="1" applyBorder="1" applyAlignment="1">
      <alignment horizontal="right" vertical="top"/>
    </xf>
    <xf numFmtId="173" fontId="125" fillId="0" borderId="0" xfId="646" applyNumberFormat="1" applyAlignment="1">
      <alignment vertical="top"/>
    </xf>
    <xf numFmtId="193" fontId="198" fillId="0" borderId="0" xfId="646" applyNumberFormat="1" applyFont="1" applyAlignment="1">
      <alignment vertical="top"/>
    </xf>
    <xf numFmtId="173" fontId="198" fillId="0" borderId="0" xfId="646" applyNumberFormat="1" applyFont="1" applyAlignment="1">
      <alignment vertical="top"/>
    </xf>
    <xf numFmtId="0" fontId="125" fillId="0" borderId="101" xfId="646" applyNumberFormat="1" applyFont="1" applyBorder="1" applyAlignment="1">
      <alignment vertical="top" wrapText="1"/>
    </xf>
    <xf numFmtId="0" fontId="125" fillId="0" borderId="101" xfId="646" applyNumberFormat="1" applyBorder="1" applyAlignment="1">
      <alignment vertical="top" wrapText="1"/>
    </xf>
    <xf numFmtId="173" fontId="89" fillId="0" borderId="102" xfId="5139" applyNumberFormat="1" applyFont="1" applyFill="1" applyBorder="1" applyAlignment="1">
      <alignment vertical="top"/>
    </xf>
    <xf numFmtId="173" fontId="54" fillId="49" borderId="101" xfId="5139" applyNumberFormat="1" applyFont="1" applyFill="1" applyBorder="1" applyAlignment="1">
      <alignment vertical="top"/>
    </xf>
    <xf numFmtId="173" fontId="97" fillId="0" borderId="0" xfId="4132" applyNumberFormat="1" applyAlignment="1">
      <alignment vertical="top"/>
    </xf>
    <xf numFmtId="173" fontId="110" fillId="0" borderId="0" xfId="4132" applyNumberFormat="1" applyFont="1" applyAlignment="1">
      <alignment vertical="top"/>
    </xf>
    <xf numFmtId="4" fontId="3" fillId="34" borderId="101" xfId="0" applyNumberFormat="1" applyFont="1" applyFill="1" applyBorder="1" applyAlignment="1">
      <alignment vertical="top" wrapText="1"/>
    </xf>
    <xf numFmtId="4" fontId="43" fillId="33" borderId="101" xfId="0" applyNumberFormat="1" applyFont="1" applyFill="1" applyBorder="1" applyAlignment="1">
      <alignment vertical="top" wrapText="1"/>
    </xf>
    <xf numFmtId="4" fontId="44" fillId="34" borderId="101" xfId="0" applyNumberFormat="1" applyFont="1" applyFill="1" applyBorder="1" applyAlignment="1">
      <alignment vertical="top" wrapText="1"/>
    </xf>
    <xf numFmtId="4" fontId="122" fillId="34" borderId="101" xfId="0" applyNumberFormat="1" applyFont="1" applyFill="1" applyBorder="1" applyAlignment="1">
      <alignment vertical="top" wrapText="1"/>
    </xf>
    <xf numFmtId="173" fontId="125" fillId="3" borderId="101" xfId="646" applyNumberFormat="1" applyFont="1" applyFill="1" applyBorder="1" applyAlignment="1">
      <alignment horizontal="right" vertical="top"/>
    </xf>
    <xf numFmtId="4" fontId="122" fillId="34" borderId="4" xfId="0" applyNumberFormat="1" applyFont="1" applyFill="1" applyBorder="1" applyAlignment="1">
      <alignment vertical="top" wrapText="1"/>
    </xf>
    <xf numFmtId="0" fontId="35" fillId="0" borderId="5" xfId="0" applyFont="1" applyBorder="1" applyAlignment="1">
      <alignment horizontal="center" vertical="top" wrapText="1"/>
    </xf>
    <xf numFmtId="0" fontId="3" fillId="0" borderId="52" xfId="0" applyFont="1" applyFill="1" applyBorder="1" applyAlignment="1">
      <alignment horizontal="center" vertical="top" wrapText="1"/>
    </xf>
    <xf numFmtId="0" fontId="3" fillId="0" borderId="57" xfId="0" applyFont="1" applyFill="1" applyBorder="1" applyAlignment="1">
      <alignment horizontal="center" vertical="top" wrapText="1"/>
    </xf>
    <xf numFmtId="0" fontId="3" fillId="0" borderId="52" xfId="0" applyFont="1" applyFill="1" applyBorder="1" applyAlignment="1">
      <alignment vertical="top" wrapText="1"/>
    </xf>
    <xf numFmtId="0" fontId="3" fillId="0" borderId="57" xfId="0" applyFont="1" applyFill="1" applyBorder="1" applyAlignment="1">
      <alignment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101" xfId="0" applyFont="1" applyFill="1" applyBorder="1" applyAlignment="1">
      <alignment vertical="top" wrapText="1"/>
    </xf>
    <xf numFmtId="49" fontId="3" fillId="0" borderId="101" xfId="0" applyNumberFormat="1" applyFont="1" applyFill="1" applyBorder="1" applyAlignment="1">
      <alignment vertical="top" wrapText="1"/>
    </xf>
    <xf numFmtId="0" fontId="47" fillId="0" borderId="101" xfId="0" applyFont="1" applyFill="1" applyBorder="1" applyAlignment="1">
      <alignment vertical="top" wrapText="1"/>
    </xf>
    <xf numFmtId="0" fontId="44" fillId="0" borderId="101" xfId="0" applyFont="1" applyFill="1" applyBorder="1" applyAlignment="1">
      <alignment vertical="top" wrapText="1"/>
    </xf>
    <xf numFmtId="0" fontId="32" fillId="3" borderId="0" xfId="0" applyFont="1" applyFill="1" applyBorder="1" applyAlignment="1">
      <alignment vertical="top"/>
    </xf>
    <xf numFmtId="0" fontId="3" fillId="3" borderId="5" xfId="0" applyFont="1" applyFill="1" applyBorder="1" applyAlignment="1">
      <alignment vertical="top" wrapText="1"/>
    </xf>
    <xf numFmtId="0" fontId="47" fillId="3" borderId="5" xfId="0" applyFont="1" applyFill="1" applyBorder="1" applyAlignment="1">
      <alignment vertical="top" wrapText="1"/>
    </xf>
    <xf numFmtId="0" fontId="44" fillId="3" borderId="5" xfId="0" applyFont="1" applyFill="1" applyBorder="1" applyAlignment="1">
      <alignment vertical="top" wrapText="1"/>
    </xf>
    <xf numFmtId="0" fontId="10" fillId="0" borderId="68" xfId="0" applyFont="1" applyFill="1" applyBorder="1" applyAlignment="1">
      <alignment horizontal="center" vertical="top" wrapText="1"/>
    </xf>
    <xf numFmtId="0" fontId="3" fillId="0" borderId="52" xfId="0" applyFont="1" applyFill="1" applyBorder="1" applyAlignment="1">
      <alignment horizontal="center" vertical="top" wrapText="1"/>
    </xf>
    <xf numFmtId="0" fontId="3" fillId="0" borderId="57" xfId="0" applyFont="1" applyFill="1" applyBorder="1" applyAlignment="1">
      <alignment horizontal="center" vertical="top" wrapText="1"/>
    </xf>
    <xf numFmtId="0" fontId="3" fillId="0" borderId="65" xfId="0" applyFont="1" applyFill="1" applyBorder="1" applyAlignment="1">
      <alignment horizontal="center" vertical="top" wrapText="1"/>
    </xf>
    <xf numFmtId="0" fontId="3" fillId="0" borderId="67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53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4" xfId="0" applyBorder="1" applyAlignment="1">
      <alignment horizontal="center" vertical="top" wrapText="1"/>
    </xf>
    <xf numFmtId="0" fontId="0" fillId="0" borderId="55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4" xfId="0" applyBorder="1"/>
    <xf numFmtId="0" fontId="3" fillId="0" borderId="52" xfId="0" applyFont="1" applyFill="1" applyBorder="1" applyAlignment="1">
      <alignment vertical="top" wrapText="1"/>
    </xf>
    <xf numFmtId="0" fontId="3" fillId="0" borderId="57" xfId="0" applyFont="1" applyFill="1" applyBorder="1" applyAlignment="1">
      <alignment vertical="top" wrapText="1"/>
    </xf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52" xfId="0" applyFont="1" applyFill="1" applyBorder="1" applyAlignment="1">
      <alignment horizontal="center" vertical="top" wrapText="1"/>
    </xf>
    <xf numFmtId="0" fontId="2" fillId="2" borderId="56" xfId="0" applyFont="1" applyFill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 wrapText="1"/>
    </xf>
    <xf numFmtId="0" fontId="3" fillId="0" borderId="53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68" xfId="0" applyFont="1" applyFill="1" applyBorder="1" applyAlignment="1">
      <alignment horizontal="center" vertical="top" wrapText="1"/>
    </xf>
    <xf numFmtId="0" fontId="0" fillId="0" borderId="6" xfId="0" applyBorder="1"/>
    <xf numFmtId="0" fontId="3" fillId="0" borderId="4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69" fillId="0" borderId="52" xfId="0" applyFont="1" applyBorder="1" applyAlignment="1">
      <alignment horizontal="center" vertical="top" wrapText="1"/>
    </xf>
    <xf numFmtId="0" fontId="69" fillId="0" borderId="56" xfId="0" applyFont="1" applyBorder="1" applyAlignment="1">
      <alignment horizontal="center" vertical="top" wrapText="1"/>
    </xf>
    <xf numFmtId="0" fontId="69" fillId="0" borderId="57" xfId="0" applyFont="1" applyBorder="1" applyAlignment="1">
      <alignment horizontal="center" vertical="top" wrapText="1"/>
    </xf>
    <xf numFmtId="0" fontId="35" fillId="0" borderId="52" xfId="0" applyFont="1" applyBorder="1" applyAlignment="1">
      <alignment horizontal="center" vertical="top" wrapText="1"/>
    </xf>
    <xf numFmtId="0" fontId="35" fillId="0" borderId="56" xfId="0" applyFont="1" applyBorder="1" applyAlignment="1">
      <alignment horizontal="center" vertical="top" wrapText="1"/>
    </xf>
    <xf numFmtId="0" fontId="35" fillId="0" borderId="57" xfId="0" applyFont="1" applyBorder="1" applyAlignment="1">
      <alignment horizontal="center" vertical="top" wrapText="1"/>
    </xf>
    <xf numFmtId="0" fontId="103" fillId="38" borderId="52" xfId="0" applyFont="1" applyFill="1" applyBorder="1" applyAlignment="1">
      <alignment vertical="top" wrapText="1"/>
    </xf>
    <xf numFmtId="0" fontId="103" fillId="38" borderId="56" xfId="0" applyFont="1" applyFill="1" applyBorder="1" applyAlignment="1">
      <alignment vertical="top" wrapText="1"/>
    </xf>
    <xf numFmtId="0" fontId="103" fillId="38" borderId="57" xfId="0" applyFont="1" applyFill="1" applyBorder="1" applyAlignment="1">
      <alignment vertical="top" wrapText="1"/>
    </xf>
    <xf numFmtId="0" fontId="103" fillId="0" borderId="52" xfId="0" applyFont="1" applyBorder="1" applyAlignment="1">
      <alignment vertical="top" wrapText="1"/>
    </xf>
    <xf numFmtId="0" fontId="103" fillId="0" borderId="56" xfId="0" applyFont="1" applyBorder="1" applyAlignment="1">
      <alignment vertical="top" wrapText="1"/>
    </xf>
    <xf numFmtId="0" fontId="103" fillId="0" borderId="57" xfId="0" applyFont="1" applyBorder="1" applyAlignment="1">
      <alignment vertical="top" wrapText="1"/>
    </xf>
    <xf numFmtId="0" fontId="103" fillId="0" borderId="52" xfId="0" applyFont="1" applyFill="1" applyBorder="1" applyAlignment="1">
      <alignment vertical="top" wrapText="1"/>
    </xf>
    <xf numFmtId="0" fontId="103" fillId="0" borderId="56" xfId="0" applyFont="1" applyFill="1" applyBorder="1" applyAlignment="1">
      <alignment vertical="top" wrapText="1"/>
    </xf>
    <xf numFmtId="0" fontId="103" fillId="0" borderId="57" xfId="0" applyFont="1" applyFill="1" applyBorder="1" applyAlignment="1">
      <alignment vertical="top" wrapText="1"/>
    </xf>
    <xf numFmtId="0" fontId="35" fillId="38" borderId="52" xfId="0" applyFont="1" applyFill="1" applyBorder="1" applyAlignment="1">
      <alignment horizontal="center" vertical="top" wrapText="1"/>
    </xf>
    <xf numFmtId="0" fontId="35" fillId="38" borderId="56" xfId="0" applyFont="1" applyFill="1" applyBorder="1" applyAlignment="1">
      <alignment horizontal="center" vertical="top" wrapText="1"/>
    </xf>
    <xf numFmtId="0" fontId="35" fillId="38" borderId="57" xfId="0" applyFont="1" applyFill="1" applyBorder="1" applyAlignment="1">
      <alignment horizontal="center" vertical="top" wrapText="1"/>
    </xf>
    <xf numFmtId="0" fontId="32" fillId="33" borderId="52" xfId="0" applyFont="1" applyFill="1" applyBorder="1" applyAlignment="1">
      <alignment vertical="top" wrapText="1"/>
    </xf>
    <xf numFmtId="0" fontId="32" fillId="33" borderId="57" xfId="0" applyFont="1" applyFill="1" applyBorder="1" applyAlignment="1">
      <alignment vertical="top" wrapText="1"/>
    </xf>
    <xf numFmtId="0" fontId="3" fillId="33" borderId="52" xfId="0" applyFont="1" applyFill="1" applyBorder="1" applyAlignment="1">
      <alignment vertical="top" wrapText="1"/>
    </xf>
    <xf numFmtId="0" fontId="3" fillId="33" borderId="57" xfId="0" applyFont="1" applyFill="1" applyBorder="1" applyAlignment="1">
      <alignment vertical="top" wrapText="1"/>
    </xf>
    <xf numFmtId="0" fontId="10" fillId="0" borderId="69" xfId="0" applyFont="1" applyFill="1" applyBorder="1" applyAlignment="1">
      <alignment horizontal="center" vertical="top" wrapText="1"/>
    </xf>
    <xf numFmtId="0" fontId="10" fillId="44" borderId="69" xfId="0" applyFont="1" applyFill="1" applyBorder="1" applyAlignment="1">
      <alignment horizontal="center" vertical="top" wrapText="1"/>
    </xf>
    <xf numFmtId="0" fontId="10" fillId="0" borderId="65" xfId="0" applyFont="1" applyFill="1" applyBorder="1" applyAlignment="1">
      <alignment horizontal="center" vertical="top" wrapText="1"/>
    </xf>
    <xf numFmtId="0" fontId="10" fillId="0" borderId="66" xfId="0" applyFont="1" applyFill="1" applyBorder="1" applyAlignment="1">
      <alignment horizontal="center" vertical="top" wrapText="1"/>
    </xf>
    <xf numFmtId="0" fontId="10" fillId="0" borderId="67" xfId="0" applyFont="1" applyFill="1" applyBorder="1" applyAlignment="1">
      <alignment horizontal="center" vertical="top" wrapText="1"/>
    </xf>
    <xf numFmtId="0" fontId="10" fillId="0" borderId="69" xfId="0" applyFont="1" applyBorder="1" applyAlignment="1">
      <alignment horizontal="center" vertical="top"/>
    </xf>
    <xf numFmtId="0" fontId="10" fillId="5" borderId="69" xfId="0" applyFont="1" applyFill="1" applyBorder="1" applyAlignment="1">
      <alignment horizontal="center" vertical="top" wrapText="1"/>
    </xf>
    <xf numFmtId="0" fontId="10" fillId="0" borderId="68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72" xfId="0" applyFont="1" applyFill="1" applyBorder="1" applyAlignment="1">
      <alignment horizontal="center" vertical="top" wrapText="1"/>
    </xf>
    <xf numFmtId="0" fontId="10" fillId="0" borderId="70" xfId="0" applyFont="1" applyFill="1" applyBorder="1" applyAlignment="1">
      <alignment horizontal="center" vertical="top" wrapText="1"/>
    </xf>
    <xf numFmtId="0" fontId="10" fillId="0" borderId="69" xfId="0" applyFont="1" applyBorder="1" applyAlignment="1">
      <alignment horizontal="center" vertical="top" wrapText="1"/>
    </xf>
    <xf numFmtId="0" fontId="9" fillId="32" borderId="69" xfId="0" applyFont="1" applyFill="1" applyBorder="1" applyAlignment="1">
      <alignment horizontal="center" vertical="top" wrapText="1"/>
    </xf>
    <xf numFmtId="0" fontId="10" fillId="32" borderId="69" xfId="0" applyFont="1" applyFill="1" applyBorder="1" applyAlignment="1">
      <alignment horizontal="center" vertical="top"/>
    </xf>
    <xf numFmtId="0" fontId="29" fillId="0" borderId="68" xfId="0" applyFont="1" applyFill="1" applyBorder="1" applyAlignment="1">
      <alignment horizontal="center" vertical="top" wrapText="1"/>
    </xf>
    <xf numFmtId="0" fontId="29" fillId="0" borderId="4" xfId="0" applyFont="1" applyFill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10" fillId="37" borderId="5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53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48" fillId="0" borderId="5" xfId="0" applyFont="1" applyFill="1" applyBorder="1" applyAlignment="1">
      <alignment horizontal="center" vertical="top" wrapText="1"/>
    </xf>
    <xf numFmtId="0" fontId="9" fillId="32" borderId="2" xfId="0" applyFont="1" applyFill="1" applyBorder="1" applyAlignment="1">
      <alignment horizontal="center" vertical="top" wrapText="1"/>
    </xf>
    <xf numFmtId="0" fontId="29" fillId="0" borderId="5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0" fillId="0" borderId="56" xfId="0" applyFont="1" applyBorder="1" applyAlignment="1">
      <alignment horizontal="center" vertical="top"/>
    </xf>
    <xf numFmtId="0" fontId="29" fillId="0" borderId="1" xfId="0" applyFont="1" applyFill="1" applyBorder="1" applyAlignment="1">
      <alignment horizontal="center" vertical="top" wrapText="1"/>
    </xf>
    <xf numFmtId="0" fontId="48" fillId="4" borderId="1" xfId="0" applyFont="1" applyFill="1" applyBorder="1" applyAlignment="1">
      <alignment horizontal="center" vertical="top" wrapText="1"/>
    </xf>
    <xf numFmtId="0" fontId="48" fillId="4" borderId="4" xfId="0" applyFont="1" applyFill="1" applyBorder="1" applyAlignment="1">
      <alignment horizontal="center" vertical="top" wrapText="1"/>
    </xf>
    <xf numFmtId="0" fontId="29" fillId="0" borderId="60" xfId="0" applyFont="1" applyBorder="1" applyAlignment="1">
      <alignment horizontal="center" vertical="top" wrapText="1"/>
    </xf>
    <xf numFmtId="0" fontId="1" fillId="0" borderId="1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5" fillId="0" borderId="5" xfId="4" applyFont="1" applyBorder="1" applyAlignment="1">
      <alignment horizontal="center" vertical="top" wrapText="1"/>
    </xf>
    <xf numFmtId="0" fontId="35" fillId="0" borderId="5" xfId="4" applyFont="1" applyFill="1" applyBorder="1" applyAlignment="1">
      <alignment horizontal="center" vertical="top" wrapText="1"/>
    </xf>
    <xf numFmtId="0" fontId="86" fillId="0" borderId="5" xfId="0" applyFont="1" applyBorder="1" applyAlignment="1">
      <alignment horizontal="center" vertical="top" wrapText="1"/>
    </xf>
    <xf numFmtId="0" fontId="46" fillId="0" borderId="2" xfId="0" applyFont="1" applyBorder="1" applyAlignment="1">
      <alignment horizontal="center" vertical="top"/>
    </xf>
    <xf numFmtId="0" fontId="46" fillId="0" borderId="8" xfId="0" applyFont="1" applyBorder="1" applyAlignment="1">
      <alignment horizontal="center" vertical="top"/>
    </xf>
    <xf numFmtId="0" fontId="46" fillId="0" borderId="3" xfId="0" applyFont="1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0" fillId="5" borderId="2" xfId="0" applyFill="1" applyBorder="1" applyAlignment="1">
      <alignment horizontal="center" vertical="top"/>
    </xf>
    <xf numFmtId="0" fontId="0" fillId="5" borderId="8" xfId="0" applyFill="1" applyBorder="1" applyAlignment="1">
      <alignment horizontal="center" vertical="top"/>
    </xf>
    <xf numFmtId="0" fontId="0" fillId="5" borderId="3" xfId="0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98" fillId="0" borderId="0" xfId="605" applyFont="1" applyAlignment="1">
      <alignment horizontal="center" vertical="top"/>
    </xf>
    <xf numFmtId="0" fontId="99" fillId="0" borderId="0" xfId="605" applyFont="1" applyAlignment="1">
      <alignment horizontal="center" vertical="top"/>
    </xf>
    <xf numFmtId="0" fontId="72" fillId="0" borderId="58" xfId="391" applyFont="1" applyBorder="1" applyAlignment="1">
      <alignment horizontal="center" vertical="top" wrapText="1"/>
    </xf>
    <xf numFmtId="0" fontId="85" fillId="35" borderId="65" xfId="391" applyFont="1" applyFill="1" applyBorder="1" applyAlignment="1">
      <alignment horizontal="center" vertical="top" wrapText="1"/>
    </xf>
    <xf numFmtId="0" fontId="85" fillId="35" borderId="66" xfId="391" applyFont="1" applyFill="1" applyBorder="1" applyAlignment="1">
      <alignment horizontal="center" vertical="top" wrapText="1"/>
    </xf>
    <xf numFmtId="0" fontId="85" fillId="35" borderId="67" xfId="391" applyFont="1" applyFill="1" applyBorder="1" applyAlignment="1">
      <alignment horizontal="center" vertical="top" wrapText="1"/>
    </xf>
    <xf numFmtId="0" fontId="85" fillId="0" borderId="65" xfId="391" applyFont="1" applyBorder="1" applyAlignment="1">
      <alignment horizontal="center" vertical="top" wrapText="1"/>
    </xf>
    <xf numFmtId="0" fontId="85" fillId="0" borderId="66" xfId="391" applyFont="1" applyBorder="1" applyAlignment="1">
      <alignment horizontal="center" vertical="top" wrapText="1"/>
    </xf>
    <xf numFmtId="0" fontId="85" fillId="0" borderId="67" xfId="391" applyFont="1" applyBorder="1" applyAlignment="1">
      <alignment horizontal="center" vertical="top" wrapText="1"/>
    </xf>
    <xf numFmtId="0" fontId="82" fillId="35" borderId="68" xfId="391" applyFont="1" applyFill="1" applyBorder="1" applyAlignment="1">
      <alignment horizontal="center" vertical="top" wrapText="1"/>
    </xf>
    <xf numFmtId="0" fontId="82" fillId="35" borderId="6" xfId="391" applyFont="1" applyFill="1" applyBorder="1" applyAlignment="1">
      <alignment horizontal="center" vertical="top" wrapText="1"/>
    </xf>
    <xf numFmtId="0" fontId="82" fillId="35" borderId="4" xfId="391" applyFont="1" applyFill="1" applyBorder="1" applyAlignment="1">
      <alignment horizontal="center" vertical="top" wrapText="1"/>
    </xf>
    <xf numFmtId="0" fontId="80" fillId="35" borderId="58" xfId="391" applyFont="1" applyFill="1" applyBorder="1" applyAlignment="1">
      <alignment horizontal="center" vertical="top" wrapText="1"/>
    </xf>
    <xf numFmtId="0" fontId="80" fillId="35" borderId="68" xfId="391" applyFont="1" applyFill="1" applyBorder="1" applyAlignment="1">
      <alignment horizontal="center" vertical="top" wrapText="1"/>
    </xf>
    <xf numFmtId="0" fontId="80" fillId="35" borderId="6" xfId="391" applyFont="1" applyFill="1" applyBorder="1" applyAlignment="1">
      <alignment horizontal="center" vertical="top" wrapText="1"/>
    </xf>
    <xf numFmtId="0" fontId="80" fillId="35" borderId="4" xfId="391" applyFont="1" applyFill="1" applyBorder="1" applyAlignment="1">
      <alignment horizontal="center" vertical="top" wrapText="1"/>
    </xf>
    <xf numFmtId="0" fontId="80" fillId="0" borderId="68" xfId="391" applyFont="1" applyBorder="1" applyAlignment="1">
      <alignment horizontal="center" vertical="top" wrapText="1"/>
    </xf>
    <xf numFmtId="0" fontId="80" fillId="0" borderId="6" xfId="391" applyFont="1" applyBorder="1" applyAlignment="1">
      <alignment horizontal="center" vertical="top" wrapText="1"/>
    </xf>
    <xf numFmtId="0" fontId="80" fillId="0" borderId="4" xfId="391" applyFont="1" applyBorder="1" applyAlignment="1">
      <alignment horizontal="center" vertical="top" wrapText="1"/>
    </xf>
    <xf numFmtId="2" fontId="80" fillId="35" borderId="68" xfId="391" applyNumberFormat="1" applyFont="1" applyFill="1" applyBorder="1" applyAlignment="1">
      <alignment horizontal="center" vertical="top" wrapText="1"/>
    </xf>
    <xf numFmtId="2" fontId="80" fillId="35" borderId="6" xfId="391" applyNumberFormat="1" applyFont="1" applyFill="1" applyBorder="1" applyAlignment="1">
      <alignment horizontal="center" vertical="top" wrapText="1"/>
    </xf>
    <xf numFmtId="2" fontId="80" fillId="35" borderId="4" xfId="391" applyNumberFormat="1" applyFont="1" applyFill="1" applyBorder="1" applyAlignment="1">
      <alignment horizontal="center" vertical="top" wrapText="1"/>
    </xf>
    <xf numFmtId="0" fontId="55" fillId="0" borderId="68" xfId="391" applyFont="1" applyBorder="1" applyAlignment="1">
      <alignment horizontal="center" vertical="top" wrapText="1"/>
    </xf>
    <xf numFmtId="0" fontId="55" fillId="0" borderId="6" xfId="391" applyFont="1" applyBorder="1" applyAlignment="1">
      <alignment horizontal="center" vertical="top" wrapText="1"/>
    </xf>
    <xf numFmtId="0" fontId="55" fillId="0" borderId="4" xfId="391" applyFont="1" applyBorder="1" applyAlignment="1">
      <alignment horizontal="center" vertical="top" wrapText="1"/>
    </xf>
    <xf numFmtId="0" fontId="150" fillId="33" borderId="68" xfId="391" applyFont="1" applyFill="1" applyBorder="1" applyAlignment="1">
      <alignment horizontal="center" vertical="top" wrapText="1"/>
    </xf>
    <xf numFmtId="0" fontId="150" fillId="33" borderId="6" xfId="391" applyFont="1" applyFill="1" applyBorder="1" applyAlignment="1">
      <alignment horizontal="center" vertical="top" wrapText="1"/>
    </xf>
    <xf numFmtId="0" fontId="150" fillId="33" borderId="4" xfId="391" applyFont="1" applyFill="1" applyBorder="1" applyAlignment="1">
      <alignment horizontal="center" vertical="top" wrapText="1"/>
    </xf>
    <xf numFmtId="0" fontId="55" fillId="0" borderId="58" xfId="391" applyFont="1" applyBorder="1" applyAlignment="1">
      <alignment horizontal="center" vertical="top" wrapText="1"/>
    </xf>
    <xf numFmtId="0" fontId="82" fillId="0" borderId="58" xfId="391" applyFont="1" applyBorder="1" applyAlignment="1">
      <alignment horizontal="center" vertical="top" wrapText="1"/>
    </xf>
    <xf numFmtId="0" fontId="94" fillId="35" borderId="58" xfId="391" applyFont="1" applyFill="1" applyBorder="1" applyAlignment="1">
      <alignment horizontal="center" vertical="top" wrapText="1"/>
    </xf>
    <xf numFmtId="183" fontId="82" fillId="35" borderId="68" xfId="391" applyNumberFormat="1" applyFont="1" applyFill="1" applyBorder="1" applyAlignment="1">
      <alignment horizontal="center" vertical="top" wrapText="1"/>
    </xf>
    <xf numFmtId="183" fontId="82" fillId="35" borderId="6" xfId="391" applyNumberFormat="1" applyFont="1" applyFill="1" applyBorder="1" applyAlignment="1">
      <alignment horizontal="center" vertical="top" wrapText="1"/>
    </xf>
    <xf numFmtId="183" fontId="82" fillId="35" borderId="4" xfId="391" applyNumberFormat="1" applyFont="1" applyFill="1" applyBorder="1" applyAlignment="1">
      <alignment horizontal="center" vertical="top" wrapText="1"/>
    </xf>
    <xf numFmtId="0" fontId="8" fillId="0" borderId="68" xfId="391" applyFont="1" applyBorder="1" applyAlignment="1">
      <alignment horizontal="center" vertical="top" wrapText="1"/>
    </xf>
    <xf numFmtId="0" fontId="8" fillId="0" borderId="6" xfId="391" applyFont="1" applyBorder="1" applyAlignment="1">
      <alignment horizontal="center" vertical="top" wrapText="1"/>
    </xf>
    <xf numFmtId="0" fontId="8" fillId="0" borderId="4" xfId="391" applyFont="1" applyBorder="1" applyAlignment="1">
      <alignment horizontal="center" vertical="top" wrapText="1"/>
    </xf>
    <xf numFmtId="0" fontId="82" fillId="35" borderId="58" xfId="391" applyFont="1" applyFill="1" applyBorder="1" applyAlignment="1">
      <alignment horizontal="center" vertical="top" wrapText="1"/>
    </xf>
    <xf numFmtId="0" fontId="120" fillId="0" borderId="27" xfId="605" applyFont="1" applyBorder="1" applyAlignment="1">
      <alignment horizontal="center" vertical="top"/>
    </xf>
    <xf numFmtId="0" fontId="97" fillId="0" borderId="58" xfId="605" applyBorder="1" applyAlignment="1">
      <alignment horizontal="center" vertical="top" wrapText="1"/>
    </xf>
    <xf numFmtId="0" fontId="111" fillId="0" borderId="58" xfId="605" applyFont="1" applyBorder="1" applyAlignment="1">
      <alignment horizontal="center" vertical="top"/>
    </xf>
    <xf numFmtId="0" fontId="97" fillId="0" borderId="58" xfId="605" applyBorder="1" applyAlignment="1">
      <alignment horizontal="center" vertical="top"/>
    </xf>
    <xf numFmtId="0" fontId="33" fillId="0" borderId="69" xfId="0" applyFont="1" applyBorder="1" applyAlignment="1">
      <alignment horizontal="center" vertical="top" wrapText="1"/>
    </xf>
    <xf numFmtId="0" fontId="33" fillId="0" borderId="65" xfId="0" applyFont="1" applyBorder="1" applyAlignment="1">
      <alignment horizontal="center" vertical="top" wrapText="1"/>
    </xf>
    <xf numFmtId="0" fontId="33" fillId="0" borderId="66" xfId="0" applyFont="1" applyBorder="1" applyAlignment="1">
      <alignment horizontal="center" vertical="top" wrapText="1"/>
    </xf>
    <xf numFmtId="0" fontId="33" fillId="0" borderId="67" xfId="0" applyFont="1" applyBorder="1" applyAlignment="1">
      <alignment horizontal="center" vertical="top" wrapText="1"/>
    </xf>
    <xf numFmtId="0" fontId="3" fillId="0" borderId="65" xfId="0" applyFont="1" applyFill="1" applyBorder="1" applyAlignment="1">
      <alignment vertical="top"/>
    </xf>
    <xf numFmtId="0" fontId="0" fillId="0" borderId="66" xfId="0" applyBorder="1"/>
    <xf numFmtId="0" fontId="0" fillId="0" borderId="67" xfId="0" applyBorder="1"/>
    <xf numFmtId="0" fontId="2" fillId="0" borderId="65" xfId="0" applyFont="1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7" xfId="0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3" fillId="4" borderId="8" xfId="0" applyFont="1" applyFill="1" applyBorder="1" applyAlignment="1">
      <alignment horizontal="center" vertical="top" wrapText="1"/>
    </xf>
    <xf numFmtId="0" fontId="33" fillId="4" borderId="3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35" fillId="0" borderId="24" xfId="0" applyFont="1" applyBorder="1" applyAlignment="1">
      <alignment horizontal="center" vertical="top" wrapText="1"/>
    </xf>
    <xf numFmtId="0" fontId="35" fillId="0" borderId="23" xfId="0" applyFont="1" applyBorder="1" applyAlignment="1">
      <alignment horizontal="center" vertical="top" wrapText="1"/>
    </xf>
    <xf numFmtId="0" fontId="35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33" fillId="0" borderId="8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65" fillId="0" borderId="31" xfId="0" applyFont="1" applyFill="1" applyBorder="1" applyAlignment="1">
      <alignment horizontal="center" vertical="top" wrapText="1"/>
    </xf>
    <xf numFmtId="0" fontId="65" fillId="0" borderId="48" xfId="0" applyFont="1" applyFill="1" applyBorder="1" applyAlignment="1">
      <alignment horizontal="center" vertical="top" wrapText="1"/>
    </xf>
    <xf numFmtId="0" fontId="65" fillId="0" borderId="42" xfId="0" applyFont="1" applyFill="1" applyBorder="1" applyAlignment="1">
      <alignment horizontal="center" vertical="top" wrapText="1"/>
    </xf>
    <xf numFmtId="0" fontId="65" fillId="0" borderId="71" xfId="0" applyFont="1" applyFill="1" applyBorder="1" applyAlignment="1">
      <alignment horizontal="center" vertical="top" wrapText="1"/>
    </xf>
    <xf numFmtId="0" fontId="68" fillId="0" borderId="28" xfId="0" applyFont="1" applyBorder="1" applyAlignment="1">
      <alignment horizontal="center" vertical="top" wrapText="1"/>
    </xf>
    <xf numFmtId="0" fontId="68" fillId="0" borderId="29" xfId="0" applyFont="1" applyBorder="1" applyAlignment="1">
      <alignment horizontal="center" vertical="top" wrapText="1"/>
    </xf>
    <xf numFmtId="0" fontId="68" fillId="0" borderId="30" xfId="0" applyFont="1" applyBorder="1" applyAlignment="1">
      <alignment horizontal="center" vertical="top" wrapText="1"/>
    </xf>
    <xf numFmtId="0" fontId="68" fillId="34" borderId="38" xfId="0" applyFont="1" applyFill="1" applyBorder="1" applyAlignment="1">
      <alignment horizontal="center" vertical="top" wrapText="1"/>
    </xf>
    <xf numFmtId="0" fontId="68" fillId="34" borderId="83" xfId="0" applyFont="1" applyFill="1" applyBorder="1" applyAlignment="1">
      <alignment horizontal="center" vertical="top" wrapText="1"/>
    </xf>
    <xf numFmtId="0" fontId="68" fillId="34" borderId="82" xfId="0" applyFont="1" applyFill="1" applyBorder="1" applyAlignment="1">
      <alignment horizontal="center" vertical="top" wrapText="1"/>
    </xf>
    <xf numFmtId="0" fontId="65" fillId="0" borderId="41" xfId="0" applyFont="1" applyFill="1" applyBorder="1" applyAlignment="1">
      <alignment horizontal="center" vertical="top" wrapText="1"/>
    </xf>
    <xf numFmtId="0" fontId="52" fillId="0" borderId="28" xfId="0" applyFont="1" applyBorder="1" applyAlignment="1">
      <alignment horizontal="center" vertical="top" wrapText="1"/>
    </xf>
    <xf numFmtId="0" fontId="52" fillId="0" borderId="40" xfId="0" applyFont="1" applyBorder="1" applyAlignment="1">
      <alignment horizontal="center" vertical="top" wrapText="1"/>
    </xf>
    <xf numFmtId="0" fontId="52" fillId="0" borderId="38" xfId="0" applyFont="1" applyBorder="1" applyAlignment="1">
      <alignment horizontal="center" vertical="top" wrapText="1"/>
    </xf>
    <xf numFmtId="0" fontId="52" fillId="0" borderId="31" xfId="0" applyFont="1" applyFill="1" applyBorder="1" applyAlignment="1">
      <alignment horizontal="center" vertical="top" wrapText="1"/>
    </xf>
    <xf numFmtId="0" fontId="52" fillId="0" borderId="74" xfId="0" applyFont="1" applyFill="1" applyBorder="1" applyAlignment="1">
      <alignment horizontal="center" vertical="top" wrapText="1"/>
    </xf>
    <xf numFmtId="0" fontId="52" fillId="0" borderId="49" xfId="0" applyFont="1" applyFill="1" applyBorder="1" applyAlignment="1">
      <alignment horizontal="center" vertical="top" wrapText="1"/>
    </xf>
    <xf numFmtId="0" fontId="52" fillId="0" borderId="11" xfId="0" applyFont="1" applyFill="1" applyBorder="1" applyAlignment="1">
      <alignment horizontal="center" vertical="top" wrapText="1"/>
    </xf>
    <xf numFmtId="0" fontId="52" fillId="0" borderId="75" xfId="0" applyFont="1" applyFill="1" applyBorder="1" applyAlignment="1">
      <alignment horizontal="center" vertical="top" wrapText="1"/>
    </xf>
    <xf numFmtId="0" fontId="52" fillId="0" borderId="25" xfId="0" applyFont="1" applyFill="1" applyBorder="1" applyAlignment="1">
      <alignment horizontal="center" vertical="top" wrapText="1"/>
    </xf>
    <xf numFmtId="0" fontId="65" fillId="34" borderId="75" xfId="0" applyFont="1" applyFill="1" applyBorder="1" applyAlignment="1">
      <alignment horizontal="center" vertical="top" wrapText="1"/>
    </xf>
    <xf numFmtId="0" fontId="65" fillId="34" borderId="47" xfId="0" applyFont="1" applyFill="1" applyBorder="1" applyAlignment="1">
      <alignment horizontal="center" vertical="top" wrapText="1"/>
    </xf>
    <xf numFmtId="0" fontId="65" fillId="34" borderId="74" xfId="0" applyFont="1" applyFill="1" applyBorder="1" applyAlignment="1">
      <alignment horizontal="center" vertical="top" wrapText="1"/>
    </xf>
    <xf numFmtId="0" fontId="65" fillId="34" borderId="25" xfId="0" applyFont="1" applyFill="1" applyBorder="1" applyAlignment="1">
      <alignment horizontal="center" vertical="top" wrapText="1"/>
    </xf>
    <xf numFmtId="0" fontId="65" fillId="34" borderId="27" xfId="0" applyFont="1" applyFill="1" applyBorder="1" applyAlignment="1">
      <alignment horizontal="center" vertical="top" wrapText="1"/>
    </xf>
    <xf numFmtId="0" fontId="65" fillId="34" borderId="11" xfId="0" applyFont="1" applyFill="1" applyBorder="1" applyAlignment="1">
      <alignment horizontal="center" vertical="top" wrapText="1"/>
    </xf>
    <xf numFmtId="0" fontId="65" fillId="3" borderId="75" xfId="0" applyFont="1" applyFill="1" applyBorder="1" applyAlignment="1">
      <alignment horizontal="center" vertical="top" wrapText="1"/>
    </xf>
    <xf numFmtId="0" fontId="65" fillId="3" borderId="47" xfId="0" applyFont="1" applyFill="1" applyBorder="1" applyAlignment="1">
      <alignment horizontal="center" vertical="top" wrapText="1"/>
    </xf>
    <xf numFmtId="0" fontId="65" fillId="3" borderId="25" xfId="0" applyFont="1" applyFill="1" applyBorder="1" applyAlignment="1">
      <alignment horizontal="center" vertical="top" wrapText="1"/>
    </xf>
    <xf numFmtId="0" fontId="65" fillId="3" borderId="27" xfId="0" applyFont="1" applyFill="1" applyBorder="1" applyAlignment="1">
      <alignment horizontal="center" vertical="top" wrapText="1"/>
    </xf>
    <xf numFmtId="0" fontId="65" fillId="0" borderId="76" xfId="0" applyFont="1" applyFill="1" applyBorder="1" applyAlignment="1">
      <alignment horizontal="center" vertical="top" wrapText="1"/>
    </xf>
    <xf numFmtId="0" fontId="65" fillId="0" borderId="44" xfId="0" applyFont="1" applyFill="1" applyBorder="1" applyAlignment="1">
      <alignment horizontal="center" vertical="top" wrapText="1"/>
    </xf>
    <xf numFmtId="0" fontId="65" fillId="0" borderId="79" xfId="0" applyFont="1" applyFill="1" applyBorder="1" applyAlignment="1">
      <alignment horizontal="center" vertical="top" wrapText="1"/>
    </xf>
    <xf numFmtId="0" fontId="52" fillId="0" borderId="76" xfId="0" applyFont="1" applyFill="1" applyBorder="1" applyAlignment="1">
      <alignment horizontal="center" vertical="top" wrapText="1"/>
    </xf>
    <xf numFmtId="0" fontId="52" fillId="0" borderId="44" xfId="0" applyFont="1" applyFill="1" applyBorder="1" applyAlignment="1">
      <alignment horizontal="center" vertical="top" wrapText="1"/>
    </xf>
    <xf numFmtId="0" fontId="52" fillId="0" borderId="79" xfId="0" applyFont="1" applyFill="1" applyBorder="1" applyAlignment="1">
      <alignment horizontal="center" vertical="top" wrapText="1"/>
    </xf>
    <xf numFmtId="0" fontId="65" fillId="3" borderId="76" xfId="0" applyFont="1" applyFill="1" applyBorder="1" applyAlignment="1">
      <alignment horizontal="center" vertical="top" wrapText="1"/>
    </xf>
    <xf numFmtId="0" fontId="65" fillId="3" borderId="37" xfId="0" applyFont="1" applyFill="1" applyBorder="1" applyAlignment="1">
      <alignment horizontal="center" vertical="top" wrapText="1"/>
    </xf>
    <xf numFmtId="0" fontId="29" fillId="0" borderId="101" xfId="0" applyFont="1" applyFill="1" applyBorder="1" applyAlignment="1">
      <alignment horizontal="center" vertical="top" wrapText="1"/>
    </xf>
    <xf numFmtId="0" fontId="29" fillId="0" borderId="101" xfId="618" applyFont="1" applyFill="1" applyBorder="1" applyAlignment="1">
      <alignment horizontal="center" vertical="top" wrapText="1"/>
    </xf>
    <xf numFmtId="0" fontId="11" fillId="0" borderId="107" xfId="0" applyFont="1" applyBorder="1" applyAlignment="1">
      <alignment vertical="top" wrapText="1"/>
    </xf>
    <xf numFmtId="0" fontId="52" fillId="0" borderId="0" xfId="618" applyFont="1" applyAlignment="1">
      <alignment horizontal="center" vertical="top" wrapText="1"/>
    </xf>
    <xf numFmtId="0" fontId="52" fillId="0" borderId="101" xfId="618" applyFont="1" applyBorder="1" applyAlignment="1">
      <alignment horizontal="center" vertical="top"/>
    </xf>
    <xf numFmtId="0" fontId="52" fillId="0" borderId="101" xfId="618" applyFont="1" applyBorder="1" applyAlignment="1">
      <alignment horizontal="center" vertical="top" wrapText="1"/>
    </xf>
    <xf numFmtId="0" fontId="52" fillId="0" borderId="103" xfId="618" applyFont="1" applyFill="1" applyBorder="1" applyAlignment="1">
      <alignment horizontal="center" vertical="top" wrapText="1"/>
    </xf>
    <xf numFmtId="0" fontId="52" fillId="0" borderId="105" xfId="618" applyFont="1" applyFill="1" applyBorder="1" applyAlignment="1">
      <alignment horizontal="center" vertical="top" wrapText="1"/>
    </xf>
    <xf numFmtId="0" fontId="52" fillId="0" borderId="101" xfId="618" applyFont="1" applyFill="1" applyBorder="1" applyAlignment="1">
      <alignment horizontal="center" vertical="top" wrapText="1"/>
    </xf>
    <xf numFmtId="0" fontId="52" fillId="0" borderId="101" xfId="618" applyFont="1" applyFill="1" applyBorder="1" applyAlignment="1">
      <alignment horizontal="center" vertical="top"/>
    </xf>
    <xf numFmtId="0" fontId="52" fillId="0" borderId="0" xfId="0" applyFont="1" applyAlignment="1">
      <alignment horizontal="center" vertical="top" wrapText="1"/>
    </xf>
    <xf numFmtId="4" fontId="72" fillId="0" borderId="101" xfId="605" applyNumberFormat="1" applyFont="1" applyBorder="1" applyAlignment="1">
      <alignment vertical="top" wrapText="1"/>
    </xf>
    <xf numFmtId="0" fontId="72" fillId="0" borderId="101" xfId="605" applyFont="1" applyBorder="1" applyAlignment="1">
      <alignment vertical="top" wrapText="1"/>
    </xf>
    <xf numFmtId="0" fontId="0" fillId="0" borderId="102" xfId="0" applyBorder="1" applyAlignment="1">
      <alignment horizontal="center" vertical="top" wrapText="1"/>
    </xf>
    <xf numFmtId="0" fontId="29" fillId="0" borderId="103" xfId="618" applyFont="1" applyFill="1" applyBorder="1" applyAlignment="1">
      <alignment horizontal="center" vertical="top" wrapText="1"/>
    </xf>
    <xf numFmtId="0" fontId="29" fillId="0" borderId="105" xfId="618" applyFont="1" applyFill="1" applyBorder="1" applyAlignment="1">
      <alignment horizontal="center" vertical="top" wrapText="1"/>
    </xf>
    <xf numFmtId="0" fontId="29" fillId="0" borderId="104" xfId="618" applyFont="1" applyFill="1" applyBorder="1" applyAlignment="1">
      <alignment horizontal="center" vertical="top" wrapText="1"/>
    </xf>
    <xf numFmtId="0" fontId="128" fillId="0" borderId="102" xfId="618" applyFont="1" applyFill="1" applyBorder="1" applyAlignment="1">
      <alignment horizontal="center" vertical="top" wrapText="1"/>
    </xf>
    <xf numFmtId="0" fontId="128" fillId="0" borderId="4" xfId="618" applyFont="1" applyFill="1" applyBorder="1" applyAlignment="1">
      <alignment horizontal="center" vertical="top" wrapText="1"/>
    </xf>
    <xf numFmtId="0" fontId="2" fillId="0" borderId="10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8" fillId="0" borderId="101" xfId="5110" applyFont="1" applyBorder="1" applyAlignment="1">
      <alignment horizontal="center" vertical="top" wrapText="1"/>
    </xf>
    <xf numFmtId="0" fontId="46" fillId="0" borderId="103" xfId="0" applyFont="1" applyBorder="1" applyAlignment="1">
      <alignment horizontal="center"/>
    </xf>
    <xf numFmtId="0" fontId="46" fillId="0" borderId="105" xfId="0" applyFont="1" applyBorder="1" applyAlignment="1">
      <alignment horizontal="center"/>
    </xf>
    <xf numFmtId="0" fontId="46" fillId="0" borderId="104" xfId="0" applyFont="1" applyBorder="1" applyAlignment="1">
      <alignment horizontal="center"/>
    </xf>
    <xf numFmtId="0" fontId="8" fillId="0" borderId="104" xfId="5110" applyFont="1" applyBorder="1" applyAlignment="1">
      <alignment horizontal="center" vertical="top" wrapText="1"/>
    </xf>
    <xf numFmtId="0" fontId="80" fillId="0" borderId="68" xfId="3" applyFont="1" applyBorder="1" applyAlignment="1">
      <alignment horizontal="center" vertical="top" wrapText="1"/>
    </xf>
    <xf numFmtId="0" fontId="80" fillId="0" borderId="6" xfId="3" applyFont="1" applyBorder="1" applyAlignment="1">
      <alignment horizontal="center" vertical="top" wrapText="1"/>
    </xf>
    <xf numFmtId="0" fontId="80" fillId="0" borderId="4" xfId="3" applyFont="1" applyBorder="1" applyAlignment="1">
      <alignment horizontal="center" vertical="top" wrapText="1"/>
    </xf>
    <xf numFmtId="0" fontId="81" fillId="0" borderId="0" xfId="3" applyFont="1" applyAlignment="1">
      <alignment horizontal="right" vertical="top" wrapText="1"/>
    </xf>
    <xf numFmtId="0" fontId="132" fillId="0" borderId="0" xfId="3" applyFont="1" applyAlignment="1">
      <alignment horizontal="center" vertical="top" wrapText="1"/>
    </xf>
    <xf numFmtId="0" fontId="65" fillId="0" borderId="0" xfId="605" applyFont="1" applyAlignment="1">
      <alignment horizontal="center" vertical="top"/>
    </xf>
    <xf numFmtId="0" fontId="85" fillId="0" borderId="0" xfId="605" applyFont="1" applyAlignment="1">
      <alignment horizontal="center" vertical="top"/>
    </xf>
    <xf numFmtId="0" fontId="105" fillId="0" borderId="0" xfId="3" applyFont="1" applyAlignment="1">
      <alignment horizontal="center" vertical="top"/>
    </xf>
    <xf numFmtId="0" fontId="8" fillId="0" borderId="72" xfId="3" applyFont="1" applyBorder="1" applyAlignment="1">
      <alignment horizontal="center" vertical="top" wrapText="1"/>
    </xf>
    <xf numFmtId="0" fontId="8" fillId="0" borderId="73" xfId="3" applyFont="1" applyBorder="1" applyAlignment="1">
      <alignment horizontal="center" vertical="top" wrapText="1"/>
    </xf>
    <xf numFmtId="0" fontId="8" fillId="0" borderId="70" xfId="3" applyFont="1" applyBorder="1" applyAlignment="1">
      <alignment horizontal="center" vertical="top" wrapText="1"/>
    </xf>
    <xf numFmtId="0" fontId="8" fillId="0" borderId="25" xfId="3" applyFont="1" applyBorder="1" applyAlignment="1">
      <alignment horizontal="center" vertical="top" wrapText="1"/>
    </xf>
    <xf numFmtId="0" fontId="8" fillId="0" borderId="27" xfId="3" applyFont="1" applyBorder="1" applyAlignment="1">
      <alignment horizontal="center" vertical="top" wrapText="1"/>
    </xf>
    <xf numFmtId="0" fontId="8" fillId="0" borderId="11" xfId="3" applyFont="1" applyBorder="1" applyAlignment="1">
      <alignment horizontal="center" vertical="top" wrapText="1"/>
    </xf>
    <xf numFmtId="0" fontId="8" fillId="0" borderId="65" xfId="3" applyFont="1" applyBorder="1" applyAlignment="1">
      <alignment horizontal="center" vertical="top"/>
    </xf>
    <xf numFmtId="0" fontId="8" fillId="0" borderId="66" xfId="3" applyFont="1" applyBorder="1" applyAlignment="1">
      <alignment horizontal="center" vertical="top"/>
    </xf>
    <xf numFmtId="0" fontId="8" fillId="0" borderId="67" xfId="3" applyFont="1" applyBorder="1" applyAlignment="1">
      <alignment horizontal="center" vertical="top"/>
    </xf>
    <xf numFmtId="0" fontId="107" fillId="0" borderId="58" xfId="3" applyFont="1" applyBorder="1" applyAlignment="1">
      <alignment horizontal="center" vertical="top" wrapText="1"/>
    </xf>
    <xf numFmtId="0" fontId="81" fillId="0" borderId="27" xfId="3" applyFont="1" applyBorder="1" applyAlignment="1">
      <alignment horizontal="center" vertical="top"/>
    </xf>
    <xf numFmtId="0" fontId="80" fillId="0" borderId="58" xfId="3" applyFont="1" applyBorder="1" applyAlignment="1">
      <alignment horizontal="center" vertical="top" wrapText="1"/>
    </xf>
    <xf numFmtId="0" fontId="8" fillId="36" borderId="58" xfId="3" applyFont="1" applyFill="1" applyBorder="1" applyAlignment="1">
      <alignment horizontal="center" vertical="top" wrapText="1"/>
    </xf>
    <xf numFmtId="0" fontId="55" fillId="0" borderId="65" xfId="3" applyFont="1" applyBorder="1" applyAlignment="1">
      <alignment horizontal="center" vertical="top"/>
    </xf>
    <xf numFmtId="0" fontId="55" fillId="0" borderId="66" xfId="3" applyFont="1" applyBorder="1" applyAlignment="1">
      <alignment horizontal="center" vertical="top"/>
    </xf>
    <xf numFmtId="0" fontId="55" fillId="0" borderId="67" xfId="3" applyFont="1" applyBorder="1" applyAlignment="1">
      <alignment horizontal="center" vertical="top"/>
    </xf>
    <xf numFmtId="0" fontId="56" fillId="0" borderId="70" xfId="3" applyFont="1" applyBorder="1" applyAlignment="1">
      <alignment horizontal="center" vertical="top" wrapText="1"/>
    </xf>
    <xf numFmtId="0" fontId="56" fillId="0" borderId="11" xfId="3" applyFont="1" applyBorder="1" applyAlignment="1">
      <alignment horizontal="center" vertical="top" wrapText="1"/>
    </xf>
    <xf numFmtId="0" fontId="80" fillId="0" borderId="86" xfId="3" applyFont="1" applyBorder="1" applyAlignment="1">
      <alignment horizontal="left" vertical="top" wrapText="1"/>
    </xf>
    <xf numFmtId="0" fontId="80" fillId="0" borderId="51" xfId="3" applyFont="1" applyBorder="1" applyAlignment="1">
      <alignment horizontal="left" vertical="top" wrapText="1"/>
    </xf>
    <xf numFmtId="0" fontId="80" fillId="0" borderId="84" xfId="3" applyFont="1" applyBorder="1" applyAlignment="1">
      <alignment horizontal="left" vertical="top" wrapText="1"/>
    </xf>
    <xf numFmtId="0" fontId="105" fillId="0" borderId="0" xfId="3" applyFont="1" applyAlignment="1">
      <alignment horizontal="center" vertical="top" wrapText="1"/>
    </xf>
    <xf numFmtId="0" fontId="56" fillId="0" borderId="58" xfId="3" applyFont="1" applyBorder="1" applyAlignment="1">
      <alignment horizontal="center" vertical="top" wrapText="1"/>
    </xf>
    <xf numFmtId="0" fontId="56" fillId="36" borderId="58" xfId="3" applyFont="1" applyFill="1" applyBorder="1" applyAlignment="1">
      <alignment horizontal="center" vertical="top" wrapText="1"/>
    </xf>
    <xf numFmtId="0" fontId="80" fillId="0" borderId="88" xfId="3" applyFont="1" applyBorder="1" applyAlignment="1">
      <alignment horizontal="left" vertical="top" wrapText="1"/>
    </xf>
    <xf numFmtId="0" fontId="80" fillId="0" borderId="67" xfId="3" applyFont="1" applyBorder="1" applyAlignment="1">
      <alignment horizontal="left" vertical="top" wrapText="1"/>
    </xf>
    <xf numFmtId="0" fontId="56" fillId="0" borderId="72" xfId="3" applyFont="1" applyBorder="1" applyAlignment="1">
      <alignment horizontal="center" vertical="top" wrapText="1"/>
    </xf>
    <xf numFmtId="0" fontId="56" fillId="0" borderId="25" xfId="3" applyFont="1" applyBorder="1" applyAlignment="1">
      <alignment horizontal="center" vertical="top" wrapText="1"/>
    </xf>
    <xf numFmtId="0" fontId="56" fillId="0" borderId="68" xfId="3" applyFont="1" applyBorder="1" applyAlignment="1">
      <alignment horizontal="center" vertical="top" wrapText="1"/>
    </xf>
    <xf numFmtId="0" fontId="56" fillId="0" borderId="4" xfId="3" applyFont="1" applyBorder="1" applyAlignment="1">
      <alignment horizontal="center" vertical="top" wrapText="1"/>
    </xf>
    <xf numFmtId="0" fontId="0" fillId="0" borderId="0" xfId="605" applyFont="1" applyAlignment="1">
      <alignment horizontal="center" vertical="top" wrapText="1"/>
    </xf>
    <xf numFmtId="0" fontId="9" fillId="0" borderId="0" xfId="619" applyFont="1" applyAlignment="1">
      <alignment horizontal="center" vertical="top" wrapText="1"/>
    </xf>
    <xf numFmtId="0" fontId="55" fillId="0" borderId="0" xfId="619" applyFont="1" applyAlignment="1">
      <alignment horizontal="center" vertical="top"/>
    </xf>
    <xf numFmtId="0" fontId="9" fillId="0" borderId="0" xfId="619" applyFont="1" applyAlignment="1">
      <alignment horizontal="center" vertical="top"/>
    </xf>
    <xf numFmtId="0" fontId="10" fillId="0" borderId="0" xfId="619" applyFont="1" applyAlignment="1">
      <alignment horizontal="center" vertical="top"/>
    </xf>
    <xf numFmtId="0" fontId="10" fillId="0" borderId="0" xfId="619" applyFont="1" applyAlignment="1">
      <alignment horizontal="center" vertical="top" wrapText="1"/>
    </xf>
    <xf numFmtId="0" fontId="55" fillId="33" borderId="103" xfId="5139" applyFont="1" applyFill="1" applyBorder="1" applyAlignment="1">
      <alignment horizontal="center" vertical="top" wrapText="1"/>
    </xf>
    <xf numFmtId="0" fontId="55" fillId="33" borderId="104" xfId="5139" applyFont="1" applyFill="1" applyBorder="1" applyAlignment="1">
      <alignment horizontal="center" vertical="top" wrapText="1"/>
    </xf>
    <xf numFmtId="0" fontId="8" fillId="0" borderId="102" xfId="5110" applyFont="1" applyBorder="1" applyAlignment="1">
      <alignment horizontal="center" vertical="top" wrapText="1"/>
    </xf>
    <xf numFmtId="0" fontId="8" fillId="0" borderId="6" xfId="5110" applyFont="1" applyBorder="1" applyAlignment="1">
      <alignment horizontal="center" vertical="top" wrapText="1"/>
    </xf>
    <xf numFmtId="0" fontId="8" fillId="0" borderId="4" xfId="5110" applyFont="1" applyBorder="1" applyAlignment="1">
      <alignment horizontal="center" vertical="top" wrapText="1"/>
    </xf>
    <xf numFmtId="0" fontId="184" fillId="30" borderId="103" xfId="5110" applyFont="1" applyFill="1" applyBorder="1" applyAlignment="1">
      <alignment horizontal="center" vertical="top" wrapText="1"/>
    </xf>
    <xf numFmtId="0" fontId="184" fillId="30" borderId="105" xfId="5110" applyFont="1" applyFill="1" applyBorder="1" applyAlignment="1">
      <alignment horizontal="center" vertical="top" wrapText="1"/>
    </xf>
    <xf numFmtId="0" fontId="184" fillId="30" borderId="104" xfId="5110" applyFont="1" applyFill="1" applyBorder="1" applyAlignment="1">
      <alignment horizontal="center" vertical="top" wrapText="1"/>
    </xf>
    <xf numFmtId="0" fontId="55" fillId="33" borderId="102" xfId="5139" applyFont="1" applyFill="1" applyBorder="1" applyAlignment="1">
      <alignment horizontal="center" vertical="top" wrapText="1"/>
    </xf>
    <xf numFmtId="0" fontId="55" fillId="33" borderId="6" xfId="5139" applyFont="1" applyFill="1" applyBorder="1" applyAlignment="1">
      <alignment horizontal="center" vertical="top" wrapText="1"/>
    </xf>
    <xf numFmtId="0" fontId="55" fillId="33" borderId="4" xfId="5139" applyFont="1" applyFill="1" applyBorder="1" applyAlignment="1">
      <alignment horizontal="center" vertical="top" wrapText="1"/>
    </xf>
    <xf numFmtId="0" fontId="55" fillId="33" borderId="101" xfId="5139" applyFont="1" applyFill="1" applyBorder="1" applyAlignment="1">
      <alignment horizontal="center" vertical="top" wrapText="1"/>
    </xf>
    <xf numFmtId="3" fontId="8" fillId="2" borderId="103" xfId="5110" applyNumberFormat="1" applyFont="1" applyFill="1" applyBorder="1" applyAlignment="1">
      <alignment horizontal="center" vertical="top" wrapText="1"/>
    </xf>
    <xf numFmtId="3" fontId="8" fillId="2" borderId="105" xfId="5110" applyNumberFormat="1" applyFont="1" applyFill="1" applyBorder="1" applyAlignment="1">
      <alignment horizontal="center" vertical="top" wrapText="1"/>
    </xf>
    <xf numFmtId="3" fontId="8" fillId="2" borderId="104" xfId="5110" applyNumberFormat="1" applyFont="1" applyFill="1" applyBorder="1" applyAlignment="1">
      <alignment horizontal="center" vertical="top" wrapText="1"/>
    </xf>
    <xf numFmtId="0" fontId="185" fillId="0" borderId="103" xfId="5110" applyFont="1" applyBorder="1" applyAlignment="1">
      <alignment horizontal="center" vertical="top" wrapText="1"/>
    </xf>
    <xf numFmtId="0" fontId="185" fillId="0" borderId="105" xfId="5110" applyFont="1" applyBorder="1" applyAlignment="1">
      <alignment horizontal="center" vertical="top" wrapText="1"/>
    </xf>
    <xf numFmtId="0" fontId="185" fillId="0" borderId="104" xfId="5110" applyFont="1" applyBorder="1" applyAlignment="1">
      <alignment horizontal="center" vertical="top" wrapText="1"/>
    </xf>
    <xf numFmtId="0" fontId="83" fillId="2" borderId="101" xfId="5110" applyFont="1" applyFill="1" applyBorder="1" applyAlignment="1">
      <alignment horizontal="center" vertical="top" wrapText="1"/>
    </xf>
    <xf numFmtId="0" fontId="8" fillId="33" borderId="102" xfId="5139" applyFont="1" applyFill="1" applyBorder="1" applyAlignment="1">
      <alignment horizontal="center" vertical="top" wrapText="1"/>
    </xf>
    <xf numFmtId="0" fontId="8" fillId="33" borderId="6" xfId="5139" applyFont="1" applyFill="1" applyBorder="1" applyAlignment="1">
      <alignment horizontal="center" vertical="top" wrapText="1"/>
    </xf>
    <xf numFmtId="0" fontId="8" fillId="33" borderId="4" xfId="5139" applyFont="1" applyFill="1" applyBorder="1" applyAlignment="1">
      <alignment horizontal="center" vertical="top" wrapText="1"/>
    </xf>
    <xf numFmtId="3" fontId="55" fillId="2" borderId="102" xfId="5110" applyNumberFormat="1" applyFont="1" applyFill="1" applyBorder="1" applyAlignment="1">
      <alignment horizontal="center" vertical="top" wrapText="1"/>
    </xf>
    <xf numFmtId="3" fontId="55" fillId="2" borderId="6" xfId="5110" applyNumberFormat="1" applyFont="1" applyFill="1" applyBorder="1" applyAlignment="1">
      <alignment horizontal="center" vertical="top" wrapText="1"/>
    </xf>
    <xf numFmtId="3" fontId="55" fillId="2" borderId="4" xfId="5110" applyNumberFormat="1" applyFont="1" applyFill="1" applyBorder="1" applyAlignment="1">
      <alignment horizontal="center" vertical="top" wrapText="1"/>
    </xf>
    <xf numFmtId="0" fontId="185" fillId="0" borderId="102" xfId="5110" applyFont="1" applyBorder="1" applyAlignment="1">
      <alignment horizontal="center" vertical="top" wrapText="1"/>
    </xf>
    <xf numFmtId="0" fontId="185" fillId="0" borderId="4" xfId="5110" applyFont="1" applyBorder="1" applyAlignment="1">
      <alignment horizontal="center" vertical="top" wrapText="1"/>
    </xf>
    <xf numFmtId="0" fontId="185" fillId="0" borderId="101" xfId="5110" applyFont="1" applyBorder="1" applyAlignment="1">
      <alignment horizontal="center" vertical="top" wrapText="1"/>
    </xf>
    <xf numFmtId="3" fontId="55" fillId="2" borderId="101" xfId="5110" applyNumberFormat="1" applyFont="1" applyFill="1" applyBorder="1" applyAlignment="1">
      <alignment horizontal="center" vertical="top" wrapText="1"/>
    </xf>
    <xf numFmtId="3" fontId="184" fillId="47" borderId="101" xfId="5110" applyNumberFormat="1" applyFont="1" applyFill="1" applyBorder="1" applyAlignment="1">
      <alignment horizontal="center" vertical="top" wrapText="1"/>
    </xf>
    <xf numFmtId="0" fontId="83" fillId="2" borderId="103" xfId="5110" applyFont="1" applyFill="1" applyBorder="1" applyAlignment="1">
      <alignment horizontal="center" vertical="top" wrapText="1"/>
    </xf>
    <xf numFmtId="0" fontId="83" fillId="2" borderId="105" xfId="5110" applyFont="1" applyFill="1" applyBorder="1" applyAlignment="1">
      <alignment horizontal="center" vertical="top" wrapText="1"/>
    </xf>
    <xf numFmtId="0" fontId="83" fillId="2" borderId="104" xfId="5110" applyFont="1" applyFill="1" applyBorder="1" applyAlignment="1">
      <alignment horizontal="center" vertical="top" wrapText="1"/>
    </xf>
    <xf numFmtId="0" fontId="80" fillId="0" borderId="102" xfId="5110" applyFont="1" applyBorder="1" applyAlignment="1">
      <alignment horizontal="center" vertical="top" wrapText="1"/>
    </xf>
    <xf numFmtId="0" fontId="80" fillId="0" borderId="4" xfId="5110" applyFont="1" applyBorder="1" applyAlignment="1">
      <alignment horizontal="center" vertical="top" wrapText="1"/>
    </xf>
    <xf numFmtId="0" fontId="80" fillId="0" borderId="6" xfId="5110" applyFont="1" applyBorder="1" applyAlignment="1">
      <alignment horizontal="center" vertical="top" wrapText="1"/>
    </xf>
    <xf numFmtId="0" fontId="153" fillId="0" borderId="0" xfId="605" applyFont="1" applyAlignment="1">
      <alignment horizontal="center" vertical="top"/>
    </xf>
    <xf numFmtId="0" fontId="52" fillId="0" borderId="0" xfId="605" applyFont="1" applyAlignment="1">
      <alignment horizontal="center" vertical="top" wrapText="1"/>
    </xf>
    <xf numFmtId="0" fontId="29" fillId="0" borderId="106" xfId="605" applyFont="1" applyBorder="1" applyAlignment="1">
      <alignment horizontal="center" vertical="top" wrapText="1"/>
    </xf>
    <xf numFmtId="0" fontId="29" fillId="0" borderId="108" xfId="605" applyFont="1" applyBorder="1" applyAlignment="1">
      <alignment horizontal="center" vertical="top" wrapText="1"/>
    </xf>
    <xf numFmtId="0" fontId="76" fillId="0" borderId="103" xfId="605" applyFont="1" applyBorder="1" applyAlignment="1">
      <alignment vertical="top"/>
    </xf>
    <xf numFmtId="0" fontId="76" fillId="0" borderId="104" xfId="605" applyFont="1" applyBorder="1" applyAlignment="1">
      <alignment vertical="top"/>
    </xf>
    <xf numFmtId="0" fontId="125" fillId="45" borderId="101" xfId="646" applyFill="1" applyBorder="1" applyAlignment="1">
      <alignment horizontal="center" vertical="top" wrapText="1"/>
    </xf>
    <xf numFmtId="0" fontId="5" fillId="50" borderId="101" xfId="646" applyNumberFormat="1" applyFont="1" applyFill="1" applyBorder="1" applyAlignment="1">
      <alignment vertical="top" wrapText="1"/>
    </xf>
    <xf numFmtId="0" fontId="125" fillId="0" borderId="101" xfId="646" applyBorder="1" applyAlignment="1">
      <alignment horizontal="center" vertical="top" wrapText="1"/>
    </xf>
  </cellXfs>
  <cellStyles count="5141">
    <cellStyle name="20% - Акцент1 10" xfId="10" xr:uid="{00000000-0005-0000-0000-000000000000}"/>
    <cellStyle name="20% - Акцент1 2" xfId="11" xr:uid="{00000000-0005-0000-0000-000001000000}"/>
    <cellStyle name="20% - Акцент1 3" xfId="12" xr:uid="{00000000-0005-0000-0000-000002000000}"/>
    <cellStyle name="20% - Акцент1 4" xfId="13" xr:uid="{00000000-0005-0000-0000-000003000000}"/>
    <cellStyle name="20% - Акцент1 5" xfId="14" xr:uid="{00000000-0005-0000-0000-000004000000}"/>
    <cellStyle name="20% - Акцент1 6" xfId="15" xr:uid="{00000000-0005-0000-0000-000005000000}"/>
    <cellStyle name="20% - Акцент1 7" xfId="16" xr:uid="{00000000-0005-0000-0000-000006000000}"/>
    <cellStyle name="20% - Акцент1 8" xfId="17" xr:uid="{00000000-0005-0000-0000-000007000000}"/>
    <cellStyle name="20% - Акцент1 9" xfId="18" xr:uid="{00000000-0005-0000-0000-000008000000}"/>
    <cellStyle name="20% - Акцент2 10" xfId="19" xr:uid="{00000000-0005-0000-0000-000009000000}"/>
    <cellStyle name="20% - Акцент2 2" xfId="20" xr:uid="{00000000-0005-0000-0000-00000A000000}"/>
    <cellStyle name="20% - Акцент2 3" xfId="21" xr:uid="{00000000-0005-0000-0000-00000B000000}"/>
    <cellStyle name="20% - Акцент2 4" xfId="22" xr:uid="{00000000-0005-0000-0000-00000C000000}"/>
    <cellStyle name="20% - Акцент2 5" xfId="23" xr:uid="{00000000-0005-0000-0000-00000D000000}"/>
    <cellStyle name="20% - Акцент2 6" xfId="24" xr:uid="{00000000-0005-0000-0000-00000E000000}"/>
    <cellStyle name="20% - Акцент2 7" xfId="25" xr:uid="{00000000-0005-0000-0000-00000F000000}"/>
    <cellStyle name="20% - Акцент2 8" xfId="26" xr:uid="{00000000-0005-0000-0000-000010000000}"/>
    <cellStyle name="20% - Акцент2 9" xfId="27" xr:uid="{00000000-0005-0000-0000-000011000000}"/>
    <cellStyle name="20% - Акцент3 10" xfId="28" xr:uid="{00000000-0005-0000-0000-000012000000}"/>
    <cellStyle name="20% - Акцент3 2" xfId="29" xr:uid="{00000000-0005-0000-0000-000013000000}"/>
    <cellStyle name="20% - Акцент3 3" xfId="30" xr:uid="{00000000-0005-0000-0000-000014000000}"/>
    <cellStyle name="20% - Акцент3 4" xfId="31" xr:uid="{00000000-0005-0000-0000-000015000000}"/>
    <cellStyle name="20% - Акцент3 5" xfId="32" xr:uid="{00000000-0005-0000-0000-000016000000}"/>
    <cellStyle name="20% - Акцент3 6" xfId="33" xr:uid="{00000000-0005-0000-0000-000017000000}"/>
    <cellStyle name="20% - Акцент3 7" xfId="34" xr:uid="{00000000-0005-0000-0000-000018000000}"/>
    <cellStyle name="20% - Акцент3 8" xfId="35" xr:uid="{00000000-0005-0000-0000-000019000000}"/>
    <cellStyle name="20% - Акцент3 9" xfId="36" xr:uid="{00000000-0005-0000-0000-00001A000000}"/>
    <cellStyle name="20% - Акцент4 10" xfId="37" xr:uid="{00000000-0005-0000-0000-00001B000000}"/>
    <cellStyle name="20% - Акцент4 2" xfId="38" xr:uid="{00000000-0005-0000-0000-00001C000000}"/>
    <cellStyle name="20% - Акцент4 3" xfId="39" xr:uid="{00000000-0005-0000-0000-00001D000000}"/>
    <cellStyle name="20% - Акцент4 4" xfId="40" xr:uid="{00000000-0005-0000-0000-00001E000000}"/>
    <cellStyle name="20% - Акцент4 5" xfId="41" xr:uid="{00000000-0005-0000-0000-00001F000000}"/>
    <cellStyle name="20% - Акцент4 6" xfId="42" xr:uid="{00000000-0005-0000-0000-000020000000}"/>
    <cellStyle name="20% - Акцент4 7" xfId="43" xr:uid="{00000000-0005-0000-0000-000021000000}"/>
    <cellStyle name="20% - Акцент4 8" xfId="44" xr:uid="{00000000-0005-0000-0000-000022000000}"/>
    <cellStyle name="20% - Акцент4 9" xfId="45" xr:uid="{00000000-0005-0000-0000-000023000000}"/>
    <cellStyle name="20% - Акцент5 10" xfId="46" xr:uid="{00000000-0005-0000-0000-000024000000}"/>
    <cellStyle name="20% - Акцент5 2" xfId="47" xr:uid="{00000000-0005-0000-0000-000025000000}"/>
    <cellStyle name="20% - Акцент5 3" xfId="48" xr:uid="{00000000-0005-0000-0000-000026000000}"/>
    <cellStyle name="20% - Акцент5 4" xfId="49" xr:uid="{00000000-0005-0000-0000-000027000000}"/>
    <cellStyle name="20% - Акцент5 5" xfId="50" xr:uid="{00000000-0005-0000-0000-000028000000}"/>
    <cellStyle name="20% - Акцент5 6" xfId="51" xr:uid="{00000000-0005-0000-0000-000029000000}"/>
    <cellStyle name="20% - Акцент5 7" xfId="52" xr:uid="{00000000-0005-0000-0000-00002A000000}"/>
    <cellStyle name="20% - Акцент5 8" xfId="53" xr:uid="{00000000-0005-0000-0000-00002B000000}"/>
    <cellStyle name="20% - Акцент5 9" xfId="54" xr:uid="{00000000-0005-0000-0000-00002C000000}"/>
    <cellStyle name="20% - Акцент6 10" xfId="55" xr:uid="{00000000-0005-0000-0000-00002D000000}"/>
    <cellStyle name="20% - Акцент6 2" xfId="56" xr:uid="{00000000-0005-0000-0000-00002E000000}"/>
    <cellStyle name="20% - Акцент6 3" xfId="57" xr:uid="{00000000-0005-0000-0000-00002F000000}"/>
    <cellStyle name="20% - Акцент6 4" xfId="58" xr:uid="{00000000-0005-0000-0000-000030000000}"/>
    <cellStyle name="20% - Акцент6 5" xfId="59" xr:uid="{00000000-0005-0000-0000-000031000000}"/>
    <cellStyle name="20% - Акцент6 6" xfId="60" xr:uid="{00000000-0005-0000-0000-000032000000}"/>
    <cellStyle name="20% - Акцент6 7" xfId="61" xr:uid="{00000000-0005-0000-0000-000033000000}"/>
    <cellStyle name="20% - Акцент6 8" xfId="62" xr:uid="{00000000-0005-0000-0000-000034000000}"/>
    <cellStyle name="20% - Акцент6 9" xfId="63" xr:uid="{00000000-0005-0000-0000-000035000000}"/>
    <cellStyle name="40% - Акцент1 10" xfId="64" xr:uid="{00000000-0005-0000-0000-000036000000}"/>
    <cellStyle name="40% - Акцент1 2" xfId="65" xr:uid="{00000000-0005-0000-0000-000037000000}"/>
    <cellStyle name="40% - Акцент1 3" xfId="66" xr:uid="{00000000-0005-0000-0000-000038000000}"/>
    <cellStyle name="40% - Акцент1 4" xfId="67" xr:uid="{00000000-0005-0000-0000-000039000000}"/>
    <cellStyle name="40% - Акцент1 5" xfId="68" xr:uid="{00000000-0005-0000-0000-00003A000000}"/>
    <cellStyle name="40% - Акцент1 6" xfId="69" xr:uid="{00000000-0005-0000-0000-00003B000000}"/>
    <cellStyle name="40% - Акцент1 7" xfId="70" xr:uid="{00000000-0005-0000-0000-00003C000000}"/>
    <cellStyle name="40% - Акцент1 8" xfId="71" xr:uid="{00000000-0005-0000-0000-00003D000000}"/>
    <cellStyle name="40% - Акцент1 9" xfId="72" xr:uid="{00000000-0005-0000-0000-00003E000000}"/>
    <cellStyle name="40% - Акцент2 10" xfId="73" xr:uid="{00000000-0005-0000-0000-00003F000000}"/>
    <cellStyle name="40% - Акцент2 2" xfId="74" xr:uid="{00000000-0005-0000-0000-000040000000}"/>
    <cellStyle name="40% - Акцент2 3" xfId="75" xr:uid="{00000000-0005-0000-0000-000041000000}"/>
    <cellStyle name="40% - Акцент2 4" xfId="76" xr:uid="{00000000-0005-0000-0000-000042000000}"/>
    <cellStyle name="40% - Акцент2 5" xfId="77" xr:uid="{00000000-0005-0000-0000-000043000000}"/>
    <cellStyle name="40% - Акцент2 6" xfId="78" xr:uid="{00000000-0005-0000-0000-000044000000}"/>
    <cellStyle name="40% - Акцент2 7" xfId="79" xr:uid="{00000000-0005-0000-0000-000045000000}"/>
    <cellStyle name="40% - Акцент2 8" xfId="80" xr:uid="{00000000-0005-0000-0000-000046000000}"/>
    <cellStyle name="40% - Акцент2 9" xfId="81" xr:uid="{00000000-0005-0000-0000-000047000000}"/>
    <cellStyle name="40% - Акцент3 10" xfId="82" xr:uid="{00000000-0005-0000-0000-000048000000}"/>
    <cellStyle name="40% - Акцент3 2" xfId="83" xr:uid="{00000000-0005-0000-0000-000049000000}"/>
    <cellStyle name="40% - Акцент3 3" xfId="84" xr:uid="{00000000-0005-0000-0000-00004A000000}"/>
    <cellStyle name="40% - Акцент3 4" xfId="85" xr:uid="{00000000-0005-0000-0000-00004B000000}"/>
    <cellStyle name="40% - Акцент3 5" xfId="86" xr:uid="{00000000-0005-0000-0000-00004C000000}"/>
    <cellStyle name="40% - Акцент3 6" xfId="87" xr:uid="{00000000-0005-0000-0000-00004D000000}"/>
    <cellStyle name="40% - Акцент3 7" xfId="88" xr:uid="{00000000-0005-0000-0000-00004E000000}"/>
    <cellStyle name="40% - Акцент3 8" xfId="89" xr:uid="{00000000-0005-0000-0000-00004F000000}"/>
    <cellStyle name="40% - Акцент3 9" xfId="90" xr:uid="{00000000-0005-0000-0000-000050000000}"/>
    <cellStyle name="40% - Акцент4 10" xfId="91" xr:uid="{00000000-0005-0000-0000-000051000000}"/>
    <cellStyle name="40% - Акцент4 2" xfId="92" xr:uid="{00000000-0005-0000-0000-000052000000}"/>
    <cellStyle name="40% - Акцент4 3" xfId="93" xr:uid="{00000000-0005-0000-0000-000053000000}"/>
    <cellStyle name="40% - Акцент4 4" xfId="94" xr:uid="{00000000-0005-0000-0000-000054000000}"/>
    <cellStyle name="40% - Акцент4 5" xfId="95" xr:uid="{00000000-0005-0000-0000-000055000000}"/>
    <cellStyle name="40% - Акцент4 6" xfId="96" xr:uid="{00000000-0005-0000-0000-000056000000}"/>
    <cellStyle name="40% - Акцент4 7" xfId="97" xr:uid="{00000000-0005-0000-0000-000057000000}"/>
    <cellStyle name="40% - Акцент4 8" xfId="98" xr:uid="{00000000-0005-0000-0000-000058000000}"/>
    <cellStyle name="40% - Акцент4 9" xfId="99" xr:uid="{00000000-0005-0000-0000-000059000000}"/>
    <cellStyle name="40% - Акцент5 10" xfId="100" xr:uid="{00000000-0005-0000-0000-00005A000000}"/>
    <cellStyle name="40% - Акцент5 2" xfId="101" xr:uid="{00000000-0005-0000-0000-00005B000000}"/>
    <cellStyle name="40% - Акцент5 3" xfId="102" xr:uid="{00000000-0005-0000-0000-00005C000000}"/>
    <cellStyle name="40% - Акцент5 4" xfId="103" xr:uid="{00000000-0005-0000-0000-00005D000000}"/>
    <cellStyle name="40% - Акцент5 5" xfId="104" xr:uid="{00000000-0005-0000-0000-00005E000000}"/>
    <cellStyle name="40% - Акцент5 6" xfId="105" xr:uid="{00000000-0005-0000-0000-00005F000000}"/>
    <cellStyle name="40% - Акцент5 7" xfId="106" xr:uid="{00000000-0005-0000-0000-000060000000}"/>
    <cellStyle name="40% - Акцент5 8" xfId="107" xr:uid="{00000000-0005-0000-0000-000061000000}"/>
    <cellStyle name="40% - Акцент5 9" xfId="108" xr:uid="{00000000-0005-0000-0000-000062000000}"/>
    <cellStyle name="40% - Акцент6 10" xfId="109" xr:uid="{00000000-0005-0000-0000-000063000000}"/>
    <cellStyle name="40% - Акцент6 2" xfId="110" xr:uid="{00000000-0005-0000-0000-000064000000}"/>
    <cellStyle name="40% - Акцент6 3" xfId="111" xr:uid="{00000000-0005-0000-0000-000065000000}"/>
    <cellStyle name="40% - Акцент6 4" xfId="112" xr:uid="{00000000-0005-0000-0000-000066000000}"/>
    <cellStyle name="40% - Акцент6 5" xfId="113" xr:uid="{00000000-0005-0000-0000-000067000000}"/>
    <cellStyle name="40% - Акцент6 6" xfId="114" xr:uid="{00000000-0005-0000-0000-000068000000}"/>
    <cellStyle name="40% - Акцент6 7" xfId="115" xr:uid="{00000000-0005-0000-0000-000069000000}"/>
    <cellStyle name="40% - Акцент6 8" xfId="116" xr:uid="{00000000-0005-0000-0000-00006A000000}"/>
    <cellStyle name="40% - Акцент6 9" xfId="117" xr:uid="{00000000-0005-0000-0000-00006B000000}"/>
    <cellStyle name="60% - Акцент1 10" xfId="118" xr:uid="{00000000-0005-0000-0000-00006C000000}"/>
    <cellStyle name="60% - Акцент1 2" xfId="119" xr:uid="{00000000-0005-0000-0000-00006D000000}"/>
    <cellStyle name="60% - Акцент1 3" xfId="120" xr:uid="{00000000-0005-0000-0000-00006E000000}"/>
    <cellStyle name="60% - Акцент1 4" xfId="121" xr:uid="{00000000-0005-0000-0000-00006F000000}"/>
    <cellStyle name="60% - Акцент1 5" xfId="122" xr:uid="{00000000-0005-0000-0000-000070000000}"/>
    <cellStyle name="60% - Акцент1 6" xfId="123" xr:uid="{00000000-0005-0000-0000-000071000000}"/>
    <cellStyle name="60% - Акцент1 7" xfId="124" xr:uid="{00000000-0005-0000-0000-000072000000}"/>
    <cellStyle name="60% - Акцент1 8" xfId="125" xr:uid="{00000000-0005-0000-0000-000073000000}"/>
    <cellStyle name="60% - Акцент1 9" xfId="126" xr:uid="{00000000-0005-0000-0000-000074000000}"/>
    <cellStyle name="60% - Акцент2 10" xfId="127" xr:uid="{00000000-0005-0000-0000-000075000000}"/>
    <cellStyle name="60% - Акцент2 2" xfId="128" xr:uid="{00000000-0005-0000-0000-000076000000}"/>
    <cellStyle name="60% - Акцент2 3" xfId="129" xr:uid="{00000000-0005-0000-0000-000077000000}"/>
    <cellStyle name="60% - Акцент2 4" xfId="130" xr:uid="{00000000-0005-0000-0000-000078000000}"/>
    <cellStyle name="60% - Акцент2 5" xfId="131" xr:uid="{00000000-0005-0000-0000-000079000000}"/>
    <cellStyle name="60% - Акцент2 6" xfId="132" xr:uid="{00000000-0005-0000-0000-00007A000000}"/>
    <cellStyle name="60% - Акцент2 7" xfId="133" xr:uid="{00000000-0005-0000-0000-00007B000000}"/>
    <cellStyle name="60% - Акцент2 8" xfId="134" xr:uid="{00000000-0005-0000-0000-00007C000000}"/>
    <cellStyle name="60% - Акцент2 9" xfId="135" xr:uid="{00000000-0005-0000-0000-00007D000000}"/>
    <cellStyle name="60% - Акцент3 10" xfId="136" xr:uid="{00000000-0005-0000-0000-00007E000000}"/>
    <cellStyle name="60% - Акцент3 2" xfId="137" xr:uid="{00000000-0005-0000-0000-00007F000000}"/>
    <cellStyle name="60% - Акцент3 3" xfId="138" xr:uid="{00000000-0005-0000-0000-000080000000}"/>
    <cellStyle name="60% - Акцент3 4" xfId="139" xr:uid="{00000000-0005-0000-0000-000081000000}"/>
    <cellStyle name="60% - Акцент3 5" xfId="140" xr:uid="{00000000-0005-0000-0000-000082000000}"/>
    <cellStyle name="60% - Акцент3 6" xfId="141" xr:uid="{00000000-0005-0000-0000-000083000000}"/>
    <cellStyle name="60% - Акцент3 7" xfId="142" xr:uid="{00000000-0005-0000-0000-000084000000}"/>
    <cellStyle name="60% - Акцент3 8" xfId="143" xr:uid="{00000000-0005-0000-0000-000085000000}"/>
    <cellStyle name="60% - Акцент3 9" xfId="144" xr:uid="{00000000-0005-0000-0000-000086000000}"/>
    <cellStyle name="60% - Акцент4 10" xfId="145" xr:uid="{00000000-0005-0000-0000-000087000000}"/>
    <cellStyle name="60% - Акцент4 2" xfId="146" xr:uid="{00000000-0005-0000-0000-000088000000}"/>
    <cellStyle name="60% - Акцент4 3" xfId="147" xr:uid="{00000000-0005-0000-0000-000089000000}"/>
    <cellStyle name="60% - Акцент4 4" xfId="148" xr:uid="{00000000-0005-0000-0000-00008A000000}"/>
    <cellStyle name="60% - Акцент4 5" xfId="149" xr:uid="{00000000-0005-0000-0000-00008B000000}"/>
    <cellStyle name="60% - Акцент4 6" xfId="150" xr:uid="{00000000-0005-0000-0000-00008C000000}"/>
    <cellStyle name="60% - Акцент4 7" xfId="151" xr:uid="{00000000-0005-0000-0000-00008D000000}"/>
    <cellStyle name="60% - Акцент4 8" xfId="152" xr:uid="{00000000-0005-0000-0000-00008E000000}"/>
    <cellStyle name="60% - Акцент4 9" xfId="153" xr:uid="{00000000-0005-0000-0000-00008F000000}"/>
    <cellStyle name="60% - Акцент5 10" xfId="154" xr:uid="{00000000-0005-0000-0000-000090000000}"/>
    <cellStyle name="60% - Акцент5 2" xfId="155" xr:uid="{00000000-0005-0000-0000-000091000000}"/>
    <cellStyle name="60% - Акцент5 3" xfId="156" xr:uid="{00000000-0005-0000-0000-000092000000}"/>
    <cellStyle name="60% - Акцент5 4" xfId="157" xr:uid="{00000000-0005-0000-0000-000093000000}"/>
    <cellStyle name="60% - Акцент5 5" xfId="158" xr:uid="{00000000-0005-0000-0000-000094000000}"/>
    <cellStyle name="60% - Акцент5 6" xfId="159" xr:uid="{00000000-0005-0000-0000-000095000000}"/>
    <cellStyle name="60% - Акцент5 7" xfId="160" xr:uid="{00000000-0005-0000-0000-000096000000}"/>
    <cellStyle name="60% - Акцент5 8" xfId="161" xr:uid="{00000000-0005-0000-0000-000097000000}"/>
    <cellStyle name="60% - Акцент5 9" xfId="162" xr:uid="{00000000-0005-0000-0000-000098000000}"/>
    <cellStyle name="60% - Акцент6 10" xfId="163" xr:uid="{00000000-0005-0000-0000-000099000000}"/>
    <cellStyle name="60% - Акцент6 2" xfId="164" xr:uid="{00000000-0005-0000-0000-00009A000000}"/>
    <cellStyle name="60% - Акцент6 3" xfId="165" xr:uid="{00000000-0005-0000-0000-00009B000000}"/>
    <cellStyle name="60% - Акцент6 4" xfId="166" xr:uid="{00000000-0005-0000-0000-00009C000000}"/>
    <cellStyle name="60% - Акцент6 5" xfId="167" xr:uid="{00000000-0005-0000-0000-00009D000000}"/>
    <cellStyle name="60% - Акцент6 6" xfId="168" xr:uid="{00000000-0005-0000-0000-00009E000000}"/>
    <cellStyle name="60% - Акцент6 7" xfId="169" xr:uid="{00000000-0005-0000-0000-00009F000000}"/>
    <cellStyle name="60% - Акцент6 8" xfId="170" xr:uid="{00000000-0005-0000-0000-0000A0000000}"/>
    <cellStyle name="60% - Акцент6 9" xfId="171" xr:uid="{00000000-0005-0000-0000-0000A1000000}"/>
    <cellStyle name="Excel Built-in Normal" xfId="1" xr:uid="{00000000-0005-0000-0000-0000A2000000}"/>
    <cellStyle name="Excel Built-in Normal 1" xfId="590" xr:uid="{00000000-0005-0000-0000-0000A3000000}"/>
    <cellStyle name="Excel Built-in Normal 2" xfId="584" xr:uid="{00000000-0005-0000-0000-0000A4000000}"/>
    <cellStyle name="Excel Built-in Normal 3" xfId="585" xr:uid="{00000000-0005-0000-0000-0000A5000000}"/>
    <cellStyle name="Excel Built-in Normal 4" xfId="591" xr:uid="{00000000-0005-0000-0000-0000A6000000}"/>
    <cellStyle name="TableStyleLight1" xfId="592" xr:uid="{00000000-0005-0000-0000-0000A7000000}"/>
    <cellStyle name="Акцент1 10" xfId="172" xr:uid="{00000000-0005-0000-0000-0000A8000000}"/>
    <cellStyle name="Акцент1 2" xfId="173" xr:uid="{00000000-0005-0000-0000-0000A9000000}"/>
    <cellStyle name="Акцент1 3" xfId="174" xr:uid="{00000000-0005-0000-0000-0000AA000000}"/>
    <cellStyle name="Акцент1 4" xfId="175" xr:uid="{00000000-0005-0000-0000-0000AB000000}"/>
    <cellStyle name="Акцент1 5" xfId="176" xr:uid="{00000000-0005-0000-0000-0000AC000000}"/>
    <cellStyle name="Акцент1 6" xfId="177" xr:uid="{00000000-0005-0000-0000-0000AD000000}"/>
    <cellStyle name="Акцент1 7" xfId="178" xr:uid="{00000000-0005-0000-0000-0000AE000000}"/>
    <cellStyle name="Акцент1 8" xfId="179" xr:uid="{00000000-0005-0000-0000-0000AF000000}"/>
    <cellStyle name="Акцент1 9" xfId="180" xr:uid="{00000000-0005-0000-0000-0000B0000000}"/>
    <cellStyle name="Акцент2 10" xfId="181" xr:uid="{00000000-0005-0000-0000-0000B1000000}"/>
    <cellStyle name="Акцент2 2" xfId="182" xr:uid="{00000000-0005-0000-0000-0000B2000000}"/>
    <cellStyle name="Акцент2 3" xfId="183" xr:uid="{00000000-0005-0000-0000-0000B3000000}"/>
    <cellStyle name="Акцент2 4" xfId="184" xr:uid="{00000000-0005-0000-0000-0000B4000000}"/>
    <cellStyle name="Акцент2 5" xfId="185" xr:uid="{00000000-0005-0000-0000-0000B5000000}"/>
    <cellStyle name="Акцент2 6" xfId="186" xr:uid="{00000000-0005-0000-0000-0000B6000000}"/>
    <cellStyle name="Акцент2 7" xfId="187" xr:uid="{00000000-0005-0000-0000-0000B7000000}"/>
    <cellStyle name="Акцент2 8" xfId="188" xr:uid="{00000000-0005-0000-0000-0000B8000000}"/>
    <cellStyle name="Акцент2 9" xfId="189" xr:uid="{00000000-0005-0000-0000-0000B9000000}"/>
    <cellStyle name="Акцент3 10" xfId="190" xr:uid="{00000000-0005-0000-0000-0000BA000000}"/>
    <cellStyle name="Акцент3 2" xfId="191" xr:uid="{00000000-0005-0000-0000-0000BB000000}"/>
    <cellStyle name="Акцент3 3" xfId="192" xr:uid="{00000000-0005-0000-0000-0000BC000000}"/>
    <cellStyle name="Акцент3 4" xfId="193" xr:uid="{00000000-0005-0000-0000-0000BD000000}"/>
    <cellStyle name="Акцент3 5" xfId="194" xr:uid="{00000000-0005-0000-0000-0000BE000000}"/>
    <cellStyle name="Акцент3 6" xfId="195" xr:uid="{00000000-0005-0000-0000-0000BF000000}"/>
    <cellStyle name="Акцент3 7" xfId="196" xr:uid="{00000000-0005-0000-0000-0000C0000000}"/>
    <cellStyle name="Акцент3 8" xfId="197" xr:uid="{00000000-0005-0000-0000-0000C1000000}"/>
    <cellStyle name="Акцент3 9" xfId="198" xr:uid="{00000000-0005-0000-0000-0000C2000000}"/>
    <cellStyle name="Акцент4 10" xfId="199" xr:uid="{00000000-0005-0000-0000-0000C3000000}"/>
    <cellStyle name="Акцент4 2" xfId="200" xr:uid="{00000000-0005-0000-0000-0000C4000000}"/>
    <cellStyle name="Акцент4 3" xfId="201" xr:uid="{00000000-0005-0000-0000-0000C5000000}"/>
    <cellStyle name="Акцент4 4" xfId="202" xr:uid="{00000000-0005-0000-0000-0000C6000000}"/>
    <cellStyle name="Акцент4 5" xfId="203" xr:uid="{00000000-0005-0000-0000-0000C7000000}"/>
    <cellStyle name="Акцент4 6" xfId="204" xr:uid="{00000000-0005-0000-0000-0000C8000000}"/>
    <cellStyle name="Акцент4 7" xfId="205" xr:uid="{00000000-0005-0000-0000-0000C9000000}"/>
    <cellStyle name="Акцент4 8" xfId="206" xr:uid="{00000000-0005-0000-0000-0000CA000000}"/>
    <cellStyle name="Акцент4 9" xfId="207" xr:uid="{00000000-0005-0000-0000-0000CB000000}"/>
    <cellStyle name="Акцент5 10" xfId="208" xr:uid="{00000000-0005-0000-0000-0000CC000000}"/>
    <cellStyle name="Акцент5 2" xfId="209" xr:uid="{00000000-0005-0000-0000-0000CD000000}"/>
    <cellStyle name="Акцент5 3" xfId="210" xr:uid="{00000000-0005-0000-0000-0000CE000000}"/>
    <cellStyle name="Акцент5 4" xfId="211" xr:uid="{00000000-0005-0000-0000-0000CF000000}"/>
    <cellStyle name="Акцент5 5" xfId="212" xr:uid="{00000000-0005-0000-0000-0000D0000000}"/>
    <cellStyle name="Акцент5 6" xfId="213" xr:uid="{00000000-0005-0000-0000-0000D1000000}"/>
    <cellStyle name="Акцент5 7" xfId="214" xr:uid="{00000000-0005-0000-0000-0000D2000000}"/>
    <cellStyle name="Акцент5 8" xfId="215" xr:uid="{00000000-0005-0000-0000-0000D3000000}"/>
    <cellStyle name="Акцент5 9" xfId="216" xr:uid="{00000000-0005-0000-0000-0000D4000000}"/>
    <cellStyle name="Акцент6 10" xfId="217" xr:uid="{00000000-0005-0000-0000-0000D5000000}"/>
    <cellStyle name="Акцент6 2" xfId="218" xr:uid="{00000000-0005-0000-0000-0000D6000000}"/>
    <cellStyle name="Акцент6 3" xfId="219" xr:uid="{00000000-0005-0000-0000-0000D7000000}"/>
    <cellStyle name="Акцент6 4" xfId="220" xr:uid="{00000000-0005-0000-0000-0000D8000000}"/>
    <cellStyle name="Акцент6 5" xfId="221" xr:uid="{00000000-0005-0000-0000-0000D9000000}"/>
    <cellStyle name="Акцент6 6" xfId="222" xr:uid="{00000000-0005-0000-0000-0000DA000000}"/>
    <cellStyle name="Акцент6 7" xfId="223" xr:uid="{00000000-0005-0000-0000-0000DB000000}"/>
    <cellStyle name="Акцент6 8" xfId="224" xr:uid="{00000000-0005-0000-0000-0000DC000000}"/>
    <cellStyle name="Акцент6 9" xfId="225" xr:uid="{00000000-0005-0000-0000-0000DD000000}"/>
    <cellStyle name="Ввод  10" xfId="226" xr:uid="{00000000-0005-0000-0000-0000DE000000}"/>
    <cellStyle name="Ввод  10 10" xfId="647" xr:uid="{00000000-0005-0000-0000-0000DF000000}"/>
    <cellStyle name="Ввод  10 11" xfId="648" xr:uid="{00000000-0005-0000-0000-0000E0000000}"/>
    <cellStyle name="Ввод  10 12" xfId="649" xr:uid="{00000000-0005-0000-0000-0000E1000000}"/>
    <cellStyle name="Ввод  10 13" xfId="650" xr:uid="{00000000-0005-0000-0000-0000E2000000}"/>
    <cellStyle name="Ввод  10 14" xfId="651" xr:uid="{00000000-0005-0000-0000-0000E3000000}"/>
    <cellStyle name="Ввод  10 15" xfId="652" xr:uid="{00000000-0005-0000-0000-0000E4000000}"/>
    <cellStyle name="Ввод  10 16" xfId="653" xr:uid="{00000000-0005-0000-0000-0000E5000000}"/>
    <cellStyle name="Ввод  10 17" xfId="654" xr:uid="{00000000-0005-0000-0000-0000E6000000}"/>
    <cellStyle name="Ввод  10 18" xfId="655" xr:uid="{00000000-0005-0000-0000-0000E7000000}"/>
    <cellStyle name="Ввод  10 19" xfId="656" xr:uid="{00000000-0005-0000-0000-0000E8000000}"/>
    <cellStyle name="Ввод  10 2" xfId="657" xr:uid="{00000000-0005-0000-0000-0000E9000000}"/>
    <cellStyle name="Ввод  10 2 2" xfId="658" xr:uid="{00000000-0005-0000-0000-0000EA000000}"/>
    <cellStyle name="Ввод  10 2 3" xfId="659" xr:uid="{00000000-0005-0000-0000-0000EB000000}"/>
    <cellStyle name="Ввод  10 20" xfId="660" xr:uid="{00000000-0005-0000-0000-0000EC000000}"/>
    <cellStyle name="Ввод  10 21" xfId="661" xr:uid="{00000000-0005-0000-0000-0000ED000000}"/>
    <cellStyle name="Ввод  10 22" xfId="662" xr:uid="{00000000-0005-0000-0000-0000EE000000}"/>
    <cellStyle name="Ввод  10 23" xfId="663" xr:uid="{00000000-0005-0000-0000-0000EF000000}"/>
    <cellStyle name="Ввод  10 24" xfId="664" xr:uid="{00000000-0005-0000-0000-0000F0000000}"/>
    <cellStyle name="Ввод  10 25" xfId="665" xr:uid="{00000000-0005-0000-0000-0000F1000000}"/>
    <cellStyle name="Ввод  10 26" xfId="666" xr:uid="{00000000-0005-0000-0000-0000F2000000}"/>
    <cellStyle name="Ввод  10 27" xfId="667" xr:uid="{00000000-0005-0000-0000-0000F3000000}"/>
    <cellStyle name="Ввод  10 28" xfId="668" xr:uid="{00000000-0005-0000-0000-0000F4000000}"/>
    <cellStyle name="Ввод  10 29" xfId="669" xr:uid="{00000000-0005-0000-0000-0000F5000000}"/>
    <cellStyle name="Ввод  10 3" xfId="670" xr:uid="{00000000-0005-0000-0000-0000F6000000}"/>
    <cellStyle name="Ввод  10 3 2" xfId="671" xr:uid="{00000000-0005-0000-0000-0000F7000000}"/>
    <cellStyle name="Ввод  10 3 3" xfId="672" xr:uid="{00000000-0005-0000-0000-0000F8000000}"/>
    <cellStyle name="Ввод  10 30" xfId="673" xr:uid="{00000000-0005-0000-0000-0000F9000000}"/>
    <cellStyle name="Ввод  10 31" xfId="674" xr:uid="{00000000-0005-0000-0000-0000FA000000}"/>
    <cellStyle name="Ввод  10 32" xfId="675" xr:uid="{00000000-0005-0000-0000-0000FB000000}"/>
    <cellStyle name="Ввод  10 33" xfId="676" xr:uid="{00000000-0005-0000-0000-0000FC000000}"/>
    <cellStyle name="Ввод  10 34" xfId="677" xr:uid="{00000000-0005-0000-0000-0000FD000000}"/>
    <cellStyle name="Ввод  10 35" xfId="678" xr:uid="{00000000-0005-0000-0000-0000FE000000}"/>
    <cellStyle name="Ввод  10 36" xfId="679" xr:uid="{00000000-0005-0000-0000-0000FF000000}"/>
    <cellStyle name="Ввод  10 37" xfId="680" xr:uid="{00000000-0005-0000-0000-000000010000}"/>
    <cellStyle name="Ввод  10 38" xfId="681" xr:uid="{00000000-0005-0000-0000-000001010000}"/>
    <cellStyle name="Ввод  10 39" xfId="682" xr:uid="{00000000-0005-0000-0000-000002010000}"/>
    <cellStyle name="Ввод  10 4" xfId="683" xr:uid="{00000000-0005-0000-0000-000003010000}"/>
    <cellStyle name="Ввод  10 4 2" xfId="684" xr:uid="{00000000-0005-0000-0000-000004010000}"/>
    <cellStyle name="Ввод  10 4 3" xfId="685" xr:uid="{00000000-0005-0000-0000-000005010000}"/>
    <cellStyle name="Ввод  10 40" xfId="686" xr:uid="{00000000-0005-0000-0000-000006010000}"/>
    <cellStyle name="Ввод  10 41" xfId="687" xr:uid="{00000000-0005-0000-0000-000007010000}"/>
    <cellStyle name="Ввод  10 42" xfId="688" xr:uid="{00000000-0005-0000-0000-000008010000}"/>
    <cellStyle name="Ввод  10 43" xfId="689" xr:uid="{00000000-0005-0000-0000-000009010000}"/>
    <cellStyle name="Ввод  10 44" xfId="690" xr:uid="{00000000-0005-0000-0000-00000A010000}"/>
    <cellStyle name="Ввод  10 45" xfId="691" xr:uid="{00000000-0005-0000-0000-00000B010000}"/>
    <cellStyle name="Ввод  10 46" xfId="692" xr:uid="{00000000-0005-0000-0000-00000C010000}"/>
    <cellStyle name="Ввод  10 47" xfId="693" xr:uid="{00000000-0005-0000-0000-00000D010000}"/>
    <cellStyle name="Ввод  10 48" xfId="694" xr:uid="{00000000-0005-0000-0000-00000E010000}"/>
    <cellStyle name="Ввод  10 49" xfId="695" xr:uid="{00000000-0005-0000-0000-00000F010000}"/>
    <cellStyle name="Ввод  10 5" xfId="696" xr:uid="{00000000-0005-0000-0000-000010010000}"/>
    <cellStyle name="Ввод  10 50" xfId="697" xr:uid="{00000000-0005-0000-0000-000011010000}"/>
    <cellStyle name="Ввод  10 51" xfId="698" xr:uid="{00000000-0005-0000-0000-000012010000}"/>
    <cellStyle name="Ввод  10 52" xfId="699" xr:uid="{00000000-0005-0000-0000-000013010000}"/>
    <cellStyle name="Ввод  10 53" xfId="700" xr:uid="{00000000-0005-0000-0000-000014010000}"/>
    <cellStyle name="Ввод  10 54" xfId="701" xr:uid="{00000000-0005-0000-0000-000015010000}"/>
    <cellStyle name="Ввод  10 55" xfId="702" xr:uid="{00000000-0005-0000-0000-000016010000}"/>
    <cellStyle name="Ввод  10 56" xfId="703" xr:uid="{00000000-0005-0000-0000-000017010000}"/>
    <cellStyle name="Ввод  10 57" xfId="704" xr:uid="{00000000-0005-0000-0000-000018010000}"/>
    <cellStyle name="Ввод  10 58" xfId="705" xr:uid="{00000000-0005-0000-0000-000019010000}"/>
    <cellStyle name="Ввод  10 59" xfId="706" xr:uid="{00000000-0005-0000-0000-00001A010000}"/>
    <cellStyle name="Ввод  10 6" xfId="707" xr:uid="{00000000-0005-0000-0000-00001B010000}"/>
    <cellStyle name="Ввод  10 60" xfId="708" xr:uid="{00000000-0005-0000-0000-00001C010000}"/>
    <cellStyle name="Ввод  10 61" xfId="709" xr:uid="{00000000-0005-0000-0000-00001D010000}"/>
    <cellStyle name="Ввод  10 62" xfId="710" xr:uid="{00000000-0005-0000-0000-00001E010000}"/>
    <cellStyle name="Ввод  10 63" xfId="711" xr:uid="{00000000-0005-0000-0000-00001F010000}"/>
    <cellStyle name="Ввод  10 64" xfId="712" xr:uid="{00000000-0005-0000-0000-000020010000}"/>
    <cellStyle name="Ввод  10 65" xfId="713" xr:uid="{00000000-0005-0000-0000-000021010000}"/>
    <cellStyle name="Ввод  10 66" xfId="714" xr:uid="{00000000-0005-0000-0000-000022010000}"/>
    <cellStyle name="Ввод  10 67" xfId="715" xr:uid="{00000000-0005-0000-0000-000023010000}"/>
    <cellStyle name="Ввод  10 68" xfId="716" xr:uid="{00000000-0005-0000-0000-000024010000}"/>
    <cellStyle name="Ввод  10 69" xfId="717" xr:uid="{00000000-0005-0000-0000-000025010000}"/>
    <cellStyle name="Ввод  10 7" xfId="718" xr:uid="{00000000-0005-0000-0000-000026010000}"/>
    <cellStyle name="Ввод  10 70" xfId="719" xr:uid="{00000000-0005-0000-0000-000027010000}"/>
    <cellStyle name="Ввод  10 71" xfId="720" xr:uid="{00000000-0005-0000-0000-000028010000}"/>
    <cellStyle name="Ввод  10 72" xfId="721" xr:uid="{00000000-0005-0000-0000-000029010000}"/>
    <cellStyle name="Ввод  10 73" xfId="722" xr:uid="{00000000-0005-0000-0000-00002A010000}"/>
    <cellStyle name="Ввод  10 74" xfId="723" xr:uid="{00000000-0005-0000-0000-00002B010000}"/>
    <cellStyle name="Ввод  10 75" xfId="724" xr:uid="{00000000-0005-0000-0000-00002C010000}"/>
    <cellStyle name="Ввод  10 76" xfId="725" xr:uid="{00000000-0005-0000-0000-00002D010000}"/>
    <cellStyle name="Ввод  10 77" xfId="726" xr:uid="{00000000-0005-0000-0000-00002E010000}"/>
    <cellStyle name="Ввод  10 78" xfId="727" xr:uid="{00000000-0005-0000-0000-00002F010000}"/>
    <cellStyle name="Ввод  10 79" xfId="728" xr:uid="{00000000-0005-0000-0000-000030010000}"/>
    <cellStyle name="Ввод  10 8" xfId="729" xr:uid="{00000000-0005-0000-0000-000031010000}"/>
    <cellStyle name="Ввод  10 80" xfId="730" xr:uid="{00000000-0005-0000-0000-000032010000}"/>
    <cellStyle name="Ввод  10 81" xfId="731" xr:uid="{00000000-0005-0000-0000-000033010000}"/>
    <cellStyle name="Ввод  10 82" xfId="732" xr:uid="{00000000-0005-0000-0000-000034010000}"/>
    <cellStyle name="Ввод  10 83" xfId="733" xr:uid="{00000000-0005-0000-0000-000035010000}"/>
    <cellStyle name="Ввод  10 84" xfId="734" xr:uid="{00000000-0005-0000-0000-000036010000}"/>
    <cellStyle name="Ввод  10 85" xfId="735" xr:uid="{00000000-0005-0000-0000-000037010000}"/>
    <cellStyle name="Ввод  10 86" xfId="736" xr:uid="{00000000-0005-0000-0000-000038010000}"/>
    <cellStyle name="Ввод  10 87" xfId="737" xr:uid="{00000000-0005-0000-0000-000039010000}"/>
    <cellStyle name="Ввод  10 88" xfId="738" xr:uid="{00000000-0005-0000-0000-00003A010000}"/>
    <cellStyle name="Ввод  10 89" xfId="739" xr:uid="{00000000-0005-0000-0000-00003B010000}"/>
    <cellStyle name="Ввод  10 9" xfId="740" xr:uid="{00000000-0005-0000-0000-00003C010000}"/>
    <cellStyle name="Ввод  10 90" xfId="741" xr:uid="{00000000-0005-0000-0000-00003D010000}"/>
    <cellStyle name="Ввод  10 91" xfId="742" xr:uid="{00000000-0005-0000-0000-00003E010000}"/>
    <cellStyle name="Ввод  2" xfId="227" xr:uid="{00000000-0005-0000-0000-00003F010000}"/>
    <cellStyle name="Ввод  2 10" xfId="743" xr:uid="{00000000-0005-0000-0000-000040010000}"/>
    <cellStyle name="Ввод  2 11" xfId="744" xr:uid="{00000000-0005-0000-0000-000041010000}"/>
    <cellStyle name="Ввод  2 12" xfId="745" xr:uid="{00000000-0005-0000-0000-000042010000}"/>
    <cellStyle name="Ввод  2 13" xfId="746" xr:uid="{00000000-0005-0000-0000-000043010000}"/>
    <cellStyle name="Ввод  2 14" xfId="747" xr:uid="{00000000-0005-0000-0000-000044010000}"/>
    <cellStyle name="Ввод  2 15" xfId="748" xr:uid="{00000000-0005-0000-0000-000045010000}"/>
    <cellStyle name="Ввод  2 16" xfId="749" xr:uid="{00000000-0005-0000-0000-000046010000}"/>
    <cellStyle name="Ввод  2 17" xfId="750" xr:uid="{00000000-0005-0000-0000-000047010000}"/>
    <cellStyle name="Ввод  2 18" xfId="751" xr:uid="{00000000-0005-0000-0000-000048010000}"/>
    <cellStyle name="Ввод  2 19" xfId="752" xr:uid="{00000000-0005-0000-0000-000049010000}"/>
    <cellStyle name="Ввод  2 2" xfId="753" xr:uid="{00000000-0005-0000-0000-00004A010000}"/>
    <cellStyle name="Ввод  2 2 2" xfId="754" xr:uid="{00000000-0005-0000-0000-00004B010000}"/>
    <cellStyle name="Ввод  2 2 3" xfId="755" xr:uid="{00000000-0005-0000-0000-00004C010000}"/>
    <cellStyle name="Ввод  2 20" xfId="756" xr:uid="{00000000-0005-0000-0000-00004D010000}"/>
    <cellStyle name="Ввод  2 21" xfId="757" xr:uid="{00000000-0005-0000-0000-00004E010000}"/>
    <cellStyle name="Ввод  2 22" xfId="758" xr:uid="{00000000-0005-0000-0000-00004F010000}"/>
    <cellStyle name="Ввод  2 23" xfId="759" xr:uid="{00000000-0005-0000-0000-000050010000}"/>
    <cellStyle name="Ввод  2 24" xfId="760" xr:uid="{00000000-0005-0000-0000-000051010000}"/>
    <cellStyle name="Ввод  2 25" xfId="761" xr:uid="{00000000-0005-0000-0000-000052010000}"/>
    <cellStyle name="Ввод  2 26" xfId="762" xr:uid="{00000000-0005-0000-0000-000053010000}"/>
    <cellStyle name="Ввод  2 27" xfId="763" xr:uid="{00000000-0005-0000-0000-000054010000}"/>
    <cellStyle name="Ввод  2 28" xfId="764" xr:uid="{00000000-0005-0000-0000-000055010000}"/>
    <cellStyle name="Ввод  2 29" xfId="765" xr:uid="{00000000-0005-0000-0000-000056010000}"/>
    <cellStyle name="Ввод  2 3" xfId="766" xr:uid="{00000000-0005-0000-0000-000057010000}"/>
    <cellStyle name="Ввод  2 3 2" xfId="767" xr:uid="{00000000-0005-0000-0000-000058010000}"/>
    <cellStyle name="Ввод  2 3 3" xfId="768" xr:uid="{00000000-0005-0000-0000-000059010000}"/>
    <cellStyle name="Ввод  2 30" xfId="769" xr:uid="{00000000-0005-0000-0000-00005A010000}"/>
    <cellStyle name="Ввод  2 31" xfId="770" xr:uid="{00000000-0005-0000-0000-00005B010000}"/>
    <cellStyle name="Ввод  2 32" xfId="771" xr:uid="{00000000-0005-0000-0000-00005C010000}"/>
    <cellStyle name="Ввод  2 33" xfId="772" xr:uid="{00000000-0005-0000-0000-00005D010000}"/>
    <cellStyle name="Ввод  2 34" xfId="773" xr:uid="{00000000-0005-0000-0000-00005E010000}"/>
    <cellStyle name="Ввод  2 35" xfId="774" xr:uid="{00000000-0005-0000-0000-00005F010000}"/>
    <cellStyle name="Ввод  2 36" xfId="775" xr:uid="{00000000-0005-0000-0000-000060010000}"/>
    <cellStyle name="Ввод  2 37" xfId="776" xr:uid="{00000000-0005-0000-0000-000061010000}"/>
    <cellStyle name="Ввод  2 38" xfId="777" xr:uid="{00000000-0005-0000-0000-000062010000}"/>
    <cellStyle name="Ввод  2 39" xfId="778" xr:uid="{00000000-0005-0000-0000-000063010000}"/>
    <cellStyle name="Ввод  2 4" xfId="779" xr:uid="{00000000-0005-0000-0000-000064010000}"/>
    <cellStyle name="Ввод  2 4 2" xfId="780" xr:uid="{00000000-0005-0000-0000-000065010000}"/>
    <cellStyle name="Ввод  2 4 3" xfId="781" xr:uid="{00000000-0005-0000-0000-000066010000}"/>
    <cellStyle name="Ввод  2 40" xfId="782" xr:uid="{00000000-0005-0000-0000-000067010000}"/>
    <cellStyle name="Ввод  2 41" xfId="783" xr:uid="{00000000-0005-0000-0000-000068010000}"/>
    <cellStyle name="Ввод  2 42" xfId="784" xr:uid="{00000000-0005-0000-0000-000069010000}"/>
    <cellStyle name="Ввод  2 43" xfId="785" xr:uid="{00000000-0005-0000-0000-00006A010000}"/>
    <cellStyle name="Ввод  2 44" xfId="786" xr:uid="{00000000-0005-0000-0000-00006B010000}"/>
    <cellStyle name="Ввод  2 45" xfId="787" xr:uid="{00000000-0005-0000-0000-00006C010000}"/>
    <cellStyle name="Ввод  2 46" xfId="788" xr:uid="{00000000-0005-0000-0000-00006D010000}"/>
    <cellStyle name="Ввод  2 47" xfId="789" xr:uid="{00000000-0005-0000-0000-00006E010000}"/>
    <cellStyle name="Ввод  2 48" xfId="790" xr:uid="{00000000-0005-0000-0000-00006F010000}"/>
    <cellStyle name="Ввод  2 49" xfId="791" xr:uid="{00000000-0005-0000-0000-000070010000}"/>
    <cellStyle name="Ввод  2 5" xfId="792" xr:uid="{00000000-0005-0000-0000-000071010000}"/>
    <cellStyle name="Ввод  2 50" xfId="793" xr:uid="{00000000-0005-0000-0000-000072010000}"/>
    <cellStyle name="Ввод  2 51" xfId="794" xr:uid="{00000000-0005-0000-0000-000073010000}"/>
    <cellStyle name="Ввод  2 52" xfId="795" xr:uid="{00000000-0005-0000-0000-000074010000}"/>
    <cellStyle name="Ввод  2 53" xfId="796" xr:uid="{00000000-0005-0000-0000-000075010000}"/>
    <cellStyle name="Ввод  2 54" xfId="797" xr:uid="{00000000-0005-0000-0000-000076010000}"/>
    <cellStyle name="Ввод  2 55" xfId="798" xr:uid="{00000000-0005-0000-0000-000077010000}"/>
    <cellStyle name="Ввод  2 56" xfId="799" xr:uid="{00000000-0005-0000-0000-000078010000}"/>
    <cellStyle name="Ввод  2 57" xfId="800" xr:uid="{00000000-0005-0000-0000-000079010000}"/>
    <cellStyle name="Ввод  2 58" xfId="801" xr:uid="{00000000-0005-0000-0000-00007A010000}"/>
    <cellStyle name="Ввод  2 59" xfId="802" xr:uid="{00000000-0005-0000-0000-00007B010000}"/>
    <cellStyle name="Ввод  2 6" xfId="803" xr:uid="{00000000-0005-0000-0000-00007C010000}"/>
    <cellStyle name="Ввод  2 60" xfId="804" xr:uid="{00000000-0005-0000-0000-00007D010000}"/>
    <cellStyle name="Ввод  2 61" xfId="805" xr:uid="{00000000-0005-0000-0000-00007E010000}"/>
    <cellStyle name="Ввод  2 62" xfId="806" xr:uid="{00000000-0005-0000-0000-00007F010000}"/>
    <cellStyle name="Ввод  2 63" xfId="807" xr:uid="{00000000-0005-0000-0000-000080010000}"/>
    <cellStyle name="Ввод  2 64" xfId="808" xr:uid="{00000000-0005-0000-0000-000081010000}"/>
    <cellStyle name="Ввод  2 65" xfId="809" xr:uid="{00000000-0005-0000-0000-000082010000}"/>
    <cellStyle name="Ввод  2 66" xfId="810" xr:uid="{00000000-0005-0000-0000-000083010000}"/>
    <cellStyle name="Ввод  2 67" xfId="811" xr:uid="{00000000-0005-0000-0000-000084010000}"/>
    <cellStyle name="Ввод  2 68" xfId="812" xr:uid="{00000000-0005-0000-0000-000085010000}"/>
    <cellStyle name="Ввод  2 69" xfId="813" xr:uid="{00000000-0005-0000-0000-000086010000}"/>
    <cellStyle name="Ввод  2 7" xfId="814" xr:uid="{00000000-0005-0000-0000-000087010000}"/>
    <cellStyle name="Ввод  2 70" xfId="815" xr:uid="{00000000-0005-0000-0000-000088010000}"/>
    <cellStyle name="Ввод  2 71" xfId="816" xr:uid="{00000000-0005-0000-0000-000089010000}"/>
    <cellStyle name="Ввод  2 72" xfId="817" xr:uid="{00000000-0005-0000-0000-00008A010000}"/>
    <cellStyle name="Ввод  2 73" xfId="818" xr:uid="{00000000-0005-0000-0000-00008B010000}"/>
    <cellStyle name="Ввод  2 74" xfId="819" xr:uid="{00000000-0005-0000-0000-00008C010000}"/>
    <cellStyle name="Ввод  2 75" xfId="820" xr:uid="{00000000-0005-0000-0000-00008D010000}"/>
    <cellStyle name="Ввод  2 76" xfId="821" xr:uid="{00000000-0005-0000-0000-00008E010000}"/>
    <cellStyle name="Ввод  2 77" xfId="822" xr:uid="{00000000-0005-0000-0000-00008F010000}"/>
    <cellStyle name="Ввод  2 78" xfId="823" xr:uid="{00000000-0005-0000-0000-000090010000}"/>
    <cellStyle name="Ввод  2 79" xfId="824" xr:uid="{00000000-0005-0000-0000-000091010000}"/>
    <cellStyle name="Ввод  2 8" xfId="825" xr:uid="{00000000-0005-0000-0000-000092010000}"/>
    <cellStyle name="Ввод  2 80" xfId="826" xr:uid="{00000000-0005-0000-0000-000093010000}"/>
    <cellStyle name="Ввод  2 81" xfId="827" xr:uid="{00000000-0005-0000-0000-000094010000}"/>
    <cellStyle name="Ввод  2 82" xfId="828" xr:uid="{00000000-0005-0000-0000-000095010000}"/>
    <cellStyle name="Ввод  2 83" xfId="829" xr:uid="{00000000-0005-0000-0000-000096010000}"/>
    <cellStyle name="Ввод  2 84" xfId="830" xr:uid="{00000000-0005-0000-0000-000097010000}"/>
    <cellStyle name="Ввод  2 85" xfId="831" xr:uid="{00000000-0005-0000-0000-000098010000}"/>
    <cellStyle name="Ввод  2 86" xfId="832" xr:uid="{00000000-0005-0000-0000-000099010000}"/>
    <cellStyle name="Ввод  2 87" xfId="833" xr:uid="{00000000-0005-0000-0000-00009A010000}"/>
    <cellStyle name="Ввод  2 88" xfId="834" xr:uid="{00000000-0005-0000-0000-00009B010000}"/>
    <cellStyle name="Ввод  2 89" xfId="835" xr:uid="{00000000-0005-0000-0000-00009C010000}"/>
    <cellStyle name="Ввод  2 9" xfId="836" xr:uid="{00000000-0005-0000-0000-00009D010000}"/>
    <cellStyle name="Ввод  2 90" xfId="837" xr:uid="{00000000-0005-0000-0000-00009E010000}"/>
    <cellStyle name="Ввод  2 91" xfId="838" xr:uid="{00000000-0005-0000-0000-00009F010000}"/>
    <cellStyle name="Ввод  3" xfId="228" xr:uid="{00000000-0005-0000-0000-0000A0010000}"/>
    <cellStyle name="Ввод  3 10" xfId="839" xr:uid="{00000000-0005-0000-0000-0000A1010000}"/>
    <cellStyle name="Ввод  3 11" xfId="840" xr:uid="{00000000-0005-0000-0000-0000A2010000}"/>
    <cellStyle name="Ввод  3 12" xfId="841" xr:uid="{00000000-0005-0000-0000-0000A3010000}"/>
    <cellStyle name="Ввод  3 13" xfId="842" xr:uid="{00000000-0005-0000-0000-0000A4010000}"/>
    <cellStyle name="Ввод  3 14" xfId="843" xr:uid="{00000000-0005-0000-0000-0000A5010000}"/>
    <cellStyle name="Ввод  3 15" xfId="844" xr:uid="{00000000-0005-0000-0000-0000A6010000}"/>
    <cellStyle name="Ввод  3 16" xfId="845" xr:uid="{00000000-0005-0000-0000-0000A7010000}"/>
    <cellStyle name="Ввод  3 17" xfId="846" xr:uid="{00000000-0005-0000-0000-0000A8010000}"/>
    <cellStyle name="Ввод  3 18" xfId="847" xr:uid="{00000000-0005-0000-0000-0000A9010000}"/>
    <cellStyle name="Ввод  3 19" xfId="848" xr:uid="{00000000-0005-0000-0000-0000AA010000}"/>
    <cellStyle name="Ввод  3 2" xfId="849" xr:uid="{00000000-0005-0000-0000-0000AB010000}"/>
    <cellStyle name="Ввод  3 2 2" xfId="850" xr:uid="{00000000-0005-0000-0000-0000AC010000}"/>
    <cellStyle name="Ввод  3 2 3" xfId="851" xr:uid="{00000000-0005-0000-0000-0000AD010000}"/>
    <cellStyle name="Ввод  3 20" xfId="852" xr:uid="{00000000-0005-0000-0000-0000AE010000}"/>
    <cellStyle name="Ввод  3 21" xfId="853" xr:uid="{00000000-0005-0000-0000-0000AF010000}"/>
    <cellStyle name="Ввод  3 22" xfId="854" xr:uid="{00000000-0005-0000-0000-0000B0010000}"/>
    <cellStyle name="Ввод  3 23" xfId="855" xr:uid="{00000000-0005-0000-0000-0000B1010000}"/>
    <cellStyle name="Ввод  3 24" xfId="856" xr:uid="{00000000-0005-0000-0000-0000B2010000}"/>
    <cellStyle name="Ввод  3 25" xfId="857" xr:uid="{00000000-0005-0000-0000-0000B3010000}"/>
    <cellStyle name="Ввод  3 26" xfId="858" xr:uid="{00000000-0005-0000-0000-0000B4010000}"/>
    <cellStyle name="Ввод  3 27" xfId="859" xr:uid="{00000000-0005-0000-0000-0000B5010000}"/>
    <cellStyle name="Ввод  3 28" xfId="860" xr:uid="{00000000-0005-0000-0000-0000B6010000}"/>
    <cellStyle name="Ввод  3 29" xfId="861" xr:uid="{00000000-0005-0000-0000-0000B7010000}"/>
    <cellStyle name="Ввод  3 3" xfId="862" xr:uid="{00000000-0005-0000-0000-0000B8010000}"/>
    <cellStyle name="Ввод  3 3 2" xfId="863" xr:uid="{00000000-0005-0000-0000-0000B9010000}"/>
    <cellStyle name="Ввод  3 3 3" xfId="864" xr:uid="{00000000-0005-0000-0000-0000BA010000}"/>
    <cellStyle name="Ввод  3 30" xfId="865" xr:uid="{00000000-0005-0000-0000-0000BB010000}"/>
    <cellStyle name="Ввод  3 31" xfId="866" xr:uid="{00000000-0005-0000-0000-0000BC010000}"/>
    <cellStyle name="Ввод  3 32" xfId="867" xr:uid="{00000000-0005-0000-0000-0000BD010000}"/>
    <cellStyle name="Ввод  3 33" xfId="868" xr:uid="{00000000-0005-0000-0000-0000BE010000}"/>
    <cellStyle name="Ввод  3 34" xfId="869" xr:uid="{00000000-0005-0000-0000-0000BF010000}"/>
    <cellStyle name="Ввод  3 35" xfId="870" xr:uid="{00000000-0005-0000-0000-0000C0010000}"/>
    <cellStyle name="Ввод  3 36" xfId="871" xr:uid="{00000000-0005-0000-0000-0000C1010000}"/>
    <cellStyle name="Ввод  3 37" xfId="872" xr:uid="{00000000-0005-0000-0000-0000C2010000}"/>
    <cellStyle name="Ввод  3 38" xfId="873" xr:uid="{00000000-0005-0000-0000-0000C3010000}"/>
    <cellStyle name="Ввод  3 39" xfId="874" xr:uid="{00000000-0005-0000-0000-0000C4010000}"/>
    <cellStyle name="Ввод  3 4" xfId="875" xr:uid="{00000000-0005-0000-0000-0000C5010000}"/>
    <cellStyle name="Ввод  3 4 2" xfId="876" xr:uid="{00000000-0005-0000-0000-0000C6010000}"/>
    <cellStyle name="Ввод  3 4 3" xfId="877" xr:uid="{00000000-0005-0000-0000-0000C7010000}"/>
    <cellStyle name="Ввод  3 40" xfId="878" xr:uid="{00000000-0005-0000-0000-0000C8010000}"/>
    <cellStyle name="Ввод  3 41" xfId="879" xr:uid="{00000000-0005-0000-0000-0000C9010000}"/>
    <cellStyle name="Ввод  3 42" xfId="880" xr:uid="{00000000-0005-0000-0000-0000CA010000}"/>
    <cellStyle name="Ввод  3 43" xfId="881" xr:uid="{00000000-0005-0000-0000-0000CB010000}"/>
    <cellStyle name="Ввод  3 44" xfId="882" xr:uid="{00000000-0005-0000-0000-0000CC010000}"/>
    <cellStyle name="Ввод  3 45" xfId="883" xr:uid="{00000000-0005-0000-0000-0000CD010000}"/>
    <cellStyle name="Ввод  3 46" xfId="884" xr:uid="{00000000-0005-0000-0000-0000CE010000}"/>
    <cellStyle name="Ввод  3 47" xfId="885" xr:uid="{00000000-0005-0000-0000-0000CF010000}"/>
    <cellStyle name="Ввод  3 48" xfId="886" xr:uid="{00000000-0005-0000-0000-0000D0010000}"/>
    <cellStyle name="Ввод  3 49" xfId="887" xr:uid="{00000000-0005-0000-0000-0000D1010000}"/>
    <cellStyle name="Ввод  3 5" xfId="888" xr:uid="{00000000-0005-0000-0000-0000D2010000}"/>
    <cellStyle name="Ввод  3 50" xfId="889" xr:uid="{00000000-0005-0000-0000-0000D3010000}"/>
    <cellStyle name="Ввод  3 51" xfId="890" xr:uid="{00000000-0005-0000-0000-0000D4010000}"/>
    <cellStyle name="Ввод  3 52" xfId="891" xr:uid="{00000000-0005-0000-0000-0000D5010000}"/>
    <cellStyle name="Ввод  3 53" xfId="892" xr:uid="{00000000-0005-0000-0000-0000D6010000}"/>
    <cellStyle name="Ввод  3 54" xfId="893" xr:uid="{00000000-0005-0000-0000-0000D7010000}"/>
    <cellStyle name="Ввод  3 55" xfId="894" xr:uid="{00000000-0005-0000-0000-0000D8010000}"/>
    <cellStyle name="Ввод  3 56" xfId="895" xr:uid="{00000000-0005-0000-0000-0000D9010000}"/>
    <cellStyle name="Ввод  3 57" xfId="896" xr:uid="{00000000-0005-0000-0000-0000DA010000}"/>
    <cellStyle name="Ввод  3 58" xfId="897" xr:uid="{00000000-0005-0000-0000-0000DB010000}"/>
    <cellStyle name="Ввод  3 59" xfId="898" xr:uid="{00000000-0005-0000-0000-0000DC010000}"/>
    <cellStyle name="Ввод  3 6" xfId="899" xr:uid="{00000000-0005-0000-0000-0000DD010000}"/>
    <cellStyle name="Ввод  3 60" xfId="900" xr:uid="{00000000-0005-0000-0000-0000DE010000}"/>
    <cellStyle name="Ввод  3 61" xfId="901" xr:uid="{00000000-0005-0000-0000-0000DF010000}"/>
    <cellStyle name="Ввод  3 62" xfId="902" xr:uid="{00000000-0005-0000-0000-0000E0010000}"/>
    <cellStyle name="Ввод  3 63" xfId="903" xr:uid="{00000000-0005-0000-0000-0000E1010000}"/>
    <cellStyle name="Ввод  3 64" xfId="904" xr:uid="{00000000-0005-0000-0000-0000E2010000}"/>
    <cellStyle name="Ввод  3 65" xfId="905" xr:uid="{00000000-0005-0000-0000-0000E3010000}"/>
    <cellStyle name="Ввод  3 66" xfId="906" xr:uid="{00000000-0005-0000-0000-0000E4010000}"/>
    <cellStyle name="Ввод  3 67" xfId="907" xr:uid="{00000000-0005-0000-0000-0000E5010000}"/>
    <cellStyle name="Ввод  3 68" xfId="908" xr:uid="{00000000-0005-0000-0000-0000E6010000}"/>
    <cellStyle name="Ввод  3 69" xfId="909" xr:uid="{00000000-0005-0000-0000-0000E7010000}"/>
    <cellStyle name="Ввод  3 7" xfId="910" xr:uid="{00000000-0005-0000-0000-0000E8010000}"/>
    <cellStyle name="Ввод  3 70" xfId="911" xr:uid="{00000000-0005-0000-0000-0000E9010000}"/>
    <cellStyle name="Ввод  3 71" xfId="912" xr:uid="{00000000-0005-0000-0000-0000EA010000}"/>
    <cellStyle name="Ввод  3 72" xfId="913" xr:uid="{00000000-0005-0000-0000-0000EB010000}"/>
    <cellStyle name="Ввод  3 73" xfId="914" xr:uid="{00000000-0005-0000-0000-0000EC010000}"/>
    <cellStyle name="Ввод  3 74" xfId="915" xr:uid="{00000000-0005-0000-0000-0000ED010000}"/>
    <cellStyle name="Ввод  3 75" xfId="916" xr:uid="{00000000-0005-0000-0000-0000EE010000}"/>
    <cellStyle name="Ввод  3 76" xfId="917" xr:uid="{00000000-0005-0000-0000-0000EF010000}"/>
    <cellStyle name="Ввод  3 77" xfId="918" xr:uid="{00000000-0005-0000-0000-0000F0010000}"/>
    <cellStyle name="Ввод  3 78" xfId="919" xr:uid="{00000000-0005-0000-0000-0000F1010000}"/>
    <cellStyle name="Ввод  3 79" xfId="920" xr:uid="{00000000-0005-0000-0000-0000F2010000}"/>
    <cellStyle name="Ввод  3 8" xfId="921" xr:uid="{00000000-0005-0000-0000-0000F3010000}"/>
    <cellStyle name="Ввод  3 80" xfId="922" xr:uid="{00000000-0005-0000-0000-0000F4010000}"/>
    <cellStyle name="Ввод  3 81" xfId="923" xr:uid="{00000000-0005-0000-0000-0000F5010000}"/>
    <cellStyle name="Ввод  3 82" xfId="924" xr:uid="{00000000-0005-0000-0000-0000F6010000}"/>
    <cellStyle name="Ввод  3 83" xfId="925" xr:uid="{00000000-0005-0000-0000-0000F7010000}"/>
    <cellStyle name="Ввод  3 84" xfId="926" xr:uid="{00000000-0005-0000-0000-0000F8010000}"/>
    <cellStyle name="Ввод  3 85" xfId="927" xr:uid="{00000000-0005-0000-0000-0000F9010000}"/>
    <cellStyle name="Ввод  3 86" xfId="928" xr:uid="{00000000-0005-0000-0000-0000FA010000}"/>
    <cellStyle name="Ввод  3 87" xfId="929" xr:uid="{00000000-0005-0000-0000-0000FB010000}"/>
    <cellStyle name="Ввод  3 88" xfId="930" xr:uid="{00000000-0005-0000-0000-0000FC010000}"/>
    <cellStyle name="Ввод  3 89" xfId="931" xr:uid="{00000000-0005-0000-0000-0000FD010000}"/>
    <cellStyle name="Ввод  3 9" xfId="932" xr:uid="{00000000-0005-0000-0000-0000FE010000}"/>
    <cellStyle name="Ввод  3 90" xfId="933" xr:uid="{00000000-0005-0000-0000-0000FF010000}"/>
    <cellStyle name="Ввод  3 91" xfId="934" xr:uid="{00000000-0005-0000-0000-000000020000}"/>
    <cellStyle name="Ввод  4" xfId="229" xr:uid="{00000000-0005-0000-0000-000001020000}"/>
    <cellStyle name="Ввод  4 10" xfId="935" xr:uid="{00000000-0005-0000-0000-000002020000}"/>
    <cellStyle name="Ввод  4 11" xfId="936" xr:uid="{00000000-0005-0000-0000-000003020000}"/>
    <cellStyle name="Ввод  4 12" xfId="937" xr:uid="{00000000-0005-0000-0000-000004020000}"/>
    <cellStyle name="Ввод  4 13" xfId="938" xr:uid="{00000000-0005-0000-0000-000005020000}"/>
    <cellStyle name="Ввод  4 14" xfId="939" xr:uid="{00000000-0005-0000-0000-000006020000}"/>
    <cellStyle name="Ввод  4 15" xfId="940" xr:uid="{00000000-0005-0000-0000-000007020000}"/>
    <cellStyle name="Ввод  4 16" xfId="941" xr:uid="{00000000-0005-0000-0000-000008020000}"/>
    <cellStyle name="Ввод  4 17" xfId="942" xr:uid="{00000000-0005-0000-0000-000009020000}"/>
    <cellStyle name="Ввод  4 18" xfId="943" xr:uid="{00000000-0005-0000-0000-00000A020000}"/>
    <cellStyle name="Ввод  4 19" xfId="944" xr:uid="{00000000-0005-0000-0000-00000B020000}"/>
    <cellStyle name="Ввод  4 2" xfId="945" xr:uid="{00000000-0005-0000-0000-00000C020000}"/>
    <cellStyle name="Ввод  4 2 2" xfId="946" xr:uid="{00000000-0005-0000-0000-00000D020000}"/>
    <cellStyle name="Ввод  4 2 3" xfId="947" xr:uid="{00000000-0005-0000-0000-00000E020000}"/>
    <cellStyle name="Ввод  4 20" xfId="948" xr:uid="{00000000-0005-0000-0000-00000F020000}"/>
    <cellStyle name="Ввод  4 21" xfId="949" xr:uid="{00000000-0005-0000-0000-000010020000}"/>
    <cellStyle name="Ввод  4 22" xfId="950" xr:uid="{00000000-0005-0000-0000-000011020000}"/>
    <cellStyle name="Ввод  4 23" xfId="951" xr:uid="{00000000-0005-0000-0000-000012020000}"/>
    <cellStyle name="Ввод  4 24" xfId="952" xr:uid="{00000000-0005-0000-0000-000013020000}"/>
    <cellStyle name="Ввод  4 25" xfId="953" xr:uid="{00000000-0005-0000-0000-000014020000}"/>
    <cellStyle name="Ввод  4 26" xfId="954" xr:uid="{00000000-0005-0000-0000-000015020000}"/>
    <cellStyle name="Ввод  4 27" xfId="955" xr:uid="{00000000-0005-0000-0000-000016020000}"/>
    <cellStyle name="Ввод  4 28" xfId="956" xr:uid="{00000000-0005-0000-0000-000017020000}"/>
    <cellStyle name="Ввод  4 29" xfId="957" xr:uid="{00000000-0005-0000-0000-000018020000}"/>
    <cellStyle name="Ввод  4 3" xfId="958" xr:uid="{00000000-0005-0000-0000-000019020000}"/>
    <cellStyle name="Ввод  4 3 2" xfId="959" xr:uid="{00000000-0005-0000-0000-00001A020000}"/>
    <cellStyle name="Ввод  4 3 3" xfId="960" xr:uid="{00000000-0005-0000-0000-00001B020000}"/>
    <cellStyle name="Ввод  4 30" xfId="961" xr:uid="{00000000-0005-0000-0000-00001C020000}"/>
    <cellStyle name="Ввод  4 31" xfId="962" xr:uid="{00000000-0005-0000-0000-00001D020000}"/>
    <cellStyle name="Ввод  4 32" xfId="963" xr:uid="{00000000-0005-0000-0000-00001E020000}"/>
    <cellStyle name="Ввод  4 33" xfId="964" xr:uid="{00000000-0005-0000-0000-00001F020000}"/>
    <cellStyle name="Ввод  4 34" xfId="965" xr:uid="{00000000-0005-0000-0000-000020020000}"/>
    <cellStyle name="Ввод  4 35" xfId="966" xr:uid="{00000000-0005-0000-0000-000021020000}"/>
    <cellStyle name="Ввод  4 36" xfId="967" xr:uid="{00000000-0005-0000-0000-000022020000}"/>
    <cellStyle name="Ввод  4 37" xfId="968" xr:uid="{00000000-0005-0000-0000-000023020000}"/>
    <cellStyle name="Ввод  4 38" xfId="969" xr:uid="{00000000-0005-0000-0000-000024020000}"/>
    <cellStyle name="Ввод  4 39" xfId="970" xr:uid="{00000000-0005-0000-0000-000025020000}"/>
    <cellStyle name="Ввод  4 4" xfId="971" xr:uid="{00000000-0005-0000-0000-000026020000}"/>
    <cellStyle name="Ввод  4 4 2" xfId="972" xr:uid="{00000000-0005-0000-0000-000027020000}"/>
    <cellStyle name="Ввод  4 4 3" xfId="973" xr:uid="{00000000-0005-0000-0000-000028020000}"/>
    <cellStyle name="Ввод  4 40" xfId="974" xr:uid="{00000000-0005-0000-0000-000029020000}"/>
    <cellStyle name="Ввод  4 41" xfId="975" xr:uid="{00000000-0005-0000-0000-00002A020000}"/>
    <cellStyle name="Ввод  4 42" xfId="976" xr:uid="{00000000-0005-0000-0000-00002B020000}"/>
    <cellStyle name="Ввод  4 43" xfId="977" xr:uid="{00000000-0005-0000-0000-00002C020000}"/>
    <cellStyle name="Ввод  4 44" xfId="978" xr:uid="{00000000-0005-0000-0000-00002D020000}"/>
    <cellStyle name="Ввод  4 45" xfId="979" xr:uid="{00000000-0005-0000-0000-00002E020000}"/>
    <cellStyle name="Ввод  4 46" xfId="980" xr:uid="{00000000-0005-0000-0000-00002F020000}"/>
    <cellStyle name="Ввод  4 47" xfId="981" xr:uid="{00000000-0005-0000-0000-000030020000}"/>
    <cellStyle name="Ввод  4 48" xfId="982" xr:uid="{00000000-0005-0000-0000-000031020000}"/>
    <cellStyle name="Ввод  4 49" xfId="983" xr:uid="{00000000-0005-0000-0000-000032020000}"/>
    <cellStyle name="Ввод  4 5" xfId="984" xr:uid="{00000000-0005-0000-0000-000033020000}"/>
    <cellStyle name="Ввод  4 50" xfId="985" xr:uid="{00000000-0005-0000-0000-000034020000}"/>
    <cellStyle name="Ввод  4 51" xfId="986" xr:uid="{00000000-0005-0000-0000-000035020000}"/>
    <cellStyle name="Ввод  4 52" xfId="987" xr:uid="{00000000-0005-0000-0000-000036020000}"/>
    <cellStyle name="Ввод  4 53" xfId="988" xr:uid="{00000000-0005-0000-0000-000037020000}"/>
    <cellStyle name="Ввод  4 54" xfId="989" xr:uid="{00000000-0005-0000-0000-000038020000}"/>
    <cellStyle name="Ввод  4 55" xfId="990" xr:uid="{00000000-0005-0000-0000-000039020000}"/>
    <cellStyle name="Ввод  4 56" xfId="991" xr:uid="{00000000-0005-0000-0000-00003A020000}"/>
    <cellStyle name="Ввод  4 57" xfId="992" xr:uid="{00000000-0005-0000-0000-00003B020000}"/>
    <cellStyle name="Ввод  4 58" xfId="993" xr:uid="{00000000-0005-0000-0000-00003C020000}"/>
    <cellStyle name="Ввод  4 59" xfId="994" xr:uid="{00000000-0005-0000-0000-00003D020000}"/>
    <cellStyle name="Ввод  4 6" xfId="995" xr:uid="{00000000-0005-0000-0000-00003E020000}"/>
    <cellStyle name="Ввод  4 60" xfId="996" xr:uid="{00000000-0005-0000-0000-00003F020000}"/>
    <cellStyle name="Ввод  4 61" xfId="997" xr:uid="{00000000-0005-0000-0000-000040020000}"/>
    <cellStyle name="Ввод  4 62" xfId="998" xr:uid="{00000000-0005-0000-0000-000041020000}"/>
    <cellStyle name="Ввод  4 63" xfId="999" xr:uid="{00000000-0005-0000-0000-000042020000}"/>
    <cellStyle name="Ввод  4 64" xfId="1000" xr:uid="{00000000-0005-0000-0000-000043020000}"/>
    <cellStyle name="Ввод  4 65" xfId="1001" xr:uid="{00000000-0005-0000-0000-000044020000}"/>
    <cellStyle name="Ввод  4 66" xfId="1002" xr:uid="{00000000-0005-0000-0000-000045020000}"/>
    <cellStyle name="Ввод  4 67" xfId="1003" xr:uid="{00000000-0005-0000-0000-000046020000}"/>
    <cellStyle name="Ввод  4 68" xfId="1004" xr:uid="{00000000-0005-0000-0000-000047020000}"/>
    <cellStyle name="Ввод  4 69" xfId="1005" xr:uid="{00000000-0005-0000-0000-000048020000}"/>
    <cellStyle name="Ввод  4 7" xfId="1006" xr:uid="{00000000-0005-0000-0000-000049020000}"/>
    <cellStyle name="Ввод  4 70" xfId="1007" xr:uid="{00000000-0005-0000-0000-00004A020000}"/>
    <cellStyle name="Ввод  4 71" xfId="1008" xr:uid="{00000000-0005-0000-0000-00004B020000}"/>
    <cellStyle name="Ввод  4 72" xfId="1009" xr:uid="{00000000-0005-0000-0000-00004C020000}"/>
    <cellStyle name="Ввод  4 73" xfId="1010" xr:uid="{00000000-0005-0000-0000-00004D020000}"/>
    <cellStyle name="Ввод  4 74" xfId="1011" xr:uid="{00000000-0005-0000-0000-00004E020000}"/>
    <cellStyle name="Ввод  4 75" xfId="1012" xr:uid="{00000000-0005-0000-0000-00004F020000}"/>
    <cellStyle name="Ввод  4 76" xfId="1013" xr:uid="{00000000-0005-0000-0000-000050020000}"/>
    <cellStyle name="Ввод  4 77" xfId="1014" xr:uid="{00000000-0005-0000-0000-000051020000}"/>
    <cellStyle name="Ввод  4 78" xfId="1015" xr:uid="{00000000-0005-0000-0000-000052020000}"/>
    <cellStyle name="Ввод  4 79" xfId="1016" xr:uid="{00000000-0005-0000-0000-000053020000}"/>
    <cellStyle name="Ввод  4 8" xfId="1017" xr:uid="{00000000-0005-0000-0000-000054020000}"/>
    <cellStyle name="Ввод  4 80" xfId="1018" xr:uid="{00000000-0005-0000-0000-000055020000}"/>
    <cellStyle name="Ввод  4 81" xfId="1019" xr:uid="{00000000-0005-0000-0000-000056020000}"/>
    <cellStyle name="Ввод  4 82" xfId="1020" xr:uid="{00000000-0005-0000-0000-000057020000}"/>
    <cellStyle name="Ввод  4 83" xfId="1021" xr:uid="{00000000-0005-0000-0000-000058020000}"/>
    <cellStyle name="Ввод  4 84" xfId="1022" xr:uid="{00000000-0005-0000-0000-000059020000}"/>
    <cellStyle name="Ввод  4 85" xfId="1023" xr:uid="{00000000-0005-0000-0000-00005A020000}"/>
    <cellStyle name="Ввод  4 86" xfId="1024" xr:uid="{00000000-0005-0000-0000-00005B020000}"/>
    <cellStyle name="Ввод  4 87" xfId="1025" xr:uid="{00000000-0005-0000-0000-00005C020000}"/>
    <cellStyle name="Ввод  4 88" xfId="1026" xr:uid="{00000000-0005-0000-0000-00005D020000}"/>
    <cellStyle name="Ввод  4 89" xfId="1027" xr:uid="{00000000-0005-0000-0000-00005E020000}"/>
    <cellStyle name="Ввод  4 9" xfId="1028" xr:uid="{00000000-0005-0000-0000-00005F020000}"/>
    <cellStyle name="Ввод  4 90" xfId="1029" xr:uid="{00000000-0005-0000-0000-000060020000}"/>
    <cellStyle name="Ввод  4 91" xfId="1030" xr:uid="{00000000-0005-0000-0000-000061020000}"/>
    <cellStyle name="Ввод  5" xfId="230" xr:uid="{00000000-0005-0000-0000-000062020000}"/>
    <cellStyle name="Ввод  5 10" xfId="1031" xr:uid="{00000000-0005-0000-0000-000063020000}"/>
    <cellStyle name="Ввод  5 11" xfId="1032" xr:uid="{00000000-0005-0000-0000-000064020000}"/>
    <cellStyle name="Ввод  5 12" xfId="1033" xr:uid="{00000000-0005-0000-0000-000065020000}"/>
    <cellStyle name="Ввод  5 13" xfId="1034" xr:uid="{00000000-0005-0000-0000-000066020000}"/>
    <cellStyle name="Ввод  5 14" xfId="1035" xr:uid="{00000000-0005-0000-0000-000067020000}"/>
    <cellStyle name="Ввод  5 15" xfId="1036" xr:uid="{00000000-0005-0000-0000-000068020000}"/>
    <cellStyle name="Ввод  5 16" xfId="1037" xr:uid="{00000000-0005-0000-0000-000069020000}"/>
    <cellStyle name="Ввод  5 17" xfId="1038" xr:uid="{00000000-0005-0000-0000-00006A020000}"/>
    <cellStyle name="Ввод  5 18" xfId="1039" xr:uid="{00000000-0005-0000-0000-00006B020000}"/>
    <cellStyle name="Ввод  5 19" xfId="1040" xr:uid="{00000000-0005-0000-0000-00006C020000}"/>
    <cellStyle name="Ввод  5 2" xfId="1041" xr:uid="{00000000-0005-0000-0000-00006D020000}"/>
    <cellStyle name="Ввод  5 2 2" xfId="1042" xr:uid="{00000000-0005-0000-0000-00006E020000}"/>
    <cellStyle name="Ввод  5 2 3" xfId="1043" xr:uid="{00000000-0005-0000-0000-00006F020000}"/>
    <cellStyle name="Ввод  5 20" xfId="1044" xr:uid="{00000000-0005-0000-0000-000070020000}"/>
    <cellStyle name="Ввод  5 21" xfId="1045" xr:uid="{00000000-0005-0000-0000-000071020000}"/>
    <cellStyle name="Ввод  5 22" xfId="1046" xr:uid="{00000000-0005-0000-0000-000072020000}"/>
    <cellStyle name="Ввод  5 23" xfId="1047" xr:uid="{00000000-0005-0000-0000-000073020000}"/>
    <cellStyle name="Ввод  5 24" xfId="1048" xr:uid="{00000000-0005-0000-0000-000074020000}"/>
    <cellStyle name="Ввод  5 25" xfId="1049" xr:uid="{00000000-0005-0000-0000-000075020000}"/>
    <cellStyle name="Ввод  5 26" xfId="1050" xr:uid="{00000000-0005-0000-0000-000076020000}"/>
    <cellStyle name="Ввод  5 27" xfId="1051" xr:uid="{00000000-0005-0000-0000-000077020000}"/>
    <cellStyle name="Ввод  5 28" xfId="1052" xr:uid="{00000000-0005-0000-0000-000078020000}"/>
    <cellStyle name="Ввод  5 29" xfId="1053" xr:uid="{00000000-0005-0000-0000-000079020000}"/>
    <cellStyle name="Ввод  5 3" xfId="1054" xr:uid="{00000000-0005-0000-0000-00007A020000}"/>
    <cellStyle name="Ввод  5 3 2" xfId="1055" xr:uid="{00000000-0005-0000-0000-00007B020000}"/>
    <cellStyle name="Ввод  5 3 3" xfId="1056" xr:uid="{00000000-0005-0000-0000-00007C020000}"/>
    <cellStyle name="Ввод  5 30" xfId="1057" xr:uid="{00000000-0005-0000-0000-00007D020000}"/>
    <cellStyle name="Ввод  5 31" xfId="1058" xr:uid="{00000000-0005-0000-0000-00007E020000}"/>
    <cellStyle name="Ввод  5 32" xfId="1059" xr:uid="{00000000-0005-0000-0000-00007F020000}"/>
    <cellStyle name="Ввод  5 33" xfId="1060" xr:uid="{00000000-0005-0000-0000-000080020000}"/>
    <cellStyle name="Ввод  5 34" xfId="1061" xr:uid="{00000000-0005-0000-0000-000081020000}"/>
    <cellStyle name="Ввод  5 35" xfId="1062" xr:uid="{00000000-0005-0000-0000-000082020000}"/>
    <cellStyle name="Ввод  5 36" xfId="1063" xr:uid="{00000000-0005-0000-0000-000083020000}"/>
    <cellStyle name="Ввод  5 37" xfId="1064" xr:uid="{00000000-0005-0000-0000-000084020000}"/>
    <cellStyle name="Ввод  5 38" xfId="1065" xr:uid="{00000000-0005-0000-0000-000085020000}"/>
    <cellStyle name="Ввод  5 39" xfId="1066" xr:uid="{00000000-0005-0000-0000-000086020000}"/>
    <cellStyle name="Ввод  5 4" xfId="1067" xr:uid="{00000000-0005-0000-0000-000087020000}"/>
    <cellStyle name="Ввод  5 4 2" xfId="1068" xr:uid="{00000000-0005-0000-0000-000088020000}"/>
    <cellStyle name="Ввод  5 4 3" xfId="1069" xr:uid="{00000000-0005-0000-0000-000089020000}"/>
    <cellStyle name="Ввод  5 40" xfId="1070" xr:uid="{00000000-0005-0000-0000-00008A020000}"/>
    <cellStyle name="Ввод  5 41" xfId="1071" xr:uid="{00000000-0005-0000-0000-00008B020000}"/>
    <cellStyle name="Ввод  5 42" xfId="1072" xr:uid="{00000000-0005-0000-0000-00008C020000}"/>
    <cellStyle name="Ввод  5 43" xfId="1073" xr:uid="{00000000-0005-0000-0000-00008D020000}"/>
    <cellStyle name="Ввод  5 44" xfId="1074" xr:uid="{00000000-0005-0000-0000-00008E020000}"/>
    <cellStyle name="Ввод  5 45" xfId="1075" xr:uid="{00000000-0005-0000-0000-00008F020000}"/>
    <cellStyle name="Ввод  5 46" xfId="1076" xr:uid="{00000000-0005-0000-0000-000090020000}"/>
    <cellStyle name="Ввод  5 47" xfId="1077" xr:uid="{00000000-0005-0000-0000-000091020000}"/>
    <cellStyle name="Ввод  5 48" xfId="1078" xr:uid="{00000000-0005-0000-0000-000092020000}"/>
    <cellStyle name="Ввод  5 49" xfId="1079" xr:uid="{00000000-0005-0000-0000-000093020000}"/>
    <cellStyle name="Ввод  5 5" xfId="1080" xr:uid="{00000000-0005-0000-0000-000094020000}"/>
    <cellStyle name="Ввод  5 50" xfId="1081" xr:uid="{00000000-0005-0000-0000-000095020000}"/>
    <cellStyle name="Ввод  5 51" xfId="1082" xr:uid="{00000000-0005-0000-0000-000096020000}"/>
    <cellStyle name="Ввод  5 52" xfId="1083" xr:uid="{00000000-0005-0000-0000-000097020000}"/>
    <cellStyle name="Ввод  5 53" xfId="1084" xr:uid="{00000000-0005-0000-0000-000098020000}"/>
    <cellStyle name="Ввод  5 54" xfId="1085" xr:uid="{00000000-0005-0000-0000-000099020000}"/>
    <cellStyle name="Ввод  5 55" xfId="1086" xr:uid="{00000000-0005-0000-0000-00009A020000}"/>
    <cellStyle name="Ввод  5 56" xfId="1087" xr:uid="{00000000-0005-0000-0000-00009B020000}"/>
    <cellStyle name="Ввод  5 57" xfId="1088" xr:uid="{00000000-0005-0000-0000-00009C020000}"/>
    <cellStyle name="Ввод  5 58" xfId="1089" xr:uid="{00000000-0005-0000-0000-00009D020000}"/>
    <cellStyle name="Ввод  5 59" xfId="1090" xr:uid="{00000000-0005-0000-0000-00009E020000}"/>
    <cellStyle name="Ввод  5 6" xfId="1091" xr:uid="{00000000-0005-0000-0000-00009F020000}"/>
    <cellStyle name="Ввод  5 60" xfId="1092" xr:uid="{00000000-0005-0000-0000-0000A0020000}"/>
    <cellStyle name="Ввод  5 61" xfId="1093" xr:uid="{00000000-0005-0000-0000-0000A1020000}"/>
    <cellStyle name="Ввод  5 62" xfId="1094" xr:uid="{00000000-0005-0000-0000-0000A2020000}"/>
    <cellStyle name="Ввод  5 63" xfId="1095" xr:uid="{00000000-0005-0000-0000-0000A3020000}"/>
    <cellStyle name="Ввод  5 64" xfId="1096" xr:uid="{00000000-0005-0000-0000-0000A4020000}"/>
    <cellStyle name="Ввод  5 65" xfId="1097" xr:uid="{00000000-0005-0000-0000-0000A5020000}"/>
    <cellStyle name="Ввод  5 66" xfId="1098" xr:uid="{00000000-0005-0000-0000-0000A6020000}"/>
    <cellStyle name="Ввод  5 67" xfId="1099" xr:uid="{00000000-0005-0000-0000-0000A7020000}"/>
    <cellStyle name="Ввод  5 68" xfId="1100" xr:uid="{00000000-0005-0000-0000-0000A8020000}"/>
    <cellStyle name="Ввод  5 69" xfId="1101" xr:uid="{00000000-0005-0000-0000-0000A9020000}"/>
    <cellStyle name="Ввод  5 7" xfId="1102" xr:uid="{00000000-0005-0000-0000-0000AA020000}"/>
    <cellStyle name="Ввод  5 70" xfId="1103" xr:uid="{00000000-0005-0000-0000-0000AB020000}"/>
    <cellStyle name="Ввод  5 71" xfId="1104" xr:uid="{00000000-0005-0000-0000-0000AC020000}"/>
    <cellStyle name="Ввод  5 72" xfId="1105" xr:uid="{00000000-0005-0000-0000-0000AD020000}"/>
    <cellStyle name="Ввод  5 73" xfId="1106" xr:uid="{00000000-0005-0000-0000-0000AE020000}"/>
    <cellStyle name="Ввод  5 74" xfId="1107" xr:uid="{00000000-0005-0000-0000-0000AF020000}"/>
    <cellStyle name="Ввод  5 75" xfId="1108" xr:uid="{00000000-0005-0000-0000-0000B0020000}"/>
    <cellStyle name="Ввод  5 76" xfId="1109" xr:uid="{00000000-0005-0000-0000-0000B1020000}"/>
    <cellStyle name="Ввод  5 77" xfId="1110" xr:uid="{00000000-0005-0000-0000-0000B2020000}"/>
    <cellStyle name="Ввод  5 78" xfId="1111" xr:uid="{00000000-0005-0000-0000-0000B3020000}"/>
    <cellStyle name="Ввод  5 79" xfId="1112" xr:uid="{00000000-0005-0000-0000-0000B4020000}"/>
    <cellStyle name="Ввод  5 8" xfId="1113" xr:uid="{00000000-0005-0000-0000-0000B5020000}"/>
    <cellStyle name="Ввод  5 80" xfId="1114" xr:uid="{00000000-0005-0000-0000-0000B6020000}"/>
    <cellStyle name="Ввод  5 81" xfId="1115" xr:uid="{00000000-0005-0000-0000-0000B7020000}"/>
    <cellStyle name="Ввод  5 82" xfId="1116" xr:uid="{00000000-0005-0000-0000-0000B8020000}"/>
    <cellStyle name="Ввод  5 83" xfId="1117" xr:uid="{00000000-0005-0000-0000-0000B9020000}"/>
    <cellStyle name="Ввод  5 84" xfId="1118" xr:uid="{00000000-0005-0000-0000-0000BA020000}"/>
    <cellStyle name="Ввод  5 85" xfId="1119" xr:uid="{00000000-0005-0000-0000-0000BB020000}"/>
    <cellStyle name="Ввод  5 86" xfId="1120" xr:uid="{00000000-0005-0000-0000-0000BC020000}"/>
    <cellStyle name="Ввод  5 87" xfId="1121" xr:uid="{00000000-0005-0000-0000-0000BD020000}"/>
    <cellStyle name="Ввод  5 88" xfId="1122" xr:uid="{00000000-0005-0000-0000-0000BE020000}"/>
    <cellStyle name="Ввод  5 89" xfId="1123" xr:uid="{00000000-0005-0000-0000-0000BF020000}"/>
    <cellStyle name="Ввод  5 9" xfId="1124" xr:uid="{00000000-0005-0000-0000-0000C0020000}"/>
    <cellStyle name="Ввод  5 90" xfId="1125" xr:uid="{00000000-0005-0000-0000-0000C1020000}"/>
    <cellStyle name="Ввод  5 91" xfId="1126" xr:uid="{00000000-0005-0000-0000-0000C2020000}"/>
    <cellStyle name="Ввод  6" xfId="231" xr:uid="{00000000-0005-0000-0000-0000C3020000}"/>
    <cellStyle name="Ввод  6 10" xfId="1127" xr:uid="{00000000-0005-0000-0000-0000C4020000}"/>
    <cellStyle name="Ввод  6 11" xfId="1128" xr:uid="{00000000-0005-0000-0000-0000C5020000}"/>
    <cellStyle name="Ввод  6 12" xfId="1129" xr:uid="{00000000-0005-0000-0000-0000C6020000}"/>
    <cellStyle name="Ввод  6 13" xfId="1130" xr:uid="{00000000-0005-0000-0000-0000C7020000}"/>
    <cellStyle name="Ввод  6 14" xfId="1131" xr:uid="{00000000-0005-0000-0000-0000C8020000}"/>
    <cellStyle name="Ввод  6 15" xfId="1132" xr:uid="{00000000-0005-0000-0000-0000C9020000}"/>
    <cellStyle name="Ввод  6 16" xfId="1133" xr:uid="{00000000-0005-0000-0000-0000CA020000}"/>
    <cellStyle name="Ввод  6 17" xfId="1134" xr:uid="{00000000-0005-0000-0000-0000CB020000}"/>
    <cellStyle name="Ввод  6 18" xfId="1135" xr:uid="{00000000-0005-0000-0000-0000CC020000}"/>
    <cellStyle name="Ввод  6 19" xfId="1136" xr:uid="{00000000-0005-0000-0000-0000CD020000}"/>
    <cellStyle name="Ввод  6 2" xfId="1137" xr:uid="{00000000-0005-0000-0000-0000CE020000}"/>
    <cellStyle name="Ввод  6 2 2" xfId="1138" xr:uid="{00000000-0005-0000-0000-0000CF020000}"/>
    <cellStyle name="Ввод  6 2 3" xfId="1139" xr:uid="{00000000-0005-0000-0000-0000D0020000}"/>
    <cellStyle name="Ввод  6 20" xfId="1140" xr:uid="{00000000-0005-0000-0000-0000D1020000}"/>
    <cellStyle name="Ввод  6 21" xfId="1141" xr:uid="{00000000-0005-0000-0000-0000D2020000}"/>
    <cellStyle name="Ввод  6 22" xfId="1142" xr:uid="{00000000-0005-0000-0000-0000D3020000}"/>
    <cellStyle name="Ввод  6 23" xfId="1143" xr:uid="{00000000-0005-0000-0000-0000D4020000}"/>
    <cellStyle name="Ввод  6 24" xfId="1144" xr:uid="{00000000-0005-0000-0000-0000D5020000}"/>
    <cellStyle name="Ввод  6 25" xfId="1145" xr:uid="{00000000-0005-0000-0000-0000D6020000}"/>
    <cellStyle name="Ввод  6 26" xfId="1146" xr:uid="{00000000-0005-0000-0000-0000D7020000}"/>
    <cellStyle name="Ввод  6 27" xfId="1147" xr:uid="{00000000-0005-0000-0000-0000D8020000}"/>
    <cellStyle name="Ввод  6 28" xfId="1148" xr:uid="{00000000-0005-0000-0000-0000D9020000}"/>
    <cellStyle name="Ввод  6 29" xfId="1149" xr:uid="{00000000-0005-0000-0000-0000DA020000}"/>
    <cellStyle name="Ввод  6 3" xfId="1150" xr:uid="{00000000-0005-0000-0000-0000DB020000}"/>
    <cellStyle name="Ввод  6 3 2" xfId="1151" xr:uid="{00000000-0005-0000-0000-0000DC020000}"/>
    <cellStyle name="Ввод  6 3 3" xfId="1152" xr:uid="{00000000-0005-0000-0000-0000DD020000}"/>
    <cellStyle name="Ввод  6 30" xfId="1153" xr:uid="{00000000-0005-0000-0000-0000DE020000}"/>
    <cellStyle name="Ввод  6 31" xfId="1154" xr:uid="{00000000-0005-0000-0000-0000DF020000}"/>
    <cellStyle name="Ввод  6 32" xfId="1155" xr:uid="{00000000-0005-0000-0000-0000E0020000}"/>
    <cellStyle name="Ввод  6 33" xfId="1156" xr:uid="{00000000-0005-0000-0000-0000E1020000}"/>
    <cellStyle name="Ввод  6 34" xfId="1157" xr:uid="{00000000-0005-0000-0000-0000E2020000}"/>
    <cellStyle name="Ввод  6 35" xfId="1158" xr:uid="{00000000-0005-0000-0000-0000E3020000}"/>
    <cellStyle name="Ввод  6 36" xfId="1159" xr:uid="{00000000-0005-0000-0000-0000E4020000}"/>
    <cellStyle name="Ввод  6 37" xfId="1160" xr:uid="{00000000-0005-0000-0000-0000E5020000}"/>
    <cellStyle name="Ввод  6 38" xfId="1161" xr:uid="{00000000-0005-0000-0000-0000E6020000}"/>
    <cellStyle name="Ввод  6 39" xfId="1162" xr:uid="{00000000-0005-0000-0000-0000E7020000}"/>
    <cellStyle name="Ввод  6 4" xfId="1163" xr:uid="{00000000-0005-0000-0000-0000E8020000}"/>
    <cellStyle name="Ввод  6 4 2" xfId="1164" xr:uid="{00000000-0005-0000-0000-0000E9020000}"/>
    <cellStyle name="Ввод  6 4 3" xfId="1165" xr:uid="{00000000-0005-0000-0000-0000EA020000}"/>
    <cellStyle name="Ввод  6 40" xfId="1166" xr:uid="{00000000-0005-0000-0000-0000EB020000}"/>
    <cellStyle name="Ввод  6 41" xfId="1167" xr:uid="{00000000-0005-0000-0000-0000EC020000}"/>
    <cellStyle name="Ввод  6 42" xfId="1168" xr:uid="{00000000-0005-0000-0000-0000ED020000}"/>
    <cellStyle name="Ввод  6 43" xfId="1169" xr:uid="{00000000-0005-0000-0000-0000EE020000}"/>
    <cellStyle name="Ввод  6 44" xfId="1170" xr:uid="{00000000-0005-0000-0000-0000EF020000}"/>
    <cellStyle name="Ввод  6 45" xfId="1171" xr:uid="{00000000-0005-0000-0000-0000F0020000}"/>
    <cellStyle name="Ввод  6 46" xfId="1172" xr:uid="{00000000-0005-0000-0000-0000F1020000}"/>
    <cellStyle name="Ввод  6 47" xfId="1173" xr:uid="{00000000-0005-0000-0000-0000F2020000}"/>
    <cellStyle name="Ввод  6 48" xfId="1174" xr:uid="{00000000-0005-0000-0000-0000F3020000}"/>
    <cellStyle name="Ввод  6 49" xfId="1175" xr:uid="{00000000-0005-0000-0000-0000F4020000}"/>
    <cellStyle name="Ввод  6 5" xfId="1176" xr:uid="{00000000-0005-0000-0000-0000F5020000}"/>
    <cellStyle name="Ввод  6 50" xfId="1177" xr:uid="{00000000-0005-0000-0000-0000F6020000}"/>
    <cellStyle name="Ввод  6 51" xfId="1178" xr:uid="{00000000-0005-0000-0000-0000F7020000}"/>
    <cellStyle name="Ввод  6 52" xfId="1179" xr:uid="{00000000-0005-0000-0000-0000F8020000}"/>
    <cellStyle name="Ввод  6 53" xfId="1180" xr:uid="{00000000-0005-0000-0000-0000F9020000}"/>
    <cellStyle name="Ввод  6 54" xfId="1181" xr:uid="{00000000-0005-0000-0000-0000FA020000}"/>
    <cellStyle name="Ввод  6 55" xfId="1182" xr:uid="{00000000-0005-0000-0000-0000FB020000}"/>
    <cellStyle name="Ввод  6 56" xfId="1183" xr:uid="{00000000-0005-0000-0000-0000FC020000}"/>
    <cellStyle name="Ввод  6 57" xfId="1184" xr:uid="{00000000-0005-0000-0000-0000FD020000}"/>
    <cellStyle name="Ввод  6 58" xfId="1185" xr:uid="{00000000-0005-0000-0000-0000FE020000}"/>
    <cellStyle name="Ввод  6 59" xfId="1186" xr:uid="{00000000-0005-0000-0000-0000FF020000}"/>
    <cellStyle name="Ввод  6 6" xfId="1187" xr:uid="{00000000-0005-0000-0000-000000030000}"/>
    <cellStyle name="Ввод  6 60" xfId="1188" xr:uid="{00000000-0005-0000-0000-000001030000}"/>
    <cellStyle name="Ввод  6 61" xfId="1189" xr:uid="{00000000-0005-0000-0000-000002030000}"/>
    <cellStyle name="Ввод  6 62" xfId="1190" xr:uid="{00000000-0005-0000-0000-000003030000}"/>
    <cellStyle name="Ввод  6 63" xfId="1191" xr:uid="{00000000-0005-0000-0000-000004030000}"/>
    <cellStyle name="Ввод  6 64" xfId="1192" xr:uid="{00000000-0005-0000-0000-000005030000}"/>
    <cellStyle name="Ввод  6 65" xfId="1193" xr:uid="{00000000-0005-0000-0000-000006030000}"/>
    <cellStyle name="Ввод  6 66" xfId="1194" xr:uid="{00000000-0005-0000-0000-000007030000}"/>
    <cellStyle name="Ввод  6 67" xfId="1195" xr:uid="{00000000-0005-0000-0000-000008030000}"/>
    <cellStyle name="Ввод  6 68" xfId="1196" xr:uid="{00000000-0005-0000-0000-000009030000}"/>
    <cellStyle name="Ввод  6 69" xfId="1197" xr:uid="{00000000-0005-0000-0000-00000A030000}"/>
    <cellStyle name="Ввод  6 7" xfId="1198" xr:uid="{00000000-0005-0000-0000-00000B030000}"/>
    <cellStyle name="Ввод  6 70" xfId="1199" xr:uid="{00000000-0005-0000-0000-00000C030000}"/>
    <cellStyle name="Ввод  6 71" xfId="1200" xr:uid="{00000000-0005-0000-0000-00000D030000}"/>
    <cellStyle name="Ввод  6 72" xfId="1201" xr:uid="{00000000-0005-0000-0000-00000E030000}"/>
    <cellStyle name="Ввод  6 73" xfId="1202" xr:uid="{00000000-0005-0000-0000-00000F030000}"/>
    <cellStyle name="Ввод  6 74" xfId="1203" xr:uid="{00000000-0005-0000-0000-000010030000}"/>
    <cellStyle name="Ввод  6 75" xfId="1204" xr:uid="{00000000-0005-0000-0000-000011030000}"/>
    <cellStyle name="Ввод  6 76" xfId="1205" xr:uid="{00000000-0005-0000-0000-000012030000}"/>
    <cellStyle name="Ввод  6 77" xfId="1206" xr:uid="{00000000-0005-0000-0000-000013030000}"/>
    <cellStyle name="Ввод  6 78" xfId="1207" xr:uid="{00000000-0005-0000-0000-000014030000}"/>
    <cellStyle name="Ввод  6 79" xfId="1208" xr:uid="{00000000-0005-0000-0000-000015030000}"/>
    <cellStyle name="Ввод  6 8" xfId="1209" xr:uid="{00000000-0005-0000-0000-000016030000}"/>
    <cellStyle name="Ввод  6 80" xfId="1210" xr:uid="{00000000-0005-0000-0000-000017030000}"/>
    <cellStyle name="Ввод  6 81" xfId="1211" xr:uid="{00000000-0005-0000-0000-000018030000}"/>
    <cellStyle name="Ввод  6 82" xfId="1212" xr:uid="{00000000-0005-0000-0000-000019030000}"/>
    <cellStyle name="Ввод  6 83" xfId="1213" xr:uid="{00000000-0005-0000-0000-00001A030000}"/>
    <cellStyle name="Ввод  6 84" xfId="1214" xr:uid="{00000000-0005-0000-0000-00001B030000}"/>
    <cellStyle name="Ввод  6 85" xfId="1215" xr:uid="{00000000-0005-0000-0000-00001C030000}"/>
    <cellStyle name="Ввод  6 86" xfId="1216" xr:uid="{00000000-0005-0000-0000-00001D030000}"/>
    <cellStyle name="Ввод  6 87" xfId="1217" xr:uid="{00000000-0005-0000-0000-00001E030000}"/>
    <cellStyle name="Ввод  6 88" xfId="1218" xr:uid="{00000000-0005-0000-0000-00001F030000}"/>
    <cellStyle name="Ввод  6 89" xfId="1219" xr:uid="{00000000-0005-0000-0000-000020030000}"/>
    <cellStyle name="Ввод  6 9" xfId="1220" xr:uid="{00000000-0005-0000-0000-000021030000}"/>
    <cellStyle name="Ввод  6 90" xfId="1221" xr:uid="{00000000-0005-0000-0000-000022030000}"/>
    <cellStyle name="Ввод  6 91" xfId="1222" xr:uid="{00000000-0005-0000-0000-000023030000}"/>
    <cellStyle name="Ввод  7" xfId="232" xr:uid="{00000000-0005-0000-0000-000024030000}"/>
    <cellStyle name="Ввод  7 10" xfId="1223" xr:uid="{00000000-0005-0000-0000-000025030000}"/>
    <cellStyle name="Ввод  7 11" xfId="1224" xr:uid="{00000000-0005-0000-0000-000026030000}"/>
    <cellStyle name="Ввод  7 12" xfId="1225" xr:uid="{00000000-0005-0000-0000-000027030000}"/>
    <cellStyle name="Ввод  7 13" xfId="1226" xr:uid="{00000000-0005-0000-0000-000028030000}"/>
    <cellStyle name="Ввод  7 14" xfId="1227" xr:uid="{00000000-0005-0000-0000-000029030000}"/>
    <cellStyle name="Ввод  7 15" xfId="1228" xr:uid="{00000000-0005-0000-0000-00002A030000}"/>
    <cellStyle name="Ввод  7 16" xfId="1229" xr:uid="{00000000-0005-0000-0000-00002B030000}"/>
    <cellStyle name="Ввод  7 17" xfId="1230" xr:uid="{00000000-0005-0000-0000-00002C030000}"/>
    <cellStyle name="Ввод  7 18" xfId="1231" xr:uid="{00000000-0005-0000-0000-00002D030000}"/>
    <cellStyle name="Ввод  7 19" xfId="1232" xr:uid="{00000000-0005-0000-0000-00002E030000}"/>
    <cellStyle name="Ввод  7 2" xfId="1233" xr:uid="{00000000-0005-0000-0000-00002F030000}"/>
    <cellStyle name="Ввод  7 2 2" xfId="1234" xr:uid="{00000000-0005-0000-0000-000030030000}"/>
    <cellStyle name="Ввод  7 2 3" xfId="1235" xr:uid="{00000000-0005-0000-0000-000031030000}"/>
    <cellStyle name="Ввод  7 20" xfId="1236" xr:uid="{00000000-0005-0000-0000-000032030000}"/>
    <cellStyle name="Ввод  7 21" xfId="1237" xr:uid="{00000000-0005-0000-0000-000033030000}"/>
    <cellStyle name="Ввод  7 22" xfId="1238" xr:uid="{00000000-0005-0000-0000-000034030000}"/>
    <cellStyle name="Ввод  7 23" xfId="1239" xr:uid="{00000000-0005-0000-0000-000035030000}"/>
    <cellStyle name="Ввод  7 24" xfId="1240" xr:uid="{00000000-0005-0000-0000-000036030000}"/>
    <cellStyle name="Ввод  7 25" xfId="1241" xr:uid="{00000000-0005-0000-0000-000037030000}"/>
    <cellStyle name="Ввод  7 26" xfId="1242" xr:uid="{00000000-0005-0000-0000-000038030000}"/>
    <cellStyle name="Ввод  7 27" xfId="1243" xr:uid="{00000000-0005-0000-0000-000039030000}"/>
    <cellStyle name="Ввод  7 28" xfId="1244" xr:uid="{00000000-0005-0000-0000-00003A030000}"/>
    <cellStyle name="Ввод  7 29" xfId="1245" xr:uid="{00000000-0005-0000-0000-00003B030000}"/>
    <cellStyle name="Ввод  7 3" xfId="1246" xr:uid="{00000000-0005-0000-0000-00003C030000}"/>
    <cellStyle name="Ввод  7 3 2" xfId="1247" xr:uid="{00000000-0005-0000-0000-00003D030000}"/>
    <cellStyle name="Ввод  7 3 3" xfId="1248" xr:uid="{00000000-0005-0000-0000-00003E030000}"/>
    <cellStyle name="Ввод  7 30" xfId="1249" xr:uid="{00000000-0005-0000-0000-00003F030000}"/>
    <cellStyle name="Ввод  7 31" xfId="1250" xr:uid="{00000000-0005-0000-0000-000040030000}"/>
    <cellStyle name="Ввод  7 32" xfId="1251" xr:uid="{00000000-0005-0000-0000-000041030000}"/>
    <cellStyle name="Ввод  7 33" xfId="1252" xr:uid="{00000000-0005-0000-0000-000042030000}"/>
    <cellStyle name="Ввод  7 34" xfId="1253" xr:uid="{00000000-0005-0000-0000-000043030000}"/>
    <cellStyle name="Ввод  7 35" xfId="1254" xr:uid="{00000000-0005-0000-0000-000044030000}"/>
    <cellStyle name="Ввод  7 36" xfId="1255" xr:uid="{00000000-0005-0000-0000-000045030000}"/>
    <cellStyle name="Ввод  7 37" xfId="1256" xr:uid="{00000000-0005-0000-0000-000046030000}"/>
    <cellStyle name="Ввод  7 38" xfId="1257" xr:uid="{00000000-0005-0000-0000-000047030000}"/>
    <cellStyle name="Ввод  7 39" xfId="1258" xr:uid="{00000000-0005-0000-0000-000048030000}"/>
    <cellStyle name="Ввод  7 4" xfId="1259" xr:uid="{00000000-0005-0000-0000-000049030000}"/>
    <cellStyle name="Ввод  7 4 2" xfId="1260" xr:uid="{00000000-0005-0000-0000-00004A030000}"/>
    <cellStyle name="Ввод  7 4 3" xfId="1261" xr:uid="{00000000-0005-0000-0000-00004B030000}"/>
    <cellStyle name="Ввод  7 40" xfId="1262" xr:uid="{00000000-0005-0000-0000-00004C030000}"/>
    <cellStyle name="Ввод  7 41" xfId="1263" xr:uid="{00000000-0005-0000-0000-00004D030000}"/>
    <cellStyle name="Ввод  7 42" xfId="1264" xr:uid="{00000000-0005-0000-0000-00004E030000}"/>
    <cellStyle name="Ввод  7 43" xfId="1265" xr:uid="{00000000-0005-0000-0000-00004F030000}"/>
    <cellStyle name="Ввод  7 44" xfId="1266" xr:uid="{00000000-0005-0000-0000-000050030000}"/>
    <cellStyle name="Ввод  7 45" xfId="1267" xr:uid="{00000000-0005-0000-0000-000051030000}"/>
    <cellStyle name="Ввод  7 46" xfId="1268" xr:uid="{00000000-0005-0000-0000-000052030000}"/>
    <cellStyle name="Ввод  7 47" xfId="1269" xr:uid="{00000000-0005-0000-0000-000053030000}"/>
    <cellStyle name="Ввод  7 48" xfId="1270" xr:uid="{00000000-0005-0000-0000-000054030000}"/>
    <cellStyle name="Ввод  7 49" xfId="1271" xr:uid="{00000000-0005-0000-0000-000055030000}"/>
    <cellStyle name="Ввод  7 5" xfId="1272" xr:uid="{00000000-0005-0000-0000-000056030000}"/>
    <cellStyle name="Ввод  7 50" xfId="1273" xr:uid="{00000000-0005-0000-0000-000057030000}"/>
    <cellStyle name="Ввод  7 51" xfId="1274" xr:uid="{00000000-0005-0000-0000-000058030000}"/>
    <cellStyle name="Ввод  7 52" xfId="1275" xr:uid="{00000000-0005-0000-0000-000059030000}"/>
    <cellStyle name="Ввод  7 53" xfId="1276" xr:uid="{00000000-0005-0000-0000-00005A030000}"/>
    <cellStyle name="Ввод  7 54" xfId="1277" xr:uid="{00000000-0005-0000-0000-00005B030000}"/>
    <cellStyle name="Ввод  7 55" xfId="1278" xr:uid="{00000000-0005-0000-0000-00005C030000}"/>
    <cellStyle name="Ввод  7 56" xfId="1279" xr:uid="{00000000-0005-0000-0000-00005D030000}"/>
    <cellStyle name="Ввод  7 57" xfId="1280" xr:uid="{00000000-0005-0000-0000-00005E030000}"/>
    <cellStyle name="Ввод  7 58" xfId="1281" xr:uid="{00000000-0005-0000-0000-00005F030000}"/>
    <cellStyle name="Ввод  7 59" xfId="1282" xr:uid="{00000000-0005-0000-0000-000060030000}"/>
    <cellStyle name="Ввод  7 6" xfId="1283" xr:uid="{00000000-0005-0000-0000-000061030000}"/>
    <cellStyle name="Ввод  7 60" xfId="1284" xr:uid="{00000000-0005-0000-0000-000062030000}"/>
    <cellStyle name="Ввод  7 61" xfId="1285" xr:uid="{00000000-0005-0000-0000-000063030000}"/>
    <cellStyle name="Ввод  7 62" xfId="1286" xr:uid="{00000000-0005-0000-0000-000064030000}"/>
    <cellStyle name="Ввод  7 63" xfId="1287" xr:uid="{00000000-0005-0000-0000-000065030000}"/>
    <cellStyle name="Ввод  7 64" xfId="1288" xr:uid="{00000000-0005-0000-0000-000066030000}"/>
    <cellStyle name="Ввод  7 65" xfId="1289" xr:uid="{00000000-0005-0000-0000-000067030000}"/>
    <cellStyle name="Ввод  7 66" xfId="1290" xr:uid="{00000000-0005-0000-0000-000068030000}"/>
    <cellStyle name="Ввод  7 67" xfId="1291" xr:uid="{00000000-0005-0000-0000-000069030000}"/>
    <cellStyle name="Ввод  7 68" xfId="1292" xr:uid="{00000000-0005-0000-0000-00006A030000}"/>
    <cellStyle name="Ввод  7 69" xfId="1293" xr:uid="{00000000-0005-0000-0000-00006B030000}"/>
    <cellStyle name="Ввод  7 7" xfId="1294" xr:uid="{00000000-0005-0000-0000-00006C030000}"/>
    <cellStyle name="Ввод  7 70" xfId="1295" xr:uid="{00000000-0005-0000-0000-00006D030000}"/>
    <cellStyle name="Ввод  7 71" xfId="1296" xr:uid="{00000000-0005-0000-0000-00006E030000}"/>
    <cellStyle name="Ввод  7 72" xfId="1297" xr:uid="{00000000-0005-0000-0000-00006F030000}"/>
    <cellStyle name="Ввод  7 73" xfId="1298" xr:uid="{00000000-0005-0000-0000-000070030000}"/>
    <cellStyle name="Ввод  7 74" xfId="1299" xr:uid="{00000000-0005-0000-0000-000071030000}"/>
    <cellStyle name="Ввод  7 75" xfId="1300" xr:uid="{00000000-0005-0000-0000-000072030000}"/>
    <cellStyle name="Ввод  7 76" xfId="1301" xr:uid="{00000000-0005-0000-0000-000073030000}"/>
    <cellStyle name="Ввод  7 77" xfId="1302" xr:uid="{00000000-0005-0000-0000-000074030000}"/>
    <cellStyle name="Ввод  7 78" xfId="1303" xr:uid="{00000000-0005-0000-0000-000075030000}"/>
    <cellStyle name="Ввод  7 79" xfId="1304" xr:uid="{00000000-0005-0000-0000-000076030000}"/>
    <cellStyle name="Ввод  7 8" xfId="1305" xr:uid="{00000000-0005-0000-0000-000077030000}"/>
    <cellStyle name="Ввод  7 80" xfId="1306" xr:uid="{00000000-0005-0000-0000-000078030000}"/>
    <cellStyle name="Ввод  7 81" xfId="1307" xr:uid="{00000000-0005-0000-0000-000079030000}"/>
    <cellStyle name="Ввод  7 82" xfId="1308" xr:uid="{00000000-0005-0000-0000-00007A030000}"/>
    <cellStyle name="Ввод  7 83" xfId="1309" xr:uid="{00000000-0005-0000-0000-00007B030000}"/>
    <cellStyle name="Ввод  7 84" xfId="1310" xr:uid="{00000000-0005-0000-0000-00007C030000}"/>
    <cellStyle name="Ввод  7 85" xfId="1311" xr:uid="{00000000-0005-0000-0000-00007D030000}"/>
    <cellStyle name="Ввод  7 86" xfId="1312" xr:uid="{00000000-0005-0000-0000-00007E030000}"/>
    <cellStyle name="Ввод  7 87" xfId="1313" xr:uid="{00000000-0005-0000-0000-00007F030000}"/>
    <cellStyle name="Ввод  7 88" xfId="1314" xr:uid="{00000000-0005-0000-0000-000080030000}"/>
    <cellStyle name="Ввод  7 89" xfId="1315" xr:uid="{00000000-0005-0000-0000-000081030000}"/>
    <cellStyle name="Ввод  7 9" xfId="1316" xr:uid="{00000000-0005-0000-0000-000082030000}"/>
    <cellStyle name="Ввод  7 90" xfId="1317" xr:uid="{00000000-0005-0000-0000-000083030000}"/>
    <cellStyle name="Ввод  7 91" xfId="1318" xr:uid="{00000000-0005-0000-0000-000084030000}"/>
    <cellStyle name="Ввод  8" xfId="233" xr:uid="{00000000-0005-0000-0000-000085030000}"/>
    <cellStyle name="Ввод  8 10" xfId="1319" xr:uid="{00000000-0005-0000-0000-000086030000}"/>
    <cellStyle name="Ввод  8 11" xfId="1320" xr:uid="{00000000-0005-0000-0000-000087030000}"/>
    <cellStyle name="Ввод  8 12" xfId="1321" xr:uid="{00000000-0005-0000-0000-000088030000}"/>
    <cellStyle name="Ввод  8 13" xfId="1322" xr:uid="{00000000-0005-0000-0000-000089030000}"/>
    <cellStyle name="Ввод  8 14" xfId="1323" xr:uid="{00000000-0005-0000-0000-00008A030000}"/>
    <cellStyle name="Ввод  8 15" xfId="1324" xr:uid="{00000000-0005-0000-0000-00008B030000}"/>
    <cellStyle name="Ввод  8 16" xfId="1325" xr:uid="{00000000-0005-0000-0000-00008C030000}"/>
    <cellStyle name="Ввод  8 17" xfId="1326" xr:uid="{00000000-0005-0000-0000-00008D030000}"/>
    <cellStyle name="Ввод  8 18" xfId="1327" xr:uid="{00000000-0005-0000-0000-00008E030000}"/>
    <cellStyle name="Ввод  8 19" xfId="1328" xr:uid="{00000000-0005-0000-0000-00008F030000}"/>
    <cellStyle name="Ввод  8 2" xfId="1329" xr:uid="{00000000-0005-0000-0000-000090030000}"/>
    <cellStyle name="Ввод  8 2 2" xfId="1330" xr:uid="{00000000-0005-0000-0000-000091030000}"/>
    <cellStyle name="Ввод  8 2 3" xfId="1331" xr:uid="{00000000-0005-0000-0000-000092030000}"/>
    <cellStyle name="Ввод  8 20" xfId="1332" xr:uid="{00000000-0005-0000-0000-000093030000}"/>
    <cellStyle name="Ввод  8 21" xfId="1333" xr:uid="{00000000-0005-0000-0000-000094030000}"/>
    <cellStyle name="Ввод  8 22" xfId="1334" xr:uid="{00000000-0005-0000-0000-000095030000}"/>
    <cellStyle name="Ввод  8 23" xfId="1335" xr:uid="{00000000-0005-0000-0000-000096030000}"/>
    <cellStyle name="Ввод  8 24" xfId="1336" xr:uid="{00000000-0005-0000-0000-000097030000}"/>
    <cellStyle name="Ввод  8 25" xfId="1337" xr:uid="{00000000-0005-0000-0000-000098030000}"/>
    <cellStyle name="Ввод  8 26" xfId="1338" xr:uid="{00000000-0005-0000-0000-000099030000}"/>
    <cellStyle name="Ввод  8 27" xfId="1339" xr:uid="{00000000-0005-0000-0000-00009A030000}"/>
    <cellStyle name="Ввод  8 28" xfId="1340" xr:uid="{00000000-0005-0000-0000-00009B030000}"/>
    <cellStyle name="Ввод  8 29" xfId="1341" xr:uid="{00000000-0005-0000-0000-00009C030000}"/>
    <cellStyle name="Ввод  8 3" xfId="1342" xr:uid="{00000000-0005-0000-0000-00009D030000}"/>
    <cellStyle name="Ввод  8 3 2" xfId="1343" xr:uid="{00000000-0005-0000-0000-00009E030000}"/>
    <cellStyle name="Ввод  8 3 3" xfId="1344" xr:uid="{00000000-0005-0000-0000-00009F030000}"/>
    <cellStyle name="Ввод  8 30" xfId="1345" xr:uid="{00000000-0005-0000-0000-0000A0030000}"/>
    <cellStyle name="Ввод  8 31" xfId="1346" xr:uid="{00000000-0005-0000-0000-0000A1030000}"/>
    <cellStyle name="Ввод  8 32" xfId="1347" xr:uid="{00000000-0005-0000-0000-0000A2030000}"/>
    <cellStyle name="Ввод  8 33" xfId="1348" xr:uid="{00000000-0005-0000-0000-0000A3030000}"/>
    <cellStyle name="Ввод  8 34" xfId="1349" xr:uid="{00000000-0005-0000-0000-0000A4030000}"/>
    <cellStyle name="Ввод  8 35" xfId="1350" xr:uid="{00000000-0005-0000-0000-0000A5030000}"/>
    <cellStyle name="Ввод  8 36" xfId="1351" xr:uid="{00000000-0005-0000-0000-0000A6030000}"/>
    <cellStyle name="Ввод  8 37" xfId="1352" xr:uid="{00000000-0005-0000-0000-0000A7030000}"/>
    <cellStyle name="Ввод  8 38" xfId="1353" xr:uid="{00000000-0005-0000-0000-0000A8030000}"/>
    <cellStyle name="Ввод  8 39" xfId="1354" xr:uid="{00000000-0005-0000-0000-0000A9030000}"/>
    <cellStyle name="Ввод  8 4" xfId="1355" xr:uid="{00000000-0005-0000-0000-0000AA030000}"/>
    <cellStyle name="Ввод  8 4 2" xfId="1356" xr:uid="{00000000-0005-0000-0000-0000AB030000}"/>
    <cellStyle name="Ввод  8 4 3" xfId="1357" xr:uid="{00000000-0005-0000-0000-0000AC030000}"/>
    <cellStyle name="Ввод  8 40" xfId="1358" xr:uid="{00000000-0005-0000-0000-0000AD030000}"/>
    <cellStyle name="Ввод  8 41" xfId="1359" xr:uid="{00000000-0005-0000-0000-0000AE030000}"/>
    <cellStyle name="Ввод  8 42" xfId="1360" xr:uid="{00000000-0005-0000-0000-0000AF030000}"/>
    <cellStyle name="Ввод  8 43" xfId="1361" xr:uid="{00000000-0005-0000-0000-0000B0030000}"/>
    <cellStyle name="Ввод  8 44" xfId="1362" xr:uid="{00000000-0005-0000-0000-0000B1030000}"/>
    <cellStyle name="Ввод  8 45" xfId="1363" xr:uid="{00000000-0005-0000-0000-0000B2030000}"/>
    <cellStyle name="Ввод  8 46" xfId="1364" xr:uid="{00000000-0005-0000-0000-0000B3030000}"/>
    <cellStyle name="Ввод  8 47" xfId="1365" xr:uid="{00000000-0005-0000-0000-0000B4030000}"/>
    <cellStyle name="Ввод  8 48" xfId="1366" xr:uid="{00000000-0005-0000-0000-0000B5030000}"/>
    <cellStyle name="Ввод  8 49" xfId="1367" xr:uid="{00000000-0005-0000-0000-0000B6030000}"/>
    <cellStyle name="Ввод  8 5" xfId="1368" xr:uid="{00000000-0005-0000-0000-0000B7030000}"/>
    <cellStyle name="Ввод  8 50" xfId="1369" xr:uid="{00000000-0005-0000-0000-0000B8030000}"/>
    <cellStyle name="Ввод  8 51" xfId="1370" xr:uid="{00000000-0005-0000-0000-0000B9030000}"/>
    <cellStyle name="Ввод  8 52" xfId="1371" xr:uid="{00000000-0005-0000-0000-0000BA030000}"/>
    <cellStyle name="Ввод  8 53" xfId="1372" xr:uid="{00000000-0005-0000-0000-0000BB030000}"/>
    <cellStyle name="Ввод  8 54" xfId="1373" xr:uid="{00000000-0005-0000-0000-0000BC030000}"/>
    <cellStyle name="Ввод  8 55" xfId="1374" xr:uid="{00000000-0005-0000-0000-0000BD030000}"/>
    <cellStyle name="Ввод  8 56" xfId="1375" xr:uid="{00000000-0005-0000-0000-0000BE030000}"/>
    <cellStyle name="Ввод  8 57" xfId="1376" xr:uid="{00000000-0005-0000-0000-0000BF030000}"/>
    <cellStyle name="Ввод  8 58" xfId="1377" xr:uid="{00000000-0005-0000-0000-0000C0030000}"/>
    <cellStyle name="Ввод  8 59" xfId="1378" xr:uid="{00000000-0005-0000-0000-0000C1030000}"/>
    <cellStyle name="Ввод  8 6" xfId="1379" xr:uid="{00000000-0005-0000-0000-0000C2030000}"/>
    <cellStyle name="Ввод  8 60" xfId="1380" xr:uid="{00000000-0005-0000-0000-0000C3030000}"/>
    <cellStyle name="Ввод  8 61" xfId="1381" xr:uid="{00000000-0005-0000-0000-0000C4030000}"/>
    <cellStyle name="Ввод  8 62" xfId="1382" xr:uid="{00000000-0005-0000-0000-0000C5030000}"/>
    <cellStyle name="Ввод  8 63" xfId="1383" xr:uid="{00000000-0005-0000-0000-0000C6030000}"/>
    <cellStyle name="Ввод  8 64" xfId="1384" xr:uid="{00000000-0005-0000-0000-0000C7030000}"/>
    <cellStyle name="Ввод  8 65" xfId="1385" xr:uid="{00000000-0005-0000-0000-0000C8030000}"/>
    <cellStyle name="Ввод  8 66" xfId="1386" xr:uid="{00000000-0005-0000-0000-0000C9030000}"/>
    <cellStyle name="Ввод  8 67" xfId="1387" xr:uid="{00000000-0005-0000-0000-0000CA030000}"/>
    <cellStyle name="Ввод  8 68" xfId="1388" xr:uid="{00000000-0005-0000-0000-0000CB030000}"/>
    <cellStyle name="Ввод  8 69" xfId="1389" xr:uid="{00000000-0005-0000-0000-0000CC030000}"/>
    <cellStyle name="Ввод  8 7" xfId="1390" xr:uid="{00000000-0005-0000-0000-0000CD030000}"/>
    <cellStyle name="Ввод  8 70" xfId="1391" xr:uid="{00000000-0005-0000-0000-0000CE030000}"/>
    <cellStyle name="Ввод  8 71" xfId="1392" xr:uid="{00000000-0005-0000-0000-0000CF030000}"/>
    <cellStyle name="Ввод  8 72" xfId="1393" xr:uid="{00000000-0005-0000-0000-0000D0030000}"/>
    <cellStyle name="Ввод  8 73" xfId="1394" xr:uid="{00000000-0005-0000-0000-0000D1030000}"/>
    <cellStyle name="Ввод  8 74" xfId="1395" xr:uid="{00000000-0005-0000-0000-0000D2030000}"/>
    <cellStyle name="Ввод  8 75" xfId="1396" xr:uid="{00000000-0005-0000-0000-0000D3030000}"/>
    <cellStyle name="Ввод  8 76" xfId="1397" xr:uid="{00000000-0005-0000-0000-0000D4030000}"/>
    <cellStyle name="Ввод  8 77" xfId="1398" xr:uid="{00000000-0005-0000-0000-0000D5030000}"/>
    <cellStyle name="Ввод  8 78" xfId="1399" xr:uid="{00000000-0005-0000-0000-0000D6030000}"/>
    <cellStyle name="Ввод  8 79" xfId="1400" xr:uid="{00000000-0005-0000-0000-0000D7030000}"/>
    <cellStyle name="Ввод  8 8" xfId="1401" xr:uid="{00000000-0005-0000-0000-0000D8030000}"/>
    <cellStyle name="Ввод  8 80" xfId="1402" xr:uid="{00000000-0005-0000-0000-0000D9030000}"/>
    <cellStyle name="Ввод  8 81" xfId="1403" xr:uid="{00000000-0005-0000-0000-0000DA030000}"/>
    <cellStyle name="Ввод  8 82" xfId="1404" xr:uid="{00000000-0005-0000-0000-0000DB030000}"/>
    <cellStyle name="Ввод  8 83" xfId="1405" xr:uid="{00000000-0005-0000-0000-0000DC030000}"/>
    <cellStyle name="Ввод  8 84" xfId="1406" xr:uid="{00000000-0005-0000-0000-0000DD030000}"/>
    <cellStyle name="Ввод  8 85" xfId="1407" xr:uid="{00000000-0005-0000-0000-0000DE030000}"/>
    <cellStyle name="Ввод  8 86" xfId="1408" xr:uid="{00000000-0005-0000-0000-0000DF030000}"/>
    <cellStyle name="Ввод  8 87" xfId="1409" xr:uid="{00000000-0005-0000-0000-0000E0030000}"/>
    <cellStyle name="Ввод  8 88" xfId="1410" xr:uid="{00000000-0005-0000-0000-0000E1030000}"/>
    <cellStyle name="Ввод  8 89" xfId="1411" xr:uid="{00000000-0005-0000-0000-0000E2030000}"/>
    <cellStyle name="Ввод  8 9" xfId="1412" xr:uid="{00000000-0005-0000-0000-0000E3030000}"/>
    <cellStyle name="Ввод  8 90" xfId="1413" xr:uid="{00000000-0005-0000-0000-0000E4030000}"/>
    <cellStyle name="Ввод  8 91" xfId="1414" xr:uid="{00000000-0005-0000-0000-0000E5030000}"/>
    <cellStyle name="Ввод  9" xfId="234" xr:uid="{00000000-0005-0000-0000-0000E6030000}"/>
    <cellStyle name="Ввод  9 10" xfId="1415" xr:uid="{00000000-0005-0000-0000-0000E7030000}"/>
    <cellStyle name="Ввод  9 11" xfId="1416" xr:uid="{00000000-0005-0000-0000-0000E8030000}"/>
    <cellStyle name="Ввод  9 12" xfId="1417" xr:uid="{00000000-0005-0000-0000-0000E9030000}"/>
    <cellStyle name="Ввод  9 13" xfId="1418" xr:uid="{00000000-0005-0000-0000-0000EA030000}"/>
    <cellStyle name="Ввод  9 14" xfId="1419" xr:uid="{00000000-0005-0000-0000-0000EB030000}"/>
    <cellStyle name="Ввод  9 15" xfId="1420" xr:uid="{00000000-0005-0000-0000-0000EC030000}"/>
    <cellStyle name="Ввод  9 16" xfId="1421" xr:uid="{00000000-0005-0000-0000-0000ED030000}"/>
    <cellStyle name="Ввод  9 17" xfId="1422" xr:uid="{00000000-0005-0000-0000-0000EE030000}"/>
    <cellStyle name="Ввод  9 18" xfId="1423" xr:uid="{00000000-0005-0000-0000-0000EF030000}"/>
    <cellStyle name="Ввод  9 19" xfId="1424" xr:uid="{00000000-0005-0000-0000-0000F0030000}"/>
    <cellStyle name="Ввод  9 2" xfId="1425" xr:uid="{00000000-0005-0000-0000-0000F1030000}"/>
    <cellStyle name="Ввод  9 2 2" xfId="1426" xr:uid="{00000000-0005-0000-0000-0000F2030000}"/>
    <cellStyle name="Ввод  9 2 3" xfId="1427" xr:uid="{00000000-0005-0000-0000-0000F3030000}"/>
    <cellStyle name="Ввод  9 20" xfId="1428" xr:uid="{00000000-0005-0000-0000-0000F4030000}"/>
    <cellStyle name="Ввод  9 21" xfId="1429" xr:uid="{00000000-0005-0000-0000-0000F5030000}"/>
    <cellStyle name="Ввод  9 22" xfId="1430" xr:uid="{00000000-0005-0000-0000-0000F6030000}"/>
    <cellStyle name="Ввод  9 23" xfId="1431" xr:uid="{00000000-0005-0000-0000-0000F7030000}"/>
    <cellStyle name="Ввод  9 24" xfId="1432" xr:uid="{00000000-0005-0000-0000-0000F8030000}"/>
    <cellStyle name="Ввод  9 25" xfId="1433" xr:uid="{00000000-0005-0000-0000-0000F9030000}"/>
    <cellStyle name="Ввод  9 26" xfId="1434" xr:uid="{00000000-0005-0000-0000-0000FA030000}"/>
    <cellStyle name="Ввод  9 27" xfId="1435" xr:uid="{00000000-0005-0000-0000-0000FB030000}"/>
    <cellStyle name="Ввод  9 28" xfId="1436" xr:uid="{00000000-0005-0000-0000-0000FC030000}"/>
    <cellStyle name="Ввод  9 29" xfId="1437" xr:uid="{00000000-0005-0000-0000-0000FD030000}"/>
    <cellStyle name="Ввод  9 3" xfId="1438" xr:uid="{00000000-0005-0000-0000-0000FE030000}"/>
    <cellStyle name="Ввод  9 3 2" xfId="1439" xr:uid="{00000000-0005-0000-0000-0000FF030000}"/>
    <cellStyle name="Ввод  9 3 3" xfId="1440" xr:uid="{00000000-0005-0000-0000-000000040000}"/>
    <cellStyle name="Ввод  9 30" xfId="1441" xr:uid="{00000000-0005-0000-0000-000001040000}"/>
    <cellStyle name="Ввод  9 31" xfId="1442" xr:uid="{00000000-0005-0000-0000-000002040000}"/>
    <cellStyle name="Ввод  9 32" xfId="1443" xr:uid="{00000000-0005-0000-0000-000003040000}"/>
    <cellStyle name="Ввод  9 33" xfId="1444" xr:uid="{00000000-0005-0000-0000-000004040000}"/>
    <cellStyle name="Ввод  9 34" xfId="1445" xr:uid="{00000000-0005-0000-0000-000005040000}"/>
    <cellStyle name="Ввод  9 35" xfId="1446" xr:uid="{00000000-0005-0000-0000-000006040000}"/>
    <cellStyle name="Ввод  9 36" xfId="1447" xr:uid="{00000000-0005-0000-0000-000007040000}"/>
    <cellStyle name="Ввод  9 37" xfId="1448" xr:uid="{00000000-0005-0000-0000-000008040000}"/>
    <cellStyle name="Ввод  9 38" xfId="1449" xr:uid="{00000000-0005-0000-0000-000009040000}"/>
    <cellStyle name="Ввод  9 39" xfId="1450" xr:uid="{00000000-0005-0000-0000-00000A040000}"/>
    <cellStyle name="Ввод  9 4" xfId="1451" xr:uid="{00000000-0005-0000-0000-00000B040000}"/>
    <cellStyle name="Ввод  9 4 2" xfId="1452" xr:uid="{00000000-0005-0000-0000-00000C040000}"/>
    <cellStyle name="Ввод  9 4 3" xfId="1453" xr:uid="{00000000-0005-0000-0000-00000D040000}"/>
    <cellStyle name="Ввод  9 40" xfId="1454" xr:uid="{00000000-0005-0000-0000-00000E040000}"/>
    <cellStyle name="Ввод  9 41" xfId="1455" xr:uid="{00000000-0005-0000-0000-00000F040000}"/>
    <cellStyle name="Ввод  9 42" xfId="1456" xr:uid="{00000000-0005-0000-0000-000010040000}"/>
    <cellStyle name="Ввод  9 43" xfId="1457" xr:uid="{00000000-0005-0000-0000-000011040000}"/>
    <cellStyle name="Ввод  9 44" xfId="1458" xr:uid="{00000000-0005-0000-0000-000012040000}"/>
    <cellStyle name="Ввод  9 45" xfId="1459" xr:uid="{00000000-0005-0000-0000-000013040000}"/>
    <cellStyle name="Ввод  9 46" xfId="1460" xr:uid="{00000000-0005-0000-0000-000014040000}"/>
    <cellStyle name="Ввод  9 47" xfId="1461" xr:uid="{00000000-0005-0000-0000-000015040000}"/>
    <cellStyle name="Ввод  9 48" xfId="1462" xr:uid="{00000000-0005-0000-0000-000016040000}"/>
    <cellStyle name="Ввод  9 49" xfId="1463" xr:uid="{00000000-0005-0000-0000-000017040000}"/>
    <cellStyle name="Ввод  9 5" xfId="1464" xr:uid="{00000000-0005-0000-0000-000018040000}"/>
    <cellStyle name="Ввод  9 50" xfId="1465" xr:uid="{00000000-0005-0000-0000-000019040000}"/>
    <cellStyle name="Ввод  9 51" xfId="1466" xr:uid="{00000000-0005-0000-0000-00001A040000}"/>
    <cellStyle name="Ввод  9 52" xfId="1467" xr:uid="{00000000-0005-0000-0000-00001B040000}"/>
    <cellStyle name="Ввод  9 53" xfId="1468" xr:uid="{00000000-0005-0000-0000-00001C040000}"/>
    <cellStyle name="Ввод  9 54" xfId="1469" xr:uid="{00000000-0005-0000-0000-00001D040000}"/>
    <cellStyle name="Ввод  9 55" xfId="1470" xr:uid="{00000000-0005-0000-0000-00001E040000}"/>
    <cellStyle name="Ввод  9 56" xfId="1471" xr:uid="{00000000-0005-0000-0000-00001F040000}"/>
    <cellStyle name="Ввод  9 57" xfId="1472" xr:uid="{00000000-0005-0000-0000-000020040000}"/>
    <cellStyle name="Ввод  9 58" xfId="1473" xr:uid="{00000000-0005-0000-0000-000021040000}"/>
    <cellStyle name="Ввод  9 59" xfId="1474" xr:uid="{00000000-0005-0000-0000-000022040000}"/>
    <cellStyle name="Ввод  9 6" xfId="1475" xr:uid="{00000000-0005-0000-0000-000023040000}"/>
    <cellStyle name="Ввод  9 60" xfId="1476" xr:uid="{00000000-0005-0000-0000-000024040000}"/>
    <cellStyle name="Ввод  9 61" xfId="1477" xr:uid="{00000000-0005-0000-0000-000025040000}"/>
    <cellStyle name="Ввод  9 62" xfId="1478" xr:uid="{00000000-0005-0000-0000-000026040000}"/>
    <cellStyle name="Ввод  9 63" xfId="1479" xr:uid="{00000000-0005-0000-0000-000027040000}"/>
    <cellStyle name="Ввод  9 64" xfId="1480" xr:uid="{00000000-0005-0000-0000-000028040000}"/>
    <cellStyle name="Ввод  9 65" xfId="1481" xr:uid="{00000000-0005-0000-0000-000029040000}"/>
    <cellStyle name="Ввод  9 66" xfId="1482" xr:uid="{00000000-0005-0000-0000-00002A040000}"/>
    <cellStyle name="Ввод  9 67" xfId="1483" xr:uid="{00000000-0005-0000-0000-00002B040000}"/>
    <cellStyle name="Ввод  9 68" xfId="1484" xr:uid="{00000000-0005-0000-0000-00002C040000}"/>
    <cellStyle name="Ввод  9 69" xfId="1485" xr:uid="{00000000-0005-0000-0000-00002D040000}"/>
    <cellStyle name="Ввод  9 7" xfId="1486" xr:uid="{00000000-0005-0000-0000-00002E040000}"/>
    <cellStyle name="Ввод  9 70" xfId="1487" xr:uid="{00000000-0005-0000-0000-00002F040000}"/>
    <cellStyle name="Ввод  9 71" xfId="1488" xr:uid="{00000000-0005-0000-0000-000030040000}"/>
    <cellStyle name="Ввод  9 72" xfId="1489" xr:uid="{00000000-0005-0000-0000-000031040000}"/>
    <cellStyle name="Ввод  9 73" xfId="1490" xr:uid="{00000000-0005-0000-0000-000032040000}"/>
    <cellStyle name="Ввод  9 74" xfId="1491" xr:uid="{00000000-0005-0000-0000-000033040000}"/>
    <cellStyle name="Ввод  9 75" xfId="1492" xr:uid="{00000000-0005-0000-0000-000034040000}"/>
    <cellStyle name="Ввод  9 76" xfId="1493" xr:uid="{00000000-0005-0000-0000-000035040000}"/>
    <cellStyle name="Ввод  9 77" xfId="1494" xr:uid="{00000000-0005-0000-0000-000036040000}"/>
    <cellStyle name="Ввод  9 78" xfId="1495" xr:uid="{00000000-0005-0000-0000-000037040000}"/>
    <cellStyle name="Ввод  9 79" xfId="1496" xr:uid="{00000000-0005-0000-0000-000038040000}"/>
    <cellStyle name="Ввод  9 8" xfId="1497" xr:uid="{00000000-0005-0000-0000-000039040000}"/>
    <cellStyle name="Ввод  9 80" xfId="1498" xr:uid="{00000000-0005-0000-0000-00003A040000}"/>
    <cellStyle name="Ввод  9 81" xfId="1499" xr:uid="{00000000-0005-0000-0000-00003B040000}"/>
    <cellStyle name="Ввод  9 82" xfId="1500" xr:uid="{00000000-0005-0000-0000-00003C040000}"/>
    <cellStyle name="Ввод  9 83" xfId="1501" xr:uid="{00000000-0005-0000-0000-00003D040000}"/>
    <cellStyle name="Ввод  9 84" xfId="1502" xr:uid="{00000000-0005-0000-0000-00003E040000}"/>
    <cellStyle name="Ввод  9 85" xfId="1503" xr:uid="{00000000-0005-0000-0000-00003F040000}"/>
    <cellStyle name="Ввод  9 86" xfId="1504" xr:uid="{00000000-0005-0000-0000-000040040000}"/>
    <cellStyle name="Ввод  9 87" xfId="1505" xr:uid="{00000000-0005-0000-0000-000041040000}"/>
    <cellStyle name="Ввод  9 88" xfId="1506" xr:uid="{00000000-0005-0000-0000-000042040000}"/>
    <cellStyle name="Ввод  9 89" xfId="1507" xr:uid="{00000000-0005-0000-0000-000043040000}"/>
    <cellStyle name="Ввод  9 9" xfId="1508" xr:uid="{00000000-0005-0000-0000-000044040000}"/>
    <cellStyle name="Ввод  9 90" xfId="1509" xr:uid="{00000000-0005-0000-0000-000045040000}"/>
    <cellStyle name="Ввод  9 91" xfId="1510" xr:uid="{00000000-0005-0000-0000-000046040000}"/>
    <cellStyle name="Вывод 10" xfId="235" xr:uid="{00000000-0005-0000-0000-000047040000}"/>
    <cellStyle name="Вывод 10 10" xfId="1511" xr:uid="{00000000-0005-0000-0000-000048040000}"/>
    <cellStyle name="Вывод 10 11" xfId="1512" xr:uid="{00000000-0005-0000-0000-000049040000}"/>
    <cellStyle name="Вывод 10 12" xfId="1513" xr:uid="{00000000-0005-0000-0000-00004A040000}"/>
    <cellStyle name="Вывод 10 13" xfId="1514" xr:uid="{00000000-0005-0000-0000-00004B040000}"/>
    <cellStyle name="Вывод 10 14" xfId="1515" xr:uid="{00000000-0005-0000-0000-00004C040000}"/>
    <cellStyle name="Вывод 10 15" xfId="1516" xr:uid="{00000000-0005-0000-0000-00004D040000}"/>
    <cellStyle name="Вывод 10 16" xfId="1517" xr:uid="{00000000-0005-0000-0000-00004E040000}"/>
    <cellStyle name="Вывод 10 17" xfId="1518" xr:uid="{00000000-0005-0000-0000-00004F040000}"/>
    <cellStyle name="Вывод 10 18" xfId="1519" xr:uid="{00000000-0005-0000-0000-000050040000}"/>
    <cellStyle name="Вывод 10 19" xfId="1520" xr:uid="{00000000-0005-0000-0000-000051040000}"/>
    <cellStyle name="Вывод 10 2" xfId="1521" xr:uid="{00000000-0005-0000-0000-000052040000}"/>
    <cellStyle name="Вывод 10 2 2" xfId="1522" xr:uid="{00000000-0005-0000-0000-000053040000}"/>
    <cellStyle name="Вывод 10 2 3" xfId="1523" xr:uid="{00000000-0005-0000-0000-000054040000}"/>
    <cellStyle name="Вывод 10 20" xfId="1524" xr:uid="{00000000-0005-0000-0000-000055040000}"/>
    <cellStyle name="Вывод 10 21" xfId="1525" xr:uid="{00000000-0005-0000-0000-000056040000}"/>
    <cellStyle name="Вывод 10 22" xfId="1526" xr:uid="{00000000-0005-0000-0000-000057040000}"/>
    <cellStyle name="Вывод 10 23" xfId="1527" xr:uid="{00000000-0005-0000-0000-000058040000}"/>
    <cellStyle name="Вывод 10 24" xfId="1528" xr:uid="{00000000-0005-0000-0000-000059040000}"/>
    <cellStyle name="Вывод 10 25" xfId="1529" xr:uid="{00000000-0005-0000-0000-00005A040000}"/>
    <cellStyle name="Вывод 10 26" xfId="1530" xr:uid="{00000000-0005-0000-0000-00005B040000}"/>
    <cellStyle name="Вывод 10 27" xfId="1531" xr:uid="{00000000-0005-0000-0000-00005C040000}"/>
    <cellStyle name="Вывод 10 28" xfId="1532" xr:uid="{00000000-0005-0000-0000-00005D040000}"/>
    <cellStyle name="Вывод 10 29" xfId="1533" xr:uid="{00000000-0005-0000-0000-00005E040000}"/>
    <cellStyle name="Вывод 10 3" xfId="1534" xr:uid="{00000000-0005-0000-0000-00005F040000}"/>
    <cellStyle name="Вывод 10 3 2" xfId="1535" xr:uid="{00000000-0005-0000-0000-000060040000}"/>
    <cellStyle name="Вывод 10 3 3" xfId="1536" xr:uid="{00000000-0005-0000-0000-000061040000}"/>
    <cellStyle name="Вывод 10 30" xfId="1537" xr:uid="{00000000-0005-0000-0000-000062040000}"/>
    <cellStyle name="Вывод 10 31" xfId="1538" xr:uid="{00000000-0005-0000-0000-000063040000}"/>
    <cellStyle name="Вывод 10 32" xfId="1539" xr:uid="{00000000-0005-0000-0000-000064040000}"/>
    <cellStyle name="Вывод 10 33" xfId="1540" xr:uid="{00000000-0005-0000-0000-000065040000}"/>
    <cellStyle name="Вывод 10 34" xfId="1541" xr:uid="{00000000-0005-0000-0000-000066040000}"/>
    <cellStyle name="Вывод 10 35" xfId="1542" xr:uid="{00000000-0005-0000-0000-000067040000}"/>
    <cellStyle name="Вывод 10 36" xfId="1543" xr:uid="{00000000-0005-0000-0000-000068040000}"/>
    <cellStyle name="Вывод 10 37" xfId="1544" xr:uid="{00000000-0005-0000-0000-000069040000}"/>
    <cellStyle name="Вывод 10 38" xfId="1545" xr:uid="{00000000-0005-0000-0000-00006A040000}"/>
    <cellStyle name="Вывод 10 39" xfId="1546" xr:uid="{00000000-0005-0000-0000-00006B040000}"/>
    <cellStyle name="Вывод 10 4" xfId="1547" xr:uid="{00000000-0005-0000-0000-00006C040000}"/>
    <cellStyle name="Вывод 10 4 2" xfId="1548" xr:uid="{00000000-0005-0000-0000-00006D040000}"/>
    <cellStyle name="Вывод 10 4 3" xfId="1549" xr:uid="{00000000-0005-0000-0000-00006E040000}"/>
    <cellStyle name="Вывод 10 40" xfId="1550" xr:uid="{00000000-0005-0000-0000-00006F040000}"/>
    <cellStyle name="Вывод 10 41" xfId="1551" xr:uid="{00000000-0005-0000-0000-000070040000}"/>
    <cellStyle name="Вывод 10 42" xfId="1552" xr:uid="{00000000-0005-0000-0000-000071040000}"/>
    <cellStyle name="Вывод 10 43" xfId="1553" xr:uid="{00000000-0005-0000-0000-000072040000}"/>
    <cellStyle name="Вывод 10 44" xfId="1554" xr:uid="{00000000-0005-0000-0000-000073040000}"/>
    <cellStyle name="Вывод 10 45" xfId="1555" xr:uid="{00000000-0005-0000-0000-000074040000}"/>
    <cellStyle name="Вывод 10 46" xfId="1556" xr:uid="{00000000-0005-0000-0000-000075040000}"/>
    <cellStyle name="Вывод 10 47" xfId="1557" xr:uid="{00000000-0005-0000-0000-000076040000}"/>
    <cellStyle name="Вывод 10 48" xfId="1558" xr:uid="{00000000-0005-0000-0000-000077040000}"/>
    <cellStyle name="Вывод 10 49" xfId="1559" xr:uid="{00000000-0005-0000-0000-000078040000}"/>
    <cellStyle name="Вывод 10 5" xfId="1560" xr:uid="{00000000-0005-0000-0000-000079040000}"/>
    <cellStyle name="Вывод 10 50" xfId="1561" xr:uid="{00000000-0005-0000-0000-00007A040000}"/>
    <cellStyle name="Вывод 10 51" xfId="1562" xr:uid="{00000000-0005-0000-0000-00007B040000}"/>
    <cellStyle name="Вывод 10 52" xfId="1563" xr:uid="{00000000-0005-0000-0000-00007C040000}"/>
    <cellStyle name="Вывод 10 53" xfId="1564" xr:uid="{00000000-0005-0000-0000-00007D040000}"/>
    <cellStyle name="Вывод 10 54" xfId="1565" xr:uid="{00000000-0005-0000-0000-00007E040000}"/>
    <cellStyle name="Вывод 10 55" xfId="1566" xr:uid="{00000000-0005-0000-0000-00007F040000}"/>
    <cellStyle name="Вывод 10 56" xfId="1567" xr:uid="{00000000-0005-0000-0000-000080040000}"/>
    <cellStyle name="Вывод 10 57" xfId="1568" xr:uid="{00000000-0005-0000-0000-000081040000}"/>
    <cellStyle name="Вывод 10 58" xfId="1569" xr:uid="{00000000-0005-0000-0000-000082040000}"/>
    <cellStyle name="Вывод 10 59" xfId="1570" xr:uid="{00000000-0005-0000-0000-000083040000}"/>
    <cellStyle name="Вывод 10 6" xfId="1571" xr:uid="{00000000-0005-0000-0000-000084040000}"/>
    <cellStyle name="Вывод 10 60" xfId="1572" xr:uid="{00000000-0005-0000-0000-000085040000}"/>
    <cellStyle name="Вывод 10 61" xfId="1573" xr:uid="{00000000-0005-0000-0000-000086040000}"/>
    <cellStyle name="Вывод 10 62" xfId="1574" xr:uid="{00000000-0005-0000-0000-000087040000}"/>
    <cellStyle name="Вывод 10 63" xfId="1575" xr:uid="{00000000-0005-0000-0000-000088040000}"/>
    <cellStyle name="Вывод 10 64" xfId="1576" xr:uid="{00000000-0005-0000-0000-000089040000}"/>
    <cellStyle name="Вывод 10 65" xfId="1577" xr:uid="{00000000-0005-0000-0000-00008A040000}"/>
    <cellStyle name="Вывод 10 66" xfId="1578" xr:uid="{00000000-0005-0000-0000-00008B040000}"/>
    <cellStyle name="Вывод 10 67" xfId="1579" xr:uid="{00000000-0005-0000-0000-00008C040000}"/>
    <cellStyle name="Вывод 10 68" xfId="1580" xr:uid="{00000000-0005-0000-0000-00008D040000}"/>
    <cellStyle name="Вывод 10 69" xfId="1581" xr:uid="{00000000-0005-0000-0000-00008E040000}"/>
    <cellStyle name="Вывод 10 7" xfId="1582" xr:uid="{00000000-0005-0000-0000-00008F040000}"/>
    <cellStyle name="Вывод 10 70" xfId="1583" xr:uid="{00000000-0005-0000-0000-000090040000}"/>
    <cellStyle name="Вывод 10 71" xfId="1584" xr:uid="{00000000-0005-0000-0000-000091040000}"/>
    <cellStyle name="Вывод 10 72" xfId="1585" xr:uid="{00000000-0005-0000-0000-000092040000}"/>
    <cellStyle name="Вывод 10 73" xfId="1586" xr:uid="{00000000-0005-0000-0000-000093040000}"/>
    <cellStyle name="Вывод 10 74" xfId="1587" xr:uid="{00000000-0005-0000-0000-000094040000}"/>
    <cellStyle name="Вывод 10 75" xfId="1588" xr:uid="{00000000-0005-0000-0000-000095040000}"/>
    <cellStyle name="Вывод 10 76" xfId="1589" xr:uid="{00000000-0005-0000-0000-000096040000}"/>
    <cellStyle name="Вывод 10 77" xfId="1590" xr:uid="{00000000-0005-0000-0000-000097040000}"/>
    <cellStyle name="Вывод 10 78" xfId="1591" xr:uid="{00000000-0005-0000-0000-000098040000}"/>
    <cellStyle name="Вывод 10 79" xfId="1592" xr:uid="{00000000-0005-0000-0000-000099040000}"/>
    <cellStyle name="Вывод 10 8" xfId="1593" xr:uid="{00000000-0005-0000-0000-00009A040000}"/>
    <cellStyle name="Вывод 10 80" xfId="1594" xr:uid="{00000000-0005-0000-0000-00009B040000}"/>
    <cellStyle name="Вывод 10 81" xfId="1595" xr:uid="{00000000-0005-0000-0000-00009C040000}"/>
    <cellStyle name="Вывод 10 82" xfId="1596" xr:uid="{00000000-0005-0000-0000-00009D040000}"/>
    <cellStyle name="Вывод 10 83" xfId="1597" xr:uid="{00000000-0005-0000-0000-00009E040000}"/>
    <cellStyle name="Вывод 10 84" xfId="1598" xr:uid="{00000000-0005-0000-0000-00009F040000}"/>
    <cellStyle name="Вывод 10 85" xfId="1599" xr:uid="{00000000-0005-0000-0000-0000A0040000}"/>
    <cellStyle name="Вывод 10 86" xfId="1600" xr:uid="{00000000-0005-0000-0000-0000A1040000}"/>
    <cellStyle name="Вывод 10 87" xfId="1601" xr:uid="{00000000-0005-0000-0000-0000A2040000}"/>
    <cellStyle name="Вывод 10 88" xfId="1602" xr:uid="{00000000-0005-0000-0000-0000A3040000}"/>
    <cellStyle name="Вывод 10 89" xfId="1603" xr:uid="{00000000-0005-0000-0000-0000A4040000}"/>
    <cellStyle name="Вывод 10 9" xfId="1604" xr:uid="{00000000-0005-0000-0000-0000A5040000}"/>
    <cellStyle name="Вывод 10 90" xfId="1605" xr:uid="{00000000-0005-0000-0000-0000A6040000}"/>
    <cellStyle name="Вывод 10 91" xfId="1606" xr:uid="{00000000-0005-0000-0000-0000A7040000}"/>
    <cellStyle name="Вывод 2" xfId="236" xr:uid="{00000000-0005-0000-0000-0000A8040000}"/>
    <cellStyle name="Вывод 2 10" xfId="1607" xr:uid="{00000000-0005-0000-0000-0000A9040000}"/>
    <cellStyle name="Вывод 2 11" xfId="1608" xr:uid="{00000000-0005-0000-0000-0000AA040000}"/>
    <cellStyle name="Вывод 2 12" xfId="1609" xr:uid="{00000000-0005-0000-0000-0000AB040000}"/>
    <cellStyle name="Вывод 2 13" xfId="1610" xr:uid="{00000000-0005-0000-0000-0000AC040000}"/>
    <cellStyle name="Вывод 2 14" xfId="1611" xr:uid="{00000000-0005-0000-0000-0000AD040000}"/>
    <cellStyle name="Вывод 2 15" xfId="1612" xr:uid="{00000000-0005-0000-0000-0000AE040000}"/>
    <cellStyle name="Вывод 2 16" xfId="1613" xr:uid="{00000000-0005-0000-0000-0000AF040000}"/>
    <cellStyle name="Вывод 2 17" xfId="1614" xr:uid="{00000000-0005-0000-0000-0000B0040000}"/>
    <cellStyle name="Вывод 2 18" xfId="1615" xr:uid="{00000000-0005-0000-0000-0000B1040000}"/>
    <cellStyle name="Вывод 2 19" xfId="1616" xr:uid="{00000000-0005-0000-0000-0000B2040000}"/>
    <cellStyle name="Вывод 2 2" xfId="1617" xr:uid="{00000000-0005-0000-0000-0000B3040000}"/>
    <cellStyle name="Вывод 2 2 2" xfId="1618" xr:uid="{00000000-0005-0000-0000-0000B4040000}"/>
    <cellStyle name="Вывод 2 2 3" xfId="1619" xr:uid="{00000000-0005-0000-0000-0000B5040000}"/>
    <cellStyle name="Вывод 2 20" xfId="1620" xr:uid="{00000000-0005-0000-0000-0000B6040000}"/>
    <cellStyle name="Вывод 2 21" xfId="1621" xr:uid="{00000000-0005-0000-0000-0000B7040000}"/>
    <cellStyle name="Вывод 2 22" xfId="1622" xr:uid="{00000000-0005-0000-0000-0000B8040000}"/>
    <cellStyle name="Вывод 2 23" xfId="1623" xr:uid="{00000000-0005-0000-0000-0000B9040000}"/>
    <cellStyle name="Вывод 2 24" xfId="1624" xr:uid="{00000000-0005-0000-0000-0000BA040000}"/>
    <cellStyle name="Вывод 2 25" xfId="1625" xr:uid="{00000000-0005-0000-0000-0000BB040000}"/>
    <cellStyle name="Вывод 2 26" xfId="1626" xr:uid="{00000000-0005-0000-0000-0000BC040000}"/>
    <cellStyle name="Вывод 2 27" xfId="1627" xr:uid="{00000000-0005-0000-0000-0000BD040000}"/>
    <cellStyle name="Вывод 2 28" xfId="1628" xr:uid="{00000000-0005-0000-0000-0000BE040000}"/>
    <cellStyle name="Вывод 2 29" xfId="1629" xr:uid="{00000000-0005-0000-0000-0000BF040000}"/>
    <cellStyle name="Вывод 2 3" xfId="1630" xr:uid="{00000000-0005-0000-0000-0000C0040000}"/>
    <cellStyle name="Вывод 2 3 2" xfId="1631" xr:uid="{00000000-0005-0000-0000-0000C1040000}"/>
    <cellStyle name="Вывод 2 3 3" xfId="1632" xr:uid="{00000000-0005-0000-0000-0000C2040000}"/>
    <cellStyle name="Вывод 2 30" xfId="1633" xr:uid="{00000000-0005-0000-0000-0000C3040000}"/>
    <cellStyle name="Вывод 2 31" xfId="1634" xr:uid="{00000000-0005-0000-0000-0000C4040000}"/>
    <cellStyle name="Вывод 2 32" xfId="1635" xr:uid="{00000000-0005-0000-0000-0000C5040000}"/>
    <cellStyle name="Вывод 2 33" xfId="1636" xr:uid="{00000000-0005-0000-0000-0000C6040000}"/>
    <cellStyle name="Вывод 2 34" xfId="1637" xr:uid="{00000000-0005-0000-0000-0000C7040000}"/>
    <cellStyle name="Вывод 2 35" xfId="1638" xr:uid="{00000000-0005-0000-0000-0000C8040000}"/>
    <cellStyle name="Вывод 2 36" xfId="1639" xr:uid="{00000000-0005-0000-0000-0000C9040000}"/>
    <cellStyle name="Вывод 2 37" xfId="1640" xr:uid="{00000000-0005-0000-0000-0000CA040000}"/>
    <cellStyle name="Вывод 2 38" xfId="1641" xr:uid="{00000000-0005-0000-0000-0000CB040000}"/>
    <cellStyle name="Вывод 2 39" xfId="1642" xr:uid="{00000000-0005-0000-0000-0000CC040000}"/>
    <cellStyle name="Вывод 2 4" xfId="1643" xr:uid="{00000000-0005-0000-0000-0000CD040000}"/>
    <cellStyle name="Вывод 2 4 2" xfId="1644" xr:uid="{00000000-0005-0000-0000-0000CE040000}"/>
    <cellStyle name="Вывод 2 4 3" xfId="1645" xr:uid="{00000000-0005-0000-0000-0000CF040000}"/>
    <cellStyle name="Вывод 2 40" xfId="1646" xr:uid="{00000000-0005-0000-0000-0000D0040000}"/>
    <cellStyle name="Вывод 2 41" xfId="1647" xr:uid="{00000000-0005-0000-0000-0000D1040000}"/>
    <cellStyle name="Вывод 2 42" xfId="1648" xr:uid="{00000000-0005-0000-0000-0000D2040000}"/>
    <cellStyle name="Вывод 2 43" xfId="1649" xr:uid="{00000000-0005-0000-0000-0000D3040000}"/>
    <cellStyle name="Вывод 2 44" xfId="1650" xr:uid="{00000000-0005-0000-0000-0000D4040000}"/>
    <cellStyle name="Вывод 2 45" xfId="1651" xr:uid="{00000000-0005-0000-0000-0000D5040000}"/>
    <cellStyle name="Вывод 2 46" xfId="1652" xr:uid="{00000000-0005-0000-0000-0000D6040000}"/>
    <cellStyle name="Вывод 2 47" xfId="1653" xr:uid="{00000000-0005-0000-0000-0000D7040000}"/>
    <cellStyle name="Вывод 2 48" xfId="1654" xr:uid="{00000000-0005-0000-0000-0000D8040000}"/>
    <cellStyle name="Вывод 2 49" xfId="1655" xr:uid="{00000000-0005-0000-0000-0000D9040000}"/>
    <cellStyle name="Вывод 2 5" xfId="1656" xr:uid="{00000000-0005-0000-0000-0000DA040000}"/>
    <cellStyle name="Вывод 2 50" xfId="1657" xr:uid="{00000000-0005-0000-0000-0000DB040000}"/>
    <cellStyle name="Вывод 2 51" xfId="1658" xr:uid="{00000000-0005-0000-0000-0000DC040000}"/>
    <cellStyle name="Вывод 2 52" xfId="1659" xr:uid="{00000000-0005-0000-0000-0000DD040000}"/>
    <cellStyle name="Вывод 2 53" xfId="1660" xr:uid="{00000000-0005-0000-0000-0000DE040000}"/>
    <cellStyle name="Вывод 2 54" xfId="1661" xr:uid="{00000000-0005-0000-0000-0000DF040000}"/>
    <cellStyle name="Вывод 2 55" xfId="1662" xr:uid="{00000000-0005-0000-0000-0000E0040000}"/>
    <cellStyle name="Вывод 2 56" xfId="1663" xr:uid="{00000000-0005-0000-0000-0000E1040000}"/>
    <cellStyle name="Вывод 2 57" xfId="1664" xr:uid="{00000000-0005-0000-0000-0000E2040000}"/>
    <cellStyle name="Вывод 2 58" xfId="1665" xr:uid="{00000000-0005-0000-0000-0000E3040000}"/>
    <cellStyle name="Вывод 2 59" xfId="1666" xr:uid="{00000000-0005-0000-0000-0000E4040000}"/>
    <cellStyle name="Вывод 2 6" xfId="1667" xr:uid="{00000000-0005-0000-0000-0000E5040000}"/>
    <cellStyle name="Вывод 2 60" xfId="1668" xr:uid="{00000000-0005-0000-0000-0000E6040000}"/>
    <cellStyle name="Вывод 2 61" xfId="1669" xr:uid="{00000000-0005-0000-0000-0000E7040000}"/>
    <cellStyle name="Вывод 2 62" xfId="1670" xr:uid="{00000000-0005-0000-0000-0000E8040000}"/>
    <cellStyle name="Вывод 2 63" xfId="1671" xr:uid="{00000000-0005-0000-0000-0000E9040000}"/>
    <cellStyle name="Вывод 2 64" xfId="1672" xr:uid="{00000000-0005-0000-0000-0000EA040000}"/>
    <cellStyle name="Вывод 2 65" xfId="1673" xr:uid="{00000000-0005-0000-0000-0000EB040000}"/>
    <cellStyle name="Вывод 2 66" xfId="1674" xr:uid="{00000000-0005-0000-0000-0000EC040000}"/>
    <cellStyle name="Вывод 2 67" xfId="1675" xr:uid="{00000000-0005-0000-0000-0000ED040000}"/>
    <cellStyle name="Вывод 2 68" xfId="1676" xr:uid="{00000000-0005-0000-0000-0000EE040000}"/>
    <cellStyle name="Вывод 2 69" xfId="1677" xr:uid="{00000000-0005-0000-0000-0000EF040000}"/>
    <cellStyle name="Вывод 2 7" xfId="1678" xr:uid="{00000000-0005-0000-0000-0000F0040000}"/>
    <cellStyle name="Вывод 2 70" xfId="1679" xr:uid="{00000000-0005-0000-0000-0000F1040000}"/>
    <cellStyle name="Вывод 2 71" xfId="1680" xr:uid="{00000000-0005-0000-0000-0000F2040000}"/>
    <cellStyle name="Вывод 2 72" xfId="1681" xr:uid="{00000000-0005-0000-0000-0000F3040000}"/>
    <cellStyle name="Вывод 2 73" xfId="1682" xr:uid="{00000000-0005-0000-0000-0000F4040000}"/>
    <cellStyle name="Вывод 2 74" xfId="1683" xr:uid="{00000000-0005-0000-0000-0000F5040000}"/>
    <cellStyle name="Вывод 2 75" xfId="1684" xr:uid="{00000000-0005-0000-0000-0000F6040000}"/>
    <cellStyle name="Вывод 2 76" xfId="1685" xr:uid="{00000000-0005-0000-0000-0000F7040000}"/>
    <cellStyle name="Вывод 2 77" xfId="1686" xr:uid="{00000000-0005-0000-0000-0000F8040000}"/>
    <cellStyle name="Вывод 2 78" xfId="1687" xr:uid="{00000000-0005-0000-0000-0000F9040000}"/>
    <cellStyle name="Вывод 2 79" xfId="1688" xr:uid="{00000000-0005-0000-0000-0000FA040000}"/>
    <cellStyle name="Вывод 2 8" xfId="1689" xr:uid="{00000000-0005-0000-0000-0000FB040000}"/>
    <cellStyle name="Вывод 2 80" xfId="1690" xr:uid="{00000000-0005-0000-0000-0000FC040000}"/>
    <cellStyle name="Вывод 2 81" xfId="1691" xr:uid="{00000000-0005-0000-0000-0000FD040000}"/>
    <cellStyle name="Вывод 2 82" xfId="1692" xr:uid="{00000000-0005-0000-0000-0000FE040000}"/>
    <cellStyle name="Вывод 2 83" xfId="1693" xr:uid="{00000000-0005-0000-0000-0000FF040000}"/>
    <cellStyle name="Вывод 2 84" xfId="1694" xr:uid="{00000000-0005-0000-0000-000000050000}"/>
    <cellStyle name="Вывод 2 85" xfId="1695" xr:uid="{00000000-0005-0000-0000-000001050000}"/>
    <cellStyle name="Вывод 2 86" xfId="1696" xr:uid="{00000000-0005-0000-0000-000002050000}"/>
    <cellStyle name="Вывод 2 87" xfId="1697" xr:uid="{00000000-0005-0000-0000-000003050000}"/>
    <cellStyle name="Вывод 2 88" xfId="1698" xr:uid="{00000000-0005-0000-0000-000004050000}"/>
    <cellStyle name="Вывод 2 89" xfId="1699" xr:uid="{00000000-0005-0000-0000-000005050000}"/>
    <cellStyle name="Вывод 2 9" xfId="1700" xr:uid="{00000000-0005-0000-0000-000006050000}"/>
    <cellStyle name="Вывод 2 90" xfId="1701" xr:uid="{00000000-0005-0000-0000-000007050000}"/>
    <cellStyle name="Вывод 2 91" xfId="1702" xr:uid="{00000000-0005-0000-0000-000008050000}"/>
    <cellStyle name="Вывод 3" xfId="237" xr:uid="{00000000-0005-0000-0000-000009050000}"/>
    <cellStyle name="Вывод 3 10" xfId="1703" xr:uid="{00000000-0005-0000-0000-00000A050000}"/>
    <cellStyle name="Вывод 3 11" xfId="1704" xr:uid="{00000000-0005-0000-0000-00000B050000}"/>
    <cellStyle name="Вывод 3 12" xfId="1705" xr:uid="{00000000-0005-0000-0000-00000C050000}"/>
    <cellStyle name="Вывод 3 13" xfId="1706" xr:uid="{00000000-0005-0000-0000-00000D050000}"/>
    <cellStyle name="Вывод 3 14" xfId="1707" xr:uid="{00000000-0005-0000-0000-00000E050000}"/>
    <cellStyle name="Вывод 3 15" xfId="1708" xr:uid="{00000000-0005-0000-0000-00000F050000}"/>
    <cellStyle name="Вывод 3 16" xfId="1709" xr:uid="{00000000-0005-0000-0000-000010050000}"/>
    <cellStyle name="Вывод 3 17" xfId="1710" xr:uid="{00000000-0005-0000-0000-000011050000}"/>
    <cellStyle name="Вывод 3 18" xfId="1711" xr:uid="{00000000-0005-0000-0000-000012050000}"/>
    <cellStyle name="Вывод 3 19" xfId="1712" xr:uid="{00000000-0005-0000-0000-000013050000}"/>
    <cellStyle name="Вывод 3 2" xfId="1713" xr:uid="{00000000-0005-0000-0000-000014050000}"/>
    <cellStyle name="Вывод 3 2 2" xfId="1714" xr:uid="{00000000-0005-0000-0000-000015050000}"/>
    <cellStyle name="Вывод 3 2 3" xfId="1715" xr:uid="{00000000-0005-0000-0000-000016050000}"/>
    <cellStyle name="Вывод 3 20" xfId="1716" xr:uid="{00000000-0005-0000-0000-000017050000}"/>
    <cellStyle name="Вывод 3 21" xfId="1717" xr:uid="{00000000-0005-0000-0000-000018050000}"/>
    <cellStyle name="Вывод 3 22" xfId="1718" xr:uid="{00000000-0005-0000-0000-000019050000}"/>
    <cellStyle name="Вывод 3 23" xfId="1719" xr:uid="{00000000-0005-0000-0000-00001A050000}"/>
    <cellStyle name="Вывод 3 24" xfId="1720" xr:uid="{00000000-0005-0000-0000-00001B050000}"/>
    <cellStyle name="Вывод 3 25" xfId="1721" xr:uid="{00000000-0005-0000-0000-00001C050000}"/>
    <cellStyle name="Вывод 3 26" xfId="1722" xr:uid="{00000000-0005-0000-0000-00001D050000}"/>
    <cellStyle name="Вывод 3 27" xfId="1723" xr:uid="{00000000-0005-0000-0000-00001E050000}"/>
    <cellStyle name="Вывод 3 28" xfId="1724" xr:uid="{00000000-0005-0000-0000-00001F050000}"/>
    <cellStyle name="Вывод 3 29" xfId="1725" xr:uid="{00000000-0005-0000-0000-000020050000}"/>
    <cellStyle name="Вывод 3 3" xfId="1726" xr:uid="{00000000-0005-0000-0000-000021050000}"/>
    <cellStyle name="Вывод 3 3 2" xfId="1727" xr:uid="{00000000-0005-0000-0000-000022050000}"/>
    <cellStyle name="Вывод 3 3 3" xfId="1728" xr:uid="{00000000-0005-0000-0000-000023050000}"/>
    <cellStyle name="Вывод 3 30" xfId="1729" xr:uid="{00000000-0005-0000-0000-000024050000}"/>
    <cellStyle name="Вывод 3 31" xfId="1730" xr:uid="{00000000-0005-0000-0000-000025050000}"/>
    <cellStyle name="Вывод 3 32" xfId="1731" xr:uid="{00000000-0005-0000-0000-000026050000}"/>
    <cellStyle name="Вывод 3 33" xfId="1732" xr:uid="{00000000-0005-0000-0000-000027050000}"/>
    <cellStyle name="Вывод 3 34" xfId="1733" xr:uid="{00000000-0005-0000-0000-000028050000}"/>
    <cellStyle name="Вывод 3 35" xfId="1734" xr:uid="{00000000-0005-0000-0000-000029050000}"/>
    <cellStyle name="Вывод 3 36" xfId="1735" xr:uid="{00000000-0005-0000-0000-00002A050000}"/>
    <cellStyle name="Вывод 3 37" xfId="1736" xr:uid="{00000000-0005-0000-0000-00002B050000}"/>
    <cellStyle name="Вывод 3 38" xfId="1737" xr:uid="{00000000-0005-0000-0000-00002C050000}"/>
    <cellStyle name="Вывод 3 39" xfId="1738" xr:uid="{00000000-0005-0000-0000-00002D050000}"/>
    <cellStyle name="Вывод 3 4" xfId="1739" xr:uid="{00000000-0005-0000-0000-00002E050000}"/>
    <cellStyle name="Вывод 3 4 2" xfId="1740" xr:uid="{00000000-0005-0000-0000-00002F050000}"/>
    <cellStyle name="Вывод 3 4 3" xfId="1741" xr:uid="{00000000-0005-0000-0000-000030050000}"/>
    <cellStyle name="Вывод 3 40" xfId="1742" xr:uid="{00000000-0005-0000-0000-000031050000}"/>
    <cellStyle name="Вывод 3 41" xfId="1743" xr:uid="{00000000-0005-0000-0000-000032050000}"/>
    <cellStyle name="Вывод 3 42" xfId="1744" xr:uid="{00000000-0005-0000-0000-000033050000}"/>
    <cellStyle name="Вывод 3 43" xfId="1745" xr:uid="{00000000-0005-0000-0000-000034050000}"/>
    <cellStyle name="Вывод 3 44" xfId="1746" xr:uid="{00000000-0005-0000-0000-000035050000}"/>
    <cellStyle name="Вывод 3 45" xfId="1747" xr:uid="{00000000-0005-0000-0000-000036050000}"/>
    <cellStyle name="Вывод 3 46" xfId="1748" xr:uid="{00000000-0005-0000-0000-000037050000}"/>
    <cellStyle name="Вывод 3 47" xfId="1749" xr:uid="{00000000-0005-0000-0000-000038050000}"/>
    <cellStyle name="Вывод 3 48" xfId="1750" xr:uid="{00000000-0005-0000-0000-000039050000}"/>
    <cellStyle name="Вывод 3 49" xfId="1751" xr:uid="{00000000-0005-0000-0000-00003A050000}"/>
    <cellStyle name="Вывод 3 5" xfId="1752" xr:uid="{00000000-0005-0000-0000-00003B050000}"/>
    <cellStyle name="Вывод 3 50" xfId="1753" xr:uid="{00000000-0005-0000-0000-00003C050000}"/>
    <cellStyle name="Вывод 3 51" xfId="1754" xr:uid="{00000000-0005-0000-0000-00003D050000}"/>
    <cellStyle name="Вывод 3 52" xfId="1755" xr:uid="{00000000-0005-0000-0000-00003E050000}"/>
    <cellStyle name="Вывод 3 53" xfId="1756" xr:uid="{00000000-0005-0000-0000-00003F050000}"/>
    <cellStyle name="Вывод 3 54" xfId="1757" xr:uid="{00000000-0005-0000-0000-000040050000}"/>
    <cellStyle name="Вывод 3 55" xfId="1758" xr:uid="{00000000-0005-0000-0000-000041050000}"/>
    <cellStyle name="Вывод 3 56" xfId="1759" xr:uid="{00000000-0005-0000-0000-000042050000}"/>
    <cellStyle name="Вывод 3 57" xfId="1760" xr:uid="{00000000-0005-0000-0000-000043050000}"/>
    <cellStyle name="Вывод 3 58" xfId="1761" xr:uid="{00000000-0005-0000-0000-000044050000}"/>
    <cellStyle name="Вывод 3 59" xfId="1762" xr:uid="{00000000-0005-0000-0000-000045050000}"/>
    <cellStyle name="Вывод 3 6" xfId="1763" xr:uid="{00000000-0005-0000-0000-000046050000}"/>
    <cellStyle name="Вывод 3 60" xfId="1764" xr:uid="{00000000-0005-0000-0000-000047050000}"/>
    <cellStyle name="Вывод 3 61" xfId="1765" xr:uid="{00000000-0005-0000-0000-000048050000}"/>
    <cellStyle name="Вывод 3 62" xfId="1766" xr:uid="{00000000-0005-0000-0000-000049050000}"/>
    <cellStyle name="Вывод 3 63" xfId="1767" xr:uid="{00000000-0005-0000-0000-00004A050000}"/>
    <cellStyle name="Вывод 3 64" xfId="1768" xr:uid="{00000000-0005-0000-0000-00004B050000}"/>
    <cellStyle name="Вывод 3 65" xfId="1769" xr:uid="{00000000-0005-0000-0000-00004C050000}"/>
    <cellStyle name="Вывод 3 66" xfId="1770" xr:uid="{00000000-0005-0000-0000-00004D050000}"/>
    <cellStyle name="Вывод 3 67" xfId="1771" xr:uid="{00000000-0005-0000-0000-00004E050000}"/>
    <cellStyle name="Вывод 3 68" xfId="1772" xr:uid="{00000000-0005-0000-0000-00004F050000}"/>
    <cellStyle name="Вывод 3 69" xfId="1773" xr:uid="{00000000-0005-0000-0000-000050050000}"/>
    <cellStyle name="Вывод 3 7" xfId="1774" xr:uid="{00000000-0005-0000-0000-000051050000}"/>
    <cellStyle name="Вывод 3 70" xfId="1775" xr:uid="{00000000-0005-0000-0000-000052050000}"/>
    <cellStyle name="Вывод 3 71" xfId="1776" xr:uid="{00000000-0005-0000-0000-000053050000}"/>
    <cellStyle name="Вывод 3 72" xfId="1777" xr:uid="{00000000-0005-0000-0000-000054050000}"/>
    <cellStyle name="Вывод 3 73" xfId="1778" xr:uid="{00000000-0005-0000-0000-000055050000}"/>
    <cellStyle name="Вывод 3 74" xfId="1779" xr:uid="{00000000-0005-0000-0000-000056050000}"/>
    <cellStyle name="Вывод 3 75" xfId="1780" xr:uid="{00000000-0005-0000-0000-000057050000}"/>
    <cellStyle name="Вывод 3 76" xfId="1781" xr:uid="{00000000-0005-0000-0000-000058050000}"/>
    <cellStyle name="Вывод 3 77" xfId="1782" xr:uid="{00000000-0005-0000-0000-000059050000}"/>
    <cellStyle name="Вывод 3 78" xfId="1783" xr:uid="{00000000-0005-0000-0000-00005A050000}"/>
    <cellStyle name="Вывод 3 79" xfId="1784" xr:uid="{00000000-0005-0000-0000-00005B050000}"/>
    <cellStyle name="Вывод 3 8" xfId="1785" xr:uid="{00000000-0005-0000-0000-00005C050000}"/>
    <cellStyle name="Вывод 3 80" xfId="1786" xr:uid="{00000000-0005-0000-0000-00005D050000}"/>
    <cellStyle name="Вывод 3 81" xfId="1787" xr:uid="{00000000-0005-0000-0000-00005E050000}"/>
    <cellStyle name="Вывод 3 82" xfId="1788" xr:uid="{00000000-0005-0000-0000-00005F050000}"/>
    <cellStyle name="Вывод 3 83" xfId="1789" xr:uid="{00000000-0005-0000-0000-000060050000}"/>
    <cellStyle name="Вывод 3 84" xfId="1790" xr:uid="{00000000-0005-0000-0000-000061050000}"/>
    <cellStyle name="Вывод 3 85" xfId="1791" xr:uid="{00000000-0005-0000-0000-000062050000}"/>
    <cellStyle name="Вывод 3 86" xfId="1792" xr:uid="{00000000-0005-0000-0000-000063050000}"/>
    <cellStyle name="Вывод 3 87" xfId="1793" xr:uid="{00000000-0005-0000-0000-000064050000}"/>
    <cellStyle name="Вывод 3 88" xfId="1794" xr:uid="{00000000-0005-0000-0000-000065050000}"/>
    <cellStyle name="Вывод 3 89" xfId="1795" xr:uid="{00000000-0005-0000-0000-000066050000}"/>
    <cellStyle name="Вывод 3 9" xfId="1796" xr:uid="{00000000-0005-0000-0000-000067050000}"/>
    <cellStyle name="Вывод 3 90" xfId="1797" xr:uid="{00000000-0005-0000-0000-000068050000}"/>
    <cellStyle name="Вывод 3 91" xfId="1798" xr:uid="{00000000-0005-0000-0000-000069050000}"/>
    <cellStyle name="Вывод 4" xfId="238" xr:uid="{00000000-0005-0000-0000-00006A050000}"/>
    <cellStyle name="Вывод 4 10" xfId="1799" xr:uid="{00000000-0005-0000-0000-00006B050000}"/>
    <cellStyle name="Вывод 4 11" xfId="1800" xr:uid="{00000000-0005-0000-0000-00006C050000}"/>
    <cellStyle name="Вывод 4 12" xfId="1801" xr:uid="{00000000-0005-0000-0000-00006D050000}"/>
    <cellStyle name="Вывод 4 13" xfId="1802" xr:uid="{00000000-0005-0000-0000-00006E050000}"/>
    <cellStyle name="Вывод 4 14" xfId="1803" xr:uid="{00000000-0005-0000-0000-00006F050000}"/>
    <cellStyle name="Вывод 4 15" xfId="1804" xr:uid="{00000000-0005-0000-0000-000070050000}"/>
    <cellStyle name="Вывод 4 16" xfId="1805" xr:uid="{00000000-0005-0000-0000-000071050000}"/>
    <cellStyle name="Вывод 4 17" xfId="1806" xr:uid="{00000000-0005-0000-0000-000072050000}"/>
    <cellStyle name="Вывод 4 18" xfId="1807" xr:uid="{00000000-0005-0000-0000-000073050000}"/>
    <cellStyle name="Вывод 4 19" xfId="1808" xr:uid="{00000000-0005-0000-0000-000074050000}"/>
    <cellStyle name="Вывод 4 2" xfId="1809" xr:uid="{00000000-0005-0000-0000-000075050000}"/>
    <cellStyle name="Вывод 4 2 2" xfId="1810" xr:uid="{00000000-0005-0000-0000-000076050000}"/>
    <cellStyle name="Вывод 4 2 3" xfId="1811" xr:uid="{00000000-0005-0000-0000-000077050000}"/>
    <cellStyle name="Вывод 4 20" xfId="1812" xr:uid="{00000000-0005-0000-0000-000078050000}"/>
    <cellStyle name="Вывод 4 21" xfId="1813" xr:uid="{00000000-0005-0000-0000-000079050000}"/>
    <cellStyle name="Вывод 4 22" xfId="1814" xr:uid="{00000000-0005-0000-0000-00007A050000}"/>
    <cellStyle name="Вывод 4 23" xfId="1815" xr:uid="{00000000-0005-0000-0000-00007B050000}"/>
    <cellStyle name="Вывод 4 24" xfId="1816" xr:uid="{00000000-0005-0000-0000-00007C050000}"/>
    <cellStyle name="Вывод 4 25" xfId="1817" xr:uid="{00000000-0005-0000-0000-00007D050000}"/>
    <cellStyle name="Вывод 4 26" xfId="1818" xr:uid="{00000000-0005-0000-0000-00007E050000}"/>
    <cellStyle name="Вывод 4 27" xfId="1819" xr:uid="{00000000-0005-0000-0000-00007F050000}"/>
    <cellStyle name="Вывод 4 28" xfId="1820" xr:uid="{00000000-0005-0000-0000-000080050000}"/>
    <cellStyle name="Вывод 4 29" xfId="1821" xr:uid="{00000000-0005-0000-0000-000081050000}"/>
    <cellStyle name="Вывод 4 3" xfId="1822" xr:uid="{00000000-0005-0000-0000-000082050000}"/>
    <cellStyle name="Вывод 4 3 2" xfId="1823" xr:uid="{00000000-0005-0000-0000-000083050000}"/>
    <cellStyle name="Вывод 4 3 3" xfId="1824" xr:uid="{00000000-0005-0000-0000-000084050000}"/>
    <cellStyle name="Вывод 4 30" xfId="1825" xr:uid="{00000000-0005-0000-0000-000085050000}"/>
    <cellStyle name="Вывод 4 31" xfId="1826" xr:uid="{00000000-0005-0000-0000-000086050000}"/>
    <cellStyle name="Вывод 4 32" xfId="1827" xr:uid="{00000000-0005-0000-0000-000087050000}"/>
    <cellStyle name="Вывод 4 33" xfId="1828" xr:uid="{00000000-0005-0000-0000-000088050000}"/>
    <cellStyle name="Вывод 4 34" xfId="1829" xr:uid="{00000000-0005-0000-0000-000089050000}"/>
    <cellStyle name="Вывод 4 35" xfId="1830" xr:uid="{00000000-0005-0000-0000-00008A050000}"/>
    <cellStyle name="Вывод 4 36" xfId="1831" xr:uid="{00000000-0005-0000-0000-00008B050000}"/>
    <cellStyle name="Вывод 4 37" xfId="1832" xr:uid="{00000000-0005-0000-0000-00008C050000}"/>
    <cellStyle name="Вывод 4 38" xfId="1833" xr:uid="{00000000-0005-0000-0000-00008D050000}"/>
    <cellStyle name="Вывод 4 39" xfId="1834" xr:uid="{00000000-0005-0000-0000-00008E050000}"/>
    <cellStyle name="Вывод 4 4" xfId="1835" xr:uid="{00000000-0005-0000-0000-00008F050000}"/>
    <cellStyle name="Вывод 4 4 2" xfId="1836" xr:uid="{00000000-0005-0000-0000-000090050000}"/>
    <cellStyle name="Вывод 4 4 3" xfId="1837" xr:uid="{00000000-0005-0000-0000-000091050000}"/>
    <cellStyle name="Вывод 4 40" xfId="1838" xr:uid="{00000000-0005-0000-0000-000092050000}"/>
    <cellStyle name="Вывод 4 41" xfId="1839" xr:uid="{00000000-0005-0000-0000-000093050000}"/>
    <cellStyle name="Вывод 4 42" xfId="1840" xr:uid="{00000000-0005-0000-0000-000094050000}"/>
    <cellStyle name="Вывод 4 43" xfId="1841" xr:uid="{00000000-0005-0000-0000-000095050000}"/>
    <cellStyle name="Вывод 4 44" xfId="1842" xr:uid="{00000000-0005-0000-0000-000096050000}"/>
    <cellStyle name="Вывод 4 45" xfId="1843" xr:uid="{00000000-0005-0000-0000-000097050000}"/>
    <cellStyle name="Вывод 4 46" xfId="1844" xr:uid="{00000000-0005-0000-0000-000098050000}"/>
    <cellStyle name="Вывод 4 47" xfId="1845" xr:uid="{00000000-0005-0000-0000-000099050000}"/>
    <cellStyle name="Вывод 4 48" xfId="1846" xr:uid="{00000000-0005-0000-0000-00009A050000}"/>
    <cellStyle name="Вывод 4 49" xfId="1847" xr:uid="{00000000-0005-0000-0000-00009B050000}"/>
    <cellStyle name="Вывод 4 5" xfId="1848" xr:uid="{00000000-0005-0000-0000-00009C050000}"/>
    <cellStyle name="Вывод 4 50" xfId="1849" xr:uid="{00000000-0005-0000-0000-00009D050000}"/>
    <cellStyle name="Вывод 4 51" xfId="1850" xr:uid="{00000000-0005-0000-0000-00009E050000}"/>
    <cellStyle name="Вывод 4 52" xfId="1851" xr:uid="{00000000-0005-0000-0000-00009F050000}"/>
    <cellStyle name="Вывод 4 53" xfId="1852" xr:uid="{00000000-0005-0000-0000-0000A0050000}"/>
    <cellStyle name="Вывод 4 54" xfId="1853" xr:uid="{00000000-0005-0000-0000-0000A1050000}"/>
    <cellStyle name="Вывод 4 55" xfId="1854" xr:uid="{00000000-0005-0000-0000-0000A2050000}"/>
    <cellStyle name="Вывод 4 56" xfId="1855" xr:uid="{00000000-0005-0000-0000-0000A3050000}"/>
    <cellStyle name="Вывод 4 57" xfId="1856" xr:uid="{00000000-0005-0000-0000-0000A4050000}"/>
    <cellStyle name="Вывод 4 58" xfId="1857" xr:uid="{00000000-0005-0000-0000-0000A5050000}"/>
    <cellStyle name="Вывод 4 59" xfId="1858" xr:uid="{00000000-0005-0000-0000-0000A6050000}"/>
    <cellStyle name="Вывод 4 6" xfId="1859" xr:uid="{00000000-0005-0000-0000-0000A7050000}"/>
    <cellStyle name="Вывод 4 60" xfId="1860" xr:uid="{00000000-0005-0000-0000-0000A8050000}"/>
    <cellStyle name="Вывод 4 61" xfId="1861" xr:uid="{00000000-0005-0000-0000-0000A9050000}"/>
    <cellStyle name="Вывод 4 62" xfId="1862" xr:uid="{00000000-0005-0000-0000-0000AA050000}"/>
    <cellStyle name="Вывод 4 63" xfId="1863" xr:uid="{00000000-0005-0000-0000-0000AB050000}"/>
    <cellStyle name="Вывод 4 64" xfId="1864" xr:uid="{00000000-0005-0000-0000-0000AC050000}"/>
    <cellStyle name="Вывод 4 65" xfId="1865" xr:uid="{00000000-0005-0000-0000-0000AD050000}"/>
    <cellStyle name="Вывод 4 66" xfId="1866" xr:uid="{00000000-0005-0000-0000-0000AE050000}"/>
    <cellStyle name="Вывод 4 67" xfId="1867" xr:uid="{00000000-0005-0000-0000-0000AF050000}"/>
    <cellStyle name="Вывод 4 68" xfId="1868" xr:uid="{00000000-0005-0000-0000-0000B0050000}"/>
    <cellStyle name="Вывод 4 69" xfId="1869" xr:uid="{00000000-0005-0000-0000-0000B1050000}"/>
    <cellStyle name="Вывод 4 7" xfId="1870" xr:uid="{00000000-0005-0000-0000-0000B2050000}"/>
    <cellStyle name="Вывод 4 70" xfId="1871" xr:uid="{00000000-0005-0000-0000-0000B3050000}"/>
    <cellStyle name="Вывод 4 71" xfId="1872" xr:uid="{00000000-0005-0000-0000-0000B4050000}"/>
    <cellStyle name="Вывод 4 72" xfId="1873" xr:uid="{00000000-0005-0000-0000-0000B5050000}"/>
    <cellStyle name="Вывод 4 73" xfId="1874" xr:uid="{00000000-0005-0000-0000-0000B6050000}"/>
    <cellStyle name="Вывод 4 74" xfId="1875" xr:uid="{00000000-0005-0000-0000-0000B7050000}"/>
    <cellStyle name="Вывод 4 75" xfId="1876" xr:uid="{00000000-0005-0000-0000-0000B8050000}"/>
    <cellStyle name="Вывод 4 76" xfId="1877" xr:uid="{00000000-0005-0000-0000-0000B9050000}"/>
    <cellStyle name="Вывод 4 77" xfId="1878" xr:uid="{00000000-0005-0000-0000-0000BA050000}"/>
    <cellStyle name="Вывод 4 78" xfId="1879" xr:uid="{00000000-0005-0000-0000-0000BB050000}"/>
    <cellStyle name="Вывод 4 79" xfId="1880" xr:uid="{00000000-0005-0000-0000-0000BC050000}"/>
    <cellStyle name="Вывод 4 8" xfId="1881" xr:uid="{00000000-0005-0000-0000-0000BD050000}"/>
    <cellStyle name="Вывод 4 80" xfId="1882" xr:uid="{00000000-0005-0000-0000-0000BE050000}"/>
    <cellStyle name="Вывод 4 81" xfId="1883" xr:uid="{00000000-0005-0000-0000-0000BF050000}"/>
    <cellStyle name="Вывод 4 82" xfId="1884" xr:uid="{00000000-0005-0000-0000-0000C0050000}"/>
    <cellStyle name="Вывод 4 83" xfId="1885" xr:uid="{00000000-0005-0000-0000-0000C1050000}"/>
    <cellStyle name="Вывод 4 84" xfId="1886" xr:uid="{00000000-0005-0000-0000-0000C2050000}"/>
    <cellStyle name="Вывод 4 85" xfId="1887" xr:uid="{00000000-0005-0000-0000-0000C3050000}"/>
    <cellStyle name="Вывод 4 86" xfId="1888" xr:uid="{00000000-0005-0000-0000-0000C4050000}"/>
    <cellStyle name="Вывод 4 87" xfId="1889" xr:uid="{00000000-0005-0000-0000-0000C5050000}"/>
    <cellStyle name="Вывод 4 88" xfId="1890" xr:uid="{00000000-0005-0000-0000-0000C6050000}"/>
    <cellStyle name="Вывод 4 89" xfId="1891" xr:uid="{00000000-0005-0000-0000-0000C7050000}"/>
    <cellStyle name="Вывод 4 9" xfId="1892" xr:uid="{00000000-0005-0000-0000-0000C8050000}"/>
    <cellStyle name="Вывод 4 90" xfId="1893" xr:uid="{00000000-0005-0000-0000-0000C9050000}"/>
    <cellStyle name="Вывод 4 91" xfId="1894" xr:uid="{00000000-0005-0000-0000-0000CA050000}"/>
    <cellStyle name="Вывод 5" xfId="239" xr:uid="{00000000-0005-0000-0000-0000CB050000}"/>
    <cellStyle name="Вывод 5 10" xfId="1895" xr:uid="{00000000-0005-0000-0000-0000CC050000}"/>
    <cellStyle name="Вывод 5 11" xfId="1896" xr:uid="{00000000-0005-0000-0000-0000CD050000}"/>
    <cellStyle name="Вывод 5 12" xfId="1897" xr:uid="{00000000-0005-0000-0000-0000CE050000}"/>
    <cellStyle name="Вывод 5 13" xfId="1898" xr:uid="{00000000-0005-0000-0000-0000CF050000}"/>
    <cellStyle name="Вывод 5 14" xfId="1899" xr:uid="{00000000-0005-0000-0000-0000D0050000}"/>
    <cellStyle name="Вывод 5 15" xfId="1900" xr:uid="{00000000-0005-0000-0000-0000D1050000}"/>
    <cellStyle name="Вывод 5 16" xfId="1901" xr:uid="{00000000-0005-0000-0000-0000D2050000}"/>
    <cellStyle name="Вывод 5 17" xfId="1902" xr:uid="{00000000-0005-0000-0000-0000D3050000}"/>
    <cellStyle name="Вывод 5 18" xfId="1903" xr:uid="{00000000-0005-0000-0000-0000D4050000}"/>
    <cellStyle name="Вывод 5 19" xfId="1904" xr:uid="{00000000-0005-0000-0000-0000D5050000}"/>
    <cellStyle name="Вывод 5 2" xfId="1905" xr:uid="{00000000-0005-0000-0000-0000D6050000}"/>
    <cellStyle name="Вывод 5 2 2" xfId="1906" xr:uid="{00000000-0005-0000-0000-0000D7050000}"/>
    <cellStyle name="Вывод 5 2 3" xfId="1907" xr:uid="{00000000-0005-0000-0000-0000D8050000}"/>
    <cellStyle name="Вывод 5 20" xfId="1908" xr:uid="{00000000-0005-0000-0000-0000D9050000}"/>
    <cellStyle name="Вывод 5 21" xfId="1909" xr:uid="{00000000-0005-0000-0000-0000DA050000}"/>
    <cellStyle name="Вывод 5 22" xfId="1910" xr:uid="{00000000-0005-0000-0000-0000DB050000}"/>
    <cellStyle name="Вывод 5 23" xfId="1911" xr:uid="{00000000-0005-0000-0000-0000DC050000}"/>
    <cellStyle name="Вывод 5 24" xfId="1912" xr:uid="{00000000-0005-0000-0000-0000DD050000}"/>
    <cellStyle name="Вывод 5 25" xfId="1913" xr:uid="{00000000-0005-0000-0000-0000DE050000}"/>
    <cellStyle name="Вывод 5 26" xfId="1914" xr:uid="{00000000-0005-0000-0000-0000DF050000}"/>
    <cellStyle name="Вывод 5 27" xfId="1915" xr:uid="{00000000-0005-0000-0000-0000E0050000}"/>
    <cellStyle name="Вывод 5 28" xfId="1916" xr:uid="{00000000-0005-0000-0000-0000E1050000}"/>
    <cellStyle name="Вывод 5 29" xfId="1917" xr:uid="{00000000-0005-0000-0000-0000E2050000}"/>
    <cellStyle name="Вывод 5 3" xfId="1918" xr:uid="{00000000-0005-0000-0000-0000E3050000}"/>
    <cellStyle name="Вывод 5 3 2" xfId="1919" xr:uid="{00000000-0005-0000-0000-0000E4050000}"/>
    <cellStyle name="Вывод 5 3 3" xfId="1920" xr:uid="{00000000-0005-0000-0000-0000E5050000}"/>
    <cellStyle name="Вывод 5 30" xfId="1921" xr:uid="{00000000-0005-0000-0000-0000E6050000}"/>
    <cellStyle name="Вывод 5 31" xfId="1922" xr:uid="{00000000-0005-0000-0000-0000E7050000}"/>
    <cellStyle name="Вывод 5 32" xfId="1923" xr:uid="{00000000-0005-0000-0000-0000E8050000}"/>
    <cellStyle name="Вывод 5 33" xfId="1924" xr:uid="{00000000-0005-0000-0000-0000E9050000}"/>
    <cellStyle name="Вывод 5 34" xfId="1925" xr:uid="{00000000-0005-0000-0000-0000EA050000}"/>
    <cellStyle name="Вывод 5 35" xfId="1926" xr:uid="{00000000-0005-0000-0000-0000EB050000}"/>
    <cellStyle name="Вывод 5 36" xfId="1927" xr:uid="{00000000-0005-0000-0000-0000EC050000}"/>
    <cellStyle name="Вывод 5 37" xfId="1928" xr:uid="{00000000-0005-0000-0000-0000ED050000}"/>
    <cellStyle name="Вывод 5 38" xfId="1929" xr:uid="{00000000-0005-0000-0000-0000EE050000}"/>
    <cellStyle name="Вывод 5 39" xfId="1930" xr:uid="{00000000-0005-0000-0000-0000EF050000}"/>
    <cellStyle name="Вывод 5 4" xfId="1931" xr:uid="{00000000-0005-0000-0000-0000F0050000}"/>
    <cellStyle name="Вывод 5 4 2" xfId="1932" xr:uid="{00000000-0005-0000-0000-0000F1050000}"/>
    <cellStyle name="Вывод 5 4 3" xfId="1933" xr:uid="{00000000-0005-0000-0000-0000F2050000}"/>
    <cellStyle name="Вывод 5 40" xfId="1934" xr:uid="{00000000-0005-0000-0000-0000F3050000}"/>
    <cellStyle name="Вывод 5 41" xfId="1935" xr:uid="{00000000-0005-0000-0000-0000F4050000}"/>
    <cellStyle name="Вывод 5 42" xfId="1936" xr:uid="{00000000-0005-0000-0000-0000F5050000}"/>
    <cellStyle name="Вывод 5 43" xfId="1937" xr:uid="{00000000-0005-0000-0000-0000F6050000}"/>
    <cellStyle name="Вывод 5 44" xfId="1938" xr:uid="{00000000-0005-0000-0000-0000F7050000}"/>
    <cellStyle name="Вывод 5 45" xfId="1939" xr:uid="{00000000-0005-0000-0000-0000F8050000}"/>
    <cellStyle name="Вывод 5 46" xfId="1940" xr:uid="{00000000-0005-0000-0000-0000F9050000}"/>
    <cellStyle name="Вывод 5 47" xfId="1941" xr:uid="{00000000-0005-0000-0000-0000FA050000}"/>
    <cellStyle name="Вывод 5 48" xfId="1942" xr:uid="{00000000-0005-0000-0000-0000FB050000}"/>
    <cellStyle name="Вывод 5 49" xfId="1943" xr:uid="{00000000-0005-0000-0000-0000FC050000}"/>
    <cellStyle name="Вывод 5 5" xfId="1944" xr:uid="{00000000-0005-0000-0000-0000FD050000}"/>
    <cellStyle name="Вывод 5 50" xfId="1945" xr:uid="{00000000-0005-0000-0000-0000FE050000}"/>
    <cellStyle name="Вывод 5 51" xfId="1946" xr:uid="{00000000-0005-0000-0000-0000FF050000}"/>
    <cellStyle name="Вывод 5 52" xfId="1947" xr:uid="{00000000-0005-0000-0000-000000060000}"/>
    <cellStyle name="Вывод 5 53" xfId="1948" xr:uid="{00000000-0005-0000-0000-000001060000}"/>
    <cellStyle name="Вывод 5 54" xfId="1949" xr:uid="{00000000-0005-0000-0000-000002060000}"/>
    <cellStyle name="Вывод 5 55" xfId="1950" xr:uid="{00000000-0005-0000-0000-000003060000}"/>
    <cellStyle name="Вывод 5 56" xfId="1951" xr:uid="{00000000-0005-0000-0000-000004060000}"/>
    <cellStyle name="Вывод 5 57" xfId="1952" xr:uid="{00000000-0005-0000-0000-000005060000}"/>
    <cellStyle name="Вывод 5 58" xfId="1953" xr:uid="{00000000-0005-0000-0000-000006060000}"/>
    <cellStyle name="Вывод 5 59" xfId="1954" xr:uid="{00000000-0005-0000-0000-000007060000}"/>
    <cellStyle name="Вывод 5 6" xfId="1955" xr:uid="{00000000-0005-0000-0000-000008060000}"/>
    <cellStyle name="Вывод 5 60" xfId="1956" xr:uid="{00000000-0005-0000-0000-000009060000}"/>
    <cellStyle name="Вывод 5 61" xfId="1957" xr:uid="{00000000-0005-0000-0000-00000A060000}"/>
    <cellStyle name="Вывод 5 62" xfId="1958" xr:uid="{00000000-0005-0000-0000-00000B060000}"/>
    <cellStyle name="Вывод 5 63" xfId="1959" xr:uid="{00000000-0005-0000-0000-00000C060000}"/>
    <cellStyle name="Вывод 5 64" xfId="1960" xr:uid="{00000000-0005-0000-0000-00000D060000}"/>
    <cellStyle name="Вывод 5 65" xfId="1961" xr:uid="{00000000-0005-0000-0000-00000E060000}"/>
    <cellStyle name="Вывод 5 66" xfId="1962" xr:uid="{00000000-0005-0000-0000-00000F060000}"/>
    <cellStyle name="Вывод 5 67" xfId="1963" xr:uid="{00000000-0005-0000-0000-000010060000}"/>
    <cellStyle name="Вывод 5 68" xfId="1964" xr:uid="{00000000-0005-0000-0000-000011060000}"/>
    <cellStyle name="Вывод 5 69" xfId="1965" xr:uid="{00000000-0005-0000-0000-000012060000}"/>
    <cellStyle name="Вывод 5 7" xfId="1966" xr:uid="{00000000-0005-0000-0000-000013060000}"/>
    <cellStyle name="Вывод 5 70" xfId="1967" xr:uid="{00000000-0005-0000-0000-000014060000}"/>
    <cellStyle name="Вывод 5 71" xfId="1968" xr:uid="{00000000-0005-0000-0000-000015060000}"/>
    <cellStyle name="Вывод 5 72" xfId="1969" xr:uid="{00000000-0005-0000-0000-000016060000}"/>
    <cellStyle name="Вывод 5 73" xfId="1970" xr:uid="{00000000-0005-0000-0000-000017060000}"/>
    <cellStyle name="Вывод 5 74" xfId="1971" xr:uid="{00000000-0005-0000-0000-000018060000}"/>
    <cellStyle name="Вывод 5 75" xfId="1972" xr:uid="{00000000-0005-0000-0000-000019060000}"/>
    <cellStyle name="Вывод 5 76" xfId="1973" xr:uid="{00000000-0005-0000-0000-00001A060000}"/>
    <cellStyle name="Вывод 5 77" xfId="1974" xr:uid="{00000000-0005-0000-0000-00001B060000}"/>
    <cellStyle name="Вывод 5 78" xfId="1975" xr:uid="{00000000-0005-0000-0000-00001C060000}"/>
    <cellStyle name="Вывод 5 79" xfId="1976" xr:uid="{00000000-0005-0000-0000-00001D060000}"/>
    <cellStyle name="Вывод 5 8" xfId="1977" xr:uid="{00000000-0005-0000-0000-00001E060000}"/>
    <cellStyle name="Вывод 5 80" xfId="1978" xr:uid="{00000000-0005-0000-0000-00001F060000}"/>
    <cellStyle name="Вывод 5 81" xfId="1979" xr:uid="{00000000-0005-0000-0000-000020060000}"/>
    <cellStyle name="Вывод 5 82" xfId="1980" xr:uid="{00000000-0005-0000-0000-000021060000}"/>
    <cellStyle name="Вывод 5 83" xfId="1981" xr:uid="{00000000-0005-0000-0000-000022060000}"/>
    <cellStyle name="Вывод 5 84" xfId="1982" xr:uid="{00000000-0005-0000-0000-000023060000}"/>
    <cellStyle name="Вывод 5 85" xfId="1983" xr:uid="{00000000-0005-0000-0000-000024060000}"/>
    <cellStyle name="Вывод 5 86" xfId="1984" xr:uid="{00000000-0005-0000-0000-000025060000}"/>
    <cellStyle name="Вывод 5 87" xfId="1985" xr:uid="{00000000-0005-0000-0000-000026060000}"/>
    <cellStyle name="Вывод 5 88" xfId="1986" xr:uid="{00000000-0005-0000-0000-000027060000}"/>
    <cellStyle name="Вывод 5 89" xfId="1987" xr:uid="{00000000-0005-0000-0000-000028060000}"/>
    <cellStyle name="Вывод 5 9" xfId="1988" xr:uid="{00000000-0005-0000-0000-000029060000}"/>
    <cellStyle name="Вывод 5 90" xfId="1989" xr:uid="{00000000-0005-0000-0000-00002A060000}"/>
    <cellStyle name="Вывод 5 91" xfId="1990" xr:uid="{00000000-0005-0000-0000-00002B060000}"/>
    <cellStyle name="Вывод 6" xfId="240" xr:uid="{00000000-0005-0000-0000-00002C060000}"/>
    <cellStyle name="Вывод 6 10" xfId="1991" xr:uid="{00000000-0005-0000-0000-00002D060000}"/>
    <cellStyle name="Вывод 6 11" xfId="1992" xr:uid="{00000000-0005-0000-0000-00002E060000}"/>
    <cellStyle name="Вывод 6 12" xfId="1993" xr:uid="{00000000-0005-0000-0000-00002F060000}"/>
    <cellStyle name="Вывод 6 13" xfId="1994" xr:uid="{00000000-0005-0000-0000-000030060000}"/>
    <cellStyle name="Вывод 6 14" xfId="1995" xr:uid="{00000000-0005-0000-0000-000031060000}"/>
    <cellStyle name="Вывод 6 15" xfId="1996" xr:uid="{00000000-0005-0000-0000-000032060000}"/>
    <cellStyle name="Вывод 6 16" xfId="1997" xr:uid="{00000000-0005-0000-0000-000033060000}"/>
    <cellStyle name="Вывод 6 17" xfId="1998" xr:uid="{00000000-0005-0000-0000-000034060000}"/>
    <cellStyle name="Вывод 6 18" xfId="1999" xr:uid="{00000000-0005-0000-0000-000035060000}"/>
    <cellStyle name="Вывод 6 19" xfId="2000" xr:uid="{00000000-0005-0000-0000-000036060000}"/>
    <cellStyle name="Вывод 6 2" xfId="2001" xr:uid="{00000000-0005-0000-0000-000037060000}"/>
    <cellStyle name="Вывод 6 2 2" xfId="2002" xr:uid="{00000000-0005-0000-0000-000038060000}"/>
    <cellStyle name="Вывод 6 2 3" xfId="2003" xr:uid="{00000000-0005-0000-0000-000039060000}"/>
    <cellStyle name="Вывод 6 20" xfId="2004" xr:uid="{00000000-0005-0000-0000-00003A060000}"/>
    <cellStyle name="Вывод 6 21" xfId="2005" xr:uid="{00000000-0005-0000-0000-00003B060000}"/>
    <cellStyle name="Вывод 6 22" xfId="2006" xr:uid="{00000000-0005-0000-0000-00003C060000}"/>
    <cellStyle name="Вывод 6 23" xfId="2007" xr:uid="{00000000-0005-0000-0000-00003D060000}"/>
    <cellStyle name="Вывод 6 24" xfId="2008" xr:uid="{00000000-0005-0000-0000-00003E060000}"/>
    <cellStyle name="Вывод 6 25" xfId="2009" xr:uid="{00000000-0005-0000-0000-00003F060000}"/>
    <cellStyle name="Вывод 6 26" xfId="2010" xr:uid="{00000000-0005-0000-0000-000040060000}"/>
    <cellStyle name="Вывод 6 27" xfId="2011" xr:uid="{00000000-0005-0000-0000-000041060000}"/>
    <cellStyle name="Вывод 6 28" xfId="2012" xr:uid="{00000000-0005-0000-0000-000042060000}"/>
    <cellStyle name="Вывод 6 29" xfId="2013" xr:uid="{00000000-0005-0000-0000-000043060000}"/>
    <cellStyle name="Вывод 6 3" xfId="2014" xr:uid="{00000000-0005-0000-0000-000044060000}"/>
    <cellStyle name="Вывод 6 3 2" xfId="2015" xr:uid="{00000000-0005-0000-0000-000045060000}"/>
    <cellStyle name="Вывод 6 3 3" xfId="2016" xr:uid="{00000000-0005-0000-0000-000046060000}"/>
    <cellStyle name="Вывод 6 30" xfId="2017" xr:uid="{00000000-0005-0000-0000-000047060000}"/>
    <cellStyle name="Вывод 6 31" xfId="2018" xr:uid="{00000000-0005-0000-0000-000048060000}"/>
    <cellStyle name="Вывод 6 32" xfId="2019" xr:uid="{00000000-0005-0000-0000-000049060000}"/>
    <cellStyle name="Вывод 6 33" xfId="2020" xr:uid="{00000000-0005-0000-0000-00004A060000}"/>
    <cellStyle name="Вывод 6 34" xfId="2021" xr:uid="{00000000-0005-0000-0000-00004B060000}"/>
    <cellStyle name="Вывод 6 35" xfId="2022" xr:uid="{00000000-0005-0000-0000-00004C060000}"/>
    <cellStyle name="Вывод 6 36" xfId="2023" xr:uid="{00000000-0005-0000-0000-00004D060000}"/>
    <cellStyle name="Вывод 6 37" xfId="2024" xr:uid="{00000000-0005-0000-0000-00004E060000}"/>
    <cellStyle name="Вывод 6 38" xfId="2025" xr:uid="{00000000-0005-0000-0000-00004F060000}"/>
    <cellStyle name="Вывод 6 39" xfId="2026" xr:uid="{00000000-0005-0000-0000-000050060000}"/>
    <cellStyle name="Вывод 6 4" xfId="2027" xr:uid="{00000000-0005-0000-0000-000051060000}"/>
    <cellStyle name="Вывод 6 4 2" xfId="2028" xr:uid="{00000000-0005-0000-0000-000052060000}"/>
    <cellStyle name="Вывод 6 4 3" xfId="2029" xr:uid="{00000000-0005-0000-0000-000053060000}"/>
    <cellStyle name="Вывод 6 40" xfId="2030" xr:uid="{00000000-0005-0000-0000-000054060000}"/>
    <cellStyle name="Вывод 6 41" xfId="2031" xr:uid="{00000000-0005-0000-0000-000055060000}"/>
    <cellStyle name="Вывод 6 42" xfId="2032" xr:uid="{00000000-0005-0000-0000-000056060000}"/>
    <cellStyle name="Вывод 6 43" xfId="2033" xr:uid="{00000000-0005-0000-0000-000057060000}"/>
    <cellStyle name="Вывод 6 44" xfId="2034" xr:uid="{00000000-0005-0000-0000-000058060000}"/>
    <cellStyle name="Вывод 6 45" xfId="2035" xr:uid="{00000000-0005-0000-0000-000059060000}"/>
    <cellStyle name="Вывод 6 46" xfId="2036" xr:uid="{00000000-0005-0000-0000-00005A060000}"/>
    <cellStyle name="Вывод 6 47" xfId="2037" xr:uid="{00000000-0005-0000-0000-00005B060000}"/>
    <cellStyle name="Вывод 6 48" xfId="2038" xr:uid="{00000000-0005-0000-0000-00005C060000}"/>
    <cellStyle name="Вывод 6 49" xfId="2039" xr:uid="{00000000-0005-0000-0000-00005D060000}"/>
    <cellStyle name="Вывод 6 5" xfId="2040" xr:uid="{00000000-0005-0000-0000-00005E060000}"/>
    <cellStyle name="Вывод 6 50" xfId="2041" xr:uid="{00000000-0005-0000-0000-00005F060000}"/>
    <cellStyle name="Вывод 6 51" xfId="2042" xr:uid="{00000000-0005-0000-0000-000060060000}"/>
    <cellStyle name="Вывод 6 52" xfId="2043" xr:uid="{00000000-0005-0000-0000-000061060000}"/>
    <cellStyle name="Вывод 6 53" xfId="2044" xr:uid="{00000000-0005-0000-0000-000062060000}"/>
    <cellStyle name="Вывод 6 54" xfId="2045" xr:uid="{00000000-0005-0000-0000-000063060000}"/>
    <cellStyle name="Вывод 6 55" xfId="2046" xr:uid="{00000000-0005-0000-0000-000064060000}"/>
    <cellStyle name="Вывод 6 56" xfId="2047" xr:uid="{00000000-0005-0000-0000-000065060000}"/>
    <cellStyle name="Вывод 6 57" xfId="2048" xr:uid="{00000000-0005-0000-0000-000066060000}"/>
    <cellStyle name="Вывод 6 58" xfId="2049" xr:uid="{00000000-0005-0000-0000-000067060000}"/>
    <cellStyle name="Вывод 6 59" xfId="2050" xr:uid="{00000000-0005-0000-0000-000068060000}"/>
    <cellStyle name="Вывод 6 6" xfId="2051" xr:uid="{00000000-0005-0000-0000-000069060000}"/>
    <cellStyle name="Вывод 6 60" xfId="2052" xr:uid="{00000000-0005-0000-0000-00006A060000}"/>
    <cellStyle name="Вывод 6 61" xfId="2053" xr:uid="{00000000-0005-0000-0000-00006B060000}"/>
    <cellStyle name="Вывод 6 62" xfId="2054" xr:uid="{00000000-0005-0000-0000-00006C060000}"/>
    <cellStyle name="Вывод 6 63" xfId="2055" xr:uid="{00000000-0005-0000-0000-00006D060000}"/>
    <cellStyle name="Вывод 6 64" xfId="2056" xr:uid="{00000000-0005-0000-0000-00006E060000}"/>
    <cellStyle name="Вывод 6 65" xfId="2057" xr:uid="{00000000-0005-0000-0000-00006F060000}"/>
    <cellStyle name="Вывод 6 66" xfId="2058" xr:uid="{00000000-0005-0000-0000-000070060000}"/>
    <cellStyle name="Вывод 6 67" xfId="2059" xr:uid="{00000000-0005-0000-0000-000071060000}"/>
    <cellStyle name="Вывод 6 68" xfId="2060" xr:uid="{00000000-0005-0000-0000-000072060000}"/>
    <cellStyle name="Вывод 6 69" xfId="2061" xr:uid="{00000000-0005-0000-0000-000073060000}"/>
    <cellStyle name="Вывод 6 7" xfId="2062" xr:uid="{00000000-0005-0000-0000-000074060000}"/>
    <cellStyle name="Вывод 6 70" xfId="2063" xr:uid="{00000000-0005-0000-0000-000075060000}"/>
    <cellStyle name="Вывод 6 71" xfId="2064" xr:uid="{00000000-0005-0000-0000-000076060000}"/>
    <cellStyle name="Вывод 6 72" xfId="2065" xr:uid="{00000000-0005-0000-0000-000077060000}"/>
    <cellStyle name="Вывод 6 73" xfId="2066" xr:uid="{00000000-0005-0000-0000-000078060000}"/>
    <cellStyle name="Вывод 6 74" xfId="2067" xr:uid="{00000000-0005-0000-0000-000079060000}"/>
    <cellStyle name="Вывод 6 75" xfId="2068" xr:uid="{00000000-0005-0000-0000-00007A060000}"/>
    <cellStyle name="Вывод 6 76" xfId="2069" xr:uid="{00000000-0005-0000-0000-00007B060000}"/>
    <cellStyle name="Вывод 6 77" xfId="2070" xr:uid="{00000000-0005-0000-0000-00007C060000}"/>
    <cellStyle name="Вывод 6 78" xfId="2071" xr:uid="{00000000-0005-0000-0000-00007D060000}"/>
    <cellStyle name="Вывод 6 79" xfId="2072" xr:uid="{00000000-0005-0000-0000-00007E060000}"/>
    <cellStyle name="Вывод 6 8" xfId="2073" xr:uid="{00000000-0005-0000-0000-00007F060000}"/>
    <cellStyle name="Вывод 6 80" xfId="2074" xr:uid="{00000000-0005-0000-0000-000080060000}"/>
    <cellStyle name="Вывод 6 81" xfId="2075" xr:uid="{00000000-0005-0000-0000-000081060000}"/>
    <cellStyle name="Вывод 6 82" xfId="2076" xr:uid="{00000000-0005-0000-0000-000082060000}"/>
    <cellStyle name="Вывод 6 83" xfId="2077" xr:uid="{00000000-0005-0000-0000-000083060000}"/>
    <cellStyle name="Вывод 6 84" xfId="2078" xr:uid="{00000000-0005-0000-0000-000084060000}"/>
    <cellStyle name="Вывод 6 85" xfId="2079" xr:uid="{00000000-0005-0000-0000-000085060000}"/>
    <cellStyle name="Вывод 6 86" xfId="2080" xr:uid="{00000000-0005-0000-0000-000086060000}"/>
    <cellStyle name="Вывод 6 87" xfId="2081" xr:uid="{00000000-0005-0000-0000-000087060000}"/>
    <cellStyle name="Вывод 6 88" xfId="2082" xr:uid="{00000000-0005-0000-0000-000088060000}"/>
    <cellStyle name="Вывод 6 89" xfId="2083" xr:uid="{00000000-0005-0000-0000-000089060000}"/>
    <cellStyle name="Вывод 6 9" xfId="2084" xr:uid="{00000000-0005-0000-0000-00008A060000}"/>
    <cellStyle name="Вывод 6 90" xfId="2085" xr:uid="{00000000-0005-0000-0000-00008B060000}"/>
    <cellStyle name="Вывод 6 91" xfId="2086" xr:uid="{00000000-0005-0000-0000-00008C060000}"/>
    <cellStyle name="Вывод 7" xfId="241" xr:uid="{00000000-0005-0000-0000-00008D060000}"/>
    <cellStyle name="Вывод 7 10" xfId="2087" xr:uid="{00000000-0005-0000-0000-00008E060000}"/>
    <cellStyle name="Вывод 7 11" xfId="2088" xr:uid="{00000000-0005-0000-0000-00008F060000}"/>
    <cellStyle name="Вывод 7 12" xfId="2089" xr:uid="{00000000-0005-0000-0000-000090060000}"/>
    <cellStyle name="Вывод 7 13" xfId="2090" xr:uid="{00000000-0005-0000-0000-000091060000}"/>
    <cellStyle name="Вывод 7 14" xfId="2091" xr:uid="{00000000-0005-0000-0000-000092060000}"/>
    <cellStyle name="Вывод 7 15" xfId="2092" xr:uid="{00000000-0005-0000-0000-000093060000}"/>
    <cellStyle name="Вывод 7 16" xfId="2093" xr:uid="{00000000-0005-0000-0000-000094060000}"/>
    <cellStyle name="Вывод 7 17" xfId="2094" xr:uid="{00000000-0005-0000-0000-000095060000}"/>
    <cellStyle name="Вывод 7 18" xfId="2095" xr:uid="{00000000-0005-0000-0000-000096060000}"/>
    <cellStyle name="Вывод 7 19" xfId="2096" xr:uid="{00000000-0005-0000-0000-000097060000}"/>
    <cellStyle name="Вывод 7 2" xfId="2097" xr:uid="{00000000-0005-0000-0000-000098060000}"/>
    <cellStyle name="Вывод 7 2 2" xfId="2098" xr:uid="{00000000-0005-0000-0000-000099060000}"/>
    <cellStyle name="Вывод 7 2 3" xfId="2099" xr:uid="{00000000-0005-0000-0000-00009A060000}"/>
    <cellStyle name="Вывод 7 20" xfId="2100" xr:uid="{00000000-0005-0000-0000-00009B060000}"/>
    <cellStyle name="Вывод 7 21" xfId="2101" xr:uid="{00000000-0005-0000-0000-00009C060000}"/>
    <cellStyle name="Вывод 7 22" xfId="2102" xr:uid="{00000000-0005-0000-0000-00009D060000}"/>
    <cellStyle name="Вывод 7 23" xfId="2103" xr:uid="{00000000-0005-0000-0000-00009E060000}"/>
    <cellStyle name="Вывод 7 24" xfId="2104" xr:uid="{00000000-0005-0000-0000-00009F060000}"/>
    <cellStyle name="Вывод 7 25" xfId="2105" xr:uid="{00000000-0005-0000-0000-0000A0060000}"/>
    <cellStyle name="Вывод 7 26" xfId="2106" xr:uid="{00000000-0005-0000-0000-0000A1060000}"/>
    <cellStyle name="Вывод 7 27" xfId="2107" xr:uid="{00000000-0005-0000-0000-0000A2060000}"/>
    <cellStyle name="Вывод 7 28" xfId="2108" xr:uid="{00000000-0005-0000-0000-0000A3060000}"/>
    <cellStyle name="Вывод 7 29" xfId="2109" xr:uid="{00000000-0005-0000-0000-0000A4060000}"/>
    <cellStyle name="Вывод 7 3" xfId="2110" xr:uid="{00000000-0005-0000-0000-0000A5060000}"/>
    <cellStyle name="Вывод 7 3 2" xfId="2111" xr:uid="{00000000-0005-0000-0000-0000A6060000}"/>
    <cellStyle name="Вывод 7 3 3" xfId="2112" xr:uid="{00000000-0005-0000-0000-0000A7060000}"/>
    <cellStyle name="Вывод 7 30" xfId="2113" xr:uid="{00000000-0005-0000-0000-0000A8060000}"/>
    <cellStyle name="Вывод 7 31" xfId="2114" xr:uid="{00000000-0005-0000-0000-0000A9060000}"/>
    <cellStyle name="Вывод 7 32" xfId="2115" xr:uid="{00000000-0005-0000-0000-0000AA060000}"/>
    <cellStyle name="Вывод 7 33" xfId="2116" xr:uid="{00000000-0005-0000-0000-0000AB060000}"/>
    <cellStyle name="Вывод 7 34" xfId="2117" xr:uid="{00000000-0005-0000-0000-0000AC060000}"/>
    <cellStyle name="Вывод 7 35" xfId="2118" xr:uid="{00000000-0005-0000-0000-0000AD060000}"/>
    <cellStyle name="Вывод 7 36" xfId="2119" xr:uid="{00000000-0005-0000-0000-0000AE060000}"/>
    <cellStyle name="Вывод 7 37" xfId="2120" xr:uid="{00000000-0005-0000-0000-0000AF060000}"/>
    <cellStyle name="Вывод 7 38" xfId="2121" xr:uid="{00000000-0005-0000-0000-0000B0060000}"/>
    <cellStyle name="Вывод 7 39" xfId="2122" xr:uid="{00000000-0005-0000-0000-0000B1060000}"/>
    <cellStyle name="Вывод 7 4" xfId="2123" xr:uid="{00000000-0005-0000-0000-0000B2060000}"/>
    <cellStyle name="Вывод 7 4 2" xfId="2124" xr:uid="{00000000-0005-0000-0000-0000B3060000}"/>
    <cellStyle name="Вывод 7 4 3" xfId="2125" xr:uid="{00000000-0005-0000-0000-0000B4060000}"/>
    <cellStyle name="Вывод 7 40" xfId="2126" xr:uid="{00000000-0005-0000-0000-0000B5060000}"/>
    <cellStyle name="Вывод 7 41" xfId="2127" xr:uid="{00000000-0005-0000-0000-0000B6060000}"/>
    <cellStyle name="Вывод 7 42" xfId="2128" xr:uid="{00000000-0005-0000-0000-0000B7060000}"/>
    <cellStyle name="Вывод 7 43" xfId="2129" xr:uid="{00000000-0005-0000-0000-0000B8060000}"/>
    <cellStyle name="Вывод 7 44" xfId="2130" xr:uid="{00000000-0005-0000-0000-0000B9060000}"/>
    <cellStyle name="Вывод 7 45" xfId="2131" xr:uid="{00000000-0005-0000-0000-0000BA060000}"/>
    <cellStyle name="Вывод 7 46" xfId="2132" xr:uid="{00000000-0005-0000-0000-0000BB060000}"/>
    <cellStyle name="Вывод 7 47" xfId="2133" xr:uid="{00000000-0005-0000-0000-0000BC060000}"/>
    <cellStyle name="Вывод 7 48" xfId="2134" xr:uid="{00000000-0005-0000-0000-0000BD060000}"/>
    <cellStyle name="Вывод 7 49" xfId="2135" xr:uid="{00000000-0005-0000-0000-0000BE060000}"/>
    <cellStyle name="Вывод 7 5" xfId="2136" xr:uid="{00000000-0005-0000-0000-0000BF060000}"/>
    <cellStyle name="Вывод 7 50" xfId="2137" xr:uid="{00000000-0005-0000-0000-0000C0060000}"/>
    <cellStyle name="Вывод 7 51" xfId="2138" xr:uid="{00000000-0005-0000-0000-0000C1060000}"/>
    <cellStyle name="Вывод 7 52" xfId="2139" xr:uid="{00000000-0005-0000-0000-0000C2060000}"/>
    <cellStyle name="Вывод 7 53" xfId="2140" xr:uid="{00000000-0005-0000-0000-0000C3060000}"/>
    <cellStyle name="Вывод 7 54" xfId="2141" xr:uid="{00000000-0005-0000-0000-0000C4060000}"/>
    <cellStyle name="Вывод 7 55" xfId="2142" xr:uid="{00000000-0005-0000-0000-0000C5060000}"/>
    <cellStyle name="Вывод 7 56" xfId="2143" xr:uid="{00000000-0005-0000-0000-0000C6060000}"/>
    <cellStyle name="Вывод 7 57" xfId="2144" xr:uid="{00000000-0005-0000-0000-0000C7060000}"/>
    <cellStyle name="Вывод 7 58" xfId="2145" xr:uid="{00000000-0005-0000-0000-0000C8060000}"/>
    <cellStyle name="Вывод 7 59" xfId="2146" xr:uid="{00000000-0005-0000-0000-0000C9060000}"/>
    <cellStyle name="Вывод 7 6" xfId="2147" xr:uid="{00000000-0005-0000-0000-0000CA060000}"/>
    <cellStyle name="Вывод 7 60" xfId="2148" xr:uid="{00000000-0005-0000-0000-0000CB060000}"/>
    <cellStyle name="Вывод 7 61" xfId="2149" xr:uid="{00000000-0005-0000-0000-0000CC060000}"/>
    <cellStyle name="Вывод 7 62" xfId="2150" xr:uid="{00000000-0005-0000-0000-0000CD060000}"/>
    <cellStyle name="Вывод 7 63" xfId="2151" xr:uid="{00000000-0005-0000-0000-0000CE060000}"/>
    <cellStyle name="Вывод 7 64" xfId="2152" xr:uid="{00000000-0005-0000-0000-0000CF060000}"/>
    <cellStyle name="Вывод 7 65" xfId="2153" xr:uid="{00000000-0005-0000-0000-0000D0060000}"/>
    <cellStyle name="Вывод 7 66" xfId="2154" xr:uid="{00000000-0005-0000-0000-0000D1060000}"/>
    <cellStyle name="Вывод 7 67" xfId="2155" xr:uid="{00000000-0005-0000-0000-0000D2060000}"/>
    <cellStyle name="Вывод 7 68" xfId="2156" xr:uid="{00000000-0005-0000-0000-0000D3060000}"/>
    <cellStyle name="Вывод 7 69" xfId="2157" xr:uid="{00000000-0005-0000-0000-0000D4060000}"/>
    <cellStyle name="Вывод 7 7" xfId="2158" xr:uid="{00000000-0005-0000-0000-0000D5060000}"/>
    <cellStyle name="Вывод 7 70" xfId="2159" xr:uid="{00000000-0005-0000-0000-0000D6060000}"/>
    <cellStyle name="Вывод 7 71" xfId="2160" xr:uid="{00000000-0005-0000-0000-0000D7060000}"/>
    <cellStyle name="Вывод 7 72" xfId="2161" xr:uid="{00000000-0005-0000-0000-0000D8060000}"/>
    <cellStyle name="Вывод 7 73" xfId="2162" xr:uid="{00000000-0005-0000-0000-0000D9060000}"/>
    <cellStyle name="Вывод 7 74" xfId="2163" xr:uid="{00000000-0005-0000-0000-0000DA060000}"/>
    <cellStyle name="Вывод 7 75" xfId="2164" xr:uid="{00000000-0005-0000-0000-0000DB060000}"/>
    <cellStyle name="Вывод 7 76" xfId="2165" xr:uid="{00000000-0005-0000-0000-0000DC060000}"/>
    <cellStyle name="Вывод 7 77" xfId="2166" xr:uid="{00000000-0005-0000-0000-0000DD060000}"/>
    <cellStyle name="Вывод 7 78" xfId="2167" xr:uid="{00000000-0005-0000-0000-0000DE060000}"/>
    <cellStyle name="Вывод 7 79" xfId="2168" xr:uid="{00000000-0005-0000-0000-0000DF060000}"/>
    <cellStyle name="Вывод 7 8" xfId="2169" xr:uid="{00000000-0005-0000-0000-0000E0060000}"/>
    <cellStyle name="Вывод 7 80" xfId="2170" xr:uid="{00000000-0005-0000-0000-0000E1060000}"/>
    <cellStyle name="Вывод 7 81" xfId="2171" xr:uid="{00000000-0005-0000-0000-0000E2060000}"/>
    <cellStyle name="Вывод 7 82" xfId="2172" xr:uid="{00000000-0005-0000-0000-0000E3060000}"/>
    <cellStyle name="Вывод 7 83" xfId="2173" xr:uid="{00000000-0005-0000-0000-0000E4060000}"/>
    <cellStyle name="Вывод 7 84" xfId="2174" xr:uid="{00000000-0005-0000-0000-0000E5060000}"/>
    <cellStyle name="Вывод 7 85" xfId="2175" xr:uid="{00000000-0005-0000-0000-0000E6060000}"/>
    <cellStyle name="Вывод 7 86" xfId="2176" xr:uid="{00000000-0005-0000-0000-0000E7060000}"/>
    <cellStyle name="Вывод 7 87" xfId="2177" xr:uid="{00000000-0005-0000-0000-0000E8060000}"/>
    <cellStyle name="Вывод 7 88" xfId="2178" xr:uid="{00000000-0005-0000-0000-0000E9060000}"/>
    <cellStyle name="Вывод 7 89" xfId="2179" xr:uid="{00000000-0005-0000-0000-0000EA060000}"/>
    <cellStyle name="Вывод 7 9" xfId="2180" xr:uid="{00000000-0005-0000-0000-0000EB060000}"/>
    <cellStyle name="Вывод 7 90" xfId="2181" xr:uid="{00000000-0005-0000-0000-0000EC060000}"/>
    <cellStyle name="Вывод 7 91" xfId="2182" xr:uid="{00000000-0005-0000-0000-0000ED060000}"/>
    <cellStyle name="Вывод 8" xfId="242" xr:uid="{00000000-0005-0000-0000-0000EE060000}"/>
    <cellStyle name="Вывод 8 10" xfId="2183" xr:uid="{00000000-0005-0000-0000-0000EF060000}"/>
    <cellStyle name="Вывод 8 11" xfId="2184" xr:uid="{00000000-0005-0000-0000-0000F0060000}"/>
    <cellStyle name="Вывод 8 12" xfId="2185" xr:uid="{00000000-0005-0000-0000-0000F1060000}"/>
    <cellStyle name="Вывод 8 13" xfId="2186" xr:uid="{00000000-0005-0000-0000-0000F2060000}"/>
    <cellStyle name="Вывод 8 14" xfId="2187" xr:uid="{00000000-0005-0000-0000-0000F3060000}"/>
    <cellStyle name="Вывод 8 15" xfId="2188" xr:uid="{00000000-0005-0000-0000-0000F4060000}"/>
    <cellStyle name="Вывод 8 16" xfId="2189" xr:uid="{00000000-0005-0000-0000-0000F5060000}"/>
    <cellStyle name="Вывод 8 17" xfId="2190" xr:uid="{00000000-0005-0000-0000-0000F6060000}"/>
    <cellStyle name="Вывод 8 18" xfId="2191" xr:uid="{00000000-0005-0000-0000-0000F7060000}"/>
    <cellStyle name="Вывод 8 19" xfId="2192" xr:uid="{00000000-0005-0000-0000-0000F8060000}"/>
    <cellStyle name="Вывод 8 2" xfId="2193" xr:uid="{00000000-0005-0000-0000-0000F9060000}"/>
    <cellStyle name="Вывод 8 2 2" xfId="2194" xr:uid="{00000000-0005-0000-0000-0000FA060000}"/>
    <cellStyle name="Вывод 8 2 3" xfId="2195" xr:uid="{00000000-0005-0000-0000-0000FB060000}"/>
    <cellStyle name="Вывод 8 20" xfId="2196" xr:uid="{00000000-0005-0000-0000-0000FC060000}"/>
    <cellStyle name="Вывод 8 21" xfId="2197" xr:uid="{00000000-0005-0000-0000-0000FD060000}"/>
    <cellStyle name="Вывод 8 22" xfId="2198" xr:uid="{00000000-0005-0000-0000-0000FE060000}"/>
    <cellStyle name="Вывод 8 23" xfId="2199" xr:uid="{00000000-0005-0000-0000-0000FF060000}"/>
    <cellStyle name="Вывод 8 24" xfId="2200" xr:uid="{00000000-0005-0000-0000-000000070000}"/>
    <cellStyle name="Вывод 8 25" xfId="2201" xr:uid="{00000000-0005-0000-0000-000001070000}"/>
    <cellStyle name="Вывод 8 26" xfId="2202" xr:uid="{00000000-0005-0000-0000-000002070000}"/>
    <cellStyle name="Вывод 8 27" xfId="2203" xr:uid="{00000000-0005-0000-0000-000003070000}"/>
    <cellStyle name="Вывод 8 28" xfId="2204" xr:uid="{00000000-0005-0000-0000-000004070000}"/>
    <cellStyle name="Вывод 8 29" xfId="2205" xr:uid="{00000000-0005-0000-0000-000005070000}"/>
    <cellStyle name="Вывод 8 3" xfId="2206" xr:uid="{00000000-0005-0000-0000-000006070000}"/>
    <cellStyle name="Вывод 8 3 2" xfId="2207" xr:uid="{00000000-0005-0000-0000-000007070000}"/>
    <cellStyle name="Вывод 8 3 3" xfId="2208" xr:uid="{00000000-0005-0000-0000-000008070000}"/>
    <cellStyle name="Вывод 8 30" xfId="2209" xr:uid="{00000000-0005-0000-0000-000009070000}"/>
    <cellStyle name="Вывод 8 31" xfId="2210" xr:uid="{00000000-0005-0000-0000-00000A070000}"/>
    <cellStyle name="Вывод 8 32" xfId="2211" xr:uid="{00000000-0005-0000-0000-00000B070000}"/>
    <cellStyle name="Вывод 8 33" xfId="2212" xr:uid="{00000000-0005-0000-0000-00000C070000}"/>
    <cellStyle name="Вывод 8 34" xfId="2213" xr:uid="{00000000-0005-0000-0000-00000D070000}"/>
    <cellStyle name="Вывод 8 35" xfId="2214" xr:uid="{00000000-0005-0000-0000-00000E070000}"/>
    <cellStyle name="Вывод 8 36" xfId="2215" xr:uid="{00000000-0005-0000-0000-00000F070000}"/>
    <cellStyle name="Вывод 8 37" xfId="2216" xr:uid="{00000000-0005-0000-0000-000010070000}"/>
    <cellStyle name="Вывод 8 38" xfId="2217" xr:uid="{00000000-0005-0000-0000-000011070000}"/>
    <cellStyle name="Вывод 8 39" xfId="2218" xr:uid="{00000000-0005-0000-0000-000012070000}"/>
    <cellStyle name="Вывод 8 4" xfId="2219" xr:uid="{00000000-0005-0000-0000-000013070000}"/>
    <cellStyle name="Вывод 8 4 2" xfId="2220" xr:uid="{00000000-0005-0000-0000-000014070000}"/>
    <cellStyle name="Вывод 8 4 3" xfId="2221" xr:uid="{00000000-0005-0000-0000-000015070000}"/>
    <cellStyle name="Вывод 8 40" xfId="2222" xr:uid="{00000000-0005-0000-0000-000016070000}"/>
    <cellStyle name="Вывод 8 41" xfId="2223" xr:uid="{00000000-0005-0000-0000-000017070000}"/>
    <cellStyle name="Вывод 8 42" xfId="2224" xr:uid="{00000000-0005-0000-0000-000018070000}"/>
    <cellStyle name="Вывод 8 43" xfId="2225" xr:uid="{00000000-0005-0000-0000-000019070000}"/>
    <cellStyle name="Вывод 8 44" xfId="2226" xr:uid="{00000000-0005-0000-0000-00001A070000}"/>
    <cellStyle name="Вывод 8 45" xfId="2227" xr:uid="{00000000-0005-0000-0000-00001B070000}"/>
    <cellStyle name="Вывод 8 46" xfId="2228" xr:uid="{00000000-0005-0000-0000-00001C070000}"/>
    <cellStyle name="Вывод 8 47" xfId="2229" xr:uid="{00000000-0005-0000-0000-00001D070000}"/>
    <cellStyle name="Вывод 8 48" xfId="2230" xr:uid="{00000000-0005-0000-0000-00001E070000}"/>
    <cellStyle name="Вывод 8 49" xfId="2231" xr:uid="{00000000-0005-0000-0000-00001F070000}"/>
    <cellStyle name="Вывод 8 5" xfId="2232" xr:uid="{00000000-0005-0000-0000-000020070000}"/>
    <cellStyle name="Вывод 8 50" xfId="2233" xr:uid="{00000000-0005-0000-0000-000021070000}"/>
    <cellStyle name="Вывод 8 51" xfId="2234" xr:uid="{00000000-0005-0000-0000-000022070000}"/>
    <cellStyle name="Вывод 8 52" xfId="2235" xr:uid="{00000000-0005-0000-0000-000023070000}"/>
    <cellStyle name="Вывод 8 53" xfId="2236" xr:uid="{00000000-0005-0000-0000-000024070000}"/>
    <cellStyle name="Вывод 8 54" xfId="2237" xr:uid="{00000000-0005-0000-0000-000025070000}"/>
    <cellStyle name="Вывод 8 55" xfId="2238" xr:uid="{00000000-0005-0000-0000-000026070000}"/>
    <cellStyle name="Вывод 8 56" xfId="2239" xr:uid="{00000000-0005-0000-0000-000027070000}"/>
    <cellStyle name="Вывод 8 57" xfId="2240" xr:uid="{00000000-0005-0000-0000-000028070000}"/>
    <cellStyle name="Вывод 8 58" xfId="2241" xr:uid="{00000000-0005-0000-0000-000029070000}"/>
    <cellStyle name="Вывод 8 59" xfId="2242" xr:uid="{00000000-0005-0000-0000-00002A070000}"/>
    <cellStyle name="Вывод 8 6" xfId="2243" xr:uid="{00000000-0005-0000-0000-00002B070000}"/>
    <cellStyle name="Вывод 8 60" xfId="2244" xr:uid="{00000000-0005-0000-0000-00002C070000}"/>
    <cellStyle name="Вывод 8 61" xfId="2245" xr:uid="{00000000-0005-0000-0000-00002D070000}"/>
    <cellStyle name="Вывод 8 62" xfId="2246" xr:uid="{00000000-0005-0000-0000-00002E070000}"/>
    <cellStyle name="Вывод 8 63" xfId="2247" xr:uid="{00000000-0005-0000-0000-00002F070000}"/>
    <cellStyle name="Вывод 8 64" xfId="2248" xr:uid="{00000000-0005-0000-0000-000030070000}"/>
    <cellStyle name="Вывод 8 65" xfId="2249" xr:uid="{00000000-0005-0000-0000-000031070000}"/>
    <cellStyle name="Вывод 8 66" xfId="2250" xr:uid="{00000000-0005-0000-0000-000032070000}"/>
    <cellStyle name="Вывод 8 67" xfId="2251" xr:uid="{00000000-0005-0000-0000-000033070000}"/>
    <cellStyle name="Вывод 8 68" xfId="2252" xr:uid="{00000000-0005-0000-0000-000034070000}"/>
    <cellStyle name="Вывод 8 69" xfId="2253" xr:uid="{00000000-0005-0000-0000-000035070000}"/>
    <cellStyle name="Вывод 8 7" xfId="2254" xr:uid="{00000000-0005-0000-0000-000036070000}"/>
    <cellStyle name="Вывод 8 70" xfId="2255" xr:uid="{00000000-0005-0000-0000-000037070000}"/>
    <cellStyle name="Вывод 8 71" xfId="2256" xr:uid="{00000000-0005-0000-0000-000038070000}"/>
    <cellStyle name="Вывод 8 72" xfId="2257" xr:uid="{00000000-0005-0000-0000-000039070000}"/>
    <cellStyle name="Вывод 8 73" xfId="2258" xr:uid="{00000000-0005-0000-0000-00003A070000}"/>
    <cellStyle name="Вывод 8 74" xfId="2259" xr:uid="{00000000-0005-0000-0000-00003B070000}"/>
    <cellStyle name="Вывод 8 75" xfId="2260" xr:uid="{00000000-0005-0000-0000-00003C070000}"/>
    <cellStyle name="Вывод 8 76" xfId="2261" xr:uid="{00000000-0005-0000-0000-00003D070000}"/>
    <cellStyle name="Вывод 8 77" xfId="2262" xr:uid="{00000000-0005-0000-0000-00003E070000}"/>
    <cellStyle name="Вывод 8 78" xfId="2263" xr:uid="{00000000-0005-0000-0000-00003F070000}"/>
    <cellStyle name="Вывод 8 79" xfId="2264" xr:uid="{00000000-0005-0000-0000-000040070000}"/>
    <cellStyle name="Вывод 8 8" xfId="2265" xr:uid="{00000000-0005-0000-0000-000041070000}"/>
    <cellStyle name="Вывод 8 80" xfId="2266" xr:uid="{00000000-0005-0000-0000-000042070000}"/>
    <cellStyle name="Вывод 8 81" xfId="2267" xr:uid="{00000000-0005-0000-0000-000043070000}"/>
    <cellStyle name="Вывод 8 82" xfId="2268" xr:uid="{00000000-0005-0000-0000-000044070000}"/>
    <cellStyle name="Вывод 8 83" xfId="2269" xr:uid="{00000000-0005-0000-0000-000045070000}"/>
    <cellStyle name="Вывод 8 84" xfId="2270" xr:uid="{00000000-0005-0000-0000-000046070000}"/>
    <cellStyle name="Вывод 8 85" xfId="2271" xr:uid="{00000000-0005-0000-0000-000047070000}"/>
    <cellStyle name="Вывод 8 86" xfId="2272" xr:uid="{00000000-0005-0000-0000-000048070000}"/>
    <cellStyle name="Вывод 8 87" xfId="2273" xr:uid="{00000000-0005-0000-0000-000049070000}"/>
    <cellStyle name="Вывод 8 88" xfId="2274" xr:uid="{00000000-0005-0000-0000-00004A070000}"/>
    <cellStyle name="Вывод 8 89" xfId="2275" xr:uid="{00000000-0005-0000-0000-00004B070000}"/>
    <cellStyle name="Вывод 8 9" xfId="2276" xr:uid="{00000000-0005-0000-0000-00004C070000}"/>
    <cellStyle name="Вывод 8 90" xfId="2277" xr:uid="{00000000-0005-0000-0000-00004D070000}"/>
    <cellStyle name="Вывод 8 91" xfId="2278" xr:uid="{00000000-0005-0000-0000-00004E070000}"/>
    <cellStyle name="Вывод 9" xfId="243" xr:uid="{00000000-0005-0000-0000-00004F070000}"/>
    <cellStyle name="Вывод 9 10" xfId="2279" xr:uid="{00000000-0005-0000-0000-000050070000}"/>
    <cellStyle name="Вывод 9 11" xfId="2280" xr:uid="{00000000-0005-0000-0000-000051070000}"/>
    <cellStyle name="Вывод 9 12" xfId="2281" xr:uid="{00000000-0005-0000-0000-000052070000}"/>
    <cellStyle name="Вывод 9 13" xfId="2282" xr:uid="{00000000-0005-0000-0000-000053070000}"/>
    <cellStyle name="Вывод 9 14" xfId="2283" xr:uid="{00000000-0005-0000-0000-000054070000}"/>
    <cellStyle name="Вывод 9 15" xfId="2284" xr:uid="{00000000-0005-0000-0000-000055070000}"/>
    <cellStyle name="Вывод 9 16" xfId="2285" xr:uid="{00000000-0005-0000-0000-000056070000}"/>
    <cellStyle name="Вывод 9 17" xfId="2286" xr:uid="{00000000-0005-0000-0000-000057070000}"/>
    <cellStyle name="Вывод 9 18" xfId="2287" xr:uid="{00000000-0005-0000-0000-000058070000}"/>
    <cellStyle name="Вывод 9 19" xfId="2288" xr:uid="{00000000-0005-0000-0000-000059070000}"/>
    <cellStyle name="Вывод 9 2" xfId="2289" xr:uid="{00000000-0005-0000-0000-00005A070000}"/>
    <cellStyle name="Вывод 9 2 2" xfId="2290" xr:uid="{00000000-0005-0000-0000-00005B070000}"/>
    <cellStyle name="Вывод 9 2 3" xfId="2291" xr:uid="{00000000-0005-0000-0000-00005C070000}"/>
    <cellStyle name="Вывод 9 20" xfId="2292" xr:uid="{00000000-0005-0000-0000-00005D070000}"/>
    <cellStyle name="Вывод 9 21" xfId="2293" xr:uid="{00000000-0005-0000-0000-00005E070000}"/>
    <cellStyle name="Вывод 9 22" xfId="2294" xr:uid="{00000000-0005-0000-0000-00005F070000}"/>
    <cellStyle name="Вывод 9 23" xfId="2295" xr:uid="{00000000-0005-0000-0000-000060070000}"/>
    <cellStyle name="Вывод 9 24" xfId="2296" xr:uid="{00000000-0005-0000-0000-000061070000}"/>
    <cellStyle name="Вывод 9 25" xfId="2297" xr:uid="{00000000-0005-0000-0000-000062070000}"/>
    <cellStyle name="Вывод 9 26" xfId="2298" xr:uid="{00000000-0005-0000-0000-000063070000}"/>
    <cellStyle name="Вывод 9 27" xfId="2299" xr:uid="{00000000-0005-0000-0000-000064070000}"/>
    <cellStyle name="Вывод 9 28" xfId="2300" xr:uid="{00000000-0005-0000-0000-000065070000}"/>
    <cellStyle name="Вывод 9 29" xfId="2301" xr:uid="{00000000-0005-0000-0000-000066070000}"/>
    <cellStyle name="Вывод 9 3" xfId="2302" xr:uid="{00000000-0005-0000-0000-000067070000}"/>
    <cellStyle name="Вывод 9 3 2" xfId="2303" xr:uid="{00000000-0005-0000-0000-000068070000}"/>
    <cellStyle name="Вывод 9 3 3" xfId="2304" xr:uid="{00000000-0005-0000-0000-000069070000}"/>
    <cellStyle name="Вывод 9 30" xfId="2305" xr:uid="{00000000-0005-0000-0000-00006A070000}"/>
    <cellStyle name="Вывод 9 31" xfId="2306" xr:uid="{00000000-0005-0000-0000-00006B070000}"/>
    <cellStyle name="Вывод 9 32" xfId="2307" xr:uid="{00000000-0005-0000-0000-00006C070000}"/>
    <cellStyle name="Вывод 9 33" xfId="2308" xr:uid="{00000000-0005-0000-0000-00006D070000}"/>
    <cellStyle name="Вывод 9 34" xfId="2309" xr:uid="{00000000-0005-0000-0000-00006E070000}"/>
    <cellStyle name="Вывод 9 35" xfId="2310" xr:uid="{00000000-0005-0000-0000-00006F070000}"/>
    <cellStyle name="Вывод 9 36" xfId="2311" xr:uid="{00000000-0005-0000-0000-000070070000}"/>
    <cellStyle name="Вывод 9 37" xfId="2312" xr:uid="{00000000-0005-0000-0000-000071070000}"/>
    <cellStyle name="Вывод 9 38" xfId="2313" xr:uid="{00000000-0005-0000-0000-000072070000}"/>
    <cellStyle name="Вывод 9 39" xfId="2314" xr:uid="{00000000-0005-0000-0000-000073070000}"/>
    <cellStyle name="Вывод 9 4" xfId="2315" xr:uid="{00000000-0005-0000-0000-000074070000}"/>
    <cellStyle name="Вывод 9 4 2" xfId="2316" xr:uid="{00000000-0005-0000-0000-000075070000}"/>
    <cellStyle name="Вывод 9 4 3" xfId="2317" xr:uid="{00000000-0005-0000-0000-000076070000}"/>
    <cellStyle name="Вывод 9 40" xfId="2318" xr:uid="{00000000-0005-0000-0000-000077070000}"/>
    <cellStyle name="Вывод 9 41" xfId="2319" xr:uid="{00000000-0005-0000-0000-000078070000}"/>
    <cellStyle name="Вывод 9 42" xfId="2320" xr:uid="{00000000-0005-0000-0000-000079070000}"/>
    <cellStyle name="Вывод 9 43" xfId="2321" xr:uid="{00000000-0005-0000-0000-00007A070000}"/>
    <cellStyle name="Вывод 9 44" xfId="2322" xr:uid="{00000000-0005-0000-0000-00007B070000}"/>
    <cellStyle name="Вывод 9 45" xfId="2323" xr:uid="{00000000-0005-0000-0000-00007C070000}"/>
    <cellStyle name="Вывод 9 46" xfId="2324" xr:uid="{00000000-0005-0000-0000-00007D070000}"/>
    <cellStyle name="Вывод 9 47" xfId="2325" xr:uid="{00000000-0005-0000-0000-00007E070000}"/>
    <cellStyle name="Вывод 9 48" xfId="2326" xr:uid="{00000000-0005-0000-0000-00007F070000}"/>
    <cellStyle name="Вывод 9 49" xfId="2327" xr:uid="{00000000-0005-0000-0000-000080070000}"/>
    <cellStyle name="Вывод 9 5" xfId="2328" xr:uid="{00000000-0005-0000-0000-000081070000}"/>
    <cellStyle name="Вывод 9 50" xfId="2329" xr:uid="{00000000-0005-0000-0000-000082070000}"/>
    <cellStyle name="Вывод 9 51" xfId="2330" xr:uid="{00000000-0005-0000-0000-000083070000}"/>
    <cellStyle name="Вывод 9 52" xfId="2331" xr:uid="{00000000-0005-0000-0000-000084070000}"/>
    <cellStyle name="Вывод 9 53" xfId="2332" xr:uid="{00000000-0005-0000-0000-000085070000}"/>
    <cellStyle name="Вывод 9 54" xfId="2333" xr:uid="{00000000-0005-0000-0000-000086070000}"/>
    <cellStyle name="Вывод 9 55" xfId="2334" xr:uid="{00000000-0005-0000-0000-000087070000}"/>
    <cellStyle name="Вывод 9 56" xfId="2335" xr:uid="{00000000-0005-0000-0000-000088070000}"/>
    <cellStyle name="Вывод 9 57" xfId="2336" xr:uid="{00000000-0005-0000-0000-000089070000}"/>
    <cellStyle name="Вывод 9 58" xfId="2337" xr:uid="{00000000-0005-0000-0000-00008A070000}"/>
    <cellStyle name="Вывод 9 59" xfId="2338" xr:uid="{00000000-0005-0000-0000-00008B070000}"/>
    <cellStyle name="Вывод 9 6" xfId="2339" xr:uid="{00000000-0005-0000-0000-00008C070000}"/>
    <cellStyle name="Вывод 9 60" xfId="2340" xr:uid="{00000000-0005-0000-0000-00008D070000}"/>
    <cellStyle name="Вывод 9 61" xfId="2341" xr:uid="{00000000-0005-0000-0000-00008E070000}"/>
    <cellStyle name="Вывод 9 62" xfId="2342" xr:uid="{00000000-0005-0000-0000-00008F070000}"/>
    <cellStyle name="Вывод 9 63" xfId="2343" xr:uid="{00000000-0005-0000-0000-000090070000}"/>
    <cellStyle name="Вывод 9 64" xfId="2344" xr:uid="{00000000-0005-0000-0000-000091070000}"/>
    <cellStyle name="Вывод 9 65" xfId="2345" xr:uid="{00000000-0005-0000-0000-000092070000}"/>
    <cellStyle name="Вывод 9 66" xfId="2346" xr:uid="{00000000-0005-0000-0000-000093070000}"/>
    <cellStyle name="Вывод 9 67" xfId="2347" xr:uid="{00000000-0005-0000-0000-000094070000}"/>
    <cellStyle name="Вывод 9 68" xfId="2348" xr:uid="{00000000-0005-0000-0000-000095070000}"/>
    <cellStyle name="Вывод 9 69" xfId="2349" xr:uid="{00000000-0005-0000-0000-000096070000}"/>
    <cellStyle name="Вывод 9 7" xfId="2350" xr:uid="{00000000-0005-0000-0000-000097070000}"/>
    <cellStyle name="Вывод 9 70" xfId="2351" xr:uid="{00000000-0005-0000-0000-000098070000}"/>
    <cellStyle name="Вывод 9 71" xfId="2352" xr:uid="{00000000-0005-0000-0000-000099070000}"/>
    <cellStyle name="Вывод 9 72" xfId="2353" xr:uid="{00000000-0005-0000-0000-00009A070000}"/>
    <cellStyle name="Вывод 9 73" xfId="2354" xr:uid="{00000000-0005-0000-0000-00009B070000}"/>
    <cellStyle name="Вывод 9 74" xfId="2355" xr:uid="{00000000-0005-0000-0000-00009C070000}"/>
    <cellStyle name="Вывод 9 75" xfId="2356" xr:uid="{00000000-0005-0000-0000-00009D070000}"/>
    <cellStyle name="Вывод 9 76" xfId="2357" xr:uid="{00000000-0005-0000-0000-00009E070000}"/>
    <cellStyle name="Вывод 9 77" xfId="2358" xr:uid="{00000000-0005-0000-0000-00009F070000}"/>
    <cellStyle name="Вывод 9 78" xfId="2359" xr:uid="{00000000-0005-0000-0000-0000A0070000}"/>
    <cellStyle name="Вывод 9 79" xfId="2360" xr:uid="{00000000-0005-0000-0000-0000A1070000}"/>
    <cellStyle name="Вывод 9 8" xfId="2361" xr:uid="{00000000-0005-0000-0000-0000A2070000}"/>
    <cellStyle name="Вывод 9 80" xfId="2362" xr:uid="{00000000-0005-0000-0000-0000A3070000}"/>
    <cellStyle name="Вывод 9 81" xfId="2363" xr:uid="{00000000-0005-0000-0000-0000A4070000}"/>
    <cellStyle name="Вывод 9 82" xfId="2364" xr:uid="{00000000-0005-0000-0000-0000A5070000}"/>
    <cellStyle name="Вывод 9 83" xfId="2365" xr:uid="{00000000-0005-0000-0000-0000A6070000}"/>
    <cellStyle name="Вывод 9 84" xfId="2366" xr:uid="{00000000-0005-0000-0000-0000A7070000}"/>
    <cellStyle name="Вывод 9 85" xfId="2367" xr:uid="{00000000-0005-0000-0000-0000A8070000}"/>
    <cellStyle name="Вывод 9 86" xfId="2368" xr:uid="{00000000-0005-0000-0000-0000A9070000}"/>
    <cellStyle name="Вывод 9 87" xfId="2369" xr:uid="{00000000-0005-0000-0000-0000AA070000}"/>
    <cellStyle name="Вывод 9 88" xfId="2370" xr:uid="{00000000-0005-0000-0000-0000AB070000}"/>
    <cellStyle name="Вывод 9 89" xfId="2371" xr:uid="{00000000-0005-0000-0000-0000AC070000}"/>
    <cellStyle name="Вывод 9 9" xfId="2372" xr:uid="{00000000-0005-0000-0000-0000AD070000}"/>
    <cellStyle name="Вывод 9 90" xfId="2373" xr:uid="{00000000-0005-0000-0000-0000AE070000}"/>
    <cellStyle name="Вывод 9 91" xfId="2374" xr:uid="{00000000-0005-0000-0000-0000AF070000}"/>
    <cellStyle name="Вычисление 10" xfId="244" xr:uid="{00000000-0005-0000-0000-0000B0070000}"/>
    <cellStyle name="Вычисление 10 10" xfId="2375" xr:uid="{00000000-0005-0000-0000-0000B1070000}"/>
    <cellStyle name="Вычисление 10 11" xfId="2376" xr:uid="{00000000-0005-0000-0000-0000B2070000}"/>
    <cellStyle name="Вычисление 10 12" xfId="2377" xr:uid="{00000000-0005-0000-0000-0000B3070000}"/>
    <cellStyle name="Вычисление 10 13" xfId="2378" xr:uid="{00000000-0005-0000-0000-0000B4070000}"/>
    <cellStyle name="Вычисление 10 14" xfId="2379" xr:uid="{00000000-0005-0000-0000-0000B5070000}"/>
    <cellStyle name="Вычисление 10 15" xfId="2380" xr:uid="{00000000-0005-0000-0000-0000B6070000}"/>
    <cellStyle name="Вычисление 10 16" xfId="2381" xr:uid="{00000000-0005-0000-0000-0000B7070000}"/>
    <cellStyle name="Вычисление 10 17" xfId="2382" xr:uid="{00000000-0005-0000-0000-0000B8070000}"/>
    <cellStyle name="Вычисление 10 18" xfId="2383" xr:uid="{00000000-0005-0000-0000-0000B9070000}"/>
    <cellStyle name="Вычисление 10 19" xfId="2384" xr:uid="{00000000-0005-0000-0000-0000BA070000}"/>
    <cellStyle name="Вычисление 10 2" xfId="2385" xr:uid="{00000000-0005-0000-0000-0000BB070000}"/>
    <cellStyle name="Вычисление 10 2 2" xfId="2386" xr:uid="{00000000-0005-0000-0000-0000BC070000}"/>
    <cellStyle name="Вычисление 10 2 3" xfId="2387" xr:uid="{00000000-0005-0000-0000-0000BD070000}"/>
    <cellStyle name="Вычисление 10 20" xfId="2388" xr:uid="{00000000-0005-0000-0000-0000BE070000}"/>
    <cellStyle name="Вычисление 10 21" xfId="2389" xr:uid="{00000000-0005-0000-0000-0000BF070000}"/>
    <cellStyle name="Вычисление 10 22" xfId="2390" xr:uid="{00000000-0005-0000-0000-0000C0070000}"/>
    <cellStyle name="Вычисление 10 23" xfId="2391" xr:uid="{00000000-0005-0000-0000-0000C1070000}"/>
    <cellStyle name="Вычисление 10 24" xfId="2392" xr:uid="{00000000-0005-0000-0000-0000C2070000}"/>
    <cellStyle name="Вычисление 10 25" xfId="2393" xr:uid="{00000000-0005-0000-0000-0000C3070000}"/>
    <cellStyle name="Вычисление 10 26" xfId="2394" xr:uid="{00000000-0005-0000-0000-0000C4070000}"/>
    <cellStyle name="Вычисление 10 27" xfId="2395" xr:uid="{00000000-0005-0000-0000-0000C5070000}"/>
    <cellStyle name="Вычисление 10 28" xfId="2396" xr:uid="{00000000-0005-0000-0000-0000C6070000}"/>
    <cellStyle name="Вычисление 10 29" xfId="2397" xr:uid="{00000000-0005-0000-0000-0000C7070000}"/>
    <cellStyle name="Вычисление 10 3" xfId="2398" xr:uid="{00000000-0005-0000-0000-0000C8070000}"/>
    <cellStyle name="Вычисление 10 3 2" xfId="2399" xr:uid="{00000000-0005-0000-0000-0000C9070000}"/>
    <cellStyle name="Вычисление 10 3 3" xfId="2400" xr:uid="{00000000-0005-0000-0000-0000CA070000}"/>
    <cellStyle name="Вычисление 10 30" xfId="2401" xr:uid="{00000000-0005-0000-0000-0000CB070000}"/>
    <cellStyle name="Вычисление 10 31" xfId="2402" xr:uid="{00000000-0005-0000-0000-0000CC070000}"/>
    <cellStyle name="Вычисление 10 32" xfId="2403" xr:uid="{00000000-0005-0000-0000-0000CD070000}"/>
    <cellStyle name="Вычисление 10 33" xfId="2404" xr:uid="{00000000-0005-0000-0000-0000CE070000}"/>
    <cellStyle name="Вычисление 10 34" xfId="2405" xr:uid="{00000000-0005-0000-0000-0000CF070000}"/>
    <cellStyle name="Вычисление 10 35" xfId="2406" xr:uid="{00000000-0005-0000-0000-0000D0070000}"/>
    <cellStyle name="Вычисление 10 36" xfId="2407" xr:uid="{00000000-0005-0000-0000-0000D1070000}"/>
    <cellStyle name="Вычисление 10 37" xfId="2408" xr:uid="{00000000-0005-0000-0000-0000D2070000}"/>
    <cellStyle name="Вычисление 10 38" xfId="2409" xr:uid="{00000000-0005-0000-0000-0000D3070000}"/>
    <cellStyle name="Вычисление 10 39" xfId="2410" xr:uid="{00000000-0005-0000-0000-0000D4070000}"/>
    <cellStyle name="Вычисление 10 4" xfId="2411" xr:uid="{00000000-0005-0000-0000-0000D5070000}"/>
    <cellStyle name="Вычисление 10 4 2" xfId="2412" xr:uid="{00000000-0005-0000-0000-0000D6070000}"/>
    <cellStyle name="Вычисление 10 4 3" xfId="2413" xr:uid="{00000000-0005-0000-0000-0000D7070000}"/>
    <cellStyle name="Вычисление 10 40" xfId="2414" xr:uid="{00000000-0005-0000-0000-0000D8070000}"/>
    <cellStyle name="Вычисление 10 41" xfId="2415" xr:uid="{00000000-0005-0000-0000-0000D9070000}"/>
    <cellStyle name="Вычисление 10 42" xfId="2416" xr:uid="{00000000-0005-0000-0000-0000DA070000}"/>
    <cellStyle name="Вычисление 10 43" xfId="2417" xr:uid="{00000000-0005-0000-0000-0000DB070000}"/>
    <cellStyle name="Вычисление 10 44" xfId="2418" xr:uid="{00000000-0005-0000-0000-0000DC070000}"/>
    <cellStyle name="Вычисление 10 45" xfId="2419" xr:uid="{00000000-0005-0000-0000-0000DD070000}"/>
    <cellStyle name="Вычисление 10 46" xfId="2420" xr:uid="{00000000-0005-0000-0000-0000DE070000}"/>
    <cellStyle name="Вычисление 10 47" xfId="2421" xr:uid="{00000000-0005-0000-0000-0000DF070000}"/>
    <cellStyle name="Вычисление 10 48" xfId="2422" xr:uid="{00000000-0005-0000-0000-0000E0070000}"/>
    <cellStyle name="Вычисление 10 49" xfId="2423" xr:uid="{00000000-0005-0000-0000-0000E1070000}"/>
    <cellStyle name="Вычисление 10 5" xfId="2424" xr:uid="{00000000-0005-0000-0000-0000E2070000}"/>
    <cellStyle name="Вычисление 10 50" xfId="2425" xr:uid="{00000000-0005-0000-0000-0000E3070000}"/>
    <cellStyle name="Вычисление 10 51" xfId="2426" xr:uid="{00000000-0005-0000-0000-0000E4070000}"/>
    <cellStyle name="Вычисление 10 52" xfId="2427" xr:uid="{00000000-0005-0000-0000-0000E5070000}"/>
    <cellStyle name="Вычисление 10 53" xfId="2428" xr:uid="{00000000-0005-0000-0000-0000E6070000}"/>
    <cellStyle name="Вычисление 10 54" xfId="2429" xr:uid="{00000000-0005-0000-0000-0000E7070000}"/>
    <cellStyle name="Вычисление 10 55" xfId="2430" xr:uid="{00000000-0005-0000-0000-0000E8070000}"/>
    <cellStyle name="Вычисление 10 56" xfId="2431" xr:uid="{00000000-0005-0000-0000-0000E9070000}"/>
    <cellStyle name="Вычисление 10 57" xfId="2432" xr:uid="{00000000-0005-0000-0000-0000EA070000}"/>
    <cellStyle name="Вычисление 10 58" xfId="2433" xr:uid="{00000000-0005-0000-0000-0000EB070000}"/>
    <cellStyle name="Вычисление 10 59" xfId="2434" xr:uid="{00000000-0005-0000-0000-0000EC070000}"/>
    <cellStyle name="Вычисление 10 6" xfId="2435" xr:uid="{00000000-0005-0000-0000-0000ED070000}"/>
    <cellStyle name="Вычисление 10 60" xfId="2436" xr:uid="{00000000-0005-0000-0000-0000EE070000}"/>
    <cellStyle name="Вычисление 10 61" xfId="2437" xr:uid="{00000000-0005-0000-0000-0000EF070000}"/>
    <cellStyle name="Вычисление 10 62" xfId="2438" xr:uid="{00000000-0005-0000-0000-0000F0070000}"/>
    <cellStyle name="Вычисление 10 63" xfId="2439" xr:uid="{00000000-0005-0000-0000-0000F1070000}"/>
    <cellStyle name="Вычисление 10 64" xfId="2440" xr:uid="{00000000-0005-0000-0000-0000F2070000}"/>
    <cellStyle name="Вычисление 10 65" xfId="2441" xr:uid="{00000000-0005-0000-0000-0000F3070000}"/>
    <cellStyle name="Вычисление 10 66" xfId="2442" xr:uid="{00000000-0005-0000-0000-0000F4070000}"/>
    <cellStyle name="Вычисление 10 67" xfId="2443" xr:uid="{00000000-0005-0000-0000-0000F5070000}"/>
    <cellStyle name="Вычисление 10 68" xfId="2444" xr:uid="{00000000-0005-0000-0000-0000F6070000}"/>
    <cellStyle name="Вычисление 10 69" xfId="2445" xr:uid="{00000000-0005-0000-0000-0000F7070000}"/>
    <cellStyle name="Вычисление 10 7" xfId="2446" xr:uid="{00000000-0005-0000-0000-0000F8070000}"/>
    <cellStyle name="Вычисление 10 70" xfId="2447" xr:uid="{00000000-0005-0000-0000-0000F9070000}"/>
    <cellStyle name="Вычисление 10 71" xfId="2448" xr:uid="{00000000-0005-0000-0000-0000FA070000}"/>
    <cellStyle name="Вычисление 10 72" xfId="2449" xr:uid="{00000000-0005-0000-0000-0000FB070000}"/>
    <cellStyle name="Вычисление 10 73" xfId="2450" xr:uid="{00000000-0005-0000-0000-0000FC070000}"/>
    <cellStyle name="Вычисление 10 74" xfId="2451" xr:uid="{00000000-0005-0000-0000-0000FD070000}"/>
    <cellStyle name="Вычисление 10 75" xfId="2452" xr:uid="{00000000-0005-0000-0000-0000FE070000}"/>
    <cellStyle name="Вычисление 10 76" xfId="2453" xr:uid="{00000000-0005-0000-0000-0000FF070000}"/>
    <cellStyle name="Вычисление 10 77" xfId="2454" xr:uid="{00000000-0005-0000-0000-000000080000}"/>
    <cellStyle name="Вычисление 10 78" xfId="2455" xr:uid="{00000000-0005-0000-0000-000001080000}"/>
    <cellStyle name="Вычисление 10 79" xfId="2456" xr:uid="{00000000-0005-0000-0000-000002080000}"/>
    <cellStyle name="Вычисление 10 8" xfId="2457" xr:uid="{00000000-0005-0000-0000-000003080000}"/>
    <cellStyle name="Вычисление 10 80" xfId="2458" xr:uid="{00000000-0005-0000-0000-000004080000}"/>
    <cellStyle name="Вычисление 10 81" xfId="2459" xr:uid="{00000000-0005-0000-0000-000005080000}"/>
    <cellStyle name="Вычисление 10 82" xfId="2460" xr:uid="{00000000-0005-0000-0000-000006080000}"/>
    <cellStyle name="Вычисление 10 83" xfId="2461" xr:uid="{00000000-0005-0000-0000-000007080000}"/>
    <cellStyle name="Вычисление 10 84" xfId="2462" xr:uid="{00000000-0005-0000-0000-000008080000}"/>
    <cellStyle name="Вычисление 10 85" xfId="2463" xr:uid="{00000000-0005-0000-0000-000009080000}"/>
    <cellStyle name="Вычисление 10 86" xfId="2464" xr:uid="{00000000-0005-0000-0000-00000A080000}"/>
    <cellStyle name="Вычисление 10 87" xfId="2465" xr:uid="{00000000-0005-0000-0000-00000B080000}"/>
    <cellStyle name="Вычисление 10 88" xfId="2466" xr:uid="{00000000-0005-0000-0000-00000C080000}"/>
    <cellStyle name="Вычисление 10 89" xfId="2467" xr:uid="{00000000-0005-0000-0000-00000D080000}"/>
    <cellStyle name="Вычисление 10 9" xfId="2468" xr:uid="{00000000-0005-0000-0000-00000E080000}"/>
    <cellStyle name="Вычисление 10 90" xfId="2469" xr:uid="{00000000-0005-0000-0000-00000F080000}"/>
    <cellStyle name="Вычисление 10 91" xfId="2470" xr:uid="{00000000-0005-0000-0000-000010080000}"/>
    <cellStyle name="Вычисление 2" xfId="245" xr:uid="{00000000-0005-0000-0000-000011080000}"/>
    <cellStyle name="Вычисление 2 10" xfId="2471" xr:uid="{00000000-0005-0000-0000-000012080000}"/>
    <cellStyle name="Вычисление 2 11" xfId="2472" xr:uid="{00000000-0005-0000-0000-000013080000}"/>
    <cellStyle name="Вычисление 2 12" xfId="2473" xr:uid="{00000000-0005-0000-0000-000014080000}"/>
    <cellStyle name="Вычисление 2 13" xfId="2474" xr:uid="{00000000-0005-0000-0000-000015080000}"/>
    <cellStyle name="Вычисление 2 14" xfId="2475" xr:uid="{00000000-0005-0000-0000-000016080000}"/>
    <cellStyle name="Вычисление 2 15" xfId="2476" xr:uid="{00000000-0005-0000-0000-000017080000}"/>
    <cellStyle name="Вычисление 2 16" xfId="2477" xr:uid="{00000000-0005-0000-0000-000018080000}"/>
    <cellStyle name="Вычисление 2 17" xfId="2478" xr:uid="{00000000-0005-0000-0000-000019080000}"/>
    <cellStyle name="Вычисление 2 18" xfId="2479" xr:uid="{00000000-0005-0000-0000-00001A080000}"/>
    <cellStyle name="Вычисление 2 19" xfId="2480" xr:uid="{00000000-0005-0000-0000-00001B080000}"/>
    <cellStyle name="Вычисление 2 2" xfId="2481" xr:uid="{00000000-0005-0000-0000-00001C080000}"/>
    <cellStyle name="Вычисление 2 2 2" xfId="2482" xr:uid="{00000000-0005-0000-0000-00001D080000}"/>
    <cellStyle name="Вычисление 2 2 3" xfId="2483" xr:uid="{00000000-0005-0000-0000-00001E080000}"/>
    <cellStyle name="Вычисление 2 20" xfId="2484" xr:uid="{00000000-0005-0000-0000-00001F080000}"/>
    <cellStyle name="Вычисление 2 21" xfId="2485" xr:uid="{00000000-0005-0000-0000-000020080000}"/>
    <cellStyle name="Вычисление 2 22" xfId="2486" xr:uid="{00000000-0005-0000-0000-000021080000}"/>
    <cellStyle name="Вычисление 2 23" xfId="2487" xr:uid="{00000000-0005-0000-0000-000022080000}"/>
    <cellStyle name="Вычисление 2 24" xfId="2488" xr:uid="{00000000-0005-0000-0000-000023080000}"/>
    <cellStyle name="Вычисление 2 25" xfId="2489" xr:uid="{00000000-0005-0000-0000-000024080000}"/>
    <cellStyle name="Вычисление 2 26" xfId="2490" xr:uid="{00000000-0005-0000-0000-000025080000}"/>
    <cellStyle name="Вычисление 2 27" xfId="2491" xr:uid="{00000000-0005-0000-0000-000026080000}"/>
    <cellStyle name="Вычисление 2 28" xfId="2492" xr:uid="{00000000-0005-0000-0000-000027080000}"/>
    <cellStyle name="Вычисление 2 29" xfId="2493" xr:uid="{00000000-0005-0000-0000-000028080000}"/>
    <cellStyle name="Вычисление 2 3" xfId="2494" xr:uid="{00000000-0005-0000-0000-000029080000}"/>
    <cellStyle name="Вычисление 2 3 2" xfId="2495" xr:uid="{00000000-0005-0000-0000-00002A080000}"/>
    <cellStyle name="Вычисление 2 3 3" xfId="2496" xr:uid="{00000000-0005-0000-0000-00002B080000}"/>
    <cellStyle name="Вычисление 2 30" xfId="2497" xr:uid="{00000000-0005-0000-0000-00002C080000}"/>
    <cellStyle name="Вычисление 2 31" xfId="2498" xr:uid="{00000000-0005-0000-0000-00002D080000}"/>
    <cellStyle name="Вычисление 2 32" xfId="2499" xr:uid="{00000000-0005-0000-0000-00002E080000}"/>
    <cellStyle name="Вычисление 2 33" xfId="2500" xr:uid="{00000000-0005-0000-0000-00002F080000}"/>
    <cellStyle name="Вычисление 2 34" xfId="2501" xr:uid="{00000000-0005-0000-0000-000030080000}"/>
    <cellStyle name="Вычисление 2 35" xfId="2502" xr:uid="{00000000-0005-0000-0000-000031080000}"/>
    <cellStyle name="Вычисление 2 36" xfId="2503" xr:uid="{00000000-0005-0000-0000-000032080000}"/>
    <cellStyle name="Вычисление 2 37" xfId="2504" xr:uid="{00000000-0005-0000-0000-000033080000}"/>
    <cellStyle name="Вычисление 2 38" xfId="2505" xr:uid="{00000000-0005-0000-0000-000034080000}"/>
    <cellStyle name="Вычисление 2 39" xfId="2506" xr:uid="{00000000-0005-0000-0000-000035080000}"/>
    <cellStyle name="Вычисление 2 4" xfId="2507" xr:uid="{00000000-0005-0000-0000-000036080000}"/>
    <cellStyle name="Вычисление 2 4 2" xfId="2508" xr:uid="{00000000-0005-0000-0000-000037080000}"/>
    <cellStyle name="Вычисление 2 4 3" xfId="2509" xr:uid="{00000000-0005-0000-0000-000038080000}"/>
    <cellStyle name="Вычисление 2 40" xfId="2510" xr:uid="{00000000-0005-0000-0000-000039080000}"/>
    <cellStyle name="Вычисление 2 41" xfId="2511" xr:uid="{00000000-0005-0000-0000-00003A080000}"/>
    <cellStyle name="Вычисление 2 42" xfId="2512" xr:uid="{00000000-0005-0000-0000-00003B080000}"/>
    <cellStyle name="Вычисление 2 43" xfId="2513" xr:uid="{00000000-0005-0000-0000-00003C080000}"/>
    <cellStyle name="Вычисление 2 44" xfId="2514" xr:uid="{00000000-0005-0000-0000-00003D080000}"/>
    <cellStyle name="Вычисление 2 45" xfId="2515" xr:uid="{00000000-0005-0000-0000-00003E080000}"/>
    <cellStyle name="Вычисление 2 46" xfId="2516" xr:uid="{00000000-0005-0000-0000-00003F080000}"/>
    <cellStyle name="Вычисление 2 47" xfId="2517" xr:uid="{00000000-0005-0000-0000-000040080000}"/>
    <cellStyle name="Вычисление 2 48" xfId="2518" xr:uid="{00000000-0005-0000-0000-000041080000}"/>
    <cellStyle name="Вычисление 2 49" xfId="2519" xr:uid="{00000000-0005-0000-0000-000042080000}"/>
    <cellStyle name="Вычисление 2 5" xfId="2520" xr:uid="{00000000-0005-0000-0000-000043080000}"/>
    <cellStyle name="Вычисление 2 50" xfId="2521" xr:uid="{00000000-0005-0000-0000-000044080000}"/>
    <cellStyle name="Вычисление 2 51" xfId="2522" xr:uid="{00000000-0005-0000-0000-000045080000}"/>
    <cellStyle name="Вычисление 2 52" xfId="2523" xr:uid="{00000000-0005-0000-0000-000046080000}"/>
    <cellStyle name="Вычисление 2 53" xfId="2524" xr:uid="{00000000-0005-0000-0000-000047080000}"/>
    <cellStyle name="Вычисление 2 54" xfId="2525" xr:uid="{00000000-0005-0000-0000-000048080000}"/>
    <cellStyle name="Вычисление 2 55" xfId="2526" xr:uid="{00000000-0005-0000-0000-000049080000}"/>
    <cellStyle name="Вычисление 2 56" xfId="2527" xr:uid="{00000000-0005-0000-0000-00004A080000}"/>
    <cellStyle name="Вычисление 2 57" xfId="2528" xr:uid="{00000000-0005-0000-0000-00004B080000}"/>
    <cellStyle name="Вычисление 2 58" xfId="2529" xr:uid="{00000000-0005-0000-0000-00004C080000}"/>
    <cellStyle name="Вычисление 2 59" xfId="2530" xr:uid="{00000000-0005-0000-0000-00004D080000}"/>
    <cellStyle name="Вычисление 2 6" xfId="2531" xr:uid="{00000000-0005-0000-0000-00004E080000}"/>
    <cellStyle name="Вычисление 2 60" xfId="2532" xr:uid="{00000000-0005-0000-0000-00004F080000}"/>
    <cellStyle name="Вычисление 2 61" xfId="2533" xr:uid="{00000000-0005-0000-0000-000050080000}"/>
    <cellStyle name="Вычисление 2 62" xfId="2534" xr:uid="{00000000-0005-0000-0000-000051080000}"/>
    <cellStyle name="Вычисление 2 63" xfId="2535" xr:uid="{00000000-0005-0000-0000-000052080000}"/>
    <cellStyle name="Вычисление 2 64" xfId="2536" xr:uid="{00000000-0005-0000-0000-000053080000}"/>
    <cellStyle name="Вычисление 2 65" xfId="2537" xr:uid="{00000000-0005-0000-0000-000054080000}"/>
    <cellStyle name="Вычисление 2 66" xfId="2538" xr:uid="{00000000-0005-0000-0000-000055080000}"/>
    <cellStyle name="Вычисление 2 67" xfId="2539" xr:uid="{00000000-0005-0000-0000-000056080000}"/>
    <cellStyle name="Вычисление 2 68" xfId="2540" xr:uid="{00000000-0005-0000-0000-000057080000}"/>
    <cellStyle name="Вычисление 2 69" xfId="2541" xr:uid="{00000000-0005-0000-0000-000058080000}"/>
    <cellStyle name="Вычисление 2 7" xfId="2542" xr:uid="{00000000-0005-0000-0000-000059080000}"/>
    <cellStyle name="Вычисление 2 70" xfId="2543" xr:uid="{00000000-0005-0000-0000-00005A080000}"/>
    <cellStyle name="Вычисление 2 71" xfId="2544" xr:uid="{00000000-0005-0000-0000-00005B080000}"/>
    <cellStyle name="Вычисление 2 72" xfId="2545" xr:uid="{00000000-0005-0000-0000-00005C080000}"/>
    <cellStyle name="Вычисление 2 73" xfId="2546" xr:uid="{00000000-0005-0000-0000-00005D080000}"/>
    <cellStyle name="Вычисление 2 74" xfId="2547" xr:uid="{00000000-0005-0000-0000-00005E080000}"/>
    <cellStyle name="Вычисление 2 75" xfId="2548" xr:uid="{00000000-0005-0000-0000-00005F080000}"/>
    <cellStyle name="Вычисление 2 76" xfId="2549" xr:uid="{00000000-0005-0000-0000-000060080000}"/>
    <cellStyle name="Вычисление 2 77" xfId="2550" xr:uid="{00000000-0005-0000-0000-000061080000}"/>
    <cellStyle name="Вычисление 2 78" xfId="2551" xr:uid="{00000000-0005-0000-0000-000062080000}"/>
    <cellStyle name="Вычисление 2 79" xfId="2552" xr:uid="{00000000-0005-0000-0000-000063080000}"/>
    <cellStyle name="Вычисление 2 8" xfId="2553" xr:uid="{00000000-0005-0000-0000-000064080000}"/>
    <cellStyle name="Вычисление 2 80" xfId="2554" xr:uid="{00000000-0005-0000-0000-000065080000}"/>
    <cellStyle name="Вычисление 2 81" xfId="2555" xr:uid="{00000000-0005-0000-0000-000066080000}"/>
    <cellStyle name="Вычисление 2 82" xfId="2556" xr:uid="{00000000-0005-0000-0000-000067080000}"/>
    <cellStyle name="Вычисление 2 83" xfId="2557" xr:uid="{00000000-0005-0000-0000-000068080000}"/>
    <cellStyle name="Вычисление 2 84" xfId="2558" xr:uid="{00000000-0005-0000-0000-000069080000}"/>
    <cellStyle name="Вычисление 2 85" xfId="2559" xr:uid="{00000000-0005-0000-0000-00006A080000}"/>
    <cellStyle name="Вычисление 2 86" xfId="2560" xr:uid="{00000000-0005-0000-0000-00006B080000}"/>
    <cellStyle name="Вычисление 2 87" xfId="2561" xr:uid="{00000000-0005-0000-0000-00006C080000}"/>
    <cellStyle name="Вычисление 2 88" xfId="2562" xr:uid="{00000000-0005-0000-0000-00006D080000}"/>
    <cellStyle name="Вычисление 2 89" xfId="2563" xr:uid="{00000000-0005-0000-0000-00006E080000}"/>
    <cellStyle name="Вычисление 2 9" xfId="2564" xr:uid="{00000000-0005-0000-0000-00006F080000}"/>
    <cellStyle name="Вычисление 2 90" xfId="2565" xr:uid="{00000000-0005-0000-0000-000070080000}"/>
    <cellStyle name="Вычисление 2 91" xfId="2566" xr:uid="{00000000-0005-0000-0000-000071080000}"/>
    <cellStyle name="Вычисление 3" xfId="246" xr:uid="{00000000-0005-0000-0000-000072080000}"/>
    <cellStyle name="Вычисление 3 10" xfId="2567" xr:uid="{00000000-0005-0000-0000-000073080000}"/>
    <cellStyle name="Вычисление 3 11" xfId="2568" xr:uid="{00000000-0005-0000-0000-000074080000}"/>
    <cellStyle name="Вычисление 3 12" xfId="2569" xr:uid="{00000000-0005-0000-0000-000075080000}"/>
    <cellStyle name="Вычисление 3 13" xfId="2570" xr:uid="{00000000-0005-0000-0000-000076080000}"/>
    <cellStyle name="Вычисление 3 14" xfId="2571" xr:uid="{00000000-0005-0000-0000-000077080000}"/>
    <cellStyle name="Вычисление 3 15" xfId="2572" xr:uid="{00000000-0005-0000-0000-000078080000}"/>
    <cellStyle name="Вычисление 3 16" xfId="2573" xr:uid="{00000000-0005-0000-0000-000079080000}"/>
    <cellStyle name="Вычисление 3 17" xfId="2574" xr:uid="{00000000-0005-0000-0000-00007A080000}"/>
    <cellStyle name="Вычисление 3 18" xfId="2575" xr:uid="{00000000-0005-0000-0000-00007B080000}"/>
    <cellStyle name="Вычисление 3 19" xfId="2576" xr:uid="{00000000-0005-0000-0000-00007C080000}"/>
    <cellStyle name="Вычисление 3 2" xfId="2577" xr:uid="{00000000-0005-0000-0000-00007D080000}"/>
    <cellStyle name="Вычисление 3 2 2" xfId="2578" xr:uid="{00000000-0005-0000-0000-00007E080000}"/>
    <cellStyle name="Вычисление 3 2 3" xfId="2579" xr:uid="{00000000-0005-0000-0000-00007F080000}"/>
    <cellStyle name="Вычисление 3 20" xfId="2580" xr:uid="{00000000-0005-0000-0000-000080080000}"/>
    <cellStyle name="Вычисление 3 21" xfId="2581" xr:uid="{00000000-0005-0000-0000-000081080000}"/>
    <cellStyle name="Вычисление 3 22" xfId="2582" xr:uid="{00000000-0005-0000-0000-000082080000}"/>
    <cellStyle name="Вычисление 3 23" xfId="2583" xr:uid="{00000000-0005-0000-0000-000083080000}"/>
    <cellStyle name="Вычисление 3 24" xfId="2584" xr:uid="{00000000-0005-0000-0000-000084080000}"/>
    <cellStyle name="Вычисление 3 25" xfId="2585" xr:uid="{00000000-0005-0000-0000-000085080000}"/>
    <cellStyle name="Вычисление 3 26" xfId="2586" xr:uid="{00000000-0005-0000-0000-000086080000}"/>
    <cellStyle name="Вычисление 3 27" xfId="2587" xr:uid="{00000000-0005-0000-0000-000087080000}"/>
    <cellStyle name="Вычисление 3 28" xfId="2588" xr:uid="{00000000-0005-0000-0000-000088080000}"/>
    <cellStyle name="Вычисление 3 29" xfId="2589" xr:uid="{00000000-0005-0000-0000-000089080000}"/>
    <cellStyle name="Вычисление 3 3" xfId="2590" xr:uid="{00000000-0005-0000-0000-00008A080000}"/>
    <cellStyle name="Вычисление 3 3 2" xfId="2591" xr:uid="{00000000-0005-0000-0000-00008B080000}"/>
    <cellStyle name="Вычисление 3 3 3" xfId="2592" xr:uid="{00000000-0005-0000-0000-00008C080000}"/>
    <cellStyle name="Вычисление 3 30" xfId="2593" xr:uid="{00000000-0005-0000-0000-00008D080000}"/>
    <cellStyle name="Вычисление 3 31" xfId="2594" xr:uid="{00000000-0005-0000-0000-00008E080000}"/>
    <cellStyle name="Вычисление 3 32" xfId="2595" xr:uid="{00000000-0005-0000-0000-00008F080000}"/>
    <cellStyle name="Вычисление 3 33" xfId="2596" xr:uid="{00000000-0005-0000-0000-000090080000}"/>
    <cellStyle name="Вычисление 3 34" xfId="2597" xr:uid="{00000000-0005-0000-0000-000091080000}"/>
    <cellStyle name="Вычисление 3 35" xfId="2598" xr:uid="{00000000-0005-0000-0000-000092080000}"/>
    <cellStyle name="Вычисление 3 36" xfId="2599" xr:uid="{00000000-0005-0000-0000-000093080000}"/>
    <cellStyle name="Вычисление 3 37" xfId="2600" xr:uid="{00000000-0005-0000-0000-000094080000}"/>
    <cellStyle name="Вычисление 3 38" xfId="2601" xr:uid="{00000000-0005-0000-0000-000095080000}"/>
    <cellStyle name="Вычисление 3 39" xfId="2602" xr:uid="{00000000-0005-0000-0000-000096080000}"/>
    <cellStyle name="Вычисление 3 4" xfId="2603" xr:uid="{00000000-0005-0000-0000-000097080000}"/>
    <cellStyle name="Вычисление 3 4 2" xfId="2604" xr:uid="{00000000-0005-0000-0000-000098080000}"/>
    <cellStyle name="Вычисление 3 4 3" xfId="2605" xr:uid="{00000000-0005-0000-0000-000099080000}"/>
    <cellStyle name="Вычисление 3 40" xfId="2606" xr:uid="{00000000-0005-0000-0000-00009A080000}"/>
    <cellStyle name="Вычисление 3 41" xfId="2607" xr:uid="{00000000-0005-0000-0000-00009B080000}"/>
    <cellStyle name="Вычисление 3 42" xfId="2608" xr:uid="{00000000-0005-0000-0000-00009C080000}"/>
    <cellStyle name="Вычисление 3 43" xfId="2609" xr:uid="{00000000-0005-0000-0000-00009D080000}"/>
    <cellStyle name="Вычисление 3 44" xfId="2610" xr:uid="{00000000-0005-0000-0000-00009E080000}"/>
    <cellStyle name="Вычисление 3 45" xfId="2611" xr:uid="{00000000-0005-0000-0000-00009F080000}"/>
    <cellStyle name="Вычисление 3 46" xfId="2612" xr:uid="{00000000-0005-0000-0000-0000A0080000}"/>
    <cellStyle name="Вычисление 3 47" xfId="2613" xr:uid="{00000000-0005-0000-0000-0000A1080000}"/>
    <cellStyle name="Вычисление 3 48" xfId="2614" xr:uid="{00000000-0005-0000-0000-0000A2080000}"/>
    <cellStyle name="Вычисление 3 49" xfId="2615" xr:uid="{00000000-0005-0000-0000-0000A3080000}"/>
    <cellStyle name="Вычисление 3 5" xfId="2616" xr:uid="{00000000-0005-0000-0000-0000A4080000}"/>
    <cellStyle name="Вычисление 3 50" xfId="2617" xr:uid="{00000000-0005-0000-0000-0000A5080000}"/>
    <cellStyle name="Вычисление 3 51" xfId="2618" xr:uid="{00000000-0005-0000-0000-0000A6080000}"/>
    <cellStyle name="Вычисление 3 52" xfId="2619" xr:uid="{00000000-0005-0000-0000-0000A7080000}"/>
    <cellStyle name="Вычисление 3 53" xfId="2620" xr:uid="{00000000-0005-0000-0000-0000A8080000}"/>
    <cellStyle name="Вычисление 3 54" xfId="2621" xr:uid="{00000000-0005-0000-0000-0000A9080000}"/>
    <cellStyle name="Вычисление 3 55" xfId="2622" xr:uid="{00000000-0005-0000-0000-0000AA080000}"/>
    <cellStyle name="Вычисление 3 56" xfId="2623" xr:uid="{00000000-0005-0000-0000-0000AB080000}"/>
    <cellStyle name="Вычисление 3 57" xfId="2624" xr:uid="{00000000-0005-0000-0000-0000AC080000}"/>
    <cellStyle name="Вычисление 3 58" xfId="2625" xr:uid="{00000000-0005-0000-0000-0000AD080000}"/>
    <cellStyle name="Вычисление 3 59" xfId="2626" xr:uid="{00000000-0005-0000-0000-0000AE080000}"/>
    <cellStyle name="Вычисление 3 6" xfId="2627" xr:uid="{00000000-0005-0000-0000-0000AF080000}"/>
    <cellStyle name="Вычисление 3 60" xfId="2628" xr:uid="{00000000-0005-0000-0000-0000B0080000}"/>
    <cellStyle name="Вычисление 3 61" xfId="2629" xr:uid="{00000000-0005-0000-0000-0000B1080000}"/>
    <cellStyle name="Вычисление 3 62" xfId="2630" xr:uid="{00000000-0005-0000-0000-0000B2080000}"/>
    <cellStyle name="Вычисление 3 63" xfId="2631" xr:uid="{00000000-0005-0000-0000-0000B3080000}"/>
    <cellStyle name="Вычисление 3 64" xfId="2632" xr:uid="{00000000-0005-0000-0000-0000B4080000}"/>
    <cellStyle name="Вычисление 3 65" xfId="2633" xr:uid="{00000000-0005-0000-0000-0000B5080000}"/>
    <cellStyle name="Вычисление 3 66" xfId="2634" xr:uid="{00000000-0005-0000-0000-0000B6080000}"/>
    <cellStyle name="Вычисление 3 67" xfId="2635" xr:uid="{00000000-0005-0000-0000-0000B7080000}"/>
    <cellStyle name="Вычисление 3 68" xfId="2636" xr:uid="{00000000-0005-0000-0000-0000B8080000}"/>
    <cellStyle name="Вычисление 3 69" xfId="2637" xr:uid="{00000000-0005-0000-0000-0000B9080000}"/>
    <cellStyle name="Вычисление 3 7" xfId="2638" xr:uid="{00000000-0005-0000-0000-0000BA080000}"/>
    <cellStyle name="Вычисление 3 70" xfId="2639" xr:uid="{00000000-0005-0000-0000-0000BB080000}"/>
    <cellStyle name="Вычисление 3 71" xfId="2640" xr:uid="{00000000-0005-0000-0000-0000BC080000}"/>
    <cellStyle name="Вычисление 3 72" xfId="2641" xr:uid="{00000000-0005-0000-0000-0000BD080000}"/>
    <cellStyle name="Вычисление 3 73" xfId="2642" xr:uid="{00000000-0005-0000-0000-0000BE080000}"/>
    <cellStyle name="Вычисление 3 74" xfId="2643" xr:uid="{00000000-0005-0000-0000-0000BF080000}"/>
    <cellStyle name="Вычисление 3 75" xfId="2644" xr:uid="{00000000-0005-0000-0000-0000C0080000}"/>
    <cellStyle name="Вычисление 3 76" xfId="2645" xr:uid="{00000000-0005-0000-0000-0000C1080000}"/>
    <cellStyle name="Вычисление 3 77" xfId="2646" xr:uid="{00000000-0005-0000-0000-0000C2080000}"/>
    <cellStyle name="Вычисление 3 78" xfId="2647" xr:uid="{00000000-0005-0000-0000-0000C3080000}"/>
    <cellStyle name="Вычисление 3 79" xfId="2648" xr:uid="{00000000-0005-0000-0000-0000C4080000}"/>
    <cellStyle name="Вычисление 3 8" xfId="2649" xr:uid="{00000000-0005-0000-0000-0000C5080000}"/>
    <cellStyle name="Вычисление 3 80" xfId="2650" xr:uid="{00000000-0005-0000-0000-0000C6080000}"/>
    <cellStyle name="Вычисление 3 81" xfId="2651" xr:uid="{00000000-0005-0000-0000-0000C7080000}"/>
    <cellStyle name="Вычисление 3 82" xfId="2652" xr:uid="{00000000-0005-0000-0000-0000C8080000}"/>
    <cellStyle name="Вычисление 3 83" xfId="2653" xr:uid="{00000000-0005-0000-0000-0000C9080000}"/>
    <cellStyle name="Вычисление 3 84" xfId="2654" xr:uid="{00000000-0005-0000-0000-0000CA080000}"/>
    <cellStyle name="Вычисление 3 85" xfId="2655" xr:uid="{00000000-0005-0000-0000-0000CB080000}"/>
    <cellStyle name="Вычисление 3 86" xfId="2656" xr:uid="{00000000-0005-0000-0000-0000CC080000}"/>
    <cellStyle name="Вычисление 3 87" xfId="2657" xr:uid="{00000000-0005-0000-0000-0000CD080000}"/>
    <cellStyle name="Вычисление 3 88" xfId="2658" xr:uid="{00000000-0005-0000-0000-0000CE080000}"/>
    <cellStyle name="Вычисление 3 89" xfId="2659" xr:uid="{00000000-0005-0000-0000-0000CF080000}"/>
    <cellStyle name="Вычисление 3 9" xfId="2660" xr:uid="{00000000-0005-0000-0000-0000D0080000}"/>
    <cellStyle name="Вычисление 3 90" xfId="2661" xr:uid="{00000000-0005-0000-0000-0000D1080000}"/>
    <cellStyle name="Вычисление 3 91" xfId="2662" xr:uid="{00000000-0005-0000-0000-0000D2080000}"/>
    <cellStyle name="Вычисление 4" xfId="247" xr:uid="{00000000-0005-0000-0000-0000D3080000}"/>
    <cellStyle name="Вычисление 4 10" xfId="2663" xr:uid="{00000000-0005-0000-0000-0000D4080000}"/>
    <cellStyle name="Вычисление 4 11" xfId="2664" xr:uid="{00000000-0005-0000-0000-0000D5080000}"/>
    <cellStyle name="Вычисление 4 12" xfId="2665" xr:uid="{00000000-0005-0000-0000-0000D6080000}"/>
    <cellStyle name="Вычисление 4 13" xfId="2666" xr:uid="{00000000-0005-0000-0000-0000D7080000}"/>
    <cellStyle name="Вычисление 4 14" xfId="2667" xr:uid="{00000000-0005-0000-0000-0000D8080000}"/>
    <cellStyle name="Вычисление 4 15" xfId="2668" xr:uid="{00000000-0005-0000-0000-0000D9080000}"/>
    <cellStyle name="Вычисление 4 16" xfId="2669" xr:uid="{00000000-0005-0000-0000-0000DA080000}"/>
    <cellStyle name="Вычисление 4 17" xfId="2670" xr:uid="{00000000-0005-0000-0000-0000DB080000}"/>
    <cellStyle name="Вычисление 4 18" xfId="2671" xr:uid="{00000000-0005-0000-0000-0000DC080000}"/>
    <cellStyle name="Вычисление 4 19" xfId="2672" xr:uid="{00000000-0005-0000-0000-0000DD080000}"/>
    <cellStyle name="Вычисление 4 2" xfId="2673" xr:uid="{00000000-0005-0000-0000-0000DE080000}"/>
    <cellStyle name="Вычисление 4 2 2" xfId="2674" xr:uid="{00000000-0005-0000-0000-0000DF080000}"/>
    <cellStyle name="Вычисление 4 2 3" xfId="2675" xr:uid="{00000000-0005-0000-0000-0000E0080000}"/>
    <cellStyle name="Вычисление 4 20" xfId="2676" xr:uid="{00000000-0005-0000-0000-0000E1080000}"/>
    <cellStyle name="Вычисление 4 21" xfId="2677" xr:uid="{00000000-0005-0000-0000-0000E2080000}"/>
    <cellStyle name="Вычисление 4 22" xfId="2678" xr:uid="{00000000-0005-0000-0000-0000E3080000}"/>
    <cellStyle name="Вычисление 4 23" xfId="2679" xr:uid="{00000000-0005-0000-0000-0000E4080000}"/>
    <cellStyle name="Вычисление 4 24" xfId="2680" xr:uid="{00000000-0005-0000-0000-0000E5080000}"/>
    <cellStyle name="Вычисление 4 25" xfId="2681" xr:uid="{00000000-0005-0000-0000-0000E6080000}"/>
    <cellStyle name="Вычисление 4 26" xfId="2682" xr:uid="{00000000-0005-0000-0000-0000E7080000}"/>
    <cellStyle name="Вычисление 4 27" xfId="2683" xr:uid="{00000000-0005-0000-0000-0000E8080000}"/>
    <cellStyle name="Вычисление 4 28" xfId="2684" xr:uid="{00000000-0005-0000-0000-0000E9080000}"/>
    <cellStyle name="Вычисление 4 29" xfId="2685" xr:uid="{00000000-0005-0000-0000-0000EA080000}"/>
    <cellStyle name="Вычисление 4 3" xfId="2686" xr:uid="{00000000-0005-0000-0000-0000EB080000}"/>
    <cellStyle name="Вычисление 4 3 2" xfId="2687" xr:uid="{00000000-0005-0000-0000-0000EC080000}"/>
    <cellStyle name="Вычисление 4 3 3" xfId="2688" xr:uid="{00000000-0005-0000-0000-0000ED080000}"/>
    <cellStyle name="Вычисление 4 30" xfId="2689" xr:uid="{00000000-0005-0000-0000-0000EE080000}"/>
    <cellStyle name="Вычисление 4 31" xfId="2690" xr:uid="{00000000-0005-0000-0000-0000EF080000}"/>
    <cellStyle name="Вычисление 4 32" xfId="2691" xr:uid="{00000000-0005-0000-0000-0000F0080000}"/>
    <cellStyle name="Вычисление 4 33" xfId="2692" xr:uid="{00000000-0005-0000-0000-0000F1080000}"/>
    <cellStyle name="Вычисление 4 34" xfId="2693" xr:uid="{00000000-0005-0000-0000-0000F2080000}"/>
    <cellStyle name="Вычисление 4 35" xfId="2694" xr:uid="{00000000-0005-0000-0000-0000F3080000}"/>
    <cellStyle name="Вычисление 4 36" xfId="2695" xr:uid="{00000000-0005-0000-0000-0000F4080000}"/>
    <cellStyle name="Вычисление 4 37" xfId="2696" xr:uid="{00000000-0005-0000-0000-0000F5080000}"/>
    <cellStyle name="Вычисление 4 38" xfId="2697" xr:uid="{00000000-0005-0000-0000-0000F6080000}"/>
    <cellStyle name="Вычисление 4 39" xfId="2698" xr:uid="{00000000-0005-0000-0000-0000F7080000}"/>
    <cellStyle name="Вычисление 4 4" xfId="2699" xr:uid="{00000000-0005-0000-0000-0000F8080000}"/>
    <cellStyle name="Вычисление 4 4 2" xfId="2700" xr:uid="{00000000-0005-0000-0000-0000F9080000}"/>
    <cellStyle name="Вычисление 4 4 3" xfId="2701" xr:uid="{00000000-0005-0000-0000-0000FA080000}"/>
    <cellStyle name="Вычисление 4 40" xfId="2702" xr:uid="{00000000-0005-0000-0000-0000FB080000}"/>
    <cellStyle name="Вычисление 4 41" xfId="2703" xr:uid="{00000000-0005-0000-0000-0000FC080000}"/>
    <cellStyle name="Вычисление 4 42" xfId="2704" xr:uid="{00000000-0005-0000-0000-0000FD080000}"/>
    <cellStyle name="Вычисление 4 43" xfId="2705" xr:uid="{00000000-0005-0000-0000-0000FE080000}"/>
    <cellStyle name="Вычисление 4 44" xfId="2706" xr:uid="{00000000-0005-0000-0000-0000FF080000}"/>
    <cellStyle name="Вычисление 4 45" xfId="2707" xr:uid="{00000000-0005-0000-0000-000000090000}"/>
    <cellStyle name="Вычисление 4 46" xfId="2708" xr:uid="{00000000-0005-0000-0000-000001090000}"/>
    <cellStyle name="Вычисление 4 47" xfId="2709" xr:uid="{00000000-0005-0000-0000-000002090000}"/>
    <cellStyle name="Вычисление 4 48" xfId="2710" xr:uid="{00000000-0005-0000-0000-000003090000}"/>
    <cellStyle name="Вычисление 4 49" xfId="2711" xr:uid="{00000000-0005-0000-0000-000004090000}"/>
    <cellStyle name="Вычисление 4 5" xfId="2712" xr:uid="{00000000-0005-0000-0000-000005090000}"/>
    <cellStyle name="Вычисление 4 50" xfId="2713" xr:uid="{00000000-0005-0000-0000-000006090000}"/>
    <cellStyle name="Вычисление 4 51" xfId="2714" xr:uid="{00000000-0005-0000-0000-000007090000}"/>
    <cellStyle name="Вычисление 4 52" xfId="2715" xr:uid="{00000000-0005-0000-0000-000008090000}"/>
    <cellStyle name="Вычисление 4 53" xfId="2716" xr:uid="{00000000-0005-0000-0000-000009090000}"/>
    <cellStyle name="Вычисление 4 54" xfId="2717" xr:uid="{00000000-0005-0000-0000-00000A090000}"/>
    <cellStyle name="Вычисление 4 55" xfId="2718" xr:uid="{00000000-0005-0000-0000-00000B090000}"/>
    <cellStyle name="Вычисление 4 56" xfId="2719" xr:uid="{00000000-0005-0000-0000-00000C090000}"/>
    <cellStyle name="Вычисление 4 57" xfId="2720" xr:uid="{00000000-0005-0000-0000-00000D090000}"/>
    <cellStyle name="Вычисление 4 58" xfId="2721" xr:uid="{00000000-0005-0000-0000-00000E090000}"/>
    <cellStyle name="Вычисление 4 59" xfId="2722" xr:uid="{00000000-0005-0000-0000-00000F090000}"/>
    <cellStyle name="Вычисление 4 6" xfId="2723" xr:uid="{00000000-0005-0000-0000-000010090000}"/>
    <cellStyle name="Вычисление 4 60" xfId="2724" xr:uid="{00000000-0005-0000-0000-000011090000}"/>
    <cellStyle name="Вычисление 4 61" xfId="2725" xr:uid="{00000000-0005-0000-0000-000012090000}"/>
    <cellStyle name="Вычисление 4 62" xfId="2726" xr:uid="{00000000-0005-0000-0000-000013090000}"/>
    <cellStyle name="Вычисление 4 63" xfId="2727" xr:uid="{00000000-0005-0000-0000-000014090000}"/>
    <cellStyle name="Вычисление 4 64" xfId="2728" xr:uid="{00000000-0005-0000-0000-000015090000}"/>
    <cellStyle name="Вычисление 4 65" xfId="2729" xr:uid="{00000000-0005-0000-0000-000016090000}"/>
    <cellStyle name="Вычисление 4 66" xfId="2730" xr:uid="{00000000-0005-0000-0000-000017090000}"/>
    <cellStyle name="Вычисление 4 67" xfId="2731" xr:uid="{00000000-0005-0000-0000-000018090000}"/>
    <cellStyle name="Вычисление 4 68" xfId="2732" xr:uid="{00000000-0005-0000-0000-000019090000}"/>
    <cellStyle name="Вычисление 4 69" xfId="2733" xr:uid="{00000000-0005-0000-0000-00001A090000}"/>
    <cellStyle name="Вычисление 4 7" xfId="2734" xr:uid="{00000000-0005-0000-0000-00001B090000}"/>
    <cellStyle name="Вычисление 4 70" xfId="2735" xr:uid="{00000000-0005-0000-0000-00001C090000}"/>
    <cellStyle name="Вычисление 4 71" xfId="2736" xr:uid="{00000000-0005-0000-0000-00001D090000}"/>
    <cellStyle name="Вычисление 4 72" xfId="2737" xr:uid="{00000000-0005-0000-0000-00001E090000}"/>
    <cellStyle name="Вычисление 4 73" xfId="2738" xr:uid="{00000000-0005-0000-0000-00001F090000}"/>
    <cellStyle name="Вычисление 4 74" xfId="2739" xr:uid="{00000000-0005-0000-0000-000020090000}"/>
    <cellStyle name="Вычисление 4 75" xfId="2740" xr:uid="{00000000-0005-0000-0000-000021090000}"/>
    <cellStyle name="Вычисление 4 76" xfId="2741" xr:uid="{00000000-0005-0000-0000-000022090000}"/>
    <cellStyle name="Вычисление 4 77" xfId="2742" xr:uid="{00000000-0005-0000-0000-000023090000}"/>
    <cellStyle name="Вычисление 4 78" xfId="2743" xr:uid="{00000000-0005-0000-0000-000024090000}"/>
    <cellStyle name="Вычисление 4 79" xfId="2744" xr:uid="{00000000-0005-0000-0000-000025090000}"/>
    <cellStyle name="Вычисление 4 8" xfId="2745" xr:uid="{00000000-0005-0000-0000-000026090000}"/>
    <cellStyle name="Вычисление 4 80" xfId="2746" xr:uid="{00000000-0005-0000-0000-000027090000}"/>
    <cellStyle name="Вычисление 4 81" xfId="2747" xr:uid="{00000000-0005-0000-0000-000028090000}"/>
    <cellStyle name="Вычисление 4 82" xfId="2748" xr:uid="{00000000-0005-0000-0000-000029090000}"/>
    <cellStyle name="Вычисление 4 83" xfId="2749" xr:uid="{00000000-0005-0000-0000-00002A090000}"/>
    <cellStyle name="Вычисление 4 84" xfId="2750" xr:uid="{00000000-0005-0000-0000-00002B090000}"/>
    <cellStyle name="Вычисление 4 85" xfId="2751" xr:uid="{00000000-0005-0000-0000-00002C090000}"/>
    <cellStyle name="Вычисление 4 86" xfId="2752" xr:uid="{00000000-0005-0000-0000-00002D090000}"/>
    <cellStyle name="Вычисление 4 87" xfId="2753" xr:uid="{00000000-0005-0000-0000-00002E090000}"/>
    <cellStyle name="Вычисление 4 88" xfId="2754" xr:uid="{00000000-0005-0000-0000-00002F090000}"/>
    <cellStyle name="Вычисление 4 89" xfId="2755" xr:uid="{00000000-0005-0000-0000-000030090000}"/>
    <cellStyle name="Вычисление 4 9" xfId="2756" xr:uid="{00000000-0005-0000-0000-000031090000}"/>
    <cellStyle name="Вычисление 4 90" xfId="2757" xr:uid="{00000000-0005-0000-0000-000032090000}"/>
    <cellStyle name="Вычисление 4 91" xfId="2758" xr:uid="{00000000-0005-0000-0000-000033090000}"/>
    <cellStyle name="Вычисление 5" xfId="248" xr:uid="{00000000-0005-0000-0000-000034090000}"/>
    <cellStyle name="Вычисление 5 10" xfId="2759" xr:uid="{00000000-0005-0000-0000-000035090000}"/>
    <cellStyle name="Вычисление 5 11" xfId="2760" xr:uid="{00000000-0005-0000-0000-000036090000}"/>
    <cellStyle name="Вычисление 5 12" xfId="2761" xr:uid="{00000000-0005-0000-0000-000037090000}"/>
    <cellStyle name="Вычисление 5 13" xfId="2762" xr:uid="{00000000-0005-0000-0000-000038090000}"/>
    <cellStyle name="Вычисление 5 14" xfId="2763" xr:uid="{00000000-0005-0000-0000-000039090000}"/>
    <cellStyle name="Вычисление 5 15" xfId="2764" xr:uid="{00000000-0005-0000-0000-00003A090000}"/>
    <cellStyle name="Вычисление 5 16" xfId="2765" xr:uid="{00000000-0005-0000-0000-00003B090000}"/>
    <cellStyle name="Вычисление 5 17" xfId="2766" xr:uid="{00000000-0005-0000-0000-00003C090000}"/>
    <cellStyle name="Вычисление 5 18" xfId="2767" xr:uid="{00000000-0005-0000-0000-00003D090000}"/>
    <cellStyle name="Вычисление 5 19" xfId="2768" xr:uid="{00000000-0005-0000-0000-00003E090000}"/>
    <cellStyle name="Вычисление 5 2" xfId="2769" xr:uid="{00000000-0005-0000-0000-00003F090000}"/>
    <cellStyle name="Вычисление 5 2 2" xfId="2770" xr:uid="{00000000-0005-0000-0000-000040090000}"/>
    <cellStyle name="Вычисление 5 2 3" xfId="2771" xr:uid="{00000000-0005-0000-0000-000041090000}"/>
    <cellStyle name="Вычисление 5 20" xfId="2772" xr:uid="{00000000-0005-0000-0000-000042090000}"/>
    <cellStyle name="Вычисление 5 21" xfId="2773" xr:uid="{00000000-0005-0000-0000-000043090000}"/>
    <cellStyle name="Вычисление 5 22" xfId="2774" xr:uid="{00000000-0005-0000-0000-000044090000}"/>
    <cellStyle name="Вычисление 5 23" xfId="2775" xr:uid="{00000000-0005-0000-0000-000045090000}"/>
    <cellStyle name="Вычисление 5 24" xfId="2776" xr:uid="{00000000-0005-0000-0000-000046090000}"/>
    <cellStyle name="Вычисление 5 25" xfId="2777" xr:uid="{00000000-0005-0000-0000-000047090000}"/>
    <cellStyle name="Вычисление 5 26" xfId="2778" xr:uid="{00000000-0005-0000-0000-000048090000}"/>
    <cellStyle name="Вычисление 5 27" xfId="2779" xr:uid="{00000000-0005-0000-0000-000049090000}"/>
    <cellStyle name="Вычисление 5 28" xfId="2780" xr:uid="{00000000-0005-0000-0000-00004A090000}"/>
    <cellStyle name="Вычисление 5 29" xfId="2781" xr:uid="{00000000-0005-0000-0000-00004B090000}"/>
    <cellStyle name="Вычисление 5 3" xfId="2782" xr:uid="{00000000-0005-0000-0000-00004C090000}"/>
    <cellStyle name="Вычисление 5 3 2" xfId="2783" xr:uid="{00000000-0005-0000-0000-00004D090000}"/>
    <cellStyle name="Вычисление 5 3 3" xfId="2784" xr:uid="{00000000-0005-0000-0000-00004E090000}"/>
    <cellStyle name="Вычисление 5 30" xfId="2785" xr:uid="{00000000-0005-0000-0000-00004F090000}"/>
    <cellStyle name="Вычисление 5 31" xfId="2786" xr:uid="{00000000-0005-0000-0000-000050090000}"/>
    <cellStyle name="Вычисление 5 32" xfId="2787" xr:uid="{00000000-0005-0000-0000-000051090000}"/>
    <cellStyle name="Вычисление 5 33" xfId="2788" xr:uid="{00000000-0005-0000-0000-000052090000}"/>
    <cellStyle name="Вычисление 5 34" xfId="2789" xr:uid="{00000000-0005-0000-0000-000053090000}"/>
    <cellStyle name="Вычисление 5 35" xfId="2790" xr:uid="{00000000-0005-0000-0000-000054090000}"/>
    <cellStyle name="Вычисление 5 36" xfId="2791" xr:uid="{00000000-0005-0000-0000-000055090000}"/>
    <cellStyle name="Вычисление 5 37" xfId="2792" xr:uid="{00000000-0005-0000-0000-000056090000}"/>
    <cellStyle name="Вычисление 5 38" xfId="2793" xr:uid="{00000000-0005-0000-0000-000057090000}"/>
    <cellStyle name="Вычисление 5 39" xfId="2794" xr:uid="{00000000-0005-0000-0000-000058090000}"/>
    <cellStyle name="Вычисление 5 4" xfId="2795" xr:uid="{00000000-0005-0000-0000-000059090000}"/>
    <cellStyle name="Вычисление 5 4 2" xfId="2796" xr:uid="{00000000-0005-0000-0000-00005A090000}"/>
    <cellStyle name="Вычисление 5 4 3" xfId="2797" xr:uid="{00000000-0005-0000-0000-00005B090000}"/>
    <cellStyle name="Вычисление 5 40" xfId="2798" xr:uid="{00000000-0005-0000-0000-00005C090000}"/>
    <cellStyle name="Вычисление 5 41" xfId="2799" xr:uid="{00000000-0005-0000-0000-00005D090000}"/>
    <cellStyle name="Вычисление 5 42" xfId="2800" xr:uid="{00000000-0005-0000-0000-00005E090000}"/>
    <cellStyle name="Вычисление 5 43" xfId="2801" xr:uid="{00000000-0005-0000-0000-00005F090000}"/>
    <cellStyle name="Вычисление 5 44" xfId="2802" xr:uid="{00000000-0005-0000-0000-000060090000}"/>
    <cellStyle name="Вычисление 5 45" xfId="2803" xr:uid="{00000000-0005-0000-0000-000061090000}"/>
    <cellStyle name="Вычисление 5 46" xfId="2804" xr:uid="{00000000-0005-0000-0000-000062090000}"/>
    <cellStyle name="Вычисление 5 47" xfId="2805" xr:uid="{00000000-0005-0000-0000-000063090000}"/>
    <cellStyle name="Вычисление 5 48" xfId="2806" xr:uid="{00000000-0005-0000-0000-000064090000}"/>
    <cellStyle name="Вычисление 5 49" xfId="2807" xr:uid="{00000000-0005-0000-0000-000065090000}"/>
    <cellStyle name="Вычисление 5 5" xfId="2808" xr:uid="{00000000-0005-0000-0000-000066090000}"/>
    <cellStyle name="Вычисление 5 50" xfId="2809" xr:uid="{00000000-0005-0000-0000-000067090000}"/>
    <cellStyle name="Вычисление 5 51" xfId="2810" xr:uid="{00000000-0005-0000-0000-000068090000}"/>
    <cellStyle name="Вычисление 5 52" xfId="2811" xr:uid="{00000000-0005-0000-0000-000069090000}"/>
    <cellStyle name="Вычисление 5 53" xfId="2812" xr:uid="{00000000-0005-0000-0000-00006A090000}"/>
    <cellStyle name="Вычисление 5 54" xfId="2813" xr:uid="{00000000-0005-0000-0000-00006B090000}"/>
    <cellStyle name="Вычисление 5 55" xfId="2814" xr:uid="{00000000-0005-0000-0000-00006C090000}"/>
    <cellStyle name="Вычисление 5 56" xfId="2815" xr:uid="{00000000-0005-0000-0000-00006D090000}"/>
    <cellStyle name="Вычисление 5 57" xfId="2816" xr:uid="{00000000-0005-0000-0000-00006E090000}"/>
    <cellStyle name="Вычисление 5 58" xfId="2817" xr:uid="{00000000-0005-0000-0000-00006F090000}"/>
    <cellStyle name="Вычисление 5 59" xfId="2818" xr:uid="{00000000-0005-0000-0000-000070090000}"/>
    <cellStyle name="Вычисление 5 6" xfId="2819" xr:uid="{00000000-0005-0000-0000-000071090000}"/>
    <cellStyle name="Вычисление 5 60" xfId="2820" xr:uid="{00000000-0005-0000-0000-000072090000}"/>
    <cellStyle name="Вычисление 5 61" xfId="2821" xr:uid="{00000000-0005-0000-0000-000073090000}"/>
    <cellStyle name="Вычисление 5 62" xfId="2822" xr:uid="{00000000-0005-0000-0000-000074090000}"/>
    <cellStyle name="Вычисление 5 63" xfId="2823" xr:uid="{00000000-0005-0000-0000-000075090000}"/>
    <cellStyle name="Вычисление 5 64" xfId="2824" xr:uid="{00000000-0005-0000-0000-000076090000}"/>
    <cellStyle name="Вычисление 5 65" xfId="2825" xr:uid="{00000000-0005-0000-0000-000077090000}"/>
    <cellStyle name="Вычисление 5 66" xfId="2826" xr:uid="{00000000-0005-0000-0000-000078090000}"/>
    <cellStyle name="Вычисление 5 67" xfId="2827" xr:uid="{00000000-0005-0000-0000-000079090000}"/>
    <cellStyle name="Вычисление 5 68" xfId="2828" xr:uid="{00000000-0005-0000-0000-00007A090000}"/>
    <cellStyle name="Вычисление 5 69" xfId="2829" xr:uid="{00000000-0005-0000-0000-00007B090000}"/>
    <cellStyle name="Вычисление 5 7" xfId="2830" xr:uid="{00000000-0005-0000-0000-00007C090000}"/>
    <cellStyle name="Вычисление 5 70" xfId="2831" xr:uid="{00000000-0005-0000-0000-00007D090000}"/>
    <cellStyle name="Вычисление 5 71" xfId="2832" xr:uid="{00000000-0005-0000-0000-00007E090000}"/>
    <cellStyle name="Вычисление 5 72" xfId="2833" xr:uid="{00000000-0005-0000-0000-00007F090000}"/>
    <cellStyle name="Вычисление 5 73" xfId="2834" xr:uid="{00000000-0005-0000-0000-000080090000}"/>
    <cellStyle name="Вычисление 5 74" xfId="2835" xr:uid="{00000000-0005-0000-0000-000081090000}"/>
    <cellStyle name="Вычисление 5 75" xfId="2836" xr:uid="{00000000-0005-0000-0000-000082090000}"/>
    <cellStyle name="Вычисление 5 76" xfId="2837" xr:uid="{00000000-0005-0000-0000-000083090000}"/>
    <cellStyle name="Вычисление 5 77" xfId="2838" xr:uid="{00000000-0005-0000-0000-000084090000}"/>
    <cellStyle name="Вычисление 5 78" xfId="2839" xr:uid="{00000000-0005-0000-0000-000085090000}"/>
    <cellStyle name="Вычисление 5 79" xfId="2840" xr:uid="{00000000-0005-0000-0000-000086090000}"/>
    <cellStyle name="Вычисление 5 8" xfId="2841" xr:uid="{00000000-0005-0000-0000-000087090000}"/>
    <cellStyle name="Вычисление 5 80" xfId="2842" xr:uid="{00000000-0005-0000-0000-000088090000}"/>
    <cellStyle name="Вычисление 5 81" xfId="2843" xr:uid="{00000000-0005-0000-0000-000089090000}"/>
    <cellStyle name="Вычисление 5 82" xfId="2844" xr:uid="{00000000-0005-0000-0000-00008A090000}"/>
    <cellStyle name="Вычисление 5 83" xfId="2845" xr:uid="{00000000-0005-0000-0000-00008B090000}"/>
    <cellStyle name="Вычисление 5 84" xfId="2846" xr:uid="{00000000-0005-0000-0000-00008C090000}"/>
    <cellStyle name="Вычисление 5 85" xfId="2847" xr:uid="{00000000-0005-0000-0000-00008D090000}"/>
    <cellStyle name="Вычисление 5 86" xfId="2848" xr:uid="{00000000-0005-0000-0000-00008E090000}"/>
    <cellStyle name="Вычисление 5 87" xfId="2849" xr:uid="{00000000-0005-0000-0000-00008F090000}"/>
    <cellStyle name="Вычисление 5 88" xfId="2850" xr:uid="{00000000-0005-0000-0000-000090090000}"/>
    <cellStyle name="Вычисление 5 89" xfId="2851" xr:uid="{00000000-0005-0000-0000-000091090000}"/>
    <cellStyle name="Вычисление 5 9" xfId="2852" xr:uid="{00000000-0005-0000-0000-000092090000}"/>
    <cellStyle name="Вычисление 5 90" xfId="2853" xr:uid="{00000000-0005-0000-0000-000093090000}"/>
    <cellStyle name="Вычисление 5 91" xfId="2854" xr:uid="{00000000-0005-0000-0000-000094090000}"/>
    <cellStyle name="Вычисление 6" xfId="249" xr:uid="{00000000-0005-0000-0000-000095090000}"/>
    <cellStyle name="Вычисление 6 10" xfId="2855" xr:uid="{00000000-0005-0000-0000-000096090000}"/>
    <cellStyle name="Вычисление 6 11" xfId="2856" xr:uid="{00000000-0005-0000-0000-000097090000}"/>
    <cellStyle name="Вычисление 6 12" xfId="2857" xr:uid="{00000000-0005-0000-0000-000098090000}"/>
    <cellStyle name="Вычисление 6 13" xfId="2858" xr:uid="{00000000-0005-0000-0000-000099090000}"/>
    <cellStyle name="Вычисление 6 14" xfId="2859" xr:uid="{00000000-0005-0000-0000-00009A090000}"/>
    <cellStyle name="Вычисление 6 15" xfId="2860" xr:uid="{00000000-0005-0000-0000-00009B090000}"/>
    <cellStyle name="Вычисление 6 16" xfId="2861" xr:uid="{00000000-0005-0000-0000-00009C090000}"/>
    <cellStyle name="Вычисление 6 17" xfId="2862" xr:uid="{00000000-0005-0000-0000-00009D090000}"/>
    <cellStyle name="Вычисление 6 18" xfId="2863" xr:uid="{00000000-0005-0000-0000-00009E090000}"/>
    <cellStyle name="Вычисление 6 19" xfId="2864" xr:uid="{00000000-0005-0000-0000-00009F090000}"/>
    <cellStyle name="Вычисление 6 2" xfId="2865" xr:uid="{00000000-0005-0000-0000-0000A0090000}"/>
    <cellStyle name="Вычисление 6 2 2" xfId="2866" xr:uid="{00000000-0005-0000-0000-0000A1090000}"/>
    <cellStyle name="Вычисление 6 2 3" xfId="2867" xr:uid="{00000000-0005-0000-0000-0000A2090000}"/>
    <cellStyle name="Вычисление 6 20" xfId="2868" xr:uid="{00000000-0005-0000-0000-0000A3090000}"/>
    <cellStyle name="Вычисление 6 21" xfId="2869" xr:uid="{00000000-0005-0000-0000-0000A4090000}"/>
    <cellStyle name="Вычисление 6 22" xfId="2870" xr:uid="{00000000-0005-0000-0000-0000A5090000}"/>
    <cellStyle name="Вычисление 6 23" xfId="2871" xr:uid="{00000000-0005-0000-0000-0000A6090000}"/>
    <cellStyle name="Вычисление 6 24" xfId="2872" xr:uid="{00000000-0005-0000-0000-0000A7090000}"/>
    <cellStyle name="Вычисление 6 25" xfId="2873" xr:uid="{00000000-0005-0000-0000-0000A8090000}"/>
    <cellStyle name="Вычисление 6 26" xfId="2874" xr:uid="{00000000-0005-0000-0000-0000A9090000}"/>
    <cellStyle name="Вычисление 6 27" xfId="2875" xr:uid="{00000000-0005-0000-0000-0000AA090000}"/>
    <cellStyle name="Вычисление 6 28" xfId="2876" xr:uid="{00000000-0005-0000-0000-0000AB090000}"/>
    <cellStyle name="Вычисление 6 29" xfId="2877" xr:uid="{00000000-0005-0000-0000-0000AC090000}"/>
    <cellStyle name="Вычисление 6 3" xfId="2878" xr:uid="{00000000-0005-0000-0000-0000AD090000}"/>
    <cellStyle name="Вычисление 6 3 2" xfId="2879" xr:uid="{00000000-0005-0000-0000-0000AE090000}"/>
    <cellStyle name="Вычисление 6 3 3" xfId="2880" xr:uid="{00000000-0005-0000-0000-0000AF090000}"/>
    <cellStyle name="Вычисление 6 30" xfId="2881" xr:uid="{00000000-0005-0000-0000-0000B0090000}"/>
    <cellStyle name="Вычисление 6 31" xfId="2882" xr:uid="{00000000-0005-0000-0000-0000B1090000}"/>
    <cellStyle name="Вычисление 6 32" xfId="2883" xr:uid="{00000000-0005-0000-0000-0000B2090000}"/>
    <cellStyle name="Вычисление 6 33" xfId="2884" xr:uid="{00000000-0005-0000-0000-0000B3090000}"/>
    <cellStyle name="Вычисление 6 34" xfId="2885" xr:uid="{00000000-0005-0000-0000-0000B4090000}"/>
    <cellStyle name="Вычисление 6 35" xfId="2886" xr:uid="{00000000-0005-0000-0000-0000B5090000}"/>
    <cellStyle name="Вычисление 6 36" xfId="2887" xr:uid="{00000000-0005-0000-0000-0000B6090000}"/>
    <cellStyle name="Вычисление 6 37" xfId="2888" xr:uid="{00000000-0005-0000-0000-0000B7090000}"/>
    <cellStyle name="Вычисление 6 38" xfId="2889" xr:uid="{00000000-0005-0000-0000-0000B8090000}"/>
    <cellStyle name="Вычисление 6 39" xfId="2890" xr:uid="{00000000-0005-0000-0000-0000B9090000}"/>
    <cellStyle name="Вычисление 6 4" xfId="2891" xr:uid="{00000000-0005-0000-0000-0000BA090000}"/>
    <cellStyle name="Вычисление 6 4 2" xfId="2892" xr:uid="{00000000-0005-0000-0000-0000BB090000}"/>
    <cellStyle name="Вычисление 6 4 3" xfId="2893" xr:uid="{00000000-0005-0000-0000-0000BC090000}"/>
    <cellStyle name="Вычисление 6 40" xfId="2894" xr:uid="{00000000-0005-0000-0000-0000BD090000}"/>
    <cellStyle name="Вычисление 6 41" xfId="2895" xr:uid="{00000000-0005-0000-0000-0000BE090000}"/>
    <cellStyle name="Вычисление 6 42" xfId="2896" xr:uid="{00000000-0005-0000-0000-0000BF090000}"/>
    <cellStyle name="Вычисление 6 43" xfId="2897" xr:uid="{00000000-0005-0000-0000-0000C0090000}"/>
    <cellStyle name="Вычисление 6 44" xfId="2898" xr:uid="{00000000-0005-0000-0000-0000C1090000}"/>
    <cellStyle name="Вычисление 6 45" xfId="2899" xr:uid="{00000000-0005-0000-0000-0000C2090000}"/>
    <cellStyle name="Вычисление 6 46" xfId="2900" xr:uid="{00000000-0005-0000-0000-0000C3090000}"/>
    <cellStyle name="Вычисление 6 47" xfId="2901" xr:uid="{00000000-0005-0000-0000-0000C4090000}"/>
    <cellStyle name="Вычисление 6 48" xfId="2902" xr:uid="{00000000-0005-0000-0000-0000C5090000}"/>
    <cellStyle name="Вычисление 6 49" xfId="2903" xr:uid="{00000000-0005-0000-0000-0000C6090000}"/>
    <cellStyle name="Вычисление 6 5" xfId="2904" xr:uid="{00000000-0005-0000-0000-0000C7090000}"/>
    <cellStyle name="Вычисление 6 50" xfId="2905" xr:uid="{00000000-0005-0000-0000-0000C8090000}"/>
    <cellStyle name="Вычисление 6 51" xfId="2906" xr:uid="{00000000-0005-0000-0000-0000C9090000}"/>
    <cellStyle name="Вычисление 6 52" xfId="2907" xr:uid="{00000000-0005-0000-0000-0000CA090000}"/>
    <cellStyle name="Вычисление 6 53" xfId="2908" xr:uid="{00000000-0005-0000-0000-0000CB090000}"/>
    <cellStyle name="Вычисление 6 54" xfId="2909" xr:uid="{00000000-0005-0000-0000-0000CC090000}"/>
    <cellStyle name="Вычисление 6 55" xfId="2910" xr:uid="{00000000-0005-0000-0000-0000CD090000}"/>
    <cellStyle name="Вычисление 6 56" xfId="2911" xr:uid="{00000000-0005-0000-0000-0000CE090000}"/>
    <cellStyle name="Вычисление 6 57" xfId="2912" xr:uid="{00000000-0005-0000-0000-0000CF090000}"/>
    <cellStyle name="Вычисление 6 58" xfId="2913" xr:uid="{00000000-0005-0000-0000-0000D0090000}"/>
    <cellStyle name="Вычисление 6 59" xfId="2914" xr:uid="{00000000-0005-0000-0000-0000D1090000}"/>
    <cellStyle name="Вычисление 6 6" xfId="2915" xr:uid="{00000000-0005-0000-0000-0000D2090000}"/>
    <cellStyle name="Вычисление 6 60" xfId="2916" xr:uid="{00000000-0005-0000-0000-0000D3090000}"/>
    <cellStyle name="Вычисление 6 61" xfId="2917" xr:uid="{00000000-0005-0000-0000-0000D4090000}"/>
    <cellStyle name="Вычисление 6 62" xfId="2918" xr:uid="{00000000-0005-0000-0000-0000D5090000}"/>
    <cellStyle name="Вычисление 6 63" xfId="2919" xr:uid="{00000000-0005-0000-0000-0000D6090000}"/>
    <cellStyle name="Вычисление 6 64" xfId="2920" xr:uid="{00000000-0005-0000-0000-0000D7090000}"/>
    <cellStyle name="Вычисление 6 65" xfId="2921" xr:uid="{00000000-0005-0000-0000-0000D8090000}"/>
    <cellStyle name="Вычисление 6 66" xfId="2922" xr:uid="{00000000-0005-0000-0000-0000D9090000}"/>
    <cellStyle name="Вычисление 6 67" xfId="2923" xr:uid="{00000000-0005-0000-0000-0000DA090000}"/>
    <cellStyle name="Вычисление 6 68" xfId="2924" xr:uid="{00000000-0005-0000-0000-0000DB090000}"/>
    <cellStyle name="Вычисление 6 69" xfId="2925" xr:uid="{00000000-0005-0000-0000-0000DC090000}"/>
    <cellStyle name="Вычисление 6 7" xfId="2926" xr:uid="{00000000-0005-0000-0000-0000DD090000}"/>
    <cellStyle name="Вычисление 6 70" xfId="2927" xr:uid="{00000000-0005-0000-0000-0000DE090000}"/>
    <cellStyle name="Вычисление 6 71" xfId="2928" xr:uid="{00000000-0005-0000-0000-0000DF090000}"/>
    <cellStyle name="Вычисление 6 72" xfId="2929" xr:uid="{00000000-0005-0000-0000-0000E0090000}"/>
    <cellStyle name="Вычисление 6 73" xfId="2930" xr:uid="{00000000-0005-0000-0000-0000E1090000}"/>
    <cellStyle name="Вычисление 6 74" xfId="2931" xr:uid="{00000000-0005-0000-0000-0000E2090000}"/>
    <cellStyle name="Вычисление 6 75" xfId="2932" xr:uid="{00000000-0005-0000-0000-0000E3090000}"/>
    <cellStyle name="Вычисление 6 76" xfId="2933" xr:uid="{00000000-0005-0000-0000-0000E4090000}"/>
    <cellStyle name="Вычисление 6 77" xfId="2934" xr:uid="{00000000-0005-0000-0000-0000E5090000}"/>
    <cellStyle name="Вычисление 6 78" xfId="2935" xr:uid="{00000000-0005-0000-0000-0000E6090000}"/>
    <cellStyle name="Вычисление 6 79" xfId="2936" xr:uid="{00000000-0005-0000-0000-0000E7090000}"/>
    <cellStyle name="Вычисление 6 8" xfId="2937" xr:uid="{00000000-0005-0000-0000-0000E8090000}"/>
    <cellStyle name="Вычисление 6 80" xfId="2938" xr:uid="{00000000-0005-0000-0000-0000E9090000}"/>
    <cellStyle name="Вычисление 6 81" xfId="2939" xr:uid="{00000000-0005-0000-0000-0000EA090000}"/>
    <cellStyle name="Вычисление 6 82" xfId="2940" xr:uid="{00000000-0005-0000-0000-0000EB090000}"/>
    <cellStyle name="Вычисление 6 83" xfId="2941" xr:uid="{00000000-0005-0000-0000-0000EC090000}"/>
    <cellStyle name="Вычисление 6 84" xfId="2942" xr:uid="{00000000-0005-0000-0000-0000ED090000}"/>
    <cellStyle name="Вычисление 6 85" xfId="2943" xr:uid="{00000000-0005-0000-0000-0000EE090000}"/>
    <cellStyle name="Вычисление 6 86" xfId="2944" xr:uid="{00000000-0005-0000-0000-0000EF090000}"/>
    <cellStyle name="Вычисление 6 87" xfId="2945" xr:uid="{00000000-0005-0000-0000-0000F0090000}"/>
    <cellStyle name="Вычисление 6 88" xfId="2946" xr:uid="{00000000-0005-0000-0000-0000F1090000}"/>
    <cellStyle name="Вычисление 6 89" xfId="2947" xr:uid="{00000000-0005-0000-0000-0000F2090000}"/>
    <cellStyle name="Вычисление 6 9" xfId="2948" xr:uid="{00000000-0005-0000-0000-0000F3090000}"/>
    <cellStyle name="Вычисление 6 90" xfId="2949" xr:uid="{00000000-0005-0000-0000-0000F4090000}"/>
    <cellStyle name="Вычисление 6 91" xfId="2950" xr:uid="{00000000-0005-0000-0000-0000F5090000}"/>
    <cellStyle name="Вычисление 7" xfId="250" xr:uid="{00000000-0005-0000-0000-0000F6090000}"/>
    <cellStyle name="Вычисление 7 10" xfId="2951" xr:uid="{00000000-0005-0000-0000-0000F7090000}"/>
    <cellStyle name="Вычисление 7 11" xfId="2952" xr:uid="{00000000-0005-0000-0000-0000F8090000}"/>
    <cellStyle name="Вычисление 7 12" xfId="2953" xr:uid="{00000000-0005-0000-0000-0000F9090000}"/>
    <cellStyle name="Вычисление 7 13" xfId="2954" xr:uid="{00000000-0005-0000-0000-0000FA090000}"/>
    <cellStyle name="Вычисление 7 14" xfId="2955" xr:uid="{00000000-0005-0000-0000-0000FB090000}"/>
    <cellStyle name="Вычисление 7 15" xfId="2956" xr:uid="{00000000-0005-0000-0000-0000FC090000}"/>
    <cellStyle name="Вычисление 7 16" xfId="2957" xr:uid="{00000000-0005-0000-0000-0000FD090000}"/>
    <cellStyle name="Вычисление 7 17" xfId="2958" xr:uid="{00000000-0005-0000-0000-0000FE090000}"/>
    <cellStyle name="Вычисление 7 18" xfId="2959" xr:uid="{00000000-0005-0000-0000-0000FF090000}"/>
    <cellStyle name="Вычисление 7 19" xfId="2960" xr:uid="{00000000-0005-0000-0000-0000000A0000}"/>
    <cellStyle name="Вычисление 7 2" xfId="2961" xr:uid="{00000000-0005-0000-0000-0000010A0000}"/>
    <cellStyle name="Вычисление 7 2 2" xfId="2962" xr:uid="{00000000-0005-0000-0000-0000020A0000}"/>
    <cellStyle name="Вычисление 7 2 3" xfId="2963" xr:uid="{00000000-0005-0000-0000-0000030A0000}"/>
    <cellStyle name="Вычисление 7 20" xfId="2964" xr:uid="{00000000-0005-0000-0000-0000040A0000}"/>
    <cellStyle name="Вычисление 7 21" xfId="2965" xr:uid="{00000000-0005-0000-0000-0000050A0000}"/>
    <cellStyle name="Вычисление 7 22" xfId="2966" xr:uid="{00000000-0005-0000-0000-0000060A0000}"/>
    <cellStyle name="Вычисление 7 23" xfId="2967" xr:uid="{00000000-0005-0000-0000-0000070A0000}"/>
    <cellStyle name="Вычисление 7 24" xfId="2968" xr:uid="{00000000-0005-0000-0000-0000080A0000}"/>
    <cellStyle name="Вычисление 7 25" xfId="2969" xr:uid="{00000000-0005-0000-0000-0000090A0000}"/>
    <cellStyle name="Вычисление 7 26" xfId="2970" xr:uid="{00000000-0005-0000-0000-00000A0A0000}"/>
    <cellStyle name="Вычисление 7 27" xfId="2971" xr:uid="{00000000-0005-0000-0000-00000B0A0000}"/>
    <cellStyle name="Вычисление 7 28" xfId="2972" xr:uid="{00000000-0005-0000-0000-00000C0A0000}"/>
    <cellStyle name="Вычисление 7 29" xfId="2973" xr:uid="{00000000-0005-0000-0000-00000D0A0000}"/>
    <cellStyle name="Вычисление 7 3" xfId="2974" xr:uid="{00000000-0005-0000-0000-00000E0A0000}"/>
    <cellStyle name="Вычисление 7 3 2" xfId="2975" xr:uid="{00000000-0005-0000-0000-00000F0A0000}"/>
    <cellStyle name="Вычисление 7 3 3" xfId="2976" xr:uid="{00000000-0005-0000-0000-0000100A0000}"/>
    <cellStyle name="Вычисление 7 30" xfId="2977" xr:uid="{00000000-0005-0000-0000-0000110A0000}"/>
    <cellStyle name="Вычисление 7 31" xfId="2978" xr:uid="{00000000-0005-0000-0000-0000120A0000}"/>
    <cellStyle name="Вычисление 7 32" xfId="2979" xr:uid="{00000000-0005-0000-0000-0000130A0000}"/>
    <cellStyle name="Вычисление 7 33" xfId="2980" xr:uid="{00000000-0005-0000-0000-0000140A0000}"/>
    <cellStyle name="Вычисление 7 34" xfId="2981" xr:uid="{00000000-0005-0000-0000-0000150A0000}"/>
    <cellStyle name="Вычисление 7 35" xfId="2982" xr:uid="{00000000-0005-0000-0000-0000160A0000}"/>
    <cellStyle name="Вычисление 7 36" xfId="2983" xr:uid="{00000000-0005-0000-0000-0000170A0000}"/>
    <cellStyle name="Вычисление 7 37" xfId="2984" xr:uid="{00000000-0005-0000-0000-0000180A0000}"/>
    <cellStyle name="Вычисление 7 38" xfId="2985" xr:uid="{00000000-0005-0000-0000-0000190A0000}"/>
    <cellStyle name="Вычисление 7 39" xfId="2986" xr:uid="{00000000-0005-0000-0000-00001A0A0000}"/>
    <cellStyle name="Вычисление 7 4" xfId="2987" xr:uid="{00000000-0005-0000-0000-00001B0A0000}"/>
    <cellStyle name="Вычисление 7 4 2" xfId="2988" xr:uid="{00000000-0005-0000-0000-00001C0A0000}"/>
    <cellStyle name="Вычисление 7 4 3" xfId="2989" xr:uid="{00000000-0005-0000-0000-00001D0A0000}"/>
    <cellStyle name="Вычисление 7 40" xfId="2990" xr:uid="{00000000-0005-0000-0000-00001E0A0000}"/>
    <cellStyle name="Вычисление 7 41" xfId="2991" xr:uid="{00000000-0005-0000-0000-00001F0A0000}"/>
    <cellStyle name="Вычисление 7 42" xfId="2992" xr:uid="{00000000-0005-0000-0000-0000200A0000}"/>
    <cellStyle name="Вычисление 7 43" xfId="2993" xr:uid="{00000000-0005-0000-0000-0000210A0000}"/>
    <cellStyle name="Вычисление 7 44" xfId="2994" xr:uid="{00000000-0005-0000-0000-0000220A0000}"/>
    <cellStyle name="Вычисление 7 45" xfId="2995" xr:uid="{00000000-0005-0000-0000-0000230A0000}"/>
    <cellStyle name="Вычисление 7 46" xfId="2996" xr:uid="{00000000-0005-0000-0000-0000240A0000}"/>
    <cellStyle name="Вычисление 7 47" xfId="2997" xr:uid="{00000000-0005-0000-0000-0000250A0000}"/>
    <cellStyle name="Вычисление 7 48" xfId="2998" xr:uid="{00000000-0005-0000-0000-0000260A0000}"/>
    <cellStyle name="Вычисление 7 49" xfId="2999" xr:uid="{00000000-0005-0000-0000-0000270A0000}"/>
    <cellStyle name="Вычисление 7 5" xfId="3000" xr:uid="{00000000-0005-0000-0000-0000280A0000}"/>
    <cellStyle name="Вычисление 7 50" xfId="3001" xr:uid="{00000000-0005-0000-0000-0000290A0000}"/>
    <cellStyle name="Вычисление 7 51" xfId="3002" xr:uid="{00000000-0005-0000-0000-00002A0A0000}"/>
    <cellStyle name="Вычисление 7 52" xfId="3003" xr:uid="{00000000-0005-0000-0000-00002B0A0000}"/>
    <cellStyle name="Вычисление 7 53" xfId="3004" xr:uid="{00000000-0005-0000-0000-00002C0A0000}"/>
    <cellStyle name="Вычисление 7 54" xfId="3005" xr:uid="{00000000-0005-0000-0000-00002D0A0000}"/>
    <cellStyle name="Вычисление 7 55" xfId="3006" xr:uid="{00000000-0005-0000-0000-00002E0A0000}"/>
    <cellStyle name="Вычисление 7 56" xfId="3007" xr:uid="{00000000-0005-0000-0000-00002F0A0000}"/>
    <cellStyle name="Вычисление 7 57" xfId="3008" xr:uid="{00000000-0005-0000-0000-0000300A0000}"/>
    <cellStyle name="Вычисление 7 58" xfId="3009" xr:uid="{00000000-0005-0000-0000-0000310A0000}"/>
    <cellStyle name="Вычисление 7 59" xfId="3010" xr:uid="{00000000-0005-0000-0000-0000320A0000}"/>
    <cellStyle name="Вычисление 7 6" xfId="3011" xr:uid="{00000000-0005-0000-0000-0000330A0000}"/>
    <cellStyle name="Вычисление 7 60" xfId="3012" xr:uid="{00000000-0005-0000-0000-0000340A0000}"/>
    <cellStyle name="Вычисление 7 61" xfId="3013" xr:uid="{00000000-0005-0000-0000-0000350A0000}"/>
    <cellStyle name="Вычисление 7 62" xfId="3014" xr:uid="{00000000-0005-0000-0000-0000360A0000}"/>
    <cellStyle name="Вычисление 7 63" xfId="3015" xr:uid="{00000000-0005-0000-0000-0000370A0000}"/>
    <cellStyle name="Вычисление 7 64" xfId="3016" xr:uid="{00000000-0005-0000-0000-0000380A0000}"/>
    <cellStyle name="Вычисление 7 65" xfId="3017" xr:uid="{00000000-0005-0000-0000-0000390A0000}"/>
    <cellStyle name="Вычисление 7 66" xfId="3018" xr:uid="{00000000-0005-0000-0000-00003A0A0000}"/>
    <cellStyle name="Вычисление 7 67" xfId="3019" xr:uid="{00000000-0005-0000-0000-00003B0A0000}"/>
    <cellStyle name="Вычисление 7 68" xfId="3020" xr:uid="{00000000-0005-0000-0000-00003C0A0000}"/>
    <cellStyle name="Вычисление 7 69" xfId="3021" xr:uid="{00000000-0005-0000-0000-00003D0A0000}"/>
    <cellStyle name="Вычисление 7 7" xfId="3022" xr:uid="{00000000-0005-0000-0000-00003E0A0000}"/>
    <cellStyle name="Вычисление 7 70" xfId="3023" xr:uid="{00000000-0005-0000-0000-00003F0A0000}"/>
    <cellStyle name="Вычисление 7 71" xfId="3024" xr:uid="{00000000-0005-0000-0000-0000400A0000}"/>
    <cellStyle name="Вычисление 7 72" xfId="3025" xr:uid="{00000000-0005-0000-0000-0000410A0000}"/>
    <cellStyle name="Вычисление 7 73" xfId="3026" xr:uid="{00000000-0005-0000-0000-0000420A0000}"/>
    <cellStyle name="Вычисление 7 74" xfId="3027" xr:uid="{00000000-0005-0000-0000-0000430A0000}"/>
    <cellStyle name="Вычисление 7 75" xfId="3028" xr:uid="{00000000-0005-0000-0000-0000440A0000}"/>
    <cellStyle name="Вычисление 7 76" xfId="3029" xr:uid="{00000000-0005-0000-0000-0000450A0000}"/>
    <cellStyle name="Вычисление 7 77" xfId="3030" xr:uid="{00000000-0005-0000-0000-0000460A0000}"/>
    <cellStyle name="Вычисление 7 78" xfId="3031" xr:uid="{00000000-0005-0000-0000-0000470A0000}"/>
    <cellStyle name="Вычисление 7 79" xfId="3032" xr:uid="{00000000-0005-0000-0000-0000480A0000}"/>
    <cellStyle name="Вычисление 7 8" xfId="3033" xr:uid="{00000000-0005-0000-0000-0000490A0000}"/>
    <cellStyle name="Вычисление 7 80" xfId="3034" xr:uid="{00000000-0005-0000-0000-00004A0A0000}"/>
    <cellStyle name="Вычисление 7 81" xfId="3035" xr:uid="{00000000-0005-0000-0000-00004B0A0000}"/>
    <cellStyle name="Вычисление 7 82" xfId="3036" xr:uid="{00000000-0005-0000-0000-00004C0A0000}"/>
    <cellStyle name="Вычисление 7 83" xfId="3037" xr:uid="{00000000-0005-0000-0000-00004D0A0000}"/>
    <cellStyle name="Вычисление 7 84" xfId="3038" xr:uid="{00000000-0005-0000-0000-00004E0A0000}"/>
    <cellStyle name="Вычисление 7 85" xfId="3039" xr:uid="{00000000-0005-0000-0000-00004F0A0000}"/>
    <cellStyle name="Вычисление 7 86" xfId="3040" xr:uid="{00000000-0005-0000-0000-0000500A0000}"/>
    <cellStyle name="Вычисление 7 87" xfId="3041" xr:uid="{00000000-0005-0000-0000-0000510A0000}"/>
    <cellStyle name="Вычисление 7 88" xfId="3042" xr:uid="{00000000-0005-0000-0000-0000520A0000}"/>
    <cellStyle name="Вычисление 7 89" xfId="3043" xr:uid="{00000000-0005-0000-0000-0000530A0000}"/>
    <cellStyle name="Вычисление 7 9" xfId="3044" xr:uid="{00000000-0005-0000-0000-0000540A0000}"/>
    <cellStyle name="Вычисление 7 90" xfId="3045" xr:uid="{00000000-0005-0000-0000-0000550A0000}"/>
    <cellStyle name="Вычисление 7 91" xfId="3046" xr:uid="{00000000-0005-0000-0000-0000560A0000}"/>
    <cellStyle name="Вычисление 8" xfId="251" xr:uid="{00000000-0005-0000-0000-0000570A0000}"/>
    <cellStyle name="Вычисление 8 10" xfId="3047" xr:uid="{00000000-0005-0000-0000-0000580A0000}"/>
    <cellStyle name="Вычисление 8 11" xfId="3048" xr:uid="{00000000-0005-0000-0000-0000590A0000}"/>
    <cellStyle name="Вычисление 8 12" xfId="3049" xr:uid="{00000000-0005-0000-0000-00005A0A0000}"/>
    <cellStyle name="Вычисление 8 13" xfId="3050" xr:uid="{00000000-0005-0000-0000-00005B0A0000}"/>
    <cellStyle name="Вычисление 8 14" xfId="3051" xr:uid="{00000000-0005-0000-0000-00005C0A0000}"/>
    <cellStyle name="Вычисление 8 15" xfId="3052" xr:uid="{00000000-0005-0000-0000-00005D0A0000}"/>
    <cellStyle name="Вычисление 8 16" xfId="3053" xr:uid="{00000000-0005-0000-0000-00005E0A0000}"/>
    <cellStyle name="Вычисление 8 17" xfId="3054" xr:uid="{00000000-0005-0000-0000-00005F0A0000}"/>
    <cellStyle name="Вычисление 8 18" xfId="3055" xr:uid="{00000000-0005-0000-0000-0000600A0000}"/>
    <cellStyle name="Вычисление 8 19" xfId="3056" xr:uid="{00000000-0005-0000-0000-0000610A0000}"/>
    <cellStyle name="Вычисление 8 2" xfId="3057" xr:uid="{00000000-0005-0000-0000-0000620A0000}"/>
    <cellStyle name="Вычисление 8 2 2" xfId="3058" xr:uid="{00000000-0005-0000-0000-0000630A0000}"/>
    <cellStyle name="Вычисление 8 2 3" xfId="3059" xr:uid="{00000000-0005-0000-0000-0000640A0000}"/>
    <cellStyle name="Вычисление 8 20" xfId="3060" xr:uid="{00000000-0005-0000-0000-0000650A0000}"/>
    <cellStyle name="Вычисление 8 21" xfId="3061" xr:uid="{00000000-0005-0000-0000-0000660A0000}"/>
    <cellStyle name="Вычисление 8 22" xfId="3062" xr:uid="{00000000-0005-0000-0000-0000670A0000}"/>
    <cellStyle name="Вычисление 8 23" xfId="3063" xr:uid="{00000000-0005-0000-0000-0000680A0000}"/>
    <cellStyle name="Вычисление 8 24" xfId="3064" xr:uid="{00000000-0005-0000-0000-0000690A0000}"/>
    <cellStyle name="Вычисление 8 25" xfId="3065" xr:uid="{00000000-0005-0000-0000-00006A0A0000}"/>
    <cellStyle name="Вычисление 8 26" xfId="3066" xr:uid="{00000000-0005-0000-0000-00006B0A0000}"/>
    <cellStyle name="Вычисление 8 27" xfId="3067" xr:uid="{00000000-0005-0000-0000-00006C0A0000}"/>
    <cellStyle name="Вычисление 8 28" xfId="3068" xr:uid="{00000000-0005-0000-0000-00006D0A0000}"/>
    <cellStyle name="Вычисление 8 29" xfId="3069" xr:uid="{00000000-0005-0000-0000-00006E0A0000}"/>
    <cellStyle name="Вычисление 8 3" xfId="3070" xr:uid="{00000000-0005-0000-0000-00006F0A0000}"/>
    <cellStyle name="Вычисление 8 3 2" xfId="3071" xr:uid="{00000000-0005-0000-0000-0000700A0000}"/>
    <cellStyle name="Вычисление 8 3 3" xfId="3072" xr:uid="{00000000-0005-0000-0000-0000710A0000}"/>
    <cellStyle name="Вычисление 8 30" xfId="3073" xr:uid="{00000000-0005-0000-0000-0000720A0000}"/>
    <cellStyle name="Вычисление 8 31" xfId="3074" xr:uid="{00000000-0005-0000-0000-0000730A0000}"/>
    <cellStyle name="Вычисление 8 32" xfId="3075" xr:uid="{00000000-0005-0000-0000-0000740A0000}"/>
    <cellStyle name="Вычисление 8 33" xfId="3076" xr:uid="{00000000-0005-0000-0000-0000750A0000}"/>
    <cellStyle name="Вычисление 8 34" xfId="3077" xr:uid="{00000000-0005-0000-0000-0000760A0000}"/>
    <cellStyle name="Вычисление 8 35" xfId="3078" xr:uid="{00000000-0005-0000-0000-0000770A0000}"/>
    <cellStyle name="Вычисление 8 36" xfId="3079" xr:uid="{00000000-0005-0000-0000-0000780A0000}"/>
    <cellStyle name="Вычисление 8 37" xfId="3080" xr:uid="{00000000-0005-0000-0000-0000790A0000}"/>
    <cellStyle name="Вычисление 8 38" xfId="3081" xr:uid="{00000000-0005-0000-0000-00007A0A0000}"/>
    <cellStyle name="Вычисление 8 39" xfId="3082" xr:uid="{00000000-0005-0000-0000-00007B0A0000}"/>
    <cellStyle name="Вычисление 8 4" xfId="3083" xr:uid="{00000000-0005-0000-0000-00007C0A0000}"/>
    <cellStyle name="Вычисление 8 4 2" xfId="3084" xr:uid="{00000000-0005-0000-0000-00007D0A0000}"/>
    <cellStyle name="Вычисление 8 4 3" xfId="3085" xr:uid="{00000000-0005-0000-0000-00007E0A0000}"/>
    <cellStyle name="Вычисление 8 40" xfId="3086" xr:uid="{00000000-0005-0000-0000-00007F0A0000}"/>
    <cellStyle name="Вычисление 8 41" xfId="3087" xr:uid="{00000000-0005-0000-0000-0000800A0000}"/>
    <cellStyle name="Вычисление 8 42" xfId="3088" xr:uid="{00000000-0005-0000-0000-0000810A0000}"/>
    <cellStyle name="Вычисление 8 43" xfId="3089" xr:uid="{00000000-0005-0000-0000-0000820A0000}"/>
    <cellStyle name="Вычисление 8 44" xfId="3090" xr:uid="{00000000-0005-0000-0000-0000830A0000}"/>
    <cellStyle name="Вычисление 8 45" xfId="3091" xr:uid="{00000000-0005-0000-0000-0000840A0000}"/>
    <cellStyle name="Вычисление 8 46" xfId="3092" xr:uid="{00000000-0005-0000-0000-0000850A0000}"/>
    <cellStyle name="Вычисление 8 47" xfId="3093" xr:uid="{00000000-0005-0000-0000-0000860A0000}"/>
    <cellStyle name="Вычисление 8 48" xfId="3094" xr:uid="{00000000-0005-0000-0000-0000870A0000}"/>
    <cellStyle name="Вычисление 8 49" xfId="3095" xr:uid="{00000000-0005-0000-0000-0000880A0000}"/>
    <cellStyle name="Вычисление 8 5" xfId="3096" xr:uid="{00000000-0005-0000-0000-0000890A0000}"/>
    <cellStyle name="Вычисление 8 50" xfId="3097" xr:uid="{00000000-0005-0000-0000-00008A0A0000}"/>
    <cellStyle name="Вычисление 8 51" xfId="3098" xr:uid="{00000000-0005-0000-0000-00008B0A0000}"/>
    <cellStyle name="Вычисление 8 52" xfId="3099" xr:uid="{00000000-0005-0000-0000-00008C0A0000}"/>
    <cellStyle name="Вычисление 8 53" xfId="3100" xr:uid="{00000000-0005-0000-0000-00008D0A0000}"/>
    <cellStyle name="Вычисление 8 54" xfId="3101" xr:uid="{00000000-0005-0000-0000-00008E0A0000}"/>
    <cellStyle name="Вычисление 8 55" xfId="3102" xr:uid="{00000000-0005-0000-0000-00008F0A0000}"/>
    <cellStyle name="Вычисление 8 56" xfId="3103" xr:uid="{00000000-0005-0000-0000-0000900A0000}"/>
    <cellStyle name="Вычисление 8 57" xfId="3104" xr:uid="{00000000-0005-0000-0000-0000910A0000}"/>
    <cellStyle name="Вычисление 8 58" xfId="3105" xr:uid="{00000000-0005-0000-0000-0000920A0000}"/>
    <cellStyle name="Вычисление 8 59" xfId="3106" xr:uid="{00000000-0005-0000-0000-0000930A0000}"/>
    <cellStyle name="Вычисление 8 6" xfId="3107" xr:uid="{00000000-0005-0000-0000-0000940A0000}"/>
    <cellStyle name="Вычисление 8 60" xfId="3108" xr:uid="{00000000-0005-0000-0000-0000950A0000}"/>
    <cellStyle name="Вычисление 8 61" xfId="3109" xr:uid="{00000000-0005-0000-0000-0000960A0000}"/>
    <cellStyle name="Вычисление 8 62" xfId="3110" xr:uid="{00000000-0005-0000-0000-0000970A0000}"/>
    <cellStyle name="Вычисление 8 63" xfId="3111" xr:uid="{00000000-0005-0000-0000-0000980A0000}"/>
    <cellStyle name="Вычисление 8 64" xfId="3112" xr:uid="{00000000-0005-0000-0000-0000990A0000}"/>
    <cellStyle name="Вычисление 8 65" xfId="3113" xr:uid="{00000000-0005-0000-0000-00009A0A0000}"/>
    <cellStyle name="Вычисление 8 66" xfId="3114" xr:uid="{00000000-0005-0000-0000-00009B0A0000}"/>
    <cellStyle name="Вычисление 8 67" xfId="3115" xr:uid="{00000000-0005-0000-0000-00009C0A0000}"/>
    <cellStyle name="Вычисление 8 68" xfId="3116" xr:uid="{00000000-0005-0000-0000-00009D0A0000}"/>
    <cellStyle name="Вычисление 8 69" xfId="3117" xr:uid="{00000000-0005-0000-0000-00009E0A0000}"/>
    <cellStyle name="Вычисление 8 7" xfId="3118" xr:uid="{00000000-0005-0000-0000-00009F0A0000}"/>
    <cellStyle name="Вычисление 8 70" xfId="3119" xr:uid="{00000000-0005-0000-0000-0000A00A0000}"/>
    <cellStyle name="Вычисление 8 71" xfId="3120" xr:uid="{00000000-0005-0000-0000-0000A10A0000}"/>
    <cellStyle name="Вычисление 8 72" xfId="3121" xr:uid="{00000000-0005-0000-0000-0000A20A0000}"/>
    <cellStyle name="Вычисление 8 73" xfId="3122" xr:uid="{00000000-0005-0000-0000-0000A30A0000}"/>
    <cellStyle name="Вычисление 8 74" xfId="3123" xr:uid="{00000000-0005-0000-0000-0000A40A0000}"/>
    <cellStyle name="Вычисление 8 75" xfId="3124" xr:uid="{00000000-0005-0000-0000-0000A50A0000}"/>
    <cellStyle name="Вычисление 8 76" xfId="3125" xr:uid="{00000000-0005-0000-0000-0000A60A0000}"/>
    <cellStyle name="Вычисление 8 77" xfId="3126" xr:uid="{00000000-0005-0000-0000-0000A70A0000}"/>
    <cellStyle name="Вычисление 8 78" xfId="3127" xr:uid="{00000000-0005-0000-0000-0000A80A0000}"/>
    <cellStyle name="Вычисление 8 79" xfId="3128" xr:uid="{00000000-0005-0000-0000-0000A90A0000}"/>
    <cellStyle name="Вычисление 8 8" xfId="3129" xr:uid="{00000000-0005-0000-0000-0000AA0A0000}"/>
    <cellStyle name="Вычисление 8 80" xfId="3130" xr:uid="{00000000-0005-0000-0000-0000AB0A0000}"/>
    <cellStyle name="Вычисление 8 81" xfId="3131" xr:uid="{00000000-0005-0000-0000-0000AC0A0000}"/>
    <cellStyle name="Вычисление 8 82" xfId="3132" xr:uid="{00000000-0005-0000-0000-0000AD0A0000}"/>
    <cellStyle name="Вычисление 8 83" xfId="3133" xr:uid="{00000000-0005-0000-0000-0000AE0A0000}"/>
    <cellStyle name="Вычисление 8 84" xfId="3134" xr:uid="{00000000-0005-0000-0000-0000AF0A0000}"/>
    <cellStyle name="Вычисление 8 85" xfId="3135" xr:uid="{00000000-0005-0000-0000-0000B00A0000}"/>
    <cellStyle name="Вычисление 8 86" xfId="3136" xr:uid="{00000000-0005-0000-0000-0000B10A0000}"/>
    <cellStyle name="Вычисление 8 87" xfId="3137" xr:uid="{00000000-0005-0000-0000-0000B20A0000}"/>
    <cellStyle name="Вычисление 8 88" xfId="3138" xr:uid="{00000000-0005-0000-0000-0000B30A0000}"/>
    <cellStyle name="Вычисление 8 89" xfId="3139" xr:uid="{00000000-0005-0000-0000-0000B40A0000}"/>
    <cellStyle name="Вычисление 8 9" xfId="3140" xr:uid="{00000000-0005-0000-0000-0000B50A0000}"/>
    <cellStyle name="Вычисление 8 90" xfId="3141" xr:uid="{00000000-0005-0000-0000-0000B60A0000}"/>
    <cellStyle name="Вычисление 8 91" xfId="3142" xr:uid="{00000000-0005-0000-0000-0000B70A0000}"/>
    <cellStyle name="Вычисление 9" xfId="252" xr:uid="{00000000-0005-0000-0000-0000B80A0000}"/>
    <cellStyle name="Вычисление 9 10" xfId="3143" xr:uid="{00000000-0005-0000-0000-0000B90A0000}"/>
    <cellStyle name="Вычисление 9 11" xfId="3144" xr:uid="{00000000-0005-0000-0000-0000BA0A0000}"/>
    <cellStyle name="Вычисление 9 12" xfId="3145" xr:uid="{00000000-0005-0000-0000-0000BB0A0000}"/>
    <cellStyle name="Вычисление 9 13" xfId="3146" xr:uid="{00000000-0005-0000-0000-0000BC0A0000}"/>
    <cellStyle name="Вычисление 9 14" xfId="3147" xr:uid="{00000000-0005-0000-0000-0000BD0A0000}"/>
    <cellStyle name="Вычисление 9 15" xfId="3148" xr:uid="{00000000-0005-0000-0000-0000BE0A0000}"/>
    <cellStyle name="Вычисление 9 16" xfId="3149" xr:uid="{00000000-0005-0000-0000-0000BF0A0000}"/>
    <cellStyle name="Вычисление 9 17" xfId="3150" xr:uid="{00000000-0005-0000-0000-0000C00A0000}"/>
    <cellStyle name="Вычисление 9 18" xfId="3151" xr:uid="{00000000-0005-0000-0000-0000C10A0000}"/>
    <cellStyle name="Вычисление 9 19" xfId="3152" xr:uid="{00000000-0005-0000-0000-0000C20A0000}"/>
    <cellStyle name="Вычисление 9 2" xfId="3153" xr:uid="{00000000-0005-0000-0000-0000C30A0000}"/>
    <cellStyle name="Вычисление 9 2 2" xfId="3154" xr:uid="{00000000-0005-0000-0000-0000C40A0000}"/>
    <cellStyle name="Вычисление 9 2 3" xfId="3155" xr:uid="{00000000-0005-0000-0000-0000C50A0000}"/>
    <cellStyle name="Вычисление 9 20" xfId="3156" xr:uid="{00000000-0005-0000-0000-0000C60A0000}"/>
    <cellStyle name="Вычисление 9 21" xfId="3157" xr:uid="{00000000-0005-0000-0000-0000C70A0000}"/>
    <cellStyle name="Вычисление 9 22" xfId="3158" xr:uid="{00000000-0005-0000-0000-0000C80A0000}"/>
    <cellStyle name="Вычисление 9 23" xfId="3159" xr:uid="{00000000-0005-0000-0000-0000C90A0000}"/>
    <cellStyle name="Вычисление 9 24" xfId="3160" xr:uid="{00000000-0005-0000-0000-0000CA0A0000}"/>
    <cellStyle name="Вычисление 9 25" xfId="3161" xr:uid="{00000000-0005-0000-0000-0000CB0A0000}"/>
    <cellStyle name="Вычисление 9 26" xfId="3162" xr:uid="{00000000-0005-0000-0000-0000CC0A0000}"/>
    <cellStyle name="Вычисление 9 27" xfId="3163" xr:uid="{00000000-0005-0000-0000-0000CD0A0000}"/>
    <cellStyle name="Вычисление 9 28" xfId="3164" xr:uid="{00000000-0005-0000-0000-0000CE0A0000}"/>
    <cellStyle name="Вычисление 9 29" xfId="3165" xr:uid="{00000000-0005-0000-0000-0000CF0A0000}"/>
    <cellStyle name="Вычисление 9 3" xfId="3166" xr:uid="{00000000-0005-0000-0000-0000D00A0000}"/>
    <cellStyle name="Вычисление 9 3 2" xfId="3167" xr:uid="{00000000-0005-0000-0000-0000D10A0000}"/>
    <cellStyle name="Вычисление 9 3 3" xfId="3168" xr:uid="{00000000-0005-0000-0000-0000D20A0000}"/>
    <cellStyle name="Вычисление 9 30" xfId="3169" xr:uid="{00000000-0005-0000-0000-0000D30A0000}"/>
    <cellStyle name="Вычисление 9 31" xfId="3170" xr:uid="{00000000-0005-0000-0000-0000D40A0000}"/>
    <cellStyle name="Вычисление 9 32" xfId="3171" xr:uid="{00000000-0005-0000-0000-0000D50A0000}"/>
    <cellStyle name="Вычисление 9 33" xfId="3172" xr:uid="{00000000-0005-0000-0000-0000D60A0000}"/>
    <cellStyle name="Вычисление 9 34" xfId="3173" xr:uid="{00000000-0005-0000-0000-0000D70A0000}"/>
    <cellStyle name="Вычисление 9 35" xfId="3174" xr:uid="{00000000-0005-0000-0000-0000D80A0000}"/>
    <cellStyle name="Вычисление 9 36" xfId="3175" xr:uid="{00000000-0005-0000-0000-0000D90A0000}"/>
    <cellStyle name="Вычисление 9 37" xfId="3176" xr:uid="{00000000-0005-0000-0000-0000DA0A0000}"/>
    <cellStyle name="Вычисление 9 38" xfId="3177" xr:uid="{00000000-0005-0000-0000-0000DB0A0000}"/>
    <cellStyle name="Вычисление 9 39" xfId="3178" xr:uid="{00000000-0005-0000-0000-0000DC0A0000}"/>
    <cellStyle name="Вычисление 9 4" xfId="3179" xr:uid="{00000000-0005-0000-0000-0000DD0A0000}"/>
    <cellStyle name="Вычисление 9 4 2" xfId="3180" xr:uid="{00000000-0005-0000-0000-0000DE0A0000}"/>
    <cellStyle name="Вычисление 9 4 3" xfId="3181" xr:uid="{00000000-0005-0000-0000-0000DF0A0000}"/>
    <cellStyle name="Вычисление 9 40" xfId="3182" xr:uid="{00000000-0005-0000-0000-0000E00A0000}"/>
    <cellStyle name="Вычисление 9 41" xfId="3183" xr:uid="{00000000-0005-0000-0000-0000E10A0000}"/>
    <cellStyle name="Вычисление 9 42" xfId="3184" xr:uid="{00000000-0005-0000-0000-0000E20A0000}"/>
    <cellStyle name="Вычисление 9 43" xfId="3185" xr:uid="{00000000-0005-0000-0000-0000E30A0000}"/>
    <cellStyle name="Вычисление 9 44" xfId="3186" xr:uid="{00000000-0005-0000-0000-0000E40A0000}"/>
    <cellStyle name="Вычисление 9 45" xfId="3187" xr:uid="{00000000-0005-0000-0000-0000E50A0000}"/>
    <cellStyle name="Вычисление 9 46" xfId="3188" xr:uid="{00000000-0005-0000-0000-0000E60A0000}"/>
    <cellStyle name="Вычисление 9 47" xfId="3189" xr:uid="{00000000-0005-0000-0000-0000E70A0000}"/>
    <cellStyle name="Вычисление 9 48" xfId="3190" xr:uid="{00000000-0005-0000-0000-0000E80A0000}"/>
    <cellStyle name="Вычисление 9 49" xfId="3191" xr:uid="{00000000-0005-0000-0000-0000E90A0000}"/>
    <cellStyle name="Вычисление 9 5" xfId="3192" xr:uid="{00000000-0005-0000-0000-0000EA0A0000}"/>
    <cellStyle name="Вычисление 9 50" xfId="3193" xr:uid="{00000000-0005-0000-0000-0000EB0A0000}"/>
    <cellStyle name="Вычисление 9 51" xfId="3194" xr:uid="{00000000-0005-0000-0000-0000EC0A0000}"/>
    <cellStyle name="Вычисление 9 52" xfId="3195" xr:uid="{00000000-0005-0000-0000-0000ED0A0000}"/>
    <cellStyle name="Вычисление 9 53" xfId="3196" xr:uid="{00000000-0005-0000-0000-0000EE0A0000}"/>
    <cellStyle name="Вычисление 9 54" xfId="3197" xr:uid="{00000000-0005-0000-0000-0000EF0A0000}"/>
    <cellStyle name="Вычисление 9 55" xfId="3198" xr:uid="{00000000-0005-0000-0000-0000F00A0000}"/>
    <cellStyle name="Вычисление 9 56" xfId="3199" xr:uid="{00000000-0005-0000-0000-0000F10A0000}"/>
    <cellStyle name="Вычисление 9 57" xfId="3200" xr:uid="{00000000-0005-0000-0000-0000F20A0000}"/>
    <cellStyle name="Вычисление 9 58" xfId="3201" xr:uid="{00000000-0005-0000-0000-0000F30A0000}"/>
    <cellStyle name="Вычисление 9 59" xfId="3202" xr:uid="{00000000-0005-0000-0000-0000F40A0000}"/>
    <cellStyle name="Вычисление 9 6" xfId="3203" xr:uid="{00000000-0005-0000-0000-0000F50A0000}"/>
    <cellStyle name="Вычисление 9 60" xfId="3204" xr:uid="{00000000-0005-0000-0000-0000F60A0000}"/>
    <cellStyle name="Вычисление 9 61" xfId="3205" xr:uid="{00000000-0005-0000-0000-0000F70A0000}"/>
    <cellStyle name="Вычисление 9 62" xfId="3206" xr:uid="{00000000-0005-0000-0000-0000F80A0000}"/>
    <cellStyle name="Вычисление 9 63" xfId="3207" xr:uid="{00000000-0005-0000-0000-0000F90A0000}"/>
    <cellStyle name="Вычисление 9 64" xfId="3208" xr:uid="{00000000-0005-0000-0000-0000FA0A0000}"/>
    <cellStyle name="Вычисление 9 65" xfId="3209" xr:uid="{00000000-0005-0000-0000-0000FB0A0000}"/>
    <cellStyle name="Вычисление 9 66" xfId="3210" xr:uid="{00000000-0005-0000-0000-0000FC0A0000}"/>
    <cellStyle name="Вычисление 9 67" xfId="3211" xr:uid="{00000000-0005-0000-0000-0000FD0A0000}"/>
    <cellStyle name="Вычисление 9 68" xfId="3212" xr:uid="{00000000-0005-0000-0000-0000FE0A0000}"/>
    <cellStyle name="Вычисление 9 69" xfId="3213" xr:uid="{00000000-0005-0000-0000-0000FF0A0000}"/>
    <cellStyle name="Вычисление 9 7" xfId="3214" xr:uid="{00000000-0005-0000-0000-0000000B0000}"/>
    <cellStyle name="Вычисление 9 70" xfId="3215" xr:uid="{00000000-0005-0000-0000-0000010B0000}"/>
    <cellStyle name="Вычисление 9 71" xfId="3216" xr:uid="{00000000-0005-0000-0000-0000020B0000}"/>
    <cellStyle name="Вычисление 9 72" xfId="3217" xr:uid="{00000000-0005-0000-0000-0000030B0000}"/>
    <cellStyle name="Вычисление 9 73" xfId="3218" xr:uid="{00000000-0005-0000-0000-0000040B0000}"/>
    <cellStyle name="Вычисление 9 74" xfId="3219" xr:uid="{00000000-0005-0000-0000-0000050B0000}"/>
    <cellStyle name="Вычисление 9 75" xfId="3220" xr:uid="{00000000-0005-0000-0000-0000060B0000}"/>
    <cellStyle name="Вычисление 9 76" xfId="3221" xr:uid="{00000000-0005-0000-0000-0000070B0000}"/>
    <cellStyle name="Вычисление 9 77" xfId="3222" xr:uid="{00000000-0005-0000-0000-0000080B0000}"/>
    <cellStyle name="Вычисление 9 78" xfId="3223" xr:uid="{00000000-0005-0000-0000-0000090B0000}"/>
    <cellStyle name="Вычисление 9 79" xfId="3224" xr:uid="{00000000-0005-0000-0000-00000A0B0000}"/>
    <cellStyle name="Вычисление 9 8" xfId="3225" xr:uid="{00000000-0005-0000-0000-00000B0B0000}"/>
    <cellStyle name="Вычисление 9 80" xfId="3226" xr:uid="{00000000-0005-0000-0000-00000C0B0000}"/>
    <cellStyle name="Вычисление 9 81" xfId="3227" xr:uid="{00000000-0005-0000-0000-00000D0B0000}"/>
    <cellStyle name="Вычисление 9 82" xfId="3228" xr:uid="{00000000-0005-0000-0000-00000E0B0000}"/>
    <cellStyle name="Вычисление 9 83" xfId="3229" xr:uid="{00000000-0005-0000-0000-00000F0B0000}"/>
    <cellStyle name="Вычисление 9 84" xfId="3230" xr:uid="{00000000-0005-0000-0000-0000100B0000}"/>
    <cellStyle name="Вычисление 9 85" xfId="3231" xr:uid="{00000000-0005-0000-0000-0000110B0000}"/>
    <cellStyle name="Вычисление 9 86" xfId="3232" xr:uid="{00000000-0005-0000-0000-0000120B0000}"/>
    <cellStyle name="Вычисление 9 87" xfId="3233" xr:uid="{00000000-0005-0000-0000-0000130B0000}"/>
    <cellStyle name="Вычисление 9 88" xfId="3234" xr:uid="{00000000-0005-0000-0000-0000140B0000}"/>
    <cellStyle name="Вычисление 9 89" xfId="3235" xr:uid="{00000000-0005-0000-0000-0000150B0000}"/>
    <cellStyle name="Вычисление 9 9" xfId="3236" xr:uid="{00000000-0005-0000-0000-0000160B0000}"/>
    <cellStyle name="Вычисление 9 90" xfId="3237" xr:uid="{00000000-0005-0000-0000-0000170B0000}"/>
    <cellStyle name="Вычисление 9 91" xfId="3238" xr:uid="{00000000-0005-0000-0000-0000180B0000}"/>
    <cellStyle name="Гиперссылка 2" xfId="586" xr:uid="{00000000-0005-0000-0000-0000190B0000}"/>
    <cellStyle name="Гиперссылка 3" xfId="587" xr:uid="{00000000-0005-0000-0000-00001A0B0000}"/>
    <cellStyle name="Денежный 2" xfId="588" xr:uid="{00000000-0005-0000-0000-00001B0B0000}"/>
    <cellStyle name="Заголовок 1 10" xfId="253" xr:uid="{00000000-0005-0000-0000-00001C0B0000}"/>
    <cellStyle name="Заголовок 1 2" xfId="254" xr:uid="{00000000-0005-0000-0000-00001D0B0000}"/>
    <cellStyle name="Заголовок 1 3" xfId="255" xr:uid="{00000000-0005-0000-0000-00001E0B0000}"/>
    <cellStyle name="Заголовок 1 4" xfId="256" xr:uid="{00000000-0005-0000-0000-00001F0B0000}"/>
    <cellStyle name="Заголовок 1 5" xfId="257" xr:uid="{00000000-0005-0000-0000-0000200B0000}"/>
    <cellStyle name="Заголовок 1 6" xfId="258" xr:uid="{00000000-0005-0000-0000-0000210B0000}"/>
    <cellStyle name="Заголовок 1 7" xfId="259" xr:uid="{00000000-0005-0000-0000-0000220B0000}"/>
    <cellStyle name="Заголовок 1 8" xfId="260" xr:uid="{00000000-0005-0000-0000-0000230B0000}"/>
    <cellStyle name="Заголовок 1 9" xfId="261" xr:uid="{00000000-0005-0000-0000-0000240B0000}"/>
    <cellStyle name="Заголовок 2 10" xfId="262" xr:uid="{00000000-0005-0000-0000-0000250B0000}"/>
    <cellStyle name="Заголовок 2 2" xfId="263" xr:uid="{00000000-0005-0000-0000-0000260B0000}"/>
    <cellStyle name="Заголовок 2 3" xfId="264" xr:uid="{00000000-0005-0000-0000-0000270B0000}"/>
    <cellStyle name="Заголовок 2 4" xfId="265" xr:uid="{00000000-0005-0000-0000-0000280B0000}"/>
    <cellStyle name="Заголовок 2 5" xfId="266" xr:uid="{00000000-0005-0000-0000-0000290B0000}"/>
    <cellStyle name="Заголовок 2 6" xfId="267" xr:uid="{00000000-0005-0000-0000-00002A0B0000}"/>
    <cellStyle name="Заголовок 2 7" xfId="268" xr:uid="{00000000-0005-0000-0000-00002B0B0000}"/>
    <cellStyle name="Заголовок 2 8" xfId="269" xr:uid="{00000000-0005-0000-0000-00002C0B0000}"/>
    <cellStyle name="Заголовок 2 9" xfId="270" xr:uid="{00000000-0005-0000-0000-00002D0B0000}"/>
    <cellStyle name="Заголовок 3 10" xfId="271" xr:uid="{00000000-0005-0000-0000-00002E0B0000}"/>
    <cellStyle name="Заголовок 3 2" xfId="272" xr:uid="{00000000-0005-0000-0000-00002F0B0000}"/>
    <cellStyle name="Заголовок 3 3" xfId="273" xr:uid="{00000000-0005-0000-0000-0000300B0000}"/>
    <cellStyle name="Заголовок 3 4" xfId="274" xr:uid="{00000000-0005-0000-0000-0000310B0000}"/>
    <cellStyle name="Заголовок 3 5" xfId="275" xr:uid="{00000000-0005-0000-0000-0000320B0000}"/>
    <cellStyle name="Заголовок 3 6" xfId="276" xr:uid="{00000000-0005-0000-0000-0000330B0000}"/>
    <cellStyle name="Заголовок 3 7" xfId="277" xr:uid="{00000000-0005-0000-0000-0000340B0000}"/>
    <cellStyle name="Заголовок 3 8" xfId="278" xr:uid="{00000000-0005-0000-0000-0000350B0000}"/>
    <cellStyle name="Заголовок 3 9" xfId="279" xr:uid="{00000000-0005-0000-0000-0000360B0000}"/>
    <cellStyle name="Заголовок 4 10" xfId="280" xr:uid="{00000000-0005-0000-0000-0000370B0000}"/>
    <cellStyle name="Заголовок 4 2" xfId="281" xr:uid="{00000000-0005-0000-0000-0000380B0000}"/>
    <cellStyle name="Заголовок 4 3" xfId="282" xr:uid="{00000000-0005-0000-0000-0000390B0000}"/>
    <cellStyle name="Заголовок 4 4" xfId="283" xr:uid="{00000000-0005-0000-0000-00003A0B0000}"/>
    <cellStyle name="Заголовок 4 5" xfId="284" xr:uid="{00000000-0005-0000-0000-00003B0B0000}"/>
    <cellStyle name="Заголовок 4 6" xfId="285" xr:uid="{00000000-0005-0000-0000-00003C0B0000}"/>
    <cellStyle name="Заголовок 4 7" xfId="286" xr:uid="{00000000-0005-0000-0000-00003D0B0000}"/>
    <cellStyle name="Заголовок 4 8" xfId="287" xr:uid="{00000000-0005-0000-0000-00003E0B0000}"/>
    <cellStyle name="Заголовок 4 9" xfId="288" xr:uid="{00000000-0005-0000-0000-00003F0B0000}"/>
    <cellStyle name="Итог 10" xfId="289" xr:uid="{00000000-0005-0000-0000-0000400B0000}"/>
    <cellStyle name="Итог 10 10" xfId="3239" xr:uid="{00000000-0005-0000-0000-0000410B0000}"/>
    <cellStyle name="Итог 10 11" xfId="3240" xr:uid="{00000000-0005-0000-0000-0000420B0000}"/>
    <cellStyle name="Итог 10 12" xfId="3241" xr:uid="{00000000-0005-0000-0000-0000430B0000}"/>
    <cellStyle name="Итог 10 13" xfId="3242" xr:uid="{00000000-0005-0000-0000-0000440B0000}"/>
    <cellStyle name="Итог 10 14" xfId="3243" xr:uid="{00000000-0005-0000-0000-0000450B0000}"/>
    <cellStyle name="Итог 10 15" xfId="3244" xr:uid="{00000000-0005-0000-0000-0000460B0000}"/>
    <cellStyle name="Итог 10 16" xfId="3245" xr:uid="{00000000-0005-0000-0000-0000470B0000}"/>
    <cellStyle name="Итог 10 17" xfId="3246" xr:uid="{00000000-0005-0000-0000-0000480B0000}"/>
    <cellStyle name="Итог 10 18" xfId="3247" xr:uid="{00000000-0005-0000-0000-0000490B0000}"/>
    <cellStyle name="Итог 10 19" xfId="3248" xr:uid="{00000000-0005-0000-0000-00004A0B0000}"/>
    <cellStyle name="Итог 10 2" xfId="3249" xr:uid="{00000000-0005-0000-0000-00004B0B0000}"/>
    <cellStyle name="Итог 10 2 2" xfId="3250" xr:uid="{00000000-0005-0000-0000-00004C0B0000}"/>
    <cellStyle name="Итог 10 2 3" xfId="3251" xr:uid="{00000000-0005-0000-0000-00004D0B0000}"/>
    <cellStyle name="Итог 10 20" xfId="3252" xr:uid="{00000000-0005-0000-0000-00004E0B0000}"/>
    <cellStyle name="Итог 10 21" xfId="3253" xr:uid="{00000000-0005-0000-0000-00004F0B0000}"/>
    <cellStyle name="Итог 10 22" xfId="3254" xr:uid="{00000000-0005-0000-0000-0000500B0000}"/>
    <cellStyle name="Итог 10 23" xfId="3255" xr:uid="{00000000-0005-0000-0000-0000510B0000}"/>
    <cellStyle name="Итог 10 24" xfId="3256" xr:uid="{00000000-0005-0000-0000-0000520B0000}"/>
    <cellStyle name="Итог 10 25" xfId="3257" xr:uid="{00000000-0005-0000-0000-0000530B0000}"/>
    <cellStyle name="Итог 10 26" xfId="3258" xr:uid="{00000000-0005-0000-0000-0000540B0000}"/>
    <cellStyle name="Итог 10 27" xfId="3259" xr:uid="{00000000-0005-0000-0000-0000550B0000}"/>
    <cellStyle name="Итог 10 28" xfId="3260" xr:uid="{00000000-0005-0000-0000-0000560B0000}"/>
    <cellStyle name="Итог 10 29" xfId="3261" xr:uid="{00000000-0005-0000-0000-0000570B0000}"/>
    <cellStyle name="Итог 10 3" xfId="3262" xr:uid="{00000000-0005-0000-0000-0000580B0000}"/>
    <cellStyle name="Итог 10 3 2" xfId="3263" xr:uid="{00000000-0005-0000-0000-0000590B0000}"/>
    <cellStyle name="Итог 10 3 3" xfId="3264" xr:uid="{00000000-0005-0000-0000-00005A0B0000}"/>
    <cellStyle name="Итог 10 30" xfId="3265" xr:uid="{00000000-0005-0000-0000-00005B0B0000}"/>
    <cellStyle name="Итог 10 31" xfId="3266" xr:uid="{00000000-0005-0000-0000-00005C0B0000}"/>
    <cellStyle name="Итог 10 32" xfId="3267" xr:uid="{00000000-0005-0000-0000-00005D0B0000}"/>
    <cellStyle name="Итог 10 33" xfId="3268" xr:uid="{00000000-0005-0000-0000-00005E0B0000}"/>
    <cellStyle name="Итог 10 34" xfId="3269" xr:uid="{00000000-0005-0000-0000-00005F0B0000}"/>
    <cellStyle name="Итог 10 35" xfId="3270" xr:uid="{00000000-0005-0000-0000-0000600B0000}"/>
    <cellStyle name="Итог 10 36" xfId="3271" xr:uid="{00000000-0005-0000-0000-0000610B0000}"/>
    <cellStyle name="Итог 10 37" xfId="3272" xr:uid="{00000000-0005-0000-0000-0000620B0000}"/>
    <cellStyle name="Итог 10 38" xfId="3273" xr:uid="{00000000-0005-0000-0000-0000630B0000}"/>
    <cellStyle name="Итог 10 39" xfId="3274" xr:uid="{00000000-0005-0000-0000-0000640B0000}"/>
    <cellStyle name="Итог 10 4" xfId="3275" xr:uid="{00000000-0005-0000-0000-0000650B0000}"/>
    <cellStyle name="Итог 10 4 2" xfId="3276" xr:uid="{00000000-0005-0000-0000-0000660B0000}"/>
    <cellStyle name="Итог 10 4 3" xfId="3277" xr:uid="{00000000-0005-0000-0000-0000670B0000}"/>
    <cellStyle name="Итог 10 40" xfId="3278" xr:uid="{00000000-0005-0000-0000-0000680B0000}"/>
    <cellStyle name="Итог 10 41" xfId="3279" xr:uid="{00000000-0005-0000-0000-0000690B0000}"/>
    <cellStyle name="Итог 10 42" xfId="3280" xr:uid="{00000000-0005-0000-0000-00006A0B0000}"/>
    <cellStyle name="Итог 10 43" xfId="3281" xr:uid="{00000000-0005-0000-0000-00006B0B0000}"/>
    <cellStyle name="Итог 10 44" xfId="3282" xr:uid="{00000000-0005-0000-0000-00006C0B0000}"/>
    <cellStyle name="Итог 10 45" xfId="3283" xr:uid="{00000000-0005-0000-0000-00006D0B0000}"/>
    <cellStyle name="Итог 10 46" xfId="3284" xr:uid="{00000000-0005-0000-0000-00006E0B0000}"/>
    <cellStyle name="Итог 10 47" xfId="3285" xr:uid="{00000000-0005-0000-0000-00006F0B0000}"/>
    <cellStyle name="Итог 10 48" xfId="3286" xr:uid="{00000000-0005-0000-0000-0000700B0000}"/>
    <cellStyle name="Итог 10 49" xfId="3287" xr:uid="{00000000-0005-0000-0000-0000710B0000}"/>
    <cellStyle name="Итог 10 5" xfId="3288" xr:uid="{00000000-0005-0000-0000-0000720B0000}"/>
    <cellStyle name="Итог 10 50" xfId="3289" xr:uid="{00000000-0005-0000-0000-0000730B0000}"/>
    <cellStyle name="Итог 10 51" xfId="3290" xr:uid="{00000000-0005-0000-0000-0000740B0000}"/>
    <cellStyle name="Итог 10 52" xfId="3291" xr:uid="{00000000-0005-0000-0000-0000750B0000}"/>
    <cellStyle name="Итог 10 53" xfId="3292" xr:uid="{00000000-0005-0000-0000-0000760B0000}"/>
    <cellStyle name="Итог 10 54" xfId="3293" xr:uid="{00000000-0005-0000-0000-0000770B0000}"/>
    <cellStyle name="Итог 10 55" xfId="3294" xr:uid="{00000000-0005-0000-0000-0000780B0000}"/>
    <cellStyle name="Итог 10 56" xfId="3295" xr:uid="{00000000-0005-0000-0000-0000790B0000}"/>
    <cellStyle name="Итог 10 57" xfId="3296" xr:uid="{00000000-0005-0000-0000-00007A0B0000}"/>
    <cellStyle name="Итог 10 58" xfId="3297" xr:uid="{00000000-0005-0000-0000-00007B0B0000}"/>
    <cellStyle name="Итог 10 59" xfId="3298" xr:uid="{00000000-0005-0000-0000-00007C0B0000}"/>
    <cellStyle name="Итог 10 6" xfId="3299" xr:uid="{00000000-0005-0000-0000-00007D0B0000}"/>
    <cellStyle name="Итог 10 60" xfId="3300" xr:uid="{00000000-0005-0000-0000-00007E0B0000}"/>
    <cellStyle name="Итог 10 61" xfId="3301" xr:uid="{00000000-0005-0000-0000-00007F0B0000}"/>
    <cellStyle name="Итог 10 62" xfId="3302" xr:uid="{00000000-0005-0000-0000-0000800B0000}"/>
    <cellStyle name="Итог 10 63" xfId="3303" xr:uid="{00000000-0005-0000-0000-0000810B0000}"/>
    <cellStyle name="Итог 10 64" xfId="3304" xr:uid="{00000000-0005-0000-0000-0000820B0000}"/>
    <cellStyle name="Итог 10 65" xfId="3305" xr:uid="{00000000-0005-0000-0000-0000830B0000}"/>
    <cellStyle name="Итог 10 66" xfId="3306" xr:uid="{00000000-0005-0000-0000-0000840B0000}"/>
    <cellStyle name="Итог 10 67" xfId="3307" xr:uid="{00000000-0005-0000-0000-0000850B0000}"/>
    <cellStyle name="Итог 10 68" xfId="3308" xr:uid="{00000000-0005-0000-0000-0000860B0000}"/>
    <cellStyle name="Итог 10 69" xfId="3309" xr:uid="{00000000-0005-0000-0000-0000870B0000}"/>
    <cellStyle name="Итог 10 7" xfId="3310" xr:uid="{00000000-0005-0000-0000-0000880B0000}"/>
    <cellStyle name="Итог 10 70" xfId="3311" xr:uid="{00000000-0005-0000-0000-0000890B0000}"/>
    <cellStyle name="Итог 10 71" xfId="3312" xr:uid="{00000000-0005-0000-0000-00008A0B0000}"/>
    <cellStyle name="Итог 10 72" xfId="3313" xr:uid="{00000000-0005-0000-0000-00008B0B0000}"/>
    <cellStyle name="Итог 10 73" xfId="3314" xr:uid="{00000000-0005-0000-0000-00008C0B0000}"/>
    <cellStyle name="Итог 10 74" xfId="3315" xr:uid="{00000000-0005-0000-0000-00008D0B0000}"/>
    <cellStyle name="Итог 10 75" xfId="3316" xr:uid="{00000000-0005-0000-0000-00008E0B0000}"/>
    <cellStyle name="Итог 10 76" xfId="3317" xr:uid="{00000000-0005-0000-0000-00008F0B0000}"/>
    <cellStyle name="Итог 10 77" xfId="3318" xr:uid="{00000000-0005-0000-0000-0000900B0000}"/>
    <cellStyle name="Итог 10 78" xfId="3319" xr:uid="{00000000-0005-0000-0000-0000910B0000}"/>
    <cellStyle name="Итог 10 79" xfId="3320" xr:uid="{00000000-0005-0000-0000-0000920B0000}"/>
    <cellStyle name="Итог 10 8" xfId="3321" xr:uid="{00000000-0005-0000-0000-0000930B0000}"/>
    <cellStyle name="Итог 10 80" xfId="3322" xr:uid="{00000000-0005-0000-0000-0000940B0000}"/>
    <cellStyle name="Итог 10 81" xfId="3323" xr:uid="{00000000-0005-0000-0000-0000950B0000}"/>
    <cellStyle name="Итог 10 82" xfId="3324" xr:uid="{00000000-0005-0000-0000-0000960B0000}"/>
    <cellStyle name="Итог 10 83" xfId="3325" xr:uid="{00000000-0005-0000-0000-0000970B0000}"/>
    <cellStyle name="Итог 10 84" xfId="3326" xr:uid="{00000000-0005-0000-0000-0000980B0000}"/>
    <cellStyle name="Итог 10 85" xfId="3327" xr:uid="{00000000-0005-0000-0000-0000990B0000}"/>
    <cellStyle name="Итог 10 86" xfId="3328" xr:uid="{00000000-0005-0000-0000-00009A0B0000}"/>
    <cellStyle name="Итог 10 87" xfId="3329" xr:uid="{00000000-0005-0000-0000-00009B0B0000}"/>
    <cellStyle name="Итог 10 88" xfId="3330" xr:uid="{00000000-0005-0000-0000-00009C0B0000}"/>
    <cellStyle name="Итог 10 89" xfId="3331" xr:uid="{00000000-0005-0000-0000-00009D0B0000}"/>
    <cellStyle name="Итог 10 9" xfId="3332" xr:uid="{00000000-0005-0000-0000-00009E0B0000}"/>
    <cellStyle name="Итог 10 90" xfId="3333" xr:uid="{00000000-0005-0000-0000-00009F0B0000}"/>
    <cellStyle name="Итог 10 91" xfId="3334" xr:uid="{00000000-0005-0000-0000-0000A00B0000}"/>
    <cellStyle name="Итог 2" xfId="290" xr:uid="{00000000-0005-0000-0000-0000A10B0000}"/>
    <cellStyle name="Итог 2 10" xfId="3335" xr:uid="{00000000-0005-0000-0000-0000A20B0000}"/>
    <cellStyle name="Итог 2 11" xfId="3336" xr:uid="{00000000-0005-0000-0000-0000A30B0000}"/>
    <cellStyle name="Итог 2 12" xfId="3337" xr:uid="{00000000-0005-0000-0000-0000A40B0000}"/>
    <cellStyle name="Итог 2 13" xfId="3338" xr:uid="{00000000-0005-0000-0000-0000A50B0000}"/>
    <cellStyle name="Итог 2 14" xfId="3339" xr:uid="{00000000-0005-0000-0000-0000A60B0000}"/>
    <cellStyle name="Итог 2 15" xfId="3340" xr:uid="{00000000-0005-0000-0000-0000A70B0000}"/>
    <cellStyle name="Итог 2 16" xfId="3341" xr:uid="{00000000-0005-0000-0000-0000A80B0000}"/>
    <cellStyle name="Итог 2 17" xfId="3342" xr:uid="{00000000-0005-0000-0000-0000A90B0000}"/>
    <cellStyle name="Итог 2 18" xfId="3343" xr:uid="{00000000-0005-0000-0000-0000AA0B0000}"/>
    <cellStyle name="Итог 2 19" xfId="3344" xr:uid="{00000000-0005-0000-0000-0000AB0B0000}"/>
    <cellStyle name="Итог 2 2" xfId="3345" xr:uid="{00000000-0005-0000-0000-0000AC0B0000}"/>
    <cellStyle name="Итог 2 2 2" xfId="3346" xr:uid="{00000000-0005-0000-0000-0000AD0B0000}"/>
    <cellStyle name="Итог 2 2 3" xfId="3347" xr:uid="{00000000-0005-0000-0000-0000AE0B0000}"/>
    <cellStyle name="Итог 2 20" xfId="3348" xr:uid="{00000000-0005-0000-0000-0000AF0B0000}"/>
    <cellStyle name="Итог 2 21" xfId="3349" xr:uid="{00000000-0005-0000-0000-0000B00B0000}"/>
    <cellStyle name="Итог 2 22" xfId="3350" xr:uid="{00000000-0005-0000-0000-0000B10B0000}"/>
    <cellStyle name="Итог 2 23" xfId="3351" xr:uid="{00000000-0005-0000-0000-0000B20B0000}"/>
    <cellStyle name="Итог 2 24" xfId="3352" xr:uid="{00000000-0005-0000-0000-0000B30B0000}"/>
    <cellStyle name="Итог 2 25" xfId="3353" xr:uid="{00000000-0005-0000-0000-0000B40B0000}"/>
    <cellStyle name="Итог 2 26" xfId="3354" xr:uid="{00000000-0005-0000-0000-0000B50B0000}"/>
    <cellStyle name="Итог 2 27" xfId="3355" xr:uid="{00000000-0005-0000-0000-0000B60B0000}"/>
    <cellStyle name="Итог 2 28" xfId="3356" xr:uid="{00000000-0005-0000-0000-0000B70B0000}"/>
    <cellStyle name="Итог 2 29" xfId="3357" xr:uid="{00000000-0005-0000-0000-0000B80B0000}"/>
    <cellStyle name="Итог 2 3" xfId="3358" xr:uid="{00000000-0005-0000-0000-0000B90B0000}"/>
    <cellStyle name="Итог 2 3 2" xfId="3359" xr:uid="{00000000-0005-0000-0000-0000BA0B0000}"/>
    <cellStyle name="Итог 2 3 3" xfId="3360" xr:uid="{00000000-0005-0000-0000-0000BB0B0000}"/>
    <cellStyle name="Итог 2 30" xfId="3361" xr:uid="{00000000-0005-0000-0000-0000BC0B0000}"/>
    <cellStyle name="Итог 2 31" xfId="3362" xr:uid="{00000000-0005-0000-0000-0000BD0B0000}"/>
    <cellStyle name="Итог 2 32" xfId="3363" xr:uid="{00000000-0005-0000-0000-0000BE0B0000}"/>
    <cellStyle name="Итог 2 33" xfId="3364" xr:uid="{00000000-0005-0000-0000-0000BF0B0000}"/>
    <cellStyle name="Итог 2 34" xfId="3365" xr:uid="{00000000-0005-0000-0000-0000C00B0000}"/>
    <cellStyle name="Итог 2 35" xfId="3366" xr:uid="{00000000-0005-0000-0000-0000C10B0000}"/>
    <cellStyle name="Итог 2 36" xfId="3367" xr:uid="{00000000-0005-0000-0000-0000C20B0000}"/>
    <cellStyle name="Итог 2 37" xfId="3368" xr:uid="{00000000-0005-0000-0000-0000C30B0000}"/>
    <cellStyle name="Итог 2 38" xfId="3369" xr:uid="{00000000-0005-0000-0000-0000C40B0000}"/>
    <cellStyle name="Итог 2 39" xfId="3370" xr:uid="{00000000-0005-0000-0000-0000C50B0000}"/>
    <cellStyle name="Итог 2 4" xfId="3371" xr:uid="{00000000-0005-0000-0000-0000C60B0000}"/>
    <cellStyle name="Итог 2 4 2" xfId="3372" xr:uid="{00000000-0005-0000-0000-0000C70B0000}"/>
    <cellStyle name="Итог 2 4 3" xfId="3373" xr:uid="{00000000-0005-0000-0000-0000C80B0000}"/>
    <cellStyle name="Итог 2 40" xfId="3374" xr:uid="{00000000-0005-0000-0000-0000C90B0000}"/>
    <cellStyle name="Итог 2 41" xfId="3375" xr:uid="{00000000-0005-0000-0000-0000CA0B0000}"/>
    <cellStyle name="Итог 2 42" xfId="3376" xr:uid="{00000000-0005-0000-0000-0000CB0B0000}"/>
    <cellStyle name="Итог 2 43" xfId="3377" xr:uid="{00000000-0005-0000-0000-0000CC0B0000}"/>
    <cellStyle name="Итог 2 44" xfId="3378" xr:uid="{00000000-0005-0000-0000-0000CD0B0000}"/>
    <cellStyle name="Итог 2 45" xfId="3379" xr:uid="{00000000-0005-0000-0000-0000CE0B0000}"/>
    <cellStyle name="Итог 2 46" xfId="3380" xr:uid="{00000000-0005-0000-0000-0000CF0B0000}"/>
    <cellStyle name="Итог 2 47" xfId="3381" xr:uid="{00000000-0005-0000-0000-0000D00B0000}"/>
    <cellStyle name="Итог 2 48" xfId="3382" xr:uid="{00000000-0005-0000-0000-0000D10B0000}"/>
    <cellStyle name="Итог 2 49" xfId="3383" xr:uid="{00000000-0005-0000-0000-0000D20B0000}"/>
    <cellStyle name="Итог 2 5" xfId="3384" xr:uid="{00000000-0005-0000-0000-0000D30B0000}"/>
    <cellStyle name="Итог 2 50" xfId="3385" xr:uid="{00000000-0005-0000-0000-0000D40B0000}"/>
    <cellStyle name="Итог 2 51" xfId="3386" xr:uid="{00000000-0005-0000-0000-0000D50B0000}"/>
    <cellStyle name="Итог 2 52" xfId="3387" xr:uid="{00000000-0005-0000-0000-0000D60B0000}"/>
    <cellStyle name="Итог 2 53" xfId="3388" xr:uid="{00000000-0005-0000-0000-0000D70B0000}"/>
    <cellStyle name="Итог 2 54" xfId="3389" xr:uid="{00000000-0005-0000-0000-0000D80B0000}"/>
    <cellStyle name="Итог 2 55" xfId="3390" xr:uid="{00000000-0005-0000-0000-0000D90B0000}"/>
    <cellStyle name="Итог 2 56" xfId="3391" xr:uid="{00000000-0005-0000-0000-0000DA0B0000}"/>
    <cellStyle name="Итог 2 57" xfId="3392" xr:uid="{00000000-0005-0000-0000-0000DB0B0000}"/>
    <cellStyle name="Итог 2 58" xfId="3393" xr:uid="{00000000-0005-0000-0000-0000DC0B0000}"/>
    <cellStyle name="Итог 2 59" xfId="3394" xr:uid="{00000000-0005-0000-0000-0000DD0B0000}"/>
    <cellStyle name="Итог 2 6" xfId="3395" xr:uid="{00000000-0005-0000-0000-0000DE0B0000}"/>
    <cellStyle name="Итог 2 60" xfId="3396" xr:uid="{00000000-0005-0000-0000-0000DF0B0000}"/>
    <cellStyle name="Итог 2 61" xfId="3397" xr:uid="{00000000-0005-0000-0000-0000E00B0000}"/>
    <cellStyle name="Итог 2 62" xfId="3398" xr:uid="{00000000-0005-0000-0000-0000E10B0000}"/>
    <cellStyle name="Итог 2 63" xfId="3399" xr:uid="{00000000-0005-0000-0000-0000E20B0000}"/>
    <cellStyle name="Итог 2 64" xfId="3400" xr:uid="{00000000-0005-0000-0000-0000E30B0000}"/>
    <cellStyle name="Итог 2 65" xfId="3401" xr:uid="{00000000-0005-0000-0000-0000E40B0000}"/>
    <cellStyle name="Итог 2 66" xfId="3402" xr:uid="{00000000-0005-0000-0000-0000E50B0000}"/>
    <cellStyle name="Итог 2 67" xfId="3403" xr:uid="{00000000-0005-0000-0000-0000E60B0000}"/>
    <cellStyle name="Итог 2 68" xfId="3404" xr:uid="{00000000-0005-0000-0000-0000E70B0000}"/>
    <cellStyle name="Итог 2 69" xfId="3405" xr:uid="{00000000-0005-0000-0000-0000E80B0000}"/>
    <cellStyle name="Итог 2 7" xfId="3406" xr:uid="{00000000-0005-0000-0000-0000E90B0000}"/>
    <cellStyle name="Итог 2 70" xfId="3407" xr:uid="{00000000-0005-0000-0000-0000EA0B0000}"/>
    <cellStyle name="Итог 2 71" xfId="3408" xr:uid="{00000000-0005-0000-0000-0000EB0B0000}"/>
    <cellStyle name="Итог 2 72" xfId="3409" xr:uid="{00000000-0005-0000-0000-0000EC0B0000}"/>
    <cellStyle name="Итог 2 73" xfId="3410" xr:uid="{00000000-0005-0000-0000-0000ED0B0000}"/>
    <cellStyle name="Итог 2 74" xfId="3411" xr:uid="{00000000-0005-0000-0000-0000EE0B0000}"/>
    <cellStyle name="Итог 2 75" xfId="3412" xr:uid="{00000000-0005-0000-0000-0000EF0B0000}"/>
    <cellStyle name="Итог 2 76" xfId="3413" xr:uid="{00000000-0005-0000-0000-0000F00B0000}"/>
    <cellStyle name="Итог 2 77" xfId="3414" xr:uid="{00000000-0005-0000-0000-0000F10B0000}"/>
    <cellStyle name="Итог 2 78" xfId="3415" xr:uid="{00000000-0005-0000-0000-0000F20B0000}"/>
    <cellStyle name="Итог 2 79" xfId="3416" xr:uid="{00000000-0005-0000-0000-0000F30B0000}"/>
    <cellStyle name="Итог 2 8" xfId="3417" xr:uid="{00000000-0005-0000-0000-0000F40B0000}"/>
    <cellStyle name="Итог 2 80" xfId="3418" xr:uid="{00000000-0005-0000-0000-0000F50B0000}"/>
    <cellStyle name="Итог 2 81" xfId="3419" xr:uid="{00000000-0005-0000-0000-0000F60B0000}"/>
    <cellStyle name="Итог 2 82" xfId="3420" xr:uid="{00000000-0005-0000-0000-0000F70B0000}"/>
    <cellStyle name="Итог 2 83" xfId="3421" xr:uid="{00000000-0005-0000-0000-0000F80B0000}"/>
    <cellStyle name="Итог 2 84" xfId="3422" xr:uid="{00000000-0005-0000-0000-0000F90B0000}"/>
    <cellStyle name="Итог 2 85" xfId="3423" xr:uid="{00000000-0005-0000-0000-0000FA0B0000}"/>
    <cellStyle name="Итог 2 86" xfId="3424" xr:uid="{00000000-0005-0000-0000-0000FB0B0000}"/>
    <cellStyle name="Итог 2 87" xfId="3425" xr:uid="{00000000-0005-0000-0000-0000FC0B0000}"/>
    <cellStyle name="Итог 2 88" xfId="3426" xr:uid="{00000000-0005-0000-0000-0000FD0B0000}"/>
    <cellStyle name="Итог 2 89" xfId="3427" xr:uid="{00000000-0005-0000-0000-0000FE0B0000}"/>
    <cellStyle name="Итог 2 9" xfId="3428" xr:uid="{00000000-0005-0000-0000-0000FF0B0000}"/>
    <cellStyle name="Итог 2 90" xfId="3429" xr:uid="{00000000-0005-0000-0000-0000000C0000}"/>
    <cellStyle name="Итог 2 91" xfId="3430" xr:uid="{00000000-0005-0000-0000-0000010C0000}"/>
    <cellStyle name="Итог 3" xfId="291" xr:uid="{00000000-0005-0000-0000-0000020C0000}"/>
    <cellStyle name="Итог 3 10" xfId="3431" xr:uid="{00000000-0005-0000-0000-0000030C0000}"/>
    <cellStyle name="Итог 3 11" xfId="3432" xr:uid="{00000000-0005-0000-0000-0000040C0000}"/>
    <cellStyle name="Итог 3 12" xfId="3433" xr:uid="{00000000-0005-0000-0000-0000050C0000}"/>
    <cellStyle name="Итог 3 13" xfId="3434" xr:uid="{00000000-0005-0000-0000-0000060C0000}"/>
    <cellStyle name="Итог 3 14" xfId="3435" xr:uid="{00000000-0005-0000-0000-0000070C0000}"/>
    <cellStyle name="Итог 3 15" xfId="3436" xr:uid="{00000000-0005-0000-0000-0000080C0000}"/>
    <cellStyle name="Итог 3 16" xfId="3437" xr:uid="{00000000-0005-0000-0000-0000090C0000}"/>
    <cellStyle name="Итог 3 17" xfId="3438" xr:uid="{00000000-0005-0000-0000-00000A0C0000}"/>
    <cellStyle name="Итог 3 18" xfId="3439" xr:uid="{00000000-0005-0000-0000-00000B0C0000}"/>
    <cellStyle name="Итог 3 19" xfId="3440" xr:uid="{00000000-0005-0000-0000-00000C0C0000}"/>
    <cellStyle name="Итог 3 2" xfId="3441" xr:uid="{00000000-0005-0000-0000-00000D0C0000}"/>
    <cellStyle name="Итог 3 2 2" xfId="3442" xr:uid="{00000000-0005-0000-0000-00000E0C0000}"/>
    <cellStyle name="Итог 3 2 3" xfId="3443" xr:uid="{00000000-0005-0000-0000-00000F0C0000}"/>
    <cellStyle name="Итог 3 20" xfId="3444" xr:uid="{00000000-0005-0000-0000-0000100C0000}"/>
    <cellStyle name="Итог 3 21" xfId="3445" xr:uid="{00000000-0005-0000-0000-0000110C0000}"/>
    <cellStyle name="Итог 3 22" xfId="3446" xr:uid="{00000000-0005-0000-0000-0000120C0000}"/>
    <cellStyle name="Итог 3 23" xfId="3447" xr:uid="{00000000-0005-0000-0000-0000130C0000}"/>
    <cellStyle name="Итог 3 24" xfId="3448" xr:uid="{00000000-0005-0000-0000-0000140C0000}"/>
    <cellStyle name="Итог 3 25" xfId="3449" xr:uid="{00000000-0005-0000-0000-0000150C0000}"/>
    <cellStyle name="Итог 3 26" xfId="3450" xr:uid="{00000000-0005-0000-0000-0000160C0000}"/>
    <cellStyle name="Итог 3 27" xfId="3451" xr:uid="{00000000-0005-0000-0000-0000170C0000}"/>
    <cellStyle name="Итог 3 28" xfId="3452" xr:uid="{00000000-0005-0000-0000-0000180C0000}"/>
    <cellStyle name="Итог 3 29" xfId="3453" xr:uid="{00000000-0005-0000-0000-0000190C0000}"/>
    <cellStyle name="Итог 3 3" xfId="3454" xr:uid="{00000000-0005-0000-0000-00001A0C0000}"/>
    <cellStyle name="Итог 3 3 2" xfId="3455" xr:uid="{00000000-0005-0000-0000-00001B0C0000}"/>
    <cellStyle name="Итог 3 3 3" xfId="3456" xr:uid="{00000000-0005-0000-0000-00001C0C0000}"/>
    <cellStyle name="Итог 3 30" xfId="3457" xr:uid="{00000000-0005-0000-0000-00001D0C0000}"/>
    <cellStyle name="Итог 3 31" xfId="3458" xr:uid="{00000000-0005-0000-0000-00001E0C0000}"/>
    <cellStyle name="Итог 3 32" xfId="3459" xr:uid="{00000000-0005-0000-0000-00001F0C0000}"/>
    <cellStyle name="Итог 3 33" xfId="3460" xr:uid="{00000000-0005-0000-0000-0000200C0000}"/>
    <cellStyle name="Итог 3 34" xfId="3461" xr:uid="{00000000-0005-0000-0000-0000210C0000}"/>
    <cellStyle name="Итог 3 35" xfId="3462" xr:uid="{00000000-0005-0000-0000-0000220C0000}"/>
    <cellStyle name="Итог 3 36" xfId="3463" xr:uid="{00000000-0005-0000-0000-0000230C0000}"/>
    <cellStyle name="Итог 3 37" xfId="3464" xr:uid="{00000000-0005-0000-0000-0000240C0000}"/>
    <cellStyle name="Итог 3 38" xfId="3465" xr:uid="{00000000-0005-0000-0000-0000250C0000}"/>
    <cellStyle name="Итог 3 39" xfId="3466" xr:uid="{00000000-0005-0000-0000-0000260C0000}"/>
    <cellStyle name="Итог 3 4" xfId="3467" xr:uid="{00000000-0005-0000-0000-0000270C0000}"/>
    <cellStyle name="Итог 3 4 2" xfId="3468" xr:uid="{00000000-0005-0000-0000-0000280C0000}"/>
    <cellStyle name="Итог 3 4 3" xfId="3469" xr:uid="{00000000-0005-0000-0000-0000290C0000}"/>
    <cellStyle name="Итог 3 40" xfId="3470" xr:uid="{00000000-0005-0000-0000-00002A0C0000}"/>
    <cellStyle name="Итог 3 41" xfId="3471" xr:uid="{00000000-0005-0000-0000-00002B0C0000}"/>
    <cellStyle name="Итог 3 42" xfId="3472" xr:uid="{00000000-0005-0000-0000-00002C0C0000}"/>
    <cellStyle name="Итог 3 43" xfId="3473" xr:uid="{00000000-0005-0000-0000-00002D0C0000}"/>
    <cellStyle name="Итог 3 44" xfId="3474" xr:uid="{00000000-0005-0000-0000-00002E0C0000}"/>
    <cellStyle name="Итог 3 45" xfId="3475" xr:uid="{00000000-0005-0000-0000-00002F0C0000}"/>
    <cellStyle name="Итог 3 46" xfId="3476" xr:uid="{00000000-0005-0000-0000-0000300C0000}"/>
    <cellStyle name="Итог 3 47" xfId="3477" xr:uid="{00000000-0005-0000-0000-0000310C0000}"/>
    <cellStyle name="Итог 3 48" xfId="3478" xr:uid="{00000000-0005-0000-0000-0000320C0000}"/>
    <cellStyle name="Итог 3 49" xfId="3479" xr:uid="{00000000-0005-0000-0000-0000330C0000}"/>
    <cellStyle name="Итог 3 5" xfId="3480" xr:uid="{00000000-0005-0000-0000-0000340C0000}"/>
    <cellStyle name="Итог 3 50" xfId="3481" xr:uid="{00000000-0005-0000-0000-0000350C0000}"/>
    <cellStyle name="Итог 3 51" xfId="3482" xr:uid="{00000000-0005-0000-0000-0000360C0000}"/>
    <cellStyle name="Итог 3 52" xfId="3483" xr:uid="{00000000-0005-0000-0000-0000370C0000}"/>
    <cellStyle name="Итог 3 53" xfId="3484" xr:uid="{00000000-0005-0000-0000-0000380C0000}"/>
    <cellStyle name="Итог 3 54" xfId="3485" xr:uid="{00000000-0005-0000-0000-0000390C0000}"/>
    <cellStyle name="Итог 3 55" xfId="3486" xr:uid="{00000000-0005-0000-0000-00003A0C0000}"/>
    <cellStyle name="Итог 3 56" xfId="3487" xr:uid="{00000000-0005-0000-0000-00003B0C0000}"/>
    <cellStyle name="Итог 3 57" xfId="3488" xr:uid="{00000000-0005-0000-0000-00003C0C0000}"/>
    <cellStyle name="Итог 3 58" xfId="3489" xr:uid="{00000000-0005-0000-0000-00003D0C0000}"/>
    <cellStyle name="Итог 3 59" xfId="3490" xr:uid="{00000000-0005-0000-0000-00003E0C0000}"/>
    <cellStyle name="Итог 3 6" xfId="3491" xr:uid="{00000000-0005-0000-0000-00003F0C0000}"/>
    <cellStyle name="Итог 3 60" xfId="3492" xr:uid="{00000000-0005-0000-0000-0000400C0000}"/>
    <cellStyle name="Итог 3 61" xfId="3493" xr:uid="{00000000-0005-0000-0000-0000410C0000}"/>
    <cellStyle name="Итог 3 62" xfId="3494" xr:uid="{00000000-0005-0000-0000-0000420C0000}"/>
    <cellStyle name="Итог 3 63" xfId="3495" xr:uid="{00000000-0005-0000-0000-0000430C0000}"/>
    <cellStyle name="Итог 3 64" xfId="3496" xr:uid="{00000000-0005-0000-0000-0000440C0000}"/>
    <cellStyle name="Итог 3 65" xfId="3497" xr:uid="{00000000-0005-0000-0000-0000450C0000}"/>
    <cellStyle name="Итог 3 66" xfId="3498" xr:uid="{00000000-0005-0000-0000-0000460C0000}"/>
    <cellStyle name="Итог 3 67" xfId="3499" xr:uid="{00000000-0005-0000-0000-0000470C0000}"/>
    <cellStyle name="Итог 3 68" xfId="3500" xr:uid="{00000000-0005-0000-0000-0000480C0000}"/>
    <cellStyle name="Итог 3 69" xfId="3501" xr:uid="{00000000-0005-0000-0000-0000490C0000}"/>
    <cellStyle name="Итог 3 7" xfId="3502" xr:uid="{00000000-0005-0000-0000-00004A0C0000}"/>
    <cellStyle name="Итог 3 70" xfId="3503" xr:uid="{00000000-0005-0000-0000-00004B0C0000}"/>
    <cellStyle name="Итог 3 71" xfId="3504" xr:uid="{00000000-0005-0000-0000-00004C0C0000}"/>
    <cellStyle name="Итог 3 72" xfId="3505" xr:uid="{00000000-0005-0000-0000-00004D0C0000}"/>
    <cellStyle name="Итог 3 73" xfId="3506" xr:uid="{00000000-0005-0000-0000-00004E0C0000}"/>
    <cellStyle name="Итог 3 74" xfId="3507" xr:uid="{00000000-0005-0000-0000-00004F0C0000}"/>
    <cellStyle name="Итог 3 75" xfId="3508" xr:uid="{00000000-0005-0000-0000-0000500C0000}"/>
    <cellStyle name="Итог 3 76" xfId="3509" xr:uid="{00000000-0005-0000-0000-0000510C0000}"/>
    <cellStyle name="Итог 3 77" xfId="3510" xr:uid="{00000000-0005-0000-0000-0000520C0000}"/>
    <cellStyle name="Итог 3 78" xfId="3511" xr:uid="{00000000-0005-0000-0000-0000530C0000}"/>
    <cellStyle name="Итог 3 79" xfId="3512" xr:uid="{00000000-0005-0000-0000-0000540C0000}"/>
    <cellStyle name="Итог 3 8" xfId="3513" xr:uid="{00000000-0005-0000-0000-0000550C0000}"/>
    <cellStyle name="Итог 3 80" xfId="3514" xr:uid="{00000000-0005-0000-0000-0000560C0000}"/>
    <cellStyle name="Итог 3 81" xfId="3515" xr:uid="{00000000-0005-0000-0000-0000570C0000}"/>
    <cellStyle name="Итог 3 82" xfId="3516" xr:uid="{00000000-0005-0000-0000-0000580C0000}"/>
    <cellStyle name="Итог 3 83" xfId="3517" xr:uid="{00000000-0005-0000-0000-0000590C0000}"/>
    <cellStyle name="Итог 3 84" xfId="3518" xr:uid="{00000000-0005-0000-0000-00005A0C0000}"/>
    <cellStyle name="Итог 3 85" xfId="3519" xr:uid="{00000000-0005-0000-0000-00005B0C0000}"/>
    <cellStyle name="Итог 3 86" xfId="3520" xr:uid="{00000000-0005-0000-0000-00005C0C0000}"/>
    <cellStyle name="Итог 3 87" xfId="3521" xr:uid="{00000000-0005-0000-0000-00005D0C0000}"/>
    <cellStyle name="Итог 3 88" xfId="3522" xr:uid="{00000000-0005-0000-0000-00005E0C0000}"/>
    <cellStyle name="Итог 3 89" xfId="3523" xr:uid="{00000000-0005-0000-0000-00005F0C0000}"/>
    <cellStyle name="Итог 3 9" xfId="3524" xr:uid="{00000000-0005-0000-0000-0000600C0000}"/>
    <cellStyle name="Итог 3 90" xfId="3525" xr:uid="{00000000-0005-0000-0000-0000610C0000}"/>
    <cellStyle name="Итог 3 91" xfId="3526" xr:uid="{00000000-0005-0000-0000-0000620C0000}"/>
    <cellStyle name="Итог 4" xfId="292" xr:uid="{00000000-0005-0000-0000-0000630C0000}"/>
    <cellStyle name="Итог 4 10" xfId="3527" xr:uid="{00000000-0005-0000-0000-0000640C0000}"/>
    <cellStyle name="Итог 4 11" xfId="3528" xr:uid="{00000000-0005-0000-0000-0000650C0000}"/>
    <cellStyle name="Итог 4 12" xfId="3529" xr:uid="{00000000-0005-0000-0000-0000660C0000}"/>
    <cellStyle name="Итог 4 13" xfId="3530" xr:uid="{00000000-0005-0000-0000-0000670C0000}"/>
    <cellStyle name="Итог 4 14" xfId="3531" xr:uid="{00000000-0005-0000-0000-0000680C0000}"/>
    <cellStyle name="Итог 4 15" xfId="3532" xr:uid="{00000000-0005-0000-0000-0000690C0000}"/>
    <cellStyle name="Итог 4 16" xfId="3533" xr:uid="{00000000-0005-0000-0000-00006A0C0000}"/>
    <cellStyle name="Итог 4 17" xfId="3534" xr:uid="{00000000-0005-0000-0000-00006B0C0000}"/>
    <cellStyle name="Итог 4 18" xfId="3535" xr:uid="{00000000-0005-0000-0000-00006C0C0000}"/>
    <cellStyle name="Итог 4 19" xfId="3536" xr:uid="{00000000-0005-0000-0000-00006D0C0000}"/>
    <cellStyle name="Итог 4 2" xfId="3537" xr:uid="{00000000-0005-0000-0000-00006E0C0000}"/>
    <cellStyle name="Итог 4 2 2" xfId="3538" xr:uid="{00000000-0005-0000-0000-00006F0C0000}"/>
    <cellStyle name="Итог 4 2 3" xfId="3539" xr:uid="{00000000-0005-0000-0000-0000700C0000}"/>
    <cellStyle name="Итог 4 20" xfId="3540" xr:uid="{00000000-0005-0000-0000-0000710C0000}"/>
    <cellStyle name="Итог 4 21" xfId="3541" xr:uid="{00000000-0005-0000-0000-0000720C0000}"/>
    <cellStyle name="Итог 4 22" xfId="3542" xr:uid="{00000000-0005-0000-0000-0000730C0000}"/>
    <cellStyle name="Итог 4 23" xfId="3543" xr:uid="{00000000-0005-0000-0000-0000740C0000}"/>
    <cellStyle name="Итог 4 24" xfId="3544" xr:uid="{00000000-0005-0000-0000-0000750C0000}"/>
    <cellStyle name="Итог 4 25" xfId="3545" xr:uid="{00000000-0005-0000-0000-0000760C0000}"/>
    <cellStyle name="Итог 4 26" xfId="3546" xr:uid="{00000000-0005-0000-0000-0000770C0000}"/>
    <cellStyle name="Итог 4 27" xfId="3547" xr:uid="{00000000-0005-0000-0000-0000780C0000}"/>
    <cellStyle name="Итог 4 28" xfId="3548" xr:uid="{00000000-0005-0000-0000-0000790C0000}"/>
    <cellStyle name="Итог 4 29" xfId="3549" xr:uid="{00000000-0005-0000-0000-00007A0C0000}"/>
    <cellStyle name="Итог 4 3" xfId="3550" xr:uid="{00000000-0005-0000-0000-00007B0C0000}"/>
    <cellStyle name="Итог 4 3 2" xfId="3551" xr:uid="{00000000-0005-0000-0000-00007C0C0000}"/>
    <cellStyle name="Итог 4 3 3" xfId="3552" xr:uid="{00000000-0005-0000-0000-00007D0C0000}"/>
    <cellStyle name="Итог 4 30" xfId="3553" xr:uid="{00000000-0005-0000-0000-00007E0C0000}"/>
    <cellStyle name="Итог 4 31" xfId="3554" xr:uid="{00000000-0005-0000-0000-00007F0C0000}"/>
    <cellStyle name="Итог 4 32" xfId="3555" xr:uid="{00000000-0005-0000-0000-0000800C0000}"/>
    <cellStyle name="Итог 4 33" xfId="3556" xr:uid="{00000000-0005-0000-0000-0000810C0000}"/>
    <cellStyle name="Итог 4 34" xfId="3557" xr:uid="{00000000-0005-0000-0000-0000820C0000}"/>
    <cellStyle name="Итог 4 35" xfId="3558" xr:uid="{00000000-0005-0000-0000-0000830C0000}"/>
    <cellStyle name="Итог 4 36" xfId="3559" xr:uid="{00000000-0005-0000-0000-0000840C0000}"/>
    <cellStyle name="Итог 4 37" xfId="3560" xr:uid="{00000000-0005-0000-0000-0000850C0000}"/>
    <cellStyle name="Итог 4 38" xfId="3561" xr:uid="{00000000-0005-0000-0000-0000860C0000}"/>
    <cellStyle name="Итог 4 39" xfId="3562" xr:uid="{00000000-0005-0000-0000-0000870C0000}"/>
    <cellStyle name="Итог 4 4" xfId="3563" xr:uid="{00000000-0005-0000-0000-0000880C0000}"/>
    <cellStyle name="Итог 4 4 2" xfId="3564" xr:uid="{00000000-0005-0000-0000-0000890C0000}"/>
    <cellStyle name="Итог 4 4 3" xfId="3565" xr:uid="{00000000-0005-0000-0000-00008A0C0000}"/>
    <cellStyle name="Итог 4 40" xfId="3566" xr:uid="{00000000-0005-0000-0000-00008B0C0000}"/>
    <cellStyle name="Итог 4 41" xfId="3567" xr:uid="{00000000-0005-0000-0000-00008C0C0000}"/>
    <cellStyle name="Итог 4 42" xfId="3568" xr:uid="{00000000-0005-0000-0000-00008D0C0000}"/>
    <cellStyle name="Итог 4 43" xfId="3569" xr:uid="{00000000-0005-0000-0000-00008E0C0000}"/>
    <cellStyle name="Итог 4 44" xfId="3570" xr:uid="{00000000-0005-0000-0000-00008F0C0000}"/>
    <cellStyle name="Итог 4 45" xfId="3571" xr:uid="{00000000-0005-0000-0000-0000900C0000}"/>
    <cellStyle name="Итог 4 46" xfId="3572" xr:uid="{00000000-0005-0000-0000-0000910C0000}"/>
    <cellStyle name="Итог 4 47" xfId="3573" xr:uid="{00000000-0005-0000-0000-0000920C0000}"/>
    <cellStyle name="Итог 4 48" xfId="3574" xr:uid="{00000000-0005-0000-0000-0000930C0000}"/>
    <cellStyle name="Итог 4 49" xfId="3575" xr:uid="{00000000-0005-0000-0000-0000940C0000}"/>
    <cellStyle name="Итог 4 5" xfId="3576" xr:uid="{00000000-0005-0000-0000-0000950C0000}"/>
    <cellStyle name="Итог 4 50" xfId="3577" xr:uid="{00000000-0005-0000-0000-0000960C0000}"/>
    <cellStyle name="Итог 4 51" xfId="3578" xr:uid="{00000000-0005-0000-0000-0000970C0000}"/>
    <cellStyle name="Итог 4 52" xfId="3579" xr:uid="{00000000-0005-0000-0000-0000980C0000}"/>
    <cellStyle name="Итог 4 53" xfId="3580" xr:uid="{00000000-0005-0000-0000-0000990C0000}"/>
    <cellStyle name="Итог 4 54" xfId="3581" xr:uid="{00000000-0005-0000-0000-00009A0C0000}"/>
    <cellStyle name="Итог 4 55" xfId="3582" xr:uid="{00000000-0005-0000-0000-00009B0C0000}"/>
    <cellStyle name="Итог 4 56" xfId="3583" xr:uid="{00000000-0005-0000-0000-00009C0C0000}"/>
    <cellStyle name="Итог 4 57" xfId="3584" xr:uid="{00000000-0005-0000-0000-00009D0C0000}"/>
    <cellStyle name="Итог 4 58" xfId="3585" xr:uid="{00000000-0005-0000-0000-00009E0C0000}"/>
    <cellStyle name="Итог 4 59" xfId="3586" xr:uid="{00000000-0005-0000-0000-00009F0C0000}"/>
    <cellStyle name="Итог 4 6" xfId="3587" xr:uid="{00000000-0005-0000-0000-0000A00C0000}"/>
    <cellStyle name="Итог 4 60" xfId="3588" xr:uid="{00000000-0005-0000-0000-0000A10C0000}"/>
    <cellStyle name="Итог 4 61" xfId="3589" xr:uid="{00000000-0005-0000-0000-0000A20C0000}"/>
    <cellStyle name="Итог 4 62" xfId="3590" xr:uid="{00000000-0005-0000-0000-0000A30C0000}"/>
    <cellStyle name="Итог 4 63" xfId="3591" xr:uid="{00000000-0005-0000-0000-0000A40C0000}"/>
    <cellStyle name="Итог 4 64" xfId="3592" xr:uid="{00000000-0005-0000-0000-0000A50C0000}"/>
    <cellStyle name="Итог 4 65" xfId="3593" xr:uid="{00000000-0005-0000-0000-0000A60C0000}"/>
    <cellStyle name="Итог 4 66" xfId="3594" xr:uid="{00000000-0005-0000-0000-0000A70C0000}"/>
    <cellStyle name="Итог 4 67" xfId="3595" xr:uid="{00000000-0005-0000-0000-0000A80C0000}"/>
    <cellStyle name="Итог 4 68" xfId="3596" xr:uid="{00000000-0005-0000-0000-0000A90C0000}"/>
    <cellStyle name="Итог 4 69" xfId="3597" xr:uid="{00000000-0005-0000-0000-0000AA0C0000}"/>
    <cellStyle name="Итог 4 7" xfId="3598" xr:uid="{00000000-0005-0000-0000-0000AB0C0000}"/>
    <cellStyle name="Итог 4 70" xfId="3599" xr:uid="{00000000-0005-0000-0000-0000AC0C0000}"/>
    <cellStyle name="Итог 4 71" xfId="3600" xr:uid="{00000000-0005-0000-0000-0000AD0C0000}"/>
    <cellStyle name="Итог 4 72" xfId="3601" xr:uid="{00000000-0005-0000-0000-0000AE0C0000}"/>
    <cellStyle name="Итог 4 73" xfId="3602" xr:uid="{00000000-0005-0000-0000-0000AF0C0000}"/>
    <cellStyle name="Итог 4 74" xfId="3603" xr:uid="{00000000-0005-0000-0000-0000B00C0000}"/>
    <cellStyle name="Итог 4 75" xfId="3604" xr:uid="{00000000-0005-0000-0000-0000B10C0000}"/>
    <cellStyle name="Итог 4 76" xfId="3605" xr:uid="{00000000-0005-0000-0000-0000B20C0000}"/>
    <cellStyle name="Итог 4 77" xfId="3606" xr:uid="{00000000-0005-0000-0000-0000B30C0000}"/>
    <cellStyle name="Итог 4 78" xfId="3607" xr:uid="{00000000-0005-0000-0000-0000B40C0000}"/>
    <cellStyle name="Итог 4 79" xfId="3608" xr:uid="{00000000-0005-0000-0000-0000B50C0000}"/>
    <cellStyle name="Итог 4 8" xfId="3609" xr:uid="{00000000-0005-0000-0000-0000B60C0000}"/>
    <cellStyle name="Итог 4 80" xfId="3610" xr:uid="{00000000-0005-0000-0000-0000B70C0000}"/>
    <cellStyle name="Итог 4 81" xfId="3611" xr:uid="{00000000-0005-0000-0000-0000B80C0000}"/>
    <cellStyle name="Итог 4 82" xfId="3612" xr:uid="{00000000-0005-0000-0000-0000B90C0000}"/>
    <cellStyle name="Итог 4 83" xfId="3613" xr:uid="{00000000-0005-0000-0000-0000BA0C0000}"/>
    <cellStyle name="Итог 4 84" xfId="3614" xr:uid="{00000000-0005-0000-0000-0000BB0C0000}"/>
    <cellStyle name="Итог 4 85" xfId="3615" xr:uid="{00000000-0005-0000-0000-0000BC0C0000}"/>
    <cellStyle name="Итог 4 86" xfId="3616" xr:uid="{00000000-0005-0000-0000-0000BD0C0000}"/>
    <cellStyle name="Итог 4 87" xfId="3617" xr:uid="{00000000-0005-0000-0000-0000BE0C0000}"/>
    <cellStyle name="Итог 4 88" xfId="3618" xr:uid="{00000000-0005-0000-0000-0000BF0C0000}"/>
    <cellStyle name="Итог 4 89" xfId="3619" xr:uid="{00000000-0005-0000-0000-0000C00C0000}"/>
    <cellStyle name="Итог 4 9" xfId="3620" xr:uid="{00000000-0005-0000-0000-0000C10C0000}"/>
    <cellStyle name="Итог 4 90" xfId="3621" xr:uid="{00000000-0005-0000-0000-0000C20C0000}"/>
    <cellStyle name="Итог 4 91" xfId="3622" xr:uid="{00000000-0005-0000-0000-0000C30C0000}"/>
    <cellStyle name="Итог 5" xfId="293" xr:uid="{00000000-0005-0000-0000-0000C40C0000}"/>
    <cellStyle name="Итог 5 10" xfId="3623" xr:uid="{00000000-0005-0000-0000-0000C50C0000}"/>
    <cellStyle name="Итог 5 11" xfId="3624" xr:uid="{00000000-0005-0000-0000-0000C60C0000}"/>
    <cellStyle name="Итог 5 12" xfId="3625" xr:uid="{00000000-0005-0000-0000-0000C70C0000}"/>
    <cellStyle name="Итог 5 13" xfId="3626" xr:uid="{00000000-0005-0000-0000-0000C80C0000}"/>
    <cellStyle name="Итог 5 14" xfId="3627" xr:uid="{00000000-0005-0000-0000-0000C90C0000}"/>
    <cellStyle name="Итог 5 15" xfId="3628" xr:uid="{00000000-0005-0000-0000-0000CA0C0000}"/>
    <cellStyle name="Итог 5 16" xfId="3629" xr:uid="{00000000-0005-0000-0000-0000CB0C0000}"/>
    <cellStyle name="Итог 5 17" xfId="3630" xr:uid="{00000000-0005-0000-0000-0000CC0C0000}"/>
    <cellStyle name="Итог 5 18" xfId="3631" xr:uid="{00000000-0005-0000-0000-0000CD0C0000}"/>
    <cellStyle name="Итог 5 19" xfId="3632" xr:uid="{00000000-0005-0000-0000-0000CE0C0000}"/>
    <cellStyle name="Итог 5 2" xfId="3633" xr:uid="{00000000-0005-0000-0000-0000CF0C0000}"/>
    <cellStyle name="Итог 5 2 2" xfId="3634" xr:uid="{00000000-0005-0000-0000-0000D00C0000}"/>
    <cellStyle name="Итог 5 2 3" xfId="3635" xr:uid="{00000000-0005-0000-0000-0000D10C0000}"/>
    <cellStyle name="Итог 5 20" xfId="3636" xr:uid="{00000000-0005-0000-0000-0000D20C0000}"/>
    <cellStyle name="Итог 5 21" xfId="3637" xr:uid="{00000000-0005-0000-0000-0000D30C0000}"/>
    <cellStyle name="Итог 5 22" xfId="3638" xr:uid="{00000000-0005-0000-0000-0000D40C0000}"/>
    <cellStyle name="Итог 5 23" xfId="3639" xr:uid="{00000000-0005-0000-0000-0000D50C0000}"/>
    <cellStyle name="Итог 5 24" xfId="3640" xr:uid="{00000000-0005-0000-0000-0000D60C0000}"/>
    <cellStyle name="Итог 5 25" xfId="3641" xr:uid="{00000000-0005-0000-0000-0000D70C0000}"/>
    <cellStyle name="Итог 5 26" xfId="3642" xr:uid="{00000000-0005-0000-0000-0000D80C0000}"/>
    <cellStyle name="Итог 5 27" xfId="3643" xr:uid="{00000000-0005-0000-0000-0000D90C0000}"/>
    <cellStyle name="Итог 5 28" xfId="3644" xr:uid="{00000000-0005-0000-0000-0000DA0C0000}"/>
    <cellStyle name="Итог 5 29" xfId="3645" xr:uid="{00000000-0005-0000-0000-0000DB0C0000}"/>
    <cellStyle name="Итог 5 3" xfId="3646" xr:uid="{00000000-0005-0000-0000-0000DC0C0000}"/>
    <cellStyle name="Итог 5 3 2" xfId="3647" xr:uid="{00000000-0005-0000-0000-0000DD0C0000}"/>
    <cellStyle name="Итог 5 3 3" xfId="3648" xr:uid="{00000000-0005-0000-0000-0000DE0C0000}"/>
    <cellStyle name="Итог 5 30" xfId="3649" xr:uid="{00000000-0005-0000-0000-0000DF0C0000}"/>
    <cellStyle name="Итог 5 31" xfId="3650" xr:uid="{00000000-0005-0000-0000-0000E00C0000}"/>
    <cellStyle name="Итог 5 32" xfId="3651" xr:uid="{00000000-0005-0000-0000-0000E10C0000}"/>
    <cellStyle name="Итог 5 33" xfId="3652" xr:uid="{00000000-0005-0000-0000-0000E20C0000}"/>
    <cellStyle name="Итог 5 34" xfId="3653" xr:uid="{00000000-0005-0000-0000-0000E30C0000}"/>
    <cellStyle name="Итог 5 35" xfId="3654" xr:uid="{00000000-0005-0000-0000-0000E40C0000}"/>
    <cellStyle name="Итог 5 36" xfId="3655" xr:uid="{00000000-0005-0000-0000-0000E50C0000}"/>
    <cellStyle name="Итог 5 37" xfId="3656" xr:uid="{00000000-0005-0000-0000-0000E60C0000}"/>
    <cellStyle name="Итог 5 38" xfId="3657" xr:uid="{00000000-0005-0000-0000-0000E70C0000}"/>
    <cellStyle name="Итог 5 39" xfId="3658" xr:uid="{00000000-0005-0000-0000-0000E80C0000}"/>
    <cellStyle name="Итог 5 4" xfId="3659" xr:uid="{00000000-0005-0000-0000-0000E90C0000}"/>
    <cellStyle name="Итог 5 4 2" xfId="3660" xr:uid="{00000000-0005-0000-0000-0000EA0C0000}"/>
    <cellStyle name="Итог 5 4 3" xfId="3661" xr:uid="{00000000-0005-0000-0000-0000EB0C0000}"/>
    <cellStyle name="Итог 5 40" xfId="3662" xr:uid="{00000000-0005-0000-0000-0000EC0C0000}"/>
    <cellStyle name="Итог 5 41" xfId="3663" xr:uid="{00000000-0005-0000-0000-0000ED0C0000}"/>
    <cellStyle name="Итог 5 42" xfId="3664" xr:uid="{00000000-0005-0000-0000-0000EE0C0000}"/>
    <cellStyle name="Итог 5 43" xfId="3665" xr:uid="{00000000-0005-0000-0000-0000EF0C0000}"/>
    <cellStyle name="Итог 5 44" xfId="3666" xr:uid="{00000000-0005-0000-0000-0000F00C0000}"/>
    <cellStyle name="Итог 5 45" xfId="3667" xr:uid="{00000000-0005-0000-0000-0000F10C0000}"/>
    <cellStyle name="Итог 5 46" xfId="3668" xr:uid="{00000000-0005-0000-0000-0000F20C0000}"/>
    <cellStyle name="Итог 5 47" xfId="3669" xr:uid="{00000000-0005-0000-0000-0000F30C0000}"/>
    <cellStyle name="Итог 5 48" xfId="3670" xr:uid="{00000000-0005-0000-0000-0000F40C0000}"/>
    <cellStyle name="Итог 5 49" xfId="3671" xr:uid="{00000000-0005-0000-0000-0000F50C0000}"/>
    <cellStyle name="Итог 5 5" xfId="3672" xr:uid="{00000000-0005-0000-0000-0000F60C0000}"/>
    <cellStyle name="Итог 5 50" xfId="3673" xr:uid="{00000000-0005-0000-0000-0000F70C0000}"/>
    <cellStyle name="Итог 5 51" xfId="3674" xr:uid="{00000000-0005-0000-0000-0000F80C0000}"/>
    <cellStyle name="Итог 5 52" xfId="3675" xr:uid="{00000000-0005-0000-0000-0000F90C0000}"/>
    <cellStyle name="Итог 5 53" xfId="3676" xr:uid="{00000000-0005-0000-0000-0000FA0C0000}"/>
    <cellStyle name="Итог 5 54" xfId="3677" xr:uid="{00000000-0005-0000-0000-0000FB0C0000}"/>
    <cellStyle name="Итог 5 55" xfId="3678" xr:uid="{00000000-0005-0000-0000-0000FC0C0000}"/>
    <cellStyle name="Итог 5 56" xfId="3679" xr:uid="{00000000-0005-0000-0000-0000FD0C0000}"/>
    <cellStyle name="Итог 5 57" xfId="3680" xr:uid="{00000000-0005-0000-0000-0000FE0C0000}"/>
    <cellStyle name="Итог 5 58" xfId="3681" xr:uid="{00000000-0005-0000-0000-0000FF0C0000}"/>
    <cellStyle name="Итог 5 59" xfId="3682" xr:uid="{00000000-0005-0000-0000-0000000D0000}"/>
    <cellStyle name="Итог 5 6" xfId="3683" xr:uid="{00000000-0005-0000-0000-0000010D0000}"/>
    <cellStyle name="Итог 5 60" xfId="3684" xr:uid="{00000000-0005-0000-0000-0000020D0000}"/>
    <cellStyle name="Итог 5 61" xfId="3685" xr:uid="{00000000-0005-0000-0000-0000030D0000}"/>
    <cellStyle name="Итог 5 62" xfId="3686" xr:uid="{00000000-0005-0000-0000-0000040D0000}"/>
    <cellStyle name="Итог 5 63" xfId="3687" xr:uid="{00000000-0005-0000-0000-0000050D0000}"/>
    <cellStyle name="Итог 5 64" xfId="3688" xr:uid="{00000000-0005-0000-0000-0000060D0000}"/>
    <cellStyle name="Итог 5 65" xfId="3689" xr:uid="{00000000-0005-0000-0000-0000070D0000}"/>
    <cellStyle name="Итог 5 66" xfId="3690" xr:uid="{00000000-0005-0000-0000-0000080D0000}"/>
    <cellStyle name="Итог 5 67" xfId="3691" xr:uid="{00000000-0005-0000-0000-0000090D0000}"/>
    <cellStyle name="Итог 5 68" xfId="3692" xr:uid="{00000000-0005-0000-0000-00000A0D0000}"/>
    <cellStyle name="Итог 5 69" xfId="3693" xr:uid="{00000000-0005-0000-0000-00000B0D0000}"/>
    <cellStyle name="Итог 5 7" xfId="3694" xr:uid="{00000000-0005-0000-0000-00000C0D0000}"/>
    <cellStyle name="Итог 5 70" xfId="3695" xr:uid="{00000000-0005-0000-0000-00000D0D0000}"/>
    <cellStyle name="Итог 5 71" xfId="3696" xr:uid="{00000000-0005-0000-0000-00000E0D0000}"/>
    <cellStyle name="Итог 5 72" xfId="3697" xr:uid="{00000000-0005-0000-0000-00000F0D0000}"/>
    <cellStyle name="Итог 5 73" xfId="3698" xr:uid="{00000000-0005-0000-0000-0000100D0000}"/>
    <cellStyle name="Итог 5 74" xfId="3699" xr:uid="{00000000-0005-0000-0000-0000110D0000}"/>
    <cellStyle name="Итог 5 75" xfId="3700" xr:uid="{00000000-0005-0000-0000-0000120D0000}"/>
    <cellStyle name="Итог 5 76" xfId="3701" xr:uid="{00000000-0005-0000-0000-0000130D0000}"/>
    <cellStyle name="Итог 5 77" xfId="3702" xr:uid="{00000000-0005-0000-0000-0000140D0000}"/>
    <cellStyle name="Итог 5 78" xfId="3703" xr:uid="{00000000-0005-0000-0000-0000150D0000}"/>
    <cellStyle name="Итог 5 79" xfId="3704" xr:uid="{00000000-0005-0000-0000-0000160D0000}"/>
    <cellStyle name="Итог 5 8" xfId="3705" xr:uid="{00000000-0005-0000-0000-0000170D0000}"/>
    <cellStyle name="Итог 5 80" xfId="3706" xr:uid="{00000000-0005-0000-0000-0000180D0000}"/>
    <cellStyle name="Итог 5 81" xfId="3707" xr:uid="{00000000-0005-0000-0000-0000190D0000}"/>
    <cellStyle name="Итог 5 82" xfId="3708" xr:uid="{00000000-0005-0000-0000-00001A0D0000}"/>
    <cellStyle name="Итог 5 83" xfId="3709" xr:uid="{00000000-0005-0000-0000-00001B0D0000}"/>
    <cellStyle name="Итог 5 84" xfId="3710" xr:uid="{00000000-0005-0000-0000-00001C0D0000}"/>
    <cellStyle name="Итог 5 85" xfId="3711" xr:uid="{00000000-0005-0000-0000-00001D0D0000}"/>
    <cellStyle name="Итог 5 86" xfId="3712" xr:uid="{00000000-0005-0000-0000-00001E0D0000}"/>
    <cellStyle name="Итог 5 87" xfId="3713" xr:uid="{00000000-0005-0000-0000-00001F0D0000}"/>
    <cellStyle name="Итог 5 88" xfId="3714" xr:uid="{00000000-0005-0000-0000-0000200D0000}"/>
    <cellStyle name="Итог 5 89" xfId="3715" xr:uid="{00000000-0005-0000-0000-0000210D0000}"/>
    <cellStyle name="Итог 5 9" xfId="3716" xr:uid="{00000000-0005-0000-0000-0000220D0000}"/>
    <cellStyle name="Итог 5 90" xfId="3717" xr:uid="{00000000-0005-0000-0000-0000230D0000}"/>
    <cellStyle name="Итог 5 91" xfId="3718" xr:uid="{00000000-0005-0000-0000-0000240D0000}"/>
    <cellStyle name="Итог 6" xfId="294" xr:uid="{00000000-0005-0000-0000-0000250D0000}"/>
    <cellStyle name="Итог 6 10" xfId="3719" xr:uid="{00000000-0005-0000-0000-0000260D0000}"/>
    <cellStyle name="Итог 6 11" xfId="3720" xr:uid="{00000000-0005-0000-0000-0000270D0000}"/>
    <cellStyle name="Итог 6 12" xfId="3721" xr:uid="{00000000-0005-0000-0000-0000280D0000}"/>
    <cellStyle name="Итог 6 13" xfId="3722" xr:uid="{00000000-0005-0000-0000-0000290D0000}"/>
    <cellStyle name="Итог 6 14" xfId="3723" xr:uid="{00000000-0005-0000-0000-00002A0D0000}"/>
    <cellStyle name="Итог 6 15" xfId="3724" xr:uid="{00000000-0005-0000-0000-00002B0D0000}"/>
    <cellStyle name="Итог 6 16" xfId="3725" xr:uid="{00000000-0005-0000-0000-00002C0D0000}"/>
    <cellStyle name="Итог 6 17" xfId="3726" xr:uid="{00000000-0005-0000-0000-00002D0D0000}"/>
    <cellStyle name="Итог 6 18" xfId="3727" xr:uid="{00000000-0005-0000-0000-00002E0D0000}"/>
    <cellStyle name="Итог 6 19" xfId="3728" xr:uid="{00000000-0005-0000-0000-00002F0D0000}"/>
    <cellStyle name="Итог 6 2" xfId="3729" xr:uid="{00000000-0005-0000-0000-0000300D0000}"/>
    <cellStyle name="Итог 6 2 2" xfId="3730" xr:uid="{00000000-0005-0000-0000-0000310D0000}"/>
    <cellStyle name="Итог 6 2 3" xfId="3731" xr:uid="{00000000-0005-0000-0000-0000320D0000}"/>
    <cellStyle name="Итог 6 20" xfId="3732" xr:uid="{00000000-0005-0000-0000-0000330D0000}"/>
    <cellStyle name="Итог 6 21" xfId="3733" xr:uid="{00000000-0005-0000-0000-0000340D0000}"/>
    <cellStyle name="Итог 6 22" xfId="3734" xr:uid="{00000000-0005-0000-0000-0000350D0000}"/>
    <cellStyle name="Итог 6 23" xfId="3735" xr:uid="{00000000-0005-0000-0000-0000360D0000}"/>
    <cellStyle name="Итог 6 24" xfId="3736" xr:uid="{00000000-0005-0000-0000-0000370D0000}"/>
    <cellStyle name="Итог 6 25" xfId="3737" xr:uid="{00000000-0005-0000-0000-0000380D0000}"/>
    <cellStyle name="Итог 6 26" xfId="3738" xr:uid="{00000000-0005-0000-0000-0000390D0000}"/>
    <cellStyle name="Итог 6 27" xfId="3739" xr:uid="{00000000-0005-0000-0000-00003A0D0000}"/>
    <cellStyle name="Итог 6 28" xfId="3740" xr:uid="{00000000-0005-0000-0000-00003B0D0000}"/>
    <cellStyle name="Итог 6 29" xfId="3741" xr:uid="{00000000-0005-0000-0000-00003C0D0000}"/>
    <cellStyle name="Итог 6 3" xfId="3742" xr:uid="{00000000-0005-0000-0000-00003D0D0000}"/>
    <cellStyle name="Итог 6 3 2" xfId="3743" xr:uid="{00000000-0005-0000-0000-00003E0D0000}"/>
    <cellStyle name="Итог 6 3 3" xfId="3744" xr:uid="{00000000-0005-0000-0000-00003F0D0000}"/>
    <cellStyle name="Итог 6 30" xfId="3745" xr:uid="{00000000-0005-0000-0000-0000400D0000}"/>
    <cellStyle name="Итог 6 31" xfId="3746" xr:uid="{00000000-0005-0000-0000-0000410D0000}"/>
    <cellStyle name="Итог 6 32" xfId="3747" xr:uid="{00000000-0005-0000-0000-0000420D0000}"/>
    <cellStyle name="Итог 6 33" xfId="3748" xr:uid="{00000000-0005-0000-0000-0000430D0000}"/>
    <cellStyle name="Итог 6 34" xfId="3749" xr:uid="{00000000-0005-0000-0000-0000440D0000}"/>
    <cellStyle name="Итог 6 35" xfId="3750" xr:uid="{00000000-0005-0000-0000-0000450D0000}"/>
    <cellStyle name="Итог 6 36" xfId="3751" xr:uid="{00000000-0005-0000-0000-0000460D0000}"/>
    <cellStyle name="Итог 6 37" xfId="3752" xr:uid="{00000000-0005-0000-0000-0000470D0000}"/>
    <cellStyle name="Итог 6 38" xfId="3753" xr:uid="{00000000-0005-0000-0000-0000480D0000}"/>
    <cellStyle name="Итог 6 39" xfId="3754" xr:uid="{00000000-0005-0000-0000-0000490D0000}"/>
    <cellStyle name="Итог 6 4" xfId="3755" xr:uid="{00000000-0005-0000-0000-00004A0D0000}"/>
    <cellStyle name="Итог 6 4 2" xfId="3756" xr:uid="{00000000-0005-0000-0000-00004B0D0000}"/>
    <cellStyle name="Итог 6 4 3" xfId="3757" xr:uid="{00000000-0005-0000-0000-00004C0D0000}"/>
    <cellStyle name="Итог 6 40" xfId="3758" xr:uid="{00000000-0005-0000-0000-00004D0D0000}"/>
    <cellStyle name="Итог 6 41" xfId="3759" xr:uid="{00000000-0005-0000-0000-00004E0D0000}"/>
    <cellStyle name="Итог 6 42" xfId="3760" xr:uid="{00000000-0005-0000-0000-00004F0D0000}"/>
    <cellStyle name="Итог 6 43" xfId="3761" xr:uid="{00000000-0005-0000-0000-0000500D0000}"/>
    <cellStyle name="Итог 6 44" xfId="3762" xr:uid="{00000000-0005-0000-0000-0000510D0000}"/>
    <cellStyle name="Итог 6 45" xfId="3763" xr:uid="{00000000-0005-0000-0000-0000520D0000}"/>
    <cellStyle name="Итог 6 46" xfId="3764" xr:uid="{00000000-0005-0000-0000-0000530D0000}"/>
    <cellStyle name="Итог 6 47" xfId="3765" xr:uid="{00000000-0005-0000-0000-0000540D0000}"/>
    <cellStyle name="Итог 6 48" xfId="3766" xr:uid="{00000000-0005-0000-0000-0000550D0000}"/>
    <cellStyle name="Итог 6 49" xfId="3767" xr:uid="{00000000-0005-0000-0000-0000560D0000}"/>
    <cellStyle name="Итог 6 5" xfId="3768" xr:uid="{00000000-0005-0000-0000-0000570D0000}"/>
    <cellStyle name="Итог 6 50" xfId="3769" xr:uid="{00000000-0005-0000-0000-0000580D0000}"/>
    <cellStyle name="Итог 6 51" xfId="3770" xr:uid="{00000000-0005-0000-0000-0000590D0000}"/>
    <cellStyle name="Итог 6 52" xfId="3771" xr:uid="{00000000-0005-0000-0000-00005A0D0000}"/>
    <cellStyle name="Итог 6 53" xfId="3772" xr:uid="{00000000-0005-0000-0000-00005B0D0000}"/>
    <cellStyle name="Итог 6 54" xfId="3773" xr:uid="{00000000-0005-0000-0000-00005C0D0000}"/>
    <cellStyle name="Итог 6 55" xfId="3774" xr:uid="{00000000-0005-0000-0000-00005D0D0000}"/>
    <cellStyle name="Итог 6 56" xfId="3775" xr:uid="{00000000-0005-0000-0000-00005E0D0000}"/>
    <cellStyle name="Итог 6 57" xfId="3776" xr:uid="{00000000-0005-0000-0000-00005F0D0000}"/>
    <cellStyle name="Итог 6 58" xfId="3777" xr:uid="{00000000-0005-0000-0000-0000600D0000}"/>
    <cellStyle name="Итог 6 59" xfId="3778" xr:uid="{00000000-0005-0000-0000-0000610D0000}"/>
    <cellStyle name="Итог 6 6" xfId="3779" xr:uid="{00000000-0005-0000-0000-0000620D0000}"/>
    <cellStyle name="Итог 6 60" xfId="3780" xr:uid="{00000000-0005-0000-0000-0000630D0000}"/>
    <cellStyle name="Итог 6 61" xfId="3781" xr:uid="{00000000-0005-0000-0000-0000640D0000}"/>
    <cellStyle name="Итог 6 62" xfId="3782" xr:uid="{00000000-0005-0000-0000-0000650D0000}"/>
    <cellStyle name="Итог 6 63" xfId="3783" xr:uid="{00000000-0005-0000-0000-0000660D0000}"/>
    <cellStyle name="Итог 6 64" xfId="3784" xr:uid="{00000000-0005-0000-0000-0000670D0000}"/>
    <cellStyle name="Итог 6 65" xfId="3785" xr:uid="{00000000-0005-0000-0000-0000680D0000}"/>
    <cellStyle name="Итог 6 66" xfId="3786" xr:uid="{00000000-0005-0000-0000-0000690D0000}"/>
    <cellStyle name="Итог 6 67" xfId="3787" xr:uid="{00000000-0005-0000-0000-00006A0D0000}"/>
    <cellStyle name="Итог 6 68" xfId="3788" xr:uid="{00000000-0005-0000-0000-00006B0D0000}"/>
    <cellStyle name="Итог 6 69" xfId="3789" xr:uid="{00000000-0005-0000-0000-00006C0D0000}"/>
    <cellStyle name="Итог 6 7" xfId="3790" xr:uid="{00000000-0005-0000-0000-00006D0D0000}"/>
    <cellStyle name="Итог 6 70" xfId="3791" xr:uid="{00000000-0005-0000-0000-00006E0D0000}"/>
    <cellStyle name="Итог 6 71" xfId="3792" xr:uid="{00000000-0005-0000-0000-00006F0D0000}"/>
    <cellStyle name="Итог 6 72" xfId="3793" xr:uid="{00000000-0005-0000-0000-0000700D0000}"/>
    <cellStyle name="Итог 6 73" xfId="3794" xr:uid="{00000000-0005-0000-0000-0000710D0000}"/>
    <cellStyle name="Итог 6 74" xfId="3795" xr:uid="{00000000-0005-0000-0000-0000720D0000}"/>
    <cellStyle name="Итог 6 75" xfId="3796" xr:uid="{00000000-0005-0000-0000-0000730D0000}"/>
    <cellStyle name="Итог 6 76" xfId="3797" xr:uid="{00000000-0005-0000-0000-0000740D0000}"/>
    <cellStyle name="Итог 6 77" xfId="3798" xr:uid="{00000000-0005-0000-0000-0000750D0000}"/>
    <cellStyle name="Итог 6 78" xfId="3799" xr:uid="{00000000-0005-0000-0000-0000760D0000}"/>
    <cellStyle name="Итог 6 79" xfId="3800" xr:uid="{00000000-0005-0000-0000-0000770D0000}"/>
    <cellStyle name="Итог 6 8" xfId="3801" xr:uid="{00000000-0005-0000-0000-0000780D0000}"/>
    <cellStyle name="Итог 6 80" xfId="3802" xr:uid="{00000000-0005-0000-0000-0000790D0000}"/>
    <cellStyle name="Итог 6 81" xfId="3803" xr:uid="{00000000-0005-0000-0000-00007A0D0000}"/>
    <cellStyle name="Итог 6 82" xfId="3804" xr:uid="{00000000-0005-0000-0000-00007B0D0000}"/>
    <cellStyle name="Итог 6 83" xfId="3805" xr:uid="{00000000-0005-0000-0000-00007C0D0000}"/>
    <cellStyle name="Итог 6 84" xfId="3806" xr:uid="{00000000-0005-0000-0000-00007D0D0000}"/>
    <cellStyle name="Итог 6 85" xfId="3807" xr:uid="{00000000-0005-0000-0000-00007E0D0000}"/>
    <cellStyle name="Итог 6 86" xfId="3808" xr:uid="{00000000-0005-0000-0000-00007F0D0000}"/>
    <cellStyle name="Итог 6 87" xfId="3809" xr:uid="{00000000-0005-0000-0000-0000800D0000}"/>
    <cellStyle name="Итог 6 88" xfId="3810" xr:uid="{00000000-0005-0000-0000-0000810D0000}"/>
    <cellStyle name="Итог 6 89" xfId="3811" xr:uid="{00000000-0005-0000-0000-0000820D0000}"/>
    <cellStyle name="Итог 6 9" xfId="3812" xr:uid="{00000000-0005-0000-0000-0000830D0000}"/>
    <cellStyle name="Итог 6 90" xfId="3813" xr:uid="{00000000-0005-0000-0000-0000840D0000}"/>
    <cellStyle name="Итог 6 91" xfId="3814" xr:uid="{00000000-0005-0000-0000-0000850D0000}"/>
    <cellStyle name="Итог 7" xfId="295" xr:uid="{00000000-0005-0000-0000-0000860D0000}"/>
    <cellStyle name="Итог 7 10" xfId="3815" xr:uid="{00000000-0005-0000-0000-0000870D0000}"/>
    <cellStyle name="Итог 7 11" xfId="3816" xr:uid="{00000000-0005-0000-0000-0000880D0000}"/>
    <cellStyle name="Итог 7 12" xfId="3817" xr:uid="{00000000-0005-0000-0000-0000890D0000}"/>
    <cellStyle name="Итог 7 13" xfId="3818" xr:uid="{00000000-0005-0000-0000-00008A0D0000}"/>
    <cellStyle name="Итог 7 14" xfId="3819" xr:uid="{00000000-0005-0000-0000-00008B0D0000}"/>
    <cellStyle name="Итог 7 15" xfId="3820" xr:uid="{00000000-0005-0000-0000-00008C0D0000}"/>
    <cellStyle name="Итог 7 16" xfId="3821" xr:uid="{00000000-0005-0000-0000-00008D0D0000}"/>
    <cellStyle name="Итог 7 17" xfId="3822" xr:uid="{00000000-0005-0000-0000-00008E0D0000}"/>
    <cellStyle name="Итог 7 18" xfId="3823" xr:uid="{00000000-0005-0000-0000-00008F0D0000}"/>
    <cellStyle name="Итог 7 19" xfId="3824" xr:uid="{00000000-0005-0000-0000-0000900D0000}"/>
    <cellStyle name="Итог 7 2" xfId="3825" xr:uid="{00000000-0005-0000-0000-0000910D0000}"/>
    <cellStyle name="Итог 7 2 2" xfId="3826" xr:uid="{00000000-0005-0000-0000-0000920D0000}"/>
    <cellStyle name="Итог 7 2 3" xfId="3827" xr:uid="{00000000-0005-0000-0000-0000930D0000}"/>
    <cellStyle name="Итог 7 20" xfId="3828" xr:uid="{00000000-0005-0000-0000-0000940D0000}"/>
    <cellStyle name="Итог 7 21" xfId="3829" xr:uid="{00000000-0005-0000-0000-0000950D0000}"/>
    <cellStyle name="Итог 7 22" xfId="3830" xr:uid="{00000000-0005-0000-0000-0000960D0000}"/>
    <cellStyle name="Итог 7 23" xfId="3831" xr:uid="{00000000-0005-0000-0000-0000970D0000}"/>
    <cellStyle name="Итог 7 24" xfId="3832" xr:uid="{00000000-0005-0000-0000-0000980D0000}"/>
    <cellStyle name="Итог 7 25" xfId="3833" xr:uid="{00000000-0005-0000-0000-0000990D0000}"/>
    <cellStyle name="Итог 7 26" xfId="3834" xr:uid="{00000000-0005-0000-0000-00009A0D0000}"/>
    <cellStyle name="Итог 7 27" xfId="3835" xr:uid="{00000000-0005-0000-0000-00009B0D0000}"/>
    <cellStyle name="Итог 7 28" xfId="3836" xr:uid="{00000000-0005-0000-0000-00009C0D0000}"/>
    <cellStyle name="Итог 7 29" xfId="3837" xr:uid="{00000000-0005-0000-0000-00009D0D0000}"/>
    <cellStyle name="Итог 7 3" xfId="3838" xr:uid="{00000000-0005-0000-0000-00009E0D0000}"/>
    <cellStyle name="Итог 7 3 2" xfId="3839" xr:uid="{00000000-0005-0000-0000-00009F0D0000}"/>
    <cellStyle name="Итог 7 3 3" xfId="3840" xr:uid="{00000000-0005-0000-0000-0000A00D0000}"/>
    <cellStyle name="Итог 7 30" xfId="3841" xr:uid="{00000000-0005-0000-0000-0000A10D0000}"/>
    <cellStyle name="Итог 7 31" xfId="3842" xr:uid="{00000000-0005-0000-0000-0000A20D0000}"/>
    <cellStyle name="Итог 7 32" xfId="3843" xr:uid="{00000000-0005-0000-0000-0000A30D0000}"/>
    <cellStyle name="Итог 7 33" xfId="3844" xr:uid="{00000000-0005-0000-0000-0000A40D0000}"/>
    <cellStyle name="Итог 7 34" xfId="3845" xr:uid="{00000000-0005-0000-0000-0000A50D0000}"/>
    <cellStyle name="Итог 7 35" xfId="3846" xr:uid="{00000000-0005-0000-0000-0000A60D0000}"/>
    <cellStyle name="Итог 7 36" xfId="3847" xr:uid="{00000000-0005-0000-0000-0000A70D0000}"/>
    <cellStyle name="Итог 7 37" xfId="3848" xr:uid="{00000000-0005-0000-0000-0000A80D0000}"/>
    <cellStyle name="Итог 7 38" xfId="3849" xr:uid="{00000000-0005-0000-0000-0000A90D0000}"/>
    <cellStyle name="Итог 7 39" xfId="3850" xr:uid="{00000000-0005-0000-0000-0000AA0D0000}"/>
    <cellStyle name="Итог 7 4" xfId="3851" xr:uid="{00000000-0005-0000-0000-0000AB0D0000}"/>
    <cellStyle name="Итог 7 4 2" xfId="3852" xr:uid="{00000000-0005-0000-0000-0000AC0D0000}"/>
    <cellStyle name="Итог 7 4 3" xfId="3853" xr:uid="{00000000-0005-0000-0000-0000AD0D0000}"/>
    <cellStyle name="Итог 7 40" xfId="3854" xr:uid="{00000000-0005-0000-0000-0000AE0D0000}"/>
    <cellStyle name="Итог 7 41" xfId="3855" xr:uid="{00000000-0005-0000-0000-0000AF0D0000}"/>
    <cellStyle name="Итог 7 42" xfId="3856" xr:uid="{00000000-0005-0000-0000-0000B00D0000}"/>
    <cellStyle name="Итог 7 43" xfId="3857" xr:uid="{00000000-0005-0000-0000-0000B10D0000}"/>
    <cellStyle name="Итог 7 44" xfId="3858" xr:uid="{00000000-0005-0000-0000-0000B20D0000}"/>
    <cellStyle name="Итог 7 45" xfId="3859" xr:uid="{00000000-0005-0000-0000-0000B30D0000}"/>
    <cellStyle name="Итог 7 46" xfId="3860" xr:uid="{00000000-0005-0000-0000-0000B40D0000}"/>
    <cellStyle name="Итог 7 47" xfId="3861" xr:uid="{00000000-0005-0000-0000-0000B50D0000}"/>
    <cellStyle name="Итог 7 48" xfId="3862" xr:uid="{00000000-0005-0000-0000-0000B60D0000}"/>
    <cellStyle name="Итог 7 49" xfId="3863" xr:uid="{00000000-0005-0000-0000-0000B70D0000}"/>
    <cellStyle name="Итог 7 5" xfId="3864" xr:uid="{00000000-0005-0000-0000-0000B80D0000}"/>
    <cellStyle name="Итог 7 50" xfId="3865" xr:uid="{00000000-0005-0000-0000-0000B90D0000}"/>
    <cellStyle name="Итог 7 51" xfId="3866" xr:uid="{00000000-0005-0000-0000-0000BA0D0000}"/>
    <cellStyle name="Итог 7 52" xfId="3867" xr:uid="{00000000-0005-0000-0000-0000BB0D0000}"/>
    <cellStyle name="Итог 7 53" xfId="3868" xr:uid="{00000000-0005-0000-0000-0000BC0D0000}"/>
    <cellStyle name="Итог 7 54" xfId="3869" xr:uid="{00000000-0005-0000-0000-0000BD0D0000}"/>
    <cellStyle name="Итог 7 55" xfId="3870" xr:uid="{00000000-0005-0000-0000-0000BE0D0000}"/>
    <cellStyle name="Итог 7 56" xfId="3871" xr:uid="{00000000-0005-0000-0000-0000BF0D0000}"/>
    <cellStyle name="Итог 7 57" xfId="3872" xr:uid="{00000000-0005-0000-0000-0000C00D0000}"/>
    <cellStyle name="Итог 7 58" xfId="3873" xr:uid="{00000000-0005-0000-0000-0000C10D0000}"/>
    <cellStyle name="Итог 7 59" xfId="3874" xr:uid="{00000000-0005-0000-0000-0000C20D0000}"/>
    <cellStyle name="Итог 7 6" xfId="3875" xr:uid="{00000000-0005-0000-0000-0000C30D0000}"/>
    <cellStyle name="Итог 7 60" xfId="3876" xr:uid="{00000000-0005-0000-0000-0000C40D0000}"/>
    <cellStyle name="Итог 7 61" xfId="3877" xr:uid="{00000000-0005-0000-0000-0000C50D0000}"/>
    <cellStyle name="Итог 7 62" xfId="3878" xr:uid="{00000000-0005-0000-0000-0000C60D0000}"/>
    <cellStyle name="Итог 7 63" xfId="3879" xr:uid="{00000000-0005-0000-0000-0000C70D0000}"/>
    <cellStyle name="Итог 7 64" xfId="3880" xr:uid="{00000000-0005-0000-0000-0000C80D0000}"/>
    <cellStyle name="Итог 7 65" xfId="3881" xr:uid="{00000000-0005-0000-0000-0000C90D0000}"/>
    <cellStyle name="Итог 7 66" xfId="3882" xr:uid="{00000000-0005-0000-0000-0000CA0D0000}"/>
    <cellStyle name="Итог 7 67" xfId="3883" xr:uid="{00000000-0005-0000-0000-0000CB0D0000}"/>
    <cellStyle name="Итог 7 68" xfId="3884" xr:uid="{00000000-0005-0000-0000-0000CC0D0000}"/>
    <cellStyle name="Итог 7 69" xfId="3885" xr:uid="{00000000-0005-0000-0000-0000CD0D0000}"/>
    <cellStyle name="Итог 7 7" xfId="3886" xr:uid="{00000000-0005-0000-0000-0000CE0D0000}"/>
    <cellStyle name="Итог 7 70" xfId="3887" xr:uid="{00000000-0005-0000-0000-0000CF0D0000}"/>
    <cellStyle name="Итог 7 71" xfId="3888" xr:uid="{00000000-0005-0000-0000-0000D00D0000}"/>
    <cellStyle name="Итог 7 72" xfId="3889" xr:uid="{00000000-0005-0000-0000-0000D10D0000}"/>
    <cellStyle name="Итог 7 73" xfId="3890" xr:uid="{00000000-0005-0000-0000-0000D20D0000}"/>
    <cellStyle name="Итог 7 74" xfId="3891" xr:uid="{00000000-0005-0000-0000-0000D30D0000}"/>
    <cellStyle name="Итог 7 75" xfId="3892" xr:uid="{00000000-0005-0000-0000-0000D40D0000}"/>
    <cellStyle name="Итог 7 76" xfId="3893" xr:uid="{00000000-0005-0000-0000-0000D50D0000}"/>
    <cellStyle name="Итог 7 77" xfId="3894" xr:uid="{00000000-0005-0000-0000-0000D60D0000}"/>
    <cellStyle name="Итог 7 78" xfId="3895" xr:uid="{00000000-0005-0000-0000-0000D70D0000}"/>
    <cellStyle name="Итог 7 79" xfId="3896" xr:uid="{00000000-0005-0000-0000-0000D80D0000}"/>
    <cellStyle name="Итог 7 8" xfId="3897" xr:uid="{00000000-0005-0000-0000-0000D90D0000}"/>
    <cellStyle name="Итог 7 80" xfId="3898" xr:uid="{00000000-0005-0000-0000-0000DA0D0000}"/>
    <cellStyle name="Итог 7 81" xfId="3899" xr:uid="{00000000-0005-0000-0000-0000DB0D0000}"/>
    <cellStyle name="Итог 7 82" xfId="3900" xr:uid="{00000000-0005-0000-0000-0000DC0D0000}"/>
    <cellStyle name="Итог 7 83" xfId="3901" xr:uid="{00000000-0005-0000-0000-0000DD0D0000}"/>
    <cellStyle name="Итог 7 84" xfId="3902" xr:uid="{00000000-0005-0000-0000-0000DE0D0000}"/>
    <cellStyle name="Итог 7 85" xfId="3903" xr:uid="{00000000-0005-0000-0000-0000DF0D0000}"/>
    <cellStyle name="Итог 7 86" xfId="3904" xr:uid="{00000000-0005-0000-0000-0000E00D0000}"/>
    <cellStyle name="Итог 7 87" xfId="3905" xr:uid="{00000000-0005-0000-0000-0000E10D0000}"/>
    <cellStyle name="Итог 7 88" xfId="3906" xr:uid="{00000000-0005-0000-0000-0000E20D0000}"/>
    <cellStyle name="Итог 7 89" xfId="3907" xr:uid="{00000000-0005-0000-0000-0000E30D0000}"/>
    <cellStyle name="Итог 7 9" xfId="3908" xr:uid="{00000000-0005-0000-0000-0000E40D0000}"/>
    <cellStyle name="Итог 7 90" xfId="3909" xr:uid="{00000000-0005-0000-0000-0000E50D0000}"/>
    <cellStyle name="Итог 7 91" xfId="3910" xr:uid="{00000000-0005-0000-0000-0000E60D0000}"/>
    <cellStyle name="Итог 8" xfId="296" xr:uid="{00000000-0005-0000-0000-0000E70D0000}"/>
    <cellStyle name="Итог 8 10" xfId="3911" xr:uid="{00000000-0005-0000-0000-0000E80D0000}"/>
    <cellStyle name="Итог 8 11" xfId="3912" xr:uid="{00000000-0005-0000-0000-0000E90D0000}"/>
    <cellStyle name="Итог 8 12" xfId="3913" xr:uid="{00000000-0005-0000-0000-0000EA0D0000}"/>
    <cellStyle name="Итог 8 13" xfId="3914" xr:uid="{00000000-0005-0000-0000-0000EB0D0000}"/>
    <cellStyle name="Итог 8 14" xfId="3915" xr:uid="{00000000-0005-0000-0000-0000EC0D0000}"/>
    <cellStyle name="Итог 8 15" xfId="3916" xr:uid="{00000000-0005-0000-0000-0000ED0D0000}"/>
    <cellStyle name="Итог 8 16" xfId="3917" xr:uid="{00000000-0005-0000-0000-0000EE0D0000}"/>
    <cellStyle name="Итог 8 17" xfId="3918" xr:uid="{00000000-0005-0000-0000-0000EF0D0000}"/>
    <cellStyle name="Итог 8 18" xfId="3919" xr:uid="{00000000-0005-0000-0000-0000F00D0000}"/>
    <cellStyle name="Итог 8 19" xfId="3920" xr:uid="{00000000-0005-0000-0000-0000F10D0000}"/>
    <cellStyle name="Итог 8 2" xfId="3921" xr:uid="{00000000-0005-0000-0000-0000F20D0000}"/>
    <cellStyle name="Итог 8 2 2" xfId="3922" xr:uid="{00000000-0005-0000-0000-0000F30D0000}"/>
    <cellStyle name="Итог 8 2 3" xfId="3923" xr:uid="{00000000-0005-0000-0000-0000F40D0000}"/>
    <cellStyle name="Итог 8 20" xfId="3924" xr:uid="{00000000-0005-0000-0000-0000F50D0000}"/>
    <cellStyle name="Итог 8 21" xfId="3925" xr:uid="{00000000-0005-0000-0000-0000F60D0000}"/>
    <cellStyle name="Итог 8 22" xfId="3926" xr:uid="{00000000-0005-0000-0000-0000F70D0000}"/>
    <cellStyle name="Итог 8 23" xfId="3927" xr:uid="{00000000-0005-0000-0000-0000F80D0000}"/>
    <cellStyle name="Итог 8 24" xfId="3928" xr:uid="{00000000-0005-0000-0000-0000F90D0000}"/>
    <cellStyle name="Итог 8 25" xfId="3929" xr:uid="{00000000-0005-0000-0000-0000FA0D0000}"/>
    <cellStyle name="Итог 8 26" xfId="3930" xr:uid="{00000000-0005-0000-0000-0000FB0D0000}"/>
    <cellStyle name="Итог 8 27" xfId="3931" xr:uid="{00000000-0005-0000-0000-0000FC0D0000}"/>
    <cellStyle name="Итог 8 28" xfId="3932" xr:uid="{00000000-0005-0000-0000-0000FD0D0000}"/>
    <cellStyle name="Итог 8 29" xfId="3933" xr:uid="{00000000-0005-0000-0000-0000FE0D0000}"/>
    <cellStyle name="Итог 8 3" xfId="3934" xr:uid="{00000000-0005-0000-0000-0000FF0D0000}"/>
    <cellStyle name="Итог 8 3 2" xfId="3935" xr:uid="{00000000-0005-0000-0000-0000000E0000}"/>
    <cellStyle name="Итог 8 3 3" xfId="3936" xr:uid="{00000000-0005-0000-0000-0000010E0000}"/>
    <cellStyle name="Итог 8 30" xfId="3937" xr:uid="{00000000-0005-0000-0000-0000020E0000}"/>
    <cellStyle name="Итог 8 31" xfId="3938" xr:uid="{00000000-0005-0000-0000-0000030E0000}"/>
    <cellStyle name="Итог 8 32" xfId="3939" xr:uid="{00000000-0005-0000-0000-0000040E0000}"/>
    <cellStyle name="Итог 8 33" xfId="3940" xr:uid="{00000000-0005-0000-0000-0000050E0000}"/>
    <cellStyle name="Итог 8 34" xfId="3941" xr:uid="{00000000-0005-0000-0000-0000060E0000}"/>
    <cellStyle name="Итог 8 35" xfId="3942" xr:uid="{00000000-0005-0000-0000-0000070E0000}"/>
    <cellStyle name="Итог 8 36" xfId="3943" xr:uid="{00000000-0005-0000-0000-0000080E0000}"/>
    <cellStyle name="Итог 8 37" xfId="3944" xr:uid="{00000000-0005-0000-0000-0000090E0000}"/>
    <cellStyle name="Итог 8 38" xfId="3945" xr:uid="{00000000-0005-0000-0000-00000A0E0000}"/>
    <cellStyle name="Итог 8 39" xfId="3946" xr:uid="{00000000-0005-0000-0000-00000B0E0000}"/>
    <cellStyle name="Итог 8 4" xfId="3947" xr:uid="{00000000-0005-0000-0000-00000C0E0000}"/>
    <cellStyle name="Итог 8 4 2" xfId="3948" xr:uid="{00000000-0005-0000-0000-00000D0E0000}"/>
    <cellStyle name="Итог 8 4 3" xfId="3949" xr:uid="{00000000-0005-0000-0000-00000E0E0000}"/>
    <cellStyle name="Итог 8 40" xfId="3950" xr:uid="{00000000-0005-0000-0000-00000F0E0000}"/>
    <cellStyle name="Итог 8 41" xfId="3951" xr:uid="{00000000-0005-0000-0000-0000100E0000}"/>
    <cellStyle name="Итог 8 42" xfId="3952" xr:uid="{00000000-0005-0000-0000-0000110E0000}"/>
    <cellStyle name="Итог 8 43" xfId="3953" xr:uid="{00000000-0005-0000-0000-0000120E0000}"/>
    <cellStyle name="Итог 8 44" xfId="3954" xr:uid="{00000000-0005-0000-0000-0000130E0000}"/>
    <cellStyle name="Итог 8 45" xfId="3955" xr:uid="{00000000-0005-0000-0000-0000140E0000}"/>
    <cellStyle name="Итог 8 46" xfId="3956" xr:uid="{00000000-0005-0000-0000-0000150E0000}"/>
    <cellStyle name="Итог 8 47" xfId="3957" xr:uid="{00000000-0005-0000-0000-0000160E0000}"/>
    <cellStyle name="Итог 8 48" xfId="3958" xr:uid="{00000000-0005-0000-0000-0000170E0000}"/>
    <cellStyle name="Итог 8 49" xfId="3959" xr:uid="{00000000-0005-0000-0000-0000180E0000}"/>
    <cellStyle name="Итог 8 5" xfId="3960" xr:uid="{00000000-0005-0000-0000-0000190E0000}"/>
    <cellStyle name="Итог 8 50" xfId="3961" xr:uid="{00000000-0005-0000-0000-00001A0E0000}"/>
    <cellStyle name="Итог 8 51" xfId="3962" xr:uid="{00000000-0005-0000-0000-00001B0E0000}"/>
    <cellStyle name="Итог 8 52" xfId="3963" xr:uid="{00000000-0005-0000-0000-00001C0E0000}"/>
    <cellStyle name="Итог 8 53" xfId="3964" xr:uid="{00000000-0005-0000-0000-00001D0E0000}"/>
    <cellStyle name="Итог 8 54" xfId="3965" xr:uid="{00000000-0005-0000-0000-00001E0E0000}"/>
    <cellStyle name="Итог 8 55" xfId="3966" xr:uid="{00000000-0005-0000-0000-00001F0E0000}"/>
    <cellStyle name="Итог 8 56" xfId="3967" xr:uid="{00000000-0005-0000-0000-0000200E0000}"/>
    <cellStyle name="Итог 8 57" xfId="3968" xr:uid="{00000000-0005-0000-0000-0000210E0000}"/>
    <cellStyle name="Итог 8 58" xfId="3969" xr:uid="{00000000-0005-0000-0000-0000220E0000}"/>
    <cellStyle name="Итог 8 59" xfId="3970" xr:uid="{00000000-0005-0000-0000-0000230E0000}"/>
    <cellStyle name="Итог 8 6" xfId="3971" xr:uid="{00000000-0005-0000-0000-0000240E0000}"/>
    <cellStyle name="Итог 8 60" xfId="3972" xr:uid="{00000000-0005-0000-0000-0000250E0000}"/>
    <cellStyle name="Итог 8 61" xfId="3973" xr:uid="{00000000-0005-0000-0000-0000260E0000}"/>
    <cellStyle name="Итог 8 62" xfId="3974" xr:uid="{00000000-0005-0000-0000-0000270E0000}"/>
    <cellStyle name="Итог 8 63" xfId="3975" xr:uid="{00000000-0005-0000-0000-0000280E0000}"/>
    <cellStyle name="Итог 8 64" xfId="3976" xr:uid="{00000000-0005-0000-0000-0000290E0000}"/>
    <cellStyle name="Итог 8 65" xfId="3977" xr:uid="{00000000-0005-0000-0000-00002A0E0000}"/>
    <cellStyle name="Итог 8 66" xfId="3978" xr:uid="{00000000-0005-0000-0000-00002B0E0000}"/>
    <cellStyle name="Итог 8 67" xfId="3979" xr:uid="{00000000-0005-0000-0000-00002C0E0000}"/>
    <cellStyle name="Итог 8 68" xfId="3980" xr:uid="{00000000-0005-0000-0000-00002D0E0000}"/>
    <cellStyle name="Итог 8 69" xfId="3981" xr:uid="{00000000-0005-0000-0000-00002E0E0000}"/>
    <cellStyle name="Итог 8 7" xfId="3982" xr:uid="{00000000-0005-0000-0000-00002F0E0000}"/>
    <cellStyle name="Итог 8 70" xfId="3983" xr:uid="{00000000-0005-0000-0000-0000300E0000}"/>
    <cellStyle name="Итог 8 71" xfId="3984" xr:uid="{00000000-0005-0000-0000-0000310E0000}"/>
    <cellStyle name="Итог 8 72" xfId="3985" xr:uid="{00000000-0005-0000-0000-0000320E0000}"/>
    <cellStyle name="Итог 8 73" xfId="3986" xr:uid="{00000000-0005-0000-0000-0000330E0000}"/>
    <cellStyle name="Итог 8 74" xfId="3987" xr:uid="{00000000-0005-0000-0000-0000340E0000}"/>
    <cellStyle name="Итог 8 75" xfId="3988" xr:uid="{00000000-0005-0000-0000-0000350E0000}"/>
    <cellStyle name="Итог 8 76" xfId="3989" xr:uid="{00000000-0005-0000-0000-0000360E0000}"/>
    <cellStyle name="Итог 8 77" xfId="3990" xr:uid="{00000000-0005-0000-0000-0000370E0000}"/>
    <cellStyle name="Итог 8 78" xfId="3991" xr:uid="{00000000-0005-0000-0000-0000380E0000}"/>
    <cellStyle name="Итог 8 79" xfId="3992" xr:uid="{00000000-0005-0000-0000-0000390E0000}"/>
    <cellStyle name="Итог 8 8" xfId="3993" xr:uid="{00000000-0005-0000-0000-00003A0E0000}"/>
    <cellStyle name="Итог 8 80" xfId="3994" xr:uid="{00000000-0005-0000-0000-00003B0E0000}"/>
    <cellStyle name="Итог 8 81" xfId="3995" xr:uid="{00000000-0005-0000-0000-00003C0E0000}"/>
    <cellStyle name="Итог 8 82" xfId="3996" xr:uid="{00000000-0005-0000-0000-00003D0E0000}"/>
    <cellStyle name="Итог 8 83" xfId="3997" xr:uid="{00000000-0005-0000-0000-00003E0E0000}"/>
    <cellStyle name="Итог 8 84" xfId="3998" xr:uid="{00000000-0005-0000-0000-00003F0E0000}"/>
    <cellStyle name="Итог 8 85" xfId="3999" xr:uid="{00000000-0005-0000-0000-0000400E0000}"/>
    <cellStyle name="Итог 8 86" xfId="4000" xr:uid="{00000000-0005-0000-0000-0000410E0000}"/>
    <cellStyle name="Итог 8 87" xfId="4001" xr:uid="{00000000-0005-0000-0000-0000420E0000}"/>
    <cellStyle name="Итог 8 88" xfId="4002" xr:uid="{00000000-0005-0000-0000-0000430E0000}"/>
    <cellStyle name="Итог 8 89" xfId="4003" xr:uid="{00000000-0005-0000-0000-0000440E0000}"/>
    <cellStyle name="Итог 8 9" xfId="4004" xr:uid="{00000000-0005-0000-0000-0000450E0000}"/>
    <cellStyle name="Итог 8 90" xfId="4005" xr:uid="{00000000-0005-0000-0000-0000460E0000}"/>
    <cellStyle name="Итог 8 91" xfId="4006" xr:uid="{00000000-0005-0000-0000-0000470E0000}"/>
    <cellStyle name="Итог 9" xfId="297" xr:uid="{00000000-0005-0000-0000-0000480E0000}"/>
    <cellStyle name="Итог 9 10" xfId="4007" xr:uid="{00000000-0005-0000-0000-0000490E0000}"/>
    <cellStyle name="Итог 9 11" xfId="4008" xr:uid="{00000000-0005-0000-0000-00004A0E0000}"/>
    <cellStyle name="Итог 9 12" xfId="4009" xr:uid="{00000000-0005-0000-0000-00004B0E0000}"/>
    <cellStyle name="Итог 9 13" xfId="4010" xr:uid="{00000000-0005-0000-0000-00004C0E0000}"/>
    <cellStyle name="Итог 9 14" xfId="4011" xr:uid="{00000000-0005-0000-0000-00004D0E0000}"/>
    <cellStyle name="Итог 9 15" xfId="4012" xr:uid="{00000000-0005-0000-0000-00004E0E0000}"/>
    <cellStyle name="Итог 9 16" xfId="4013" xr:uid="{00000000-0005-0000-0000-00004F0E0000}"/>
    <cellStyle name="Итог 9 17" xfId="4014" xr:uid="{00000000-0005-0000-0000-0000500E0000}"/>
    <cellStyle name="Итог 9 18" xfId="4015" xr:uid="{00000000-0005-0000-0000-0000510E0000}"/>
    <cellStyle name="Итог 9 19" xfId="4016" xr:uid="{00000000-0005-0000-0000-0000520E0000}"/>
    <cellStyle name="Итог 9 2" xfId="4017" xr:uid="{00000000-0005-0000-0000-0000530E0000}"/>
    <cellStyle name="Итог 9 2 2" xfId="4018" xr:uid="{00000000-0005-0000-0000-0000540E0000}"/>
    <cellStyle name="Итог 9 2 3" xfId="4019" xr:uid="{00000000-0005-0000-0000-0000550E0000}"/>
    <cellStyle name="Итог 9 20" xfId="4020" xr:uid="{00000000-0005-0000-0000-0000560E0000}"/>
    <cellStyle name="Итог 9 21" xfId="4021" xr:uid="{00000000-0005-0000-0000-0000570E0000}"/>
    <cellStyle name="Итог 9 22" xfId="4022" xr:uid="{00000000-0005-0000-0000-0000580E0000}"/>
    <cellStyle name="Итог 9 23" xfId="4023" xr:uid="{00000000-0005-0000-0000-0000590E0000}"/>
    <cellStyle name="Итог 9 24" xfId="4024" xr:uid="{00000000-0005-0000-0000-00005A0E0000}"/>
    <cellStyle name="Итог 9 25" xfId="4025" xr:uid="{00000000-0005-0000-0000-00005B0E0000}"/>
    <cellStyle name="Итог 9 26" xfId="4026" xr:uid="{00000000-0005-0000-0000-00005C0E0000}"/>
    <cellStyle name="Итог 9 27" xfId="4027" xr:uid="{00000000-0005-0000-0000-00005D0E0000}"/>
    <cellStyle name="Итог 9 28" xfId="4028" xr:uid="{00000000-0005-0000-0000-00005E0E0000}"/>
    <cellStyle name="Итог 9 29" xfId="4029" xr:uid="{00000000-0005-0000-0000-00005F0E0000}"/>
    <cellStyle name="Итог 9 3" xfId="4030" xr:uid="{00000000-0005-0000-0000-0000600E0000}"/>
    <cellStyle name="Итог 9 3 2" xfId="4031" xr:uid="{00000000-0005-0000-0000-0000610E0000}"/>
    <cellStyle name="Итог 9 3 3" xfId="4032" xr:uid="{00000000-0005-0000-0000-0000620E0000}"/>
    <cellStyle name="Итог 9 30" xfId="4033" xr:uid="{00000000-0005-0000-0000-0000630E0000}"/>
    <cellStyle name="Итог 9 31" xfId="4034" xr:uid="{00000000-0005-0000-0000-0000640E0000}"/>
    <cellStyle name="Итог 9 32" xfId="4035" xr:uid="{00000000-0005-0000-0000-0000650E0000}"/>
    <cellStyle name="Итог 9 33" xfId="4036" xr:uid="{00000000-0005-0000-0000-0000660E0000}"/>
    <cellStyle name="Итог 9 34" xfId="4037" xr:uid="{00000000-0005-0000-0000-0000670E0000}"/>
    <cellStyle name="Итог 9 35" xfId="4038" xr:uid="{00000000-0005-0000-0000-0000680E0000}"/>
    <cellStyle name="Итог 9 36" xfId="4039" xr:uid="{00000000-0005-0000-0000-0000690E0000}"/>
    <cellStyle name="Итог 9 37" xfId="4040" xr:uid="{00000000-0005-0000-0000-00006A0E0000}"/>
    <cellStyle name="Итог 9 38" xfId="4041" xr:uid="{00000000-0005-0000-0000-00006B0E0000}"/>
    <cellStyle name="Итог 9 39" xfId="4042" xr:uid="{00000000-0005-0000-0000-00006C0E0000}"/>
    <cellStyle name="Итог 9 4" xfId="4043" xr:uid="{00000000-0005-0000-0000-00006D0E0000}"/>
    <cellStyle name="Итог 9 4 2" xfId="4044" xr:uid="{00000000-0005-0000-0000-00006E0E0000}"/>
    <cellStyle name="Итог 9 4 3" xfId="4045" xr:uid="{00000000-0005-0000-0000-00006F0E0000}"/>
    <cellStyle name="Итог 9 40" xfId="4046" xr:uid="{00000000-0005-0000-0000-0000700E0000}"/>
    <cellStyle name="Итог 9 41" xfId="4047" xr:uid="{00000000-0005-0000-0000-0000710E0000}"/>
    <cellStyle name="Итог 9 42" xfId="4048" xr:uid="{00000000-0005-0000-0000-0000720E0000}"/>
    <cellStyle name="Итог 9 43" xfId="4049" xr:uid="{00000000-0005-0000-0000-0000730E0000}"/>
    <cellStyle name="Итог 9 44" xfId="4050" xr:uid="{00000000-0005-0000-0000-0000740E0000}"/>
    <cellStyle name="Итог 9 45" xfId="4051" xr:uid="{00000000-0005-0000-0000-0000750E0000}"/>
    <cellStyle name="Итог 9 46" xfId="4052" xr:uid="{00000000-0005-0000-0000-0000760E0000}"/>
    <cellStyle name="Итог 9 47" xfId="4053" xr:uid="{00000000-0005-0000-0000-0000770E0000}"/>
    <cellStyle name="Итог 9 48" xfId="4054" xr:uid="{00000000-0005-0000-0000-0000780E0000}"/>
    <cellStyle name="Итог 9 49" xfId="4055" xr:uid="{00000000-0005-0000-0000-0000790E0000}"/>
    <cellStyle name="Итог 9 5" xfId="4056" xr:uid="{00000000-0005-0000-0000-00007A0E0000}"/>
    <cellStyle name="Итог 9 50" xfId="4057" xr:uid="{00000000-0005-0000-0000-00007B0E0000}"/>
    <cellStyle name="Итог 9 51" xfId="4058" xr:uid="{00000000-0005-0000-0000-00007C0E0000}"/>
    <cellStyle name="Итог 9 52" xfId="4059" xr:uid="{00000000-0005-0000-0000-00007D0E0000}"/>
    <cellStyle name="Итог 9 53" xfId="4060" xr:uid="{00000000-0005-0000-0000-00007E0E0000}"/>
    <cellStyle name="Итог 9 54" xfId="4061" xr:uid="{00000000-0005-0000-0000-00007F0E0000}"/>
    <cellStyle name="Итог 9 55" xfId="4062" xr:uid="{00000000-0005-0000-0000-0000800E0000}"/>
    <cellStyle name="Итог 9 56" xfId="4063" xr:uid="{00000000-0005-0000-0000-0000810E0000}"/>
    <cellStyle name="Итог 9 57" xfId="4064" xr:uid="{00000000-0005-0000-0000-0000820E0000}"/>
    <cellStyle name="Итог 9 58" xfId="4065" xr:uid="{00000000-0005-0000-0000-0000830E0000}"/>
    <cellStyle name="Итог 9 59" xfId="4066" xr:uid="{00000000-0005-0000-0000-0000840E0000}"/>
    <cellStyle name="Итог 9 6" xfId="4067" xr:uid="{00000000-0005-0000-0000-0000850E0000}"/>
    <cellStyle name="Итог 9 60" xfId="4068" xr:uid="{00000000-0005-0000-0000-0000860E0000}"/>
    <cellStyle name="Итог 9 61" xfId="4069" xr:uid="{00000000-0005-0000-0000-0000870E0000}"/>
    <cellStyle name="Итог 9 62" xfId="4070" xr:uid="{00000000-0005-0000-0000-0000880E0000}"/>
    <cellStyle name="Итог 9 63" xfId="4071" xr:uid="{00000000-0005-0000-0000-0000890E0000}"/>
    <cellStyle name="Итог 9 64" xfId="4072" xr:uid="{00000000-0005-0000-0000-00008A0E0000}"/>
    <cellStyle name="Итог 9 65" xfId="4073" xr:uid="{00000000-0005-0000-0000-00008B0E0000}"/>
    <cellStyle name="Итог 9 66" xfId="4074" xr:uid="{00000000-0005-0000-0000-00008C0E0000}"/>
    <cellStyle name="Итог 9 67" xfId="4075" xr:uid="{00000000-0005-0000-0000-00008D0E0000}"/>
    <cellStyle name="Итог 9 68" xfId="4076" xr:uid="{00000000-0005-0000-0000-00008E0E0000}"/>
    <cellStyle name="Итог 9 69" xfId="4077" xr:uid="{00000000-0005-0000-0000-00008F0E0000}"/>
    <cellStyle name="Итог 9 7" xfId="4078" xr:uid="{00000000-0005-0000-0000-0000900E0000}"/>
    <cellStyle name="Итог 9 70" xfId="4079" xr:uid="{00000000-0005-0000-0000-0000910E0000}"/>
    <cellStyle name="Итог 9 71" xfId="4080" xr:uid="{00000000-0005-0000-0000-0000920E0000}"/>
    <cellStyle name="Итог 9 72" xfId="4081" xr:uid="{00000000-0005-0000-0000-0000930E0000}"/>
    <cellStyle name="Итог 9 73" xfId="4082" xr:uid="{00000000-0005-0000-0000-0000940E0000}"/>
    <cellStyle name="Итог 9 74" xfId="4083" xr:uid="{00000000-0005-0000-0000-0000950E0000}"/>
    <cellStyle name="Итог 9 75" xfId="4084" xr:uid="{00000000-0005-0000-0000-0000960E0000}"/>
    <cellStyle name="Итог 9 76" xfId="4085" xr:uid="{00000000-0005-0000-0000-0000970E0000}"/>
    <cellStyle name="Итог 9 77" xfId="4086" xr:uid="{00000000-0005-0000-0000-0000980E0000}"/>
    <cellStyle name="Итог 9 78" xfId="4087" xr:uid="{00000000-0005-0000-0000-0000990E0000}"/>
    <cellStyle name="Итог 9 79" xfId="4088" xr:uid="{00000000-0005-0000-0000-00009A0E0000}"/>
    <cellStyle name="Итог 9 8" xfId="4089" xr:uid="{00000000-0005-0000-0000-00009B0E0000}"/>
    <cellStyle name="Итог 9 80" xfId="4090" xr:uid="{00000000-0005-0000-0000-00009C0E0000}"/>
    <cellStyle name="Итог 9 81" xfId="4091" xr:uid="{00000000-0005-0000-0000-00009D0E0000}"/>
    <cellStyle name="Итог 9 82" xfId="4092" xr:uid="{00000000-0005-0000-0000-00009E0E0000}"/>
    <cellStyle name="Итог 9 83" xfId="4093" xr:uid="{00000000-0005-0000-0000-00009F0E0000}"/>
    <cellStyle name="Итог 9 84" xfId="4094" xr:uid="{00000000-0005-0000-0000-0000A00E0000}"/>
    <cellStyle name="Итог 9 85" xfId="4095" xr:uid="{00000000-0005-0000-0000-0000A10E0000}"/>
    <cellStyle name="Итог 9 86" xfId="4096" xr:uid="{00000000-0005-0000-0000-0000A20E0000}"/>
    <cellStyle name="Итог 9 87" xfId="4097" xr:uid="{00000000-0005-0000-0000-0000A30E0000}"/>
    <cellStyle name="Итог 9 88" xfId="4098" xr:uid="{00000000-0005-0000-0000-0000A40E0000}"/>
    <cellStyle name="Итог 9 89" xfId="4099" xr:uid="{00000000-0005-0000-0000-0000A50E0000}"/>
    <cellStyle name="Итог 9 9" xfId="4100" xr:uid="{00000000-0005-0000-0000-0000A60E0000}"/>
    <cellStyle name="Итог 9 90" xfId="4101" xr:uid="{00000000-0005-0000-0000-0000A70E0000}"/>
    <cellStyle name="Итог 9 91" xfId="4102" xr:uid="{00000000-0005-0000-0000-0000A80E0000}"/>
    <cellStyle name="Контрольная ячейка 10" xfId="298" xr:uid="{00000000-0005-0000-0000-0000A90E0000}"/>
    <cellStyle name="Контрольная ячейка 2" xfId="299" xr:uid="{00000000-0005-0000-0000-0000AA0E0000}"/>
    <cellStyle name="Контрольная ячейка 3" xfId="300" xr:uid="{00000000-0005-0000-0000-0000AB0E0000}"/>
    <cellStyle name="Контрольная ячейка 4" xfId="301" xr:uid="{00000000-0005-0000-0000-0000AC0E0000}"/>
    <cellStyle name="Контрольная ячейка 5" xfId="302" xr:uid="{00000000-0005-0000-0000-0000AD0E0000}"/>
    <cellStyle name="Контрольная ячейка 6" xfId="303" xr:uid="{00000000-0005-0000-0000-0000AE0E0000}"/>
    <cellStyle name="Контрольная ячейка 7" xfId="304" xr:uid="{00000000-0005-0000-0000-0000AF0E0000}"/>
    <cellStyle name="Контрольная ячейка 8" xfId="305" xr:uid="{00000000-0005-0000-0000-0000B00E0000}"/>
    <cellStyle name="Контрольная ячейка 9" xfId="306" xr:uid="{00000000-0005-0000-0000-0000B10E0000}"/>
    <cellStyle name="Название 10" xfId="307" xr:uid="{00000000-0005-0000-0000-0000B20E0000}"/>
    <cellStyle name="Название 2" xfId="308" xr:uid="{00000000-0005-0000-0000-0000B30E0000}"/>
    <cellStyle name="Название 3" xfId="309" xr:uid="{00000000-0005-0000-0000-0000B40E0000}"/>
    <cellStyle name="Название 4" xfId="310" xr:uid="{00000000-0005-0000-0000-0000B50E0000}"/>
    <cellStyle name="Название 5" xfId="311" xr:uid="{00000000-0005-0000-0000-0000B60E0000}"/>
    <cellStyle name="Название 6" xfId="312" xr:uid="{00000000-0005-0000-0000-0000B70E0000}"/>
    <cellStyle name="Название 7" xfId="313" xr:uid="{00000000-0005-0000-0000-0000B80E0000}"/>
    <cellStyle name="Название 8" xfId="314" xr:uid="{00000000-0005-0000-0000-0000B90E0000}"/>
    <cellStyle name="Название 9" xfId="315" xr:uid="{00000000-0005-0000-0000-0000BA0E0000}"/>
    <cellStyle name="Нейтральный 10" xfId="316" xr:uid="{00000000-0005-0000-0000-0000BB0E0000}"/>
    <cellStyle name="Нейтральный 2" xfId="317" xr:uid="{00000000-0005-0000-0000-0000BC0E0000}"/>
    <cellStyle name="Нейтральный 3" xfId="318" xr:uid="{00000000-0005-0000-0000-0000BD0E0000}"/>
    <cellStyle name="Нейтральный 4" xfId="319" xr:uid="{00000000-0005-0000-0000-0000BE0E0000}"/>
    <cellStyle name="Нейтральный 5" xfId="320" xr:uid="{00000000-0005-0000-0000-0000BF0E0000}"/>
    <cellStyle name="Нейтральный 6" xfId="321" xr:uid="{00000000-0005-0000-0000-0000C00E0000}"/>
    <cellStyle name="Нейтральный 7" xfId="322" xr:uid="{00000000-0005-0000-0000-0000C10E0000}"/>
    <cellStyle name="Нейтральный 8" xfId="323" xr:uid="{00000000-0005-0000-0000-0000C20E0000}"/>
    <cellStyle name="Нейтральный 9" xfId="324" xr:uid="{00000000-0005-0000-0000-0000C30E0000}"/>
    <cellStyle name="Обычный" xfId="0" builtinId="0"/>
    <cellStyle name="Обычный 10" xfId="2" xr:uid="{00000000-0005-0000-0000-0000C50E0000}"/>
    <cellStyle name="Обычный 10 2" xfId="593" xr:uid="{00000000-0005-0000-0000-0000C60E0000}"/>
    <cellStyle name="Обычный 11" xfId="392" xr:uid="{00000000-0005-0000-0000-0000C70E0000}"/>
    <cellStyle name="Обычный 12" xfId="589" xr:uid="{00000000-0005-0000-0000-0000C80E0000}"/>
    <cellStyle name="Обычный 12 2" xfId="635" xr:uid="{00000000-0005-0000-0000-0000C90E0000}"/>
    <cellStyle name="Обычный 12 3" xfId="5139" xr:uid="{00000000-0005-0000-0000-0000CA0E0000}"/>
    <cellStyle name="Обычный 13" xfId="594" xr:uid="{00000000-0005-0000-0000-0000CB0E0000}"/>
    <cellStyle name="Обычный 14" xfId="595" xr:uid="{00000000-0005-0000-0000-0000CC0E0000}"/>
    <cellStyle name="Обычный 15" xfId="596" xr:uid="{00000000-0005-0000-0000-0000CD0E0000}"/>
    <cellStyle name="Обычный 16" xfId="597" xr:uid="{00000000-0005-0000-0000-0000CE0E0000}"/>
    <cellStyle name="Обычный 17" xfId="605" xr:uid="{00000000-0005-0000-0000-0000CF0E0000}"/>
    <cellStyle name="Обычный 18" xfId="607" xr:uid="{00000000-0005-0000-0000-0000D00E0000}"/>
    <cellStyle name="Обычный 18 2" xfId="646" xr:uid="{00000000-0005-0000-0000-0000D10E0000}"/>
    <cellStyle name="Обычный 18 2 2" xfId="4103" xr:uid="{00000000-0005-0000-0000-0000D20E0000}"/>
    <cellStyle name="Обычный 18 3" xfId="4104" xr:uid="{00000000-0005-0000-0000-0000D30E0000}"/>
    <cellStyle name="Обычный 18 4" xfId="4105" xr:uid="{00000000-0005-0000-0000-0000D40E0000}"/>
    <cellStyle name="Обычный 18 5" xfId="4106" xr:uid="{00000000-0005-0000-0000-0000D50E0000}"/>
    <cellStyle name="Обычный 18 6" xfId="4107" xr:uid="{00000000-0005-0000-0000-0000D60E0000}"/>
    <cellStyle name="Обычный 19" xfId="608" xr:uid="{00000000-0005-0000-0000-0000D70E0000}"/>
    <cellStyle name="Обычный 19 2" xfId="614" xr:uid="{00000000-0005-0000-0000-0000D80E0000}"/>
    <cellStyle name="Обычный 19 2 2" xfId="615" xr:uid="{00000000-0005-0000-0000-0000D90E0000}"/>
    <cellStyle name="Обычный 19 2 2 2" xfId="4108" xr:uid="{00000000-0005-0000-0000-0000DA0E0000}"/>
    <cellStyle name="Обычный 19 2 2 23" xfId="639" xr:uid="{00000000-0005-0000-0000-0000DB0E0000}"/>
    <cellStyle name="Обычный 19 2 2 3" xfId="4109" xr:uid="{00000000-0005-0000-0000-0000DC0E0000}"/>
    <cellStyle name="Обычный 19 2 2 3 2" xfId="4110" xr:uid="{00000000-0005-0000-0000-0000DD0E0000}"/>
    <cellStyle name="Обычный 19 2 2 3 2 2" xfId="5087" xr:uid="{00000000-0005-0000-0000-0000DE0E0000}"/>
    <cellStyle name="Обычный 19 2 2 4" xfId="4111" xr:uid="{00000000-0005-0000-0000-0000DF0E0000}"/>
    <cellStyle name="Обычный 19 2 2 4 2" xfId="4112" xr:uid="{00000000-0005-0000-0000-0000E00E0000}"/>
    <cellStyle name="Обычный 19 2 2 4 2 2" xfId="5088" xr:uid="{00000000-0005-0000-0000-0000E10E0000}"/>
    <cellStyle name="Обычный 19 2 2 5" xfId="4113" xr:uid="{00000000-0005-0000-0000-0000E20E0000}"/>
    <cellStyle name="Обычный 19 2 2 5 2" xfId="4114" xr:uid="{00000000-0005-0000-0000-0000E30E0000}"/>
    <cellStyle name="Обычный 19 2 2 5 2 2" xfId="5089" xr:uid="{00000000-0005-0000-0000-0000E40E0000}"/>
    <cellStyle name="Обычный 19 2 2 6" xfId="4115" xr:uid="{00000000-0005-0000-0000-0000E50E0000}"/>
    <cellStyle name="Обычный 19 2 3" xfId="4116" xr:uid="{00000000-0005-0000-0000-0000E60E0000}"/>
    <cellStyle name="Обычный 19 2 4" xfId="4117" xr:uid="{00000000-0005-0000-0000-0000E70E0000}"/>
    <cellStyle name="Обычный 19 2 5" xfId="4118" xr:uid="{00000000-0005-0000-0000-0000E80E0000}"/>
    <cellStyle name="Обычный 19 2 6" xfId="4119" xr:uid="{00000000-0005-0000-0000-0000E90E0000}"/>
    <cellStyle name="Обычный 19 2 7" xfId="4120" xr:uid="{00000000-0005-0000-0000-0000EA0E0000}"/>
    <cellStyle name="Обычный 19 2 7 2" xfId="5090" xr:uid="{00000000-0005-0000-0000-0000EB0E0000}"/>
    <cellStyle name="Обычный 19 3" xfId="616" xr:uid="{00000000-0005-0000-0000-0000EC0E0000}"/>
    <cellStyle name="Обычный 19 3 2" xfId="4121" xr:uid="{00000000-0005-0000-0000-0000ED0E0000}"/>
    <cellStyle name="Обычный 19 3 3" xfId="4122" xr:uid="{00000000-0005-0000-0000-0000EE0E0000}"/>
    <cellStyle name="Обычный 19 3 4" xfId="4123" xr:uid="{00000000-0005-0000-0000-0000EF0E0000}"/>
    <cellStyle name="Обычный 19 3 5" xfId="4124" xr:uid="{00000000-0005-0000-0000-0000F00E0000}"/>
    <cellStyle name="Обычный 19 3 6" xfId="4125" xr:uid="{00000000-0005-0000-0000-0000F10E0000}"/>
    <cellStyle name="Обычный 19 4" xfId="4126" xr:uid="{00000000-0005-0000-0000-0000F20E0000}"/>
    <cellStyle name="Обычный 19 4 2" xfId="4127" xr:uid="{00000000-0005-0000-0000-0000F30E0000}"/>
    <cellStyle name="Обычный 19 5" xfId="4128" xr:uid="{00000000-0005-0000-0000-0000F40E0000}"/>
    <cellStyle name="Обычный 19 6" xfId="4129" xr:uid="{00000000-0005-0000-0000-0000F50E0000}"/>
    <cellStyle name="Обычный 19 7" xfId="4130" xr:uid="{00000000-0005-0000-0000-0000F60E0000}"/>
    <cellStyle name="Обычный 19 8" xfId="4131" xr:uid="{00000000-0005-0000-0000-0000F70E0000}"/>
    <cellStyle name="Обычный 2" xfId="3" xr:uid="{00000000-0005-0000-0000-0000F80E0000}"/>
    <cellStyle name="Обычный 2 10" xfId="325" xr:uid="{00000000-0005-0000-0000-0000F90E0000}"/>
    <cellStyle name="Обычный 2 11" xfId="387" xr:uid="{00000000-0005-0000-0000-0000FA0E0000}"/>
    <cellStyle name="Обычный 2 11 2" xfId="4132" xr:uid="{00000000-0005-0000-0000-0000FB0E0000}"/>
    <cellStyle name="Обычный 2 12" xfId="583" xr:uid="{00000000-0005-0000-0000-0000FC0E0000}"/>
    <cellStyle name="Обычный 2 13" xfId="612" xr:uid="{00000000-0005-0000-0000-0000FD0E0000}"/>
    <cellStyle name="Обычный 2 14" xfId="645" xr:uid="{00000000-0005-0000-0000-0000FE0E0000}"/>
    <cellStyle name="Обычный 2 2" xfId="4" xr:uid="{00000000-0005-0000-0000-0000FF0E0000}"/>
    <cellStyle name="Обычный 2 2 2" xfId="388" xr:uid="{00000000-0005-0000-0000-0000000F0000}"/>
    <cellStyle name="Обычный 2 2 2 2" xfId="638" xr:uid="{00000000-0005-0000-0000-0000010F0000}"/>
    <cellStyle name="Обычный 2 2 3" xfId="393" xr:uid="{00000000-0005-0000-0000-0000020F0000}"/>
    <cellStyle name="Обычный 2 2 4" xfId="394" xr:uid="{00000000-0005-0000-0000-0000030F0000}"/>
    <cellStyle name="Обычный 2 2 5" xfId="395" xr:uid="{00000000-0005-0000-0000-0000040F0000}"/>
    <cellStyle name="Обычный 2 2 6" xfId="598" xr:uid="{00000000-0005-0000-0000-0000050F0000}"/>
    <cellStyle name="Обычный 2 2 7" xfId="617" xr:uid="{00000000-0005-0000-0000-0000060F0000}"/>
    <cellStyle name="Обычный 2 2 8" xfId="637" xr:uid="{00000000-0005-0000-0000-0000070F0000}"/>
    <cellStyle name="Обычный 2 3" xfId="9" xr:uid="{00000000-0005-0000-0000-0000080F0000}"/>
    <cellStyle name="Обычный 2 3 2" xfId="396" xr:uid="{00000000-0005-0000-0000-0000090F0000}"/>
    <cellStyle name="Обычный 2 3 3" xfId="609" xr:uid="{00000000-0005-0000-0000-00000A0F0000}"/>
    <cellStyle name="Обычный 2 3 3 2" xfId="618" xr:uid="{00000000-0005-0000-0000-00000B0F0000}"/>
    <cellStyle name="Обычный 2 3 3 2 2" xfId="619" xr:uid="{00000000-0005-0000-0000-00000C0F0000}"/>
    <cellStyle name="Обычный 2 3 3 2 2 2" xfId="640" xr:uid="{00000000-0005-0000-0000-00000D0F0000}"/>
    <cellStyle name="Обычный 2 3 3 2 2 2 2" xfId="4133" xr:uid="{00000000-0005-0000-0000-00000E0F0000}"/>
    <cellStyle name="Обычный 2 3 3 2 2 2 3" xfId="4134" xr:uid="{00000000-0005-0000-0000-00000F0F0000}"/>
    <cellStyle name="Обычный 2 3 3 2 2 2 4" xfId="4135" xr:uid="{00000000-0005-0000-0000-0000100F0000}"/>
    <cellStyle name="Обычный 2 3 3 2 2 2 5" xfId="4136" xr:uid="{00000000-0005-0000-0000-0000110F0000}"/>
    <cellStyle name="Обычный 2 3 3 2 2 2 6" xfId="4137" xr:uid="{00000000-0005-0000-0000-0000120F0000}"/>
    <cellStyle name="Обычный 2 3 3 2 2 2 6 2" xfId="5108" xr:uid="{00000000-0005-0000-0000-0000130F0000}"/>
    <cellStyle name="Обычный 2 3 3 2 2 2 6 2 2" xfId="5107" xr:uid="{00000000-0005-0000-0000-0000140F0000}"/>
    <cellStyle name="Обычный 2 3 3 2 2 2 7" xfId="5109" xr:uid="{00000000-0005-0000-0000-0000150F0000}"/>
    <cellStyle name="Обычный 2 3 3 2 2 3" xfId="641" xr:uid="{00000000-0005-0000-0000-0000160F0000}"/>
    <cellStyle name="Обычный 2 3 3 2 2 4" xfId="4138" xr:uid="{00000000-0005-0000-0000-0000170F0000}"/>
    <cellStyle name="Обычный 2 3 3 2 2 5" xfId="4139" xr:uid="{00000000-0005-0000-0000-0000180F0000}"/>
    <cellStyle name="Обычный 2 3 3 2 2 6" xfId="4140" xr:uid="{00000000-0005-0000-0000-0000190F0000}"/>
    <cellStyle name="Обычный 2 3 3 2 2 7" xfId="4141" xr:uid="{00000000-0005-0000-0000-00001A0F0000}"/>
    <cellStyle name="Обычный 2 3 3 2 2 8" xfId="5091" xr:uid="{00000000-0005-0000-0000-00001B0F0000}"/>
    <cellStyle name="Обычный 2 3 3 2 2 9" xfId="5110" xr:uid="{00000000-0005-0000-0000-00001C0F0000}"/>
    <cellStyle name="Обычный 2 3 3 2 3" xfId="620" xr:uid="{00000000-0005-0000-0000-00001D0F0000}"/>
    <cellStyle name="Обычный 2 3 3 2 3 2" xfId="4142" xr:uid="{00000000-0005-0000-0000-00001E0F0000}"/>
    <cellStyle name="Обычный 2 3 3 2 3 3" xfId="4143" xr:uid="{00000000-0005-0000-0000-00001F0F0000}"/>
    <cellStyle name="Обычный 2 3 3 2 3 4" xfId="4144" xr:uid="{00000000-0005-0000-0000-0000200F0000}"/>
    <cellStyle name="Обычный 2 3 3 2 3 5" xfId="4145" xr:uid="{00000000-0005-0000-0000-0000210F0000}"/>
    <cellStyle name="Обычный 2 3 3 2 3 6" xfId="4146" xr:uid="{00000000-0005-0000-0000-0000220F0000}"/>
    <cellStyle name="Обычный 2 3 3 2 4" xfId="4147" xr:uid="{00000000-0005-0000-0000-0000230F0000}"/>
    <cellStyle name="Обычный 2 3 3 2 4 2" xfId="4148" xr:uid="{00000000-0005-0000-0000-0000240F0000}"/>
    <cellStyle name="Обычный 2 3 3 2 5" xfId="4149" xr:uid="{00000000-0005-0000-0000-0000250F0000}"/>
    <cellStyle name="Обычный 2 3 3 2 6" xfId="4150" xr:uid="{00000000-0005-0000-0000-0000260F0000}"/>
    <cellStyle name="Обычный 2 3 3 2 7" xfId="4151" xr:uid="{00000000-0005-0000-0000-0000270F0000}"/>
    <cellStyle name="Обычный 2 3 3 2 8" xfId="4152" xr:uid="{00000000-0005-0000-0000-0000280F0000}"/>
    <cellStyle name="Обычный 2 3 3 3" xfId="4153" xr:uid="{00000000-0005-0000-0000-0000290F0000}"/>
    <cellStyle name="Обычный 2 3 3 3 2" xfId="4154" xr:uid="{00000000-0005-0000-0000-00002A0F0000}"/>
    <cellStyle name="Обычный 2 3 3 4" xfId="4155" xr:uid="{00000000-0005-0000-0000-00002B0F0000}"/>
    <cellStyle name="Обычный 2 3 3 5" xfId="4156" xr:uid="{00000000-0005-0000-0000-00002C0F0000}"/>
    <cellStyle name="Обычный 2 3 3 6" xfId="4157" xr:uid="{00000000-0005-0000-0000-00002D0F0000}"/>
    <cellStyle name="Обычный 2 3 3 7" xfId="4158" xr:uid="{00000000-0005-0000-0000-00002E0F0000}"/>
    <cellStyle name="Обычный 2 4" xfId="326" xr:uid="{00000000-0005-0000-0000-00002F0F0000}"/>
    <cellStyle name="Обычный 2 4 2" xfId="5111" xr:uid="{00000000-0005-0000-0000-0000300F0000}"/>
    <cellStyle name="Обычный 2 4 3" xfId="5112" xr:uid="{00000000-0005-0000-0000-0000310F0000}"/>
    <cellStyle name="Обычный 2 5" xfId="327" xr:uid="{00000000-0005-0000-0000-0000320F0000}"/>
    <cellStyle name="Обычный 2 5 2" xfId="5113" xr:uid="{00000000-0005-0000-0000-0000330F0000}"/>
    <cellStyle name="Обычный 2 5 3" xfId="5114" xr:uid="{00000000-0005-0000-0000-0000340F0000}"/>
    <cellStyle name="Обычный 2 6" xfId="328" xr:uid="{00000000-0005-0000-0000-0000350F0000}"/>
    <cellStyle name="Обычный 2 7" xfId="329" xr:uid="{00000000-0005-0000-0000-0000360F0000}"/>
    <cellStyle name="Обычный 2 8" xfId="330" xr:uid="{00000000-0005-0000-0000-0000370F0000}"/>
    <cellStyle name="Обычный 2 9" xfId="331" xr:uid="{00000000-0005-0000-0000-0000380F0000}"/>
    <cellStyle name="Обычный 20" xfId="621" xr:uid="{00000000-0005-0000-0000-0000390F0000}"/>
    <cellStyle name="Обычный 20 2" xfId="4159" xr:uid="{00000000-0005-0000-0000-00003A0F0000}"/>
    <cellStyle name="Обычный 20 2 2" xfId="4160" xr:uid="{00000000-0005-0000-0000-00003B0F0000}"/>
    <cellStyle name="Обычный 20 3" xfId="4161" xr:uid="{00000000-0005-0000-0000-00003C0F0000}"/>
    <cellStyle name="Обычный 20 4" xfId="4162" xr:uid="{00000000-0005-0000-0000-00003D0F0000}"/>
    <cellStyle name="Обычный 20 5" xfId="4163" xr:uid="{00000000-0005-0000-0000-00003E0F0000}"/>
    <cellStyle name="Обычный 20 6" xfId="4164" xr:uid="{00000000-0005-0000-0000-00003F0F0000}"/>
    <cellStyle name="Обычный 21" xfId="622" xr:uid="{00000000-0005-0000-0000-0000400F0000}"/>
    <cellStyle name="Обычный 21 2" xfId="4165" xr:uid="{00000000-0005-0000-0000-0000410F0000}"/>
    <cellStyle name="Обычный 21 2 2" xfId="4166" xr:uid="{00000000-0005-0000-0000-0000420F0000}"/>
    <cellStyle name="Обычный 21 3" xfId="4167" xr:uid="{00000000-0005-0000-0000-0000430F0000}"/>
    <cellStyle name="Обычный 21 4" xfId="4168" xr:uid="{00000000-0005-0000-0000-0000440F0000}"/>
    <cellStyle name="Обычный 21 5" xfId="4169" xr:uid="{00000000-0005-0000-0000-0000450F0000}"/>
    <cellStyle name="Обычный 21 6" xfId="4170" xr:uid="{00000000-0005-0000-0000-0000460F0000}"/>
    <cellStyle name="Обычный 21 6 2" xfId="5092" xr:uid="{00000000-0005-0000-0000-0000470F0000}"/>
    <cellStyle name="Обычный 21 7" xfId="5093" xr:uid="{00000000-0005-0000-0000-0000480F0000}"/>
    <cellStyle name="Обычный 22" xfId="599" xr:uid="{00000000-0005-0000-0000-0000490F0000}"/>
    <cellStyle name="Обычный 222" xfId="623" xr:uid="{00000000-0005-0000-0000-00004A0F0000}"/>
    <cellStyle name="Обычный 222 2" xfId="4171" xr:uid="{00000000-0005-0000-0000-00004B0F0000}"/>
    <cellStyle name="Обычный 222 2 2" xfId="4172" xr:uid="{00000000-0005-0000-0000-00004C0F0000}"/>
    <cellStyle name="Обычный 222 3" xfId="4173" xr:uid="{00000000-0005-0000-0000-00004D0F0000}"/>
    <cellStyle name="Обычный 222 4" xfId="4174" xr:uid="{00000000-0005-0000-0000-00004E0F0000}"/>
    <cellStyle name="Обычный 222 5" xfId="4175" xr:uid="{00000000-0005-0000-0000-00004F0F0000}"/>
    <cellStyle name="Обычный 222 6" xfId="4176" xr:uid="{00000000-0005-0000-0000-0000500F0000}"/>
    <cellStyle name="Обычный 223" xfId="624" xr:uid="{00000000-0005-0000-0000-0000510F0000}"/>
    <cellStyle name="Обычный 223 2" xfId="4177" xr:uid="{00000000-0005-0000-0000-0000520F0000}"/>
    <cellStyle name="Обычный 223 2 2" xfId="4178" xr:uid="{00000000-0005-0000-0000-0000530F0000}"/>
    <cellStyle name="Обычный 223 3" xfId="4179" xr:uid="{00000000-0005-0000-0000-0000540F0000}"/>
    <cellStyle name="Обычный 223 4" xfId="4180" xr:uid="{00000000-0005-0000-0000-0000550F0000}"/>
    <cellStyle name="Обычный 223 5" xfId="4181" xr:uid="{00000000-0005-0000-0000-0000560F0000}"/>
    <cellStyle name="Обычный 223 6" xfId="4182" xr:uid="{00000000-0005-0000-0000-0000570F0000}"/>
    <cellStyle name="Обычный 23" xfId="625" xr:uid="{00000000-0005-0000-0000-0000580F0000}"/>
    <cellStyle name="Обычный 23 2" xfId="4183" xr:uid="{00000000-0005-0000-0000-0000590F0000}"/>
    <cellStyle name="Обычный 23 2 2" xfId="4184" xr:uid="{00000000-0005-0000-0000-00005A0F0000}"/>
    <cellStyle name="Обычный 23 3" xfId="4185" xr:uid="{00000000-0005-0000-0000-00005B0F0000}"/>
    <cellStyle name="Обычный 23 4" xfId="4186" xr:uid="{00000000-0005-0000-0000-00005C0F0000}"/>
    <cellStyle name="Обычный 23 5" xfId="4187" xr:uid="{00000000-0005-0000-0000-00005D0F0000}"/>
    <cellStyle name="Обычный 23 6" xfId="4188" xr:uid="{00000000-0005-0000-0000-00005E0F0000}"/>
    <cellStyle name="Обычный 24" xfId="626" xr:uid="{00000000-0005-0000-0000-00005F0F0000}"/>
    <cellStyle name="Обычный 24 2" xfId="4189" xr:uid="{00000000-0005-0000-0000-0000600F0000}"/>
    <cellStyle name="Обычный 24 2 2" xfId="4190" xr:uid="{00000000-0005-0000-0000-0000610F0000}"/>
    <cellStyle name="Обычный 24 3" xfId="4191" xr:uid="{00000000-0005-0000-0000-0000620F0000}"/>
    <cellStyle name="Обычный 24 4" xfId="4192" xr:uid="{00000000-0005-0000-0000-0000630F0000}"/>
    <cellStyle name="Обычный 24 5" xfId="4193" xr:uid="{00000000-0005-0000-0000-0000640F0000}"/>
    <cellStyle name="Обычный 24 6" xfId="4194" xr:uid="{00000000-0005-0000-0000-0000650F0000}"/>
    <cellStyle name="Обычный 25" xfId="627" xr:uid="{00000000-0005-0000-0000-0000660F0000}"/>
    <cellStyle name="Обычный 25 2" xfId="628" xr:uid="{00000000-0005-0000-0000-0000670F0000}"/>
    <cellStyle name="Обычный 25 3" xfId="629" xr:uid="{00000000-0005-0000-0000-0000680F0000}"/>
    <cellStyle name="Обычный 25 3 2" xfId="4195" xr:uid="{00000000-0005-0000-0000-0000690F0000}"/>
    <cellStyle name="Обычный 25 3 3" xfId="4196" xr:uid="{00000000-0005-0000-0000-00006A0F0000}"/>
    <cellStyle name="Обычный 25 3 4" xfId="4197" xr:uid="{00000000-0005-0000-0000-00006B0F0000}"/>
    <cellStyle name="Обычный 25 3 5" xfId="4198" xr:uid="{00000000-0005-0000-0000-00006C0F0000}"/>
    <cellStyle name="Обычный 25 3 6" xfId="4199" xr:uid="{00000000-0005-0000-0000-00006D0F0000}"/>
    <cellStyle name="Обычный 25 3 8" xfId="5094" xr:uid="{00000000-0005-0000-0000-00006E0F0000}"/>
    <cellStyle name="Обычный 25 3 8 2" xfId="5115" xr:uid="{00000000-0005-0000-0000-00006F0F0000}"/>
    <cellStyle name="Обычный 25 4" xfId="4200" xr:uid="{00000000-0005-0000-0000-0000700F0000}"/>
    <cellStyle name="Обычный 25 5" xfId="4201" xr:uid="{00000000-0005-0000-0000-0000710F0000}"/>
    <cellStyle name="Обычный 25 6" xfId="4202" xr:uid="{00000000-0005-0000-0000-0000720F0000}"/>
    <cellStyle name="Обычный 25 7" xfId="4203" xr:uid="{00000000-0005-0000-0000-0000730F0000}"/>
    <cellStyle name="Обычный 25 8" xfId="4204" xr:uid="{00000000-0005-0000-0000-0000740F0000}"/>
    <cellStyle name="Обычный 25 9" xfId="4205" xr:uid="{00000000-0005-0000-0000-0000750F0000}"/>
    <cellStyle name="Обычный 25 9 2" xfId="5116" xr:uid="{00000000-0005-0000-0000-0000760F0000}"/>
    <cellStyle name="Обычный 25 9 3" xfId="5117" xr:uid="{00000000-0005-0000-0000-0000770F0000}"/>
    <cellStyle name="Обычный 25 9 4" xfId="5118" xr:uid="{00000000-0005-0000-0000-0000780F0000}"/>
    <cellStyle name="Обычный 25 9 4 2" xfId="5119" xr:uid="{00000000-0005-0000-0000-0000790F0000}"/>
    <cellStyle name="Обычный 25 9 4 3" xfId="5120" xr:uid="{00000000-0005-0000-0000-00007A0F0000}"/>
    <cellStyle name="Обычный 26" xfId="633" xr:uid="{00000000-0005-0000-0000-00007B0F0000}"/>
    <cellStyle name="Обычный 26 2" xfId="4206" xr:uid="{00000000-0005-0000-0000-00007C0F0000}"/>
    <cellStyle name="Обычный 26 3" xfId="4207" xr:uid="{00000000-0005-0000-0000-00007D0F0000}"/>
    <cellStyle name="Обычный 26 4" xfId="4208" xr:uid="{00000000-0005-0000-0000-00007E0F0000}"/>
    <cellStyle name="Обычный 26 5" xfId="4209" xr:uid="{00000000-0005-0000-0000-00007F0F0000}"/>
    <cellStyle name="Обычный 26 6" xfId="4210" xr:uid="{00000000-0005-0000-0000-0000800F0000}"/>
    <cellStyle name="Обычный 27" xfId="634" xr:uid="{00000000-0005-0000-0000-0000810F0000}"/>
    <cellStyle name="Обычный 27 2" xfId="4211" xr:uid="{00000000-0005-0000-0000-0000820F0000}"/>
    <cellStyle name="Обычный 27 3" xfId="4212" xr:uid="{00000000-0005-0000-0000-0000830F0000}"/>
    <cellStyle name="Обычный 27 4" xfId="4213" xr:uid="{00000000-0005-0000-0000-0000840F0000}"/>
    <cellStyle name="Обычный 27 5" xfId="4214" xr:uid="{00000000-0005-0000-0000-0000850F0000}"/>
    <cellStyle name="Обычный 27 6" xfId="4215" xr:uid="{00000000-0005-0000-0000-0000860F0000}"/>
    <cellStyle name="Обычный 28" xfId="642" xr:uid="{00000000-0005-0000-0000-0000870F0000}"/>
    <cellStyle name="Обычный 28 2" xfId="4216" xr:uid="{00000000-0005-0000-0000-0000880F0000}"/>
    <cellStyle name="Обычный 28 3" xfId="4217" xr:uid="{00000000-0005-0000-0000-0000890F0000}"/>
    <cellStyle name="Обычный 28 4" xfId="4218" xr:uid="{00000000-0005-0000-0000-00008A0F0000}"/>
    <cellStyle name="Обычный 28 5" xfId="4219" xr:uid="{00000000-0005-0000-0000-00008B0F0000}"/>
    <cellStyle name="Обычный 28 6" xfId="4220" xr:uid="{00000000-0005-0000-0000-00008C0F0000}"/>
    <cellStyle name="Обычный 29" xfId="643" xr:uid="{00000000-0005-0000-0000-00008D0F0000}"/>
    <cellStyle name="Обычный 29 2" xfId="4221" xr:uid="{00000000-0005-0000-0000-00008E0F0000}"/>
    <cellStyle name="Обычный 29 3" xfId="5095" xr:uid="{00000000-0005-0000-0000-00008F0F0000}"/>
    <cellStyle name="Обычный 3" xfId="5" xr:uid="{00000000-0005-0000-0000-0000900F0000}"/>
    <cellStyle name="Обычный 3 10" xfId="397" xr:uid="{00000000-0005-0000-0000-0000910F0000}"/>
    <cellStyle name="Обычный 3 11" xfId="398" xr:uid="{00000000-0005-0000-0000-0000920F0000}"/>
    <cellStyle name="Обычный 3 12" xfId="399" xr:uid="{00000000-0005-0000-0000-0000930F0000}"/>
    <cellStyle name="Обычный 3 13" xfId="400" xr:uid="{00000000-0005-0000-0000-0000940F0000}"/>
    <cellStyle name="Обычный 3 14" xfId="401" xr:uid="{00000000-0005-0000-0000-0000950F0000}"/>
    <cellStyle name="Обычный 3 15" xfId="402" xr:uid="{00000000-0005-0000-0000-0000960F0000}"/>
    <cellStyle name="Обычный 3 16" xfId="403" xr:uid="{00000000-0005-0000-0000-0000970F0000}"/>
    <cellStyle name="Обычный 3 17" xfId="404" xr:uid="{00000000-0005-0000-0000-0000980F0000}"/>
    <cellStyle name="Обычный 3 18" xfId="405" xr:uid="{00000000-0005-0000-0000-0000990F0000}"/>
    <cellStyle name="Обычный 3 19" xfId="406" xr:uid="{00000000-0005-0000-0000-00009A0F0000}"/>
    <cellStyle name="Обычный 3 2" xfId="389" xr:uid="{00000000-0005-0000-0000-00009B0F0000}"/>
    <cellStyle name="Обычный 3 2 2" xfId="610" xr:uid="{00000000-0005-0000-0000-00009C0F0000}"/>
    <cellStyle name="Обычный 3 2 3" xfId="5121" xr:uid="{00000000-0005-0000-0000-00009D0F0000}"/>
    <cellStyle name="Обычный 3 20" xfId="407" xr:uid="{00000000-0005-0000-0000-00009E0F0000}"/>
    <cellStyle name="Обычный 3 21" xfId="408" xr:uid="{00000000-0005-0000-0000-00009F0F0000}"/>
    <cellStyle name="Обычный 3 22" xfId="409" xr:uid="{00000000-0005-0000-0000-0000A00F0000}"/>
    <cellStyle name="Обычный 3 23" xfId="630" xr:uid="{00000000-0005-0000-0000-0000A10F0000}"/>
    <cellStyle name="Обычный 3 3" xfId="390" xr:uid="{00000000-0005-0000-0000-0000A20F0000}"/>
    <cellStyle name="Обычный 3 3 2" xfId="5122" xr:uid="{00000000-0005-0000-0000-0000A30F0000}"/>
    <cellStyle name="Обычный 3 3 3" xfId="5123" xr:uid="{00000000-0005-0000-0000-0000A40F0000}"/>
    <cellStyle name="Обычный 3 4" xfId="410" xr:uid="{00000000-0005-0000-0000-0000A50F0000}"/>
    <cellStyle name="Обычный 3 5" xfId="411" xr:uid="{00000000-0005-0000-0000-0000A60F0000}"/>
    <cellStyle name="Обычный 3 6" xfId="412" xr:uid="{00000000-0005-0000-0000-0000A70F0000}"/>
    <cellStyle name="Обычный 3 7" xfId="413" xr:uid="{00000000-0005-0000-0000-0000A80F0000}"/>
    <cellStyle name="Обычный 3 8" xfId="414" xr:uid="{00000000-0005-0000-0000-0000A90F0000}"/>
    <cellStyle name="Обычный 3 9" xfId="415" xr:uid="{00000000-0005-0000-0000-0000AA0F0000}"/>
    <cellStyle name="Обычный 30" xfId="644" xr:uid="{00000000-0005-0000-0000-0000AB0F0000}"/>
    <cellStyle name="Обычный 31" xfId="5086" xr:uid="{00000000-0005-0000-0000-0000AC0F0000}"/>
    <cellStyle name="Обычный 31 2" xfId="5096" xr:uid="{00000000-0005-0000-0000-0000AD0F0000}"/>
    <cellStyle name="Обычный 31 3" xfId="5097" xr:uid="{00000000-0005-0000-0000-0000AE0F0000}"/>
    <cellStyle name="Обычный 31 4" xfId="5124" xr:uid="{00000000-0005-0000-0000-0000AF0F0000}"/>
    <cellStyle name="Обычный 31 4 2" xfId="5125" xr:uid="{00000000-0005-0000-0000-0000B00F0000}"/>
    <cellStyle name="Обычный 31 4 3" xfId="5126" xr:uid="{00000000-0005-0000-0000-0000B10F0000}"/>
    <cellStyle name="Обычный 31 4 3 2" xfId="5127" xr:uid="{00000000-0005-0000-0000-0000B20F0000}"/>
    <cellStyle name="Обычный 31 4 3 3" xfId="5128" xr:uid="{00000000-0005-0000-0000-0000B30F0000}"/>
    <cellStyle name="Обычный 31 4 4" xfId="5129" xr:uid="{00000000-0005-0000-0000-0000B40F0000}"/>
    <cellStyle name="Обычный 32" xfId="5130" xr:uid="{00000000-0005-0000-0000-0000B50F0000}"/>
    <cellStyle name="Обычный 4" xfId="6" xr:uid="{00000000-0005-0000-0000-0000B60F0000}"/>
    <cellStyle name="Обычный 4 2" xfId="416" xr:uid="{00000000-0005-0000-0000-0000B70F0000}"/>
    <cellStyle name="Обычный 4 2 2" xfId="5131" xr:uid="{00000000-0005-0000-0000-0000B80F0000}"/>
    <cellStyle name="Обычный 4 2 3" xfId="5132" xr:uid="{00000000-0005-0000-0000-0000B90F0000}"/>
    <cellStyle name="Обычный 4 3" xfId="417" xr:uid="{00000000-0005-0000-0000-0000BA0F0000}"/>
    <cellStyle name="Обычный 4 3 2" xfId="5133" xr:uid="{00000000-0005-0000-0000-0000BB0F0000}"/>
    <cellStyle name="Обычный 4 3 3" xfId="5134" xr:uid="{00000000-0005-0000-0000-0000BC0F0000}"/>
    <cellStyle name="Обычный 5" xfId="7" xr:uid="{00000000-0005-0000-0000-0000BD0F0000}"/>
    <cellStyle name="Обычный 5 10" xfId="418" xr:uid="{00000000-0005-0000-0000-0000BE0F0000}"/>
    <cellStyle name="Обычный 5 11" xfId="419" xr:uid="{00000000-0005-0000-0000-0000BF0F0000}"/>
    <cellStyle name="Обычный 5 12" xfId="420" xr:uid="{00000000-0005-0000-0000-0000C00F0000}"/>
    <cellStyle name="Обычный 5 13" xfId="421" xr:uid="{00000000-0005-0000-0000-0000C10F0000}"/>
    <cellStyle name="Обычный 5 14" xfId="422" xr:uid="{00000000-0005-0000-0000-0000C20F0000}"/>
    <cellStyle name="Обычный 5 15" xfId="423" xr:uid="{00000000-0005-0000-0000-0000C30F0000}"/>
    <cellStyle name="Обычный 5 16" xfId="424" xr:uid="{00000000-0005-0000-0000-0000C40F0000}"/>
    <cellStyle name="Обычный 5 17" xfId="425" xr:uid="{00000000-0005-0000-0000-0000C50F0000}"/>
    <cellStyle name="Обычный 5 18" xfId="426" xr:uid="{00000000-0005-0000-0000-0000C60F0000}"/>
    <cellStyle name="Обычный 5 19" xfId="427" xr:uid="{00000000-0005-0000-0000-0000C70F0000}"/>
    <cellStyle name="Обычный 5 2" xfId="428" xr:uid="{00000000-0005-0000-0000-0000C80F0000}"/>
    <cellStyle name="Обычный 5 2 2" xfId="5135" xr:uid="{00000000-0005-0000-0000-0000C90F0000}"/>
    <cellStyle name="Обычный 5 2 3" xfId="5136" xr:uid="{00000000-0005-0000-0000-0000CA0F0000}"/>
    <cellStyle name="Обычный 5 20" xfId="429" xr:uid="{00000000-0005-0000-0000-0000CB0F0000}"/>
    <cellStyle name="Обычный 5 21" xfId="430" xr:uid="{00000000-0005-0000-0000-0000CC0F0000}"/>
    <cellStyle name="Обычный 5 22" xfId="636" xr:uid="{00000000-0005-0000-0000-0000CD0F0000}"/>
    <cellStyle name="Обычный 5 3" xfId="431" xr:uid="{00000000-0005-0000-0000-0000CE0F0000}"/>
    <cellStyle name="Обычный 5 4" xfId="432" xr:uid="{00000000-0005-0000-0000-0000CF0F0000}"/>
    <cellStyle name="Обычный 5 5" xfId="433" xr:uid="{00000000-0005-0000-0000-0000D00F0000}"/>
    <cellStyle name="Обычный 5 6" xfId="434" xr:uid="{00000000-0005-0000-0000-0000D10F0000}"/>
    <cellStyle name="Обычный 5 7" xfId="435" xr:uid="{00000000-0005-0000-0000-0000D20F0000}"/>
    <cellStyle name="Обычный 5 8" xfId="436" xr:uid="{00000000-0005-0000-0000-0000D30F0000}"/>
    <cellStyle name="Обычный 5 9" xfId="437" xr:uid="{00000000-0005-0000-0000-0000D40F0000}"/>
    <cellStyle name="Обычный 6" xfId="8" xr:uid="{00000000-0005-0000-0000-0000D50F0000}"/>
    <cellStyle name="Обычный 7" xfId="391" xr:uid="{00000000-0005-0000-0000-0000D60F0000}"/>
    <cellStyle name="Обычный 72" xfId="631" xr:uid="{00000000-0005-0000-0000-0000D70F0000}"/>
    <cellStyle name="Обычный 72 2" xfId="4222" xr:uid="{00000000-0005-0000-0000-0000D80F0000}"/>
    <cellStyle name="Обычный 72 2 2" xfId="4223" xr:uid="{00000000-0005-0000-0000-0000D90F0000}"/>
    <cellStyle name="Обычный 72 3" xfId="4224" xr:uid="{00000000-0005-0000-0000-0000DA0F0000}"/>
    <cellStyle name="Обычный 72 4" xfId="4225" xr:uid="{00000000-0005-0000-0000-0000DB0F0000}"/>
    <cellStyle name="Обычный 72 5" xfId="4226" xr:uid="{00000000-0005-0000-0000-0000DC0F0000}"/>
    <cellStyle name="Обычный 72 6" xfId="4227" xr:uid="{00000000-0005-0000-0000-0000DD0F0000}"/>
    <cellStyle name="Обычный 8" xfId="438" xr:uid="{00000000-0005-0000-0000-0000DE0F0000}"/>
    <cellStyle name="Обычный 9" xfId="332" xr:uid="{00000000-0005-0000-0000-0000DF0F0000}"/>
    <cellStyle name="Обычный_291 земля" xfId="5098" xr:uid="{00000000-0005-0000-0000-0000E00F0000}"/>
    <cellStyle name="Обычный_291 имущ" xfId="5099" xr:uid="{00000000-0005-0000-0000-0000E10F0000}"/>
    <cellStyle name="Обычный_бутилированная вода" xfId="5140" xr:uid="{00000000-0005-0000-0000-0000E20F0000}"/>
    <cellStyle name="Плохой 10" xfId="333" xr:uid="{00000000-0005-0000-0000-0000E30F0000}"/>
    <cellStyle name="Плохой 2" xfId="334" xr:uid="{00000000-0005-0000-0000-0000E40F0000}"/>
    <cellStyle name="Плохой 3" xfId="335" xr:uid="{00000000-0005-0000-0000-0000E50F0000}"/>
    <cellStyle name="Плохой 4" xfId="336" xr:uid="{00000000-0005-0000-0000-0000E60F0000}"/>
    <cellStyle name="Плохой 5" xfId="337" xr:uid="{00000000-0005-0000-0000-0000E70F0000}"/>
    <cellStyle name="Плохой 6" xfId="338" xr:uid="{00000000-0005-0000-0000-0000E80F0000}"/>
    <cellStyle name="Плохой 7" xfId="339" xr:uid="{00000000-0005-0000-0000-0000E90F0000}"/>
    <cellStyle name="Плохой 8" xfId="340" xr:uid="{00000000-0005-0000-0000-0000EA0F0000}"/>
    <cellStyle name="Плохой 9" xfId="341" xr:uid="{00000000-0005-0000-0000-0000EB0F0000}"/>
    <cellStyle name="Пояснение" xfId="5106" builtinId="53"/>
    <cellStyle name="Пояснение 10" xfId="342" xr:uid="{00000000-0005-0000-0000-0000ED0F0000}"/>
    <cellStyle name="Пояснение 11" xfId="606" xr:uid="{00000000-0005-0000-0000-0000EE0F0000}"/>
    <cellStyle name="Пояснение 2" xfId="343" xr:uid="{00000000-0005-0000-0000-0000EF0F0000}"/>
    <cellStyle name="Пояснение 3" xfId="344" xr:uid="{00000000-0005-0000-0000-0000F00F0000}"/>
    <cellStyle name="Пояснение 4" xfId="345" xr:uid="{00000000-0005-0000-0000-0000F10F0000}"/>
    <cellStyle name="Пояснение 5" xfId="346" xr:uid="{00000000-0005-0000-0000-0000F20F0000}"/>
    <cellStyle name="Пояснение 6" xfId="347" xr:uid="{00000000-0005-0000-0000-0000F30F0000}"/>
    <cellStyle name="Пояснение 7" xfId="348" xr:uid="{00000000-0005-0000-0000-0000F40F0000}"/>
    <cellStyle name="Пояснение 8" xfId="349" xr:uid="{00000000-0005-0000-0000-0000F50F0000}"/>
    <cellStyle name="Пояснение 9" xfId="350" xr:uid="{00000000-0005-0000-0000-0000F60F0000}"/>
    <cellStyle name="Примечание 10" xfId="351" xr:uid="{00000000-0005-0000-0000-0000F70F0000}"/>
    <cellStyle name="Примечание 10 10" xfId="4228" xr:uid="{00000000-0005-0000-0000-0000F80F0000}"/>
    <cellStyle name="Примечание 10 11" xfId="4229" xr:uid="{00000000-0005-0000-0000-0000F90F0000}"/>
    <cellStyle name="Примечание 10 12" xfId="4230" xr:uid="{00000000-0005-0000-0000-0000FA0F0000}"/>
    <cellStyle name="Примечание 10 13" xfId="4231" xr:uid="{00000000-0005-0000-0000-0000FB0F0000}"/>
    <cellStyle name="Примечание 10 14" xfId="4232" xr:uid="{00000000-0005-0000-0000-0000FC0F0000}"/>
    <cellStyle name="Примечание 10 15" xfId="4233" xr:uid="{00000000-0005-0000-0000-0000FD0F0000}"/>
    <cellStyle name="Примечание 10 16" xfId="4234" xr:uid="{00000000-0005-0000-0000-0000FE0F0000}"/>
    <cellStyle name="Примечание 10 17" xfId="4235" xr:uid="{00000000-0005-0000-0000-0000FF0F0000}"/>
    <cellStyle name="Примечание 10 18" xfId="4236" xr:uid="{00000000-0005-0000-0000-000000100000}"/>
    <cellStyle name="Примечание 10 19" xfId="4237" xr:uid="{00000000-0005-0000-0000-000001100000}"/>
    <cellStyle name="Примечание 10 2" xfId="4238" xr:uid="{00000000-0005-0000-0000-000002100000}"/>
    <cellStyle name="Примечание 10 2 2" xfId="4239" xr:uid="{00000000-0005-0000-0000-000003100000}"/>
    <cellStyle name="Примечание 10 2 3" xfId="4240" xr:uid="{00000000-0005-0000-0000-000004100000}"/>
    <cellStyle name="Примечание 10 20" xfId="4241" xr:uid="{00000000-0005-0000-0000-000005100000}"/>
    <cellStyle name="Примечание 10 21" xfId="4242" xr:uid="{00000000-0005-0000-0000-000006100000}"/>
    <cellStyle name="Примечание 10 22" xfId="4243" xr:uid="{00000000-0005-0000-0000-000007100000}"/>
    <cellStyle name="Примечание 10 23" xfId="4244" xr:uid="{00000000-0005-0000-0000-000008100000}"/>
    <cellStyle name="Примечание 10 24" xfId="4245" xr:uid="{00000000-0005-0000-0000-000009100000}"/>
    <cellStyle name="Примечание 10 25" xfId="4246" xr:uid="{00000000-0005-0000-0000-00000A100000}"/>
    <cellStyle name="Примечание 10 26" xfId="4247" xr:uid="{00000000-0005-0000-0000-00000B100000}"/>
    <cellStyle name="Примечание 10 27" xfId="4248" xr:uid="{00000000-0005-0000-0000-00000C100000}"/>
    <cellStyle name="Примечание 10 28" xfId="4249" xr:uid="{00000000-0005-0000-0000-00000D100000}"/>
    <cellStyle name="Примечание 10 29" xfId="4250" xr:uid="{00000000-0005-0000-0000-00000E100000}"/>
    <cellStyle name="Примечание 10 3" xfId="4251" xr:uid="{00000000-0005-0000-0000-00000F100000}"/>
    <cellStyle name="Примечание 10 3 2" xfId="4252" xr:uid="{00000000-0005-0000-0000-000010100000}"/>
    <cellStyle name="Примечание 10 3 3" xfId="4253" xr:uid="{00000000-0005-0000-0000-000011100000}"/>
    <cellStyle name="Примечание 10 30" xfId="4254" xr:uid="{00000000-0005-0000-0000-000012100000}"/>
    <cellStyle name="Примечание 10 31" xfId="4255" xr:uid="{00000000-0005-0000-0000-000013100000}"/>
    <cellStyle name="Примечание 10 32" xfId="4256" xr:uid="{00000000-0005-0000-0000-000014100000}"/>
    <cellStyle name="Примечание 10 33" xfId="4257" xr:uid="{00000000-0005-0000-0000-000015100000}"/>
    <cellStyle name="Примечание 10 34" xfId="4258" xr:uid="{00000000-0005-0000-0000-000016100000}"/>
    <cellStyle name="Примечание 10 35" xfId="4259" xr:uid="{00000000-0005-0000-0000-000017100000}"/>
    <cellStyle name="Примечание 10 36" xfId="4260" xr:uid="{00000000-0005-0000-0000-000018100000}"/>
    <cellStyle name="Примечание 10 37" xfId="4261" xr:uid="{00000000-0005-0000-0000-000019100000}"/>
    <cellStyle name="Примечание 10 38" xfId="4262" xr:uid="{00000000-0005-0000-0000-00001A100000}"/>
    <cellStyle name="Примечание 10 39" xfId="4263" xr:uid="{00000000-0005-0000-0000-00001B100000}"/>
    <cellStyle name="Примечание 10 4" xfId="4264" xr:uid="{00000000-0005-0000-0000-00001C100000}"/>
    <cellStyle name="Примечание 10 4 2" xfId="4265" xr:uid="{00000000-0005-0000-0000-00001D100000}"/>
    <cellStyle name="Примечание 10 4 3" xfId="4266" xr:uid="{00000000-0005-0000-0000-00001E100000}"/>
    <cellStyle name="Примечание 10 40" xfId="4267" xr:uid="{00000000-0005-0000-0000-00001F100000}"/>
    <cellStyle name="Примечание 10 41" xfId="4268" xr:uid="{00000000-0005-0000-0000-000020100000}"/>
    <cellStyle name="Примечание 10 42" xfId="4269" xr:uid="{00000000-0005-0000-0000-000021100000}"/>
    <cellStyle name="Примечание 10 43" xfId="4270" xr:uid="{00000000-0005-0000-0000-000022100000}"/>
    <cellStyle name="Примечание 10 44" xfId="4271" xr:uid="{00000000-0005-0000-0000-000023100000}"/>
    <cellStyle name="Примечание 10 45" xfId="4272" xr:uid="{00000000-0005-0000-0000-000024100000}"/>
    <cellStyle name="Примечание 10 46" xfId="4273" xr:uid="{00000000-0005-0000-0000-000025100000}"/>
    <cellStyle name="Примечание 10 47" xfId="4274" xr:uid="{00000000-0005-0000-0000-000026100000}"/>
    <cellStyle name="Примечание 10 48" xfId="4275" xr:uid="{00000000-0005-0000-0000-000027100000}"/>
    <cellStyle name="Примечание 10 49" xfId="4276" xr:uid="{00000000-0005-0000-0000-000028100000}"/>
    <cellStyle name="Примечание 10 5" xfId="4277" xr:uid="{00000000-0005-0000-0000-000029100000}"/>
    <cellStyle name="Примечание 10 50" xfId="4278" xr:uid="{00000000-0005-0000-0000-00002A100000}"/>
    <cellStyle name="Примечание 10 51" xfId="4279" xr:uid="{00000000-0005-0000-0000-00002B100000}"/>
    <cellStyle name="Примечание 10 52" xfId="4280" xr:uid="{00000000-0005-0000-0000-00002C100000}"/>
    <cellStyle name="Примечание 10 53" xfId="4281" xr:uid="{00000000-0005-0000-0000-00002D100000}"/>
    <cellStyle name="Примечание 10 54" xfId="4282" xr:uid="{00000000-0005-0000-0000-00002E100000}"/>
    <cellStyle name="Примечание 10 55" xfId="4283" xr:uid="{00000000-0005-0000-0000-00002F100000}"/>
    <cellStyle name="Примечание 10 56" xfId="4284" xr:uid="{00000000-0005-0000-0000-000030100000}"/>
    <cellStyle name="Примечание 10 57" xfId="4285" xr:uid="{00000000-0005-0000-0000-000031100000}"/>
    <cellStyle name="Примечание 10 58" xfId="4286" xr:uid="{00000000-0005-0000-0000-000032100000}"/>
    <cellStyle name="Примечание 10 59" xfId="4287" xr:uid="{00000000-0005-0000-0000-000033100000}"/>
    <cellStyle name="Примечание 10 6" xfId="4288" xr:uid="{00000000-0005-0000-0000-000034100000}"/>
    <cellStyle name="Примечание 10 60" xfId="4289" xr:uid="{00000000-0005-0000-0000-000035100000}"/>
    <cellStyle name="Примечание 10 61" xfId="4290" xr:uid="{00000000-0005-0000-0000-000036100000}"/>
    <cellStyle name="Примечание 10 62" xfId="4291" xr:uid="{00000000-0005-0000-0000-000037100000}"/>
    <cellStyle name="Примечание 10 63" xfId="4292" xr:uid="{00000000-0005-0000-0000-000038100000}"/>
    <cellStyle name="Примечание 10 64" xfId="4293" xr:uid="{00000000-0005-0000-0000-000039100000}"/>
    <cellStyle name="Примечание 10 65" xfId="4294" xr:uid="{00000000-0005-0000-0000-00003A100000}"/>
    <cellStyle name="Примечание 10 66" xfId="4295" xr:uid="{00000000-0005-0000-0000-00003B100000}"/>
    <cellStyle name="Примечание 10 67" xfId="4296" xr:uid="{00000000-0005-0000-0000-00003C100000}"/>
    <cellStyle name="Примечание 10 68" xfId="4297" xr:uid="{00000000-0005-0000-0000-00003D100000}"/>
    <cellStyle name="Примечание 10 69" xfId="4298" xr:uid="{00000000-0005-0000-0000-00003E100000}"/>
    <cellStyle name="Примечание 10 7" xfId="4299" xr:uid="{00000000-0005-0000-0000-00003F100000}"/>
    <cellStyle name="Примечание 10 70" xfId="4300" xr:uid="{00000000-0005-0000-0000-000040100000}"/>
    <cellStyle name="Примечание 10 71" xfId="4301" xr:uid="{00000000-0005-0000-0000-000041100000}"/>
    <cellStyle name="Примечание 10 72" xfId="4302" xr:uid="{00000000-0005-0000-0000-000042100000}"/>
    <cellStyle name="Примечание 10 73" xfId="4303" xr:uid="{00000000-0005-0000-0000-000043100000}"/>
    <cellStyle name="Примечание 10 74" xfId="4304" xr:uid="{00000000-0005-0000-0000-000044100000}"/>
    <cellStyle name="Примечание 10 75" xfId="4305" xr:uid="{00000000-0005-0000-0000-000045100000}"/>
    <cellStyle name="Примечание 10 76" xfId="4306" xr:uid="{00000000-0005-0000-0000-000046100000}"/>
    <cellStyle name="Примечание 10 77" xfId="4307" xr:uid="{00000000-0005-0000-0000-000047100000}"/>
    <cellStyle name="Примечание 10 78" xfId="4308" xr:uid="{00000000-0005-0000-0000-000048100000}"/>
    <cellStyle name="Примечание 10 79" xfId="4309" xr:uid="{00000000-0005-0000-0000-000049100000}"/>
    <cellStyle name="Примечание 10 8" xfId="4310" xr:uid="{00000000-0005-0000-0000-00004A100000}"/>
    <cellStyle name="Примечание 10 80" xfId="4311" xr:uid="{00000000-0005-0000-0000-00004B100000}"/>
    <cellStyle name="Примечание 10 81" xfId="4312" xr:uid="{00000000-0005-0000-0000-00004C100000}"/>
    <cellStyle name="Примечание 10 82" xfId="4313" xr:uid="{00000000-0005-0000-0000-00004D100000}"/>
    <cellStyle name="Примечание 10 83" xfId="4314" xr:uid="{00000000-0005-0000-0000-00004E100000}"/>
    <cellStyle name="Примечание 10 84" xfId="4315" xr:uid="{00000000-0005-0000-0000-00004F100000}"/>
    <cellStyle name="Примечание 10 85" xfId="4316" xr:uid="{00000000-0005-0000-0000-000050100000}"/>
    <cellStyle name="Примечание 10 86" xfId="4317" xr:uid="{00000000-0005-0000-0000-000051100000}"/>
    <cellStyle name="Примечание 10 87" xfId="4318" xr:uid="{00000000-0005-0000-0000-000052100000}"/>
    <cellStyle name="Примечание 10 88" xfId="4319" xr:uid="{00000000-0005-0000-0000-000053100000}"/>
    <cellStyle name="Примечание 10 89" xfId="4320" xr:uid="{00000000-0005-0000-0000-000054100000}"/>
    <cellStyle name="Примечание 10 9" xfId="4321" xr:uid="{00000000-0005-0000-0000-000055100000}"/>
    <cellStyle name="Примечание 2" xfId="352" xr:uid="{00000000-0005-0000-0000-000056100000}"/>
    <cellStyle name="Примечание 2 10" xfId="4322" xr:uid="{00000000-0005-0000-0000-000057100000}"/>
    <cellStyle name="Примечание 2 11" xfId="4323" xr:uid="{00000000-0005-0000-0000-000058100000}"/>
    <cellStyle name="Примечание 2 12" xfId="4324" xr:uid="{00000000-0005-0000-0000-000059100000}"/>
    <cellStyle name="Примечание 2 13" xfId="4325" xr:uid="{00000000-0005-0000-0000-00005A100000}"/>
    <cellStyle name="Примечание 2 14" xfId="4326" xr:uid="{00000000-0005-0000-0000-00005B100000}"/>
    <cellStyle name="Примечание 2 15" xfId="4327" xr:uid="{00000000-0005-0000-0000-00005C100000}"/>
    <cellStyle name="Примечание 2 16" xfId="4328" xr:uid="{00000000-0005-0000-0000-00005D100000}"/>
    <cellStyle name="Примечание 2 17" xfId="4329" xr:uid="{00000000-0005-0000-0000-00005E100000}"/>
    <cellStyle name="Примечание 2 18" xfId="4330" xr:uid="{00000000-0005-0000-0000-00005F100000}"/>
    <cellStyle name="Примечание 2 19" xfId="4331" xr:uid="{00000000-0005-0000-0000-000060100000}"/>
    <cellStyle name="Примечание 2 2" xfId="4332" xr:uid="{00000000-0005-0000-0000-000061100000}"/>
    <cellStyle name="Примечание 2 2 2" xfId="4333" xr:uid="{00000000-0005-0000-0000-000062100000}"/>
    <cellStyle name="Примечание 2 2 3" xfId="4334" xr:uid="{00000000-0005-0000-0000-000063100000}"/>
    <cellStyle name="Примечание 2 20" xfId="4335" xr:uid="{00000000-0005-0000-0000-000064100000}"/>
    <cellStyle name="Примечание 2 21" xfId="4336" xr:uid="{00000000-0005-0000-0000-000065100000}"/>
    <cellStyle name="Примечание 2 22" xfId="4337" xr:uid="{00000000-0005-0000-0000-000066100000}"/>
    <cellStyle name="Примечание 2 23" xfId="4338" xr:uid="{00000000-0005-0000-0000-000067100000}"/>
    <cellStyle name="Примечание 2 24" xfId="4339" xr:uid="{00000000-0005-0000-0000-000068100000}"/>
    <cellStyle name="Примечание 2 25" xfId="4340" xr:uid="{00000000-0005-0000-0000-000069100000}"/>
    <cellStyle name="Примечание 2 26" xfId="4341" xr:uid="{00000000-0005-0000-0000-00006A100000}"/>
    <cellStyle name="Примечание 2 27" xfId="4342" xr:uid="{00000000-0005-0000-0000-00006B100000}"/>
    <cellStyle name="Примечание 2 28" xfId="4343" xr:uid="{00000000-0005-0000-0000-00006C100000}"/>
    <cellStyle name="Примечание 2 29" xfId="4344" xr:uid="{00000000-0005-0000-0000-00006D100000}"/>
    <cellStyle name="Примечание 2 3" xfId="4345" xr:uid="{00000000-0005-0000-0000-00006E100000}"/>
    <cellStyle name="Примечание 2 3 2" xfId="4346" xr:uid="{00000000-0005-0000-0000-00006F100000}"/>
    <cellStyle name="Примечание 2 3 3" xfId="4347" xr:uid="{00000000-0005-0000-0000-000070100000}"/>
    <cellStyle name="Примечание 2 30" xfId="4348" xr:uid="{00000000-0005-0000-0000-000071100000}"/>
    <cellStyle name="Примечание 2 31" xfId="4349" xr:uid="{00000000-0005-0000-0000-000072100000}"/>
    <cellStyle name="Примечание 2 32" xfId="4350" xr:uid="{00000000-0005-0000-0000-000073100000}"/>
    <cellStyle name="Примечание 2 33" xfId="4351" xr:uid="{00000000-0005-0000-0000-000074100000}"/>
    <cellStyle name="Примечание 2 34" xfId="4352" xr:uid="{00000000-0005-0000-0000-000075100000}"/>
    <cellStyle name="Примечание 2 35" xfId="4353" xr:uid="{00000000-0005-0000-0000-000076100000}"/>
    <cellStyle name="Примечание 2 36" xfId="4354" xr:uid="{00000000-0005-0000-0000-000077100000}"/>
    <cellStyle name="Примечание 2 37" xfId="4355" xr:uid="{00000000-0005-0000-0000-000078100000}"/>
    <cellStyle name="Примечание 2 38" xfId="4356" xr:uid="{00000000-0005-0000-0000-000079100000}"/>
    <cellStyle name="Примечание 2 39" xfId="4357" xr:uid="{00000000-0005-0000-0000-00007A100000}"/>
    <cellStyle name="Примечание 2 4" xfId="4358" xr:uid="{00000000-0005-0000-0000-00007B100000}"/>
    <cellStyle name="Примечание 2 4 2" xfId="4359" xr:uid="{00000000-0005-0000-0000-00007C100000}"/>
    <cellStyle name="Примечание 2 4 3" xfId="4360" xr:uid="{00000000-0005-0000-0000-00007D100000}"/>
    <cellStyle name="Примечание 2 40" xfId="4361" xr:uid="{00000000-0005-0000-0000-00007E100000}"/>
    <cellStyle name="Примечание 2 41" xfId="4362" xr:uid="{00000000-0005-0000-0000-00007F100000}"/>
    <cellStyle name="Примечание 2 42" xfId="4363" xr:uid="{00000000-0005-0000-0000-000080100000}"/>
    <cellStyle name="Примечание 2 43" xfId="4364" xr:uid="{00000000-0005-0000-0000-000081100000}"/>
    <cellStyle name="Примечание 2 44" xfId="4365" xr:uid="{00000000-0005-0000-0000-000082100000}"/>
    <cellStyle name="Примечание 2 45" xfId="4366" xr:uid="{00000000-0005-0000-0000-000083100000}"/>
    <cellStyle name="Примечание 2 46" xfId="4367" xr:uid="{00000000-0005-0000-0000-000084100000}"/>
    <cellStyle name="Примечание 2 47" xfId="4368" xr:uid="{00000000-0005-0000-0000-000085100000}"/>
    <cellStyle name="Примечание 2 48" xfId="4369" xr:uid="{00000000-0005-0000-0000-000086100000}"/>
    <cellStyle name="Примечание 2 49" xfId="4370" xr:uid="{00000000-0005-0000-0000-000087100000}"/>
    <cellStyle name="Примечание 2 5" xfId="4371" xr:uid="{00000000-0005-0000-0000-000088100000}"/>
    <cellStyle name="Примечание 2 50" xfId="4372" xr:uid="{00000000-0005-0000-0000-000089100000}"/>
    <cellStyle name="Примечание 2 51" xfId="4373" xr:uid="{00000000-0005-0000-0000-00008A100000}"/>
    <cellStyle name="Примечание 2 52" xfId="4374" xr:uid="{00000000-0005-0000-0000-00008B100000}"/>
    <cellStyle name="Примечание 2 53" xfId="4375" xr:uid="{00000000-0005-0000-0000-00008C100000}"/>
    <cellStyle name="Примечание 2 54" xfId="4376" xr:uid="{00000000-0005-0000-0000-00008D100000}"/>
    <cellStyle name="Примечание 2 55" xfId="4377" xr:uid="{00000000-0005-0000-0000-00008E100000}"/>
    <cellStyle name="Примечание 2 56" xfId="4378" xr:uid="{00000000-0005-0000-0000-00008F100000}"/>
    <cellStyle name="Примечание 2 57" xfId="4379" xr:uid="{00000000-0005-0000-0000-000090100000}"/>
    <cellStyle name="Примечание 2 58" xfId="4380" xr:uid="{00000000-0005-0000-0000-000091100000}"/>
    <cellStyle name="Примечание 2 59" xfId="4381" xr:uid="{00000000-0005-0000-0000-000092100000}"/>
    <cellStyle name="Примечание 2 6" xfId="4382" xr:uid="{00000000-0005-0000-0000-000093100000}"/>
    <cellStyle name="Примечание 2 60" xfId="4383" xr:uid="{00000000-0005-0000-0000-000094100000}"/>
    <cellStyle name="Примечание 2 61" xfId="4384" xr:uid="{00000000-0005-0000-0000-000095100000}"/>
    <cellStyle name="Примечание 2 62" xfId="4385" xr:uid="{00000000-0005-0000-0000-000096100000}"/>
    <cellStyle name="Примечание 2 63" xfId="4386" xr:uid="{00000000-0005-0000-0000-000097100000}"/>
    <cellStyle name="Примечание 2 64" xfId="4387" xr:uid="{00000000-0005-0000-0000-000098100000}"/>
    <cellStyle name="Примечание 2 65" xfId="4388" xr:uid="{00000000-0005-0000-0000-000099100000}"/>
    <cellStyle name="Примечание 2 66" xfId="4389" xr:uid="{00000000-0005-0000-0000-00009A100000}"/>
    <cellStyle name="Примечание 2 67" xfId="4390" xr:uid="{00000000-0005-0000-0000-00009B100000}"/>
    <cellStyle name="Примечание 2 68" xfId="4391" xr:uid="{00000000-0005-0000-0000-00009C100000}"/>
    <cellStyle name="Примечание 2 69" xfId="4392" xr:uid="{00000000-0005-0000-0000-00009D100000}"/>
    <cellStyle name="Примечание 2 7" xfId="4393" xr:uid="{00000000-0005-0000-0000-00009E100000}"/>
    <cellStyle name="Примечание 2 70" xfId="4394" xr:uid="{00000000-0005-0000-0000-00009F100000}"/>
    <cellStyle name="Примечание 2 71" xfId="4395" xr:uid="{00000000-0005-0000-0000-0000A0100000}"/>
    <cellStyle name="Примечание 2 72" xfId="4396" xr:uid="{00000000-0005-0000-0000-0000A1100000}"/>
    <cellStyle name="Примечание 2 73" xfId="4397" xr:uid="{00000000-0005-0000-0000-0000A2100000}"/>
    <cellStyle name="Примечание 2 74" xfId="4398" xr:uid="{00000000-0005-0000-0000-0000A3100000}"/>
    <cellStyle name="Примечание 2 75" xfId="4399" xr:uid="{00000000-0005-0000-0000-0000A4100000}"/>
    <cellStyle name="Примечание 2 76" xfId="4400" xr:uid="{00000000-0005-0000-0000-0000A5100000}"/>
    <cellStyle name="Примечание 2 77" xfId="4401" xr:uid="{00000000-0005-0000-0000-0000A6100000}"/>
    <cellStyle name="Примечание 2 78" xfId="4402" xr:uid="{00000000-0005-0000-0000-0000A7100000}"/>
    <cellStyle name="Примечание 2 79" xfId="4403" xr:uid="{00000000-0005-0000-0000-0000A8100000}"/>
    <cellStyle name="Примечание 2 8" xfId="4404" xr:uid="{00000000-0005-0000-0000-0000A9100000}"/>
    <cellStyle name="Примечание 2 80" xfId="4405" xr:uid="{00000000-0005-0000-0000-0000AA100000}"/>
    <cellStyle name="Примечание 2 81" xfId="4406" xr:uid="{00000000-0005-0000-0000-0000AB100000}"/>
    <cellStyle name="Примечание 2 82" xfId="4407" xr:uid="{00000000-0005-0000-0000-0000AC100000}"/>
    <cellStyle name="Примечание 2 83" xfId="4408" xr:uid="{00000000-0005-0000-0000-0000AD100000}"/>
    <cellStyle name="Примечание 2 84" xfId="4409" xr:uid="{00000000-0005-0000-0000-0000AE100000}"/>
    <cellStyle name="Примечание 2 85" xfId="4410" xr:uid="{00000000-0005-0000-0000-0000AF100000}"/>
    <cellStyle name="Примечание 2 86" xfId="4411" xr:uid="{00000000-0005-0000-0000-0000B0100000}"/>
    <cellStyle name="Примечание 2 87" xfId="4412" xr:uid="{00000000-0005-0000-0000-0000B1100000}"/>
    <cellStyle name="Примечание 2 88" xfId="4413" xr:uid="{00000000-0005-0000-0000-0000B2100000}"/>
    <cellStyle name="Примечание 2 89" xfId="4414" xr:uid="{00000000-0005-0000-0000-0000B3100000}"/>
    <cellStyle name="Примечание 2 9" xfId="4415" xr:uid="{00000000-0005-0000-0000-0000B4100000}"/>
    <cellStyle name="Примечание 3" xfId="353" xr:uid="{00000000-0005-0000-0000-0000B5100000}"/>
    <cellStyle name="Примечание 3 10" xfId="4416" xr:uid="{00000000-0005-0000-0000-0000B6100000}"/>
    <cellStyle name="Примечание 3 11" xfId="4417" xr:uid="{00000000-0005-0000-0000-0000B7100000}"/>
    <cellStyle name="Примечание 3 12" xfId="4418" xr:uid="{00000000-0005-0000-0000-0000B8100000}"/>
    <cellStyle name="Примечание 3 13" xfId="4419" xr:uid="{00000000-0005-0000-0000-0000B9100000}"/>
    <cellStyle name="Примечание 3 14" xfId="4420" xr:uid="{00000000-0005-0000-0000-0000BA100000}"/>
    <cellStyle name="Примечание 3 15" xfId="4421" xr:uid="{00000000-0005-0000-0000-0000BB100000}"/>
    <cellStyle name="Примечание 3 16" xfId="4422" xr:uid="{00000000-0005-0000-0000-0000BC100000}"/>
    <cellStyle name="Примечание 3 17" xfId="4423" xr:uid="{00000000-0005-0000-0000-0000BD100000}"/>
    <cellStyle name="Примечание 3 18" xfId="4424" xr:uid="{00000000-0005-0000-0000-0000BE100000}"/>
    <cellStyle name="Примечание 3 19" xfId="4425" xr:uid="{00000000-0005-0000-0000-0000BF100000}"/>
    <cellStyle name="Примечание 3 2" xfId="4426" xr:uid="{00000000-0005-0000-0000-0000C0100000}"/>
    <cellStyle name="Примечание 3 2 2" xfId="4427" xr:uid="{00000000-0005-0000-0000-0000C1100000}"/>
    <cellStyle name="Примечание 3 2 3" xfId="4428" xr:uid="{00000000-0005-0000-0000-0000C2100000}"/>
    <cellStyle name="Примечание 3 20" xfId="4429" xr:uid="{00000000-0005-0000-0000-0000C3100000}"/>
    <cellStyle name="Примечание 3 21" xfId="4430" xr:uid="{00000000-0005-0000-0000-0000C4100000}"/>
    <cellStyle name="Примечание 3 22" xfId="4431" xr:uid="{00000000-0005-0000-0000-0000C5100000}"/>
    <cellStyle name="Примечание 3 23" xfId="4432" xr:uid="{00000000-0005-0000-0000-0000C6100000}"/>
    <cellStyle name="Примечание 3 24" xfId="4433" xr:uid="{00000000-0005-0000-0000-0000C7100000}"/>
    <cellStyle name="Примечание 3 25" xfId="4434" xr:uid="{00000000-0005-0000-0000-0000C8100000}"/>
    <cellStyle name="Примечание 3 26" xfId="4435" xr:uid="{00000000-0005-0000-0000-0000C9100000}"/>
    <cellStyle name="Примечание 3 27" xfId="4436" xr:uid="{00000000-0005-0000-0000-0000CA100000}"/>
    <cellStyle name="Примечание 3 28" xfId="4437" xr:uid="{00000000-0005-0000-0000-0000CB100000}"/>
    <cellStyle name="Примечание 3 29" xfId="4438" xr:uid="{00000000-0005-0000-0000-0000CC100000}"/>
    <cellStyle name="Примечание 3 3" xfId="4439" xr:uid="{00000000-0005-0000-0000-0000CD100000}"/>
    <cellStyle name="Примечание 3 3 2" xfId="4440" xr:uid="{00000000-0005-0000-0000-0000CE100000}"/>
    <cellStyle name="Примечание 3 3 3" xfId="4441" xr:uid="{00000000-0005-0000-0000-0000CF100000}"/>
    <cellStyle name="Примечание 3 30" xfId="4442" xr:uid="{00000000-0005-0000-0000-0000D0100000}"/>
    <cellStyle name="Примечание 3 31" xfId="4443" xr:uid="{00000000-0005-0000-0000-0000D1100000}"/>
    <cellStyle name="Примечание 3 32" xfId="4444" xr:uid="{00000000-0005-0000-0000-0000D2100000}"/>
    <cellStyle name="Примечание 3 33" xfId="4445" xr:uid="{00000000-0005-0000-0000-0000D3100000}"/>
    <cellStyle name="Примечание 3 34" xfId="4446" xr:uid="{00000000-0005-0000-0000-0000D4100000}"/>
    <cellStyle name="Примечание 3 35" xfId="4447" xr:uid="{00000000-0005-0000-0000-0000D5100000}"/>
    <cellStyle name="Примечание 3 36" xfId="4448" xr:uid="{00000000-0005-0000-0000-0000D6100000}"/>
    <cellStyle name="Примечание 3 37" xfId="4449" xr:uid="{00000000-0005-0000-0000-0000D7100000}"/>
    <cellStyle name="Примечание 3 38" xfId="4450" xr:uid="{00000000-0005-0000-0000-0000D8100000}"/>
    <cellStyle name="Примечание 3 39" xfId="4451" xr:uid="{00000000-0005-0000-0000-0000D9100000}"/>
    <cellStyle name="Примечание 3 4" xfId="4452" xr:uid="{00000000-0005-0000-0000-0000DA100000}"/>
    <cellStyle name="Примечание 3 4 2" xfId="4453" xr:uid="{00000000-0005-0000-0000-0000DB100000}"/>
    <cellStyle name="Примечание 3 4 3" xfId="4454" xr:uid="{00000000-0005-0000-0000-0000DC100000}"/>
    <cellStyle name="Примечание 3 40" xfId="4455" xr:uid="{00000000-0005-0000-0000-0000DD100000}"/>
    <cellStyle name="Примечание 3 41" xfId="4456" xr:uid="{00000000-0005-0000-0000-0000DE100000}"/>
    <cellStyle name="Примечание 3 42" xfId="4457" xr:uid="{00000000-0005-0000-0000-0000DF100000}"/>
    <cellStyle name="Примечание 3 43" xfId="4458" xr:uid="{00000000-0005-0000-0000-0000E0100000}"/>
    <cellStyle name="Примечание 3 44" xfId="4459" xr:uid="{00000000-0005-0000-0000-0000E1100000}"/>
    <cellStyle name="Примечание 3 45" xfId="4460" xr:uid="{00000000-0005-0000-0000-0000E2100000}"/>
    <cellStyle name="Примечание 3 46" xfId="4461" xr:uid="{00000000-0005-0000-0000-0000E3100000}"/>
    <cellStyle name="Примечание 3 47" xfId="4462" xr:uid="{00000000-0005-0000-0000-0000E4100000}"/>
    <cellStyle name="Примечание 3 48" xfId="4463" xr:uid="{00000000-0005-0000-0000-0000E5100000}"/>
    <cellStyle name="Примечание 3 49" xfId="4464" xr:uid="{00000000-0005-0000-0000-0000E6100000}"/>
    <cellStyle name="Примечание 3 5" xfId="4465" xr:uid="{00000000-0005-0000-0000-0000E7100000}"/>
    <cellStyle name="Примечание 3 50" xfId="4466" xr:uid="{00000000-0005-0000-0000-0000E8100000}"/>
    <cellStyle name="Примечание 3 51" xfId="4467" xr:uid="{00000000-0005-0000-0000-0000E9100000}"/>
    <cellStyle name="Примечание 3 52" xfId="4468" xr:uid="{00000000-0005-0000-0000-0000EA100000}"/>
    <cellStyle name="Примечание 3 53" xfId="4469" xr:uid="{00000000-0005-0000-0000-0000EB100000}"/>
    <cellStyle name="Примечание 3 54" xfId="4470" xr:uid="{00000000-0005-0000-0000-0000EC100000}"/>
    <cellStyle name="Примечание 3 55" xfId="4471" xr:uid="{00000000-0005-0000-0000-0000ED100000}"/>
    <cellStyle name="Примечание 3 56" xfId="4472" xr:uid="{00000000-0005-0000-0000-0000EE100000}"/>
    <cellStyle name="Примечание 3 57" xfId="4473" xr:uid="{00000000-0005-0000-0000-0000EF100000}"/>
    <cellStyle name="Примечание 3 58" xfId="4474" xr:uid="{00000000-0005-0000-0000-0000F0100000}"/>
    <cellStyle name="Примечание 3 59" xfId="4475" xr:uid="{00000000-0005-0000-0000-0000F1100000}"/>
    <cellStyle name="Примечание 3 6" xfId="4476" xr:uid="{00000000-0005-0000-0000-0000F2100000}"/>
    <cellStyle name="Примечание 3 60" xfId="4477" xr:uid="{00000000-0005-0000-0000-0000F3100000}"/>
    <cellStyle name="Примечание 3 61" xfId="4478" xr:uid="{00000000-0005-0000-0000-0000F4100000}"/>
    <cellStyle name="Примечание 3 62" xfId="4479" xr:uid="{00000000-0005-0000-0000-0000F5100000}"/>
    <cellStyle name="Примечание 3 63" xfId="4480" xr:uid="{00000000-0005-0000-0000-0000F6100000}"/>
    <cellStyle name="Примечание 3 64" xfId="4481" xr:uid="{00000000-0005-0000-0000-0000F7100000}"/>
    <cellStyle name="Примечание 3 65" xfId="4482" xr:uid="{00000000-0005-0000-0000-0000F8100000}"/>
    <cellStyle name="Примечание 3 66" xfId="4483" xr:uid="{00000000-0005-0000-0000-0000F9100000}"/>
    <cellStyle name="Примечание 3 67" xfId="4484" xr:uid="{00000000-0005-0000-0000-0000FA100000}"/>
    <cellStyle name="Примечание 3 68" xfId="4485" xr:uid="{00000000-0005-0000-0000-0000FB100000}"/>
    <cellStyle name="Примечание 3 69" xfId="4486" xr:uid="{00000000-0005-0000-0000-0000FC100000}"/>
    <cellStyle name="Примечание 3 7" xfId="4487" xr:uid="{00000000-0005-0000-0000-0000FD100000}"/>
    <cellStyle name="Примечание 3 70" xfId="4488" xr:uid="{00000000-0005-0000-0000-0000FE100000}"/>
    <cellStyle name="Примечание 3 71" xfId="4489" xr:uid="{00000000-0005-0000-0000-0000FF100000}"/>
    <cellStyle name="Примечание 3 72" xfId="4490" xr:uid="{00000000-0005-0000-0000-000000110000}"/>
    <cellStyle name="Примечание 3 73" xfId="4491" xr:uid="{00000000-0005-0000-0000-000001110000}"/>
    <cellStyle name="Примечание 3 74" xfId="4492" xr:uid="{00000000-0005-0000-0000-000002110000}"/>
    <cellStyle name="Примечание 3 75" xfId="4493" xr:uid="{00000000-0005-0000-0000-000003110000}"/>
    <cellStyle name="Примечание 3 76" xfId="4494" xr:uid="{00000000-0005-0000-0000-000004110000}"/>
    <cellStyle name="Примечание 3 77" xfId="4495" xr:uid="{00000000-0005-0000-0000-000005110000}"/>
    <cellStyle name="Примечание 3 78" xfId="4496" xr:uid="{00000000-0005-0000-0000-000006110000}"/>
    <cellStyle name="Примечание 3 79" xfId="4497" xr:uid="{00000000-0005-0000-0000-000007110000}"/>
    <cellStyle name="Примечание 3 8" xfId="4498" xr:uid="{00000000-0005-0000-0000-000008110000}"/>
    <cellStyle name="Примечание 3 80" xfId="4499" xr:uid="{00000000-0005-0000-0000-000009110000}"/>
    <cellStyle name="Примечание 3 81" xfId="4500" xr:uid="{00000000-0005-0000-0000-00000A110000}"/>
    <cellStyle name="Примечание 3 82" xfId="4501" xr:uid="{00000000-0005-0000-0000-00000B110000}"/>
    <cellStyle name="Примечание 3 83" xfId="4502" xr:uid="{00000000-0005-0000-0000-00000C110000}"/>
    <cellStyle name="Примечание 3 84" xfId="4503" xr:uid="{00000000-0005-0000-0000-00000D110000}"/>
    <cellStyle name="Примечание 3 85" xfId="4504" xr:uid="{00000000-0005-0000-0000-00000E110000}"/>
    <cellStyle name="Примечание 3 86" xfId="4505" xr:uid="{00000000-0005-0000-0000-00000F110000}"/>
    <cellStyle name="Примечание 3 87" xfId="4506" xr:uid="{00000000-0005-0000-0000-000010110000}"/>
    <cellStyle name="Примечание 3 88" xfId="4507" xr:uid="{00000000-0005-0000-0000-000011110000}"/>
    <cellStyle name="Примечание 3 89" xfId="4508" xr:uid="{00000000-0005-0000-0000-000012110000}"/>
    <cellStyle name="Примечание 3 9" xfId="4509" xr:uid="{00000000-0005-0000-0000-000013110000}"/>
    <cellStyle name="Примечание 4" xfId="354" xr:uid="{00000000-0005-0000-0000-000014110000}"/>
    <cellStyle name="Примечание 4 10" xfId="4510" xr:uid="{00000000-0005-0000-0000-000015110000}"/>
    <cellStyle name="Примечание 4 11" xfId="4511" xr:uid="{00000000-0005-0000-0000-000016110000}"/>
    <cellStyle name="Примечание 4 12" xfId="4512" xr:uid="{00000000-0005-0000-0000-000017110000}"/>
    <cellStyle name="Примечание 4 13" xfId="4513" xr:uid="{00000000-0005-0000-0000-000018110000}"/>
    <cellStyle name="Примечание 4 14" xfId="4514" xr:uid="{00000000-0005-0000-0000-000019110000}"/>
    <cellStyle name="Примечание 4 15" xfId="4515" xr:uid="{00000000-0005-0000-0000-00001A110000}"/>
    <cellStyle name="Примечание 4 16" xfId="4516" xr:uid="{00000000-0005-0000-0000-00001B110000}"/>
    <cellStyle name="Примечание 4 17" xfId="4517" xr:uid="{00000000-0005-0000-0000-00001C110000}"/>
    <cellStyle name="Примечание 4 18" xfId="4518" xr:uid="{00000000-0005-0000-0000-00001D110000}"/>
    <cellStyle name="Примечание 4 19" xfId="4519" xr:uid="{00000000-0005-0000-0000-00001E110000}"/>
    <cellStyle name="Примечание 4 2" xfId="4520" xr:uid="{00000000-0005-0000-0000-00001F110000}"/>
    <cellStyle name="Примечание 4 2 2" xfId="4521" xr:uid="{00000000-0005-0000-0000-000020110000}"/>
    <cellStyle name="Примечание 4 2 3" xfId="4522" xr:uid="{00000000-0005-0000-0000-000021110000}"/>
    <cellStyle name="Примечание 4 20" xfId="4523" xr:uid="{00000000-0005-0000-0000-000022110000}"/>
    <cellStyle name="Примечание 4 21" xfId="4524" xr:uid="{00000000-0005-0000-0000-000023110000}"/>
    <cellStyle name="Примечание 4 22" xfId="4525" xr:uid="{00000000-0005-0000-0000-000024110000}"/>
    <cellStyle name="Примечание 4 23" xfId="4526" xr:uid="{00000000-0005-0000-0000-000025110000}"/>
    <cellStyle name="Примечание 4 24" xfId="4527" xr:uid="{00000000-0005-0000-0000-000026110000}"/>
    <cellStyle name="Примечание 4 25" xfId="4528" xr:uid="{00000000-0005-0000-0000-000027110000}"/>
    <cellStyle name="Примечание 4 26" xfId="4529" xr:uid="{00000000-0005-0000-0000-000028110000}"/>
    <cellStyle name="Примечание 4 27" xfId="4530" xr:uid="{00000000-0005-0000-0000-000029110000}"/>
    <cellStyle name="Примечание 4 28" xfId="4531" xr:uid="{00000000-0005-0000-0000-00002A110000}"/>
    <cellStyle name="Примечание 4 29" xfId="4532" xr:uid="{00000000-0005-0000-0000-00002B110000}"/>
    <cellStyle name="Примечание 4 3" xfId="4533" xr:uid="{00000000-0005-0000-0000-00002C110000}"/>
    <cellStyle name="Примечание 4 3 2" xfId="4534" xr:uid="{00000000-0005-0000-0000-00002D110000}"/>
    <cellStyle name="Примечание 4 3 3" xfId="4535" xr:uid="{00000000-0005-0000-0000-00002E110000}"/>
    <cellStyle name="Примечание 4 30" xfId="4536" xr:uid="{00000000-0005-0000-0000-00002F110000}"/>
    <cellStyle name="Примечание 4 31" xfId="4537" xr:uid="{00000000-0005-0000-0000-000030110000}"/>
    <cellStyle name="Примечание 4 32" xfId="4538" xr:uid="{00000000-0005-0000-0000-000031110000}"/>
    <cellStyle name="Примечание 4 33" xfId="4539" xr:uid="{00000000-0005-0000-0000-000032110000}"/>
    <cellStyle name="Примечание 4 34" xfId="4540" xr:uid="{00000000-0005-0000-0000-000033110000}"/>
    <cellStyle name="Примечание 4 35" xfId="4541" xr:uid="{00000000-0005-0000-0000-000034110000}"/>
    <cellStyle name="Примечание 4 36" xfId="4542" xr:uid="{00000000-0005-0000-0000-000035110000}"/>
    <cellStyle name="Примечание 4 37" xfId="4543" xr:uid="{00000000-0005-0000-0000-000036110000}"/>
    <cellStyle name="Примечание 4 38" xfId="4544" xr:uid="{00000000-0005-0000-0000-000037110000}"/>
    <cellStyle name="Примечание 4 39" xfId="4545" xr:uid="{00000000-0005-0000-0000-000038110000}"/>
    <cellStyle name="Примечание 4 4" xfId="4546" xr:uid="{00000000-0005-0000-0000-000039110000}"/>
    <cellStyle name="Примечание 4 4 2" xfId="4547" xr:uid="{00000000-0005-0000-0000-00003A110000}"/>
    <cellStyle name="Примечание 4 4 3" xfId="4548" xr:uid="{00000000-0005-0000-0000-00003B110000}"/>
    <cellStyle name="Примечание 4 40" xfId="4549" xr:uid="{00000000-0005-0000-0000-00003C110000}"/>
    <cellStyle name="Примечание 4 41" xfId="4550" xr:uid="{00000000-0005-0000-0000-00003D110000}"/>
    <cellStyle name="Примечание 4 42" xfId="4551" xr:uid="{00000000-0005-0000-0000-00003E110000}"/>
    <cellStyle name="Примечание 4 43" xfId="4552" xr:uid="{00000000-0005-0000-0000-00003F110000}"/>
    <cellStyle name="Примечание 4 44" xfId="4553" xr:uid="{00000000-0005-0000-0000-000040110000}"/>
    <cellStyle name="Примечание 4 45" xfId="4554" xr:uid="{00000000-0005-0000-0000-000041110000}"/>
    <cellStyle name="Примечание 4 46" xfId="4555" xr:uid="{00000000-0005-0000-0000-000042110000}"/>
    <cellStyle name="Примечание 4 47" xfId="4556" xr:uid="{00000000-0005-0000-0000-000043110000}"/>
    <cellStyle name="Примечание 4 48" xfId="4557" xr:uid="{00000000-0005-0000-0000-000044110000}"/>
    <cellStyle name="Примечание 4 49" xfId="4558" xr:uid="{00000000-0005-0000-0000-000045110000}"/>
    <cellStyle name="Примечание 4 5" xfId="4559" xr:uid="{00000000-0005-0000-0000-000046110000}"/>
    <cellStyle name="Примечание 4 50" xfId="4560" xr:uid="{00000000-0005-0000-0000-000047110000}"/>
    <cellStyle name="Примечание 4 51" xfId="4561" xr:uid="{00000000-0005-0000-0000-000048110000}"/>
    <cellStyle name="Примечание 4 52" xfId="4562" xr:uid="{00000000-0005-0000-0000-000049110000}"/>
    <cellStyle name="Примечание 4 53" xfId="4563" xr:uid="{00000000-0005-0000-0000-00004A110000}"/>
    <cellStyle name="Примечание 4 54" xfId="4564" xr:uid="{00000000-0005-0000-0000-00004B110000}"/>
    <cellStyle name="Примечание 4 55" xfId="4565" xr:uid="{00000000-0005-0000-0000-00004C110000}"/>
    <cellStyle name="Примечание 4 56" xfId="4566" xr:uid="{00000000-0005-0000-0000-00004D110000}"/>
    <cellStyle name="Примечание 4 57" xfId="4567" xr:uid="{00000000-0005-0000-0000-00004E110000}"/>
    <cellStyle name="Примечание 4 58" xfId="4568" xr:uid="{00000000-0005-0000-0000-00004F110000}"/>
    <cellStyle name="Примечание 4 59" xfId="4569" xr:uid="{00000000-0005-0000-0000-000050110000}"/>
    <cellStyle name="Примечание 4 6" xfId="4570" xr:uid="{00000000-0005-0000-0000-000051110000}"/>
    <cellStyle name="Примечание 4 60" xfId="4571" xr:uid="{00000000-0005-0000-0000-000052110000}"/>
    <cellStyle name="Примечание 4 61" xfId="4572" xr:uid="{00000000-0005-0000-0000-000053110000}"/>
    <cellStyle name="Примечание 4 62" xfId="4573" xr:uid="{00000000-0005-0000-0000-000054110000}"/>
    <cellStyle name="Примечание 4 63" xfId="4574" xr:uid="{00000000-0005-0000-0000-000055110000}"/>
    <cellStyle name="Примечание 4 64" xfId="4575" xr:uid="{00000000-0005-0000-0000-000056110000}"/>
    <cellStyle name="Примечание 4 65" xfId="4576" xr:uid="{00000000-0005-0000-0000-000057110000}"/>
    <cellStyle name="Примечание 4 66" xfId="4577" xr:uid="{00000000-0005-0000-0000-000058110000}"/>
    <cellStyle name="Примечание 4 67" xfId="4578" xr:uid="{00000000-0005-0000-0000-000059110000}"/>
    <cellStyle name="Примечание 4 68" xfId="4579" xr:uid="{00000000-0005-0000-0000-00005A110000}"/>
    <cellStyle name="Примечание 4 69" xfId="4580" xr:uid="{00000000-0005-0000-0000-00005B110000}"/>
    <cellStyle name="Примечание 4 7" xfId="4581" xr:uid="{00000000-0005-0000-0000-00005C110000}"/>
    <cellStyle name="Примечание 4 70" xfId="4582" xr:uid="{00000000-0005-0000-0000-00005D110000}"/>
    <cellStyle name="Примечание 4 71" xfId="4583" xr:uid="{00000000-0005-0000-0000-00005E110000}"/>
    <cellStyle name="Примечание 4 72" xfId="4584" xr:uid="{00000000-0005-0000-0000-00005F110000}"/>
    <cellStyle name="Примечание 4 73" xfId="4585" xr:uid="{00000000-0005-0000-0000-000060110000}"/>
    <cellStyle name="Примечание 4 74" xfId="4586" xr:uid="{00000000-0005-0000-0000-000061110000}"/>
    <cellStyle name="Примечание 4 75" xfId="4587" xr:uid="{00000000-0005-0000-0000-000062110000}"/>
    <cellStyle name="Примечание 4 76" xfId="4588" xr:uid="{00000000-0005-0000-0000-000063110000}"/>
    <cellStyle name="Примечание 4 77" xfId="4589" xr:uid="{00000000-0005-0000-0000-000064110000}"/>
    <cellStyle name="Примечание 4 78" xfId="4590" xr:uid="{00000000-0005-0000-0000-000065110000}"/>
    <cellStyle name="Примечание 4 79" xfId="4591" xr:uid="{00000000-0005-0000-0000-000066110000}"/>
    <cellStyle name="Примечание 4 8" xfId="4592" xr:uid="{00000000-0005-0000-0000-000067110000}"/>
    <cellStyle name="Примечание 4 80" xfId="4593" xr:uid="{00000000-0005-0000-0000-000068110000}"/>
    <cellStyle name="Примечание 4 81" xfId="4594" xr:uid="{00000000-0005-0000-0000-000069110000}"/>
    <cellStyle name="Примечание 4 82" xfId="4595" xr:uid="{00000000-0005-0000-0000-00006A110000}"/>
    <cellStyle name="Примечание 4 83" xfId="4596" xr:uid="{00000000-0005-0000-0000-00006B110000}"/>
    <cellStyle name="Примечание 4 84" xfId="4597" xr:uid="{00000000-0005-0000-0000-00006C110000}"/>
    <cellStyle name="Примечание 4 85" xfId="4598" xr:uid="{00000000-0005-0000-0000-00006D110000}"/>
    <cellStyle name="Примечание 4 86" xfId="4599" xr:uid="{00000000-0005-0000-0000-00006E110000}"/>
    <cellStyle name="Примечание 4 87" xfId="4600" xr:uid="{00000000-0005-0000-0000-00006F110000}"/>
    <cellStyle name="Примечание 4 88" xfId="4601" xr:uid="{00000000-0005-0000-0000-000070110000}"/>
    <cellStyle name="Примечание 4 89" xfId="4602" xr:uid="{00000000-0005-0000-0000-000071110000}"/>
    <cellStyle name="Примечание 4 9" xfId="4603" xr:uid="{00000000-0005-0000-0000-000072110000}"/>
    <cellStyle name="Примечание 5" xfId="355" xr:uid="{00000000-0005-0000-0000-000073110000}"/>
    <cellStyle name="Примечание 5 10" xfId="4604" xr:uid="{00000000-0005-0000-0000-000074110000}"/>
    <cellStyle name="Примечание 5 11" xfId="4605" xr:uid="{00000000-0005-0000-0000-000075110000}"/>
    <cellStyle name="Примечание 5 12" xfId="4606" xr:uid="{00000000-0005-0000-0000-000076110000}"/>
    <cellStyle name="Примечание 5 13" xfId="4607" xr:uid="{00000000-0005-0000-0000-000077110000}"/>
    <cellStyle name="Примечание 5 14" xfId="4608" xr:uid="{00000000-0005-0000-0000-000078110000}"/>
    <cellStyle name="Примечание 5 15" xfId="4609" xr:uid="{00000000-0005-0000-0000-000079110000}"/>
    <cellStyle name="Примечание 5 16" xfId="4610" xr:uid="{00000000-0005-0000-0000-00007A110000}"/>
    <cellStyle name="Примечание 5 17" xfId="4611" xr:uid="{00000000-0005-0000-0000-00007B110000}"/>
    <cellStyle name="Примечание 5 18" xfId="4612" xr:uid="{00000000-0005-0000-0000-00007C110000}"/>
    <cellStyle name="Примечание 5 19" xfId="4613" xr:uid="{00000000-0005-0000-0000-00007D110000}"/>
    <cellStyle name="Примечание 5 2" xfId="4614" xr:uid="{00000000-0005-0000-0000-00007E110000}"/>
    <cellStyle name="Примечание 5 2 2" xfId="4615" xr:uid="{00000000-0005-0000-0000-00007F110000}"/>
    <cellStyle name="Примечание 5 2 3" xfId="4616" xr:uid="{00000000-0005-0000-0000-000080110000}"/>
    <cellStyle name="Примечание 5 20" xfId="4617" xr:uid="{00000000-0005-0000-0000-000081110000}"/>
    <cellStyle name="Примечание 5 21" xfId="4618" xr:uid="{00000000-0005-0000-0000-000082110000}"/>
    <cellStyle name="Примечание 5 22" xfId="4619" xr:uid="{00000000-0005-0000-0000-000083110000}"/>
    <cellStyle name="Примечание 5 23" xfId="4620" xr:uid="{00000000-0005-0000-0000-000084110000}"/>
    <cellStyle name="Примечание 5 24" xfId="4621" xr:uid="{00000000-0005-0000-0000-000085110000}"/>
    <cellStyle name="Примечание 5 25" xfId="4622" xr:uid="{00000000-0005-0000-0000-000086110000}"/>
    <cellStyle name="Примечание 5 26" xfId="4623" xr:uid="{00000000-0005-0000-0000-000087110000}"/>
    <cellStyle name="Примечание 5 27" xfId="4624" xr:uid="{00000000-0005-0000-0000-000088110000}"/>
    <cellStyle name="Примечание 5 28" xfId="4625" xr:uid="{00000000-0005-0000-0000-000089110000}"/>
    <cellStyle name="Примечание 5 29" xfId="4626" xr:uid="{00000000-0005-0000-0000-00008A110000}"/>
    <cellStyle name="Примечание 5 3" xfId="4627" xr:uid="{00000000-0005-0000-0000-00008B110000}"/>
    <cellStyle name="Примечание 5 3 2" xfId="4628" xr:uid="{00000000-0005-0000-0000-00008C110000}"/>
    <cellStyle name="Примечание 5 3 3" xfId="4629" xr:uid="{00000000-0005-0000-0000-00008D110000}"/>
    <cellStyle name="Примечание 5 30" xfId="4630" xr:uid="{00000000-0005-0000-0000-00008E110000}"/>
    <cellStyle name="Примечание 5 31" xfId="4631" xr:uid="{00000000-0005-0000-0000-00008F110000}"/>
    <cellStyle name="Примечание 5 32" xfId="4632" xr:uid="{00000000-0005-0000-0000-000090110000}"/>
    <cellStyle name="Примечание 5 33" xfId="4633" xr:uid="{00000000-0005-0000-0000-000091110000}"/>
    <cellStyle name="Примечание 5 34" xfId="4634" xr:uid="{00000000-0005-0000-0000-000092110000}"/>
    <cellStyle name="Примечание 5 35" xfId="4635" xr:uid="{00000000-0005-0000-0000-000093110000}"/>
    <cellStyle name="Примечание 5 36" xfId="4636" xr:uid="{00000000-0005-0000-0000-000094110000}"/>
    <cellStyle name="Примечание 5 37" xfId="4637" xr:uid="{00000000-0005-0000-0000-000095110000}"/>
    <cellStyle name="Примечание 5 38" xfId="4638" xr:uid="{00000000-0005-0000-0000-000096110000}"/>
    <cellStyle name="Примечание 5 39" xfId="4639" xr:uid="{00000000-0005-0000-0000-000097110000}"/>
    <cellStyle name="Примечание 5 4" xfId="4640" xr:uid="{00000000-0005-0000-0000-000098110000}"/>
    <cellStyle name="Примечание 5 4 2" xfId="4641" xr:uid="{00000000-0005-0000-0000-000099110000}"/>
    <cellStyle name="Примечание 5 4 3" xfId="4642" xr:uid="{00000000-0005-0000-0000-00009A110000}"/>
    <cellStyle name="Примечание 5 40" xfId="4643" xr:uid="{00000000-0005-0000-0000-00009B110000}"/>
    <cellStyle name="Примечание 5 41" xfId="4644" xr:uid="{00000000-0005-0000-0000-00009C110000}"/>
    <cellStyle name="Примечание 5 42" xfId="4645" xr:uid="{00000000-0005-0000-0000-00009D110000}"/>
    <cellStyle name="Примечание 5 43" xfId="4646" xr:uid="{00000000-0005-0000-0000-00009E110000}"/>
    <cellStyle name="Примечание 5 44" xfId="4647" xr:uid="{00000000-0005-0000-0000-00009F110000}"/>
    <cellStyle name="Примечание 5 45" xfId="4648" xr:uid="{00000000-0005-0000-0000-0000A0110000}"/>
    <cellStyle name="Примечание 5 46" xfId="4649" xr:uid="{00000000-0005-0000-0000-0000A1110000}"/>
    <cellStyle name="Примечание 5 47" xfId="4650" xr:uid="{00000000-0005-0000-0000-0000A2110000}"/>
    <cellStyle name="Примечание 5 48" xfId="4651" xr:uid="{00000000-0005-0000-0000-0000A3110000}"/>
    <cellStyle name="Примечание 5 49" xfId="4652" xr:uid="{00000000-0005-0000-0000-0000A4110000}"/>
    <cellStyle name="Примечание 5 5" xfId="4653" xr:uid="{00000000-0005-0000-0000-0000A5110000}"/>
    <cellStyle name="Примечание 5 50" xfId="4654" xr:uid="{00000000-0005-0000-0000-0000A6110000}"/>
    <cellStyle name="Примечание 5 51" xfId="4655" xr:uid="{00000000-0005-0000-0000-0000A7110000}"/>
    <cellStyle name="Примечание 5 52" xfId="4656" xr:uid="{00000000-0005-0000-0000-0000A8110000}"/>
    <cellStyle name="Примечание 5 53" xfId="4657" xr:uid="{00000000-0005-0000-0000-0000A9110000}"/>
    <cellStyle name="Примечание 5 54" xfId="4658" xr:uid="{00000000-0005-0000-0000-0000AA110000}"/>
    <cellStyle name="Примечание 5 55" xfId="4659" xr:uid="{00000000-0005-0000-0000-0000AB110000}"/>
    <cellStyle name="Примечание 5 56" xfId="4660" xr:uid="{00000000-0005-0000-0000-0000AC110000}"/>
    <cellStyle name="Примечание 5 57" xfId="4661" xr:uid="{00000000-0005-0000-0000-0000AD110000}"/>
    <cellStyle name="Примечание 5 58" xfId="4662" xr:uid="{00000000-0005-0000-0000-0000AE110000}"/>
    <cellStyle name="Примечание 5 59" xfId="4663" xr:uid="{00000000-0005-0000-0000-0000AF110000}"/>
    <cellStyle name="Примечание 5 6" xfId="4664" xr:uid="{00000000-0005-0000-0000-0000B0110000}"/>
    <cellStyle name="Примечание 5 60" xfId="4665" xr:uid="{00000000-0005-0000-0000-0000B1110000}"/>
    <cellStyle name="Примечание 5 61" xfId="4666" xr:uid="{00000000-0005-0000-0000-0000B2110000}"/>
    <cellStyle name="Примечание 5 62" xfId="4667" xr:uid="{00000000-0005-0000-0000-0000B3110000}"/>
    <cellStyle name="Примечание 5 63" xfId="4668" xr:uid="{00000000-0005-0000-0000-0000B4110000}"/>
    <cellStyle name="Примечание 5 64" xfId="4669" xr:uid="{00000000-0005-0000-0000-0000B5110000}"/>
    <cellStyle name="Примечание 5 65" xfId="4670" xr:uid="{00000000-0005-0000-0000-0000B6110000}"/>
    <cellStyle name="Примечание 5 66" xfId="4671" xr:uid="{00000000-0005-0000-0000-0000B7110000}"/>
    <cellStyle name="Примечание 5 67" xfId="4672" xr:uid="{00000000-0005-0000-0000-0000B8110000}"/>
    <cellStyle name="Примечание 5 68" xfId="4673" xr:uid="{00000000-0005-0000-0000-0000B9110000}"/>
    <cellStyle name="Примечание 5 69" xfId="4674" xr:uid="{00000000-0005-0000-0000-0000BA110000}"/>
    <cellStyle name="Примечание 5 7" xfId="4675" xr:uid="{00000000-0005-0000-0000-0000BB110000}"/>
    <cellStyle name="Примечание 5 70" xfId="4676" xr:uid="{00000000-0005-0000-0000-0000BC110000}"/>
    <cellStyle name="Примечание 5 71" xfId="4677" xr:uid="{00000000-0005-0000-0000-0000BD110000}"/>
    <cellStyle name="Примечание 5 72" xfId="4678" xr:uid="{00000000-0005-0000-0000-0000BE110000}"/>
    <cellStyle name="Примечание 5 73" xfId="4679" xr:uid="{00000000-0005-0000-0000-0000BF110000}"/>
    <cellStyle name="Примечание 5 74" xfId="4680" xr:uid="{00000000-0005-0000-0000-0000C0110000}"/>
    <cellStyle name="Примечание 5 75" xfId="4681" xr:uid="{00000000-0005-0000-0000-0000C1110000}"/>
    <cellStyle name="Примечание 5 76" xfId="4682" xr:uid="{00000000-0005-0000-0000-0000C2110000}"/>
    <cellStyle name="Примечание 5 77" xfId="4683" xr:uid="{00000000-0005-0000-0000-0000C3110000}"/>
    <cellStyle name="Примечание 5 78" xfId="4684" xr:uid="{00000000-0005-0000-0000-0000C4110000}"/>
    <cellStyle name="Примечание 5 79" xfId="4685" xr:uid="{00000000-0005-0000-0000-0000C5110000}"/>
    <cellStyle name="Примечание 5 8" xfId="4686" xr:uid="{00000000-0005-0000-0000-0000C6110000}"/>
    <cellStyle name="Примечание 5 80" xfId="4687" xr:uid="{00000000-0005-0000-0000-0000C7110000}"/>
    <cellStyle name="Примечание 5 81" xfId="4688" xr:uid="{00000000-0005-0000-0000-0000C8110000}"/>
    <cellStyle name="Примечание 5 82" xfId="4689" xr:uid="{00000000-0005-0000-0000-0000C9110000}"/>
    <cellStyle name="Примечание 5 83" xfId="4690" xr:uid="{00000000-0005-0000-0000-0000CA110000}"/>
    <cellStyle name="Примечание 5 84" xfId="4691" xr:uid="{00000000-0005-0000-0000-0000CB110000}"/>
    <cellStyle name="Примечание 5 85" xfId="4692" xr:uid="{00000000-0005-0000-0000-0000CC110000}"/>
    <cellStyle name="Примечание 5 86" xfId="4693" xr:uid="{00000000-0005-0000-0000-0000CD110000}"/>
    <cellStyle name="Примечание 5 87" xfId="4694" xr:uid="{00000000-0005-0000-0000-0000CE110000}"/>
    <cellStyle name="Примечание 5 88" xfId="4695" xr:uid="{00000000-0005-0000-0000-0000CF110000}"/>
    <cellStyle name="Примечание 5 89" xfId="4696" xr:uid="{00000000-0005-0000-0000-0000D0110000}"/>
    <cellStyle name="Примечание 5 9" xfId="4697" xr:uid="{00000000-0005-0000-0000-0000D1110000}"/>
    <cellStyle name="Примечание 6" xfId="356" xr:uid="{00000000-0005-0000-0000-0000D2110000}"/>
    <cellStyle name="Примечание 6 10" xfId="4698" xr:uid="{00000000-0005-0000-0000-0000D3110000}"/>
    <cellStyle name="Примечание 6 11" xfId="4699" xr:uid="{00000000-0005-0000-0000-0000D4110000}"/>
    <cellStyle name="Примечание 6 12" xfId="4700" xr:uid="{00000000-0005-0000-0000-0000D5110000}"/>
    <cellStyle name="Примечание 6 13" xfId="4701" xr:uid="{00000000-0005-0000-0000-0000D6110000}"/>
    <cellStyle name="Примечание 6 14" xfId="4702" xr:uid="{00000000-0005-0000-0000-0000D7110000}"/>
    <cellStyle name="Примечание 6 15" xfId="4703" xr:uid="{00000000-0005-0000-0000-0000D8110000}"/>
    <cellStyle name="Примечание 6 16" xfId="4704" xr:uid="{00000000-0005-0000-0000-0000D9110000}"/>
    <cellStyle name="Примечание 6 17" xfId="4705" xr:uid="{00000000-0005-0000-0000-0000DA110000}"/>
    <cellStyle name="Примечание 6 18" xfId="4706" xr:uid="{00000000-0005-0000-0000-0000DB110000}"/>
    <cellStyle name="Примечание 6 19" xfId="4707" xr:uid="{00000000-0005-0000-0000-0000DC110000}"/>
    <cellStyle name="Примечание 6 2" xfId="4708" xr:uid="{00000000-0005-0000-0000-0000DD110000}"/>
    <cellStyle name="Примечание 6 2 2" xfId="4709" xr:uid="{00000000-0005-0000-0000-0000DE110000}"/>
    <cellStyle name="Примечание 6 2 3" xfId="4710" xr:uid="{00000000-0005-0000-0000-0000DF110000}"/>
    <cellStyle name="Примечание 6 20" xfId="4711" xr:uid="{00000000-0005-0000-0000-0000E0110000}"/>
    <cellStyle name="Примечание 6 21" xfId="4712" xr:uid="{00000000-0005-0000-0000-0000E1110000}"/>
    <cellStyle name="Примечание 6 22" xfId="4713" xr:uid="{00000000-0005-0000-0000-0000E2110000}"/>
    <cellStyle name="Примечание 6 23" xfId="4714" xr:uid="{00000000-0005-0000-0000-0000E3110000}"/>
    <cellStyle name="Примечание 6 24" xfId="4715" xr:uid="{00000000-0005-0000-0000-0000E4110000}"/>
    <cellStyle name="Примечание 6 25" xfId="4716" xr:uid="{00000000-0005-0000-0000-0000E5110000}"/>
    <cellStyle name="Примечание 6 26" xfId="4717" xr:uid="{00000000-0005-0000-0000-0000E6110000}"/>
    <cellStyle name="Примечание 6 27" xfId="4718" xr:uid="{00000000-0005-0000-0000-0000E7110000}"/>
    <cellStyle name="Примечание 6 28" xfId="4719" xr:uid="{00000000-0005-0000-0000-0000E8110000}"/>
    <cellStyle name="Примечание 6 29" xfId="4720" xr:uid="{00000000-0005-0000-0000-0000E9110000}"/>
    <cellStyle name="Примечание 6 3" xfId="4721" xr:uid="{00000000-0005-0000-0000-0000EA110000}"/>
    <cellStyle name="Примечание 6 3 2" xfId="4722" xr:uid="{00000000-0005-0000-0000-0000EB110000}"/>
    <cellStyle name="Примечание 6 3 3" xfId="4723" xr:uid="{00000000-0005-0000-0000-0000EC110000}"/>
    <cellStyle name="Примечание 6 30" xfId="4724" xr:uid="{00000000-0005-0000-0000-0000ED110000}"/>
    <cellStyle name="Примечание 6 31" xfId="4725" xr:uid="{00000000-0005-0000-0000-0000EE110000}"/>
    <cellStyle name="Примечание 6 32" xfId="4726" xr:uid="{00000000-0005-0000-0000-0000EF110000}"/>
    <cellStyle name="Примечание 6 33" xfId="4727" xr:uid="{00000000-0005-0000-0000-0000F0110000}"/>
    <cellStyle name="Примечание 6 34" xfId="4728" xr:uid="{00000000-0005-0000-0000-0000F1110000}"/>
    <cellStyle name="Примечание 6 35" xfId="4729" xr:uid="{00000000-0005-0000-0000-0000F2110000}"/>
    <cellStyle name="Примечание 6 36" xfId="4730" xr:uid="{00000000-0005-0000-0000-0000F3110000}"/>
    <cellStyle name="Примечание 6 37" xfId="4731" xr:uid="{00000000-0005-0000-0000-0000F4110000}"/>
    <cellStyle name="Примечание 6 38" xfId="4732" xr:uid="{00000000-0005-0000-0000-0000F5110000}"/>
    <cellStyle name="Примечание 6 39" xfId="4733" xr:uid="{00000000-0005-0000-0000-0000F6110000}"/>
    <cellStyle name="Примечание 6 4" xfId="4734" xr:uid="{00000000-0005-0000-0000-0000F7110000}"/>
    <cellStyle name="Примечание 6 4 2" xfId="4735" xr:uid="{00000000-0005-0000-0000-0000F8110000}"/>
    <cellStyle name="Примечание 6 4 3" xfId="4736" xr:uid="{00000000-0005-0000-0000-0000F9110000}"/>
    <cellStyle name="Примечание 6 40" xfId="4737" xr:uid="{00000000-0005-0000-0000-0000FA110000}"/>
    <cellStyle name="Примечание 6 41" xfId="4738" xr:uid="{00000000-0005-0000-0000-0000FB110000}"/>
    <cellStyle name="Примечание 6 42" xfId="4739" xr:uid="{00000000-0005-0000-0000-0000FC110000}"/>
    <cellStyle name="Примечание 6 43" xfId="4740" xr:uid="{00000000-0005-0000-0000-0000FD110000}"/>
    <cellStyle name="Примечание 6 44" xfId="4741" xr:uid="{00000000-0005-0000-0000-0000FE110000}"/>
    <cellStyle name="Примечание 6 45" xfId="4742" xr:uid="{00000000-0005-0000-0000-0000FF110000}"/>
    <cellStyle name="Примечание 6 46" xfId="4743" xr:uid="{00000000-0005-0000-0000-000000120000}"/>
    <cellStyle name="Примечание 6 47" xfId="4744" xr:uid="{00000000-0005-0000-0000-000001120000}"/>
    <cellStyle name="Примечание 6 48" xfId="4745" xr:uid="{00000000-0005-0000-0000-000002120000}"/>
    <cellStyle name="Примечание 6 49" xfId="4746" xr:uid="{00000000-0005-0000-0000-000003120000}"/>
    <cellStyle name="Примечание 6 5" xfId="4747" xr:uid="{00000000-0005-0000-0000-000004120000}"/>
    <cellStyle name="Примечание 6 50" xfId="4748" xr:uid="{00000000-0005-0000-0000-000005120000}"/>
    <cellStyle name="Примечание 6 51" xfId="4749" xr:uid="{00000000-0005-0000-0000-000006120000}"/>
    <cellStyle name="Примечание 6 52" xfId="4750" xr:uid="{00000000-0005-0000-0000-000007120000}"/>
    <cellStyle name="Примечание 6 53" xfId="4751" xr:uid="{00000000-0005-0000-0000-000008120000}"/>
    <cellStyle name="Примечание 6 54" xfId="4752" xr:uid="{00000000-0005-0000-0000-000009120000}"/>
    <cellStyle name="Примечание 6 55" xfId="4753" xr:uid="{00000000-0005-0000-0000-00000A120000}"/>
    <cellStyle name="Примечание 6 56" xfId="4754" xr:uid="{00000000-0005-0000-0000-00000B120000}"/>
    <cellStyle name="Примечание 6 57" xfId="4755" xr:uid="{00000000-0005-0000-0000-00000C120000}"/>
    <cellStyle name="Примечание 6 58" xfId="4756" xr:uid="{00000000-0005-0000-0000-00000D120000}"/>
    <cellStyle name="Примечание 6 59" xfId="4757" xr:uid="{00000000-0005-0000-0000-00000E120000}"/>
    <cellStyle name="Примечание 6 6" xfId="4758" xr:uid="{00000000-0005-0000-0000-00000F120000}"/>
    <cellStyle name="Примечание 6 60" xfId="4759" xr:uid="{00000000-0005-0000-0000-000010120000}"/>
    <cellStyle name="Примечание 6 61" xfId="4760" xr:uid="{00000000-0005-0000-0000-000011120000}"/>
    <cellStyle name="Примечание 6 62" xfId="4761" xr:uid="{00000000-0005-0000-0000-000012120000}"/>
    <cellStyle name="Примечание 6 63" xfId="4762" xr:uid="{00000000-0005-0000-0000-000013120000}"/>
    <cellStyle name="Примечание 6 64" xfId="4763" xr:uid="{00000000-0005-0000-0000-000014120000}"/>
    <cellStyle name="Примечание 6 65" xfId="4764" xr:uid="{00000000-0005-0000-0000-000015120000}"/>
    <cellStyle name="Примечание 6 66" xfId="4765" xr:uid="{00000000-0005-0000-0000-000016120000}"/>
    <cellStyle name="Примечание 6 67" xfId="4766" xr:uid="{00000000-0005-0000-0000-000017120000}"/>
    <cellStyle name="Примечание 6 68" xfId="4767" xr:uid="{00000000-0005-0000-0000-000018120000}"/>
    <cellStyle name="Примечание 6 69" xfId="4768" xr:uid="{00000000-0005-0000-0000-000019120000}"/>
    <cellStyle name="Примечание 6 7" xfId="4769" xr:uid="{00000000-0005-0000-0000-00001A120000}"/>
    <cellStyle name="Примечание 6 70" xfId="4770" xr:uid="{00000000-0005-0000-0000-00001B120000}"/>
    <cellStyle name="Примечание 6 71" xfId="4771" xr:uid="{00000000-0005-0000-0000-00001C120000}"/>
    <cellStyle name="Примечание 6 72" xfId="4772" xr:uid="{00000000-0005-0000-0000-00001D120000}"/>
    <cellStyle name="Примечание 6 73" xfId="4773" xr:uid="{00000000-0005-0000-0000-00001E120000}"/>
    <cellStyle name="Примечание 6 74" xfId="4774" xr:uid="{00000000-0005-0000-0000-00001F120000}"/>
    <cellStyle name="Примечание 6 75" xfId="4775" xr:uid="{00000000-0005-0000-0000-000020120000}"/>
    <cellStyle name="Примечание 6 76" xfId="4776" xr:uid="{00000000-0005-0000-0000-000021120000}"/>
    <cellStyle name="Примечание 6 77" xfId="4777" xr:uid="{00000000-0005-0000-0000-000022120000}"/>
    <cellStyle name="Примечание 6 78" xfId="4778" xr:uid="{00000000-0005-0000-0000-000023120000}"/>
    <cellStyle name="Примечание 6 79" xfId="4779" xr:uid="{00000000-0005-0000-0000-000024120000}"/>
    <cellStyle name="Примечание 6 8" xfId="4780" xr:uid="{00000000-0005-0000-0000-000025120000}"/>
    <cellStyle name="Примечание 6 80" xfId="4781" xr:uid="{00000000-0005-0000-0000-000026120000}"/>
    <cellStyle name="Примечание 6 81" xfId="4782" xr:uid="{00000000-0005-0000-0000-000027120000}"/>
    <cellStyle name="Примечание 6 82" xfId="4783" xr:uid="{00000000-0005-0000-0000-000028120000}"/>
    <cellStyle name="Примечание 6 83" xfId="4784" xr:uid="{00000000-0005-0000-0000-000029120000}"/>
    <cellStyle name="Примечание 6 84" xfId="4785" xr:uid="{00000000-0005-0000-0000-00002A120000}"/>
    <cellStyle name="Примечание 6 85" xfId="4786" xr:uid="{00000000-0005-0000-0000-00002B120000}"/>
    <cellStyle name="Примечание 6 86" xfId="4787" xr:uid="{00000000-0005-0000-0000-00002C120000}"/>
    <cellStyle name="Примечание 6 87" xfId="4788" xr:uid="{00000000-0005-0000-0000-00002D120000}"/>
    <cellStyle name="Примечание 6 88" xfId="4789" xr:uid="{00000000-0005-0000-0000-00002E120000}"/>
    <cellStyle name="Примечание 6 89" xfId="4790" xr:uid="{00000000-0005-0000-0000-00002F120000}"/>
    <cellStyle name="Примечание 6 9" xfId="4791" xr:uid="{00000000-0005-0000-0000-000030120000}"/>
    <cellStyle name="Примечание 7" xfId="357" xr:uid="{00000000-0005-0000-0000-000031120000}"/>
    <cellStyle name="Примечание 7 10" xfId="4792" xr:uid="{00000000-0005-0000-0000-000032120000}"/>
    <cellStyle name="Примечание 7 11" xfId="4793" xr:uid="{00000000-0005-0000-0000-000033120000}"/>
    <cellStyle name="Примечание 7 12" xfId="4794" xr:uid="{00000000-0005-0000-0000-000034120000}"/>
    <cellStyle name="Примечание 7 13" xfId="4795" xr:uid="{00000000-0005-0000-0000-000035120000}"/>
    <cellStyle name="Примечание 7 14" xfId="4796" xr:uid="{00000000-0005-0000-0000-000036120000}"/>
    <cellStyle name="Примечание 7 15" xfId="4797" xr:uid="{00000000-0005-0000-0000-000037120000}"/>
    <cellStyle name="Примечание 7 16" xfId="4798" xr:uid="{00000000-0005-0000-0000-000038120000}"/>
    <cellStyle name="Примечание 7 17" xfId="4799" xr:uid="{00000000-0005-0000-0000-000039120000}"/>
    <cellStyle name="Примечание 7 18" xfId="4800" xr:uid="{00000000-0005-0000-0000-00003A120000}"/>
    <cellStyle name="Примечание 7 19" xfId="4801" xr:uid="{00000000-0005-0000-0000-00003B120000}"/>
    <cellStyle name="Примечание 7 2" xfId="4802" xr:uid="{00000000-0005-0000-0000-00003C120000}"/>
    <cellStyle name="Примечание 7 2 2" xfId="4803" xr:uid="{00000000-0005-0000-0000-00003D120000}"/>
    <cellStyle name="Примечание 7 2 3" xfId="4804" xr:uid="{00000000-0005-0000-0000-00003E120000}"/>
    <cellStyle name="Примечание 7 20" xfId="4805" xr:uid="{00000000-0005-0000-0000-00003F120000}"/>
    <cellStyle name="Примечание 7 21" xfId="4806" xr:uid="{00000000-0005-0000-0000-000040120000}"/>
    <cellStyle name="Примечание 7 22" xfId="4807" xr:uid="{00000000-0005-0000-0000-000041120000}"/>
    <cellStyle name="Примечание 7 23" xfId="4808" xr:uid="{00000000-0005-0000-0000-000042120000}"/>
    <cellStyle name="Примечание 7 24" xfId="4809" xr:uid="{00000000-0005-0000-0000-000043120000}"/>
    <cellStyle name="Примечание 7 25" xfId="4810" xr:uid="{00000000-0005-0000-0000-000044120000}"/>
    <cellStyle name="Примечание 7 26" xfId="4811" xr:uid="{00000000-0005-0000-0000-000045120000}"/>
    <cellStyle name="Примечание 7 27" xfId="4812" xr:uid="{00000000-0005-0000-0000-000046120000}"/>
    <cellStyle name="Примечание 7 28" xfId="4813" xr:uid="{00000000-0005-0000-0000-000047120000}"/>
    <cellStyle name="Примечание 7 29" xfId="4814" xr:uid="{00000000-0005-0000-0000-000048120000}"/>
    <cellStyle name="Примечание 7 3" xfId="4815" xr:uid="{00000000-0005-0000-0000-000049120000}"/>
    <cellStyle name="Примечание 7 3 2" xfId="4816" xr:uid="{00000000-0005-0000-0000-00004A120000}"/>
    <cellStyle name="Примечание 7 3 3" xfId="4817" xr:uid="{00000000-0005-0000-0000-00004B120000}"/>
    <cellStyle name="Примечание 7 30" xfId="4818" xr:uid="{00000000-0005-0000-0000-00004C120000}"/>
    <cellStyle name="Примечание 7 31" xfId="4819" xr:uid="{00000000-0005-0000-0000-00004D120000}"/>
    <cellStyle name="Примечание 7 32" xfId="4820" xr:uid="{00000000-0005-0000-0000-00004E120000}"/>
    <cellStyle name="Примечание 7 33" xfId="4821" xr:uid="{00000000-0005-0000-0000-00004F120000}"/>
    <cellStyle name="Примечание 7 34" xfId="4822" xr:uid="{00000000-0005-0000-0000-000050120000}"/>
    <cellStyle name="Примечание 7 35" xfId="4823" xr:uid="{00000000-0005-0000-0000-000051120000}"/>
    <cellStyle name="Примечание 7 36" xfId="4824" xr:uid="{00000000-0005-0000-0000-000052120000}"/>
    <cellStyle name="Примечание 7 37" xfId="4825" xr:uid="{00000000-0005-0000-0000-000053120000}"/>
    <cellStyle name="Примечание 7 38" xfId="4826" xr:uid="{00000000-0005-0000-0000-000054120000}"/>
    <cellStyle name="Примечание 7 39" xfId="4827" xr:uid="{00000000-0005-0000-0000-000055120000}"/>
    <cellStyle name="Примечание 7 4" xfId="4828" xr:uid="{00000000-0005-0000-0000-000056120000}"/>
    <cellStyle name="Примечание 7 4 2" xfId="4829" xr:uid="{00000000-0005-0000-0000-000057120000}"/>
    <cellStyle name="Примечание 7 4 3" xfId="4830" xr:uid="{00000000-0005-0000-0000-000058120000}"/>
    <cellStyle name="Примечание 7 40" xfId="4831" xr:uid="{00000000-0005-0000-0000-000059120000}"/>
    <cellStyle name="Примечание 7 41" xfId="4832" xr:uid="{00000000-0005-0000-0000-00005A120000}"/>
    <cellStyle name="Примечание 7 42" xfId="4833" xr:uid="{00000000-0005-0000-0000-00005B120000}"/>
    <cellStyle name="Примечание 7 43" xfId="4834" xr:uid="{00000000-0005-0000-0000-00005C120000}"/>
    <cellStyle name="Примечание 7 44" xfId="4835" xr:uid="{00000000-0005-0000-0000-00005D120000}"/>
    <cellStyle name="Примечание 7 45" xfId="4836" xr:uid="{00000000-0005-0000-0000-00005E120000}"/>
    <cellStyle name="Примечание 7 46" xfId="4837" xr:uid="{00000000-0005-0000-0000-00005F120000}"/>
    <cellStyle name="Примечание 7 47" xfId="4838" xr:uid="{00000000-0005-0000-0000-000060120000}"/>
    <cellStyle name="Примечание 7 48" xfId="4839" xr:uid="{00000000-0005-0000-0000-000061120000}"/>
    <cellStyle name="Примечание 7 49" xfId="4840" xr:uid="{00000000-0005-0000-0000-000062120000}"/>
    <cellStyle name="Примечание 7 5" xfId="4841" xr:uid="{00000000-0005-0000-0000-000063120000}"/>
    <cellStyle name="Примечание 7 50" xfId="4842" xr:uid="{00000000-0005-0000-0000-000064120000}"/>
    <cellStyle name="Примечание 7 51" xfId="4843" xr:uid="{00000000-0005-0000-0000-000065120000}"/>
    <cellStyle name="Примечание 7 52" xfId="4844" xr:uid="{00000000-0005-0000-0000-000066120000}"/>
    <cellStyle name="Примечание 7 53" xfId="4845" xr:uid="{00000000-0005-0000-0000-000067120000}"/>
    <cellStyle name="Примечание 7 54" xfId="4846" xr:uid="{00000000-0005-0000-0000-000068120000}"/>
    <cellStyle name="Примечание 7 55" xfId="4847" xr:uid="{00000000-0005-0000-0000-000069120000}"/>
    <cellStyle name="Примечание 7 56" xfId="4848" xr:uid="{00000000-0005-0000-0000-00006A120000}"/>
    <cellStyle name="Примечание 7 57" xfId="4849" xr:uid="{00000000-0005-0000-0000-00006B120000}"/>
    <cellStyle name="Примечание 7 58" xfId="4850" xr:uid="{00000000-0005-0000-0000-00006C120000}"/>
    <cellStyle name="Примечание 7 59" xfId="4851" xr:uid="{00000000-0005-0000-0000-00006D120000}"/>
    <cellStyle name="Примечание 7 6" xfId="4852" xr:uid="{00000000-0005-0000-0000-00006E120000}"/>
    <cellStyle name="Примечание 7 60" xfId="4853" xr:uid="{00000000-0005-0000-0000-00006F120000}"/>
    <cellStyle name="Примечание 7 61" xfId="4854" xr:uid="{00000000-0005-0000-0000-000070120000}"/>
    <cellStyle name="Примечание 7 62" xfId="4855" xr:uid="{00000000-0005-0000-0000-000071120000}"/>
    <cellStyle name="Примечание 7 63" xfId="4856" xr:uid="{00000000-0005-0000-0000-000072120000}"/>
    <cellStyle name="Примечание 7 64" xfId="4857" xr:uid="{00000000-0005-0000-0000-000073120000}"/>
    <cellStyle name="Примечание 7 65" xfId="4858" xr:uid="{00000000-0005-0000-0000-000074120000}"/>
    <cellStyle name="Примечание 7 66" xfId="4859" xr:uid="{00000000-0005-0000-0000-000075120000}"/>
    <cellStyle name="Примечание 7 67" xfId="4860" xr:uid="{00000000-0005-0000-0000-000076120000}"/>
    <cellStyle name="Примечание 7 68" xfId="4861" xr:uid="{00000000-0005-0000-0000-000077120000}"/>
    <cellStyle name="Примечание 7 69" xfId="4862" xr:uid="{00000000-0005-0000-0000-000078120000}"/>
    <cellStyle name="Примечание 7 7" xfId="4863" xr:uid="{00000000-0005-0000-0000-000079120000}"/>
    <cellStyle name="Примечание 7 70" xfId="4864" xr:uid="{00000000-0005-0000-0000-00007A120000}"/>
    <cellStyle name="Примечание 7 71" xfId="4865" xr:uid="{00000000-0005-0000-0000-00007B120000}"/>
    <cellStyle name="Примечание 7 72" xfId="4866" xr:uid="{00000000-0005-0000-0000-00007C120000}"/>
    <cellStyle name="Примечание 7 73" xfId="4867" xr:uid="{00000000-0005-0000-0000-00007D120000}"/>
    <cellStyle name="Примечание 7 74" xfId="4868" xr:uid="{00000000-0005-0000-0000-00007E120000}"/>
    <cellStyle name="Примечание 7 75" xfId="4869" xr:uid="{00000000-0005-0000-0000-00007F120000}"/>
    <cellStyle name="Примечание 7 76" xfId="4870" xr:uid="{00000000-0005-0000-0000-000080120000}"/>
    <cellStyle name="Примечание 7 77" xfId="4871" xr:uid="{00000000-0005-0000-0000-000081120000}"/>
    <cellStyle name="Примечание 7 78" xfId="4872" xr:uid="{00000000-0005-0000-0000-000082120000}"/>
    <cellStyle name="Примечание 7 79" xfId="4873" xr:uid="{00000000-0005-0000-0000-000083120000}"/>
    <cellStyle name="Примечание 7 8" xfId="4874" xr:uid="{00000000-0005-0000-0000-000084120000}"/>
    <cellStyle name="Примечание 7 80" xfId="4875" xr:uid="{00000000-0005-0000-0000-000085120000}"/>
    <cellStyle name="Примечание 7 81" xfId="4876" xr:uid="{00000000-0005-0000-0000-000086120000}"/>
    <cellStyle name="Примечание 7 82" xfId="4877" xr:uid="{00000000-0005-0000-0000-000087120000}"/>
    <cellStyle name="Примечание 7 83" xfId="4878" xr:uid="{00000000-0005-0000-0000-000088120000}"/>
    <cellStyle name="Примечание 7 84" xfId="4879" xr:uid="{00000000-0005-0000-0000-000089120000}"/>
    <cellStyle name="Примечание 7 85" xfId="4880" xr:uid="{00000000-0005-0000-0000-00008A120000}"/>
    <cellStyle name="Примечание 7 86" xfId="4881" xr:uid="{00000000-0005-0000-0000-00008B120000}"/>
    <cellStyle name="Примечание 7 87" xfId="4882" xr:uid="{00000000-0005-0000-0000-00008C120000}"/>
    <cellStyle name="Примечание 7 88" xfId="4883" xr:uid="{00000000-0005-0000-0000-00008D120000}"/>
    <cellStyle name="Примечание 7 89" xfId="4884" xr:uid="{00000000-0005-0000-0000-00008E120000}"/>
    <cellStyle name="Примечание 7 9" xfId="4885" xr:uid="{00000000-0005-0000-0000-00008F120000}"/>
    <cellStyle name="Примечание 8" xfId="358" xr:uid="{00000000-0005-0000-0000-000090120000}"/>
    <cellStyle name="Примечание 8 10" xfId="4886" xr:uid="{00000000-0005-0000-0000-000091120000}"/>
    <cellStyle name="Примечание 8 11" xfId="4887" xr:uid="{00000000-0005-0000-0000-000092120000}"/>
    <cellStyle name="Примечание 8 12" xfId="4888" xr:uid="{00000000-0005-0000-0000-000093120000}"/>
    <cellStyle name="Примечание 8 13" xfId="4889" xr:uid="{00000000-0005-0000-0000-000094120000}"/>
    <cellStyle name="Примечание 8 14" xfId="4890" xr:uid="{00000000-0005-0000-0000-000095120000}"/>
    <cellStyle name="Примечание 8 15" xfId="4891" xr:uid="{00000000-0005-0000-0000-000096120000}"/>
    <cellStyle name="Примечание 8 16" xfId="4892" xr:uid="{00000000-0005-0000-0000-000097120000}"/>
    <cellStyle name="Примечание 8 17" xfId="4893" xr:uid="{00000000-0005-0000-0000-000098120000}"/>
    <cellStyle name="Примечание 8 18" xfId="4894" xr:uid="{00000000-0005-0000-0000-000099120000}"/>
    <cellStyle name="Примечание 8 19" xfId="4895" xr:uid="{00000000-0005-0000-0000-00009A120000}"/>
    <cellStyle name="Примечание 8 2" xfId="4896" xr:uid="{00000000-0005-0000-0000-00009B120000}"/>
    <cellStyle name="Примечание 8 2 2" xfId="4897" xr:uid="{00000000-0005-0000-0000-00009C120000}"/>
    <cellStyle name="Примечание 8 2 3" xfId="4898" xr:uid="{00000000-0005-0000-0000-00009D120000}"/>
    <cellStyle name="Примечание 8 20" xfId="4899" xr:uid="{00000000-0005-0000-0000-00009E120000}"/>
    <cellStyle name="Примечание 8 21" xfId="4900" xr:uid="{00000000-0005-0000-0000-00009F120000}"/>
    <cellStyle name="Примечание 8 22" xfId="4901" xr:uid="{00000000-0005-0000-0000-0000A0120000}"/>
    <cellStyle name="Примечание 8 23" xfId="4902" xr:uid="{00000000-0005-0000-0000-0000A1120000}"/>
    <cellStyle name="Примечание 8 24" xfId="4903" xr:uid="{00000000-0005-0000-0000-0000A2120000}"/>
    <cellStyle name="Примечание 8 25" xfId="4904" xr:uid="{00000000-0005-0000-0000-0000A3120000}"/>
    <cellStyle name="Примечание 8 26" xfId="4905" xr:uid="{00000000-0005-0000-0000-0000A4120000}"/>
    <cellStyle name="Примечание 8 27" xfId="4906" xr:uid="{00000000-0005-0000-0000-0000A5120000}"/>
    <cellStyle name="Примечание 8 28" xfId="4907" xr:uid="{00000000-0005-0000-0000-0000A6120000}"/>
    <cellStyle name="Примечание 8 29" xfId="4908" xr:uid="{00000000-0005-0000-0000-0000A7120000}"/>
    <cellStyle name="Примечание 8 3" xfId="4909" xr:uid="{00000000-0005-0000-0000-0000A8120000}"/>
    <cellStyle name="Примечание 8 3 2" xfId="4910" xr:uid="{00000000-0005-0000-0000-0000A9120000}"/>
    <cellStyle name="Примечание 8 3 3" xfId="4911" xr:uid="{00000000-0005-0000-0000-0000AA120000}"/>
    <cellStyle name="Примечание 8 30" xfId="4912" xr:uid="{00000000-0005-0000-0000-0000AB120000}"/>
    <cellStyle name="Примечание 8 31" xfId="4913" xr:uid="{00000000-0005-0000-0000-0000AC120000}"/>
    <cellStyle name="Примечание 8 32" xfId="4914" xr:uid="{00000000-0005-0000-0000-0000AD120000}"/>
    <cellStyle name="Примечание 8 33" xfId="4915" xr:uid="{00000000-0005-0000-0000-0000AE120000}"/>
    <cellStyle name="Примечание 8 34" xfId="4916" xr:uid="{00000000-0005-0000-0000-0000AF120000}"/>
    <cellStyle name="Примечание 8 35" xfId="4917" xr:uid="{00000000-0005-0000-0000-0000B0120000}"/>
    <cellStyle name="Примечание 8 36" xfId="4918" xr:uid="{00000000-0005-0000-0000-0000B1120000}"/>
    <cellStyle name="Примечание 8 37" xfId="4919" xr:uid="{00000000-0005-0000-0000-0000B2120000}"/>
    <cellStyle name="Примечание 8 38" xfId="4920" xr:uid="{00000000-0005-0000-0000-0000B3120000}"/>
    <cellStyle name="Примечание 8 39" xfId="4921" xr:uid="{00000000-0005-0000-0000-0000B4120000}"/>
    <cellStyle name="Примечание 8 4" xfId="4922" xr:uid="{00000000-0005-0000-0000-0000B5120000}"/>
    <cellStyle name="Примечание 8 4 2" xfId="4923" xr:uid="{00000000-0005-0000-0000-0000B6120000}"/>
    <cellStyle name="Примечание 8 4 3" xfId="4924" xr:uid="{00000000-0005-0000-0000-0000B7120000}"/>
    <cellStyle name="Примечание 8 40" xfId="4925" xr:uid="{00000000-0005-0000-0000-0000B8120000}"/>
    <cellStyle name="Примечание 8 41" xfId="4926" xr:uid="{00000000-0005-0000-0000-0000B9120000}"/>
    <cellStyle name="Примечание 8 42" xfId="4927" xr:uid="{00000000-0005-0000-0000-0000BA120000}"/>
    <cellStyle name="Примечание 8 43" xfId="4928" xr:uid="{00000000-0005-0000-0000-0000BB120000}"/>
    <cellStyle name="Примечание 8 44" xfId="4929" xr:uid="{00000000-0005-0000-0000-0000BC120000}"/>
    <cellStyle name="Примечание 8 45" xfId="4930" xr:uid="{00000000-0005-0000-0000-0000BD120000}"/>
    <cellStyle name="Примечание 8 46" xfId="4931" xr:uid="{00000000-0005-0000-0000-0000BE120000}"/>
    <cellStyle name="Примечание 8 47" xfId="4932" xr:uid="{00000000-0005-0000-0000-0000BF120000}"/>
    <cellStyle name="Примечание 8 48" xfId="4933" xr:uid="{00000000-0005-0000-0000-0000C0120000}"/>
    <cellStyle name="Примечание 8 49" xfId="4934" xr:uid="{00000000-0005-0000-0000-0000C1120000}"/>
    <cellStyle name="Примечание 8 5" xfId="4935" xr:uid="{00000000-0005-0000-0000-0000C2120000}"/>
    <cellStyle name="Примечание 8 50" xfId="4936" xr:uid="{00000000-0005-0000-0000-0000C3120000}"/>
    <cellStyle name="Примечание 8 51" xfId="4937" xr:uid="{00000000-0005-0000-0000-0000C4120000}"/>
    <cellStyle name="Примечание 8 52" xfId="4938" xr:uid="{00000000-0005-0000-0000-0000C5120000}"/>
    <cellStyle name="Примечание 8 53" xfId="4939" xr:uid="{00000000-0005-0000-0000-0000C6120000}"/>
    <cellStyle name="Примечание 8 54" xfId="4940" xr:uid="{00000000-0005-0000-0000-0000C7120000}"/>
    <cellStyle name="Примечание 8 55" xfId="4941" xr:uid="{00000000-0005-0000-0000-0000C8120000}"/>
    <cellStyle name="Примечание 8 56" xfId="4942" xr:uid="{00000000-0005-0000-0000-0000C9120000}"/>
    <cellStyle name="Примечание 8 57" xfId="4943" xr:uid="{00000000-0005-0000-0000-0000CA120000}"/>
    <cellStyle name="Примечание 8 58" xfId="4944" xr:uid="{00000000-0005-0000-0000-0000CB120000}"/>
    <cellStyle name="Примечание 8 59" xfId="4945" xr:uid="{00000000-0005-0000-0000-0000CC120000}"/>
    <cellStyle name="Примечание 8 6" xfId="4946" xr:uid="{00000000-0005-0000-0000-0000CD120000}"/>
    <cellStyle name="Примечание 8 60" xfId="4947" xr:uid="{00000000-0005-0000-0000-0000CE120000}"/>
    <cellStyle name="Примечание 8 61" xfId="4948" xr:uid="{00000000-0005-0000-0000-0000CF120000}"/>
    <cellStyle name="Примечание 8 62" xfId="4949" xr:uid="{00000000-0005-0000-0000-0000D0120000}"/>
    <cellStyle name="Примечание 8 63" xfId="4950" xr:uid="{00000000-0005-0000-0000-0000D1120000}"/>
    <cellStyle name="Примечание 8 64" xfId="4951" xr:uid="{00000000-0005-0000-0000-0000D2120000}"/>
    <cellStyle name="Примечание 8 65" xfId="4952" xr:uid="{00000000-0005-0000-0000-0000D3120000}"/>
    <cellStyle name="Примечание 8 66" xfId="4953" xr:uid="{00000000-0005-0000-0000-0000D4120000}"/>
    <cellStyle name="Примечание 8 67" xfId="4954" xr:uid="{00000000-0005-0000-0000-0000D5120000}"/>
    <cellStyle name="Примечание 8 68" xfId="4955" xr:uid="{00000000-0005-0000-0000-0000D6120000}"/>
    <cellStyle name="Примечание 8 69" xfId="4956" xr:uid="{00000000-0005-0000-0000-0000D7120000}"/>
    <cellStyle name="Примечание 8 7" xfId="4957" xr:uid="{00000000-0005-0000-0000-0000D8120000}"/>
    <cellStyle name="Примечание 8 70" xfId="4958" xr:uid="{00000000-0005-0000-0000-0000D9120000}"/>
    <cellStyle name="Примечание 8 71" xfId="4959" xr:uid="{00000000-0005-0000-0000-0000DA120000}"/>
    <cellStyle name="Примечание 8 72" xfId="4960" xr:uid="{00000000-0005-0000-0000-0000DB120000}"/>
    <cellStyle name="Примечание 8 73" xfId="4961" xr:uid="{00000000-0005-0000-0000-0000DC120000}"/>
    <cellStyle name="Примечание 8 74" xfId="4962" xr:uid="{00000000-0005-0000-0000-0000DD120000}"/>
    <cellStyle name="Примечание 8 75" xfId="4963" xr:uid="{00000000-0005-0000-0000-0000DE120000}"/>
    <cellStyle name="Примечание 8 76" xfId="4964" xr:uid="{00000000-0005-0000-0000-0000DF120000}"/>
    <cellStyle name="Примечание 8 77" xfId="4965" xr:uid="{00000000-0005-0000-0000-0000E0120000}"/>
    <cellStyle name="Примечание 8 78" xfId="4966" xr:uid="{00000000-0005-0000-0000-0000E1120000}"/>
    <cellStyle name="Примечание 8 79" xfId="4967" xr:uid="{00000000-0005-0000-0000-0000E2120000}"/>
    <cellStyle name="Примечание 8 8" xfId="4968" xr:uid="{00000000-0005-0000-0000-0000E3120000}"/>
    <cellStyle name="Примечание 8 80" xfId="4969" xr:uid="{00000000-0005-0000-0000-0000E4120000}"/>
    <cellStyle name="Примечание 8 81" xfId="4970" xr:uid="{00000000-0005-0000-0000-0000E5120000}"/>
    <cellStyle name="Примечание 8 82" xfId="4971" xr:uid="{00000000-0005-0000-0000-0000E6120000}"/>
    <cellStyle name="Примечание 8 83" xfId="4972" xr:uid="{00000000-0005-0000-0000-0000E7120000}"/>
    <cellStyle name="Примечание 8 84" xfId="4973" xr:uid="{00000000-0005-0000-0000-0000E8120000}"/>
    <cellStyle name="Примечание 8 85" xfId="4974" xr:uid="{00000000-0005-0000-0000-0000E9120000}"/>
    <cellStyle name="Примечание 8 86" xfId="4975" xr:uid="{00000000-0005-0000-0000-0000EA120000}"/>
    <cellStyle name="Примечание 8 87" xfId="4976" xr:uid="{00000000-0005-0000-0000-0000EB120000}"/>
    <cellStyle name="Примечание 8 88" xfId="4977" xr:uid="{00000000-0005-0000-0000-0000EC120000}"/>
    <cellStyle name="Примечание 8 89" xfId="4978" xr:uid="{00000000-0005-0000-0000-0000ED120000}"/>
    <cellStyle name="Примечание 8 9" xfId="4979" xr:uid="{00000000-0005-0000-0000-0000EE120000}"/>
    <cellStyle name="Примечание 9" xfId="359" xr:uid="{00000000-0005-0000-0000-0000EF120000}"/>
    <cellStyle name="Примечание 9 10" xfId="4980" xr:uid="{00000000-0005-0000-0000-0000F0120000}"/>
    <cellStyle name="Примечание 9 11" xfId="4981" xr:uid="{00000000-0005-0000-0000-0000F1120000}"/>
    <cellStyle name="Примечание 9 12" xfId="4982" xr:uid="{00000000-0005-0000-0000-0000F2120000}"/>
    <cellStyle name="Примечание 9 13" xfId="4983" xr:uid="{00000000-0005-0000-0000-0000F3120000}"/>
    <cellStyle name="Примечание 9 14" xfId="4984" xr:uid="{00000000-0005-0000-0000-0000F4120000}"/>
    <cellStyle name="Примечание 9 15" xfId="4985" xr:uid="{00000000-0005-0000-0000-0000F5120000}"/>
    <cellStyle name="Примечание 9 16" xfId="4986" xr:uid="{00000000-0005-0000-0000-0000F6120000}"/>
    <cellStyle name="Примечание 9 17" xfId="4987" xr:uid="{00000000-0005-0000-0000-0000F7120000}"/>
    <cellStyle name="Примечание 9 18" xfId="4988" xr:uid="{00000000-0005-0000-0000-0000F8120000}"/>
    <cellStyle name="Примечание 9 19" xfId="4989" xr:uid="{00000000-0005-0000-0000-0000F9120000}"/>
    <cellStyle name="Примечание 9 2" xfId="4990" xr:uid="{00000000-0005-0000-0000-0000FA120000}"/>
    <cellStyle name="Примечание 9 2 2" xfId="4991" xr:uid="{00000000-0005-0000-0000-0000FB120000}"/>
    <cellStyle name="Примечание 9 2 3" xfId="4992" xr:uid="{00000000-0005-0000-0000-0000FC120000}"/>
    <cellStyle name="Примечание 9 20" xfId="4993" xr:uid="{00000000-0005-0000-0000-0000FD120000}"/>
    <cellStyle name="Примечание 9 21" xfId="4994" xr:uid="{00000000-0005-0000-0000-0000FE120000}"/>
    <cellStyle name="Примечание 9 22" xfId="4995" xr:uid="{00000000-0005-0000-0000-0000FF120000}"/>
    <cellStyle name="Примечание 9 23" xfId="4996" xr:uid="{00000000-0005-0000-0000-000000130000}"/>
    <cellStyle name="Примечание 9 24" xfId="4997" xr:uid="{00000000-0005-0000-0000-000001130000}"/>
    <cellStyle name="Примечание 9 25" xfId="4998" xr:uid="{00000000-0005-0000-0000-000002130000}"/>
    <cellStyle name="Примечание 9 26" xfId="4999" xr:uid="{00000000-0005-0000-0000-000003130000}"/>
    <cellStyle name="Примечание 9 27" xfId="5000" xr:uid="{00000000-0005-0000-0000-000004130000}"/>
    <cellStyle name="Примечание 9 28" xfId="5001" xr:uid="{00000000-0005-0000-0000-000005130000}"/>
    <cellStyle name="Примечание 9 29" xfId="5002" xr:uid="{00000000-0005-0000-0000-000006130000}"/>
    <cellStyle name="Примечание 9 3" xfId="5003" xr:uid="{00000000-0005-0000-0000-000007130000}"/>
    <cellStyle name="Примечание 9 3 2" xfId="5004" xr:uid="{00000000-0005-0000-0000-000008130000}"/>
    <cellStyle name="Примечание 9 3 3" xfId="5005" xr:uid="{00000000-0005-0000-0000-000009130000}"/>
    <cellStyle name="Примечание 9 30" xfId="5006" xr:uid="{00000000-0005-0000-0000-00000A130000}"/>
    <cellStyle name="Примечание 9 31" xfId="5007" xr:uid="{00000000-0005-0000-0000-00000B130000}"/>
    <cellStyle name="Примечание 9 32" xfId="5008" xr:uid="{00000000-0005-0000-0000-00000C130000}"/>
    <cellStyle name="Примечание 9 33" xfId="5009" xr:uid="{00000000-0005-0000-0000-00000D130000}"/>
    <cellStyle name="Примечание 9 34" xfId="5010" xr:uid="{00000000-0005-0000-0000-00000E130000}"/>
    <cellStyle name="Примечание 9 35" xfId="5011" xr:uid="{00000000-0005-0000-0000-00000F130000}"/>
    <cellStyle name="Примечание 9 36" xfId="5012" xr:uid="{00000000-0005-0000-0000-000010130000}"/>
    <cellStyle name="Примечание 9 37" xfId="5013" xr:uid="{00000000-0005-0000-0000-000011130000}"/>
    <cellStyle name="Примечание 9 38" xfId="5014" xr:uid="{00000000-0005-0000-0000-000012130000}"/>
    <cellStyle name="Примечание 9 39" xfId="5015" xr:uid="{00000000-0005-0000-0000-000013130000}"/>
    <cellStyle name="Примечание 9 4" xfId="5016" xr:uid="{00000000-0005-0000-0000-000014130000}"/>
    <cellStyle name="Примечание 9 4 2" xfId="5017" xr:uid="{00000000-0005-0000-0000-000015130000}"/>
    <cellStyle name="Примечание 9 4 3" xfId="5018" xr:uid="{00000000-0005-0000-0000-000016130000}"/>
    <cellStyle name="Примечание 9 40" xfId="5019" xr:uid="{00000000-0005-0000-0000-000017130000}"/>
    <cellStyle name="Примечание 9 41" xfId="5020" xr:uid="{00000000-0005-0000-0000-000018130000}"/>
    <cellStyle name="Примечание 9 42" xfId="5021" xr:uid="{00000000-0005-0000-0000-000019130000}"/>
    <cellStyle name="Примечание 9 43" xfId="5022" xr:uid="{00000000-0005-0000-0000-00001A130000}"/>
    <cellStyle name="Примечание 9 44" xfId="5023" xr:uid="{00000000-0005-0000-0000-00001B130000}"/>
    <cellStyle name="Примечание 9 45" xfId="5024" xr:uid="{00000000-0005-0000-0000-00001C130000}"/>
    <cellStyle name="Примечание 9 46" xfId="5025" xr:uid="{00000000-0005-0000-0000-00001D130000}"/>
    <cellStyle name="Примечание 9 47" xfId="5026" xr:uid="{00000000-0005-0000-0000-00001E130000}"/>
    <cellStyle name="Примечание 9 48" xfId="5027" xr:uid="{00000000-0005-0000-0000-00001F130000}"/>
    <cellStyle name="Примечание 9 49" xfId="5028" xr:uid="{00000000-0005-0000-0000-000020130000}"/>
    <cellStyle name="Примечание 9 5" xfId="5029" xr:uid="{00000000-0005-0000-0000-000021130000}"/>
    <cellStyle name="Примечание 9 50" xfId="5030" xr:uid="{00000000-0005-0000-0000-000022130000}"/>
    <cellStyle name="Примечание 9 51" xfId="5031" xr:uid="{00000000-0005-0000-0000-000023130000}"/>
    <cellStyle name="Примечание 9 52" xfId="5032" xr:uid="{00000000-0005-0000-0000-000024130000}"/>
    <cellStyle name="Примечание 9 53" xfId="5033" xr:uid="{00000000-0005-0000-0000-000025130000}"/>
    <cellStyle name="Примечание 9 54" xfId="5034" xr:uid="{00000000-0005-0000-0000-000026130000}"/>
    <cellStyle name="Примечание 9 55" xfId="5035" xr:uid="{00000000-0005-0000-0000-000027130000}"/>
    <cellStyle name="Примечание 9 56" xfId="5036" xr:uid="{00000000-0005-0000-0000-000028130000}"/>
    <cellStyle name="Примечание 9 57" xfId="5037" xr:uid="{00000000-0005-0000-0000-000029130000}"/>
    <cellStyle name="Примечание 9 58" xfId="5038" xr:uid="{00000000-0005-0000-0000-00002A130000}"/>
    <cellStyle name="Примечание 9 59" xfId="5039" xr:uid="{00000000-0005-0000-0000-00002B130000}"/>
    <cellStyle name="Примечание 9 6" xfId="5040" xr:uid="{00000000-0005-0000-0000-00002C130000}"/>
    <cellStyle name="Примечание 9 60" xfId="5041" xr:uid="{00000000-0005-0000-0000-00002D130000}"/>
    <cellStyle name="Примечание 9 61" xfId="5042" xr:uid="{00000000-0005-0000-0000-00002E130000}"/>
    <cellStyle name="Примечание 9 62" xfId="5043" xr:uid="{00000000-0005-0000-0000-00002F130000}"/>
    <cellStyle name="Примечание 9 63" xfId="5044" xr:uid="{00000000-0005-0000-0000-000030130000}"/>
    <cellStyle name="Примечание 9 64" xfId="5045" xr:uid="{00000000-0005-0000-0000-000031130000}"/>
    <cellStyle name="Примечание 9 65" xfId="5046" xr:uid="{00000000-0005-0000-0000-000032130000}"/>
    <cellStyle name="Примечание 9 66" xfId="5047" xr:uid="{00000000-0005-0000-0000-000033130000}"/>
    <cellStyle name="Примечание 9 67" xfId="5048" xr:uid="{00000000-0005-0000-0000-000034130000}"/>
    <cellStyle name="Примечание 9 68" xfId="5049" xr:uid="{00000000-0005-0000-0000-000035130000}"/>
    <cellStyle name="Примечание 9 69" xfId="5050" xr:uid="{00000000-0005-0000-0000-000036130000}"/>
    <cellStyle name="Примечание 9 7" xfId="5051" xr:uid="{00000000-0005-0000-0000-000037130000}"/>
    <cellStyle name="Примечание 9 70" xfId="5052" xr:uid="{00000000-0005-0000-0000-000038130000}"/>
    <cellStyle name="Примечание 9 71" xfId="5053" xr:uid="{00000000-0005-0000-0000-000039130000}"/>
    <cellStyle name="Примечание 9 72" xfId="5054" xr:uid="{00000000-0005-0000-0000-00003A130000}"/>
    <cellStyle name="Примечание 9 73" xfId="5055" xr:uid="{00000000-0005-0000-0000-00003B130000}"/>
    <cellStyle name="Примечание 9 74" xfId="5056" xr:uid="{00000000-0005-0000-0000-00003C130000}"/>
    <cellStyle name="Примечание 9 75" xfId="5057" xr:uid="{00000000-0005-0000-0000-00003D130000}"/>
    <cellStyle name="Примечание 9 76" xfId="5058" xr:uid="{00000000-0005-0000-0000-00003E130000}"/>
    <cellStyle name="Примечание 9 77" xfId="5059" xr:uid="{00000000-0005-0000-0000-00003F130000}"/>
    <cellStyle name="Примечание 9 78" xfId="5060" xr:uid="{00000000-0005-0000-0000-000040130000}"/>
    <cellStyle name="Примечание 9 79" xfId="5061" xr:uid="{00000000-0005-0000-0000-000041130000}"/>
    <cellStyle name="Примечание 9 8" xfId="5062" xr:uid="{00000000-0005-0000-0000-000042130000}"/>
    <cellStyle name="Примечание 9 80" xfId="5063" xr:uid="{00000000-0005-0000-0000-000043130000}"/>
    <cellStyle name="Примечание 9 81" xfId="5064" xr:uid="{00000000-0005-0000-0000-000044130000}"/>
    <cellStyle name="Примечание 9 82" xfId="5065" xr:uid="{00000000-0005-0000-0000-000045130000}"/>
    <cellStyle name="Примечание 9 83" xfId="5066" xr:uid="{00000000-0005-0000-0000-000046130000}"/>
    <cellStyle name="Примечание 9 84" xfId="5067" xr:uid="{00000000-0005-0000-0000-000047130000}"/>
    <cellStyle name="Примечание 9 85" xfId="5068" xr:uid="{00000000-0005-0000-0000-000048130000}"/>
    <cellStyle name="Примечание 9 86" xfId="5069" xr:uid="{00000000-0005-0000-0000-000049130000}"/>
    <cellStyle name="Примечание 9 87" xfId="5070" xr:uid="{00000000-0005-0000-0000-00004A130000}"/>
    <cellStyle name="Примечание 9 88" xfId="5071" xr:uid="{00000000-0005-0000-0000-00004B130000}"/>
    <cellStyle name="Примечание 9 89" xfId="5072" xr:uid="{00000000-0005-0000-0000-00004C130000}"/>
    <cellStyle name="Примечание 9 9" xfId="5073" xr:uid="{00000000-0005-0000-0000-00004D130000}"/>
    <cellStyle name="Процентный 2" xfId="439" xr:uid="{00000000-0005-0000-0000-00004E130000}"/>
    <cellStyle name="Процентный 2 10" xfId="440" xr:uid="{00000000-0005-0000-0000-00004F130000}"/>
    <cellStyle name="Процентный 2 11" xfId="441" xr:uid="{00000000-0005-0000-0000-000050130000}"/>
    <cellStyle name="Процентный 2 12" xfId="442" xr:uid="{00000000-0005-0000-0000-000051130000}"/>
    <cellStyle name="Процентный 2 13" xfId="443" xr:uid="{00000000-0005-0000-0000-000052130000}"/>
    <cellStyle name="Процентный 2 14" xfId="444" xr:uid="{00000000-0005-0000-0000-000053130000}"/>
    <cellStyle name="Процентный 2 15" xfId="445" xr:uid="{00000000-0005-0000-0000-000054130000}"/>
    <cellStyle name="Процентный 2 16" xfId="446" xr:uid="{00000000-0005-0000-0000-000055130000}"/>
    <cellStyle name="Процентный 2 17" xfId="447" xr:uid="{00000000-0005-0000-0000-000056130000}"/>
    <cellStyle name="Процентный 2 18" xfId="448" xr:uid="{00000000-0005-0000-0000-000057130000}"/>
    <cellStyle name="Процентный 2 19" xfId="449" xr:uid="{00000000-0005-0000-0000-000058130000}"/>
    <cellStyle name="Процентный 2 2" xfId="450" xr:uid="{00000000-0005-0000-0000-000059130000}"/>
    <cellStyle name="Процентный 2 2 10" xfId="451" xr:uid="{00000000-0005-0000-0000-00005A130000}"/>
    <cellStyle name="Процентный 2 2 11" xfId="452" xr:uid="{00000000-0005-0000-0000-00005B130000}"/>
    <cellStyle name="Процентный 2 2 12" xfId="453" xr:uid="{00000000-0005-0000-0000-00005C130000}"/>
    <cellStyle name="Процентный 2 2 13" xfId="454" xr:uid="{00000000-0005-0000-0000-00005D130000}"/>
    <cellStyle name="Процентный 2 2 14" xfId="455" xr:uid="{00000000-0005-0000-0000-00005E130000}"/>
    <cellStyle name="Процентный 2 2 15" xfId="456" xr:uid="{00000000-0005-0000-0000-00005F130000}"/>
    <cellStyle name="Процентный 2 2 16" xfId="457" xr:uid="{00000000-0005-0000-0000-000060130000}"/>
    <cellStyle name="Процентный 2 2 17" xfId="458" xr:uid="{00000000-0005-0000-0000-000061130000}"/>
    <cellStyle name="Процентный 2 2 18" xfId="459" xr:uid="{00000000-0005-0000-0000-000062130000}"/>
    <cellStyle name="Процентный 2 2 19" xfId="460" xr:uid="{00000000-0005-0000-0000-000063130000}"/>
    <cellStyle name="Процентный 2 2 2" xfId="461" xr:uid="{00000000-0005-0000-0000-000064130000}"/>
    <cellStyle name="Процентный 2 2 2 10" xfId="462" xr:uid="{00000000-0005-0000-0000-000065130000}"/>
    <cellStyle name="Процентный 2 2 2 11" xfId="463" xr:uid="{00000000-0005-0000-0000-000066130000}"/>
    <cellStyle name="Процентный 2 2 2 12" xfId="464" xr:uid="{00000000-0005-0000-0000-000067130000}"/>
    <cellStyle name="Процентный 2 2 2 13" xfId="465" xr:uid="{00000000-0005-0000-0000-000068130000}"/>
    <cellStyle name="Процентный 2 2 2 14" xfId="466" xr:uid="{00000000-0005-0000-0000-000069130000}"/>
    <cellStyle name="Процентный 2 2 2 15" xfId="467" xr:uid="{00000000-0005-0000-0000-00006A130000}"/>
    <cellStyle name="Процентный 2 2 2 16" xfId="468" xr:uid="{00000000-0005-0000-0000-00006B130000}"/>
    <cellStyle name="Процентный 2 2 2 17" xfId="469" xr:uid="{00000000-0005-0000-0000-00006C130000}"/>
    <cellStyle name="Процентный 2 2 2 18" xfId="470" xr:uid="{00000000-0005-0000-0000-00006D130000}"/>
    <cellStyle name="Процентный 2 2 2 19" xfId="471" xr:uid="{00000000-0005-0000-0000-00006E130000}"/>
    <cellStyle name="Процентный 2 2 2 2" xfId="472" xr:uid="{00000000-0005-0000-0000-00006F130000}"/>
    <cellStyle name="Процентный 2 2 2 20" xfId="473" xr:uid="{00000000-0005-0000-0000-000070130000}"/>
    <cellStyle name="Процентный 2 2 2 3" xfId="474" xr:uid="{00000000-0005-0000-0000-000071130000}"/>
    <cellStyle name="Процентный 2 2 2 4" xfId="475" xr:uid="{00000000-0005-0000-0000-000072130000}"/>
    <cellStyle name="Процентный 2 2 2 5" xfId="476" xr:uid="{00000000-0005-0000-0000-000073130000}"/>
    <cellStyle name="Процентный 2 2 2 6" xfId="477" xr:uid="{00000000-0005-0000-0000-000074130000}"/>
    <cellStyle name="Процентный 2 2 2 7" xfId="478" xr:uid="{00000000-0005-0000-0000-000075130000}"/>
    <cellStyle name="Процентный 2 2 2 8" xfId="479" xr:uid="{00000000-0005-0000-0000-000076130000}"/>
    <cellStyle name="Процентный 2 2 2 9" xfId="480" xr:uid="{00000000-0005-0000-0000-000077130000}"/>
    <cellStyle name="Процентный 2 2 20" xfId="481" xr:uid="{00000000-0005-0000-0000-000078130000}"/>
    <cellStyle name="Процентный 2 2 21" xfId="482" xr:uid="{00000000-0005-0000-0000-000079130000}"/>
    <cellStyle name="Процентный 2 2 22" xfId="483" xr:uid="{00000000-0005-0000-0000-00007A130000}"/>
    <cellStyle name="Процентный 2 2 3" xfId="484" xr:uid="{00000000-0005-0000-0000-00007B130000}"/>
    <cellStyle name="Процентный 2 2 3 10" xfId="485" xr:uid="{00000000-0005-0000-0000-00007C130000}"/>
    <cellStyle name="Процентный 2 2 3 11" xfId="486" xr:uid="{00000000-0005-0000-0000-00007D130000}"/>
    <cellStyle name="Процентный 2 2 3 12" xfId="487" xr:uid="{00000000-0005-0000-0000-00007E130000}"/>
    <cellStyle name="Процентный 2 2 3 13" xfId="488" xr:uid="{00000000-0005-0000-0000-00007F130000}"/>
    <cellStyle name="Процентный 2 2 3 14" xfId="489" xr:uid="{00000000-0005-0000-0000-000080130000}"/>
    <cellStyle name="Процентный 2 2 3 15" xfId="490" xr:uid="{00000000-0005-0000-0000-000081130000}"/>
    <cellStyle name="Процентный 2 2 3 16" xfId="491" xr:uid="{00000000-0005-0000-0000-000082130000}"/>
    <cellStyle name="Процентный 2 2 3 17" xfId="492" xr:uid="{00000000-0005-0000-0000-000083130000}"/>
    <cellStyle name="Процентный 2 2 3 18" xfId="493" xr:uid="{00000000-0005-0000-0000-000084130000}"/>
    <cellStyle name="Процентный 2 2 3 19" xfId="494" xr:uid="{00000000-0005-0000-0000-000085130000}"/>
    <cellStyle name="Процентный 2 2 3 2" xfId="495" xr:uid="{00000000-0005-0000-0000-000086130000}"/>
    <cellStyle name="Процентный 2 2 3 20" xfId="496" xr:uid="{00000000-0005-0000-0000-000087130000}"/>
    <cellStyle name="Процентный 2 2 3 3" xfId="497" xr:uid="{00000000-0005-0000-0000-000088130000}"/>
    <cellStyle name="Процентный 2 2 3 4" xfId="498" xr:uid="{00000000-0005-0000-0000-000089130000}"/>
    <cellStyle name="Процентный 2 2 3 5" xfId="499" xr:uid="{00000000-0005-0000-0000-00008A130000}"/>
    <cellStyle name="Процентный 2 2 3 6" xfId="500" xr:uid="{00000000-0005-0000-0000-00008B130000}"/>
    <cellStyle name="Процентный 2 2 3 7" xfId="501" xr:uid="{00000000-0005-0000-0000-00008C130000}"/>
    <cellStyle name="Процентный 2 2 3 8" xfId="502" xr:uid="{00000000-0005-0000-0000-00008D130000}"/>
    <cellStyle name="Процентный 2 2 3 9" xfId="503" xr:uid="{00000000-0005-0000-0000-00008E130000}"/>
    <cellStyle name="Процентный 2 2 4" xfId="504" xr:uid="{00000000-0005-0000-0000-00008F130000}"/>
    <cellStyle name="Процентный 2 2 5" xfId="505" xr:uid="{00000000-0005-0000-0000-000090130000}"/>
    <cellStyle name="Процентный 2 2 6" xfId="506" xr:uid="{00000000-0005-0000-0000-000091130000}"/>
    <cellStyle name="Процентный 2 2 7" xfId="507" xr:uid="{00000000-0005-0000-0000-000092130000}"/>
    <cellStyle name="Процентный 2 2 8" xfId="508" xr:uid="{00000000-0005-0000-0000-000093130000}"/>
    <cellStyle name="Процентный 2 2 9" xfId="509" xr:uid="{00000000-0005-0000-0000-000094130000}"/>
    <cellStyle name="Процентный 2 20" xfId="510" xr:uid="{00000000-0005-0000-0000-000095130000}"/>
    <cellStyle name="Процентный 2 21" xfId="511" xr:uid="{00000000-0005-0000-0000-000096130000}"/>
    <cellStyle name="Процентный 2 22" xfId="512" xr:uid="{00000000-0005-0000-0000-000097130000}"/>
    <cellStyle name="Процентный 2 3" xfId="513" xr:uid="{00000000-0005-0000-0000-000098130000}"/>
    <cellStyle name="Процентный 2 3 10" xfId="514" xr:uid="{00000000-0005-0000-0000-000099130000}"/>
    <cellStyle name="Процентный 2 3 11" xfId="515" xr:uid="{00000000-0005-0000-0000-00009A130000}"/>
    <cellStyle name="Процентный 2 3 12" xfId="516" xr:uid="{00000000-0005-0000-0000-00009B130000}"/>
    <cellStyle name="Процентный 2 3 13" xfId="517" xr:uid="{00000000-0005-0000-0000-00009C130000}"/>
    <cellStyle name="Процентный 2 3 14" xfId="518" xr:uid="{00000000-0005-0000-0000-00009D130000}"/>
    <cellStyle name="Процентный 2 3 15" xfId="519" xr:uid="{00000000-0005-0000-0000-00009E130000}"/>
    <cellStyle name="Процентный 2 3 16" xfId="520" xr:uid="{00000000-0005-0000-0000-00009F130000}"/>
    <cellStyle name="Процентный 2 3 17" xfId="521" xr:uid="{00000000-0005-0000-0000-0000A0130000}"/>
    <cellStyle name="Процентный 2 3 18" xfId="522" xr:uid="{00000000-0005-0000-0000-0000A1130000}"/>
    <cellStyle name="Процентный 2 3 19" xfId="523" xr:uid="{00000000-0005-0000-0000-0000A2130000}"/>
    <cellStyle name="Процентный 2 3 2" xfId="524" xr:uid="{00000000-0005-0000-0000-0000A3130000}"/>
    <cellStyle name="Процентный 2 3 20" xfId="525" xr:uid="{00000000-0005-0000-0000-0000A4130000}"/>
    <cellStyle name="Процентный 2 3 3" xfId="526" xr:uid="{00000000-0005-0000-0000-0000A5130000}"/>
    <cellStyle name="Процентный 2 3 4" xfId="527" xr:uid="{00000000-0005-0000-0000-0000A6130000}"/>
    <cellStyle name="Процентный 2 3 5" xfId="528" xr:uid="{00000000-0005-0000-0000-0000A7130000}"/>
    <cellStyle name="Процентный 2 3 6" xfId="529" xr:uid="{00000000-0005-0000-0000-0000A8130000}"/>
    <cellStyle name="Процентный 2 3 7" xfId="530" xr:uid="{00000000-0005-0000-0000-0000A9130000}"/>
    <cellStyle name="Процентный 2 3 8" xfId="531" xr:uid="{00000000-0005-0000-0000-0000AA130000}"/>
    <cellStyle name="Процентный 2 3 9" xfId="532" xr:uid="{00000000-0005-0000-0000-0000AB130000}"/>
    <cellStyle name="Процентный 2 4" xfId="533" xr:uid="{00000000-0005-0000-0000-0000AC130000}"/>
    <cellStyle name="Процентный 2 5" xfId="534" xr:uid="{00000000-0005-0000-0000-0000AD130000}"/>
    <cellStyle name="Процентный 2 6" xfId="535" xr:uid="{00000000-0005-0000-0000-0000AE130000}"/>
    <cellStyle name="Процентный 2 7" xfId="536" xr:uid="{00000000-0005-0000-0000-0000AF130000}"/>
    <cellStyle name="Процентный 2 8" xfId="537" xr:uid="{00000000-0005-0000-0000-0000B0130000}"/>
    <cellStyle name="Процентный 2 9" xfId="538" xr:uid="{00000000-0005-0000-0000-0000B1130000}"/>
    <cellStyle name="Связанная ячейка 10" xfId="360" xr:uid="{00000000-0005-0000-0000-0000B2130000}"/>
    <cellStyle name="Связанная ячейка 2" xfId="361" xr:uid="{00000000-0005-0000-0000-0000B3130000}"/>
    <cellStyle name="Связанная ячейка 3" xfId="362" xr:uid="{00000000-0005-0000-0000-0000B4130000}"/>
    <cellStyle name="Связанная ячейка 4" xfId="363" xr:uid="{00000000-0005-0000-0000-0000B5130000}"/>
    <cellStyle name="Связанная ячейка 5" xfId="364" xr:uid="{00000000-0005-0000-0000-0000B6130000}"/>
    <cellStyle name="Связанная ячейка 6" xfId="365" xr:uid="{00000000-0005-0000-0000-0000B7130000}"/>
    <cellStyle name="Связанная ячейка 7" xfId="366" xr:uid="{00000000-0005-0000-0000-0000B8130000}"/>
    <cellStyle name="Связанная ячейка 8" xfId="367" xr:uid="{00000000-0005-0000-0000-0000B9130000}"/>
    <cellStyle name="Связанная ячейка 9" xfId="368" xr:uid="{00000000-0005-0000-0000-0000BA130000}"/>
    <cellStyle name="Стиль 1" xfId="539" xr:uid="{00000000-0005-0000-0000-0000BB130000}"/>
    <cellStyle name="Текст предупреждения 10" xfId="369" xr:uid="{00000000-0005-0000-0000-0000BC130000}"/>
    <cellStyle name="Текст предупреждения 2" xfId="370" xr:uid="{00000000-0005-0000-0000-0000BD130000}"/>
    <cellStyle name="Текст предупреждения 3" xfId="371" xr:uid="{00000000-0005-0000-0000-0000BE130000}"/>
    <cellStyle name="Текст предупреждения 4" xfId="372" xr:uid="{00000000-0005-0000-0000-0000BF130000}"/>
    <cellStyle name="Текст предупреждения 5" xfId="373" xr:uid="{00000000-0005-0000-0000-0000C0130000}"/>
    <cellStyle name="Текст предупреждения 6" xfId="374" xr:uid="{00000000-0005-0000-0000-0000C1130000}"/>
    <cellStyle name="Текст предупреждения 7" xfId="375" xr:uid="{00000000-0005-0000-0000-0000C2130000}"/>
    <cellStyle name="Текст предупреждения 8" xfId="376" xr:uid="{00000000-0005-0000-0000-0000C3130000}"/>
    <cellStyle name="Текст предупреждения 9" xfId="377" xr:uid="{00000000-0005-0000-0000-0000C4130000}"/>
    <cellStyle name="Финансовый [0] 2" xfId="600" xr:uid="{00000000-0005-0000-0000-0000C5130000}"/>
    <cellStyle name="Финансовый [0] 3" xfId="601" xr:uid="{00000000-0005-0000-0000-0000C6130000}"/>
    <cellStyle name="Финансовый 10" xfId="632" xr:uid="{00000000-0005-0000-0000-0000C7130000}"/>
    <cellStyle name="Финансовый 10 2" xfId="5074" xr:uid="{00000000-0005-0000-0000-0000C8130000}"/>
    <cellStyle name="Финансовый 10 2 2" xfId="5075" xr:uid="{00000000-0005-0000-0000-0000C9130000}"/>
    <cellStyle name="Финансовый 10 3" xfId="5076" xr:uid="{00000000-0005-0000-0000-0000CA130000}"/>
    <cellStyle name="Финансовый 10 4" xfId="5077" xr:uid="{00000000-0005-0000-0000-0000CB130000}"/>
    <cellStyle name="Финансовый 10 5" xfId="5078" xr:uid="{00000000-0005-0000-0000-0000CC130000}"/>
    <cellStyle name="Финансовый 10 6" xfId="5079" xr:uid="{00000000-0005-0000-0000-0000CD130000}"/>
    <cellStyle name="Финансовый 10 7" xfId="5100" xr:uid="{00000000-0005-0000-0000-0000CE130000}"/>
    <cellStyle name="Финансовый 11" xfId="5101" xr:uid="{00000000-0005-0000-0000-0000CF130000}"/>
    <cellStyle name="Финансовый 12" xfId="5102" xr:uid="{00000000-0005-0000-0000-0000D0130000}"/>
    <cellStyle name="Финансовый 13" xfId="5103" xr:uid="{00000000-0005-0000-0000-0000D1130000}"/>
    <cellStyle name="Финансовый 14" xfId="5104" xr:uid="{00000000-0005-0000-0000-0000D2130000}"/>
    <cellStyle name="Финансовый 15" xfId="5105" xr:uid="{00000000-0005-0000-0000-0000D3130000}"/>
    <cellStyle name="Финансовый 16" xfId="5137" xr:uid="{00000000-0005-0000-0000-0000D4130000}"/>
    <cellStyle name="Финансовый 16 2" xfId="5138" xr:uid="{00000000-0005-0000-0000-0000D5130000}"/>
    <cellStyle name="Финансовый 2" xfId="540" xr:uid="{00000000-0005-0000-0000-0000D6130000}"/>
    <cellStyle name="Финансовый 2 10" xfId="541" xr:uid="{00000000-0005-0000-0000-0000D7130000}"/>
    <cellStyle name="Финансовый 2 11" xfId="542" xr:uid="{00000000-0005-0000-0000-0000D8130000}"/>
    <cellStyle name="Финансовый 2 12" xfId="543" xr:uid="{00000000-0005-0000-0000-0000D9130000}"/>
    <cellStyle name="Финансовый 2 13" xfId="544" xr:uid="{00000000-0005-0000-0000-0000DA130000}"/>
    <cellStyle name="Финансовый 2 14" xfId="545" xr:uid="{00000000-0005-0000-0000-0000DB130000}"/>
    <cellStyle name="Финансовый 2 15" xfId="546" xr:uid="{00000000-0005-0000-0000-0000DC130000}"/>
    <cellStyle name="Финансовый 2 16" xfId="547" xr:uid="{00000000-0005-0000-0000-0000DD130000}"/>
    <cellStyle name="Финансовый 2 17" xfId="548" xr:uid="{00000000-0005-0000-0000-0000DE130000}"/>
    <cellStyle name="Финансовый 2 18" xfId="549" xr:uid="{00000000-0005-0000-0000-0000DF130000}"/>
    <cellStyle name="Финансовый 2 19" xfId="550" xr:uid="{00000000-0005-0000-0000-0000E0130000}"/>
    <cellStyle name="Финансовый 2 2" xfId="551" xr:uid="{00000000-0005-0000-0000-0000E1130000}"/>
    <cellStyle name="Финансовый 2 20" xfId="552" xr:uid="{00000000-0005-0000-0000-0000E2130000}"/>
    <cellStyle name="Финансовый 2 21" xfId="602" xr:uid="{00000000-0005-0000-0000-0000E3130000}"/>
    <cellStyle name="Финансовый 2 21 2" xfId="5080" xr:uid="{00000000-0005-0000-0000-0000E4130000}"/>
    <cellStyle name="Финансовый 2 22" xfId="603" xr:uid="{00000000-0005-0000-0000-0000E5130000}"/>
    <cellStyle name="Финансовый 2 22 2" xfId="5081" xr:uid="{00000000-0005-0000-0000-0000E6130000}"/>
    <cellStyle name="Финансовый 2 3" xfId="553" xr:uid="{00000000-0005-0000-0000-0000E7130000}"/>
    <cellStyle name="Финансовый 2 4" xfId="554" xr:uid="{00000000-0005-0000-0000-0000E8130000}"/>
    <cellStyle name="Финансовый 2 5" xfId="555" xr:uid="{00000000-0005-0000-0000-0000E9130000}"/>
    <cellStyle name="Финансовый 2 6" xfId="556" xr:uid="{00000000-0005-0000-0000-0000EA130000}"/>
    <cellStyle name="Финансовый 2 7" xfId="557" xr:uid="{00000000-0005-0000-0000-0000EB130000}"/>
    <cellStyle name="Финансовый 2 8" xfId="558" xr:uid="{00000000-0005-0000-0000-0000EC130000}"/>
    <cellStyle name="Финансовый 2 9" xfId="559" xr:uid="{00000000-0005-0000-0000-0000ED130000}"/>
    <cellStyle name="Финансовый 3" xfId="560" xr:uid="{00000000-0005-0000-0000-0000EE130000}"/>
    <cellStyle name="Финансовый 3 10" xfId="561" xr:uid="{00000000-0005-0000-0000-0000EF130000}"/>
    <cellStyle name="Финансовый 3 11" xfId="562" xr:uid="{00000000-0005-0000-0000-0000F0130000}"/>
    <cellStyle name="Финансовый 3 12" xfId="563" xr:uid="{00000000-0005-0000-0000-0000F1130000}"/>
    <cellStyle name="Финансовый 3 13" xfId="564" xr:uid="{00000000-0005-0000-0000-0000F2130000}"/>
    <cellStyle name="Финансовый 3 14" xfId="565" xr:uid="{00000000-0005-0000-0000-0000F3130000}"/>
    <cellStyle name="Финансовый 3 15" xfId="566" xr:uid="{00000000-0005-0000-0000-0000F4130000}"/>
    <cellStyle name="Финансовый 3 16" xfId="567" xr:uid="{00000000-0005-0000-0000-0000F5130000}"/>
    <cellStyle name="Финансовый 3 17" xfId="568" xr:uid="{00000000-0005-0000-0000-0000F6130000}"/>
    <cellStyle name="Финансовый 3 18" xfId="569" xr:uid="{00000000-0005-0000-0000-0000F7130000}"/>
    <cellStyle name="Финансовый 3 19" xfId="570" xr:uid="{00000000-0005-0000-0000-0000F8130000}"/>
    <cellStyle name="Финансовый 3 2" xfId="571" xr:uid="{00000000-0005-0000-0000-0000F9130000}"/>
    <cellStyle name="Финансовый 3 20" xfId="572" xr:uid="{00000000-0005-0000-0000-0000FA130000}"/>
    <cellStyle name="Финансовый 3 3" xfId="573" xr:uid="{00000000-0005-0000-0000-0000FB130000}"/>
    <cellStyle name="Финансовый 3 4" xfId="574" xr:uid="{00000000-0005-0000-0000-0000FC130000}"/>
    <cellStyle name="Финансовый 3 5" xfId="575" xr:uid="{00000000-0005-0000-0000-0000FD130000}"/>
    <cellStyle name="Финансовый 3 6" xfId="576" xr:uid="{00000000-0005-0000-0000-0000FE130000}"/>
    <cellStyle name="Финансовый 3 7" xfId="577" xr:uid="{00000000-0005-0000-0000-0000FF130000}"/>
    <cellStyle name="Финансовый 3 8" xfId="578" xr:uid="{00000000-0005-0000-0000-000000140000}"/>
    <cellStyle name="Финансовый 3 9" xfId="579" xr:uid="{00000000-0005-0000-0000-000001140000}"/>
    <cellStyle name="Финансовый 4" xfId="580" xr:uid="{00000000-0005-0000-0000-000002140000}"/>
    <cellStyle name="Финансовый 5" xfId="581" xr:uid="{00000000-0005-0000-0000-000003140000}"/>
    <cellStyle name="Финансовый 5 2" xfId="5082" xr:uid="{00000000-0005-0000-0000-000004140000}"/>
    <cellStyle name="Финансовый 6" xfId="582" xr:uid="{00000000-0005-0000-0000-000005140000}"/>
    <cellStyle name="Финансовый 6 2" xfId="5083" xr:uid="{00000000-0005-0000-0000-000006140000}"/>
    <cellStyle name="Финансовый 7" xfId="604" xr:uid="{00000000-0005-0000-0000-000007140000}"/>
    <cellStyle name="Финансовый 7 2" xfId="5084" xr:uid="{00000000-0005-0000-0000-000008140000}"/>
    <cellStyle name="Финансовый 8" xfId="611" xr:uid="{00000000-0005-0000-0000-000009140000}"/>
    <cellStyle name="Финансовый 9" xfId="613" xr:uid="{00000000-0005-0000-0000-00000A140000}"/>
    <cellStyle name="Финансовый 9 2" xfId="5085" xr:uid="{00000000-0005-0000-0000-00000B140000}"/>
    <cellStyle name="Хороший 10" xfId="378" xr:uid="{00000000-0005-0000-0000-00000C140000}"/>
    <cellStyle name="Хороший 2" xfId="379" xr:uid="{00000000-0005-0000-0000-00000D140000}"/>
    <cellStyle name="Хороший 3" xfId="380" xr:uid="{00000000-0005-0000-0000-00000E140000}"/>
    <cellStyle name="Хороший 4" xfId="381" xr:uid="{00000000-0005-0000-0000-00000F140000}"/>
    <cellStyle name="Хороший 5" xfId="382" xr:uid="{00000000-0005-0000-0000-000010140000}"/>
    <cellStyle name="Хороший 6" xfId="383" xr:uid="{00000000-0005-0000-0000-000011140000}"/>
    <cellStyle name="Хороший 7" xfId="384" xr:uid="{00000000-0005-0000-0000-000012140000}"/>
    <cellStyle name="Хороший 8" xfId="385" xr:uid="{00000000-0005-0000-0000-000013140000}"/>
    <cellStyle name="Хороший 9" xfId="386" xr:uid="{00000000-0005-0000-0000-000014140000}"/>
  </cellStyles>
  <dxfs count="0"/>
  <tableStyles count="0" defaultTableStyle="TableStyleMedium9" defaultPivotStyle="PivotStyleLight16"/>
  <colors>
    <mruColors>
      <color rgb="FFFEBEE9"/>
      <color rgb="FFCCFF33"/>
      <color rgb="FFFEDAF2"/>
      <color rgb="FFCCFFCC"/>
      <color rgb="FFCCFF99"/>
      <color rgb="FFE8EC42"/>
      <color rgb="FFFEF3E6"/>
      <color rgb="FFCEF3FE"/>
      <color rgb="FFB5FDB1"/>
      <color rgb="FFFBFB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87;&#1088;&#1080;&#1082;&#1072;&#1079;&#1099;%20&#1043;&#1054;&#1056;&#1059;&#1054;/&#1087;&#1088;&#1080;&#1082;&#1072;&#1079;&#1099;%202023/&#1074;&#1089;&#1087;&#1086;&#1084;&#1086;&#1075;&#1072;&#1090;&#1077;&#1083;&#1100;&#1085;&#1099;&#1077;%20&#1082;%20&#1085;&#1086;&#1088;&#1084;&#1072;&#1090;&#1080;&#1074;&#1091;/&#1073;&#1102;&#1076;&#1078;&#1077;&#1090;%202023/1.&#1057;&#1042;&#1054;&#1044;%20&#1057;&#1040;&#1044;&#1067;_&#1084;&#1091;&#1085;%20&#1079;&#1072;&#1076;_2023-2025%20&#1084;&#1077;&#1089;&#1090;&#1085;&#1099;&#1081;%20&#1089;%20&#1080;&#1079;&#1084;!%202023!!!!!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&#1087;&#1088;&#1080;&#1082;&#1072;&#1079;&#1099;%20&#1043;&#1054;&#1056;&#1059;&#1054;/&#1087;&#1088;&#1080;&#1082;&#1072;&#1079;&#1099;%202023/&#1074;&#1089;&#1087;&#1086;&#1084;&#1086;&#1075;&#1072;&#1090;&#1077;&#1083;&#1100;&#1085;&#1099;&#1077;%20&#1082;%20&#1085;&#1086;&#1088;&#1084;&#1072;&#1090;&#1080;&#1074;&#1091;/&#1088;&#1072;&#1089;&#1095;&#1077;&#1090;%20&#1082;&#1086;&#1101;&#1092;&#1092;%20&#1087;&#1083;&#1072;&#1090;&#1085;&#1086;&#1081;%20&#1076;&#1077;&#1103;&#1090;-&#1090;&#1080;%20&#1085;&#1072;%202023%20&#1075;&#1086;&#1076;%20&#1075;&#1086;&#1090;&#1086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  <sheetName val="Лист1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023)"/>
      <sheetName val="211,213 дс мод 2023 -2чт(ут)"/>
      <sheetName val="2023 ст-ть ночных и празд"/>
      <sheetName val="212.11, 226.74, 226.75"/>
      <sheetName val="266.1"/>
      <sheetName val="266.2 "/>
      <sheetName val="223"/>
      <sheetName val="223.15"/>
      <sheetName val="224"/>
      <sheetName val="225.1(23)"/>
      <sheetName val="225.1  (24-25)"/>
      <sheetName val="225.21"/>
      <sheetName val="225.23 "/>
      <sheetName val="225.24"/>
      <sheetName val="225.25 (2023)"/>
      <sheetName val="225.25 (2024)"/>
      <sheetName val="225.25 (2025)"/>
      <sheetName val="225.3 оэзто"/>
      <sheetName val="225.51 оэзмто"/>
      <sheetName val="225.53 оэзмто"/>
      <sheetName val="225.54 оэзмто"/>
      <sheetName val="226.6"/>
      <sheetName val="226.73"/>
      <sheetName val="226.77 "/>
      <sheetName val="услуги физ охраны сады 2023"/>
      <sheetName val="226.78 "/>
      <sheetName val="291 имущ 2023"/>
      <sheetName val="291 имущ 24-25"/>
      <sheetName val="291 земля2023"/>
      <sheetName val="291 земля 24-25"/>
      <sheetName val="310.1 "/>
      <sheetName val="226.76,342.1 питание"/>
      <sheetName val="342.2-дс"/>
      <sheetName val="345-дс"/>
      <sheetName val="346.2-д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7">
          <cell r="M37">
            <v>0.98677698479999998</v>
          </cell>
        </row>
        <row r="48">
          <cell r="M48">
            <v>0.99851082589999995</v>
          </cell>
        </row>
        <row r="50">
          <cell r="M50">
            <v>0.94204042499999996</v>
          </cell>
        </row>
        <row r="58">
          <cell r="M58">
            <v>0.99856170060000005</v>
          </cell>
        </row>
        <row r="59">
          <cell r="M59">
            <v>0.99612848899999995</v>
          </cell>
        </row>
        <row r="61">
          <cell r="M61">
            <v>0.9948640178</v>
          </cell>
        </row>
        <row r="68">
          <cell r="M68">
            <v>0.98911661819999996</v>
          </cell>
        </row>
        <row r="78">
          <cell r="M78">
            <v>1</v>
          </cell>
        </row>
        <row r="79">
          <cell r="M79">
            <v>1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коэфф платной деят-ти"/>
      <sheetName val="налоги проект сады"/>
      <sheetName val="налоги проект школы"/>
      <sheetName val="налоги проект допы, цмппс"/>
      <sheetName val="1с платные за 2021"/>
      <sheetName val="1с субсидия мз 2021 год"/>
    </sheetNames>
    <sheetDataSet>
      <sheetData sheetId="0"/>
      <sheetData sheetId="1"/>
      <sheetData sheetId="2"/>
      <sheetData sheetId="3">
        <row r="13">
          <cell r="B13">
            <v>8.1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2:AWR768"/>
  <sheetViews>
    <sheetView tabSelected="1" zoomScale="87" zoomScaleNormal="87" zoomScaleSheetLayoutView="80" workbookViewId="0">
      <selection activeCell="A767" sqref="A767:XFD767"/>
    </sheetView>
  </sheetViews>
  <sheetFormatPr defaultRowHeight="15" x14ac:dyDescent="0.25"/>
  <cols>
    <col min="1" max="1" width="34.85546875" style="292" customWidth="1"/>
    <col min="2" max="2" width="23.140625" style="292" customWidth="1"/>
    <col min="3" max="3" width="6.28515625" style="292" customWidth="1"/>
    <col min="4" max="4" width="51" style="292" customWidth="1"/>
    <col min="5" max="5" width="16.5703125" style="292" customWidth="1"/>
    <col min="6" max="6" width="12.85546875" style="292" customWidth="1"/>
    <col min="7" max="7" width="13.28515625" style="292" customWidth="1"/>
    <col min="8" max="9" width="13.7109375" style="107" customWidth="1"/>
    <col min="10" max="11" width="13.7109375" style="112" customWidth="1"/>
    <col min="12" max="20" width="12.140625" style="292" customWidth="1"/>
    <col min="21" max="23" width="14" style="292" customWidth="1"/>
    <col min="24" max="41" width="12.140625" style="292" customWidth="1"/>
    <col min="42" max="44" width="14" style="292" customWidth="1"/>
    <col min="45" max="62" width="12.140625" style="292" customWidth="1"/>
    <col min="63" max="65" width="14" style="292" customWidth="1"/>
    <col min="66" max="83" width="12.140625" style="292" customWidth="1"/>
    <col min="84" max="86" width="14" style="292" customWidth="1"/>
    <col min="87" max="104" width="12.140625" style="292" customWidth="1"/>
    <col min="105" max="107" width="14" style="292" customWidth="1"/>
    <col min="108" max="116" width="12.140625" style="292" customWidth="1"/>
    <col min="117" max="125" width="12.140625" style="292" hidden="1" customWidth="1"/>
    <col min="126" max="128" width="14" style="292" hidden="1" customWidth="1"/>
    <col min="129" max="137" width="12.140625" style="292" hidden="1" customWidth="1"/>
    <col min="138" max="146" width="12.140625" style="292" customWidth="1"/>
    <col min="147" max="149" width="14" style="292" customWidth="1"/>
    <col min="150" max="158" width="12.140625" style="292" customWidth="1"/>
    <col min="159" max="167" width="12.140625" style="292" hidden="1" customWidth="1"/>
    <col min="168" max="170" width="14" style="292" hidden="1" customWidth="1"/>
    <col min="171" max="179" width="12.140625" style="292" hidden="1" customWidth="1"/>
    <col min="180" max="188" width="12.140625" style="292" customWidth="1"/>
    <col min="189" max="191" width="14" style="292" customWidth="1"/>
    <col min="192" max="200" width="12.140625" style="292" customWidth="1"/>
    <col min="201" max="209" width="12.140625" style="292" hidden="1" customWidth="1"/>
    <col min="210" max="212" width="14" style="292" hidden="1" customWidth="1"/>
    <col min="213" max="221" width="12.140625" style="292" hidden="1" customWidth="1"/>
    <col min="222" max="230" width="12.140625" style="292" customWidth="1"/>
    <col min="231" max="233" width="14" style="292" customWidth="1"/>
    <col min="234" max="251" width="12.140625" style="292" customWidth="1"/>
    <col min="252" max="254" width="14" style="292" customWidth="1"/>
    <col min="255" max="272" width="12.140625" style="292" customWidth="1"/>
    <col min="273" max="275" width="14" style="292" customWidth="1"/>
    <col min="276" max="293" width="12.140625" style="292" customWidth="1"/>
    <col min="294" max="296" width="14" style="292" customWidth="1"/>
    <col min="297" max="314" width="12.140625" style="292" customWidth="1"/>
    <col min="315" max="317" width="14" style="292" customWidth="1"/>
    <col min="318" max="335" width="12.140625" style="292" customWidth="1"/>
    <col min="336" max="338" width="14" style="292" customWidth="1"/>
    <col min="339" max="356" width="12.140625" style="292" customWidth="1"/>
    <col min="357" max="359" width="14" style="292" customWidth="1"/>
    <col min="360" max="377" width="12.140625" style="292" customWidth="1"/>
    <col min="378" max="380" width="14" style="292" customWidth="1"/>
    <col min="381" max="398" width="12.140625" style="292" customWidth="1"/>
    <col min="399" max="401" width="14" style="292" customWidth="1"/>
    <col min="402" max="419" width="12.140625" style="292" customWidth="1"/>
    <col min="420" max="422" width="14" style="292" customWidth="1"/>
    <col min="423" max="440" width="12.140625" style="292" customWidth="1"/>
    <col min="441" max="443" width="14" style="292" customWidth="1"/>
    <col min="444" max="461" width="12.140625" style="292" customWidth="1"/>
    <col min="462" max="464" width="14" style="292" customWidth="1"/>
    <col min="465" max="482" width="12.140625" style="292" customWidth="1"/>
    <col min="483" max="485" width="14" style="292" customWidth="1"/>
    <col min="486" max="503" width="12.140625" style="292" customWidth="1"/>
    <col min="504" max="506" width="14" style="292" customWidth="1"/>
    <col min="507" max="524" width="12.140625" style="292" customWidth="1"/>
    <col min="525" max="527" width="14" style="292" customWidth="1"/>
    <col min="528" max="545" width="12.140625" style="292" customWidth="1"/>
    <col min="546" max="548" width="14" style="292" customWidth="1"/>
    <col min="549" max="566" width="12.140625" style="292" customWidth="1"/>
    <col min="567" max="569" width="14" style="292" customWidth="1"/>
    <col min="570" max="587" width="12.140625" style="292" customWidth="1"/>
    <col min="588" max="590" width="14" style="292" customWidth="1"/>
    <col min="591" max="599" width="12.140625" style="292" customWidth="1"/>
    <col min="600" max="608" width="12.140625" style="292" hidden="1" customWidth="1"/>
    <col min="609" max="611" width="14" style="292" hidden="1" customWidth="1"/>
    <col min="612" max="620" width="12.140625" style="292" hidden="1" customWidth="1"/>
    <col min="621" max="629" width="12.140625" style="292" customWidth="1"/>
    <col min="630" max="632" width="14" style="292" customWidth="1"/>
    <col min="633" max="650" width="12.140625" style="292" customWidth="1"/>
    <col min="651" max="653" width="14" style="292" customWidth="1"/>
    <col min="654" max="671" width="12.140625" style="292" customWidth="1"/>
    <col min="672" max="674" width="14" style="292" customWidth="1"/>
    <col min="675" max="692" width="12.140625" style="292" customWidth="1"/>
    <col min="693" max="695" width="14" style="292" customWidth="1"/>
    <col min="696" max="713" width="12.140625" style="292" customWidth="1"/>
    <col min="714" max="716" width="14" style="292" customWidth="1"/>
    <col min="717" max="734" width="12.140625" style="292" customWidth="1"/>
    <col min="735" max="737" width="14" style="292" customWidth="1"/>
    <col min="738" max="755" width="12.140625" style="292" customWidth="1"/>
    <col min="756" max="758" width="14" style="292" customWidth="1"/>
    <col min="759" max="776" width="12.140625" style="292" customWidth="1"/>
    <col min="777" max="779" width="14" style="292" customWidth="1"/>
    <col min="780" max="797" width="12.140625" style="292" customWidth="1"/>
    <col min="798" max="800" width="14" style="292" customWidth="1"/>
    <col min="801" max="818" width="12.140625" style="292" customWidth="1"/>
    <col min="819" max="821" width="14" style="292" customWidth="1"/>
    <col min="822" max="839" width="12.140625" style="292" customWidth="1"/>
    <col min="840" max="842" width="14" style="292" customWidth="1"/>
    <col min="843" max="860" width="12.140625" style="292" customWidth="1"/>
    <col min="861" max="863" width="14" style="292" customWidth="1"/>
    <col min="864" max="881" width="12.140625" style="292" customWidth="1"/>
    <col min="882" max="884" width="14" style="292" customWidth="1"/>
    <col min="885" max="902" width="12.140625" style="292" customWidth="1"/>
    <col min="903" max="905" width="14" style="292" customWidth="1"/>
    <col min="906" max="923" width="12.140625" style="292" customWidth="1"/>
    <col min="924" max="926" width="14" style="292" customWidth="1"/>
    <col min="927" max="935" width="12.140625" style="292" customWidth="1"/>
    <col min="936" max="944" width="12.140625" style="292" hidden="1" customWidth="1"/>
    <col min="945" max="947" width="14" style="292" hidden="1" customWidth="1"/>
    <col min="948" max="956" width="12.140625" style="292" hidden="1" customWidth="1"/>
    <col min="957" max="965" width="12.140625" style="292" customWidth="1"/>
    <col min="966" max="968" width="14" style="292" customWidth="1"/>
    <col min="969" max="986" width="12.140625" style="292" customWidth="1"/>
    <col min="987" max="989" width="14" style="292" customWidth="1"/>
    <col min="990" max="1007" width="12.140625" style="292" customWidth="1"/>
    <col min="1008" max="1010" width="14" style="292" customWidth="1"/>
    <col min="1011" max="1028" width="12.140625" style="292" customWidth="1"/>
    <col min="1029" max="1031" width="14" style="292" customWidth="1"/>
    <col min="1032" max="1049" width="12.140625" style="292" customWidth="1"/>
    <col min="1050" max="1052" width="14" style="292" customWidth="1"/>
    <col min="1053" max="1070" width="12.140625" style="292" customWidth="1"/>
    <col min="1071" max="1073" width="14" style="292" customWidth="1"/>
    <col min="1074" max="1091" width="12.140625" style="292" customWidth="1"/>
    <col min="1092" max="1094" width="14" style="292" customWidth="1"/>
    <col min="1095" max="1112" width="12.140625" style="292" customWidth="1"/>
    <col min="1113" max="1115" width="14" style="292" customWidth="1"/>
    <col min="1116" max="1133" width="12.140625" style="292" customWidth="1"/>
    <col min="1134" max="1136" width="14" style="292" customWidth="1"/>
    <col min="1137" max="1154" width="12.140625" style="292" customWidth="1"/>
    <col min="1155" max="1157" width="14" style="292" customWidth="1"/>
    <col min="1158" max="1175" width="12.140625" style="292" customWidth="1"/>
    <col min="1176" max="1178" width="14" style="292" customWidth="1"/>
    <col min="1179" max="1196" width="12.140625" style="292" customWidth="1"/>
    <col min="1197" max="1199" width="14" style="292" customWidth="1"/>
    <col min="1200" max="1217" width="12.140625" style="292" customWidth="1"/>
    <col min="1218" max="1220" width="14" style="292" customWidth="1"/>
    <col min="1221" max="1238" width="12.140625" style="292" customWidth="1"/>
    <col min="1239" max="1241" width="14" style="292" customWidth="1"/>
    <col min="1242" max="1259" width="12.140625" style="292" customWidth="1"/>
    <col min="1260" max="1262" width="14" style="292" customWidth="1"/>
    <col min="1263" max="1274" width="12.140625" style="292" customWidth="1"/>
    <col min="1275" max="1277" width="14.28515625" style="292" customWidth="1"/>
    <col min="1278" max="1280" width="12.85546875" style="292" customWidth="1"/>
    <col min="1281" max="1283" width="14" style="292" customWidth="1"/>
    <col min="1284" max="1286" width="12.140625" style="292" customWidth="1"/>
    <col min="1287" max="1287" width="12.85546875" style="292" customWidth="1"/>
    <col min="1288" max="1288" width="13.5703125" style="292" customWidth="1"/>
    <col min="1289" max="1292" width="14.28515625" style="292" customWidth="1"/>
    <col min="1293" max="1436" width="9.140625" style="292"/>
    <col min="1437" max="1437" width="34.85546875" style="292" customWidth="1"/>
    <col min="1438" max="1438" width="23.140625" style="292" customWidth="1"/>
    <col min="1439" max="1439" width="6.28515625" style="292" customWidth="1"/>
    <col min="1440" max="1440" width="51" style="292" customWidth="1"/>
    <col min="1441" max="1441" width="16.5703125" style="292" customWidth="1"/>
    <col min="1442" max="1442" width="12.85546875" style="292" customWidth="1"/>
    <col min="1443" max="1443" width="15.5703125" style="292" customWidth="1"/>
    <col min="1444" max="1444" width="16.5703125" style="292" customWidth="1"/>
    <col min="1445" max="1445" width="17" style="292" customWidth="1"/>
    <col min="1446" max="1447" width="17.42578125" style="292" customWidth="1"/>
    <col min="1448" max="1449" width="16.5703125" style="292" customWidth="1"/>
    <col min="1450" max="1452" width="17.42578125" style="292" customWidth="1"/>
    <col min="1453" max="1454" width="16.5703125" style="292" customWidth="1"/>
    <col min="1455" max="1457" width="17.42578125" style="292" customWidth="1"/>
    <col min="1458" max="1459" width="16.5703125" style="292" customWidth="1"/>
    <col min="1460" max="1462" width="17.42578125" style="292" customWidth="1"/>
    <col min="1463" max="1463" width="15.5703125" style="292" customWidth="1"/>
    <col min="1464" max="1464" width="16.5703125" style="292" customWidth="1"/>
    <col min="1465" max="1466" width="17.42578125" style="292" customWidth="1"/>
    <col min="1467" max="1501" width="12.140625" style="292" customWidth="1"/>
    <col min="1502" max="1692" width="9.140625" style="292"/>
    <col min="1693" max="1693" width="34.85546875" style="292" customWidth="1"/>
    <col min="1694" max="1694" width="23.140625" style="292" customWidth="1"/>
    <col min="1695" max="1695" width="6.28515625" style="292" customWidth="1"/>
    <col min="1696" max="1696" width="51" style="292" customWidth="1"/>
    <col min="1697" max="1697" width="16.5703125" style="292" customWidth="1"/>
    <col min="1698" max="1698" width="12.85546875" style="292" customWidth="1"/>
    <col min="1699" max="1699" width="15.5703125" style="292" customWidth="1"/>
    <col min="1700" max="1700" width="16.5703125" style="292" customWidth="1"/>
    <col min="1701" max="1701" width="17" style="292" customWidth="1"/>
    <col min="1702" max="1703" width="17.42578125" style="292" customWidth="1"/>
    <col min="1704" max="1705" width="16.5703125" style="292" customWidth="1"/>
    <col min="1706" max="1708" width="17.42578125" style="292" customWidth="1"/>
    <col min="1709" max="1710" width="16.5703125" style="292" customWidth="1"/>
    <col min="1711" max="1713" width="17.42578125" style="292" customWidth="1"/>
    <col min="1714" max="1715" width="16.5703125" style="292" customWidth="1"/>
    <col min="1716" max="1718" width="17.42578125" style="292" customWidth="1"/>
    <col min="1719" max="1719" width="15.5703125" style="292" customWidth="1"/>
    <col min="1720" max="1720" width="16.5703125" style="292" customWidth="1"/>
    <col min="1721" max="1722" width="17.42578125" style="292" customWidth="1"/>
    <col min="1723" max="1757" width="12.140625" style="292" customWidth="1"/>
    <col min="1758" max="1948" width="9.140625" style="292"/>
    <col min="1949" max="1949" width="34.85546875" style="292" customWidth="1"/>
    <col min="1950" max="1950" width="23.140625" style="292" customWidth="1"/>
    <col min="1951" max="1951" width="6.28515625" style="292" customWidth="1"/>
    <col min="1952" max="1952" width="51" style="292" customWidth="1"/>
    <col min="1953" max="1953" width="16.5703125" style="292" customWidth="1"/>
    <col min="1954" max="1954" width="12.85546875" style="292" customWidth="1"/>
    <col min="1955" max="1955" width="15.5703125" style="292" customWidth="1"/>
    <col min="1956" max="1956" width="16.5703125" style="292" customWidth="1"/>
    <col min="1957" max="1957" width="17" style="292" customWidth="1"/>
    <col min="1958" max="1959" width="17.42578125" style="292" customWidth="1"/>
    <col min="1960" max="1961" width="16.5703125" style="292" customWidth="1"/>
    <col min="1962" max="1964" width="17.42578125" style="292" customWidth="1"/>
    <col min="1965" max="1966" width="16.5703125" style="292" customWidth="1"/>
    <col min="1967" max="1969" width="17.42578125" style="292" customWidth="1"/>
    <col min="1970" max="1971" width="16.5703125" style="292" customWidth="1"/>
    <col min="1972" max="1974" width="17.42578125" style="292" customWidth="1"/>
    <col min="1975" max="1975" width="15.5703125" style="292" customWidth="1"/>
    <col min="1976" max="1976" width="16.5703125" style="292" customWidth="1"/>
    <col min="1977" max="1978" width="17.42578125" style="292" customWidth="1"/>
    <col min="1979" max="2013" width="12.140625" style="292" customWidth="1"/>
    <col min="2014" max="2204" width="9.140625" style="292"/>
    <col min="2205" max="2205" width="34.85546875" style="292" customWidth="1"/>
    <col min="2206" max="2206" width="23.140625" style="292" customWidth="1"/>
    <col min="2207" max="2207" width="6.28515625" style="292" customWidth="1"/>
    <col min="2208" max="2208" width="51" style="292" customWidth="1"/>
    <col min="2209" max="2209" width="16.5703125" style="292" customWidth="1"/>
    <col min="2210" max="2210" width="12.85546875" style="292" customWidth="1"/>
    <col min="2211" max="2211" width="15.5703125" style="292" customWidth="1"/>
    <col min="2212" max="2212" width="16.5703125" style="292" customWidth="1"/>
    <col min="2213" max="2213" width="17" style="292" customWidth="1"/>
    <col min="2214" max="2215" width="17.42578125" style="292" customWidth="1"/>
    <col min="2216" max="2217" width="16.5703125" style="292" customWidth="1"/>
    <col min="2218" max="2220" width="17.42578125" style="292" customWidth="1"/>
    <col min="2221" max="2222" width="16.5703125" style="292" customWidth="1"/>
    <col min="2223" max="2225" width="17.42578125" style="292" customWidth="1"/>
    <col min="2226" max="2227" width="16.5703125" style="292" customWidth="1"/>
    <col min="2228" max="2230" width="17.42578125" style="292" customWidth="1"/>
    <col min="2231" max="2231" width="15.5703125" style="292" customWidth="1"/>
    <col min="2232" max="2232" width="16.5703125" style="292" customWidth="1"/>
    <col min="2233" max="2234" width="17.42578125" style="292" customWidth="1"/>
    <col min="2235" max="2269" width="12.140625" style="292" customWidth="1"/>
    <col min="2270" max="2460" width="9.140625" style="292"/>
    <col min="2461" max="2461" width="34.85546875" style="292" customWidth="1"/>
    <col min="2462" max="2462" width="23.140625" style="292" customWidth="1"/>
    <col min="2463" max="2463" width="6.28515625" style="292" customWidth="1"/>
    <col min="2464" max="2464" width="51" style="292" customWidth="1"/>
    <col min="2465" max="2465" width="16.5703125" style="292" customWidth="1"/>
    <col min="2466" max="2466" width="12.85546875" style="292" customWidth="1"/>
    <col min="2467" max="2467" width="15.5703125" style="292" customWidth="1"/>
    <col min="2468" max="2468" width="16.5703125" style="292" customWidth="1"/>
    <col min="2469" max="2469" width="17" style="292" customWidth="1"/>
    <col min="2470" max="2471" width="17.42578125" style="292" customWidth="1"/>
    <col min="2472" max="2473" width="16.5703125" style="292" customWidth="1"/>
    <col min="2474" max="2476" width="17.42578125" style="292" customWidth="1"/>
    <col min="2477" max="2478" width="16.5703125" style="292" customWidth="1"/>
    <col min="2479" max="2481" width="17.42578125" style="292" customWidth="1"/>
    <col min="2482" max="2483" width="16.5703125" style="292" customWidth="1"/>
    <col min="2484" max="2486" width="17.42578125" style="292" customWidth="1"/>
    <col min="2487" max="2487" width="15.5703125" style="292" customWidth="1"/>
    <col min="2488" max="2488" width="16.5703125" style="292" customWidth="1"/>
    <col min="2489" max="2490" width="17.42578125" style="292" customWidth="1"/>
    <col min="2491" max="2525" width="12.140625" style="292" customWidth="1"/>
    <col min="2526" max="2716" width="9.140625" style="292"/>
    <col min="2717" max="2717" width="34.85546875" style="292" customWidth="1"/>
    <col min="2718" max="2718" width="23.140625" style="292" customWidth="1"/>
    <col min="2719" max="2719" width="6.28515625" style="292" customWidth="1"/>
    <col min="2720" max="2720" width="51" style="292" customWidth="1"/>
    <col min="2721" max="2721" width="16.5703125" style="292" customWidth="1"/>
    <col min="2722" max="2722" width="12.85546875" style="292" customWidth="1"/>
    <col min="2723" max="2723" width="15.5703125" style="292" customWidth="1"/>
    <col min="2724" max="2724" width="16.5703125" style="292" customWidth="1"/>
    <col min="2725" max="2725" width="17" style="292" customWidth="1"/>
    <col min="2726" max="2727" width="17.42578125" style="292" customWidth="1"/>
    <col min="2728" max="2729" width="16.5703125" style="292" customWidth="1"/>
    <col min="2730" max="2732" width="17.42578125" style="292" customWidth="1"/>
    <col min="2733" max="2734" width="16.5703125" style="292" customWidth="1"/>
    <col min="2735" max="2737" width="17.42578125" style="292" customWidth="1"/>
    <col min="2738" max="2739" width="16.5703125" style="292" customWidth="1"/>
    <col min="2740" max="2742" width="17.42578125" style="292" customWidth="1"/>
    <col min="2743" max="2743" width="15.5703125" style="292" customWidth="1"/>
    <col min="2744" max="2744" width="16.5703125" style="292" customWidth="1"/>
    <col min="2745" max="2746" width="17.42578125" style="292" customWidth="1"/>
    <col min="2747" max="2781" width="12.140625" style="292" customWidth="1"/>
    <col min="2782" max="2972" width="9.140625" style="292"/>
    <col min="2973" max="2973" width="34.85546875" style="292" customWidth="1"/>
    <col min="2974" max="2974" width="23.140625" style="292" customWidth="1"/>
    <col min="2975" max="2975" width="6.28515625" style="292" customWidth="1"/>
    <col min="2976" max="2976" width="51" style="292" customWidth="1"/>
    <col min="2977" max="2977" width="16.5703125" style="292" customWidth="1"/>
    <col min="2978" max="2978" width="12.85546875" style="292" customWidth="1"/>
    <col min="2979" max="2979" width="15.5703125" style="292" customWidth="1"/>
    <col min="2980" max="2980" width="16.5703125" style="292" customWidth="1"/>
    <col min="2981" max="2981" width="17" style="292" customWidth="1"/>
    <col min="2982" max="2983" width="17.42578125" style="292" customWidth="1"/>
    <col min="2984" max="2985" width="16.5703125" style="292" customWidth="1"/>
    <col min="2986" max="2988" width="17.42578125" style="292" customWidth="1"/>
    <col min="2989" max="2990" width="16.5703125" style="292" customWidth="1"/>
    <col min="2991" max="2993" width="17.42578125" style="292" customWidth="1"/>
    <col min="2994" max="2995" width="16.5703125" style="292" customWidth="1"/>
    <col min="2996" max="2998" width="17.42578125" style="292" customWidth="1"/>
    <col min="2999" max="2999" width="15.5703125" style="292" customWidth="1"/>
    <col min="3000" max="3000" width="16.5703125" style="292" customWidth="1"/>
    <col min="3001" max="3002" width="17.42578125" style="292" customWidth="1"/>
    <col min="3003" max="3037" width="12.140625" style="292" customWidth="1"/>
    <col min="3038" max="3228" width="9.140625" style="292"/>
    <col min="3229" max="3229" width="34.85546875" style="292" customWidth="1"/>
    <col min="3230" max="3230" width="23.140625" style="292" customWidth="1"/>
    <col min="3231" max="3231" width="6.28515625" style="292" customWidth="1"/>
    <col min="3232" max="3232" width="51" style="292" customWidth="1"/>
    <col min="3233" max="3233" width="16.5703125" style="292" customWidth="1"/>
    <col min="3234" max="3234" width="12.85546875" style="292" customWidth="1"/>
    <col min="3235" max="3235" width="15.5703125" style="292" customWidth="1"/>
    <col min="3236" max="3236" width="16.5703125" style="292" customWidth="1"/>
    <col min="3237" max="3237" width="17" style="292" customWidth="1"/>
    <col min="3238" max="3239" width="17.42578125" style="292" customWidth="1"/>
    <col min="3240" max="3241" width="16.5703125" style="292" customWidth="1"/>
    <col min="3242" max="3244" width="17.42578125" style="292" customWidth="1"/>
    <col min="3245" max="3246" width="16.5703125" style="292" customWidth="1"/>
    <col min="3247" max="3249" width="17.42578125" style="292" customWidth="1"/>
    <col min="3250" max="3251" width="16.5703125" style="292" customWidth="1"/>
    <col min="3252" max="3254" width="17.42578125" style="292" customWidth="1"/>
    <col min="3255" max="3255" width="15.5703125" style="292" customWidth="1"/>
    <col min="3256" max="3256" width="16.5703125" style="292" customWidth="1"/>
    <col min="3257" max="3258" width="17.42578125" style="292" customWidth="1"/>
    <col min="3259" max="3293" width="12.140625" style="292" customWidth="1"/>
    <col min="3294" max="3484" width="9.140625" style="292"/>
    <col min="3485" max="3485" width="34.85546875" style="292" customWidth="1"/>
    <col min="3486" max="3486" width="23.140625" style="292" customWidth="1"/>
    <col min="3487" max="3487" width="6.28515625" style="292" customWidth="1"/>
    <col min="3488" max="3488" width="51" style="292" customWidth="1"/>
    <col min="3489" max="3489" width="16.5703125" style="292" customWidth="1"/>
    <col min="3490" max="3490" width="12.85546875" style="292" customWidth="1"/>
    <col min="3491" max="3491" width="15.5703125" style="292" customWidth="1"/>
    <col min="3492" max="3492" width="16.5703125" style="292" customWidth="1"/>
    <col min="3493" max="3493" width="17" style="292" customWidth="1"/>
    <col min="3494" max="3495" width="17.42578125" style="292" customWidth="1"/>
    <col min="3496" max="3497" width="16.5703125" style="292" customWidth="1"/>
    <col min="3498" max="3500" width="17.42578125" style="292" customWidth="1"/>
    <col min="3501" max="3502" width="16.5703125" style="292" customWidth="1"/>
    <col min="3503" max="3505" width="17.42578125" style="292" customWidth="1"/>
    <col min="3506" max="3507" width="16.5703125" style="292" customWidth="1"/>
    <col min="3508" max="3510" width="17.42578125" style="292" customWidth="1"/>
    <col min="3511" max="3511" width="15.5703125" style="292" customWidth="1"/>
    <col min="3512" max="3512" width="16.5703125" style="292" customWidth="1"/>
    <col min="3513" max="3514" width="17.42578125" style="292" customWidth="1"/>
    <col min="3515" max="3549" width="12.140625" style="292" customWidth="1"/>
    <col min="3550" max="3740" width="9.140625" style="292"/>
    <col min="3741" max="3741" width="34.85546875" style="292" customWidth="1"/>
    <col min="3742" max="3742" width="23.140625" style="292" customWidth="1"/>
    <col min="3743" max="3743" width="6.28515625" style="292" customWidth="1"/>
    <col min="3744" max="3744" width="51" style="292" customWidth="1"/>
    <col min="3745" max="3745" width="16.5703125" style="292" customWidth="1"/>
    <col min="3746" max="3746" width="12.85546875" style="292" customWidth="1"/>
    <col min="3747" max="3747" width="15.5703125" style="292" customWidth="1"/>
    <col min="3748" max="3748" width="16.5703125" style="292" customWidth="1"/>
    <col min="3749" max="3749" width="17" style="292" customWidth="1"/>
    <col min="3750" max="3751" width="17.42578125" style="292" customWidth="1"/>
    <col min="3752" max="3753" width="16.5703125" style="292" customWidth="1"/>
    <col min="3754" max="3756" width="17.42578125" style="292" customWidth="1"/>
    <col min="3757" max="3758" width="16.5703125" style="292" customWidth="1"/>
    <col min="3759" max="3761" width="17.42578125" style="292" customWidth="1"/>
    <col min="3762" max="3763" width="16.5703125" style="292" customWidth="1"/>
    <col min="3764" max="3766" width="17.42578125" style="292" customWidth="1"/>
    <col min="3767" max="3767" width="15.5703125" style="292" customWidth="1"/>
    <col min="3768" max="3768" width="16.5703125" style="292" customWidth="1"/>
    <col min="3769" max="3770" width="17.42578125" style="292" customWidth="1"/>
    <col min="3771" max="3805" width="12.140625" style="292" customWidth="1"/>
    <col min="3806" max="3996" width="9.140625" style="292"/>
    <col min="3997" max="3997" width="34.85546875" style="292" customWidth="1"/>
    <col min="3998" max="3998" width="23.140625" style="292" customWidth="1"/>
    <col min="3999" max="3999" width="6.28515625" style="292" customWidth="1"/>
    <col min="4000" max="4000" width="51" style="292" customWidth="1"/>
    <col min="4001" max="4001" width="16.5703125" style="292" customWidth="1"/>
    <col min="4002" max="4002" width="12.85546875" style="292" customWidth="1"/>
    <col min="4003" max="4003" width="15.5703125" style="292" customWidth="1"/>
    <col min="4004" max="4004" width="16.5703125" style="292" customWidth="1"/>
    <col min="4005" max="4005" width="17" style="292" customWidth="1"/>
    <col min="4006" max="4007" width="17.42578125" style="292" customWidth="1"/>
    <col min="4008" max="4009" width="16.5703125" style="292" customWidth="1"/>
    <col min="4010" max="4012" width="17.42578125" style="292" customWidth="1"/>
    <col min="4013" max="4014" width="16.5703125" style="292" customWidth="1"/>
    <col min="4015" max="4017" width="17.42578125" style="292" customWidth="1"/>
    <col min="4018" max="4019" width="16.5703125" style="292" customWidth="1"/>
    <col min="4020" max="4022" width="17.42578125" style="292" customWidth="1"/>
    <col min="4023" max="4023" width="15.5703125" style="292" customWidth="1"/>
    <col min="4024" max="4024" width="16.5703125" style="292" customWidth="1"/>
    <col min="4025" max="4026" width="17.42578125" style="292" customWidth="1"/>
    <col min="4027" max="4061" width="12.140625" style="292" customWidth="1"/>
    <col min="4062" max="4252" width="9.140625" style="292"/>
    <col min="4253" max="4253" width="34.85546875" style="292" customWidth="1"/>
    <col min="4254" max="4254" width="23.140625" style="292" customWidth="1"/>
    <col min="4255" max="4255" width="6.28515625" style="292" customWidth="1"/>
    <col min="4256" max="4256" width="51" style="292" customWidth="1"/>
    <col min="4257" max="4257" width="16.5703125" style="292" customWidth="1"/>
    <col min="4258" max="4258" width="12.85546875" style="292" customWidth="1"/>
    <col min="4259" max="4259" width="15.5703125" style="292" customWidth="1"/>
    <col min="4260" max="4260" width="16.5703125" style="292" customWidth="1"/>
    <col min="4261" max="4261" width="17" style="292" customWidth="1"/>
    <col min="4262" max="4263" width="17.42578125" style="292" customWidth="1"/>
    <col min="4264" max="4265" width="16.5703125" style="292" customWidth="1"/>
    <col min="4266" max="4268" width="17.42578125" style="292" customWidth="1"/>
    <col min="4269" max="4270" width="16.5703125" style="292" customWidth="1"/>
    <col min="4271" max="4273" width="17.42578125" style="292" customWidth="1"/>
    <col min="4274" max="4275" width="16.5703125" style="292" customWidth="1"/>
    <col min="4276" max="4278" width="17.42578125" style="292" customWidth="1"/>
    <col min="4279" max="4279" width="15.5703125" style="292" customWidth="1"/>
    <col min="4280" max="4280" width="16.5703125" style="292" customWidth="1"/>
    <col min="4281" max="4282" width="17.42578125" style="292" customWidth="1"/>
    <col min="4283" max="4317" width="12.140625" style="292" customWidth="1"/>
    <col min="4318" max="4508" width="9.140625" style="292"/>
    <col min="4509" max="4509" width="34.85546875" style="292" customWidth="1"/>
    <col min="4510" max="4510" width="23.140625" style="292" customWidth="1"/>
    <col min="4511" max="4511" width="6.28515625" style="292" customWidth="1"/>
    <col min="4512" max="4512" width="51" style="292" customWidth="1"/>
    <col min="4513" max="4513" width="16.5703125" style="292" customWidth="1"/>
    <col min="4514" max="4514" width="12.85546875" style="292" customWidth="1"/>
    <col min="4515" max="4515" width="15.5703125" style="292" customWidth="1"/>
    <col min="4516" max="4516" width="16.5703125" style="292" customWidth="1"/>
    <col min="4517" max="4517" width="17" style="292" customWidth="1"/>
    <col min="4518" max="4519" width="17.42578125" style="292" customWidth="1"/>
    <col min="4520" max="4521" width="16.5703125" style="292" customWidth="1"/>
    <col min="4522" max="4524" width="17.42578125" style="292" customWidth="1"/>
    <col min="4525" max="4526" width="16.5703125" style="292" customWidth="1"/>
    <col min="4527" max="4529" width="17.42578125" style="292" customWidth="1"/>
    <col min="4530" max="4531" width="16.5703125" style="292" customWidth="1"/>
    <col min="4532" max="4534" width="17.42578125" style="292" customWidth="1"/>
    <col min="4535" max="4535" width="15.5703125" style="292" customWidth="1"/>
    <col min="4536" max="4536" width="16.5703125" style="292" customWidth="1"/>
    <col min="4537" max="4538" width="17.42578125" style="292" customWidth="1"/>
    <col min="4539" max="4573" width="12.140625" style="292" customWidth="1"/>
    <col min="4574" max="4764" width="9.140625" style="292"/>
    <col min="4765" max="4765" width="34.85546875" style="292" customWidth="1"/>
    <col min="4766" max="4766" width="23.140625" style="292" customWidth="1"/>
    <col min="4767" max="4767" width="6.28515625" style="292" customWidth="1"/>
    <col min="4768" max="4768" width="51" style="292" customWidth="1"/>
    <col min="4769" max="4769" width="16.5703125" style="292" customWidth="1"/>
    <col min="4770" max="4770" width="12.85546875" style="292" customWidth="1"/>
    <col min="4771" max="4771" width="15.5703125" style="292" customWidth="1"/>
    <col min="4772" max="4772" width="16.5703125" style="292" customWidth="1"/>
    <col min="4773" max="4773" width="17" style="292" customWidth="1"/>
    <col min="4774" max="4775" width="17.42578125" style="292" customWidth="1"/>
    <col min="4776" max="4777" width="16.5703125" style="292" customWidth="1"/>
    <col min="4778" max="4780" width="17.42578125" style="292" customWidth="1"/>
    <col min="4781" max="4782" width="16.5703125" style="292" customWidth="1"/>
    <col min="4783" max="4785" width="17.42578125" style="292" customWidth="1"/>
    <col min="4786" max="4787" width="16.5703125" style="292" customWidth="1"/>
    <col min="4788" max="4790" width="17.42578125" style="292" customWidth="1"/>
    <col min="4791" max="4791" width="15.5703125" style="292" customWidth="1"/>
    <col min="4792" max="4792" width="16.5703125" style="292" customWidth="1"/>
    <col min="4793" max="4794" width="17.42578125" style="292" customWidth="1"/>
    <col min="4795" max="4829" width="12.140625" style="292" customWidth="1"/>
    <col min="4830" max="5020" width="9.140625" style="292"/>
    <col min="5021" max="5021" width="34.85546875" style="292" customWidth="1"/>
    <col min="5022" max="5022" width="23.140625" style="292" customWidth="1"/>
    <col min="5023" max="5023" width="6.28515625" style="292" customWidth="1"/>
    <col min="5024" max="5024" width="51" style="292" customWidth="1"/>
    <col min="5025" max="5025" width="16.5703125" style="292" customWidth="1"/>
    <col min="5026" max="5026" width="12.85546875" style="292" customWidth="1"/>
    <col min="5027" max="5027" width="15.5703125" style="292" customWidth="1"/>
    <col min="5028" max="5028" width="16.5703125" style="292" customWidth="1"/>
    <col min="5029" max="5029" width="17" style="292" customWidth="1"/>
    <col min="5030" max="5031" width="17.42578125" style="292" customWidth="1"/>
    <col min="5032" max="5033" width="16.5703125" style="292" customWidth="1"/>
    <col min="5034" max="5036" width="17.42578125" style="292" customWidth="1"/>
    <col min="5037" max="5038" width="16.5703125" style="292" customWidth="1"/>
    <col min="5039" max="5041" width="17.42578125" style="292" customWidth="1"/>
    <col min="5042" max="5043" width="16.5703125" style="292" customWidth="1"/>
    <col min="5044" max="5046" width="17.42578125" style="292" customWidth="1"/>
    <col min="5047" max="5047" width="15.5703125" style="292" customWidth="1"/>
    <col min="5048" max="5048" width="16.5703125" style="292" customWidth="1"/>
    <col min="5049" max="5050" width="17.42578125" style="292" customWidth="1"/>
    <col min="5051" max="5085" width="12.140625" style="292" customWidth="1"/>
    <col min="5086" max="5276" width="9.140625" style="292"/>
    <col min="5277" max="5277" width="34.85546875" style="292" customWidth="1"/>
    <col min="5278" max="5278" width="23.140625" style="292" customWidth="1"/>
    <col min="5279" max="5279" width="6.28515625" style="292" customWidth="1"/>
    <col min="5280" max="5280" width="51" style="292" customWidth="1"/>
    <col min="5281" max="5281" width="16.5703125" style="292" customWidth="1"/>
    <col min="5282" max="5282" width="12.85546875" style="292" customWidth="1"/>
    <col min="5283" max="5283" width="15.5703125" style="292" customWidth="1"/>
    <col min="5284" max="5284" width="16.5703125" style="292" customWidth="1"/>
    <col min="5285" max="5285" width="17" style="292" customWidth="1"/>
    <col min="5286" max="5287" width="17.42578125" style="292" customWidth="1"/>
    <col min="5288" max="5289" width="16.5703125" style="292" customWidth="1"/>
    <col min="5290" max="5292" width="17.42578125" style="292" customWidth="1"/>
    <col min="5293" max="5294" width="16.5703125" style="292" customWidth="1"/>
    <col min="5295" max="5297" width="17.42578125" style="292" customWidth="1"/>
    <col min="5298" max="5299" width="16.5703125" style="292" customWidth="1"/>
    <col min="5300" max="5302" width="17.42578125" style="292" customWidth="1"/>
    <col min="5303" max="5303" width="15.5703125" style="292" customWidth="1"/>
    <col min="5304" max="5304" width="16.5703125" style="292" customWidth="1"/>
    <col min="5305" max="5306" width="17.42578125" style="292" customWidth="1"/>
    <col min="5307" max="5341" width="12.140625" style="292" customWidth="1"/>
    <col min="5342" max="5532" width="9.140625" style="292"/>
    <col min="5533" max="5533" width="34.85546875" style="292" customWidth="1"/>
    <col min="5534" max="5534" width="23.140625" style="292" customWidth="1"/>
    <col min="5535" max="5535" width="6.28515625" style="292" customWidth="1"/>
    <col min="5536" max="5536" width="51" style="292" customWidth="1"/>
    <col min="5537" max="5537" width="16.5703125" style="292" customWidth="1"/>
    <col min="5538" max="5538" width="12.85546875" style="292" customWidth="1"/>
    <col min="5539" max="5539" width="15.5703125" style="292" customWidth="1"/>
    <col min="5540" max="5540" width="16.5703125" style="292" customWidth="1"/>
    <col min="5541" max="5541" width="17" style="292" customWidth="1"/>
    <col min="5542" max="5543" width="17.42578125" style="292" customWidth="1"/>
    <col min="5544" max="5545" width="16.5703125" style="292" customWidth="1"/>
    <col min="5546" max="5548" width="17.42578125" style="292" customWidth="1"/>
    <col min="5549" max="5550" width="16.5703125" style="292" customWidth="1"/>
    <col min="5551" max="5553" width="17.42578125" style="292" customWidth="1"/>
    <col min="5554" max="5555" width="16.5703125" style="292" customWidth="1"/>
    <col min="5556" max="5558" width="17.42578125" style="292" customWidth="1"/>
    <col min="5559" max="5559" width="15.5703125" style="292" customWidth="1"/>
    <col min="5560" max="5560" width="16.5703125" style="292" customWidth="1"/>
    <col min="5561" max="5562" width="17.42578125" style="292" customWidth="1"/>
    <col min="5563" max="5597" width="12.140625" style="292" customWidth="1"/>
    <col min="5598" max="5788" width="9.140625" style="292"/>
    <col min="5789" max="5789" width="34.85546875" style="292" customWidth="1"/>
    <col min="5790" max="5790" width="23.140625" style="292" customWidth="1"/>
    <col min="5791" max="5791" width="6.28515625" style="292" customWidth="1"/>
    <col min="5792" max="5792" width="51" style="292" customWidth="1"/>
    <col min="5793" max="5793" width="16.5703125" style="292" customWidth="1"/>
    <col min="5794" max="5794" width="12.85546875" style="292" customWidth="1"/>
    <col min="5795" max="5795" width="15.5703125" style="292" customWidth="1"/>
    <col min="5796" max="5796" width="16.5703125" style="292" customWidth="1"/>
    <col min="5797" max="5797" width="17" style="292" customWidth="1"/>
    <col min="5798" max="5799" width="17.42578125" style="292" customWidth="1"/>
    <col min="5800" max="5801" width="16.5703125" style="292" customWidth="1"/>
    <col min="5802" max="5804" width="17.42578125" style="292" customWidth="1"/>
    <col min="5805" max="5806" width="16.5703125" style="292" customWidth="1"/>
    <col min="5807" max="5809" width="17.42578125" style="292" customWidth="1"/>
    <col min="5810" max="5811" width="16.5703125" style="292" customWidth="1"/>
    <col min="5812" max="5814" width="17.42578125" style="292" customWidth="1"/>
    <col min="5815" max="5815" width="15.5703125" style="292" customWidth="1"/>
    <col min="5816" max="5816" width="16.5703125" style="292" customWidth="1"/>
    <col min="5817" max="5818" width="17.42578125" style="292" customWidth="1"/>
    <col min="5819" max="5853" width="12.140625" style="292" customWidth="1"/>
    <col min="5854" max="6044" width="9.140625" style="292"/>
    <col min="6045" max="6045" width="34.85546875" style="292" customWidth="1"/>
    <col min="6046" max="6046" width="23.140625" style="292" customWidth="1"/>
    <col min="6047" max="6047" width="6.28515625" style="292" customWidth="1"/>
    <col min="6048" max="6048" width="51" style="292" customWidth="1"/>
    <col min="6049" max="6049" width="16.5703125" style="292" customWidth="1"/>
    <col min="6050" max="6050" width="12.85546875" style="292" customWidth="1"/>
    <col min="6051" max="6051" width="15.5703125" style="292" customWidth="1"/>
    <col min="6052" max="6052" width="16.5703125" style="292" customWidth="1"/>
    <col min="6053" max="6053" width="17" style="292" customWidth="1"/>
    <col min="6054" max="6055" width="17.42578125" style="292" customWidth="1"/>
    <col min="6056" max="6057" width="16.5703125" style="292" customWidth="1"/>
    <col min="6058" max="6060" width="17.42578125" style="292" customWidth="1"/>
    <col min="6061" max="6062" width="16.5703125" style="292" customWidth="1"/>
    <col min="6063" max="6065" width="17.42578125" style="292" customWidth="1"/>
    <col min="6066" max="6067" width="16.5703125" style="292" customWidth="1"/>
    <col min="6068" max="6070" width="17.42578125" style="292" customWidth="1"/>
    <col min="6071" max="6071" width="15.5703125" style="292" customWidth="1"/>
    <col min="6072" max="6072" width="16.5703125" style="292" customWidth="1"/>
    <col min="6073" max="6074" width="17.42578125" style="292" customWidth="1"/>
    <col min="6075" max="6109" width="12.140625" style="292" customWidth="1"/>
    <col min="6110" max="6300" width="9.140625" style="292"/>
    <col min="6301" max="6301" width="34.85546875" style="292" customWidth="1"/>
    <col min="6302" max="6302" width="23.140625" style="292" customWidth="1"/>
    <col min="6303" max="6303" width="6.28515625" style="292" customWidth="1"/>
    <col min="6304" max="6304" width="51" style="292" customWidth="1"/>
    <col min="6305" max="6305" width="16.5703125" style="292" customWidth="1"/>
    <col min="6306" max="6306" width="12.85546875" style="292" customWidth="1"/>
    <col min="6307" max="6307" width="15.5703125" style="292" customWidth="1"/>
    <col min="6308" max="6308" width="16.5703125" style="292" customWidth="1"/>
    <col min="6309" max="6309" width="17" style="292" customWidth="1"/>
    <col min="6310" max="6311" width="17.42578125" style="292" customWidth="1"/>
    <col min="6312" max="6313" width="16.5703125" style="292" customWidth="1"/>
    <col min="6314" max="6316" width="17.42578125" style="292" customWidth="1"/>
    <col min="6317" max="6318" width="16.5703125" style="292" customWidth="1"/>
    <col min="6319" max="6321" width="17.42578125" style="292" customWidth="1"/>
    <col min="6322" max="6323" width="16.5703125" style="292" customWidth="1"/>
    <col min="6324" max="6326" width="17.42578125" style="292" customWidth="1"/>
    <col min="6327" max="6327" width="15.5703125" style="292" customWidth="1"/>
    <col min="6328" max="6328" width="16.5703125" style="292" customWidth="1"/>
    <col min="6329" max="6330" width="17.42578125" style="292" customWidth="1"/>
    <col min="6331" max="6365" width="12.140625" style="292" customWidth="1"/>
    <col min="6366" max="6556" width="9.140625" style="292"/>
    <col min="6557" max="6557" width="34.85546875" style="292" customWidth="1"/>
    <col min="6558" max="6558" width="23.140625" style="292" customWidth="1"/>
    <col min="6559" max="6559" width="6.28515625" style="292" customWidth="1"/>
    <col min="6560" max="6560" width="51" style="292" customWidth="1"/>
    <col min="6561" max="6561" width="16.5703125" style="292" customWidth="1"/>
    <col min="6562" max="6562" width="12.85546875" style="292" customWidth="1"/>
    <col min="6563" max="6563" width="15.5703125" style="292" customWidth="1"/>
    <col min="6564" max="6564" width="16.5703125" style="292" customWidth="1"/>
    <col min="6565" max="6565" width="17" style="292" customWidth="1"/>
    <col min="6566" max="6567" width="17.42578125" style="292" customWidth="1"/>
    <col min="6568" max="6569" width="16.5703125" style="292" customWidth="1"/>
    <col min="6570" max="6572" width="17.42578125" style="292" customWidth="1"/>
    <col min="6573" max="6574" width="16.5703125" style="292" customWidth="1"/>
    <col min="6575" max="6577" width="17.42578125" style="292" customWidth="1"/>
    <col min="6578" max="6579" width="16.5703125" style="292" customWidth="1"/>
    <col min="6580" max="6582" width="17.42578125" style="292" customWidth="1"/>
    <col min="6583" max="6583" width="15.5703125" style="292" customWidth="1"/>
    <col min="6584" max="6584" width="16.5703125" style="292" customWidth="1"/>
    <col min="6585" max="6586" width="17.42578125" style="292" customWidth="1"/>
    <col min="6587" max="6621" width="12.140625" style="292" customWidth="1"/>
    <col min="6622" max="6812" width="9.140625" style="292"/>
    <col min="6813" max="6813" width="34.85546875" style="292" customWidth="1"/>
    <col min="6814" max="6814" width="23.140625" style="292" customWidth="1"/>
    <col min="6815" max="6815" width="6.28515625" style="292" customWidth="1"/>
    <col min="6816" max="6816" width="51" style="292" customWidth="1"/>
    <col min="6817" max="6817" width="16.5703125" style="292" customWidth="1"/>
    <col min="6818" max="6818" width="12.85546875" style="292" customWidth="1"/>
    <col min="6819" max="6819" width="15.5703125" style="292" customWidth="1"/>
    <col min="6820" max="6820" width="16.5703125" style="292" customWidth="1"/>
    <col min="6821" max="6821" width="17" style="292" customWidth="1"/>
    <col min="6822" max="6823" width="17.42578125" style="292" customWidth="1"/>
    <col min="6824" max="6825" width="16.5703125" style="292" customWidth="1"/>
    <col min="6826" max="6828" width="17.42578125" style="292" customWidth="1"/>
    <col min="6829" max="6830" width="16.5703125" style="292" customWidth="1"/>
    <col min="6831" max="6833" width="17.42578125" style="292" customWidth="1"/>
    <col min="6834" max="6835" width="16.5703125" style="292" customWidth="1"/>
    <col min="6836" max="6838" width="17.42578125" style="292" customWidth="1"/>
    <col min="6839" max="6839" width="15.5703125" style="292" customWidth="1"/>
    <col min="6840" max="6840" width="16.5703125" style="292" customWidth="1"/>
    <col min="6841" max="6842" width="17.42578125" style="292" customWidth="1"/>
    <col min="6843" max="6877" width="12.140625" style="292" customWidth="1"/>
    <col min="6878" max="7068" width="9.140625" style="292"/>
    <col min="7069" max="7069" width="34.85546875" style="292" customWidth="1"/>
    <col min="7070" max="7070" width="23.140625" style="292" customWidth="1"/>
    <col min="7071" max="7071" width="6.28515625" style="292" customWidth="1"/>
    <col min="7072" max="7072" width="51" style="292" customWidth="1"/>
    <col min="7073" max="7073" width="16.5703125" style="292" customWidth="1"/>
    <col min="7074" max="7074" width="12.85546875" style="292" customWidth="1"/>
    <col min="7075" max="7075" width="15.5703125" style="292" customWidth="1"/>
    <col min="7076" max="7076" width="16.5703125" style="292" customWidth="1"/>
    <col min="7077" max="7077" width="17" style="292" customWidth="1"/>
    <col min="7078" max="7079" width="17.42578125" style="292" customWidth="1"/>
    <col min="7080" max="7081" width="16.5703125" style="292" customWidth="1"/>
    <col min="7082" max="7084" width="17.42578125" style="292" customWidth="1"/>
    <col min="7085" max="7086" width="16.5703125" style="292" customWidth="1"/>
    <col min="7087" max="7089" width="17.42578125" style="292" customWidth="1"/>
    <col min="7090" max="7091" width="16.5703125" style="292" customWidth="1"/>
    <col min="7092" max="7094" width="17.42578125" style="292" customWidth="1"/>
    <col min="7095" max="7095" width="15.5703125" style="292" customWidth="1"/>
    <col min="7096" max="7096" width="16.5703125" style="292" customWidth="1"/>
    <col min="7097" max="7098" width="17.42578125" style="292" customWidth="1"/>
    <col min="7099" max="7133" width="12.140625" style="292" customWidth="1"/>
    <col min="7134" max="7324" width="9.140625" style="292"/>
    <col min="7325" max="7325" width="34.85546875" style="292" customWidth="1"/>
    <col min="7326" max="7326" width="23.140625" style="292" customWidth="1"/>
    <col min="7327" max="7327" width="6.28515625" style="292" customWidth="1"/>
    <col min="7328" max="7328" width="51" style="292" customWidth="1"/>
    <col min="7329" max="7329" width="16.5703125" style="292" customWidth="1"/>
    <col min="7330" max="7330" width="12.85546875" style="292" customWidth="1"/>
    <col min="7331" max="7331" width="15.5703125" style="292" customWidth="1"/>
    <col min="7332" max="7332" width="16.5703125" style="292" customWidth="1"/>
    <col min="7333" max="7333" width="17" style="292" customWidth="1"/>
    <col min="7334" max="7335" width="17.42578125" style="292" customWidth="1"/>
    <col min="7336" max="7337" width="16.5703125" style="292" customWidth="1"/>
    <col min="7338" max="7340" width="17.42578125" style="292" customWidth="1"/>
    <col min="7341" max="7342" width="16.5703125" style="292" customWidth="1"/>
    <col min="7343" max="7345" width="17.42578125" style="292" customWidth="1"/>
    <col min="7346" max="7347" width="16.5703125" style="292" customWidth="1"/>
    <col min="7348" max="7350" width="17.42578125" style="292" customWidth="1"/>
    <col min="7351" max="7351" width="15.5703125" style="292" customWidth="1"/>
    <col min="7352" max="7352" width="16.5703125" style="292" customWidth="1"/>
    <col min="7353" max="7354" width="17.42578125" style="292" customWidth="1"/>
    <col min="7355" max="7389" width="12.140625" style="292" customWidth="1"/>
    <col min="7390" max="7580" width="9.140625" style="292"/>
    <col min="7581" max="7581" width="34.85546875" style="292" customWidth="1"/>
    <col min="7582" max="7582" width="23.140625" style="292" customWidth="1"/>
    <col min="7583" max="7583" width="6.28515625" style="292" customWidth="1"/>
    <col min="7584" max="7584" width="51" style="292" customWidth="1"/>
    <col min="7585" max="7585" width="16.5703125" style="292" customWidth="1"/>
    <col min="7586" max="7586" width="12.85546875" style="292" customWidth="1"/>
    <col min="7587" max="7587" width="15.5703125" style="292" customWidth="1"/>
    <col min="7588" max="7588" width="16.5703125" style="292" customWidth="1"/>
    <col min="7589" max="7589" width="17" style="292" customWidth="1"/>
    <col min="7590" max="7591" width="17.42578125" style="292" customWidth="1"/>
    <col min="7592" max="7593" width="16.5703125" style="292" customWidth="1"/>
    <col min="7594" max="7596" width="17.42578125" style="292" customWidth="1"/>
    <col min="7597" max="7598" width="16.5703125" style="292" customWidth="1"/>
    <col min="7599" max="7601" width="17.42578125" style="292" customWidth="1"/>
    <col min="7602" max="7603" width="16.5703125" style="292" customWidth="1"/>
    <col min="7604" max="7606" width="17.42578125" style="292" customWidth="1"/>
    <col min="7607" max="7607" width="15.5703125" style="292" customWidth="1"/>
    <col min="7608" max="7608" width="16.5703125" style="292" customWidth="1"/>
    <col min="7609" max="7610" width="17.42578125" style="292" customWidth="1"/>
    <col min="7611" max="7645" width="12.140625" style="292" customWidth="1"/>
    <col min="7646" max="7836" width="9.140625" style="292"/>
    <col min="7837" max="7837" width="34.85546875" style="292" customWidth="1"/>
    <col min="7838" max="7838" width="23.140625" style="292" customWidth="1"/>
    <col min="7839" max="7839" width="6.28515625" style="292" customWidth="1"/>
    <col min="7840" max="7840" width="51" style="292" customWidth="1"/>
    <col min="7841" max="7841" width="16.5703125" style="292" customWidth="1"/>
    <col min="7842" max="7842" width="12.85546875" style="292" customWidth="1"/>
    <col min="7843" max="7843" width="15.5703125" style="292" customWidth="1"/>
    <col min="7844" max="7844" width="16.5703125" style="292" customWidth="1"/>
    <col min="7845" max="7845" width="17" style="292" customWidth="1"/>
    <col min="7846" max="7847" width="17.42578125" style="292" customWidth="1"/>
    <col min="7848" max="7849" width="16.5703125" style="292" customWidth="1"/>
    <col min="7850" max="7852" width="17.42578125" style="292" customWidth="1"/>
    <col min="7853" max="7854" width="16.5703125" style="292" customWidth="1"/>
    <col min="7855" max="7857" width="17.42578125" style="292" customWidth="1"/>
    <col min="7858" max="7859" width="16.5703125" style="292" customWidth="1"/>
    <col min="7860" max="7862" width="17.42578125" style="292" customWidth="1"/>
    <col min="7863" max="7863" width="15.5703125" style="292" customWidth="1"/>
    <col min="7864" max="7864" width="16.5703125" style="292" customWidth="1"/>
    <col min="7865" max="7866" width="17.42578125" style="292" customWidth="1"/>
    <col min="7867" max="7901" width="12.140625" style="292" customWidth="1"/>
    <col min="7902" max="8092" width="9.140625" style="292"/>
    <col min="8093" max="8093" width="34.85546875" style="292" customWidth="1"/>
    <col min="8094" max="8094" width="23.140625" style="292" customWidth="1"/>
    <col min="8095" max="8095" width="6.28515625" style="292" customWidth="1"/>
    <col min="8096" max="8096" width="51" style="292" customWidth="1"/>
    <col min="8097" max="8097" width="16.5703125" style="292" customWidth="1"/>
    <col min="8098" max="8098" width="12.85546875" style="292" customWidth="1"/>
    <col min="8099" max="8099" width="15.5703125" style="292" customWidth="1"/>
    <col min="8100" max="8100" width="16.5703125" style="292" customWidth="1"/>
    <col min="8101" max="8101" width="17" style="292" customWidth="1"/>
    <col min="8102" max="8103" width="17.42578125" style="292" customWidth="1"/>
    <col min="8104" max="8105" width="16.5703125" style="292" customWidth="1"/>
    <col min="8106" max="8108" width="17.42578125" style="292" customWidth="1"/>
    <col min="8109" max="8110" width="16.5703125" style="292" customWidth="1"/>
    <col min="8111" max="8113" width="17.42578125" style="292" customWidth="1"/>
    <col min="8114" max="8115" width="16.5703125" style="292" customWidth="1"/>
    <col min="8116" max="8118" width="17.42578125" style="292" customWidth="1"/>
    <col min="8119" max="8119" width="15.5703125" style="292" customWidth="1"/>
    <col min="8120" max="8120" width="16.5703125" style="292" customWidth="1"/>
    <col min="8121" max="8122" width="17.42578125" style="292" customWidth="1"/>
    <col min="8123" max="8157" width="12.140625" style="292" customWidth="1"/>
    <col min="8158" max="8348" width="9.140625" style="292"/>
    <col min="8349" max="8349" width="34.85546875" style="292" customWidth="1"/>
    <col min="8350" max="8350" width="23.140625" style="292" customWidth="1"/>
    <col min="8351" max="8351" width="6.28515625" style="292" customWidth="1"/>
    <col min="8352" max="8352" width="51" style="292" customWidth="1"/>
    <col min="8353" max="8353" width="16.5703125" style="292" customWidth="1"/>
    <col min="8354" max="8354" width="12.85546875" style="292" customWidth="1"/>
    <col min="8355" max="8355" width="15.5703125" style="292" customWidth="1"/>
    <col min="8356" max="8356" width="16.5703125" style="292" customWidth="1"/>
    <col min="8357" max="8357" width="17" style="292" customWidth="1"/>
    <col min="8358" max="8359" width="17.42578125" style="292" customWidth="1"/>
    <col min="8360" max="8361" width="16.5703125" style="292" customWidth="1"/>
    <col min="8362" max="8364" width="17.42578125" style="292" customWidth="1"/>
    <col min="8365" max="8366" width="16.5703125" style="292" customWidth="1"/>
    <col min="8367" max="8369" width="17.42578125" style="292" customWidth="1"/>
    <col min="8370" max="8371" width="16.5703125" style="292" customWidth="1"/>
    <col min="8372" max="8374" width="17.42578125" style="292" customWidth="1"/>
    <col min="8375" max="8375" width="15.5703125" style="292" customWidth="1"/>
    <col min="8376" max="8376" width="16.5703125" style="292" customWidth="1"/>
    <col min="8377" max="8378" width="17.42578125" style="292" customWidth="1"/>
    <col min="8379" max="8413" width="12.140625" style="292" customWidth="1"/>
    <col min="8414" max="8604" width="9.140625" style="292"/>
    <col min="8605" max="8605" width="34.85546875" style="292" customWidth="1"/>
    <col min="8606" max="8606" width="23.140625" style="292" customWidth="1"/>
    <col min="8607" max="8607" width="6.28515625" style="292" customWidth="1"/>
    <col min="8608" max="8608" width="51" style="292" customWidth="1"/>
    <col min="8609" max="8609" width="16.5703125" style="292" customWidth="1"/>
    <col min="8610" max="8610" width="12.85546875" style="292" customWidth="1"/>
    <col min="8611" max="8611" width="15.5703125" style="292" customWidth="1"/>
    <col min="8612" max="8612" width="16.5703125" style="292" customWidth="1"/>
    <col min="8613" max="8613" width="17" style="292" customWidth="1"/>
    <col min="8614" max="8615" width="17.42578125" style="292" customWidth="1"/>
    <col min="8616" max="8617" width="16.5703125" style="292" customWidth="1"/>
    <col min="8618" max="8620" width="17.42578125" style="292" customWidth="1"/>
    <col min="8621" max="8622" width="16.5703125" style="292" customWidth="1"/>
    <col min="8623" max="8625" width="17.42578125" style="292" customWidth="1"/>
    <col min="8626" max="8627" width="16.5703125" style="292" customWidth="1"/>
    <col min="8628" max="8630" width="17.42578125" style="292" customWidth="1"/>
    <col min="8631" max="8631" width="15.5703125" style="292" customWidth="1"/>
    <col min="8632" max="8632" width="16.5703125" style="292" customWidth="1"/>
    <col min="8633" max="8634" width="17.42578125" style="292" customWidth="1"/>
    <col min="8635" max="8669" width="12.140625" style="292" customWidth="1"/>
    <col min="8670" max="8860" width="9.140625" style="292"/>
    <col min="8861" max="8861" width="34.85546875" style="292" customWidth="1"/>
    <col min="8862" max="8862" width="23.140625" style="292" customWidth="1"/>
    <col min="8863" max="8863" width="6.28515625" style="292" customWidth="1"/>
    <col min="8864" max="8864" width="51" style="292" customWidth="1"/>
    <col min="8865" max="8865" width="16.5703125" style="292" customWidth="1"/>
    <col min="8866" max="8866" width="12.85546875" style="292" customWidth="1"/>
    <col min="8867" max="8867" width="15.5703125" style="292" customWidth="1"/>
    <col min="8868" max="8868" width="16.5703125" style="292" customWidth="1"/>
    <col min="8869" max="8869" width="17" style="292" customWidth="1"/>
    <col min="8870" max="8871" width="17.42578125" style="292" customWidth="1"/>
    <col min="8872" max="8873" width="16.5703125" style="292" customWidth="1"/>
    <col min="8874" max="8876" width="17.42578125" style="292" customWidth="1"/>
    <col min="8877" max="8878" width="16.5703125" style="292" customWidth="1"/>
    <col min="8879" max="8881" width="17.42578125" style="292" customWidth="1"/>
    <col min="8882" max="8883" width="16.5703125" style="292" customWidth="1"/>
    <col min="8884" max="8886" width="17.42578125" style="292" customWidth="1"/>
    <col min="8887" max="8887" width="15.5703125" style="292" customWidth="1"/>
    <col min="8888" max="8888" width="16.5703125" style="292" customWidth="1"/>
    <col min="8889" max="8890" width="17.42578125" style="292" customWidth="1"/>
    <col min="8891" max="8925" width="12.140625" style="292" customWidth="1"/>
    <col min="8926" max="9116" width="9.140625" style="292"/>
    <col min="9117" max="9117" width="34.85546875" style="292" customWidth="1"/>
    <col min="9118" max="9118" width="23.140625" style="292" customWidth="1"/>
    <col min="9119" max="9119" width="6.28515625" style="292" customWidth="1"/>
    <col min="9120" max="9120" width="51" style="292" customWidth="1"/>
    <col min="9121" max="9121" width="16.5703125" style="292" customWidth="1"/>
    <col min="9122" max="9122" width="12.85546875" style="292" customWidth="1"/>
    <col min="9123" max="9123" width="15.5703125" style="292" customWidth="1"/>
    <col min="9124" max="9124" width="16.5703125" style="292" customWidth="1"/>
    <col min="9125" max="9125" width="17" style="292" customWidth="1"/>
    <col min="9126" max="9127" width="17.42578125" style="292" customWidth="1"/>
    <col min="9128" max="9129" width="16.5703125" style="292" customWidth="1"/>
    <col min="9130" max="9132" width="17.42578125" style="292" customWidth="1"/>
    <col min="9133" max="9134" width="16.5703125" style="292" customWidth="1"/>
    <col min="9135" max="9137" width="17.42578125" style="292" customWidth="1"/>
    <col min="9138" max="9139" width="16.5703125" style="292" customWidth="1"/>
    <col min="9140" max="9142" width="17.42578125" style="292" customWidth="1"/>
    <col min="9143" max="9143" width="15.5703125" style="292" customWidth="1"/>
    <col min="9144" max="9144" width="16.5703125" style="292" customWidth="1"/>
    <col min="9145" max="9146" width="17.42578125" style="292" customWidth="1"/>
    <col min="9147" max="9181" width="12.140625" style="292" customWidth="1"/>
    <col min="9182" max="9372" width="9.140625" style="292"/>
    <col min="9373" max="9373" width="34.85546875" style="292" customWidth="1"/>
    <col min="9374" max="9374" width="23.140625" style="292" customWidth="1"/>
    <col min="9375" max="9375" width="6.28515625" style="292" customWidth="1"/>
    <col min="9376" max="9376" width="51" style="292" customWidth="1"/>
    <col min="9377" max="9377" width="16.5703125" style="292" customWidth="1"/>
    <col min="9378" max="9378" width="12.85546875" style="292" customWidth="1"/>
    <col min="9379" max="9379" width="15.5703125" style="292" customWidth="1"/>
    <col min="9380" max="9380" width="16.5703125" style="292" customWidth="1"/>
    <col min="9381" max="9381" width="17" style="292" customWidth="1"/>
    <col min="9382" max="9383" width="17.42578125" style="292" customWidth="1"/>
    <col min="9384" max="9385" width="16.5703125" style="292" customWidth="1"/>
    <col min="9386" max="9388" width="17.42578125" style="292" customWidth="1"/>
    <col min="9389" max="9390" width="16.5703125" style="292" customWidth="1"/>
    <col min="9391" max="9393" width="17.42578125" style="292" customWidth="1"/>
    <col min="9394" max="9395" width="16.5703125" style="292" customWidth="1"/>
    <col min="9396" max="9398" width="17.42578125" style="292" customWidth="1"/>
    <col min="9399" max="9399" width="15.5703125" style="292" customWidth="1"/>
    <col min="9400" max="9400" width="16.5703125" style="292" customWidth="1"/>
    <col min="9401" max="9402" width="17.42578125" style="292" customWidth="1"/>
    <col min="9403" max="9437" width="12.140625" style="292" customWidth="1"/>
    <col min="9438" max="9628" width="9.140625" style="292"/>
    <col min="9629" max="9629" width="34.85546875" style="292" customWidth="1"/>
    <col min="9630" max="9630" width="23.140625" style="292" customWidth="1"/>
    <col min="9631" max="9631" width="6.28515625" style="292" customWidth="1"/>
    <col min="9632" max="9632" width="51" style="292" customWidth="1"/>
    <col min="9633" max="9633" width="16.5703125" style="292" customWidth="1"/>
    <col min="9634" max="9634" width="12.85546875" style="292" customWidth="1"/>
    <col min="9635" max="9635" width="15.5703125" style="292" customWidth="1"/>
    <col min="9636" max="9636" width="16.5703125" style="292" customWidth="1"/>
    <col min="9637" max="9637" width="17" style="292" customWidth="1"/>
    <col min="9638" max="9639" width="17.42578125" style="292" customWidth="1"/>
    <col min="9640" max="9641" width="16.5703125" style="292" customWidth="1"/>
    <col min="9642" max="9644" width="17.42578125" style="292" customWidth="1"/>
    <col min="9645" max="9646" width="16.5703125" style="292" customWidth="1"/>
    <col min="9647" max="9649" width="17.42578125" style="292" customWidth="1"/>
    <col min="9650" max="9651" width="16.5703125" style="292" customWidth="1"/>
    <col min="9652" max="9654" width="17.42578125" style="292" customWidth="1"/>
    <col min="9655" max="9655" width="15.5703125" style="292" customWidth="1"/>
    <col min="9656" max="9656" width="16.5703125" style="292" customWidth="1"/>
    <col min="9657" max="9658" width="17.42578125" style="292" customWidth="1"/>
    <col min="9659" max="9693" width="12.140625" style="292" customWidth="1"/>
    <col min="9694" max="9884" width="9.140625" style="292"/>
    <col min="9885" max="9885" width="34.85546875" style="292" customWidth="1"/>
    <col min="9886" max="9886" width="23.140625" style="292" customWidth="1"/>
    <col min="9887" max="9887" width="6.28515625" style="292" customWidth="1"/>
    <col min="9888" max="9888" width="51" style="292" customWidth="1"/>
    <col min="9889" max="9889" width="16.5703125" style="292" customWidth="1"/>
    <col min="9890" max="9890" width="12.85546875" style="292" customWidth="1"/>
    <col min="9891" max="9891" width="15.5703125" style="292" customWidth="1"/>
    <col min="9892" max="9892" width="16.5703125" style="292" customWidth="1"/>
    <col min="9893" max="9893" width="17" style="292" customWidth="1"/>
    <col min="9894" max="9895" width="17.42578125" style="292" customWidth="1"/>
    <col min="9896" max="9897" width="16.5703125" style="292" customWidth="1"/>
    <col min="9898" max="9900" width="17.42578125" style="292" customWidth="1"/>
    <col min="9901" max="9902" width="16.5703125" style="292" customWidth="1"/>
    <col min="9903" max="9905" width="17.42578125" style="292" customWidth="1"/>
    <col min="9906" max="9907" width="16.5703125" style="292" customWidth="1"/>
    <col min="9908" max="9910" width="17.42578125" style="292" customWidth="1"/>
    <col min="9911" max="9911" width="15.5703125" style="292" customWidth="1"/>
    <col min="9912" max="9912" width="16.5703125" style="292" customWidth="1"/>
    <col min="9913" max="9914" width="17.42578125" style="292" customWidth="1"/>
    <col min="9915" max="9949" width="12.140625" style="292" customWidth="1"/>
    <col min="9950" max="10140" width="9.140625" style="292"/>
    <col min="10141" max="10141" width="34.85546875" style="292" customWidth="1"/>
    <col min="10142" max="10142" width="23.140625" style="292" customWidth="1"/>
    <col min="10143" max="10143" width="6.28515625" style="292" customWidth="1"/>
    <col min="10144" max="10144" width="51" style="292" customWidth="1"/>
    <col min="10145" max="10145" width="16.5703125" style="292" customWidth="1"/>
    <col min="10146" max="10146" width="12.85546875" style="292" customWidth="1"/>
    <col min="10147" max="10147" width="15.5703125" style="292" customWidth="1"/>
    <col min="10148" max="10148" width="16.5703125" style="292" customWidth="1"/>
    <col min="10149" max="10149" width="17" style="292" customWidth="1"/>
    <col min="10150" max="10151" width="17.42578125" style="292" customWidth="1"/>
    <col min="10152" max="10153" width="16.5703125" style="292" customWidth="1"/>
    <col min="10154" max="10156" width="17.42578125" style="292" customWidth="1"/>
    <col min="10157" max="10158" width="16.5703125" style="292" customWidth="1"/>
    <col min="10159" max="10161" width="17.42578125" style="292" customWidth="1"/>
    <col min="10162" max="10163" width="16.5703125" style="292" customWidth="1"/>
    <col min="10164" max="10166" width="17.42578125" style="292" customWidth="1"/>
    <col min="10167" max="10167" width="15.5703125" style="292" customWidth="1"/>
    <col min="10168" max="10168" width="16.5703125" style="292" customWidth="1"/>
    <col min="10169" max="10170" width="17.42578125" style="292" customWidth="1"/>
    <col min="10171" max="10205" width="12.140625" style="292" customWidth="1"/>
    <col min="10206" max="10396" width="9.140625" style="292"/>
    <col min="10397" max="10397" width="34.85546875" style="292" customWidth="1"/>
    <col min="10398" max="10398" width="23.140625" style="292" customWidth="1"/>
    <col min="10399" max="10399" width="6.28515625" style="292" customWidth="1"/>
    <col min="10400" max="10400" width="51" style="292" customWidth="1"/>
    <col min="10401" max="10401" width="16.5703125" style="292" customWidth="1"/>
    <col min="10402" max="10402" width="12.85546875" style="292" customWidth="1"/>
    <col min="10403" max="10403" width="15.5703125" style="292" customWidth="1"/>
    <col min="10404" max="10404" width="16.5703125" style="292" customWidth="1"/>
    <col min="10405" max="10405" width="17" style="292" customWidth="1"/>
    <col min="10406" max="10407" width="17.42578125" style="292" customWidth="1"/>
    <col min="10408" max="10409" width="16.5703125" style="292" customWidth="1"/>
    <col min="10410" max="10412" width="17.42578125" style="292" customWidth="1"/>
    <col min="10413" max="10414" width="16.5703125" style="292" customWidth="1"/>
    <col min="10415" max="10417" width="17.42578125" style="292" customWidth="1"/>
    <col min="10418" max="10419" width="16.5703125" style="292" customWidth="1"/>
    <col min="10420" max="10422" width="17.42578125" style="292" customWidth="1"/>
    <col min="10423" max="10423" width="15.5703125" style="292" customWidth="1"/>
    <col min="10424" max="10424" width="16.5703125" style="292" customWidth="1"/>
    <col min="10425" max="10426" width="17.42578125" style="292" customWidth="1"/>
    <col min="10427" max="10461" width="12.140625" style="292" customWidth="1"/>
    <col min="10462" max="10652" width="9.140625" style="292"/>
    <col min="10653" max="10653" width="34.85546875" style="292" customWidth="1"/>
    <col min="10654" max="10654" width="23.140625" style="292" customWidth="1"/>
    <col min="10655" max="10655" width="6.28515625" style="292" customWidth="1"/>
    <col min="10656" max="10656" width="51" style="292" customWidth="1"/>
    <col min="10657" max="10657" width="16.5703125" style="292" customWidth="1"/>
    <col min="10658" max="10658" width="12.85546875" style="292" customWidth="1"/>
    <col min="10659" max="10659" width="15.5703125" style="292" customWidth="1"/>
    <col min="10660" max="10660" width="16.5703125" style="292" customWidth="1"/>
    <col min="10661" max="10661" width="17" style="292" customWidth="1"/>
    <col min="10662" max="10663" width="17.42578125" style="292" customWidth="1"/>
    <col min="10664" max="10665" width="16.5703125" style="292" customWidth="1"/>
    <col min="10666" max="10668" width="17.42578125" style="292" customWidth="1"/>
    <col min="10669" max="10670" width="16.5703125" style="292" customWidth="1"/>
    <col min="10671" max="10673" width="17.42578125" style="292" customWidth="1"/>
    <col min="10674" max="10675" width="16.5703125" style="292" customWidth="1"/>
    <col min="10676" max="10678" width="17.42578125" style="292" customWidth="1"/>
    <col min="10679" max="10679" width="15.5703125" style="292" customWidth="1"/>
    <col min="10680" max="10680" width="16.5703125" style="292" customWidth="1"/>
    <col min="10681" max="10682" width="17.42578125" style="292" customWidth="1"/>
    <col min="10683" max="10717" width="12.140625" style="292" customWidth="1"/>
    <col min="10718" max="10908" width="9.140625" style="292"/>
    <col min="10909" max="10909" width="34.85546875" style="292" customWidth="1"/>
    <col min="10910" max="10910" width="23.140625" style="292" customWidth="1"/>
    <col min="10911" max="10911" width="6.28515625" style="292" customWidth="1"/>
    <col min="10912" max="10912" width="51" style="292" customWidth="1"/>
    <col min="10913" max="10913" width="16.5703125" style="292" customWidth="1"/>
    <col min="10914" max="10914" width="12.85546875" style="292" customWidth="1"/>
    <col min="10915" max="10915" width="15.5703125" style="292" customWidth="1"/>
    <col min="10916" max="10916" width="16.5703125" style="292" customWidth="1"/>
    <col min="10917" max="10917" width="17" style="292" customWidth="1"/>
    <col min="10918" max="10919" width="17.42578125" style="292" customWidth="1"/>
    <col min="10920" max="10921" width="16.5703125" style="292" customWidth="1"/>
    <col min="10922" max="10924" width="17.42578125" style="292" customWidth="1"/>
    <col min="10925" max="10926" width="16.5703125" style="292" customWidth="1"/>
    <col min="10927" max="10929" width="17.42578125" style="292" customWidth="1"/>
    <col min="10930" max="10931" width="16.5703125" style="292" customWidth="1"/>
    <col min="10932" max="10934" width="17.42578125" style="292" customWidth="1"/>
    <col min="10935" max="10935" width="15.5703125" style="292" customWidth="1"/>
    <col min="10936" max="10936" width="16.5703125" style="292" customWidth="1"/>
    <col min="10937" max="10938" width="17.42578125" style="292" customWidth="1"/>
    <col min="10939" max="10973" width="12.140625" style="292" customWidth="1"/>
    <col min="10974" max="11164" width="9.140625" style="292"/>
    <col min="11165" max="11165" width="34.85546875" style="292" customWidth="1"/>
    <col min="11166" max="11166" width="23.140625" style="292" customWidth="1"/>
    <col min="11167" max="11167" width="6.28515625" style="292" customWidth="1"/>
    <col min="11168" max="11168" width="51" style="292" customWidth="1"/>
    <col min="11169" max="11169" width="16.5703125" style="292" customWidth="1"/>
    <col min="11170" max="11170" width="12.85546875" style="292" customWidth="1"/>
    <col min="11171" max="11171" width="15.5703125" style="292" customWidth="1"/>
    <col min="11172" max="11172" width="16.5703125" style="292" customWidth="1"/>
    <col min="11173" max="11173" width="17" style="292" customWidth="1"/>
    <col min="11174" max="11175" width="17.42578125" style="292" customWidth="1"/>
    <col min="11176" max="11177" width="16.5703125" style="292" customWidth="1"/>
    <col min="11178" max="11180" width="17.42578125" style="292" customWidth="1"/>
    <col min="11181" max="11182" width="16.5703125" style="292" customWidth="1"/>
    <col min="11183" max="11185" width="17.42578125" style="292" customWidth="1"/>
    <col min="11186" max="11187" width="16.5703125" style="292" customWidth="1"/>
    <col min="11188" max="11190" width="17.42578125" style="292" customWidth="1"/>
    <col min="11191" max="11191" width="15.5703125" style="292" customWidth="1"/>
    <col min="11192" max="11192" width="16.5703125" style="292" customWidth="1"/>
    <col min="11193" max="11194" width="17.42578125" style="292" customWidth="1"/>
    <col min="11195" max="11229" width="12.140625" style="292" customWidth="1"/>
    <col min="11230" max="11420" width="9.140625" style="292"/>
    <col min="11421" max="11421" width="34.85546875" style="292" customWidth="1"/>
    <col min="11422" max="11422" width="23.140625" style="292" customWidth="1"/>
    <col min="11423" max="11423" width="6.28515625" style="292" customWidth="1"/>
    <col min="11424" max="11424" width="51" style="292" customWidth="1"/>
    <col min="11425" max="11425" width="16.5703125" style="292" customWidth="1"/>
    <col min="11426" max="11426" width="12.85546875" style="292" customWidth="1"/>
    <col min="11427" max="11427" width="15.5703125" style="292" customWidth="1"/>
    <col min="11428" max="11428" width="16.5703125" style="292" customWidth="1"/>
    <col min="11429" max="11429" width="17" style="292" customWidth="1"/>
    <col min="11430" max="11431" width="17.42578125" style="292" customWidth="1"/>
    <col min="11432" max="11433" width="16.5703125" style="292" customWidth="1"/>
    <col min="11434" max="11436" width="17.42578125" style="292" customWidth="1"/>
    <col min="11437" max="11438" width="16.5703125" style="292" customWidth="1"/>
    <col min="11439" max="11441" width="17.42578125" style="292" customWidth="1"/>
    <col min="11442" max="11443" width="16.5703125" style="292" customWidth="1"/>
    <col min="11444" max="11446" width="17.42578125" style="292" customWidth="1"/>
    <col min="11447" max="11447" width="15.5703125" style="292" customWidth="1"/>
    <col min="11448" max="11448" width="16.5703125" style="292" customWidth="1"/>
    <col min="11449" max="11450" width="17.42578125" style="292" customWidth="1"/>
    <col min="11451" max="11485" width="12.140625" style="292" customWidth="1"/>
    <col min="11486" max="11676" width="9.140625" style="292"/>
    <col min="11677" max="11677" width="34.85546875" style="292" customWidth="1"/>
    <col min="11678" max="11678" width="23.140625" style="292" customWidth="1"/>
    <col min="11679" max="11679" width="6.28515625" style="292" customWidth="1"/>
    <col min="11680" max="11680" width="51" style="292" customWidth="1"/>
    <col min="11681" max="11681" width="16.5703125" style="292" customWidth="1"/>
    <col min="11682" max="11682" width="12.85546875" style="292" customWidth="1"/>
    <col min="11683" max="11683" width="15.5703125" style="292" customWidth="1"/>
    <col min="11684" max="11684" width="16.5703125" style="292" customWidth="1"/>
    <col min="11685" max="11685" width="17" style="292" customWidth="1"/>
    <col min="11686" max="11687" width="17.42578125" style="292" customWidth="1"/>
    <col min="11688" max="11689" width="16.5703125" style="292" customWidth="1"/>
    <col min="11690" max="11692" width="17.42578125" style="292" customWidth="1"/>
    <col min="11693" max="11694" width="16.5703125" style="292" customWidth="1"/>
    <col min="11695" max="11697" width="17.42578125" style="292" customWidth="1"/>
    <col min="11698" max="11699" width="16.5703125" style="292" customWidth="1"/>
    <col min="11700" max="11702" width="17.42578125" style="292" customWidth="1"/>
    <col min="11703" max="11703" width="15.5703125" style="292" customWidth="1"/>
    <col min="11704" max="11704" width="16.5703125" style="292" customWidth="1"/>
    <col min="11705" max="11706" width="17.42578125" style="292" customWidth="1"/>
    <col min="11707" max="11741" width="12.140625" style="292" customWidth="1"/>
    <col min="11742" max="11932" width="9.140625" style="292"/>
    <col min="11933" max="11933" width="34.85546875" style="292" customWidth="1"/>
    <col min="11934" max="11934" width="23.140625" style="292" customWidth="1"/>
    <col min="11935" max="11935" width="6.28515625" style="292" customWidth="1"/>
    <col min="11936" max="11936" width="51" style="292" customWidth="1"/>
    <col min="11937" max="11937" width="16.5703125" style="292" customWidth="1"/>
    <col min="11938" max="11938" width="12.85546875" style="292" customWidth="1"/>
    <col min="11939" max="11939" width="15.5703125" style="292" customWidth="1"/>
    <col min="11940" max="11940" width="16.5703125" style="292" customWidth="1"/>
    <col min="11941" max="11941" width="17" style="292" customWidth="1"/>
    <col min="11942" max="11943" width="17.42578125" style="292" customWidth="1"/>
    <col min="11944" max="11945" width="16.5703125" style="292" customWidth="1"/>
    <col min="11946" max="11948" width="17.42578125" style="292" customWidth="1"/>
    <col min="11949" max="11950" width="16.5703125" style="292" customWidth="1"/>
    <col min="11951" max="11953" width="17.42578125" style="292" customWidth="1"/>
    <col min="11954" max="11955" width="16.5703125" style="292" customWidth="1"/>
    <col min="11956" max="11958" width="17.42578125" style="292" customWidth="1"/>
    <col min="11959" max="11959" width="15.5703125" style="292" customWidth="1"/>
    <col min="11960" max="11960" width="16.5703125" style="292" customWidth="1"/>
    <col min="11961" max="11962" width="17.42578125" style="292" customWidth="1"/>
    <col min="11963" max="11997" width="12.140625" style="292" customWidth="1"/>
    <col min="11998" max="12188" width="9.140625" style="292"/>
    <col min="12189" max="12189" width="34.85546875" style="292" customWidth="1"/>
    <col min="12190" max="12190" width="23.140625" style="292" customWidth="1"/>
    <col min="12191" max="12191" width="6.28515625" style="292" customWidth="1"/>
    <col min="12192" max="12192" width="51" style="292" customWidth="1"/>
    <col min="12193" max="12193" width="16.5703125" style="292" customWidth="1"/>
    <col min="12194" max="12194" width="12.85546875" style="292" customWidth="1"/>
    <col min="12195" max="12195" width="15.5703125" style="292" customWidth="1"/>
    <col min="12196" max="12196" width="16.5703125" style="292" customWidth="1"/>
    <col min="12197" max="12197" width="17" style="292" customWidth="1"/>
    <col min="12198" max="12199" width="17.42578125" style="292" customWidth="1"/>
    <col min="12200" max="12201" width="16.5703125" style="292" customWidth="1"/>
    <col min="12202" max="12204" width="17.42578125" style="292" customWidth="1"/>
    <col min="12205" max="12206" width="16.5703125" style="292" customWidth="1"/>
    <col min="12207" max="12209" width="17.42578125" style="292" customWidth="1"/>
    <col min="12210" max="12211" width="16.5703125" style="292" customWidth="1"/>
    <col min="12212" max="12214" width="17.42578125" style="292" customWidth="1"/>
    <col min="12215" max="12215" width="15.5703125" style="292" customWidth="1"/>
    <col min="12216" max="12216" width="16.5703125" style="292" customWidth="1"/>
    <col min="12217" max="12218" width="17.42578125" style="292" customWidth="1"/>
    <col min="12219" max="12253" width="12.140625" style="292" customWidth="1"/>
    <col min="12254" max="12444" width="9.140625" style="292"/>
    <col min="12445" max="12445" width="34.85546875" style="292" customWidth="1"/>
    <col min="12446" max="12446" width="23.140625" style="292" customWidth="1"/>
    <col min="12447" max="12447" width="6.28515625" style="292" customWidth="1"/>
    <col min="12448" max="12448" width="51" style="292" customWidth="1"/>
    <col min="12449" max="12449" width="16.5703125" style="292" customWidth="1"/>
    <col min="12450" max="12450" width="12.85546875" style="292" customWidth="1"/>
    <col min="12451" max="12451" width="15.5703125" style="292" customWidth="1"/>
    <col min="12452" max="12452" width="16.5703125" style="292" customWidth="1"/>
    <col min="12453" max="12453" width="17" style="292" customWidth="1"/>
    <col min="12454" max="12455" width="17.42578125" style="292" customWidth="1"/>
    <col min="12456" max="12457" width="16.5703125" style="292" customWidth="1"/>
    <col min="12458" max="12460" width="17.42578125" style="292" customWidth="1"/>
    <col min="12461" max="12462" width="16.5703125" style="292" customWidth="1"/>
    <col min="12463" max="12465" width="17.42578125" style="292" customWidth="1"/>
    <col min="12466" max="12467" width="16.5703125" style="292" customWidth="1"/>
    <col min="12468" max="12470" width="17.42578125" style="292" customWidth="1"/>
    <col min="12471" max="12471" width="15.5703125" style="292" customWidth="1"/>
    <col min="12472" max="12472" width="16.5703125" style="292" customWidth="1"/>
    <col min="12473" max="12474" width="17.42578125" style="292" customWidth="1"/>
    <col min="12475" max="12509" width="12.140625" style="292" customWidth="1"/>
    <col min="12510" max="12700" width="9.140625" style="292"/>
    <col min="12701" max="12701" width="34.85546875" style="292" customWidth="1"/>
    <col min="12702" max="12702" width="23.140625" style="292" customWidth="1"/>
    <col min="12703" max="12703" width="6.28515625" style="292" customWidth="1"/>
    <col min="12704" max="12704" width="51" style="292" customWidth="1"/>
    <col min="12705" max="12705" width="16.5703125" style="292" customWidth="1"/>
    <col min="12706" max="12706" width="12.85546875" style="292" customWidth="1"/>
    <col min="12707" max="12707" width="15.5703125" style="292" customWidth="1"/>
    <col min="12708" max="12708" width="16.5703125" style="292" customWidth="1"/>
    <col min="12709" max="12709" width="17" style="292" customWidth="1"/>
    <col min="12710" max="12711" width="17.42578125" style="292" customWidth="1"/>
    <col min="12712" max="12713" width="16.5703125" style="292" customWidth="1"/>
    <col min="12714" max="12716" width="17.42578125" style="292" customWidth="1"/>
    <col min="12717" max="12718" width="16.5703125" style="292" customWidth="1"/>
    <col min="12719" max="12721" width="17.42578125" style="292" customWidth="1"/>
    <col min="12722" max="12723" width="16.5703125" style="292" customWidth="1"/>
    <col min="12724" max="12726" width="17.42578125" style="292" customWidth="1"/>
    <col min="12727" max="12727" width="15.5703125" style="292" customWidth="1"/>
    <col min="12728" max="12728" width="16.5703125" style="292" customWidth="1"/>
    <col min="12729" max="12730" width="17.42578125" style="292" customWidth="1"/>
    <col min="12731" max="12765" width="12.140625" style="292" customWidth="1"/>
    <col min="12766" max="12956" width="9.140625" style="292"/>
    <col min="12957" max="12957" width="34.85546875" style="292" customWidth="1"/>
    <col min="12958" max="12958" width="23.140625" style="292" customWidth="1"/>
    <col min="12959" max="12959" width="6.28515625" style="292" customWidth="1"/>
    <col min="12960" max="12960" width="51" style="292" customWidth="1"/>
    <col min="12961" max="12961" width="16.5703125" style="292" customWidth="1"/>
    <col min="12962" max="12962" width="12.85546875" style="292" customWidth="1"/>
    <col min="12963" max="12963" width="15.5703125" style="292" customWidth="1"/>
    <col min="12964" max="12964" width="16.5703125" style="292" customWidth="1"/>
    <col min="12965" max="12965" width="17" style="292" customWidth="1"/>
    <col min="12966" max="12967" width="17.42578125" style="292" customWidth="1"/>
    <col min="12968" max="12969" width="16.5703125" style="292" customWidth="1"/>
    <col min="12970" max="12972" width="17.42578125" style="292" customWidth="1"/>
    <col min="12973" max="12974" width="16.5703125" style="292" customWidth="1"/>
    <col min="12975" max="12977" width="17.42578125" style="292" customWidth="1"/>
    <col min="12978" max="12979" width="16.5703125" style="292" customWidth="1"/>
    <col min="12980" max="12982" width="17.42578125" style="292" customWidth="1"/>
    <col min="12983" max="12983" width="15.5703125" style="292" customWidth="1"/>
    <col min="12984" max="12984" width="16.5703125" style="292" customWidth="1"/>
    <col min="12985" max="12986" width="17.42578125" style="292" customWidth="1"/>
    <col min="12987" max="13021" width="12.140625" style="292" customWidth="1"/>
    <col min="13022" max="13212" width="9.140625" style="292"/>
    <col min="13213" max="13213" width="34.85546875" style="292" customWidth="1"/>
    <col min="13214" max="13214" width="23.140625" style="292" customWidth="1"/>
    <col min="13215" max="13215" width="6.28515625" style="292" customWidth="1"/>
    <col min="13216" max="13216" width="51" style="292" customWidth="1"/>
    <col min="13217" max="13217" width="16.5703125" style="292" customWidth="1"/>
    <col min="13218" max="13218" width="12.85546875" style="292" customWidth="1"/>
    <col min="13219" max="13219" width="15.5703125" style="292" customWidth="1"/>
    <col min="13220" max="13220" width="16.5703125" style="292" customWidth="1"/>
    <col min="13221" max="13221" width="17" style="292" customWidth="1"/>
    <col min="13222" max="13223" width="17.42578125" style="292" customWidth="1"/>
    <col min="13224" max="13225" width="16.5703125" style="292" customWidth="1"/>
    <col min="13226" max="13228" width="17.42578125" style="292" customWidth="1"/>
    <col min="13229" max="13230" width="16.5703125" style="292" customWidth="1"/>
    <col min="13231" max="13233" width="17.42578125" style="292" customWidth="1"/>
    <col min="13234" max="13235" width="16.5703125" style="292" customWidth="1"/>
    <col min="13236" max="13238" width="17.42578125" style="292" customWidth="1"/>
    <col min="13239" max="13239" width="15.5703125" style="292" customWidth="1"/>
    <col min="13240" max="13240" width="16.5703125" style="292" customWidth="1"/>
    <col min="13241" max="13242" width="17.42578125" style="292" customWidth="1"/>
    <col min="13243" max="13277" width="12.140625" style="292" customWidth="1"/>
    <col min="13278" max="13468" width="9.140625" style="292"/>
    <col min="13469" max="13469" width="34.85546875" style="292" customWidth="1"/>
    <col min="13470" max="13470" width="23.140625" style="292" customWidth="1"/>
    <col min="13471" max="13471" width="6.28515625" style="292" customWidth="1"/>
    <col min="13472" max="13472" width="51" style="292" customWidth="1"/>
    <col min="13473" max="13473" width="16.5703125" style="292" customWidth="1"/>
    <col min="13474" max="13474" width="12.85546875" style="292" customWidth="1"/>
    <col min="13475" max="13475" width="15.5703125" style="292" customWidth="1"/>
    <col min="13476" max="13476" width="16.5703125" style="292" customWidth="1"/>
    <col min="13477" max="13477" width="17" style="292" customWidth="1"/>
    <col min="13478" max="13479" width="17.42578125" style="292" customWidth="1"/>
    <col min="13480" max="13481" width="16.5703125" style="292" customWidth="1"/>
    <col min="13482" max="13484" width="17.42578125" style="292" customWidth="1"/>
    <col min="13485" max="13486" width="16.5703125" style="292" customWidth="1"/>
    <col min="13487" max="13489" width="17.42578125" style="292" customWidth="1"/>
    <col min="13490" max="13491" width="16.5703125" style="292" customWidth="1"/>
    <col min="13492" max="13494" width="17.42578125" style="292" customWidth="1"/>
    <col min="13495" max="13495" width="15.5703125" style="292" customWidth="1"/>
    <col min="13496" max="13496" width="16.5703125" style="292" customWidth="1"/>
    <col min="13497" max="13498" width="17.42578125" style="292" customWidth="1"/>
    <col min="13499" max="13533" width="12.140625" style="292" customWidth="1"/>
    <col min="13534" max="13724" width="9.140625" style="292"/>
    <col min="13725" max="13725" width="34.85546875" style="292" customWidth="1"/>
    <col min="13726" max="13726" width="23.140625" style="292" customWidth="1"/>
    <col min="13727" max="13727" width="6.28515625" style="292" customWidth="1"/>
    <col min="13728" max="13728" width="51" style="292" customWidth="1"/>
    <col min="13729" max="13729" width="16.5703125" style="292" customWidth="1"/>
    <col min="13730" max="13730" width="12.85546875" style="292" customWidth="1"/>
    <col min="13731" max="13731" width="15.5703125" style="292" customWidth="1"/>
    <col min="13732" max="13732" width="16.5703125" style="292" customWidth="1"/>
    <col min="13733" max="13733" width="17" style="292" customWidth="1"/>
    <col min="13734" max="13735" width="17.42578125" style="292" customWidth="1"/>
    <col min="13736" max="13737" width="16.5703125" style="292" customWidth="1"/>
    <col min="13738" max="13740" width="17.42578125" style="292" customWidth="1"/>
    <col min="13741" max="13742" width="16.5703125" style="292" customWidth="1"/>
    <col min="13743" max="13745" width="17.42578125" style="292" customWidth="1"/>
    <col min="13746" max="13747" width="16.5703125" style="292" customWidth="1"/>
    <col min="13748" max="13750" width="17.42578125" style="292" customWidth="1"/>
    <col min="13751" max="13751" width="15.5703125" style="292" customWidth="1"/>
    <col min="13752" max="13752" width="16.5703125" style="292" customWidth="1"/>
    <col min="13753" max="13754" width="17.42578125" style="292" customWidth="1"/>
    <col min="13755" max="13789" width="12.140625" style="292" customWidth="1"/>
    <col min="13790" max="13980" width="9.140625" style="292"/>
    <col min="13981" max="13981" width="34.85546875" style="292" customWidth="1"/>
    <col min="13982" max="13982" width="23.140625" style="292" customWidth="1"/>
    <col min="13983" max="13983" width="6.28515625" style="292" customWidth="1"/>
    <col min="13984" max="13984" width="51" style="292" customWidth="1"/>
    <col min="13985" max="13985" width="16.5703125" style="292" customWidth="1"/>
    <col min="13986" max="13986" width="12.85546875" style="292" customWidth="1"/>
    <col min="13987" max="13987" width="15.5703125" style="292" customWidth="1"/>
    <col min="13988" max="13988" width="16.5703125" style="292" customWidth="1"/>
    <col min="13989" max="13989" width="17" style="292" customWidth="1"/>
    <col min="13990" max="13991" width="17.42578125" style="292" customWidth="1"/>
    <col min="13992" max="13993" width="16.5703125" style="292" customWidth="1"/>
    <col min="13994" max="13996" width="17.42578125" style="292" customWidth="1"/>
    <col min="13997" max="13998" width="16.5703125" style="292" customWidth="1"/>
    <col min="13999" max="14001" width="17.42578125" style="292" customWidth="1"/>
    <col min="14002" max="14003" width="16.5703125" style="292" customWidth="1"/>
    <col min="14004" max="14006" width="17.42578125" style="292" customWidth="1"/>
    <col min="14007" max="14007" width="15.5703125" style="292" customWidth="1"/>
    <col min="14008" max="14008" width="16.5703125" style="292" customWidth="1"/>
    <col min="14009" max="14010" width="17.42578125" style="292" customWidth="1"/>
    <col min="14011" max="14045" width="12.140625" style="292" customWidth="1"/>
    <col min="14046" max="14236" width="9.140625" style="292"/>
    <col min="14237" max="14237" width="34.85546875" style="292" customWidth="1"/>
    <col min="14238" max="14238" width="23.140625" style="292" customWidth="1"/>
    <col min="14239" max="14239" width="6.28515625" style="292" customWidth="1"/>
    <col min="14240" max="14240" width="51" style="292" customWidth="1"/>
    <col min="14241" max="14241" width="16.5703125" style="292" customWidth="1"/>
    <col min="14242" max="14242" width="12.85546875" style="292" customWidth="1"/>
    <col min="14243" max="14243" width="15.5703125" style="292" customWidth="1"/>
    <col min="14244" max="14244" width="16.5703125" style="292" customWidth="1"/>
    <col min="14245" max="14245" width="17" style="292" customWidth="1"/>
    <col min="14246" max="14247" width="17.42578125" style="292" customWidth="1"/>
    <col min="14248" max="14249" width="16.5703125" style="292" customWidth="1"/>
    <col min="14250" max="14252" width="17.42578125" style="292" customWidth="1"/>
    <col min="14253" max="14254" width="16.5703125" style="292" customWidth="1"/>
    <col min="14255" max="14257" width="17.42578125" style="292" customWidth="1"/>
    <col min="14258" max="14259" width="16.5703125" style="292" customWidth="1"/>
    <col min="14260" max="14262" width="17.42578125" style="292" customWidth="1"/>
    <col min="14263" max="14263" width="15.5703125" style="292" customWidth="1"/>
    <col min="14264" max="14264" width="16.5703125" style="292" customWidth="1"/>
    <col min="14265" max="14266" width="17.42578125" style="292" customWidth="1"/>
    <col min="14267" max="14301" width="12.140625" style="292" customWidth="1"/>
    <col min="14302" max="14492" width="9.140625" style="292"/>
    <col min="14493" max="14493" width="34.85546875" style="292" customWidth="1"/>
    <col min="14494" max="14494" width="23.140625" style="292" customWidth="1"/>
    <col min="14495" max="14495" width="6.28515625" style="292" customWidth="1"/>
    <col min="14496" max="14496" width="51" style="292" customWidth="1"/>
    <col min="14497" max="14497" width="16.5703125" style="292" customWidth="1"/>
    <col min="14498" max="14498" width="12.85546875" style="292" customWidth="1"/>
    <col min="14499" max="14499" width="15.5703125" style="292" customWidth="1"/>
    <col min="14500" max="14500" width="16.5703125" style="292" customWidth="1"/>
    <col min="14501" max="14501" width="17" style="292" customWidth="1"/>
    <col min="14502" max="14503" width="17.42578125" style="292" customWidth="1"/>
    <col min="14504" max="14505" width="16.5703125" style="292" customWidth="1"/>
    <col min="14506" max="14508" width="17.42578125" style="292" customWidth="1"/>
    <col min="14509" max="14510" width="16.5703125" style="292" customWidth="1"/>
    <col min="14511" max="14513" width="17.42578125" style="292" customWidth="1"/>
    <col min="14514" max="14515" width="16.5703125" style="292" customWidth="1"/>
    <col min="14516" max="14518" width="17.42578125" style="292" customWidth="1"/>
    <col min="14519" max="14519" width="15.5703125" style="292" customWidth="1"/>
    <col min="14520" max="14520" width="16.5703125" style="292" customWidth="1"/>
    <col min="14521" max="14522" width="17.42578125" style="292" customWidth="1"/>
    <col min="14523" max="14557" width="12.140625" style="292" customWidth="1"/>
    <col min="14558" max="14748" width="9.140625" style="292"/>
    <col min="14749" max="14749" width="34.85546875" style="292" customWidth="1"/>
    <col min="14750" max="14750" width="23.140625" style="292" customWidth="1"/>
    <col min="14751" max="14751" width="6.28515625" style="292" customWidth="1"/>
    <col min="14752" max="14752" width="51" style="292" customWidth="1"/>
    <col min="14753" max="14753" width="16.5703125" style="292" customWidth="1"/>
    <col min="14754" max="14754" width="12.85546875" style="292" customWidth="1"/>
    <col min="14755" max="14755" width="15.5703125" style="292" customWidth="1"/>
    <col min="14756" max="14756" width="16.5703125" style="292" customWidth="1"/>
    <col min="14757" max="14757" width="17" style="292" customWidth="1"/>
    <col min="14758" max="14759" width="17.42578125" style="292" customWidth="1"/>
    <col min="14760" max="14761" width="16.5703125" style="292" customWidth="1"/>
    <col min="14762" max="14764" width="17.42578125" style="292" customWidth="1"/>
    <col min="14765" max="14766" width="16.5703125" style="292" customWidth="1"/>
    <col min="14767" max="14769" width="17.42578125" style="292" customWidth="1"/>
    <col min="14770" max="14771" width="16.5703125" style="292" customWidth="1"/>
    <col min="14772" max="14774" width="17.42578125" style="292" customWidth="1"/>
    <col min="14775" max="14775" width="15.5703125" style="292" customWidth="1"/>
    <col min="14776" max="14776" width="16.5703125" style="292" customWidth="1"/>
    <col min="14777" max="14778" width="17.42578125" style="292" customWidth="1"/>
    <col min="14779" max="14813" width="12.140625" style="292" customWidth="1"/>
    <col min="14814" max="15004" width="9.140625" style="292"/>
    <col min="15005" max="15005" width="34.85546875" style="292" customWidth="1"/>
    <col min="15006" max="15006" width="23.140625" style="292" customWidth="1"/>
    <col min="15007" max="15007" width="6.28515625" style="292" customWidth="1"/>
    <col min="15008" max="15008" width="51" style="292" customWidth="1"/>
    <col min="15009" max="15009" width="16.5703125" style="292" customWidth="1"/>
    <col min="15010" max="15010" width="12.85546875" style="292" customWidth="1"/>
    <col min="15011" max="15011" width="15.5703125" style="292" customWidth="1"/>
    <col min="15012" max="15012" width="16.5703125" style="292" customWidth="1"/>
    <col min="15013" max="15013" width="17" style="292" customWidth="1"/>
    <col min="15014" max="15015" width="17.42578125" style="292" customWidth="1"/>
    <col min="15016" max="15017" width="16.5703125" style="292" customWidth="1"/>
    <col min="15018" max="15020" width="17.42578125" style="292" customWidth="1"/>
    <col min="15021" max="15022" width="16.5703125" style="292" customWidth="1"/>
    <col min="15023" max="15025" width="17.42578125" style="292" customWidth="1"/>
    <col min="15026" max="15027" width="16.5703125" style="292" customWidth="1"/>
    <col min="15028" max="15030" width="17.42578125" style="292" customWidth="1"/>
    <col min="15031" max="15031" width="15.5703125" style="292" customWidth="1"/>
    <col min="15032" max="15032" width="16.5703125" style="292" customWidth="1"/>
    <col min="15033" max="15034" width="17.42578125" style="292" customWidth="1"/>
    <col min="15035" max="15069" width="12.140625" style="292" customWidth="1"/>
    <col min="15070" max="15260" width="9.140625" style="292"/>
    <col min="15261" max="15261" width="34.85546875" style="292" customWidth="1"/>
    <col min="15262" max="15262" width="23.140625" style="292" customWidth="1"/>
    <col min="15263" max="15263" width="6.28515625" style="292" customWidth="1"/>
    <col min="15264" max="15264" width="51" style="292" customWidth="1"/>
    <col min="15265" max="15265" width="16.5703125" style="292" customWidth="1"/>
    <col min="15266" max="15266" width="12.85546875" style="292" customWidth="1"/>
    <col min="15267" max="15267" width="15.5703125" style="292" customWidth="1"/>
    <col min="15268" max="15268" width="16.5703125" style="292" customWidth="1"/>
    <col min="15269" max="15269" width="17" style="292" customWidth="1"/>
    <col min="15270" max="15271" width="17.42578125" style="292" customWidth="1"/>
    <col min="15272" max="15273" width="16.5703125" style="292" customWidth="1"/>
    <col min="15274" max="15276" width="17.42578125" style="292" customWidth="1"/>
    <col min="15277" max="15278" width="16.5703125" style="292" customWidth="1"/>
    <col min="15279" max="15281" width="17.42578125" style="292" customWidth="1"/>
    <col min="15282" max="15283" width="16.5703125" style="292" customWidth="1"/>
    <col min="15284" max="15286" width="17.42578125" style="292" customWidth="1"/>
    <col min="15287" max="15287" width="15.5703125" style="292" customWidth="1"/>
    <col min="15288" max="15288" width="16.5703125" style="292" customWidth="1"/>
    <col min="15289" max="15290" width="17.42578125" style="292" customWidth="1"/>
    <col min="15291" max="15325" width="12.140625" style="292" customWidth="1"/>
    <col min="15326" max="15516" width="9.140625" style="292"/>
    <col min="15517" max="15517" width="34.85546875" style="292" customWidth="1"/>
    <col min="15518" max="15518" width="23.140625" style="292" customWidth="1"/>
    <col min="15519" max="15519" width="6.28515625" style="292" customWidth="1"/>
    <col min="15520" max="15520" width="51" style="292" customWidth="1"/>
    <col min="15521" max="15521" width="16.5703125" style="292" customWidth="1"/>
    <col min="15522" max="15522" width="12.85546875" style="292" customWidth="1"/>
    <col min="15523" max="15523" width="15.5703125" style="292" customWidth="1"/>
    <col min="15524" max="15524" width="16.5703125" style="292" customWidth="1"/>
    <col min="15525" max="15525" width="17" style="292" customWidth="1"/>
    <col min="15526" max="15527" width="17.42578125" style="292" customWidth="1"/>
    <col min="15528" max="15529" width="16.5703125" style="292" customWidth="1"/>
    <col min="15530" max="15532" width="17.42578125" style="292" customWidth="1"/>
    <col min="15533" max="15534" width="16.5703125" style="292" customWidth="1"/>
    <col min="15535" max="15537" width="17.42578125" style="292" customWidth="1"/>
    <col min="15538" max="15539" width="16.5703125" style="292" customWidth="1"/>
    <col min="15540" max="15542" width="17.42578125" style="292" customWidth="1"/>
    <col min="15543" max="15543" width="15.5703125" style="292" customWidth="1"/>
    <col min="15544" max="15544" width="16.5703125" style="292" customWidth="1"/>
    <col min="15545" max="15546" width="17.42578125" style="292" customWidth="1"/>
    <col min="15547" max="15581" width="12.140625" style="292" customWidth="1"/>
    <col min="15582" max="15772" width="9.140625" style="292"/>
    <col min="15773" max="15773" width="34.85546875" style="292" customWidth="1"/>
    <col min="15774" max="15774" width="23.140625" style="292" customWidth="1"/>
    <col min="15775" max="15775" width="6.28515625" style="292" customWidth="1"/>
    <col min="15776" max="15776" width="51" style="292" customWidth="1"/>
    <col min="15777" max="15777" width="16.5703125" style="292" customWidth="1"/>
    <col min="15778" max="15778" width="12.85546875" style="292" customWidth="1"/>
    <col min="15779" max="15779" width="15.5703125" style="292" customWidth="1"/>
    <col min="15780" max="15780" width="16.5703125" style="292" customWidth="1"/>
    <col min="15781" max="15781" width="17" style="292" customWidth="1"/>
    <col min="15782" max="15783" width="17.42578125" style="292" customWidth="1"/>
    <col min="15784" max="15785" width="16.5703125" style="292" customWidth="1"/>
    <col min="15786" max="15788" width="17.42578125" style="292" customWidth="1"/>
    <col min="15789" max="15790" width="16.5703125" style="292" customWidth="1"/>
    <col min="15791" max="15793" width="17.42578125" style="292" customWidth="1"/>
    <col min="15794" max="15795" width="16.5703125" style="292" customWidth="1"/>
    <col min="15796" max="15798" width="17.42578125" style="292" customWidth="1"/>
    <col min="15799" max="15799" width="15.5703125" style="292" customWidth="1"/>
    <col min="15800" max="15800" width="16.5703125" style="292" customWidth="1"/>
    <col min="15801" max="15802" width="17.42578125" style="292" customWidth="1"/>
    <col min="15803" max="15837" width="12.140625" style="292" customWidth="1"/>
    <col min="15838" max="16384" width="9.140625" style="292"/>
  </cols>
  <sheetData>
    <row r="2" spans="1:11" x14ac:dyDescent="0.25">
      <c r="A2" s="292" t="s">
        <v>420</v>
      </c>
      <c r="E2" s="292" t="s">
        <v>589</v>
      </c>
      <c r="H2" s="292"/>
      <c r="I2" s="292"/>
      <c r="J2" s="82"/>
      <c r="K2" s="82"/>
    </row>
    <row r="3" spans="1:11" x14ac:dyDescent="0.25">
      <c r="A3" s="292" t="s">
        <v>313</v>
      </c>
      <c r="E3" s="292" t="s">
        <v>1612</v>
      </c>
      <c r="H3" s="292"/>
      <c r="I3" s="292"/>
      <c r="J3" s="82"/>
      <c r="K3" s="142"/>
    </row>
    <row r="4" spans="1:11" x14ac:dyDescent="0.25">
      <c r="A4" s="292" t="s">
        <v>421</v>
      </c>
      <c r="H4" s="292"/>
      <c r="I4" s="292"/>
      <c r="J4" s="82"/>
      <c r="K4" s="142"/>
    </row>
    <row r="5" spans="1:11" hidden="1" x14ac:dyDescent="0.25">
      <c r="A5" s="82"/>
      <c r="B5" s="82"/>
      <c r="C5" s="82"/>
      <c r="D5" s="82"/>
      <c r="E5" s="292" t="s">
        <v>589</v>
      </c>
      <c r="F5" s="82"/>
      <c r="G5" s="82"/>
      <c r="H5" s="292"/>
      <c r="I5" s="292"/>
      <c r="J5" s="82"/>
      <c r="K5" s="142"/>
    </row>
    <row r="6" spans="1:11" hidden="1" x14ac:dyDescent="0.25">
      <c r="A6" s="82"/>
      <c r="B6" s="82"/>
      <c r="C6" s="82"/>
      <c r="D6" s="82"/>
      <c r="E6" s="292" t="s">
        <v>1612</v>
      </c>
      <c r="F6" s="82"/>
      <c r="G6" s="82"/>
      <c r="H6" s="292"/>
      <c r="I6" s="292"/>
      <c r="J6" s="82"/>
      <c r="K6" s="142"/>
    </row>
    <row r="7" spans="1:11" ht="12" customHeight="1" x14ac:dyDescent="0.25">
      <c r="A7" s="1260" t="s">
        <v>213</v>
      </c>
      <c r="B7" s="1260"/>
      <c r="C7" s="1260"/>
      <c r="D7" s="1260"/>
      <c r="E7" s="1260"/>
      <c r="F7" s="1260"/>
      <c r="G7" s="1260"/>
      <c r="H7" s="1260"/>
      <c r="I7" s="292"/>
      <c r="J7" s="82"/>
      <c r="K7" s="142"/>
    </row>
    <row r="8" spans="1:11" x14ac:dyDescent="0.25">
      <c r="A8" s="1260" t="s">
        <v>262</v>
      </c>
      <c r="B8" s="1260"/>
      <c r="C8" s="1260"/>
      <c r="D8" s="1260"/>
      <c r="E8" s="1260"/>
      <c r="F8" s="1260"/>
      <c r="G8" s="1260"/>
      <c r="H8" s="1260"/>
      <c r="I8" s="292"/>
      <c r="J8" s="82"/>
      <c r="K8" s="142"/>
    </row>
    <row r="9" spans="1:11" ht="15" customHeight="1" x14ac:dyDescent="0.25">
      <c r="A9" s="1261" t="s">
        <v>1611</v>
      </c>
      <c r="B9" s="1261"/>
      <c r="C9" s="1261"/>
      <c r="D9" s="1261"/>
      <c r="E9" s="1261"/>
      <c r="F9" s="1261"/>
      <c r="G9" s="1261"/>
      <c r="H9" s="1261"/>
      <c r="I9" s="292"/>
      <c r="J9" s="82"/>
      <c r="K9" s="142"/>
    </row>
    <row r="10" spans="1:11" x14ac:dyDescent="0.25">
      <c r="A10" s="1262" t="s">
        <v>0</v>
      </c>
      <c r="B10" s="1262" t="s">
        <v>1</v>
      </c>
      <c r="C10" s="1265" t="s">
        <v>216</v>
      </c>
      <c r="D10" s="1266"/>
      <c r="E10" s="1262" t="s">
        <v>214</v>
      </c>
      <c r="F10" s="1262" t="s">
        <v>1118</v>
      </c>
      <c r="G10" s="1262" t="s">
        <v>1200</v>
      </c>
      <c r="H10" s="1262" t="s">
        <v>1616</v>
      </c>
      <c r="I10" s="1265" t="s">
        <v>215</v>
      </c>
      <c r="J10" s="1266"/>
      <c r="K10" s="143"/>
    </row>
    <row r="11" spans="1:11" x14ac:dyDescent="0.25">
      <c r="A11" s="1263"/>
      <c r="B11" s="1263"/>
      <c r="C11" s="1267"/>
      <c r="D11" s="1268"/>
      <c r="E11" s="1263"/>
      <c r="F11" s="1263"/>
      <c r="G11" s="1263"/>
      <c r="H11" s="1263"/>
      <c r="I11" s="1272"/>
      <c r="J11" s="1273"/>
      <c r="K11" s="143"/>
    </row>
    <row r="12" spans="1:11" ht="76.5" customHeight="1" x14ac:dyDescent="0.25">
      <c r="A12" s="1264"/>
      <c r="B12" s="1264"/>
      <c r="C12" s="2" t="s">
        <v>601</v>
      </c>
      <c r="D12" s="239" t="s">
        <v>3</v>
      </c>
      <c r="E12" s="1264"/>
      <c r="F12" s="1269"/>
      <c r="G12" s="1264"/>
      <c r="H12" s="1264"/>
      <c r="I12" s="1267"/>
      <c r="J12" s="1268"/>
      <c r="K12" s="143"/>
    </row>
    <row r="13" spans="1:11" x14ac:dyDescent="0.25">
      <c r="A13" s="3" t="s">
        <v>594</v>
      </c>
      <c r="B13" s="3" t="s">
        <v>595</v>
      </c>
      <c r="C13" s="3"/>
      <c r="D13" s="3" t="s">
        <v>599</v>
      </c>
      <c r="E13" s="3" t="s">
        <v>596</v>
      </c>
      <c r="F13" s="1274" t="s">
        <v>597</v>
      </c>
      <c r="G13" s="1275"/>
      <c r="H13" s="1276"/>
      <c r="I13" s="330" t="s">
        <v>598</v>
      </c>
      <c r="J13" s="331"/>
      <c r="K13" s="144"/>
    </row>
    <row r="14" spans="1:11" ht="12" customHeight="1" x14ac:dyDescent="0.25">
      <c r="A14" s="7"/>
      <c r="B14" s="7"/>
      <c r="C14" s="15" t="s">
        <v>6</v>
      </c>
      <c r="D14" s="16" t="s">
        <v>28</v>
      </c>
      <c r="E14" s="7"/>
      <c r="F14" s="89"/>
      <c r="G14" s="89"/>
      <c r="H14" s="89"/>
      <c r="I14" s="240"/>
      <c r="J14" s="241"/>
      <c r="K14" s="135"/>
    </row>
    <row r="15" spans="1:11" ht="36" x14ac:dyDescent="0.25">
      <c r="A15" s="242" t="s">
        <v>436</v>
      </c>
      <c r="B15" s="7"/>
      <c r="C15" s="15" t="s">
        <v>266</v>
      </c>
      <c r="D15" s="16"/>
      <c r="E15" s="7"/>
      <c r="F15" s="89"/>
      <c r="G15" s="89"/>
      <c r="H15" s="89"/>
      <c r="I15" s="243"/>
      <c r="J15" s="244"/>
      <c r="K15" s="134" t="s">
        <v>830</v>
      </c>
    </row>
    <row r="16" spans="1:11" ht="36" x14ac:dyDescent="0.25">
      <c r="A16" s="205" t="s">
        <v>430</v>
      </c>
      <c r="B16" s="12" t="s">
        <v>437</v>
      </c>
      <c r="C16" s="51"/>
      <c r="D16" s="12" t="s">
        <v>263</v>
      </c>
      <c r="E16" s="12"/>
      <c r="F16" s="90">
        <f t="shared" ref="F16:H29" si="0">F51+F86</f>
        <v>93805</v>
      </c>
      <c r="G16" s="90">
        <f t="shared" si="0"/>
        <v>96208</v>
      </c>
      <c r="H16" s="90">
        <f t="shared" si="0"/>
        <v>99369</v>
      </c>
      <c r="I16" s="1270" t="s">
        <v>751</v>
      </c>
      <c r="J16" s="1271"/>
      <c r="K16" s="232"/>
    </row>
    <row r="17" spans="1:11" ht="36" x14ac:dyDescent="0.25">
      <c r="A17" s="205" t="s">
        <v>422</v>
      </c>
      <c r="B17" s="12" t="s">
        <v>440</v>
      </c>
      <c r="C17" s="51"/>
      <c r="D17" s="12" t="s">
        <v>263</v>
      </c>
      <c r="E17" s="12"/>
      <c r="F17" s="90">
        <f t="shared" si="0"/>
        <v>72921</v>
      </c>
      <c r="G17" s="90">
        <f t="shared" si="0"/>
        <v>74775</v>
      </c>
      <c r="H17" s="90">
        <f t="shared" si="0"/>
        <v>77545</v>
      </c>
      <c r="I17" s="1270" t="s">
        <v>753</v>
      </c>
      <c r="J17" s="1271"/>
      <c r="K17" s="232"/>
    </row>
    <row r="18" spans="1:11" ht="48" x14ac:dyDescent="0.25">
      <c r="A18" s="205" t="s">
        <v>663</v>
      </c>
      <c r="B18" s="12" t="s">
        <v>437</v>
      </c>
      <c r="C18" s="51"/>
      <c r="D18" s="12" t="s">
        <v>263</v>
      </c>
      <c r="E18" s="12"/>
      <c r="F18" s="90">
        <f t="shared" si="0"/>
        <v>72921</v>
      </c>
      <c r="G18" s="90">
        <f t="shared" si="0"/>
        <v>74775</v>
      </c>
      <c r="H18" s="90">
        <f t="shared" si="0"/>
        <v>77545</v>
      </c>
      <c r="I18" s="1270" t="s">
        <v>751</v>
      </c>
      <c r="J18" s="1271"/>
      <c r="K18" s="232"/>
    </row>
    <row r="19" spans="1:11" ht="48" x14ac:dyDescent="0.25">
      <c r="A19" s="205" t="s">
        <v>423</v>
      </c>
      <c r="B19" s="12" t="s">
        <v>440</v>
      </c>
      <c r="C19" s="51"/>
      <c r="D19" s="12" t="s">
        <v>263</v>
      </c>
      <c r="E19" s="12"/>
      <c r="F19" s="90">
        <f t="shared" si="0"/>
        <v>72921</v>
      </c>
      <c r="G19" s="90">
        <f t="shared" si="0"/>
        <v>74775</v>
      </c>
      <c r="H19" s="90">
        <f t="shared" si="0"/>
        <v>77545</v>
      </c>
      <c r="I19" s="1270" t="s">
        <v>753</v>
      </c>
      <c r="J19" s="1271"/>
      <c r="K19" s="232"/>
    </row>
    <row r="20" spans="1:11" ht="48" x14ac:dyDescent="0.25">
      <c r="A20" s="205" t="s">
        <v>424</v>
      </c>
      <c r="B20" s="12" t="s">
        <v>440</v>
      </c>
      <c r="C20" s="51"/>
      <c r="D20" s="12" t="s">
        <v>263</v>
      </c>
      <c r="E20" s="12"/>
      <c r="F20" s="90">
        <f t="shared" si="0"/>
        <v>72921</v>
      </c>
      <c r="G20" s="90">
        <f t="shared" si="0"/>
        <v>74775</v>
      </c>
      <c r="H20" s="90">
        <f t="shared" si="0"/>
        <v>77545</v>
      </c>
      <c r="I20" s="1270" t="s">
        <v>753</v>
      </c>
      <c r="J20" s="1271"/>
      <c r="K20" s="232"/>
    </row>
    <row r="21" spans="1:11" ht="48" x14ac:dyDescent="0.25">
      <c r="A21" s="85" t="s">
        <v>425</v>
      </c>
      <c r="B21" s="85" t="s">
        <v>439</v>
      </c>
      <c r="C21" s="51"/>
      <c r="D21" s="12" t="s">
        <v>263</v>
      </c>
      <c r="E21" s="12"/>
      <c r="F21" s="90">
        <f t="shared" si="0"/>
        <v>188669</v>
      </c>
      <c r="G21" s="90">
        <f t="shared" si="0"/>
        <v>194054</v>
      </c>
      <c r="H21" s="90">
        <f t="shared" si="0"/>
        <v>200452</v>
      </c>
      <c r="I21" s="1270" t="s">
        <v>752</v>
      </c>
      <c r="J21" s="1271"/>
      <c r="K21" s="232"/>
    </row>
    <row r="22" spans="1:11" ht="96" x14ac:dyDescent="0.25">
      <c r="A22" s="91" t="s">
        <v>426</v>
      </c>
      <c r="B22" s="91" t="s">
        <v>439</v>
      </c>
      <c r="C22" s="51"/>
      <c r="D22" s="12" t="s">
        <v>263</v>
      </c>
      <c r="E22" s="12"/>
      <c r="F22" s="90">
        <f t="shared" si="0"/>
        <v>225285</v>
      </c>
      <c r="G22" s="90">
        <f t="shared" si="0"/>
        <v>231748</v>
      </c>
      <c r="H22" s="90">
        <f t="shared" si="0"/>
        <v>239425</v>
      </c>
      <c r="I22" s="1270" t="s">
        <v>752</v>
      </c>
      <c r="J22" s="1271"/>
      <c r="K22" s="232"/>
    </row>
    <row r="23" spans="1:11" ht="96" x14ac:dyDescent="0.25">
      <c r="A23" s="91" t="s">
        <v>431</v>
      </c>
      <c r="B23" s="91" t="s">
        <v>438</v>
      </c>
      <c r="C23" s="51"/>
      <c r="D23" s="12" t="s">
        <v>263</v>
      </c>
      <c r="E23" s="12"/>
      <c r="F23" s="90">
        <f t="shared" si="0"/>
        <v>371476</v>
      </c>
      <c r="G23" s="90">
        <f t="shared" si="0"/>
        <v>382264</v>
      </c>
      <c r="H23" s="90">
        <f t="shared" si="0"/>
        <v>395083</v>
      </c>
      <c r="I23" s="1270" t="s">
        <v>750</v>
      </c>
      <c r="J23" s="1271"/>
      <c r="K23" s="232"/>
    </row>
    <row r="24" spans="1:11" ht="96" x14ac:dyDescent="0.25">
      <c r="A24" s="91" t="s">
        <v>427</v>
      </c>
      <c r="B24" s="91" t="s">
        <v>439</v>
      </c>
      <c r="C24" s="51"/>
      <c r="D24" s="12" t="s">
        <v>263</v>
      </c>
      <c r="E24" s="12"/>
      <c r="F24" s="90">
        <f t="shared" si="0"/>
        <v>280209</v>
      </c>
      <c r="G24" s="90">
        <f t="shared" si="0"/>
        <v>288286</v>
      </c>
      <c r="H24" s="90">
        <f t="shared" si="0"/>
        <v>297884</v>
      </c>
      <c r="I24" s="1270" t="s">
        <v>752</v>
      </c>
      <c r="J24" s="1271"/>
      <c r="K24" s="232"/>
    </row>
    <row r="25" spans="1:11" ht="24" x14ac:dyDescent="0.25">
      <c r="A25" s="85" t="s">
        <v>432</v>
      </c>
      <c r="B25" s="85" t="s">
        <v>437</v>
      </c>
      <c r="C25" s="51"/>
      <c r="D25" s="12" t="s">
        <v>263</v>
      </c>
      <c r="E25" s="12"/>
      <c r="F25" s="90">
        <f t="shared" si="0"/>
        <v>93805</v>
      </c>
      <c r="G25" s="90">
        <f t="shared" si="0"/>
        <v>96208</v>
      </c>
      <c r="H25" s="90">
        <f t="shared" si="0"/>
        <v>99369</v>
      </c>
      <c r="I25" s="1270" t="s">
        <v>751</v>
      </c>
      <c r="J25" s="1271"/>
      <c r="K25" s="232"/>
    </row>
    <row r="26" spans="1:11" ht="24" x14ac:dyDescent="0.25">
      <c r="A26" s="91" t="s">
        <v>428</v>
      </c>
      <c r="B26" s="91" t="s">
        <v>440</v>
      </c>
      <c r="C26" s="51"/>
      <c r="D26" s="12" t="s">
        <v>263</v>
      </c>
      <c r="E26" s="12"/>
      <c r="F26" s="90">
        <f t="shared" si="0"/>
        <v>72921</v>
      </c>
      <c r="G26" s="90">
        <f t="shared" si="0"/>
        <v>74775</v>
      </c>
      <c r="H26" s="90">
        <f t="shared" si="0"/>
        <v>77545</v>
      </c>
      <c r="I26" s="1270" t="s">
        <v>753</v>
      </c>
      <c r="J26" s="1271"/>
      <c r="K26" s="232"/>
    </row>
    <row r="27" spans="1:11" ht="24" x14ac:dyDescent="0.25">
      <c r="A27" s="85" t="s">
        <v>433</v>
      </c>
      <c r="B27" s="85" t="s">
        <v>437</v>
      </c>
      <c r="C27" s="51"/>
      <c r="D27" s="12" t="s">
        <v>263</v>
      </c>
      <c r="E27" s="12"/>
      <c r="F27" s="90">
        <f t="shared" si="0"/>
        <v>147873</v>
      </c>
      <c r="G27" s="90">
        <f t="shared" si="0"/>
        <v>151925</v>
      </c>
      <c r="H27" s="90">
        <f t="shared" si="0"/>
        <v>156967</v>
      </c>
      <c r="I27" s="1270" t="s">
        <v>751</v>
      </c>
      <c r="J27" s="1271"/>
      <c r="K27" s="232"/>
    </row>
    <row r="28" spans="1:11" ht="24" x14ac:dyDescent="0.25">
      <c r="A28" s="91" t="s">
        <v>429</v>
      </c>
      <c r="B28" s="91" t="s">
        <v>440</v>
      </c>
      <c r="C28" s="51"/>
      <c r="D28" s="12" t="s">
        <v>263</v>
      </c>
      <c r="E28" s="12"/>
      <c r="F28" s="90">
        <f t="shared" si="0"/>
        <v>108835</v>
      </c>
      <c r="G28" s="90">
        <f t="shared" si="0"/>
        <v>111801</v>
      </c>
      <c r="H28" s="90">
        <f t="shared" si="0"/>
        <v>115450</v>
      </c>
      <c r="I28" s="1270" t="s">
        <v>753</v>
      </c>
      <c r="J28" s="1271"/>
      <c r="K28" s="232"/>
    </row>
    <row r="29" spans="1:11" ht="48" x14ac:dyDescent="0.25">
      <c r="A29" s="205" t="s">
        <v>1141</v>
      </c>
      <c r="B29" s="12" t="s">
        <v>1145</v>
      </c>
      <c r="C29" s="51"/>
      <c r="D29" s="12" t="s">
        <v>263</v>
      </c>
      <c r="E29" s="12"/>
      <c r="F29" s="90">
        <f t="shared" si="0"/>
        <v>129907</v>
      </c>
      <c r="G29" s="90">
        <f t="shared" si="0"/>
        <v>132452</v>
      </c>
      <c r="H29" s="90">
        <f t="shared" si="0"/>
        <v>137530</v>
      </c>
      <c r="I29" s="1270" t="s">
        <v>1151</v>
      </c>
      <c r="J29" s="1271"/>
      <c r="K29" s="232"/>
    </row>
    <row r="30" spans="1:11" ht="24" x14ac:dyDescent="0.25">
      <c r="A30" s="242" t="s">
        <v>441</v>
      </c>
      <c r="B30" s="7"/>
      <c r="C30" s="15" t="s">
        <v>600</v>
      </c>
      <c r="D30" s="16"/>
      <c r="E30" s="7"/>
      <c r="F30" s="89"/>
      <c r="G30" s="89"/>
      <c r="H30" s="89"/>
      <c r="I30" s="240"/>
      <c r="J30" s="241"/>
      <c r="K30" s="134" t="s">
        <v>831</v>
      </c>
    </row>
    <row r="31" spans="1:11" ht="24" x14ac:dyDescent="0.25">
      <c r="A31" s="12" t="s">
        <v>822</v>
      </c>
      <c r="B31" s="12" t="s">
        <v>442</v>
      </c>
      <c r="C31" s="51"/>
      <c r="D31" s="12" t="s">
        <v>263</v>
      </c>
      <c r="E31" s="12"/>
      <c r="F31" s="90">
        <f t="shared" ref="F31:H48" si="1">F66+F101</f>
        <v>24133.919999999998</v>
      </c>
      <c r="G31" s="90">
        <f t="shared" si="1"/>
        <v>24133.919999999998</v>
      </c>
      <c r="H31" s="90">
        <f t="shared" si="1"/>
        <v>24133.919999999998</v>
      </c>
      <c r="I31" s="338"/>
      <c r="J31" s="339"/>
      <c r="K31" s="134"/>
    </row>
    <row r="32" spans="1:11" ht="36" x14ac:dyDescent="0.25">
      <c r="A32" s="12" t="s">
        <v>823</v>
      </c>
      <c r="B32" s="12" t="s">
        <v>443</v>
      </c>
      <c r="C32" s="51"/>
      <c r="D32" s="12" t="s">
        <v>263</v>
      </c>
      <c r="E32" s="12"/>
      <c r="F32" s="90">
        <f t="shared" si="1"/>
        <v>24133.919999999998</v>
      </c>
      <c r="G32" s="90">
        <f t="shared" si="1"/>
        <v>24133.919999999998</v>
      </c>
      <c r="H32" s="90">
        <f t="shared" si="1"/>
        <v>24133.919999999998</v>
      </c>
      <c r="I32" s="338"/>
      <c r="J32" s="339"/>
      <c r="K32" s="134"/>
    </row>
    <row r="33" spans="1:11" ht="24" x14ac:dyDescent="0.25">
      <c r="A33" s="12" t="s">
        <v>824</v>
      </c>
      <c r="B33" s="12" t="s">
        <v>444</v>
      </c>
      <c r="C33" s="51"/>
      <c r="D33" s="12" t="s">
        <v>263</v>
      </c>
      <c r="E33" s="12"/>
      <c r="F33" s="90">
        <f t="shared" si="1"/>
        <v>24133.919999999998</v>
      </c>
      <c r="G33" s="90">
        <f t="shared" si="1"/>
        <v>24133.919999999998</v>
      </c>
      <c r="H33" s="90">
        <f t="shared" si="1"/>
        <v>24133.919999999998</v>
      </c>
      <c r="I33" s="338"/>
      <c r="J33" s="339"/>
      <c r="K33" s="134"/>
    </row>
    <row r="34" spans="1:11" ht="48" x14ac:dyDescent="0.25">
      <c r="A34" s="12" t="s">
        <v>1621</v>
      </c>
      <c r="B34" s="12" t="s">
        <v>445</v>
      </c>
      <c r="C34" s="51"/>
      <c r="D34" s="12" t="s">
        <v>263</v>
      </c>
      <c r="E34" s="12"/>
      <c r="F34" s="90">
        <f t="shared" si="1"/>
        <v>24133.919999999998</v>
      </c>
      <c r="G34" s="90">
        <f t="shared" si="1"/>
        <v>24133.919999999998</v>
      </c>
      <c r="H34" s="90">
        <f t="shared" si="1"/>
        <v>24133.919999999998</v>
      </c>
      <c r="I34" s="1244"/>
      <c r="J34" s="1245"/>
      <c r="K34" s="134"/>
    </row>
    <row r="35" spans="1:11" ht="36" x14ac:dyDescent="0.25">
      <c r="A35" s="12" t="s">
        <v>1622</v>
      </c>
      <c r="B35" s="12" t="s">
        <v>445</v>
      </c>
      <c r="C35" s="51"/>
      <c r="D35" s="12" t="s">
        <v>263</v>
      </c>
      <c r="E35" s="12"/>
      <c r="F35" s="90">
        <f t="shared" si="1"/>
        <v>11203.7</v>
      </c>
      <c r="G35" s="90">
        <f t="shared" si="1"/>
        <v>11203.7</v>
      </c>
      <c r="H35" s="90">
        <f t="shared" si="1"/>
        <v>11203.7</v>
      </c>
      <c r="I35" s="338"/>
      <c r="J35" s="339"/>
      <c r="K35" s="134"/>
    </row>
    <row r="36" spans="1:11" ht="36" x14ac:dyDescent="0.25">
      <c r="A36" s="12" t="s">
        <v>1194</v>
      </c>
      <c r="B36" s="12" t="s">
        <v>446</v>
      </c>
      <c r="C36" s="51"/>
      <c r="D36" s="12" t="s">
        <v>263</v>
      </c>
      <c r="E36" s="12"/>
      <c r="F36" s="90">
        <f t="shared" si="1"/>
        <v>5662.17</v>
      </c>
      <c r="G36" s="90">
        <f t="shared" si="1"/>
        <v>5662.17</v>
      </c>
      <c r="H36" s="90">
        <f t="shared" si="1"/>
        <v>5662.17</v>
      </c>
      <c r="I36" s="338"/>
      <c r="J36" s="339"/>
      <c r="K36" s="134"/>
    </row>
    <row r="37" spans="1:11" ht="36" x14ac:dyDescent="0.25">
      <c r="A37" s="91" t="s">
        <v>826</v>
      </c>
      <c r="B37" s="91" t="s">
        <v>447</v>
      </c>
      <c r="C37" s="51"/>
      <c r="D37" s="12" t="s">
        <v>263</v>
      </c>
      <c r="E37" s="12"/>
      <c r="F37" s="90">
        <f t="shared" si="1"/>
        <v>28838.38</v>
      </c>
      <c r="G37" s="90">
        <f t="shared" si="1"/>
        <v>28838.38</v>
      </c>
      <c r="H37" s="90">
        <f t="shared" si="1"/>
        <v>28838.38</v>
      </c>
      <c r="I37" s="338"/>
      <c r="J37" s="339"/>
      <c r="K37" s="134"/>
    </row>
    <row r="38" spans="1:11" ht="36" x14ac:dyDescent="0.25">
      <c r="A38" s="91" t="s">
        <v>827</v>
      </c>
      <c r="B38" s="91" t="s">
        <v>448</v>
      </c>
      <c r="C38" s="51"/>
      <c r="D38" s="12" t="s">
        <v>263</v>
      </c>
      <c r="E38" s="12"/>
      <c r="F38" s="90">
        <f t="shared" si="1"/>
        <v>28838.38</v>
      </c>
      <c r="G38" s="90">
        <f t="shared" si="1"/>
        <v>28838.38</v>
      </c>
      <c r="H38" s="90">
        <f t="shared" si="1"/>
        <v>28838.38</v>
      </c>
      <c r="I38" s="338"/>
      <c r="J38" s="339"/>
      <c r="K38" s="134"/>
    </row>
    <row r="39" spans="1:11" ht="24" x14ac:dyDescent="0.25">
      <c r="A39" s="91" t="s">
        <v>828</v>
      </c>
      <c r="B39" s="91" t="s">
        <v>449</v>
      </c>
      <c r="C39" s="51"/>
      <c r="D39" s="12" t="s">
        <v>263</v>
      </c>
      <c r="E39" s="12"/>
      <c r="F39" s="90">
        <f t="shared" si="1"/>
        <v>28838.38</v>
      </c>
      <c r="G39" s="90">
        <f t="shared" si="1"/>
        <v>28838.38</v>
      </c>
      <c r="H39" s="90">
        <f t="shared" si="1"/>
        <v>28838.38</v>
      </c>
      <c r="I39" s="338"/>
      <c r="J39" s="339"/>
      <c r="K39" s="134"/>
    </row>
    <row r="40" spans="1:11" ht="48" x14ac:dyDescent="0.25">
      <c r="A40" s="91" t="s">
        <v>1623</v>
      </c>
      <c r="B40" s="91" t="s">
        <v>450</v>
      </c>
      <c r="C40" s="51"/>
      <c r="D40" s="12" t="s">
        <v>263</v>
      </c>
      <c r="E40" s="12"/>
      <c r="F40" s="90">
        <f t="shared" si="1"/>
        <v>28838.38</v>
      </c>
      <c r="G40" s="90">
        <f t="shared" si="1"/>
        <v>28838.38</v>
      </c>
      <c r="H40" s="90">
        <f t="shared" si="1"/>
        <v>28838.38</v>
      </c>
      <c r="I40" s="1244"/>
      <c r="J40" s="1245"/>
      <c r="K40" s="134"/>
    </row>
    <row r="41" spans="1:11" ht="48" x14ac:dyDescent="0.25">
      <c r="A41" s="91" t="s">
        <v>1624</v>
      </c>
      <c r="B41" s="91" t="s">
        <v>450</v>
      </c>
      <c r="C41" s="51"/>
      <c r="D41" s="12" t="s">
        <v>263</v>
      </c>
      <c r="E41" s="12"/>
      <c r="F41" s="90">
        <f t="shared" si="1"/>
        <v>13231.43</v>
      </c>
      <c r="G41" s="90">
        <f t="shared" si="1"/>
        <v>13231.43</v>
      </c>
      <c r="H41" s="90">
        <f t="shared" si="1"/>
        <v>13231.43</v>
      </c>
      <c r="I41" s="338"/>
      <c r="J41" s="339"/>
      <c r="K41" s="134"/>
    </row>
    <row r="42" spans="1:11" ht="36" x14ac:dyDescent="0.25">
      <c r="A42" s="91" t="s">
        <v>1195</v>
      </c>
      <c r="B42" s="91" t="s">
        <v>451</v>
      </c>
      <c r="C42" s="51"/>
      <c r="D42" s="12" t="s">
        <v>263</v>
      </c>
      <c r="E42" s="12"/>
      <c r="F42" s="90">
        <f t="shared" si="1"/>
        <v>6542.73</v>
      </c>
      <c r="G42" s="90">
        <f t="shared" si="1"/>
        <v>6542.73</v>
      </c>
      <c r="H42" s="90">
        <f t="shared" si="1"/>
        <v>6542.73</v>
      </c>
      <c r="I42" s="338"/>
      <c r="J42" s="339"/>
      <c r="K42" s="134"/>
    </row>
    <row r="43" spans="1:11" ht="36" x14ac:dyDescent="0.25">
      <c r="A43" s="12" t="s">
        <v>1142</v>
      </c>
      <c r="B43" s="205" t="s">
        <v>1146</v>
      </c>
      <c r="C43" s="51"/>
      <c r="D43" s="12" t="s">
        <v>263</v>
      </c>
      <c r="E43" s="12"/>
      <c r="F43" s="90">
        <f t="shared" si="1"/>
        <v>28838.38</v>
      </c>
      <c r="G43" s="90">
        <f t="shared" si="1"/>
        <v>28838.38</v>
      </c>
      <c r="H43" s="90">
        <f t="shared" si="1"/>
        <v>28838.38</v>
      </c>
      <c r="I43" s="362"/>
      <c r="J43" s="363"/>
      <c r="K43" s="134"/>
    </row>
    <row r="44" spans="1:11" ht="48" x14ac:dyDescent="0.25">
      <c r="A44" s="12" t="s">
        <v>1143</v>
      </c>
      <c r="B44" s="205" t="s">
        <v>1147</v>
      </c>
      <c r="C44" s="51"/>
      <c r="D44" s="12" t="s">
        <v>263</v>
      </c>
      <c r="E44" s="12"/>
      <c r="F44" s="90">
        <f t="shared" si="1"/>
        <v>28838.38</v>
      </c>
      <c r="G44" s="90">
        <f t="shared" si="1"/>
        <v>28838.38</v>
      </c>
      <c r="H44" s="90">
        <f t="shared" si="1"/>
        <v>28838.38</v>
      </c>
      <c r="I44" s="362"/>
      <c r="J44" s="363"/>
      <c r="K44" s="134"/>
    </row>
    <row r="45" spans="1:11" ht="36" x14ac:dyDescent="0.25">
      <c r="A45" s="12" t="s">
        <v>1144</v>
      </c>
      <c r="B45" s="205" t="s">
        <v>1148</v>
      </c>
      <c r="C45" s="51"/>
      <c r="D45" s="12" t="s">
        <v>263</v>
      </c>
      <c r="E45" s="12"/>
      <c r="F45" s="90">
        <f t="shared" si="1"/>
        <v>28838.38</v>
      </c>
      <c r="G45" s="90">
        <f t="shared" si="1"/>
        <v>28838.38</v>
      </c>
      <c r="H45" s="90">
        <f t="shared" si="1"/>
        <v>28838.38</v>
      </c>
      <c r="I45" s="362"/>
      <c r="J45" s="363"/>
      <c r="K45" s="134"/>
    </row>
    <row r="46" spans="1:11" ht="60" x14ac:dyDescent="0.25">
      <c r="A46" s="12" t="s">
        <v>1625</v>
      </c>
      <c r="B46" s="205" t="s">
        <v>1149</v>
      </c>
      <c r="C46" s="51"/>
      <c r="D46" s="12" t="s">
        <v>263</v>
      </c>
      <c r="E46" s="12"/>
      <c r="F46" s="90">
        <f t="shared" si="1"/>
        <v>28838.38</v>
      </c>
      <c r="G46" s="90">
        <f t="shared" si="1"/>
        <v>28838.38</v>
      </c>
      <c r="H46" s="90">
        <f t="shared" si="1"/>
        <v>28838.38</v>
      </c>
      <c r="I46" s="1244"/>
      <c r="J46" s="1245"/>
      <c r="K46" s="134"/>
    </row>
    <row r="47" spans="1:11" ht="48" x14ac:dyDescent="0.25">
      <c r="A47" s="12" t="s">
        <v>1626</v>
      </c>
      <c r="B47" s="205" t="s">
        <v>1149</v>
      </c>
      <c r="C47" s="51"/>
      <c r="D47" s="12" t="s">
        <v>263</v>
      </c>
      <c r="E47" s="12"/>
      <c r="F47" s="90">
        <f t="shared" si="1"/>
        <v>13231.43</v>
      </c>
      <c r="G47" s="90">
        <f t="shared" si="1"/>
        <v>13231.43</v>
      </c>
      <c r="H47" s="90">
        <f t="shared" si="1"/>
        <v>13231.43</v>
      </c>
      <c r="I47" s="362"/>
      <c r="J47" s="363"/>
      <c r="K47" s="134"/>
    </row>
    <row r="48" spans="1:11" ht="48" x14ac:dyDescent="0.25">
      <c r="A48" s="12" t="s">
        <v>1196</v>
      </c>
      <c r="B48" s="205" t="s">
        <v>1150</v>
      </c>
      <c r="C48" s="51"/>
      <c r="D48" s="12" t="s">
        <v>263</v>
      </c>
      <c r="E48" s="12"/>
      <c r="F48" s="90">
        <f t="shared" si="1"/>
        <v>6542.73</v>
      </c>
      <c r="G48" s="90">
        <f t="shared" si="1"/>
        <v>6542.73</v>
      </c>
      <c r="H48" s="90">
        <f t="shared" si="1"/>
        <v>6542.73</v>
      </c>
      <c r="I48" s="362"/>
      <c r="J48" s="363"/>
      <c r="K48" s="134"/>
    </row>
    <row r="49" spans="1:11" ht="24" x14ac:dyDescent="0.25">
      <c r="A49" s="7"/>
      <c r="B49" s="7"/>
      <c r="C49" s="15" t="s">
        <v>7</v>
      </c>
      <c r="D49" s="16" t="s">
        <v>265</v>
      </c>
      <c r="E49" s="7"/>
      <c r="F49" s="89"/>
      <c r="G49" s="89"/>
      <c r="H49" s="89"/>
      <c r="I49" s="245"/>
      <c r="J49" s="246"/>
      <c r="K49" s="136"/>
    </row>
    <row r="50" spans="1:11" ht="123.75" x14ac:dyDescent="0.25">
      <c r="A50" s="242" t="s">
        <v>436</v>
      </c>
      <c r="B50" s="7"/>
      <c r="C50" s="6"/>
      <c r="D50" s="53" t="s">
        <v>218</v>
      </c>
      <c r="E50" s="7"/>
      <c r="F50" s="89"/>
      <c r="G50" s="89"/>
      <c r="H50" s="89"/>
      <c r="I50" s="245"/>
      <c r="J50" s="246"/>
      <c r="K50" s="136"/>
    </row>
    <row r="51" spans="1:11" ht="48" x14ac:dyDescent="0.25">
      <c r="A51" s="205" t="s">
        <v>430</v>
      </c>
      <c r="B51" s="12" t="s">
        <v>437</v>
      </c>
      <c r="C51" s="51"/>
      <c r="D51" s="12" t="s">
        <v>452</v>
      </c>
      <c r="E51" s="289">
        <f>'расчет нормы пед часов'!E7</f>
        <v>4</v>
      </c>
      <c r="F51" s="283">
        <f>'2.1. расчет фот обл (нсот2023)'!B11</f>
        <v>88215</v>
      </c>
      <c r="G51" s="283">
        <f>'2.1. расчет фот обл (нсот2024)'!B11</f>
        <v>90618</v>
      </c>
      <c r="H51" s="283">
        <f>'2.1. расчет фот обл (нсот2025)'!B11</f>
        <v>93779</v>
      </c>
      <c r="I51" s="1256" t="s">
        <v>590</v>
      </c>
      <c r="J51" s="1257"/>
      <c r="K51" s="135"/>
    </row>
    <row r="52" spans="1:11" ht="48" x14ac:dyDescent="0.25">
      <c r="A52" s="205" t="s">
        <v>422</v>
      </c>
      <c r="B52" s="12" t="s">
        <v>440</v>
      </c>
      <c r="C52" s="51"/>
      <c r="D52" s="12" t="s">
        <v>452</v>
      </c>
      <c r="E52" s="289">
        <f>'расчет нормы пед часов'!E8</f>
        <v>3</v>
      </c>
      <c r="F52" s="283">
        <f>'2.1. расчет фот обл (нсот2023)'!B12</f>
        <v>67331</v>
      </c>
      <c r="G52" s="283">
        <f>'2.1. расчет фот обл (нсот2024)'!B12</f>
        <v>69185</v>
      </c>
      <c r="H52" s="283">
        <f>'2.1. расчет фот обл (нсот2025)'!B12</f>
        <v>71955</v>
      </c>
      <c r="I52" s="1256" t="s">
        <v>590</v>
      </c>
      <c r="J52" s="1257"/>
      <c r="K52" s="135"/>
    </row>
    <row r="53" spans="1:11" ht="48" x14ac:dyDescent="0.25">
      <c r="A53" s="205" t="s">
        <v>663</v>
      </c>
      <c r="B53" s="12" t="s">
        <v>437</v>
      </c>
      <c r="C53" s="51"/>
      <c r="D53" s="12" t="s">
        <v>452</v>
      </c>
      <c r="E53" s="289">
        <f>'расчет нормы пед часов'!E9</f>
        <v>3</v>
      </c>
      <c r="F53" s="283">
        <f>'2.1. расчет фот обл (нсот2023)'!B13</f>
        <v>67331</v>
      </c>
      <c r="G53" s="283">
        <f>'2.1. расчет фот обл (нсот2024)'!B13</f>
        <v>69185</v>
      </c>
      <c r="H53" s="283">
        <f>'2.1. расчет фот обл (нсот2025)'!B13</f>
        <v>71955</v>
      </c>
      <c r="I53" s="1256" t="s">
        <v>590</v>
      </c>
      <c r="J53" s="1257"/>
      <c r="K53" s="135"/>
    </row>
    <row r="54" spans="1:11" ht="48" x14ac:dyDescent="0.25">
      <c r="A54" s="205" t="s">
        <v>423</v>
      </c>
      <c r="B54" s="12" t="s">
        <v>440</v>
      </c>
      <c r="C54" s="51"/>
      <c r="D54" s="12" t="s">
        <v>452</v>
      </c>
      <c r="E54" s="289">
        <f>'расчет нормы пед часов'!E10</f>
        <v>3</v>
      </c>
      <c r="F54" s="283">
        <f>'2.1. расчет фот обл (нсот2023)'!B14</f>
        <v>67331</v>
      </c>
      <c r="G54" s="283">
        <f>'2.1. расчет фот обл (нсот2024)'!B14</f>
        <v>69185</v>
      </c>
      <c r="H54" s="283">
        <f>'2.1. расчет фот обл (нсот2025)'!B14</f>
        <v>71955</v>
      </c>
      <c r="I54" s="1256" t="s">
        <v>590</v>
      </c>
      <c r="J54" s="1257"/>
      <c r="K54" s="135"/>
    </row>
    <row r="55" spans="1:11" ht="48" x14ac:dyDescent="0.25">
      <c r="A55" s="205" t="s">
        <v>424</v>
      </c>
      <c r="B55" s="12" t="s">
        <v>440</v>
      </c>
      <c r="C55" s="51"/>
      <c r="D55" s="12" t="s">
        <v>452</v>
      </c>
      <c r="E55" s="289">
        <f>'расчет нормы пед часов'!E11</f>
        <v>3</v>
      </c>
      <c r="F55" s="283">
        <f>'2.1. расчет фот обл (нсот2023)'!B15</f>
        <v>67331</v>
      </c>
      <c r="G55" s="283">
        <f>'2.1. расчет фот обл (нсот2024)'!B15</f>
        <v>69185</v>
      </c>
      <c r="H55" s="283">
        <f>'2.1. расчет фот обл (нсот2025)'!B15</f>
        <v>71955</v>
      </c>
      <c r="I55" s="1256" t="s">
        <v>590</v>
      </c>
      <c r="J55" s="1257"/>
      <c r="K55" s="135"/>
    </row>
    <row r="56" spans="1:11" ht="48" x14ac:dyDescent="0.25">
      <c r="A56" s="85" t="s">
        <v>425</v>
      </c>
      <c r="B56" s="85" t="s">
        <v>439</v>
      </c>
      <c r="C56" s="51"/>
      <c r="D56" s="12" t="s">
        <v>452</v>
      </c>
      <c r="E56" s="289">
        <f>'расчет нормы пед часов'!E12</f>
        <v>5</v>
      </c>
      <c r="F56" s="283">
        <f>'2.1. расчет фот обл (нсот2023)'!B16</f>
        <v>183079</v>
      </c>
      <c r="G56" s="283">
        <f>'2.1. расчет фот обл (нсот2024)'!B16</f>
        <v>188464</v>
      </c>
      <c r="H56" s="283">
        <f>'2.1. расчет фот обл (нсот2025)'!B16</f>
        <v>194862</v>
      </c>
      <c r="I56" s="1256" t="s">
        <v>590</v>
      </c>
      <c r="J56" s="1257"/>
      <c r="K56" s="135"/>
    </row>
    <row r="57" spans="1:11" ht="96" x14ac:dyDescent="0.25">
      <c r="A57" s="91" t="s">
        <v>426</v>
      </c>
      <c r="B57" s="91" t="s">
        <v>439</v>
      </c>
      <c r="C57" s="51"/>
      <c r="D57" s="12" t="s">
        <v>452</v>
      </c>
      <c r="E57" s="289">
        <f>'расчет нормы пед часов'!E13</f>
        <v>6</v>
      </c>
      <c r="F57" s="283">
        <f>'2.1. расчет фот обл (нсот2023)'!B17</f>
        <v>219695</v>
      </c>
      <c r="G57" s="283">
        <f>'2.1. расчет фот обл (нсот2024)'!B17</f>
        <v>226158</v>
      </c>
      <c r="H57" s="283">
        <f>'2.1. расчет фот обл (нсот2025)'!B17</f>
        <v>233835</v>
      </c>
      <c r="I57" s="1256" t="s">
        <v>590</v>
      </c>
      <c r="J57" s="1257"/>
      <c r="K57" s="135"/>
    </row>
    <row r="58" spans="1:11" ht="96" x14ac:dyDescent="0.25">
      <c r="A58" s="91" t="s">
        <v>431</v>
      </c>
      <c r="B58" s="91" t="s">
        <v>438</v>
      </c>
      <c r="C58" s="51"/>
      <c r="D58" s="12" t="s">
        <v>452</v>
      </c>
      <c r="E58" s="289">
        <f>'расчет нормы пед часов'!E14</f>
        <v>10</v>
      </c>
      <c r="F58" s="283">
        <f>'2.1. расчет фот обл (нсот2023)'!B18</f>
        <v>365886</v>
      </c>
      <c r="G58" s="283">
        <f>'2.1. расчет фот обл (нсот2024)'!B18</f>
        <v>376674</v>
      </c>
      <c r="H58" s="283">
        <f>'2.1. расчет фот обл (нсот2025)'!B18</f>
        <v>389493</v>
      </c>
      <c r="I58" s="1256" t="s">
        <v>590</v>
      </c>
      <c r="J58" s="1257"/>
      <c r="K58" s="135"/>
    </row>
    <row r="59" spans="1:11" ht="96" x14ac:dyDescent="0.25">
      <c r="A59" s="91" t="s">
        <v>427</v>
      </c>
      <c r="B59" s="91" t="s">
        <v>439</v>
      </c>
      <c r="C59" s="51"/>
      <c r="D59" s="12" t="s">
        <v>452</v>
      </c>
      <c r="E59" s="289">
        <f>'расчет нормы пед часов'!E15</f>
        <v>7.5</v>
      </c>
      <c r="F59" s="283">
        <f>'2.1. расчет фот обл (нсот2023)'!B19</f>
        <v>274619</v>
      </c>
      <c r="G59" s="283">
        <f>'2.1. расчет фот обл (нсот2024)'!B19</f>
        <v>282696</v>
      </c>
      <c r="H59" s="283">
        <f>'2.1. расчет фот обл (нсот2025)'!B19</f>
        <v>292294</v>
      </c>
      <c r="I59" s="1256" t="s">
        <v>590</v>
      </c>
      <c r="J59" s="1257"/>
      <c r="K59" s="135"/>
    </row>
    <row r="60" spans="1:11" ht="48" x14ac:dyDescent="0.25">
      <c r="A60" s="85" t="s">
        <v>432</v>
      </c>
      <c r="B60" s="85" t="s">
        <v>437</v>
      </c>
      <c r="C60" s="51"/>
      <c r="D60" s="12" t="s">
        <v>452</v>
      </c>
      <c r="E60" s="289">
        <f>'расчет нормы пед часов'!E16</f>
        <v>4</v>
      </c>
      <c r="F60" s="283">
        <f>'2.1. расчет фот обл (нсот2023)'!B20</f>
        <v>88215</v>
      </c>
      <c r="G60" s="283">
        <f>'2.1. расчет фот обл (нсот2024)'!B20</f>
        <v>90618</v>
      </c>
      <c r="H60" s="283">
        <f>'2.1. расчет фот обл (нсот2025)'!B20</f>
        <v>93779</v>
      </c>
      <c r="I60" s="1256" t="s">
        <v>590</v>
      </c>
      <c r="J60" s="1257"/>
      <c r="K60" s="135"/>
    </row>
    <row r="61" spans="1:11" ht="48" x14ac:dyDescent="0.25">
      <c r="A61" s="91" t="s">
        <v>428</v>
      </c>
      <c r="B61" s="91" t="s">
        <v>440</v>
      </c>
      <c r="C61" s="51"/>
      <c r="D61" s="12" t="s">
        <v>452</v>
      </c>
      <c r="E61" s="289">
        <f>'расчет нормы пед часов'!E17</f>
        <v>3</v>
      </c>
      <c r="F61" s="283">
        <f>'2.1. расчет фот обл (нсот2023)'!B21</f>
        <v>67331</v>
      </c>
      <c r="G61" s="283">
        <f>'2.1. расчет фот обл (нсот2024)'!B21</f>
        <v>69185</v>
      </c>
      <c r="H61" s="283">
        <f>'2.1. расчет фот обл (нсот2025)'!B21</f>
        <v>71955</v>
      </c>
      <c r="I61" s="1256" t="s">
        <v>590</v>
      </c>
      <c r="J61" s="1257"/>
      <c r="K61" s="135"/>
    </row>
    <row r="62" spans="1:11" ht="48" x14ac:dyDescent="0.25">
      <c r="A62" s="85" t="s">
        <v>433</v>
      </c>
      <c r="B62" s="85" t="s">
        <v>437</v>
      </c>
      <c r="C62" s="51"/>
      <c r="D62" s="12" t="s">
        <v>452</v>
      </c>
      <c r="E62" s="289">
        <f>'расчет нормы пед часов'!E18</f>
        <v>6</v>
      </c>
      <c r="F62" s="283">
        <f>'2.1. расчет фот обл (нсот2023)'!B22</f>
        <v>142283</v>
      </c>
      <c r="G62" s="283">
        <f>'2.1. расчет фот обл (нсот2024)'!B22</f>
        <v>146335</v>
      </c>
      <c r="H62" s="283">
        <f>'2.1. расчет фот обл (нсот2025)'!B22</f>
        <v>151377</v>
      </c>
      <c r="I62" s="1256" t="s">
        <v>590</v>
      </c>
      <c r="J62" s="1257"/>
      <c r="K62" s="135"/>
    </row>
    <row r="63" spans="1:11" ht="48" x14ac:dyDescent="0.25">
      <c r="A63" s="91" t="s">
        <v>429</v>
      </c>
      <c r="B63" s="91" t="s">
        <v>440</v>
      </c>
      <c r="C63" s="51"/>
      <c r="D63" s="12" t="s">
        <v>452</v>
      </c>
      <c r="E63" s="289">
        <f>'расчет нормы пед часов'!E19</f>
        <v>4.2857139999999996</v>
      </c>
      <c r="F63" s="283">
        <f>'2.1. расчет фот обл (нсот2023)'!B23</f>
        <v>103245</v>
      </c>
      <c r="G63" s="283">
        <f>'2.1. расчет фот обл (нсот2024)'!B23</f>
        <v>106211</v>
      </c>
      <c r="H63" s="283">
        <f>'2.1. расчет фот обл (нсот2025)'!B23</f>
        <v>109860</v>
      </c>
      <c r="I63" s="1256" t="s">
        <v>590</v>
      </c>
      <c r="J63" s="1257"/>
      <c r="K63" s="135"/>
    </row>
    <row r="64" spans="1:11" ht="48" x14ac:dyDescent="0.25">
      <c r="A64" s="205" t="s">
        <v>1141</v>
      </c>
      <c r="B64" s="12" t="s">
        <v>1145</v>
      </c>
      <c r="C64" s="51"/>
      <c r="D64" s="12" t="s">
        <v>452</v>
      </c>
      <c r="E64" s="289">
        <f>'расчет нормы пед часов'!E20</f>
        <v>6</v>
      </c>
      <c r="F64" s="283">
        <f>'2.1. расчет фот обл (нсот2023)'!B24</f>
        <v>124317</v>
      </c>
      <c r="G64" s="283">
        <f>'2.1. расчет фот обл (нсот2024)'!B24</f>
        <v>126862</v>
      </c>
      <c r="H64" s="283">
        <f>'2.1. расчет фот обл (нсот2025)'!B24</f>
        <v>131940</v>
      </c>
      <c r="I64" s="1256" t="s">
        <v>590</v>
      </c>
      <c r="J64" s="1257"/>
      <c r="K64" s="135"/>
    </row>
    <row r="65" spans="1:11" x14ac:dyDescent="0.25">
      <c r="A65" s="242" t="s">
        <v>441</v>
      </c>
      <c r="B65" s="7"/>
      <c r="C65" s="6"/>
      <c r="D65" s="53"/>
      <c r="E65" s="7"/>
      <c r="F65" s="89"/>
      <c r="G65" s="89"/>
      <c r="H65" s="89"/>
      <c r="I65" s="245"/>
      <c r="J65" s="246"/>
      <c r="K65" s="136"/>
    </row>
    <row r="66" spans="1:11" ht="24" x14ac:dyDescent="0.25">
      <c r="A66" s="12" t="s">
        <v>822</v>
      </c>
      <c r="B66" s="12" t="s">
        <v>442</v>
      </c>
      <c r="C66" s="51"/>
      <c r="D66" s="12" t="s">
        <v>249</v>
      </c>
      <c r="E66" s="13" t="s">
        <v>453</v>
      </c>
      <c r="F66" s="92">
        <v>0</v>
      </c>
      <c r="G66" s="92">
        <v>0</v>
      </c>
      <c r="H66" s="92">
        <v>0</v>
      </c>
      <c r="I66" s="333"/>
      <c r="J66" s="334"/>
      <c r="K66" s="135"/>
    </row>
    <row r="67" spans="1:11" ht="36" x14ac:dyDescent="0.25">
      <c r="A67" s="12" t="s">
        <v>823</v>
      </c>
      <c r="B67" s="12" t="s">
        <v>443</v>
      </c>
      <c r="C67" s="51"/>
      <c r="D67" s="12" t="s">
        <v>249</v>
      </c>
      <c r="E67" s="13" t="s">
        <v>453</v>
      </c>
      <c r="F67" s="92">
        <v>0</v>
      </c>
      <c r="G67" s="92">
        <v>0</v>
      </c>
      <c r="H67" s="92">
        <v>0</v>
      </c>
      <c r="I67" s="333"/>
      <c r="J67" s="334"/>
      <c r="K67" s="135"/>
    </row>
    <row r="68" spans="1:11" ht="24" x14ac:dyDescent="0.25">
      <c r="A68" s="12" t="s">
        <v>824</v>
      </c>
      <c r="B68" s="12" t="s">
        <v>444</v>
      </c>
      <c r="C68" s="51"/>
      <c r="D68" s="12" t="s">
        <v>249</v>
      </c>
      <c r="E68" s="13" t="s">
        <v>453</v>
      </c>
      <c r="F68" s="92">
        <v>0</v>
      </c>
      <c r="G68" s="92">
        <v>0</v>
      </c>
      <c r="H68" s="92">
        <v>0</v>
      </c>
      <c r="I68" s="333"/>
      <c r="J68" s="334"/>
      <c r="K68" s="135"/>
    </row>
    <row r="69" spans="1:11" ht="48" x14ac:dyDescent="0.25">
      <c r="A69" s="12" t="s">
        <v>1621</v>
      </c>
      <c r="B69" s="12" t="s">
        <v>445</v>
      </c>
      <c r="C69" s="51"/>
      <c r="D69" s="12" t="s">
        <v>249</v>
      </c>
      <c r="E69" s="13" t="s">
        <v>453</v>
      </c>
      <c r="F69" s="92">
        <v>0</v>
      </c>
      <c r="G69" s="92">
        <v>0</v>
      </c>
      <c r="H69" s="92">
        <v>0</v>
      </c>
      <c r="I69" s="1242"/>
      <c r="J69" s="1243"/>
      <c r="K69" s="135"/>
    </row>
    <row r="70" spans="1:11" ht="36" x14ac:dyDescent="0.25">
      <c r="A70" s="12" t="s">
        <v>1622</v>
      </c>
      <c r="B70" s="12" t="s">
        <v>445</v>
      </c>
      <c r="C70" s="51"/>
      <c r="D70" s="12" t="s">
        <v>249</v>
      </c>
      <c r="E70" s="13" t="s">
        <v>453</v>
      </c>
      <c r="F70" s="92">
        <v>0</v>
      </c>
      <c r="G70" s="92">
        <v>0</v>
      </c>
      <c r="H70" s="92">
        <v>0</v>
      </c>
      <c r="I70" s="333"/>
      <c r="J70" s="334"/>
      <c r="K70" s="135"/>
    </row>
    <row r="71" spans="1:11" ht="36" x14ac:dyDescent="0.25">
      <c r="A71" s="12" t="s">
        <v>1194</v>
      </c>
      <c r="B71" s="12" t="s">
        <v>446</v>
      </c>
      <c r="C71" s="51"/>
      <c r="D71" s="12" t="s">
        <v>249</v>
      </c>
      <c r="E71" s="13" t="s">
        <v>453</v>
      </c>
      <c r="F71" s="92">
        <v>0</v>
      </c>
      <c r="G71" s="92">
        <v>0</v>
      </c>
      <c r="H71" s="92">
        <v>0</v>
      </c>
      <c r="I71" s="333"/>
      <c r="J71" s="334"/>
      <c r="K71" s="135"/>
    </row>
    <row r="72" spans="1:11" ht="36" x14ac:dyDescent="0.25">
      <c r="A72" s="91" t="s">
        <v>826</v>
      </c>
      <c r="B72" s="91" t="s">
        <v>447</v>
      </c>
      <c r="C72" s="51"/>
      <c r="D72" s="12" t="s">
        <v>249</v>
      </c>
      <c r="E72" s="13" t="s">
        <v>453</v>
      </c>
      <c r="F72" s="92">
        <v>0</v>
      </c>
      <c r="G72" s="92">
        <v>0</v>
      </c>
      <c r="H72" s="92">
        <v>0</v>
      </c>
      <c r="I72" s="333"/>
      <c r="J72" s="334"/>
      <c r="K72" s="135"/>
    </row>
    <row r="73" spans="1:11" ht="36" x14ac:dyDescent="0.25">
      <c r="A73" s="91" t="s">
        <v>827</v>
      </c>
      <c r="B73" s="91" t="s">
        <v>448</v>
      </c>
      <c r="C73" s="51"/>
      <c r="D73" s="12" t="s">
        <v>249</v>
      </c>
      <c r="E73" s="13" t="s">
        <v>453</v>
      </c>
      <c r="F73" s="92">
        <v>0</v>
      </c>
      <c r="G73" s="92">
        <v>0</v>
      </c>
      <c r="H73" s="92">
        <v>0</v>
      </c>
      <c r="I73" s="333"/>
      <c r="J73" s="334"/>
      <c r="K73" s="135"/>
    </row>
    <row r="74" spans="1:11" ht="24" x14ac:dyDescent="0.25">
      <c r="A74" s="91" t="s">
        <v>828</v>
      </c>
      <c r="B74" s="91" t="s">
        <v>449</v>
      </c>
      <c r="C74" s="51"/>
      <c r="D74" s="12" t="s">
        <v>249</v>
      </c>
      <c r="E74" s="13" t="s">
        <v>453</v>
      </c>
      <c r="F74" s="92">
        <v>0</v>
      </c>
      <c r="G74" s="92">
        <v>0</v>
      </c>
      <c r="H74" s="92">
        <v>0</v>
      </c>
      <c r="I74" s="333"/>
      <c r="J74" s="334"/>
      <c r="K74" s="135"/>
    </row>
    <row r="75" spans="1:11" ht="48" x14ac:dyDescent="0.25">
      <c r="A75" s="91" t="s">
        <v>1623</v>
      </c>
      <c r="B75" s="91" t="s">
        <v>450</v>
      </c>
      <c r="C75" s="51"/>
      <c r="D75" s="12" t="s">
        <v>249</v>
      </c>
      <c r="E75" s="13" t="s">
        <v>453</v>
      </c>
      <c r="F75" s="92">
        <v>0</v>
      </c>
      <c r="G75" s="92">
        <v>0</v>
      </c>
      <c r="H75" s="92">
        <v>0</v>
      </c>
      <c r="I75" s="1242"/>
      <c r="J75" s="1243"/>
      <c r="K75" s="135"/>
    </row>
    <row r="76" spans="1:11" ht="48" x14ac:dyDescent="0.25">
      <c r="A76" s="91" t="s">
        <v>1624</v>
      </c>
      <c r="B76" s="91" t="s">
        <v>450</v>
      </c>
      <c r="C76" s="51"/>
      <c r="D76" s="12" t="s">
        <v>249</v>
      </c>
      <c r="E76" s="13" t="s">
        <v>453</v>
      </c>
      <c r="F76" s="92">
        <v>0</v>
      </c>
      <c r="G76" s="92">
        <v>0</v>
      </c>
      <c r="H76" s="92">
        <v>0</v>
      </c>
      <c r="I76" s="333"/>
      <c r="J76" s="334"/>
      <c r="K76" s="135"/>
    </row>
    <row r="77" spans="1:11" ht="36" x14ac:dyDescent="0.25">
      <c r="A77" s="91" t="s">
        <v>1195</v>
      </c>
      <c r="B77" s="91" t="s">
        <v>451</v>
      </c>
      <c r="C77" s="51"/>
      <c r="D77" s="12" t="s">
        <v>249</v>
      </c>
      <c r="E77" s="13" t="s">
        <v>453</v>
      </c>
      <c r="F77" s="92">
        <v>0</v>
      </c>
      <c r="G77" s="92">
        <v>0</v>
      </c>
      <c r="H77" s="92">
        <v>0</v>
      </c>
      <c r="I77" s="333"/>
      <c r="J77" s="334"/>
      <c r="K77" s="135"/>
    </row>
    <row r="78" spans="1:11" ht="36" x14ac:dyDescent="0.25">
      <c r="A78" s="12" t="s">
        <v>1142</v>
      </c>
      <c r="B78" s="205" t="s">
        <v>1146</v>
      </c>
      <c r="C78" s="51"/>
      <c r="D78" s="12" t="s">
        <v>249</v>
      </c>
      <c r="E78" s="13" t="s">
        <v>453</v>
      </c>
      <c r="F78" s="92">
        <v>0</v>
      </c>
      <c r="G78" s="92">
        <v>0</v>
      </c>
      <c r="H78" s="92">
        <v>0</v>
      </c>
      <c r="I78" s="364"/>
      <c r="J78" s="365"/>
      <c r="K78" s="135"/>
    </row>
    <row r="79" spans="1:11" ht="48" x14ac:dyDescent="0.25">
      <c r="A79" s="12" t="s">
        <v>1143</v>
      </c>
      <c r="B79" s="205" t="s">
        <v>1147</v>
      </c>
      <c r="C79" s="51"/>
      <c r="D79" s="12" t="s">
        <v>249</v>
      </c>
      <c r="E79" s="13" t="s">
        <v>453</v>
      </c>
      <c r="F79" s="92">
        <v>0</v>
      </c>
      <c r="G79" s="92">
        <v>0</v>
      </c>
      <c r="H79" s="92">
        <v>0</v>
      </c>
      <c r="I79" s="364"/>
      <c r="J79" s="365"/>
      <c r="K79" s="135"/>
    </row>
    <row r="80" spans="1:11" ht="36" x14ac:dyDescent="0.25">
      <c r="A80" s="12" t="s">
        <v>1144</v>
      </c>
      <c r="B80" s="205" t="s">
        <v>1148</v>
      </c>
      <c r="C80" s="51"/>
      <c r="D80" s="12" t="s">
        <v>249</v>
      </c>
      <c r="E80" s="13" t="s">
        <v>453</v>
      </c>
      <c r="F80" s="92">
        <v>0</v>
      </c>
      <c r="G80" s="92">
        <v>0</v>
      </c>
      <c r="H80" s="92">
        <v>0</v>
      </c>
      <c r="I80" s="364"/>
      <c r="J80" s="365"/>
      <c r="K80" s="135"/>
    </row>
    <row r="81" spans="1:11" ht="60" x14ac:dyDescent="0.25">
      <c r="A81" s="12" t="s">
        <v>1625</v>
      </c>
      <c r="B81" s="205" t="s">
        <v>1149</v>
      </c>
      <c r="C81" s="51"/>
      <c r="D81" s="12" t="s">
        <v>249</v>
      </c>
      <c r="E81" s="13" t="s">
        <v>453</v>
      </c>
      <c r="F81" s="92">
        <v>0</v>
      </c>
      <c r="G81" s="92">
        <v>0</v>
      </c>
      <c r="H81" s="92">
        <v>0</v>
      </c>
      <c r="I81" s="1242"/>
      <c r="J81" s="1243"/>
      <c r="K81" s="135"/>
    </row>
    <row r="82" spans="1:11" ht="48" x14ac:dyDescent="0.25">
      <c r="A82" s="12" t="s">
        <v>1626</v>
      </c>
      <c r="B82" s="205" t="s">
        <v>1149</v>
      </c>
      <c r="C82" s="51"/>
      <c r="D82" s="12" t="s">
        <v>249</v>
      </c>
      <c r="E82" s="13" t="s">
        <v>453</v>
      </c>
      <c r="F82" s="92">
        <v>0</v>
      </c>
      <c r="G82" s="92">
        <v>0</v>
      </c>
      <c r="H82" s="92">
        <v>0</v>
      </c>
      <c r="I82" s="364"/>
      <c r="J82" s="365"/>
      <c r="K82" s="135"/>
    </row>
    <row r="83" spans="1:11" ht="48" x14ac:dyDescent="0.25">
      <c r="A83" s="12" t="s">
        <v>1196</v>
      </c>
      <c r="B83" s="205" t="s">
        <v>1150</v>
      </c>
      <c r="C83" s="51"/>
      <c r="D83" s="12" t="s">
        <v>249</v>
      </c>
      <c r="E83" s="13" t="s">
        <v>453</v>
      </c>
      <c r="F83" s="92">
        <v>0</v>
      </c>
      <c r="G83" s="92">
        <v>0</v>
      </c>
      <c r="H83" s="92">
        <v>0</v>
      </c>
      <c r="I83" s="364"/>
      <c r="J83" s="365"/>
      <c r="K83" s="135"/>
    </row>
    <row r="84" spans="1:11" x14ac:dyDescent="0.25">
      <c r="A84" s="7"/>
      <c r="B84" s="7"/>
      <c r="C84" s="15" t="s">
        <v>30</v>
      </c>
      <c r="D84" s="16" t="s">
        <v>217</v>
      </c>
      <c r="E84" s="7"/>
      <c r="F84" s="89"/>
      <c r="G84" s="89"/>
      <c r="H84" s="89"/>
      <c r="I84" s="245"/>
      <c r="J84" s="246"/>
      <c r="K84" s="136"/>
    </row>
    <row r="85" spans="1:11" ht="36" x14ac:dyDescent="0.25">
      <c r="A85" s="242" t="s">
        <v>436</v>
      </c>
      <c r="B85" s="7"/>
      <c r="C85" s="15"/>
      <c r="D85" s="16"/>
      <c r="E85" s="7"/>
      <c r="F85" s="89"/>
      <c r="G85" s="89"/>
      <c r="H85" s="89"/>
      <c r="I85" s="245"/>
      <c r="J85" s="246"/>
      <c r="K85" s="136"/>
    </row>
    <row r="86" spans="1:11" ht="36" x14ac:dyDescent="0.25">
      <c r="A86" s="205" t="s">
        <v>430</v>
      </c>
      <c r="B86" s="12" t="s">
        <v>437</v>
      </c>
      <c r="C86" s="51"/>
      <c r="D86" s="12" t="s">
        <v>263</v>
      </c>
      <c r="E86" s="12"/>
      <c r="F86" s="90">
        <f t="shared" ref="F86:H99" si="2">F121+F156</f>
        <v>5590</v>
      </c>
      <c r="G86" s="90">
        <f t="shared" si="2"/>
        <v>5590</v>
      </c>
      <c r="H86" s="90">
        <f t="shared" si="2"/>
        <v>5590</v>
      </c>
      <c r="I86" s="247"/>
      <c r="J86" s="248"/>
      <c r="K86" s="136"/>
    </row>
    <row r="87" spans="1:11" ht="36" x14ac:dyDescent="0.25">
      <c r="A87" s="205" t="s">
        <v>422</v>
      </c>
      <c r="B87" s="12" t="s">
        <v>440</v>
      </c>
      <c r="C87" s="51"/>
      <c r="D87" s="12" t="s">
        <v>263</v>
      </c>
      <c r="E87" s="12"/>
      <c r="F87" s="90">
        <f t="shared" si="2"/>
        <v>5590</v>
      </c>
      <c r="G87" s="90">
        <f t="shared" si="2"/>
        <v>5590</v>
      </c>
      <c r="H87" s="90">
        <f t="shared" si="2"/>
        <v>5590</v>
      </c>
      <c r="I87" s="247"/>
      <c r="J87" s="248"/>
      <c r="K87" s="136"/>
    </row>
    <row r="88" spans="1:11" ht="48" x14ac:dyDescent="0.25">
      <c r="A88" s="205" t="s">
        <v>663</v>
      </c>
      <c r="B88" s="12" t="s">
        <v>437</v>
      </c>
      <c r="C88" s="51"/>
      <c r="D88" s="12" t="s">
        <v>263</v>
      </c>
      <c r="E88" s="12"/>
      <c r="F88" s="90">
        <f t="shared" si="2"/>
        <v>5590</v>
      </c>
      <c r="G88" s="90">
        <f t="shared" si="2"/>
        <v>5590</v>
      </c>
      <c r="H88" s="90">
        <f t="shared" si="2"/>
        <v>5590</v>
      </c>
      <c r="I88" s="247"/>
      <c r="J88" s="248"/>
      <c r="K88" s="136"/>
    </row>
    <row r="89" spans="1:11" ht="48" x14ac:dyDescent="0.25">
      <c r="A89" s="205" t="s">
        <v>423</v>
      </c>
      <c r="B89" s="12" t="s">
        <v>440</v>
      </c>
      <c r="C89" s="51"/>
      <c r="D89" s="12" t="s">
        <v>263</v>
      </c>
      <c r="E89" s="12"/>
      <c r="F89" s="90">
        <f t="shared" si="2"/>
        <v>5590</v>
      </c>
      <c r="G89" s="90">
        <f t="shared" si="2"/>
        <v>5590</v>
      </c>
      <c r="H89" s="90">
        <f t="shared" si="2"/>
        <v>5590</v>
      </c>
      <c r="I89" s="247"/>
      <c r="J89" s="248"/>
      <c r="K89" s="136"/>
    </row>
    <row r="90" spans="1:11" ht="48" x14ac:dyDescent="0.25">
      <c r="A90" s="205" t="s">
        <v>424</v>
      </c>
      <c r="B90" s="12" t="s">
        <v>440</v>
      </c>
      <c r="C90" s="51"/>
      <c r="D90" s="12" t="s">
        <v>263</v>
      </c>
      <c r="E90" s="12"/>
      <c r="F90" s="90">
        <f t="shared" si="2"/>
        <v>5590</v>
      </c>
      <c r="G90" s="90">
        <f t="shared" si="2"/>
        <v>5590</v>
      </c>
      <c r="H90" s="90">
        <f t="shared" si="2"/>
        <v>5590</v>
      </c>
      <c r="I90" s="247"/>
      <c r="J90" s="248"/>
      <c r="K90" s="136"/>
    </row>
    <row r="91" spans="1:11" ht="48" x14ac:dyDescent="0.25">
      <c r="A91" s="85" t="s">
        <v>425</v>
      </c>
      <c r="B91" s="85" t="s">
        <v>439</v>
      </c>
      <c r="C91" s="51"/>
      <c r="D91" s="12" t="s">
        <v>263</v>
      </c>
      <c r="E91" s="12"/>
      <c r="F91" s="90">
        <f t="shared" si="2"/>
        <v>5590</v>
      </c>
      <c r="G91" s="90">
        <f t="shared" si="2"/>
        <v>5590</v>
      </c>
      <c r="H91" s="90">
        <f t="shared" si="2"/>
        <v>5590</v>
      </c>
      <c r="I91" s="247"/>
      <c r="J91" s="248"/>
      <c r="K91" s="136"/>
    </row>
    <row r="92" spans="1:11" ht="96" x14ac:dyDescent="0.25">
      <c r="A92" s="91" t="s">
        <v>426</v>
      </c>
      <c r="B92" s="91" t="s">
        <v>439</v>
      </c>
      <c r="C92" s="51"/>
      <c r="D92" s="12" t="s">
        <v>263</v>
      </c>
      <c r="E92" s="12"/>
      <c r="F92" s="90">
        <f t="shared" si="2"/>
        <v>5590</v>
      </c>
      <c r="G92" s="90">
        <f t="shared" si="2"/>
        <v>5590</v>
      </c>
      <c r="H92" s="90">
        <f t="shared" si="2"/>
        <v>5590</v>
      </c>
      <c r="I92" s="247"/>
      <c r="J92" s="248"/>
      <c r="K92" s="136"/>
    </row>
    <row r="93" spans="1:11" ht="96" x14ac:dyDescent="0.25">
      <c r="A93" s="91" t="s">
        <v>431</v>
      </c>
      <c r="B93" s="91" t="s">
        <v>438</v>
      </c>
      <c r="C93" s="51"/>
      <c r="D93" s="12" t="s">
        <v>263</v>
      </c>
      <c r="E93" s="12"/>
      <c r="F93" s="90">
        <f t="shared" si="2"/>
        <v>5590</v>
      </c>
      <c r="G93" s="90">
        <f t="shared" si="2"/>
        <v>5590</v>
      </c>
      <c r="H93" s="90">
        <f t="shared" si="2"/>
        <v>5590</v>
      </c>
      <c r="I93" s="247"/>
      <c r="J93" s="248"/>
      <c r="K93" s="136"/>
    </row>
    <row r="94" spans="1:11" ht="96" x14ac:dyDescent="0.25">
      <c r="A94" s="91" t="s">
        <v>427</v>
      </c>
      <c r="B94" s="91" t="s">
        <v>439</v>
      </c>
      <c r="C94" s="51"/>
      <c r="D94" s="12" t="s">
        <v>263</v>
      </c>
      <c r="E94" s="12"/>
      <c r="F94" s="90">
        <f t="shared" si="2"/>
        <v>5590</v>
      </c>
      <c r="G94" s="90">
        <f t="shared" si="2"/>
        <v>5590</v>
      </c>
      <c r="H94" s="90">
        <f t="shared" si="2"/>
        <v>5590</v>
      </c>
      <c r="I94" s="247"/>
      <c r="J94" s="248"/>
      <c r="K94" s="136"/>
    </row>
    <row r="95" spans="1:11" ht="24" x14ac:dyDescent="0.25">
      <c r="A95" s="85" t="s">
        <v>432</v>
      </c>
      <c r="B95" s="85" t="s">
        <v>437</v>
      </c>
      <c r="C95" s="51"/>
      <c r="D95" s="12" t="s">
        <v>263</v>
      </c>
      <c r="E95" s="12"/>
      <c r="F95" s="90">
        <f t="shared" si="2"/>
        <v>5590</v>
      </c>
      <c r="G95" s="90">
        <f t="shared" si="2"/>
        <v>5590</v>
      </c>
      <c r="H95" s="90">
        <f t="shared" si="2"/>
        <v>5590</v>
      </c>
      <c r="I95" s="247"/>
      <c r="J95" s="248"/>
      <c r="K95" s="136"/>
    </row>
    <row r="96" spans="1:11" ht="24" x14ac:dyDescent="0.25">
      <c r="A96" s="91" t="s">
        <v>428</v>
      </c>
      <c r="B96" s="91" t="s">
        <v>440</v>
      </c>
      <c r="C96" s="51"/>
      <c r="D96" s="12" t="s">
        <v>263</v>
      </c>
      <c r="E96" s="12"/>
      <c r="F96" s="90">
        <f t="shared" si="2"/>
        <v>5590</v>
      </c>
      <c r="G96" s="90">
        <f t="shared" si="2"/>
        <v>5590</v>
      </c>
      <c r="H96" s="90">
        <f t="shared" si="2"/>
        <v>5590</v>
      </c>
      <c r="I96" s="247"/>
      <c r="J96" s="248"/>
      <c r="K96" s="136"/>
    </row>
    <row r="97" spans="1:11" ht="24" x14ac:dyDescent="0.25">
      <c r="A97" s="85" t="s">
        <v>433</v>
      </c>
      <c r="B97" s="85" t="s">
        <v>437</v>
      </c>
      <c r="C97" s="51"/>
      <c r="D97" s="12" t="s">
        <v>263</v>
      </c>
      <c r="E97" s="12"/>
      <c r="F97" s="90">
        <f t="shared" si="2"/>
        <v>5590</v>
      </c>
      <c r="G97" s="90">
        <f t="shared" si="2"/>
        <v>5590</v>
      </c>
      <c r="H97" s="90">
        <f t="shared" si="2"/>
        <v>5590</v>
      </c>
      <c r="I97" s="247"/>
      <c r="J97" s="248"/>
      <c r="K97" s="136"/>
    </row>
    <row r="98" spans="1:11" ht="24" x14ac:dyDescent="0.25">
      <c r="A98" s="91" t="s">
        <v>429</v>
      </c>
      <c r="B98" s="91" t="s">
        <v>440</v>
      </c>
      <c r="C98" s="51"/>
      <c r="D98" s="12" t="s">
        <v>263</v>
      </c>
      <c r="E98" s="12"/>
      <c r="F98" s="90">
        <f t="shared" si="2"/>
        <v>5590</v>
      </c>
      <c r="G98" s="90">
        <f t="shared" si="2"/>
        <v>5590</v>
      </c>
      <c r="H98" s="90">
        <f t="shared" si="2"/>
        <v>5590</v>
      </c>
      <c r="I98" s="247"/>
      <c r="J98" s="248"/>
      <c r="K98" s="136"/>
    </row>
    <row r="99" spans="1:11" ht="48" x14ac:dyDescent="0.25">
      <c r="A99" s="205" t="s">
        <v>1141</v>
      </c>
      <c r="B99" s="12" t="s">
        <v>1145</v>
      </c>
      <c r="C99" s="51"/>
      <c r="D99" s="12" t="s">
        <v>263</v>
      </c>
      <c r="E99" s="12"/>
      <c r="F99" s="90">
        <f t="shared" si="2"/>
        <v>5590</v>
      </c>
      <c r="G99" s="90">
        <f t="shared" si="2"/>
        <v>5590</v>
      </c>
      <c r="H99" s="90">
        <f t="shared" si="2"/>
        <v>5590</v>
      </c>
      <c r="I99" s="247"/>
      <c r="J99" s="248"/>
      <c r="K99" s="136"/>
    </row>
    <row r="100" spans="1:11" x14ac:dyDescent="0.25">
      <c r="A100" s="242" t="s">
        <v>441</v>
      </c>
      <c r="B100" s="7"/>
      <c r="C100" s="15"/>
      <c r="D100" s="16"/>
      <c r="E100" s="7"/>
      <c r="F100" s="89"/>
      <c r="G100" s="89"/>
      <c r="H100" s="89"/>
      <c r="I100" s="245"/>
      <c r="J100" s="246"/>
      <c r="K100" s="136"/>
    </row>
    <row r="101" spans="1:11" ht="24" x14ac:dyDescent="0.25">
      <c r="A101" s="12" t="s">
        <v>822</v>
      </c>
      <c r="B101" s="12" t="s">
        <v>442</v>
      </c>
      <c r="C101" s="51"/>
      <c r="D101" s="12" t="s">
        <v>263</v>
      </c>
      <c r="E101" s="12"/>
      <c r="F101" s="90">
        <f t="shared" ref="F101:H118" si="3">F136+F171</f>
        <v>24133.919999999998</v>
      </c>
      <c r="G101" s="90">
        <f t="shared" si="3"/>
        <v>24133.919999999998</v>
      </c>
      <c r="H101" s="90">
        <f t="shared" si="3"/>
        <v>24133.919999999998</v>
      </c>
      <c r="I101" s="247"/>
      <c r="J101" s="248"/>
      <c r="K101" s="136"/>
    </row>
    <row r="102" spans="1:11" ht="36" x14ac:dyDescent="0.25">
      <c r="A102" s="12" t="s">
        <v>823</v>
      </c>
      <c r="B102" s="12" t="s">
        <v>443</v>
      </c>
      <c r="C102" s="51"/>
      <c r="D102" s="12" t="s">
        <v>263</v>
      </c>
      <c r="E102" s="12"/>
      <c r="F102" s="90">
        <f t="shared" si="3"/>
        <v>24133.919999999998</v>
      </c>
      <c r="G102" s="90">
        <f t="shared" si="3"/>
        <v>24133.919999999998</v>
      </c>
      <c r="H102" s="90">
        <f t="shared" si="3"/>
        <v>24133.919999999998</v>
      </c>
      <c r="I102" s="247"/>
      <c r="J102" s="248"/>
      <c r="K102" s="136"/>
    </row>
    <row r="103" spans="1:11" ht="24" x14ac:dyDescent="0.25">
      <c r="A103" s="12" t="s">
        <v>824</v>
      </c>
      <c r="B103" s="12" t="s">
        <v>444</v>
      </c>
      <c r="C103" s="51"/>
      <c r="D103" s="12" t="s">
        <v>263</v>
      </c>
      <c r="E103" s="12"/>
      <c r="F103" s="90">
        <f t="shared" si="3"/>
        <v>24133.919999999998</v>
      </c>
      <c r="G103" s="90">
        <f t="shared" si="3"/>
        <v>24133.919999999998</v>
      </c>
      <c r="H103" s="90">
        <f t="shared" si="3"/>
        <v>24133.919999999998</v>
      </c>
      <c r="I103" s="247"/>
      <c r="J103" s="248"/>
      <c r="K103" s="136"/>
    </row>
    <row r="104" spans="1:11" ht="48" x14ac:dyDescent="0.25">
      <c r="A104" s="12" t="s">
        <v>1621</v>
      </c>
      <c r="B104" s="12" t="s">
        <v>445</v>
      </c>
      <c r="C104" s="51"/>
      <c r="D104" s="12" t="s">
        <v>263</v>
      </c>
      <c r="E104" s="12"/>
      <c r="F104" s="90">
        <f t="shared" si="3"/>
        <v>24133.919999999998</v>
      </c>
      <c r="G104" s="90">
        <f t="shared" si="3"/>
        <v>24133.919999999998</v>
      </c>
      <c r="H104" s="90">
        <f t="shared" si="3"/>
        <v>24133.919999999998</v>
      </c>
      <c r="I104" s="247"/>
      <c r="J104" s="248"/>
      <c r="K104" s="136"/>
    </row>
    <row r="105" spans="1:11" ht="36" x14ac:dyDescent="0.25">
      <c r="A105" s="12" t="s">
        <v>1622</v>
      </c>
      <c r="B105" s="12" t="s">
        <v>445</v>
      </c>
      <c r="C105" s="51"/>
      <c r="D105" s="12" t="s">
        <v>263</v>
      </c>
      <c r="E105" s="12"/>
      <c r="F105" s="90">
        <f t="shared" si="3"/>
        <v>11203.7</v>
      </c>
      <c r="G105" s="90">
        <f t="shared" si="3"/>
        <v>11203.7</v>
      </c>
      <c r="H105" s="90">
        <f t="shared" si="3"/>
        <v>11203.7</v>
      </c>
      <c r="I105" s="247"/>
      <c r="J105" s="248"/>
      <c r="K105" s="136"/>
    </row>
    <row r="106" spans="1:11" ht="36" x14ac:dyDescent="0.25">
      <c r="A106" s="12" t="s">
        <v>1194</v>
      </c>
      <c r="B106" s="12" t="s">
        <v>446</v>
      </c>
      <c r="C106" s="51"/>
      <c r="D106" s="12" t="s">
        <v>263</v>
      </c>
      <c r="E106" s="12"/>
      <c r="F106" s="90">
        <f t="shared" si="3"/>
        <v>5662.17</v>
      </c>
      <c r="G106" s="90">
        <f t="shared" si="3"/>
        <v>5662.17</v>
      </c>
      <c r="H106" s="90">
        <f t="shared" si="3"/>
        <v>5662.17</v>
      </c>
      <c r="I106" s="247"/>
      <c r="J106" s="248"/>
      <c r="K106" s="136"/>
    </row>
    <row r="107" spans="1:11" ht="36" x14ac:dyDescent="0.25">
      <c r="A107" s="91" t="s">
        <v>826</v>
      </c>
      <c r="B107" s="91" t="s">
        <v>447</v>
      </c>
      <c r="C107" s="51"/>
      <c r="D107" s="12" t="s">
        <v>263</v>
      </c>
      <c r="E107" s="12"/>
      <c r="F107" s="90">
        <f t="shared" si="3"/>
        <v>28838.38</v>
      </c>
      <c r="G107" s="90">
        <f t="shared" si="3"/>
        <v>28838.38</v>
      </c>
      <c r="H107" s="90">
        <f t="shared" si="3"/>
        <v>28838.38</v>
      </c>
      <c r="I107" s="247"/>
      <c r="J107" s="248"/>
      <c r="K107" s="136"/>
    </row>
    <row r="108" spans="1:11" ht="36" x14ac:dyDescent="0.25">
      <c r="A108" s="91" t="s">
        <v>827</v>
      </c>
      <c r="B108" s="91" t="s">
        <v>448</v>
      </c>
      <c r="C108" s="51"/>
      <c r="D108" s="12" t="s">
        <v>263</v>
      </c>
      <c r="E108" s="12"/>
      <c r="F108" s="90">
        <f t="shared" si="3"/>
        <v>28838.38</v>
      </c>
      <c r="G108" s="90">
        <f t="shared" si="3"/>
        <v>28838.38</v>
      </c>
      <c r="H108" s="90">
        <f t="shared" si="3"/>
        <v>28838.38</v>
      </c>
      <c r="I108" s="247"/>
      <c r="J108" s="248"/>
      <c r="K108" s="136"/>
    </row>
    <row r="109" spans="1:11" ht="24" x14ac:dyDescent="0.25">
      <c r="A109" s="91" t="s">
        <v>828</v>
      </c>
      <c r="B109" s="91" t="s">
        <v>449</v>
      </c>
      <c r="C109" s="51"/>
      <c r="D109" s="12" t="s">
        <v>263</v>
      </c>
      <c r="E109" s="12"/>
      <c r="F109" s="90">
        <f t="shared" si="3"/>
        <v>28838.38</v>
      </c>
      <c r="G109" s="90">
        <f t="shared" si="3"/>
        <v>28838.38</v>
      </c>
      <c r="H109" s="90">
        <f t="shared" si="3"/>
        <v>28838.38</v>
      </c>
      <c r="I109" s="247"/>
      <c r="J109" s="248"/>
      <c r="K109" s="136"/>
    </row>
    <row r="110" spans="1:11" ht="48" x14ac:dyDescent="0.25">
      <c r="A110" s="91" t="s">
        <v>1623</v>
      </c>
      <c r="B110" s="91" t="s">
        <v>450</v>
      </c>
      <c r="C110" s="51"/>
      <c r="D110" s="12" t="s">
        <v>263</v>
      </c>
      <c r="E110" s="12"/>
      <c r="F110" s="90">
        <f t="shared" si="3"/>
        <v>28838.38</v>
      </c>
      <c r="G110" s="90">
        <f t="shared" si="3"/>
        <v>28838.38</v>
      </c>
      <c r="H110" s="90">
        <f t="shared" si="3"/>
        <v>28838.38</v>
      </c>
      <c r="I110" s="247"/>
      <c r="J110" s="248"/>
      <c r="K110" s="136"/>
    </row>
    <row r="111" spans="1:11" ht="48" x14ac:dyDescent="0.25">
      <c r="A111" s="91" t="s">
        <v>1624</v>
      </c>
      <c r="B111" s="91" t="s">
        <v>450</v>
      </c>
      <c r="C111" s="51"/>
      <c r="D111" s="12" t="s">
        <v>263</v>
      </c>
      <c r="E111" s="12"/>
      <c r="F111" s="90">
        <f t="shared" si="3"/>
        <v>13231.43</v>
      </c>
      <c r="G111" s="90">
        <f t="shared" si="3"/>
        <v>13231.43</v>
      </c>
      <c r="H111" s="90">
        <f t="shared" si="3"/>
        <v>13231.43</v>
      </c>
      <c r="I111" s="247"/>
      <c r="J111" s="248"/>
      <c r="K111" s="136"/>
    </row>
    <row r="112" spans="1:11" ht="36" x14ac:dyDescent="0.25">
      <c r="A112" s="91" t="s">
        <v>1195</v>
      </c>
      <c r="B112" s="91" t="s">
        <v>451</v>
      </c>
      <c r="C112" s="51"/>
      <c r="D112" s="12" t="s">
        <v>263</v>
      </c>
      <c r="E112" s="12"/>
      <c r="F112" s="90">
        <f t="shared" si="3"/>
        <v>6542.73</v>
      </c>
      <c r="G112" s="90">
        <f t="shared" si="3"/>
        <v>6542.73</v>
      </c>
      <c r="H112" s="90">
        <f t="shared" si="3"/>
        <v>6542.73</v>
      </c>
      <c r="I112" s="247"/>
      <c r="J112" s="248"/>
      <c r="K112" s="136"/>
    </row>
    <row r="113" spans="1:11" ht="36" x14ac:dyDescent="0.25">
      <c r="A113" s="12" t="s">
        <v>1142</v>
      </c>
      <c r="B113" s="205" t="s">
        <v>1146</v>
      </c>
      <c r="C113" s="51"/>
      <c r="D113" s="12" t="s">
        <v>263</v>
      </c>
      <c r="E113" s="12"/>
      <c r="F113" s="90">
        <f t="shared" si="3"/>
        <v>28838.38</v>
      </c>
      <c r="G113" s="90">
        <f t="shared" si="3"/>
        <v>28838.38</v>
      </c>
      <c r="H113" s="90">
        <f t="shared" si="3"/>
        <v>28838.38</v>
      </c>
      <c r="I113" s="247"/>
      <c r="J113" s="248"/>
      <c r="K113" s="136"/>
    </row>
    <row r="114" spans="1:11" ht="48" x14ac:dyDescent="0.25">
      <c r="A114" s="12" t="s">
        <v>1143</v>
      </c>
      <c r="B114" s="205" t="s">
        <v>1147</v>
      </c>
      <c r="C114" s="51"/>
      <c r="D114" s="12" t="s">
        <v>263</v>
      </c>
      <c r="E114" s="12"/>
      <c r="F114" s="90">
        <f t="shared" si="3"/>
        <v>28838.38</v>
      </c>
      <c r="G114" s="90">
        <f t="shared" si="3"/>
        <v>28838.38</v>
      </c>
      <c r="H114" s="90">
        <f t="shared" si="3"/>
        <v>28838.38</v>
      </c>
      <c r="I114" s="247"/>
      <c r="J114" s="248"/>
      <c r="K114" s="136"/>
    </row>
    <row r="115" spans="1:11" ht="36" x14ac:dyDescent="0.25">
      <c r="A115" s="12" t="s">
        <v>1144</v>
      </c>
      <c r="B115" s="205" t="s">
        <v>1148</v>
      </c>
      <c r="C115" s="51"/>
      <c r="D115" s="12" t="s">
        <v>263</v>
      </c>
      <c r="E115" s="12"/>
      <c r="F115" s="90">
        <f t="shared" si="3"/>
        <v>28838.38</v>
      </c>
      <c r="G115" s="90">
        <f t="shared" si="3"/>
        <v>28838.38</v>
      </c>
      <c r="H115" s="90">
        <f t="shared" si="3"/>
        <v>28838.38</v>
      </c>
      <c r="I115" s="247"/>
      <c r="J115" s="248"/>
      <c r="K115" s="136"/>
    </row>
    <row r="116" spans="1:11" ht="60" x14ac:dyDescent="0.25">
      <c r="A116" s="12" t="s">
        <v>1625</v>
      </c>
      <c r="B116" s="205" t="s">
        <v>1149</v>
      </c>
      <c r="C116" s="51"/>
      <c r="D116" s="12" t="s">
        <v>263</v>
      </c>
      <c r="E116" s="12"/>
      <c r="F116" s="90">
        <f t="shared" si="3"/>
        <v>28838.38</v>
      </c>
      <c r="G116" s="90">
        <f t="shared" si="3"/>
        <v>28838.38</v>
      </c>
      <c r="H116" s="90">
        <f t="shared" si="3"/>
        <v>28838.38</v>
      </c>
      <c r="I116" s="247"/>
      <c r="J116" s="248"/>
      <c r="K116" s="136"/>
    </row>
    <row r="117" spans="1:11" ht="48" x14ac:dyDescent="0.25">
      <c r="A117" s="12" t="s">
        <v>1626</v>
      </c>
      <c r="B117" s="205" t="s">
        <v>1149</v>
      </c>
      <c r="C117" s="51"/>
      <c r="D117" s="12" t="s">
        <v>263</v>
      </c>
      <c r="E117" s="12"/>
      <c r="F117" s="90">
        <f t="shared" si="3"/>
        <v>13231.43</v>
      </c>
      <c r="G117" s="90">
        <f t="shared" si="3"/>
        <v>13231.43</v>
      </c>
      <c r="H117" s="90">
        <f t="shared" si="3"/>
        <v>13231.43</v>
      </c>
      <c r="I117" s="247"/>
      <c r="J117" s="248"/>
      <c r="K117" s="136"/>
    </row>
    <row r="118" spans="1:11" ht="48" x14ac:dyDescent="0.25">
      <c r="A118" s="12" t="s">
        <v>1196</v>
      </c>
      <c r="B118" s="205" t="s">
        <v>1150</v>
      </c>
      <c r="C118" s="51"/>
      <c r="D118" s="12" t="s">
        <v>263</v>
      </c>
      <c r="E118" s="12"/>
      <c r="F118" s="90">
        <f t="shared" si="3"/>
        <v>6542.73</v>
      </c>
      <c r="G118" s="90">
        <f t="shared" si="3"/>
        <v>6542.73</v>
      </c>
      <c r="H118" s="90">
        <f t="shared" si="3"/>
        <v>6542.73</v>
      </c>
      <c r="I118" s="247"/>
      <c r="J118" s="248"/>
      <c r="K118" s="136"/>
    </row>
    <row r="119" spans="1:11" ht="36" x14ac:dyDescent="0.25">
      <c r="A119" s="7"/>
      <c r="B119" s="7"/>
      <c r="C119" s="15" t="s">
        <v>8</v>
      </c>
      <c r="D119" s="16" t="s">
        <v>27</v>
      </c>
      <c r="E119" s="7"/>
      <c r="F119" s="89"/>
      <c r="G119" s="89"/>
      <c r="H119" s="89"/>
      <c r="I119" s="245"/>
      <c r="J119" s="246"/>
      <c r="K119" s="136"/>
    </row>
    <row r="120" spans="1:11" ht="180" x14ac:dyDescent="0.25">
      <c r="A120" s="242" t="s">
        <v>436</v>
      </c>
      <c r="B120" s="7"/>
      <c r="C120" s="6"/>
      <c r="D120" s="53" t="s">
        <v>9</v>
      </c>
      <c r="E120" s="7"/>
      <c r="F120" s="89"/>
      <c r="G120" s="89"/>
      <c r="H120" s="89"/>
      <c r="I120" s="245"/>
      <c r="J120" s="246"/>
      <c r="K120" s="136"/>
    </row>
    <row r="121" spans="1:11" ht="36" x14ac:dyDescent="0.25">
      <c r="A121" s="205" t="s">
        <v>430</v>
      </c>
      <c r="B121" s="12" t="s">
        <v>437</v>
      </c>
      <c r="C121" s="51"/>
      <c r="D121" s="12" t="s">
        <v>283</v>
      </c>
      <c r="E121" s="1279" t="s">
        <v>283</v>
      </c>
      <c r="F121" s="283">
        <f>'2.4.расчет прочих'!J282</f>
        <v>1455</v>
      </c>
      <c r="G121" s="290">
        <f>F121</f>
        <v>1455</v>
      </c>
      <c r="H121" s="290">
        <f>F121</f>
        <v>1455</v>
      </c>
      <c r="I121" s="1256" t="s">
        <v>592</v>
      </c>
      <c r="J121" s="1257"/>
      <c r="K121" s="135"/>
    </row>
    <row r="122" spans="1:11" ht="36" x14ac:dyDescent="0.25">
      <c r="A122" s="205" t="s">
        <v>422</v>
      </c>
      <c r="B122" s="12" t="s">
        <v>440</v>
      </c>
      <c r="C122" s="51"/>
      <c r="D122" s="12" t="s">
        <v>283</v>
      </c>
      <c r="E122" s="1280"/>
      <c r="F122" s="283">
        <f>'2.4.расчет прочих'!J283</f>
        <v>1455</v>
      </c>
      <c r="G122" s="290">
        <f t="shared" ref="G122:G134" si="4">F122</f>
        <v>1455</v>
      </c>
      <c r="H122" s="290">
        <f t="shared" ref="H122:H134" si="5">F122</f>
        <v>1455</v>
      </c>
      <c r="I122" s="1256" t="s">
        <v>592</v>
      </c>
      <c r="J122" s="1257"/>
      <c r="K122" s="135"/>
    </row>
    <row r="123" spans="1:11" ht="48" x14ac:dyDescent="0.25">
      <c r="A123" s="205" t="s">
        <v>663</v>
      </c>
      <c r="B123" s="12" t="s">
        <v>437</v>
      </c>
      <c r="C123" s="51"/>
      <c r="D123" s="12" t="s">
        <v>283</v>
      </c>
      <c r="E123" s="1280"/>
      <c r="F123" s="283">
        <f>'2.4.расчет прочих'!J284</f>
        <v>1455</v>
      </c>
      <c r="G123" s="290">
        <f t="shared" si="4"/>
        <v>1455</v>
      </c>
      <c r="H123" s="290">
        <f t="shared" si="5"/>
        <v>1455</v>
      </c>
      <c r="I123" s="1256" t="s">
        <v>592</v>
      </c>
      <c r="J123" s="1257"/>
      <c r="K123" s="135"/>
    </row>
    <row r="124" spans="1:11" ht="48" x14ac:dyDescent="0.25">
      <c r="A124" s="205" t="s">
        <v>423</v>
      </c>
      <c r="B124" s="12" t="s">
        <v>440</v>
      </c>
      <c r="C124" s="51"/>
      <c r="D124" s="12" t="s">
        <v>283</v>
      </c>
      <c r="E124" s="1280"/>
      <c r="F124" s="283">
        <f>'2.4.расчет прочих'!J285</f>
        <v>1455</v>
      </c>
      <c r="G124" s="290">
        <f t="shared" si="4"/>
        <v>1455</v>
      </c>
      <c r="H124" s="290">
        <f t="shared" si="5"/>
        <v>1455</v>
      </c>
      <c r="I124" s="1256" t="s">
        <v>592</v>
      </c>
      <c r="J124" s="1257"/>
      <c r="K124" s="135"/>
    </row>
    <row r="125" spans="1:11" ht="48" x14ac:dyDescent="0.25">
      <c r="A125" s="205" t="s">
        <v>424</v>
      </c>
      <c r="B125" s="12" t="s">
        <v>440</v>
      </c>
      <c r="C125" s="51"/>
      <c r="D125" s="12" t="s">
        <v>283</v>
      </c>
      <c r="E125" s="1280"/>
      <c r="F125" s="283">
        <f>'2.4.расчет прочих'!J286</f>
        <v>1455</v>
      </c>
      <c r="G125" s="290">
        <f t="shared" si="4"/>
        <v>1455</v>
      </c>
      <c r="H125" s="290">
        <f t="shared" si="5"/>
        <v>1455</v>
      </c>
      <c r="I125" s="1256" t="s">
        <v>592</v>
      </c>
      <c r="J125" s="1257"/>
      <c r="K125" s="135"/>
    </row>
    <row r="126" spans="1:11" ht="48" x14ac:dyDescent="0.25">
      <c r="A126" s="85" t="s">
        <v>425</v>
      </c>
      <c r="B126" s="85" t="s">
        <v>439</v>
      </c>
      <c r="C126" s="51"/>
      <c r="D126" s="12" t="s">
        <v>283</v>
      </c>
      <c r="E126" s="1280"/>
      <c r="F126" s="283">
        <f>'2.4.расчет прочих'!J287</f>
        <v>1455</v>
      </c>
      <c r="G126" s="290">
        <f t="shared" si="4"/>
        <v>1455</v>
      </c>
      <c r="H126" s="290">
        <f t="shared" si="5"/>
        <v>1455</v>
      </c>
      <c r="I126" s="1256" t="s">
        <v>592</v>
      </c>
      <c r="J126" s="1257"/>
      <c r="K126" s="135"/>
    </row>
    <row r="127" spans="1:11" ht="96" x14ac:dyDescent="0.25">
      <c r="A127" s="91" t="s">
        <v>426</v>
      </c>
      <c r="B127" s="91" t="s">
        <v>439</v>
      </c>
      <c r="C127" s="51"/>
      <c r="D127" s="12" t="s">
        <v>283</v>
      </c>
      <c r="E127" s="1280"/>
      <c r="F127" s="283">
        <f>'2.4.расчет прочих'!J288</f>
        <v>1455</v>
      </c>
      <c r="G127" s="290">
        <f t="shared" si="4"/>
        <v>1455</v>
      </c>
      <c r="H127" s="290">
        <f t="shared" si="5"/>
        <v>1455</v>
      </c>
      <c r="I127" s="1256" t="s">
        <v>592</v>
      </c>
      <c r="J127" s="1257"/>
      <c r="K127" s="135"/>
    </row>
    <row r="128" spans="1:11" ht="96" x14ac:dyDescent="0.25">
      <c r="A128" s="91" t="s">
        <v>431</v>
      </c>
      <c r="B128" s="91" t="s">
        <v>438</v>
      </c>
      <c r="C128" s="51"/>
      <c r="D128" s="12" t="s">
        <v>283</v>
      </c>
      <c r="E128" s="1280"/>
      <c r="F128" s="283">
        <f>'2.4.расчет прочих'!J289</f>
        <v>1455</v>
      </c>
      <c r="G128" s="290">
        <f t="shared" si="4"/>
        <v>1455</v>
      </c>
      <c r="H128" s="290">
        <f t="shared" si="5"/>
        <v>1455</v>
      </c>
      <c r="I128" s="1256" t="s">
        <v>592</v>
      </c>
      <c r="J128" s="1257"/>
      <c r="K128" s="135"/>
    </row>
    <row r="129" spans="1:11" ht="96" x14ac:dyDescent="0.25">
      <c r="A129" s="91" t="s">
        <v>427</v>
      </c>
      <c r="B129" s="91" t="s">
        <v>439</v>
      </c>
      <c r="C129" s="51"/>
      <c r="D129" s="12" t="s">
        <v>283</v>
      </c>
      <c r="E129" s="1280"/>
      <c r="F129" s="283">
        <f>'2.4.расчет прочих'!J290</f>
        <v>1455</v>
      </c>
      <c r="G129" s="290">
        <f t="shared" si="4"/>
        <v>1455</v>
      </c>
      <c r="H129" s="290">
        <f t="shared" si="5"/>
        <v>1455</v>
      </c>
      <c r="I129" s="1256" t="s">
        <v>592</v>
      </c>
      <c r="J129" s="1257"/>
      <c r="K129" s="135"/>
    </row>
    <row r="130" spans="1:11" ht="24" x14ac:dyDescent="0.25">
      <c r="A130" s="85" t="s">
        <v>432</v>
      </c>
      <c r="B130" s="85" t="s">
        <v>437</v>
      </c>
      <c r="C130" s="51"/>
      <c r="D130" s="12" t="s">
        <v>283</v>
      </c>
      <c r="E130" s="1280"/>
      <c r="F130" s="283">
        <f>'2.4.расчет прочих'!J291</f>
        <v>1455</v>
      </c>
      <c r="G130" s="290">
        <f t="shared" si="4"/>
        <v>1455</v>
      </c>
      <c r="H130" s="290">
        <f t="shared" si="5"/>
        <v>1455</v>
      </c>
      <c r="I130" s="1256" t="s">
        <v>592</v>
      </c>
      <c r="J130" s="1257"/>
      <c r="K130" s="135"/>
    </row>
    <row r="131" spans="1:11" ht="24" x14ac:dyDescent="0.25">
      <c r="A131" s="91" t="s">
        <v>428</v>
      </c>
      <c r="B131" s="91" t="s">
        <v>440</v>
      </c>
      <c r="C131" s="51"/>
      <c r="D131" s="12" t="s">
        <v>283</v>
      </c>
      <c r="E131" s="1280"/>
      <c r="F131" s="283">
        <f>'2.4.расчет прочих'!J292</f>
        <v>1455</v>
      </c>
      <c r="G131" s="290">
        <f t="shared" si="4"/>
        <v>1455</v>
      </c>
      <c r="H131" s="290">
        <f t="shared" si="5"/>
        <v>1455</v>
      </c>
      <c r="I131" s="1256" t="s">
        <v>592</v>
      </c>
      <c r="J131" s="1257"/>
      <c r="K131" s="135"/>
    </row>
    <row r="132" spans="1:11" ht="24" x14ac:dyDescent="0.25">
      <c r="A132" s="85" t="s">
        <v>433</v>
      </c>
      <c r="B132" s="85" t="s">
        <v>437</v>
      </c>
      <c r="C132" s="51"/>
      <c r="D132" s="12" t="s">
        <v>283</v>
      </c>
      <c r="E132" s="1280"/>
      <c r="F132" s="283">
        <f>'2.4.расчет прочих'!J293</f>
        <v>1455</v>
      </c>
      <c r="G132" s="290">
        <f t="shared" si="4"/>
        <v>1455</v>
      </c>
      <c r="H132" s="290">
        <f t="shared" si="5"/>
        <v>1455</v>
      </c>
      <c r="I132" s="1256" t="s">
        <v>592</v>
      </c>
      <c r="J132" s="1257"/>
      <c r="K132" s="135"/>
    </row>
    <row r="133" spans="1:11" ht="24" x14ac:dyDescent="0.25">
      <c r="A133" s="91" t="s">
        <v>429</v>
      </c>
      <c r="B133" s="91" t="s">
        <v>440</v>
      </c>
      <c r="C133" s="51"/>
      <c r="D133" s="12" t="s">
        <v>283</v>
      </c>
      <c r="E133" s="1280"/>
      <c r="F133" s="283">
        <f>'2.4.расчет прочих'!J294</f>
        <v>1455</v>
      </c>
      <c r="G133" s="290">
        <f t="shared" si="4"/>
        <v>1455</v>
      </c>
      <c r="H133" s="290">
        <f t="shared" si="5"/>
        <v>1455</v>
      </c>
      <c r="I133" s="1256" t="s">
        <v>592</v>
      </c>
      <c r="J133" s="1257"/>
      <c r="K133" s="135"/>
    </row>
    <row r="134" spans="1:11" ht="48" x14ac:dyDescent="0.25">
      <c r="A134" s="205" t="s">
        <v>1141</v>
      </c>
      <c r="B134" s="12" t="s">
        <v>1145</v>
      </c>
      <c r="C134" s="51"/>
      <c r="D134" s="12" t="s">
        <v>283</v>
      </c>
      <c r="E134" s="1269"/>
      <c r="F134" s="283">
        <f>'2.4.расчет прочих'!J295</f>
        <v>1455</v>
      </c>
      <c r="G134" s="290">
        <f t="shared" si="4"/>
        <v>1455</v>
      </c>
      <c r="H134" s="290">
        <f t="shared" si="5"/>
        <v>1455</v>
      </c>
      <c r="I134" s="1256" t="s">
        <v>592</v>
      </c>
      <c r="J134" s="1257"/>
      <c r="K134" s="135"/>
    </row>
    <row r="135" spans="1:11" ht="78.75" x14ac:dyDescent="0.25">
      <c r="A135" s="242" t="s">
        <v>441</v>
      </c>
      <c r="B135" s="7"/>
      <c r="C135" s="15"/>
      <c r="D135" s="53" t="s">
        <v>454</v>
      </c>
      <c r="E135" s="7"/>
      <c r="F135" s="89"/>
      <c r="G135" s="89"/>
      <c r="H135" s="89"/>
      <c r="I135" s="245"/>
      <c r="J135" s="246"/>
      <c r="K135" s="136"/>
    </row>
    <row r="136" spans="1:11" ht="24" x14ac:dyDescent="0.25">
      <c r="A136" s="12" t="s">
        <v>822</v>
      </c>
      <c r="B136" s="12" t="s">
        <v>442</v>
      </c>
      <c r="C136" s="51"/>
      <c r="D136" s="12" t="s">
        <v>455</v>
      </c>
      <c r="E136" s="1277" t="s">
        <v>258</v>
      </c>
      <c r="F136" s="283">
        <f>'2.5.присмотр и уход'!B25</f>
        <v>24133.919999999998</v>
      </c>
      <c r="G136" s="290">
        <f t="shared" ref="G136:G153" si="6">F136</f>
        <v>24133.919999999998</v>
      </c>
      <c r="H136" s="290">
        <f t="shared" ref="H136:H153" si="7">F136</f>
        <v>24133.919999999998</v>
      </c>
      <c r="I136" s="1256" t="s">
        <v>825</v>
      </c>
      <c r="J136" s="1257"/>
      <c r="K136" s="135"/>
    </row>
    <row r="137" spans="1:11" ht="36" x14ac:dyDescent="0.25">
      <c r="A137" s="12" t="s">
        <v>823</v>
      </c>
      <c r="B137" s="12" t="s">
        <v>443</v>
      </c>
      <c r="C137" s="51"/>
      <c r="D137" s="12" t="s">
        <v>455</v>
      </c>
      <c r="E137" s="1278"/>
      <c r="F137" s="283">
        <f>'2.5.присмотр и уход'!B26</f>
        <v>24133.919999999998</v>
      </c>
      <c r="G137" s="290">
        <f t="shared" si="6"/>
        <v>24133.919999999998</v>
      </c>
      <c r="H137" s="290">
        <f t="shared" si="7"/>
        <v>24133.919999999998</v>
      </c>
      <c r="I137" s="1256" t="s">
        <v>825</v>
      </c>
      <c r="J137" s="1257"/>
      <c r="K137" s="135"/>
    </row>
    <row r="138" spans="1:11" ht="24" x14ac:dyDescent="0.25">
      <c r="A138" s="12" t="s">
        <v>824</v>
      </c>
      <c r="B138" s="12" t="s">
        <v>444</v>
      </c>
      <c r="C138" s="51"/>
      <c r="D138" s="12" t="s">
        <v>455</v>
      </c>
      <c r="E138" s="1278"/>
      <c r="F138" s="283">
        <f>'2.5.присмотр и уход'!B27</f>
        <v>24133.919999999998</v>
      </c>
      <c r="G138" s="290">
        <f t="shared" si="6"/>
        <v>24133.919999999998</v>
      </c>
      <c r="H138" s="290">
        <f t="shared" si="7"/>
        <v>24133.919999999998</v>
      </c>
      <c r="I138" s="1256" t="s">
        <v>825</v>
      </c>
      <c r="J138" s="1257"/>
      <c r="K138" s="135"/>
    </row>
    <row r="139" spans="1:11" ht="48" x14ac:dyDescent="0.25">
      <c r="A139" s="1247" t="s">
        <v>1621</v>
      </c>
      <c r="B139" s="1247" t="s">
        <v>445</v>
      </c>
      <c r="C139" s="1248"/>
      <c r="D139" s="12" t="s">
        <v>455</v>
      </c>
      <c r="E139" s="1278"/>
      <c r="F139" s="283">
        <f>'2.5.присмотр и уход'!B28</f>
        <v>24133.919999999998</v>
      </c>
      <c r="G139" s="290">
        <f t="shared" ref="G139" si="8">F139</f>
        <v>24133.919999999998</v>
      </c>
      <c r="H139" s="290">
        <f t="shared" ref="H139" si="9">F139</f>
        <v>24133.919999999998</v>
      </c>
      <c r="I139" s="1256" t="s">
        <v>825</v>
      </c>
      <c r="J139" s="1257"/>
      <c r="K139" s="135"/>
    </row>
    <row r="140" spans="1:11" ht="36" x14ac:dyDescent="0.25">
      <c r="A140" s="12" t="s">
        <v>1622</v>
      </c>
      <c r="B140" s="12" t="s">
        <v>445</v>
      </c>
      <c r="C140" s="51"/>
      <c r="D140" s="12" t="s">
        <v>455</v>
      </c>
      <c r="E140" s="1278"/>
      <c r="F140" s="283">
        <f>'2.5.присмотр и уход'!B29</f>
        <v>11203.7</v>
      </c>
      <c r="G140" s="290">
        <f t="shared" si="6"/>
        <v>11203.7</v>
      </c>
      <c r="H140" s="290">
        <f t="shared" si="7"/>
        <v>11203.7</v>
      </c>
      <c r="I140" s="1256" t="s">
        <v>825</v>
      </c>
      <c r="J140" s="1257"/>
      <c r="K140" s="135"/>
    </row>
    <row r="141" spans="1:11" ht="36" x14ac:dyDescent="0.25">
      <c r="A141" s="12" t="s">
        <v>1194</v>
      </c>
      <c r="B141" s="12" t="s">
        <v>446</v>
      </c>
      <c r="C141" s="51"/>
      <c r="D141" s="12" t="s">
        <v>455</v>
      </c>
      <c r="E141" s="1278"/>
      <c r="F141" s="283">
        <f>'2.5.присмотр и уход'!B30</f>
        <v>5662.17</v>
      </c>
      <c r="G141" s="290">
        <f t="shared" si="6"/>
        <v>5662.17</v>
      </c>
      <c r="H141" s="290">
        <f t="shared" si="7"/>
        <v>5662.17</v>
      </c>
      <c r="I141" s="1256" t="s">
        <v>825</v>
      </c>
      <c r="J141" s="1257"/>
      <c r="K141" s="135"/>
    </row>
    <row r="142" spans="1:11" ht="36" x14ac:dyDescent="0.25">
      <c r="A142" s="91" t="s">
        <v>826</v>
      </c>
      <c r="B142" s="91" t="s">
        <v>447</v>
      </c>
      <c r="C142" s="51"/>
      <c r="D142" s="12" t="s">
        <v>455</v>
      </c>
      <c r="E142" s="1278"/>
      <c r="F142" s="283">
        <f>'2.5.присмотр и уход'!B31</f>
        <v>28838.38</v>
      </c>
      <c r="G142" s="290">
        <f t="shared" si="6"/>
        <v>28838.38</v>
      </c>
      <c r="H142" s="290">
        <f t="shared" si="7"/>
        <v>28838.38</v>
      </c>
      <c r="I142" s="1256" t="s">
        <v>825</v>
      </c>
      <c r="J142" s="1257"/>
      <c r="K142" s="135"/>
    </row>
    <row r="143" spans="1:11" ht="36" x14ac:dyDescent="0.25">
      <c r="A143" s="91" t="s">
        <v>827</v>
      </c>
      <c r="B143" s="91" t="s">
        <v>448</v>
      </c>
      <c r="C143" s="51"/>
      <c r="D143" s="12" t="s">
        <v>455</v>
      </c>
      <c r="E143" s="1278"/>
      <c r="F143" s="283">
        <f>'2.5.присмотр и уход'!B32</f>
        <v>28838.38</v>
      </c>
      <c r="G143" s="290">
        <f t="shared" si="6"/>
        <v>28838.38</v>
      </c>
      <c r="H143" s="290">
        <f t="shared" si="7"/>
        <v>28838.38</v>
      </c>
      <c r="I143" s="1256" t="s">
        <v>825</v>
      </c>
      <c r="J143" s="1257"/>
      <c r="K143" s="135"/>
    </row>
    <row r="144" spans="1:11" ht="24" x14ac:dyDescent="0.25">
      <c r="A144" s="91" t="s">
        <v>828</v>
      </c>
      <c r="B144" s="91" t="s">
        <v>449</v>
      </c>
      <c r="C144" s="51"/>
      <c r="D144" s="12" t="s">
        <v>455</v>
      </c>
      <c r="E144" s="1278"/>
      <c r="F144" s="283">
        <f>'2.5.присмотр и уход'!B33</f>
        <v>28838.38</v>
      </c>
      <c r="G144" s="290">
        <f t="shared" si="6"/>
        <v>28838.38</v>
      </c>
      <c r="H144" s="290">
        <f t="shared" si="7"/>
        <v>28838.38</v>
      </c>
      <c r="I144" s="1256" t="s">
        <v>825</v>
      </c>
      <c r="J144" s="1257"/>
      <c r="K144" s="135"/>
    </row>
    <row r="145" spans="1:11" ht="48" x14ac:dyDescent="0.25">
      <c r="A145" s="1249" t="s">
        <v>1623</v>
      </c>
      <c r="B145" s="1249" t="s">
        <v>450</v>
      </c>
      <c r="C145" s="1248"/>
      <c r="D145" s="12" t="s">
        <v>455</v>
      </c>
      <c r="E145" s="1278"/>
      <c r="F145" s="283">
        <f>'2.5.присмотр и уход'!B34</f>
        <v>28838.38</v>
      </c>
      <c r="G145" s="290">
        <f t="shared" ref="G145" si="10">F145</f>
        <v>28838.38</v>
      </c>
      <c r="H145" s="290">
        <f t="shared" ref="H145" si="11">F145</f>
        <v>28838.38</v>
      </c>
      <c r="I145" s="1256" t="s">
        <v>825</v>
      </c>
      <c r="J145" s="1257"/>
      <c r="K145" s="135"/>
    </row>
    <row r="146" spans="1:11" ht="48" x14ac:dyDescent="0.25">
      <c r="A146" s="91" t="s">
        <v>1624</v>
      </c>
      <c r="B146" s="91" t="s">
        <v>450</v>
      </c>
      <c r="C146" s="51"/>
      <c r="D146" s="12" t="s">
        <v>455</v>
      </c>
      <c r="E146" s="1278"/>
      <c r="F146" s="283">
        <f>'2.5.присмотр и уход'!B35</f>
        <v>13231.43</v>
      </c>
      <c r="G146" s="290">
        <f t="shared" si="6"/>
        <v>13231.43</v>
      </c>
      <c r="H146" s="290">
        <f t="shared" si="7"/>
        <v>13231.43</v>
      </c>
      <c r="I146" s="1256" t="s">
        <v>825</v>
      </c>
      <c r="J146" s="1257"/>
      <c r="K146" s="135"/>
    </row>
    <row r="147" spans="1:11" ht="36" x14ac:dyDescent="0.25">
      <c r="A147" s="91" t="s">
        <v>1195</v>
      </c>
      <c r="B147" s="91" t="s">
        <v>451</v>
      </c>
      <c r="C147" s="51"/>
      <c r="D147" s="12" t="s">
        <v>455</v>
      </c>
      <c r="E147" s="1278"/>
      <c r="F147" s="283">
        <f>'2.5.присмотр и уход'!B36</f>
        <v>6542.73</v>
      </c>
      <c r="G147" s="290">
        <f t="shared" si="6"/>
        <v>6542.73</v>
      </c>
      <c r="H147" s="290">
        <f t="shared" si="7"/>
        <v>6542.73</v>
      </c>
      <c r="I147" s="1256" t="s">
        <v>825</v>
      </c>
      <c r="J147" s="1257"/>
      <c r="K147" s="135"/>
    </row>
    <row r="148" spans="1:11" ht="36" x14ac:dyDescent="0.25">
      <c r="A148" s="12" t="s">
        <v>1142</v>
      </c>
      <c r="B148" s="205" t="s">
        <v>1146</v>
      </c>
      <c r="C148" s="51"/>
      <c r="D148" s="12" t="s">
        <v>455</v>
      </c>
      <c r="E148" s="366"/>
      <c r="F148" s="370">
        <f>'2.5.присмотр и уход'!B37</f>
        <v>28838.38</v>
      </c>
      <c r="G148" s="290">
        <f t="shared" si="6"/>
        <v>28838.38</v>
      </c>
      <c r="H148" s="290">
        <f t="shared" si="7"/>
        <v>28838.38</v>
      </c>
      <c r="I148" s="1256" t="s">
        <v>825</v>
      </c>
      <c r="J148" s="1257"/>
      <c r="K148" s="135"/>
    </row>
    <row r="149" spans="1:11" ht="48" x14ac:dyDescent="0.25">
      <c r="A149" s="12" t="s">
        <v>1143</v>
      </c>
      <c r="B149" s="205" t="s">
        <v>1147</v>
      </c>
      <c r="C149" s="51"/>
      <c r="D149" s="12" t="s">
        <v>455</v>
      </c>
      <c r="E149" s="366"/>
      <c r="F149" s="370">
        <f>'2.5.присмотр и уход'!B38</f>
        <v>28838.38</v>
      </c>
      <c r="G149" s="290">
        <f t="shared" si="6"/>
        <v>28838.38</v>
      </c>
      <c r="H149" s="290">
        <f t="shared" si="7"/>
        <v>28838.38</v>
      </c>
      <c r="I149" s="1256" t="s">
        <v>825</v>
      </c>
      <c r="J149" s="1257"/>
      <c r="K149" s="135"/>
    </row>
    <row r="150" spans="1:11" ht="36" x14ac:dyDescent="0.25">
      <c r="A150" s="12" t="s">
        <v>1144</v>
      </c>
      <c r="B150" s="205" t="s">
        <v>1148</v>
      </c>
      <c r="C150" s="51"/>
      <c r="D150" s="12" t="s">
        <v>455</v>
      </c>
      <c r="E150" s="366"/>
      <c r="F150" s="370">
        <f>'2.5.присмотр и уход'!B39</f>
        <v>28838.38</v>
      </c>
      <c r="G150" s="290">
        <f t="shared" si="6"/>
        <v>28838.38</v>
      </c>
      <c r="H150" s="290">
        <f t="shared" si="7"/>
        <v>28838.38</v>
      </c>
      <c r="I150" s="1256" t="s">
        <v>825</v>
      </c>
      <c r="J150" s="1257"/>
      <c r="K150" s="135"/>
    </row>
    <row r="151" spans="1:11" ht="60" x14ac:dyDescent="0.25">
      <c r="A151" s="1247" t="s">
        <v>1625</v>
      </c>
      <c r="B151" s="1250" t="s">
        <v>1149</v>
      </c>
      <c r="C151" s="1248"/>
      <c r="D151" s="12" t="s">
        <v>455</v>
      </c>
      <c r="E151" s="1246"/>
      <c r="F151" s="370">
        <f>'2.5.присмотр и уход'!B40</f>
        <v>28838.38</v>
      </c>
      <c r="G151" s="290">
        <f t="shared" ref="G151" si="12">F151</f>
        <v>28838.38</v>
      </c>
      <c r="H151" s="290">
        <f t="shared" ref="H151" si="13">F151</f>
        <v>28838.38</v>
      </c>
      <c r="I151" s="1256" t="s">
        <v>825</v>
      </c>
      <c r="J151" s="1257"/>
      <c r="K151" s="135"/>
    </row>
    <row r="152" spans="1:11" ht="48" x14ac:dyDescent="0.25">
      <c r="A152" s="12" t="s">
        <v>1626</v>
      </c>
      <c r="B152" s="205" t="s">
        <v>1149</v>
      </c>
      <c r="C152" s="51"/>
      <c r="D152" s="12" t="s">
        <v>455</v>
      </c>
      <c r="E152" s="366"/>
      <c r="F152" s="370">
        <f>'2.5.присмотр и уход'!B41</f>
        <v>13231.43</v>
      </c>
      <c r="G152" s="290">
        <f t="shared" si="6"/>
        <v>13231.43</v>
      </c>
      <c r="H152" s="290">
        <f t="shared" si="7"/>
        <v>13231.43</v>
      </c>
      <c r="I152" s="1256" t="s">
        <v>825</v>
      </c>
      <c r="J152" s="1257"/>
      <c r="K152" s="135"/>
    </row>
    <row r="153" spans="1:11" ht="48" x14ac:dyDescent="0.25">
      <c r="A153" s="12" t="s">
        <v>1196</v>
      </c>
      <c r="B153" s="205" t="s">
        <v>1150</v>
      </c>
      <c r="C153" s="51"/>
      <c r="D153" s="12" t="s">
        <v>455</v>
      </c>
      <c r="E153" s="366"/>
      <c r="F153" s="370">
        <f>'2.5.присмотр и уход'!B42</f>
        <v>6542.73</v>
      </c>
      <c r="G153" s="290">
        <f t="shared" si="6"/>
        <v>6542.73</v>
      </c>
      <c r="H153" s="290">
        <f t="shared" si="7"/>
        <v>6542.73</v>
      </c>
      <c r="I153" s="1256" t="s">
        <v>825</v>
      </c>
      <c r="J153" s="1257"/>
      <c r="K153" s="135"/>
    </row>
    <row r="154" spans="1:11" ht="24" x14ac:dyDescent="0.25">
      <c r="A154" s="7"/>
      <c r="B154" s="7"/>
      <c r="C154" s="15" t="s">
        <v>10</v>
      </c>
      <c r="D154" s="16" t="s">
        <v>29</v>
      </c>
      <c r="E154" s="7"/>
      <c r="F154" s="89"/>
      <c r="G154" s="89"/>
      <c r="H154" s="89"/>
      <c r="I154" s="245"/>
      <c r="J154" s="246"/>
      <c r="K154" s="136"/>
    </row>
    <row r="155" spans="1:11" ht="213.75" x14ac:dyDescent="0.25">
      <c r="A155" s="242" t="s">
        <v>436</v>
      </c>
      <c r="B155" s="7"/>
      <c r="C155" s="6"/>
      <c r="D155" s="53" t="s">
        <v>264</v>
      </c>
      <c r="E155" s="7"/>
      <c r="F155" s="89"/>
      <c r="G155" s="89"/>
      <c r="H155" s="89"/>
      <c r="I155" s="245"/>
      <c r="J155" s="246"/>
      <c r="K155" s="136"/>
    </row>
    <row r="156" spans="1:11" ht="36" x14ac:dyDescent="0.25">
      <c r="A156" s="205" t="s">
        <v>430</v>
      </c>
      <c r="B156" s="12" t="s">
        <v>437</v>
      </c>
      <c r="C156" s="51"/>
      <c r="D156" s="12" t="s">
        <v>283</v>
      </c>
      <c r="E156" s="1277" t="s">
        <v>283</v>
      </c>
      <c r="F156" s="283">
        <f>'2.4.расчет прочих'!K282</f>
        <v>4135</v>
      </c>
      <c r="G156" s="290">
        <f t="shared" ref="G156:G169" si="14">F156</f>
        <v>4135</v>
      </c>
      <c r="H156" s="290">
        <f t="shared" ref="H156:H169" si="15">F156</f>
        <v>4135</v>
      </c>
      <c r="I156" s="1256" t="s">
        <v>825</v>
      </c>
      <c r="J156" s="1257"/>
      <c r="K156" s="135"/>
    </row>
    <row r="157" spans="1:11" ht="36" x14ac:dyDescent="0.25">
      <c r="A157" s="205" t="s">
        <v>422</v>
      </c>
      <c r="B157" s="12" t="s">
        <v>440</v>
      </c>
      <c r="C157" s="51"/>
      <c r="D157" s="12" t="s">
        <v>283</v>
      </c>
      <c r="E157" s="1278"/>
      <c r="F157" s="283">
        <f>'2.4.расчет прочих'!K283</f>
        <v>4135</v>
      </c>
      <c r="G157" s="290">
        <f t="shared" si="14"/>
        <v>4135</v>
      </c>
      <c r="H157" s="290">
        <f t="shared" si="15"/>
        <v>4135</v>
      </c>
      <c r="I157" s="1256" t="s">
        <v>825</v>
      </c>
      <c r="J157" s="1257"/>
      <c r="K157" s="135"/>
    </row>
    <row r="158" spans="1:11" ht="48" x14ac:dyDescent="0.25">
      <c r="A158" s="205" t="s">
        <v>663</v>
      </c>
      <c r="B158" s="12" t="s">
        <v>437</v>
      </c>
      <c r="C158" s="51"/>
      <c r="D158" s="12" t="s">
        <v>283</v>
      </c>
      <c r="E158" s="1278"/>
      <c r="F158" s="283">
        <f>'2.4.расчет прочих'!K284</f>
        <v>4135</v>
      </c>
      <c r="G158" s="290">
        <f t="shared" si="14"/>
        <v>4135</v>
      </c>
      <c r="H158" s="290">
        <f t="shared" si="15"/>
        <v>4135</v>
      </c>
      <c r="I158" s="1256" t="s">
        <v>825</v>
      </c>
      <c r="J158" s="1257"/>
      <c r="K158" s="135"/>
    </row>
    <row r="159" spans="1:11" ht="48" x14ac:dyDescent="0.25">
      <c r="A159" s="205" t="s">
        <v>423</v>
      </c>
      <c r="B159" s="12" t="s">
        <v>440</v>
      </c>
      <c r="C159" s="51"/>
      <c r="D159" s="12" t="s">
        <v>283</v>
      </c>
      <c r="E159" s="1278"/>
      <c r="F159" s="283">
        <f>'2.4.расчет прочих'!K285</f>
        <v>4135</v>
      </c>
      <c r="G159" s="290">
        <f t="shared" si="14"/>
        <v>4135</v>
      </c>
      <c r="H159" s="290">
        <f t="shared" si="15"/>
        <v>4135</v>
      </c>
      <c r="I159" s="1256" t="s">
        <v>825</v>
      </c>
      <c r="J159" s="1257"/>
      <c r="K159" s="135"/>
    </row>
    <row r="160" spans="1:11" ht="48" x14ac:dyDescent="0.25">
      <c r="A160" s="205" t="s">
        <v>424</v>
      </c>
      <c r="B160" s="12" t="s">
        <v>440</v>
      </c>
      <c r="C160" s="51"/>
      <c r="D160" s="12" t="s">
        <v>283</v>
      </c>
      <c r="E160" s="1278"/>
      <c r="F160" s="283">
        <f>'2.4.расчет прочих'!K286</f>
        <v>4135</v>
      </c>
      <c r="G160" s="290">
        <f t="shared" si="14"/>
        <v>4135</v>
      </c>
      <c r="H160" s="290">
        <f t="shared" si="15"/>
        <v>4135</v>
      </c>
      <c r="I160" s="1256" t="s">
        <v>825</v>
      </c>
      <c r="J160" s="1257"/>
      <c r="K160" s="135"/>
    </row>
    <row r="161" spans="1:11" ht="48" x14ac:dyDescent="0.25">
      <c r="A161" s="85" t="s">
        <v>425</v>
      </c>
      <c r="B161" s="85" t="s">
        <v>439</v>
      </c>
      <c r="C161" s="51"/>
      <c r="D161" s="12" t="s">
        <v>283</v>
      </c>
      <c r="E161" s="1278"/>
      <c r="F161" s="283">
        <f>'2.4.расчет прочих'!K287</f>
        <v>4135</v>
      </c>
      <c r="G161" s="290">
        <f t="shared" si="14"/>
        <v>4135</v>
      </c>
      <c r="H161" s="290">
        <f t="shared" si="15"/>
        <v>4135</v>
      </c>
      <c r="I161" s="1256" t="s">
        <v>825</v>
      </c>
      <c r="J161" s="1257"/>
      <c r="K161" s="135"/>
    </row>
    <row r="162" spans="1:11" ht="96" x14ac:dyDescent="0.25">
      <c r="A162" s="91" t="s">
        <v>426</v>
      </c>
      <c r="B162" s="91" t="s">
        <v>439</v>
      </c>
      <c r="C162" s="51"/>
      <c r="D162" s="12" t="s">
        <v>283</v>
      </c>
      <c r="E162" s="1278"/>
      <c r="F162" s="283">
        <f>'2.4.расчет прочих'!K288</f>
        <v>4135</v>
      </c>
      <c r="G162" s="290">
        <f t="shared" si="14"/>
        <v>4135</v>
      </c>
      <c r="H162" s="290">
        <f t="shared" si="15"/>
        <v>4135</v>
      </c>
      <c r="I162" s="1256" t="s">
        <v>825</v>
      </c>
      <c r="J162" s="1257"/>
      <c r="K162" s="135"/>
    </row>
    <row r="163" spans="1:11" ht="96" x14ac:dyDescent="0.25">
      <c r="A163" s="91" t="s">
        <v>431</v>
      </c>
      <c r="B163" s="91" t="s">
        <v>438</v>
      </c>
      <c r="C163" s="51"/>
      <c r="D163" s="12" t="s">
        <v>283</v>
      </c>
      <c r="E163" s="1278"/>
      <c r="F163" s="283">
        <f>'2.4.расчет прочих'!K289</f>
        <v>4135</v>
      </c>
      <c r="G163" s="290">
        <f t="shared" si="14"/>
        <v>4135</v>
      </c>
      <c r="H163" s="290">
        <f t="shared" si="15"/>
        <v>4135</v>
      </c>
      <c r="I163" s="1256" t="s">
        <v>825</v>
      </c>
      <c r="J163" s="1257"/>
      <c r="K163" s="135"/>
    </row>
    <row r="164" spans="1:11" ht="96" x14ac:dyDescent="0.25">
      <c r="A164" s="91" t="s">
        <v>427</v>
      </c>
      <c r="B164" s="91" t="s">
        <v>439</v>
      </c>
      <c r="C164" s="51"/>
      <c r="D164" s="12" t="s">
        <v>283</v>
      </c>
      <c r="E164" s="1278"/>
      <c r="F164" s="283">
        <f>'2.4.расчет прочих'!K290</f>
        <v>4135</v>
      </c>
      <c r="G164" s="290">
        <f t="shared" si="14"/>
        <v>4135</v>
      </c>
      <c r="H164" s="290">
        <f t="shared" si="15"/>
        <v>4135</v>
      </c>
      <c r="I164" s="1256" t="s">
        <v>825</v>
      </c>
      <c r="J164" s="1257"/>
      <c r="K164" s="135"/>
    </row>
    <row r="165" spans="1:11" ht="24" x14ac:dyDescent="0.25">
      <c r="A165" s="85" t="s">
        <v>432</v>
      </c>
      <c r="B165" s="85" t="s">
        <v>437</v>
      </c>
      <c r="C165" s="51"/>
      <c r="D165" s="12" t="s">
        <v>283</v>
      </c>
      <c r="E165" s="1278"/>
      <c r="F165" s="283">
        <f>'2.4.расчет прочих'!K291</f>
        <v>4135</v>
      </c>
      <c r="G165" s="290">
        <f t="shared" si="14"/>
        <v>4135</v>
      </c>
      <c r="H165" s="290">
        <f t="shared" si="15"/>
        <v>4135</v>
      </c>
      <c r="I165" s="1256" t="s">
        <v>825</v>
      </c>
      <c r="J165" s="1257"/>
      <c r="K165" s="135"/>
    </row>
    <row r="166" spans="1:11" ht="24" x14ac:dyDescent="0.25">
      <c r="A166" s="91" t="s">
        <v>428</v>
      </c>
      <c r="B166" s="91" t="s">
        <v>440</v>
      </c>
      <c r="C166" s="51"/>
      <c r="D166" s="12" t="s">
        <v>283</v>
      </c>
      <c r="E166" s="1278"/>
      <c r="F166" s="283">
        <f>'2.4.расчет прочих'!K292</f>
        <v>4135</v>
      </c>
      <c r="G166" s="290">
        <f t="shared" si="14"/>
        <v>4135</v>
      </c>
      <c r="H166" s="290">
        <f t="shared" si="15"/>
        <v>4135</v>
      </c>
      <c r="I166" s="1256" t="s">
        <v>825</v>
      </c>
      <c r="J166" s="1257"/>
      <c r="K166" s="135"/>
    </row>
    <row r="167" spans="1:11" ht="24" x14ac:dyDescent="0.25">
      <c r="A167" s="85" t="s">
        <v>433</v>
      </c>
      <c r="B167" s="85" t="s">
        <v>437</v>
      </c>
      <c r="C167" s="51"/>
      <c r="D167" s="12" t="s">
        <v>283</v>
      </c>
      <c r="E167" s="1278"/>
      <c r="F167" s="283">
        <f>'2.4.расчет прочих'!K293</f>
        <v>4135</v>
      </c>
      <c r="G167" s="290">
        <f t="shared" si="14"/>
        <v>4135</v>
      </c>
      <c r="H167" s="290">
        <f t="shared" si="15"/>
        <v>4135</v>
      </c>
      <c r="I167" s="1256" t="s">
        <v>825</v>
      </c>
      <c r="J167" s="1257"/>
      <c r="K167" s="135"/>
    </row>
    <row r="168" spans="1:11" ht="24" x14ac:dyDescent="0.25">
      <c r="A168" s="91" t="s">
        <v>429</v>
      </c>
      <c r="B168" s="91" t="s">
        <v>440</v>
      </c>
      <c r="C168" s="51"/>
      <c r="D168" s="12" t="s">
        <v>283</v>
      </c>
      <c r="E168" s="1278"/>
      <c r="F168" s="283">
        <f>'2.4.расчет прочих'!K294</f>
        <v>4135</v>
      </c>
      <c r="G168" s="290">
        <f t="shared" si="14"/>
        <v>4135</v>
      </c>
      <c r="H168" s="290">
        <f t="shared" si="15"/>
        <v>4135</v>
      </c>
      <c r="I168" s="1256" t="s">
        <v>825</v>
      </c>
      <c r="J168" s="1257"/>
      <c r="K168" s="135"/>
    </row>
    <row r="169" spans="1:11" ht="48" x14ac:dyDescent="0.25">
      <c r="A169" s="205" t="s">
        <v>1141</v>
      </c>
      <c r="B169" s="12" t="s">
        <v>1145</v>
      </c>
      <c r="C169" s="51"/>
      <c r="D169" s="12" t="s">
        <v>283</v>
      </c>
      <c r="E169" s="1281"/>
      <c r="F169" s="283">
        <f>'2.4.расчет прочих'!K295</f>
        <v>4135</v>
      </c>
      <c r="G169" s="290">
        <f t="shared" si="14"/>
        <v>4135</v>
      </c>
      <c r="H169" s="290">
        <f t="shared" si="15"/>
        <v>4135</v>
      </c>
      <c r="I169" s="1256" t="s">
        <v>825</v>
      </c>
      <c r="J169" s="1257"/>
      <c r="K169" s="135"/>
    </row>
    <row r="170" spans="1:11" x14ac:dyDescent="0.25">
      <c r="A170" s="242" t="s">
        <v>441</v>
      </c>
      <c r="B170" s="7"/>
      <c r="C170" s="15"/>
      <c r="D170" s="16"/>
      <c r="E170" s="7"/>
      <c r="F170" s="89"/>
      <c r="G170" s="89"/>
      <c r="H170" s="89"/>
      <c r="I170" s="245"/>
      <c r="J170" s="246"/>
      <c r="K170" s="136"/>
    </row>
    <row r="171" spans="1:11" ht="24" x14ac:dyDescent="0.25">
      <c r="A171" s="12" t="s">
        <v>822</v>
      </c>
      <c r="B171" s="12" t="s">
        <v>442</v>
      </c>
      <c r="C171" s="51"/>
      <c r="D171" s="12" t="s">
        <v>249</v>
      </c>
      <c r="E171" s="13" t="s">
        <v>453</v>
      </c>
      <c r="F171" s="92">
        <v>0</v>
      </c>
      <c r="G171" s="92">
        <v>0</v>
      </c>
      <c r="H171" s="92">
        <v>0</v>
      </c>
      <c r="I171" s="333"/>
      <c r="J171" s="334"/>
      <c r="K171" s="135"/>
    </row>
    <row r="172" spans="1:11" ht="36" x14ac:dyDescent="0.25">
      <c r="A172" s="12" t="s">
        <v>823</v>
      </c>
      <c r="B172" s="12" t="s">
        <v>443</v>
      </c>
      <c r="C172" s="51"/>
      <c r="D172" s="12" t="s">
        <v>249</v>
      </c>
      <c r="E172" s="13" t="s">
        <v>453</v>
      </c>
      <c r="F172" s="92">
        <v>0</v>
      </c>
      <c r="G172" s="92">
        <v>0</v>
      </c>
      <c r="H172" s="92">
        <v>0</v>
      </c>
      <c r="I172" s="333"/>
      <c r="J172" s="334"/>
      <c r="K172" s="135"/>
    </row>
    <row r="173" spans="1:11" ht="24" x14ac:dyDescent="0.25">
      <c r="A173" s="12" t="s">
        <v>824</v>
      </c>
      <c r="B173" s="12" t="s">
        <v>444</v>
      </c>
      <c r="C173" s="51"/>
      <c r="D173" s="12" t="s">
        <v>249</v>
      </c>
      <c r="E173" s="13" t="s">
        <v>453</v>
      </c>
      <c r="F173" s="92">
        <v>0</v>
      </c>
      <c r="G173" s="92">
        <v>0</v>
      </c>
      <c r="H173" s="92">
        <v>0</v>
      </c>
      <c r="I173" s="333"/>
      <c r="J173" s="334"/>
      <c r="K173" s="135"/>
    </row>
    <row r="174" spans="1:11" ht="48" x14ac:dyDescent="0.25">
      <c r="A174" s="12" t="s">
        <v>1621</v>
      </c>
      <c r="B174" s="12" t="s">
        <v>445</v>
      </c>
      <c r="C174" s="51"/>
      <c r="D174" s="12" t="s">
        <v>249</v>
      </c>
      <c r="E174" s="13" t="s">
        <v>453</v>
      </c>
      <c r="F174" s="92">
        <v>0</v>
      </c>
      <c r="G174" s="92">
        <v>0</v>
      </c>
      <c r="H174" s="92">
        <v>0</v>
      </c>
      <c r="I174" s="1242"/>
      <c r="J174" s="1243"/>
      <c r="K174" s="135"/>
    </row>
    <row r="175" spans="1:11" ht="36" x14ac:dyDescent="0.25">
      <c r="A175" s="12" t="s">
        <v>1622</v>
      </c>
      <c r="B175" s="12" t="s">
        <v>445</v>
      </c>
      <c r="C175" s="51"/>
      <c r="D175" s="12" t="s">
        <v>249</v>
      </c>
      <c r="E175" s="13" t="s">
        <v>453</v>
      </c>
      <c r="F175" s="92">
        <v>0</v>
      </c>
      <c r="G175" s="92">
        <v>0</v>
      </c>
      <c r="H175" s="92">
        <v>0</v>
      </c>
      <c r="I175" s="333"/>
      <c r="J175" s="334"/>
      <c r="K175" s="135"/>
    </row>
    <row r="176" spans="1:11" ht="36" x14ac:dyDescent="0.25">
      <c r="A176" s="12" t="s">
        <v>1194</v>
      </c>
      <c r="B176" s="12" t="s">
        <v>446</v>
      </c>
      <c r="C176" s="51"/>
      <c r="D176" s="12" t="s">
        <v>249</v>
      </c>
      <c r="E176" s="13" t="s">
        <v>453</v>
      </c>
      <c r="F176" s="92">
        <v>0</v>
      </c>
      <c r="G176" s="92">
        <v>0</v>
      </c>
      <c r="H176" s="92">
        <v>0</v>
      </c>
      <c r="I176" s="333"/>
      <c r="J176" s="334"/>
      <c r="K176" s="135"/>
    </row>
    <row r="177" spans="1:11" ht="36" x14ac:dyDescent="0.25">
      <c r="A177" s="91" t="s">
        <v>826</v>
      </c>
      <c r="B177" s="91" t="s">
        <v>447</v>
      </c>
      <c r="C177" s="51"/>
      <c r="D177" s="12" t="s">
        <v>249</v>
      </c>
      <c r="E177" s="13" t="s">
        <v>453</v>
      </c>
      <c r="F177" s="92">
        <v>0</v>
      </c>
      <c r="G177" s="92">
        <v>0</v>
      </c>
      <c r="H177" s="92">
        <v>0</v>
      </c>
      <c r="I177" s="333"/>
      <c r="J177" s="334"/>
      <c r="K177" s="135"/>
    </row>
    <row r="178" spans="1:11" ht="36" x14ac:dyDescent="0.25">
      <c r="A178" s="91" t="s">
        <v>827</v>
      </c>
      <c r="B178" s="91" t="s">
        <v>448</v>
      </c>
      <c r="C178" s="51"/>
      <c r="D178" s="12" t="s">
        <v>249</v>
      </c>
      <c r="E178" s="13" t="s">
        <v>453</v>
      </c>
      <c r="F178" s="92">
        <v>0</v>
      </c>
      <c r="G178" s="92">
        <v>0</v>
      </c>
      <c r="H178" s="92">
        <v>0</v>
      </c>
      <c r="I178" s="333"/>
      <c r="J178" s="334"/>
      <c r="K178" s="135"/>
    </row>
    <row r="179" spans="1:11" ht="24" x14ac:dyDescent="0.25">
      <c r="A179" s="91" t="s">
        <v>828</v>
      </c>
      <c r="B179" s="91" t="s">
        <v>449</v>
      </c>
      <c r="C179" s="51"/>
      <c r="D179" s="12" t="s">
        <v>249</v>
      </c>
      <c r="E179" s="13" t="s">
        <v>453</v>
      </c>
      <c r="F179" s="92">
        <v>0</v>
      </c>
      <c r="G179" s="92">
        <v>0</v>
      </c>
      <c r="H179" s="92">
        <v>0</v>
      </c>
      <c r="I179" s="333"/>
      <c r="J179" s="334"/>
      <c r="K179" s="135"/>
    </row>
    <row r="180" spans="1:11" ht="48" x14ac:dyDescent="0.25">
      <c r="A180" s="91" t="s">
        <v>1623</v>
      </c>
      <c r="B180" s="91" t="s">
        <v>450</v>
      </c>
      <c r="C180" s="51"/>
      <c r="D180" s="12" t="s">
        <v>249</v>
      </c>
      <c r="E180" s="13" t="s">
        <v>453</v>
      </c>
      <c r="F180" s="92">
        <v>0</v>
      </c>
      <c r="G180" s="92">
        <v>0</v>
      </c>
      <c r="H180" s="92">
        <v>0</v>
      </c>
      <c r="I180" s="1242"/>
      <c r="J180" s="1243"/>
      <c r="K180" s="135"/>
    </row>
    <row r="181" spans="1:11" ht="48" x14ac:dyDescent="0.25">
      <c r="A181" s="91" t="s">
        <v>1624</v>
      </c>
      <c r="B181" s="91" t="s">
        <v>450</v>
      </c>
      <c r="C181" s="51"/>
      <c r="D181" s="12" t="s">
        <v>249</v>
      </c>
      <c r="E181" s="13" t="s">
        <v>453</v>
      </c>
      <c r="F181" s="92">
        <v>0</v>
      </c>
      <c r="G181" s="92">
        <v>0</v>
      </c>
      <c r="H181" s="92">
        <v>0</v>
      </c>
      <c r="I181" s="333"/>
      <c r="J181" s="334"/>
      <c r="K181" s="135"/>
    </row>
    <row r="182" spans="1:11" ht="36" x14ac:dyDescent="0.25">
      <c r="A182" s="91" t="s">
        <v>1195</v>
      </c>
      <c r="B182" s="91" t="s">
        <v>451</v>
      </c>
      <c r="C182" s="51"/>
      <c r="D182" s="12" t="s">
        <v>249</v>
      </c>
      <c r="E182" s="13" t="s">
        <v>453</v>
      </c>
      <c r="F182" s="92">
        <v>0</v>
      </c>
      <c r="G182" s="92">
        <v>0</v>
      </c>
      <c r="H182" s="92">
        <v>0</v>
      </c>
      <c r="I182" s="333"/>
      <c r="J182" s="334"/>
      <c r="K182" s="135"/>
    </row>
    <row r="183" spans="1:11" ht="36" x14ac:dyDescent="0.25">
      <c r="A183" s="12" t="s">
        <v>1142</v>
      </c>
      <c r="B183" s="205" t="s">
        <v>1146</v>
      </c>
      <c r="C183" s="51"/>
      <c r="D183" s="12" t="s">
        <v>249</v>
      </c>
      <c r="E183" s="13" t="s">
        <v>453</v>
      </c>
      <c r="F183" s="92">
        <v>0</v>
      </c>
      <c r="G183" s="92">
        <v>0</v>
      </c>
      <c r="H183" s="92">
        <v>0</v>
      </c>
      <c r="I183" s="364"/>
      <c r="J183" s="365"/>
      <c r="K183" s="135"/>
    </row>
    <row r="184" spans="1:11" ht="48" x14ac:dyDescent="0.25">
      <c r="A184" s="12" t="s">
        <v>1143</v>
      </c>
      <c r="B184" s="205" t="s">
        <v>1147</v>
      </c>
      <c r="C184" s="51"/>
      <c r="D184" s="12" t="s">
        <v>249</v>
      </c>
      <c r="E184" s="13" t="s">
        <v>453</v>
      </c>
      <c r="F184" s="92">
        <v>0</v>
      </c>
      <c r="G184" s="92">
        <v>0</v>
      </c>
      <c r="H184" s="92">
        <v>0</v>
      </c>
      <c r="I184" s="364"/>
      <c r="J184" s="365"/>
      <c r="K184" s="135"/>
    </row>
    <row r="185" spans="1:11" ht="36" x14ac:dyDescent="0.25">
      <c r="A185" s="12" t="s">
        <v>1144</v>
      </c>
      <c r="B185" s="205" t="s">
        <v>1148</v>
      </c>
      <c r="C185" s="51"/>
      <c r="D185" s="12" t="s">
        <v>249</v>
      </c>
      <c r="E185" s="13" t="s">
        <v>453</v>
      </c>
      <c r="F185" s="92">
        <v>0</v>
      </c>
      <c r="G185" s="92">
        <v>0</v>
      </c>
      <c r="H185" s="92">
        <v>0</v>
      </c>
      <c r="I185" s="364"/>
      <c r="J185" s="365"/>
      <c r="K185" s="135"/>
    </row>
    <row r="186" spans="1:11" ht="60" x14ac:dyDescent="0.25">
      <c r="A186" s="12" t="s">
        <v>1625</v>
      </c>
      <c r="B186" s="205" t="s">
        <v>1149</v>
      </c>
      <c r="C186" s="51"/>
      <c r="D186" s="12" t="s">
        <v>249</v>
      </c>
      <c r="E186" s="13" t="s">
        <v>453</v>
      </c>
      <c r="F186" s="92">
        <v>0</v>
      </c>
      <c r="G186" s="92">
        <v>0</v>
      </c>
      <c r="H186" s="92">
        <v>0</v>
      </c>
      <c r="I186" s="1242"/>
      <c r="J186" s="1243"/>
      <c r="K186" s="135"/>
    </row>
    <row r="187" spans="1:11" ht="48" x14ac:dyDescent="0.25">
      <c r="A187" s="12" t="s">
        <v>1626</v>
      </c>
      <c r="B187" s="205" t="s">
        <v>1149</v>
      </c>
      <c r="C187" s="51"/>
      <c r="D187" s="12" t="s">
        <v>249</v>
      </c>
      <c r="E187" s="13" t="s">
        <v>453</v>
      </c>
      <c r="F187" s="92">
        <v>0</v>
      </c>
      <c r="G187" s="92">
        <v>0</v>
      </c>
      <c r="H187" s="92">
        <v>0</v>
      </c>
      <c r="I187" s="364"/>
      <c r="J187" s="365"/>
      <c r="K187" s="135"/>
    </row>
    <row r="188" spans="1:11" ht="48" x14ac:dyDescent="0.25">
      <c r="A188" s="12" t="s">
        <v>1196</v>
      </c>
      <c r="B188" s="205" t="s">
        <v>1150</v>
      </c>
      <c r="C188" s="51"/>
      <c r="D188" s="12" t="s">
        <v>249</v>
      </c>
      <c r="E188" s="13" t="s">
        <v>453</v>
      </c>
      <c r="F188" s="92">
        <v>0</v>
      </c>
      <c r="G188" s="92">
        <v>0</v>
      </c>
      <c r="H188" s="92">
        <v>0</v>
      </c>
      <c r="I188" s="364"/>
      <c r="J188" s="365"/>
      <c r="K188" s="135"/>
    </row>
    <row r="189" spans="1:11" ht="24" x14ac:dyDescent="0.25">
      <c r="A189" s="93"/>
      <c r="B189" s="93"/>
      <c r="C189" s="94" t="s">
        <v>11</v>
      </c>
      <c r="D189" s="95" t="s">
        <v>12</v>
      </c>
      <c r="E189" s="96"/>
      <c r="F189" s="97"/>
      <c r="G189" s="97"/>
      <c r="H189" s="97"/>
      <c r="I189" s="249"/>
      <c r="J189" s="250"/>
      <c r="K189" s="134" t="s">
        <v>831</v>
      </c>
    </row>
    <row r="190" spans="1:11" ht="36" x14ac:dyDescent="0.25">
      <c r="A190" s="328" t="s">
        <v>436</v>
      </c>
      <c r="B190" s="93"/>
      <c r="C190" s="94"/>
      <c r="D190" s="95"/>
      <c r="E190" s="96"/>
      <c r="F190" s="97"/>
      <c r="G190" s="97"/>
      <c r="H190" s="97"/>
      <c r="I190" s="249"/>
      <c r="J190" s="250"/>
      <c r="K190" s="145"/>
    </row>
    <row r="191" spans="1:11" ht="36" x14ac:dyDescent="0.25">
      <c r="A191" s="205" t="s">
        <v>430</v>
      </c>
      <c r="B191" s="12" t="s">
        <v>437</v>
      </c>
      <c r="C191" s="17"/>
      <c r="D191" s="4" t="s">
        <v>263</v>
      </c>
      <c r="E191" s="4"/>
      <c r="F191" s="98">
        <f t="shared" ref="F191:H204" si="16">F261+F296+F331+F366+F401+F471+F506+F541+F576+F611+F646</f>
        <v>66524.539999999994</v>
      </c>
      <c r="G191" s="98">
        <f t="shared" si="16"/>
        <v>68558.539999999994</v>
      </c>
      <c r="H191" s="98">
        <f t="shared" si="16"/>
        <v>70083.539999999994</v>
      </c>
      <c r="I191" s="251"/>
      <c r="J191" s="252"/>
      <c r="K191" s="136"/>
    </row>
    <row r="192" spans="1:11" ht="36" x14ac:dyDescent="0.25">
      <c r="A192" s="205" t="s">
        <v>422</v>
      </c>
      <c r="B192" s="12" t="s">
        <v>440</v>
      </c>
      <c r="C192" s="17"/>
      <c r="D192" s="4" t="s">
        <v>263</v>
      </c>
      <c r="E192" s="4"/>
      <c r="F192" s="98">
        <f t="shared" si="16"/>
        <v>56087.85</v>
      </c>
      <c r="G192" s="98">
        <f t="shared" si="16"/>
        <v>57733.85</v>
      </c>
      <c r="H192" s="98">
        <f t="shared" si="16"/>
        <v>58968.85</v>
      </c>
      <c r="I192" s="251"/>
      <c r="J192" s="252"/>
      <c r="K192" s="136"/>
    </row>
    <row r="193" spans="1:11" ht="48" x14ac:dyDescent="0.25">
      <c r="A193" s="205" t="s">
        <v>663</v>
      </c>
      <c r="B193" s="12" t="s">
        <v>437</v>
      </c>
      <c r="C193" s="17"/>
      <c r="D193" s="4" t="s">
        <v>263</v>
      </c>
      <c r="E193" s="4"/>
      <c r="F193" s="98">
        <f t="shared" si="16"/>
        <v>56087.7</v>
      </c>
      <c r="G193" s="98">
        <f t="shared" si="16"/>
        <v>57733.7</v>
      </c>
      <c r="H193" s="98">
        <f t="shared" si="16"/>
        <v>58968.7</v>
      </c>
      <c r="I193" s="251"/>
      <c r="J193" s="252"/>
      <c r="K193" s="136"/>
    </row>
    <row r="194" spans="1:11" ht="48" x14ac:dyDescent="0.25">
      <c r="A194" s="205" t="s">
        <v>423</v>
      </c>
      <c r="B194" s="12" t="s">
        <v>440</v>
      </c>
      <c r="C194" s="17"/>
      <c r="D194" s="4" t="s">
        <v>263</v>
      </c>
      <c r="E194" s="4"/>
      <c r="F194" s="98">
        <f t="shared" si="16"/>
        <v>56088.07</v>
      </c>
      <c r="G194" s="98">
        <f t="shared" si="16"/>
        <v>57734.07</v>
      </c>
      <c r="H194" s="98">
        <f t="shared" si="16"/>
        <v>58969.07</v>
      </c>
      <c r="I194" s="251"/>
      <c r="J194" s="252"/>
      <c r="K194" s="136"/>
    </row>
    <row r="195" spans="1:11" ht="48" x14ac:dyDescent="0.25">
      <c r="A195" s="205" t="s">
        <v>424</v>
      </c>
      <c r="B195" s="12" t="s">
        <v>440</v>
      </c>
      <c r="C195" s="17"/>
      <c r="D195" s="4" t="s">
        <v>263</v>
      </c>
      <c r="E195" s="4"/>
      <c r="F195" s="98">
        <f t="shared" si="16"/>
        <v>56095.69</v>
      </c>
      <c r="G195" s="98">
        <f t="shared" si="16"/>
        <v>57741.69</v>
      </c>
      <c r="H195" s="98">
        <f t="shared" si="16"/>
        <v>58976.69</v>
      </c>
      <c r="I195" s="251"/>
      <c r="J195" s="252"/>
      <c r="K195" s="136"/>
    </row>
    <row r="196" spans="1:11" ht="48" x14ac:dyDescent="0.25">
      <c r="A196" s="85" t="s">
        <v>425</v>
      </c>
      <c r="B196" s="85" t="s">
        <v>439</v>
      </c>
      <c r="C196" s="17"/>
      <c r="D196" s="4" t="s">
        <v>263</v>
      </c>
      <c r="E196" s="4"/>
      <c r="F196" s="98">
        <f t="shared" si="16"/>
        <v>79549</v>
      </c>
      <c r="G196" s="98">
        <f t="shared" si="16"/>
        <v>82425</v>
      </c>
      <c r="H196" s="98">
        <f t="shared" si="16"/>
        <v>84583</v>
      </c>
      <c r="I196" s="251"/>
      <c r="J196" s="252"/>
      <c r="K196" s="136"/>
    </row>
    <row r="197" spans="1:11" ht="96" x14ac:dyDescent="0.25">
      <c r="A197" s="91" t="s">
        <v>426</v>
      </c>
      <c r="B197" s="91" t="s">
        <v>439</v>
      </c>
      <c r="C197" s="17"/>
      <c r="D197" s="4" t="s">
        <v>263</v>
      </c>
      <c r="E197" s="4"/>
      <c r="F197" s="98">
        <f t="shared" si="16"/>
        <v>104675.6</v>
      </c>
      <c r="G197" s="98">
        <f t="shared" si="16"/>
        <v>108126.6</v>
      </c>
      <c r="H197" s="98">
        <f t="shared" si="16"/>
        <v>110715.6</v>
      </c>
      <c r="I197" s="251"/>
      <c r="J197" s="252"/>
      <c r="K197" s="136"/>
    </row>
    <row r="198" spans="1:11" ht="96" x14ac:dyDescent="0.25">
      <c r="A198" s="91" t="s">
        <v>431</v>
      </c>
      <c r="B198" s="91" t="s">
        <v>438</v>
      </c>
      <c r="C198" s="17"/>
      <c r="D198" s="4" t="s">
        <v>263</v>
      </c>
      <c r="E198" s="4"/>
      <c r="F198" s="98">
        <f t="shared" si="16"/>
        <v>146141</v>
      </c>
      <c r="G198" s="98">
        <f t="shared" si="16"/>
        <v>151493</v>
      </c>
      <c r="H198" s="98">
        <f t="shared" si="16"/>
        <v>155507</v>
      </c>
      <c r="I198" s="251"/>
      <c r="J198" s="252"/>
      <c r="K198" s="136"/>
    </row>
    <row r="199" spans="1:11" ht="96" x14ac:dyDescent="0.25">
      <c r="A199" s="91" t="s">
        <v>427</v>
      </c>
      <c r="B199" s="91" t="s">
        <v>439</v>
      </c>
      <c r="C199" s="17"/>
      <c r="D199" s="4" t="s">
        <v>263</v>
      </c>
      <c r="E199" s="4"/>
      <c r="F199" s="98">
        <f t="shared" si="16"/>
        <v>127895.45</v>
      </c>
      <c r="G199" s="98">
        <f t="shared" si="16"/>
        <v>132210.45000000001</v>
      </c>
      <c r="H199" s="98">
        <f t="shared" si="16"/>
        <v>135446.45000000001</v>
      </c>
      <c r="I199" s="251"/>
      <c r="J199" s="252"/>
      <c r="K199" s="136"/>
    </row>
    <row r="200" spans="1:11" ht="24" x14ac:dyDescent="0.25">
      <c r="A200" s="85" t="s">
        <v>432</v>
      </c>
      <c r="B200" s="85" t="s">
        <v>437</v>
      </c>
      <c r="C200" s="17"/>
      <c r="D200" s="4" t="s">
        <v>263</v>
      </c>
      <c r="E200" s="4"/>
      <c r="F200" s="98">
        <f t="shared" si="16"/>
        <v>56871</v>
      </c>
      <c r="G200" s="98">
        <f t="shared" si="16"/>
        <v>58905</v>
      </c>
      <c r="H200" s="98">
        <f t="shared" si="16"/>
        <v>60430</v>
      </c>
      <c r="I200" s="251"/>
      <c r="J200" s="252"/>
      <c r="K200" s="136"/>
    </row>
    <row r="201" spans="1:11" ht="24" x14ac:dyDescent="0.25">
      <c r="A201" s="91" t="s">
        <v>428</v>
      </c>
      <c r="B201" s="91" t="s">
        <v>440</v>
      </c>
      <c r="C201" s="17"/>
      <c r="D201" s="4" t="s">
        <v>263</v>
      </c>
      <c r="E201" s="4"/>
      <c r="F201" s="98">
        <f t="shared" si="16"/>
        <v>56083.11</v>
      </c>
      <c r="G201" s="98">
        <f t="shared" si="16"/>
        <v>57729.11</v>
      </c>
      <c r="H201" s="98">
        <f t="shared" si="16"/>
        <v>58964.11</v>
      </c>
      <c r="I201" s="251"/>
      <c r="J201" s="252"/>
      <c r="K201" s="136"/>
    </row>
    <row r="202" spans="1:11" ht="24" x14ac:dyDescent="0.25">
      <c r="A202" s="85" t="s">
        <v>433</v>
      </c>
      <c r="B202" s="85" t="s">
        <v>437</v>
      </c>
      <c r="C202" s="17"/>
      <c r="D202" s="4" t="s">
        <v>263</v>
      </c>
      <c r="E202" s="4"/>
      <c r="F202" s="98">
        <f t="shared" si="16"/>
        <v>88544</v>
      </c>
      <c r="G202" s="98">
        <f t="shared" si="16"/>
        <v>91755</v>
      </c>
      <c r="H202" s="98">
        <f t="shared" si="16"/>
        <v>94164</v>
      </c>
      <c r="I202" s="251"/>
      <c r="J202" s="252"/>
      <c r="K202" s="136"/>
    </row>
    <row r="203" spans="1:11" ht="24" x14ac:dyDescent="0.25">
      <c r="A203" s="91" t="s">
        <v>429</v>
      </c>
      <c r="B203" s="91" t="s">
        <v>440</v>
      </c>
      <c r="C203" s="17"/>
      <c r="D203" s="4" t="s">
        <v>263</v>
      </c>
      <c r="E203" s="4"/>
      <c r="F203" s="98">
        <f t="shared" si="16"/>
        <v>78154.78</v>
      </c>
      <c r="G203" s="98">
        <f t="shared" si="16"/>
        <v>80619.78</v>
      </c>
      <c r="H203" s="98">
        <f t="shared" si="16"/>
        <v>82469.78</v>
      </c>
      <c r="I203" s="251"/>
      <c r="J203" s="252"/>
      <c r="K203" s="136"/>
    </row>
    <row r="204" spans="1:11" ht="48" x14ac:dyDescent="0.25">
      <c r="A204" s="205" t="s">
        <v>1141</v>
      </c>
      <c r="B204" s="12" t="s">
        <v>1145</v>
      </c>
      <c r="C204" s="17"/>
      <c r="D204" s="4" t="s">
        <v>263</v>
      </c>
      <c r="E204" s="4"/>
      <c r="F204" s="98">
        <f t="shared" si="16"/>
        <v>46434</v>
      </c>
      <c r="G204" s="98">
        <f t="shared" si="16"/>
        <v>48080</v>
      </c>
      <c r="H204" s="98">
        <f t="shared" si="16"/>
        <v>49315</v>
      </c>
      <c r="I204" s="251"/>
      <c r="J204" s="252"/>
      <c r="K204" s="136"/>
    </row>
    <row r="205" spans="1:11" x14ac:dyDescent="0.25">
      <c r="A205" s="328" t="s">
        <v>441</v>
      </c>
      <c r="B205" s="93"/>
      <c r="C205" s="94"/>
      <c r="D205" s="95"/>
      <c r="E205" s="96"/>
      <c r="F205" s="97"/>
      <c r="G205" s="97"/>
      <c r="H205" s="97"/>
      <c r="I205" s="249"/>
      <c r="J205" s="250"/>
      <c r="K205" s="145"/>
    </row>
    <row r="206" spans="1:11" ht="24" x14ac:dyDescent="0.25">
      <c r="A206" s="12" t="s">
        <v>822</v>
      </c>
      <c r="B206" s="12" t="s">
        <v>442</v>
      </c>
      <c r="C206" s="17"/>
      <c r="D206" s="4" t="s">
        <v>263</v>
      </c>
      <c r="E206" s="4"/>
      <c r="F206" s="98">
        <f t="shared" ref="F206:H223" si="17">F276+F311+F346+F381+F416+F486+F521+F556+F591+F626+F661</f>
        <v>0</v>
      </c>
      <c r="G206" s="98">
        <f t="shared" si="17"/>
        <v>0</v>
      </c>
      <c r="H206" s="98">
        <f t="shared" si="17"/>
        <v>0</v>
      </c>
      <c r="I206" s="251"/>
      <c r="J206" s="252"/>
      <c r="K206" s="136"/>
    </row>
    <row r="207" spans="1:11" ht="36" x14ac:dyDescent="0.25">
      <c r="A207" s="12" t="s">
        <v>823</v>
      </c>
      <c r="B207" s="12" t="s">
        <v>443</v>
      </c>
      <c r="C207" s="17"/>
      <c r="D207" s="4" t="s">
        <v>263</v>
      </c>
      <c r="E207" s="4"/>
      <c r="F207" s="98">
        <f t="shared" si="17"/>
        <v>0</v>
      </c>
      <c r="G207" s="98">
        <f t="shared" si="17"/>
        <v>0</v>
      </c>
      <c r="H207" s="98">
        <f t="shared" si="17"/>
        <v>0</v>
      </c>
      <c r="I207" s="251"/>
      <c r="J207" s="252"/>
      <c r="K207" s="136"/>
    </row>
    <row r="208" spans="1:11" ht="24" x14ac:dyDescent="0.25">
      <c r="A208" s="12" t="s">
        <v>824</v>
      </c>
      <c r="B208" s="12" t="s">
        <v>444</v>
      </c>
      <c r="C208" s="17"/>
      <c r="D208" s="4" t="s">
        <v>263</v>
      </c>
      <c r="E208" s="4"/>
      <c r="F208" s="98">
        <f t="shared" si="17"/>
        <v>0</v>
      </c>
      <c r="G208" s="98">
        <f t="shared" si="17"/>
        <v>0</v>
      </c>
      <c r="H208" s="98">
        <f t="shared" si="17"/>
        <v>0</v>
      </c>
      <c r="I208" s="251"/>
      <c r="J208" s="252"/>
      <c r="K208" s="136"/>
    </row>
    <row r="209" spans="1:11" ht="48" x14ac:dyDescent="0.25">
      <c r="A209" s="12" t="s">
        <v>1621</v>
      </c>
      <c r="B209" s="12" t="s">
        <v>445</v>
      </c>
      <c r="C209" s="17"/>
      <c r="D209" s="4" t="s">
        <v>263</v>
      </c>
      <c r="E209" s="4"/>
      <c r="F209" s="98">
        <f t="shared" si="17"/>
        <v>0</v>
      </c>
      <c r="G209" s="98">
        <f t="shared" si="17"/>
        <v>0</v>
      </c>
      <c r="H209" s="98">
        <f t="shared" si="17"/>
        <v>0</v>
      </c>
      <c r="I209" s="251"/>
      <c r="J209" s="252"/>
      <c r="K209" s="136"/>
    </row>
    <row r="210" spans="1:11" ht="36" x14ac:dyDescent="0.25">
      <c r="A210" s="12" t="s">
        <v>1622</v>
      </c>
      <c r="B210" s="12" t="s">
        <v>445</v>
      </c>
      <c r="C210" s="17"/>
      <c r="D210" s="4" t="s">
        <v>263</v>
      </c>
      <c r="E210" s="4"/>
      <c r="F210" s="98">
        <f t="shared" si="17"/>
        <v>0</v>
      </c>
      <c r="G210" s="98">
        <f t="shared" si="17"/>
        <v>0</v>
      </c>
      <c r="H210" s="98">
        <f t="shared" si="17"/>
        <v>0</v>
      </c>
      <c r="I210" s="251"/>
      <c r="J210" s="252"/>
      <c r="K210" s="136"/>
    </row>
    <row r="211" spans="1:11" ht="36" x14ac:dyDescent="0.25">
      <c r="A211" s="12" t="s">
        <v>1194</v>
      </c>
      <c r="B211" s="12" t="s">
        <v>446</v>
      </c>
      <c r="C211" s="17"/>
      <c r="D211" s="4" t="s">
        <v>263</v>
      </c>
      <c r="E211" s="4"/>
      <c r="F211" s="98">
        <f t="shared" si="17"/>
        <v>0</v>
      </c>
      <c r="G211" s="98">
        <f t="shared" si="17"/>
        <v>0</v>
      </c>
      <c r="H211" s="98">
        <f t="shared" si="17"/>
        <v>0</v>
      </c>
      <c r="I211" s="251"/>
      <c r="J211" s="252"/>
      <c r="K211" s="136"/>
    </row>
    <row r="212" spans="1:11" ht="36" x14ac:dyDescent="0.25">
      <c r="A212" s="91" t="s">
        <v>826</v>
      </c>
      <c r="B212" s="91" t="s">
        <v>447</v>
      </c>
      <c r="C212" s="17"/>
      <c r="D212" s="4" t="s">
        <v>263</v>
      </c>
      <c r="E212" s="4"/>
      <c r="F212" s="98">
        <f t="shared" si="17"/>
        <v>0</v>
      </c>
      <c r="G212" s="98">
        <f t="shared" si="17"/>
        <v>0</v>
      </c>
      <c r="H212" s="98">
        <f t="shared" si="17"/>
        <v>0</v>
      </c>
      <c r="I212" s="251"/>
      <c r="J212" s="252"/>
      <c r="K212" s="136"/>
    </row>
    <row r="213" spans="1:11" ht="36" x14ac:dyDescent="0.25">
      <c r="A213" s="91" t="s">
        <v>827</v>
      </c>
      <c r="B213" s="91" t="s">
        <v>448</v>
      </c>
      <c r="C213" s="17"/>
      <c r="D213" s="4" t="s">
        <v>263</v>
      </c>
      <c r="E213" s="4"/>
      <c r="F213" s="98">
        <f t="shared" si="17"/>
        <v>0</v>
      </c>
      <c r="G213" s="98">
        <f t="shared" si="17"/>
        <v>0</v>
      </c>
      <c r="H213" s="98">
        <f t="shared" si="17"/>
        <v>0</v>
      </c>
      <c r="I213" s="251"/>
      <c r="J213" s="252"/>
      <c r="K213" s="136"/>
    </row>
    <row r="214" spans="1:11" ht="24" x14ac:dyDescent="0.25">
      <c r="A214" s="91" t="s">
        <v>828</v>
      </c>
      <c r="B214" s="91" t="s">
        <v>449</v>
      </c>
      <c r="C214" s="17"/>
      <c r="D214" s="4" t="s">
        <v>263</v>
      </c>
      <c r="E214" s="4"/>
      <c r="F214" s="98">
        <f t="shared" si="17"/>
        <v>0</v>
      </c>
      <c r="G214" s="98">
        <f t="shared" si="17"/>
        <v>0</v>
      </c>
      <c r="H214" s="98">
        <f t="shared" si="17"/>
        <v>0</v>
      </c>
      <c r="I214" s="251"/>
      <c r="J214" s="252"/>
      <c r="K214" s="136"/>
    </row>
    <row r="215" spans="1:11" ht="48" x14ac:dyDescent="0.25">
      <c r="A215" s="91" t="s">
        <v>1623</v>
      </c>
      <c r="B215" s="91" t="s">
        <v>450</v>
      </c>
      <c r="C215" s="17"/>
      <c r="D215" s="4" t="s">
        <v>263</v>
      </c>
      <c r="E215" s="4"/>
      <c r="F215" s="98">
        <f t="shared" si="17"/>
        <v>0</v>
      </c>
      <c r="G215" s="98">
        <f t="shared" si="17"/>
        <v>0</v>
      </c>
      <c r="H215" s="98">
        <f t="shared" si="17"/>
        <v>0</v>
      </c>
      <c r="I215" s="251"/>
      <c r="J215" s="252"/>
      <c r="K215" s="136"/>
    </row>
    <row r="216" spans="1:11" ht="48" x14ac:dyDescent="0.25">
      <c r="A216" s="91" t="s">
        <v>1624</v>
      </c>
      <c r="B216" s="91" t="s">
        <v>450</v>
      </c>
      <c r="C216" s="17"/>
      <c r="D216" s="4" t="s">
        <v>263</v>
      </c>
      <c r="E216" s="4"/>
      <c r="F216" s="98">
        <f t="shared" si="17"/>
        <v>0</v>
      </c>
      <c r="G216" s="98">
        <f t="shared" si="17"/>
        <v>0</v>
      </c>
      <c r="H216" s="98">
        <f t="shared" si="17"/>
        <v>0</v>
      </c>
      <c r="I216" s="251"/>
      <c r="J216" s="252"/>
      <c r="K216" s="136"/>
    </row>
    <row r="217" spans="1:11" ht="36" x14ac:dyDescent="0.25">
      <c r="A217" s="91" t="s">
        <v>1195</v>
      </c>
      <c r="B217" s="91" t="s">
        <v>451</v>
      </c>
      <c r="C217" s="17"/>
      <c r="D217" s="4" t="s">
        <v>263</v>
      </c>
      <c r="E217" s="4"/>
      <c r="F217" s="98">
        <f t="shared" si="17"/>
        <v>0</v>
      </c>
      <c r="G217" s="98">
        <f t="shared" si="17"/>
        <v>0</v>
      </c>
      <c r="H217" s="98">
        <f t="shared" si="17"/>
        <v>0</v>
      </c>
      <c r="I217" s="251"/>
      <c r="J217" s="252"/>
      <c r="K217" s="136"/>
    </row>
    <row r="218" spans="1:11" ht="36" x14ac:dyDescent="0.25">
      <c r="A218" s="12" t="s">
        <v>1142</v>
      </c>
      <c r="B218" s="205" t="s">
        <v>1146</v>
      </c>
      <c r="C218" s="17"/>
      <c r="D218" s="4" t="s">
        <v>263</v>
      </c>
      <c r="E218" s="4"/>
      <c r="F218" s="98">
        <f t="shared" si="17"/>
        <v>0</v>
      </c>
      <c r="G218" s="98">
        <f t="shared" si="17"/>
        <v>0</v>
      </c>
      <c r="H218" s="98">
        <f t="shared" si="17"/>
        <v>0</v>
      </c>
      <c r="I218" s="251"/>
      <c r="J218" s="252"/>
      <c r="K218" s="136"/>
    </row>
    <row r="219" spans="1:11" ht="48" x14ac:dyDescent="0.25">
      <c r="A219" s="12" t="s">
        <v>1143</v>
      </c>
      <c r="B219" s="205" t="s">
        <v>1147</v>
      </c>
      <c r="C219" s="17"/>
      <c r="D219" s="4" t="s">
        <v>263</v>
      </c>
      <c r="E219" s="4"/>
      <c r="F219" s="98">
        <f t="shared" si="17"/>
        <v>0</v>
      </c>
      <c r="G219" s="98">
        <f t="shared" si="17"/>
        <v>0</v>
      </c>
      <c r="H219" s="98">
        <f t="shared" si="17"/>
        <v>0</v>
      </c>
      <c r="I219" s="251"/>
      <c r="J219" s="252"/>
      <c r="K219" s="136"/>
    </row>
    <row r="220" spans="1:11" ht="36" x14ac:dyDescent="0.25">
      <c r="A220" s="12" t="s">
        <v>1144</v>
      </c>
      <c r="B220" s="205" t="s">
        <v>1148</v>
      </c>
      <c r="C220" s="17"/>
      <c r="D220" s="4" t="s">
        <v>263</v>
      </c>
      <c r="E220" s="4"/>
      <c r="F220" s="98">
        <f t="shared" si="17"/>
        <v>0</v>
      </c>
      <c r="G220" s="98">
        <f t="shared" si="17"/>
        <v>0</v>
      </c>
      <c r="H220" s="98">
        <f t="shared" si="17"/>
        <v>0</v>
      </c>
      <c r="I220" s="251"/>
      <c r="J220" s="252"/>
      <c r="K220" s="136"/>
    </row>
    <row r="221" spans="1:11" ht="60" x14ac:dyDescent="0.25">
      <c r="A221" s="12" t="s">
        <v>1625</v>
      </c>
      <c r="B221" s="205" t="s">
        <v>1149</v>
      </c>
      <c r="C221" s="17"/>
      <c r="D221" s="4" t="s">
        <v>263</v>
      </c>
      <c r="E221" s="4"/>
      <c r="F221" s="98">
        <f t="shared" si="17"/>
        <v>0</v>
      </c>
      <c r="G221" s="98">
        <f t="shared" si="17"/>
        <v>0</v>
      </c>
      <c r="H221" s="98">
        <f t="shared" si="17"/>
        <v>0</v>
      </c>
      <c r="I221" s="251"/>
      <c r="J221" s="252"/>
      <c r="K221" s="136"/>
    </row>
    <row r="222" spans="1:11" ht="48" x14ac:dyDescent="0.25">
      <c r="A222" s="12" t="s">
        <v>1626</v>
      </c>
      <c r="B222" s="205" t="s">
        <v>1149</v>
      </c>
      <c r="C222" s="17"/>
      <c r="D222" s="4" t="s">
        <v>263</v>
      </c>
      <c r="E222" s="4"/>
      <c r="F222" s="98">
        <f t="shared" si="17"/>
        <v>0</v>
      </c>
      <c r="G222" s="98">
        <f t="shared" si="17"/>
        <v>0</v>
      </c>
      <c r="H222" s="98">
        <f t="shared" si="17"/>
        <v>0</v>
      </c>
      <c r="I222" s="251"/>
      <c r="J222" s="252"/>
      <c r="K222" s="136"/>
    </row>
    <row r="223" spans="1:11" ht="48" x14ac:dyDescent="0.25">
      <c r="A223" s="12" t="s">
        <v>1196</v>
      </c>
      <c r="B223" s="205" t="s">
        <v>1150</v>
      </c>
      <c r="C223" s="17"/>
      <c r="D223" s="4" t="s">
        <v>263</v>
      </c>
      <c r="E223" s="4"/>
      <c r="F223" s="98">
        <f t="shared" si="17"/>
        <v>0</v>
      </c>
      <c r="G223" s="98">
        <f t="shared" si="17"/>
        <v>0</v>
      </c>
      <c r="H223" s="98">
        <f t="shared" si="17"/>
        <v>0</v>
      </c>
      <c r="I223" s="251"/>
      <c r="J223" s="252"/>
      <c r="K223" s="136"/>
    </row>
    <row r="224" spans="1:11" x14ac:dyDescent="0.25">
      <c r="A224" s="93"/>
      <c r="B224" s="93"/>
      <c r="C224" s="99" t="s">
        <v>13</v>
      </c>
      <c r="D224" s="100" t="s">
        <v>14</v>
      </c>
      <c r="E224" s="93"/>
      <c r="F224" s="101"/>
      <c r="G224" s="101"/>
      <c r="H224" s="101"/>
      <c r="I224" s="253"/>
      <c r="J224" s="254"/>
      <c r="K224" s="136"/>
    </row>
    <row r="225" spans="1:11" ht="36" x14ac:dyDescent="0.25">
      <c r="A225" s="328" t="s">
        <v>436</v>
      </c>
      <c r="B225" s="93"/>
      <c r="C225" s="99"/>
      <c r="D225" s="100"/>
      <c r="E225" s="93"/>
      <c r="F225" s="101"/>
      <c r="G225" s="101"/>
      <c r="H225" s="101"/>
      <c r="I225" s="253"/>
      <c r="J225" s="254"/>
      <c r="K225" s="136"/>
    </row>
    <row r="226" spans="1:11" ht="36" x14ac:dyDescent="0.25">
      <c r="A226" s="205" t="s">
        <v>430</v>
      </c>
      <c r="B226" s="12" t="s">
        <v>437</v>
      </c>
      <c r="C226" s="17"/>
      <c r="D226" s="12" t="s">
        <v>263</v>
      </c>
      <c r="E226" s="12"/>
      <c r="F226" s="90">
        <f t="shared" ref="F226:H239" si="18">F261+F296+F331+F366+F401+F436</f>
        <v>10159.39</v>
      </c>
      <c r="G226" s="90">
        <f t="shared" si="18"/>
        <v>10159.39</v>
      </c>
      <c r="H226" s="90">
        <f t="shared" si="18"/>
        <v>10159.39</v>
      </c>
      <c r="I226" s="247"/>
      <c r="J226" s="248"/>
      <c r="K226" s="136"/>
    </row>
    <row r="227" spans="1:11" ht="36" x14ac:dyDescent="0.25">
      <c r="A227" s="205" t="s">
        <v>422</v>
      </c>
      <c r="B227" s="12" t="s">
        <v>440</v>
      </c>
      <c r="C227" s="17"/>
      <c r="D227" s="12" t="s">
        <v>263</v>
      </c>
      <c r="E227" s="12"/>
      <c r="F227" s="90">
        <f t="shared" si="18"/>
        <v>10159.719999999999</v>
      </c>
      <c r="G227" s="90">
        <f t="shared" si="18"/>
        <v>10159.719999999999</v>
      </c>
      <c r="H227" s="90">
        <f t="shared" si="18"/>
        <v>10159.719999999999</v>
      </c>
      <c r="I227" s="247"/>
      <c r="J227" s="248"/>
      <c r="K227" s="136"/>
    </row>
    <row r="228" spans="1:11" ht="48" x14ac:dyDescent="0.25">
      <c r="A228" s="205" t="s">
        <v>663</v>
      </c>
      <c r="B228" s="12" t="s">
        <v>437</v>
      </c>
      <c r="C228" s="17"/>
      <c r="D228" s="12" t="s">
        <v>263</v>
      </c>
      <c r="E228" s="12"/>
      <c r="F228" s="90">
        <f t="shared" si="18"/>
        <v>10159.52</v>
      </c>
      <c r="G228" s="90">
        <f t="shared" si="18"/>
        <v>10159.52</v>
      </c>
      <c r="H228" s="90">
        <f t="shared" si="18"/>
        <v>10159.52</v>
      </c>
      <c r="I228" s="247"/>
      <c r="J228" s="248"/>
      <c r="K228" s="136"/>
    </row>
    <row r="229" spans="1:11" ht="48" x14ac:dyDescent="0.25">
      <c r="A229" s="205" t="s">
        <v>423</v>
      </c>
      <c r="B229" s="12" t="s">
        <v>440</v>
      </c>
      <c r="C229" s="17"/>
      <c r="D229" s="12" t="s">
        <v>263</v>
      </c>
      <c r="E229" s="12"/>
      <c r="F229" s="90">
        <f t="shared" si="18"/>
        <v>10159.950000000001</v>
      </c>
      <c r="G229" s="90">
        <f t="shared" si="18"/>
        <v>10159.950000000001</v>
      </c>
      <c r="H229" s="90">
        <f t="shared" si="18"/>
        <v>10159.950000000001</v>
      </c>
      <c r="I229" s="247"/>
      <c r="J229" s="248"/>
      <c r="K229" s="136"/>
    </row>
    <row r="230" spans="1:11" ht="48" x14ac:dyDescent="0.25">
      <c r="A230" s="205" t="s">
        <v>424</v>
      </c>
      <c r="B230" s="12" t="s">
        <v>440</v>
      </c>
      <c r="C230" s="17"/>
      <c r="D230" s="12" t="s">
        <v>263</v>
      </c>
      <c r="E230" s="12"/>
      <c r="F230" s="90">
        <f t="shared" si="18"/>
        <v>10167.94</v>
      </c>
      <c r="G230" s="90">
        <f t="shared" si="18"/>
        <v>10167.94</v>
      </c>
      <c r="H230" s="90">
        <f t="shared" si="18"/>
        <v>10167.94</v>
      </c>
      <c r="I230" s="247"/>
      <c r="J230" s="248"/>
      <c r="K230" s="136"/>
    </row>
    <row r="231" spans="1:11" ht="48" x14ac:dyDescent="0.25">
      <c r="A231" s="85" t="s">
        <v>425</v>
      </c>
      <c r="B231" s="85" t="s">
        <v>439</v>
      </c>
      <c r="C231" s="17"/>
      <c r="D231" s="12" t="s">
        <v>263</v>
      </c>
      <c r="E231" s="12"/>
      <c r="F231" s="90">
        <f t="shared" si="18"/>
        <v>0</v>
      </c>
      <c r="G231" s="90">
        <f t="shared" si="18"/>
        <v>0</v>
      </c>
      <c r="H231" s="90">
        <f t="shared" si="18"/>
        <v>0</v>
      </c>
      <c r="I231" s="247"/>
      <c r="J231" s="248"/>
      <c r="K231" s="136"/>
    </row>
    <row r="232" spans="1:11" ht="96" x14ac:dyDescent="0.25">
      <c r="A232" s="91" t="s">
        <v>426</v>
      </c>
      <c r="B232" s="91" t="s">
        <v>439</v>
      </c>
      <c r="C232" s="17"/>
      <c r="D232" s="12" t="s">
        <v>263</v>
      </c>
      <c r="E232" s="12"/>
      <c r="F232" s="90">
        <f t="shared" si="18"/>
        <v>10159.459999999999</v>
      </c>
      <c r="G232" s="90">
        <f t="shared" si="18"/>
        <v>10159.459999999999</v>
      </c>
      <c r="H232" s="90">
        <f t="shared" si="18"/>
        <v>10159.459999999999</v>
      </c>
      <c r="I232" s="247"/>
      <c r="J232" s="248"/>
      <c r="K232" s="136"/>
    </row>
    <row r="233" spans="1:11" ht="96" x14ac:dyDescent="0.25">
      <c r="A233" s="91" t="s">
        <v>431</v>
      </c>
      <c r="B233" s="91" t="s">
        <v>438</v>
      </c>
      <c r="C233" s="17"/>
      <c r="D233" s="12" t="s">
        <v>263</v>
      </c>
      <c r="E233" s="12"/>
      <c r="F233" s="90">
        <f t="shared" si="18"/>
        <v>0</v>
      </c>
      <c r="G233" s="90">
        <f t="shared" si="18"/>
        <v>0</v>
      </c>
      <c r="H233" s="90">
        <f t="shared" si="18"/>
        <v>0</v>
      </c>
      <c r="I233" s="247"/>
      <c r="J233" s="248"/>
      <c r="K233" s="136"/>
    </row>
    <row r="234" spans="1:11" ht="96" x14ac:dyDescent="0.25">
      <c r="A234" s="91" t="s">
        <v>427</v>
      </c>
      <c r="B234" s="91" t="s">
        <v>439</v>
      </c>
      <c r="C234" s="17"/>
      <c r="D234" s="12" t="s">
        <v>263</v>
      </c>
      <c r="E234" s="12"/>
      <c r="F234" s="90">
        <f t="shared" si="18"/>
        <v>10156.18</v>
      </c>
      <c r="G234" s="90">
        <f t="shared" si="18"/>
        <v>10156.18</v>
      </c>
      <c r="H234" s="90">
        <f t="shared" si="18"/>
        <v>10156.18</v>
      </c>
      <c r="I234" s="247"/>
      <c r="J234" s="248"/>
      <c r="K234" s="136"/>
    </row>
    <row r="235" spans="1:11" ht="24" x14ac:dyDescent="0.25">
      <c r="A235" s="85" t="s">
        <v>432</v>
      </c>
      <c r="B235" s="85" t="s">
        <v>437</v>
      </c>
      <c r="C235" s="17"/>
      <c r="D235" s="12" t="s">
        <v>263</v>
      </c>
      <c r="E235" s="12"/>
      <c r="F235" s="90">
        <f t="shared" si="18"/>
        <v>0</v>
      </c>
      <c r="G235" s="90">
        <f t="shared" si="18"/>
        <v>0</v>
      </c>
      <c r="H235" s="90">
        <f t="shared" si="18"/>
        <v>0</v>
      </c>
      <c r="I235" s="247"/>
      <c r="J235" s="248"/>
      <c r="K235" s="136"/>
    </row>
    <row r="236" spans="1:11" ht="24" x14ac:dyDescent="0.25">
      <c r="A236" s="91" t="s">
        <v>428</v>
      </c>
      <c r="B236" s="91" t="s">
        <v>440</v>
      </c>
      <c r="C236" s="17"/>
      <c r="D236" s="12" t="s">
        <v>263</v>
      </c>
      <c r="E236" s="12"/>
      <c r="F236" s="90">
        <f t="shared" si="18"/>
        <v>10154.709999999999</v>
      </c>
      <c r="G236" s="90">
        <f t="shared" si="18"/>
        <v>10154.709999999999</v>
      </c>
      <c r="H236" s="90">
        <f t="shared" si="18"/>
        <v>10154.709999999999</v>
      </c>
      <c r="I236" s="247"/>
      <c r="J236" s="248"/>
      <c r="K236" s="136"/>
    </row>
    <row r="237" spans="1:11" ht="24" x14ac:dyDescent="0.25">
      <c r="A237" s="85" t="s">
        <v>433</v>
      </c>
      <c r="B237" s="85" t="s">
        <v>437</v>
      </c>
      <c r="C237" s="17"/>
      <c r="D237" s="12" t="s">
        <v>263</v>
      </c>
      <c r="E237" s="12"/>
      <c r="F237" s="90">
        <f t="shared" si="18"/>
        <v>0</v>
      </c>
      <c r="G237" s="90">
        <f t="shared" si="18"/>
        <v>0</v>
      </c>
      <c r="H237" s="90">
        <f t="shared" si="18"/>
        <v>0</v>
      </c>
      <c r="I237" s="247"/>
      <c r="J237" s="248"/>
      <c r="K237" s="136"/>
    </row>
    <row r="238" spans="1:11" ht="24" x14ac:dyDescent="0.25">
      <c r="A238" s="91" t="s">
        <v>429</v>
      </c>
      <c r="B238" s="91" t="s">
        <v>440</v>
      </c>
      <c r="C238" s="17"/>
      <c r="D238" s="12" t="s">
        <v>263</v>
      </c>
      <c r="E238" s="12"/>
      <c r="F238" s="90">
        <f t="shared" si="18"/>
        <v>10163.81</v>
      </c>
      <c r="G238" s="90">
        <f t="shared" si="18"/>
        <v>10163.81</v>
      </c>
      <c r="H238" s="90">
        <f t="shared" si="18"/>
        <v>10163.81</v>
      </c>
      <c r="I238" s="247"/>
      <c r="J238" s="248"/>
      <c r="K238" s="136"/>
    </row>
    <row r="239" spans="1:11" ht="48" x14ac:dyDescent="0.25">
      <c r="A239" s="205" t="s">
        <v>1141</v>
      </c>
      <c r="B239" s="12" t="s">
        <v>1145</v>
      </c>
      <c r="C239" s="17"/>
      <c r="D239" s="12" t="s">
        <v>263</v>
      </c>
      <c r="E239" s="12"/>
      <c r="F239" s="90">
        <f t="shared" si="18"/>
        <v>0</v>
      </c>
      <c r="G239" s="90">
        <f t="shared" si="18"/>
        <v>0</v>
      </c>
      <c r="H239" s="90">
        <f t="shared" si="18"/>
        <v>0</v>
      </c>
      <c r="I239" s="247"/>
      <c r="J239" s="248"/>
      <c r="K239" s="136"/>
    </row>
    <row r="240" spans="1:11" x14ac:dyDescent="0.25">
      <c r="A240" s="328" t="s">
        <v>441</v>
      </c>
      <c r="B240" s="93"/>
      <c r="C240" s="94"/>
      <c r="D240" s="95"/>
      <c r="E240" s="96"/>
      <c r="F240" s="97"/>
      <c r="G240" s="97"/>
      <c r="H240" s="97"/>
      <c r="I240" s="249"/>
      <c r="J240" s="250"/>
      <c r="K240" s="145"/>
    </row>
    <row r="241" spans="1:11" ht="24" x14ac:dyDescent="0.25">
      <c r="A241" s="12" t="s">
        <v>822</v>
      </c>
      <c r="B241" s="12" t="s">
        <v>442</v>
      </c>
      <c r="C241" s="17"/>
      <c r="D241" s="12" t="s">
        <v>263</v>
      </c>
      <c r="E241" s="12"/>
      <c r="F241" s="90">
        <f t="shared" ref="F241:H258" si="19">F276+F311+F346+F381+F416+F451</f>
        <v>0</v>
      </c>
      <c r="G241" s="90">
        <f t="shared" si="19"/>
        <v>0</v>
      </c>
      <c r="H241" s="90">
        <f t="shared" si="19"/>
        <v>0</v>
      </c>
      <c r="I241" s="247"/>
      <c r="J241" s="248"/>
      <c r="K241" s="136"/>
    </row>
    <row r="242" spans="1:11" ht="36" x14ac:dyDescent="0.25">
      <c r="A242" s="12" t="s">
        <v>823</v>
      </c>
      <c r="B242" s="12" t="s">
        <v>443</v>
      </c>
      <c r="C242" s="17"/>
      <c r="D242" s="12" t="s">
        <v>263</v>
      </c>
      <c r="E242" s="12"/>
      <c r="F242" s="90">
        <f t="shared" si="19"/>
        <v>0</v>
      </c>
      <c r="G242" s="90">
        <f t="shared" si="19"/>
        <v>0</v>
      </c>
      <c r="H242" s="90">
        <f t="shared" si="19"/>
        <v>0</v>
      </c>
      <c r="I242" s="247"/>
      <c r="J242" s="248"/>
      <c r="K242" s="136"/>
    </row>
    <row r="243" spans="1:11" ht="24" x14ac:dyDescent="0.25">
      <c r="A243" s="12" t="s">
        <v>824</v>
      </c>
      <c r="B243" s="12" t="s">
        <v>444</v>
      </c>
      <c r="C243" s="17"/>
      <c r="D243" s="12" t="s">
        <v>263</v>
      </c>
      <c r="E243" s="12"/>
      <c r="F243" s="90">
        <f t="shared" si="19"/>
        <v>0</v>
      </c>
      <c r="G243" s="90">
        <f t="shared" si="19"/>
        <v>0</v>
      </c>
      <c r="H243" s="90">
        <f t="shared" si="19"/>
        <v>0</v>
      </c>
      <c r="I243" s="247"/>
      <c r="J243" s="248"/>
      <c r="K243" s="136"/>
    </row>
    <row r="244" spans="1:11" ht="48" x14ac:dyDescent="0.25">
      <c r="A244" s="12" t="s">
        <v>1621</v>
      </c>
      <c r="B244" s="12" t="s">
        <v>445</v>
      </c>
      <c r="C244" s="17"/>
      <c r="D244" s="12" t="s">
        <v>263</v>
      </c>
      <c r="E244" s="12"/>
      <c r="F244" s="90">
        <f t="shared" si="19"/>
        <v>0</v>
      </c>
      <c r="G244" s="90">
        <f t="shared" si="19"/>
        <v>0</v>
      </c>
      <c r="H244" s="90">
        <f t="shared" si="19"/>
        <v>0</v>
      </c>
      <c r="I244" s="247"/>
      <c r="J244" s="248"/>
      <c r="K244" s="136"/>
    </row>
    <row r="245" spans="1:11" ht="36" x14ac:dyDescent="0.25">
      <c r="A245" s="12" t="s">
        <v>1622</v>
      </c>
      <c r="B245" s="12" t="s">
        <v>445</v>
      </c>
      <c r="C245" s="17"/>
      <c r="D245" s="12" t="s">
        <v>263</v>
      </c>
      <c r="E245" s="12"/>
      <c r="F245" s="90">
        <f t="shared" si="19"/>
        <v>0</v>
      </c>
      <c r="G245" s="90">
        <f t="shared" si="19"/>
        <v>0</v>
      </c>
      <c r="H245" s="90">
        <f t="shared" si="19"/>
        <v>0</v>
      </c>
      <c r="I245" s="247"/>
      <c r="J245" s="248"/>
      <c r="K245" s="136"/>
    </row>
    <row r="246" spans="1:11" ht="36" x14ac:dyDescent="0.25">
      <c r="A246" s="12" t="s">
        <v>1194</v>
      </c>
      <c r="B246" s="12" t="s">
        <v>446</v>
      </c>
      <c r="C246" s="17"/>
      <c r="D246" s="12" t="s">
        <v>263</v>
      </c>
      <c r="E246" s="12"/>
      <c r="F246" s="90">
        <f t="shared" si="19"/>
        <v>0</v>
      </c>
      <c r="G246" s="90">
        <f t="shared" si="19"/>
        <v>0</v>
      </c>
      <c r="H246" s="90">
        <f t="shared" si="19"/>
        <v>0</v>
      </c>
      <c r="I246" s="247"/>
      <c r="J246" s="248"/>
      <c r="K246" s="136"/>
    </row>
    <row r="247" spans="1:11" ht="36" x14ac:dyDescent="0.25">
      <c r="A247" s="91" t="s">
        <v>826</v>
      </c>
      <c r="B247" s="91" t="s">
        <v>447</v>
      </c>
      <c r="C247" s="17"/>
      <c r="D247" s="12" t="s">
        <v>263</v>
      </c>
      <c r="E247" s="12"/>
      <c r="F247" s="90">
        <f t="shared" si="19"/>
        <v>0</v>
      </c>
      <c r="G247" s="90">
        <f t="shared" si="19"/>
        <v>0</v>
      </c>
      <c r="H247" s="90">
        <f t="shared" si="19"/>
        <v>0</v>
      </c>
      <c r="I247" s="247"/>
      <c r="J247" s="248"/>
      <c r="K247" s="136"/>
    </row>
    <row r="248" spans="1:11" ht="36" x14ac:dyDescent="0.25">
      <c r="A248" s="91" t="s">
        <v>827</v>
      </c>
      <c r="B248" s="91" t="s">
        <v>448</v>
      </c>
      <c r="C248" s="17"/>
      <c r="D248" s="12" t="s">
        <v>263</v>
      </c>
      <c r="E248" s="12"/>
      <c r="F248" s="90">
        <f t="shared" si="19"/>
        <v>0</v>
      </c>
      <c r="G248" s="90">
        <f t="shared" si="19"/>
        <v>0</v>
      </c>
      <c r="H248" s="90">
        <f t="shared" si="19"/>
        <v>0</v>
      </c>
      <c r="I248" s="247"/>
      <c r="J248" s="248"/>
      <c r="K248" s="136"/>
    </row>
    <row r="249" spans="1:11" ht="24" x14ac:dyDescent="0.25">
      <c r="A249" s="91" t="s">
        <v>828</v>
      </c>
      <c r="B249" s="91" t="s">
        <v>449</v>
      </c>
      <c r="C249" s="17"/>
      <c r="D249" s="12" t="s">
        <v>263</v>
      </c>
      <c r="E249" s="12"/>
      <c r="F249" s="90">
        <f t="shared" si="19"/>
        <v>0</v>
      </c>
      <c r="G249" s="90">
        <f t="shared" si="19"/>
        <v>0</v>
      </c>
      <c r="H249" s="90">
        <f t="shared" si="19"/>
        <v>0</v>
      </c>
      <c r="I249" s="247"/>
      <c r="J249" s="248"/>
      <c r="K249" s="136"/>
    </row>
    <row r="250" spans="1:11" ht="48" x14ac:dyDescent="0.25">
      <c r="A250" s="91" t="s">
        <v>1623</v>
      </c>
      <c r="B250" s="91" t="s">
        <v>450</v>
      </c>
      <c r="C250" s="17"/>
      <c r="D250" s="12" t="s">
        <v>263</v>
      </c>
      <c r="E250" s="12"/>
      <c r="F250" s="90">
        <f t="shared" si="19"/>
        <v>0</v>
      </c>
      <c r="G250" s="90">
        <f t="shared" si="19"/>
        <v>0</v>
      </c>
      <c r="H250" s="90">
        <f t="shared" si="19"/>
        <v>0</v>
      </c>
      <c r="I250" s="247"/>
      <c r="J250" s="248"/>
      <c r="K250" s="136"/>
    </row>
    <row r="251" spans="1:11" ht="48" x14ac:dyDescent="0.25">
      <c r="A251" s="91" t="s">
        <v>1624</v>
      </c>
      <c r="B251" s="91" t="s">
        <v>450</v>
      </c>
      <c r="C251" s="17"/>
      <c r="D251" s="12" t="s">
        <v>263</v>
      </c>
      <c r="E251" s="12"/>
      <c r="F251" s="90">
        <f t="shared" si="19"/>
        <v>0</v>
      </c>
      <c r="G251" s="90">
        <f t="shared" si="19"/>
        <v>0</v>
      </c>
      <c r="H251" s="90">
        <f t="shared" si="19"/>
        <v>0</v>
      </c>
      <c r="I251" s="247"/>
      <c r="J251" s="248"/>
      <c r="K251" s="136"/>
    </row>
    <row r="252" spans="1:11" ht="36" x14ac:dyDescent="0.25">
      <c r="A252" s="91" t="s">
        <v>1195</v>
      </c>
      <c r="B252" s="91" t="s">
        <v>451</v>
      </c>
      <c r="C252" s="17"/>
      <c r="D252" s="12" t="s">
        <v>263</v>
      </c>
      <c r="E252" s="12"/>
      <c r="F252" s="90">
        <f t="shared" si="19"/>
        <v>0</v>
      </c>
      <c r="G252" s="90">
        <f t="shared" si="19"/>
        <v>0</v>
      </c>
      <c r="H252" s="90">
        <f t="shared" si="19"/>
        <v>0</v>
      </c>
      <c r="I252" s="247"/>
      <c r="J252" s="248"/>
      <c r="K252" s="136"/>
    </row>
    <row r="253" spans="1:11" ht="36" x14ac:dyDescent="0.25">
      <c r="A253" s="12" t="s">
        <v>1142</v>
      </c>
      <c r="B253" s="205" t="s">
        <v>1146</v>
      </c>
      <c r="C253" s="17"/>
      <c r="D253" s="12" t="s">
        <v>263</v>
      </c>
      <c r="E253" s="12"/>
      <c r="F253" s="90">
        <f t="shared" si="19"/>
        <v>0</v>
      </c>
      <c r="G253" s="90">
        <f t="shared" si="19"/>
        <v>0</v>
      </c>
      <c r="H253" s="90">
        <f t="shared" si="19"/>
        <v>0</v>
      </c>
      <c r="I253" s="247"/>
      <c r="J253" s="248"/>
      <c r="K253" s="136"/>
    </row>
    <row r="254" spans="1:11" ht="48" x14ac:dyDescent="0.25">
      <c r="A254" s="12" t="s">
        <v>1143</v>
      </c>
      <c r="B254" s="205" t="s">
        <v>1147</v>
      </c>
      <c r="C254" s="17"/>
      <c r="D254" s="12" t="s">
        <v>263</v>
      </c>
      <c r="E254" s="12"/>
      <c r="F254" s="90">
        <f t="shared" si="19"/>
        <v>0</v>
      </c>
      <c r="G254" s="90">
        <f t="shared" si="19"/>
        <v>0</v>
      </c>
      <c r="H254" s="90">
        <f t="shared" si="19"/>
        <v>0</v>
      </c>
      <c r="I254" s="247"/>
      <c r="J254" s="248"/>
      <c r="K254" s="136"/>
    </row>
    <row r="255" spans="1:11" ht="36" x14ac:dyDescent="0.25">
      <c r="A255" s="12" t="s">
        <v>1144</v>
      </c>
      <c r="B255" s="205" t="s">
        <v>1148</v>
      </c>
      <c r="C255" s="17"/>
      <c r="D255" s="12" t="s">
        <v>263</v>
      </c>
      <c r="E255" s="12"/>
      <c r="F255" s="90">
        <f t="shared" si="19"/>
        <v>0</v>
      </c>
      <c r="G255" s="90">
        <f t="shared" si="19"/>
        <v>0</v>
      </c>
      <c r="H255" s="90">
        <f t="shared" si="19"/>
        <v>0</v>
      </c>
      <c r="I255" s="247"/>
      <c r="J255" s="248"/>
      <c r="K255" s="136"/>
    </row>
    <row r="256" spans="1:11" ht="60" x14ac:dyDescent="0.25">
      <c r="A256" s="12" t="s">
        <v>1625</v>
      </c>
      <c r="B256" s="205" t="s">
        <v>1149</v>
      </c>
      <c r="C256" s="17"/>
      <c r="D256" s="12" t="s">
        <v>263</v>
      </c>
      <c r="E256" s="12"/>
      <c r="F256" s="90">
        <f t="shared" si="19"/>
        <v>0</v>
      </c>
      <c r="G256" s="90">
        <f t="shared" si="19"/>
        <v>0</v>
      </c>
      <c r="H256" s="90">
        <f t="shared" si="19"/>
        <v>0</v>
      </c>
      <c r="I256" s="247"/>
      <c r="J256" s="248"/>
      <c r="K256" s="136"/>
    </row>
    <row r="257" spans="1:11" ht="48" x14ac:dyDescent="0.25">
      <c r="A257" s="12" t="s">
        <v>1626</v>
      </c>
      <c r="B257" s="205" t="s">
        <v>1149</v>
      </c>
      <c r="C257" s="17"/>
      <c r="D257" s="12" t="s">
        <v>263</v>
      </c>
      <c r="E257" s="12"/>
      <c r="F257" s="90">
        <f t="shared" si="19"/>
        <v>0</v>
      </c>
      <c r="G257" s="90">
        <f t="shared" si="19"/>
        <v>0</v>
      </c>
      <c r="H257" s="90">
        <f t="shared" si="19"/>
        <v>0</v>
      </c>
      <c r="I257" s="247"/>
      <c r="J257" s="248"/>
      <c r="K257" s="136"/>
    </row>
    <row r="258" spans="1:11" ht="48" x14ac:dyDescent="0.25">
      <c r="A258" s="12" t="s">
        <v>1196</v>
      </c>
      <c r="B258" s="205" t="s">
        <v>1150</v>
      </c>
      <c r="C258" s="17"/>
      <c r="D258" s="12" t="s">
        <v>263</v>
      </c>
      <c r="E258" s="12"/>
      <c r="F258" s="90">
        <f t="shared" si="19"/>
        <v>0</v>
      </c>
      <c r="G258" s="90">
        <f t="shared" si="19"/>
        <v>0</v>
      </c>
      <c r="H258" s="90">
        <f t="shared" si="19"/>
        <v>0</v>
      </c>
      <c r="I258" s="247"/>
      <c r="J258" s="248"/>
      <c r="K258" s="136"/>
    </row>
    <row r="259" spans="1:11" x14ac:dyDescent="0.25">
      <c r="A259" s="7"/>
      <c r="B259" s="7"/>
      <c r="C259" s="6" t="s">
        <v>38</v>
      </c>
      <c r="D259" s="16" t="s">
        <v>39</v>
      </c>
      <c r="E259" s="7"/>
      <c r="F259" s="89"/>
      <c r="G259" s="89"/>
      <c r="H259" s="89"/>
      <c r="I259" s="245"/>
      <c r="J259" s="246"/>
      <c r="K259" s="136"/>
    </row>
    <row r="260" spans="1:11" ht="36" x14ac:dyDescent="0.25">
      <c r="A260" s="242" t="s">
        <v>436</v>
      </c>
      <c r="B260" s="7"/>
      <c r="C260" s="6"/>
      <c r="D260" s="16"/>
      <c r="E260" s="7"/>
      <c r="F260" s="89"/>
      <c r="G260" s="89"/>
      <c r="H260" s="89"/>
      <c r="I260" s="245"/>
      <c r="J260" s="246"/>
      <c r="K260" s="136"/>
    </row>
    <row r="261" spans="1:11" ht="36" x14ac:dyDescent="0.25">
      <c r="A261" s="205" t="s">
        <v>430</v>
      </c>
      <c r="B261" s="12" t="s">
        <v>437</v>
      </c>
      <c r="C261" s="5"/>
      <c r="D261" s="12" t="s">
        <v>33</v>
      </c>
      <c r="E261" s="286">
        <f>'2.3.комм услуги'!WK12</f>
        <v>11.48974207</v>
      </c>
      <c r="F261" s="283">
        <f>'2.3.комм услуги'!WM12</f>
        <v>113.98</v>
      </c>
      <c r="G261" s="290">
        <f t="shared" ref="G261:G274" si="20">F261</f>
        <v>113.98</v>
      </c>
      <c r="H261" s="290">
        <f t="shared" ref="H261:H274" si="21">F261</f>
        <v>113.98</v>
      </c>
      <c r="I261" s="1256" t="s">
        <v>591</v>
      </c>
      <c r="J261" s="1257"/>
      <c r="K261" s="135"/>
    </row>
    <row r="262" spans="1:11" ht="36" x14ac:dyDescent="0.25">
      <c r="A262" s="205" t="s">
        <v>422</v>
      </c>
      <c r="B262" s="12" t="s">
        <v>440</v>
      </c>
      <c r="C262" s="5"/>
      <c r="D262" s="12" t="s">
        <v>33</v>
      </c>
      <c r="E262" s="286">
        <f>'2.3.комм услуги'!WK13</f>
        <v>11.490127019999999</v>
      </c>
      <c r="F262" s="283">
        <f>'2.3.комм услуги'!WM13</f>
        <v>113.98</v>
      </c>
      <c r="G262" s="290">
        <f t="shared" si="20"/>
        <v>113.98</v>
      </c>
      <c r="H262" s="290">
        <f t="shared" si="21"/>
        <v>113.98</v>
      </c>
      <c r="I262" s="1256" t="s">
        <v>591</v>
      </c>
      <c r="J262" s="1257"/>
      <c r="K262" s="135"/>
    </row>
    <row r="263" spans="1:11" ht="48" x14ac:dyDescent="0.25">
      <c r="A263" s="205" t="s">
        <v>663</v>
      </c>
      <c r="B263" s="12" t="s">
        <v>437</v>
      </c>
      <c r="C263" s="5"/>
      <c r="D263" s="12" t="s">
        <v>33</v>
      </c>
      <c r="E263" s="286">
        <f>'2.3.комм услуги'!WK14</f>
        <v>11.489791670000001</v>
      </c>
      <c r="F263" s="283">
        <f>'2.3.комм услуги'!WM14</f>
        <v>113.98</v>
      </c>
      <c r="G263" s="290">
        <f t="shared" si="20"/>
        <v>113.98</v>
      </c>
      <c r="H263" s="290">
        <f t="shared" si="21"/>
        <v>113.98</v>
      </c>
      <c r="I263" s="1256" t="s">
        <v>591</v>
      </c>
      <c r="J263" s="1257"/>
      <c r="K263" s="135"/>
    </row>
    <row r="264" spans="1:11" ht="48" x14ac:dyDescent="0.25">
      <c r="A264" s="205" t="s">
        <v>423</v>
      </c>
      <c r="B264" s="12" t="s">
        <v>440</v>
      </c>
      <c r="C264" s="5"/>
      <c r="D264" s="12" t="s">
        <v>33</v>
      </c>
      <c r="E264" s="286">
        <f>'2.3.комм услуги'!WK15</f>
        <v>11.49041096</v>
      </c>
      <c r="F264" s="283">
        <f>'2.3.комм услуги'!WM15</f>
        <v>113.98</v>
      </c>
      <c r="G264" s="290">
        <f t="shared" si="20"/>
        <v>113.98</v>
      </c>
      <c r="H264" s="290">
        <f t="shared" si="21"/>
        <v>113.98</v>
      </c>
      <c r="I264" s="1256" t="s">
        <v>591</v>
      </c>
      <c r="J264" s="1257"/>
      <c r="K264" s="135"/>
    </row>
    <row r="265" spans="1:11" ht="48" x14ac:dyDescent="0.25">
      <c r="A265" s="205" t="s">
        <v>424</v>
      </c>
      <c r="B265" s="12" t="s">
        <v>440</v>
      </c>
      <c r="C265" s="5"/>
      <c r="D265" s="12" t="s">
        <v>33</v>
      </c>
      <c r="E265" s="286">
        <f>'2.3.комм услуги'!WK16</f>
        <v>11.499677419999999</v>
      </c>
      <c r="F265" s="283">
        <f>'2.3.комм услуги'!WM16</f>
        <v>114.08</v>
      </c>
      <c r="G265" s="290">
        <f t="shared" si="20"/>
        <v>114.08</v>
      </c>
      <c r="H265" s="290">
        <f t="shared" si="21"/>
        <v>114.08</v>
      </c>
      <c r="I265" s="1256" t="s">
        <v>591</v>
      </c>
      <c r="J265" s="1257"/>
      <c r="K265" s="135"/>
    </row>
    <row r="266" spans="1:11" ht="48" x14ac:dyDescent="0.25">
      <c r="A266" s="85" t="s">
        <v>425</v>
      </c>
      <c r="B266" s="85" t="s">
        <v>439</v>
      </c>
      <c r="C266" s="5"/>
      <c r="D266" s="12" t="s">
        <v>33</v>
      </c>
      <c r="E266" s="286">
        <f>'2.3.комм услуги'!WK17</f>
        <v>0</v>
      </c>
      <c r="F266" s="283">
        <f>'2.3.комм услуги'!WM17</f>
        <v>0</v>
      </c>
      <c r="G266" s="290">
        <f t="shared" si="20"/>
        <v>0</v>
      </c>
      <c r="H266" s="290">
        <f t="shared" si="21"/>
        <v>0</v>
      </c>
      <c r="I266" s="1256" t="s">
        <v>591</v>
      </c>
      <c r="J266" s="1257"/>
      <c r="K266" s="135"/>
    </row>
    <row r="267" spans="1:11" ht="96" x14ac:dyDescent="0.25">
      <c r="A267" s="91" t="s">
        <v>426</v>
      </c>
      <c r="B267" s="91" t="s">
        <v>439</v>
      </c>
      <c r="C267" s="5"/>
      <c r="D267" s="12" t="s">
        <v>33</v>
      </c>
      <c r="E267" s="286">
        <f>'2.3.комм услуги'!WK18</f>
        <v>11.489812499999999</v>
      </c>
      <c r="F267" s="283">
        <f>'2.3.комм услуги'!WM18</f>
        <v>113.98</v>
      </c>
      <c r="G267" s="290">
        <f t="shared" si="20"/>
        <v>113.98</v>
      </c>
      <c r="H267" s="290">
        <f t="shared" si="21"/>
        <v>113.98</v>
      </c>
      <c r="I267" s="1256" t="s">
        <v>591</v>
      </c>
      <c r="J267" s="1257"/>
      <c r="K267" s="135"/>
    </row>
    <row r="268" spans="1:11" ht="96" x14ac:dyDescent="0.25">
      <c r="A268" s="91" t="s">
        <v>431</v>
      </c>
      <c r="B268" s="91" t="s">
        <v>438</v>
      </c>
      <c r="C268" s="5"/>
      <c r="D268" s="12" t="s">
        <v>33</v>
      </c>
      <c r="E268" s="286">
        <f>'2.3.комм услуги'!WK19</f>
        <v>0</v>
      </c>
      <c r="F268" s="283">
        <f>'2.3.комм услуги'!WM19</f>
        <v>0</v>
      </c>
      <c r="G268" s="290">
        <f t="shared" si="20"/>
        <v>0</v>
      </c>
      <c r="H268" s="290">
        <f t="shared" si="21"/>
        <v>0</v>
      </c>
      <c r="I268" s="1256" t="s">
        <v>591</v>
      </c>
      <c r="J268" s="1257"/>
      <c r="K268" s="135"/>
    </row>
    <row r="269" spans="1:11" ht="96" x14ac:dyDescent="0.25">
      <c r="A269" s="91" t="s">
        <v>427</v>
      </c>
      <c r="B269" s="91" t="s">
        <v>439</v>
      </c>
      <c r="C269" s="5"/>
      <c r="D269" s="12" t="s">
        <v>33</v>
      </c>
      <c r="E269" s="286">
        <f>'2.3.комм услуги'!WK20</f>
        <v>11.486216219999999</v>
      </c>
      <c r="F269" s="283">
        <f>'2.3.комм услуги'!WM20</f>
        <v>113.94</v>
      </c>
      <c r="G269" s="290">
        <f t="shared" si="20"/>
        <v>113.94</v>
      </c>
      <c r="H269" s="290">
        <f t="shared" si="21"/>
        <v>113.94</v>
      </c>
      <c r="I269" s="1256" t="s">
        <v>591</v>
      </c>
      <c r="J269" s="1257"/>
      <c r="K269" s="135"/>
    </row>
    <row r="270" spans="1:11" ht="24" x14ac:dyDescent="0.25">
      <c r="A270" s="85" t="s">
        <v>432</v>
      </c>
      <c r="B270" s="85" t="s">
        <v>437</v>
      </c>
      <c r="C270" s="5"/>
      <c r="D270" s="12" t="s">
        <v>33</v>
      </c>
      <c r="E270" s="286">
        <f>'2.3.комм услуги'!WK21</f>
        <v>0</v>
      </c>
      <c r="F270" s="283">
        <f>'2.3.комм услуги'!WM21</f>
        <v>0</v>
      </c>
      <c r="G270" s="290">
        <f t="shared" si="20"/>
        <v>0</v>
      </c>
      <c r="H270" s="290">
        <f t="shared" si="21"/>
        <v>0</v>
      </c>
      <c r="I270" s="1256" t="s">
        <v>591</v>
      </c>
      <c r="J270" s="1257"/>
      <c r="K270" s="135"/>
    </row>
    <row r="271" spans="1:11" ht="24" x14ac:dyDescent="0.25">
      <c r="A271" s="91" t="s">
        <v>428</v>
      </c>
      <c r="B271" s="91" t="s">
        <v>440</v>
      </c>
      <c r="C271" s="5"/>
      <c r="D271" s="12" t="s">
        <v>33</v>
      </c>
      <c r="E271" s="286">
        <f>'2.3.комм услуги'!WK22</f>
        <v>11.48357143</v>
      </c>
      <c r="F271" s="283">
        <f>'2.3.комм услуги'!WM22</f>
        <v>113.92</v>
      </c>
      <c r="G271" s="290">
        <f t="shared" si="20"/>
        <v>113.92</v>
      </c>
      <c r="H271" s="290">
        <f t="shared" si="21"/>
        <v>113.92</v>
      </c>
      <c r="I271" s="1256" t="s">
        <v>591</v>
      </c>
      <c r="J271" s="1257"/>
      <c r="K271" s="135"/>
    </row>
    <row r="272" spans="1:11" ht="24" x14ac:dyDescent="0.25">
      <c r="A272" s="85" t="s">
        <v>433</v>
      </c>
      <c r="B272" s="85" t="s">
        <v>437</v>
      </c>
      <c r="C272" s="5"/>
      <c r="D272" s="12" t="s">
        <v>33</v>
      </c>
      <c r="E272" s="286">
        <f>'2.3.комм услуги'!WK23</f>
        <v>0</v>
      </c>
      <c r="F272" s="283">
        <f>'2.3.комм услуги'!WM23</f>
        <v>0</v>
      </c>
      <c r="G272" s="290">
        <f t="shared" si="20"/>
        <v>0</v>
      </c>
      <c r="H272" s="290">
        <f t="shared" si="21"/>
        <v>0</v>
      </c>
      <c r="I272" s="1256" t="s">
        <v>591</v>
      </c>
      <c r="J272" s="1257"/>
      <c r="K272" s="135"/>
    </row>
    <row r="273" spans="1:11" ht="24" x14ac:dyDescent="0.25">
      <c r="A273" s="91" t="s">
        <v>429</v>
      </c>
      <c r="B273" s="91" t="s">
        <v>440</v>
      </c>
      <c r="C273" s="5"/>
      <c r="D273" s="12" t="s">
        <v>33</v>
      </c>
      <c r="E273" s="286">
        <f>'2.3.комм услуги'!WK24</f>
        <v>11.49472222</v>
      </c>
      <c r="F273" s="283">
        <f>'2.3.комм услуги'!WM24</f>
        <v>114.03</v>
      </c>
      <c r="G273" s="290">
        <f t="shared" si="20"/>
        <v>114.03</v>
      </c>
      <c r="H273" s="290">
        <f t="shared" si="21"/>
        <v>114.03</v>
      </c>
      <c r="I273" s="1256" t="s">
        <v>591</v>
      </c>
      <c r="J273" s="1257"/>
      <c r="K273" s="135"/>
    </row>
    <row r="274" spans="1:11" ht="48" x14ac:dyDescent="0.25">
      <c r="A274" s="205" t="s">
        <v>1141</v>
      </c>
      <c r="B274" s="12" t="s">
        <v>1145</v>
      </c>
      <c r="C274" s="5"/>
      <c r="D274" s="12" t="s">
        <v>33</v>
      </c>
      <c r="E274" s="286">
        <f>'2.3.комм услуги'!WK25</f>
        <v>0</v>
      </c>
      <c r="F274" s="283">
        <f>'2.3.комм услуги'!WM25</f>
        <v>0</v>
      </c>
      <c r="G274" s="290">
        <f t="shared" si="20"/>
        <v>0</v>
      </c>
      <c r="H274" s="290">
        <f t="shared" si="21"/>
        <v>0</v>
      </c>
      <c r="I274" s="1256" t="s">
        <v>591</v>
      </c>
      <c r="J274" s="1257"/>
      <c r="K274" s="135"/>
    </row>
    <row r="275" spans="1:11" x14ac:dyDescent="0.25">
      <c r="A275" s="242" t="s">
        <v>441</v>
      </c>
      <c r="B275" s="7"/>
      <c r="C275" s="6"/>
      <c r="D275" s="16"/>
      <c r="E275" s="7"/>
      <c r="F275" s="89"/>
      <c r="G275" s="89"/>
      <c r="H275" s="89"/>
      <c r="I275" s="245"/>
      <c r="J275" s="246"/>
      <c r="K275" s="136"/>
    </row>
    <row r="276" spans="1:11" ht="24" x14ac:dyDescent="0.25">
      <c r="A276" s="12" t="s">
        <v>822</v>
      </c>
      <c r="B276" s="12" t="s">
        <v>442</v>
      </c>
      <c r="C276" s="5"/>
      <c r="D276" s="12" t="s">
        <v>249</v>
      </c>
      <c r="E276" s="13" t="s">
        <v>453</v>
      </c>
      <c r="F276" s="92">
        <v>0</v>
      </c>
      <c r="G276" s="92">
        <v>0</v>
      </c>
      <c r="H276" s="92">
        <v>0</v>
      </c>
      <c r="I276" s="333"/>
      <c r="J276" s="334"/>
      <c r="K276" s="135"/>
    </row>
    <row r="277" spans="1:11" ht="36" x14ac:dyDescent="0.25">
      <c r="A277" s="12" t="s">
        <v>823</v>
      </c>
      <c r="B277" s="12" t="s">
        <v>443</v>
      </c>
      <c r="C277" s="5"/>
      <c r="D277" s="12" t="s">
        <v>249</v>
      </c>
      <c r="E277" s="13" t="s">
        <v>453</v>
      </c>
      <c r="F277" s="92">
        <v>0</v>
      </c>
      <c r="G277" s="92">
        <v>0</v>
      </c>
      <c r="H277" s="92">
        <v>0</v>
      </c>
      <c r="I277" s="333"/>
      <c r="J277" s="334"/>
      <c r="K277" s="135"/>
    </row>
    <row r="278" spans="1:11" ht="24" x14ac:dyDescent="0.25">
      <c r="A278" s="12" t="s">
        <v>824</v>
      </c>
      <c r="B278" s="12" t="s">
        <v>444</v>
      </c>
      <c r="C278" s="5"/>
      <c r="D278" s="12" t="s">
        <v>249</v>
      </c>
      <c r="E278" s="13" t="s">
        <v>453</v>
      </c>
      <c r="F278" s="92">
        <v>0</v>
      </c>
      <c r="G278" s="92">
        <v>0</v>
      </c>
      <c r="H278" s="92">
        <v>0</v>
      </c>
      <c r="I278" s="333"/>
      <c r="J278" s="334"/>
      <c r="K278" s="135"/>
    </row>
    <row r="279" spans="1:11" ht="48" x14ac:dyDescent="0.25">
      <c r="A279" s="12" t="s">
        <v>1621</v>
      </c>
      <c r="B279" s="12" t="s">
        <v>445</v>
      </c>
      <c r="C279" s="5"/>
      <c r="D279" s="12" t="s">
        <v>249</v>
      </c>
      <c r="E279" s="13" t="s">
        <v>453</v>
      </c>
      <c r="F279" s="92">
        <v>0</v>
      </c>
      <c r="G279" s="92">
        <v>0</v>
      </c>
      <c r="H279" s="92">
        <v>0</v>
      </c>
      <c r="I279" s="1242"/>
      <c r="J279" s="1243"/>
      <c r="K279" s="135"/>
    </row>
    <row r="280" spans="1:11" ht="36" x14ac:dyDescent="0.25">
      <c r="A280" s="12" t="s">
        <v>1622</v>
      </c>
      <c r="B280" s="12" t="s">
        <v>445</v>
      </c>
      <c r="C280" s="5"/>
      <c r="D280" s="12" t="s">
        <v>249</v>
      </c>
      <c r="E280" s="13" t="s">
        <v>453</v>
      </c>
      <c r="F280" s="92">
        <v>0</v>
      </c>
      <c r="G280" s="92">
        <v>0</v>
      </c>
      <c r="H280" s="92">
        <v>0</v>
      </c>
      <c r="I280" s="333"/>
      <c r="J280" s="334"/>
      <c r="K280" s="135"/>
    </row>
    <row r="281" spans="1:11" ht="36" x14ac:dyDescent="0.25">
      <c r="A281" s="12" t="s">
        <v>1194</v>
      </c>
      <c r="B281" s="12" t="s">
        <v>446</v>
      </c>
      <c r="C281" s="5"/>
      <c r="D281" s="12" t="s">
        <v>249</v>
      </c>
      <c r="E281" s="13" t="s">
        <v>453</v>
      </c>
      <c r="F281" s="92">
        <v>0</v>
      </c>
      <c r="G281" s="92">
        <v>0</v>
      </c>
      <c r="H281" s="92">
        <v>0</v>
      </c>
      <c r="I281" s="333"/>
      <c r="J281" s="334"/>
      <c r="K281" s="135"/>
    </row>
    <row r="282" spans="1:11" ht="36" x14ac:dyDescent="0.25">
      <c r="A282" s="91" t="s">
        <v>826</v>
      </c>
      <c r="B282" s="91" t="s">
        <v>447</v>
      </c>
      <c r="C282" s="5"/>
      <c r="D282" s="12" t="s">
        <v>249</v>
      </c>
      <c r="E282" s="13" t="s">
        <v>453</v>
      </c>
      <c r="F282" s="92">
        <v>0</v>
      </c>
      <c r="G282" s="92">
        <v>0</v>
      </c>
      <c r="H282" s="92">
        <v>0</v>
      </c>
      <c r="I282" s="333"/>
      <c r="J282" s="334"/>
      <c r="K282" s="135"/>
    </row>
    <row r="283" spans="1:11" ht="36" x14ac:dyDescent="0.25">
      <c r="A283" s="91" t="s">
        <v>827</v>
      </c>
      <c r="B283" s="91" t="s">
        <v>448</v>
      </c>
      <c r="C283" s="5"/>
      <c r="D283" s="12" t="s">
        <v>249</v>
      </c>
      <c r="E283" s="13" t="s">
        <v>453</v>
      </c>
      <c r="F283" s="92">
        <v>0</v>
      </c>
      <c r="G283" s="92">
        <v>0</v>
      </c>
      <c r="H283" s="92">
        <v>0</v>
      </c>
      <c r="I283" s="333"/>
      <c r="J283" s="334"/>
      <c r="K283" s="135"/>
    </row>
    <row r="284" spans="1:11" ht="24" x14ac:dyDescent="0.25">
      <c r="A284" s="91" t="s">
        <v>828</v>
      </c>
      <c r="B284" s="91" t="s">
        <v>449</v>
      </c>
      <c r="C284" s="5"/>
      <c r="D284" s="12" t="s">
        <v>249</v>
      </c>
      <c r="E284" s="13" t="s">
        <v>453</v>
      </c>
      <c r="F284" s="92">
        <v>0</v>
      </c>
      <c r="G284" s="92">
        <v>0</v>
      </c>
      <c r="H284" s="92">
        <v>0</v>
      </c>
      <c r="I284" s="333"/>
      <c r="J284" s="334"/>
      <c r="K284" s="135"/>
    </row>
    <row r="285" spans="1:11" ht="48" x14ac:dyDescent="0.25">
      <c r="A285" s="91" t="s">
        <v>1623</v>
      </c>
      <c r="B285" s="91" t="s">
        <v>450</v>
      </c>
      <c r="C285" s="5"/>
      <c r="D285" s="12" t="s">
        <v>249</v>
      </c>
      <c r="E285" s="13" t="s">
        <v>453</v>
      </c>
      <c r="F285" s="92">
        <v>0</v>
      </c>
      <c r="G285" s="92">
        <v>0</v>
      </c>
      <c r="H285" s="92">
        <v>0</v>
      </c>
      <c r="I285" s="1242"/>
      <c r="J285" s="1243"/>
      <c r="K285" s="135"/>
    </row>
    <row r="286" spans="1:11" ht="48" x14ac:dyDescent="0.25">
      <c r="A286" s="91" t="s">
        <v>1624</v>
      </c>
      <c r="B286" s="91" t="s">
        <v>450</v>
      </c>
      <c r="C286" s="5"/>
      <c r="D286" s="12" t="s">
        <v>249</v>
      </c>
      <c r="E286" s="13" t="s">
        <v>453</v>
      </c>
      <c r="F286" s="92">
        <v>0</v>
      </c>
      <c r="G286" s="92">
        <v>0</v>
      </c>
      <c r="H286" s="92">
        <v>0</v>
      </c>
      <c r="I286" s="333"/>
      <c r="J286" s="334"/>
      <c r="K286" s="135"/>
    </row>
    <row r="287" spans="1:11" ht="36" x14ac:dyDescent="0.25">
      <c r="A287" s="91" t="s">
        <v>1195</v>
      </c>
      <c r="B287" s="91" t="s">
        <v>451</v>
      </c>
      <c r="C287" s="5"/>
      <c r="D287" s="12" t="s">
        <v>249</v>
      </c>
      <c r="E287" s="13" t="s">
        <v>453</v>
      </c>
      <c r="F287" s="92">
        <v>0</v>
      </c>
      <c r="G287" s="92">
        <v>0</v>
      </c>
      <c r="H287" s="92">
        <v>0</v>
      </c>
      <c r="I287" s="333"/>
      <c r="J287" s="334"/>
      <c r="K287" s="135"/>
    </row>
    <row r="288" spans="1:11" ht="36" x14ac:dyDescent="0.25">
      <c r="A288" s="12" t="s">
        <v>1142</v>
      </c>
      <c r="B288" s="205" t="s">
        <v>1146</v>
      </c>
      <c r="C288" s="5"/>
      <c r="D288" s="12" t="s">
        <v>249</v>
      </c>
      <c r="E288" s="13" t="s">
        <v>453</v>
      </c>
      <c r="F288" s="92">
        <v>0</v>
      </c>
      <c r="G288" s="92">
        <v>0</v>
      </c>
      <c r="H288" s="92">
        <v>0</v>
      </c>
      <c r="I288" s="364"/>
      <c r="J288" s="365"/>
      <c r="K288" s="135"/>
    </row>
    <row r="289" spans="1:11" ht="48" x14ac:dyDescent="0.25">
      <c r="A289" s="12" t="s">
        <v>1143</v>
      </c>
      <c r="B289" s="205" t="s">
        <v>1147</v>
      </c>
      <c r="C289" s="5"/>
      <c r="D289" s="12" t="s">
        <v>249</v>
      </c>
      <c r="E289" s="13" t="s">
        <v>453</v>
      </c>
      <c r="F289" s="92">
        <v>0</v>
      </c>
      <c r="G289" s="92">
        <v>0</v>
      </c>
      <c r="H289" s="92">
        <v>0</v>
      </c>
      <c r="I289" s="364"/>
      <c r="J289" s="365"/>
      <c r="K289" s="135"/>
    </row>
    <row r="290" spans="1:11" ht="36" x14ac:dyDescent="0.25">
      <c r="A290" s="12" t="s">
        <v>1144</v>
      </c>
      <c r="B290" s="205" t="s">
        <v>1148</v>
      </c>
      <c r="C290" s="5"/>
      <c r="D290" s="12" t="s">
        <v>249</v>
      </c>
      <c r="E290" s="13" t="s">
        <v>453</v>
      </c>
      <c r="F290" s="92">
        <v>0</v>
      </c>
      <c r="G290" s="92">
        <v>0</v>
      </c>
      <c r="H290" s="92">
        <v>0</v>
      </c>
      <c r="I290" s="364"/>
      <c r="J290" s="365"/>
      <c r="K290" s="135"/>
    </row>
    <row r="291" spans="1:11" ht="60" x14ac:dyDescent="0.25">
      <c r="A291" s="12" t="s">
        <v>1625</v>
      </c>
      <c r="B291" s="205" t="s">
        <v>1149</v>
      </c>
      <c r="C291" s="5"/>
      <c r="D291" s="12" t="s">
        <v>249</v>
      </c>
      <c r="E291" s="13" t="s">
        <v>453</v>
      </c>
      <c r="F291" s="92">
        <v>0</v>
      </c>
      <c r="G291" s="92">
        <v>0</v>
      </c>
      <c r="H291" s="92">
        <v>0</v>
      </c>
      <c r="I291" s="1242"/>
      <c r="J291" s="1243"/>
      <c r="K291" s="135"/>
    </row>
    <row r="292" spans="1:11" ht="48" x14ac:dyDescent="0.25">
      <c r="A292" s="12" t="s">
        <v>1626</v>
      </c>
      <c r="B292" s="205" t="s">
        <v>1149</v>
      </c>
      <c r="C292" s="5"/>
      <c r="D292" s="12" t="s">
        <v>249</v>
      </c>
      <c r="E292" s="13" t="s">
        <v>453</v>
      </c>
      <c r="F292" s="92">
        <v>0</v>
      </c>
      <c r="G292" s="92">
        <v>0</v>
      </c>
      <c r="H292" s="92">
        <v>0</v>
      </c>
      <c r="I292" s="364"/>
      <c r="J292" s="365"/>
      <c r="K292" s="135"/>
    </row>
    <row r="293" spans="1:11" ht="48" x14ac:dyDescent="0.25">
      <c r="A293" s="12" t="s">
        <v>1196</v>
      </c>
      <c r="B293" s="205" t="s">
        <v>1150</v>
      </c>
      <c r="C293" s="5"/>
      <c r="D293" s="12" t="s">
        <v>249</v>
      </c>
      <c r="E293" s="13" t="s">
        <v>453</v>
      </c>
      <c r="F293" s="92">
        <v>0</v>
      </c>
      <c r="G293" s="92">
        <v>0</v>
      </c>
      <c r="H293" s="92">
        <v>0</v>
      </c>
      <c r="I293" s="364"/>
      <c r="J293" s="365"/>
      <c r="K293" s="135"/>
    </row>
    <row r="294" spans="1:11" x14ac:dyDescent="0.25">
      <c r="A294" s="7"/>
      <c r="B294" s="7"/>
      <c r="C294" s="6" t="s">
        <v>40</v>
      </c>
      <c r="D294" s="16" t="s">
        <v>41</v>
      </c>
      <c r="E294" s="7"/>
      <c r="F294" s="89"/>
      <c r="G294" s="89"/>
      <c r="H294" s="89"/>
      <c r="I294" s="245"/>
      <c r="J294" s="246"/>
      <c r="K294" s="136"/>
    </row>
    <row r="295" spans="1:11" ht="36" x14ac:dyDescent="0.25">
      <c r="A295" s="242" t="s">
        <v>436</v>
      </c>
      <c r="B295" s="7"/>
      <c r="C295" s="6"/>
      <c r="D295" s="16"/>
      <c r="E295" s="7"/>
      <c r="F295" s="89"/>
      <c r="G295" s="89"/>
      <c r="H295" s="89"/>
      <c r="I295" s="245"/>
      <c r="J295" s="246"/>
      <c r="K295" s="136"/>
    </row>
    <row r="296" spans="1:11" ht="36" x14ac:dyDescent="0.25">
      <c r="A296" s="205" t="s">
        <v>430</v>
      </c>
      <c r="B296" s="12" t="s">
        <v>437</v>
      </c>
      <c r="C296" s="5"/>
      <c r="D296" s="12" t="s">
        <v>34</v>
      </c>
      <c r="E296" s="286">
        <f>'2.3.комм услуги'!WK28</f>
        <v>402.81490595999998</v>
      </c>
      <c r="F296" s="283">
        <f>'2.3.комм услуги'!WM28</f>
        <v>4173.16</v>
      </c>
      <c r="G296" s="290">
        <f t="shared" ref="G296:G309" si="22">F296</f>
        <v>4173.16</v>
      </c>
      <c r="H296" s="290">
        <f t="shared" ref="H296:H309" si="23">F296</f>
        <v>4173.16</v>
      </c>
      <c r="I296" s="1256" t="s">
        <v>591</v>
      </c>
      <c r="J296" s="1257"/>
      <c r="K296" s="135"/>
    </row>
    <row r="297" spans="1:11" ht="36" x14ac:dyDescent="0.25">
      <c r="A297" s="205" t="s">
        <v>422</v>
      </c>
      <c r="B297" s="12" t="s">
        <v>440</v>
      </c>
      <c r="C297" s="5"/>
      <c r="D297" s="12" t="s">
        <v>34</v>
      </c>
      <c r="E297" s="286">
        <f>'2.3.комм услуги'!WK29</f>
        <v>402.82839366000002</v>
      </c>
      <c r="F297" s="283">
        <f>'2.3.комм услуги'!WM29</f>
        <v>4173.3</v>
      </c>
      <c r="G297" s="290">
        <f t="shared" si="22"/>
        <v>4173.3</v>
      </c>
      <c r="H297" s="290">
        <f t="shared" si="23"/>
        <v>4173.3</v>
      </c>
      <c r="I297" s="1256" t="s">
        <v>591</v>
      </c>
      <c r="J297" s="1257"/>
      <c r="K297" s="135"/>
    </row>
    <row r="298" spans="1:11" ht="48" x14ac:dyDescent="0.25">
      <c r="A298" s="205" t="s">
        <v>663</v>
      </c>
      <c r="B298" s="12" t="s">
        <v>437</v>
      </c>
      <c r="C298" s="5"/>
      <c r="D298" s="12" t="s">
        <v>34</v>
      </c>
      <c r="E298" s="286">
        <f>'2.3.комм услуги'!WK30</f>
        <v>402.81739583000001</v>
      </c>
      <c r="F298" s="283">
        <f>'2.3.комм услуги'!WM30</f>
        <v>4173.1899999999996</v>
      </c>
      <c r="G298" s="290">
        <f t="shared" si="22"/>
        <v>4173.1899999999996</v>
      </c>
      <c r="H298" s="290">
        <f t="shared" si="23"/>
        <v>4173.1899999999996</v>
      </c>
      <c r="I298" s="1256" t="s">
        <v>591</v>
      </c>
      <c r="J298" s="1257"/>
      <c r="K298" s="135"/>
    </row>
    <row r="299" spans="1:11" ht="48" x14ac:dyDescent="0.25">
      <c r="A299" s="205" t="s">
        <v>423</v>
      </c>
      <c r="B299" s="12" t="s">
        <v>440</v>
      </c>
      <c r="C299" s="5"/>
      <c r="D299" s="12" t="s">
        <v>34</v>
      </c>
      <c r="E299" s="286">
        <f>'2.3.комм услуги'!WK31</f>
        <v>402.83835615999999</v>
      </c>
      <c r="F299" s="283">
        <f>'2.3.комм услуги'!WM31</f>
        <v>4173.41</v>
      </c>
      <c r="G299" s="290">
        <f t="shared" si="22"/>
        <v>4173.41</v>
      </c>
      <c r="H299" s="290">
        <f t="shared" si="23"/>
        <v>4173.41</v>
      </c>
      <c r="I299" s="1256" t="s">
        <v>591</v>
      </c>
      <c r="J299" s="1257"/>
      <c r="K299" s="135"/>
    </row>
    <row r="300" spans="1:11" ht="48" x14ac:dyDescent="0.25">
      <c r="A300" s="205" t="s">
        <v>424</v>
      </c>
      <c r="B300" s="12" t="s">
        <v>440</v>
      </c>
      <c r="C300" s="5"/>
      <c r="D300" s="12" t="s">
        <v>34</v>
      </c>
      <c r="E300" s="286">
        <f>'2.3.комм услуги'!WK32</f>
        <v>403.16322580999997</v>
      </c>
      <c r="F300" s="283">
        <f>'2.3.комм услуги'!WM32</f>
        <v>4176.7700000000004</v>
      </c>
      <c r="G300" s="290">
        <f t="shared" si="22"/>
        <v>4176.7700000000004</v>
      </c>
      <c r="H300" s="290">
        <f t="shared" si="23"/>
        <v>4176.7700000000004</v>
      </c>
      <c r="I300" s="1256" t="s">
        <v>591</v>
      </c>
      <c r="J300" s="1257"/>
      <c r="K300" s="135"/>
    </row>
    <row r="301" spans="1:11" ht="48" x14ac:dyDescent="0.25">
      <c r="A301" s="85" t="s">
        <v>425</v>
      </c>
      <c r="B301" s="85" t="s">
        <v>439</v>
      </c>
      <c r="C301" s="5"/>
      <c r="D301" s="12" t="s">
        <v>34</v>
      </c>
      <c r="E301" s="286">
        <f>'2.3.комм услуги'!WK33</f>
        <v>0</v>
      </c>
      <c r="F301" s="283">
        <f>'2.3.комм услуги'!WM33</f>
        <v>0</v>
      </c>
      <c r="G301" s="290">
        <f t="shared" si="22"/>
        <v>0</v>
      </c>
      <c r="H301" s="290">
        <f t="shared" si="23"/>
        <v>0</v>
      </c>
      <c r="I301" s="1256" t="s">
        <v>591</v>
      </c>
      <c r="J301" s="1257"/>
      <c r="K301" s="135"/>
    </row>
    <row r="302" spans="1:11" ht="96" x14ac:dyDescent="0.25">
      <c r="A302" s="91" t="s">
        <v>426</v>
      </c>
      <c r="B302" s="91" t="s">
        <v>439</v>
      </c>
      <c r="C302" s="5"/>
      <c r="D302" s="12" t="s">
        <v>34</v>
      </c>
      <c r="E302" s="286">
        <f>'2.3.комм услуги'!WK34</f>
        <v>402.81737500000003</v>
      </c>
      <c r="F302" s="283">
        <f>'2.3.комм услуги'!WM34</f>
        <v>4173.1899999999996</v>
      </c>
      <c r="G302" s="290">
        <f t="shared" si="22"/>
        <v>4173.1899999999996</v>
      </c>
      <c r="H302" s="290">
        <f t="shared" si="23"/>
        <v>4173.1899999999996</v>
      </c>
      <c r="I302" s="1256" t="s">
        <v>591</v>
      </c>
      <c r="J302" s="1257"/>
      <c r="K302" s="135"/>
    </row>
    <row r="303" spans="1:11" ht="96" x14ac:dyDescent="0.25">
      <c r="A303" s="91" t="s">
        <v>431</v>
      </c>
      <c r="B303" s="91" t="s">
        <v>438</v>
      </c>
      <c r="C303" s="5"/>
      <c r="D303" s="12" t="s">
        <v>34</v>
      </c>
      <c r="E303" s="286">
        <f>'2.3.комм услуги'!WK35</f>
        <v>0</v>
      </c>
      <c r="F303" s="283">
        <f>'2.3.комм услуги'!WM35</f>
        <v>0</v>
      </c>
      <c r="G303" s="290">
        <f t="shared" si="22"/>
        <v>0</v>
      </c>
      <c r="H303" s="290">
        <f t="shared" si="23"/>
        <v>0</v>
      </c>
      <c r="I303" s="1256" t="s">
        <v>591</v>
      </c>
      <c r="J303" s="1257"/>
      <c r="K303" s="135"/>
    </row>
    <row r="304" spans="1:11" ht="96" x14ac:dyDescent="0.25">
      <c r="A304" s="91" t="s">
        <v>427</v>
      </c>
      <c r="B304" s="91" t="s">
        <v>439</v>
      </c>
      <c r="C304" s="5"/>
      <c r="D304" s="12" t="s">
        <v>34</v>
      </c>
      <c r="E304" s="286">
        <f>'2.3.комм услуги'!WK36</f>
        <v>402.69324324000002</v>
      </c>
      <c r="F304" s="283">
        <f>'2.3.комм услуги'!WM36</f>
        <v>4171.8999999999996</v>
      </c>
      <c r="G304" s="290">
        <f t="shared" si="22"/>
        <v>4171.8999999999996</v>
      </c>
      <c r="H304" s="290">
        <f t="shared" si="23"/>
        <v>4171.8999999999996</v>
      </c>
      <c r="I304" s="1256" t="s">
        <v>591</v>
      </c>
      <c r="J304" s="1257"/>
      <c r="K304" s="135"/>
    </row>
    <row r="305" spans="1:11" ht="24" x14ac:dyDescent="0.25">
      <c r="A305" s="85" t="s">
        <v>432</v>
      </c>
      <c r="B305" s="85" t="s">
        <v>437</v>
      </c>
      <c r="C305" s="5"/>
      <c r="D305" s="12" t="s">
        <v>34</v>
      </c>
      <c r="E305" s="286">
        <f>'2.3.комм услуги'!WK37</f>
        <v>0</v>
      </c>
      <c r="F305" s="283">
        <f>'2.3.комм услуги'!WM37</f>
        <v>0</v>
      </c>
      <c r="G305" s="290">
        <f t="shared" si="22"/>
        <v>0</v>
      </c>
      <c r="H305" s="290">
        <f t="shared" si="23"/>
        <v>0</v>
      </c>
      <c r="I305" s="1256" t="s">
        <v>591</v>
      </c>
      <c r="J305" s="1257"/>
      <c r="K305" s="135"/>
    </row>
    <row r="306" spans="1:11" ht="24" x14ac:dyDescent="0.25">
      <c r="A306" s="91" t="s">
        <v>428</v>
      </c>
      <c r="B306" s="91" t="s">
        <v>440</v>
      </c>
      <c r="C306" s="5"/>
      <c r="D306" s="12" t="s">
        <v>34</v>
      </c>
      <c r="E306" s="286">
        <f>'2.3.комм услуги'!WK38</f>
        <v>402.59857142999999</v>
      </c>
      <c r="F306" s="283">
        <f>'2.3.комм услуги'!WM38</f>
        <v>4170.92</v>
      </c>
      <c r="G306" s="290">
        <f t="shared" si="22"/>
        <v>4170.92</v>
      </c>
      <c r="H306" s="290">
        <f t="shared" si="23"/>
        <v>4170.92</v>
      </c>
      <c r="I306" s="1256" t="s">
        <v>591</v>
      </c>
      <c r="J306" s="1257"/>
      <c r="K306" s="135"/>
    </row>
    <row r="307" spans="1:11" ht="24" x14ac:dyDescent="0.25">
      <c r="A307" s="85" t="s">
        <v>433</v>
      </c>
      <c r="B307" s="85" t="s">
        <v>437</v>
      </c>
      <c r="C307" s="5"/>
      <c r="D307" s="12" t="s">
        <v>34</v>
      </c>
      <c r="E307" s="286">
        <f>'2.3.комм услуги'!WK39</f>
        <v>0</v>
      </c>
      <c r="F307" s="283">
        <f>'2.3.комм услуги'!WM39</f>
        <v>0</v>
      </c>
      <c r="G307" s="290">
        <f t="shared" si="22"/>
        <v>0</v>
      </c>
      <c r="H307" s="290">
        <f t="shared" si="23"/>
        <v>0</v>
      </c>
      <c r="I307" s="1256" t="s">
        <v>591</v>
      </c>
      <c r="J307" s="1257"/>
      <c r="K307" s="135"/>
    </row>
    <row r="308" spans="1:11" ht="24" x14ac:dyDescent="0.25">
      <c r="A308" s="91" t="s">
        <v>429</v>
      </c>
      <c r="B308" s="91" t="s">
        <v>440</v>
      </c>
      <c r="C308" s="5"/>
      <c r="D308" s="12" t="s">
        <v>34</v>
      </c>
      <c r="E308" s="286">
        <f>'2.3.комм услуги'!WK40</f>
        <v>402.98750000000001</v>
      </c>
      <c r="F308" s="283">
        <f>'2.3.комм услуги'!WM40</f>
        <v>4174.95</v>
      </c>
      <c r="G308" s="290">
        <f t="shared" si="22"/>
        <v>4174.95</v>
      </c>
      <c r="H308" s="290">
        <f t="shared" si="23"/>
        <v>4174.95</v>
      </c>
      <c r="I308" s="1256" t="s">
        <v>591</v>
      </c>
      <c r="J308" s="1257"/>
      <c r="K308" s="135"/>
    </row>
    <row r="309" spans="1:11" ht="48" x14ac:dyDescent="0.25">
      <c r="A309" s="205" t="s">
        <v>1141</v>
      </c>
      <c r="B309" s="12" t="s">
        <v>1145</v>
      </c>
      <c r="C309" s="5"/>
      <c r="D309" s="12" t="s">
        <v>34</v>
      </c>
      <c r="E309" s="286">
        <f>'2.3.комм услуги'!WK41</f>
        <v>0</v>
      </c>
      <c r="F309" s="283">
        <f>'2.3.комм услуги'!WM41</f>
        <v>0</v>
      </c>
      <c r="G309" s="290">
        <f t="shared" si="22"/>
        <v>0</v>
      </c>
      <c r="H309" s="290">
        <f t="shared" si="23"/>
        <v>0</v>
      </c>
      <c r="I309" s="1256" t="s">
        <v>591</v>
      </c>
      <c r="J309" s="1257"/>
      <c r="K309" s="135"/>
    </row>
    <row r="310" spans="1:11" x14ac:dyDescent="0.25">
      <c r="A310" s="242" t="s">
        <v>441</v>
      </c>
      <c r="B310" s="7"/>
      <c r="C310" s="6"/>
      <c r="D310" s="16"/>
      <c r="E310" s="7"/>
      <c r="F310" s="89"/>
      <c r="G310" s="89"/>
      <c r="H310" s="89"/>
      <c r="I310" s="245"/>
      <c r="J310" s="246"/>
      <c r="K310" s="136"/>
    </row>
    <row r="311" spans="1:11" ht="24" x14ac:dyDescent="0.25">
      <c r="A311" s="12" t="s">
        <v>822</v>
      </c>
      <c r="B311" s="12" t="s">
        <v>442</v>
      </c>
      <c r="C311" s="5"/>
      <c r="D311" s="12" t="s">
        <v>249</v>
      </c>
      <c r="E311" s="13" t="s">
        <v>453</v>
      </c>
      <c r="F311" s="92">
        <v>0</v>
      </c>
      <c r="G311" s="92">
        <v>0</v>
      </c>
      <c r="H311" s="92">
        <v>0</v>
      </c>
      <c r="I311" s="333"/>
      <c r="J311" s="334"/>
      <c r="K311" s="135"/>
    </row>
    <row r="312" spans="1:11" ht="36" x14ac:dyDescent="0.25">
      <c r="A312" s="12" t="s">
        <v>823</v>
      </c>
      <c r="B312" s="12" t="s">
        <v>443</v>
      </c>
      <c r="C312" s="5"/>
      <c r="D312" s="12" t="s">
        <v>249</v>
      </c>
      <c r="E312" s="13" t="s">
        <v>453</v>
      </c>
      <c r="F312" s="92">
        <v>0</v>
      </c>
      <c r="G312" s="92">
        <v>0</v>
      </c>
      <c r="H312" s="92">
        <v>0</v>
      </c>
      <c r="I312" s="333"/>
      <c r="J312" s="334"/>
      <c r="K312" s="135"/>
    </row>
    <row r="313" spans="1:11" ht="24" x14ac:dyDescent="0.25">
      <c r="A313" s="12" t="s">
        <v>824</v>
      </c>
      <c r="B313" s="12" t="s">
        <v>444</v>
      </c>
      <c r="C313" s="5"/>
      <c r="D313" s="12" t="s">
        <v>249</v>
      </c>
      <c r="E313" s="13" t="s">
        <v>453</v>
      </c>
      <c r="F313" s="92">
        <v>0</v>
      </c>
      <c r="G313" s="92">
        <v>0</v>
      </c>
      <c r="H313" s="92">
        <v>0</v>
      </c>
      <c r="I313" s="333"/>
      <c r="J313" s="334"/>
      <c r="K313" s="135"/>
    </row>
    <row r="314" spans="1:11" ht="48" x14ac:dyDescent="0.25">
      <c r="A314" s="12" t="s">
        <v>1621</v>
      </c>
      <c r="B314" s="12" t="s">
        <v>445</v>
      </c>
      <c r="C314" s="5"/>
      <c r="D314" s="12" t="s">
        <v>249</v>
      </c>
      <c r="E314" s="13" t="s">
        <v>453</v>
      </c>
      <c r="F314" s="92">
        <v>0</v>
      </c>
      <c r="G314" s="92">
        <v>0</v>
      </c>
      <c r="H314" s="92">
        <v>0</v>
      </c>
      <c r="I314" s="1242"/>
      <c r="J314" s="1243"/>
      <c r="K314" s="135"/>
    </row>
    <row r="315" spans="1:11" ht="36" x14ac:dyDescent="0.25">
      <c r="A315" s="12" t="s">
        <v>1622</v>
      </c>
      <c r="B315" s="12" t="s">
        <v>445</v>
      </c>
      <c r="C315" s="5"/>
      <c r="D315" s="12" t="s">
        <v>249</v>
      </c>
      <c r="E315" s="13" t="s">
        <v>453</v>
      </c>
      <c r="F315" s="92">
        <v>0</v>
      </c>
      <c r="G315" s="92">
        <v>0</v>
      </c>
      <c r="H315" s="92">
        <v>0</v>
      </c>
      <c r="I315" s="333"/>
      <c r="J315" s="334"/>
      <c r="K315" s="135"/>
    </row>
    <row r="316" spans="1:11" ht="36" x14ac:dyDescent="0.25">
      <c r="A316" s="12" t="s">
        <v>1194</v>
      </c>
      <c r="B316" s="12" t="s">
        <v>446</v>
      </c>
      <c r="C316" s="5"/>
      <c r="D316" s="12" t="s">
        <v>249</v>
      </c>
      <c r="E316" s="13" t="s">
        <v>453</v>
      </c>
      <c r="F316" s="92">
        <v>0</v>
      </c>
      <c r="G316" s="92">
        <v>0</v>
      </c>
      <c r="H316" s="92">
        <v>0</v>
      </c>
      <c r="I316" s="333"/>
      <c r="J316" s="334"/>
      <c r="K316" s="135"/>
    </row>
    <row r="317" spans="1:11" ht="36" x14ac:dyDescent="0.25">
      <c r="A317" s="91" t="s">
        <v>826</v>
      </c>
      <c r="B317" s="91" t="s">
        <v>447</v>
      </c>
      <c r="C317" s="5"/>
      <c r="D317" s="12" t="s">
        <v>249</v>
      </c>
      <c r="E317" s="13" t="s">
        <v>453</v>
      </c>
      <c r="F317" s="92">
        <v>0</v>
      </c>
      <c r="G317" s="92">
        <v>0</v>
      </c>
      <c r="H317" s="92">
        <v>0</v>
      </c>
      <c r="I317" s="333"/>
      <c r="J317" s="334"/>
      <c r="K317" s="135"/>
    </row>
    <row r="318" spans="1:11" ht="36" x14ac:dyDescent="0.25">
      <c r="A318" s="91" t="s">
        <v>827</v>
      </c>
      <c r="B318" s="91" t="s">
        <v>448</v>
      </c>
      <c r="C318" s="5"/>
      <c r="D318" s="12" t="s">
        <v>249</v>
      </c>
      <c r="E318" s="13" t="s">
        <v>453</v>
      </c>
      <c r="F318" s="92">
        <v>0</v>
      </c>
      <c r="G318" s="92">
        <v>0</v>
      </c>
      <c r="H318" s="92">
        <v>0</v>
      </c>
      <c r="I318" s="333"/>
      <c r="J318" s="334"/>
      <c r="K318" s="135"/>
    </row>
    <row r="319" spans="1:11" ht="24" x14ac:dyDescent="0.25">
      <c r="A319" s="91" t="s">
        <v>828</v>
      </c>
      <c r="B319" s="91" t="s">
        <v>449</v>
      </c>
      <c r="C319" s="5"/>
      <c r="D319" s="12" t="s">
        <v>249</v>
      </c>
      <c r="E319" s="13" t="s">
        <v>453</v>
      </c>
      <c r="F319" s="92">
        <v>0</v>
      </c>
      <c r="G319" s="92">
        <v>0</v>
      </c>
      <c r="H319" s="92">
        <v>0</v>
      </c>
      <c r="I319" s="333"/>
      <c r="J319" s="334"/>
      <c r="K319" s="135"/>
    </row>
    <row r="320" spans="1:11" ht="48" x14ac:dyDescent="0.25">
      <c r="A320" s="91" t="s">
        <v>1623</v>
      </c>
      <c r="B320" s="91" t="s">
        <v>450</v>
      </c>
      <c r="C320" s="5"/>
      <c r="D320" s="12" t="s">
        <v>249</v>
      </c>
      <c r="E320" s="13" t="s">
        <v>453</v>
      </c>
      <c r="F320" s="92">
        <v>0</v>
      </c>
      <c r="G320" s="92">
        <v>0</v>
      </c>
      <c r="H320" s="92">
        <v>0</v>
      </c>
      <c r="I320" s="1242"/>
      <c r="J320" s="1243"/>
      <c r="K320" s="135"/>
    </row>
    <row r="321" spans="1:11" ht="48" x14ac:dyDescent="0.25">
      <c r="A321" s="91" t="s">
        <v>1624</v>
      </c>
      <c r="B321" s="91" t="s">
        <v>450</v>
      </c>
      <c r="C321" s="5"/>
      <c r="D321" s="12" t="s">
        <v>249</v>
      </c>
      <c r="E321" s="13" t="s">
        <v>453</v>
      </c>
      <c r="F321" s="92">
        <v>0</v>
      </c>
      <c r="G321" s="92">
        <v>0</v>
      </c>
      <c r="H321" s="92">
        <v>0</v>
      </c>
      <c r="I321" s="333"/>
      <c r="J321" s="334"/>
      <c r="K321" s="135"/>
    </row>
    <row r="322" spans="1:11" ht="36" x14ac:dyDescent="0.25">
      <c r="A322" s="91" t="s">
        <v>1195</v>
      </c>
      <c r="B322" s="91" t="s">
        <v>451</v>
      </c>
      <c r="C322" s="5"/>
      <c r="D322" s="12" t="s">
        <v>249</v>
      </c>
      <c r="E322" s="13" t="s">
        <v>453</v>
      </c>
      <c r="F322" s="92">
        <v>0</v>
      </c>
      <c r="G322" s="92">
        <v>0</v>
      </c>
      <c r="H322" s="92">
        <v>0</v>
      </c>
      <c r="I322" s="333"/>
      <c r="J322" s="334"/>
      <c r="K322" s="135"/>
    </row>
    <row r="323" spans="1:11" ht="36" x14ac:dyDescent="0.25">
      <c r="A323" s="12" t="s">
        <v>1142</v>
      </c>
      <c r="B323" s="205" t="s">
        <v>1146</v>
      </c>
      <c r="C323" s="5"/>
      <c r="D323" s="12" t="s">
        <v>249</v>
      </c>
      <c r="E323" s="13" t="s">
        <v>453</v>
      </c>
      <c r="F323" s="92">
        <v>0</v>
      </c>
      <c r="G323" s="92">
        <v>0</v>
      </c>
      <c r="H323" s="92">
        <v>0</v>
      </c>
      <c r="I323" s="364"/>
      <c r="J323" s="365"/>
      <c r="K323" s="135"/>
    </row>
    <row r="324" spans="1:11" ht="48" x14ac:dyDescent="0.25">
      <c r="A324" s="12" t="s">
        <v>1143</v>
      </c>
      <c r="B324" s="205" t="s">
        <v>1147</v>
      </c>
      <c r="C324" s="5"/>
      <c r="D324" s="12" t="s">
        <v>249</v>
      </c>
      <c r="E324" s="13" t="s">
        <v>453</v>
      </c>
      <c r="F324" s="92">
        <v>0</v>
      </c>
      <c r="G324" s="92">
        <v>0</v>
      </c>
      <c r="H324" s="92">
        <v>0</v>
      </c>
      <c r="I324" s="364"/>
      <c r="J324" s="365"/>
      <c r="K324" s="135"/>
    </row>
    <row r="325" spans="1:11" ht="36" x14ac:dyDescent="0.25">
      <c r="A325" s="12" t="s">
        <v>1144</v>
      </c>
      <c r="B325" s="205" t="s">
        <v>1148</v>
      </c>
      <c r="C325" s="5"/>
      <c r="D325" s="12" t="s">
        <v>249</v>
      </c>
      <c r="E325" s="13" t="s">
        <v>453</v>
      </c>
      <c r="F325" s="92">
        <v>0</v>
      </c>
      <c r="G325" s="92">
        <v>0</v>
      </c>
      <c r="H325" s="92">
        <v>0</v>
      </c>
      <c r="I325" s="364"/>
      <c r="J325" s="365"/>
      <c r="K325" s="135"/>
    </row>
    <row r="326" spans="1:11" ht="60" x14ac:dyDescent="0.25">
      <c r="A326" s="12" t="s">
        <v>1625</v>
      </c>
      <c r="B326" s="205" t="s">
        <v>1149</v>
      </c>
      <c r="C326" s="5"/>
      <c r="D326" s="12" t="s">
        <v>249</v>
      </c>
      <c r="E326" s="13" t="s">
        <v>453</v>
      </c>
      <c r="F326" s="92">
        <v>0</v>
      </c>
      <c r="G326" s="92">
        <v>0</v>
      </c>
      <c r="H326" s="92">
        <v>0</v>
      </c>
      <c r="I326" s="1242"/>
      <c r="J326" s="1243"/>
      <c r="K326" s="135"/>
    </row>
    <row r="327" spans="1:11" ht="48" x14ac:dyDescent="0.25">
      <c r="A327" s="12" t="s">
        <v>1626</v>
      </c>
      <c r="B327" s="205" t="s">
        <v>1149</v>
      </c>
      <c r="C327" s="5"/>
      <c r="D327" s="12" t="s">
        <v>249</v>
      </c>
      <c r="E327" s="13" t="s">
        <v>453</v>
      </c>
      <c r="F327" s="92">
        <v>0</v>
      </c>
      <c r="G327" s="92">
        <v>0</v>
      </c>
      <c r="H327" s="92">
        <v>0</v>
      </c>
      <c r="I327" s="364"/>
      <c r="J327" s="365"/>
      <c r="K327" s="135"/>
    </row>
    <row r="328" spans="1:11" ht="48" x14ac:dyDescent="0.25">
      <c r="A328" s="12" t="s">
        <v>1196</v>
      </c>
      <c r="B328" s="205" t="s">
        <v>1150</v>
      </c>
      <c r="C328" s="5"/>
      <c r="D328" s="12" t="s">
        <v>249</v>
      </c>
      <c r="E328" s="13" t="s">
        <v>453</v>
      </c>
      <c r="F328" s="92">
        <v>0</v>
      </c>
      <c r="G328" s="92">
        <v>0</v>
      </c>
      <c r="H328" s="92">
        <v>0</v>
      </c>
      <c r="I328" s="364"/>
      <c r="J328" s="365"/>
      <c r="K328" s="135"/>
    </row>
    <row r="329" spans="1:11" x14ac:dyDescent="0.25">
      <c r="A329" s="7"/>
      <c r="B329" s="7"/>
      <c r="C329" s="6" t="s">
        <v>42</v>
      </c>
      <c r="D329" s="16" t="s">
        <v>43</v>
      </c>
      <c r="E329" s="7"/>
      <c r="F329" s="89"/>
      <c r="G329" s="89"/>
      <c r="H329" s="89"/>
      <c r="I329" s="245"/>
      <c r="J329" s="246"/>
      <c r="K329" s="136"/>
    </row>
    <row r="330" spans="1:11" ht="36" x14ac:dyDescent="0.25">
      <c r="A330" s="242" t="s">
        <v>436</v>
      </c>
      <c r="B330" s="7"/>
      <c r="C330" s="6"/>
      <c r="D330" s="16"/>
      <c r="E330" s="7"/>
      <c r="F330" s="89"/>
      <c r="G330" s="89"/>
      <c r="H330" s="89"/>
      <c r="I330" s="245"/>
      <c r="J330" s="246"/>
      <c r="K330" s="136"/>
    </row>
    <row r="331" spans="1:11" ht="36" x14ac:dyDescent="0.25">
      <c r="A331" s="205" t="s">
        <v>430</v>
      </c>
      <c r="B331" s="12" t="s">
        <v>437</v>
      </c>
      <c r="C331" s="5"/>
      <c r="D331" s="12" t="s">
        <v>35</v>
      </c>
      <c r="E331" s="286">
        <f>'2.3.комм услуги'!WK44</f>
        <v>1.47266523</v>
      </c>
      <c r="F331" s="283">
        <f>'2.3.комм услуги'!WM44</f>
        <v>4289.76</v>
      </c>
      <c r="G331" s="290">
        <f t="shared" ref="G331:G344" si="24">F331</f>
        <v>4289.76</v>
      </c>
      <c r="H331" s="290">
        <f t="shared" ref="H331:H344" si="25">F331</f>
        <v>4289.76</v>
      </c>
      <c r="I331" s="1256" t="s">
        <v>591</v>
      </c>
      <c r="J331" s="1257"/>
      <c r="K331" s="135"/>
    </row>
    <row r="332" spans="1:11" ht="36" x14ac:dyDescent="0.25">
      <c r="A332" s="205" t="s">
        <v>422</v>
      </c>
      <c r="B332" s="12" t="s">
        <v>440</v>
      </c>
      <c r="C332" s="5"/>
      <c r="D332" s="12" t="s">
        <v>35</v>
      </c>
      <c r="E332" s="286">
        <f>'2.3.комм услуги'!WK45</f>
        <v>1.4727124599999999</v>
      </c>
      <c r="F332" s="283">
        <f>'2.3.комм услуги'!WM45</f>
        <v>4289.8900000000003</v>
      </c>
      <c r="G332" s="290">
        <f t="shared" si="24"/>
        <v>4289.8900000000003</v>
      </c>
      <c r="H332" s="290">
        <f t="shared" si="25"/>
        <v>4289.8900000000003</v>
      </c>
      <c r="I332" s="1256" t="s">
        <v>591</v>
      </c>
      <c r="J332" s="1257"/>
      <c r="K332" s="135"/>
    </row>
    <row r="333" spans="1:11" ht="48" x14ac:dyDescent="0.25">
      <c r="A333" s="205" t="s">
        <v>663</v>
      </c>
      <c r="B333" s="12" t="s">
        <v>437</v>
      </c>
      <c r="C333" s="5"/>
      <c r="D333" s="12" t="s">
        <v>35</v>
      </c>
      <c r="E333" s="286">
        <f>'2.3.комм услуги'!WK46</f>
        <v>1.4727083299999999</v>
      </c>
      <c r="F333" s="283">
        <f>'2.3.комм услуги'!WM46</f>
        <v>4289.88</v>
      </c>
      <c r="G333" s="290">
        <f t="shared" si="24"/>
        <v>4289.88</v>
      </c>
      <c r="H333" s="290">
        <f t="shared" si="25"/>
        <v>4289.88</v>
      </c>
      <c r="I333" s="1256" t="s">
        <v>591</v>
      </c>
      <c r="J333" s="1257"/>
      <c r="K333" s="135"/>
    </row>
    <row r="334" spans="1:11" ht="48" x14ac:dyDescent="0.25">
      <c r="A334" s="205" t="s">
        <v>423</v>
      </c>
      <c r="B334" s="12" t="s">
        <v>440</v>
      </c>
      <c r="C334" s="5"/>
      <c r="D334" s="12" t="s">
        <v>35</v>
      </c>
      <c r="E334" s="286">
        <f>'2.3.комм услуги'!WK47</f>
        <v>1.47273973</v>
      </c>
      <c r="F334" s="283">
        <f>'2.3.комм услуги'!WM47</f>
        <v>4289.97</v>
      </c>
      <c r="G334" s="290">
        <f t="shared" si="24"/>
        <v>4289.97</v>
      </c>
      <c r="H334" s="290">
        <f t="shared" si="25"/>
        <v>4289.97</v>
      </c>
      <c r="I334" s="1256" t="s">
        <v>591</v>
      </c>
      <c r="J334" s="1257"/>
      <c r="K334" s="135"/>
    </row>
    <row r="335" spans="1:11" ht="48" x14ac:dyDescent="0.25">
      <c r="A335" s="205" t="s">
        <v>424</v>
      </c>
      <c r="B335" s="12" t="s">
        <v>440</v>
      </c>
      <c r="C335" s="5"/>
      <c r="D335" s="12" t="s">
        <v>35</v>
      </c>
      <c r="E335" s="286">
        <f>'2.3.комм услуги'!WK48</f>
        <v>1.4738709699999999</v>
      </c>
      <c r="F335" s="283">
        <f>'2.3.комм услуги'!WM48</f>
        <v>4293.2700000000004</v>
      </c>
      <c r="G335" s="290">
        <f t="shared" si="24"/>
        <v>4293.2700000000004</v>
      </c>
      <c r="H335" s="290">
        <f t="shared" si="25"/>
        <v>4293.2700000000004</v>
      </c>
      <c r="I335" s="1256" t="s">
        <v>591</v>
      </c>
      <c r="J335" s="1257"/>
      <c r="K335" s="135"/>
    </row>
    <row r="336" spans="1:11" ht="48" x14ac:dyDescent="0.25">
      <c r="A336" s="85" t="s">
        <v>425</v>
      </c>
      <c r="B336" s="85" t="s">
        <v>439</v>
      </c>
      <c r="C336" s="5"/>
      <c r="D336" s="12" t="s">
        <v>35</v>
      </c>
      <c r="E336" s="286">
        <f>'2.3.комм услуги'!WK49</f>
        <v>0</v>
      </c>
      <c r="F336" s="283">
        <f>'2.3.комм услуги'!WM49</f>
        <v>0</v>
      </c>
      <c r="G336" s="290">
        <f t="shared" si="24"/>
        <v>0</v>
      </c>
      <c r="H336" s="290">
        <f t="shared" si="25"/>
        <v>0</v>
      </c>
      <c r="I336" s="1256" t="s">
        <v>591</v>
      </c>
      <c r="J336" s="1257"/>
      <c r="K336" s="135"/>
    </row>
    <row r="337" spans="1:11" ht="96" x14ac:dyDescent="0.25">
      <c r="A337" s="91" t="s">
        <v>426</v>
      </c>
      <c r="B337" s="91" t="s">
        <v>439</v>
      </c>
      <c r="C337" s="5"/>
      <c r="D337" s="12" t="s">
        <v>35</v>
      </c>
      <c r="E337" s="286">
        <f>'2.3.комм услуги'!WK50</f>
        <v>1.472675</v>
      </c>
      <c r="F337" s="283">
        <f>'2.3.комм услуги'!WM50</f>
        <v>4289.78</v>
      </c>
      <c r="G337" s="290">
        <f t="shared" si="24"/>
        <v>4289.78</v>
      </c>
      <c r="H337" s="290">
        <f t="shared" si="25"/>
        <v>4289.78</v>
      </c>
      <c r="I337" s="1256" t="s">
        <v>591</v>
      </c>
      <c r="J337" s="1257"/>
      <c r="K337" s="135"/>
    </row>
    <row r="338" spans="1:11" ht="96" x14ac:dyDescent="0.25">
      <c r="A338" s="91" t="s">
        <v>431</v>
      </c>
      <c r="B338" s="91" t="s">
        <v>438</v>
      </c>
      <c r="C338" s="5"/>
      <c r="D338" s="12" t="s">
        <v>35</v>
      </c>
      <c r="E338" s="286">
        <f>'2.3.комм услуги'!WK51</f>
        <v>0</v>
      </c>
      <c r="F338" s="283">
        <f>'2.3.комм услуги'!WM51</f>
        <v>0</v>
      </c>
      <c r="G338" s="290">
        <f t="shared" si="24"/>
        <v>0</v>
      </c>
      <c r="H338" s="290">
        <f t="shared" si="25"/>
        <v>0</v>
      </c>
      <c r="I338" s="1256" t="s">
        <v>591</v>
      </c>
      <c r="J338" s="1257"/>
      <c r="K338" s="135"/>
    </row>
    <row r="339" spans="1:11" ht="96" x14ac:dyDescent="0.25">
      <c r="A339" s="91" t="s">
        <v>427</v>
      </c>
      <c r="B339" s="91" t="s">
        <v>439</v>
      </c>
      <c r="C339" s="5"/>
      <c r="D339" s="12" t="s">
        <v>35</v>
      </c>
      <c r="E339" s="286">
        <f>'2.3.комм услуги'!WK52</f>
        <v>1.4721621600000001</v>
      </c>
      <c r="F339" s="283">
        <f>'2.3.комм услуги'!WM52</f>
        <v>4288.29</v>
      </c>
      <c r="G339" s="290">
        <f t="shared" si="24"/>
        <v>4288.29</v>
      </c>
      <c r="H339" s="290">
        <f t="shared" si="25"/>
        <v>4288.29</v>
      </c>
      <c r="I339" s="1256" t="s">
        <v>591</v>
      </c>
      <c r="J339" s="1257"/>
      <c r="K339" s="135"/>
    </row>
    <row r="340" spans="1:11" ht="24" x14ac:dyDescent="0.25">
      <c r="A340" s="85" t="s">
        <v>432</v>
      </c>
      <c r="B340" s="85" t="s">
        <v>437</v>
      </c>
      <c r="C340" s="5"/>
      <c r="D340" s="12" t="s">
        <v>35</v>
      </c>
      <c r="E340" s="286">
        <f>'2.3.комм услуги'!WK53</f>
        <v>0</v>
      </c>
      <c r="F340" s="283">
        <f>'2.3.комм услуги'!WM53</f>
        <v>0</v>
      </c>
      <c r="G340" s="290">
        <f t="shared" si="24"/>
        <v>0</v>
      </c>
      <c r="H340" s="290">
        <f t="shared" si="25"/>
        <v>0</v>
      </c>
      <c r="I340" s="1256" t="s">
        <v>591</v>
      </c>
      <c r="J340" s="1257"/>
      <c r="K340" s="135"/>
    </row>
    <row r="341" spans="1:11" ht="24" x14ac:dyDescent="0.25">
      <c r="A341" s="91" t="s">
        <v>428</v>
      </c>
      <c r="B341" s="91" t="s">
        <v>440</v>
      </c>
      <c r="C341" s="5"/>
      <c r="D341" s="12" t="s">
        <v>35</v>
      </c>
      <c r="E341" s="286">
        <f>'2.3.комм услуги'!WK54</f>
        <v>1.4721428599999999</v>
      </c>
      <c r="F341" s="283">
        <f>'2.3.комм услуги'!WM54</f>
        <v>4288.2299999999996</v>
      </c>
      <c r="G341" s="290">
        <f t="shared" si="24"/>
        <v>4288.2299999999996</v>
      </c>
      <c r="H341" s="290">
        <f t="shared" si="25"/>
        <v>4288.2299999999996</v>
      </c>
      <c r="I341" s="1256" t="s">
        <v>591</v>
      </c>
      <c r="J341" s="1257"/>
      <c r="K341" s="135"/>
    </row>
    <row r="342" spans="1:11" ht="24" x14ac:dyDescent="0.25">
      <c r="A342" s="85" t="s">
        <v>433</v>
      </c>
      <c r="B342" s="85" t="s">
        <v>437</v>
      </c>
      <c r="C342" s="5"/>
      <c r="D342" s="12" t="s">
        <v>35</v>
      </c>
      <c r="E342" s="286">
        <f>'2.3.комм услуги'!WK55</f>
        <v>0</v>
      </c>
      <c r="F342" s="283">
        <f>'2.3.комм услуги'!WM55</f>
        <v>0</v>
      </c>
      <c r="G342" s="290">
        <f t="shared" si="24"/>
        <v>0</v>
      </c>
      <c r="H342" s="290">
        <f t="shared" si="25"/>
        <v>0</v>
      </c>
      <c r="I342" s="1256" t="s">
        <v>591</v>
      </c>
      <c r="J342" s="1257"/>
      <c r="K342" s="135"/>
    </row>
    <row r="343" spans="1:11" ht="24" x14ac:dyDescent="0.25">
      <c r="A343" s="91" t="s">
        <v>429</v>
      </c>
      <c r="B343" s="91" t="s">
        <v>440</v>
      </c>
      <c r="C343" s="5"/>
      <c r="D343" s="12" t="s">
        <v>35</v>
      </c>
      <c r="E343" s="286">
        <f>'2.3.комм услуги'!WK56</f>
        <v>1.47333333</v>
      </c>
      <c r="F343" s="283">
        <f>'2.3.комм услуги'!WM56</f>
        <v>4291.7</v>
      </c>
      <c r="G343" s="290">
        <f t="shared" si="24"/>
        <v>4291.7</v>
      </c>
      <c r="H343" s="290">
        <f t="shared" si="25"/>
        <v>4291.7</v>
      </c>
      <c r="I343" s="1256" t="s">
        <v>591</v>
      </c>
      <c r="J343" s="1257"/>
      <c r="K343" s="135"/>
    </row>
    <row r="344" spans="1:11" ht="48" x14ac:dyDescent="0.25">
      <c r="A344" s="205" t="s">
        <v>1141</v>
      </c>
      <c r="B344" s="12" t="s">
        <v>1145</v>
      </c>
      <c r="C344" s="5"/>
      <c r="D344" s="12" t="s">
        <v>35</v>
      </c>
      <c r="E344" s="286">
        <f>'2.3.комм услуги'!WK57</f>
        <v>0</v>
      </c>
      <c r="F344" s="283">
        <f>'2.3.комм услуги'!WM57</f>
        <v>0</v>
      </c>
      <c r="G344" s="290">
        <f t="shared" si="24"/>
        <v>0</v>
      </c>
      <c r="H344" s="290">
        <f t="shared" si="25"/>
        <v>0</v>
      </c>
      <c r="I344" s="1256" t="s">
        <v>591</v>
      </c>
      <c r="J344" s="1257"/>
      <c r="K344" s="135"/>
    </row>
    <row r="345" spans="1:11" x14ac:dyDescent="0.25">
      <c r="A345" s="242" t="s">
        <v>441</v>
      </c>
      <c r="B345" s="7"/>
      <c r="C345" s="6"/>
      <c r="D345" s="16"/>
      <c r="E345" s="7"/>
      <c r="F345" s="89"/>
      <c r="G345" s="89"/>
      <c r="H345" s="89"/>
      <c r="I345" s="245"/>
      <c r="J345" s="246"/>
      <c r="K345" s="136"/>
    </row>
    <row r="346" spans="1:11" ht="24" x14ac:dyDescent="0.25">
      <c r="A346" s="12" t="s">
        <v>822</v>
      </c>
      <c r="B346" s="12" t="s">
        <v>442</v>
      </c>
      <c r="C346" s="5"/>
      <c r="D346" s="12" t="s">
        <v>249</v>
      </c>
      <c r="E346" s="13" t="s">
        <v>453</v>
      </c>
      <c r="F346" s="92">
        <v>0</v>
      </c>
      <c r="G346" s="92">
        <v>0</v>
      </c>
      <c r="H346" s="92">
        <v>0</v>
      </c>
      <c r="I346" s="333"/>
      <c r="J346" s="334"/>
      <c r="K346" s="135"/>
    </row>
    <row r="347" spans="1:11" ht="36" x14ac:dyDescent="0.25">
      <c r="A347" s="12" t="s">
        <v>823</v>
      </c>
      <c r="B347" s="12" t="s">
        <v>443</v>
      </c>
      <c r="C347" s="5"/>
      <c r="D347" s="12" t="s">
        <v>249</v>
      </c>
      <c r="E347" s="13" t="s">
        <v>453</v>
      </c>
      <c r="F347" s="92">
        <v>0</v>
      </c>
      <c r="G347" s="92">
        <v>0</v>
      </c>
      <c r="H347" s="92">
        <v>0</v>
      </c>
      <c r="I347" s="333"/>
      <c r="J347" s="334"/>
      <c r="K347" s="135"/>
    </row>
    <row r="348" spans="1:11" ht="24" x14ac:dyDescent="0.25">
      <c r="A348" s="12" t="s">
        <v>824</v>
      </c>
      <c r="B348" s="12" t="s">
        <v>444</v>
      </c>
      <c r="C348" s="5"/>
      <c r="D348" s="12" t="s">
        <v>249</v>
      </c>
      <c r="E348" s="13" t="s">
        <v>453</v>
      </c>
      <c r="F348" s="92">
        <v>0</v>
      </c>
      <c r="G348" s="92">
        <v>0</v>
      </c>
      <c r="H348" s="92">
        <v>0</v>
      </c>
      <c r="I348" s="333"/>
      <c r="J348" s="334"/>
      <c r="K348" s="135"/>
    </row>
    <row r="349" spans="1:11" ht="48" x14ac:dyDescent="0.25">
      <c r="A349" s="12" t="s">
        <v>1621</v>
      </c>
      <c r="B349" s="12" t="s">
        <v>445</v>
      </c>
      <c r="C349" s="5"/>
      <c r="D349" s="12" t="s">
        <v>249</v>
      </c>
      <c r="E349" s="13" t="s">
        <v>453</v>
      </c>
      <c r="F349" s="92">
        <v>0</v>
      </c>
      <c r="G349" s="92">
        <v>0</v>
      </c>
      <c r="H349" s="92">
        <v>0</v>
      </c>
      <c r="I349" s="1242"/>
      <c r="J349" s="1243"/>
      <c r="K349" s="135"/>
    </row>
    <row r="350" spans="1:11" ht="36" x14ac:dyDescent="0.25">
      <c r="A350" s="12" t="s">
        <v>1622</v>
      </c>
      <c r="B350" s="12" t="s">
        <v>445</v>
      </c>
      <c r="C350" s="5"/>
      <c r="D350" s="12" t="s">
        <v>249</v>
      </c>
      <c r="E350" s="13" t="s">
        <v>453</v>
      </c>
      <c r="F350" s="92">
        <v>0</v>
      </c>
      <c r="G350" s="92">
        <v>0</v>
      </c>
      <c r="H350" s="92">
        <v>0</v>
      </c>
      <c r="I350" s="333"/>
      <c r="J350" s="334"/>
      <c r="K350" s="135"/>
    </row>
    <row r="351" spans="1:11" ht="36" x14ac:dyDescent="0.25">
      <c r="A351" s="12" t="s">
        <v>1194</v>
      </c>
      <c r="B351" s="12" t="s">
        <v>446</v>
      </c>
      <c r="C351" s="5"/>
      <c r="D351" s="12" t="s">
        <v>249</v>
      </c>
      <c r="E351" s="13" t="s">
        <v>453</v>
      </c>
      <c r="F351" s="92">
        <v>0</v>
      </c>
      <c r="G351" s="92">
        <v>0</v>
      </c>
      <c r="H351" s="92">
        <v>0</v>
      </c>
      <c r="I351" s="333"/>
      <c r="J351" s="334"/>
      <c r="K351" s="135"/>
    </row>
    <row r="352" spans="1:11" ht="36" x14ac:dyDescent="0.25">
      <c r="A352" s="91" t="s">
        <v>826</v>
      </c>
      <c r="B352" s="91" t="s">
        <v>447</v>
      </c>
      <c r="C352" s="5"/>
      <c r="D352" s="12" t="s">
        <v>249</v>
      </c>
      <c r="E352" s="13" t="s">
        <v>453</v>
      </c>
      <c r="F352" s="92">
        <v>0</v>
      </c>
      <c r="G352" s="92">
        <v>0</v>
      </c>
      <c r="H352" s="92">
        <v>0</v>
      </c>
      <c r="I352" s="333"/>
      <c r="J352" s="334"/>
      <c r="K352" s="135"/>
    </row>
    <row r="353" spans="1:11" ht="36" x14ac:dyDescent="0.25">
      <c r="A353" s="91" t="s">
        <v>827</v>
      </c>
      <c r="B353" s="91" t="s">
        <v>448</v>
      </c>
      <c r="C353" s="5"/>
      <c r="D353" s="12" t="s">
        <v>249</v>
      </c>
      <c r="E353" s="13" t="s">
        <v>453</v>
      </c>
      <c r="F353" s="92">
        <v>0</v>
      </c>
      <c r="G353" s="92">
        <v>0</v>
      </c>
      <c r="H353" s="92">
        <v>0</v>
      </c>
      <c r="I353" s="333"/>
      <c r="J353" s="334"/>
      <c r="K353" s="135"/>
    </row>
    <row r="354" spans="1:11" ht="24" x14ac:dyDescent="0.25">
      <c r="A354" s="91" t="s">
        <v>828</v>
      </c>
      <c r="B354" s="91" t="s">
        <v>449</v>
      </c>
      <c r="C354" s="5"/>
      <c r="D354" s="12" t="s">
        <v>249</v>
      </c>
      <c r="E354" s="13" t="s">
        <v>453</v>
      </c>
      <c r="F354" s="92">
        <v>0</v>
      </c>
      <c r="G354" s="92">
        <v>0</v>
      </c>
      <c r="H354" s="92">
        <v>0</v>
      </c>
      <c r="I354" s="333"/>
      <c r="J354" s="334"/>
      <c r="K354" s="135"/>
    </row>
    <row r="355" spans="1:11" ht="48" x14ac:dyDescent="0.25">
      <c r="A355" s="91" t="s">
        <v>1623</v>
      </c>
      <c r="B355" s="91" t="s">
        <v>450</v>
      </c>
      <c r="C355" s="5"/>
      <c r="D355" s="12" t="s">
        <v>249</v>
      </c>
      <c r="E355" s="13" t="s">
        <v>453</v>
      </c>
      <c r="F355" s="92">
        <v>0</v>
      </c>
      <c r="G355" s="92">
        <v>0</v>
      </c>
      <c r="H355" s="92">
        <v>0</v>
      </c>
      <c r="I355" s="1242"/>
      <c r="J355" s="1243"/>
      <c r="K355" s="135"/>
    </row>
    <row r="356" spans="1:11" ht="48" x14ac:dyDescent="0.25">
      <c r="A356" s="91" t="s">
        <v>1624</v>
      </c>
      <c r="B356" s="91" t="s">
        <v>450</v>
      </c>
      <c r="C356" s="5"/>
      <c r="D356" s="12" t="s">
        <v>249</v>
      </c>
      <c r="E356" s="13" t="s">
        <v>453</v>
      </c>
      <c r="F356" s="92">
        <v>0</v>
      </c>
      <c r="G356" s="92">
        <v>0</v>
      </c>
      <c r="H356" s="92">
        <v>0</v>
      </c>
      <c r="I356" s="333"/>
      <c r="J356" s="334"/>
      <c r="K356" s="135"/>
    </row>
    <row r="357" spans="1:11" ht="36" x14ac:dyDescent="0.25">
      <c r="A357" s="91" t="s">
        <v>1195</v>
      </c>
      <c r="B357" s="91" t="s">
        <v>451</v>
      </c>
      <c r="C357" s="5"/>
      <c r="D357" s="12" t="s">
        <v>249</v>
      </c>
      <c r="E357" s="13" t="s">
        <v>453</v>
      </c>
      <c r="F357" s="92">
        <v>0</v>
      </c>
      <c r="G357" s="92">
        <v>0</v>
      </c>
      <c r="H357" s="92">
        <v>0</v>
      </c>
      <c r="I357" s="333"/>
      <c r="J357" s="334"/>
      <c r="K357" s="135"/>
    </row>
    <row r="358" spans="1:11" ht="36" x14ac:dyDescent="0.25">
      <c r="A358" s="12" t="s">
        <v>1142</v>
      </c>
      <c r="B358" s="205" t="s">
        <v>1146</v>
      </c>
      <c r="C358" s="5"/>
      <c r="D358" s="12" t="s">
        <v>249</v>
      </c>
      <c r="E358" s="13" t="s">
        <v>453</v>
      </c>
      <c r="F358" s="92">
        <v>0</v>
      </c>
      <c r="G358" s="92">
        <v>0</v>
      </c>
      <c r="H358" s="92">
        <v>0</v>
      </c>
      <c r="I358" s="364"/>
      <c r="J358" s="365"/>
      <c r="K358" s="135"/>
    </row>
    <row r="359" spans="1:11" ht="48" x14ac:dyDescent="0.25">
      <c r="A359" s="12" t="s">
        <v>1143</v>
      </c>
      <c r="B359" s="205" t="s">
        <v>1147</v>
      </c>
      <c r="C359" s="5"/>
      <c r="D359" s="12" t="s">
        <v>249</v>
      </c>
      <c r="E359" s="13" t="s">
        <v>453</v>
      </c>
      <c r="F359" s="92">
        <v>0</v>
      </c>
      <c r="G359" s="92">
        <v>0</v>
      </c>
      <c r="H359" s="92">
        <v>0</v>
      </c>
      <c r="I359" s="364"/>
      <c r="J359" s="365"/>
      <c r="K359" s="135"/>
    </row>
    <row r="360" spans="1:11" ht="36" x14ac:dyDescent="0.25">
      <c r="A360" s="12" t="s">
        <v>1144</v>
      </c>
      <c r="B360" s="205" t="s">
        <v>1148</v>
      </c>
      <c r="C360" s="5"/>
      <c r="D360" s="12" t="s">
        <v>249</v>
      </c>
      <c r="E360" s="13" t="s">
        <v>453</v>
      </c>
      <c r="F360" s="92">
        <v>0</v>
      </c>
      <c r="G360" s="92">
        <v>0</v>
      </c>
      <c r="H360" s="92">
        <v>0</v>
      </c>
      <c r="I360" s="364"/>
      <c r="J360" s="365"/>
      <c r="K360" s="135"/>
    </row>
    <row r="361" spans="1:11" ht="60" x14ac:dyDescent="0.25">
      <c r="A361" s="12" t="s">
        <v>1625</v>
      </c>
      <c r="B361" s="205" t="s">
        <v>1149</v>
      </c>
      <c r="C361" s="5"/>
      <c r="D361" s="12" t="s">
        <v>249</v>
      </c>
      <c r="E361" s="13" t="s">
        <v>453</v>
      </c>
      <c r="F361" s="92">
        <v>0</v>
      </c>
      <c r="G361" s="92">
        <v>0</v>
      </c>
      <c r="H361" s="92">
        <v>0</v>
      </c>
      <c r="I361" s="1242"/>
      <c r="J361" s="1243"/>
      <c r="K361" s="135"/>
    </row>
    <row r="362" spans="1:11" ht="48" x14ac:dyDescent="0.25">
      <c r="A362" s="12" t="s">
        <v>1626</v>
      </c>
      <c r="B362" s="205" t="s">
        <v>1149</v>
      </c>
      <c r="C362" s="5"/>
      <c r="D362" s="12" t="s">
        <v>249</v>
      </c>
      <c r="E362" s="13" t="s">
        <v>453</v>
      </c>
      <c r="F362" s="92">
        <v>0</v>
      </c>
      <c r="G362" s="92">
        <v>0</v>
      </c>
      <c r="H362" s="92">
        <v>0</v>
      </c>
      <c r="I362" s="364"/>
      <c r="J362" s="365"/>
      <c r="K362" s="135"/>
    </row>
    <row r="363" spans="1:11" ht="48" x14ac:dyDescent="0.25">
      <c r="A363" s="12" t="s">
        <v>1196</v>
      </c>
      <c r="B363" s="205" t="s">
        <v>1150</v>
      </c>
      <c r="C363" s="5"/>
      <c r="D363" s="12" t="s">
        <v>249</v>
      </c>
      <c r="E363" s="13" t="s">
        <v>453</v>
      </c>
      <c r="F363" s="92">
        <v>0</v>
      </c>
      <c r="G363" s="92">
        <v>0</v>
      </c>
      <c r="H363" s="92">
        <v>0</v>
      </c>
      <c r="I363" s="364"/>
      <c r="J363" s="365"/>
      <c r="K363" s="135"/>
    </row>
    <row r="364" spans="1:11" x14ac:dyDescent="0.25">
      <c r="A364" s="7"/>
      <c r="B364" s="7"/>
      <c r="C364" s="6" t="s">
        <v>44</v>
      </c>
      <c r="D364" s="16" t="s">
        <v>45</v>
      </c>
      <c r="E364" s="7"/>
      <c r="F364" s="89"/>
      <c r="G364" s="89"/>
      <c r="H364" s="89"/>
      <c r="I364" s="245"/>
      <c r="J364" s="246"/>
      <c r="K364" s="136"/>
    </row>
    <row r="365" spans="1:11" ht="36" x14ac:dyDescent="0.25">
      <c r="A365" s="242" t="s">
        <v>436</v>
      </c>
      <c r="B365" s="7"/>
      <c r="C365" s="6"/>
      <c r="D365" s="16"/>
      <c r="E365" s="7"/>
      <c r="F365" s="89"/>
      <c r="G365" s="89"/>
      <c r="H365" s="89"/>
      <c r="I365" s="245"/>
      <c r="J365" s="246"/>
      <c r="K365" s="136"/>
    </row>
    <row r="366" spans="1:11" ht="36" x14ac:dyDescent="0.25">
      <c r="A366" s="205" t="s">
        <v>430</v>
      </c>
      <c r="B366" s="12" t="s">
        <v>437</v>
      </c>
      <c r="C366" s="5"/>
      <c r="D366" s="12" t="s">
        <v>33</v>
      </c>
      <c r="E366" s="286">
        <f>'2.3.комм услуги'!WK60</f>
        <v>11.40632456</v>
      </c>
      <c r="F366" s="283">
        <f>'2.3.комм услуги'!WM60</f>
        <v>660.2</v>
      </c>
      <c r="G366" s="290">
        <f t="shared" ref="G366:G379" si="26">F366</f>
        <v>660.2</v>
      </c>
      <c r="H366" s="290">
        <f t="shared" ref="H366:H379" si="27">F366</f>
        <v>660.2</v>
      </c>
      <c r="I366" s="1256" t="s">
        <v>591</v>
      </c>
      <c r="J366" s="1257"/>
      <c r="K366" s="135"/>
    </row>
    <row r="367" spans="1:11" ht="36" x14ac:dyDescent="0.25">
      <c r="A367" s="205" t="s">
        <v>422</v>
      </c>
      <c r="B367" s="12" t="s">
        <v>440</v>
      </c>
      <c r="C367" s="5"/>
      <c r="D367" s="12" t="s">
        <v>33</v>
      </c>
      <c r="E367" s="286">
        <f>'2.3.комм услуги'!WK61</f>
        <v>11.40670414</v>
      </c>
      <c r="F367" s="283">
        <f>'2.3.комм услуги'!WM61</f>
        <v>660.22</v>
      </c>
      <c r="G367" s="290">
        <f t="shared" si="26"/>
        <v>660.22</v>
      </c>
      <c r="H367" s="290">
        <f t="shared" si="27"/>
        <v>660.22</v>
      </c>
      <c r="I367" s="1256" t="s">
        <v>591</v>
      </c>
      <c r="J367" s="1257"/>
      <c r="K367" s="135"/>
    </row>
    <row r="368" spans="1:11" ht="48" x14ac:dyDescent="0.25">
      <c r="A368" s="205" t="s">
        <v>663</v>
      </c>
      <c r="B368" s="12" t="s">
        <v>437</v>
      </c>
      <c r="C368" s="5"/>
      <c r="D368" s="12" t="s">
        <v>33</v>
      </c>
      <c r="E368" s="286">
        <f>'2.3.комм услуги'!WK62</f>
        <v>11.40635417</v>
      </c>
      <c r="F368" s="283">
        <f>'2.3.комм услуги'!WM62</f>
        <v>660.2</v>
      </c>
      <c r="G368" s="290">
        <f t="shared" si="26"/>
        <v>660.2</v>
      </c>
      <c r="H368" s="290">
        <f t="shared" si="27"/>
        <v>660.2</v>
      </c>
      <c r="I368" s="1256" t="s">
        <v>591</v>
      </c>
      <c r="J368" s="1257"/>
      <c r="K368" s="135"/>
    </row>
    <row r="369" spans="1:11" ht="48" x14ac:dyDescent="0.25">
      <c r="A369" s="205" t="s">
        <v>423</v>
      </c>
      <c r="B369" s="12" t="s">
        <v>440</v>
      </c>
      <c r="C369" s="5"/>
      <c r="D369" s="12" t="s">
        <v>33</v>
      </c>
      <c r="E369" s="286">
        <f>'2.3.комм услуги'!WK63</f>
        <v>11.4069863</v>
      </c>
      <c r="F369" s="283">
        <f>'2.3.комм услуги'!WM63</f>
        <v>660.24</v>
      </c>
      <c r="G369" s="290">
        <f t="shared" si="26"/>
        <v>660.24</v>
      </c>
      <c r="H369" s="290">
        <f t="shared" si="27"/>
        <v>660.24</v>
      </c>
      <c r="I369" s="1256" t="s">
        <v>591</v>
      </c>
      <c r="J369" s="1257"/>
      <c r="K369" s="135"/>
    </row>
    <row r="370" spans="1:11" ht="48" x14ac:dyDescent="0.25">
      <c r="A370" s="205" t="s">
        <v>424</v>
      </c>
      <c r="B370" s="12" t="s">
        <v>440</v>
      </c>
      <c r="C370" s="5"/>
      <c r="D370" s="12" t="s">
        <v>33</v>
      </c>
      <c r="E370" s="286">
        <f>'2.3.комм услуги'!WK64</f>
        <v>11.41612903</v>
      </c>
      <c r="F370" s="283">
        <f>'2.3.комм услуги'!WM64</f>
        <v>660.77</v>
      </c>
      <c r="G370" s="290">
        <f t="shared" si="26"/>
        <v>660.77</v>
      </c>
      <c r="H370" s="290">
        <f t="shared" si="27"/>
        <v>660.77</v>
      </c>
      <c r="I370" s="1256" t="s">
        <v>591</v>
      </c>
      <c r="J370" s="1257"/>
      <c r="K370" s="135"/>
    </row>
    <row r="371" spans="1:11" ht="48" x14ac:dyDescent="0.25">
      <c r="A371" s="85" t="s">
        <v>425</v>
      </c>
      <c r="B371" s="85" t="s">
        <v>439</v>
      </c>
      <c r="C371" s="5"/>
      <c r="D371" s="12" t="s">
        <v>33</v>
      </c>
      <c r="E371" s="286">
        <f>'2.3.комм услуги'!WK65</f>
        <v>0</v>
      </c>
      <c r="F371" s="283">
        <f>'2.3.комм услуги'!WM65</f>
        <v>0</v>
      </c>
      <c r="G371" s="290">
        <f t="shared" si="26"/>
        <v>0</v>
      </c>
      <c r="H371" s="290">
        <f t="shared" si="27"/>
        <v>0</v>
      </c>
      <c r="I371" s="1256" t="s">
        <v>591</v>
      </c>
      <c r="J371" s="1257"/>
      <c r="K371" s="135"/>
    </row>
    <row r="372" spans="1:11" ht="96" x14ac:dyDescent="0.25">
      <c r="A372" s="91" t="s">
        <v>426</v>
      </c>
      <c r="B372" s="91" t="s">
        <v>439</v>
      </c>
      <c r="C372" s="5"/>
      <c r="D372" s="12" t="s">
        <v>33</v>
      </c>
      <c r="E372" s="286">
        <f>'2.3.комм услуги'!WK66</f>
        <v>11.406387499999999</v>
      </c>
      <c r="F372" s="283">
        <f>'2.3.комм услуги'!WM66</f>
        <v>660.2</v>
      </c>
      <c r="G372" s="290">
        <f t="shared" si="26"/>
        <v>660.2</v>
      </c>
      <c r="H372" s="290">
        <f t="shared" si="27"/>
        <v>660.2</v>
      </c>
      <c r="I372" s="1256" t="s">
        <v>591</v>
      </c>
      <c r="J372" s="1257"/>
      <c r="K372" s="135"/>
    </row>
    <row r="373" spans="1:11" ht="96" x14ac:dyDescent="0.25">
      <c r="A373" s="91" t="s">
        <v>431</v>
      </c>
      <c r="B373" s="91" t="s">
        <v>438</v>
      </c>
      <c r="C373" s="5"/>
      <c r="D373" s="12" t="s">
        <v>33</v>
      </c>
      <c r="E373" s="286">
        <f>'2.3.комм услуги'!WK67</f>
        <v>0</v>
      </c>
      <c r="F373" s="283">
        <f>'2.3.комм услуги'!WM67</f>
        <v>0</v>
      </c>
      <c r="G373" s="290">
        <f t="shared" si="26"/>
        <v>0</v>
      </c>
      <c r="H373" s="290">
        <f t="shared" si="27"/>
        <v>0</v>
      </c>
      <c r="I373" s="1256" t="s">
        <v>591</v>
      </c>
      <c r="J373" s="1257"/>
      <c r="K373" s="135"/>
    </row>
    <row r="374" spans="1:11" ht="96" x14ac:dyDescent="0.25">
      <c r="A374" s="91" t="s">
        <v>427</v>
      </c>
      <c r="B374" s="91" t="s">
        <v>439</v>
      </c>
      <c r="C374" s="5"/>
      <c r="D374" s="12" t="s">
        <v>33</v>
      </c>
      <c r="E374" s="286">
        <f>'2.3.комм услуги'!WK68</f>
        <v>11.40283784</v>
      </c>
      <c r="F374" s="283">
        <f>'2.3.комм услуги'!WM68</f>
        <v>660</v>
      </c>
      <c r="G374" s="290">
        <f t="shared" si="26"/>
        <v>660</v>
      </c>
      <c r="H374" s="290">
        <f t="shared" si="27"/>
        <v>660</v>
      </c>
      <c r="I374" s="1256" t="s">
        <v>591</v>
      </c>
      <c r="J374" s="1257"/>
      <c r="K374" s="135"/>
    </row>
    <row r="375" spans="1:11" ht="24" x14ac:dyDescent="0.25">
      <c r="A375" s="85" t="s">
        <v>432</v>
      </c>
      <c r="B375" s="85" t="s">
        <v>437</v>
      </c>
      <c r="C375" s="5"/>
      <c r="D375" s="12" t="s">
        <v>33</v>
      </c>
      <c r="E375" s="286">
        <f>'2.3.комм услуги'!WK69</f>
        <v>0</v>
      </c>
      <c r="F375" s="283">
        <f>'2.3.комм услуги'!WM69</f>
        <v>0</v>
      </c>
      <c r="G375" s="290">
        <f t="shared" si="26"/>
        <v>0</v>
      </c>
      <c r="H375" s="290">
        <f t="shared" si="27"/>
        <v>0</v>
      </c>
      <c r="I375" s="1256" t="s">
        <v>591</v>
      </c>
      <c r="J375" s="1257"/>
      <c r="K375" s="135"/>
    </row>
    <row r="376" spans="1:11" ht="24" x14ac:dyDescent="0.25">
      <c r="A376" s="91" t="s">
        <v>428</v>
      </c>
      <c r="B376" s="91" t="s">
        <v>440</v>
      </c>
      <c r="C376" s="5"/>
      <c r="D376" s="12" t="s">
        <v>33</v>
      </c>
      <c r="E376" s="286">
        <f>'2.3.комм услуги'!WK70</f>
        <v>11.4</v>
      </c>
      <c r="F376" s="283">
        <f>'2.3.комм услуги'!WM70</f>
        <v>659.83</v>
      </c>
      <c r="G376" s="290">
        <f t="shared" si="26"/>
        <v>659.83</v>
      </c>
      <c r="H376" s="290">
        <f t="shared" si="27"/>
        <v>659.83</v>
      </c>
      <c r="I376" s="1256" t="s">
        <v>591</v>
      </c>
      <c r="J376" s="1257"/>
      <c r="K376" s="135"/>
    </row>
    <row r="377" spans="1:11" ht="24" x14ac:dyDescent="0.25">
      <c r="A377" s="85" t="s">
        <v>433</v>
      </c>
      <c r="B377" s="85" t="s">
        <v>437</v>
      </c>
      <c r="C377" s="5"/>
      <c r="D377" s="12" t="s">
        <v>33</v>
      </c>
      <c r="E377" s="286">
        <f>'2.3.комм услуги'!WK71</f>
        <v>0</v>
      </c>
      <c r="F377" s="283">
        <f>'2.3.комм услуги'!WM71</f>
        <v>0</v>
      </c>
      <c r="G377" s="290">
        <f t="shared" si="26"/>
        <v>0</v>
      </c>
      <c r="H377" s="290">
        <f t="shared" si="27"/>
        <v>0</v>
      </c>
      <c r="I377" s="1256" t="s">
        <v>591</v>
      </c>
      <c r="J377" s="1257"/>
      <c r="K377" s="135"/>
    </row>
    <row r="378" spans="1:11" ht="24" x14ac:dyDescent="0.25">
      <c r="A378" s="91" t="s">
        <v>429</v>
      </c>
      <c r="B378" s="91" t="s">
        <v>440</v>
      </c>
      <c r="C378" s="5"/>
      <c r="D378" s="12" t="s">
        <v>33</v>
      </c>
      <c r="E378" s="286">
        <f>'2.3.комм услуги'!WK72</f>
        <v>11.411250000000001</v>
      </c>
      <c r="F378" s="283">
        <f>'2.3.комм услуги'!WM72</f>
        <v>660.48</v>
      </c>
      <c r="G378" s="290">
        <f t="shared" si="26"/>
        <v>660.48</v>
      </c>
      <c r="H378" s="290">
        <f t="shared" si="27"/>
        <v>660.48</v>
      </c>
      <c r="I378" s="1256" t="s">
        <v>591</v>
      </c>
      <c r="J378" s="1257"/>
      <c r="K378" s="135"/>
    </row>
    <row r="379" spans="1:11" ht="48" x14ac:dyDescent="0.25">
      <c r="A379" s="205" t="s">
        <v>1141</v>
      </c>
      <c r="B379" s="12" t="s">
        <v>1145</v>
      </c>
      <c r="C379" s="5"/>
      <c r="D379" s="12" t="s">
        <v>33</v>
      </c>
      <c r="E379" s="286">
        <f>'2.3.комм услуги'!WK73</f>
        <v>0</v>
      </c>
      <c r="F379" s="283">
        <f>'2.3.комм услуги'!WM73</f>
        <v>0</v>
      </c>
      <c r="G379" s="290">
        <f t="shared" si="26"/>
        <v>0</v>
      </c>
      <c r="H379" s="290">
        <f t="shared" si="27"/>
        <v>0</v>
      </c>
      <c r="I379" s="1256" t="s">
        <v>591</v>
      </c>
      <c r="J379" s="1257"/>
      <c r="K379" s="135"/>
    </row>
    <row r="380" spans="1:11" x14ac:dyDescent="0.25">
      <c r="A380" s="242" t="s">
        <v>441</v>
      </c>
      <c r="B380" s="7"/>
      <c r="C380" s="6"/>
      <c r="D380" s="16"/>
      <c r="E380" s="7"/>
      <c r="F380" s="89"/>
      <c r="G380" s="89"/>
      <c r="H380" s="89"/>
      <c r="I380" s="245"/>
      <c r="J380" s="246"/>
      <c r="K380" s="136"/>
    </row>
    <row r="381" spans="1:11" ht="24" x14ac:dyDescent="0.25">
      <c r="A381" s="12" t="s">
        <v>822</v>
      </c>
      <c r="B381" s="12" t="s">
        <v>442</v>
      </c>
      <c r="C381" s="5"/>
      <c r="D381" s="12" t="s">
        <v>249</v>
      </c>
      <c r="E381" s="13" t="s">
        <v>453</v>
      </c>
      <c r="F381" s="92">
        <v>0</v>
      </c>
      <c r="G381" s="92">
        <v>0</v>
      </c>
      <c r="H381" s="92">
        <v>0</v>
      </c>
      <c r="I381" s="333"/>
      <c r="J381" s="334"/>
      <c r="K381" s="135"/>
    </row>
    <row r="382" spans="1:11" ht="36" x14ac:dyDescent="0.25">
      <c r="A382" s="12" t="s">
        <v>823</v>
      </c>
      <c r="B382" s="12" t="s">
        <v>443</v>
      </c>
      <c r="C382" s="5"/>
      <c r="D382" s="12" t="s">
        <v>249</v>
      </c>
      <c r="E382" s="13" t="s">
        <v>453</v>
      </c>
      <c r="F382" s="92">
        <v>0</v>
      </c>
      <c r="G382" s="92">
        <v>0</v>
      </c>
      <c r="H382" s="92">
        <v>0</v>
      </c>
      <c r="I382" s="333"/>
      <c r="J382" s="334"/>
      <c r="K382" s="135"/>
    </row>
    <row r="383" spans="1:11" ht="24" x14ac:dyDescent="0.25">
      <c r="A383" s="12" t="s">
        <v>824</v>
      </c>
      <c r="B383" s="12" t="s">
        <v>444</v>
      </c>
      <c r="C383" s="5"/>
      <c r="D383" s="12" t="s">
        <v>249</v>
      </c>
      <c r="E383" s="13" t="s">
        <v>453</v>
      </c>
      <c r="F383" s="92">
        <v>0</v>
      </c>
      <c r="G383" s="92">
        <v>0</v>
      </c>
      <c r="H383" s="92">
        <v>0</v>
      </c>
      <c r="I383" s="333"/>
      <c r="J383" s="334"/>
      <c r="K383" s="135"/>
    </row>
    <row r="384" spans="1:11" ht="48" x14ac:dyDescent="0.25">
      <c r="A384" s="12" t="s">
        <v>1621</v>
      </c>
      <c r="B384" s="12" t="s">
        <v>445</v>
      </c>
      <c r="C384" s="5"/>
      <c r="D384" s="12" t="s">
        <v>249</v>
      </c>
      <c r="E384" s="13" t="s">
        <v>453</v>
      </c>
      <c r="F384" s="92">
        <v>0</v>
      </c>
      <c r="G384" s="92">
        <v>0</v>
      </c>
      <c r="H384" s="92">
        <v>0</v>
      </c>
      <c r="I384" s="1242"/>
      <c r="J384" s="1243"/>
      <c r="K384" s="135"/>
    </row>
    <row r="385" spans="1:11" ht="36" x14ac:dyDescent="0.25">
      <c r="A385" s="12" t="s">
        <v>1622</v>
      </c>
      <c r="B385" s="12" t="s">
        <v>445</v>
      </c>
      <c r="C385" s="5"/>
      <c r="D385" s="12" t="s">
        <v>249</v>
      </c>
      <c r="E385" s="13" t="s">
        <v>453</v>
      </c>
      <c r="F385" s="92">
        <v>0</v>
      </c>
      <c r="G385" s="92">
        <v>0</v>
      </c>
      <c r="H385" s="92">
        <v>0</v>
      </c>
      <c r="I385" s="333"/>
      <c r="J385" s="334"/>
      <c r="K385" s="135"/>
    </row>
    <row r="386" spans="1:11" ht="36" x14ac:dyDescent="0.25">
      <c r="A386" s="12" t="s">
        <v>1194</v>
      </c>
      <c r="B386" s="12" t="s">
        <v>446</v>
      </c>
      <c r="C386" s="5"/>
      <c r="D386" s="12" t="s">
        <v>249</v>
      </c>
      <c r="E386" s="13" t="s">
        <v>453</v>
      </c>
      <c r="F386" s="92">
        <v>0</v>
      </c>
      <c r="G386" s="92">
        <v>0</v>
      </c>
      <c r="H386" s="92">
        <v>0</v>
      </c>
      <c r="I386" s="333"/>
      <c r="J386" s="334"/>
      <c r="K386" s="135"/>
    </row>
    <row r="387" spans="1:11" ht="36" x14ac:dyDescent="0.25">
      <c r="A387" s="91" t="s">
        <v>826</v>
      </c>
      <c r="B387" s="91" t="s">
        <v>447</v>
      </c>
      <c r="C387" s="5"/>
      <c r="D387" s="12" t="s">
        <v>249</v>
      </c>
      <c r="E387" s="13" t="s">
        <v>453</v>
      </c>
      <c r="F387" s="92">
        <v>0</v>
      </c>
      <c r="G387" s="92">
        <v>0</v>
      </c>
      <c r="H387" s="92">
        <v>0</v>
      </c>
      <c r="I387" s="333"/>
      <c r="J387" s="334"/>
      <c r="K387" s="135"/>
    </row>
    <row r="388" spans="1:11" ht="36" x14ac:dyDescent="0.25">
      <c r="A388" s="91" t="s">
        <v>827</v>
      </c>
      <c r="B388" s="91" t="s">
        <v>448</v>
      </c>
      <c r="C388" s="5"/>
      <c r="D388" s="12" t="s">
        <v>249</v>
      </c>
      <c r="E388" s="13" t="s">
        <v>453</v>
      </c>
      <c r="F388" s="92">
        <v>0</v>
      </c>
      <c r="G388" s="92">
        <v>0</v>
      </c>
      <c r="H388" s="92">
        <v>0</v>
      </c>
      <c r="I388" s="333"/>
      <c r="J388" s="334"/>
      <c r="K388" s="135"/>
    </row>
    <row r="389" spans="1:11" ht="24" x14ac:dyDescent="0.25">
      <c r="A389" s="91" t="s">
        <v>828</v>
      </c>
      <c r="B389" s="91" t="s">
        <v>449</v>
      </c>
      <c r="C389" s="5"/>
      <c r="D389" s="12" t="s">
        <v>249</v>
      </c>
      <c r="E389" s="13" t="s">
        <v>453</v>
      </c>
      <c r="F389" s="92">
        <v>0</v>
      </c>
      <c r="G389" s="92">
        <v>0</v>
      </c>
      <c r="H389" s="92">
        <v>0</v>
      </c>
      <c r="I389" s="333"/>
      <c r="J389" s="334"/>
      <c r="K389" s="135"/>
    </row>
    <row r="390" spans="1:11" ht="48" x14ac:dyDescent="0.25">
      <c r="A390" s="91" t="s">
        <v>1623</v>
      </c>
      <c r="B390" s="91" t="s">
        <v>450</v>
      </c>
      <c r="C390" s="5"/>
      <c r="D390" s="12" t="s">
        <v>249</v>
      </c>
      <c r="E390" s="13" t="s">
        <v>453</v>
      </c>
      <c r="F390" s="92">
        <v>0</v>
      </c>
      <c r="G390" s="92">
        <v>0</v>
      </c>
      <c r="H390" s="92">
        <v>0</v>
      </c>
      <c r="I390" s="1242"/>
      <c r="J390" s="1243"/>
      <c r="K390" s="135"/>
    </row>
    <row r="391" spans="1:11" ht="48" x14ac:dyDescent="0.25">
      <c r="A391" s="91" t="s">
        <v>1624</v>
      </c>
      <c r="B391" s="91" t="s">
        <v>450</v>
      </c>
      <c r="C391" s="5"/>
      <c r="D391" s="12" t="s">
        <v>249</v>
      </c>
      <c r="E391" s="13" t="s">
        <v>453</v>
      </c>
      <c r="F391" s="92">
        <v>0</v>
      </c>
      <c r="G391" s="92">
        <v>0</v>
      </c>
      <c r="H391" s="92">
        <v>0</v>
      </c>
      <c r="I391" s="333"/>
      <c r="J391" s="334"/>
      <c r="K391" s="135"/>
    </row>
    <row r="392" spans="1:11" ht="36" x14ac:dyDescent="0.25">
      <c r="A392" s="91" t="s">
        <v>1195</v>
      </c>
      <c r="B392" s="91" t="s">
        <v>451</v>
      </c>
      <c r="C392" s="5"/>
      <c r="D392" s="12" t="s">
        <v>249</v>
      </c>
      <c r="E392" s="13" t="s">
        <v>453</v>
      </c>
      <c r="F392" s="92">
        <v>0</v>
      </c>
      <c r="G392" s="92">
        <v>0</v>
      </c>
      <c r="H392" s="92">
        <v>0</v>
      </c>
      <c r="I392" s="333"/>
      <c r="J392" s="334"/>
      <c r="K392" s="135"/>
    </row>
    <row r="393" spans="1:11" ht="36" x14ac:dyDescent="0.25">
      <c r="A393" s="12" t="s">
        <v>1142</v>
      </c>
      <c r="B393" s="205" t="s">
        <v>1146</v>
      </c>
      <c r="C393" s="5"/>
      <c r="D393" s="12" t="s">
        <v>249</v>
      </c>
      <c r="E393" s="13" t="s">
        <v>453</v>
      </c>
      <c r="F393" s="92">
        <v>0</v>
      </c>
      <c r="G393" s="92">
        <v>0</v>
      </c>
      <c r="H393" s="92">
        <v>0</v>
      </c>
      <c r="I393" s="364"/>
      <c r="J393" s="365"/>
      <c r="K393" s="135"/>
    </row>
    <row r="394" spans="1:11" ht="48" x14ac:dyDescent="0.25">
      <c r="A394" s="12" t="s">
        <v>1143</v>
      </c>
      <c r="B394" s="205" t="s">
        <v>1147</v>
      </c>
      <c r="C394" s="5"/>
      <c r="D394" s="12" t="s">
        <v>249</v>
      </c>
      <c r="E394" s="13" t="s">
        <v>453</v>
      </c>
      <c r="F394" s="92">
        <v>0</v>
      </c>
      <c r="G394" s="92">
        <v>0</v>
      </c>
      <c r="H394" s="92">
        <v>0</v>
      </c>
      <c r="I394" s="364"/>
      <c r="J394" s="365"/>
      <c r="K394" s="135"/>
    </row>
    <row r="395" spans="1:11" ht="36" x14ac:dyDescent="0.25">
      <c r="A395" s="12" t="s">
        <v>1144</v>
      </c>
      <c r="B395" s="205" t="s">
        <v>1148</v>
      </c>
      <c r="C395" s="5"/>
      <c r="D395" s="12" t="s">
        <v>249</v>
      </c>
      <c r="E395" s="13" t="s">
        <v>453</v>
      </c>
      <c r="F395" s="92">
        <v>0</v>
      </c>
      <c r="G395" s="92">
        <v>0</v>
      </c>
      <c r="H395" s="92">
        <v>0</v>
      </c>
      <c r="I395" s="364"/>
      <c r="J395" s="365"/>
      <c r="K395" s="135"/>
    </row>
    <row r="396" spans="1:11" ht="60" x14ac:dyDescent="0.25">
      <c r="A396" s="12" t="s">
        <v>1625</v>
      </c>
      <c r="B396" s="205" t="s">
        <v>1149</v>
      </c>
      <c r="C396" s="5"/>
      <c r="D396" s="12" t="s">
        <v>249</v>
      </c>
      <c r="E396" s="13" t="s">
        <v>453</v>
      </c>
      <c r="F396" s="92">
        <v>0</v>
      </c>
      <c r="G396" s="92">
        <v>0</v>
      </c>
      <c r="H396" s="92">
        <v>0</v>
      </c>
      <c r="I396" s="1242"/>
      <c r="J396" s="1243"/>
      <c r="K396" s="135"/>
    </row>
    <row r="397" spans="1:11" ht="48" x14ac:dyDescent="0.25">
      <c r="A397" s="12" t="s">
        <v>1626</v>
      </c>
      <c r="B397" s="205" t="s">
        <v>1149</v>
      </c>
      <c r="C397" s="5"/>
      <c r="D397" s="12" t="s">
        <v>249</v>
      </c>
      <c r="E397" s="13" t="s">
        <v>453</v>
      </c>
      <c r="F397" s="92">
        <v>0</v>
      </c>
      <c r="G397" s="92">
        <v>0</v>
      </c>
      <c r="H397" s="92">
        <v>0</v>
      </c>
      <c r="I397" s="364"/>
      <c r="J397" s="365"/>
      <c r="K397" s="135"/>
    </row>
    <row r="398" spans="1:11" ht="48" x14ac:dyDescent="0.25">
      <c r="A398" s="12" t="s">
        <v>1196</v>
      </c>
      <c r="B398" s="205" t="s">
        <v>1150</v>
      </c>
      <c r="C398" s="5"/>
      <c r="D398" s="12" t="s">
        <v>249</v>
      </c>
      <c r="E398" s="13" t="s">
        <v>453</v>
      </c>
      <c r="F398" s="92">
        <v>0</v>
      </c>
      <c r="G398" s="92">
        <v>0</v>
      </c>
      <c r="H398" s="92">
        <v>0</v>
      </c>
      <c r="I398" s="364"/>
      <c r="J398" s="365"/>
      <c r="K398" s="135"/>
    </row>
    <row r="399" spans="1:11" x14ac:dyDescent="0.25">
      <c r="A399" s="7"/>
      <c r="B399" s="7"/>
      <c r="C399" s="6" t="s">
        <v>46</v>
      </c>
      <c r="D399" s="16" t="s">
        <v>47</v>
      </c>
      <c r="E399" s="7"/>
      <c r="F399" s="89"/>
      <c r="G399" s="89"/>
      <c r="H399" s="89"/>
      <c r="I399" s="245"/>
      <c r="J399" s="246"/>
      <c r="K399" s="136"/>
    </row>
    <row r="400" spans="1:11" ht="36" x14ac:dyDescent="0.25">
      <c r="A400" s="242" t="s">
        <v>436</v>
      </c>
      <c r="B400" s="7"/>
      <c r="C400" s="6"/>
      <c r="D400" s="16"/>
      <c r="E400" s="7"/>
      <c r="F400" s="89"/>
      <c r="G400" s="89"/>
      <c r="H400" s="89"/>
      <c r="I400" s="245"/>
      <c r="J400" s="246"/>
      <c r="K400" s="136"/>
    </row>
    <row r="401" spans="1:11" ht="36" x14ac:dyDescent="0.25">
      <c r="A401" s="205" t="s">
        <v>430</v>
      </c>
      <c r="B401" s="12" t="s">
        <v>437</v>
      </c>
      <c r="C401" s="5"/>
      <c r="D401" s="12" t="s">
        <v>33</v>
      </c>
      <c r="E401" s="286">
        <f>'2.3.комм услуги'!WK76</f>
        <v>11.40632456</v>
      </c>
      <c r="F401" s="283">
        <f>'2.3.комм услуги'!WM76</f>
        <v>416.44</v>
      </c>
      <c r="G401" s="290">
        <f t="shared" ref="G401:G414" si="28">F401</f>
        <v>416.44</v>
      </c>
      <c r="H401" s="290">
        <f t="shared" ref="H401:H414" si="29">F401</f>
        <v>416.44</v>
      </c>
      <c r="I401" s="1256" t="s">
        <v>591</v>
      </c>
      <c r="J401" s="1257"/>
      <c r="K401" s="135"/>
    </row>
    <row r="402" spans="1:11" ht="36" x14ac:dyDescent="0.25">
      <c r="A402" s="205" t="s">
        <v>422</v>
      </c>
      <c r="B402" s="12" t="s">
        <v>440</v>
      </c>
      <c r="C402" s="5"/>
      <c r="D402" s="12" t="s">
        <v>33</v>
      </c>
      <c r="E402" s="286">
        <f>'2.3.комм услуги'!WK77</f>
        <v>11.40670414</v>
      </c>
      <c r="F402" s="283">
        <f>'2.3.комм услуги'!WM77</f>
        <v>416.46</v>
      </c>
      <c r="G402" s="290">
        <f t="shared" si="28"/>
        <v>416.46</v>
      </c>
      <c r="H402" s="290">
        <f t="shared" si="29"/>
        <v>416.46</v>
      </c>
      <c r="I402" s="1256" t="s">
        <v>591</v>
      </c>
      <c r="J402" s="1257"/>
      <c r="K402" s="135"/>
    </row>
    <row r="403" spans="1:11" ht="48" x14ac:dyDescent="0.25">
      <c r="A403" s="205" t="s">
        <v>663</v>
      </c>
      <c r="B403" s="12" t="s">
        <v>437</v>
      </c>
      <c r="C403" s="5"/>
      <c r="D403" s="12" t="s">
        <v>33</v>
      </c>
      <c r="E403" s="286">
        <f>'2.3.комм услуги'!WK78</f>
        <v>11.40635417</v>
      </c>
      <c r="F403" s="283">
        <f>'2.3.комм услуги'!WM78</f>
        <v>416.45</v>
      </c>
      <c r="G403" s="290">
        <f t="shared" si="28"/>
        <v>416.45</v>
      </c>
      <c r="H403" s="290">
        <f t="shared" si="29"/>
        <v>416.45</v>
      </c>
      <c r="I403" s="1256" t="s">
        <v>591</v>
      </c>
      <c r="J403" s="1257"/>
      <c r="K403" s="135"/>
    </row>
    <row r="404" spans="1:11" ht="48" x14ac:dyDescent="0.25">
      <c r="A404" s="205" t="s">
        <v>423</v>
      </c>
      <c r="B404" s="12" t="s">
        <v>440</v>
      </c>
      <c r="C404" s="5"/>
      <c r="D404" s="12" t="s">
        <v>33</v>
      </c>
      <c r="E404" s="286">
        <f>'2.3.комм услуги'!WK79</f>
        <v>11.4069863</v>
      </c>
      <c r="F404" s="283">
        <f>'2.3.комм услуги'!WM79</f>
        <v>416.47</v>
      </c>
      <c r="G404" s="290">
        <f t="shared" si="28"/>
        <v>416.47</v>
      </c>
      <c r="H404" s="290">
        <f t="shared" si="29"/>
        <v>416.47</v>
      </c>
      <c r="I404" s="1256" t="s">
        <v>591</v>
      </c>
      <c r="J404" s="1257"/>
      <c r="K404" s="135"/>
    </row>
    <row r="405" spans="1:11" ht="48" x14ac:dyDescent="0.25">
      <c r="A405" s="205" t="s">
        <v>424</v>
      </c>
      <c r="B405" s="12" t="s">
        <v>440</v>
      </c>
      <c r="C405" s="5"/>
      <c r="D405" s="12" t="s">
        <v>33</v>
      </c>
      <c r="E405" s="286">
        <f>'2.3.комм услуги'!WK80</f>
        <v>11.41612903</v>
      </c>
      <c r="F405" s="283">
        <f>'2.3.комм услуги'!WM80</f>
        <v>416.8</v>
      </c>
      <c r="G405" s="290">
        <f t="shared" si="28"/>
        <v>416.8</v>
      </c>
      <c r="H405" s="290">
        <f t="shared" si="29"/>
        <v>416.8</v>
      </c>
      <c r="I405" s="1256" t="s">
        <v>591</v>
      </c>
      <c r="J405" s="1257"/>
      <c r="K405" s="135"/>
    </row>
    <row r="406" spans="1:11" ht="48" x14ac:dyDescent="0.25">
      <c r="A406" s="85" t="s">
        <v>425</v>
      </c>
      <c r="B406" s="85" t="s">
        <v>439</v>
      </c>
      <c r="C406" s="5"/>
      <c r="D406" s="12" t="s">
        <v>33</v>
      </c>
      <c r="E406" s="286">
        <f>'2.3.комм услуги'!WK81</f>
        <v>0</v>
      </c>
      <c r="F406" s="283">
        <f>'2.3.комм услуги'!WM81</f>
        <v>0</v>
      </c>
      <c r="G406" s="290">
        <f t="shared" si="28"/>
        <v>0</v>
      </c>
      <c r="H406" s="290">
        <f t="shared" si="29"/>
        <v>0</v>
      </c>
      <c r="I406" s="1256" t="s">
        <v>591</v>
      </c>
      <c r="J406" s="1257"/>
      <c r="K406" s="135"/>
    </row>
    <row r="407" spans="1:11" ht="96" x14ac:dyDescent="0.25">
      <c r="A407" s="91" t="s">
        <v>426</v>
      </c>
      <c r="B407" s="91" t="s">
        <v>439</v>
      </c>
      <c r="C407" s="5"/>
      <c r="D407" s="12" t="s">
        <v>33</v>
      </c>
      <c r="E407" s="286">
        <f>'2.3.комм услуги'!WK82</f>
        <v>11.406387499999999</v>
      </c>
      <c r="F407" s="283">
        <f>'2.3.комм услуги'!WM82</f>
        <v>416.45</v>
      </c>
      <c r="G407" s="290">
        <f t="shared" si="28"/>
        <v>416.45</v>
      </c>
      <c r="H407" s="290">
        <f t="shared" si="29"/>
        <v>416.45</v>
      </c>
      <c r="I407" s="1256" t="s">
        <v>591</v>
      </c>
      <c r="J407" s="1257"/>
      <c r="K407" s="135"/>
    </row>
    <row r="408" spans="1:11" ht="96" x14ac:dyDescent="0.25">
      <c r="A408" s="91" t="s">
        <v>431</v>
      </c>
      <c r="B408" s="91" t="s">
        <v>438</v>
      </c>
      <c r="C408" s="5"/>
      <c r="D408" s="12" t="s">
        <v>33</v>
      </c>
      <c r="E408" s="286">
        <f>'2.3.комм услуги'!WK83</f>
        <v>0</v>
      </c>
      <c r="F408" s="283">
        <f>'2.3.комм услуги'!WM83</f>
        <v>0</v>
      </c>
      <c r="G408" s="290">
        <f t="shared" si="28"/>
        <v>0</v>
      </c>
      <c r="H408" s="290">
        <f t="shared" si="29"/>
        <v>0</v>
      </c>
      <c r="I408" s="1256" t="s">
        <v>591</v>
      </c>
      <c r="J408" s="1257"/>
      <c r="K408" s="135"/>
    </row>
    <row r="409" spans="1:11" ht="96" x14ac:dyDescent="0.25">
      <c r="A409" s="91" t="s">
        <v>427</v>
      </c>
      <c r="B409" s="91" t="s">
        <v>439</v>
      </c>
      <c r="C409" s="5"/>
      <c r="D409" s="12" t="s">
        <v>33</v>
      </c>
      <c r="E409" s="286">
        <f>'2.3.комм услуги'!WK84</f>
        <v>11.40283784</v>
      </c>
      <c r="F409" s="283">
        <f>'2.3.комм услуги'!WM84</f>
        <v>416.32</v>
      </c>
      <c r="G409" s="290">
        <f t="shared" si="28"/>
        <v>416.32</v>
      </c>
      <c r="H409" s="290">
        <f t="shared" si="29"/>
        <v>416.32</v>
      </c>
      <c r="I409" s="1256" t="s">
        <v>591</v>
      </c>
      <c r="J409" s="1257"/>
      <c r="K409" s="135"/>
    </row>
    <row r="410" spans="1:11" ht="24" x14ac:dyDescent="0.25">
      <c r="A410" s="85" t="s">
        <v>432</v>
      </c>
      <c r="B410" s="85" t="s">
        <v>437</v>
      </c>
      <c r="C410" s="5"/>
      <c r="D410" s="12" t="s">
        <v>33</v>
      </c>
      <c r="E410" s="286">
        <f>'2.3.комм услуги'!WK85</f>
        <v>0</v>
      </c>
      <c r="F410" s="283">
        <f>'2.3.комм услуги'!WM85</f>
        <v>0</v>
      </c>
      <c r="G410" s="290">
        <f t="shared" si="28"/>
        <v>0</v>
      </c>
      <c r="H410" s="290">
        <f t="shared" si="29"/>
        <v>0</v>
      </c>
      <c r="I410" s="1256" t="s">
        <v>591</v>
      </c>
      <c r="J410" s="1257"/>
      <c r="K410" s="135"/>
    </row>
    <row r="411" spans="1:11" ht="24" x14ac:dyDescent="0.25">
      <c r="A411" s="91" t="s">
        <v>428</v>
      </c>
      <c r="B411" s="91" t="s">
        <v>440</v>
      </c>
      <c r="C411" s="5"/>
      <c r="D411" s="12" t="s">
        <v>33</v>
      </c>
      <c r="E411" s="286">
        <f>'2.3.комм услуги'!WK86</f>
        <v>11.4</v>
      </c>
      <c r="F411" s="283">
        <f>'2.3.комм услуги'!WM86</f>
        <v>416.21</v>
      </c>
      <c r="G411" s="290">
        <f t="shared" si="28"/>
        <v>416.21</v>
      </c>
      <c r="H411" s="290">
        <f t="shared" si="29"/>
        <v>416.21</v>
      </c>
      <c r="I411" s="1256" t="s">
        <v>591</v>
      </c>
      <c r="J411" s="1257"/>
      <c r="K411" s="135"/>
    </row>
    <row r="412" spans="1:11" ht="24" x14ac:dyDescent="0.25">
      <c r="A412" s="85" t="s">
        <v>433</v>
      </c>
      <c r="B412" s="85" t="s">
        <v>437</v>
      </c>
      <c r="C412" s="5"/>
      <c r="D412" s="12" t="s">
        <v>33</v>
      </c>
      <c r="E412" s="286">
        <f>'2.3.комм услуги'!WK87</f>
        <v>0</v>
      </c>
      <c r="F412" s="283">
        <f>'2.3.комм услуги'!WM87</f>
        <v>0</v>
      </c>
      <c r="G412" s="290">
        <f t="shared" si="28"/>
        <v>0</v>
      </c>
      <c r="H412" s="290">
        <f t="shared" si="29"/>
        <v>0</v>
      </c>
      <c r="I412" s="1256" t="s">
        <v>591</v>
      </c>
      <c r="J412" s="1257"/>
      <c r="K412" s="135"/>
    </row>
    <row r="413" spans="1:11" ht="24" x14ac:dyDescent="0.25">
      <c r="A413" s="91" t="s">
        <v>429</v>
      </c>
      <c r="B413" s="91" t="s">
        <v>440</v>
      </c>
      <c r="C413" s="5"/>
      <c r="D413" s="12" t="s">
        <v>33</v>
      </c>
      <c r="E413" s="286">
        <f>'2.3.комм услуги'!WK88</f>
        <v>11.411250000000001</v>
      </c>
      <c r="F413" s="283">
        <f>'2.3.комм услуги'!WM88</f>
        <v>416.62</v>
      </c>
      <c r="G413" s="290">
        <f t="shared" si="28"/>
        <v>416.62</v>
      </c>
      <c r="H413" s="290">
        <f t="shared" si="29"/>
        <v>416.62</v>
      </c>
      <c r="I413" s="1256" t="s">
        <v>591</v>
      </c>
      <c r="J413" s="1257"/>
      <c r="K413" s="135"/>
    </row>
    <row r="414" spans="1:11" ht="48" x14ac:dyDescent="0.25">
      <c r="A414" s="205" t="s">
        <v>1141</v>
      </c>
      <c r="B414" s="12" t="s">
        <v>1145</v>
      </c>
      <c r="C414" s="5"/>
      <c r="D414" s="12" t="s">
        <v>33</v>
      </c>
      <c r="E414" s="286">
        <f>'2.3.комм услуги'!WK89</f>
        <v>0</v>
      </c>
      <c r="F414" s="283">
        <f>'2.3.комм услуги'!WM89</f>
        <v>0</v>
      </c>
      <c r="G414" s="290">
        <f t="shared" si="28"/>
        <v>0</v>
      </c>
      <c r="H414" s="290">
        <f t="shared" si="29"/>
        <v>0</v>
      </c>
      <c r="I414" s="1256" t="s">
        <v>591</v>
      </c>
      <c r="J414" s="1257"/>
      <c r="K414" s="135"/>
    </row>
    <row r="415" spans="1:11" x14ac:dyDescent="0.25">
      <c r="A415" s="242" t="s">
        <v>441</v>
      </c>
      <c r="B415" s="7"/>
      <c r="C415" s="6"/>
      <c r="D415" s="16"/>
      <c r="E415" s="7"/>
      <c r="F415" s="89"/>
      <c r="G415" s="89"/>
      <c r="H415" s="89"/>
      <c r="I415" s="245"/>
      <c r="J415" s="246"/>
      <c r="K415" s="136"/>
    </row>
    <row r="416" spans="1:11" ht="24" x14ac:dyDescent="0.25">
      <c r="A416" s="12" t="s">
        <v>822</v>
      </c>
      <c r="B416" s="12" t="s">
        <v>442</v>
      </c>
      <c r="C416" s="5"/>
      <c r="D416" s="12" t="s">
        <v>249</v>
      </c>
      <c r="E416" s="13" t="s">
        <v>453</v>
      </c>
      <c r="F416" s="92">
        <v>0</v>
      </c>
      <c r="G416" s="92">
        <v>0</v>
      </c>
      <c r="H416" s="92">
        <v>0</v>
      </c>
      <c r="I416" s="333"/>
      <c r="J416" s="334"/>
      <c r="K416" s="135"/>
    </row>
    <row r="417" spans="1:11" ht="36" x14ac:dyDescent="0.25">
      <c r="A417" s="12" t="s">
        <v>823</v>
      </c>
      <c r="B417" s="12" t="s">
        <v>443</v>
      </c>
      <c r="C417" s="5"/>
      <c r="D417" s="12" t="s">
        <v>249</v>
      </c>
      <c r="E417" s="13" t="s">
        <v>453</v>
      </c>
      <c r="F417" s="92">
        <v>0</v>
      </c>
      <c r="G417" s="92">
        <v>0</v>
      </c>
      <c r="H417" s="92">
        <v>0</v>
      </c>
      <c r="I417" s="333"/>
      <c r="J417" s="334"/>
      <c r="K417" s="135"/>
    </row>
    <row r="418" spans="1:11" ht="24" x14ac:dyDescent="0.25">
      <c r="A418" s="12" t="s">
        <v>824</v>
      </c>
      <c r="B418" s="12" t="s">
        <v>444</v>
      </c>
      <c r="C418" s="5"/>
      <c r="D418" s="12" t="s">
        <v>249</v>
      </c>
      <c r="E418" s="13" t="s">
        <v>453</v>
      </c>
      <c r="F418" s="92">
        <v>0</v>
      </c>
      <c r="G418" s="92">
        <v>0</v>
      </c>
      <c r="H418" s="92">
        <v>0</v>
      </c>
      <c r="I418" s="333"/>
      <c r="J418" s="334"/>
      <c r="K418" s="135"/>
    </row>
    <row r="419" spans="1:11" ht="48" x14ac:dyDescent="0.25">
      <c r="A419" s="12" t="s">
        <v>1621</v>
      </c>
      <c r="B419" s="12" t="s">
        <v>445</v>
      </c>
      <c r="C419" s="5"/>
      <c r="D419" s="12" t="s">
        <v>249</v>
      </c>
      <c r="E419" s="13" t="s">
        <v>453</v>
      </c>
      <c r="F419" s="92">
        <v>0</v>
      </c>
      <c r="G419" s="92">
        <v>0</v>
      </c>
      <c r="H419" s="92">
        <v>0</v>
      </c>
      <c r="I419" s="1242"/>
      <c r="J419" s="1243"/>
      <c r="K419" s="135"/>
    </row>
    <row r="420" spans="1:11" ht="36" x14ac:dyDescent="0.25">
      <c r="A420" s="12" t="s">
        <v>1622</v>
      </c>
      <c r="B420" s="12" t="s">
        <v>445</v>
      </c>
      <c r="C420" s="5"/>
      <c r="D420" s="12" t="s">
        <v>249</v>
      </c>
      <c r="E420" s="13" t="s">
        <v>453</v>
      </c>
      <c r="F420" s="92">
        <v>0</v>
      </c>
      <c r="G420" s="92">
        <v>0</v>
      </c>
      <c r="H420" s="92">
        <v>0</v>
      </c>
      <c r="I420" s="333"/>
      <c r="J420" s="334"/>
      <c r="K420" s="135"/>
    </row>
    <row r="421" spans="1:11" ht="36" x14ac:dyDescent="0.25">
      <c r="A421" s="12" t="s">
        <v>1194</v>
      </c>
      <c r="B421" s="12" t="s">
        <v>446</v>
      </c>
      <c r="C421" s="5"/>
      <c r="D421" s="12" t="s">
        <v>249</v>
      </c>
      <c r="E421" s="13" t="s">
        <v>453</v>
      </c>
      <c r="F421" s="92">
        <v>0</v>
      </c>
      <c r="G421" s="92">
        <v>0</v>
      </c>
      <c r="H421" s="92">
        <v>0</v>
      </c>
      <c r="I421" s="333"/>
      <c r="J421" s="334"/>
      <c r="K421" s="135"/>
    </row>
    <row r="422" spans="1:11" ht="36" x14ac:dyDescent="0.25">
      <c r="A422" s="91" t="s">
        <v>826</v>
      </c>
      <c r="B422" s="91" t="s">
        <v>447</v>
      </c>
      <c r="C422" s="5"/>
      <c r="D422" s="12" t="s">
        <v>249</v>
      </c>
      <c r="E422" s="13" t="s">
        <v>453</v>
      </c>
      <c r="F422" s="92">
        <v>0</v>
      </c>
      <c r="G422" s="92">
        <v>0</v>
      </c>
      <c r="H422" s="92">
        <v>0</v>
      </c>
      <c r="I422" s="333"/>
      <c r="J422" s="334"/>
      <c r="K422" s="135"/>
    </row>
    <row r="423" spans="1:11" ht="36" x14ac:dyDescent="0.25">
      <c r="A423" s="91" t="s">
        <v>827</v>
      </c>
      <c r="B423" s="91" t="s">
        <v>448</v>
      </c>
      <c r="C423" s="5"/>
      <c r="D423" s="12" t="s">
        <v>249</v>
      </c>
      <c r="E423" s="13" t="s">
        <v>453</v>
      </c>
      <c r="F423" s="92">
        <v>0</v>
      </c>
      <c r="G423" s="92">
        <v>0</v>
      </c>
      <c r="H423" s="92">
        <v>0</v>
      </c>
      <c r="I423" s="333"/>
      <c r="J423" s="334"/>
      <c r="K423" s="135"/>
    </row>
    <row r="424" spans="1:11" ht="24" x14ac:dyDescent="0.25">
      <c r="A424" s="91" t="s">
        <v>828</v>
      </c>
      <c r="B424" s="91" t="s">
        <v>449</v>
      </c>
      <c r="C424" s="5"/>
      <c r="D424" s="12" t="s">
        <v>249</v>
      </c>
      <c r="E424" s="13" t="s">
        <v>453</v>
      </c>
      <c r="F424" s="92">
        <v>0</v>
      </c>
      <c r="G424" s="92">
        <v>0</v>
      </c>
      <c r="H424" s="92">
        <v>0</v>
      </c>
      <c r="I424" s="333"/>
      <c r="J424" s="334"/>
      <c r="K424" s="135"/>
    </row>
    <row r="425" spans="1:11" ht="48" x14ac:dyDescent="0.25">
      <c r="A425" s="91" t="s">
        <v>1623</v>
      </c>
      <c r="B425" s="91" t="s">
        <v>450</v>
      </c>
      <c r="C425" s="5"/>
      <c r="D425" s="12" t="s">
        <v>249</v>
      </c>
      <c r="E425" s="13" t="s">
        <v>453</v>
      </c>
      <c r="F425" s="92">
        <v>0</v>
      </c>
      <c r="G425" s="92">
        <v>0</v>
      </c>
      <c r="H425" s="92">
        <v>0</v>
      </c>
      <c r="I425" s="1242"/>
      <c r="J425" s="1243"/>
      <c r="K425" s="135"/>
    </row>
    <row r="426" spans="1:11" ht="48" x14ac:dyDescent="0.25">
      <c r="A426" s="91" t="s">
        <v>1624</v>
      </c>
      <c r="B426" s="91" t="s">
        <v>450</v>
      </c>
      <c r="C426" s="5"/>
      <c r="D426" s="12" t="s">
        <v>249</v>
      </c>
      <c r="E426" s="13" t="s">
        <v>453</v>
      </c>
      <c r="F426" s="92">
        <v>0</v>
      </c>
      <c r="G426" s="92">
        <v>0</v>
      </c>
      <c r="H426" s="92">
        <v>0</v>
      </c>
      <c r="I426" s="333"/>
      <c r="J426" s="334"/>
      <c r="K426" s="135"/>
    </row>
    <row r="427" spans="1:11" ht="36" x14ac:dyDescent="0.25">
      <c r="A427" s="91" t="s">
        <v>1195</v>
      </c>
      <c r="B427" s="91" t="s">
        <v>451</v>
      </c>
      <c r="C427" s="5"/>
      <c r="D427" s="12" t="s">
        <v>249</v>
      </c>
      <c r="E427" s="13" t="s">
        <v>453</v>
      </c>
      <c r="F427" s="92">
        <v>0</v>
      </c>
      <c r="G427" s="92">
        <v>0</v>
      </c>
      <c r="H427" s="92">
        <v>0</v>
      </c>
      <c r="I427" s="333"/>
      <c r="J427" s="334"/>
      <c r="K427" s="135"/>
    </row>
    <row r="428" spans="1:11" ht="36" x14ac:dyDescent="0.25">
      <c r="A428" s="12" t="s">
        <v>1142</v>
      </c>
      <c r="B428" s="205" t="s">
        <v>1146</v>
      </c>
      <c r="C428" s="5"/>
      <c r="D428" s="12" t="s">
        <v>249</v>
      </c>
      <c r="E428" s="13" t="s">
        <v>453</v>
      </c>
      <c r="F428" s="92">
        <v>0</v>
      </c>
      <c r="G428" s="92">
        <v>0</v>
      </c>
      <c r="H428" s="92">
        <v>0</v>
      </c>
      <c r="I428" s="364"/>
      <c r="J428" s="365"/>
      <c r="K428" s="135"/>
    </row>
    <row r="429" spans="1:11" ht="48" x14ac:dyDescent="0.25">
      <c r="A429" s="12" t="s">
        <v>1143</v>
      </c>
      <c r="B429" s="205" t="s">
        <v>1147</v>
      </c>
      <c r="C429" s="5"/>
      <c r="D429" s="12" t="s">
        <v>249</v>
      </c>
      <c r="E429" s="13" t="s">
        <v>453</v>
      </c>
      <c r="F429" s="92">
        <v>0</v>
      </c>
      <c r="G429" s="92">
        <v>0</v>
      </c>
      <c r="H429" s="92">
        <v>0</v>
      </c>
      <c r="I429" s="364"/>
      <c r="J429" s="365"/>
      <c r="K429" s="135"/>
    </row>
    <row r="430" spans="1:11" ht="36" x14ac:dyDescent="0.25">
      <c r="A430" s="12" t="s">
        <v>1144</v>
      </c>
      <c r="B430" s="205" t="s">
        <v>1148</v>
      </c>
      <c r="C430" s="5"/>
      <c r="D430" s="12" t="s">
        <v>249</v>
      </c>
      <c r="E430" s="13" t="s">
        <v>453</v>
      </c>
      <c r="F430" s="92">
        <v>0</v>
      </c>
      <c r="G430" s="92">
        <v>0</v>
      </c>
      <c r="H430" s="92">
        <v>0</v>
      </c>
      <c r="I430" s="364"/>
      <c r="J430" s="365"/>
      <c r="K430" s="135"/>
    </row>
    <row r="431" spans="1:11" ht="60" x14ac:dyDescent="0.25">
      <c r="A431" s="12" t="s">
        <v>1625</v>
      </c>
      <c r="B431" s="205" t="s">
        <v>1149</v>
      </c>
      <c r="C431" s="5"/>
      <c r="D431" s="12" t="s">
        <v>249</v>
      </c>
      <c r="E431" s="13" t="s">
        <v>453</v>
      </c>
      <c r="F431" s="92">
        <v>0</v>
      </c>
      <c r="G431" s="92">
        <v>0</v>
      </c>
      <c r="H431" s="92">
        <v>0</v>
      </c>
      <c r="I431" s="1242"/>
      <c r="J431" s="1243"/>
      <c r="K431" s="135"/>
    </row>
    <row r="432" spans="1:11" ht="48" x14ac:dyDescent="0.25">
      <c r="A432" s="12" t="s">
        <v>1626</v>
      </c>
      <c r="B432" s="205" t="s">
        <v>1149</v>
      </c>
      <c r="C432" s="5"/>
      <c r="D432" s="12" t="s">
        <v>249</v>
      </c>
      <c r="E432" s="13" t="s">
        <v>453</v>
      </c>
      <c r="F432" s="92">
        <v>0</v>
      </c>
      <c r="G432" s="92">
        <v>0</v>
      </c>
      <c r="H432" s="92">
        <v>0</v>
      </c>
      <c r="I432" s="364"/>
      <c r="J432" s="365"/>
      <c r="K432" s="135"/>
    </row>
    <row r="433" spans="1:11" ht="48" x14ac:dyDescent="0.25">
      <c r="A433" s="12" t="s">
        <v>1196</v>
      </c>
      <c r="B433" s="205" t="s">
        <v>1150</v>
      </c>
      <c r="C433" s="5"/>
      <c r="D433" s="12" t="s">
        <v>249</v>
      </c>
      <c r="E433" s="13" t="s">
        <v>453</v>
      </c>
      <c r="F433" s="92">
        <v>0</v>
      </c>
      <c r="G433" s="92">
        <v>0</v>
      </c>
      <c r="H433" s="92">
        <v>0</v>
      </c>
      <c r="I433" s="364"/>
      <c r="J433" s="365"/>
      <c r="K433" s="135"/>
    </row>
    <row r="434" spans="1:11" x14ac:dyDescent="0.25">
      <c r="A434" s="7"/>
      <c r="B434" s="7"/>
      <c r="C434" s="6" t="s">
        <v>479</v>
      </c>
      <c r="D434" s="16" t="s">
        <v>977</v>
      </c>
      <c r="E434" s="7"/>
      <c r="F434" s="89"/>
      <c r="G434" s="89"/>
      <c r="H434" s="89"/>
      <c r="I434" s="245"/>
      <c r="J434" s="246"/>
      <c r="K434" s="136"/>
    </row>
    <row r="435" spans="1:11" ht="36" x14ac:dyDescent="0.25">
      <c r="A435" s="242" t="s">
        <v>436</v>
      </c>
      <c r="B435" s="7"/>
      <c r="C435" s="6"/>
      <c r="D435" s="16"/>
      <c r="E435" s="7"/>
      <c r="F435" s="89"/>
      <c r="G435" s="89"/>
      <c r="H435" s="89"/>
      <c r="I435" s="245"/>
      <c r="J435" s="246"/>
      <c r="K435" s="136"/>
    </row>
    <row r="436" spans="1:11" ht="36" x14ac:dyDescent="0.25">
      <c r="A436" s="205" t="s">
        <v>430</v>
      </c>
      <c r="B436" s="12" t="s">
        <v>437</v>
      </c>
      <c r="C436" s="5"/>
      <c r="D436" s="12" t="s">
        <v>33</v>
      </c>
      <c r="E436" s="286">
        <f>'2.3.комм услуги'!WK109</f>
        <v>0.67962922999999997</v>
      </c>
      <c r="F436" s="283">
        <f>'2.3.комм услуги'!WM109</f>
        <v>505.85</v>
      </c>
      <c r="G436" s="290">
        <f t="shared" ref="G436:G449" si="30">F436</f>
        <v>505.85</v>
      </c>
      <c r="H436" s="290">
        <f t="shared" ref="H436:H449" si="31">F436</f>
        <v>505.85</v>
      </c>
      <c r="I436" s="1256" t="s">
        <v>591</v>
      </c>
      <c r="J436" s="1257"/>
      <c r="K436" s="135"/>
    </row>
    <row r="437" spans="1:11" ht="36" x14ac:dyDescent="0.25">
      <c r="A437" s="205" t="s">
        <v>422</v>
      </c>
      <c r="B437" s="12" t="s">
        <v>440</v>
      </c>
      <c r="C437" s="5"/>
      <c r="D437" s="12" t="s">
        <v>33</v>
      </c>
      <c r="E437" s="286">
        <f>'2.3.комм услуги'!WK110</f>
        <v>0.67965377999999999</v>
      </c>
      <c r="F437" s="283">
        <f>'2.3.комм услуги'!WM110</f>
        <v>505.87</v>
      </c>
      <c r="G437" s="290">
        <f t="shared" si="30"/>
        <v>505.87</v>
      </c>
      <c r="H437" s="290">
        <f t="shared" si="31"/>
        <v>505.87</v>
      </c>
      <c r="I437" s="1256" t="s">
        <v>591</v>
      </c>
      <c r="J437" s="1257"/>
      <c r="K437" s="135"/>
    </row>
    <row r="438" spans="1:11" ht="48" x14ac:dyDescent="0.25">
      <c r="A438" s="205" t="s">
        <v>663</v>
      </c>
      <c r="B438" s="12" t="s">
        <v>437</v>
      </c>
      <c r="C438" s="5"/>
      <c r="D438" s="12" t="s">
        <v>33</v>
      </c>
      <c r="E438" s="286">
        <f>'2.3.комм услуги'!WK111</f>
        <v>0.67958333000000004</v>
      </c>
      <c r="F438" s="283">
        <f>'2.3.комм услуги'!WM111</f>
        <v>505.82</v>
      </c>
      <c r="G438" s="290">
        <f t="shared" si="30"/>
        <v>505.82</v>
      </c>
      <c r="H438" s="290">
        <f t="shared" si="31"/>
        <v>505.82</v>
      </c>
      <c r="I438" s="1256" t="s">
        <v>591</v>
      </c>
      <c r="J438" s="1257"/>
      <c r="K438" s="135"/>
    </row>
    <row r="439" spans="1:11" ht="48" x14ac:dyDescent="0.25">
      <c r="A439" s="205" t="s">
        <v>423</v>
      </c>
      <c r="B439" s="12" t="s">
        <v>440</v>
      </c>
      <c r="C439" s="5"/>
      <c r="D439" s="12" t="s">
        <v>33</v>
      </c>
      <c r="E439" s="286">
        <f>'2.3.комм услуги'!WK112</f>
        <v>0.67965752999999995</v>
      </c>
      <c r="F439" s="283">
        <f>'2.3.комм услуги'!WM112</f>
        <v>505.88</v>
      </c>
      <c r="G439" s="290">
        <f t="shared" si="30"/>
        <v>505.88</v>
      </c>
      <c r="H439" s="290">
        <f t="shared" si="31"/>
        <v>505.88</v>
      </c>
      <c r="I439" s="1256" t="s">
        <v>591</v>
      </c>
      <c r="J439" s="1257"/>
      <c r="K439" s="135"/>
    </row>
    <row r="440" spans="1:11" ht="48" x14ac:dyDescent="0.25">
      <c r="A440" s="205" t="s">
        <v>424</v>
      </c>
      <c r="B440" s="12" t="s">
        <v>440</v>
      </c>
      <c r="C440" s="5"/>
      <c r="D440" s="12" t="s">
        <v>33</v>
      </c>
      <c r="E440" s="286">
        <f>'2.3.комм услуги'!WK113</f>
        <v>0.68016129000000003</v>
      </c>
      <c r="F440" s="283">
        <f>'2.3.комм услуги'!WM113</f>
        <v>506.25</v>
      </c>
      <c r="G440" s="290">
        <f t="shared" si="30"/>
        <v>506.25</v>
      </c>
      <c r="H440" s="290">
        <f t="shared" si="31"/>
        <v>506.25</v>
      </c>
      <c r="I440" s="1256" t="s">
        <v>591</v>
      </c>
      <c r="J440" s="1257"/>
      <c r="K440" s="135"/>
    </row>
    <row r="441" spans="1:11" ht="48" x14ac:dyDescent="0.25">
      <c r="A441" s="85" t="s">
        <v>425</v>
      </c>
      <c r="B441" s="85" t="s">
        <v>439</v>
      </c>
      <c r="C441" s="5"/>
      <c r="D441" s="12" t="s">
        <v>33</v>
      </c>
      <c r="E441" s="286">
        <f>'2.3.комм услуги'!WK114</f>
        <v>0</v>
      </c>
      <c r="F441" s="283">
        <f>'2.3.комм услуги'!WM114</f>
        <v>0</v>
      </c>
      <c r="G441" s="290">
        <f t="shared" si="30"/>
        <v>0</v>
      </c>
      <c r="H441" s="290">
        <f t="shared" si="31"/>
        <v>0</v>
      </c>
      <c r="I441" s="1256" t="s">
        <v>591</v>
      </c>
      <c r="J441" s="1257"/>
      <c r="K441" s="135"/>
    </row>
    <row r="442" spans="1:11" ht="96" x14ac:dyDescent="0.25">
      <c r="A442" s="91" t="s">
        <v>426</v>
      </c>
      <c r="B442" s="91" t="s">
        <v>439</v>
      </c>
      <c r="C442" s="5"/>
      <c r="D442" s="12" t="s">
        <v>33</v>
      </c>
      <c r="E442" s="286">
        <f>'2.3.комм услуги'!WK115</f>
        <v>0.67963750000000001</v>
      </c>
      <c r="F442" s="283">
        <f>'2.3.комм услуги'!WM115</f>
        <v>505.86</v>
      </c>
      <c r="G442" s="290">
        <f t="shared" si="30"/>
        <v>505.86</v>
      </c>
      <c r="H442" s="290">
        <f t="shared" si="31"/>
        <v>505.86</v>
      </c>
      <c r="I442" s="1256" t="s">
        <v>591</v>
      </c>
      <c r="J442" s="1257"/>
      <c r="K442" s="135"/>
    </row>
    <row r="443" spans="1:11" ht="96" x14ac:dyDescent="0.25">
      <c r="A443" s="91" t="s">
        <v>431</v>
      </c>
      <c r="B443" s="91" t="s">
        <v>438</v>
      </c>
      <c r="C443" s="5"/>
      <c r="D443" s="12" t="s">
        <v>33</v>
      </c>
      <c r="E443" s="286">
        <f>'2.3.комм услуги'!WK116</f>
        <v>0</v>
      </c>
      <c r="F443" s="283">
        <f>'2.3.комм услуги'!WM116</f>
        <v>0</v>
      </c>
      <c r="G443" s="290">
        <f t="shared" si="30"/>
        <v>0</v>
      </c>
      <c r="H443" s="290">
        <f t="shared" si="31"/>
        <v>0</v>
      </c>
      <c r="I443" s="1256" t="s">
        <v>591</v>
      </c>
      <c r="J443" s="1257"/>
      <c r="K443" s="135"/>
    </row>
    <row r="444" spans="1:11" ht="96" x14ac:dyDescent="0.25">
      <c r="A444" s="91" t="s">
        <v>427</v>
      </c>
      <c r="B444" s="91" t="s">
        <v>439</v>
      </c>
      <c r="C444" s="5"/>
      <c r="D444" s="12" t="s">
        <v>33</v>
      </c>
      <c r="E444" s="286">
        <f>'2.3.комм услуги'!WK117</f>
        <v>0.67945946000000002</v>
      </c>
      <c r="F444" s="283">
        <f>'2.3.комм услуги'!WM117</f>
        <v>505.73</v>
      </c>
      <c r="G444" s="290">
        <f t="shared" si="30"/>
        <v>505.73</v>
      </c>
      <c r="H444" s="290">
        <f t="shared" si="31"/>
        <v>505.73</v>
      </c>
      <c r="I444" s="1256" t="s">
        <v>591</v>
      </c>
      <c r="J444" s="1257"/>
      <c r="K444" s="135"/>
    </row>
    <row r="445" spans="1:11" ht="24" x14ac:dyDescent="0.25">
      <c r="A445" s="85" t="s">
        <v>432</v>
      </c>
      <c r="B445" s="85" t="s">
        <v>437</v>
      </c>
      <c r="C445" s="5"/>
      <c r="D445" s="12" t="s">
        <v>33</v>
      </c>
      <c r="E445" s="286">
        <f>'2.3.комм услуги'!WK118</f>
        <v>0</v>
      </c>
      <c r="F445" s="283">
        <f>'2.3.комм услуги'!WM118</f>
        <v>0</v>
      </c>
      <c r="G445" s="290">
        <f t="shared" si="30"/>
        <v>0</v>
      </c>
      <c r="H445" s="290">
        <f t="shared" si="31"/>
        <v>0</v>
      </c>
      <c r="I445" s="1256" t="s">
        <v>591</v>
      </c>
      <c r="J445" s="1257"/>
      <c r="K445" s="135"/>
    </row>
    <row r="446" spans="1:11" ht="24" x14ac:dyDescent="0.25">
      <c r="A446" s="91" t="s">
        <v>428</v>
      </c>
      <c r="B446" s="91" t="s">
        <v>440</v>
      </c>
      <c r="C446" s="5"/>
      <c r="D446" s="12" t="s">
        <v>33</v>
      </c>
      <c r="E446" s="286">
        <f>'2.3.комм услуги'!WK119</f>
        <v>0.67928571000000004</v>
      </c>
      <c r="F446" s="283">
        <f>'2.3.комм услуги'!WM119</f>
        <v>505.6</v>
      </c>
      <c r="G446" s="290">
        <f t="shared" si="30"/>
        <v>505.6</v>
      </c>
      <c r="H446" s="290">
        <f t="shared" si="31"/>
        <v>505.6</v>
      </c>
      <c r="I446" s="1256" t="s">
        <v>591</v>
      </c>
      <c r="J446" s="1257"/>
      <c r="K446" s="135"/>
    </row>
    <row r="447" spans="1:11" ht="24" x14ac:dyDescent="0.25">
      <c r="A447" s="85" t="s">
        <v>433</v>
      </c>
      <c r="B447" s="85" t="s">
        <v>437</v>
      </c>
      <c r="C447" s="5"/>
      <c r="D447" s="12" t="s">
        <v>33</v>
      </c>
      <c r="E447" s="286">
        <f>'2.3.комм услуги'!WK120</f>
        <v>0</v>
      </c>
      <c r="F447" s="283">
        <f>'2.3.комм услуги'!WM120</f>
        <v>0</v>
      </c>
      <c r="G447" s="290">
        <f t="shared" si="30"/>
        <v>0</v>
      </c>
      <c r="H447" s="290">
        <f t="shared" si="31"/>
        <v>0</v>
      </c>
      <c r="I447" s="1256" t="s">
        <v>591</v>
      </c>
      <c r="J447" s="1257"/>
      <c r="K447" s="135"/>
    </row>
    <row r="448" spans="1:11" ht="24" x14ac:dyDescent="0.25">
      <c r="A448" s="91" t="s">
        <v>429</v>
      </c>
      <c r="B448" s="91" t="s">
        <v>440</v>
      </c>
      <c r="C448" s="5"/>
      <c r="D448" s="12" t="s">
        <v>33</v>
      </c>
      <c r="E448" s="286">
        <f>'2.3.комм услуги'!WK121</f>
        <v>0.67986111000000005</v>
      </c>
      <c r="F448" s="283">
        <f>'2.3.комм услуги'!WM121</f>
        <v>506.03</v>
      </c>
      <c r="G448" s="290">
        <f t="shared" si="30"/>
        <v>506.03</v>
      </c>
      <c r="H448" s="290">
        <f t="shared" si="31"/>
        <v>506.03</v>
      </c>
      <c r="I448" s="1256" t="s">
        <v>591</v>
      </c>
      <c r="J448" s="1257"/>
      <c r="K448" s="135"/>
    </row>
    <row r="449" spans="1:11" ht="48" x14ac:dyDescent="0.25">
      <c r="A449" s="205" t="s">
        <v>1141</v>
      </c>
      <c r="B449" s="12" t="s">
        <v>1145</v>
      </c>
      <c r="C449" s="5"/>
      <c r="D449" s="12" t="s">
        <v>33</v>
      </c>
      <c r="E449" s="286">
        <f>'2.3.комм услуги'!WK122</f>
        <v>0</v>
      </c>
      <c r="F449" s="283">
        <f>'2.3.комм услуги'!WM122</f>
        <v>0</v>
      </c>
      <c r="G449" s="290">
        <f t="shared" si="30"/>
        <v>0</v>
      </c>
      <c r="H449" s="290">
        <f t="shared" si="31"/>
        <v>0</v>
      </c>
      <c r="I449" s="1256" t="s">
        <v>591</v>
      </c>
      <c r="J449" s="1257"/>
      <c r="K449" s="135"/>
    </row>
    <row r="450" spans="1:11" x14ac:dyDescent="0.25">
      <c r="A450" s="242" t="s">
        <v>441</v>
      </c>
      <c r="B450" s="7"/>
      <c r="C450" s="6"/>
      <c r="D450" s="16"/>
      <c r="E450" s="7"/>
      <c r="F450" s="89"/>
      <c r="G450" s="89"/>
      <c r="H450" s="89"/>
      <c r="I450" s="245"/>
      <c r="J450" s="246"/>
      <c r="K450" s="136"/>
    </row>
    <row r="451" spans="1:11" ht="24" x14ac:dyDescent="0.25">
      <c r="A451" s="12" t="s">
        <v>822</v>
      </c>
      <c r="B451" s="12" t="s">
        <v>442</v>
      </c>
      <c r="C451" s="5"/>
      <c r="D451" s="12" t="s">
        <v>249</v>
      </c>
      <c r="E451" s="13" t="s">
        <v>453</v>
      </c>
      <c r="F451" s="92">
        <v>0</v>
      </c>
      <c r="G451" s="92">
        <v>0</v>
      </c>
      <c r="H451" s="92">
        <v>0</v>
      </c>
      <c r="I451" s="333"/>
      <c r="J451" s="334"/>
      <c r="K451" s="135"/>
    </row>
    <row r="452" spans="1:11" ht="36" x14ac:dyDescent="0.25">
      <c r="A452" s="12" t="s">
        <v>823</v>
      </c>
      <c r="B452" s="12" t="s">
        <v>443</v>
      </c>
      <c r="C452" s="5"/>
      <c r="D452" s="12" t="s">
        <v>249</v>
      </c>
      <c r="E452" s="13" t="s">
        <v>453</v>
      </c>
      <c r="F452" s="92">
        <v>0</v>
      </c>
      <c r="G452" s="92">
        <v>0</v>
      </c>
      <c r="H452" s="92">
        <v>0</v>
      </c>
      <c r="I452" s="333"/>
      <c r="J452" s="334"/>
      <c r="K452" s="135"/>
    </row>
    <row r="453" spans="1:11" ht="24" x14ac:dyDescent="0.25">
      <c r="A453" s="12" t="s">
        <v>824</v>
      </c>
      <c r="B453" s="12" t="s">
        <v>444</v>
      </c>
      <c r="C453" s="5"/>
      <c r="D453" s="12" t="s">
        <v>249</v>
      </c>
      <c r="E453" s="13" t="s">
        <v>453</v>
      </c>
      <c r="F453" s="92">
        <v>0</v>
      </c>
      <c r="G453" s="92">
        <v>0</v>
      </c>
      <c r="H453" s="92">
        <v>0</v>
      </c>
      <c r="I453" s="333"/>
      <c r="J453" s="334"/>
      <c r="K453" s="135"/>
    </row>
    <row r="454" spans="1:11" ht="48" x14ac:dyDescent="0.25">
      <c r="A454" s="12" t="s">
        <v>1621</v>
      </c>
      <c r="B454" s="12" t="s">
        <v>445</v>
      </c>
      <c r="C454" s="5"/>
      <c r="D454" s="12" t="s">
        <v>249</v>
      </c>
      <c r="E454" s="13" t="s">
        <v>453</v>
      </c>
      <c r="F454" s="92">
        <v>0</v>
      </c>
      <c r="G454" s="92">
        <v>0</v>
      </c>
      <c r="H454" s="92">
        <v>0</v>
      </c>
      <c r="I454" s="1242"/>
      <c r="J454" s="1243"/>
      <c r="K454" s="135"/>
    </row>
    <row r="455" spans="1:11" ht="36" x14ac:dyDescent="0.25">
      <c r="A455" s="12" t="s">
        <v>1622</v>
      </c>
      <c r="B455" s="12" t="s">
        <v>445</v>
      </c>
      <c r="C455" s="5"/>
      <c r="D455" s="12" t="s">
        <v>249</v>
      </c>
      <c r="E455" s="13" t="s">
        <v>453</v>
      </c>
      <c r="F455" s="92">
        <v>0</v>
      </c>
      <c r="G455" s="92">
        <v>0</v>
      </c>
      <c r="H455" s="92">
        <v>0</v>
      </c>
      <c r="I455" s="333"/>
      <c r="J455" s="334"/>
      <c r="K455" s="135"/>
    </row>
    <row r="456" spans="1:11" ht="36" x14ac:dyDescent="0.25">
      <c r="A456" s="12" t="s">
        <v>1194</v>
      </c>
      <c r="B456" s="12" t="s">
        <v>446</v>
      </c>
      <c r="C456" s="5"/>
      <c r="D456" s="12" t="s">
        <v>249</v>
      </c>
      <c r="E456" s="13" t="s">
        <v>453</v>
      </c>
      <c r="F456" s="92">
        <v>0</v>
      </c>
      <c r="G456" s="92">
        <v>0</v>
      </c>
      <c r="H456" s="92">
        <v>0</v>
      </c>
      <c r="I456" s="333"/>
      <c r="J456" s="334"/>
      <c r="K456" s="135"/>
    </row>
    <row r="457" spans="1:11" ht="36" x14ac:dyDescent="0.25">
      <c r="A457" s="91" t="s">
        <v>826</v>
      </c>
      <c r="B457" s="91" t="s">
        <v>447</v>
      </c>
      <c r="C457" s="5"/>
      <c r="D457" s="12" t="s">
        <v>249</v>
      </c>
      <c r="E457" s="13" t="s">
        <v>453</v>
      </c>
      <c r="F457" s="92">
        <v>0</v>
      </c>
      <c r="G457" s="92">
        <v>0</v>
      </c>
      <c r="H457" s="92">
        <v>0</v>
      </c>
      <c r="I457" s="333"/>
      <c r="J457" s="334"/>
      <c r="K457" s="135"/>
    </row>
    <row r="458" spans="1:11" ht="36" x14ac:dyDescent="0.25">
      <c r="A458" s="91" t="s">
        <v>827</v>
      </c>
      <c r="B458" s="91" t="s">
        <v>448</v>
      </c>
      <c r="C458" s="5"/>
      <c r="D458" s="12" t="s">
        <v>249</v>
      </c>
      <c r="E458" s="13" t="s">
        <v>453</v>
      </c>
      <c r="F458" s="92">
        <v>0</v>
      </c>
      <c r="G458" s="92">
        <v>0</v>
      </c>
      <c r="H458" s="92">
        <v>0</v>
      </c>
      <c r="I458" s="333"/>
      <c r="J458" s="334"/>
      <c r="K458" s="135"/>
    </row>
    <row r="459" spans="1:11" ht="24" x14ac:dyDescent="0.25">
      <c r="A459" s="91" t="s">
        <v>828</v>
      </c>
      <c r="B459" s="91" t="s">
        <v>449</v>
      </c>
      <c r="C459" s="5"/>
      <c r="D459" s="12" t="s">
        <v>249</v>
      </c>
      <c r="E459" s="13" t="s">
        <v>453</v>
      </c>
      <c r="F459" s="92">
        <v>0</v>
      </c>
      <c r="G459" s="92">
        <v>0</v>
      </c>
      <c r="H459" s="92">
        <v>0</v>
      </c>
      <c r="I459" s="333"/>
      <c r="J459" s="334"/>
      <c r="K459" s="135"/>
    </row>
    <row r="460" spans="1:11" ht="48" x14ac:dyDescent="0.25">
      <c r="A460" s="91" t="s">
        <v>1623</v>
      </c>
      <c r="B460" s="91" t="s">
        <v>450</v>
      </c>
      <c r="C460" s="5"/>
      <c r="D460" s="12" t="s">
        <v>249</v>
      </c>
      <c r="E460" s="13" t="s">
        <v>453</v>
      </c>
      <c r="F460" s="92">
        <v>0</v>
      </c>
      <c r="G460" s="92">
        <v>0</v>
      </c>
      <c r="H460" s="92">
        <v>0</v>
      </c>
      <c r="I460" s="1242"/>
      <c r="J460" s="1243"/>
      <c r="K460" s="135"/>
    </row>
    <row r="461" spans="1:11" ht="48" x14ac:dyDescent="0.25">
      <c r="A461" s="91" t="s">
        <v>1624</v>
      </c>
      <c r="B461" s="91" t="s">
        <v>450</v>
      </c>
      <c r="C461" s="5"/>
      <c r="D461" s="12" t="s">
        <v>249</v>
      </c>
      <c r="E461" s="13" t="s">
        <v>453</v>
      </c>
      <c r="F461" s="92">
        <v>0</v>
      </c>
      <c r="G461" s="92">
        <v>0</v>
      </c>
      <c r="H461" s="92">
        <v>0</v>
      </c>
      <c r="I461" s="333"/>
      <c r="J461" s="334"/>
      <c r="K461" s="135"/>
    </row>
    <row r="462" spans="1:11" ht="36" x14ac:dyDescent="0.25">
      <c r="A462" s="91" t="s">
        <v>1195</v>
      </c>
      <c r="B462" s="91" t="s">
        <v>451</v>
      </c>
      <c r="C462" s="5"/>
      <c r="D462" s="12" t="s">
        <v>249</v>
      </c>
      <c r="E462" s="13" t="s">
        <v>453</v>
      </c>
      <c r="F462" s="92">
        <v>0</v>
      </c>
      <c r="G462" s="92">
        <v>0</v>
      </c>
      <c r="H462" s="92">
        <v>0</v>
      </c>
      <c r="I462" s="333"/>
      <c r="J462" s="334"/>
      <c r="K462" s="135"/>
    </row>
    <row r="463" spans="1:11" ht="36" x14ac:dyDescent="0.25">
      <c r="A463" s="12" t="s">
        <v>1142</v>
      </c>
      <c r="B463" s="205" t="s">
        <v>1146</v>
      </c>
      <c r="C463" s="5"/>
      <c r="D463" s="12" t="s">
        <v>249</v>
      </c>
      <c r="E463" s="13" t="s">
        <v>453</v>
      </c>
      <c r="F463" s="92">
        <v>0</v>
      </c>
      <c r="G463" s="92">
        <v>0</v>
      </c>
      <c r="H463" s="92">
        <v>0</v>
      </c>
      <c r="I463" s="364"/>
      <c r="J463" s="365"/>
      <c r="K463" s="135"/>
    </row>
    <row r="464" spans="1:11" ht="48" x14ac:dyDescent="0.25">
      <c r="A464" s="12" t="s">
        <v>1143</v>
      </c>
      <c r="B464" s="205" t="s">
        <v>1147</v>
      </c>
      <c r="C464" s="5"/>
      <c r="D464" s="12" t="s">
        <v>249</v>
      </c>
      <c r="E464" s="13" t="s">
        <v>453</v>
      </c>
      <c r="F464" s="92">
        <v>0</v>
      </c>
      <c r="G464" s="92">
        <v>0</v>
      </c>
      <c r="H464" s="92">
        <v>0</v>
      </c>
      <c r="I464" s="364"/>
      <c r="J464" s="365"/>
      <c r="K464" s="135"/>
    </row>
    <row r="465" spans="1:11" ht="36" x14ac:dyDescent="0.25">
      <c r="A465" s="12" t="s">
        <v>1144</v>
      </c>
      <c r="B465" s="205" t="s">
        <v>1148</v>
      </c>
      <c r="C465" s="5"/>
      <c r="D465" s="12" t="s">
        <v>249</v>
      </c>
      <c r="E465" s="13" t="s">
        <v>453</v>
      </c>
      <c r="F465" s="92">
        <v>0</v>
      </c>
      <c r="G465" s="92">
        <v>0</v>
      </c>
      <c r="H465" s="92">
        <v>0</v>
      </c>
      <c r="I465" s="364"/>
      <c r="J465" s="365"/>
      <c r="K465" s="135"/>
    </row>
    <row r="466" spans="1:11" ht="60" x14ac:dyDescent="0.25">
      <c r="A466" s="12" t="s">
        <v>1625</v>
      </c>
      <c r="B466" s="205" t="s">
        <v>1149</v>
      </c>
      <c r="C466" s="5"/>
      <c r="D466" s="12" t="s">
        <v>249</v>
      </c>
      <c r="E466" s="13" t="s">
        <v>453</v>
      </c>
      <c r="F466" s="92">
        <v>0</v>
      </c>
      <c r="G466" s="92">
        <v>0</v>
      </c>
      <c r="H466" s="92">
        <v>0</v>
      </c>
      <c r="I466" s="1242"/>
      <c r="J466" s="1243"/>
      <c r="K466" s="135"/>
    </row>
    <row r="467" spans="1:11" ht="48" x14ac:dyDescent="0.25">
      <c r="A467" s="12" t="s">
        <v>1626</v>
      </c>
      <c r="B467" s="205" t="s">
        <v>1149</v>
      </c>
      <c r="C467" s="5"/>
      <c r="D467" s="12" t="s">
        <v>249</v>
      </c>
      <c r="E467" s="13" t="s">
        <v>453</v>
      </c>
      <c r="F467" s="92">
        <v>0</v>
      </c>
      <c r="G467" s="92">
        <v>0</v>
      </c>
      <c r="H467" s="92">
        <v>0</v>
      </c>
      <c r="I467" s="364"/>
      <c r="J467" s="365"/>
      <c r="K467" s="135"/>
    </row>
    <row r="468" spans="1:11" ht="48" x14ac:dyDescent="0.25">
      <c r="A468" s="12" t="s">
        <v>1196</v>
      </c>
      <c r="B468" s="205" t="s">
        <v>1150</v>
      </c>
      <c r="C468" s="5"/>
      <c r="D468" s="12" t="s">
        <v>249</v>
      </c>
      <c r="E468" s="13" t="s">
        <v>453</v>
      </c>
      <c r="F468" s="92">
        <v>0</v>
      </c>
      <c r="G468" s="92">
        <v>0</v>
      </c>
      <c r="H468" s="92">
        <v>0</v>
      </c>
      <c r="I468" s="364"/>
      <c r="J468" s="365"/>
      <c r="K468" s="135"/>
    </row>
    <row r="469" spans="1:11" ht="24" x14ac:dyDescent="0.25">
      <c r="A469" s="93"/>
      <c r="B469" s="93"/>
      <c r="C469" s="99" t="s">
        <v>15</v>
      </c>
      <c r="D469" s="100" t="s">
        <v>16</v>
      </c>
      <c r="E469" s="100"/>
      <c r="F469" s="102"/>
      <c r="G469" s="102"/>
      <c r="H469" s="102"/>
      <c r="I469" s="255"/>
      <c r="J469" s="256"/>
      <c r="K469" s="146"/>
    </row>
    <row r="470" spans="1:11" ht="36" x14ac:dyDescent="0.25">
      <c r="A470" s="328" t="s">
        <v>436</v>
      </c>
      <c r="B470" s="93"/>
      <c r="C470" s="99"/>
      <c r="D470" s="100"/>
      <c r="E470" s="257"/>
      <c r="F470" s="102"/>
      <c r="G470" s="102"/>
      <c r="H470" s="102"/>
      <c r="I470" s="255"/>
      <c r="J470" s="256"/>
      <c r="K470" s="146"/>
    </row>
    <row r="471" spans="1:11" ht="36" x14ac:dyDescent="0.25">
      <c r="A471" s="205" t="s">
        <v>430</v>
      </c>
      <c r="B471" s="12" t="s">
        <v>437</v>
      </c>
      <c r="C471" s="5"/>
      <c r="D471" s="4" t="s">
        <v>261</v>
      </c>
      <c r="E471" s="1277" t="s">
        <v>258</v>
      </c>
      <c r="F471" s="283">
        <f>'2.4.расчет прочих'!L282</f>
        <v>94</v>
      </c>
      <c r="G471" s="290">
        <f t="shared" ref="G471:G484" si="32">F471</f>
        <v>94</v>
      </c>
      <c r="H471" s="290">
        <f t="shared" ref="H471:H484" si="33">F471</f>
        <v>94</v>
      </c>
      <c r="I471" s="1256" t="s">
        <v>592</v>
      </c>
      <c r="J471" s="1257"/>
      <c r="K471" s="135"/>
    </row>
    <row r="472" spans="1:11" ht="36" x14ac:dyDescent="0.25">
      <c r="A472" s="205" t="s">
        <v>422</v>
      </c>
      <c r="B472" s="12" t="s">
        <v>440</v>
      </c>
      <c r="C472" s="5"/>
      <c r="D472" s="4" t="s">
        <v>261</v>
      </c>
      <c r="E472" s="1278"/>
      <c r="F472" s="283">
        <f>'2.4.расчет прочих'!L283</f>
        <v>94</v>
      </c>
      <c r="G472" s="290">
        <f t="shared" si="32"/>
        <v>94</v>
      </c>
      <c r="H472" s="290">
        <f t="shared" si="33"/>
        <v>94</v>
      </c>
      <c r="I472" s="1256" t="s">
        <v>592</v>
      </c>
      <c r="J472" s="1257"/>
      <c r="K472" s="135"/>
    </row>
    <row r="473" spans="1:11" ht="48" x14ac:dyDescent="0.25">
      <c r="A473" s="205" t="s">
        <v>663</v>
      </c>
      <c r="B473" s="12" t="s">
        <v>437</v>
      </c>
      <c r="C473" s="5"/>
      <c r="D473" s="4" t="s">
        <v>261</v>
      </c>
      <c r="E473" s="1278"/>
      <c r="F473" s="283">
        <f>'2.4.расчет прочих'!L284</f>
        <v>94</v>
      </c>
      <c r="G473" s="290">
        <f t="shared" si="32"/>
        <v>94</v>
      </c>
      <c r="H473" s="290">
        <f t="shared" si="33"/>
        <v>94</v>
      </c>
      <c r="I473" s="1256" t="s">
        <v>592</v>
      </c>
      <c r="J473" s="1257"/>
      <c r="K473" s="135"/>
    </row>
    <row r="474" spans="1:11" ht="48" x14ac:dyDescent="0.25">
      <c r="A474" s="205" t="s">
        <v>423</v>
      </c>
      <c r="B474" s="12" t="s">
        <v>440</v>
      </c>
      <c r="C474" s="5"/>
      <c r="D474" s="4" t="s">
        <v>261</v>
      </c>
      <c r="E474" s="1278"/>
      <c r="F474" s="283">
        <f>'2.4.расчет прочих'!L285</f>
        <v>94</v>
      </c>
      <c r="G474" s="290">
        <f t="shared" si="32"/>
        <v>94</v>
      </c>
      <c r="H474" s="290">
        <f t="shared" si="33"/>
        <v>94</v>
      </c>
      <c r="I474" s="1256" t="s">
        <v>592</v>
      </c>
      <c r="J474" s="1257"/>
      <c r="K474" s="135"/>
    </row>
    <row r="475" spans="1:11" ht="48" x14ac:dyDescent="0.25">
      <c r="A475" s="205" t="s">
        <v>424</v>
      </c>
      <c r="B475" s="12" t="s">
        <v>440</v>
      </c>
      <c r="C475" s="5"/>
      <c r="D475" s="4" t="s">
        <v>261</v>
      </c>
      <c r="E475" s="1278"/>
      <c r="F475" s="283">
        <f>'2.4.расчет прочих'!L286</f>
        <v>94</v>
      </c>
      <c r="G475" s="290">
        <f t="shared" si="32"/>
        <v>94</v>
      </c>
      <c r="H475" s="290">
        <f t="shared" si="33"/>
        <v>94</v>
      </c>
      <c r="I475" s="1256" t="s">
        <v>592</v>
      </c>
      <c r="J475" s="1257"/>
      <c r="K475" s="135"/>
    </row>
    <row r="476" spans="1:11" ht="48" x14ac:dyDescent="0.25">
      <c r="A476" s="85" t="s">
        <v>425</v>
      </c>
      <c r="B476" s="85" t="s">
        <v>439</v>
      </c>
      <c r="C476" s="5"/>
      <c r="D476" s="4" t="s">
        <v>261</v>
      </c>
      <c r="E476" s="1278"/>
      <c r="F476" s="283">
        <f>'2.4.расчет прочих'!L287</f>
        <v>94</v>
      </c>
      <c r="G476" s="290">
        <f t="shared" si="32"/>
        <v>94</v>
      </c>
      <c r="H476" s="290">
        <f t="shared" si="33"/>
        <v>94</v>
      </c>
      <c r="I476" s="1256" t="s">
        <v>592</v>
      </c>
      <c r="J476" s="1257"/>
      <c r="K476" s="135"/>
    </row>
    <row r="477" spans="1:11" ht="96" x14ac:dyDescent="0.25">
      <c r="A477" s="91" t="s">
        <v>426</v>
      </c>
      <c r="B477" s="91" t="s">
        <v>439</v>
      </c>
      <c r="C477" s="5"/>
      <c r="D477" s="4" t="s">
        <v>261</v>
      </c>
      <c r="E477" s="1278"/>
      <c r="F477" s="283">
        <f>'2.4.расчет прочих'!L288</f>
        <v>94</v>
      </c>
      <c r="G477" s="290">
        <f t="shared" si="32"/>
        <v>94</v>
      </c>
      <c r="H477" s="290">
        <f t="shared" si="33"/>
        <v>94</v>
      </c>
      <c r="I477" s="1256" t="s">
        <v>592</v>
      </c>
      <c r="J477" s="1257"/>
      <c r="K477" s="135"/>
    </row>
    <row r="478" spans="1:11" ht="96" x14ac:dyDescent="0.25">
      <c r="A478" s="91" t="s">
        <v>431</v>
      </c>
      <c r="B478" s="91" t="s">
        <v>438</v>
      </c>
      <c r="C478" s="5"/>
      <c r="D478" s="4" t="s">
        <v>261</v>
      </c>
      <c r="E478" s="1278"/>
      <c r="F478" s="283">
        <f>'2.4.расчет прочих'!L289</f>
        <v>94</v>
      </c>
      <c r="G478" s="290">
        <f t="shared" si="32"/>
        <v>94</v>
      </c>
      <c r="H478" s="290">
        <f t="shared" si="33"/>
        <v>94</v>
      </c>
      <c r="I478" s="1256" t="s">
        <v>592</v>
      </c>
      <c r="J478" s="1257"/>
      <c r="K478" s="135"/>
    </row>
    <row r="479" spans="1:11" ht="96" x14ac:dyDescent="0.25">
      <c r="A479" s="91" t="s">
        <v>427</v>
      </c>
      <c r="B479" s="91" t="s">
        <v>439</v>
      </c>
      <c r="C479" s="5"/>
      <c r="D479" s="4" t="s">
        <v>261</v>
      </c>
      <c r="E479" s="1278"/>
      <c r="F479" s="283">
        <f>'2.4.расчет прочих'!L290</f>
        <v>94</v>
      </c>
      <c r="G479" s="290">
        <f t="shared" si="32"/>
        <v>94</v>
      </c>
      <c r="H479" s="290">
        <f t="shared" si="33"/>
        <v>94</v>
      </c>
      <c r="I479" s="1256" t="s">
        <v>592</v>
      </c>
      <c r="J479" s="1257"/>
      <c r="K479" s="135"/>
    </row>
    <row r="480" spans="1:11" ht="24" x14ac:dyDescent="0.25">
      <c r="A480" s="85" t="s">
        <v>432</v>
      </c>
      <c r="B480" s="85" t="s">
        <v>437</v>
      </c>
      <c r="C480" s="5"/>
      <c r="D480" s="4" t="s">
        <v>261</v>
      </c>
      <c r="E480" s="1278"/>
      <c r="F480" s="283">
        <f>'2.4.расчет прочих'!L291</f>
        <v>94</v>
      </c>
      <c r="G480" s="290">
        <f t="shared" si="32"/>
        <v>94</v>
      </c>
      <c r="H480" s="290">
        <f t="shared" si="33"/>
        <v>94</v>
      </c>
      <c r="I480" s="1256" t="s">
        <v>592</v>
      </c>
      <c r="J480" s="1257"/>
      <c r="K480" s="135"/>
    </row>
    <row r="481" spans="1:11" ht="24" x14ac:dyDescent="0.25">
      <c r="A481" s="91" t="s">
        <v>428</v>
      </c>
      <c r="B481" s="91" t="s">
        <v>440</v>
      </c>
      <c r="C481" s="5"/>
      <c r="D481" s="4" t="s">
        <v>261</v>
      </c>
      <c r="E481" s="1278"/>
      <c r="F481" s="283">
        <f>'2.4.расчет прочих'!L292</f>
        <v>94</v>
      </c>
      <c r="G481" s="290">
        <f t="shared" si="32"/>
        <v>94</v>
      </c>
      <c r="H481" s="290">
        <f t="shared" si="33"/>
        <v>94</v>
      </c>
      <c r="I481" s="1256" t="s">
        <v>592</v>
      </c>
      <c r="J481" s="1257"/>
      <c r="K481" s="135"/>
    </row>
    <row r="482" spans="1:11" ht="24" x14ac:dyDescent="0.25">
      <c r="A482" s="85" t="s">
        <v>433</v>
      </c>
      <c r="B482" s="85" t="s">
        <v>437</v>
      </c>
      <c r="C482" s="5"/>
      <c r="D482" s="4" t="s">
        <v>261</v>
      </c>
      <c r="E482" s="1278"/>
      <c r="F482" s="283">
        <f>'2.4.расчет прочих'!L293</f>
        <v>94</v>
      </c>
      <c r="G482" s="290">
        <f t="shared" si="32"/>
        <v>94</v>
      </c>
      <c r="H482" s="290">
        <f t="shared" si="33"/>
        <v>94</v>
      </c>
      <c r="I482" s="1256" t="s">
        <v>592</v>
      </c>
      <c r="J482" s="1257"/>
      <c r="K482" s="135"/>
    </row>
    <row r="483" spans="1:11" ht="24" x14ac:dyDescent="0.25">
      <c r="A483" s="91" t="s">
        <v>429</v>
      </c>
      <c r="B483" s="91" t="s">
        <v>440</v>
      </c>
      <c r="C483" s="5"/>
      <c r="D483" s="4" t="s">
        <v>261</v>
      </c>
      <c r="E483" s="1278"/>
      <c r="F483" s="283">
        <f>'2.4.расчет прочих'!L294</f>
        <v>94</v>
      </c>
      <c r="G483" s="290">
        <f t="shared" si="32"/>
        <v>94</v>
      </c>
      <c r="H483" s="290">
        <f t="shared" si="33"/>
        <v>94</v>
      </c>
      <c r="I483" s="1256" t="s">
        <v>592</v>
      </c>
      <c r="J483" s="1257"/>
      <c r="K483" s="135"/>
    </row>
    <row r="484" spans="1:11" ht="48" x14ac:dyDescent="0.25">
      <c r="A484" s="205" t="s">
        <v>1141</v>
      </c>
      <c r="B484" s="12" t="s">
        <v>1145</v>
      </c>
      <c r="C484" s="51"/>
      <c r="D484" s="4" t="s">
        <v>261</v>
      </c>
      <c r="E484" s="1281"/>
      <c r="F484" s="283">
        <f>'2.4.расчет прочих'!L295</f>
        <v>94</v>
      </c>
      <c r="G484" s="290">
        <f t="shared" si="32"/>
        <v>94</v>
      </c>
      <c r="H484" s="290">
        <f t="shared" si="33"/>
        <v>94</v>
      </c>
      <c r="I484" s="1256" t="s">
        <v>592</v>
      </c>
      <c r="J484" s="1257"/>
      <c r="K484" s="135"/>
    </row>
    <row r="485" spans="1:11" x14ac:dyDescent="0.25">
      <c r="A485" s="328" t="s">
        <v>441</v>
      </c>
      <c r="B485" s="93"/>
      <c r="C485" s="99"/>
      <c r="D485" s="100"/>
      <c r="E485" s="257"/>
      <c r="F485" s="102"/>
      <c r="G485" s="102"/>
      <c r="H485" s="102"/>
      <c r="I485" s="255"/>
      <c r="J485" s="256"/>
      <c r="K485" s="146"/>
    </row>
    <row r="486" spans="1:11" ht="24" x14ac:dyDescent="0.25">
      <c r="A486" s="12" t="s">
        <v>822</v>
      </c>
      <c r="B486" s="12" t="s">
        <v>442</v>
      </c>
      <c r="C486" s="5"/>
      <c r="D486" s="4" t="s">
        <v>249</v>
      </c>
      <c r="E486" s="13" t="s">
        <v>453</v>
      </c>
      <c r="F486" s="92">
        <v>0</v>
      </c>
      <c r="G486" s="92">
        <v>0</v>
      </c>
      <c r="H486" s="92">
        <v>0</v>
      </c>
      <c r="I486" s="333"/>
      <c r="J486" s="334"/>
      <c r="K486" s="135"/>
    </row>
    <row r="487" spans="1:11" ht="36" x14ac:dyDescent="0.25">
      <c r="A487" s="12" t="s">
        <v>823</v>
      </c>
      <c r="B487" s="12" t="s">
        <v>443</v>
      </c>
      <c r="C487" s="5"/>
      <c r="D487" s="4" t="s">
        <v>249</v>
      </c>
      <c r="E487" s="13" t="s">
        <v>453</v>
      </c>
      <c r="F487" s="92">
        <v>0</v>
      </c>
      <c r="G487" s="92">
        <v>0</v>
      </c>
      <c r="H487" s="92">
        <v>0</v>
      </c>
      <c r="I487" s="333"/>
      <c r="J487" s="334"/>
      <c r="K487" s="135"/>
    </row>
    <row r="488" spans="1:11" ht="24" x14ac:dyDescent="0.25">
      <c r="A488" s="12" t="s">
        <v>824</v>
      </c>
      <c r="B488" s="12" t="s">
        <v>444</v>
      </c>
      <c r="C488" s="5"/>
      <c r="D488" s="4" t="s">
        <v>249</v>
      </c>
      <c r="E488" s="13" t="s">
        <v>453</v>
      </c>
      <c r="F488" s="92">
        <v>0</v>
      </c>
      <c r="G488" s="92">
        <v>0</v>
      </c>
      <c r="H488" s="92">
        <v>0</v>
      </c>
      <c r="I488" s="333"/>
      <c r="J488" s="334"/>
      <c r="K488" s="135"/>
    </row>
    <row r="489" spans="1:11" ht="48" x14ac:dyDescent="0.25">
      <c r="A489" s="12" t="s">
        <v>1621</v>
      </c>
      <c r="B489" s="12" t="s">
        <v>445</v>
      </c>
      <c r="C489" s="5"/>
      <c r="D489" s="4" t="s">
        <v>249</v>
      </c>
      <c r="E489" s="13" t="s">
        <v>453</v>
      </c>
      <c r="F489" s="92">
        <v>0</v>
      </c>
      <c r="G489" s="92">
        <v>0</v>
      </c>
      <c r="H489" s="92">
        <v>0</v>
      </c>
      <c r="I489" s="1242"/>
      <c r="J489" s="1243"/>
      <c r="K489" s="135"/>
    </row>
    <row r="490" spans="1:11" ht="36" x14ac:dyDescent="0.25">
      <c r="A490" s="12" t="s">
        <v>1622</v>
      </c>
      <c r="B490" s="12" t="s">
        <v>445</v>
      </c>
      <c r="C490" s="5"/>
      <c r="D490" s="4" t="s">
        <v>249</v>
      </c>
      <c r="E490" s="13" t="s">
        <v>453</v>
      </c>
      <c r="F490" s="92">
        <v>0</v>
      </c>
      <c r="G490" s="92">
        <v>0</v>
      </c>
      <c r="H490" s="92">
        <v>0</v>
      </c>
      <c r="I490" s="333"/>
      <c r="J490" s="334"/>
      <c r="K490" s="135"/>
    </row>
    <row r="491" spans="1:11" ht="36" x14ac:dyDescent="0.25">
      <c r="A491" s="12" t="s">
        <v>1194</v>
      </c>
      <c r="B491" s="12" t="s">
        <v>446</v>
      </c>
      <c r="C491" s="5"/>
      <c r="D491" s="4" t="s">
        <v>249</v>
      </c>
      <c r="E491" s="13" t="s">
        <v>453</v>
      </c>
      <c r="F491" s="92">
        <v>0</v>
      </c>
      <c r="G491" s="92">
        <v>0</v>
      </c>
      <c r="H491" s="92">
        <v>0</v>
      </c>
      <c r="I491" s="333"/>
      <c r="J491" s="334"/>
      <c r="K491" s="135"/>
    </row>
    <row r="492" spans="1:11" ht="36" x14ac:dyDescent="0.25">
      <c r="A492" s="91" t="s">
        <v>826</v>
      </c>
      <c r="B492" s="91" t="s">
        <v>447</v>
      </c>
      <c r="C492" s="5"/>
      <c r="D492" s="4" t="s">
        <v>249</v>
      </c>
      <c r="E492" s="13" t="s">
        <v>453</v>
      </c>
      <c r="F492" s="92">
        <v>0</v>
      </c>
      <c r="G492" s="92">
        <v>0</v>
      </c>
      <c r="H492" s="92">
        <v>0</v>
      </c>
      <c r="I492" s="333"/>
      <c r="J492" s="334"/>
      <c r="K492" s="135"/>
    </row>
    <row r="493" spans="1:11" ht="36" x14ac:dyDescent="0.25">
      <c r="A493" s="91" t="s">
        <v>827</v>
      </c>
      <c r="B493" s="91" t="s">
        <v>448</v>
      </c>
      <c r="C493" s="5"/>
      <c r="D493" s="4" t="s">
        <v>249</v>
      </c>
      <c r="E493" s="13" t="s">
        <v>453</v>
      </c>
      <c r="F493" s="92">
        <v>0</v>
      </c>
      <c r="G493" s="92">
        <v>0</v>
      </c>
      <c r="H493" s="92">
        <v>0</v>
      </c>
      <c r="I493" s="333"/>
      <c r="J493" s="334"/>
      <c r="K493" s="135"/>
    </row>
    <row r="494" spans="1:11" ht="24" x14ac:dyDescent="0.25">
      <c r="A494" s="91" t="s">
        <v>828</v>
      </c>
      <c r="B494" s="91" t="s">
        <v>449</v>
      </c>
      <c r="C494" s="5"/>
      <c r="D494" s="4" t="s">
        <v>249</v>
      </c>
      <c r="E494" s="13" t="s">
        <v>453</v>
      </c>
      <c r="F494" s="92">
        <v>0</v>
      </c>
      <c r="G494" s="92">
        <v>0</v>
      </c>
      <c r="H494" s="92">
        <v>0</v>
      </c>
      <c r="I494" s="333"/>
      <c r="J494" s="334"/>
      <c r="K494" s="135"/>
    </row>
    <row r="495" spans="1:11" ht="48" x14ac:dyDescent="0.25">
      <c r="A495" s="91" t="s">
        <v>1623</v>
      </c>
      <c r="B495" s="91" t="s">
        <v>450</v>
      </c>
      <c r="C495" s="5"/>
      <c r="D495" s="4" t="s">
        <v>249</v>
      </c>
      <c r="E495" s="13" t="s">
        <v>453</v>
      </c>
      <c r="F495" s="92">
        <v>0</v>
      </c>
      <c r="G495" s="92">
        <v>0</v>
      </c>
      <c r="H495" s="92">
        <v>0</v>
      </c>
      <c r="I495" s="1242"/>
      <c r="J495" s="1243"/>
      <c r="K495" s="135"/>
    </row>
    <row r="496" spans="1:11" ht="48" x14ac:dyDescent="0.25">
      <c r="A496" s="91" t="s">
        <v>1624</v>
      </c>
      <c r="B496" s="91" t="s">
        <v>450</v>
      </c>
      <c r="C496" s="5"/>
      <c r="D496" s="4" t="s">
        <v>249</v>
      </c>
      <c r="E496" s="13" t="s">
        <v>453</v>
      </c>
      <c r="F496" s="92">
        <v>0</v>
      </c>
      <c r="G496" s="92">
        <v>0</v>
      </c>
      <c r="H496" s="92">
        <v>0</v>
      </c>
      <c r="I496" s="333"/>
      <c r="J496" s="334"/>
      <c r="K496" s="135"/>
    </row>
    <row r="497" spans="1:11" ht="36" x14ac:dyDescent="0.25">
      <c r="A497" s="91" t="s">
        <v>1195</v>
      </c>
      <c r="B497" s="91" t="s">
        <v>451</v>
      </c>
      <c r="C497" s="5"/>
      <c r="D497" s="4" t="s">
        <v>249</v>
      </c>
      <c r="E497" s="13" t="s">
        <v>453</v>
      </c>
      <c r="F497" s="92">
        <v>0</v>
      </c>
      <c r="G497" s="92">
        <v>0</v>
      </c>
      <c r="H497" s="92">
        <v>0</v>
      </c>
      <c r="I497" s="333"/>
      <c r="J497" s="334"/>
      <c r="K497" s="135"/>
    </row>
    <row r="498" spans="1:11" ht="36" x14ac:dyDescent="0.25">
      <c r="A498" s="12" t="s">
        <v>1142</v>
      </c>
      <c r="B498" s="205" t="s">
        <v>1146</v>
      </c>
      <c r="C498" s="5"/>
      <c r="D498" s="4" t="s">
        <v>249</v>
      </c>
      <c r="E498" s="13" t="s">
        <v>453</v>
      </c>
      <c r="F498" s="92">
        <v>0</v>
      </c>
      <c r="G498" s="92">
        <v>0</v>
      </c>
      <c r="H498" s="92">
        <v>0</v>
      </c>
      <c r="I498" s="364"/>
      <c r="J498" s="365"/>
      <c r="K498" s="135"/>
    </row>
    <row r="499" spans="1:11" ht="48" x14ac:dyDescent="0.25">
      <c r="A499" s="12" t="s">
        <v>1143</v>
      </c>
      <c r="B499" s="205" t="s">
        <v>1147</v>
      </c>
      <c r="C499" s="5"/>
      <c r="D499" s="4" t="s">
        <v>249</v>
      </c>
      <c r="E499" s="13" t="s">
        <v>453</v>
      </c>
      <c r="F499" s="92">
        <v>0</v>
      </c>
      <c r="G499" s="92">
        <v>0</v>
      </c>
      <c r="H499" s="92">
        <v>0</v>
      </c>
      <c r="I499" s="364"/>
      <c r="J499" s="365"/>
      <c r="K499" s="135"/>
    </row>
    <row r="500" spans="1:11" ht="36" x14ac:dyDescent="0.25">
      <c r="A500" s="12" t="s">
        <v>1144</v>
      </c>
      <c r="B500" s="205" t="s">
        <v>1148</v>
      </c>
      <c r="C500" s="5"/>
      <c r="D500" s="4" t="s">
        <v>249</v>
      </c>
      <c r="E500" s="13" t="s">
        <v>453</v>
      </c>
      <c r="F500" s="92">
        <v>0</v>
      </c>
      <c r="G500" s="92">
        <v>0</v>
      </c>
      <c r="H500" s="92">
        <v>0</v>
      </c>
      <c r="I500" s="364"/>
      <c r="J500" s="365"/>
      <c r="K500" s="135"/>
    </row>
    <row r="501" spans="1:11" ht="60" x14ac:dyDescent="0.25">
      <c r="A501" s="12" t="s">
        <v>1625</v>
      </c>
      <c r="B501" s="205" t="s">
        <v>1149</v>
      </c>
      <c r="C501" s="5"/>
      <c r="D501" s="4" t="s">
        <v>249</v>
      </c>
      <c r="E501" s="13" t="s">
        <v>453</v>
      </c>
      <c r="F501" s="92">
        <v>0</v>
      </c>
      <c r="G501" s="92">
        <v>0</v>
      </c>
      <c r="H501" s="92">
        <v>0</v>
      </c>
      <c r="I501" s="1242"/>
      <c r="J501" s="1243"/>
      <c r="K501" s="135"/>
    </row>
    <row r="502" spans="1:11" ht="48" x14ac:dyDescent="0.25">
      <c r="A502" s="12" t="s">
        <v>1626</v>
      </c>
      <c r="B502" s="205" t="s">
        <v>1149</v>
      </c>
      <c r="C502" s="5"/>
      <c r="D502" s="4" t="s">
        <v>249</v>
      </c>
      <c r="E502" s="13" t="s">
        <v>453</v>
      </c>
      <c r="F502" s="92">
        <v>0</v>
      </c>
      <c r="G502" s="92">
        <v>0</v>
      </c>
      <c r="H502" s="92">
        <v>0</v>
      </c>
      <c r="I502" s="364"/>
      <c r="J502" s="365"/>
      <c r="K502" s="135"/>
    </row>
    <row r="503" spans="1:11" ht="48" x14ac:dyDescent="0.25">
      <c r="A503" s="12" t="s">
        <v>1196</v>
      </c>
      <c r="B503" s="205" t="s">
        <v>1150</v>
      </c>
      <c r="C503" s="5"/>
      <c r="D503" s="4" t="s">
        <v>249</v>
      </c>
      <c r="E503" s="13" t="s">
        <v>453</v>
      </c>
      <c r="F503" s="92">
        <v>0</v>
      </c>
      <c r="G503" s="92">
        <v>0</v>
      </c>
      <c r="H503" s="92">
        <v>0</v>
      </c>
      <c r="I503" s="364"/>
      <c r="J503" s="365"/>
      <c r="K503" s="135"/>
    </row>
    <row r="504" spans="1:11" ht="24" x14ac:dyDescent="0.25">
      <c r="A504" s="93"/>
      <c r="B504" s="93"/>
      <c r="C504" s="99" t="s">
        <v>17</v>
      </c>
      <c r="D504" s="100" t="s">
        <v>18</v>
      </c>
      <c r="E504" s="100"/>
      <c r="F504" s="102"/>
      <c r="G504" s="102"/>
      <c r="H504" s="102"/>
      <c r="I504" s="255"/>
      <c r="J504" s="256"/>
      <c r="K504" s="146"/>
    </row>
    <row r="505" spans="1:11" ht="36" x14ac:dyDescent="0.25">
      <c r="A505" s="328" t="s">
        <v>436</v>
      </c>
      <c r="B505" s="93"/>
      <c r="C505" s="99"/>
      <c r="D505" s="100"/>
      <c r="E505" s="257"/>
      <c r="F505" s="102"/>
      <c r="G505" s="102"/>
      <c r="H505" s="102"/>
      <c r="I505" s="255"/>
      <c r="J505" s="256"/>
      <c r="K505" s="146"/>
    </row>
    <row r="506" spans="1:11" ht="36" x14ac:dyDescent="0.25">
      <c r="A506" s="205" t="s">
        <v>430</v>
      </c>
      <c r="B506" s="12" t="s">
        <v>437</v>
      </c>
      <c r="C506" s="5"/>
      <c r="D506" s="4" t="s">
        <v>260</v>
      </c>
      <c r="E506" s="1277" t="s">
        <v>258</v>
      </c>
      <c r="F506" s="283">
        <f>'2.4.расчет прочих'!M282</f>
        <v>797</v>
      </c>
      <c r="G506" s="290">
        <f t="shared" ref="G506:G519" si="34">F506</f>
        <v>797</v>
      </c>
      <c r="H506" s="290">
        <f t="shared" ref="H506:H519" si="35">F506</f>
        <v>797</v>
      </c>
      <c r="I506" s="1256" t="s">
        <v>592</v>
      </c>
      <c r="J506" s="1257"/>
      <c r="K506" s="135"/>
    </row>
    <row r="507" spans="1:11" ht="36" x14ac:dyDescent="0.25">
      <c r="A507" s="205" t="s">
        <v>422</v>
      </c>
      <c r="B507" s="12" t="s">
        <v>440</v>
      </c>
      <c r="C507" s="5"/>
      <c r="D507" s="4" t="s">
        <v>260</v>
      </c>
      <c r="E507" s="1278"/>
      <c r="F507" s="283">
        <f>'2.4.расчет прочих'!M283</f>
        <v>797</v>
      </c>
      <c r="G507" s="290">
        <f t="shared" si="34"/>
        <v>797</v>
      </c>
      <c r="H507" s="290">
        <f t="shared" si="35"/>
        <v>797</v>
      </c>
      <c r="I507" s="1256" t="s">
        <v>592</v>
      </c>
      <c r="J507" s="1257"/>
      <c r="K507" s="135"/>
    </row>
    <row r="508" spans="1:11" ht="48" x14ac:dyDescent="0.25">
      <c r="A508" s="205" t="s">
        <v>663</v>
      </c>
      <c r="B508" s="12" t="s">
        <v>437</v>
      </c>
      <c r="C508" s="5"/>
      <c r="D508" s="4" t="s">
        <v>260</v>
      </c>
      <c r="E508" s="1278"/>
      <c r="F508" s="283">
        <f>'2.4.расчет прочих'!M284</f>
        <v>797</v>
      </c>
      <c r="G508" s="290">
        <f t="shared" si="34"/>
        <v>797</v>
      </c>
      <c r="H508" s="290">
        <f t="shared" si="35"/>
        <v>797</v>
      </c>
      <c r="I508" s="1256" t="s">
        <v>592</v>
      </c>
      <c r="J508" s="1257"/>
      <c r="K508" s="135"/>
    </row>
    <row r="509" spans="1:11" ht="48" x14ac:dyDescent="0.25">
      <c r="A509" s="205" t="s">
        <v>423</v>
      </c>
      <c r="B509" s="12" t="s">
        <v>440</v>
      </c>
      <c r="C509" s="5"/>
      <c r="D509" s="4" t="s">
        <v>260</v>
      </c>
      <c r="E509" s="1278"/>
      <c r="F509" s="283">
        <f>'2.4.расчет прочих'!M285</f>
        <v>797</v>
      </c>
      <c r="G509" s="290">
        <f t="shared" si="34"/>
        <v>797</v>
      </c>
      <c r="H509" s="290">
        <f t="shared" si="35"/>
        <v>797</v>
      </c>
      <c r="I509" s="1256" t="s">
        <v>592</v>
      </c>
      <c r="J509" s="1257"/>
      <c r="K509" s="135"/>
    </row>
    <row r="510" spans="1:11" ht="48" x14ac:dyDescent="0.25">
      <c r="A510" s="205" t="s">
        <v>424</v>
      </c>
      <c r="B510" s="12" t="s">
        <v>440</v>
      </c>
      <c r="C510" s="5"/>
      <c r="D510" s="4" t="s">
        <v>260</v>
      </c>
      <c r="E510" s="1278"/>
      <c r="F510" s="283">
        <f>'2.4.расчет прочих'!M286</f>
        <v>797</v>
      </c>
      <c r="G510" s="290">
        <f t="shared" si="34"/>
        <v>797</v>
      </c>
      <c r="H510" s="290">
        <f t="shared" si="35"/>
        <v>797</v>
      </c>
      <c r="I510" s="1256" t="s">
        <v>592</v>
      </c>
      <c r="J510" s="1257"/>
      <c r="K510" s="135"/>
    </row>
    <row r="511" spans="1:11" ht="48" x14ac:dyDescent="0.25">
      <c r="A511" s="85" t="s">
        <v>425</v>
      </c>
      <c r="B511" s="85" t="s">
        <v>439</v>
      </c>
      <c r="C511" s="5"/>
      <c r="D511" s="4" t="s">
        <v>260</v>
      </c>
      <c r="E511" s="1278"/>
      <c r="F511" s="283">
        <f>'2.4.расчет прочих'!M287</f>
        <v>797</v>
      </c>
      <c r="G511" s="290">
        <f t="shared" si="34"/>
        <v>797</v>
      </c>
      <c r="H511" s="290">
        <f t="shared" si="35"/>
        <v>797</v>
      </c>
      <c r="I511" s="1256" t="s">
        <v>592</v>
      </c>
      <c r="J511" s="1257"/>
      <c r="K511" s="135"/>
    </row>
    <row r="512" spans="1:11" ht="96" x14ac:dyDescent="0.25">
      <c r="A512" s="91" t="s">
        <v>426</v>
      </c>
      <c r="B512" s="91" t="s">
        <v>439</v>
      </c>
      <c r="C512" s="5"/>
      <c r="D512" s="4" t="s">
        <v>260</v>
      </c>
      <c r="E512" s="1278"/>
      <c r="F512" s="283">
        <f>'2.4.расчет прочих'!M288</f>
        <v>797</v>
      </c>
      <c r="G512" s="290">
        <f t="shared" si="34"/>
        <v>797</v>
      </c>
      <c r="H512" s="290">
        <f t="shared" si="35"/>
        <v>797</v>
      </c>
      <c r="I512" s="1256" t="s">
        <v>592</v>
      </c>
      <c r="J512" s="1257"/>
      <c r="K512" s="135"/>
    </row>
    <row r="513" spans="1:11" ht="96" x14ac:dyDescent="0.25">
      <c r="A513" s="91" t="s">
        <v>431</v>
      </c>
      <c r="B513" s="91" t="s">
        <v>438</v>
      </c>
      <c r="C513" s="5"/>
      <c r="D513" s="4" t="s">
        <v>260</v>
      </c>
      <c r="E513" s="1278"/>
      <c r="F513" s="283">
        <f>'2.4.расчет прочих'!M289</f>
        <v>797</v>
      </c>
      <c r="G513" s="290">
        <f t="shared" si="34"/>
        <v>797</v>
      </c>
      <c r="H513" s="290">
        <f t="shared" si="35"/>
        <v>797</v>
      </c>
      <c r="I513" s="1256" t="s">
        <v>592</v>
      </c>
      <c r="J513" s="1257"/>
      <c r="K513" s="135"/>
    </row>
    <row r="514" spans="1:11" ht="96" x14ac:dyDescent="0.25">
      <c r="A514" s="91" t="s">
        <v>427</v>
      </c>
      <c r="B514" s="91" t="s">
        <v>439</v>
      </c>
      <c r="C514" s="5"/>
      <c r="D514" s="4" t="s">
        <v>260</v>
      </c>
      <c r="E514" s="1278"/>
      <c r="F514" s="283">
        <f>'2.4.расчет прочих'!M290</f>
        <v>797</v>
      </c>
      <c r="G514" s="290">
        <f t="shared" si="34"/>
        <v>797</v>
      </c>
      <c r="H514" s="290">
        <f t="shared" si="35"/>
        <v>797</v>
      </c>
      <c r="I514" s="1256" t="s">
        <v>592</v>
      </c>
      <c r="J514" s="1257"/>
      <c r="K514" s="135"/>
    </row>
    <row r="515" spans="1:11" ht="24" x14ac:dyDescent="0.25">
      <c r="A515" s="85" t="s">
        <v>432</v>
      </c>
      <c r="B515" s="85" t="s">
        <v>437</v>
      </c>
      <c r="C515" s="5"/>
      <c r="D515" s="4" t="s">
        <v>260</v>
      </c>
      <c r="E515" s="1278"/>
      <c r="F515" s="283">
        <f>'2.4.расчет прочих'!M291</f>
        <v>797</v>
      </c>
      <c r="G515" s="290">
        <f t="shared" si="34"/>
        <v>797</v>
      </c>
      <c r="H515" s="290">
        <f t="shared" si="35"/>
        <v>797</v>
      </c>
      <c r="I515" s="1256" t="s">
        <v>592</v>
      </c>
      <c r="J515" s="1257"/>
      <c r="K515" s="135"/>
    </row>
    <row r="516" spans="1:11" ht="24" x14ac:dyDescent="0.25">
      <c r="A516" s="91" t="s">
        <v>428</v>
      </c>
      <c r="B516" s="91" t="s">
        <v>440</v>
      </c>
      <c r="C516" s="5"/>
      <c r="D516" s="4" t="s">
        <v>260</v>
      </c>
      <c r="E516" s="1278"/>
      <c r="F516" s="283">
        <f>'2.4.расчет прочих'!M292</f>
        <v>797</v>
      </c>
      <c r="G516" s="290">
        <f t="shared" si="34"/>
        <v>797</v>
      </c>
      <c r="H516" s="290">
        <f t="shared" si="35"/>
        <v>797</v>
      </c>
      <c r="I516" s="1256" t="s">
        <v>592</v>
      </c>
      <c r="J516" s="1257"/>
      <c r="K516" s="135"/>
    </row>
    <row r="517" spans="1:11" ht="24" x14ac:dyDescent="0.25">
      <c r="A517" s="85" t="s">
        <v>433</v>
      </c>
      <c r="B517" s="85" t="s">
        <v>437</v>
      </c>
      <c r="C517" s="5"/>
      <c r="D517" s="4" t="s">
        <v>260</v>
      </c>
      <c r="E517" s="1278"/>
      <c r="F517" s="283">
        <f>'2.4.расчет прочих'!M293</f>
        <v>797</v>
      </c>
      <c r="G517" s="290">
        <f t="shared" si="34"/>
        <v>797</v>
      </c>
      <c r="H517" s="290">
        <f t="shared" si="35"/>
        <v>797</v>
      </c>
      <c r="I517" s="1256" t="s">
        <v>592</v>
      </c>
      <c r="J517" s="1257"/>
      <c r="K517" s="135"/>
    </row>
    <row r="518" spans="1:11" ht="24" x14ac:dyDescent="0.25">
      <c r="A518" s="91" t="s">
        <v>429</v>
      </c>
      <c r="B518" s="91" t="s">
        <v>440</v>
      </c>
      <c r="C518" s="5"/>
      <c r="D518" s="4" t="s">
        <v>260</v>
      </c>
      <c r="E518" s="1278"/>
      <c r="F518" s="283">
        <f>'2.4.расчет прочих'!M294</f>
        <v>797</v>
      </c>
      <c r="G518" s="290">
        <f t="shared" si="34"/>
        <v>797</v>
      </c>
      <c r="H518" s="290">
        <f t="shared" si="35"/>
        <v>797</v>
      </c>
      <c r="I518" s="1256" t="s">
        <v>592</v>
      </c>
      <c r="J518" s="1257"/>
      <c r="K518" s="135"/>
    </row>
    <row r="519" spans="1:11" ht="48" x14ac:dyDescent="0.25">
      <c r="A519" s="205" t="s">
        <v>1141</v>
      </c>
      <c r="B519" s="12" t="s">
        <v>1145</v>
      </c>
      <c r="C519" s="5"/>
      <c r="D519" s="4" t="s">
        <v>260</v>
      </c>
      <c r="E519" s="1281"/>
      <c r="F519" s="283">
        <f>'2.4.расчет прочих'!M295</f>
        <v>797</v>
      </c>
      <c r="G519" s="290">
        <f t="shared" si="34"/>
        <v>797</v>
      </c>
      <c r="H519" s="290">
        <f t="shared" si="35"/>
        <v>797</v>
      </c>
      <c r="I519" s="1256" t="s">
        <v>592</v>
      </c>
      <c r="J519" s="1257"/>
      <c r="K519" s="135"/>
    </row>
    <row r="520" spans="1:11" x14ac:dyDescent="0.25">
      <c r="A520" s="328" t="s">
        <v>441</v>
      </c>
      <c r="B520" s="93"/>
      <c r="C520" s="99"/>
      <c r="D520" s="100"/>
      <c r="E520" s="257"/>
      <c r="F520" s="102"/>
      <c r="G520" s="102"/>
      <c r="H520" s="102"/>
      <c r="I520" s="255"/>
      <c r="J520" s="256"/>
      <c r="K520" s="146"/>
    </row>
    <row r="521" spans="1:11" ht="24" x14ac:dyDescent="0.25">
      <c r="A521" s="12" t="s">
        <v>822</v>
      </c>
      <c r="B521" s="12" t="s">
        <v>442</v>
      </c>
      <c r="C521" s="5"/>
      <c r="D521" s="4" t="s">
        <v>249</v>
      </c>
      <c r="E521" s="13" t="s">
        <v>453</v>
      </c>
      <c r="F521" s="92">
        <v>0</v>
      </c>
      <c r="G521" s="92">
        <v>0</v>
      </c>
      <c r="H521" s="92">
        <v>0</v>
      </c>
      <c r="I521" s="333"/>
      <c r="J521" s="334"/>
      <c r="K521" s="135"/>
    </row>
    <row r="522" spans="1:11" ht="36" x14ac:dyDescent="0.25">
      <c r="A522" s="12" t="s">
        <v>823</v>
      </c>
      <c r="B522" s="12" t="s">
        <v>443</v>
      </c>
      <c r="C522" s="5"/>
      <c r="D522" s="4" t="s">
        <v>249</v>
      </c>
      <c r="E522" s="13" t="s">
        <v>453</v>
      </c>
      <c r="F522" s="92">
        <v>0</v>
      </c>
      <c r="G522" s="92">
        <v>0</v>
      </c>
      <c r="H522" s="92">
        <v>0</v>
      </c>
      <c r="I522" s="333"/>
      <c r="J522" s="334"/>
      <c r="K522" s="135"/>
    </row>
    <row r="523" spans="1:11" ht="24" x14ac:dyDescent="0.25">
      <c r="A523" s="12" t="s">
        <v>824</v>
      </c>
      <c r="B523" s="12" t="s">
        <v>444</v>
      </c>
      <c r="C523" s="5"/>
      <c r="D523" s="4" t="s">
        <v>249</v>
      </c>
      <c r="E523" s="13" t="s">
        <v>453</v>
      </c>
      <c r="F523" s="92">
        <v>0</v>
      </c>
      <c r="G523" s="92">
        <v>0</v>
      </c>
      <c r="H523" s="92">
        <v>0</v>
      </c>
      <c r="I523" s="333"/>
      <c r="J523" s="334"/>
      <c r="K523" s="135"/>
    </row>
    <row r="524" spans="1:11" ht="48" x14ac:dyDescent="0.25">
      <c r="A524" s="12" t="s">
        <v>1621</v>
      </c>
      <c r="B524" s="12" t="s">
        <v>445</v>
      </c>
      <c r="C524" s="5"/>
      <c r="D524" s="4" t="s">
        <v>249</v>
      </c>
      <c r="E524" s="13" t="s">
        <v>453</v>
      </c>
      <c r="F524" s="92">
        <v>0</v>
      </c>
      <c r="G524" s="92">
        <v>0</v>
      </c>
      <c r="H524" s="92">
        <v>0</v>
      </c>
      <c r="I524" s="1242"/>
      <c r="J524" s="1243"/>
      <c r="K524" s="135"/>
    </row>
    <row r="525" spans="1:11" ht="36" x14ac:dyDescent="0.25">
      <c r="A525" s="12" t="s">
        <v>1622</v>
      </c>
      <c r="B525" s="12" t="s">
        <v>445</v>
      </c>
      <c r="C525" s="5"/>
      <c r="D525" s="4" t="s">
        <v>249</v>
      </c>
      <c r="E525" s="13" t="s">
        <v>453</v>
      </c>
      <c r="F525" s="92">
        <v>0</v>
      </c>
      <c r="G525" s="92">
        <v>0</v>
      </c>
      <c r="H525" s="92">
        <v>0</v>
      </c>
      <c r="I525" s="333"/>
      <c r="J525" s="334"/>
      <c r="K525" s="135"/>
    </row>
    <row r="526" spans="1:11" ht="36" x14ac:dyDescent="0.25">
      <c r="A526" s="12" t="s">
        <v>1194</v>
      </c>
      <c r="B526" s="12" t="s">
        <v>446</v>
      </c>
      <c r="C526" s="5"/>
      <c r="D526" s="4" t="s">
        <v>249</v>
      </c>
      <c r="E526" s="13" t="s">
        <v>453</v>
      </c>
      <c r="F526" s="92">
        <v>0</v>
      </c>
      <c r="G526" s="92">
        <v>0</v>
      </c>
      <c r="H526" s="92">
        <v>0</v>
      </c>
      <c r="I526" s="333"/>
      <c r="J526" s="334"/>
      <c r="K526" s="135"/>
    </row>
    <row r="527" spans="1:11" ht="36" x14ac:dyDescent="0.25">
      <c r="A527" s="91" t="s">
        <v>826</v>
      </c>
      <c r="B527" s="91" t="s">
        <v>447</v>
      </c>
      <c r="C527" s="5"/>
      <c r="D527" s="4" t="s">
        <v>249</v>
      </c>
      <c r="E527" s="13" t="s">
        <v>453</v>
      </c>
      <c r="F527" s="92">
        <v>0</v>
      </c>
      <c r="G527" s="92">
        <v>0</v>
      </c>
      <c r="H527" s="92">
        <v>0</v>
      </c>
      <c r="I527" s="333"/>
      <c r="J527" s="334"/>
      <c r="K527" s="135"/>
    </row>
    <row r="528" spans="1:11" ht="36" x14ac:dyDescent="0.25">
      <c r="A528" s="91" t="s">
        <v>827</v>
      </c>
      <c r="B528" s="91" t="s">
        <v>448</v>
      </c>
      <c r="C528" s="5"/>
      <c r="D528" s="4" t="s">
        <v>249</v>
      </c>
      <c r="E528" s="13" t="s">
        <v>453</v>
      </c>
      <c r="F528" s="92">
        <v>0</v>
      </c>
      <c r="G528" s="92">
        <v>0</v>
      </c>
      <c r="H528" s="92">
        <v>0</v>
      </c>
      <c r="I528" s="333"/>
      <c r="J528" s="334"/>
      <c r="K528" s="135"/>
    </row>
    <row r="529" spans="1:11" ht="24" x14ac:dyDescent="0.25">
      <c r="A529" s="91" t="s">
        <v>828</v>
      </c>
      <c r="B529" s="91" t="s">
        <v>449</v>
      </c>
      <c r="C529" s="5"/>
      <c r="D529" s="4" t="s">
        <v>249</v>
      </c>
      <c r="E529" s="13" t="s">
        <v>453</v>
      </c>
      <c r="F529" s="92">
        <v>0</v>
      </c>
      <c r="G529" s="92">
        <v>0</v>
      </c>
      <c r="H529" s="92">
        <v>0</v>
      </c>
      <c r="I529" s="333"/>
      <c r="J529" s="334"/>
      <c r="K529" s="135"/>
    </row>
    <row r="530" spans="1:11" ht="48" x14ac:dyDescent="0.25">
      <c r="A530" s="91" t="s">
        <v>1623</v>
      </c>
      <c r="B530" s="91" t="s">
        <v>450</v>
      </c>
      <c r="C530" s="5"/>
      <c r="D530" s="4" t="s">
        <v>249</v>
      </c>
      <c r="E530" s="13" t="s">
        <v>453</v>
      </c>
      <c r="F530" s="92">
        <v>0</v>
      </c>
      <c r="G530" s="92">
        <v>0</v>
      </c>
      <c r="H530" s="92">
        <v>0</v>
      </c>
      <c r="I530" s="1242"/>
      <c r="J530" s="1243"/>
      <c r="K530" s="135"/>
    </row>
    <row r="531" spans="1:11" ht="48" x14ac:dyDescent="0.25">
      <c r="A531" s="91" t="s">
        <v>1624</v>
      </c>
      <c r="B531" s="91" t="s">
        <v>450</v>
      </c>
      <c r="C531" s="5"/>
      <c r="D531" s="4" t="s">
        <v>249</v>
      </c>
      <c r="E531" s="13" t="s">
        <v>453</v>
      </c>
      <c r="F531" s="92">
        <v>0</v>
      </c>
      <c r="G531" s="92">
        <v>0</v>
      </c>
      <c r="H531" s="92">
        <v>0</v>
      </c>
      <c r="I531" s="333"/>
      <c r="J531" s="334"/>
      <c r="K531" s="135"/>
    </row>
    <row r="532" spans="1:11" ht="36" x14ac:dyDescent="0.25">
      <c r="A532" s="91" t="s">
        <v>1195</v>
      </c>
      <c r="B532" s="91" t="s">
        <v>451</v>
      </c>
      <c r="C532" s="5"/>
      <c r="D532" s="4" t="s">
        <v>249</v>
      </c>
      <c r="E532" s="13" t="s">
        <v>453</v>
      </c>
      <c r="F532" s="92">
        <v>0</v>
      </c>
      <c r="G532" s="92">
        <v>0</v>
      </c>
      <c r="H532" s="92">
        <v>0</v>
      </c>
      <c r="I532" s="333"/>
      <c r="J532" s="334"/>
      <c r="K532" s="135"/>
    </row>
    <row r="533" spans="1:11" ht="36" x14ac:dyDescent="0.25">
      <c r="A533" s="12" t="s">
        <v>1142</v>
      </c>
      <c r="B533" s="205" t="s">
        <v>1146</v>
      </c>
      <c r="C533" s="5"/>
      <c r="D533" s="4" t="s">
        <v>249</v>
      </c>
      <c r="E533" s="13" t="s">
        <v>453</v>
      </c>
      <c r="F533" s="92">
        <v>0</v>
      </c>
      <c r="G533" s="92">
        <v>0</v>
      </c>
      <c r="H533" s="92">
        <v>0</v>
      </c>
      <c r="I533" s="364"/>
      <c r="J533" s="365"/>
      <c r="K533" s="135"/>
    </row>
    <row r="534" spans="1:11" ht="48" x14ac:dyDescent="0.25">
      <c r="A534" s="12" t="s">
        <v>1143</v>
      </c>
      <c r="B534" s="205" t="s">
        <v>1147</v>
      </c>
      <c r="C534" s="5"/>
      <c r="D534" s="4" t="s">
        <v>249</v>
      </c>
      <c r="E534" s="13" t="s">
        <v>453</v>
      </c>
      <c r="F534" s="92">
        <v>0</v>
      </c>
      <c r="G534" s="92">
        <v>0</v>
      </c>
      <c r="H534" s="92">
        <v>0</v>
      </c>
      <c r="I534" s="364"/>
      <c r="J534" s="365"/>
      <c r="K534" s="135"/>
    </row>
    <row r="535" spans="1:11" ht="36" x14ac:dyDescent="0.25">
      <c r="A535" s="12" t="s">
        <v>1144</v>
      </c>
      <c r="B535" s="205" t="s">
        <v>1148</v>
      </c>
      <c r="C535" s="5"/>
      <c r="D535" s="4" t="s">
        <v>249</v>
      </c>
      <c r="E535" s="13" t="s">
        <v>453</v>
      </c>
      <c r="F535" s="92">
        <v>0</v>
      </c>
      <c r="G535" s="92">
        <v>0</v>
      </c>
      <c r="H535" s="92">
        <v>0</v>
      </c>
      <c r="I535" s="364"/>
      <c r="J535" s="365"/>
      <c r="K535" s="135"/>
    </row>
    <row r="536" spans="1:11" ht="60" x14ac:dyDescent="0.25">
      <c r="A536" s="12" t="s">
        <v>1625</v>
      </c>
      <c r="B536" s="205" t="s">
        <v>1149</v>
      </c>
      <c r="C536" s="5"/>
      <c r="D536" s="4" t="s">
        <v>249</v>
      </c>
      <c r="E536" s="13" t="s">
        <v>453</v>
      </c>
      <c r="F536" s="92">
        <v>0</v>
      </c>
      <c r="G536" s="92">
        <v>0</v>
      </c>
      <c r="H536" s="92">
        <v>0</v>
      </c>
      <c r="I536" s="1242"/>
      <c r="J536" s="1243"/>
      <c r="K536" s="135"/>
    </row>
    <row r="537" spans="1:11" ht="48" x14ac:dyDescent="0.25">
      <c r="A537" s="12" t="s">
        <v>1626</v>
      </c>
      <c r="B537" s="205" t="s">
        <v>1149</v>
      </c>
      <c r="C537" s="5"/>
      <c r="D537" s="4" t="s">
        <v>249</v>
      </c>
      <c r="E537" s="13" t="s">
        <v>453</v>
      </c>
      <c r="F537" s="92">
        <v>0</v>
      </c>
      <c r="G537" s="92">
        <v>0</v>
      </c>
      <c r="H537" s="92">
        <v>0</v>
      </c>
      <c r="I537" s="364"/>
      <c r="J537" s="365"/>
      <c r="K537" s="135"/>
    </row>
    <row r="538" spans="1:11" ht="48" x14ac:dyDescent="0.25">
      <c r="A538" s="12" t="s">
        <v>1196</v>
      </c>
      <c r="B538" s="205" t="s">
        <v>1150</v>
      </c>
      <c r="C538" s="5"/>
      <c r="D538" s="4" t="s">
        <v>249</v>
      </c>
      <c r="E538" s="13" t="s">
        <v>453</v>
      </c>
      <c r="F538" s="92">
        <v>0</v>
      </c>
      <c r="G538" s="92">
        <v>0</v>
      </c>
      <c r="H538" s="92">
        <v>0</v>
      </c>
      <c r="I538" s="364"/>
      <c r="J538" s="365"/>
      <c r="K538" s="135"/>
    </row>
    <row r="539" spans="1:11" x14ac:dyDescent="0.25">
      <c r="A539" s="93"/>
      <c r="B539" s="93"/>
      <c r="C539" s="99" t="s">
        <v>19</v>
      </c>
      <c r="D539" s="100" t="s">
        <v>20</v>
      </c>
      <c r="E539" s="100"/>
      <c r="F539" s="102"/>
      <c r="G539" s="102"/>
      <c r="H539" s="102"/>
      <c r="I539" s="255"/>
      <c r="J539" s="256"/>
      <c r="K539" s="146"/>
    </row>
    <row r="540" spans="1:11" ht="36" x14ac:dyDescent="0.25">
      <c r="A540" s="328" t="s">
        <v>436</v>
      </c>
      <c r="B540" s="93"/>
      <c r="C540" s="99"/>
      <c r="D540" s="100"/>
      <c r="E540" s="257"/>
      <c r="F540" s="102"/>
      <c r="G540" s="102"/>
      <c r="H540" s="102"/>
      <c r="I540" s="255"/>
      <c r="J540" s="256"/>
      <c r="K540" s="146"/>
    </row>
    <row r="541" spans="1:11" ht="36" x14ac:dyDescent="0.25">
      <c r="A541" s="205" t="s">
        <v>430</v>
      </c>
      <c r="B541" s="12" t="s">
        <v>437</v>
      </c>
      <c r="C541" s="5"/>
      <c r="D541" s="4" t="s">
        <v>249</v>
      </c>
      <c r="E541" s="1277" t="s">
        <v>456</v>
      </c>
      <c r="F541" s="92">
        <v>0</v>
      </c>
      <c r="G541" s="92">
        <v>0</v>
      </c>
      <c r="H541" s="92">
        <v>0</v>
      </c>
      <c r="I541" s="333"/>
      <c r="J541" s="334"/>
      <c r="K541" s="135"/>
    </row>
    <row r="542" spans="1:11" ht="36" x14ac:dyDescent="0.25">
      <c r="A542" s="205" t="s">
        <v>422</v>
      </c>
      <c r="B542" s="12" t="s">
        <v>440</v>
      </c>
      <c r="C542" s="5"/>
      <c r="D542" s="4" t="s">
        <v>249</v>
      </c>
      <c r="E542" s="1278"/>
      <c r="F542" s="92">
        <v>0</v>
      </c>
      <c r="G542" s="92">
        <v>0</v>
      </c>
      <c r="H542" s="92">
        <v>0</v>
      </c>
      <c r="I542" s="333"/>
      <c r="J542" s="334"/>
      <c r="K542" s="135"/>
    </row>
    <row r="543" spans="1:11" ht="48" x14ac:dyDescent="0.25">
      <c r="A543" s="205" t="s">
        <v>663</v>
      </c>
      <c r="B543" s="12" t="s">
        <v>437</v>
      </c>
      <c r="C543" s="5"/>
      <c r="D543" s="4" t="s">
        <v>249</v>
      </c>
      <c r="E543" s="1278"/>
      <c r="F543" s="92">
        <v>0</v>
      </c>
      <c r="G543" s="92">
        <v>0</v>
      </c>
      <c r="H543" s="92">
        <v>0</v>
      </c>
      <c r="I543" s="333"/>
      <c r="J543" s="334"/>
      <c r="K543" s="135"/>
    </row>
    <row r="544" spans="1:11" ht="48" x14ac:dyDescent="0.25">
      <c r="A544" s="205" t="s">
        <v>423</v>
      </c>
      <c r="B544" s="12" t="s">
        <v>440</v>
      </c>
      <c r="C544" s="5"/>
      <c r="D544" s="4" t="s">
        <v>249</v>
      </c>
      <c r="E544" s="1278"/>
      <c r="F544" s="92">
        <v>0</v>
      </c>
      <c r="G544" s="92">
        <v>0</v>
      </c>
      <c r="H544" s="92">
        <v>0</v>
      </c>
      <c r="I544" s="333"/>
      <c r="J544" s="334"/>
      <c r="K544" s="135"/>
    </row>
    <row r="545" spans="1:11" ht="48" x14ac:dyDescent="0.25">
      <c r="A545" s="205" t="s">
        <v>424</v>
      </c>
      <c r="B545" s="12" t="s">
        <v>440</v>
      </c>
      <c r="C545" s="5"/>
      <c r="D545" s="4" t="s">
        <v>249</v>
      </c>
      <c r="E545" s="1278"/>
      <c r="F545" s="92">
        <v>0</v>
      </c>
      <c r="G545" s="92">
        <v>0</v>
      </c>
      <c r="H545" s="92">
        <v>0</v>
      </c>
      <c r="I545" s="333"/>
      <c r="J545" s="334"/>
      <c r="K545" s="135"/>
    </row>
    <row r="546" spans="1:11" ht="48" x14ac:dyDescent="0.25">
      <c r="A546" s="85" t="s">
        <v>425</v>
      </c>
      <c r="B546" s="85" t="s">
        <v>439</v>
      </c>
      <c r="C546" s="5"/>
      <c r="D546" s="4" t="s">
        <v>249</v>
      </c>
      <c r="E546" s="1278"/>
      <c r="F546" s="92">
        <v>0</v>
      </c>
      <c r="G546" s="92">
        <v>0</v>
      </c>
      <c r="H546" s="92">
        <v>0</v>
      </c>
      <c r="I546" s="333"/>
      <c r="J546" s="334"/>
      <c r="K546" s="135"/>
    </row>
    <row r="547" spans="1:11" ht="96" x14ac:dyDescent="0.25">
      <c r="A547" s="91" t="s">
        <v>426</v>
      </c>
      <c r="B547" s="91" t="s">
        <v>439</v>
      </c>
      <c r="C547" s="5"/>
      <c r="D547" s="4" t="s">
        <v>249</v>
      </c>
      <c r="E547" s="1278"/>
      <c r="F547" s="92">
        <v>0</v>
      </c>
      <c r="G547" s="92">
        <v>0</v>
      </c>
      <c r="H547" s="92">
        <v>0</v>
      </c>
      <c r="I547" s="333"/>
      <c r="J547" s="334"/>
      <c r="K547" s="135"/>
    </row>
    <row r="548" spans="1:11" ht="96" x14ac:dyDescent="0.25">
      <c r="A548" s="91" t="s">
        <v>431</v>
      </c>
      <c r="B548" s="91" t="s">
        <v>438</v>
      </c>
      <c r="C548" s="5"/>
      <c r="D548" s="4" t="s">
        <v>249</v>
      </c>
      <c r="E548" s="1278"/>
      <c r="F548" s="92">
        <v>0</v>
      </c>
      <c r="G548" s="92">
        <v>0</v>
      </c>
      <c r="H548" s="92">
        <v>0</v>
      </c>
      <c r="I548" s="333"/>
      <c r="J548" s="334"/>
      <c r="K548" s="135"/>
    </row>
    <row r="549" spans="1:11" ht="96" x14ac:dyDescent="0.25">
      <c r="A549" s="91" t="s">
        <v>427</v>
      </c>
      <c r="B549" s="91" t="s">
        <v>439</v>
      </c>
      <c r="C549" s="5"/>
      <c r="D549" s="4" t="s">
        <v>249</v>
      </c>
      <c r="E549" s="1278"/>
      <c r="F549" s="92">
        <v>0</v>
      </c>
      <c r="G549" s="92">
        <v>0</v>
      </c>
      <c r="H549" s="92">
        <v>0</v>
      </c>
      <c r="I549" s="333"/>
      <c r="J549" s="334"/>
      <c r="K549" s="135"/>
    </row>
    <row r="550" spans="1:11" ht="24" x14ac:dyDescent="0.25">
      <c r="A550" s="85" t="s">
        <v>432</v>
      </c>
      <c r="B550" s="85" t="s">
        <v>437</v>
      </c>
      <c r="C550" s="5"/>
      <c r="D550" s="4" t="s">
        <v>249</v>
      </c>
      <c r="E550" s="1278"/>
      <c r="F550" s="92">
        <v>0</v>
      </c>
      <c r="G550" s="92">
        <v>0</v>
      </c>
      <c r="H550" s="92">
        <v>0</v>
      </c>
      <c r="I550" s="333"/>
      <c r="J550" s="334"/>
      <c r="K550" s="135"/>
    </row>
    <row r="551" spans="1:11" ht="24" x14ac:dyDescent="0.25">
      <c r="A551" s="91" t="s">
        <v>428</v>
      </c>
      <c r="B551" s="91" t="s">
        <v>440</v>
      </c>
      <c r="C551" s="5"/>
      <c r="D551" s="4" t="s">
        <v>249</v>
      </c>
      <c r="E551" s="1278"/>
      <c r="F551" s="92">
        <v>0</v>
      </c>
      <c r="G551" s="92">
        <v>0</v>
      </c>
      <c r="H551" s="92">
        <v>0</v>
      </c>
      <c r="I551" s="333"/>
      <c r="J551" s="334"/>
      <c r="K551" s="135"/>
    </row>
    <row r="552" spans="1:11" ht="24" x14ac:dyDescent="0.25">
      <c r="A552" s="85" t="s">
        <v>433</v>
      </c>
      <c r="B552" s="85" t="s">
        <v>437</v>
      </c>
      <c r="C552" s="5"/>
      <c r="D552" s="4" t="s">
        <v>249</v>
      </c>
      <c r="E552" s="1278"/>
      <c r="F552" s="92">
        <v>0</v>
      </c>
      <c r="G552" s="92">
        <v>0</v>
      </c>
      <c r="H552" s="92">
        <v>0</v>
      </c>
      <c r="I552" s="333"/>
      <c r="J552" s="334"/>
      <c r="K552" s="135"/>
    </row>
    <row r="553" spans="1:11" ht="24" x14ac:dyDescent="0.25">
      <c r="A553" s="91" t="s">
        <v>429</v>
      </c>
      <c r="B553" s="91" t="s">
        <v>440</v>
      </c>
      <c r="C553" s="5"/>
      <c r="D553" s="4" t="s">
        <v>249</v>
      </c>
      <c r="E553" s="1278"/>
      <c r="F553" s="92">
        <v>0</v>
      </c>
      <c r="G553" s="92">
        <v>0</v>
      </c>
      <c r="H553" s="92">
        <v>0</v>
      </c>
      <c r="I553" s="333"/>
      <c r="J553" s="334"/>
      <c r="K553" s="135"/>
    </row>
    <row r="554" spans="1:11" ht="48" x14ac:dyDescent="0.25">
      <c r="A554" s="205" t="s">
        <v>1141</v>
      </c>
      <c r="B554" s="12" t="s">
        <v>1145</v>
      </c>
      <c r="C554" s="5"/>
      <c r="D554" s="4" t="s">
        <v>249</v>
      </c>
      <c r="E554" s="1281"/>
      <c r="F554" s="92">
        <v>0</v>
      </c>
      <c r="G554" s="92">
        <v>0</v>
      </c>
      <c r="H554" s="92">
        <v>0</v>
      </c>
      <c r="I554" s="364"/>
      <c r="J554" s="365"/>
      <c r="K554" s="135"/>
    </row>
    <row r="555" spans="1:11" x14ac:dyDescent="0.25">
      <c r="A555" s="328" t="s">
        <v>441</v>
      </c>
      <c r="B555" s="93"/>
      <c r="C555" s="99"/>
      <c r="D555" s="100"/>
      <c r="E555" s="100"/>
      <c r="F555" s="102"/>
      <c r="G555" s="102"/>
      <c r="H555" s="102"/>
      <c r="I555" s="255"/>
      <c r="J555" s="256"/>
      <c r="K555" s="146"/>
    </row>
    <row r="556" spans="1:11" ht="24" x14ac:dyDescent="0.25">
      <c r="A556" s="12" t="s">
        <v>822</v>
      </c>
      <c r="B556" s="12" t="s">
        <v>442</v>
      </c>
      <c r="C556" s="5"/>
      <c r="D556" s="4" t="s">
        <v>249</v>
      </c>
      <c r="E556" s="13" t="s">
        <v>453</v>
      </c>
      <c r="F556" s="92">
        <v>0</v>
      </c>
      <c r="G556" s="92">
        <v>0</v>
      </c>
      <c r="H556" s="92">
        <v>0</v>
      </c>
      <c r="I556" s="333"/>
      <c r="J556" s="334"/>
      <c r="K556" s="135"/>
    </row>
    <row r="557" spans="1:11" ht="36" x14ac:dyDescent="0.25">
      <c r="A557" s="12" t="s">
        <v>823</v>
      </c>
      <c r="B557" s="12" t="s">
        <v>443</v>
      </c>
      <c r="C557" s="5"/>
      <c r="D557" s="4" t="s">
        <v>249</v>
      </c>
      <c r="E557" s="13" t="s">
        <v>453</v>
      </c>
      <c r="F557" s="92">
        <v>0</v>
      </c>
      <c r="G557" s="92">
        <v>0</v>
      </c>
      <c r="H557" s="92">
        <v>0</v>
      </c>
      <c r="I557" s="333"/>
      <c r="J557" s="334"/>
      <c r="K557" s="135"/>
    </row>
    <row r="558" spans="1:11" ht="24" x14ac:dyDescent="0.25">
      <c r="A558" s="12" t="s">
        <v>824</v>
      </c>
      <c r="B558" s="12" t="s">
        <v>444</v>
      </c>
      <c r="C558" s="5"/>
      <c r="D558" s="4" t="s">
        <v>249</v>
      </c>
      <c r="E558" s="13" t="s">
        <v>453</v>
      </c>
      <c r="F558" s="92">
        <v>0</v>
      </c>
      <c r="G558" s="92">
        <v>0</v>
      </c>
      <c r="H558" s="92">
        <v>0</v>
      </c>
      <c r="I558" s="333"/>
      <c r="J558" s="334"/>
      <c r="K558" s="135"/>
    </row>
    <row r="559" spans="1:11" ht="48" x14ac:dyDescent="0.25">
      <c r="A559" s="12" t="s">
        <v>1621</v>
      </c>
      <c r="B559" s="12" t="s">
        <v>445</v>
      </c>
      <c r="C559" s="5"/>
      <c r="D559" s="4" t="s">
        <v>249</v>
      </c>
      <c r="E559" s="13" t="s">
        <v>453</v>
      </c>
      <c r="F559" s="92">
        <v>0</v>
      </c>
      <c r="G559" s="92">
        <v>0</v>
      </c>
      <c r="H559" s="92">
        <v>0</v>
      </c>
      <c r="I559" s="1242"/>
      <c r="J559" s="1243"/>
      <c r="K559" s="135"/>
    </row>
    <row r="560" spans="1:11" ht="36" x14ac:dyDescent="0.25">
      <c r="A560" s="12" t="s">
        <v>1622</v>
      </c>
      <c r="B560" s="12" t="s">
        <v>445</v>
      </c>
      <c r="C560" s="5"/>
      <c r="D560" s="4" t="s">
        <v>249</v>
      </c>
      <c r="E560" s="13" t="s">
        <v>453</v>
      </c>
      <c r="F560" s="92">
        <v>0</v>
      </c>
      <c r="G560" s="92">
        <v>0</v>
      </c>
      <c r="H560" s="92">
        <v>0</v>
      </c>
      <c r="I560" s="333"/>
      <c r="J560" s="334"/>
      <c r="K560" s="135"/>
    </row>
    <row r="561" spans="1:11" ht="36" x14ac:dyDescent="0.25">
      <c r="A561" s="12" t="s">
        <v>1194</v>
      </c>
      <c r="B561" s="12" t="s">
        <v>446</v>
      </c>
      <c r="C561" s="5"/>
      <c r="D561" s="4" t="s">
        <v>249</v>
      </c>
      <c r="E561" s="13" t="s">
        <v>453</v>
      </c>
      <c r="F561" s="92">
        <v>0</v>
      </c>
      <c r="G561" s="92">
        <v>0</v>
      </c>
      <c r="H561" s="92">
        <v>0</v>
      </c>
      <c r="I561" s="333"/>
      <c r="J561" s="334"/>
      <c r="K561" s="135"/>
    </row>
    <row r="562" spans="1:11" ht="36" x14ac:dyDescent="0.25">
      <c r="A562" s="91" t="s">
        <v>826</v>
      </c>
      <c r="B562" s="91" t="s">
        <v>447</v>
      </c>
      <c r="C562" s="5"/>
      <c r="D562" s="4" t="s">
        <v>249</v>
      </c>
      <c r="E562" s="13" t="s">
        <v>453</v>
      </c>
      <c r="F562" s="92">
        <v>0</v>
      </c>
      <c r="G562" s="92">
        <v>0</v>
      </c>
      <c r="H562" s="92">
        <v>0</v>
      </c>
      <c r="I562" s="333"/>
      <c r="J562" s="334"/>
      <c r="K562" s="135"/>
    </row>
    <row r="563" spans="1:11" ht="36" x14ac:dyDescent="0.25">
      <c r="A563" s="91" t="s">
        <v>827</v>
      </c>
      <c r="B563" s="91" t="s">
        <v>448</v>
      </c>
      <c r="C563" s="5"/>
      <c r="D563" s="4" t="s">
        <v>249</v>
      </c>
      <c r="E563" s="13" t="s">
        <v>453</v>
      </c>
      <c r="F563" s="92">
        <v>0</v>
      </c>
      <c r="G563" s="92">
        <v>0</v>
      </c>
      <c r="H563" s="92">
        <v>0</v>
      </c>
      <c r="I563" s="333"/>
      <c r="J563" s="334"/>
      <c r="K563" s="135"/>
    </row>
    <row r="564" spans="1:11" ht="24" x14ac:dyDescent="0.25">
      <c r="A564" s="91" t="s">
        <v>828</v>
      </c>
      <c r="B564" s="91" t="s">
        <v>449</v>
      </c>
      <c r="C564" s="5"/>
      <c r="D564" s="4" t="s">
        <v>249</v>
      </c>
      <c r="E564" s="13" t="s">
        <v>453</v>
      </c>
      <c r="F564" s="92">
        <v>0</v>
      </c>
      <c r="G564" s="92">
        <v>0</v>
      </c>
      <c r="H564" s="92">
        <v>0</v>
      </c>
      <c r="I564" s="333"/>
      <c r="J564" s="334"/>
      <c r="K564" s="135"/>
    </row>
    <row r="565" spans="1:11" ht="48" x14ac:dyDescent="0.25">
      <c r="A565" s="91" t="s">
        <v>1623</v>
      </c>
      <c r="B565" s="91" t="s">
        <v>450</v>
      </c>
      <c r="C565" s="5"/>
      <c r="D565" s="4" t="s">
        <v>249</v>
      </c>
      <c r="E565" s="13" t="s">
        <v>453</v>
      </c>
      <c r="F565" s="92">
        <v>0</v>
      </c>
      <c r="G565" s="92">
        <v>0</v>
      </c>
      <c r="H565" s="92">
        <v>0</v>
      </c>
      <c r="I565" s="1242"/>
      <c r="J565" s="1243"/>
      <c r="K565" s="135"/>
    </row>
    <row r="566" spans="1:11" ht="48" x14ac:dyDescent="0.25">
      <c r="A566" s="91" t="s">
        <v>1624</v>
      </c>
      <c r="B566" s="91" t="s">
        <v>450</v>
      </c>
      <c r="C566" s="5"/>
      <c r="D566" s="4" t="s">
        <v>249</v>
      </c>
      <c r="E566" s="13" t="s">
        <v>453</v>
      </c>
      <c r="F566" s="92">
        <v>0</v>
      </c>
      <c r="G566" s="92">
        <v>0</v>
      </c>
      <c r="H566" s="92">
        <v>0</v>
      </c>
      <c r="I566" s="333"/>
      <c r="J566" s="334"/>
      <c r="K566" s="135"/>
    </row>
    <row r="567" spans="1:11" ht="36" x14ac:dyDescent="0.25">
      <c r="A567" s="91" t="s">
        <v>1195</v>
      </c>
      <c r="B567" s="91" t="s">
        <v>451</v>
      </c>
      <c r="C567" s="5"/>
      <c r="D567" s="4" t="s">
        <v>249</v>
      </c>
      <c r="E567" s="13" t="s">
        <v>453</v>
      </c>
      <c r="F567" s="92">
        <v>0</v>
      </c>
      <c r="G567" s="92">
        <v>0</v>
      </c>
      <c r="H567" s="92">
        <v>0</v>
      </c>
      <c r="I567" s="333"/>
      <c r="J567" s="334"/>
      <c r="K567" s="135"/>
    </row>
    <row r="568" spans="1:11" ht="36" x14ac:dyDescent="0.25">
      <c r="A568" s="12" t="s">
        <v>1142</v>
      </c>
      <c r="B568" s="205" t="s">
        <v>1146</v>
      </c>
      <c r="C568" s="5"/>
      <c r="D568" s="4" t="s">
        <v>249</v>
      </c>
      <c r="E568" s="13" t="s">
        <v>453</v>
      </c>
      <c r="F568" s="92">
        <v>0</v>
      </c>
      <c r="G568" s="92">
        <v>0</v>
      </c>
      <c r="H568" s="92">
        <v>0</v>
      </c>
      <c r="I568" s="364"/>
      <c r="J568" s="365"/>
      <c r="K568" s="135"/>
    </row>
    <row r="569" spans="1:11" ht="48" x14ac:dyDescent="0.25">
      <c r="A569" s="12" t="s">
        <v>1143</v>
      </c>
      <c r="B569" s="205" t="s">
        <v>1147</v>
      </c>
      <c r="C569" s="5"/>
      <c r="D569" s="4" t="s">
        <v>249</v>
      </c>
      <c r="E569" s="13" t="s">
        <v>453</v>
      </c>
      <c r="F569" s="92">
        <v>0</v>
      </c>
      <c r="G569" s="92">
        <v>0</v>
      </c>
      <c r="H569" s="92">
        <v>0</v>
      </c>
      <c r="I569" s="364"/>
      <c r="J569" s="365"/>
      <c r="K569" s="135"/>
    </row>
    <row r="570" spans="1:11" ht="36" x14ac:dyDescent="0.25">
      <c r="A570" s="12" t="s">
        <v>1144</v>
      </c>
      <c r="B570" s="205" t="s">
        <v>1148</v>
      </c>
      <c r="C570" s="5"/>
      <c r="D570" s="4" t="s">
        <v>249</v>
      </c>
      <c r="E570" s="13" t="s">
        <v>453</v>
      </c>
      <c r="F570" s="92">
        <v>0</v>
      </c>
      <c r="G570" s="92">
        <v>0</v>
      </c>
      <c r="H570" s="92">
        <v>0</v>
      </c>
      <c r="I570" s="364"/>
      <c r="J570" s="365"/>
      <c r="K570" s="135"/>
    </row>
    <row r="571" spans="1:11" ht="60" x14ac:dyDescent="0.25">
      <c r="A571" s="12" t="s">
        <v>1625</v>
      </c>
      <c r="B571" s="205" t="s">
        <v>1149</v>
      </c>
      <c r="C571" s="5"/>
      <c r="D571" s="4" t="s">
        <v>249</v>
      </c>
      <c r="E571" s="13" t="s">
        <v>453</v>
      </c>
      <c r="F571" s="92">
        <v>0</v>
      </c>
      <c r="G571" s="92">
        <v>0</v>
      </c>
      <c r="H571" s="92">
        <v>0</v>
      </c>
      <c r="I571" s="1242"/>
      <c r="J571" s="1243"/>
      <c r="K571" s="135"/>
    </row>
    <row r="572" spans="1:11" ht="48" x14ac:dyDescent="0.25">
      <c r="A572" s="12" t="s">
        <v>1626</v>
      </c>
      <c r="B572" s="205" t="s">
        <v>1149</v>
      </c>
      <c r="C572" s="5"/>
      <c r="D572" s="4" t="s">
        <v>249</v>
      </c>
      <c r="E572" s="13" t="s">
        <v>453</v>
      </c>
      <c r="F572" s="92">
        <v>0</v>
      </c>
      <c r="G572" s="92">
        <v>0</v>
      </c>
      <c r="H572" s="92">
        <v>0</v>
      </c>
      <c r="I572" s="364"/>
      <c r="J572" s="365"/>
      <c r="K572" s="135"/>
    </row>
    <row r="573" spans="1:11" ht="48" x14ac:dyDescent="0.25">
      <c r="A573" s="12" t="s">
        <v>1196</v>
      </c>
      <c r="B573" s="205" t="s">
        <v>1150</v>
      </c>
      <c r="C573" s="5"/>
      <c r="D573" s="4" t="s">
        <v>249</v>
      </c>
      <c r="E573" s="13" t="s">
        <v>453</v>
      </c>
      <c r="F573" s="92">
        <v>0</v>
      </c>
      <c r="G573" s="92">
        <v>0</v>
      </c>
      <c r="H573" s="92">
        <v>0</v>
      </c>
      <c r="I573" s="364"/>
      <c r="J573" s="365"/>
      <c r="K573" s="135"/>
    </row>
    <row r="574" spans="1:11" x14ac:dyDescent="0.25">
      <c r="A574" s="93"/>
      <c r="B574" s="93"/>
      <c r="C574" s="99" t="s">
        <v>21</v>
      </c>
      <c r="D574" s="100" t="s">
        <v>22</v>
      </c>
      <c r="E574" s="100"/>
      <c r="F574" s="102"/>
      <c r="G574" s="102"/>
      <c r="H574" s="102"/>
      <c r="I574" s="255"/>
      <c r="J574" s="256"/>
      <c r="K574" s="146"/>
    </row>
    <row r="575" spans="1:11" ht="36" x14ac:dyDescent="0.25">
      <c r="A575" s="328" t="s">
        <v>436</v>
      </c>
      <c r="B575" s="93"/>
      <c r="C575" s="99"/>
      <c r="D575" s="100"/>
      <c r="E575" s="100"/>
      <c r="F575" s="102"/>
      <c r="G575" s="102"/>
      <c r="H575" s="102"/>
      <c r="I575" s="255"/>
      <c r="J575" s="256"/>
      <c r="K575" s="146"/>
    </row>
    <row r="576" spans="1:11" ht="36" x14ac:dyDescent="0.25">
      <c r="A576" s="205" t="s">
        <v>430</v>
      </c>
      <c r="B576" s="12" t="s">
        <v>437</v>
      </c>
      <c r="C576" s="5"/>
      <c r="D576" s="4" t="s">
        <v>249</v>
      </c>
      <c r="E576" s="13" t="s">
        <v>453</v>
      </c>
      <c r="F576" s="283">
        <f>'2.4.расчет прочих'!N282</f>
        <v>0</v>
      </c>
      <c r="G576" s="290">
        <f t="shared" ref="G576:G589" si="36">F576</f>
        <v>0</v>
      </c>
      <c r="H576" s="290">
        <f t="shared" ref="H576:H589" si="37">F576</f>
        <v>0</v>
      </c>
      <c r="I576" s="333"/>
      <c r="J576" s="334"/>
      <c r="K576" s="135"/>
    </row>
    <row r="577" spans="1:11" ht="36" x14ac:dyDescent="0.25">
      <c r="A577" s="205" t="s">
        <v>422</v>
      </c>
      <c r="B577" s="12" t="s">
        <v>440</v>
      </c>
      <c r="C577" s="5"/>
      <c r="D577" s="4" t="s">
        <v>249</v>
      </c>
      <c r="E577" s="13" t="s">
        <v>453</v>
      </c>
      <c r="F577" s="283">
        <f>'2.4.расчет прочих'!N283</f>
        <v>0</v>
      </c>
      <c r="G577" s="290">
        <f t="shared" si="36"/>
        <v>0</v>
      </c>
      <c r="H577" s="290">
        <f t="shared" si="37"/>
        <v>0</v>
      </c>
      <c r="I577" s="333"/>
      <c r="J577" s="334"/>
      <c r="K577" s="135"/>
    </row>
    <row r="578" spans="1:11" ht="48" x14ac:dyDescent="0.25">
      <c r="A578" s="205" t="s">
        <v>663</v>
      </c>
      <c r="B578" s="12" t="s">
        <v>437</v>
      </c>
      <c r="C578" s="5"/>
      <c r="D578" s="4" t="s">
        <v>249</v>
      </c>
      <c r="E578" s="13" t="s">
        <v>453</v>
      </c>
      <c r="F578" s="283">
        <f>'2.4.расчет прочих'!N284</f>
        <v>0</v>
      </c>
      <c r="G578" s="290">
        <f t="shared" si="36"/>
        <v>0</v>
      </c>
      <c r="H578" s="290">
        <f t="shared" si="37"/>
        <v>0</v>
      </c>
      <c r="I578" s="333"/>
      <c r="J578" s="334"/>
      <c r="K578" s="135"/>
    </row>
    <row r="579" spans="1:11" ht="48" x14ac:dyDescent="0.25">
      <c r="A579" s="205" t="s">
        <v>423</v>
      </c>
      <c r="B579" s="12" t="s">
        <v>440</v>
      </c>
      <c r="C579" s="5"/>
      <c r="D579" s="4" t="s">
        <v>249</v>
      </c>
      <c r="E579" s="13" t="s">
        <v>453</v>
      </c>
      <c r="F579" s="283">
        <f>'2.4.расчет прочих'!N285</f>
        <v>0</v>
      </c>
      <c r="G579" s="290">
        <f t="shared" si="36"/>
        <v>0</v>
      </c>
      <c r="H579" s="290">
        <f t="shared" si="37"/>
        <v>0</v>
      </c>
      <c r="I579" s="333"/>
      <c r="J579" s="334"/>
      <c r="K579" s="135"/>
    </row>
    <row r="580" spans="1:11" ht="48" x14ac:dyDescent="0.25">
      <c r="A580" s="205" t="s">
        <v>424</v>
      </c>
      <c r="B580" s="12" t="s">
        <v>440</v>
      </c>
      <c r="C580" s="5"/>
      <c r="D580" s="4" t="s">
        <v>249</v>
      </c>
      <c r="E580" s="13" t="s">
        <v>453</v>
      </c>
      <c r="F580" s="283">
        <f>'2.4.расчет прочих'!N286</f>
        <v>0</v>
      </c>
      <c r="G580" s="290">
        <f t="shared" si="36"/>
        <v>0</v>
      </c>
      <c r="H580" s="290">
        <f t="shared" si="37"/>
        <v>0</v>
      </c>
      <c r="I580" s="333"/>
      <c r="J580" s="334"/>
      <c r="K580" s="135"/>
    </row>
    <row r="581" spans="1:11" ht="48" x14ac:dyDescent="0.25">
      <c r="A581" s="85" t="s">
        <v>425</v>
      </c>
      <c r="B581" s="85" t="s">
        <v>439</v>
      </c>
      <c r="C581" s="5"/>
      <c r="D581" s="4" t="s">
        <v>249</v>
      </c>
      <c r="E581" s="13" t="s">
        <v>453</v>
      </c>
      <c r="F581" s="283">
        <f>'2.4.расчет прочих'!N287</f>
        <v>0</v>
      </c>
      <c r="G581" s="290">
        <f t="shared" si="36"/>
        <v>0</v>
      </c>
      <c r="H581" s="290">
        <f t="shared" si="37"/>
        <v>0</v>
      </c>
      <c r="I581" s="333"/>
      <c r="J581" s="334"/>
      <c r="K581" s="135"/>
    </row>
    <row r="582" spans="1:11" ht="96" x14ac:dyDescent="0.25">
      <c r="A582" s="91" t="s">
        <v>426</v>
      </c>
      <c r="B582" s="91" t="s">
        <v>439</v>
      </c>
      <c r="C582" s="5"/>
      <c r="D582" s="4" t="s">
        <v>249</v>
      </c>
      <c r="E582" s="13" t="s">
        <v>453</v>
      </c>
      <c r="F582" s="283">
        <f>'2.4.расчет прочих'!N288</f>
        <v>0</v>
      </c>
      <c r="G582" s="290">
        <f t="shared" si="36"/>
        <v>0</v>
      </c>
      <c r="H582" s="290">
        <f t="shared" si="37"/>
        <v>0</v>
      </c>
      <c r="I582" s="333"/>
      <c r="J582" s="334"/>
      <c r="K582" s="135"/>
    </row>
    <row r="583" spans="1:11" ht="96" x14ac:dyDescent="0.25">
      <c r="A583" s="91" t="s">
        <v>431</v>
      </c>
      <c r="B583" s="91" t="s">
        <v>438</v>
      </c>
      <c r="C583" s="5"/>
      <c r="D583" s="4" t="s">
        <v>249</v>
      </c>
      <c r="E583" s="13" t="s">
        <v>453</v>
      </c>
      <c r="F583" s="283">
        <f>'2.4.расчет прочих'!N289</f>
        <v>0</v>
      </c>
      <c r="G583" s="290">
        <f t="shared" si="36"/>
        <v>0</v>
      </c>
      <c r="H583" s="290">
        <f t="shared" si="37"/>
        <v>0</v>
      </c>
      <c r="I583" s="333"/>
      <c r="J583" s="334"/>
      <c r="K583" s="135"/>
    </row>
    <row r="584" spans="1:11" ht="96" x14ac:dyDescent="0.25">
      <c r="A584" s="91" t="s">
        <v>427</v>
      </c>
      <c r="B584" s="91" t="s">
        <v>439</v>
      </c>
      <c r="C584" s="5"/>
      <c r="D584" s="4" t="s">
        <v>249</v>
      </c>
      <c r="E584" s="13" t="s">
        <v>453</v>
      </c>
      <c r="F584" s="283">
        <f>'2.4.расчет прочих'!N290</f>
        <v>0</v>
      </c>
      <c r="G584" s="290">
        <f t="shared" si="36"/>
        <v>0</v>
      </c>
      <c r="H584" s="290">
        <f t="shared" si="37"/>
        <v>0</v>
      </c>
      <c r="I584" s="333"/>
      <c r="J584" s="334"/>
      <c r="K584" s="135"/>
    </row>
    <row r="585" spans="1:11" ht="24" x14ac:dyDescent="0.25">
      <c r="A585" s="85" t="s">
        <v>432</v>
      </c>
      <c r="B585" s="85" t="s">
        <v>437</v>
      </c>
      <c r="C585" s="5"/>
      <c r="D585" s="4" t="s">
        <v>249</v>
      </c>
      <c r="E585" s="13" t="s">
        <v>453</v>
      </c>
      <c r="F585" s="283">
        <f>'2.4.расчет прочих'!N291</f>
        <v>0</v>
      </c>
      <c r="G585" s="290">
        <f t="shared" si="36"/>
        <v>0</v>
      </c>
      <c r="H585" s="290">
        <f t="shared" si="37"/>
        <v>0</v>
      </c>
      <c r="I585" s="333"/>
      <c r="J585" s="334"/>
      <c r="K585" s="135"/>
    </row>
    <row r="586" spans="1:11" ht="24" x14ac:dyDescent="0.25">
      <c r="A586" s="91" t="s">
        <v>428</v>
      </c>
      <c r="B586" s="91" t="s">
        <v>440</v>
      </c>
      <c r="C586" s="5"/>
      <c r="D586" s="4" t="s">
        <v>249</v>
      </c>
      <c r="E586" s="13" t="s">
        <v>453</v>
      </c>
      <c r="F586" s="283">
        <f>'2.4.расчет прочих'!N292</f>
        <v>0</v>
      </c>
      <c r="G586" s="290">
        <f t="shared" si="36"/>
        <v>0</v>
      </c>
      <c r="H586" s="290">
        <f t="shared" si="37"/>
        <v>0</v>
      </c>
      <c r="I586" s="333"/>
      <c r="J586" s="334"/>
      <c r="K586" s="135"/>
    </row>
    <row r="587" spans="1:11" ht="24" x14ac:dyDescent="0.25">
      <c r="A587" s="85" t="s">
        <v>433</v>
      </c>
      <c r="B587" s="85" t="s">
        <v>437</v>
      </c>
      <c r="C587" s="5"/>
      <c r="D587" s="4" t="s">
        <v>249</v>
      </c>
      <c r="E587" s="13" t="s">
        <v>453</v>
      </c>
      <c r="F587" s="283">
        <f>'2.4.расчет прочих'!N293</f>
        <v>0</v>
      </c>
      <c r="G587" s="290">
        <f t="shared" si="36"/>
        <v>0</v>
      </c>
      <c r="H587" s="290">
        <f t="shared" si="37"/>
        <v>0</v>
      </c>
      <c r="I587" s="333"/>
      <c r="J587" s="334"/>
      <c r="K587" s="135"/>
    </row>
    <row r="588" spans="1:11" ht="24" x14ac:dyDescent="0.25">
      <c r="A588" s="91" t="s">
        <v>429</v>
      </c>
      <c r="B588" s="91" t="s">
        <v>440</v>
      </c>
      <c r="C588" s="5"/>
      <c r="D588" s="4" t="s">
        <v>249</v>
      </c>
      <c r="E588" s="13" t="s">
        <v>453</v>
      </c>
      <c r="F588" s="283">
        <f>'2.4.расчет прочих'!N294</f>
        <v>0</v>
      </c>
      <c r="G588" s="290">
        <f t="shared" si="36"/>
        <v>0</v>
      </c>
      <c r="H588" s="290">
        <f t="shared" si="37"/>
        <v>0</v>
      </c>
      <c r="I588" s="333"/>
      <c r="J588" s="334"/>
      <c r="K588" s="135"/>
    </row>
    <row r="589" spans="1:11" ht="48" x14ac:dyDescent="0.25">
      <c r="A589" s="205" t="s">
        <v>1141</v>
      </c>
      <c r="B589" s="12" t="s">
        <v>1145</v>
      </c>
      <c r="C589" s="5"/>
      <c r="D589" s="4" t="s">
        <v>249</v>
      </c>
      <c r="E589" s="13" t="s">
        <v>453</v>
      </c>
      <c r="F589" s="283">
        <f>'2.4.расчет прочих'!N295</f>
        <v>0</v>
      </c>
      <c r="G589" s="290">
        <f t="shared" si="36"/>
        <v>0</v>
      </c>
      <c r="H589" s="290">
        <f t="shared" si="37"/>
        <v>0</v>
      </c>
      <c r="I589" s="364"/>
      <c r="J589" s="365"/>
      <c r="K589" s="135"/>
    </row>
    <row r="590" spans="1:11" x14ac:dyDescent="0.25">
      <c r="A590" s="328" t="s">
        <v>441</v>
      </c>
      <c r="B590" s="93"/>
      <c r="C590" s="99"/>
      <c r="D590" s="100"/>
      <c r="E590" s="257"/>
      <c r="F590" s="102"/>
      <c r="G590" s="102"/>
      <c r="H590" s="102"/>
      <c r="I590" s="255"/>
      <c r="J590" s="256"/>
      <c r="K590" s="146"/>
    </row>
    <row r="591" spans="1:11" ht="24" x14ac:dyDescent="0.25">
      <c r="A591" s="12" t="s">
        <v>822</v>
      </c>
      <c r="B591" s="12" t="s">
        <v>442</v>
      </c>
      <c r="C591" s="5"/>
      <c r="D591" s="4" t="s">
        <v>249</v>
      </c>
      <c r="E591" s="13" t="s">
        <v>453</v>
      </c>
      <c r="F591" s="92">
        <v>0</v>
      </c>
      <c r="G591" s="92">
        <v>0</v>
      </c>
      <c r="H591" s="92">
        <v>0</v>
      </c>
      <c r="I591" s="333"/>
      <c r="J591" s="334"/>
      <c r="K591" s="135"/>
    </row>
    <row r="592" spans="1:11" ht="36" x14ac:dyDescent="0.25">
      <c r="A592" s="12" t="s">
        <v>823</v>
      </c>
      <c r="B592" s="12" t="s">
        <v>443</v>
      </c>
      <c r="C592" s="5"/>
      <c r="D592" s="4" t="s">
        <v>249</v>
      </c>
      <c r="E592" s="13" t="s">
        <v>453</v>
      </c>
      <c r="F592" s="92">
        <v>0</v>
      </c>
      <c r="G592" s="92">
        <v>0</v>
      </c>
      <c r="H592" s="92">
        <v>0</v>
      </c>
      <c r="I592" s="333"/>
      <c r="J592" s="334"/>
      <c r="K592" s="135"/>
    </row>
    <row r="593" spans="1:11" ht="24" x14ac:dyDescent="0.25">
      <c r="A593" s="12" t="s">
        <v>824</v>
      </c>
      <c r="B593" s="12" t="s">
        <v>444</v>
      </c>
      <c r="C593" s="5"/>
      <c r="D593" s="4" t="s">
        <v>249</v>
      </c>
      <c r="E593" s="13" t="s">
        <v>453</v>
      </c>
      <c r="F593" s="92">
        <v>0</v>
      </c>
      <c r="G593" s="92">
        <v>0</v>
      </c>
      <c r="H593" s="92">
        <v>0</v>
      </c>
      <c r="I593" s="333"/>
      <c r="J593" s="334"/>
      <c r="K593" s="135"/>
    </row>
    <row r="594" spans="1:11" ht="48" x14ac:dyDescent="0.25">
      <c r="A594" s="12" t="s">
        <v>1621</v>
      </c>
      <c r="B594" s="12" t="s">
        <v>445</v>
      </c>
      <c r="C594" s="5"/>
      <c r="D594" s="4" t="s">
        <v>249</v>
      </c>
      <c r="E594" s="13" t="s">
        <v>453</v>
      </c>
      <c r="F594" s="92">
        <v>0</v>
      </c>
      <c r="G594" s="92">
        <v>0</v>
      </c>
      <c r="H594" s="92">
        <v>0</v>
      </c>
      <c r="I594" s="1242"/>
      <c r="J594" s="1243"/>
      <c r="K594" s="135"/>
    </row>
    <row r="595" spans="1:11" ht="36" x14ac:dyDescent="0.25">
      <c r="A595" s="12" t="s">
        <v>1622</v>
      </c>
      <c r="B595" s="12" t="s">
        <v>445</v>
      </c>
      <c r="C595" s="5"/>
      <c r="D595" s="4" t="s">
        <v>249</v>
      </c>
      <c r="E595" s="13" t="s">
        <v>453</v>
      </c>
      <c r="F595" s="92">
        <v>0</v>
      </c>
      <c r="G595" s="92">
        <v>0</v>
      </c>
      <c r="H595" s="92">
        <v>0</v>
      </c>
      <c r="I595" s="333"/>
      <c r="J595" s="334"/>
      <c r="K595" s="135"/>
    </row>
    <row r="596" spans="1:11" ht="36" x14ac:dyDescent="0.25">
      <c r="A596" s="12" t="s">
        <v>1194</v>
      </c>
      <c r="B596" s="12" t="s">
        <v>446</v>
      </c>
      <c r="C596" s="5"/>
      <c r="D596" s="4" t="s">
        <v>249</v>
      </c>
      <c r="E596" s="13" t="s">
        <v>453</v>
      </c>
      <c r="F596" s="92">
        <v>0</v>
      </c>
      <c r="G596" s="92">
        <v>0</v>
      </c>
      <c r="H596" s="92">
        <v>0</v>
      </c>
      <c r="I596" s="333"/>
      <c r="J596" s="334"/>
      <c r="K596" s="135"/>
    </row>
    <row r="597" spans="1:11" ht="36" x14ac:dyDescent="0.25">
      <c r="A597" s="91" t="s">
        <v>826</v>
      </c>
      <c r="B597" s="91" t="s">
        <v>447</v>
      </c>
      <c r="C597" s="5"/>
      <c r="D597" s="4" t="s">
        <v>249</v>
      </c>
      <c r="E597" s="13" t="s">
        <v>453</v>
      </c>
      <c r="F597" s="92">
        <v>0</v>
      </c>
      <c r="G597" s="92">
        <v>0</v>
      </c>
      <c r="H597" s="92">
        <v>0</v>
      </c>
      <c r="I597" s="333"/>
      <c r="J597" s="334"/>
      <c r="K597" s="135"/>
    </row>
    <row r="598" spans="1:11" ht="36" x14ac:dyDescent="0.25">
      <c r="A598" s="91" t="s">
        <v>827</v>
      </c>
      <c r="B598" s="91" t="s">
        <v>448</v>
      </c>
      <c r="C598" s="5"/>
      <c r="D598" s="4" t="s">
        <v>249</v>
      </c>
      <c r="E598" s="13" t="s">
        <v>453</v>
      </c>
      <c r="F598" s="92">
        <v>0</v>
      </c>
      <c r="G598" s="92">
        <v>0</v>
      </c>
      <c r="H598" s="92">
        <v>0</v>
      </c>
      <c r="I598" s="333"/>
      <c r="J598" s="334"/>
      <c r="K598" s="135"/>
    </row>
    <row r="599" spans="1:11" ht="24" x14ac:dyDescent="0.25">
      <c r="A599" s="91" t="s">
        <v>828</v>
      </c>
      <c r="B599" s="91" t="s">
        <v>449</v>
      </c>
      <c r="C599" s="5"/>
      <c r="D599" s="4" t="s">
        <v>249</v>
      </c>
      <c r="E599" s="13" t="s">
        <v>453</v>
      </c>
      <c r="F599" s="92">
        <v>0</v>
      </c>
      <c r="G599" s="92">
        <v>0</v>
      </c>
      <c r="H599" s="92">
        <v>0</v>
      </c>
      <c r="I599" s="333"/>
      <c r="J599" s="334"/>
      <c r="K599" s="135"/>
    </row>
    <row r="600" spans="1:11" ht="48" x14ac:dyDescent="0.25">
      <c r="A600" s="91" t="s">
        <v>1623</v>
      </c>
      <c r="B600" s="91" t="s">
        <v>450</v>
      </c>
      <c r="C600" s="5"/>
      <c r="D600" s="4" t="s">
        <v>249</v>
      </c>
      <c r="E600" s="13" t="s">
        <v>453</v>
      </c>
      <c r="F600" s="92">
        <v>0</v>
      </c>
      <c r="G600" s="92">
        <v>0</v>
      </c>
      <c r="H600" s="92">
        <v>0</v>
      </c>
      <c r="I600" s="1242"/>
      <c r="J600" s="1243"/>
      <c r="K600" s="135"/>
    </row>
    <row r="601" spans="1:11" ht="48" x14ac:dyDescent="0.25">
      <c r="A601" s="91" t="s">
        <v>1624</v>
      </c>
      <c r="B601" s="91" t="s">
        <v>450</v>
      </c>
      <c r="C601" s="5"/>
      <c r="D601" s="4" t="s">
        <v>249</v>
      </c>
      <c r="E601" s="13" t="s">
        <v>453</v>
      </c>
      <c r="F601" s="92">
        <v>0</v>
      </c>
      <c r="G601" s="92">
        <v>0</v>
      </c>
      <c r="H601" s="92">
        <v>0</v>
      </c>
      <c r="I601" s="333"/>
      <c r="J601" s="334"/>
      <c r="K601" s="135"/>
    </row>
    <row r="602" spans="1:11" ht="36" x14ac:dyDescent="0.25">
      <c r="A602" s="91" t="s">
        <v>1195</v>
      </c>
      <c r="B602" s="91" t="s">
        <v>451</v>
      </c>
      <c r="C602" s="5"/>
      <c r="D602" s="4" t="s">
        <v>249</v>
      </c>
      <c r="E602" s="13" t="s">
        <v>453</v>
      </c>
      <c r="F602" s="92">
        <v>0</v>
      </c>
      <c r="G602" s="92">
        <v>0</v>
      </c>
      <c r="H602" s="92">
        <v>0</v>
      </c>
      <c r="I602" s="333"/>
      <c r="J602" s="334"/>
      <c r="K602" s="135"/>
    </row>
    <row r="603" spans="1:11" ht="36" x14ac:dyDescent="0.25">
      <c r="A603" s="12" t="s">
        <v>1142</v>
      </c>
      <c r="B603" s="205" t="s">
        <v>1146</v>
      </c>
      <c r="C603" s="5"/>
      <c r="D603" s="4" t="s">
        <v>249</v>
      </c>
      <c r="E603" s="13" t="s">
        <v>453</v>
      </c>
      <c r="F603" s="92">
        <v>0</v>
      </c>
      <c r="G603" s="92">
        <v>0</v>
      </c>
      <c r="H603" s="92">
        <v>0</v>
      </c>
      <c r="I603" s="364"/>
      <c r="J603" s="365"/>
      <c r="K603" s="135"/>
    </row>
    <row r="604" spans="1:11" ht="48" x14ac:dyDescent="0.25">
      <c r="A604" s="12" t="s">
        <v>1143</v>
      </c>
      <c r="B604" s="205" t="s">
        <v>1147</v>
      </c>
      <c r="C604" s="5"/>
      <c r="D604" s="4" t="s">
        <v>249</v>
      </c>
      <c r="E604" s="13" t="s">
        <v>453</v>
      </c>
      <c r="F604" s="92">
        <v>0</v>
      </c>
      <c r="G604" s="92">
        <v>0</v>
      </c>
      <c r="H604" s="92">
        <v>0</v>
      </c>
      <c r="I604" s="364"/>
      <c r="J604" s="365"/>
      <c r="K604" s="135"/>
    </row>
    <row r="605" spans="1:11" ht="36" x14ac:dyDescent="0.25">
      <c r="A605" s="12" t="s">
        <v>1144</v>
      </c>
      <c r="B605" s="205" t="s">
        <v>1148</v>
      </c>
      <c r="C605" s="5"/>
      <c r="D605" s="4" t="s">
        <v>249</v>
      </c>
      <c r="E605" s="13" t="s">
        <v>453</v>
      </c>
      <c r="F605" s="92">
        <v>0</v>
      </c>
      <c r="G605" s="92">
        <v>0</v>
      </c>
      <c r="H605" s="92">
        <v>0</v>
      </c>
      <c r="I605" s="364"/>
      <c r="J605" s="365"/>
      <c r="K605" s="135"/>
    </row>
    <row r="606" spans="1:11" ht="60" x14ac:dyDescent="0.25">
      <c r="A606" s="12" t="s">
        <v>1625</v>
      </c>
      <c r="B606" s="205" t="s">
        <v>1149</v>
      </c>
      <c r="C606" s="5"/>
      <c r="D606" s="4" t="s">
        <v>249</v>
      </c>
      <c r="E606" s="13" t="s">
        <v>453</v>
      </c>
      <c r="F606" s="92">
        <v>0</v>
      </c>
      <c r="G606" s="92">
        <v>0</v>
      </c>
      <c r="H606" s="92">
        <v>0</v>
      </c>
      <c r="I606" s="1242"/>
      <c r="J606" s="1243"/>
      <c r="K606" s="135"/>
    </row>
    <row r="607" spans="1:11" ht="48" x14ac:dyDescent="0.25">
      <c r="A607" s="12" t="s">
        <v>1626</v>
      </c>
      <c r="B607" s="205" t="s">
        <v>1149</v>
      </c>
      <c r="C607" s="5"/>
      <c r="D607" s="4" t="s">
        <v>249</v>
      </c>
      <c r="E607" s="13" t="s">
        <v>453</v>
      </c>
      <c r="F607" s="92">
        <v>0</v>
      </c>
      <c r="G607" s="92">
        <v>0</v>
      </c>
      <c r="H607" s="92">
        <v>0</v>
      </c>
      <c r="I607" s="364"/>
      <c r="J607" s="365"/>
      <c r="K607" s="135"/>
    </row>
    <row r="608" spans="1:11" ht="48" x14ac:dyDescent="0.25">
      <c r="A608" s="12" t="s">
        <v>1196</v>
      </c>
      <c r="B608" s="205" t="s">
        <v>1150</v>
      </c>
      <c r="C608" s="5"/>
      <c r="D608" s="4" t="s">
        <v>249</v>
      </c>
      <c r="E608" s="13" t="s">
        <v>453</v>
      </c>
      <c r="F608" s="92">
        <v>0</v>
      </c>
      <c r="G608" s="92">
        <v>0</v>
      </c>
      <c r="H608" s="92">
        <v>0</v>
      </c>
      <c r="I608" s="364"/>
      <c r="J608" s="365"/>
      <c r="K608" s="135"/>
    </row>
    <row r="609" spans="1:11" ht="36" x14ac:dyDescent="0.25">
      <c r="A609" s="93"/>
      <c r="B609" s="93"/>
      <c r="C609" s="99" t="s">
        <v>23</v>
      </c>
      <c r="D609" s="100" t="s">
        <v>26</v>
      </c>
      <c r="E609" s="100"/>
      <c r="F609" s="102"/>
      <c r="G609" s="102"/>
      <c r="H609" s="102"/>
      <c r="I609" s="255"/>
      <c r="J609" s="256"/>
      <c r="K609" s="146"/>
    </row>
    <row r="610" spans="1:11" ht="36" x14ac:dyDescent="0.25">
      <c r="A610" s="328" t="s">
        <v>436</v>
      </c>
      <c r="B610" s="93"/>
      <c r="C610" s="99"/>
      <c r="D610" s="100"/>
      <c r="E610" s="100"/>
      <c r="F610" s="102"/>
      <c r="G610" s="102"/>
      <c r="H610" s="102"/>
      <c r="I610" s="255"/>
      <c r="J610" s="256"/>
      <c r="K610" s="146"/>
    </row>
    <row r="611" spans="1:11" ht="36" x14ac:dyDescent="0.25">
      <c r="A611" s="205" t="s">
        <v>430</v>
      </c>
      <c r="B611" s="12" t="s">
        <v>437</v>
      </c>
      <c r="C611" s="5"/>
      <c r="D611" s="4" t="s">
        <v>282</v>
      </c>
      <c r="E611" s="283">
        <f>'2.2.расчет фот мест (2023)'!F8</f>
        <v>39.11</v>
      </c>
      <c r="F611" s="283">
        <f>'2.2.расчет фот мест (2023)'!R8</f>
        <v>54715</v>
      </c>
      <c r="G611" s="283">
        <f>'2.2.расчет фот мест (2024)'!S8</f>
        <v>56749</v>
      </c>
      <c r="H611" s="283">
        <f>'2.2.расчет фот мест (2025)'!T8</f>
        <v>58274</v>
      </c>
      <c r="I611" s="1256" t="s">
        <v>593</v>
      </c>
      <c r="J611" s="1257"/>
      <c r="K611" s="135"/>
    </row>
    <row r="612" spans="1:11" ht="36" x14ac:dyDescent="0.25">
      <c r="A612" s="205" t="s">
        <v>422</v>
      </c>
      <c r="B612" s="12" t="s">
        <v>440</v>
      </c>
      <c r="C612" s="5"/>
      <c r="D612" s="4" t="s">
        <v>282</v>
      </c>
      <c r="E612" s="283">
        <f>'2.2.расчет фот мест (2023)'!F9</f>
        <v>31.65</v>
      </c>
      <c r="F612" s="283">
        <f>'2.2.расчет фот мест (2023)'!R9</f>
        <v>44278</v>
      </c>
      <c r="G612" s="283">
        <f>'2.2.расчет фот мест (2024)'!S9</f>
        <v>45924</v>
      </c>
      <c r="H612" s="283">
        <f>'2.2.расчет фот мест (2025)'!T9</f>
        <v>47159</v>
      </c>
      <c r="I612" s="1256" t="s">
        <v>593</v>
      </c>
      <c r="J612" s="1257"/>
      <c r="K612" s="135"/>
    </row>
    <row r="613" spans="1:11" ht="48" x14ac:dyDescent="0.25">
      <c r="A613" s="205" t="s">
        <v>663</v>
      </c>
      <c r="B613" s="12" t="s">
        <v>437</v>
      </c>
      <c r="C613" s="5"/>
      <c r="D613" s="4" t="s">
        <v>282</v>
      </c>
      <c r="E613" s="283">
        <f>'2.2.расчет фот мест (2023)'!F10</f>
        <v>31.65</v>
      </c>
      <c r="F613" s="283">
        <f>'2.2.расчет фот мест (2023)'!R10</f>
        <v>44278</v>
      </c>
      <c r="G613" s="283">
        <f>'2.2.расчет фот мест (2024)'!S10</f>
        <v>45924</v>
      </c>
      <c r="H613" s="283">
        <f>'2.2.расчет фот мест (2025)'!T10</f>
        <v>47159</v>
      </c>
      <c r="I613" s="1256" t="s">
        <v>593</v>
      </c>
      <c r="J613" s="1257"/>
      <c r="K613" s="135"/>
    </row>
    <row r="614" spans="1:11" ht="48" x14ac:dyDescent="0.25">
      <c r="A614" s="205" t="s">
        <v>423</v>
      </c>
      <c r="B614" s="12" t="s">
        <v>440</v>
      </c>
      <c r="C614" s="5"/>
      <c r="D614" s="4" t="s">
        <v>282</v>
      </c>
      <c r="E614" s="283">
        <f>'2.2.расчет фот мест (2023)'!F11</f>
        <v>31.65</v>
      </c>
      <c r="F614" s="283">
        <f>'2.2.расчет фот мест (2023)'!R11</f>
        <v>44278</v>
      </c>
      <c r="G614" s="283">
        <f>'2.2.расчет фот мест (2024)'!S11</f>
        <v>45924</v>
      </c>
      <c r="H614" s="283">
        <f>'2.2.расчет фот мест (2025)'!T11</f>
        <v>47159</v>
      </c>
      <c r="I614" s="1256" t="s">
        <v>593</v>
      </c>
      <c r="J614" s="1257"/>
      <c r="K614" s="135"/>
    </row>
    <row r="615" spans="1:11" ht="48" x14ac:dyDescent="0.25">
      <c r="A615" s="205" t="s">
        <v>424</v>
      </c>
      <c r="B615" s="12" t="s">
        <v>440</v>
      </c>
      <c r="C615" s="5"/>
      <c r="D615" s="4" t="s">
        <v>282</v>
      </c>
      <c r="E615" s="283">
        <f>'2.2.расчет фот мест (2023)'!F12</f>
        <v>31.65</v>
      </c>
      <c r="F615" s="283">
        <f>'2.2.расчет фот мест (2023)'!R12</f>
        <v>44278</v>
      </c>
      <c r="G615" s="283">
        <f>'2.2.расчет фот мест (2024)'!S12</f>
        <v>45924</v>
      </c>
      <c r="H615" s="283">
        <f>'2.2.расчет фот мест (2025)'!T12</f>
        <v>47159</v>
      </c>
      <c r="I615" s="1256" t="s">
        <v>593</v>
      </c>
      <c r="J615" s="1257"/>
      <c r="K615" s="135"/>
    </row>
    <row r="616" spans="1:11" ht="48" x14ac:dyDescent="0.25">
      <c r="A616" s="85" t="s">
        <v>425</v>
      </c>
      <c r="B616" s="85" t="s">
        <v>439</v>
      </c>
      <c r="C616" s="5"/>
      <c r="D616" s="4" t="s">
        <v>282</v>
      </c>
      <c r="E616" s="283">
        <f>'2.2.расчет фот мест (2023)'!F13</f>
        <v>55.32</v>
      </c>
      <c r="F616" s="283">
        <f>'2.2.расчет фот мест (2023)'!R13</f>
        <v>77393</v>
      </c>
      <c r="G616" s="283">
        <f>'2.2.расчет фот мест (2024)'!S13</f>
        <v>80269</v>
      </c>
      <c r="H616" s="283">
        <f>'2.2.расчет фот мест (2025)'!T13</f>
        <v>82427</v>
      </c>
      <c r="I616" s="1256" t="s">
        <v>593</v>
      </c>
      <c r="J616" s="1257"/>
      <c r="K616" s="135"/>
    </row>
    <row r="617" spans="1:11" ht="96" x14ac:dyDescent="0.25">
      <c r="A617" s="91" t="s">
        <v>426</v>
      </c>
      <c r="B617" s="91" t="s">
        <v>439</v>
      </c>
      <c r="C617" s="5"/>
      <c r="D617" s="4" t="s">
        <v>282</v>
      </c>
      <c r="E617" s="283">
        <f>'2.2.расчет фот мест (2023)'!F14</f>
        <v>66.38</v>
      </c>
      <c r="F617" s="283">
        <f>'2.2.расчет фот мест (2023)'!R14</f>
        <v>92866</v>
      </c>
      <c r="G617" s="283">
        <f>'2.2.расчет фот мест (2024)'!S14</f>
        <v>96317</v>
      </c>
      <c r="H617" s="283">
        <f>'2.2.расчет фот мест (2025)'!T14</f>
        <v>98906</v>
      </c>
      <c r="I617" s="1256" t="s">
        <v>593</v>
      </c>
      <c r="J617" s="1257"/>
      <c r="K617" s="135"/>
    </row>
    <row r="618" spans="1:11" ht="96" x14ac:dyDescent="0.25">
      <c r="A618" s="91" t="s">
        <v>431</v>
      </c>
      <c r="B618" s="91" t="s">
        <v>438</v>
      </c>
      <c r="C618" s="5"/>
      <c r="D618" s="4" t="s">
        <v>282</v>
      </c>
      <c r="E618" s="283">
        <f>'2.2.расчет фот мест (2023)'!F15</f>
        <v>102.92</v>
      </c>
      <c r="F618" s="283">
        <f>'2.2.расчет фот мест (2023)'!R15</f>
        <v>143985</v>
      </c>
      <c r="G618" s="283">
        <f>'2.2.расчет фот мест (2024)'!S15</f>
        <v>149337</v>
      </c>
      <c r="H618" s="283">
        <f>'2.2.расчет фот мест (2025)'!T15</f>
        <v>153351</v>
      </c>
      <c r="I618" s="1256" t="s">
        <v>593</v>
      </c>
      <c r="J618" s="1257"/>
      <c r="K618" s="135"/>
    </row>
    <row r="619" spans="1:11" ht="96" x14ac:dyDescent="0.25">
      <c r="A619" s="91" t="s">
        <v>427</v>
      </c>
      <c r="B619" s="91" t="s">
        <v>439</v>
      </c>
      <c r="C619" s="5"/>
      <c r="D619" s="4" t="s">
        <v>282</v>
      </c>
      <c r="E619" s="283">
        <f>'2.2.расчет фот мест (2023)'!F16</f>
        <v>82.98</v>
      </c>
      <c r="F619" s="283">
        <f>'2.2.расчет фот мест (2023)'!R16</f>
        <v>116089</v>
      </c>
      <c r="G619" s="283">
        <f>'2.2.расчет фот мест (2024)'!S16</f>
        <v>120404</v>
      </c>
      <c r="H619" s="283">
        <f>'2.2.расчет фот мест (2025)'!T16</f>
        <v>123640</v>
      </c>
      <c r="I619" s="1256" t="s">
        <v>593</v>
      </c>
      <c r="J619" s="1257"/>
      <c r="K619" s="135"/>
    </row>
    <row r="620" spans="1:11" ht="36" x14ac:dyDescent="0.25">
      <c r="A620" s="85" t="s">
        <v>432</v>
      </c>
      <c r="B620" s="85" t="s">
        <v>437</v>
      </c>
      <c r="C620" s="5"/>
      <c r="D620" s="4" t="s">
        <v>282</v>
      </c>
      <c r="E620" s="283">
        <f>'2.2.расчет фот мест (2023)'!F17</f>
        <v>39.11</v>
      </c>
      <c r="F620" s="283">
        <f>'2.2.расчет фот мест (2023)'!R17</f>
        <v>54715</v>
      </c>
      <c r="G620" s="283">
        <f>'2.2.расчет фот мест (2024)'!S17</f>
        <v>56749</v>
      </c>
      <c r="H620" s="283">
        <f>'2.2.расчет фот мест (2025)'!T17</f>
        <v>58274</v>
      </c>
      <c r="I620" s="1256" t="s">
        <v>593</v>
      </c>
      <c r="J620" s="1257"/>
      <c r="K620" s="135"/>
    </row>
    <row r="621" spans="1:11" ht="36" x14ac:dyDescent="0.25">
      <c r="A621" s="91" t="s">
        <v>428</v>
      </c>
      <c r="B621" s="91" t="s">
        <v>440</v>
      </c>
      <c r="C621" s="5"/>
      <c r="D621" s="4" t="s">
        <v>282</v>
      </c>
      <c r="E621" s="283">
        <f>'2.2.расчет фот мест (2023)'!F18</f>
        <v>31.65</v>
      </c>
      <c r="F621" s="283">
        <f>'2.2.расчет фот мест (2023)'!R18</f>
        <v>44278</v>
      </c>
      <c r="G621" s="283">
        <f>'2.2.расчет фот мест (2024)'!S18</f>
        <v>45924</v>
      </c>
      <c r="H621" s="283">
        <f>'2.2.расчет фот мест (2025)'!T18</f>
        <v>47159</v>
      </c>
      <c r="I621" s="1256" t="s">
        <v>593</v>
      </c>
      <c r="J621" s="1257"/>
      <c r="K621" s="135"/>
    </row>
    <row r="622" spans="1:11" ht="36" x14ac:dyDescent="0.25">
      <c r="A622" s="85" t="s">
        <v>433</v>
      </c>
      <c r="B622" s="85" t="s">
        <v>437</v>
      </c>
      <c r="C622" s="5"/>
      <c r="D622" s="4" t="s">
        <v>282</v>
      </c>
      <c r="E622" s="283">
        <f>'2.2.расчет фот мест (2023)'!F19</f>
        <v>61.75</v>
      </c>
      <c r="F622" s="283">
        <f>'2.2.расчет фот мест (2023)'!R19</f>
        <v>86388</v>
      </c>
      <c r="G622" s="283">
        <f>'2.2.расчет фот мест (2024)'!S19</f>
        <v>89599</v>
      </c>
      <c r="H622" s="283">
        <f>'2.2.расчет фот мест (2025)'!T19</f>
        <v>92008</v>
      </c>
      <c r="I622" s="1256" t="s">
        <v>593</v>
      </c>
      <c r="J622" s="1257"/>
      <c r="K622" s="135"/>
    </row>
    <row r="623" spans="1:11" ht="36" x14ac:dyDescent="0.25">
      <c r="A623" s="91" t="s">
        <v>429</v>
      </c>
      <c r="B623" s="91" t="s">
        <v>440</v>
      </c>
      <c r="C623" s="5"/>
      <c r="D623" s="4" t="s">
        <v>282</v>
      </c>
      <c r="E623" s="283">
        <f>'2.2.расчет фот мест (2023)'!F20</f>
        <v>47.42</v>
      </c>
      <c r="F623" s="283">
        <f>'2.2.расчет фот мест (2023)'!R20</f>
        <v>66341</v>
      </c>
      <c r="G623" s="283">
        <f>'2.2.расчет фот мест (2024)'!S20</f>
        <v>68806</v>
      </c>
      <c r="H623" s="283">
        <f>'2.2.расчет фот мест (2025)'!T20</f>
        <v>70656</v>
      </c>
      <c r="I623" s="1258" t="s">
        <v>593</v>
      </c>
      <c r="J623" s="1259"/>
      <c r="K623" s="135"/>
    </row>
    <row r="624" spans="1:11" ht="48" x14ac:dyDescent="0.25">
      <c r="A624" s="205" t="s">
        <v>1141</v>
      </c>
      <c r="B624" s="12" t="s">
        <v>1145</v>
      </c>
      <c r="C624" s="5"/>
      <c r="D624" s="4" t="s">
        <v>282</v>
      </c>
      <c r="E624" s="283">
        <f>'2.2.расчет фот мест (2023)'!F21</f>
        <v>31.65</v>
      </c>
      <c r="F624" s="283">
        <f>'2.2.расчет фот мест (2023)'!R21</f>
        <v>44278</v>
      </c>
      <c r="G624" s="283">
        <f>'2.2.расчет фот мест (2024)'!S21</f>
        <v>45924</v>
      </c>
      <c r="H624" s="283">
        <f>'2.2.расчет фот мест (2025)'!T21</f>
        <v>47159</v>
      </c>
      <c r="I624" s="1258" t="s">
        <v>593</v>
      </c>
      <c r="J624" s="1259"/>
      <c r="K624" s="135"/>
    </row>
    <row r="625" spans="1:11" x14ac:dyDescent="0.25">
      <c r="A625" s="328" t="s">
        <v>441</v>
      </c>
      <c r="B625" s="93"/>
      <c r="C625" s="99"/>
      <c r="D625" s="100"/>
      <c r="E625" s="257"/>
      <c r="F625" s="102"/>
      <c r="G625" s="102"/>
      <c r="H625" s="102"/>
      <c r="I625" s="255"/>
      <c r="J625" s="256"/>
      <c r="K625" s="146"/>
    </row>
    <row r="626" spans="1:11" ht="24" x14ac:dyDescent="0.25">
      <c r="A626" s="12" t="s">
        <v>822</v>
      </c>
      <c r="B626" s="12" t="s">
        <v>442</v>
      </c>
      <c r="C626" s="5"/>
      <c r="D626" s="4" t="s">
        <v>249</v>
      </c>
      <c r="E626" s="13" t="s">
        <v>453</v>
      </c>
      <c r="F626" s="92">
        <v>0</v>
      </c>
      <c r="G626" s="92">
        <v>0</v>
      </c>
      <c r="H626" s="92">
        <v>0</v>
      </c>
      <c r="I626" s="333"/>
      <c r="J626" s="334"/>
      <c r="K626" s="135"/>
    </row>
    <row r="627" spans="1:11" ht="36" x14ac:dyDescent="0.25">
      <c r="A627" s="12" t="s">
        <v>823</v>
      </c>
      <c r="B627" s="12" t="s">
        <v>443</v>
      </c>
      <c r="C627" s="5"/>
      <c r="D627" s="4" t="s">
        <v>249</v>
      </c>
      <c r="E627" s="13" t="s">
        <v>453</v>
      </c>
      <c r="F627" s="92">
        <v>0</v>
      </c>
      <c r="G627" s="92">
        <v>0</v>
      </c>
      <c r="H627" s="92">
        <v>0</v>
      </c>
      <c r="I627" s="333"/>
      <c r="J627" s="334"/>
      <c r="K627" s="135"/>
    </row>
    <row r="628" spans="1:11" ht="24" x14ac:dyDescent="0.25">
      <c r="A628" s="12" t="s">
        <v>824</v>
      </c>
      <c r="B628" s="12" t="s">
        <v>444</v>
      </c>
      <c r="C628" s="5"/>
      <c r="D628" s="4" t="s">
        <v>249</v>
      </c>
      <c r="E628" s="13" t="s">
        <v>453</v>
      </c>
      <c r="F628" s="92">
        <v>0</v>
      </c>
      <c r="G628" s="92">
        <v>0</v>
      </c>
      <c r="H628" s="92">
        <v>0</v>
      </c>
      <c r="I628" s="333"/>
      <c r="J628" s="334"/>
      <c r="K628" s="135"/>
    </row>
    <row r="629" spans="1:11" ht="48" x14ac:dyDescent="0.25">
      <c r="A629" s="12" t="s">
        <v>1621</v>
      </c>
      <c r="B629" s="12" t="s">
        <v>445</v>
      </c>
      <c r="C629" s="5"/>
      <c r="D629" s="4" t="s">
        <v>249</v>
      </c>
      <c r="E629" s="13" t="s">
        <v>453</v>
      </c>
      <c r="F629" s="92">
        <v>0</v>
      </c>
      <c r="G629" s="92">
        <v>0</v>
      </c>
      <c r="H629" s="92">
        <v>0</v>
      </c>
      <c r="I629" s="1242"/>
      <c r="J629" s="1243"/>
      <c r="K629" s="135"/>
    </row>
    <row r="630" spans="1:11" ht="36" x14ac:dyDescent="0.25">
      <c r="A630" s="12" t="s">
        <v>1622</v>
      </c>
      <c r="B630" s="12" t="s">
        <v>445</v>
      </c>
      <c r="C630" s="5"/>
      <c r="D630" s="4" t="s">
        <v>249</v>
      </c>
      <c r="E630" s="13" t="s">
        <v>453</v>
      </c>
      <c r="F630" s="92">
        <v>0</v>
      </c>
      <c r="G630" s="92">
        <v>0</v>
      </c>
      <c r="H630" s="92">
        <v>0</v>
      </c>
      <c r="I630" s="333"/>
      <c r="J630" s="334"/>
      <c r="K630" s="135"/>
    </row>
    <row r="631" spans="1:11" ht="36" x14ac:dyDescent="0.25">
      <c r="A631" s="12" t="s">
        <v>1194</v>
      </c>
      <c r="B631" s="12" t="s">
        <v>446</v>
      </c>
      <c r="C631" s="5"/>
      <c r="D631" s="4" t="s">
        <v>249</v>
      </c>
      <c r="E631" s="13" t="s">
        <v>453</v>
      </c>
      <c r="F631" s="92">
        <v>0</v>
      </c>
      <c r="G631" s="92">
        <v>0</v>
      </c>
      <c r="H631" s="92">
        <v>0</v>
      </c>
      <c r="I631" s="333"/>
      <c r="J631" s="334"/>
      <c r="K631" s="135"/>
    </row>
    <row r="632" spans="1:11" ht="36" x14ac:dyDescent="0.25">
      <c r="A632" s="91" t="s">
        <v>826</v>
      </c>
      <c r="B632" s="91" t="s">
        <v>447</v>
      </c>
      <c r="C632" s="5"/>
      <c r="D632" s="4" t="s">
        <v>249</v>
      </c>
      <c r="E632" s="13" t="s">
        <v>453</v>
      </c>
      <c r="F632" s="92">
        <v>0</v>
      </c>
      <c r="G632" s="92">
        <v>0</v>
      </c>
      <c r="H632" s="92">
        <v>0</v>
      </c>
      <c r="I632" s="333"/>
      <c r="J632" s="334"/>
      <c r="K632" s="135"/>
    </row>
    <row r="633" spans="1:11" ht="36" x14ac:dyDescent="0.25">
      <c r="A633" s="91" t="s">
        <v>827</v>
      </c>
      <c r="B633" s="91" t="s">
        <v>448</v>
      </c>
      <c r="C633" s="5"/>
      <c r="D633" s="4" t="s">
        <v>249</v>
      </c>
      <c r="E633" s="13" t="s">
        <v>453</v>
      </c>
      <c r="F633" s="92">
        <v>0</v>
      </c>
      <c r="G633" s="92">
        <v>0</v>
      </c>
      <c r="H633" s="92">
        <v>0</v>
      </c>
      <c r="I633" s="333"/>
      <c r="J633" s="334"/>
      <c r="K633" s="135"/>
    </row>
    <row r="634" spans="1:11" ht="24" x14ac:dyDescent="0.25">
      <c r="A634" s="91" t="s">
        <v>828</v>
      </c>
      <c r="B634" s="91" t="s">
        <v>449</v>
      </c>
      <c r="C634" s="5"/>
      <c r="D634" s="4" t="s">
        <v>249</v>
      </c>
      <c r="E634" s="13" t="s">
        <v>453</v>
      </c>
      <c r="F634" s="92">
        <v>0</v>
      </c>
      <c r="G634" s="92">
        <v>0</v>
      </c>
      <c r="H634" s="92">
        <v>0</v>
      </c>
      <c r="I634" s="333"/>
      <c r="J634" s="334"/>
      <c r="K634" s="135"/>
    </row>
    <row r="635" spans="1:11" ht="48" x14ac:dyDescent="0.25">
      <c r="A635" s="91" t="s">
        <v>1623</v>
      </c>
      <c r="B635" s="91" t="s">
        <v>450</v>
      </c>
      <c r="C635" s="5"/>
      <c r="D635" s="4" t="s">
        <v>249</v>
      </c>
      <c r="E635" s="13" t="s">
        <v>453</v>
      </c>
      <c r="F635" s="92">
        <v>0</v>
      </c>
      <c r="G635" s="92">
        <v>0</v>
      </c>
      <c r="H635" s="92">
        <v>0</v>
      </c>
      <c r="I635" s="1242"/>
      <c r="J635" s="1243"/>
      <c r="K635" s="135"/>
    </row>
    <row r="636" spans="1:11" ht="48" x14ac:dyDescent="0.25">
      <c r="A636" s="91" t="s">
        <v>1624</v>
      </c>
      <c r="B636" s="91" t="s">
        <v>450</v>
      </c>
      <c r="C636" s="5"/>
      <c r="D636" s="4" t="s">
        <v>249</v>
      </c>
      <c r="E636" s="13" t="s">
        <v>453</v>
      </c>
      <c r="F636" s="92">
        <v>0</v>
      </c>
      <c r="G636" s="92">
        <v>0</v>
      </c>
      <c r="H636" s="92">
        <v>0</v>
      </c>
      <c r="I636" s="333"/>
      <c r="J636" s="334"/>
      <c r="K636" s="135"/>
    </row>
    <row r="637" spans="1:11" ht="36" x14ac:dyDescent="0.25">
      <c r="A637" s="91" t="s">
        <v>1195</v>
      </c>
      <c r="B637" s="91" t="s">
        <v>451</v>
      </c>
      <c r="C637" s="5"/>
      <c r="D637" s="4" t="s">
        <v>249</v>
      </c>
      <c r="E637" s="13" t="s">
        <v>453</v>
      </c>
      <c r="F637" s="92">
        <v>0</v>
      </c>
      <c r="G637" s="92">
        <v>0</v>
      </c>
      <c r="H637" s="92">
        <v>0</v>
      </c>
      <c r="I637" s="333"/>
      <c r="J637" s="334"/>
      <c r="K637" s="135"/>
    </row>
    <row r="638" spans="1:11" ht="36" x14ac:dyDescent="0.25">
      <c r="A638" s="12" t="s">
        <v>1142</v>
      </c>
      <c r="B638" s="205" t="s">
        <v>1146</v>
      </c>
      <c r="C638" s="5"/>
      <c r="D638" s="4" t="s">
        <v>249</v>
      </c>
      <c r="E638" s="13" t="s">
        <v>453</v>
      </c>
      <c r="F638" s="92">
        <v>0</v>
      </c>
      <c r="G638" s="92">
        <v>0</v>
      </c>
      <c r="H638" s="92">
        <v>0</v>
      </c>
      <c r="I638" s="364"/>
      <c r="J638" s="365"/>
      <c r="K638" s="135"/>
    </row>
    <row r="639" spans="1:11" ht="48" x14ac:dyDescent="0.25">
      <c r="A639" s="12" t="s">
        <v>1143</v>
      </c>
      <c r="B639" s="205" t="s">
        <v>1147</v>
      </c>
      <c r="C639" s="5"/>
      <c r="D639" s="4" t="s">
        <v>249</v>
      </c>
      <c r="E639" s="13" t="s">
        <v>453</v>
      </c>
      <c r="F639" s="92">
        <v>0</v>
      </c>
      <c r="G639" s="92">
        <v>0</v>
      </c>
      <c r="H639" s="92">
        <v>0</v>
      </c>
      <c r="I639" s="364"/>
      <c r="J639" s="365"/>
      <c r="K639" s="135"/>
    </row>
    <row r="640" spans="1:11" ht="36" x14ac:dyDescent="0.25">
      <c r="A640" s="12" t="s">
        <v>1144</v>
      </c>
      <c r="B640" s="205" t="s">
        <v>1148</v>
      </c>
      <c r="C640" s="5"/>
      <c r="D640" s="4" t="s">
        <v>249</v>
      </c>
      <c r="E640" s="13" t="s">
        <v>453</v>
      </c>
      <c r="F640" s="92">
        <v>0</v>
      </c>
      <c r="G640" s="92">
        <v>0</v>
      </c>
      <c r="H640" s="92">
        <v>0</v>
      </c>
      <c r="I640" s="364"/>
      <c r="J640" s="365"/>
      <c r="K640" s="135"/>
    </row>
    <row r="641" spans="1:11" ht="60" x14ac:dyDescent="0.25">
      <c r="A641" s="12" t="s">
        <v>1625</v>
      </c>
      <c r="B641" s="205" t="s">
        <v>1149</v>
      </c>
      <c r="C641" s="5"/>
      <c r="D641" s="4" t="s">
        <v>249</v>
      </c>
      <c r="E641" s="13" t="s">
        <v>453</v>
      </c>
      <c r="F641" s="92">
        <v>0</v>
      </c>
      <c r="G641" s="92">
        <v>0</v>
      </c>
      <c r="H641" s="92">
        <v>0</v>
      </c>
      <c r="I641" s="1242"/>
      <c r="J641" s="1243"/>
      <c r="K641" s="135"/>
    </row>
    <row r="642" spans="1:11" ht="48" x14ac:dyDescent="0.25">
      <c r="A642" s="12" t="s">
        <v>1626</v>
      </c>
      <c r="B642" s="205" t="s">
        <v>1149</v>
      </c>
      <c r="C642" s="5"/>
      <c r="D642" s="4" t="s">
        <v>249</v>
      </c>
      <c r="E642" s="13" t="s">
        <v>453</v>
      </c>
      <c r="F642" s="92">
        <v>0</v>
      </c>
      <c r="G642" s="92">
        <v>0</v>
      </c>
      <c r="H642" s="92">
        <v>0</v>
      </c>
      <c r="I642" s="364"/>
      <c r="J642" s="365"/>
      <c r="K642" s="135"/>
    </row>
    <row r="643" spans="1:11" ht="48" x14ac:dyDescent="0.25">
      <c r="A643" s="12" t="s">
        <v>1196</v>
      </c>
      <c r="B643" s="205" t="s">
        <v>1150</v>
      </c>
      <c r="C643" s="5"/>
      <c r="D643" s="4" t="s">
        <v>249</v>
      </c>
      <c r="E643" s="13" t="s">
        <v>453</v>
      </c>
      <c r="F643" s="92">
        <v>0</v>
      </c>
      <c r="G643" s="92">
        <v>0</v>
      </c>
      <c r="H643" s="92">
        <v>0</v>
      </c>
      <c r="I643" s="364"/>
      <c r="J643" s="365"/>
      <c r="K643" s="135"/>
    </row>
    <row r="644" spans="1:11" x14ac:dyDescent="0.25">
      <c r="A644" s="93"/>
      <c r="B644" s="93"/>
      <c r="C644" s="99" t="s">
        <v>24</v>
      </c>
      <c r="D644" s="100" t="s">
        <v>25</v>
      </c>
      <c r="E644" s="100"/>
      <c r="F644" s="102"/>
      <c r="G644" s="102"/>
      <c r="H644" s="102"/>
      <c r="I644" s="255"/>
      <c r="J644" s="256"/>
      <c r="K644" s="146"/>
    </row>
    <row r="645" spans="1:11" ht="36" x14ac:dyDescent="0.25">
      <c r="A645" s="328" t="s">
        <v>436</v>
      </c>
      <c r="B645" s="93"/>
      <c r="C645" s="99"/>
      <c r="D645" s="100"/>
      <c r="E645" s="257"/>
      <c r="F645" s="102"/>
      <c r="G645" s="102"/>
      <c r="H645" s="102"/>
      <c r="I645" s="255"/>
      <c r="J645" s="256"/>
      <c r="K645" s="146"/>
    </row>
    <row r="646" spans="1:11" ht="36" x14ac:dyDescent="0.25">
      <c r="A646" s="205" t="s">
        <v>430</v>
      </c>
      <c r="B646" s="12" t="s">
        <v>437</v>
      </c>
      <c r="C646" s="5"/>
      <c r="D646" s="4" t="s">
        <v>259</v>
      </c>
      <c r="E646" s="1277" t="s">
        <v>258</v>
      </c>
      <c r="F646" s="283">
        <f>'2.4.расчет прочих'!O282</f>
        <v>1265</v>
      </c>
      <c r="G646" s="290">
        <f t="shared" ref="G646:G659" si="38">F646</f>
        <v>1265</v>
      </c>
      <c r="H646" s="290">
        <f t="shared" ref="H646:H659" si="39">F646</f>
        <v>1265</v>
      </c>
      <c r="I646" s="1256" t="s">
        <v>592</v>
      </c>
      <c r="J646" s="1257"/>
      <c r="K646" s="135"/>
    </row>
    <row r="647" spans="1:11" ht="36" x14ac:dyDescent="0.25">
      <c r="A647" s="205" t="s">
        <v>422</v>
      </c>
      <c r="B647" s="12" t="s">
        <v>440</v>
      </c>
      <c r="C647" s="5"/>
      <c r="D647" s="4" t="s">
        <v>259</v>
      </c>
      <c r="E647" s="1278"/>
      <c r="F647" s="283">
        <f>'2.4.расчет прочих'!O283</f>
        <v>1265</v>
      </c>
      <c r="G647" s="290">
        <f t="shared" si="38"/>
        <v>1265</v>
      </c>
      <c r="H647" s="290">
        <f t="shared" si="39"/>
        <v>1265</v>
      </c>
      <c r="I647" s="1256" t="s">
        <v>592</v>
      </c>
      <c r="J647" s="1257"/>
      <c r="K647" s="135"/>
    </row>
    <row r="648" spans="1:11" ht="48" x14ac:dyDescent="0.25">
      <c r="A648" s="205" t="s">
        <v>663</v>
      </c>
      <c r="B648" s="12" t="s">
        <v>437</v>
      </c>
      <c r="C648" s="5"/>
      <c r="D648" s="4" t="s">
        <v>259</v>
      </c>
      <c r="E648" s="1278"/>
      <c r="F648" s="283">
        <f>'2.4.расчет прочих'!O284</f>
        <v>1265</v>
      </c>
      <c r="G648" s="290">
        <f t="shared" si="38"/>
        <v>1265</v>
      </c>
      <c r="H648" s="290">
        <f t="shared" si="39"/>
        <v>1265</v>
      </c>
      <c r="I648" s="1256" t="s">
        <v>592</v>
      </c>
      <c r="J648" s="1257"/>
      <c r="K648" s="135"/>
    </row>
    <row r="649" spans="1:11" ht="48" x14ac:dyDescent="0.25">
      <c r="A649" s="205" t="s">
        <v>423</v>
      </c>
      <c r="B649" s="12" t="s">
        <v>440</v>
      </c>
      <c r="C649" s="5"/>
      <c r="D649" s="4" t="s">
        <v>259</v>
      </c>
      <c r="E649" s="1278"/>
      <c r="F649" s="283">
        <f>'2.4.расчет прочих'!O285</f>
        <v>1265</v>
      </c>
      <c r="G649" s="290">
        <f t="shared" si="38"/>
        <v>1265</v>
      </c>
      <c r="H649" s="290">
        <f t="shared" si="39"/>
        <v>1265</v>
      </c>
      <c r="I649" s="1256" t="s">
        <v>592</v>
      </c>
      <c r="J649" s="1257"/>
      <c r="K649" s="135"/>
    </row>
    <row r="650" spans="1:11" ht="48" x14ac:dyDescent="0.25">
      <c r="A650" s="205" t="s">
        <v>424</v>
      </c>
      <c r="B650" s="12" t="s">
        <v>440</v>
      </c>
      <c r="C650" s="5"/>
      <c r="D650" s="4" t="s">
        <v>259</v>
      </c>
      <c r="E650" s="1278"/>
      <c r="F650" s="283">
        <f>'2.4.расчет прочих'!O286</f>
        <v>1265</v>
      </c>
      <c r="G650" s="290">
        <f t="shared" si="38"/>
        <v>1265</v>
      </c>
      <c r="H650" s="290">
        <f t="shared" si="39"/>
        <v>1265</v>
      </c>
      <c r="I650" s="1256" t="s">
        <v>592</v>
      </c>
      <c r="J650" s="1257"/>
      <c r="K650" s="135"/>
    </row>
    <row r="651" spans="1:11" ht="48" x14ac:dyDescent="0.25">
      <c r="A651" s="85" t="s">
        <v>425</v>
      </c>
      <c r="B651" s="85" t="s">
        <v>439</v>
      </c>
      <c r="C651" s="5"/>
      <c r="D651" s="4" t="s">
        <v>259</v>
      </c>
      <c r="E651" s="1278"/>
      <c r="F651" s="283">
        <f>'2.4.расчет прочих'!O287</f>
        <v>1265</v>
      </c>
      <c r="G651" s="290">
        <f t="shared" si="38"/>
        <v>1265</v>
      </c>
      <c r="H651" s="290">
        <f t="shared" si="39"/>
        <v>1265</v>
      </c>
      <c r="I651" s="1256" t="s">
        <v>592</v>
      </c>
      <c r="J651" s="1257"/>
      <c r="K651" s="135"/>
    </row>
    <row r="652" spans="1:11" ht="96" x14ac:dyDescent="0.25">
      <c r="A652" s="91" t="s">
        <v>426</v>
      </c>
      <c r="B652" s="91" t="s">
        <v>439</v>
      </c>
      <c r="C652" s="5"/>
      <c r="D652" s="4" t="s">
        <v>259</v>
      </c>
      <c r="E652" s="1278"/>
      <c r="F652" s="283">
        <f>'2.4.расчет прочих'!O288</f>
        <v>1265</v>
      </c>
      <c r="G652" s="290">
        <f t="shared" si="38"/>
        <v>1265</v>
      </c>
      <c r="H652" s="290">
        <f t="shared" si="39"/>
        <v>1265</v>
      </c>
      <c r="I652" s="1256" t="s">
        <v>592</v>
      </c>
      <c r="J652" s="1257"/>
      <c r="K652" s="135"/>
    </row>
    <row r="653" spans="1:11" ht="96" x14ac:dyDescent="0.25">
      <c r="A653" s="91" t="s">
        <v>431</v>
      </c>
      <c r="B653" s="91" t="s">
        <v>438</v>
      </c>
      <c r="C653" s="5"/>
      <c r="D653" s="4" t="s">
        <v>259</v>
      </c>
      <c r="E653" s="1278"/>
      <c r="F653" s="283">
        <f>'2.4.расчет прочих'!O289</f>
        <v>1265</v>
      </c>
      <c r="G653" s="290">
        <f t="shared" si="38"/>
        <v>1265</v>
      </c>
      <c r="H653" s="290">
        <f t="shared" si="39"/>
        <v>1265</v>
      </c>
      <c r="I653" s="1256" t="s">
        <v>592</v>
      </c>
      <c r="J653" s="1257"/>
      <c r="K653" s="135"/>
    </row>
    <row r="654" spans="1:11" ht="96" x14ac:dyDescent="0.25">
      <c r="A654" s="91" t="s">
        <v>427</v>
      </c>
      <c r="B654" s="91" t="s">
        <v>439</v>
      </c>
      <c r="C654" s="5"/>
      <c r="D654" s="4" t="s">
        <v>259</v>
      </c>
      <c r="E654" s="1278"/>
      <c r="F654" s="283">
        <f>'2.4.расчет прочих'!O290</f>
        <v>1265</v>
      </c>
      <c r="G654" s="290">
        <f t="shared" si="38"/>
        <v>1265</v>
      </c>
      <c r="H654" s="290">
        <f t="shared" si="39"/>
        <v>1265</v>
      </c>
      <c r="I654" s="1256" t="s">
        <v>592</v>
      </c>
      <c r="J654" s="1257"/>
      <c r="K654" s="135"/>
    </row>
    <row r="655" spans="1:11" ht="24" x14ac:dyDescent="0.25">
      <c r="A655" s="85" t="s">
        <v>432</v>
      </c>
      <c r="B655" s="85" t="s">
        <v>437</v>
      </c>
      <c r="C655" s="5"/>
      <c r="D655" s="4" t="s">
        <v>259</v>
      </c>
      <c r="E655" s="1278"/>
      <c r="F655" s="283">
        <f>'2.4.расчет прочих'!O291</f>
        <v>1265</v>
      </c>
      <c r="G655" s="290">
        <f t="shared" si="38"/>
        <v>1265</v>
      </c>
      <c r="H655" s="290">
        <f t="shared" si="39"/>
        <v>1265</v>
      </c>
      <c r="I655" s="1256" t="s">
        <v>592</v>
      </c>
      <c r="J655" s="1257"/>
      <c r="K655" s="135"/>
    </row>
    <row r="656" spans="1:11" ht="24" x14ac:dyDescent="0.25">
      <c r="A656" s="91" t="s">
        <v>428</v>
      </c>
      <c r="B656" s="91" t="s">
        <v>440</v>
      </c>
      <c r="C656" s="5"/>
      <c r="D656" s="4" t="s">
        <v>259</v>
      </c>
      <c r="E656" s="1278"/>
      <c r="F656" s="283">
        <f>'2.4.расчет прочих'!O292</f>
        <v>1265</v>
      </c>
      <c r="G656" s="290">
        <f t="shared" si="38"/>
        <v>1265</v>
      </c>
      <c r="H656" s="290">
        <f t="shared" si="39"/>
        <v>1265</v>
      </c>
      <c r="I656" s="1256" t="s">
        <v>592</v>
      </c>
      <c r="J656" s="1257"/>
      <c r="K656" s="135"/>
    </row>
    <row r="657" spans="1:11" ht="24" x14ac:dyDescent="0.25">
      <c r="A657" s="85" t="s">
        <v>433</v>
      </c>
      <c r="B657" s="85" t="s">
        <v>437</v>
      </c>
      <c r="C657" s="5"/>
      <c r="D657" s="4" t="s">
        <v>259</v>
      </c>
      <c r="E657" s="1278"/>
      <c r="F657" s="283">
        <f>'2.4.расчет прочих'!O293</f>
        <v>1265</v>
      </c>
      <c r="G657" s="290">
        <f t="shared" si="38"/>
        <v>1265</v>
      </c>
      <c r="H657" s="290">
        <f t="shared" si="39"/>
        <v>1265</v>
      </c>
      <c r="I657" s="1256" t="s">
        <v>592</v>
      </c>
      <c r="J657" s="1257"/>
      <c r="K657" s="135"/>
    </row>
    <row r="658" spans="1:11" ht="24" x14ac:dyDescent="0.25">
      <c r="A658" s="91" t="s">
        <v>429</v>
      </c>
      <c r="B658" s="91" t="s">
        <v>440</v>
      </c>
      <c r="C658" s="5"/>
      <c r="D658" s="4" t="s">
        <v>259</v>
      </c>
      <c r="E658" s="1278"/>
      <c r="F658" s="283">
        <f>'2.4.расчет прочих'!O294</f>
        <v>1265</v>
      </c>
      <c r="G658" s="290">
        <f t="shared" si="38"/>
        <v>1265</v>
      </c>
      <c r="H658" s="290">
        <f t="shared" si="39"/>
        <v>1265</v>
      </c>
      <c r="I658" s="1256" t="s">
        <v>592</v>
      </c>
      <c r="J658" s="1257"/>
      <c r="K658" s="135"/>
    </row>
    <row r="659" spans="1:11" ht="48" x14ac:dyDescent="0.25">
      <c r="A659" s="205" t="s">
        <v>1141</v>
      </c>
      <c r="B659" s="12" t="s">
        <v>1145</v>
      </c>
      <c r="C659" s="5"/>
      <c r="D659" s="4" t="s">
        <v>259</v>
      </c>
      <c r="E659" s="1281"/>
      <c r="F659" s="283">
        <f>'2.4.расчет прочих'!O295</f>
        <v>1265</v>
      </c>
      <c r="G659" s="290">
        <f t="shared" si="38"/>
        <v>1265</v>
      </c>
      <c r="H659" s="290">
        <f t="shared" si="39"/>
        <v>1265</v>
      </c>
      <c r="I659" s="1256" t="s">
        <v>592</v>
      </c>
      <c r="J659" s="1257"/>
      <c r="K659" s="135"/>
    </row>
    <row r="660" spans="1:11" x14ac:dyDescent="0.25">
      <c r="A660" s="328" t="s">
        <v>441</v>
      </c>
      <c r="B660" s="93"/>
      <c r="C660" s="99"/>
      <c r="D660" s="100"/>
      <c r="E660" s="100"/>
      <c r="F660" s="102"/>
      <c r="G660" s="102"/>
      <c r="H660" s="102"/>
      <c r="I660" s="255"/>
      <c r="J660" s="256"/>
      <c r="K660" s="146"/>
    </row>
    <row r="661" spans="1:11" ht="24" x14ac:dyDescent="0.25">
      <c r="A661" s="12" t="s">
        <v>822</v>
      </c>
      <c r="B661" s="12" t="s">
        <v>442</v>
      </c>
      <c r="C661" s="5"/>
      <c r="D661" s="4" t="s">
        <v>249</v>
      </c>
      <c r="E661" s="13" t="s">
        <v>453</v>
      </c>
      <c r="F661" s="92">
        <v>0</v>
      </c>
      <c r="G661" s="92">
        <v>0</v>
      </c>
      <c r="H661" s="92">
        <v>0</v>
      </c>
      <c r="I661" s="333"/>
      <c r="J661" s="334"/>
      <c r="K661" s="135"/>
    </row>
    <row r="662" spans="1:11" ht="36" x14ac:dyDescent="0.25">
      <c r="A662" s="12" t="s">
        <v>823</v>
      </c>
      <c r="B662" s="12" t="s">
        <v>443</v>
      </c>
      <c r="C662" s="5"/>
      <c r="D662" s="4" t="s">
        <v>249</v>
      </c>
      <c r="E662" s="13" t="s">
        <v>453</v>
      </c>
      <c r="F662" s="92">
        <v>0</v>
      </c>
      <c r="G662" s="92">
        <v>0</v>
      </c>
      <c r="H662" s="92">
        <v>0</v>
      </c>
      <c r="I662" s="333"/>
      <c r="J662" s="334"/>
      <c r="K662" s="135"/>
    </row>
    <row r="663" spans="1:11" ht="24" x14ac:dyDescent="0.25">
      <c r="A663" s="12" t="s">
        <v>824</v>
      </c>
      <c r="B663" s="12" t="s">
        <v>444</v>
      </c>
      <c r="C663" s="5"/>
      <c r="D663" s="4" t="s">
        <v>249</v>
      </c>
      <c r="E663" s="13" t="s">
        <v>453</v>
      </c>
      <c r="F663" s="92">
        <v>0</v>
      </c>
      <c r="G663" s="92">
        <v>0</v>
      </c>
      <c r="H663" s="92">
        <v>0</v>
      </c>
      <c r="I663" s="333"/>
      <c r="J663" s="334"/>
      <c r="K663" s="135"/>
    </row>
    <row r="664" spans="1:11" ht="48" x14ac:dyDescent="0.25">
      <c r="A664" s="12" t="s">
        <v>1621</v>
      </c>
      <c r="B664" s="12" t="s">
        <v>445</v>
      </c>
      <c r="C664" s="5"/>
      <c r="D664" s="4" t="s">
        <v>249</v>
      </c>
      <c r="E664" s="13" t="s">
        <v>453</v>
      </c>
      <c r="F664" s="92">
        <v>0</v>
      </c>
      <c r="G664" s="92">
        <v>0</v>
      </c>
      <c r="H664" s="92">
        <v>0</v>
      </c>
      <c r="I664" s="1242"/>
      <c r="J664" s="1243"/>
      <c r="K664" s="135"/>
    </row>
    <row r="665" spans="1:11" ht="36" x14ac:dyDescent="0.25">
      <c r="A665" s="12" t="s">
        <v>1622</v>
      </c>
      <c r="B665" s="12" t="s">
        <v>445</v>
      </c>
      <c r="C665" s="5"/>
      <c r="D665" s="4" t="s">
        <v>249</v>
      </c>
      <c r="E665" s="13" t="s">
        <v>453</v>
      </c>
      <c r="F665" s="92">
        <v>0</v>
      </c>
      <c r="G665" s="92">
        <v>0</v>
      </c>
      <c r="H665" s="92">
        <v>0</v>
      </c>
      <c r="I665" s="333"/>
      <c r="J665" s="334"/>
      <c r="K665" s="135"/>
    </row>
    <row r="666" spans="1:11" ht="36" x14ac:dyDescent="0.25">
      <c r="A666" s="12" t="s">
        <v>1194</v>
      </c>
      <c r="B666" s="12" t="s">
        <v>446</v>
      </c>
      <c r="C666" s="5"/>
      <c r="D666" s="4" t="s">
        <v>249</v>
      </c>
      <c r="E666" s="13" t="s">
        <v>453</v>
      </c>
      <c r="F666" s="92">
        <v>0</v>
      </c>
      <c r="G666" s="92">
        <v>0</v>
      </c>
      <c r="H666" s="92">
        <v>0</v>
      </c>
      <c r="I666" s="333"/>
      <c r="J666" s="334"/>
      <c r="K666" s="135"/>
    </row>
    <row r="667" spans="1:11" ht="36" x14ac:dyDescent="0.25">
      <c r="A667" s="91" t="s">
        <v>826</v>
      </c>
      <c r="B667" s="91" t="s">
        <v>447</v>
      </c>
      <c r="C667" s="5"/>
      <c r="D667" s="4" t="s">
        <v>249</v>
      </c>
      <c r="E667" s="13" t="s">
        <v>453</v>
      </c>
      <c r="F667" s="92">
        <v>0</v>
      </c>
      <c r="G667" s="92">
        <v>0</v>
      </c>
      <c r="H667" s="92">
        <v>0</v>
      </c>
      <c r="I667" s="333"/>
      <c r="J667" s="334"/>
      <c r="K667" s="135"/>
    </row>
    <row r="668" spans="1:11" ht="36" x14ac:dyDescent="0.25">
      <c r="A668" s="91" t="s">
        <v>827</v>
      </c>
      <c r="B668" s="91" t="s">
        <v>448</v>
      </c>
      <c r="C668" s="5"/>
      <c r="D668" s="4" t="s">
        <v>249</v>
      </c>
      <c r="E668" s="13" t="s">
        <v>453</v>
      </c>
      <c r="F668" s="92">
        <v>0</v>
      </c>
      <c r="G668" s="92">
        <v>0</v>
      </c>
      <c r="H668" s="92">
        <v>0</v>
      </c>
      <c r="I668" s="333"/>
      <c r="J668" s="334"/>
      <c r="K668" s="135"/>
    </row>
    <row r="669" spans="1:11" ht="24" x14ac:dyDescent="0.25">
      <c r="A669" s="91" t="s">
        <v>828</v>
      </c>
      <c r="B669" s="91" t="s">
        <v>449</v>
      </c>
      <c r="C669" s="5"/>
      <c r="D669" s="4" t="s">
        <v>249</v>
      </c>
      <c r="E669" s="13" t="s">
        <v>453</v>
      </c>
      <c r="F669" s="92">
        <v>0</v>
      </c>
      <c r="G669" s="92">
        <v>0</v>
      </c>
      <c r="H669" s="92">
        <v>0</v>
      </c>
      <c r="I669" s="333"/>
      <c r="J669" s="334"/>
      <c r="K669" s="135"/>
    </row>
    <row r="670" spans="1:11" ht="48" x14ac:dyDescent="0.25">
      <c r="A670" s="91" t="s">
        <v>1623</v>
      </c>
      <c r="B670" s="91" t="s">
        <v>450</v>
      </c>
      <c r="C670" s="5"/>
      <c r="D670" s="4" t="s">
        <v>249</v>
      </c>
      <c r="E670" s="13" t="s">
        <v>453</v>
      </c>
      <c r="F670" s="92">
        <v>0</v>
      </c>
      <c r="G670" s="92">
        <v>0</v>
      </c>
      <c r="H670" s="92">
        <v>0</v>
      </c>
      <c r="I670" s="1242"/>
      <c r="J670" s="1243"/>
      <c r="K670" s="135"/>
    </row>
    <row r="671" spans="1:11" ht="48" x14ac:dyDescent="0.25">
      <c r="A671" s="91" t="s">
        <v>1624</v>
      </c>
      <c r="B671" s="91" t="s">
        <v>450</v>
      </c>
      <c r="C671" s="5"/>
      <c r="D671" s="4" t="s">
        <v>249</v>
      </c>
      <c r="E671" s="13" t="s">
        <v>453</v>
      </c>
      <c r="F671" s="92">
        <v>0</v>
      </c>
      <c r="G671" s="92">
        <v>0</v>
      </c>
      <c r="H671" s="92">
        <v>0</v>
      </c>
      <c r="I671" s="333"/>
      <c r="J671" s="334"/>
      <c r="K671" s="135"/>
    </row>
    <row r="672" spans="1:11" ht="36" x14ac:dyDescent="0.25">
      <c r="A672" s="91" t="s">
        <v>1195</v>
      </c>
      <c r="B672" s="91" t="s">
        <v>451</v>
      </c>
      <c r="C672" s="5"/>
      <c r="D672" s="4" t="s">
        <v>249</v>
      </c>
      <c r="E672" s="13" t="s">
        <v>453</v>
      </c>
      <c r="F672" s="92">
        <v>0</v>
      </c>
      <c r="G672" s="92">
        <v>0</v>
      </c>
      <c r="H672" s="92">
        <v>0</v>
      </c>
      <c r="I672" s="333"/>
      <c r="J672" s="334"/>
      <c r="K672" s="135"/>
    </row>
    <row r="673" spans="1:11" ht="36" x14ac:dyDescent="0.25">
      <c r="A673" s="12" t="s">
        <v>1142</v>
      </c>
      <c r="B673" s="205" t="s">
        <v>1146</v>
      </c>
      <c r="C673" s="5"/>
      <c r="D673" s="4" t="s">
        <v>249</v>
      </c>
      <c r="E673" s="13" t="s">
        <v>453</v>
      </c>
      <c r="F673" s="92">
        <v>0</v>
      </c>
      <c r="G673" s="92">
        <v>0</v>
      </c>
      <c r="H673" s="92">
        <v>0</v>
      </c>
      <c r="I673" s="364"/>
      <c r="J673" s="365"/>
      <c r="K673" s="135"/>
    </row>
    <row r="674" spans="1:11" ht="48" x14ac:dyDescent="0.25">
      <c r="A674" s="12" t="s">
        <v>1143</v>
      </c>
      <c r="B674" s="205" t="s">
        <v>1147</v>
      </c>
      <c r="C674" s="5"/>
      <c r="D674" s="4" t="s">
        <v>249</v>
      </c>
      <c r="E674" s="13" t="s">
        <v>453</v>
      </c>
      <c r="F674" s="92">
        <v>0</v>
      </c>
      <c r="G674" s="92">
        <v>0</v>
      </c>
      <c r="H674" s="92">
        <v>0</v>
      </c>
      <c r="I674" s="364"/>
      <c r="J674" s="365"/>
      <c r="K674" s="135"/>
    </row>
    <row r="675" spans="1:11" ht="36" x14ac:dyDescent="0.25">
      <c r="A675" s="12" t="s">
        <v>1144</v>
      </c>
      <c r="B675" s="205" t="s">
        <v>1148</v>
      </c>
      <c r="C675" s="5"/>
      <c r="D675" s="4" t="s">
        <v>249</v>
      </c>
      <c r="E675" s="13" t="s">
        <v>453</v>
      </c>
      <c r="F675" s="92">
        <v>0</v>
      </c>
      <c r="G675" s="92">
        <v>0</v>
      </c>
      <c r="H675" s="92">
        <v>0</v>
      </c>
      <c r="I675" s="364"/>
      <c r="J675" s="365"/>
      <c r="K675" s="135"/>
    </row>
    <row r="676" spans="1:11" ht="60" x14ac:dyDescent="0.25">
      <c r="A676" s="12" t="s">
        <v>1625</v>
      </c>
      <c r="B676" s="205" t="s">
        <v>1149</v>
      </c>
      <c r="C676" s="5"/>
      <c r="D676" s="4" t="s">
        <v>249</v>
      </c>
      <c r="E676" s="13" t="s">
        <v>453</v>
      </c>
      <c r="F676" s="92">
        <v>0</v>
      </c>
      <c r="G676" s="92">
        <v>0</v>
      </c>
      <c r="H676" s="92">
        <v>0</v>
      </c>
      <c r="I676" s="1242"/>
      <c r="J676" s="1243"/>
      <c r="K676" s="135"/>
    </row>
    <row r="677" spans="1:11" ht="48" x14ac:dyDescent="0.25">
      <c r="A677" s="12" t="s">
        <v>1626</v>
      </c>
      <c r="B677" s="205" t="s">
        <v>1149</v>
      </c>
      <c r="C677" s="5"/>
      <c r="D677" s="4" t="s">
        <v>249</v>
      </c>
      <c r="E677" s="13" t="s">
        <v>453</v>
      </c>
      <c r="F677" s="92">
        <v>0</v>
      </c>
      <c r="G677" s="92">
        <v>0</v>
      </c>
      <c r="H677" s="92">
        <v>0</v>
      </c>
      <c r="I677" s="364"/>
      <c r="J677" s="365"/>
      <c r="K677" s="135"/>
    </row>
    <row r="678" spans="1:11" ht="48" x14ac:dyDescent="0.25">
      <c r="A678" s="12" t="s">
        <v>1196</v>
      </c>
      <c r="B678" s="205" t="s">
        <v>1150</v>
      </c>
      <c r="C678" s="5"/>
      <c r="D678" s="4" t="s">
        <v>249</v>
      </c>
      <c r="E678" s="13" t="s">
        <v>453</v>
      </c>
      <c r="F678" s="92">
        <v>0</v>
      </c>
      <c r="G678" s="92">
        <v>0</v>
      </c>
      <c r="H678" s="92">
        <v>0</v>
      </c>
      <c r="I678" s="364"/>
      <c r="J678" s="365"/>
      <c r="K678" s="135"/>
    </row>
    <row r="679" spans="1:11" x14ac:dyDescent="0.25">
      <c r="A679" s="7"/>
      <c r="B679" s="7"/>
      <c r="C679" s="15" t="s">
        <v>457</v>
      </c>
      <c r="D679" s="16" t="s">
        <v>36</v>
      </c>
      <c r="E679" s="7"/>
      <c r="F679" s="89"/>
      <c r="G679" s="89"/>
      <c r="H679" s="89"/>
      <c r="I679" s="245"/>
      <c r="J679" s="246"/>
      <c r="K679" s="136"/>
    </row>
    <row r="680" spans="1:11" ht="36" x14ac:dyDescent="0.25">
      <c r="A680" s="258" t="s">
        <v>436</v>
      </c>
      <c r="B680" s="12"/>
      <c r="C680" s="81" t="s">
        <v>4</v>
      </c>
      <c r="D680" s="103"/>
      <c r="E680" s="12"/>
      <c r="F680" s="104"/>
      <c r="G680" s="104"/>
      <c r="H680" s="104"/>
      <c r="I680" s="247"/>
      <c r="J680" s="248"/>
      <c r="K680" s="136" t="s">
        <v>862</v>
      </c>
    </row>
    <row r="681" spans="1:11" ht="36" x14ac:dyDescent="0.25">
      <c r="A681" s="212" t="s">
        <v>430</v>
      </c>
      <c r="B681" s="7" t="s">
        <v>437</v>
      </c>
      <c r="C681" s="15"/>
      <c r="D681" s="16"/>
      <c r="E681" s="16"/>
      <c r="F681" s="105">
        <f t="shared" ref="F681:H694" si="40">F16+F191</f>
        <v>160329.54</v>
      </c>
      <c r="G681" s="105">
        <f t="shared" si="40"/>
        <v>164766.54</v>
      </c>
      <c r="H681" s="105">
        <f t="shared" si="40"/>
        <v>169452.54</v>
      </c>
      <c r="I681" s="259"/>
      <c r="J681" s="260"/>
      <c r="K681" s="146"/>
    </row>
    <row r="682" spans="1:11" ht="36" x14ac:dyDescent="0.25">
      <c r="A682" s="212" t="s">
        <v>422</v>
      </c>
      <c r="B682" s="7" t="s">
        <v>440</v>
      </c>
      <c r="C682" s="15"/>
      <c r="D682" s="16"/>
      <c r="E682" s="16"/>
      <c r="F682" s="105">
        <f t="shared" si="40"/>
        <v>129008.85</v>
      </c>
      <c r="G682" s="105">
        <f t="shared" si="40"/>
        <v>132508.85</v>
      </c>
      <c r="H682" s="105">
        <f t="shared" si="40"/>
        <v>136513.85</v>
      </c>
      <c r="I682" s="259"/>
      <c r="J682" s="260"/>
      <c r="K682" s="146"/>
    </row>
    <row r="683" spans="1:11" ht="48" x14ac:dyDescent="0.25">
      <c r="A683" s="212" t="s">
        <v>663</v>
      </c>
      <c r="B683" s="7" t="s">
        <v>437</v>
      </c>
      <c r="C683" s="15"/>
      <c r="D683" s="16"/>
      <c r="E683" s="16"/>
      <c r="F683" s="105">
        <f t="shared" si="40"/>
        <v>129008.7</v>
      </c>
      <c r="G683" s="105">
        <f t="shared" si="40"/>
        <v>132508.70000000001</v>
      </c>
      <c r="H683" s="105">
        <f t="shared" si="40"/>
        <v>136513.70000000001</v>
      </c>
      <c r="I683" s="259"/>
      <c r="J683" s="260"/>
      <c r="K683" s="146"/>
    </row>
    <row r="684" spans="1:11" ht="48" x14ac:dyDescent="0.25">
      <c r="A684" s="212" t="s">
        <v>423</v>
      </c>
      <c r="B684" s="7" t="s">
        <v>440</v>
      </c>
      <c r="C684" s="15"/>
      <c r="D684" s="16"/>
      <c r="E684" s="16"/>
      <c r="F684" s="105">
        <f t="shared" si="40"/>
        <v>129009.07</v>
      </c>
      <c r="G684" s="105">
        <f t="shared" si="40"/>
        <v>132509.07</v>
      </c>
      <c r="H684" s="105">
        <f t="shared" si="40"/>
        <v>136514.07</v>
      </c>
      <c r="I684" s="259"/>
      <c r="J684" s="260"/>
      <c r="K684" s="146"/>
    </row>
    <row r="685" spans="1:11" ht="48" x14ac:dyDescent="0.25">
      <c r="A685" s="212" t="s">
        <v>424</v>
      </c>
      <c r="B685" s="7" t="s">
        <v>440</v>
      </c>
      <c r="C685" s="15"/>
      <c r="D685" s="16"/>
      <c r="E685" s="16"/>
      <c r="F685" s="105">
        <f t="shared" si="40"/>
        <v>129016.69</v>
      </c>
      <c r="G685" s="105">
        <f t="shared" si="40"/>
        <v>132516.69</v>
      </c>
      <c r="H685" s="105">
        <f t="shared" si="40"/>
        <v>136521.69</v>
      </c>
      <c r="I685" s="259"/>
      <c r="J685" s="260"/>
      <c r="K685" s="146"/>
    </row>
    <row r="686" spans="1:11" ht="48" x14ac:dyDescent="0.25">
      <c r="A686" s="86" t="s">
        <v>425</v>
      </c>
      <c r="B686" s="86" t="s">
        <v>439</v>
      </c>
      <c r="C686" s="15"/>
      <c r="D686" s="16"/>
      <c r="E686" s="16"/>
      <c r="F686" s="105">
        <f t="shared" si="40"/>
        <v>268218</v>
      </c>
      <c r="G686" s="105">
        <f t="shared" si="40"/>
        <v>276479</v>
      </c>
      <c r="H686" s="105">
        <f t="shared" si="40"/>
        <v>285035</v>
      </c>
      <c r="I686" s="259"/>
      <c r="J686" s="260"/>
      <c r="K686" s="146"/>
    </row>
    <row r="687" spans="1:11" ht="96" x14ac:dyDescent="0.25">
      <c r="A687" s="106" t="s">
        <v>426</v>
      </c>
      <c r="B687" s="106" t="s">
        <v>439</v>
      </c>
      <c r="C687" s="15"/>
      <c r="D687" s="16"/>
      <c r="E687" s="16"/>
      <c r="F687" s="105">
        <f t="shared" si="40"/>
        <v>329960.59999999998</v>
      </c>
      <c r="G687" s="105">
        <f t="shared" si="40"/>
        <v>339874.6</v>
      </c>
      <c r="H687" s="105">
        <f t="shared" si="40"/>
        <v>350140.6</v>
      </c>
      <c r="I687" s="259"/>
      <c r="J687" s="260"/>
      <c r="K687" s="146"/>
    </row>
    <row r="688" spans="1:11" ht="96" x14ac:dyDescent="0.25">
      <c r="A688" s="106" t="s">
        <v>431</v>
      </c>
      <c r="B688" s="106" t="s">
        <v>438</v>
      </c>
      <c r="C688" s="15"/>
      <c r="D688" s="16"/>
      <c r="E688" s="16"/>
      <c r="F688" s="105">
        <f t="shared" si="40"/>
        <v>517617</v>
      </c>
      <c r="G688" s="105">
        <f t="shared" si="40"/>
        <v>533757</v>
      </c>
      <c r="H688" s="105">
        <f t="shared" si="40"/>
        <v>550590</v>
      </c>
      <c r="I688" s="259"/>
      <c r="J688" s="260"/>
      <c r="K688" s="146"/>
    </row>
    <row r="689" spans="1:11" ht="96" x14ac:dyDescent="0.25">
      <c r="A689" s="106" t="s">
        <v>427</v>
      </c>
      <c r="B689" s="106" t="s">
        <v>439</v>
      </c>
      <c r="C689" s="15"/>
      <c r="D689" s="16"/>
      <c r="E689" s="16"/>
      <c r="F689" s="105">
        <f t="shared" si="40"/>
        <v>408104.45</v>
      </c>
      <c r="G689" s="105">
        <f t="shared" si="40"/>
        <v>420496.45</v>
      </c>
      <c r="H689" s="105">
        <f t="shared" si="40"/>
        <v>433330.45</v>
      </c>
      <c r="I689" s="259"/>
      <c r="J689" s="260"/>
      <c r="K689" s="146"/>
    </row>
    <row r="690" spans="1:11" ht="24" x14ac:dyDescent="0.25">
      <c r="A690" s="86" t="s">
        <v>432</v>
      </c>
      <c r="B690" s="86" t="s">
        <v>437</v>
      </c>
      <c r="C690" s="15"/>
      <c r="D690" s="16"/>
      <c r="E690" s="16"/>
      <c r="F690" s="105">
        <f t="shared" si="40"/>
        <v>150676</v>
      </c>
      <c r="G690" s="105">
        <f t="shared" si="40"/>
        <v>155113</v>
      </c>
      <c r="H690" s="105">
        <f t="shared" si="40"/>
        <v>159799</v>
      </c>
      <c r="I690" s="259"/>
      <c r="J690" s="260"/>
      <c r="K690" s="146"/>
    </row>
    <row r="691" spans="1:11" ht="24" x14ac:dyDescent="0.25">
      <c r="A691" s="106" t="s">
        <v>428</v>
      </c>
      <c r="B691" s="106" t="s">
        <v>440</v>
      </c>
      <c r="C691" s="15"/>
      <c r="D691" s="16"/>
      <c r="E691" s="16"/>
      <c r="F691" s="105">
        <f t="shared" si="40"/>
        <v>129004.11</v>
      </c>
      <c r="G691" s="105">
        <f t="shared" si="40"/>
        <v>132504.10999999999</v>
      </c>
      <c r="H691" s="105">
        <f t="shared" si="40"/>
        <v>136509.10999999999</v>
      </c>
      <c r="I691" s="259"/>
      <c r="J691" s="260"/>
      <c r="K691" s="146"/>
    </row>
    <row r="692" spans="1:11" ht="24" x14ac:dyDescent="0.25">
      <c r="A692" s="86" t="s">
        <v>433</v>
      </c>
      <c r="B692" s="86" t="s">
        <v>437</v>
      </c>
      <c r="C692" s="15"/>
      <c r="D692" s="16"/>
      <c r="E692" s="16"/>
      <c r="F692" s="105">
        <f t="shared" si="40"/>
        <v>236417</v>
      </c>
      <c r="G692" s="105">
        <f t="shared" si="40"/>
        <v>243680</v>
      </c>
      <c r="H692" s="105">
        <f t="shared" si="40"/>
        <v>251131</v>
      </c>
      <c r="I692" s="259"/>
      <c r="J692" s="260"/>
      <c r="K692" s="146"/>
    </row>
    <row r="693" spans="1:11" ht="24" x14ac:dyDescent="0.25">
      <c r="A693" s="106" t="s">
        <v>429</v>
      </c>
      <c r="B693" s="106" t="s">
        <v>440</v>
      </c>
      <c r="C693" s="15"/>
      <c r="D693" s="16"/>
      <c r="E693" s="16"/>
      <c r="F693" s="105">
        <f t="shared" si="40"/>
        <v>186989.78</v>
      </c>
      <c r="G693" s="105">
        <f t="shared" si="40"/>
        <v>192420.78</v>
      </c>
      <c r="H693" s="105">
        <f t="shared" si="40"/>
        <v>197919.78</v>
      </c>
      <c r="I693" s="259"/>
      <c r="J693" s="260"/>
      <c r="K693" s="146"/>
    </row>
    <row r="694" spans="1:11" ht="48" x14ac:dyDescent="0.25">
      <c r="A694" s="212" t="s">
        <v>1141</v>
      </c>
      <c r="B694" s="7" t="s">
        <v>1145</v>
      </c>
      <c r="C694" s="15"/>
      <c r="D694" s="16"/>
      <c r="E694" s="16"/>
      <c r="F694" s="105">
        <f t="shared" si="40"/>
        <v>176341</v>
      </c>
      <c r="G694" s="105">
        <f t="shared" si="40"/>
        <v>180532</v>
      </c>
      <c r="H694" s="105">
        <f t="shared" si="40"/>
        <v>186845</v>
      </c>
      <c r="I694" s="259"/>
      <c r="J694" s="260"/>
      <c r="K694" s="146"/>
    </row>
    <row r="695" spans="1:11" x14ac:dyDescent="0.25">
      <c r="A695" s="258" t="s">
        <v>441</v>
      </c>
      <c r="B695" s="12"/>
      <c r="C695" s="81" t="s">
        <v>5</v>
      </c>
      <c r="D695" s="103"/>
      <c r="E695" s="12"/>
      <c r="F695" s="104"/>
      <c r="G695" s="104"/>
      <c r="H695" s="104"/>
      <c r="I695" s="247"/>
      <c r="J695" s="248"/>
      <c r="K695" s="136" t="s">
        <v>831</v>
      </c>
    </row>
    <row r="696" spans="1:11" ht="24" x14ac:dyDescent="0.25">
      <c r="A696" s="7" t="s">
        <v>822</v>
      </c>
      <c r="B696" s="7" t="s">
        <v>442</v>
      </c>
      <c r="C696" s="15"/>
      <c r="D696" s="16"/>
      <c r="E696" s="16"/>
      <c r="F696" s="105">
        <f t="shared" ref="F696:H713" si="41">F31+F206</f>
        <v>24133.919999999998</v>
      </c>
      <c r="G696" s="105">
        <f t="shared" si="41"/>
        <v>24133.919999999998</v>
      </c>
      <c r="H696" s="105">
        <f t="shared" si="41"/>
        <v>24133.919999999998</v>
      </c>
      <c r="I696" s="259"/>
      <c r="J696" s="260"/>
      <c r="K696" s="146"/>
    </row>
    <row r="697" spans="1:11" ht="36" x14ac:dyDescent="0.25">
      <c r="A697" s="7" t="s">
        <v>823</v>
      </c>
      <c r="B697" s="7" t="s">
        <v>443</v>
      </c>
      <c r="C697" s="15"/>
      <c r="D697" s="16"/>
      <c r="E697" s="16"/>
      <c r="F697" s="105">
        <f t="shared" si="41"/>
        <v>24133.919999999998</v>
      </c>
      <c r="G697" s="105">
        <f t="shared" si="41"/>
        <v>24133.919999999998</v>
      </c>
      <c r="H697" s="105">
        <f t="shared" si="41"/>
        <v>24133.919999999998</v>
      </c>
      <c r="I697" s="259"/>
      <c r="J697" s="260"/>
      <c r="K697" s="146"/>
    </row>
    <row r="698" spans="1:11" ht="24" x14ac:dyDescent="0.25">
      <c r="A698" s="7" t="s">
        <v>824</v>
      </c>
      <c r="B698" s="7" t="s">
        <v>444</v>
      </c>
      <c r="C698" s="15"/>
      <c r="D698" s="16"/>
      <c r="E698" s="16"/>
      <c r="F698" s="105">
        <f t="shared" si="41"/>
        <v>24133.919999999998</v>
      </c>
      <c r="G698" s="105">
        <f t="shared" si="41"/>
        <v>24133.919999999998</v>
      </c>
      <c r="H698" s="105">
        <f t="shared" si="41"/>
        <v>24133.919999999998</v>
      </c>
      <c r="I698" s="259"/>
      <c r="J698" s="260"/>
      <c r="K698" s="146"/>
    </row>
    <row r="699" spans="1:11" ht="48" x14ac:dyDescent="0.25">
      <c r="A699" s="7" t="s">
        <v>1621</v>
      </c>
      <c r="B699" s="7" t="s">
        <v>445</v>
      </c>
      <c r="C699" s="15"/>
      <c r="D699" s="16"/>
      <c r="E699" s="16"/>
      <c r="F699" s="105">
        <f t="shared" si="41"/>
        <v>24133.919999999998</v>
      </c>
      <c r="G699" s="105">
        <f t="shared" si="41"/>
        <v>24133.919999999998</v>
      </c>
      <c r="H699" s="105">
        <f t="shared" si="41"/>
        <v>24133.919999999998</v>
      </c>
      <c r="I699" s="259"/>
      <c r="J699" s="260"/>
      <c r="K699" s="1251"/>
    </row>
    <row r="700" spans="1:11" ht="36" x14ac:dyDescent="0.25">
      <c r="A700" s="7" t="s">
        <v>1622</v>
      </c>
      <c r="B700" s="7" t="s">
        <v>445</v>
      </c>
      <c r="C700" s="15"/>
      <c r="D700" s="16"/>
      <c r="E700" s="16"/>
      <c r="F700" s="105">
        <f t="shared" si="41"/>
        <v>11203.7</v>
      </c>
      <c r="G700" s="105">
        <f t="shared" si="41"/>
        <v>11203.7</v>
      </c>
      <c r="H700" s="105">
        <f t="shared" si="41"/>
        <v>11203.7</v>
      </c>
      <c r="I700" s="259"/>
      <c r="J700" s="260"/>
      <c r="K700" s="146"/>
    </row>
    <row r="701" spans="1:11" ht="36" x14ac:dyDescent="0.25">
      <c r="A701" s="7" t="s">
        <v>1194</v>
      </c>
      <c r="B701" s="7" t="s">
        <v>446</v>
      </c>
      <c r="C701" s="15"/>
      <c r="D701" s="16"/>
      <c r="E701" s="16"/>
      <c r="F701" s="105">
        <f t="shared" si="41"/>
        <v>5662.17</v>
      </c>
      <c r="G701" s="105">
        <f t="shared" si="41"/>
        <v>5662.17</v>
      </c>
      <c r="H701" s="105">
        <f t="shared" si="41"/>
        <v>5662.17</v>
      </c>
      <c r="I701" s="259"/>
      <c r="J701" s="260"/>
      <c r="K701" s="146"/>
    </row>
    <row r="702" spans="1:11" ht="36" x14ac:dyDescent="0.25">
      <c r="A702" s="106" t="s">
        <v>826</v>
      </c>
      <c r="B702" s="106" t="s">
        <v>447</v>
      </c>
      <c r="C702" s="15"/>
      <c r="D702" s="16"/>
      <c r="E702" s="16"/>
      <c r="F702" s="105">
        <f t="shared" si="41"/>
        <v>28838.38</v>
      </c>
      <c r="G702" s="105">
        <f t="shared" si="41"/>
        <v>28838.38</v>
      </c>
      <c r="H702" s="105">
        <f t="shared" si="41"/>
        <v>28838.38</v>
      </c>
      <c r="I702" s="259"/>
      <c r="J702" s="260"/>
      <c r="K702" s="146"/>
    </row>
    <row r="703" spans="1:11" ht="36" x14ac:dyDescent="0.25">
      <c r="A703" s="106" t="s">
        <v>827</v>
      </c>
      <c r="B703" s="106" t="s">
        <v>448</v>
      </c>
      <c r="C703" s="15"/>
      <c r="D703" s="16"/>
      <c r="E703" s="16"/>
      <c r="F703" s="105">
        <f t="shared" si="41"/>
        <v>28838.38</v>
      </c>
      <c r="G703" s="105">
        <f t="shared" si="41"/>
        <v>28838.38</v>
      </c>
      <c r="H703" s="105">
        <f t="shared" si="41"/>
        <v>28838.38</v>
      </c>
      <c r="I703" s="259"/>
      <c r="J703" s="260"/>
      <c r="K703" s="146"/>
    </row>
    <row r="704" spans="1:11" ht="24" x14ac:dyDescent="0.25">
      <c r="A704" s="106" t="s">
        <v>828</v>
      </c>
      <c r="B704" s="106" t="s">
        <v>449</v>
      </c>
      <c r="C704" s="15"/>
      <c r="D704" s="16"/>
      <c r="E704" s="16"/>
      <c r="F704" s="105">
        <f t="shared" si="41"/>
        <v>28838.38</v>
      </c>
      <c r="G704" s="105">
        <f t="shared" si="41"/>
        <v>28838.38</v>
      </c>
      <c r="H704" s="105">
        <f t="shared" si="41"/>
        <v>28838.38</v>
      </c>
      <c r="I704" s="259"/>
      <c r="J704" s="260"/>
      <c r="K704" s="146"/>
    </row>
    <row r="705" spans="1:1292" ht="48" x14ac:dyDescent="0.25">
      <c r="A705" s="106" t="s">
        <v>1623</v>
      </c>
      <c r="B705" s="106" t="s">
        <v>450</v>
      </c>
      <c r="C705" s="15"/>
      <c r="D705" s="16"/>
      <c r="E705" s="16"/>
      <c r="F705" s="105">
        <f t="shared" si="41"/>
        <v>28838.38</v>
      </c>
      <c r="G705" s="105">
        <f t="shared" si="41"/>
        <v>28838.38</v>
      </c>
      <c r="H705" s="105">
        <f t="shared" si="41"/>
        <v>28838.38</v>
      </c>
      <c r="I705" s="259"/>
      <c r="J705" s="260"/>
      <c r="K705" s="1251"/>
    </row>
    <row r="706" spans="1:1292" ht="48" x14ac:dyDescent="0.25">
      <c r="A706" s="106" t="s">
        <v>1624</v>
      </c>
      <c r="B706" s="106" t="s">
        <v>450</v>
      </c>
      <c r="C706" s="15"/>
      <c r="D706" s="16"/>
      <c r="E706" s="16"/>
      <c r="F706" s="105">
        <f t="shared" si="41"/>
        <v>13231.43</v>
      </c>
      <c r="G706" s="105">
        <f t="shared" si="41"/>
        <v>13231.43</v>
      </c>
      <c r="H706" s="105">
        <f t="shared" si="41"/>
        <v>13231.43</v>
      </c>
      <c r="I706" s="259"/>
      <c r="J706" s="260"/>
      <c r="K706" s="146"/>
    </row>
    <row r="707" spans="1:1292" ht="36" x14ac:dyDescent="0.25">
      <c r="A707" s="106" t="s">
        <v>1195</v>
      </c>
      <c r="B707" s="106" t="s">
        <v>451</v>
      </c>
      <c r="C707" s="15"/>
      <c r="D707" s="16"/>
      <c r="E707" s="16"/>
      <c r="F707" s="105">
        <f t="shared" si="41"/>
        <v>6542.73</v>
      </c>
      <c r="G707" s="105">
        <f t="shared" si="41"/>
        <v>6542.73</v>
      </c>
      <c r="H707" s="105">
        <f t="shared" si="41"/>
        <v>6542.73</v>
      </c>
      <c r="I707" s="259"/>
      <c r="J707" s="260"/>
      <c r="K707" s="146"/>
    </row>
    <row r="708" spans="1:1292" ht="36" x14ac:dyDescent="0.25">
      <c r="A708" s="7" t="s">
        <v>1142</v>
      </c>
      <c r="B708" s="212" t="s">
        <v>1146</v>
      </c>
      <c r="C708" s="15"/>
      <c r="D708" s="16"/>
      <c r="E708" s="16"/>
      <c r="F708" s="105">
        <f t="shared" si="41"/>
        <v>28838.38</v>
      </c>
      <c r="G708" s="105">
        <f t="shared" si="41"/>
        <v>28838.38</v>
      </c>
      <c r="H708" s="105">
        <f t="shared" si="41"/>
        <v>28838.38</v>
      </c>
      <c r="I708" s="259"/>
      <c r="J708" s="260"/>
      <c r="K708" s="146"/>
    </row>
    <row r="709" spans="1:1292" ht="48" x14ac:dyDescent="0.25">
      <c r="A709" s="7" t="s">
        <v>1143</v>
      </c>
      <c r="B709" s="212" t="s">
        <v>1147</v>
      </c>
      <c r="C709" s="15"/>
      <c r="D709" s="16"/>
      <c r="E709" s="16"/>
      <c r="F709" s="105">
        <f t="shared" si="41"/>
        <v>28838.38</v>
      </c>
      <c r="G709" s="105">
        <f t="shared" si="41"/>
        <v>28838.38</v>
      </c>
      <c r="H709" s="105">
        <f t="shared" si="41"/>
        <v>28838.38</v>
      </c>
      <c r="I709" s="259"/>
      <c r="J709" s="260"/>
      <c r="K709" s="146"/>
    </row>
    <row r="710" spans="1:1292" ht="36" x14ac:dyDescent="0.25">
      <c r="A710" s="7" t="s">
        <v>1144</v>
      </c>
      <c r="B710" s="212" t="s">
        <v>1148</v>
      </c>
      <c r="C710" s="15"/>
      <c r="D710" s="16"/>
      <c r="E710" s="16"/>
      <c r="F710" s="105">
        <f t="shared" si="41"/>
        <v>28838.38</v>
      </c>
      <c r="G710" s="105">
        <f t="shared" si="41"/>
        <v>28838.38</v>
      </c>
      <c r="H710" s="105">
        <f t="shared" si="41"/>
        <v>28838.38</v>
      </c>
      <c r="I710" s="259"/>
      <c r="J710" s="260"/>
      <c r="K710" s="146"/>
    </row>
    <row r="711" spans="1:1292" ht="60" x14ac:dyDescent="0.25">
      <c r="A711" s="7" t="s">
        <v>1625</v>
      </c>
      <c r="B711" s="212" t="s">
        <v>1149</v>
      </c>
      <c r="C711" s="15"/>
      <c r="D711" s="16"/>
      <c r="E711" s="16"/>
      <c r="F711" s="105">
        <f t="shared" si="41"/>
        <v>28838.38</v>
      </c>
      <c r="G711" s="105">
        <f t="shared" si="41"/>
        <v>28838.38</v>
      </c>
      <c r="H711" s="105">
        <f t="shared" si="41"/>
        <v>28838.38</v>
      </c>
      <c r="I711" s="259"/>
      <c r="J711" s="260"/>
      <c r="K711" s="146"/>
    </row>
    <row r="712" spans="1:1292" ht="48" x14ac:dyDescent="0.25">
      <c r="A712" s="7" t="s">
        <v>1626</v>
      </c>
      <c r="B712" s="212" t="s">
        <v>1149</v>
      </c>
      <c r="C712" s="15"/>
      <c r="D712" s="16"/>
      <c r="E712" s="16"/>
      <c r="F712" s="105">
        <f t="shared" si="41"/>
        <v>13231.43</v>
      </c>
      <c r="G712" s="105">
        <f t="shared" si="41"/>
        <v>13231.43</v>
      </c>
      <c r="H712" s="105">
        <f t="shared" si="41"/>
        <v>13231.43</v>
      </c>
      <c r="I712" s="259"/>
      <c r="J712" s="260"/>
      <c r="K712" s="146"/>
    </row>
    <row r="713" spans="1:1292" ht="48" x14ac:dyDescent="0.25">
      <c r="A713" s="7" t="s">
        <v>1196</v>
      </c>
      <c r="B713" s="212" t="s">
        <v>1150</v>
      </c>
      <c r="C713" s="15"/>
      <c r="D713" s="16"/>
      <c r="E713" s="16"/>
      <c r="F713" s="105">
        <f t="shared" si="41"/>
        <v>6542.73</v>
      </c>
      <c r="G713" s="105">
        <f t="shared" si="41"/>
        <v>6542.73</v>
      </c>
      <c r="H713" s="105">
        <f t="shared" si="41"/>
        <v>6542.73</v>
      </c>
      <c r="I713" s="259"/>
      <c r="J713" s="260"/>
      <c r="K713" s="146"/>
    </row>
    <row r="714" spans="1:1292" ht="12.75" customHeight="1" x14ac:dyDescent="0.25">
      <c r="I714" s="292"/>
      <c r="J714" s="82"/>
      <c r="K714" s="82"/>
    </row>
    <row r="715" spans="1:1292" x14ac:dyDescent="0.25">
      <c r="A715" s="132" t="s">
        <v>1140</v>
      </c>
      <c r="B715" s="132"/>
      <c r="C715" s="132"/>
      <c r="D715" s="132"/>
      <c r="E715" s="132"/>
      <c r="F715" s="132"/>
      <c r="G715" s="132"/>
      <c r="H715" s="132"/>
      <c r="I715" s="132"/>
      <c r="J715" s="132"/>
      <c r="K715" s="137"/>
      <c r="NE715" s="280"/>
    </row>
    <row r="716" spans="1:1292" ht="15" customHeight="1" x14ac:dyDescent="0.25">
      <c r="A716" s="1282" t="s">
        <v>0</v>
      </c>
      <c r="B716" s="1282" t="s">
        <v>1</v>
      </c>
      <c r="C716" s="1283"/>
      <c r="D716" s="1265"/>
      <c r="E716" s="1266"/>
      <c r="F716" s="1284" t="s">
        <v>864</v>
      </c>
      <c r="G716" s="1285"/>
      <c r="H716" s="1285"/>
      <c r="I716" s="1285"/>
      <c r="J716" s="1285"/>
      <c r="K716" s="1286"/>
      <c r="L716" s="1290" t="s">
        <v>603</v>
      </c>
      <c r="M716" s="1291"/>
      <c r="N716" s="1291"/>
      <c r="O716" s="1291"/>
      <c r="P716" s="1291"/>
      <c r="Q716" s="1291"/>
      <c r="R716" s="1291"/>
      <c r="S716" s="1291"/>
      <c r="T716" s="1291"/>
      <c r="U716" s="1291"/>
      <c r="V716" s="1291"/>
      <c r="W716" s="1291"/>
      <c r="X716" s="1291"/>
      <c r="Y716" s="1291"/>
      <c r="Z716" s="1291"/>
      <c r="AA716" s="1291"/>
      <c r="AB716" s="1291"/>
      <c r="AC716" s="1291"/>
      <c r="AD716" s="1291"/>
      <c r="AE716" s="1291"/>
      <c r="AF716" s="1292"/>
      <c r="AG716" s="1293" t="s">
        <v>604</v>
      </c>
      <c r="AH716" s="1294"/>
      <c r="AI716" s="1294"/>
      <c r="AJ716" s="1294"/>
      <c r="AK716" s="1294"/>
      <c r="AL716" s="1294"/>
      <c r="AM716" s="1294"/>
      <c r="AN716" s="1294"/>
      <c r="AO716" s="1294"/>
      <c r="AP716" s="1294"/>
      <c r="AQ716" s="1294"/>
      <c r="AR716" s="1294"/>
      <c r="AS716" s="1294"/>
      <c r="AT716" s="1294"/>
      <c r="AU716" s="1294"/>
      <c r="AV716" s="1294"/>
      <c r="AW716" s="1294"/>
      <c r="AX716" s="1294"/>
      <c r="AY716" s="1294"/>
      <c r="AZ716" s="1294"/>
      <c r="BA716" s="1295"/>
      <c r="BB716" s="1290" t="s">
        <v>605</v>
      </c>
      <c r="BC716" s="1291"/>
      <c r="BD716" s="1291"/>
      <c r="BE716" s="1291"/>
      <c r="BF716" s="1291"/>
      <c r="BG716" s="1291"/>
      <c r="BH716" s="1291"/>
      <c r="BI716" s="1291"/>
      <c r="BJ716" s="1291"/>
      <c r="BK716" s="1291"/>
      <c r="BL716" s="1291"/>
      <c r="BM716" s="1291"/>
      <c r="BN716" s="1291"/>
      <c r="BO716" s="1291"/>
      <c r="BP716" s="1291"/>
      <c r="BQ716" s="1291"/>
      <c r="BR716" s="1291"/>
      <c r="BS716" s="1291"/>
      <c r="BT716" s="1291"/>
      <c r="BU716" s="1291"/>
      <c r="BV716" s="1292"/>
      <c r="BW716" s="1293" t="s">
        <v>606</v>
      </c>
      <c r="BX716" s="1294"/>
      <c r="BY716" s="1294"/>
      <c r="BZ716" s="1294"/>
      <c r="CA716" s="1294"/>
      <c r="CB716" s="1294"/>
      <c r="CC716" s="1294"/>
      <c r="CD716" s="1294"/>
      <c r="CE716" s="1294"/>
      <c r="CF716" s="1294"/>
      <c r="CG716" s="1294"/>
      <c r="CH716" s="1294"/>
      <c r="CI716" s="1294"/>
      <c r="CJ716" s="1294"/>
      <c r="CK716" s="1294"/>
      <c r="CL716" s="1294"/>
      <c r="CM716" s="1294"/>
      <c r="CN716" s="1294"/>
      <c r="CO716" s="1294"/>
      <c r="CP716" s="1294"/>
      <c r="CQ716" s="1295"/>
      <c r="CR716" s="1290" t="s">
        <v>607</v>
      </c>
      <c r="CS716" s="1291"/>
      <c r="CT716" s="1291"/>
      <c r="CU716" s="1291"/>
      <c r="CV716" s="1291"/>
      <c r="CW716" s="1291"/>
      <c r="CX716" s="1291"/>
      <c r="CY716" s="1291"/>
      <c r="CZ716" s="1291"/>
      <c r="DA716" s="1291"/>
      <c r="DB716" s="1291"/>
      <c r="DC716" s="1291"/>
      <c r="DD716" s="1291"/>
      <c r="DE716" s="1291"/>
      <c r="DF716" s="1291"/>
      <c r="DG716" s="1291"/>
      <c r="DH716" s="1291"/>
      <c r="DI716" s="1291"/>
      <c r="DJ716" s="1291"/>
      <c r="DK716" s="1291"/>
      <c r="DL716" s="1292"/>
      <c r="DM716" s="1290" t="s">
        <v>1354</v>
      </c>
      <c r="DN716" s="1291"/>
      <c r="DO716" s="1291"/>
      <c r="DP716" s="1291"/>
      <c r="DQ716" s="1291"/>
      <c r="DR716" s="1291"/>
      <c r="DS716" s="1291"/>
      <c r="DT716" s="1291"/>
      <c r="DU716" s="1291"/>
      <c r="DV716" s="1291"/>
      <c r="DW716" s="1291"/>
      <c r="DX716" s="1291"/>
      <c r="DY716" s="1291"/>
      <c r="DZ716" s="1291"/>
      <c r="EA716" s="1291"/>
      <c r="EB716" s="1291"/>
      <c r="EC716" s="1291"/>
      <c r="ED716" s="1291"/>
      <c r="EE716" s="1291"/>
      <c r="EF716" s="1291"/>
      <c r="EG716" s="1292"/>
      <c r="EH716" s="1293" t="s">
        <v>608</v>
      </c>
      <c r="EI716" s="1294"/>
      <c r="EJ716" s="1294"/>
      <c r="EK716" s="1294"/>
      <c r="EL716" s="1294"/>
      <c r="EM716" s="1294"/>
      <c r="EN716" s="1294"/>
      <c r="EO716" s="1294"/>
      <c r="EP716" s="1294"/>
      <c r="EQ716" s="1294"/>
      <c r="ER716" s="1294"/>
      <c r="ES716" s="1294"/>
      <c r="ET716" s="1294"/>
      <c r="EU716" s="1294"/>
      <c r="EV716" s="1294"/>
      <c r="EW716" s="1294"/>
      <c r="EX716" s="1294"/>
      <c r="EY716" s="1294"/>
      <c r="EZ716" s="1294"/>
      <c r="FA716" s="1294"/>
      <c r="FB716" s="1295"/>
      <c r="FC716" s="1290" t="s">
        <v>1353</v>
      </c>
      <c r="FD716" s="1291"/>
      <c r="FE716" s="1291"/>
      <c r="FF716" s="1291"/>
      <c r="FG716" s="1291"/>
      <c r="FH716" s="1291"/>
      <c r="FI716" s="1291"/>
      <c r="FJ716" s="1291"/>
      <c r="FK716" s="1291"/>
      <c r="FL716" s="1291"/>
      <c r="FM716" s="1291"/>
      <c r="FN716" s="1291"/>
      <c r="FO716" s="1291"/>
      <c r="FP716" s="1291"/>
      <c r="FQ716" s="1291"/>
      <c r="FR716" s="1291"/>
      <c r="FS716" s="1291"/>
      <c r="FT716" s="1291"/>
      <c r="FU716" s="1291"/>
      <c r="FV716" s="1291"/>
      <c r="FW716" s="1292"/>
      <c r="FX716" s="1293" t="s">
        <v>609</v>
      </c>
      <c r="FY716" s="1294"/>
      <c r="FZ716" s="1294"/>
      <c r="GA716" s="1294"/>
      <c r="GB716" s="1294"/>
      <c r="GC716" s="1294"/>
      <c r="GD716" s="1294"/>
      <c r="GE716" s="1294"/>
      <c r="GF716" s="1294"/>
      <c r="GG716" s="1294"/>
      <c r="GH716" s="1294"/>
      <c r="GI716" s="1294"/>
      <c r="GJ716" s="1294"/>
      <c r="GK716" s="1294"/>
      <c r="GL716" s="1294"/>
      <c r="GM716" s="1294"/>
      <c r="GN716" s="1294"/>
      <c r="GO716" s="1294"/>
      <c r="GP716" s="1294"/>
      <c r="GQ716" s="1294"/>
      <c r="GR716" s="1295"/>
      <c r="GS716" s="1290" t="s">
        <v>610</v>
      </c>
      <c r="GT716" s="1291"/>
      <c r="GU716" s="1291"/>
      <c r="GV716" s="1291"/>
      <c r="GW716" s="1291"/>
      <c r="GX716" s="1291"/>
      <c r="GY716" s="1291"/>
      <c r="GZ716" s="1291"/>
      <c r="HA716" s="1291"/>
      <c r="HB716" s="1291"/>
      <c r="HC716" s="1291"/>
      <c r="HD716" s="1291"/>
      <c r="HE716" s="1291"/>
      <c r="HF716" s="1291"/>
      <c r="HG716" s="1291"/>
      <c r="HH716" s="1291"/>
      <c r="HI716" s="1291"/>
      <c r="HJ716" s="1291"/>
      <c r="HK716" s="1291"/>
      <c r="HL716" s="1291"/>
      <c r="HM716" s="1292"/>
      <c r="HN716" s="1293" t="s">
        <v>611</v>
      </c>
      <c r="HO716" s="1294"/>
      <c r="HP716" s="1294"/>
      <c r="HQ716" s="1294"/>
      <c r="HR716" s="1294"/>
      <c r="HS716" s="1294"/>
      <c r="HT716" s="1294"/>
      <c r="HU716" s="1294"/>
      <c r="HV716" s="1294"/>
      <c r="HW716" s="1294"/>
      <c r="HX716" s="1294"/>
      <c r="HY716" s="1294"/>
      <c r="HZ716" s="1294"/>
      <c r="IA716" s="1294"/>
      <c r="IB716" s="1294"/>
      <c r="IC716" s="1294"/>
      <c r="ID716" s="1294"/>
      <c r="IE716" s="1294"/>
      <c r="IF716" s="1294"/>
      <c r="IG716" s="1294"/>
      <c r="IH716" s="1295"/>
      <c r="II716" s="1290" t="s">
        <v>612</v>
      </c>
      <c r="IJ716" s="1291"/>
      <c r="IK716" s="1291"/>
      <c r="IL716" s="1291"/>
      <c r="IM716" s="1291"/>
      <c r="IN716" s="1291"/>
      <c r="IO716" s="1291"/>
      <c r="IP716" s="1291"/>
      <c r="IQ716" s="1291"/>
      <c r="IR716" s="1291"/>
      <c r="IS716" s="1291"/>
      <c r="IT716" s="1291"/>
      <c r="IU716" s="1291"/>
      <c r="IV716" s="1291"/>
      <c r="IW716" s="1291"/>
      <c r="IX716" s="1291"/>
      <c r="IY716" s="1291"/>
      <c r="IZ716" s="1291"/>
      <c r="JA716" s="1291"/>
      <c r="JB716" s="1291"/>
      <c r="JC716" s="1292"/>
      <c r="JD716" s="1293" t="s">
        <v>613</v>
      </c>
      <c r="JE716" s="1294"/>
      <c r="JF716" s="1294"/>
      <c r="JG716" s="1294"/>
      <c r="JH716" s="1294"/>
      <c r="JI716" s="1294"/>
      <c r="JJ716" s="1294"/>
      <c r="JK716" s="1294"/>
      <c r="JL716" s="1294"/>
      <c r="JM716" s="1294"/>
      <c r="JN716" s="1294"/>
      <c r="JO716" s="1294"/>
      <c r="JP716" s="1294"/>
      <c r="JQ716" s="1294"/>
      <c r="JR716" s="1294"/>
      <c r="JS716" s="1294"/>
      <c r="JT716" s="1294"/>
      <c r="JU716" s="1294"/>
      <c r="JV716" s="1294"/>
      <c r="JW716" s="1294"/>
      <c r="JX716" s="1295"/>
      <c r="JY716" s="1290" t="s">
        <v>746</v>
      </c>
      <c r="JZ716" s="1291"/>
      <c r="KA716" s="1291"/>
      <c r="KB716" s="1291"/>
      <c r="KC716" s="1291"/>
      <c r="KD716" s="1291"/>
      <c r="KE716" s="1291"/>
      <c r="KF716" s="1291"/>
      <c r="KG716" s="1291"/>
      <c r="KH716" s="1291"/>
      <c r="KI716" s="1291"/>
      <c r="KJ716" s="1291"/>
      <c r="KK716" s="1291"/>
      <c r="KL716" s="1291"/>
      <c r="KM716" s="1291"/>
      <c r="KN716" s="1291"/>
      <c r="KO716" s="1291"/>
      <c r="KP716" s="1291"/>
      <c r="KQ716" s="1291"/>
      <c r="KR716" s="1291"/>
      <c r="KS716" s="1292"/>
      <c r="KT716" s="1293" t="s">
        <v>614</v>
      </c>
      <c r="KU716" s="1294"/>
      <c r="KV716" s="1294"/>
      <c r="KW716" s="1294"/>
      <c r="KX716" s="1294"/>
      <c r="KY716" s="1294"/>
      <c r="KZ716" s="1294"/>
      <c r="LA716" s="1294"/>
      <c r="LB716" s="1294"/>
      <c r="LC716" s="1294"/>
      <c r="LD716" s="1294"/>
      <c r="LE716" s="1294"/>
      <c r="LF716" s="1294"/>
      <c r="LG716" s="1294"/>
      <c r="LH716" s="1294"/>
      <c r="LI716" s="1294"/>
      <c r="LJ716" s="1294"/>
      <c r="LK716" s="1294"/>
      <c r="LL716" s="1294"/>
      <c r="LM716" s="1294"/>
      <c r="LN716" s="1295"/>
      <c r="LO716" s="1290" t="s">
        <v>615</v>
      </c>
      <c r="LP716" s="1291"/>
      <c r="LQ716" s="1291"/>
      <c r="LR716" s="1291"/>
      <c r="LS716" s="1291"/>
      <c r="LT716" s="1291"/>
      <c r="LU716" s="1291"/>
      <c r="LV716" s="1291"/>
      <c r="LW716" s="1291"/>
      <c r="LX716" s="1291"/>
      <c r="LY716" s="1291"/>
      <c r="LZ716" s="1291"/>
      <c r="MA716" s="1291"/>
      <c r="MB716" s="1291"/>
      <c r="MC716" s="1291"/>
      <c r="MD716" s="1291"/>
      <c r="ME716" s="1291"/>
      <c r="MF716" s="1291"/>
      <c r="MG716" s="1291"/>
      <c r="MH716" s="1291"/>
      <c r="MI716" s="1292"/>
      <c r="MJ716" s="1293" t="s">
        <v>747</v>
      </c>
      <c r="MK716" s="1294"/>
      <c r="ML716" s="1294"/>
      <c r="MM716" s="1294"/>
      <c r="MN716" s="1294"/>
      <c r="MO716" s="1294"/>
      <c r="MP716" s="1294"/>
      <c r="MQ716" s="1294"/>
      <c r="MR716" s="1294"/>
      <c r="MS716" s="1294"/>
      <c r="MT716" s="1294"/>
      <c r="MU716" s="1294"/>
      <c r="MV716" s="1294"/>
      <c r="MW716" s="1294"/>
      <c r="MX716" s="1294"/>
      <c r="MY716" s="1294"/>
      <c r="MZ716" s="1294"/>
      <c r="NA716" s="1294"/>
      <c r="NB716" s="1294"/>
      <c r="NC716" s="1294"/>
      <c r="ND716" s="1295"/>
      <c r="NE716" s="1290" t="s">
        <v>616</v>
      </c>
      <c r="NF716" s="1291"/>
      <c r="NG716" s="1291"/>
      <c r="NH716" s="1291"/>
      <c r="NI716" s="1291"/>
      <c r="NJ716" s="1291"/>
      <c r="NK716" s="1291"/>
      <c r="NL716" s="1291"/>
      <c r="NM716" s="1291"/>
      <c r="NN716" s="1291"/>
      <c r="NO716" s="1291"/>
      <c r="NP716" s="1291"/>
      <c r="NQ716" s="1291"/>
      <c r="NR716" s="1291"/>
      <c r="NS716" s="1291"/>
      <c r="NT716" s="1291"/>
      <c r="NU716" s="1291"/>
      <c r="NV716" s="1291"/>
      <c r="NW716" s="1291"/>
      <c r="NX716" s="1291"/>
      <c r="NY716" s="1292"/>
      <c r="NZ716" s="1293" t="s">
        <v>617</v>
      </c>
      <c r="OA716" s="1294"/>
      <c r="OB716" s="1294"/>
      <c r="OC716" s="1294"/>
      <c r="OD716" s="1294"/>
      <c r="OE716" s="1294"/>
      <c r="OF716" s="1294"/>
      <c r="OG716" s="1294"/>
      <c r="OH716" s="1294"/>
      <c r="OI716" s="1294"/>
      <c r="OJ716" s="1294"/>
      <c r="OK716" s="1294"/>
      <c r="OL716" s="1294"/>
      <c r="OM716" s="1294"/>
      <c r="ON716" s="1294"/>
      <c r="OO716" s="1294"/>
      <c r="OP716" s="1294"/>
      <c r="OQ716" s="1294"/>
      <c r="OR716" s="1294"/>
      <c r="OS716" s="1294"/>
      <c r="OT716" s="1295"/>
      <c r="OU716" s="1290" t="s">
        <v>618</v>
      </c>
      <c r="OV716" s="1291"/>
      <c r="OW716" s="1291"/>
      <c r="OX716" s="1291"/>
      <c r="OY716" s="1291"/>
      <c r="OZ716" s="1291"/>
      <c r="PA716" s="1291"/>
      <c r="PB716" s="1291"/>
      <c r="PC716" s="1291"/>
      <c r="PD716" s="1291"/>
      <c r="PE716" s="1291"/>
      <c r="PF716" s="1291"/>
      <c r="PG716" s="1291"/>
      <c r="PH716" s="1291"/>
      <c r="PI716" s="1291"/>
      <c r="PJ716" s="1291"/>
      <c r="PK716" s="1291"/>
      <c r="PL716" s="1291"/>
      <c r="PM716" s="1291"/>
      <c r="PN716" s="1291"/>
      <c r="PO716" s="1292"/>
      <c r="PP716" s="1293" t="s">
        <v>619</v>
      </c>
      <c r="PQ716" s="1294"/>
      <c r="PR716" s="1294"/>
      <c r="PS716" s="1294"/>
      <c r="PT716" s="1294"/>
      <c r="PU716" s="1294"/>
      <c r="PV716" s="1294"/>
      <c r="PW716" s="1294"/>
      <c r="PX716" s="1294"/>
      <c r="PY716" s="1294"/>
      <c r="PZ716" s="1294"/>
      <c r="QA716" s="1294"/>
      <c r="QB716" s="1294"/>
      <c r="QC716" s="1294"/>
      <c r="QD716" s="1294"/>
      <c r="QE716" s="1294"/>
      <c r="QF716" s="1294"/>
      <c r="QG716" s="1294"/>
      <c r="QH716" s="1294"/>
      <c r="QI716" s="1294"/>
      <c r="QJ716" s="1295"/>
      <c r="QK716" s="1290" t="s">
        <v>620</v>
      </c>
      <c r="QL716" s="1291"/>
      <c r="QM716" s="1291"/>
      <c r="QN716" s="1291"/>
      <c r="QO716" s="1291"/>
      <c r="QP716" s="1291"/>
      <c r="QQ716" s="1291"/>
      <c r="QR716" s="1291"/>
      <c r="QS716" s="1291"/>
      <c r="QT716" s="1291"/>
      <c r="QU716" s="1291"/>
      <c r="QV716" s="1291"/>
      <c r="QW716" s="1291"/>
      <c r="QX716" s="1291"/>
      <c r="QY716" s="1291"/>
      <c r="QZ716" s="1291"/>
      <c r="RA716" s="1291"/>
      <c r="RB716" s="1291"/>
      <c r="RC716" s="1291"/>
      <c r="RD716" s="1291"/>
      <c r="RE716" s="1292"/>
      <c r="RF716" s="1293" t="s">
        <v>621</v>
      </c>
      <c r="RG716" s="1294"/>
      <c r="RH716" s="1294"/>
      <c r="RI716" s="1294"/>
      <c r="RJ716" s="1294"/>
      <c r="RK716" s="1294"/>
      <c r="RL716" s="1294"/>
      <c r="RM716" s="1294"/>
      <c r="RN716" s="1294"/>
      <c r="RO716" s="1294"/>
      <c r="RP716" s="1294"/>
      <c r="RQ716" s="1294"/>
      <c r="RR716" s="1294"/>
      <c r="RS716" s="1294"/>
      <c r="RT716" s="1294"/>
      <c r="RU716" s="1294"/>
      <c r="RV716" s="1294"/>
      <c r="RW716" s="1294"/>
      <c r="RX716" s="1294"/>
      <c r="RY716" s="1294"/>
      <c r="RZ716" s="1295"/>
      <c r="SA716" s="1290" t="s">
        <v>622</v>
      </c>
      <c r="SB716" s="1291"/>
      <c r="SC716" s="1291"/>
      <c r="SD716" s="1291"/>
      <c r="SE716" s="1291"/>
      <c r="SF716" s="1291"/>
      <c r="SG716" s="1291"/>
      <c r="SH716" s="1291"/>
      <c r="SI716" s="1291"/>
      <c r="SJ716" s="1291"/>
      <c r="SK716" s="1291"/>
      <c r="SL716" s="1291"/>
      <c r="SM716" s="1291"/>
      <c r="SN716" s="1291"/>
      <c r="SO716" s="1291"/>
      <c r="SP716" s="1291"/>
      <c r="SQ716" s="1291"/>
      <c r="SR716" s="1291"/>
      <c r="SS716" s="1291"/>
      <c r="ST716" s="1291"/>
      <c r="SU716" s="1292"/>
      <c r="SV716" s="1293" t="s">
        <v>623</v>
      </c>
      <c r="SW716" s="1294"/>
      <c r="SX716" s="1294"/>
      <c r="SY716" s="1294"/>
      <c r="SZ716" s="1294"/>
      <c r="TA716" s="1294"/>
      <c r="TB716" s="1294"/>
      <c r="TC716" s="1294"/>
      <c r="TD716" s="1294"/>
      <c r="TE716" s="1294"/>
      <c r="TF716" s="1294"/>
      <c r="TG716" s="1294"/>
      <c r="TH716" s="1294"/>
      <c r="TI716" s="1294"/>
      <c r="TJ716" s="1294"/>
      <c r="TK716" s="1294"/>
      <c r="TL716" s="1294"/>
      <c r="TM716" s="1294"/>
      <c r="TN716" s="1294"/>
      <c r="TO716" s="1294"/>
      <c r="TP716" s="1295"/>
      <c r="TQ716" s="1290" t="s">
        <v>624</v>
      </c>
      <c r="TR716" s="1291"/>
      <c r="TS716" s="1291"/>
      <c r="TT716" s="1291"/>
      <c r="TU716" s="1291"/>
      <c r="TV716" s="1291"/>
      <c r="TW716" s="1291"/>
      <c r="TX716" s="1291"/>
      <c r="TY716" s="1291"/>
      <c r="TZ716" s="1291"/>
      <c r="UA716" s="1291"/>
      <c r="UB716" s="1291"/>
      <c r="UC716" s="1291"/>
      <c r="UD716" s="1291"/>
      <c r="UE716" s="1291"/>
      <c r="UF716" s="1291"/>
      <c r="UG716" s="1291"/>
      <c r="UH716" s="1291"/>
      <c r="UI716" s="1291"/>
      <c r="UJ716" s="1291"/>
      <c r="UK716" s="1292"/>
      <c r="UL716" s="1293" t="s">
        <v>930</v>
      </c>
      <c r="UM716" s="1294"/>
      <c r="UN716" s="1294"/>
      <c r="UO716" s="1294"/>
      <c r="UP716" s="1294"/>
      <c r="UQ716" s="1294"/>
      <c r="UR716" s="1294"/>
      <c r="US716" s="1294"/>
      <c r="UT716" s="1294"/>
      <c r="UU716" s="1294"/>
      <c r="UV716" s="1294"/>
      <c r="UW716" s="1294"/>
      <c r="UX716" s="1294"/>
      <c r="UY716" s="1294"/>
      <c r="UZ716" s="1294"/>
      <c r="VA716" s="1294"/>
      <c r="VB716" s="1294"/>
      <c r="VC716" s="1294"/>
      <c r="VD716" s="1294"/>
      <c r="VE716" s="1294"/>
      <c r="VF716" s="1295"/>
      <c r="VG716" s="1290" t="s">
        <v>625</v>
      </c>
      <c r="VH716" s="1291"/>
      <c r="VI716" s="1291"/>
      <c r="VJ716" s="1291"/>
      <c r="VK716" s="1291"/>
      <c r="VL716" s="1291"/>
      <c r="VM716" s="1291"/>
      <c r="VN716" s="1291"/>
      <c r="VO716" s="1291"/>
      <c r="VP716" s="1291"/>
      <c r="VQ716" s="1291"/>
      <c r="VR716" s="1291"/>
      <c r="VS716" s="1291"/>
      <c r="VT716" s="1291"/>
      <c r="VU716" s="1291"/>
      <c r="VV716" s="1291"/>
      <c r="VW716" s="1291"/>
      <c r="VX716" s="1291"/>
      <c r="VY716" s="1291"/>
      <c r="VZ716" s="1291"/>
      <c r="WA716" s="1292"/>
      <c r="WB716" s="1293" t="s">
        <v>626</v>
      </c>
      <c r="WC716" s="1294"/>
      <c r="WD716" s="1294"/>
      <c r="WE716" s="1294"/>
      <c r="WF716" s="1294"/>
      <c r="WG716" s="1294"/>
      <c r="WH716" s="1294"/>
      <c r="WI716" s="1294"/>
      <c r="WJ716" s="1294"/>
      <c r="WK716" s="1294"/>
      <c r="WL716" s="1294"/>
      <c r="WM716" s="1294"/>
      <c r="WN716" s="1294"/>
      <c r="WO716" s="1294"/>
      <c r="WP716" s="1294"/>
      <c r="WQ716" s="1294"/>
      <c r="WR716" s="1294"/>
      <c r="WS716" s="1294"/>
      <c r="WT716" s="1294"/>
      <c r="WU716" s="1294"/>
      <c r="WV716" s="1295"/>
      <c r="WW716" s="1290" t="s">
        <v>627</v>
      </c>
      <c r="WX716" s="1291"/>
      <c r="WY716" s="1291"/>
      <c r="WZ716" s="1291"/>
      <c r="XA716" s="1291"/>
      <c r="XB716" s="1291"/>
      <c r="XC716" s="1291"/>
      <c r="XD716" s="1291"/>
      <c r="XE716" s="1291"/>
      <c r="XF716" s="1291"/>
      <c r="XG716" s="1291"/>
      <c r="XH716" s="1291"/>
      <c r="XI716" s="1291"/>
      <c r="XJ716" s="1291"/>
      <c r="XK716" s="1291"/>
      <c r="XL716" s="1291"/>
      <c r="XM716" s="1291"/>
      <c r="XN716" s="1291"/>
      <c r="XO716" s="1291"/>
      <c r="XP716" s="1291"/>
      <c r="XQ716" s="1292"/>
      <c r="XR716" s="1293" t="s">
        <v>628</v>
      </c>
      <c r="XS716" s="1294"/>
      <c r="XT716" s="1294"/>
      <c r="XU716" s="1294"/>
      <c r="XV716" s="1294"/>
      <c r="XW716" s="1294"/>
      <c r="XX716" s="1294"/>
      <c r="XY716" s="1294"/>
      <c r="XZ716" s="1294"/>
      <c r="YA716" s="1294"/>
      <c r="YB716" s="1294"/>
      <c r="YC716" s="1294"/>
      <c r="YD716" s="1294"/>
      <c r="YE716" s="1294"/>
      <c r="YF716" s="1294"/>
      <c r="YG716" s="1294"/>
      <c r="YH716" s="1294"/>
      <c r="YI716" s="1294"/>
      <c r="YJ716" s="1294"/>
      <c r="YK716" s="1294"/>
      <c r="YL716" s="1295"/>
      <c r="YM716" s="1290" t="s">
        <v>629</v>
      </c>
      <c r="YN716" s="1291"/>
      <c r="YO716" s="1291"/>
      <c r="YP716" s="1291"/>
      <c r="YQ716" s="1291"/>
      <c r="YR716" s="1291"/>
      <c r="YS716" s="1291"/>
      <c r="YT716" s="1291"/>
      <c r="YU716" s="1291"/>
      <c r="YV716" s="1291"/>
      <c r="YW716" s="1291"/>
      <c r="YX716" s="1291"/>
      <c r="YY716" s="1291"/>
      <c r="YZ716" s="1291"/>
      <c r="ZA716" s="1291"/>
      <c r="ZB716" s="1291"/>
      <c r="ZC716" s="1291"/>
      <c r="ZD716" s="1291"/>
      <c r="ZE716" s="1291"/>
      <c r="ZF716" s="1291"/>
      <c r="ZG716" s="1292"/>
      <c r="ZH716" s="1293" t="s">
        <v>630</v>
      </c>
      <c r="ZI716" s="1294"/>
      <c r="ZJ716" s="1294"/>
      <c r="ZK716" s="1294"/>
      <c r="ZL716" s="1294"/>
      <c r="ZM716" s="1294"/>
      <c r="ZN716" s="1294"/>
      <c r="ZO716" s="1294"/>
      <c r="ZP716" s="1294"/>
      <c r="ZQ716" s="1294"/>
      <c r="ZR716" s="1294"/>
      <c r="ZS716" s="1294"/>
      <c r="ZT716" s="1294"/>
      <c r="ZU716" s="1294"/>
      <c r="ZV716" s="1294"/>
      <c r="ZW716" s="1294"/>
      <c r="ZX716" s="1294"/>
      <c r="ZY716" s="1294"/>
      <c r="ZZ716" s="1294"/>
      <c r="AAA716" s="1294"/>
      <c r="AAB716" s="1295"/>
      <c r="AAC716" s="1290" t="s">
        <v>631</v>
      </c>
      <c r="AAD716" s="1291"/>
      <c r="AAE716" s="1291"/>
      <c r="AAF716" s="1291"/>
      <c r="AAG716" s="1291"/>
      <c r="AAH716" s="1291"/>
      <c r="AAI716" s="1291"/>
      <c r="AAJ716" s="1291"/>
      <c r="AAK716" s="1291"/>
      <c r="AAL716" s="1291"/>
      <c r="AAM716" s="1291"/>
      <c r="AAN716" s="1291"/>
      <c r="AAO716" s="1291"/>
      <c r="AAP716" s="1291"/>
      <c r="AAQ716" s="1291"/>
      <c r="AAR716" s="1291"/>
      <c r="AAS716" s="1291"/>
      <c r="AAT716" s="1291"/>
      <c r="AAU716" s="1291"/>
      <c r="AAV716" s="1291"/>
      <c r="AAW716" s="1292"/>
      <c r="AAX716" s="1293" t="s">
        <v>748</v>
      </c>
      <c r="AAY716" s="1294"/>
      <c r="AAZ716" s="1294"/>
      <c r="ABA716" s="1294"/>
      <c r="ABB716" s="1294"/>
      <c r="ABC716" s="1294"/>
      <c r="ABD716" s="1294"/>
      <c r="ABE716" s="1294"/>
      <c r="ABF716" s="1294"/>
      <c r="ABG716" s="1294"/>
      <c r="ABH716" s="1294"/>
      <c r="ABI716" s="1294"/>
      <c r="ABJ716" s="1294"/>
      <c r="ABK716" s="1294"/>
      <c r="ABL716" s="1294"/>
      <c r="ABM716" s="1294"/>
      <c r="ABN716" s="1294"/>
      <c r="ABO716" s="1294"/>
      <c r="ABP716" s="1294"/>
      <c r="ABQ716" s="1294"/>
      <c r="ABR716" s="1295"/>
      <c r="ABS716" s="1290" t="s">
        <v>633</v>
      </c>
      <c r="ABT716" s="1291"/>
      <c r="ABU716" s="1291"/>
      <c r="ABV716" s="1291"/>
      <c r="ABW716" s="1291"/>
      <c r="ABX716" s="1291"/>
      <c r="ABY716" s="1291"/>
      <c r="ABZ716" s="1291"/>
      <c r="ACA716" s="1291"/>
      <c r="ACB716" s="1291"/>
      <c r="ACC716" s="1291"/>
      <c r="ACD716" s="1291"/>
      <c r="ACE716" s="1291"/>
      <c r="ACF716" s="1291"/>
      <c r="ACG716" s="1291"/>
      <c r="ACH716" s="1291"/>
      <c r="ACI716" s="1291"/>
      <c r="ACJ716" s="1291"/>
      <c r="ACK716" s="1291"/>
      <c r="ACL716" s="1291"/>
      <c r="ACM716" s="1292"/>
      <c r="ACN716" s="1293" t="s">
        <v>634</v>
      </c>
      <c r="ACO716" s="1294"/>
      <c r="ACP716" s="1294"/>
      <c r="ACQ716" s="1294"/>
      <c r="ACR716" s="1294"/>
      <c r="ACS716" s="1294"/>
      <c r="ACT716" s="1294"/>
      <c r="ACU716" s="1294"/>
      <c r="ACV716" s="1294"/>
      <c r="ACW716" s="1294"/>
      <c r="ACX716" s="1294"/>
      <c r="ACY716" s="1294"/>
      <c r="ACZ716" s="1294"/>
      <c r="ADA716" s="1294"/>
      <c r="ADB716" s="1294"/>
      <c r="ADC716" s="1294"/>
      <c r="ADD716" s="1294"/>
      <c r="ADE716" s="1294"/>
      <c r="ADF716" s="1294"/>
      <c r="ADG716" s="1294"/>
      <c r="ADH716" s="1295"/>
      <c r="ADI716" s="1290" t="s">
        <v>635</v>
      </c>
      <c r="ADJ716" s="1291"/>
      <c r="ADK716" s="1291"/>
      <c r="ADL716" s="1291"/>
      <c r="ADM716" s="1291"/>
      <c r="ADN716" s="1291"/>
      <c r="ADO716" s="1291"/>
      <c r="ADP716" s="1291"/>
      <c r="ADQ716" s="1291"/>
      <c r="ADR716" s="1291"/>
      <c r="ADS716" s="1291"/>
      <c r="ADT716" s="1291"/>
      <c r="ADU716" s="1291"/>
      <c r="ADV716" s="1291"/>
      <c r="ADW716" s="1291"/>
      <c r="ADX716" s="1291"/>
      <c r="ADY716" s="1291"/>
      <c r="ADZ716" s="1291"/>
      <c r="AEA716" s="1291"/>
      <c r="AEB716" s="1291"/>
      <c r="AEC716" s="1292"/>
      <c r="AED716" s="1293" t="s">
        <v>1084</v>
      </c>
      <c r="AEE716" s="1294"/>
      <c r="AEF716" s="1294"/>
      <c r="AEG716" s="1294"/>
      <c r="AEH716" s="1294"/>
      <c r="AEI716" s="1294"/>
      <c r="AEJ716" s="1294"/>
      <c r="AEK716" s="1294"/>
      <c r="AEL716" s="1294"/>
      <c r="AEM716" s="1294"/>
      <c r="AEN716" s="1294"/>
      <c r="AEO716" s="1294"/>
      <c r="AEP716" s="1294"/>
      <c r="AEQ716" s="1294"/>
      <c r="AER716" s="1294"/>
      <c r="AES716" s="1294"/>
      <c r="AET716" s="1294"/>
      <c r="AEU716" s="1294"/>
      <c r="AEV716" s="1294"/>
      <c r="AEW716" s="1294"/>
      <c r="AEX716" s="1295"/>
      <c r="AEY716" s="1290" t="s">
        <v>636</v>
      </c>
      <c r="AEZ716" s="1291"/>
      <c r="AFA716" s="1291"/>
      <c r="AFB716" s="1291"/>
      <c r="AFC716" s="1291"/>
      <c r="AFD716" s="1291"/>
      <c r="AFE716" s="1291"/>
      <c r="AFF716" s="1291"/>
      <c r="AFG716" s="1291"/>
      <c r="AFH716" s="1291"/>
      <c r="AFI716" s="1291"/>
      <c r="AFJ716" s="1291"/>
      <c r="AFK716" s="1291"/>
      <c r="AFL716" s="1291"/>
      <c r="AFM716" s="1291"/>
      <c r="AFN716" s="1291"/>
      <c r="AFO716" s="1291"/>
      <c r="AFP716" s="1291"/>
      <c r="AFQ716" s="1291"/>
      <c r="AFR716" s="1291"/>
      <c r="AFS716" s="1292"/>
      <c r="AFT716" s="1293" t="s">
        <v>867</v>
      </c>
      <c r="AFU716" s="1294"/>
      <c r="AFV716" s="1294"/>
      <c r="AFW716" s="1294"/>
      <c r="AFX716" s="1294"/>
      <c r="AFY716" s="1294"/>
      <c r="AFZ716" s="1294"/>
      <c r="AGA716" s="1294"/>
      <c r="AGB716" s="1294"/>
      <c r="AGC716" s="1294"/>
      <c r="AGD716" s="1294"/>
      <c r="AGE716" s="1294"/>
      <c r="AGF716" s="1294"/>
      <c r="AGG716" s="1294"/>
      <c r="AGH716" s="1294"/>
      <c r="AGI716" s="1294"/>
      <c r="AGJ716" s="1294"/>
      <c r="AGK716" s="1294"/>
      <c r="AGL716" s="1294"/>
      <c r="AGM716" s="1294"/>
      <c r="AGN716" s="1295"/>
      <c r="AGO716" s="1290" t="s">
        <v>637</v>
      </c>
      <c r="AGP716" s="1291"/>
      <c r="AGQ716" s="1291"/>
      <c r="AGR716" s="1291"/>
      <c r="AGS716" s="1291"/>
      <c r="AGT716" s="1291"/>
      <c r="AGU716" s="1291"/>
      <c r="AGV716" s="1291"/>
      <c r="AGW716" s="1291"/>
      <c r="AGX716" s="1291"/>
      <c r="AGY716" s="1291"/>
      <c r="AGZ716" s="1291"/>
      <c r="AHA716" s="1291"/>
      <c r="AHB716" s="1291"/>
      <c r="AHC716" s="1291"/>
      <c r="AHD716" s="1291"/>
      <c r="AHE716" s="1291"/>
      <c r="AHF716" s="1291"/>
      <c r="AHG716" s="1291"/>
      <c r="AHH716" s="1291"/>
      <c r="AHI716" s="1292"/>
      <c r="AHJ716" s="1293" t="s">
        <v>638</v>
      </c>
      <c r="AHK716" s="1294"/>
      <c r="AHL716" s="1294"/>
      <c r="AHM716" s="1294"/>
      <c r="AHN716" s="1294"/>
      <c r="AHO716" s="1294"/>
      <c r="AHP716" s="1294"/>
      <c r="AHQ716" s="1294"/>
      <c r="AHR716" s="1294"/>
      <c r="AHS716" s="1294"/>
      <c r="AHT716" s="1294"/>
      <c r="AHU716" s="1294"/>
      <c r="AHV716" s="1294"/>
      <c r="AHW716" s="1294"/>
      <c r="AHX716" s="1294"/>
      <c r="AHY716" s="1294"/>
      <c r="AHZ716" s="1294"/>
      <c r="AIA716" s="1294"/>
      <c r="AIB716" s="1294"/>
      <c r="AIC716" s="1294"/>
      <c r="AID716" s="1295"/>
      <c r="AIE716" s="1290" t="s">
        <v>639</v>
      </c>
      <c r="AIF716" s="1291"/>
      <c r="AIG716" s="1291"/>
      <c r="AIH716" s="1291"/>
      <c r="AII716" s="1291"/>
      <c r="AIJ716" s="1291"/>
      <c r="AIK716" s="1291"/>
      <c r="AIL716" s="1291"/>
      <c r="AIM716" s="1291"/>
      <c r="AIN716" s="1291"/>
      <c r="AIO716" s="1291"/>
      <c r="AIP716" s="1291"/>
      <c r="AIQ716" s="1291"/>
      <c r="AIR716" s="1291"/>
      <c r="AIS716" s="1291"/>
      <c r="AIT716" s="1291"/>
      <c r="AIU716" s="1291"/>
      <c r="AIV716" s="1291"/>
      <c r="AIW716" s="1291"/>
      <c r="AIX716" s="1291"/>
      <c r="AIY716" s="1292"/>
      <c r="AIZ716" s="1293" t="s">
        <v>640</v>
      </c>
      <c r="AJA716" s="1294"/>
      <c r="AJB716" s="1294"/>
      <c r="AJC716" s="1294"/>
      <c r="AJD716" s="1294"/>
      <c r="AJE716" s="1294"/>
      <c r="AJF716" s="1294"/>
      <c r="AJG716" s="1294"/>
      <c r="AJH716" s="1294"/>
      <c r="AJI716" s="1294"/>
      <c r="AJJ716" s="1294"/>
      <c r="AJK716" s="1294"/>
      <c r="AJL716" s="1294"/>
      <c r="AJM716" s="1294"/>
      <c r="AJN716" s="1294"/>
      <c r="AJO716" s="1294"/>
      <c r="AJP716" s="1294"/>
      <c r="AJQ716" s="1294"/>
      <c r="AJR716" s="1294"/>
      <c r="AJS716" s="1294"/>
      <c r="AJT716" s="1295"/>
      <c r="AJU716" s="1290" t="s">
        <v>641</v>
      </c>
      <c r="AJV716" s="1291"/>
      <c r="AJW716" s="1291"/>
      <c r="AJX716" s="1291"/>
      <c r="AJY716" s="1291"/>
      <c r="AJZ716" s="1291"/>
      <c r="AKA716" s="1291"/>
      <c r="AKB716" s="1291"/>
      <c r="AKC716" s="1291"/>
      <c r="AKD716" s="1291"/>
      <c r="AKE716" s="1291"/>
      <c r="AKF716" s="1291"/>
      <c r="AKG716" s="1291"/>
      <c r="AKH716" s="1291"/>
      <c r="AKI716" s="1291"/>
      <c r="AKJ716" s="1291"/>
      <c r="AKK716" s="1291"/>
      <c r="AKL716" s="1291"/>
      <c r="AKM716" s="1291"/>
      <c r="AKN716" s="1291"/>
      <c r="AKO716" s="1292"/>
      <c r="AKP716" s="1293" t="s">
        <v>642</v>
      </c>
      <c r="AKQ716" s="1294"/>
      <c r="AKR716" s="1294"/>
      <c r="AKS716" s="1294"/>
      <c r="AKT716" s="1294"/>
      <c r="AKU716" s="1294"/>
      <c r="AKV716" s="1294"/>
      <c r="AKW716" s="1294"/>
      <c r="AKX716" s="1294"/>
      <c r="AKY716" s="1294"/>
      <c r="AKZ716" s="1294"/>
      <c r="ALA716" s="1294"/>
      <c r="ALB716" s="1294"/>
      <c r="ALC716" s="1294"/>
      <c r="ALD716" s="1294"/>
      <c r="ALE716" s="1294"/>
      <c r="ALF716" s="1294"/>
      <c r="ALG716" s="1294"/>
      <c r="ALH716" s="1294"/>
      <c r="ALI716" s="1294"/>
      <c r="ALJ716" s="1295"/>
      <c r="ALK716" s="1290" t="s">
        <v>643</v>
      </c>
      <c r="ALL716" s="1291"/>
      <c r="ALM716" s="1291"/>
      <c r="ALN716" s="1291"/>
      <c r="ALO716" s="1291"/>
      <c r="ALP716" s="1291"/>
      <c r="ALQ716" s="1291"/>
      <c r="ALR716" s="1291"/>
      <c r="ALS716" s="1291"/>
      <c r="ALT716" s="1291"/>
      <c r="ALU716" s="1291"/>
      <c r="ALV716" s="1291"/>
      <c r="ALW716" s="1291"/>
      <c r="ALX716" s="1291"/>
      <c r="ALY716" s="1291"/>
      <c r="ALZ716" s="1291"/>
      <c r="AMA716" s="1291"/>
      <c r="AMB716" s="1291"/>
      <c r="AMC716" s="1291"/>
      <c r="AMD716" s="1291"/>
      <c r="AME716" s="1292"/>
      <c r="AMF716" s="1293" t="s">
        <v>644</v>
      </c>
      <c r="AMG716" s="1294"/>
      <c r="AMH716" s="1294"/>
      <c r="AMI716" s="1294"/>
      <c r="AMJ716" s="1294"/>
      <c r="AMK716" s="1294"/>
      <c r="AML716" s="1294"/>
      <c r="AMM716" s="1294"/>
      <c r="AMN716" s="1294"/>
      <c r="AMO716" s="1294"/>
      <c r="AMP716" s="1294"/>
      <c r="AMQ716" s="1294"/>
      <c r="AMR716" s="1294"/>
      <c r="AMS716" s="1294"/>
      <c r="AMT716" s="1294"/>
      <c r="AMU716" s="1294"/>
      <c r="AMV716" s="1294"/>
      <c r="AMW716" s="1294"/>
      <c r="AMX716" s="1294"/>
      <c r="AMY716" s="1294"/>
      <c r="AMZ716" s="1295"/>
      <c r="ANA716" s="1290" t="s">
        <v>645</v>
      </c>
      <c r="ANB716" s="1291"/>
      <c r="ANC716" s="1291"/>
      <c r="AND716" s="1291"/>
      <c r="ANE716" s="1291"/>
      <c r="ANF716" s="1291"/>
      <c r="ANG716" s="1291"/>
      <c r="ANH716" s="1291"/>
      <c r="ANI716" s="1291"/>
      <c r="ANJ716" s="1291"/>
      <c r="ANK716" s="1291"/>
      <c r="ANL716" s="1291"/>
      <c r="ANM716" s="1291"/>
      <c r="ANN716" s="1291"/>
      <c r="ANO716" s="1291"/>
      <c r="ANP716" s="1291"/>
      <c r="ANQ716" s="1291"/>
      <c r="ANR716" s="1291"/>
      <c r="ANS716" s="1291"/>
      <c r="ANT716" s="1291"/>
      <c r="ANU716" s="1292"/>
      <c r="ANV716" s="1293" t="s">
        <v>655</v>
      </c>
      <c r="ANW716" s="1294"/>
      <c r="ANX716" s="1294"/>
      <c r="ANY716" s="1294"/>
      <c r="ANZ716" s="1294"/>
      <c r="AOA716" s="1294"/>
      <c r="AOB716" s="1294"/>
      <c r="AOC716" s="1294"/>
      <c r="AOD716" s="1294"/>
      <c r="AOE716" s="1294"/>
      <c r="AOF716" s="1294"/>
      <c r="AOG716" s="1294"/>
      <c r="AOH716" s="1294"/>
      <c r="AOI716" s="1294"/>
      <c r="AOJ716" s="1294"/>
      <c r="AOK716" s="1294"/>
      <c r="AOL716" s="1294"/>
      <c r="AOM716" s="1294"/>
      <c r="AON716" s="1294"/>
      <c r="AOO716" s="1294"/>
      <c r="AOP716" s="1295"/>
      <c r="AOQ716" s="1290" t="s">
        <v>646</v>
      </c>
      <c r="AOR716" s="1291"/>
      <c r="AOS716" s="1291"/>
      <c r="AOT716" s="1291"/>
      <c r="AOU716" s="1291"/>
      <c r="AOV716" s="1291"/>
      <c r="AOW716" s="1291"/>
      <c r="AOX716" s="1291"/>
      <c r="AOY716" s="1291"/>
      <c r="AOZ716" s="1291"/>
      <c r="APA716" s="1291"/>
      <c r="APB716" s="1291"/>
      <c r="APC716" s="1291"/>
      <c r="APD716" s="1291"/>
      <c r="APE716" s="1291"/>
      <c r="APF716" s="1291"/>
      <c r="APG716" s="1291"/>
      <c r="APH716" s="1291"/>
      <c r="API716" s="1291"/>
      <c r="APJ716" s="1291"/>
      <c r="APK716" s="1292"/>
      <c r="APL716" s="1296" t="s">
        <v>647</v>
      </c>
      <c r="APM716" s="1297"/>
      <c r="APN716" s="1297"/>
      <c r="APO716" s="1297"/>
      <c r="APP716" s="1297"/>
      <c r="APQ716" s="1297"/>
      <c r="APR716" s="1297"/>
      <c r="APS716" s="1297"/>
      <c r="APT716" s="1297"/>
      <c r="APU716" s="1297"/>
      <c r="APV716" s="1297"/>
      <c r="APW716" s="1297"/>
      <c r="APX716" s="1297"/>
      <c r="APY716" s="1297"/>
      <c r="APZ716" s="1297"/>
      <c r="AQA716" s="1297"/>
      <c r="AQB716" s="1297"/>
      <c r="AQC716" s="1297"/>
      <c r="AQD716" s="1297"/>
      <c r="AQE716" s="1297"/>
      <c r="AQF716" s="1298"/>
      <c r="AQG716" s="1290" t="s">
        <v>648</v>
      </c>
      <c r="AQH716" s="1291"/>
      <c r="AQI716" s="1291"/>
      <c r="AQJ716" s="1291"/>
      <c r="AQK716" s="1291"/>
      <c r="AQL716" s="1291"/>
      <c r="AQM716" s="1291"/>
      <c r="AQN716" s="1291"/>
      <c r="AQO716" s="1291"/>
      <c r="AQP716" s="1291"/>
      <c r="AQQ716" s="1291"/>
      <c r="AQR716" s="1291"/>
      <c r="AQS716" s="1291"/>
      <c r="AQT716" s="1291"/>
      <c r="AQU716" s="1291"/>
      <c r="AQV716" s="1291"/>
      <c r="AQW716" s="1291"/>
      <c r="AQX716" s="1291"/>
      <c r="AQY716" s="1291"/>
      <c r="AQZ716" s="1291"/>
      <c r="ARA716" s="1292"/>
      <c r="ARB716" s="1296" t="s">
        <v>649</v>
      </c>
      <c r="ARC716" s="1297"/>
      <c r="ARD716" s="1297"/>
      <c r="ARE716" s="1297"/>
      <c r="ARF716" s="1297"/>
      <c r="ARG716" s="1297"/>
      <c r="ARH716" s="1297"/>
      <c r="ARI716" s="1297"/>
      <c r="ARJ716" s="1297"/>
      <c r="ARK716" s="1297"/>
      <c r="ARL716" s="1297"/>
      <c r="ARM716" s="1297"/>
      <c r="ARN716" s="1297"/>
      <c r="ARO716" s="1297"/>
      <c r="ARP716" s="1297"/>
      <c r="ARQ716" s="1297"/>
      <c r="ARR716" s="1297"/>
      <c r="ARS716" s="1297"/>
      <c r="ART716" s="1297"/>
      <c r="ARU716" s="1297"/>
      <c r="ARV716" s="1298"/>
      <c r="ARW716" s="1290" t="s">
        <v>650</v>
      </c>
      <c r="ARX716" s="1291"/>
      <c r="ARY716" s="1291"/>
      <c r="ARZ716" s="1291"/>
      <c r="ASA716" s="1291"/>
      <c r="ASB716" s="1291"/>
      <c r="ASC716" s="1291"/>
      <c r="ASD716" s="1291"/>
      <c r="ASE716" s="1291"/>
      <c r="ASF716" s="1291"/>
      <c r="ASG716" s="1291"/>
      <c r="ASH716" s="1291"/>
      <c r="ASI716" s="1291"/>
      <c r="ASJ716" s="1291"/>
      <c r="ASK716" s="1291"/>
      <c r="ASL716" s="1291"/>
      <c r="ASM716" s="1291"/>
      <c r="ASN716" s="1291"/>
      <c r="ASO716" s="1291"/>
      <c r="ASP716" s="1291"/>
      <c r="ASQ716" s="1292"/>
      <c r="ASR716" s="1296" t="s">
        <v>651</v>
      </c>
      <c r="ASS716" s="1297"/>
      <c r="AST716" s="1297"/>
      <c r="ASU716" s="1297"/>
      <c r="ASV716" s="1297"/>
      <c r="ASW716" s="1297"/>
      <c r="ASX716" s="1297"/>
      <c r="ASY716" s="1297"/>
      <c r="ASZ716" s="1297"/>
      <c r="ATA716" s="1297"/>
      <c r="ATB716" s="1297"/>
      <c r="ATC716" s="1297"/>
      <c r="ATD716" s="1297"/>
      <c r="ATE716" s="1297"/>
      <c r="ATF716" s="1297"/>
      <c r="ATG716" s="1297"/>
      <c r="ATH716" s="1297"/>
      <c r="ATI716" s="1297"/>
      <c r="ATJ716" s="1297"/>
      <c r="ATK716" s="1297"/>
      <c r="ATL716" s="1298"/>
      <c r="ATM716" s="1290" t="s">
        <v>652</v>
      </c>
      <c r="ATN716" s="1291"/>
      <c r="ATO716" s="1291"/>
      <c r="ATP716" s="1291"/>
      <c r="ATQ716" s="1291"/>
      <c r="ATR716" s="1291"/>
      <c r="ATS716" s="1291"/>
      <c r="ATT716" s="1291"/>
      <c r="ATU716" s="1291"/>
      <c r="ATV716" s="1291"/>
      <c r="ATW716" s="1291"/>
      <c r="ATX716" s="1291"/>
      <c r="ATY716" s="1291"/>
      <c r="ATZ716" s="1291"/>
      <c r="AUA716" s="1291"/>
      <c r="AUB716" s="1291"/>
      <c r="AUC716" s="1291"/>
      <c r="AUD716" s="1291"/>
      <c r="AUE716" s="1291"/>
      <c r="AUF716" s="1291"/>
      <c r="AUG716" s="1292"/>
      <c r="AUH716" s="1296" t="s">
        <v>653</v>
      </c>
      <c r="AUI716" s="1297"/>
      <c r="AUJ716" s="1297"/>
      <c r="AUK716" s="1297"/>
      <c r="AUL716" s="1297"/>
      <c r="AUM716" s="1297"/>
      <c r="AUN716" s="1297"/>
      <c r="AUO716" s="1297"/>
      <c r="AUP716" s="1297"/>
      <c r="AUQ716" s="1297"/>
      <c r="AUR716" s="1297"/>
      <c r="AUS716" s="1297"/>
      <c r="AUT716" s="1297"/>
      <c r="AUU716" s="1297"/>
      <c r="AUV716" s="1297"/>
      <c r="AUW716" s="1297"/>
      <c r="AUX716" s="1297"/>
      <c r="AUY716" s="1297"/>
      <c r="AUZ716" s="1297"/>
      <c r="AVA716" s="1297"/>
      <c r="AVB716" s="1298"/>
      <c r="AVC716" s="1290" t="s">
        <v>654</v>
      </c>
      <c r="AVD716" s="1291"/>
      <c r="AVE716" s="1291"/>
      <c r="AVF716" s="1291"/>
      <c r="AVG716" s="1291"/>
      <c r="AVH716" s="1291"/>
      <c r="AVI716" s="1291"/>
      <c r="AVJ716" s="1291"/>
      <c r="AVK716" s="1291"/>
      <c r="AVL716" s="1291"/>
      <c r="AVM716" s="1291"/>
      <c r="AVN716" s="1291"/>
      <c r="AVO716" s="1291"/>
      <c r="AVP716" s="1291"/>
      <c r="AVQ716" s="1291"/>
      <c r="AVR716" s="1291"/>
      <c r="AVS716" s="1291"/>
      <c r="AVT716" s="1291"/>
      <c r="AVU716" s="1291"/>
      <c r="AVV716" s="1291"/>
      <c r="AVW716" s="1292"/>
      <c r="AVX716" s="1296" t="s">
        <v>868</v>
      </c>
      <c r="AVY716" s="1297"/>
      <c r="AVZ716" s="1297"/>
      <c r="AWA716" s="1297"/>
      <c r="AWB716" s="1297"/>
      <c r="AWC716" s="1297"/>
      <c r="AWD716" s="1297"/>
      <c r="AWE716" s="1297"/>
      <c r="AWF716" s="1297"/>
      <c r="AWG716" s="1297"/>
      <c r="AWH716" s="1297"/>
      <c r="AWI716" s="1297"/>
      <c r="AWJ716" s="1297"/>
      <c r="AWK716" s="1297"/>
      <c r="AWL716" s="1297"/>
      <c r="AWM716" s="1297"/>
      <c r="AWN716" s="1297"/>
      <c r="AWO716" s="1297"/>
      <c r="AWP716" s="1297"/>
      <c r="AWQ716" s="1297"/>
      <c r="AWR716" s="1298"/>
    </row>
    <row r="717" spans="1:1292" ht="45.75" customHeight="1" x14ac:dyDescent="0.25">
      <c r="A717" s="1282"/>
      <c r="B717" s="1282"/>
      <c r="C717" s="1283"/>
      <c r="D717" s="1267"/>
      <c r="E717" s="1268"/>
      <c r="F717" s="1287" t="s">
        <v>865</v>
      </c>
      <c r="G717" s="1288"/>
      <c r="H717" s="1289"/>
      <c r="I717" s="1287" t="s">
        <v>866</v>
      </c>
      <c r="J717" s="1288"/>
      <c r="K717" s="1289"/>
      <c r="L717" s="1299" t="s">
        <v>854</v>
      </c>
      <c r="M717" s="1300"/>
      <c r="N717" s="1301"/>
      <c r="O717" s="1299" t="s">
        <v>855</v>
      </c>
      <c r="P717" s="1300"/>
      <c r="Q717" s="1301"/>
      <c r="R717" s="1299" t="s">
        <v>856</v>
      </c>
      <c r="S717" s="1300"/>
      <c r="T717" s="1301"/>
      <c r="U717" s="1299" t="s">
        <v>1136</v>
      </c>
      <c r="V717" s="1300"/>
      <c r="W717" s="1301"/>
      <c r="X717" s="1299" t="s">
        <v>1137</v>
      </c>
      <c r="Y717" s="1300"/>
      <c r="Z717" s="1301"/>
      <c r="AA717" s="1299" t="s">
        <v>1138</v>
      </c>
      <c r="AB717" s="1300"/>
      <c r="AC717" s="1301"/>
      <c r="AD717" s="1299" t="s">
        <v>1139</v>
      </c>
      <c r="AE717" s="1300"/>
      <c r="AF717" s="1301"/>
      <c r="AG717" s="1287" t="s">
        <v>854</v>
      </c>
      <c r="AH717" s="1288"/>
      <c r="AI717" s="1289"/>
      <c r="AJ717" s="1287" t="s">
        <v>855</v>
      </c>
      <c r="AK717" s="1288"/>
      <c r="AL717" s="1289"/>
      <c r="AM717" s="1287" t="s">
        <v>856</v>
      </c>
      <c r="AN717" s="1288"/>
      <c r="AO717" s="1289"/>
      <c r="AP717" s="1287" t="s">
        <v>1136</v>
      </c>
      <c r="AQ717" s="1288"/>
      <c r="AR717" s="1289"/>
      <c r="AS717" s="1287" t="s">
        <v>1137</v>
      </c>
      <c r="AT717" s="1288"/>
      <c r="AU717" s="1289"/>
      <c r="AV717" s="1287" t="s">
        <v>1138</v>
      </c>
      <c r="AW717" s="1288"/>
      <c r="AX717" s="1289"/>
      <c r="AY717" s="1287" t="s">
        <v>1139</v>
      </c>
      <c r="AZ717" s="1288"/>
      <c r="BA717" s="1289"/>
      <c r="BB717" s="1299" t="s">
        <v>854</v>
      </c>
      <c r="BC717" s="1300"/>
      <c r="BD717" s="1301"/>
      <c r="BE717" s="1299" t="s">
        <v>855</v>
      </c>
      <c r="BF717" s="1300"/>
      <c r="BG717" s="1301"/>
      <c r="BH717" s="1299" t="s">
        <v>856</v>
      </c>
      <c r="BI717" s="1300"/>
      <c r="BJ717" s="1301"/>
      <c r="BK717" s="1299" t="s">
        <v>1136</v>
      </c>
      <c r="BL717" s="1300"/>
      <c r="BM717" s="1301"/>
      <c r="BN717" s="1299" t="s">
        <v>1137</v>
      </c>
      <c r="BO717" s="1300"/>
      <c r="BP717" s="1301"/>
      <c r="BQ717" s="1299" t="s">
        <v>1138</v>
      </c>
      <c r="BR717" s="1300"/>
      <c r="BS717" s="1301"/>
      <c r="BT717" s="1299" t="s">
        <v>1139</v>
      </c>
      <c r="BU717" s="1300"/>
      <c r="BV717" s="1301"/>
      <c r="BW717" s="1287" t="s">
        <v>854</v>
      </c>
      <c r="BX717" s="1288"/>
      <c r="BY717" s="1289"/>
      <c r="BZ717" s="1287" t="s">
        <v>855</v>
      </c>
      <c r="CA717" s="1288"/>
      <c r="CB717" s="1289"/>
      <c r="CC717" s="1287" t="s">
        <v>856</v>
      </c>
      <c r="CD717" s="1288"/>
      <c r="CE717" s="1289"/>
      <c r="CF717" s="1287" t="s">
        <v>1136</v>
      </c>
      <c r="CG717" s="1288"/>
      <c r="CH717" s="1289"/>
      <c r="CI717" s="1287" t="s">
        <v>1137</v>
      </c>
      <c r="CJ717" s="1288"/>
      <c r="CK717" s="1289"/>
      <c r="CL717" s="1287" t="s">
        <v>1138</v>
      </c>
      <c r="CM717" s="1288"/>
      <c r="CN717" s="1289"/>
      <c r="CO717" s="1287" t="s">
        <v>1139</v>
      </c>
      <c r="CP717" s="1288"/>
      <c r="CQ717" s="1289"/>
      <c r="CR717" s="1299" t="s">
        <v>854</v>
      </c>
      <c r="CS717" s="1300"/>
      <c r="CT717" s="1301"/>
      <c r="CU717" s="1299" t="s">
        <v>855</v>
      </c>
      <c r="CV717" s="1300"/>
      <c r="CW717" s="1301"/>
      <c r="CX717" s="1299" t="s">
        <v>856</v>
      </c>
      <c r="CY717" s="1300"/>
      <c r="CZ717" s="1301"/>
      <c r="DA717" s="1299" t="s">
        <v>1136</v>
      </c>
      <c r="DB717" s="1300"/>
      <c r="DC717" s="1301"/>
      <c r="DD717" s="1299" t="s">
        <v>1137</v>
      </c>
      <c r="DE717" s="1300"/>
      <c r="DF717" s="1301"/>
      <c r="DG717" s="1299" t="s">
        <v>1138</v>
      </c>
      <c r="DH717" s="1300"/>
      <c r="DI717" s="1301"/>
      <c r="DJ717" s="1299" t="s">
        <v>1139</v>
      </c>
      <c r="DK717" s="1300"/>
      <c r="DL717" s="1301"/>
      <c r="DM717" s="1299" t="s">
        <v>854</v>
      </c>
      <c r="DN717" s="1300"/>
      <c r="DO717" s="1301"/>
      <c r="DP717" s="1299" t="s">
        <v>855</v>
      </c>
      <c r="DQ717" s="1300"/>
      <c r="DR717" s="1301"/>
      <c r="DS717" s="1299" t="s">
        <v>856</v>
      </c>
      <c r="DT717" s="1300"/>
      <c r="DU717" s="1301"/>
      <c r="DV717" s="1299" t="s">
        <v>1136</v>
      </c>
      <c r="DW717" s="1300"/>
      <c r="DX717" s="1301"/>
      <c r="DY717" s="1299" t="s">
        <v>1137</v>
      </c>
      <c r="DZ717" s="1300"/>
      <c r="EA717" s="1301"/>
      <c r="EB717" s="1299" t="s">
        <v>1138</v>
      </c>
      <c r="EC717" s="1300"/>
      <c r="ED717" s="1301"/>
      <c r="EE717" s="1299" t="s">
        <v>1139</v>
      </c>
      <c r="EF717" s="1300"/>
      <c r="EG717" s="1301"/>
      <c r="EH717" s="1287" t="s">
        <v>854</v>
      </c>
      <c r="EI717" s="1288"/>
      <c r="EJ717" s="1289"/>
      <c r="EK717" s="1287" t="s">
        <v>855</v>
      </c>
      <c r="EL717" s="1288"/>
      <c r="EM717" s="1289"/>
      <c r="EN717" s="1287" t="s">
        <v>856</v>
      </c>
      <c r="EO717" s="1288"/>
      <c r="EP717" s="1289"/>
      <c r="EQ717" s="1287" t="s">
        <v>1136</v>
      </c>
      <c r="ER717" s="1288"/>
      <c r="ES717" s="1289"/>
      <c r="ET717" s="1287" t="s">
        <v>1137</v>
      </c>
      <c r="EU717" s="1288"/>
      <c r="EV717" s="1289"/>
      <c r="EW717" s="1287" t="s">
        <v>1138</v>
      </c>
      <c r="EX717" s="1288"/>
      <c r="EY717" s="1289"/>
      <c r="EZ717" s="1287" t="s">
        <v>1139</v>
      </c>
      <c r="FA717" s="1288"/>
      <c r="FB717" s="1289"/>
      <c r="FC717" s="1299" t="s">
        <v>854</v>
      </c>
      <c r="FD717" s="1300"/>
      <c r="FE717" s="1301"/>
      <c r="FF717" s="1299" t="s">
        <v>855</v>
      </c>
      <c r="FG717" s="1300"/>
      <c r="FH717" s="1301"/>
      <c r="FI717" s="1299" t="s">
        <v>856</v>
      </c>
      <c r="FJ717" s="1300"/>
      <c r="FK717" s="1301"/>
      <c r="FL717" s="1299" t="s">
        <v>1136</v>
      </c>
      <c r="FM717" s="1300"/>
      <c r="FN717" s="1301"/>
      <c r="FO717" s="1299" t="s">
        <v>1137</v>
      </c>
      <c r="FP717" s="1300"/>
      <c r="FQ717" s="1301"/>
      <c r="FR717" s="1299" t="s">
        <v>1138</v>
      </c>
      <c r="FS717" s="1300"/>
      <c r="FT717" s="1301"/>
      <c r="FU717" s="1299" t="s">
        <v>1139</v>
      </c>
      <c r="FV717" s="1300"/>
      <c r="FW717" s="1301"/>
      <c r="FX717" s="1287" t="s">
        <v>854</v>
      </c>
      <c r="FY717" s="1288"/>
      <c r="FZ717" s="1289"/>
      <c r="GA717" s="1287" t="s">
        <v>855</v>
      </c>
      <c r="GB717" s="1288"/>
      <c r="GC717" s="1289"/>
      <c r="GD717" s="1287" t="s">
        <v>856</v>
      </c>
      <c r="GE717" s="1288"/>
      <c r="GF717" s="1289"/>
      <c r="GG717" s="1287" t="s">
        <v>1136</v>
      </c>
      <c r="GH717" s="1288"/>
      <c r="GI717" s="1289"/>
      <c r="GJ717" s="1287" t="s">
        <v>1137</v>
      </c>
      <c r="GK717" s="1288"/>
      <c r="GL717" s="1289"/>
      <c r="GM717" s="1287" t="s">
        <v>1138</v>
      </c>
      <c r="GN717" s="1288"/>
      <c r="GO717" s="1289"/>
      <c r="GP717" s="1287" t="s">
        <v>1139</v>
      </c>
      <c r="GQ717" s="1288"/>
      <c r="GR717" s="1289"/>
      <c r="GS717" s="1299" t="s">
        <v>854</v>
      </c>
      <c r="GT717" s="1300"/>
      <c r="GU717" s="1301"/>
      <c r="GV717" s="1299" t="s">
        <v>855</v>
      </c>
      <c r="GW717" s="1300"/>
      <c r="GX717" s="1301"/>
      <c r="GY717" s="1299" t="s">
        <v>856</v>
      </c>
      <c r="GZ717" s="1300"/>
      <c r="HA717" s="1301"/>
      <c r="HB717" s="1299" t="s">
        <v>1136</v>
      </c>
      <c r="HC717" s="1300"/>
      <c r="HD717" s="1301"/>
      <c r="HE717" s="1299" t="s">
        <v>1137</v>
      </c>
      <c r="HF717" s="1300"/>
      <c r="HG717" s="1301"/>
      <c r="HH717" s="1299" t="s">
        <v>1138</v>
      </c>
      <c r="HI717" s="1300"/>
      <c r="HJ717" s="1301"/>
      <c r="HK717" s="1299" t="s">
        <v>1139</v>
      </c>
      <c r="HL717" s="1300"/>
      <c r="HM717" s="1301"/>
      <c r="HN717" s="1287" t="s">
        <v>854</v>
      </c>
      <c r="HO717" s="1288"/>
      <c r="HP717" s="1289"/>
      <c r="HQ717" s="1287" t="s">
        <v>855</v>
      </c>
      <c r="HR717" s="1288"/>
      <c r="HS717" s="1289"/>
      <c r="HT717" s="1287" t="s">
        <v>856</v>
      </c>
      <c r="HU717" s="1288"/>
      <c r="HV717" s="1289"/>
      <c r="HW717" s="1287" t="s">
        <v>1136</v>
      </c>
      <c r="HX717" s="1288"/>
      <c r="HY717" s="1289"/>
      <c r="HZ717" s="1287" t="s">
        <v>1137</v>
      </c>
      <c r="IA717" s="1288"/>
      <c r="IB717" s="1289"/>
      <c r="IC717" s="1287" t="s">
        <v>1138</v>
      </c>
      <c r="ID717" s="1288"/>
      <c r="IE717" s="1289"/>
      <c r="IF717" s="1287" t="s">
        <v>1139</v>
      </c>
      <c r="IG717" s="1288"/>
      <c r="IH717" s="1289"/>
      <c r="II717" s="1299" t="s">
        <v>854</v>
      </c>
      <c r="IJ717" s="1300"/>
      <c r="IK717" s="1301"/>
      <c r="IL717" s="1299" t="s">
        <v>855</v>
      </c>
      <c r="IM717" s="1300"/>
      <c r="IN717" s="1301"/>
      <c r="IO717" s="1299" t="s">
        <v>856</v>
      </c>
      <c r="IP717" s="1300"/>
      <c r="IQ717" s="1301"/>
      <c r="IR717" s="1299" t="s">
        <v>1136</v>
      </c>
      <c r="IS717" s="1300"/>
      <c r="IT717" s="1301"/>
      <c r="IU717" s="1299" t="s">
        <v>1137</v>
      </c>
      <c r="IV717" s="1300"/>
      <c r="IW717" s="1301"/>
      <c r="IX717" s="1299" t="s">
        <v>1138</v>
      </c>
      <c r="IY717" s="1300"/>
      <c r="IZ717" s="1301"/>
      <c r="JA717" s="1299" t="s">
        <v>1139</v>
      </c>
      <c r="JB717" s="1300"/>
      <c r="JC717" s="1301"/>
      <c r="JD717" s="1287" t="s">
        <v>854</v>
      </c>
      <c r="JE717" s="1288"/>
      <c r="JF717" s="1289"/>
      <c r="JG717" s="1287" t="s">
        <v>855</v>
      </c>
      <c r="JH717" s="1288"/>
      <c r="JI717" s="1289"/>
      <c r="JJ717" s="1287" t="s">
        <v>856</v>
      </c>
      <c r="JK717" s="1288"/>
      <c r="JL717" s="1289"/>
      <c r="JM717" s="1287" t="s">
        <v>1136</v>
      </c>
      <c r="JN717" s="1288"/>
      <c r="JO717" s="1289"/>
      <c r="JP717" s="1287" t="s">
        <v>1137</v>
      </c>
      <c r="JQ717" s="1288"/>
      <c r="JR717" s="1289"/>
      <c r="JS717" s="1287" t="s">
        <v>1138</v>
      </c>
      <c r="JT717" s="1288"/>
      <c r="JU717" s="1289"/>
      <c r="JV717" s="1287" t="s">
        <v>1139</v>
      </c>
      <c r="JW717" s="1288"/>
      <c r="JX717" s="1289"/>
      <c r="JY717" s="1299" t="s">
        <v>854</v>
      </c>
      <c r="JZ717" s="1300"/>
      <c r="KA717" s="1301"/>
      <c r="KB717" s="1299" t="s">
        <v>855</v>
      </c>
      <c r="KC717" s="1300"/>
      <c r="KD717" s="1301"/>
      <c r="KE717" s="1299" t="s">
        <v>856</v>
      </c>
      <c r="KF717" s="1300"/>
      <c r="KG717" s="1301"/>
      <c r="KH717" s="1299" t="s">
        <v>1136</v>
      </c>
      <c r="KI717" s="1300"/>
      <c r="KJ717" s="1301"/>
      <c r="KK717" s="1299" t="s">
        <v>1137</v>
      </c>
      <c r="KL717" s="1300"/>
      <c r="KM717" s="1301"/>
      <c r="KN717" s="1299" t="s">
        <v>1138</v>
      </c>
      <c r="KO717" s="1300"/>
      <c r="KP717" s="1301"/>
      <c r="KQ717" s="1299" t="s">
        <v>1139</v>
      </c>
      <c r="KR717" s="1300"/>
      <c r="KS717" s="1301"/>
      <c r="KT717" s="1287" t="s">
        <v>854</v>
      </c>
      <c r="KU717" s="1288"/>
      <c r="KV717" s="1289"/>
      <c r="KW717" s="1287" t="s">
        <v>855</v>
      </c>
      <c r="KX717" s="1288"/>
      <c r="KY717" s="1289"/>
      <c r="KZ717" s="1287" t="s">
        <v>856</v>
      </c>
      <c r="LA717" s="1288"/>
      <c r="LB717" s="1289"/>
      <c r="LC717" s="1287" t="s">
        <v>1136</v>
      </c>
      <c r="LD717" s="1288"/>
      <c r="LE717" s="1289"/>
      <c r="LF717" s="1287" t="s">
        <v>1137</v>
      </c>
      <c r="LG717" s="1288"/>
      <c r="LH717" s="1289"/>
      <c r="LI717" s="1287" t="s">
        <v>1138</v>
      </c>
      <c r="LJ717" s="1288"/>
      <c r="LK717" s="1289"/>
      <c r="LL717" s="1287" t="s">
        <v>1139</v>
      </c>
      <c r="LM717" s="1288"/>
      <c r="LN717" s="1289"/>
      <c r="LO717" s="1287" t="s">
        <v>854</v>
      </c>
      <c r="LP717" s="1288"/>
      <c r="LQ717" s="1289"/>
      <c r="LR717" s="1287" t="s">
        <v>855</v>
      </c>
      <c r="LS717" s="1288"/>
      <c r="LT717" s="1289"/>
      <c r="LU717" s="1287" t="s">
        <v>856</v>
      </c>
      <c r="LV717" s="1288"/>
      <c r="LW717" s="1289"/>
      <c r="LX717" s="1287" t="s">
        <v>1136</v>
      </c>
      <c r="LY717" s="1288"/>
      <c r="LZ717" s="1289"/>
      <c r="MA717" s="1287" t="s">
        <v>1137</v>
      </c>
      <c r="MB717" s="1288"/>
      <c r="MC717" s="1289"/>
      <c r="MD717" s="1287" t="s">
        <v>1138</v>
      </c>
      <c r="ME717" s="1288"/>
      <c r="MF717" s="1289"/>
      <c r="MG717" s="1287" t="s">
        <v>1139</v>
      </c>
      <c r="MH717" s="1288"/>
      <c r="MI717" s="1289"/>
      <c r="MJ717" s="1287" t="s">
        <v>854</v>
      </c>
      <c r="MK717" s="1288"/>
      <c r="ML717" s="1289"/>
      <c r="MM717" s="1287" t="s">
        <v>855</v>
      </c>
      <c r="MN717" s="1288"/>
      <c r="MO717" s="1289"/>
      <c r="MP717" s="1287" t="s">
        <v>856</v>
      </c>
      <c r="MQ717" s="1288"/>
      <c r="MR717" s="1289"/>
      <c r="MS717" s="1287" t="s">
        <v>1136</v>
      </c>
      <c r="MT717" s="1288"/>
      <c r="MU717" s="1289"/>
      <c r="MV717" s="1287" t="s">
        <v>1137</v>
      </c>
      <c r="MW717" s="1288"/>
      <c r="MX717" s="1289"/>
      <c r="MY717" s="1287" t="s">
        <v>1138</v>
      </c>
      <c r="MZ717" s="1288"/>
      <c r="NA717" s="1289"/>
      <c r="NB717" s="1287" t="s">
        <v>1139</v>
      </c>
      <c r="NC717" s="1288"/>
      <c r="ND717" s="1289"/>
      <c r="NE717" s="1299" t="s">
        <v>854</v>
      </c>
      <c r="NF717" s="1300"/>
      <c r="NG717" s="1301"/>
      <c r="NH717" s="1299" t="s">
        <v>855</v>
      </c>
      <c r="NI717" s="1300"/>
      <c r="NJ717" s="1301"/>
      <c r="NK717" s="1299" t="s">
        <v>856</v>
      </c>
      <c r="NL717" s="1300"/>
      <c r="NM717" s="1301"/>
      <c r="NN717" s="1299" t="s">
        <v>1136</v>
      </c>
      <c r="NO717" s="1300"/>
      <c r="NP717" s="1301"/>
      <c r="NQ717" s="1299" t="s">
        <v>1137</v>
      </c>
      <c r="NR717" s="1300"/>
      <c r="NS717" s="1301"/>
      <c r="NT717" s="1299" t="s">
        <v>1138</v>
      </c>
      <c r="NU717" s="1300"/>
      <c r="NV717" s="1301"/>
      <c r="NW717" s="1299" t="s">
        <v>1139</v>
      </c>
      <c r="NX717" s="1300"/>
      <c r="NY717" s="1301"/>
      <c r="NZ717" s="1287" t="s">
        <v>854</v>
      </c>
      <c r="OA717" s="1288"/>
      <c r="OB717" s="1289"/>
      <c r="OC717" s="1287" t="s">
        <v>855</v>
      </c>
      <c r="OD717" s="1288"/>
      <c r="OE717" s="1289"/>
      <c r="OF717" s="1287" t="s">
        <v>856</v>
      </c>
      <c r="OG717" s="1288"/>
      <c r="OH717" s="1289"/>
      <c r="OI717" s="1287" t="s">
        <v>1136</v>
      </c>
      <c r="OJ717" s="1288"/>
      <c r="OK717" s="1289"/>
      <c r="OL717" s="1287" t="s">
        <v>1137</v>
      </c>
      <c r="OM717" s="1288"/>
      <c r="ON717" s="1289"/>
      <c r="OO717" s="1287" t="s">
        <v>1138</v>
      </c>
      <c r="OP717" s="1288"/>
      <c r="OQ717" s="1289"/>
      <c r="OR717" s="1287" t="s">
        <v>1139</v>
      </c>
      <c r="OS717" s="1288"/>
      <c r="OT717" s="1289"/>
      <c r="OU717" s="1299" t="s">
        <v>854</v>
      </c>
      <c r="OV717" s="1300"/>
      <c r="OW717" s="1301"/>
      <c r="OX717" s="1299" t="s">
        <v>855</v>
      </c>
      <c r="OY717" s="1300"/>
      <c r="OZ717" s="1301"/>
      <c r="PA717" s="1299" t="s">
        <v>856</v>
      </c>
      <c r="PB717" s="1300"/>
      <c r="PC717" s="1301"/>
      <c r="PD717" s="1299" t="s">
        <v>1136</v>
      </c>
      <c r="PE717" s="1300"/>
      <c r="PF717" s="1301"/>
      <c r="PG717" s="1299" t="s">
        <v>1137</v>
      </c>
      <c r="PH717" s="1300"/>
      <c r="PI717" s="1301"/>
      <c r="PJ717" s="1299" t="s">
        <v>1138</v>
      </c>
      <c r="PK717" s="1300"/>
      <c r="PL717" s="1301"/>
      <c r="PM717" s="1299" t="s">
        <v>1139</v>
      </c>
      <c r="PN717" s="1300"/>
      <c r="PO717" s="1301"/>
      <c r="PP717" s="1287" t="s">
        <v>854</v>
      </c>
      <c r="PQ717" s="1288"/>
      <c r="PR717" s="1289"/>
      <c r="PS717" s="1287" t="s">
        <v>855</v>
      </c>
      <c r="PT717" s="1288"/>
      <c r="PU717" s="1289"/>
      <c r="PV717" s="1287" t="s">
        <v>856</v>
      </c>
      <c r="PW717" s="1288"/>
      <c r="PX717" s="1289"/>
      <c r="PY717" s="1287" t="s">
        <v>1136</v>
      </c>
      <c r="PZ717" s="1288"/>
      <c r="QA717" s="1289"/>
      <c r="QB717" s="1287" t="s">
        <v>1137</v>
      </c>
      <c r="QC717" s="1288"/>
      <c r="QD717" s="1289"/>
      <c r="QE717" s="1287" t="s">
        <v>1138</v>
      </c>
      <c r="QF717" s="1288"/>
      <c r="QG717" s="1289"/>
      <c r="QH717" s="1287" t="s">
        <v>1139</v>
      </c>
      <c r="QI717" s="1288"/>
      <c r="QJ717" s="1289"/>
      <c r="QK717" s="1299" t="s">
        <v>854</v>
      </c>
      <c r="QL717" s="1300"/>
      <c r="QM717" s="1301"/>
      <c r="QN717" s="1299" t="s">
        <v>855</v>
      </c>
      <c r="QO717" s="1300"/>
      <c r="QP717" s="1301"/>
      <c r="QQ717" s="1299" t="s">
        <v>856</v>
      </c>
      <c r="QR717" s="1300"/>
      <c r="QS717" s="1301"/>
      <c r="QT717" s="1299" t="s">
        <v>1136</v>
      </c>
      <c r="QU717" s="1300"/>
      <c r="QV717" s="1301"/>
      <c r="QW717" s="1299" t="s">
        <v>1137</v>
      </c>
      <c r="QX717" s="1300"/>
      <c r="QY717" s="1301"/>
      <c r="QZ717" s="1299" t="s">
        <v>1138</v>
      </c>
      <c r="RA717" s="1300"/>
      <c r="RB717" s="1301"/>
      <c r="RC717" s="1299" t="s">
        <v>1139</v>
      </c>
      <c r="RD717" s="1300"/>
      <c r="RE717" s="1301"/>
      <c r="RF717" s="1287" t="s">
        <v>854</v>
      </c>
      <c r="RG717" s="1288"/>
      <c r="RH717" s="1289"/>
      <c r="RI717" s="1287" t="s">
        <v>855</v>
      </c>
      <c r="RJ717" s="1288"/>
      <c r="RK717" s="1289"/>
      <c r="RL717" s="1287" t="s">
        <v>856</v>
      </c>
      <c r="RM717" s="1288"/>
      <c r="RN717" s="1289"/>
      <c r="RO717" s="1287" t="s">
        <v>1136</v>
      </c>
      <c r="RP717" s="1288"/>
      <c r="RQ717" s="1289"/>
      <c r="RR717" s="1287" t="s">
        <v>1137</v>
      </c>
      <c r="RS717" s="1288"/>
      <c r="RT717" s="1289"/>
      <c r="RU717" s="1287" t="s">
        <v>1138</v>
      </c>
      <c r="RV717" s="1288"/>
      <c r="RW717" s="1289"/>
      <c r="RX717" s="1287" t="s">
        <v>1139</v>
      </c>
      <c r="RY717" s="1288"/>
      <c r="RZ717" s="1289"/>
      <c r="SA717" s="1299" t="s">
        <v>854</v>
      </c>
      <c r="SB717" s="1300"/>
      <c r="SC717" s="1301"/>
      <c r="SD717" s="1299" t="s">
        <v>855</v>
      </c>
      <c r="SE717" s="1300"/>
      <c r="SF717" s="1301"/>
      <c r="SG717" s="1299" t="s">
        <v>856</v>
      </c>
      <c r="SH717" s="1300"/>
      <c r="SI717" s="1301"/>
      <c r="SJ717" s="1299" t="s">
        <v>1136</v>
      </c>
      <c r="SK717" s="1300"/>
      <c r="SL717" s="1301"/>
      <c r="SM717" s="1299" t="s">
        <v>1137</v>
      </c>
      <c r="SN717" s="1300"/>
      <c r="SO717" s="1301"/>
      <c r="SP717" s="1299" t="s">
        <v>1138</v>
      </c>
      <c r="SQ717" s="1300"/>
      <c r="SR717" s="1301"/>
      <c r="SS717" s="1299" t="s">
        <v>1139</v>
      </c>
      <c r="ST717" s="1300"/>
      <c r="SU717" s="1301"/>
      <c r="SV717" s="1287" t="s">
        <v>854</v>
      </c>
      <c r="SW717" s="1288"/>
      <c r="SX717" s="1289"/>
      <c r="SY717" s="1287" t="s">
        <v>855</v>
      </c>
      <c r="SZ717" s="1288"/>
      <c r="TA717" s="1289"/>
      <c r="TB717" s="1287" t="s">
        <v>856</v>
      </c>
      <c r="TC717" s="1288"/>
      <c r="TD717" s="1289"/>
      <c r="TE717" s="1287" t="s">
        <v>1136</v>
      </c>
      <c r="TF717" s="1288"/>
      <c r="TG717" s="1289"/>
      <c r="TH717" s="1287" t="s">
        <v>1137</v>
      </c>
      <c r="TI717" s="1288"/>
      <c r="TJ717" s="1289"/>
      <c r="TK717" s="1287" t="s">
        <v>1138</v>
      </c>
      <c r="TL717" s="1288"/>
      <c r="TM717" s="1289"/>
      <c r="TN717" s="1287" t="s">
        <v>1139</v>
      </c>
      <c r="TO717" s="1288"/>
      <c r="TP717" s="1289"/>
      <c r="TQ717" s="1299" t="s">
        <v>854</v>
      </c>
      <c r="TR717" s="1300"/>
      <c r="TS717" s="1301"/>
      <c r="TT717" s="1299" t="s">
        <v>855</v>
      </c>
      <c r="TU717" s="1300"/>
      <c r="TV717" s="1301"/>
      <c r="TW717" s="1299" t="s">
        <v>856</v>
      </c>
      <c r="TX717" s="1300"/>
      <c r="TY717" s="1301"/>
      <c r="TZ717" s="1299" t="s">
        <v>1136</v>
      </c>
      <c r="UA717" s="1300"/>
      <c r="UB717" s="1301"/>
      <c r="UC717" s="1299" t="s">
        <v>1137</v>
      </c>
      <c r="UD717" s="1300"/>
      <c r="UE717" s="1301"/>
      <c r="UF717" s="1299" t="s">
        <v>1138</v>
      </c>
      <c r="UG717" s="1300"/>
      <c r="UH717" s="1301"/>
      <c r="UI717" s="1299" t="s">
        <v>1139</v>
      </c>
      <c r="UJ717" s="1300"/>
      <c r="UK717" s="1301"/>
      <c r="UL717" s="1287" t="s">
        <v>854</v>
      </c>
      <c r="UM717" s="1288"/>
      <c r="UN717" s="1289"/>
      <c r="UO717" s="1287" t="s">
        <v>855</v>
      </c>
      <c r="UP717" s="1288"/>
      <c r="UQ717" s="1289"/>
      <c r="UR717" s="1287" t="s">
        <v>856</v>
      </c>
      <c r="US717" s="1288"/>
      <c r="UT717" s="1289"/>
      <c r="UU717" s="1287" t="s">
        <v>1136</v>
      </c>
      <c r="UV717" s="1288"/>
      <c r="UW717" s="1289"/>
      <c r="UX717" s="1287" t="s">
        <v>1137</v>
      </c>
      <c r="UY717" s="1288"/>
      <c r="UZ717" s="1289"/>
      <c r="VA717" s="1287" t="s">
        <v>1138</v>
      </c>
      <c r="VB717" s="1288"/>
      <c r="VC717" s="1289"/>
      <c r="VD717" s="1287" t="s">
        <v>1139</v>
      </c>
      <c r="VE717" s="1288"/>
      <c r="VF717" s="1289"/>
      <c r="VG717" s="1299" t="s">
        <v>854</v>
      </c>
      <c r="VH717" s="1300"/>
      <c r="VI717" s="1301"/>
      <c r="VJ717" s="1299" t="s">
        <v>855</v>
      </c>
      <c r="VK717" s="1300"/>
      <c r="VL717" s="1301"/>
      <c r="VM717" s="1299" t="s">
        <v>856</v>
      </c>
      <c r="VN717" s="1300"/>
      <c r="VO717" s="1301"/>
      <c r="VP717" s="1299" t="s">
        <v>1136</v>
      </c>
      <c r="VQ717" s="1300"/>
      <c r="VR717" s="1301"/>
      <c r="VS717" s="1299" t="s">
        <v>1137</v>
      </c>
      <c r="VT717" s="1300"/>
      <c r="VU717" s="1301"/>
      <c r="VV717" s="1299" t="s">
        <v>1138</v>
      </c>
      <c r="VW717" s="1300"/>
      <c r="VX717" s="1301"/>
      <c r="VY717" s="1299" t="s">
        <v>1139</v>
      </c>
      <c r="VZ717" s="1300"/>
      <c r="WA717" s="1301"/>
      <c r="WB717" s="1287" t="s">
        <v>854</v>
      </c>
      <c r="WC717" s="1288"/>
      <c r="WD717" s="1289"/>
      <c r="WE717" s="1287" t="s">
        <v>855</v>
      </c>
      <c r="WF717" s="1288"/>
      <c r="WG717" s="1289"/>
      <c r="WH717" s="1287" t="s">
        <v>856</v>
      </c>
      <c r="WI717" s="1288"/>
      <c r="WJ717" s="1289"/>
      <c r="WK717" s="1287" t="s">
        <v>1136</v>
      </c>
      <c r="WL717" s="1288"/>
      <c r="WM717" s="1289"/>
      <c r="WN717" s="1287" t="s">
        <v>1137</v>
      </c>
      <c r="WO717" s="1288"/>
      <c r="WP717" s="1289"/>
      <c r="WQ717" s="1287" t="s">
        <v>1138</v>
      </c>
      <c r="WR717" s="1288"/>
      <c r="WS717" s="1289"/>
      <c r="WT717" s="1287" t="s">
        <v>1139</v>
      </c>
      <c r="WU717" s="1288"/>
      <c r="WV717" s="1289"/>
      <c r="WW717" s="1299" t="s">
        <v>854</v>
      </c>
      <c r="WX717" s="1300"/>
      <c r="WY717" s="1301"/>
      <c r="WZ717" s="1299" t="s">
        <v>855</v>
      </c>
      <c r="XA717" s="1300"/>
      <c r="XB717" s="1301"/>
      <c r="XC717" s="1299" t="s">
        <v>856</v>
      </c>
      <c r="XD717" s="1300"/>
      <c r="XE717" s="1301"/>
      <c r="XF717" s="1299" t="s">
        <v>1136</v>
      </c>
      <c r="XG717" s="1300"/>
      <c r="XH717" s="1301"/>
      <c r="XI717" s="1299" t="s">
        <v>1137</v>
      </c>
      <c r="XJ717" s="1300"/>
      <c r="XK717" s="1301"/>
      <c r="XL717" s="1299" t="s">
        <v>1138</v>
      </c>
      <c r="XM717" s="1300"/>
      <c r="XN717" s="1301"/>
      <c r="XO717" s="1299" t="s">
        <v>1139</v>
      </c>
      <c r="XP717" s="1300"/>
      <c r="XQ717" s="1301"/>
      <c r="XR717" s="1287" t="s">
        <v>854</v>
      </c>
      <c r="XS717" s="1288"/>
      <c r="XT717" s="1289"/>
      <c r="XU717" s="1287" t="s">
        <v>855</v>
      </c>
      <c r="XV717" s="1288"/>
      <c r="XW717" s="1289"/>
      <c r="XX717" s="1287" t="s">
        <v>856</v>
      </c>
      <c r="XY717" s="1288"/>
      <c r="XZ717" s="1289"/>
      <c r="YA717" s="1287" t="s">
        <v>1136</v>
      </c>
      <c r="YB717" s="1288"/>
      <c r="YC717" s="1289"/>
      <c r="YD717" s="1287" t="s">
        <v>1137</v>
      </c>
      <c r="YE717" s="1288"/>
      <c r="YF717" s="1289"/>
      <c r="YG717" s="1287" t="s">
        <v>1138</v>
      </c>
      <c r="YH717" s="1288"/>
      <c r="YI717" s="1289"/>
      <c r="YJ717" s="1287" t="s">
        <v>1139</v>
      </c>
      <c r="YK717" s="1288"/>
      <c r="YL717" s="1289"/>
      <c r="YM717" s="1299" t="s">
        <v>854</v>
      </c>
      <c r="YN717" s="1300"/>
      <c r="YO717" s="1301"/>
      <c r="YP717" s="1299" t="s">
        <v>855</v>
      </c>
      <c r="YQ717" s="1300"/>
      <c r="YR717" s="1301"/>
      <c r="YS717" s="1299" t="s">
        <v>856</v>
      </c>
      <c r="YT717" s="1300"/>
      <c r="YU717" s="1301"/>
      <c r="YV717" s="1299" t="s">
        <v>1136</v>
      </c>
      <c r="YW717" s="1300"/>
      <c r="YX717" s="1301"/>
      <c r="YY717" s="1299" t="s">
        <v>1137</v>
      </c>
      <c r="YZ717" s="1300"/>
      <c r="ZA717" s="1301"/>
      <c r="ZB717" s="1299" t="s">
        <v>1138</v>
      </c>
      <c r="ZC717" s="1300"/>
      <c r="ZD717" s="1301"/>
      <c r="ZE717" s="1299" t="s">
        <v>1139</v>
      </c>
      <c r="ZF717" s="1300"/>
      <c r="ZG717" s="1301"/>
      <c r="ZH717" s="1287" t="s">
        <v>854</v>
      </c>
      <c r="ZI717" s="1288"/>
      <c r="ZJ717" s="1289"/>
      <c r="ZK717" s="1287" t="s">
        <v>855</v>
      </c>
      <c r="ZL717" s="1288"/>
      <c r="ZM717" s="1289"/>
      <c r="ZN717" s="1287" t="s">
        <v>856</v>
      </c>
      <c r="ZO717" s="1288"/>
      <c r="ZP717" s="1289"/>
      <c r="ZQ717" s="1287" t="s">
        <v>1136</v>
      </c>
      <c r="ZR717" s="1288"/>
      <c r="ZS717" s="1289"/>
      <c r="ZT717" s="1287" t="s">
        <v>1137</v>
      </c>
      <c r="ZU717" s="1288"/>
      <c r="ZV717" s="1289"/>
      <c r="ZW717" s="1287" t="s">
        <v>1138</v>
      </c>
      <c r="ZX717" s="1288"/>
      <c r="ZY717" s="1289"/>
      <c r="ZZ717" s="1287" t="s">
        <v>1139</v>
      </c>
      <c r="AAA717" s="1288"/>
      <c r="AAB717" s="1289"/>
      <c r="AAC717" s="1299" t="s">
        <v>854</v>
      </c>
      <c r="AAD717" s="1300"/>
      <c r="AAE717" s="1301"/>
      <c r="AAF717" s="1299" t="s">
        <v>855</v>
      </c>
      <c r="AAG717" s="1300"/>
      <c r="AAH717" s="1301"/>
      <c r="AAI717" s="1299" t="s">
        <v>856</v>
      </c>
      <c r="AAJ717" s="1300"/>
      <c r="AAK717" s="1301"/>
      <c r="AAL717" s="1299" t="s">
        <v>1136</v>
      </c>
      <c r="AAM717" s="1300"/>
      <c r="AAN717" s="1301"/>
      <c r="AAO717" s="1299" t="s">
        <v>1137</v>
      </c>
      <c r="AAP717" s="1300"/>
      <c r="AAQ717" s="1301"/>
      <c r="AAR717" s="1299" t="s">
        <v>1138</v>
      </c>
      <c r="AAS717" s="1300"/>
      <c r="AAT717" s="1301"/>
      <c r="AAU717" s="1299" t="s">
        <v>1139</v>
      </c>
      <c r="AAV717" s="1300"/>
      <c r="AAW717" s="1301"/>
      <c r="AAX717" s="1287" t="s">
        <v>854</v>
      </c>
      <c r="AAY717" s="1288"/>
      <c r="AAZ717" s="1289"/>
      <c r="ABA717" s="1287" t="s">
        <v>855</v>
      </c>
      <c r="ABB717" s="1288"/>
      <c r="ABC717" s="1289"/>
      <c r="ABD717" s="1287" t="s">
        <v>856</v>
      </c>
      <c r="ABE717" s="1288"/>
      <c r="ABF717" s="1289"/>
      <c r="ABG717" s="1287" t="s">
        <v>1136</v>
      </c>
      <c r="ABH717" s="1288"/>
      <c r="ABI717" s="1289"/>
      <c r="ABJ717" s="1287" t="s">
        <v>1137</v>
      </c>
      <c r="ABK717" s="1288"/>
      <c r="ABL717" s="1289"/>
      <c r="ABM717" s="1287" t="s">
        <v>1138</v>
      </c>
      <c r="ABN717" s="1288"/>
      <c r="ABO717" s="1289"/>
      <c r="ABP717" s="1287" t="s">
        <v>1139</v>
      </c>
      <c r="ABQ717" s="1288"/>
      <c r="ABR717" s="1289"/>
      <c r="ABS717" s="1299" t="s">
        <v>854</v>
      </c>
      <c r="ABT717" s="1300"/>
      <c r="ABU717" s="1301"/>
      <c r="ABV717" s="1299" t="s">
        <v>855</v>
      </c>
      <c r="ABW717" s="1300"/>
      <c r="ABX717" s="1301"/>
      <c r="ABY717" s="1299" t="s">
        <v>856</v>
      </c>
      <c r="ABZ717" s="1300"/>
      <c r="ACA717" s="1301"/>
      <c r="ACB717" s="1299" t="s">
        <v>1136</v>
      </c>
      <c r="ACC717" s="1300"/>
      <c r="ACD717" s="1301"/>
      <c r="ACE717" s="1299" t="s">
        <v>1137</v>
      </c>
      <c r="ACF717" s="1300"/>
      <c r="ACG717" s="1301"/>
      <c r="ACH717" s="1299" t="s">
        <v>1138</v>
      </c>
      <c r="ACI717" s="1300"/>
      <c r="ACJ717" s="1301"/>
      <c r="ACK717" s="1299" t="s">
        <v>1139</v>
      </c>
      <c r="ACL717" s="1300"/>
      <c r="ACM717" s="1301"/>
      <c r="ACN717" s="1287" t="s">
        <v>854</v>
      </c>
      <c r="ACO717" s="1288"/>
      <c r="ACP717" s="1289"/>
      <c r="ACQ717" s="1287" t="s">
        <v>855</v>
      </c>
      <c r="ACR717" s="1288"/>
      <c r="ACS717" s="1289"/>
      <c r="ACT717" s="1287" t="s">
        <v>856</v>
      </c>
      <c r="ACU717" s="1288"/>
      <c r="ACV717" s="1289"/>
      <c r="ACW717" s="1287" t="s">
        <v>1136</v>
      </c>
      <c r="ACX717" s="1288"/>
      <c r="ACY717" s="1289"/>
      <c r="ACZ717" s="1287" t="s">
        <v>1137</v>
      </c>
      <c r="ADA717" s="1288"/>
      <c r="ADB717" s="1289"/>
      <c r="ADC717" s="1287" t="s">
        <v>1138</v>
      </c>
      <c r="ADD717" s="1288"/>
      <c r="ADE717" s="1289"/>
      <c r="ADF717" s="1287" t="s">
        <v>1139</v>
      </c>
      <c r="ADG717" s="1288"/>
      <c r="ADH717" s="1289"/>
      <c r="ADI717" s="1299" t="s">
        <v>854</v>
      </c>
      <c r="ADJ717" s="1300"/>
      <c r="ADK717" s="1301"/>
      <c r="ADL717" s="1299" t="s">
        <v>855</v>
      </c>
      <c r="ADM717" s="1300"/>
      <c r="ADN717" s="1301"/>
      <c r="ADO717" s="1299" t="s">
        <v>856</v>
      </c>
      <c r="ADP717" s="1300"/>
      <c r="ADQ717" s="1301"/>
      <c r="ADR717" s="1299" t="s">
        <v>1136</v>
      </c>
      <c r="ADS717" s="1300"/>
      <c r="ADT717" s="1301"/>
      <c r="ADU717" s="1299" t="s">
        <v>1137</v>
      </c>
      <c r="ADV717" s="1300"/>
      <c r="ADW717" s="1301"/>
      <c r="ADX717" s="1299" t="s">
        <v>1138</v>
      </c>
      <c r="ADY717" s="1300"/>
      <c r="ADZ717" s="1301"/>
      <c r="AEA717" s="1299" t="s">
        <v>1139</v>
      </c>
      <c r="AEB717" s="1300"/>
      <c r="AEC717" s="1301"/>
      <c r="AED717" s="1287" t="s">
        <v>854</v>
      </c>
      <c r="AEE717" s="1288"/>
      <c r="AEF717" s="1289"/>
      <c r="AEG717" s="1287" t="s">
        <v>855</v>
      </c>
      <c r="AEH717" s="1288"/>
      <c r="AEI717" s="1289"/>
      <c r="AEJ717" s="1287" t="s">
        <v>856</v>
      </c>
      <c r="AEK717" s="1288"/>
      <c r="AEL717" s="1289"/>
      <c r="AEM717" s="1287" t="s">
        <v>1136</v>
      </c>
      <c r="AEN717" s="1288"/>
      <c r="AEO717" s="1289"/>
      <c r="AEP717" s="1287" t="s">
        <v>1137</v>
      </c>
      <c r="AEQ717" s="1288"/>
      <c r="AER717" s="1289"/>
      <c r="AES717" s="1287" t="s">
        <v>1138</v>
      </c>
      <c r="AET717" s="1288"/>
      <c r="AEU717" s="1289"/>
      <c r="AEV717" s="1287" t="s">
        <v>1139</v>
      </c>
      <c r="AEW717" s="1288"/>
      <c r="AEX717" s="1289"/>
      <c r="AEY717" s="1299" t="s">
        <v>854</v>
      </c>
      <c r="AEZ717" s="1300"/>
      <c r="AFA717" s="1301"/>
      <c r="AFB717" s="1299" t="s">
        <v>855</v>
      </c>
      <c r="AFC717" s="1300"/>
      <c r="AFD717" s="1301"/>
      <c r="AFE717" s="1299" t="s">
        <v>856</v>
      </c>
      <c r="AFF717" s="1300"/>
      <c r="AFG717" s="1301"/>
      <c r="AFH717" s="1299" t="s">
        <v>1136</v>
      </c>
      <c r="AFI717" s="1300"/>
      <c r="AFJ717" s="1301"/>
      <c r="AFK717" s="1299" t="s">
        <v>1137</v>
      </c>
      <c r="AFL717" s="1300"/>
      <c r="AFM717" s="1301"/>
      <c r="AFN717" s="1299" t="s">
        <v>1138</v>
      </c>
      <c r="AFO717" s="1300"/>
      <c r="AFP717" s="1301"/>
      <c r="AFQ717" s="1299" t="s">
        <v>1139</v>
      </c>
      <c r="AFR717" s="1300"/>
      <c r="AFS717" s="1301"/>
      <c r="AFT717" s="1287" t="s">
        <v>854</v>
      </c>
      <c r="AFU717" s="1288"/>
      <c r="AFV717" s="1289"/>
      <c r="AFW717" s="1287" t="s">
        <v>855</v>
      </c>
      <c r="AFX717" s="1288"/>
      <c r="AFY717" s="1289"/>
      <c r="AFZ717" s="1287" t="s">
        <v>856</v>
      </c>
      <c r="AGA717" s="1288"/>
      <c r="AGB717" s="1289"/>
      <c r="AGC717" s="1287" t="s">
        <v>1136</v>
      </c>
      <c r="AGD717" s="1288"/>
      <c r="AGE717" s="1289"/>
      <c r="AGF717" s="1287" t="s">
        <v>1137</v>
      </c>
      <c r="AGG717" s="1288"/>
      <c r="AGH717" s="1289"/>
      <c r="AGI717" s="1287" t="s">
        <v>1138</v>
      </c>
      <c r="AGJ717" s="1288"/>
      <c r="AGK717" s="1289"/>
      <c r="AGL717" s="1287" t="s">
        <v>1139</v>
      </c>
      <c r="AGM717" s="1288"/>
      <c r="AGN717" s="1289"/>
      <c r="AGO717" s="1299" t="s">
        <v>854</v>
      </c>
      <c r="AGP717" s="1300"/>
      <c r="AGQ717" s="1301"/>
      <c r="AGR717" s="1299" t="s">
        <v>855</v>
      </c>
      <c r="AGS717" s="1300"/>
      <c r="AGT717" s="1301"/>
      <c r="AGU717" s="1299" t="s">
        <v>856</v>
      </c>
      <c r="AGV717" s="1300"/>
      <c r="AGW717" s="1301"/>
      <c r="AGX717" s="1299" t="s">
        <v>1136</v>
      </c>
      <c r="AGY717" s="1300"/>
      <c r="AGZ717" s="1301"/>
      <c r="AHA717" s="1299" t="s">
        <v>1137</v>
      </c>
      <c r="AHB717" s="1300"/>
      <c r="AHC717" s="1301"/>
      <c r="AHD717" s="1299" t="s">
        <v>1138</v>
      </c>
      <c r="AHE717" s="1300"/>
      <c r="AHF717" s="1301"/>
      <c r="AHG717" s="1299" t="s">
        <v>1139</v>
      </c>
      <c r="AHH717" s="1300"/>
      <c r="AHI717" s="1301"/>
      <c r="AHJ717" s="1287" t="s">
        <v>854</v>
      </c>
      <c r="AHK717" s="1288"/>
      <c r="AHL717" s="1289"/>
      <c r="AHM717" s="1287" t="s">
        <v>855</v>
      </c>
      <c r="AHN717" s="1288"/>
      <c r="AHO717" s="1289"/>
      <c r="AHP717" s="1287" t="s">
        <v>856</v>
      </c>
      <c r="AHQ717" s="1288"/>
      <c r="AHR717" s="1289"/>
      <c r="AHS717" s="1287" t="s">
        <v>1136</v>
      </c>
      <c r="AHT717" s="1288"/>
      <c r="AHU717" s="1289"/>
      <c r="AHV717" s="1287" t="s">
        <v>1137</v>
      </c>
      <c r="AHW717" s="1288"/>
      <c r="AHX717" s="1289"/>
      <c r="AHY717" s="1287" t="s">
        <v>1138</v>
      </c>
      <c r="AHZ717" s="1288"/>
      <c r="AIA717" s="1289"/>
      <c r="AIB717" s="1287" t="s">
        <v>1139</v>
      </c>
      <c r="AIC717" s="1288"/>
      <c r="AID717" s="1289"/>
      <c r="AIE717" s="1299" t="s">
        <v>854</v>
      </c>
      <c r="AIF717" s="1300"/>
      <c r="AIG717" s="1301"/>
      <c r="AIH717" s="1299" t="s">
        <v>855</v>
      </c>
      <c r="AII717" s="1300"/>
      <c r="AIJ717" s="1301"/>
      <c r="AIK717" s="1299" t="s">
        <v>856</v>
      </c>
      <c r="AIL717" s="1300"/>
      <c r="AIM717" s="1301"/>
      <c r="AIN717" s="1299" t="s">
        <v>1136</v>
      </c>
      <c r="AIO717" s="1300"/>
      <c r="AIP717" s="1301"/>
      <c r="AIQ717" s="1299" t="s">
        <v>1137</v>
      </c>
      <c r="AIR717" s="1300"/>
      <c r="AIS717" s="1301"/>
      <c r="AIT717" s="1299" t="s">
        <v>1138</v>
      </c>
      <c r="AIU717" s="1300"/>
      <c r="AIV717" s="1301"/>
      <c r="AIW717" s="1299" t="s">
        <v>1139</v>
      </c>
      <c r="AIX717" s="1300"/>
      <c r="AIY717" s="1301"/>
      <c r="AIZ717" s="1287" t="s">
        <v>854</v>
      </c>
      <c r="AJA717" s="1288"/>
      <c r="AJB717" s="1289"/>
      <c r="AJC717" s="1287" t="s">
        <v>855</v>
      </c>
      <c r="AJD717" s="1288"/>
      <c r="AJE717" s="1289"/>
      <c r="AJF717" s="1287" t="s">
        <v>856</v>
      </c>
      <c r="AJG717" s="1288"/>
      <c r="AJH717" s="1289"/>
      <c r="AJI717" s="1287" t="s">
        <v>1136</v>
      </c>
      <c r="AJJ717" s="1288"/>
      <c r="AJK717" s="1289"/>
      <c r="AJL717" s="1287" t="s">
        <v>1137</v>
      </c>
      <c r="AJM717" s="1288"/>
      <c r="AJN717" s="1289"/>
      <c r="AJO717" s="1287" t="s">
        <v>1138</v>
      </c>
      <c r="AJP717" s="1288"/>
      <c r="AJQ717" s="1289"/>
      <c r="AJR717" s="1287" t="s">
        <v>1139</v>
      </c>
      <c r="AJS717" s="1288"/>
      <c r="AJT717" s="1289"/>
      <c r="AJU717" s="1299" t="s">
        <v>854</v>
      </c>
      <c r="AJV717" s="1300"/>
      <c r="AJW717" s="1301"/>
      <c r="AJX717" s="1299" t="s">
        <v>855</v>
      </c>
      <c r="AJY717" s="1300"/>
      <c r="AJZ717" s="1301"/>
      <c r="AKA717" s="1299" t="s">
        <v>856</v>
      </c>
      <c r="AKB717" s="1300"/>
      <c r="AKC717" s="1301"/>
      <c r="AKD717" s="1299" t="s">
        <v>1136</v>
      </c>
      <c r="AKE717" s="1300"/>
      <c r="AKF717" s="1301"/>
      <c r="AKG717" s="1299" t="s">
        <v>1137</v>
      </c>
      <c r="AKH717" s="1300"/>
      <c r="AKI717" s="1301"/>
      <c r="AKJ717" s="1299" t="s">
        <v>1138</v>
      </c>
      <c r="AKK717" s="1300"/>
      <c r="AKL717" s="1301"/>
      <c r="AKM717" s="1299" t="s">
        <v>1139</v>
      </c>
      <c r="AKN717" s="1300"/>
      <c r="AKO717" s="1301"/>
      <c r="AKP717" s="1287" t="s">
        <v>854</v>
      </c>
      <c r="AKQ717" s="1288"/>
      <c r="AKR717" s="1289"/>
      <c r="AKS717" s="1287" t="s">
        <v>855</v>
      </c>
      <c r="AKT717" s="1288"/>
      <c r="AKU717" s="1289"/>
      <c r="AKV717" s="1287" t="s">
        <v>856</v>
      </c>
      <c r="AKW717" s="1288"/>
      <c r="AKX717" s="1289"/>
      <c r="AKY717" s="1287" t="s">
        <v>1136</v>
      </c>
      <c r="AKZ717" s="1288"/>
      <c r="ALA717" s="1289"/>
      <c r="ALB717" s="1287" t="s">
        <v>1137</v>
      </c>
      <c r="ALC717" s="1288"/>
      <c r="ALD717" s="1289"/>
      <c r="ALE717" s="1287" t="s">
        <v>1138</v>
      </c>
      <c r="ALF717" s="1288"/>
      <c r="ALG717" s="1289"/>
      <c r="ALH717" s="1287" t="s">
        <v>1139</v>
      </c>
      <c r="ALI717" s="1288"/>
      <c r="ALJ717" s="1289"/>
      <c r="ALK717" s="1299" t="s">
        <v>854</v>
      </c>
      <c r="ALL717" s="1300"/>
      <c r="ALM717" s="1301"/>
      <c r="ALN717" s="1299" t="s">
        <v>855</v>
      </c>
      <c r="ALO717" s="1300"/>
      <c r="ALP717" s="1301"/>
      <c r="ALQ717" s="1299" t="s">
        <v>856</v>
      </c>
      <c r="ALR717" s="1300"/>
      <c r="ALS717" s="1301"/>
      <c r="ALT717" s="1299" t="s">
        <v>1136</v>
      </c>
      <c r="ALU717" s="1300"/>
      <c r="ALV717" s="1301"/>
      <c r="ALW717" s="1299" t="s">
        <v>1137</v>
      </c>
      <c r="ALX717" s="1300"/>
      <c r="ALY717" s="1301"/>
      <c r="ALZ717" s="1299" t="s">
        <v>1138</v>
      </c>
      <c r="AMA717" s="1300"/>
      <c r="AMB717" s="1301"/>
      <c r="AMC717" s="1299" t="s">
        <v>1139</v>
      </c>
      <c r="AMD717" s="1300"/>
      <c r="AME717" s="1301"/>
      <c r="AMF717" s="1287" t="s">
        <v>854</v>
      </c>
      <c r="AMG717" s="1288"/>
      <c r="AMH717" s="1289"/>
      <c r="AMI717" s="1287" t="s">
        <v>855</v>
      </c>
      <c r="AMJ717" s="1288"/>
      <c r="AMK717" s="1289"/>
      <c r="AML717" s="1287" t="s">
        <v>856</v>
      </c>
      <c r="AMM717" s="1288"/>
      <c r="AMN717" s="1289"/>
      <c r="AMO717" s="1287" t="s">
        <v>1136</v>
      </c>
      <c r="AMP717" s="1288"/>
      <c r="AMQ717" s="1289"/>
      <c r="AMR717" s="1287" t="s">
        <v>1137</v>
      </c>
      <c r="AMS717" s="1288"/>
      <c r="AMT717" s="1289"/>
      <c r="AMU717" s="1287" t="s">
        <v>1138</v>
      </c>
      <c r="AMV717" s="1288"/>
      <c r="AMW717" s="1289"/>
      <c r="AMX717" s="1287" t="s">
        <v>1139</v>
      </c>
      <c r="AMY717" s="1288"/>
      <c r="AMZ717" s="1289"/>
      <c r="ANA717" s="1299" t="s">
        <v>854</v>
      </c>
      <c r="ANB717" s="1300"/>
      <c r="ANC717" s="1301"/>
      <c r="AND717" s="1299" t="s">
        <v>855</v>
      </c>
      <c r="ANE717" s="1300"/>
      <c r="ANF717" s="1301"/>
      <c r="ANG717" s="1299" t="s">
        <v>856</v>
      </c>
      <c r="ANH717" s="1300"/>
      <c r="ANI717" s="1301"/>
      <c r="ANJ717" s="1299" t="s">
        <v>1136</v>
      </c>
      <c r="ANK717" s="1300"/>
      <c r="ANL717" s="1301"/>
      <c r="ANM717" s="1299" t="s">
        <v>1137</v>
      </c>
      <c r="ANN717" s="1300"/>
      <c r="ANO717" s="1301"/>
      <c r="ANP717" s="1299" t="s">
        <v>1138</v>
      </c>
      <c r="ANQ717" s="1300"/>
      <c r="ANR717" s="1301"/>
      <c r="ANS717" s="1299" t="s">
        <v>1139</v>
      </c>
      <c r="ANT717" s="1300"/>
      <c r="ANU717" s="1301"/>
      <c r="ANV717" s="1287" t="s">
        <v>854</v>
      </c>
      <c r="ANW717" s="1288"/>
      <c r="ANX717" s="1289"/>
      <c r="ANY717" s="1287" t="s">
        <v>855</v>
      </c>
      <c r="ANZ717" s="1288"/>
      <c r="AOA717" s="1289"/>
      <c r="AOB717" s="1287" t="s">
        <v>856</v>
      </c>
      <c r="AOC717" s="1288"/>
      <c r="AOD717" s="1289"/>
      <c r="AOE717" s="1287" t="s">
        <v>1136</v>
      </c>
      <c r="AOF717" s="1288"/>
      <c r="AOG717" s="1289"/>
      <c r="AOH717" s="1287" t="s">
        <v>1137</v>
      </c>
      <c r="AOI717" s="1288"/>
      <c r="AOJ717" s="1289"/>
      <c r="AOK717" s="1287" t="s">
        <v>1138</v>
      </c>
      <c r="AOL717" s="1288"/>
      <c r="AOM717" s="1289"/>
      <c r="AON717" s="1287" t="s">
        <v>1139</v>
      </c>
      <c r="AOO717" s="1288"/>
      <c r="AOP717" s="1289"/>
      <c r="AOQ717" s="1299" t="s">
        <v>854</v>
      </c>
      <c r="AOR717" s="1300"/>
      <c r="AOS717" s="1301"/>
      <c r="AOT717" s="1299" t="s">
        <v>855</v>
      </c>
      <c r="AOU717" s="1300"/>
      <c r="AOV717" s="1301"/>
      <c r="AOW717" s="1299" t="s">
        <v>856</v>
      </c>
      <c r="AOX717" s="1300"/>
      <c r="AOY717" s="1301"/>
      <c r="AOZ717" s="1299" t="s">
        <v>1136</v>
      </c>
      <c r="APA717" s="1300"/>
      <c r="APB717" s="1301"/>
      <c r="APC717" s="1299" t="s">
        <v>1137</v>
      </c>
      <c r="APD717" s="1300"/>
      <c r="APE717" s="1301"/>
      <c r="APF717" s="1299" t="s">
        <v>1138</v>
      </c>
      <c r="APG717" s="1300"/>
      <c r="APH717" s="1301"/>
      <c r="API717" s="1299" t="s">
        <v>1139</v>
      </c>
      <c r="APJ717" s="1300"/>
      <c r="APK717" s="1301"/>
      <c r="APL717" s="1287" t="s">
        <v>854</v>
      </c>
      <c r="APM717" s="1288"/>
      <c r="APN717" s="1289"/>
      <c r="APO717" s="1287" t="s">
        <v>855</v>
      </c>
      <c r="APP717" s="1288"/>
      <c r="APQ717" s="1289"/>
      <c r="APR717" s="1287" t="s">
        <v>856</v>
      </c>
      <c r="APS717" s="1288"/>
      <c r="APT717" s="1289"/>
      <c r="APU717" s="1287" t="s">
        <v>1136</v>
      </c>
      <c r="APV717" s="1288"/>
      <c r="APW717" s="1289"/>
      <c r="APX717" s="1287" t="s">
        <v>1137</v>
      </c>
      <c r="APY717" s="1288"/>
      <c r="APZ717" s="1289"/>
      <c r="AQA717" s="1287" t="s">
        <v>1138</v>
      </c>
      <c r="AQB717" s="1288"/>
      <c r="AQC717" s="1289"/>
      <c r="AQD717" s="1287" t="s">
        <v>1139</v>
      </c>
      <c r="AQE717" s="1288"/>
      <c r="AQF717" s="1289"/>
      <c r="AQG717" s="1299" t="s">
        <v>854</v>
      </c>
      <c r="AQH717" s="1300"/>
      <c r="AQI717" s="1301"/>
      <c r="AQJ717" s="1299" t="s">
        <v>855</v>
      </c>
      <c r="AQK717" s="1300"/>
      <c r="AQL717" s="1301"/>
      <c r="AQM717" s="1299" t="s">
        <v>856</v>
      </c>
      <c r="AQN717" s="1300"/>
      <c r="AQO717" s="1301"/>
      <c r="AQP717" s="1299" t="s">
        <v>1136</v>
      </c>
      <c r="AQQ717" s="1300"/>
      <c r="AQR717" s="1301"/>
      <c r="AQS717" s="1299" t="s">
        <v>1137</v>
      </c>
      <c r="AQT717" s="1300"/>
      <c r="AQU717" s="1301"/>
      <c r="AQV717" s="1299" t="s">
        <v>1138</v>
      </c>
      <c r="AQW717" s="1300"/>
      <c r="AQX717" s="1301"/>
      <c r="AQY717" s="1299" t="s">
        <v>1139</v>
      </c>
      <c r="AQZ717" s="1300"/>
      <c r="ARA717" s="1301"/>
      <c r="ARB717" s="1287" t="s">
        <v>854</v>
      </c>
      <c r="ARC717" s="1288"/>
      <c r="ARD717" s="1289"/>
      <c r="ARE717" s="1287" t="s">
        <v>855</v>
      </c>
      <c r="ARF717" s="1288"/>
      <c r="ARG717" s="1289"/>
      <c r="ARH717" s="1287" t="s">
        <v>856</v>
      </c>
      <c r="ARI717" s="1288"/>
      <c r="ARJ717" s="1289"/>
      <c r="ARK717" s="1287" t="s">
        <v>1136</v>
      </c>
      <c r="ARL717" s="1288"/>
      <c r="ARM717" s="1289"/>
      <c r="ARN717" s="1287" t="s">
        <v>1137</v>
      </c>
      <c r="ARO717" s="1288"/>
      <c r="ARP717" s="1289"/>
      <c r="ARQ717" s="1287" t="s">
        <v>1138</v>
      </c>
      <c r="ARR717" s="1288"/>
      <c r="ARS717" s="1289"/>
      <c r="ART717" s="1287" t="s">
        <v>1139</v>
      </c>
      <c r="ARU717" s="1288"/>
      <c r="ARV717" s="1289"/>
      <c r="ARW717" s="1299" t="s">
        <v>854</v>
      </c>
      <c r="ARX717" s="1300"/>
      <c r="ARY717" s="1301"/>
      <c r="ARZ717" s="1299" t="s">
        <v>855</v>
      </c>
      <c r="ASA717" s="1300"/>
      <c r="ASB717" s="1301"/>
      <c r="ASC717" s="1299" t="s">
        <v>856</v>
      </c>
      <c r="ASD717" s="1300"/>
      <c r="ASE717" s="1301"/>
      <c r="ASF717" s="1299" t="s">
        <v>1136</v>
      </c>
      <c r="ASG717" s="1300"/>
      <c r="ASH717" s="1301"/>
      <c r="ASI717" s="1299" t="s">
        <v>1137</v>
      </c>
      <c r="ASJ717" s="1300"/>
      <c r="ASK717" s="1301"/>
      <c r="ASL717" s="1299" t="s">
        <v>1138</v>
      </c>
      <c r="ASM717" s="1300"/>
      <c r="ASN717" s="1301"/>
      <c r="ASO717" s="1299" t="s">
        <v>1139</v>
      </c>
      <c r="ASP717" s="1300"/>
      <c r="ASQ717" s="1301"/>
      <c r="ASR717" s="1287" t="s">
        <v>854</v>
      </c>
      <c r="ASS717" s="1288"/>
      <c r="AST717" s="1289"/>
      <c r="ASU717" s="1287" t="s">
        <v>855</v>
      </c>
      <c r="ASV717" s="1288"/>
      <c r="ASW717" s="1289"/>
      <c r="ASX717" s="1287" t="s">
        <v>856</v>
      </c>
      <c r="ASY717" s="1288"/>
      <c r="ASZ717" s="1289"/>
      <c r="ATA717" s="1287" t="s">
        <v>1136</v>
      </c>
      <c r="ATB717" s="1288"/>
      <c r="ATC717" s="1289"/>
      <c r="ATD717" s="1287" t="s">
        <v>1137</v>
      </c>
      <c r="ATE717" s="1288"/>
      <c r="ATF717" s="1289"/>
      <c r="ATG717" s="1287" t="s">
        <v>1138</v>
      </c>
      <c r="ATH717" s="1288"/>
      <c r="ATI717" s="1289"/>
      <c r="ATJ717" s="1287" t="s">
        <v>1139</v>
      </c>
      <c r="ATK717" s="1288"/>
      <c r="ATL717" s="1289"/>
      <c r="ATM717" s="1299" t="s">
        <v>854</v>
      </c>
      <c r="ATN717" s="1300"/>
      <c r="ATO717" s="1301"/>
      <c r="ATP717" s="1299" t="s">
        <v>855</v>
      </c>
      <c r="ATQ717" s="1300"/>
      <c r="ATR717" s="1301"/>
      <c r="ATS717" s="1299" t="s">
        <v>856</v>
      </c>
      <c r="ATT717" s="1300"/>
      <c r="ATU717" s="1301"/>
      <c r="ATV717" s="1299" t="s">
        <v>1136</v>
      </c>
      <c r="ATW717" s="1300"/>
      <c r="ATX717" s="1301"/>
      <c r="ATY717" s="1299" t="s">
        <v>1137</v>
      </c>
      <c r="ATZ717" s="1300"/>
      <c r="AUA717" s="1301"/>
      <c r="AUB717" s="1299" t="s">
        <v>1138</v>
      </c>
      <c r="AUC717" s="1300"/>
      <c r="AUD717" s="1301"/>
      <c r="AUE717" s="1299" t="s">
        <v>1139</v>
      </c>
      <c r="AUF717" s="1300"/>
      <c r="AUG717" s="1301"/>
      <c r="AUH717" s="1287" t="s">
        <v>854</v>
      </c>
      <c r="AUI717" s="1288"/>
      <c r="AUJ717" s="1289"/>
      <c r="AUK717" s="1287" t="s">
        <v>855</v>
      </c>
      <c r="AUL717" s="1288"/>
      <c r="AUM717" s="1289"/>
      <c r="AUN717" s="1287" t="s">
        <v>856</v>
      </c>
      <c r="AUO717" s="1288"/>
      <c r="AUP717" s="1289"/>
      <c r="AUQ717" s="1287" t="s">
        <v>1136</v>
      </c>
      <c r="AUR717" s="1288"/>
      <c r="AUS717" s="1289"/>
      <c r="AUT717" s="1287" t="s">
        <v>1137</v>
      </c>
      <c r="AUU717" s="1288"/>
      <c r="AUV717" s="1289"/>
      <c r="AUW717" s="1287" t="s">
        <v>1138</v>
      </c>
      <c r="AUX717" s="1288"/>
      <c r="AUY717" s="1289"/>
      <c r="AUZ717" s="1287" t="s">
        <v>1139</v>
      </c>
      <c r="AVA717" s="1288"/>
      <c r="AVB717" s="1289"/>
      <c r="AVC717" s="1299" t="s">
        <v>854</v>
      </c>
      <c r="AVD717" s="1300"/>
      <c r="AVE717" s="1301"/>
      <c r="AVF717" s="1299" t="s">
        <v>855</v>
      </c>
      <c r="AVG717" s="1300"/>
      <c r="AVH717" s="1301"/>
      <c r="AVI717" s="1299" t="s">
        <v>856</v>
      </c>
      <c r="AVJ717" s="1300"/>
      <c r="AVK717" s="1301"/>
      <c r="AVL717" s="1299" t="s">
        <v>1136</v>
      </c>
      <c r="AVM717" s="1300"/>
      <c r="AVN717" s="1301"/>
      <c r="AVO717" s="1299" t="s">
        <v>1137</v>
      </c>
      <c r="AVP717" s="1300"/>
      <c r="AVQ717" s="1301"/>
      <c r="AVR717" s="1299" t="s">
        <v>1138</v>
      </c>
      <c r="AVS717" s="1300"/>
      <c r="AVT717" s="1301"/>
      <c r="AVU717" s="1299" t="s">
        <v>1139</v>
      </c>
      <c r="AVV717" s="1300"/>
      <c r="AVW717" s="1301"/>
      <c r="AVX717" s="1287" t="s">
        <v>854</v>
      </c>
      <c r="AVY717" s="1288"/>
      <c r="AVZ717" s="1289"/>
      <c r="AWA717" s="1287" t="s">
        <v>855</v>
      </c>
      <c r="AWB717" s="1288"/>
      <c r="AWC717" s="1289"/>
      <c r="AWD717" s="1287" t="s">
        <v>856</v>
      </c>
      <c r="AWE717" s="1288"/>
      <c r="AWF717" s="1289"/>
      <c r="AWG717" s="1287" t="s">
        <v>1136</v>
      </c>
      <c r="AWH717" s="1288"/>
      <c r="AWI717" s="1289"/>
      <c r="AWJ717" s="1287" t="s">
        <v>1137</v>
      </c>
      <c r="AWK717" s="1288"/>
      <c r="AWL717" s="1289"/>
      <c r="AWM717" s="1287" t="s">
        <v>1138</v>
      </c>
      <c r="AWN717" s="1288"/>
      <c r="AWO717" s="1289"/>
      <c r="AWP717" s="1287" t="s">
        <v>1139</v>
      </c>
      <c r="AWQ717" s="1288"/>
      <c r="AWR717" s="1289"/>
    </row>
    <row r="718" spans="1:1292" x14ac:dyDescent="0.25">
      <c r="A718" s="335"/>
      <c r="B718" s="335"/>
      <c r="C718" s="336"/>
      <c r="D718" s="337"/>
      <c r="E718" s="340"/>
      <c r="F718" s="335">
        <v>2023</v>
      </c>
      <c r="G718" s="335">
        <v>2024</v>
      </c>
      <c r="H718" s="335">
        <v>2025</v>
      </c>
      <c r="I718" s="1241">
        <v>2023</v>
      </c>
      <c r="J718" s="1241">
        <v>2024</v>
      </c>
      <c r="K718" s="1241">
        <v>2025</v>
      </c>
      <c r="L718" s="1241">
        <v>2023</v>
      </c>
      <c r="M718" s="1241">
        <v>2024</v>
      </c>
      <c r="N718" s="1241">
        <v>2025</v>
      </c>
      <c r="O718" s="1241">
        <v>2023</v>
      </c>
      <c r="P718" s="1241">
        <v>2024</v>
      </c>
      <c r="Q718" s="1241">
        <v>2025</v>
      </c>
      <c r="R718" s="1241">
        <v>2023</v>
      </c>
      <c r="S718" s="1241">
        <v>2024</v>
      </c>
      <c r="T718" s="1241">
        <v>2025</v>
      </c>
      <c r="U718" s="1241">
        <v>2023</v>
      </c>
      <c r="V718" s="1241">
        <v>2024</v>
      </c>
      <c r="W718" s="1241">
        <v>2025</v>
      </c>
      <c r="X718" s="1241">
        <v>2023</v>
      </c>
      <c r="Y718" s="1241">
        <v>2024</v>
      </c>
      <c r="Z718" s="1241">
        <v>2025</v>
      </c>
      <c r="AA718" s="1241">
        <v>2023</v>
      </c>
      <c r="AB718" s="1241">
        <v>2024</v>
      </c>
      <c r="AC718" s="1241">
        <v>2025</v>
      </c>
      <c r="AD718" s="1241">
        <v>2023</v>
      </c>
      <c r="AE718" s="1241">
        <v>2024</v>
      </c>
      <c r="AF718" s="1241">
        <v>2025</v>
      </c>
      <c r="AG718" s="1241">
        <v>2023</v>
      </c>
      <c r="AH718" s="1241">
        <v>2024</v>
      </c>
      <c r="AI718" s="1241">
        <v>2025</v>
      </c>
      <c r="AJ718" s="1241">
        <v>2023</v>
      </c>
      <c r="AK718" s="1241">
        <v>2024</v>
      </c>
      <c r="AL718" s="1241">
        <v>2025</v>
      </c>
      <c r="AM718" s="1241">
        <v>2023</v>
      </c>
      <c r="AN718" s="1241">
        <v>2024</v>
      </c>
      <c r="AO718" s="1241">
        <v>2025</v>
      </c>
      <c r="AP718" s="1241">
        <v>2023</v>
      </c>
      <c r="AQ718" s="1241">
        <v>2024</v>
      </c>
      <c r="AR718" s="1241">
        <v>2025</v>
      </c>
      <c r="AS718" s="1241">
        <v>2023</v>
      </c>
      <c r="AT718" s="1241">
        <v>2024</v>
      </c>
      <c r="AU718" s="1241">
        <v>2025</v>
      </c>
      <c r="AV718" s="1241">
        <v>2023</v>
      </c>
      <c r="AW718" s="1241">
        <v>2024</v>
      </c>
      <c r="AX718" s="1241">
        <v>2025</v>
      </c>
      <c r="AY718" s="1241">
        <v>2023</v>
      </c>
      <c r="AZ718" s="1241">
        <v>2024</v>
      </c>
      <c r="BA718" s="1241">
        <v>2025</v>
      </c>
      <c r="BB718" s="1241">
        <v>2023</v>
      </c>
      <c r="BC718" s="1241">
        <v>2024</v>
      </c>
      <c r="BD718" s="1241">
        <v>2025</v>
      </c>
      <c r="BE718" s="1241">
        <v>2023</v>
      </c>
      <c r="BF718" s="1241">
        <v>2024</v>
      </c>
      <c r="BG718" s="1241">
        <v>2025</v>
      </c>
      <c r="BH718" s="1241">
        <v>2023</v>
      </c>
      <c r="BI718" s="1241">
        <v>2024</v>
      </c>
      <c r="BJ718" s="1241">
        <v>2025</v>
      </c>
      <c r="BK718" s="1241">
        <v>2023</v>
      </c>
      <c r="BL718" s="1241">
        <v>2024</v>
      </c>
      <c r="BM718" s="1241">
        <v>2025</v>
      </c>
      <c r="BN718" s="1241">
        <v>2023</v>
      </c>
      <c r="BO718" s="1241">
        <v>2024</v>
      </c>
      <c r="BP718" s="1241">
        <v>2025</v>
      </c>
      <c r="BQ718" s="1241">
        <v>2023</v>
      </c>
      <c r="BR718" s="1241">
        <v>2024</v>
      </c>
      <c r="BS718" s="1241">
        <v>2025</v>
      </c>
      <c r="BT718" s="1241">
        <v>2023</v>
      </c>
      <c r="BU718" s="1241">
        <v>2024</v>
      </c>
      <c r="BV718" s="1241">
        <v>2025</v>
      </c>
      <c r="BW718" s="1241">
        <v>2023</v>
      </c>
      <c r="BX718" s="1241">
        <v>2024</v>
      </c>
      <c r="BY718" s="1241">
        <v>2025</v>
      </c>
      <c r="BZ718" s="1241">
        <v>2023</v>
      </c>
      <c r="CA718" s="1241">
        <v>2024</v>
      </c>
      <c r="CB718" s="1241">
        <v>2025</v>
      </c>
      <c r="CC718" s="1241">
        <v>2023</v>
      </c>
      <c r="CD718" s="1241">
        <v>2024</v>
      </c>
      <c r="CE718" s="1241">
        <v>2025</v>
      </c>
      <c r="CF718" s="1241">
        <v>2023</v>
      </c>
      <c r="CG718" s="1241">
        <v>2024</v>
      </c>
      <c r="CH718" s="1241">
        <v>2025</v>
      </c>
      <c r="CI718" s="1241">
        <v>2023</v>
      </c>
      <c r="CJ718" s="1241">
        <v>2024</v>
      </c>
      <c r="CK718" s="1241">
        <v>2025</v>
      </c>
      <c r="CL718" s="1241">
        <v>2023</v>
      </c>
      <c r="CM718" s="1241">
        <v>2024</v>
      </c>
      <c r="CN718" s="1241">
        <v>2025</v>
      </c>
      <c r="CO718" s="1241">
        <v>2023</v>
      </c>
      <c r="CP718" s="1241">
        <v>2024</v>
      </c>
      <c r="CQ718" s="1241">
        <v>2025</v>
      </c>
      <c r="CR718" s="1241">
        <v>2023</v>
      </c>
      <c r="CS718" s="1241">
        <v>2024</v>
      </c>
      <c r="CT718" s="1241">
        <v>2025</v>
      </c>
      <c r="CU718" s="1241">
        <v>2023</v>
      </c>
      <c r="CV718" s="1241">
        <v>2024</v>
      </c>
      <c r="CW718" s="1241">
        <v>2025</v>
      </c>
      <c r="CX718" s="1241">
        <v>2023</v>
      </c>
      <c r="CY718" s="1241">
        <v>2024</v>
      </c>
      <c r="CZ718" s="1241">
        <v>2025</v>
      </c>
      <c r="DA718" s="1241">
        <v>2023</v>
      </c>
      <c r="DB718" s="1241">
        <v>2024</v>
      </c>
      <c r="DC718" s="1241">
        <v>2025</v>
      </c>
      <c r="DD718" s="1241">
        <v>2023</v>
      </c>
      <c r="DE718" s="1241">
        <v>2024</v>
      </c>
      <c r="DF718" s="1241">
        <v>2025</v>
      </c>
      <c r="DG718" s="1241">
        <v>2023</v>
      </c>
      <c r="DH718" s="1241">
        <v>2024</v>
      </c>
      <c r="DI718" s="1241">
        <v>2025</v>
      </c>
      <c r="DJ718" s="1241">
        <v>2023</v>
      </c>
      <c r="DK718" s="1241">
        <v>2024</v>
      </c>
      <c r="DL718" s="1241">
        <v>2025</v>
      </c>
      <c r="DM718" s="1241">
        <v>2023</v>
      </c>
      <c r="DN718" s="1241">
        <v>2024</v>
      </c>
      <c r="DO718" s="1241">
        <v>2025</v>
      </c>
      <c r="DP718" s="1241">
        <v>2023</v>
      </c>
      <c r="DQ718" s="1241">
        <v>2024</v>
      </c>
      <c r="DR718" s="1241">
        <v>2025</v>
      </c>
      <c r="DS718" s="1241">
        <v>2023</v>
      </c>
      <c r="DT718" s="1241">
        <v>2024</v>
      </c>
      <c r="DU718" s="1241">
        <v>2025</v>
      </c>
      <c r="DV718" s="1241">
        <v>2023</v>
      </c>
      <c r="DW718" s="1241">
        <v>2024</v>
      </c>
      <c r="DX718" s="1241">
        <v>2025</v>
      </c>
      <c r="DY718" s="1241">
        <v>2023</v>
      </c>
      <c r="DZ718" s="1241">
        <v>2024</v>
      </c>
      <c r="EA718" s="1241">
        <v>2025</v>
      </c>
      <c r="EB718" s="1241">
        <v>2023</v>
      </c>
      <c r="EC718" s="1241">
        <v>2024</v>
      </c>
      <c r="ED718" s="1241">
        <v>2025</v>
      </c>
      <c r="EE718" s="1241">
        <v>2023</v>
      </c>
      <c r="EF718" s="1241">
        <v>2024</v>
      </c>
      <c r="EG718" s="1241">
        <v>2025</v>
      </c>
      <c r="EH718" s="1241">
        <v>2023</v>
      </c>
      <c r="EI718" s="1241">
        <v>2024</v>
      </c>
      <c r="EJ718" s="1241">
        <v>2025</v>
      </c>
      <c r="EK718" s="1241">
        <v>2023</v>
      </c>
      <c r="EL718" s="1241">
        <v>2024</v>
      </c>
      <c r="EM718" s="1241">
        <v>2025</v>
      </c>
      <c r="EN718" s="1241">
        <v>2023</v>
      </c>
      <c r="EO718" s="1241">
        <v>2024</v>
      </c>
      <c r="EP718" s="1241">
        <v>2025</v>
      </c>
      <c r="EQ718" s="1241">
        <v>2023</v>
      </c>
      <c r="ER718" s="1241">
        <v>2024</v>
      </c>
      <c r="ES718" s="1241">
        <v>2025</v>
      </c>
      <c r="ET718" s="1241">
        <v>2023</v>
      </c>
      <c r="EU718" s="1241">
        <v>2024</v>
      </c>
      <c r="EV718" s="1241">
        <v>2025</v>
      </c>
      <c r="EW718" s="1241">
        <v>2023</v>
      </c>
      <c r="EX718" s="1241">
        <v>2024</v>
      </c>
      <c r="EY718" s="1241">
        <v>2025</v>
      </c>
      <c r="EZ718" s="1241">
        <v>2023</v>
      </c>
      <c r="FA718" s="1241">
        <v>2024</v>
      </c>
      <c r="FB718" s="1241">
        <v>2025</v>
      </c>
      <c r="FC718" s="1241">
        <v>2023</v>
      </c>
      <c r="FD718" s="1241">
        <v>2024</v>
      </c>
      <c r="FE718" s="1241">
        <v>2025</v>
      </c>
      <c r="FF718" s="1241">
        <v>2023</v>
      </c>
      <c r="FG718" s="1241">
        <v>2024</v>
      </c>
      <c r="FH718" s="1241">
        <v>2025</v>
      </c>
      <c r="FI718" s="1241">
        <v>2023</v>
      </c>
      <c r="FJ718" s="1241">
        <v>2024</v>
      </c>
      <c r="FK718" s="1241">
        <v>2025</v>
      </c>
      <c r="FL718" s="1241">
        <v>2023</v>
      </c>
      <c r="FM718" s="1241">
        <v>2024</v>
      </c>
      <c r="FN718" s="1241">
        <v>2025</v>
      </c>
      <c r="FO718" s="1241">
        <v>2023</v>
      </c>
      <c r="FP718" s="1241">
        <v>2024</v>
      </c>
      <c r="FQ718" s="1241">
        <v>2025</v>
      </c>
      <c r="FR718" s="1241">
        <v>2023</v>
      </c>
      <c r="FS718" s="1241">
        <v>2024</v>
      </c>
      <c r="FT718" s="1241">
        <v>2025</v>
      </c>
      <c r="FU718" s="1241">
        <v>2023</v>
      </c>
      <c r="FV718" s="1241">
        <v>2024</v>
      </c>
      <c r="FW718" s="1241">
        <v>2025</v>
      </c>
      <c r="FX718" s="1241">
        <v>2023</v>
      </c>
      <c r="FY718" s="1241">
        <v>2024</v>
      </c>
      <c r="FZ718" s="1241">
        <v>2025</v>
      </c>
      <c r="GA718" s="1241">
        <v>2023</v>
      </c>
      <c r="GB718" s="1241">
        <v>2024</v>
      </c>
      <c r="GC718" s="1241">
        <v>2025</v>
      </c>
      <c r="GD718" s="1241">
        <v>2023</v>
      </c>
      <c r="GE718" s="1241">
        <v>2024</v>
      </c>
      <c r="GF718" s="1241">
        <v>2025</v>
      </c>
      <c r="GG718" s="1241">
        <v>2023</v>
      </c>
      <c r="GH718" s="1241">
        <v>2024</v>
      </c>
      <c r="GI718" s="1241">
        <v>2025</v>
      </c>
      <c r="GJ718" s="1241">
        <v>2023</v>
      </c>
      <c r="GK718" s="1241">
        <v>2024</v>
      </c>
      <c r="GL718" s="1241">
        <v>2025</v>
      </c>
      <c r="GM718" s="1241">
        <v>2023</v>
      </c>
      <c r="GN718" s="1241">
        <v>2024</v>
      </c>
      <c r="GO718" s="1241">
        <v>2025</v>
      </c>
      <c r="GP718" s="1241">
        <v>2023</v>
      </c>
      <c r="GQ718" s="1241">
        <v>2024</v>
      </c>
      <c r="GR718" s="1241">
        <v>2025</v>
      </c>
      <c r="GS718" s="1241">
        <v>2023</v>
      </c>
      <c r="GT718" s="1241">
        <v>2024</v>
      </c>
      <c r="GU718" s="1241">
        <v>2025</v>
      </c>
      <c r="GV718" s="1241">
        <v>2023</v>
      </c>
      <c r="GW718" s="1241">
        <v>2024</v>
      </c>
      <c r="GX718" s="1241">
        <v>2025</v>
      </c>
      <c r="GY718" s="1241">
        <v>2023</v>
      </c>
      <c r="GZ718" s="1241">
        <v>2024</v>
      </c>
      <c r="HA718" s="1241">
        <v>2025</v>
      </c>
      <c r="HB718" s="1241">
        <v>2023</v>
      </c>
      <c r="HC718" s="1241">
        <v>2024</v>
      </c>
      <c r="HD718" s="1241">
        <v>2025</v>
      </c>
      <c r="HE718" s="1241">
        <v>2023</v>
      </c>
      <c r="HF718" s="1241">
        <v>2024</v>
      </c>
      <c r="HG718" s="1241">
        <v>2025</v>
      </c>
      <c r="HH718" s="1241">
        <v>2023</v>
      </c>
      <c r="HI718" s="1241">
        <v>2024</v>
      </c>
      <c r="HJ718" s="1241">
        <v>2025</v>
      </c>
      <c r="HK718" s="1241">
        <v>2023</v>
      </c>
      <c r="HL718" s="1241">
        <v>2024</v>
      </c>
      <c r="HM718" s="1241">
        <v>2025</v>
      </c>
      <c r="HN718" s="1241">
        <v>2023</v>
      </c>
      <c r="HO718" s="1241">
        <v>2024</v>
      </c>
      <c r="HP718" s="1241">
        <v>2025</v>
      </c>
      <c r="HQ718" s="1241">
        <v>2023</v>
      </c>
      <c r="HR718" s="1241">
        <v>2024</v>
      </c>
      <c r="HS718" s="1241">
        <v>2025</v>
      </c>
      <c r="HT718" s="1241">
        <v>2023</v>
      </c>
      <c r="HU718" s="1241">
        <v>2024</v>
      </c>
      <c r="HV718" s="1241">
        <v>2025</v>
      </c>
      <c r="HW718" s="1241">
        <v>2023</v>
      </c>
      <c r="HX718" s="1241">
        <v>2024</v>
      </c>
      <c r="HY718" s="1241">
        <v>2025</v>
      </c>
      <c r="HZ718" s="1241">
        <v>2023</v>
      </c>
      <c r="IA718" s="1241">
        <v>2024</v>
      </c>
      <c r="IB718" s="1241">
        <v>2025</v>
      </c>
      <c r="IC718" s="1241">
        <v>2023</v>
      </c>
      <c r="ID718" s="1241">
        <v>2024</v>
      </c>
      <c r="IE718" s="1241">
        <v>2025</v>
      </c>
      <c r="IF718" s="1241">
        <v>2023</v>
      </c>
      <c r="IG718" s="1241">
        <v>2024</v>
      </c>
      <c r="IH718" s="1241">
        <v>2025</v>
      </c>
      <c r="II718" s="1241">
        <v>2023</v>
      </c>
      <c r="IJ718" s="1241">
        <v>2024</v>
      </c>
      <c r="IK718" s="1241">
        <v>2025</v>
      </c>
      <c r="IL718" s="1241">
        <v>2023</v>
      </c>
      <c r="IM718" s="1241">
        <v>2024</v>
      </c>
      <c r="IN718" s="1241">
        <v>2025</v>
      </c>
      <c r="IO718" s="1241">
        <v>2023</v>
      </c>
      <c r="IP718" s="1241">
        <v>2024</v>
      </c>
      <c r="IQ718" s="1241">
        <v>2025</v>
      </c>
      <c r="IR718" s="1241">
        <v>2023</v>
      </c>
      <c r="IS718" s="1241">
        <v>2024</v>
      </c>
      <c r="IT718" s="1241">
        <v>2025</v>
      </c>
      <c r="IU718" s="1241">
        <v>2023</v>
      </c>
      <c r="IV718" s="1241">
        <v>2024</v>
      </c>
      <c r="IW718" s="1241">
        <v>2025</v>
      </c>
      <c r="IX718" s="1241">
        <v>2023</v>
      </c>
      <c r="IY718" s="1241">
        <v>2024</v>
      </c>
      <c r="IZ718" s="1241">
        <v>2025</v>
      </c>
      <c r="JA718" s="1241">
        <v>2023</v>
      </c>
      <c r="JB718" s="1241">
        <v>2024</v>
      </c>
      <c r="JC718" s="1241">
        <v>2025</v>
      </c>
      <c r="JD718" s="1241">
        <v>2023</v>
      </c>
      <c r="JE718" s="1241">
        <v>2024</v>
      </c>
      <c r="JF718" s="1241">
        <v>2025</v>
      </c>
      <c r="JG718" s="1241">
        <v>2023</v>
      </c>
      <c r="JH718" s="1241">
        <v>2024</v>
      </c>
      <c r="JI718" s="1241">
        <v>2025</v>
      </c>
      <c r="JJ718" s="1241">
        <v>2023</v>
      </c>
      <c r="JK718" s="1241">
        <v>2024</v>
      </c>
      <c r="JL718" s="1241">
        <v>2025</v>
      </c>
      <c r="JM718" s="1241">
        <v>2023</v>
      </c>
      <c r="JN718" s="1241">
        <v>2024</v>
      </c>
      <c r="JO718" s="1241">
        <v>2025</v>
      </c>
      <c r="JP718" s="1241">
        <v>2023</v>
      </c>
      <c r="JQ718" s="1241">
        <v>2024</v>
      </c>
      <c r="JR718" s="1241">
        <v>2025</v>
      </c>
      <c r="JS718" s="1241">
        <v>2023</v>
      </c>
      <c r="JT718" s="1241">
        <v>2024</v>
      </c>
      <c r="JU718" s="1241">
        <v>2025</v>
      </c>
      <c r="JV718" s="1241">
        <v>2023</v>
      </c>
      <c r="JW718" s="1241">
        <v>2024</v>
      </c>
      <c r="JX718" s="1241">
        <v>2025</v>
      </c>
      <c r="JY718" s="1241">
        <v>2023</v>
      </c>
      <c r="JZ718" s="1241">
        <v>2024</v>
      </c>
      <c r="KA718" s="1241">
        <v>2025</v>
      </c>
      <c r="KB718" s="1241">
        <v>2023</v>
      </c>
      <c r="KC718" s="1241">
        <v>2024</v>
      </c>
      <c r="KD718" s="1241">
        <v>2025</v>
      </c>
      <c r="KE718" s="1241">
        <v>2023</v>
      </c>
      <c r="KF718" s="1241">
        <v>2024</v>
      </c>
      <c r="KG718" s="1241">
        <v>2025</v>
      </c>
      <c r="KH718" s="1241">
        <v>2023</v>
      </c>
      <c r="KI718" s="1241">
        <v>2024</v>
      </c>
      <c r="KJ718" s="1241">
        <v>2025</v>
      </c>
      <c r="KK718" s="1241">
        <v>2023</v>
      </c>
      <c r="KL718" s="1241">
        <v>2024</v>
      </c>
      <c r="KM718" s="1241">
        <v>2025</v>
      </c>
      <c r="KN718" s="1241">
        <v>2023</v>
      </c>
      <c r="KO718" s="1241">
        <v>2024</v>
      </c>
      <c r="KP718" s="1241">
        <v>2025</v>
      </c>
      <c r="KQ718" s="1241">
        <v>2023</v>
      </c>
      <c r="KR718" s="1241">
        <v>2024</v>
      </c>
      <c r="KS718" s="1241">
        <v>2025</v>
      </c>
      <c r="KT718" s="1241">
        <v>2023</v>
      </c>
      <c r="KU718" s="1241">
        <v>2024</v>
      </c>
      <c r="KV718" s="1241">
        <v>2025</v>
      </c>
      <c r="KW718" s="1241">
        <v>2023</v>
      </c>
      <c r="KX718" s="1241">
        <v>2024</v>
      </c>
      <c r="KY718" s="1241">
        <v>2025</v>
      </c>
      <c r="KZ718" s="1241">
        <v>2023</v>
      </c>
      <c r="LA718" s="1241">
        <v>2024</v>
      </c>
      <c r="LB718" s="1241">
        <v>2025</v>
      </c>
      <c r="LC718" s="1241">
        <v>2023</v>
      </c>
      <c r="LD718" s="1241">
        <v>2024</v>
      </c>
      <c r="LE718" s="1241">
        <v>2025</v>
      </c>
      <c r="LF718" s="1241">
        <v>2023</v>
      </c>
      <c r="LG718" s="1241">
        <v>2024</v>
      </c>
      <c r="LH718" s="1241">
        <v>2025</v>
      </c>
      <c r="LI718" s="1241">
        <v>2023</v>
      </c>
      <c r="LJ718" s="1241">
        <v>2024</v>
      </c>
      <c r="LK718" s="1241">
        <v>2025</v>
      </c>
      <c r="LL718" s="1241">
        <v>2023</v>
      </c>
      <c r="LM718" s="1241">
        <v>2024</v>
      </c>
      <c r="LN718" s="1241">
        <v>2025</v>
      </c>
      <c r="LO718" s="1241">
        <v>2023</v>
      </c>
      <c r="LP718" s="1241">
        <v>2024</v>
      </c>
      <c r="LQ718" s="1241">
        <v>2025</v>
      </c>
      <c r="LR718" s="1241">
        <v>2023</v>
      </c>
      <c r="LS718" s="1241">
        <v>2024</v>
      </c>
      <c r="LT718" s="1241">
        <v>2025</v>
      </c>
      <c r="LU718" s="1241">
        <v>2023</v>
      </c>
      <c r="LV718" s="1241">
        <v>2024</v>
      </c>
      <c r="LW718" s="1241">
        <v>2025</v>
      </c>
      <c r="LX718" s="1241">
        <v>2023</v>
      </c>
      <c r="LY718" s="1241">
        <v>2024</v>
      </c>
      <c r="LZ718" s="1241">
        <v>2025</v>
      </c>
      <c r="MA718" s="1241">
        <v>2023</v>
      </c>
      <c r="MB718" s="1241">
        <v>2024</v>
      </c>
      <c r="MC718" s="1241">
        <v>2025</v>
      </c>
      <c r="MD718" s="1241">
        <v>2023</v>
      </c>
      <c r="ME718" s="1241">
        <v>2024</v>
      </c>
      <c r="MF718" s="1241">
        <v>2025</v>
      </c>
      <c r="MG718" s="1241">
        <v>2023</v>
      </c>
      <c r="MH718" s="1241">
        <v>2024</v>
      </c>
      <c r="MI718" s="1241">
        <v>2025</v>
      </c>
      <c r="MJ718" s="1241">
        <v>2023</v>
      </c>
      <c r="MK718" s="1241">
        <v>2024</v>
      </c>
      <c r="ML718" s="1241">
        <v>2025</v>
      </c>
      <c r="MM718" s="1241">
        <v>2023</v>
      </c>
      <c r="MN718" s="1241">
        <v>2024</v>
      </c>
      <c r="MO718" s="1241">
        <v>2025</v>
      </c>
      <c r="MP718" s="1241">
        <v>2023</v>
      </c>
      <c r="MQ718" s="1241">
        <v>2024</v>
      </c>
      <c r="MR718" s="1241">
        <v>2025</v>
      </c>
      <c r="MS718" s="1241">
        <v>2023</v>
      </c>
      <c r="MT718" s="1241">
        <v>2024</v>
      </c>
      <c r="MU718" s="1241">
        <v>2025</v>
      </c>
      <c r="MV718" s="1241">
        <v>2023</v>
      </c>
      <c r="MW718" s="1241">
        <v>2024</v>
      </c>
      <c r="MX718" s="1241">
        <v>2025</v>
      </c>
      <c r="MY718" s="1241">
        <v>2023</v>
      </c>
      <c r="MZ718" s="1241">
        <v>2024</v>
      </c>
      <c r="NA718" s="1241">
        <v>2025</v>
      </c>
      <c r="NB718" s="1241">
        <v>2023</v>
      </c>
      <c r="NC718" s="1241">
        <v>2024</v>
      </c>
      <c r="ND718" s="1241">
        <v>2025</v>
      </c>
      <c r="NE718" s="1241">
        <v>2023</v>
      </c>
      <c r="NF718" s="1241">
        <v>2024</v>
      </c>
      <c r="NG718" s="1241">
        <v>2025</v>
      </c>
      <c r="NH718" s="1241">
        <v>2023</v>
      </c>
      <c r="NI718" s="1241">
        <v>2024</v>
      </c>
      <c r="NJ718" s="1241">
        <v>2025</v>
      </c>
      <c r="NK718" s="1241">
        <v>2023</v>
      </c>
      <c r="NL718" s="1241">
        <v>2024</v>
      </c>
      <c r="NM718" s="1241">
        <v>2025</v>
      </c>
      <c r="NN718" s="1241">
        <v>2023</v>
      </c>
      <c r="NO718" s="1241">
        <v>2024</v>
      </c>
      <c r="NP718" s="1241">
        <v>2025</v>
      </c>
      <c r="NQ718" s="1241">
        <v>2023</v>
      </c>
      <c r="NR718" s="1241">
        <v>2024</v>
      </c>
      <c r="NS718" s="1241">
        <v>2025</v>
      </c>
      <c r="NT718" s="1241">
        <v>2023</v>
      </c>
      <c r="NU718" s="1241">
        <v>2024</v>
      </c>
      <c r="NV718" s="1241">
        <v>2025</v>
      </c>
      <c r="NW718" s="1241">
        <v>2023</v>
      </c>
      <c r="NX718" s="1241">
        <v>2024</v>
      </c>
      <c r="NY718" s="1241">
        <v>2025</v>
      </c>
      <c r="NZ718" s="1241">
        <v>2023</v>
      </c>
      <c r="OA718" s="1241">
        <v>2024</v>
      </c>
      <c r="OB718" s="1241">
        <v>2025</v>
      </c>
      <c r="OC718" s="1241">
        <v>2023</v>
      </c>
      <c r="OD718" s="1241">
        <v>2024</v>
      </c>
      <c r="OE718" s="1241">
        <v>2025</v>
      </c>
      <c r="OF718" s="1241">
        <v>2023</v>
      </c>
      <c r="OG718" s="1241">
        <v>2024</v>
      </c>
      <c r="OH718" s="1241">
        <v>2025</v>
      </c>
      <c r="OI718" s="1241">
        <v>2023</v>
      </c>
      <c r="OJ718" s="1241">
        <v>2024</v>
      </c>
      <c r="OK718" s="1241">
        <v>2025</v>
      </c>
      <c r="OL718" s="1241">
        <v>2023</v>
      </c>
      <c r="OM718" s="1241">
        <v>2024</v>
      </c>
      <c r="ON718" s="1241">
        <v>2025</v>
      </c>
      <c r="OO718" s="1241">
        <v>2023</v>
      </c>
      <c r="OP718" s="1241">
        <v>2024</v>
      </c>
      <c r="OQ718" s="1241">
        <v>2025</v>
      </c>
      <c r="OR718" s="1241">
        <v>2023</v>
      </c>
      <c r="OS718" s="1241">
        <v>2024</v>
      </c>
      <c r="OT718" s="1241">
        <v>2025</v>
      </c>
      <c r="OU718" s="1241">
        <v>2023</v>
      </c>
      <c r="OV718" s="1241">
        <v>2024</v>
      </c>
      <c r="OW718" s="1241">
        <v>2025</v>
      </c>
      <c r="OX718" s="1241">
        <v>2023</v>
      </c>
      <c r="OY718" s="1241">
        <v>2024</v>
      </c>
      <c r="OZ718" s="1241">
        <v>2025</v>
      </c>
      <c r="PA718" s="1241">
        <v>2023</v>
      </c>
      <c r="PB718" s="1241">
        <v>2024</v>
      </c>
      <c r="PC718" s="1241">
        <v>2025</v>
      </c>
      <c r="PD718" s="1241">
        <v>2023</v>
      </c>
      <c r="PE718" s="1241">
        <v>2024</v>
      </c>
      <c r="PF718" s="1241">
        <v>2025</v>
      </c>
      <c r="PG718" s="1241">
        <v>2023</v>
      </c>
      <c r="PH718" s="1241">
        <v>2024</v>
      </c>
      <c r="PI718" s="1241">
        <v>2025</v>
      </c>
      <c r="PJ718" s="1241">
        <v>2023</v>
      </c>
      <c r="PK718" s="1241">
        <v>2024</v>
      </c>
      <c r="PL718" s="1241">
        <v>2025</v>
      </c>
      <c r="PM718" s="1241">
        <v>2023</v>
      </c>
      <c r="PN718" s="1241">
        <v>2024</v>
      </c>
      <c r="PO718" s="1241">
        <v>2025</v>
      </c>
      <c r="PP718" s="1241">
        <v>2023</v>
      </c>
      <c r="PQ718" s="1241">
        <v>2024</v>
      </c>
      <c r="PR718" s="1241">
        <v>2025</v>
      </c>
      <c r="PS718" s="1241">
        <v>2023</v>
      </c>
      <c r="PT718" s="1241">
        <v>2024</v>
      </c>
      <c r="PU718" s="1241">
        <v>2025</v>
      </c>
      <c r="PV718" s="1241">
        <v>2023</v>
      </c>
      <c r="PW718" s="1241">
        <v>2024</v>
      </c>
      <c r="PX718" s="1241">
        <v>2025</v>
      </c>
      <c r="PY718" s="1241">
        <v>2023</v>
      </c>
      <c r="PZ718" s="1241">
        <v>2024</v>
      </c>
      <c r="QA718" s="1241">
        <v>2025</v>
      </c>
      <c r="QB718" s="1241">
        <v>2023</v>
      </c>
      <c r="QC718" s="1241">
        <v>2024</v>
      </c>
      <c r="QD718" s="1241">
        <v>2025</v>
      </c>
      <c r="QE718" s="1241">
        <v>2023</v>
      </c>
      <c r="QF718" s="1241">
        <v>2024</v>
      </c>
      <c r="QG718" s="1241">
        <v>2025</v>
      </c>
      <c r="QH718" s="1241">
        <v>2023</v>
      </c>
      <c r="QI718" s="1241">
        <v>2024</v>
      </c>
      <c r="QJ718" s="1241">
        <v>2025</v>
      </c>
      <c r="QK718" s="1241">
        <v>2023</v>
      </c>
      <c r="QL718" s="1241">
        <v>2024</v>
      </c>
      <c r="QM718" s="1241">
        <v>2025</v>
      </c>
      <c r="QN718" s="1241">
        <v>2023</v>
      </c>
      <c r="QO718" s="1241">
        <v>2024</v>
      </c>
      <c r="QP718" s="1241">
        <v>2025</v>
      </c>
      <c r="QQ718" s="1241">
        <v>2023</v>
      </c>
      <c r="QR718" s="1241">
        <v>2024</v>
      </c>
      <c r="QS718" s="1241">
        <v>2025</v>
      </c>
      <c r="QT718" s="1241">
        <v>2023</v>
      </c>
      <c r="QU718" s="1241">
        <v>2024</v>
      </c>
      <c r="QV718" s="1241">
        <v>2025</v>
      </c>
      <c r="QW718" s="1241">
        <v>2023</v>
      </c>
      <c r="QX718" s="1241">
        <v>2024</v>
      </c>
      <c r="QY718" s="1241">
        <v>2025</v>
      </c>
      <c r="QZ718" s="1241">
        <v>2023</v>
      </c>
      <c r="RA718" s="1241">
        <v>2024</v>
      </c>
      <c r="RB718" s="1241">
        <v>2025</v>
      </c>
      <c r="RC718" s="1241">
        <v>2023</v>
      </c>
      <c r="RD718" s="1241">
        <v>2024</v>
      </c>
      <c r="RE718" s="1241">
        <v>2025</v>
      </c>
      <c r="RF718" s="1241">
        <v>2023</v>
      </c>
      <c r="RG718" s="1241">
        <v>2024</v>
      </c>
      <c r="RH718" s="1241">
        <v>2025</v>
      </c>
      <c r="RI718" s="1241">
        <v>2023</v>
      </c>
      <c r="RJ718" s="1241">
        <v>2024</v>
      </c>
      <c r="RK718" s="1241">
        <v>2025</v>
      </c>
      <c r="RL718" s="1241">
        <v>2023</v>
      </c>
      <c r="RM718" s="1241">
        <v>2024</v>
      </c>
      <c r="RN718" s="1241">
        <v>2025</v>
      </c>
      <c r="RO718" s="1241">
        <v>2023</v>
      </c>
      <c r="RP718" s="1241">
        <v>2024</v>
      </c>
      <c r="RQ718" s="1241">
        <v>2025</v>
      </c>
      <c r="RR718" s="1241">
        <v>2023</v>
      </c>
      <c r="RS718" s="1241">
        <v>2024</v>
      </c>
      <c r="RT718" s="1241">
        <v>2025</v>
      </c>
      <c r="RU718" s="1241">
        <v>2023</v>
      </c>
      <c r="RV718" s="1241">
        <v>2024</v>
      </c>
      <c r="RW718" s="1241">
        <v>2025</v>
      </c>
      <c r="RX718" s="1241">
        <v>2023</v>
      </c>
      <c r="RY718" s="1241">
        <v>2024</v>
      </c>
      <c r="RZ718" s="1241">
        <v>2025</v>
      </c>
      <c r="SA718" s="1241">
        <v>2023</v>
      </c>
      <c r="SB718" s="1241">
        <v>2024</v>
      </c>
      <c r="SC718" s="1241">
        <v>2025</v>
      </c>
      <c r="SD718" s="1241">
        <v>2023</v>
      </c>
      <c r="SE718" s="1241">
        <v>2024</v>
      </c>
      <c r="SF718" s="1241">
        <v>2025</v>
      </c>
      <c r="SG718" s="1241">
        <v>2023</v>
      </c>
      <c r="SH718" s="1241">
        <v>2024</v>
      </c>
      <c r="SI718" s="1241">
        <v>2025</v>
      </c>
      <c r="SJ718" s="1241">
        <v>2023</v>
      </c>
      <c r="SK718" s="1241">
        <v>2024</v>
      </c>
      <c r="SL718" s="1241">
        <v>2025</v>
      </c>
      <c r="SM718" s="1241">
        <v>2023</v>
      </c>
      <c r="SN718" s="1241">
        <v>2024</v>
      </c>
      <c r="SO718" s="1241">
        <v>2025</v>
      </c>
      <c r="SP718" s="1241">
        <v>2023</v>
      </c>
      <c r="SQ718" s="1241">
        <v>2024</v>
      </c>
      <c r="SR718" s="1241">
        <v>2025</v>
      </c>
      <c r="SS718" s="1241">
        <v>2023</v>
      </c>
      <c r="ST718" s="1241">
        <v>2024</v>
      </c>
      <c r="SU718" s="1241">
        <v>2025</v>
      </c>
      <c r="SV718" s="1241">
        <v>2023</v>
      </c>
      <c r="SW718" s="1241">
        <v>2024</v>
      </c>
      <c r="SX718" s="1241">
        <v>2025</v>
      </c>
      <c r="SY718" s="1241">
        <v>2023</v>
      </c>
      <c r="SZ718" s="1241">
        <v>2024</v>
      </c>
      <c r="TA718" s="1241">
        <v>2025</v>
      </c>
      <c r="TB718" s="1241">
        <v>2023</v>
      </c>
      <c r="TC718" s="1241">
        <v>2024</v>
      </c>
      <c r="TD718" s="1241">
        <v>2025</v>
      </c>
      <c r="TE718" s="1241">
        <v>2023</v>
      </c>
      <c r="TF718" s="1241">
        <v>2024</v>
      </c>
      <c r="TG718" s="1241">
        <v>2025</v>
      </c>
      <c r="TH718" s="1241">
        <v>2023</v>
      </c>
      <c r="TI718" s="1241">
        <v>2024</v>
      </c>
      <c r="TJ718" s="1241">
        <v>2025</v>
      </c>
      <c r="TK718" s="1241">
        <v>2023</v>
      </c>
      <c r="TL718" s="1241">
        <v>2024</v>
      </c>
      <c r="TM718" s="1241">
        <v>2025</v>
      </c>
      <c r="TN718" s="1241">
        <v>2023</v>
      </c>
      <c r="TO718" s="1241">
        <v>2024</v>
      </c>
      <c r="TP718" s="1241">
        <v>2025</v>
      </c>
      <c r="TQ718" s="1241">
        <v>2023</v>
      </c>
      <c r="TR718" s="1241">
        <v>2024</v>
      </c>
      <c r="TS718" s="1241">
        <v>2025</v>
      </c>
      <c r="TT718" s="1241">
        <v>2023</v>
      </c>
      <c r="TU718" s="1241">
        <v>2024</v>
      </c>
      <c r="TV718" s="1241">
        <v>2025</v>
      </c>
      <c r="TW718" s="1241">
        <v>2023</v>
      </c>
      <c r="TX718" s="1241">
        <v>2024</v>
      </c>
      <c r="TY718" s="1241">
        <v>2025</v>
      </c>
      <c r="TZ718" s="1241">
        <v>2023</v>
      </c>
      <c r="UA718" s="1241">
        <v>2024</v>
      </c>
      <c r="UB718" s="1241">
        <v>2025</v>
      </c>
      <c r="UC718" s="1241">
        <v>2023</v>
      </c>
      <c r="UD718" s="1241">
        <v>2024</v>
      </c>
      <c r="UE718" s="1241">
        <v>2025</v>
      </c>
      <c r="UF718" s="1241">
        <v>2023</v>
      </c>
      <c r="UG718" s="1241">
        <v>2024</v>
      </c>
      <c r="UH718" s="1241">
        <v>2025</v>
      </c>
      <c r="UI718" s="1241">
        <v>2023</v>
      </c>
      <c r="UJ718" s="1241">
        <v>2024</v>
      </c>
      <c r="UK718" s="1241">
        <v>2025</v>
      </c>
      <c r="UL718" s="1241">
        <v>2023</v>
      </c>
      <c r="UM718" s="1241">
        <v>2024</v>
      </c>
      <c r="UN718" s="1241">
        <v>2025</v>
      </c>
      <c r="UO718" s="1241">
        <v>2023</v>
      </c>
      <c r="UP718" s="1241">
        <v>2024</v>
      </c>
      <c r="UQ718" s="1241">
        <v>2025</v>
      </c>
      <c r="UR718" s="1241">
        <v>2023</v>
      </c>
      <c r="US718" s="1241">
        <v>2024</v>
      </c>
      <c r="UT718" s="1241">
        <v>2025</v>
      </c>
      <c r="UU718" s="1241">
        <v>2023</v>
      </c>
      <c r="UV718" s="1241">
        <v>2024</v>
      </c>
      <c r="UW718" s="1241">
        <v>2025</v>
      </c>
      <c r="UX718" s="1241">
        <v>2023</v>
      </c>
      <c r="UY718" s="1241">
        <v>2024</v>
      </c>
      <c r="UZ718" s="1241">
        <v>2025</v>
      </c>
      <c r="VA718" s="1241">
        <v>2023</v>
      </c>
      <c r="VB718" s="1241">
        <v>2024</v>
      </c>
      <c r="VC718" s="1241">
        <v>2025</v>
      </c>
      <c r="VD718" s="1241">
        <v>2023</v>
      </c>
      <c r="VE718" s="1241">
        <v>2024</v>
      </c>
      <c r="VF718" s="1241">
        <v>2025</v>
      </c>
      <c r="VG718" s="1241">
        <v>2023</v>
      </c>
      <c r="VH718" s="1241">
        <v>2024</v>
      </c>
      <c r="VI718" s="1241">
        <v>2025</v>
      </c>
      <c r="VJ718" s="1241">
        <v>2023</v>
      </c>
      <c r="VK718" s="1241">
        <v>2024</v>
      </c>
      <c r="VL718" s="1241">
        <v>2025</v>
      </c>
      <c r="VM718" s="1241">
        <v>2023</v>
      </c>
      <c r="VN718" s="1241">
        <v>2024</v>
      </c>
      <c r="VO718" s="1241">
        <v>2025</v>
      </c>
      <c r="VP718" s="1241">
        <v>2023</v>
      </c>
      <c r="VQ718" s="1241">
        <v>2024</v>
      </c>
      <c r="VR718" s="1241">
        <v>2025</v>
      </c>
      <c r="VS718" s="1241">
        <v>2023</v>
      </c>
      <c r="VT718" s="1241">
        <v>2024</v>
      </c>
      <c r="VU718" s="1241">
        <v>2025</v>
      </c>
      <c r="VV718" s="1241">
        <v>2023</v>
      </c>
      <c r="VW718" s="1241">
        <v>2024</v>
      </c>
      <c r="VX718" s="1241">
        <v>2025</v>
      </c>
      <c r="VY718" s="1241">
        <v>2023</v>
      </c>
      <c r="VZ718" s="1241">
        <v>2024</v>
      </c>
      <c r="WA718" s="1241">
        <v>2025</v>
      </c>
      <c r="WB718" s="1241">
        <v>2023</v>
      </c>
      <c r="WC718" s="1241">
        <v>2024</v>
      </c>
      <c r="WD718" s="1241">
        <v>2025</v>
      </c>
      <c r="WE718" s="1241">
        <v>2023</v>
      </c>
      <c r="WF718" s="1241">
        <v>2024</v>
      </c>
      <c r="WG718" s="1241">
        <v>2025</v>
      </c>
      <c r="WH718" s="1241">
        <v>2023</v>
      </c>
      <c r="WI718" s="1241">
        <v>2024</v>
      </c>
      <c r="WJ718" s="1241">
        <v>2025</v>
      </c>
      <c r="WK718" s="1241">
        <v>2023</v>
      </c>
      <c r="WL718" s="1241">
        <v>2024</v>
      </c>
      <c r="WM718" s="1241">
        <v>2025</v>
      </c>
      <c r="WN718" s="1241">
        <v>2023</v>
      </c>
      <c r="WO718" s="1241">
        <v>2024</v>
      </c>
      <c r="WP718" s="1241">
        <v>2025</v>
      </c>
      <c r="WQ718" s="1241">
        <v>2023</v>
      </c>
      <c r="WR718" s="1241">
        <v>2024</v>
      </c>
      <c r="WS718" s="1241">
        <v>2025</v>
      </c>
      <c r="WT718" s="1241">
        <v>2023</v>
      </c>
      <c r="WU718" s="1241">
        <v>2024</v>
      </c>
      <c r="WV718" s="1241">
        <v>2025</v>
      </c>
      <c r="WW718" s="1241">
        <v>2023</v>
      </c>
      <c r="WX718" s="1241">
        <v>2024</v>
      </c>
      <c r="WY718" s="1241">
        <v>2025</v>
      </c>
      <c r="WZ718" s="1241">
        <v>2023</v>
      </c>
      <c r="XA718" s="1241">
        <v>2024</v>
      </c>
      <c r="XB718" s="1241">
        <v>2025</v>
      </c>
      <c r="XC718" s="1241">
        <v>2023</v>
      </c>
      <c r="XD718" s="1241">
        <v>2024</v>
      </c>
      <c r="XE718" s="1241">
        <v>2025</v>
      </c>
      <c r="XF718" s="1241">
        <v>2023</v>
      </c>
      <c r="XG718" s="1241">
        <v>2024</v>
      </c>
      <c r="XH718" s="1241">
        <v>2025</v>
      </c>
      <c r="XI718" s="1241">
        <v>2023</v>
      </c>
      <c r="XJ718" s="1241">
        <v>2024</v>
      </c>
      <c r="XK718" s="1241">
        <v>2025</v>
      </c>
      <c r="XL718" s="1241">
        <v>2023</v>
      </c>
      <c r="XM718" s="1241">
        <v>2024</v>
      </c>
      <c r="XN718" s="1241">
        <v>2025</v>
      </c>
      <c r="XO718" s="1241">
        <v>2023</v>
      </c>
      <c r="XP718" s="1241">
        <v>2024</v>
      </c>
      <c r="XQ718" s="1241">
        <v>2025</v>
      </c>
      <c r="XR718" s="1241">
        <v>2023</v>
      </c>
      <c r="XS718" s="1241">
        <v>2024</v>
      </c>
      <c r="XT718" s="1241">
        <v>2025</v>
      </c>
      <c r="XU718" s="1241">
        <v>2023</v>
      </c>
      <c r="XV718" s="1241">
        <v>2024</v>
      </c>
      <c r="XW718" s="1241">
        <v>2025</v>
      </c>
      <c r="XX718" s="1241">
        <v>2023</v>
      </c>
      <c r="XY718" s="1241">
        <v>2024</v>
      </c>
      <c r="XZ718" s="1241">
        <v>2025</v>
      </c>
      <c r="YA718" s="1241">
        <v>2023</v>
      </c>
      <c r="YB718" s="1241">
        <v>2024</v>
      </c>
      <c r="YC718" s="1241">
        <v>2025</v>
      </c>
      <c r="YD718" s="1241">
        <v>2023</v>
      </c>
      <c r="YE718" s="1241">
        <v>2024</v>
      </c>
      <c r="YF718" s="1241">
        <v>2025</v>
      </c>
      <c r="YG718" s="1241">
        <v>2023</v>
      </c>
      <c r="YH718" s="1241">
        <v>2024</v>
      </c>
      <c r="YI718" s="1241">
        <v>2025</v>
      </c>
      <c r="YJ718" s="1241">
        <v>2023</v>
      </c>
      <c r="YK718" s="1241">
        <v>2024</v>
      </c>
      <c r="YL718" s="1241">
        <v>2025</v>
      </c>
      <c r="YM718" s="1241">
        <v>2023</v>
      </c>
      <c r="YN718" s="1241">
        <v>2024</v>
      </c>
      <c r="YO718" s="1241">
        <v>2025</v>
      </c>
      <c r="YP718" s="1241">
        <v>2023</v>
      </c>
      <c r="YQ718" s="1241">
        <v>2024</v>
      </c>
      <c r="YR718" s="1241">
        <v>2025</v>
      </c>
      <c r="YS718" s="1241">
        <v>2023</v>
      </c>
      <c r="YT718" s="1241">
        <v>2024</v>
      </c>
      <c r="YU718" s="1241">
        <v>2025</v>
      </c>
      <c r="YV718" s="1241">
        <v>2023</v>
      </c>
      <c r="YW718" s="1241">
        <v>2024</v>
      </c>
      <c r="YX718" s="1241">
        <v>2025</v>
      </c>
      <c r="YY718" s="1241">
        <v>2023</v>
      </c>
      <c r="YZ718" s="1241">
        <v>2024</v>
      </c>
      <c r="ZA718" s="1241">
        <v>2025</v>
      </c>
      <c r="ZB718" s="1241">
        <v>2023</v>
      </c>
      <c r="ZC718" s="1241">
        <v>2024</v>
      </c>
      <c r="ZD718" s="1241">
        <v>2025</v>
      </c>
      <c r="ZE718" s="1241">
        <v>2023</v>
      </c>
      <c r="ZF718" s="1241">
        <v>2024</v>
      </c>
      <c r="ZG718" s="1241">
        <v>2025</v>
      </c>
      <c r="ZH718" s="1241">
        <v>2023</v>
      </c>
      <c r="ZI718" s="1241">
        <v>2024</v>
      </c>
      <c r="ZJ718" s="1241">
        <v>2025</v>
      </c>
      <c r="ZK718" s="1241">
        <v>2023</v>
      </c>
      <c r="ZL718" s="1241">
        <v>2024</v>
      </c>
      <c r="ZM718" s="1241">
        <v>2025</v>
      </c>
      <c r="ZN718" s="1241">
        <v>2023</v>
      </c>
      <c r="ZO718" s="1241">
        <v>2024</v>
      </c>
      <c r="ZP718" s="1241">
        <v>2025</v>
      </c>
      <c r="ZQ718" s="1241">
        <v>2023</v>
      </c>
      <c r="ZR718" s="1241">
        <v>2024</v>
      </c>
      <c r="ZS718" s="1241">
        <v>2025</v>
      </c>
      <c r="ZT718" s="1241">
        <v>2023</v>
      </c>
      <c r="ZU718" s="1241">
        <v>2024</v>
      </c>
      <c r="ZV718" s="1241">
        <v>2025</v>
      </c>
      <c r="ZW718" s="1241">
        <v>2023</v>
      </c>
      <c r="ZX718" s="1241">
        <v>2024</v>
      </c>
      <c r="ZY718" s="1241">
        <v>2025</v>
      </c>
      <c r="ZZ718" s="1241">
        <v>2023</v>
      </c>
      <c r="AAA718" s="1241">
        <v>2024</v>
      </c>
      <c r="AAB718" s="1241">
        <v>2025</v>
      </c>
      <c r="AAC718" s="1241">
        <v>2023</v>
      </c>
      <c r="AAD718" s="1241">
        <v>2024</v>
      </c>
      <c r="AAE718" s="1241">
        <v>2025</v>
      </c>
      <c r="AAF718" s="1241">
        <v>2023</v>
      </c>
      <c r="AAG718" s="1241">
        <v>2024</v>
      </c>
      <c r="AAH718" s="1241">
        <v>2025</v>
      </c>
      <c r="AAI718" s="1241">
        <v>2023</v>
      </c>
      <c r="AAJ718" s="1241">
        <v>2024</v>
      </c>
      <c r="AAK718" s="1241">
        <v>2025</v>
      </c>
      <c r="AAL718" s="1241">
        <v>2023</v>
      </c>
      <c r="AAM718" s="1241">
        <v>2024</v>
      </c>
      <c r="AAN718" s="1241">
        <v>2025</v>
      </c>
      <c r="AAO718" s="1241">
        <v>2023</v>
      </c>
      <c r="AAP718" s="1241">
        <v>2024</v>
      </c>
      <c r="AAQ718" s="1241">
        <v>2025</v>
      </c>
      <c r="AAR718" s="1241">
        <v>2023</v>
      </c>
      <c r="AAS718" s="1241">
        <v>2024</v>
      </c>
      <c r="AAT718" s="1241">
        <v>2025</v>
      </c>
      <c r="AAU718" s="1241">
        <v>2023</v>
      </c>
      <c r="AAV718" s="1241">
        <v>2024</v>
      </c>
      <c r="AAW718" s="1241">
        <v>2025</v>
      </c>
      <c r="AAX718" s="1241">
        <v>2023</v>
      </c>
      <c r="AAY718" s="1241">
        <v>2024</v>
      </c>
      <c r="AAZ718" s="1241">
        <v>2025</v>
      </c>
      <c r="ABA718" s="1241">
        <v>2023</v>
      </c>
      <c r="ABB718" s="1241">
        <v>2024</v>
      </c>
      <c r="ABC718" s="1241">
        <v>2025</v>
      </c>
      <c r="ABD718" s="1241">
        <v>2023</v>
      </c>
      <c r="ABE718" s="1241">
        <v>2024</v>
      </c>
      <c r="ABF718" s="1241">
        <v>2025</v>
      </c>
      <c r="ABG718" s="1241">
        <v>2023</v>
      </c>
      <c r="ABH718" s="1241">
        <v>2024</v>
      </c>
      <c r="ABI718" s="1241">
        <v>2025</v>
      </c>
      <c r="ABJ718" s="1241">
        <v>2023</v>
      </c>
      <c r="ABK718" s="1241">
        <v>2024</v>
      </c>
      <c r="ABL718" s="1241">
        <v>2025</v>
      </c>
      <c r="ABM718" s="1241">
        <v>2023</v>
      </c>
      <c r="ABN718" s="1241">
        <v>2024</v>
      </c>
      <c r="ABO718" s="1241">
        <v>2025</v>
      </c>
      <c r="ABP718" s="1241">
        <v>2023</v>
      </c>
      <c r="ABQ718" s="1241">
        <v>2024</v>
      </c>
      <c r="ABR718" s="1241">
        <v>2025</v>
      </c>
      <c r="ABS718" s="1241">
        <v>2023</v>
      </c>
      <c r="ABT718" s="1241">
        <v>2024</v>
      </c>
      <c r="ABU718" s="1241">
        <v>2025</v>
      </c>
      <c r="ABV718" s="1241">
        <v>2023</v>
      </c>
      <c r="ABW718" s="1241">
        <v>2024</v>
      </c>
      <c r="ABX718" s="1241">
        <v>2025</v>
      </c>
      <c r="ABY718" s="1241">
        <v>2023</v>
      </c>
      <c r="ABZ718" s="1241">
        <v>2024</v>
      </c>
      <c r="ACA718" s="1241">
        <v>2025</v>
      </c>
      <c r="ACB718" s="1241">
        <v>2023</v>
      </c>
      <c r="ACC718" s="1241">
        <v>2024</v>
      </c>
      <c r="ACD718" s="1241">
        <v>2025</v>
      </c>
      <c r="ACE718" s="1241">
        <v>2023</v>
      </c>
      <c r="ACF718" s="1241">
        <v>2024</v>
      </c>
      <c r="ACG718" s="1241">
        <v>2025</v>
      </c>
      <c r="ACH718" s="1241">
        <v>2023</v>
      </c>
      <c r="ACI718" s="1241">
        <v>2024</v>
      </c>
      <c r="ACJ718" s="1241">
        <v>2025</v>
      </c>
      <c r="ACK718" s="1241">
        <v>2023</v>
      </c>
      <c r="ACL718" s="1241">
        <v>2024</v>
      </c>
      <c r="ACM718" s="1241">
        <v>2025</v>
      </c>
      <c r="ACN718" s="1241">
        <v>2023</v>
      </c>
      <c r="ACO718" s="1241">
        <v>2024</v>
      </c>
      <c r="ACP718" s="1241">
        <v>2025</v>
      </c>
      <c r="ACQ718" s="1241">
        <v>2023</v>
      </c>
      <c r="ACR718" s="1241">
        <v>2024</v>
      </c>
      <c r="ACS718" s="1241">
        <v>2025</v>
      </c>
      <c r="ACT718" s="1241">
        <v>2023</v>
      </c>
      <c r="ACU718" s="1241">
        <v>2024</v>
      </c>
      <c r="ACV718" s="1241">
        <v>2025</v>
      </c>
      <c r="ACW718" s="1241">
        <v>2023</v>
      </c>
      <c r="ACX718" s="1241">
        <v>2024</v>
      </c>
      <c r="ACY718" s="1241">
        <v>2025</v>
      </c>
      <c r="ACZ718" s="1241">
        <v>2023</v>
      </c>
      <c r="ADA718" s="1241">
        <v>2024</v>
      </c>
      <c r="ADB718" s="1241">
        <v>2025</v>
      </c>
      <c r="ADC718" s="1241">
        <v>2023</v>
      </c>
      <c r="ADD718" s="1241">
        <v>2024</v>
      </c>
      <c r="ADE718" s="1241">
        <v>2025</v>
      </c>
      <c r="ADF718" s="1241">
        <v>2023</v>
      </c>
      <c r="ADG718" s="1241">
        <v>2024</v>
      </c>
      <c r="ADH718" s="1241">
        <v>2025</v>
      </c>
      <c r="ADI718" s="1241">
        <v>2023</v>
      </c>
      <c r="ADJ718" s="1241">
        <v>2024</v>
      </c>
      <c r="ADK718" s="1241">
        <v>2025</v>
      </c>
      <c r="ADL718" s="1241">
        <v>2023</v>
      </c>
      <c r="ADM718" s="1241">
        <v>2024</v>
      </c>
      <c r="ADN718" s="1241">
        <v>2025</v>
      </c>
      <c r="ADO718" s="1241">
        <v>2023</v>
      </c>
      <c r="ADP718" s="1241">
        <v>2024</v>
      </c>
      <c r="ADQ718" s="1241">
        <v>2025</v>
      </c>
      <c r="ADR718" s="1241">
        <v>2023</v>
      </c>
      <c r="ADS718" s="1241">
        <v>2024</v>
      </c>
      <c r="ADT718" s="1241">
        <v>2025</v>
      </c>
      <c r="ADU718" s="1241">
        <v>2023</v>
      </c>
      <c r="ADV718" s="1241">
        <v>2024</v>
      </c>
      <c r="ADW718" s="1241">
        <v>2025</v>
      </c>
      <c r="ADX718" s="1241">
        <v>2023</v>
      </c>
      <c r="ADY718" s="1241">
        <v>2024</v>
      </c>
      <c r="ADZ718" s="1241">
        <v>2025</v>
      </c>
      <c r="AEA718" s="1241">
        <v>2023</v>
      </c>
      <c r="AEB718" s="1241">
        <v>2024</v>
      </c>
      <c r="AEC718" s="1241">
        <v>2025</v>
      </c>
      <c r="AED718" s="1241">
        <v>2023</v>
      </c>
      <c r="AEE718" s="1241">
        <v>2024</v>
      </c>
      <c r="AEF718" s="1241">
        <v>2025</v>
      </c>
      <c r="AEG718" s="1241">
        <v>2023</v>
      </c>
      <c r="AEH718" s="1241">
        <v>2024</v>
      </c>
      <c r="AEI718" s="1241">
        <v>2025</v>
      </c>
      <c r="AEJ718" s="1241">
        <v>2023</v>
      </c>
      <c r="AEK718" s="1241">
        <v>2024</v>
      </c>
      <c r="AEL718" s="1241">
        <v>2025</v>
      </c>
      <c r="AEM718" s="1241">
        <v>2023</v>
      </c>
      <c r="AEN718" s="1241">
        <v>2024</v>
      </c>
      <c r="AEO718" s="1241">
        <v>2025</v>
      </c>
      <c r="AEP718" s="1241">
        <v>2023</v>
      </c>
      <c r="AEQ718" s="1241">
        <v>2024</v>
      </c>
      <c r="AER718" s="1241">
        <v>2025</v>
      </c>
      <c r="AES718" s="1241">
        <v>2023</v>
      </c>
      <c r="AET718" s="1241">
        <v>2024</v>
      </c>
      <c r="AEU718" s="1241">
        <v>2025</v>
      </c>
      <c r="AEV718" s="1241">
        <v>2023</v>
      </c>
      <c r="AEW718" s="1241">
        <v>2024</v>
      </c>
      <c r="AEX718" s="1241">
        <v>2025</v>
      </c>
      <c r="AEY718" s="1241">
        <v>2023</v>
      </c>
      <c r="AEZ718" s="1241">
        <v>2024</v>
      </c>
      <c r="AFA718" s="1241">
        <v>2025</v>
      </c>
      <c r="AFB718" s="1241">
        <v>2023</v>
      </c>
      <c r="AFC718" s="1241">
        <v>2024</v>
      </c>
      <c r="AFD718" s="1241">
        <v>2025</v>
      </c>
      <c r="AFE718" s="1241">
        <v>2023</v>
      </c>
      <c r="AFF718" s="1241">
        <v>2024</v>
      </c>
      <c r="AFG718" s="1241">
        <v>2025</v>
      </c>
      <c r="AFH718" s="1241">
        <v>2023</v>
      </c>
      <c r="AFI718" s="1241">
        <v>2024</v>
      </c>
      <c r="AFJ718" s="1241">
        <v>2025</v>
      </c>
      <c r="AFK718" s="1241">
        <v>2023</v>
      </c>
      <c r="AFL718" s="1241">
        <v>2024</v>
      </c>
      <c r="AFM718" s="1241">
        <v>2025</v>
      </c>
      <c r="AFN718" s="1241">
        <v>2023</v>
      </c>
      <c r="AFO718" s="1241">
        <v>2024</v>
      </c>
      <c r="AFP718" s="1241">
        <v>2025</v>
      </c>
      <c r="AFQ718" s="1241">
        <v>2023</v>
      </c>
      <c r="AFR718" s="1241">
        <v>2024</v>
      </c>
      <c r="AFS718" s="1241">
        <v>2025</v>
      </c>
      <c r="AFT718" s="1241">
        <v>2023</v>
      </c>
      <c r="AFU718" s="1241">
        <v>2024</v>
      </c>
      <c r="AFV718" s="1241">
        <v>2025</v>
      </c>
      <c r="AFW718" s="1241">
        <v>2023</v>
      </c>
      <c r="AFX718" s="1241">
        <v>2024</v>
      </c>
      <c r="AFY718" s="1241">
        <v>2025</v>
      </c>
      <c r="AFZ718" s="1241">
        <v>2023</v>
      </c>
      <c r="AGA718" s="1241">
        <v>2024</v>
      </c>
      <c r="AGB718" s="1241">
        <v>2025</v>
      </c>
      <c r="AGC718" s="1241">
        <v>2023</v>
      </c>
      <c r="AGD718" s="1241">
        <v>2024</v>
      </c>
      <c r="AGE718" s="1241">
        <v>2025</v>
      </c>
      <c r="AGF718" s="1241">
        <v>2023</v>
      </c>
      <c r="AGG718" s="1241">
        <v>2024</v>
      </c>
      <c r="AGH718" s="1241">
        <v>2025</v>
      </c>
      <c r="AGI718" s="1241">
        <v>2023</v>
      </c>
      <c r="AGJ718" s="1241">
        <v>2024</v>
      </c>
      <c r="AGK718" s="1241">
        <v>2025</v>
      </c>
      <c r="AGL718" s="1241">
        <v>2023</v>
      </c>
      <c r="AGM718" s="1241">
        <v>2024</v>
      </c>
      <c r="AGN718" s="1241">
        <v>2025</v>
      </c>
      <c r="AGO718" s="1241">
        <v>2023</v>
      </c>
      <c r="AGP718" s="1241">
        <v>2024</v>
      </c>
      <c r="AGQ718" s="1241">
        <v>2025</v>
      </c>
      <c r="AGR718" s="1241">
        <v>2023</v>
      </c>
      <c r="AGS718" s="1241">
        <v>2024</v>
      </c>
      <c r="AGT718" s="1241">
        <v>2025</v>
      </c>
      <c r="AGU718" s="1241">
        <v>2023</v>
      </c>
      <c r="AGV718" s="1241">
        <v>2024</v>
      </c>
      <c r="AGW718" s="1241">
        <v>2025</v>
      </c>
      <c r="AGX718" s="1241">
        <v>2023</v>
      </c>
      <c r="AGY718" s="1241">
        <v>2024</v>
      </c>
      <c r="AGZ718" s="1241">
        <v>2025</v>
      </c>
      <c r="AHA718" s="1241">
        <v>2023</v>
      </c>
      <c r="AHB718" s="1241">
        <v>2024</v>
      </c>
      <c r="AHC718" s="1241">
        <v>2025</v>
      </c>
      <c r="AHD718" s="1241">
        <v>2023</v>
      </c>
      <c r="AHE718" s="1241">
        <v>2024</v>
      </c>
      <c r="AHF718" s="1241">
        <v>2025</v>
      </c>
      <c r="AHG718" s="1241">
        <v>2023</v>
      </c>
      <c r="AHH718" s="1241">
        <v>2024</v>
      </c>
      <c r="AHI718" s="1241">
        <v>2025</v>
      </c>
      <c r="AHJ718" s="1241">
        <v>2023</v>
      </c>
      <c r="AHK718" s="1241">
        <v>2024</v>
      </c>
      <c r="AHL718" s="1241">
        <v>2025</v>
      </c>
      <c r="AHM718" s="1241">
        <v>2023</v>
      </c>
      <c r="AHN718" s="1241">
        <v>2024</v>
      </c>
      <c r="AHO718" s="1241">
        <v>2025</v>
      </c>
      <c r="AHP718" s="1241">
        <v>2023</v>
      </c>
      <c r="AHQ718" s="1241">
        <v>2024</v>
      </c>
      <c r="AHR718" s="1241">
        <v>2025</v>
      </c>
      <c r="AHS718" s="1241">
        <v>2023</v>
      </c>
      <c r="AHT718" s="1241">
        <v>2024</v>
      </c>
      <c r="AHU718" s="1241">
        <v>2025</v>
      </c>
      <c r="AHV718" s="1241">
        <v>2023</v>
      </c>
      <c r="AHW718" s="1241">
        <v>2024</v>
      </c>
      <c r="AHX718" s="1241">
        <v>2025</v>
      </c>
      <c r="AHY718" s="1241">
        <v>2023</v>
      </c>
      <c r="AHZ718" s="1241">
        <v>2024</v>
      </c>
      <c r="AIA718" s="1241">
        <v>2025</v>
      </c>
      <c r="AIB718" s="1241">
        <v>2023</v>
      </c>
      <c r="AIC718" s="1241">
        <v>2024</v>
      </c>
      <c r="AID718" s="1241">
        <v>2025</v>
      </c>
      <c r="AIE718" s="1241">
        <v>2023</v>
      </c>
      <c r="AIF718" s="1241">
        <v>2024</v>
      </c>
      <c r="AIG718" s="1241">
        <v>2025</v>
      </c>
      <c r="AIH718" s="1241">
        <v>2023</v>
      </c>
      <c r="AII718" s="1241">
        <v>2024</v>
      </c>
      <c r="AIJ718" s="1241">
        <v>2025</v>
      </c>
      <c r="AIK718" s="1241">
        <v>2023</v>
      </c>
      <c r="AIL718" s="1241">
        <v>2024</v>
      </c>
      <c r="AIM718" s="1241">
        <v>2025</v>
      </c>
      <c r="AIN718" s="1241">
        <v>2023</v>
      </c>
      <c r="AIO718" s="1241">
        <v>2024</v>
      </c>
      <c r="AIP718" s="1241">
        <v>2025</v>
      </c>
      <c r="AIQ718" s="1241">
        <v>2023</v>
      </c>
      <c r="AIR718" s="1241">
        <v>2024</v>
      </c>
      <c r="AIS718" s="1241">
        <v>2025</v>
      </c>
      <c r="AIT718" s="1241">
        <v>2023</v>
      </c>
      <c r="AIU718" s="1241">
        <v>2024</v>
      </c>
      <c r="AIV718" s="1241">
        <v>2025</v>
      </c>
      <c r="AIW718" s="1241">
        <v>2023</v>
      </c>
      <c r="AIX718" s="1241">
        <v>2024</v>
      </c>
      <c r="AIY718" s="1241">
        <v>2025</v>
      </c>
      <c r="AIZ718" s="1241">
        <v>2023</v>
      </c>
      <c r="AJA718" s="1241">
        <v>2024</v>
      </c>
      <c r="AJB718" s="1241">
        <v>2025</v>
      </c>
      <c r="AJC718" s="1241">
        <v>2023</v>
      </c>
      <c r="AJD718" s="1241">
        <v>2024</v>
      </c>
      <c r="AJE718" s="1241">
        <v>2025</v>
      </c>
      <c r="AJF718" s="1241">
        <v>2023</v>
      </c>
      <c r="AJG718" s="1241">
        <v>2024</v>
      </c>
      <c r="AJH718" s="1241">
        <v>2025</v>
      </c>
      <c r="AJI718" s="1241">
        <v>2023</v>
      </c>
      <c r="AJJ718" s="1241">
        <v>2024</v>
      </c>
      <c r="AJK718" s="1241">
        <v>2025</v>
      </c>
      <c r="AJL718" s="1241">
        <v>2023</v>
      </c>
      <c r="AJM718" s="1241">
        <v>2024</v>
      </c>
      <c r="AJN718" s="1241">
        <v>2025</v>
      </c>
      <c r="AJO718" s="1241">
        <v>2023</v>
      </c>
      <c r="AJP718" s="1241">
        <v>2024</v>
      </c>
      <c r="AJQ718" s="1241">
        <v>2025</v>
      </c>
      <c r="AJR718" s="1241">
        <v>2023</v>
      </c>
      <c r="AJS718" s="1241">
        <v>2024</v>
      </c>
      <c r="AJT718" s="1241">
        <v>2025</v>
      </c>
      <c r="AJU718" s="1241">
        <v>2023</v>
      </c>
      <c r="AJV718" s="1241">
        <v>2024</v>
      </c>
      <c r="AJW718" s="1241">
        <v>2025</v>
      </c>
      <c r="AJX718" s="1241">
        <v>2023</v>
      </c>
      <c r="AJY718" s="1241">
        <v>2024</v>
      </c>
      <c r="AJZ718" s="1241">
        <v>2025</v>
      </c>
      <c r="AKA718" s="1241">
        <v>2023</v>
      </c>
      <c r="AKB718" s="1241">
        <v>2024</v>
      </c>
      <c r="AKC718" s="1241">
        <v>2025</v>
      </c>
      <c r="AKD718" s="1241">
        <v>2023</v>
      </c>
      <c r="AKE718" s="1241">
        <v>2024</v>
      </c>
      <c r="AKF718" s="1241">
        <v>2025</v>
      </c>
      <c r="AKG718" s="1241">
        <v>2023</v>
      </c>
      <c r="AKH718" s="1241">
        <v>2024</v>
      </c>
      <c r="AKI718" s="1241">
        <v>2025</v>
      </c>
      <c r="AKJ718" s="1241">
        <v>2023</v>
      </c>
      <c r="AKK718" s="1241">
        <v>2024</v>
      </c>
      <c r="AKL718" s="1241">
        <v>2025</v>
      </c>
      <c r="AKM718" s="1241">
        <v>2023</v>
      </c>
      <c r="AKN718" s="1241">
        <v>2024</v>
      </c>
      <c r="AKO718" s="1241">
        <v>2025</v>
      </c>
      <c r="AKP718" s="1241">
        <v>2023</v>
      </c>
      <c r="AKQ718" s="1241">
        <v>2024</v>
      </c>
      <c r="AKR718" s="1241">
        <v>2025</v>
      </c>
      <c r="AKS718" s="1241">
        <v>2023</v>
      </c>
      <c r="AKT718" s="1241">
        <v>2024</v>
      </c>
      <c r="AKU718" s="1241">
        <v>2025</v>
      </c>
      <c r="AKV718" s="1241">
        <v>2023</v>
      </c>
      <c r="AKW718" s="1241">
        <v>2024</v>
      </c>
      <c r="AKX718" s="1241">
        <v>2025</v>
      </c>
      <c r="AKY718" s="1241">
        <v>2023</v>
      </c>
      <c r="AKZ718" s="1241">
        <v>2024</v>
      </c>
      <c r="ALA718" s="1241">
        <v>2025</v>
      </c>
      <c r="ALB718" s="1241">
        <v>2023</v>
      </c>
      <c r="ALC718" s="1241">
        <v>2024</v>
      </c>
      <c r="ALD718" s="1241">
        <v>2025</v>
      </c>
      <c r="ALE718" s="1241">
        <v>2023</v>
      </c>
      <c r="ALF718" s="1241">
        <v>2024</v>
      </c>
      <c r="ALG718" s="1241">
        <v>2025</v>
      </c>
      <c r="ALH718" s="1241">
        <v>2023</v>
      </c>
      <c r="ALI718" s="1241">
        <v>2024</v>
      </c>
      <c r="ALJ718" s="1241">
        <v>2025</v>
      </c>
      <c r="ALK718" s="1241">
        <v>2023</v>
      </c>
      <c r="ALL718" s="1241">
        <v>2024</v>
      </c>
      <c r="ALM718" s="1241">
        <v>2025</v>
      </c>
      <c r="ALN718" s="1241">
        <v>2023</v>
      </c>
      <c r="ALO718" s="1241">
        <v>2024</v>
      </c>
      <c r="ALP718" s="1241">
        <v>2025</v>
      </c>
      <c r="ALQ718" s="1241">
        <v>2023</v>
      </c>
      <c r="ALR718" s="1241">
        <v>2024</v>
      </c>
      <c r="ALS718" s="1241">
        <v>2025</v>
      </c>
      <c r="ALT718" s="1241">
        <v>2023</v>
      </c>
      <c r="ALU718" s="1241">
        <v>2024</v>
      </c>
      <c r="ALV718" s="1241">
        <v>2025</v>
      </c>
      <c r="ALW718" s="1241">
        <v>2023</v>
      </c>
      <c r="ALX718" s="1241">
        <v>2024</v>
      </c>
      <c r="ALY718" s="1241">
        <v>2025</v>
      </c>
      <c r="ALZ718" s="1241">
        <v>2023</v>
      </c>
      <c r="AMA718" s="1241">
        <v>2024</v>
      </c>
      <c r="AMB718" s="1241">
        <v>2025</v>
      </c>
      <c r="AMC718" s="1241">
        <v>2023</v>
      </c>
      <c r="AMD718" s="1241">
        <v>2024</v>
      </c>
      <c r="AME718" s="1241">
        <v>2025</v>
      </c>
      <c r="AMF718" s="1241">
        <v>2023</v>
      </c>
      <c r="AMG718" s="1241">
        <v>2024</v>
      </c>
      <c r="AMH718" s="1241">
        <v>2025</v>
      </c>
      <c r="AMI718" s="1241">
        <v>2023</v>
      </c>
      <c r="AMJ718" s="1241">
        <v>2024</v>
      </c>
      <c r="AMK718" s="1241">
        <v>2025</v>
      </c>
      <c r="AML718" s="1241">
        <v>2023</v>
      </c>
      <c r="AMM718" s="1241">
        <v>2024</v>
      </c>
      <c r="AMN718" s="1241">
        <v>2025</v>
      </c>
      <c r="AMO718" s="1241">
        <v>2023</v>
      </c>
      <c r="AMP718" s="1241">
        <v>2024</v>
      </c>
      <c r="AMQ718" s="1241">
        <v>2025</v>
      </c>
      <c r="AMR718" s="1241">
        <v>2023</v>
      </c>
      <c r="AMS718" s="1241">
        <v>2024</v>
      </c>
      <c r="AMT718" s="1241">
        <v>2025</v>
      </c>
      <c r="AMU718" s="1241">
        <v>2023</v>
      </c>
      <c r="AMV718" s="1241">
        <v>2024</v>
      </c>
      <c r="AMW718" s="1241">
        <v>2025</v>
      </c>
      <c r="AMX718" s="1241">
        <v>2023</v>
      </c>
      <c r="AMY718" s="1241">
        <v>2024</v>
      </c>
      <c r="AMZ718" s="1241">
        <v>2025</v>
      </c>
      <c r="ANA718" s="1241">
        <v>2023</v>
      </c>
      <c r="ANB718" s="1241">
        <v>2024</v>
      </c>
      <c r="ANC718" s="1241">
        <v>2025</v>
      </c>
      <c r="AND718" s="1241">
        <v>2023</v>
      </c>
      <c r="ANE718" s="1241">
        <v>2024</v>
      </c>
      <c r="ANF718" s="1241">
        <v>2025</v>
      </c>
      <c r="ANG718" s="1241">
        <v>2023</v>
      </c>
      <c r="ANH718" s="1241">
        <v>2024</v>
      </c>
      <c r="ANI718" s="1241">
        <v>2025</v>
      </c>
      <c r="ANJ718" s="1241">
        <v>2023</v>
      </c>
      <c r="ANK718" s="1241">
        <v>2024</v>
      </c>
      <c r="ANL718" s="1241">
        <v>2025</v>
      </c>
      <c r="ANM718" s="1241">
        <v>2023</v>
      </c>
      <c r="ANN718" s="1241">
        <v>2024</v>
      </c>
      <c r="ANO718" s="1241">
        <v>2025</v>
      </c>
      <c r="ANP718" s="1241">
        <v>2023</v>
      </c>
      <c r="ANQ718" s="1241">
        <v>2024</v>
      </c>
      <c r="ANR718" s="1241">
        <v>2025</v>
      </c>
      <c r="ANS718" s="1241">
        <v>2023</v>
      </c>
      <c r="ANT718" s="1241">
        <v>2024</v>
      </c>
      <c r="ANU718" s="1241">
        <v>2025</v>
      </c>
      <c r="ANV718" s="1241">
        <v>2023</v>
      </c>
      <c r="ANW718" s="1241">
        <v>2024</v>
      </c>
      <c r="ANX718" s="1241">
        <v>2025</v>
      </c>
      <c r="ANY718" s="1241">
        <v>2023</v>
      </c>
      <c r="ANZ718" s="1241">
        <v>2024</v>
      </c>
      <c r="AOA718" s="1241">
        <v>2025</v>
      </c>
      <c r="AOB718" s="1241">
        <v>2023</v>
      </c>
      <c r="AOC718" s="1241">
        <v>2024</v>
      </c>
      <c r="AOD718" s="1241">
        <v>2025</v>
      </c>
      <c r="AOE718" s="1241">
        <v>2023</v>
      </c>
      <c r="AOF718" s="1241">
        <v>2024</v>
      </c>
      <c r="AOG718" s="1241">
        <v>2025</v>
      </c>
      <c r="AOH718" s="1241">
        <v>2023</v>
      </c>
      <c r="AOI718" s="1241">
        <v>2024</v>
      </c>
      <c r="AOJ718" s="1241">
        <v>2025</v>
      </c>
      <c r="AOK718" s="1241">
        <v>2023</v>
      </c>
      <c r="AOL718" s="1241">
        <v>2024</v>
      </c>
      <c r="AOM718" s="1241">
        <v>2025</v>
      </c>
      <c r="AON718" s="1241">
        <v>2023</v>
      </c>
      <c r="AOO718" s="1241">
        <v>2024</v>
      </c>
      <c r="AOP718" s="1241">
        <v>2025</v>
      </c>
      <c r="AOQ718" s="1241">
        <v>2023</v>
      </c>
      <c r="AOR718" s="1241">
        <v>2024</v>
      </c>
      <c r="AOS718" s="1241">
        <v>2025</v>
      </c>
      <c r="AOT718" s="1241">
        <v>2023</v>
      </c>
      <c r="AOU718" s="1241">
        <v>2024</v>
      </c>
      <c r="AOV718" s="1241">
        <v>2025</v>
      </c>
      <c r="AOW718" s="1241">
        <v>2023</v>
      </c>
      <c r="AOX718" s="1241">
        <v>2024</v>
      </c>
      <c r="AOY718" s="1241">
        <v>2025</v>
      </c>
      <c r="AOZ718" s="1241">
        <v>2023</v>
      </c>
      <c r="APA718" s="1241">
        <v>2024</v>
      </c>
      <c r="APB718" s="1241">
        <v>2025</v>
      </c>
      <c r="APC718" s="1241">
        <v>2023</v>
      </c>
      <c r="APD718" s="1241">
        <v>2024</v>
      </c>
      <c r="APE718" s="1241">
        <v>2025</v>
      </c>
      <c r="APF718" s="1241">
        <v>2023</v>
      </c>
      <c r="APG718" s="1241">
        <v>2024</v>
      </c>
      <c r="APH718" s="1241">
        <v>2025</v>
      </c>
      <c r="API718" s="1241">
        <v>2023</v>
      </c>
      <c r="APJ718" s="1241">
        <v>2024</v>
      </c>
      <c r="APK718" s="1241">
        <v>2025</v>
      </c>
      <c r="APL718" s="1241">
        <v>2023</v>
      </c>
      <c r="APM718" s="1241">
        <v>2024</v>
      </c>
      <c r="APN718" s="1241">
        <v>2025</v>
      </c>
      <c r="APO718" s="1241">
        <v>2023</v>
      </c>
      <c r="APP718" s="1241">
        <v>2024</v>
      </c>
      <c r="APQ718" s="1241">
        <v>2025</v>
      </c>
      <c r="APR718" s="1241">
        <v>2023</v>
      </c>
      <c r="APS718" s="1241">
        <v>2024</v>
      </c>
      <c r="APT718" s="1241">
        <v>2025</v>
      </c>
      <c r="APU718" s="1241">
        <v>2023</v>
      </c>
      <c r="APV718" s="1241">
        <v>2024</v>
      </c>
      <c r="APW718" s="1241">
        <v>2025</v>
      </c>
      <c r="APX718" s="1241">
        <v>2023</v>
      </c>
      <c r="APY718" s="1241">
        <v>2024</v>
      </c>
      <c r="APZ718" s="1241">
        <v>2025</v>
      </c>
      <c r="AQA718" s="1241">
        <v>2023</v>
      </c>
      <c r="AQB718" s="1241">
        <v>2024</v>
      </c>
      <c r="AQC718" s="1241">
        <v>2025</v>
      </c>
      <c r="AQD718" s="1241">
        <v>2023</v>
      </c>
      <c r="AQE718" s="1241">
        <v>2024</v>
      </c>
      <c r="AQF718" s="1241">
        <v>2025</v>
      </c>
      <c r="AQG718" s="1241">
        <v>2023</v>
      </c>
      <c r="AQH718" s="1241">
        <v>2024</v>
      </c>
      <c r="AQI718" s="1241">
        <v>2025</v>
      </c>
      <c r="AQJ718" s="1241">
        <v>2023</v>
      </c>
      <c r="AQK718" s="1241">
        <v>2024</v>
      </c>
      <c r="AQL718" s="1241">
        <v>2025</v>
      </c>
      <c r="AQM718" s="1241">
        <v>2023</v>
      </c>
      <c r="AQN718" s="1241">
        <v>2024</v>
      </c>
      <c r="AQO718" s="1241">
        <v>2025</v>
      </c>
      <c r="AQP718" s="1241">
        <v>2023</v>
      </c>
      <c r="AQQ718" s="1241">
        <v>2024</v>
      </c>
      <c r="AQR718" s="1241">
        <v>2025</v>
      </c>
      <c r="AQS718" s="1241">
        <v>2023</v>
      </c>
      <c r="AQT718" s="1241">
        <v>2024</v>
      </c>
      <c r="AQU718" s="1241">
        <v>2025</v>
      </c>
      <c r="AQV718" s="1241">
        <v>2023</v>
      </c>
      <c r="AQW718" s="1241">
        <v>2024</v>
      </c>
      <c r="AQX718" s="1241">
        <v>2025</v>
      </c>
      <c r="AQY718" s="1241">
        <v>2023</v>
      </c>
      <c r="AQZ718" s="1241">
        <v>2024</v>
      </c>
      <c r="ARA718" s="1241">
        <v>2025</v>
      </c>
      <c r="ARB718" s="1241">
        <v>2023</v>
      </c>
      <c r="ARC718" s="1241">
        <v>2024</v>
      </c>
      <c r="ARD718" s="1241">
        <v>2025</v>
      </c>
      <c r="ARE718" s="1241">
        <v>2023</v>
      </c>
      <c r="ARF718" s="1241">
        <v>2024</v>
      </c>
      <c r="ARG718" s="1241">
        <v>2025</v>
      </c>
      <c r="ARH718" s="1241">
        <v>2023</v>
      </c>
      <c r="ARI718" s="1241">
        <v>2024</v>
      </c>
      <c r="ARJ718" s="1241">
        <v>2025</v>
      </c>
      <c r="ARK718" s="1241">
        <v>2023</v>
      </c>
      <c r="ARL718" s="1241">
        <v>2024</v>
      </c>
      <c r="ARM718" s="1241">
        <v>2025</v>
      </c>
      <c r="ARN718" s="1241">
        <v>2023</v>
      </c>
      <c r="ARO718" s="1241">
        <v>2024</v>
      </c>
      <c r="ARP718" s="1241">
        <v>2025</v>
      </c>
      <c r="ARQ718" s="1241">
        <v>2023</v>
      </c>
      <c r="ARR718" s="1241">
        <v>2024</v>
      </c>
      <c r="ARS718" s="1241">
        <v>2025</v>
      </c>
      <c r="ART718" s="1241">
        <v>2023</v>
      </c>
      <c r="ARU718" s="1241">
        <v>2024</v>
      </c>
      <c r="ARV718" s="1241">
        <v>2025</v>
      </c>
      <c r="ARW718" s="1241">
        <v>2023</v>
      </c>
      <c r="ARX718" s="1241">
        <v>2024</v>
      </c>
      <c r="ARY718" s="1241">
        <v>2025</v>
      </c>
      <c r="ARZ718" s="1241">
        <v>2023</v>
      </c>
      <c r="ASA718" s="1241">
        <v>2024</v>
      </c>
      <c r="ASB718" s="1241">
        <v>2025</v>
      </c>
      <c r="ASC718" s="1241">
        <v>2023</v>
      </c>
      <c r="ASD718" s="1241">
        <v>2024</v>
      </c>
      <c r="ASE718" s="1241">
        <v>2025</v>
      </c>
      <c r="ASF718" s="1241">
        <v>2023</v>
      </c>
      <c r="ASG718" s="1241">
        <v>2024</v>
      </c>
      <c r="ASH718" s="1241">
        <v>2025</v>
      </c>
      <c r="ASI718" s="1241">
        <v>2023</v>
      </c>
      <c r="ASJ718" s="1241">
        <v>2024</v>
      </c>
      <c r="ASK718" s="1241">
        <v>2025</v>
      </c>
      <c r="ASL718" s="1241">
        <v>2023</v>
      </c>
      <c r="ASM718" s="1241">
        <v>2024</v>
      </c>
      <c r="ASN718" s="1241">
        <v>2025</v>
      </c>
      <c r="ASO718" s="1241">
        <v>2023</v>
      </c>
      <c r="ASP718" s="1241">
        <v>2024</v>
      </c>
      <c r="ASQ718" s="1241">
        <v>2025</v>
      </c>
      <c r="ASR718" s="1241">
        <v>2023</v>
      </c>
      <c r="ASS718" s="1241">
        <v>2024</v>
      </c>
      <c r="AST718" s="1241">
        <v>2025</v>
      </c>
      <c r="ASU718" s="1241">
        <v>2023</v>
      </c>
      <c r="ASV718" s="1241">
        <v>2024</v>
      </c>
      <c r="ASW718" s="1241">
        <v>2025</v>
      </c>
      <c r="ASX718" s="1241">
        <v>2023</v>
      </c>
      <c r="ASY718" s="1241">
        <v>2024</v>
      </c>
      <c r="ASZ718" s="1241">
        <v>2025</v>
      </c>
      <c r="ATA718" s="1241">
        <v>2023</v>
      </c>
      <c r="ATB718" s="1241">
        <v>2024</v>
      </c>
      <c r="ATC718" s="1241">
        <v>2025</v>
      </c>
      <c r="ATD718" s="1241">
        <v>2023</v>
      </c>
      <c r="ATE718" s="1241">
        <v>2024</v>
      </c>
      <c r="ATF718" s="1241">
        <v>2025</v>
      </c>
      <c r="ATG718" s="1241">
        <v>2023</v>
      </c>
      <c r="ATH718" s="1241">
        <v>2024</v>
      </c>
      <c r="ATI718" s="1241">
        <v>2025</v>
      </c>
      <c r="ATJ718" s="1241">
        <v>2023</v>
      </c>
      <c r="ATK718" s="1241">
        <v>2024</v>
      </c>
      <c r="ATL718" s="1241">
        <v>2025</v>
      </c>
      <c r="ATM718" s="1241">
        <v>2023</v>
      </c>
      <c r="ATN718" s="1241">
        <v>2024</v>
      </c>
      <c r="ATO718" s="1241">
        <v>2025</v>
      </c>
      <c r="ATP718" s="1241">
        <v>2023</v>
      </c>
      <c r="ATQ718" s="1241">
        <v>2024</v>
      </c>
      <c r="ATR718" s="1241">
        <v>2025</v>
      </c>
      <c r="ATS718" s="1241">
        <v>2023</v>
      </c>
      <c r="ATT718" s="1241">
        <v>2024</v>
      </c>
      <c r="ATU718" s="1241">
        <v>2025</v>
      </c>
      <c r="ATV718" s="1241">
        <v>2023</v>
      </c>
      <c r="ATW718" s="1241">
        <v>2024</v>
      </c>
      <c r="ATX718" s="1241">
        <v>2025</v>
      </c>
      <c r="ATY718" s="1241">
        <v>2023</v>
      </c>
      <c r="ATZ718" s="1241">
        <v>2024</v>
      </c>
      <c r="AUA718" s="1241">
        <v>2025</v>
      </c>
      <c r="AUB718" s="1241">
        <v>2023</v>
      </c>
      <c r="AUC718" s="1241">
        <v>2024</v>
      </c>
      <c r="AUD718" s="1241">
        <v>2025</v>
      </c>
      <c r="AUE718" s="1241">
        <v>2023</v>
      </c>
      <c r="AUF718" s="1241">
        <v>2024</v>
      </c>
      <c r="AUG718" s="1241">
        <v>2025</v>
      </c>
      <c r="AUH718" s="1241">
        <v>2023</v>
      </c>
      <c r="AUI718" s="1241">
        <v>2024</v>
      </c>
      <c r="AUJ718" s="1241">
        <v>2025</v>
      </c>
      <c r="AUK718" s="1241">
        <v>2023</v>
      </c>
      <c r="AUL718" s="1241">
        <v>2024</v>
      </c>
      <c r="AUM718" s="1241">
        <v>2025</v>
      </c>
      <c r="AUN718" s="1241">
        <v>2023</v>
      </c>
      <c r="AUO718" s="1241">
        <v>2024</v>
      </c>
      <c r="AUP718" s="1241">
        <v>2025</v>
      </c>
      <c r="AUQ718" s="1241">
        <v>2023</v>
      </c>
      <c r="AUR718" s="1241">
        <v>2024</v>
      </c>
      <c r="AUS718" s="1241">
        <v>2025</v>
      </c>
      <c r="AUT718" s="1241">
        <v>2023</v>
      </c>
      <c r="AUU718" s="1241">
        <v>2024</v>
      </c>
      <c r="AUV718" s="1241">
        <v>2025</v>
      </c>
      <c r="AUW718" s="1241">
        <v>2023</v>
      </c>
      <c r="AUX718" s="1241">
        <v>2024</v>
      </c>
      <c r="AUY718" s="1241">
        <v>2025</v>
      </c>
      <c r="AUZ718" s="1241">
        <v>2023</v>
      </c>
      <c r="AVA718" s="1241">
        <v>2024</v>
      </c>
      <c r="AVB718" s="1241">
        <v>2025</v>
      </c>
      <c r="AVC718" s="1241">
        <v>2023</v>
      </c>
      <c r="AVD718" s="1241">
        <v>2024</v>
      </c>
      <c r="AVE718" s="1241">
        <v>2025</v>
      </c>
      <c r="AVF718" s="1241">
        <v>2023</v>
      </c>
      <c r="AVG718" s="1241">
        <v>2024</v>
      </c>
      <c r="AVH718" s="1241">
        <v>2025</v>
      </c>
      <c r="AVI718" s="1241">
        <v>2023</v>
      </c>
      <c r="AVJ718" s="1241">
        <v>2024</v>
      </c>
      <c r="AVK718" s="1241">
        <v>2025</v>
      </c>
      <c r="AVL718" s="1241">
        <v>2023</v>
      </c>
      <c r="AVM718" s="1241">
        <v>2024</v>
      </c>
      <c r="AVN718" s="1241">
        <v>2025</v>
      </c>
      <c r="AVO718" s="1241">
        <v>2023</v>
      </c>
      <c r="AVP718" s="1241">
        <v>2024</v>
      </c>
      <c r="AVQ718" s="1241">
        <v>2025</v>
      </c>
      <c r="AVR718" s="1241">
        <v>2023</v>
      </c>
      <c r="AVS718" s="1241">
        <v>2024</v>
      </c>
      <c r="AVT718" s="1241">
        <v>2025</v>
      </c>
      <c r="AVU718" s="1241">
        <v>2023</v>
      </c>
      <c r="AVV718" s="1241">
        <v>2024</v>
      </c>
      <c r="AVW718" s="1241">
        <v>2025</v>
      </c>
      <c r="AVX718" s="1241">
        <v>2023</v>
      </c>
      <c r="AVY718" s="1241">
        <v>2024</v>
      </c>
      <c r="AVZ718" s="1241">
        <v>2025</v>
      </c>
      <c r="AWA718" s="1241">
        <v>2023</v>
      </c>
      <c r="AWB718" s="1241">
        <v>2024</v>
      </c>
      <c r="AWC718" s="1241">
        <v>2025</v>
      </c>
      <c r="AWD718" s="1241">
        <v>2023</v>
      </c>
      <c r="AWE718" s="1241">
        <v>2024</v>
      </c>
      <c r="AWF718" s="1241">
        <v>2025</v>
      </c>
      <c r="AWG718" s="1241">
        <v>2023</v>
      </c>
      <c r="AWH718" s="1241">
        <v>2024</v>
      </c>
      <c r="AWI718" s="1241">
        <v>2025</v>
      </c>
      <c r="AWJ718" s="1241">
        <v>2023</v>
      </c>
      <c r="AWK718" s="1241">
        <v>2024</v>
      </c>
      <c r="AWL718" s="1241">
        <v>2025</v>
      </c>
      <c r="AWM718" s="1241">
        <v>2023</v>
      </c>
      <c r="AWN718" s="1241">
        <v>2024</v>
      </c>
      <c r="AWO718" s="1241">
        <v>2025</v>
      </c>
      <c r="AWP718" s="1241">
        <v>2023</v>
      </c>
      <c r="AWQ718" s="1241">
        <v>2024</v>
      </c>
      <c r="AWR718" s="1241">
        <v>2025</v>
      </c>
    </row>
    <row r="719" spans="1:1292" ht="10.5" customHeight="1" x14ac:dyDescent="0.25">
      <c r="A719" s="3"/>
      <c r="B719" s="3"/>
      <c r="C719" s="3"/>
      <c r="D719" s="330"/>
      <c r="E719" s="261"/>
      <c r="F719" s="1274"/>
      <c r="G719" s="1275"/>
      <c r="H719" s="1276"/>
      <c r="I719" s="261"/>
      <c r="J719" s="261"/>
      <c r="K719" s="261"/>
      <c r="L719" s="262"/>
      <c r="M719" s="262"/>
      <c r="N719" s="262"/>
      <c r="O719" s="262"/>
      <c r="P719" s="261"/>
      <c r="Q719" s="261"/>
      <c r="R719" s="261"/>
      <c r="S719" s="261"/>
      <c r="T719" s="261"/>
      <c r="U719" s="262"/>
      <c r="V719" s="261"/>
      <c r="W719" s="261"/>
      <c r="X719" s="261"/>
      <c r="Y719" s="261"/>
      <c r="Z719" s="261"/>
      <c r="AA719" s="262"/>
      <c r="AB719" s="261"/>
      <c r="AC719" s="261"/>
      <c r="AD719" s="261"/>
      <c r="AE719" s="261"/>
      <c r="AF719" s="261"/>
      <c r="AG719" s="262"/>
      <c r="AH719" s="261"/>
      <c r="AI719" s="261"/>
      <c r="AJ719" s="262"/>
      <c r="AK719" s="261"/>
      <c r="AL719" s="261"/>
      <c r="AM719" s="261"/>
      <c r="AN719" s="261"/>
      <c r="AO719" s="261"/>
      <c r="AP719" s="262"/>
      <c r="AQ719" s="261"/>
      <c r="AR719" s="261"/>
      <c r="AS719" s="261"/>
      <c r="AT719" s="261"/>
      <c r="AU719" s="261"/>
      <c r="AV719" s="262"/>
      <c r="AW719" s="261"/>
      <c r="AX719" s="261"/>
      <c r="AY719" s="261"/>
      <c r="AZ719" s="261"/>
      <c r="BA719" s="261"/>
      <c r="BB719" s="262"/>
      <c r="BC719" s="261"/>
      <c r="BD719" s="261"/>
      <c r="BE719" s="262"/>
      <c r="BF719" s="261"/>
      <c r="BG719" s="261"/>
      <c r="BH719" s="261"/>
      <c r="BI719" s="261"/>
      <c r="BJ719" s="261"/>
      <c r="BK719" s="262"/>
      <c r="BL719" s="261"/>
      <c r="BM719" s="261"/>
      <c r="BN719" s="261"/>
      <c r="BO719" s="261"/>
      <c r="BP719" s="261"/>
      <c r="BQ719" s="262"/>
      <c r="BR719" s="261"/>
      <c r="BS719" s="261"/>
      <c r="BT719" s="261"/>
      <c r="BU719" s="261"/>
      <c r="BV719" s="261"/>
      <c r="BW719" s="262"/>
      <c r="BX719" s="261"/>
      <c r="BY719" s="261"/>
      <c r="BZ719" s="262"/>
      <c r="CA719" s="261"/>
      <c r="CB719" s="261"/>
      <c r="CC719" s="261"/>
      <c r="CD719" s="261"/>
      <c r="CE719" s="261"/>
      <c r="CF719" s="262"/>
      <c r="CG719" s="261"/>
      <c r="CH719" s="261"/>
      <c r="CI719" s="261"/>
      <c r="CJ719" s="261"/>
      <c r="CK719" s="261"/>
      <c r="CL719" s="262"/>
      <c r="CM719" s="261"/>
      <c r="CN719" s="261"/>
      <c r="CO719" s="261"/>
      <c r="CP719" s="261"/>
      <c r="CQ719" s="261"/>
      <c r="CR719" s="262"/>
      <c r="CS719" s="261"/>
      <c r="CT719" s="261"/>
      <c r="CU719" s="262"/>
      <c r="CV719" s="261"/>
      <c r="CW719" s="261"/>
      <c r="CX719" s="261"/>
      <c r="CY719" s="261"/>
      <c r="CZ719" s="261"/>
      <c r="DA719" s="262"/>
      <c r="DB719" s="261"/>
      <c r="DC719" s="261"/>
      <c r="DD719" s="261"/>
      <c r="DE719" s="261"/>
      <c r="DF719" s="261"/>
      <c r="DG719" s="262"/>
      <c r="DH719" s="261"/>
      <c r="DI719" s="261"/>
      <c r="DJ719" s="261"/>
      <c r="DK719" s="261"/>
      <c r="DL719" s="261"/>
      <c r="DM719" s="262"/>
      <c r="DN719" s="261"/>
      <c r="DO719" s="261"/>
      <c r="DP719" s="262"/>
      <c r="DQ719" s="261"/>
      <c r="DR719" s="261"/>
      <c r="DS719" s="261"/>
      <c r="DT719" s="261"/>
      <c r="DU719" s="261"/>
      <c r="DV719" s="262"/>
      <c r="DW719" s="261"/>
      <c r="DX719" s="261"/>
      <c r="DY719" s="261"/>
      <c r="DZ719" s="261"/>
      <c r="EA719" s="261"/>
      <c r="EB719" s="262"/>
      <c r="EC719" s="261"/>
      <c r="ED719" s="261"/>
      <c r="EE719" s="261"/>
      <c r="EF719" s="261"/>
      <c r="EG719" s="261"/>
      <c r="EH719" s="262"/>
      <c r="EI719" s="261"/>
      <c r="EJ719" s="261"/>
      <c r="EK719" s="262"/>
      <c r="EL719" s="261"/>
      <c r="EM719" s="261"/>
      <c r="EN719" s="261"/>
      <c r="EO719" s="261"/>
      <c r="EP719" s="261"/>
      <c r="EQ719" s="262"/>
      <c r="ER719" s="261"/>
      <c r="ES719" s="261"/>
      <c r="ET719" s="261"/>
      <c r="EU719" s="261"/>
      <c r="EV719" s="261"/>
      <c r="EW719" s="262"/>
      <c r="EX719" s="261"/>
      <c r="EY719" s="261"/>
      <c r="EZ719" s="261"/>
      <c r="FA719" s="261"/>
      <c r="FB719" s="261"/>
      <c r="FC719" s="262"/>
      <c r="FD719" s="261"/>
      <c r="FE719" s="261"/>
      <c r="FF719" s="262"/>
      <c r="FG719" s="261"/>
      <c r="FH719" s="261"/>
      <c r="FI719" s="261"/>
      <c r="FJ719" s="261"/>
      <c r="FK719" s="261"/>
      <c r="FL719" s="262"/>
      <c r="FM719" s="261"/>
      <c r="FN719" s="261"/>
      <c r="FO719" s="261"/>
      <c r="FP719" s="261"/>
      <c r="FQ719" s="261"/>
      <c r="FR719" s="262"/>
      <c r="FS719" s="261"/>
      <c r="FT719" s="261"/>
      <c r="FU719" s="261"/>
      <c r="FV719" s="261"/>
      <c r="FW719" s="261"/>
      <c r="FX719" s="262"/>
      <c r="FY719" s="261"/>
      <c r="FZ719" s="261"/>
      <c r="GA719" s="262"/>
      <c r="GB719" s="261"/>
      <c r="GC719" s="261"/>
      <c r="GD719" s="261"/>
      <c r="GE719" s="261"/>
      <c r="GF719" s="261"/>
      <c r="GG719" s="262"/>
      <c r="GH719" s="261"/>
      <c r="GI719" s="261"/>
      <c r="GJ719" s="261"/>
      <c r="GK719" s="261"/>
      <c r="GL719" s="261"/>
      <c r="GM719" s="262"/>
      <c r="GN719" s="261"/>
      <c r="GO719" s="261"/>
      <c r="GP719" s="261"/>
      <c r="GQ719" s="261"/>
      <c r="GR719" s="261"/>
      <c r="GS719" s="262"/>
      <c r="GT719" s="261"/>
      <c r="GU719" s="261"/>
      <c r="GV719" s="262"/>
      <c r="GW719" s="261"/>
      <c r="GX719" s="261"/>
      <c r="GY719" s="261"/>
      <c r="GZ719" s="261"/>
      <c r="HA719" s="261"/>
      <c r="HB719" s="262"/>
      <c r="HC719" s="261"/>
      <c r="HD719" s="261"/>
      <c r="HE719" s="261"/>
      <c r="HF719" s="261"/>
      <c r="HG719" s="261"/>
      <c r="HH719" s="262"/>
      <c r="HI719" s="261"/>
      <c r="HJ719" s="261"/>
      <c r="HK719" s="261"/>
      <c r="HL719" s="261"/>
      <c r="HM719" s="261"/>
      <c r="HN719" s="262"/>
      <c r="HO719" s="261"/>
      <c r="HP719" s="261"/>
      <c r="HQ719" s="262"/>
      <c r="HR719" s="261"/>
      <c r="HS719" s="261"/>
      <c r="HT719" s="261"/>
      <c r="HU719" s="261"/>
      <c r="HV719" s="261"/>
      <c r="HW719" s="262"/>
      <c r="HX719" s="261"/>
      <c r="HY719" s="261"/>
      <c r="HZ719" s="261"/>
      <c r="IA719" s="261"/>
      <c r="IB719" s="261"/>
      <c r="IC719" s="262"/>
      <c r="ID719" s="261"/>
      <c r="IE719" s="261"/>
      <c r="IF719" s="261"/>
      <c r="IG719" s="261"/>
      <c r="IH719" s="261"/>
      <c r="II719" s="262"/>
      <c r="IJ719" s="261"/>
      <c r="IK719" s="261"/>
      <c r="IL719" s="262"/>
      <c r="IM719" s="261"/>
      <c r="IN719" s="261"/>
      <c r="IO719" s="261"/>
      <c r="IP719" s="261"/>
      <c r="IQ719" s="261"/>
      <c r="IR719" s="262"/>
      <c r="IS719" s="261"/>
      <c r="IT719" s="261"/>
      <c r="IU719" s="261"/>
      <c r="IV719" s="261"/>
      <c r="IW719" s="261"/>
      <c r="IX719" s="262"/>
      <c r="IY719" s="261"/>
      <c r="IZ719" s="261"/>
      <c r="JA719" s="261"/>
      <c r="JB719" s="261"/>
      <c r="JC719" s="261"/>
      <c r="JD719" s="262"/>
      <c r="JE719" s="261"/>
      <c r="JF719" s="261"/>
      <c r="JG719" s="262"/>
      <c r="JH719" s="261"/>
      <c r="JI719" s="261"/>
      <c r="JJ719" s="261"/>
      <c r="JK719" s="261"/>
      <c r="JL719" s="261"/>
      <c r="JM719" s="262"/>
      <c r="JN719" s="261"/>
      <c r="JO719" s="261"/>
      <c r="JP719" s="261"/>
      <c r="JQ719" s="261"/>
      <c r="JR719" s="261"/>
      <c r="JS719" s="262"/>
      <c r="JT719" s="261"/>
      <c r="JU719" s="261"/>
      <c r="JV719" s="261"/>
      <c r="JW719" s="261"/>
      <c r="JX719" s="261"/>
      <c r="JY719" s="262"/>
      <c r="JZ719" s="261"/>
      <c r="KA719" s="261"/>
      <c r="KB719" s="262"/>
      <c r="KC719" s="261"/>
      <c r="KD719" s="261"/>
      <c r="KE719" s="261"/>
      <c r="KF719" s="261"/>
      <c r="KG719" s="261"/>
      <c r="KH719" s="262"/>
      <c r="KI719" s="261"/>
      <c r="KJ719" s="261"/>
      <c r="KK719" s="261"/>
      <c r="KL719" s="261"/>
      <c r="KM719" s="261"/>
      <c r="KN719" s="262"/>
      <c r="KO719" s="261"/>
      <c r="KP719" s="261"/>
      <c r="KQ719" s="261"/>
      <c r="KR719" s="261"/>
      <c r="KS719" s="261"/>
      <c r="KT719" s="262"/>
      <c r="KU719" s="261"/>
      <c r="KV719" s="261"/>
      <c r="KW719" s="262"/>
      <c r="KX719" s="261"/>
      <c r="KY719" s="261"/>
      <c r="KZ719" s="261"/>
      <c r="LA719" s="261"/>
      <c r="LB719" s="261"/>
      <c r="LC719" s="262"/>
      <c r="LD719" s="261"/>
      <c r="LE719" s="261"/>
      <c r="LF719" s="261"/>
      <c r="LG719" s="261"/>
      <c r="LH719" s="261"/>
      <c r="LI719" s="262"/>
      <c r="LJ719" s="261"/>
      <c r="LK719" s="261"/>
      <c r="LL719" s="261"/>
      <c r="LM719" s="261"/>
      <c r="LN719" s="261"/>
      <c r="LO719" s="262"/>
      <c r="LP719" s="261"/>
      <c r="LQ719" s="261"/>
      <c r="LR719" s="262"/>
      <c r="LS719" s="261"/>
      <c r="LT719" s="261"/>
      <c r="LU719" s="261"/>
      <c r="LV719" s="261"/>
      <c r="LW719" s="261"/>
      <c r="LX719" s="262"/>
      <c r="LY719" s="261"/>
      <c r="LZ719" s="261"/>
      <c r="MA719" s="261"/>
      <c r="MB719" s="261"/>
      <c r="MC719" s="261"/>
      <c r="MD719" s="262"/>
      <c r="ME719" s="261"/>
      <c r="MF719" s="261"/>
      <c r="MG719" s="261"/>
      <c r="MH719" s="261"/>
      <c r="MI719" s="261"/>
      <c r="MJ719" s="262"/>
      <c r="MK719" s="261"/>
      <c r="ML719" s="261"/>
      <c r="MM719" s="262"/>
      <c r="MN719" s="261"/>
      <c r="MO719" s="261"/>
      <c r="MP719" s="261"/>
      <c r="MQ719" s="261"/>
      <c r="MR719" s="261"/>
      <c r="MS719" s="262"/>
      <c r="MT719" s="261"/>
      <c r="MU719" s="261"/>
      <c r="MV719" s="261"/>
      <c r="MW719" s="261"/>
      <c r="MX719" s="261"/>
      <c r="MY719" s="262"/>
      <c r="MZ719" s="261"/>
      <c r="NA719" s="261"/>
      <c r="NB719" s="261"/>
      <c r="NC719" s="261"/>
      <c r="ND719" s="261"/>
      <c r="NE719" s="262"/>
      <c r="NF719" s="261"/>
      <c r="NG719" s="261"/>
      <c r="NH719" s="262"/>
      <c r="NI719" s="261"/>
      <c r="NJ719" s="261"/>
      <c r="NK719" s="261"/>
      <c r="NL719" s="261"/>
      <c r="NM719" s="261"/>
      <c r="NN719" s="262"/>
      <c r="NO719" s="261"/>
      <c r="NP719" s="261"/>
      <c r="NQ719" s="261"/>
      <c r="NR719" s="261"/>
      <c r="NS719" s="261"/>
      <c r="NT719" s="262"/>
      <c r="NU719" s="261"/>
      <c r="NV719" s="261"/>
      <c r="NW719" s="261"/>
      <c r="NX719" s="261"/>
      <c r="NY719" s="261"/>
      <c r="NZ719" s="262"/>
      <c r="OA719" s="261"/>
      <c r="OB719" s="261"/>
      <c r="OC719" s="262"/>
      <c r="OD719" s="261"/>
      <c r="OE719" s="261"/>
      <c r="OF719" s="261"/>
      <c r="OG719" s="261"/>
      <c r="OH719" s="261"/>
      <c r="OI719" s="262"/>
      <c r="OJ719" s="261"/>
      <c r="OK719" s="261"/>
      <c r="OL719" s="261"/>
      <c r="OM719" s="261"/>
      <c r="ON719" s="261"/>
      <c r="OO719" s="262"/>
      <c r="OP719" s="261"/>
      <c r="OQ719" s="261"/>
      <c r="OR719" s="261"/>
      <c r="OS719" s="261"/>
      <c r="OT719" s="261"/>
      <c r="OU719" s="262"/>
      <c r="OV719" s="261"/>
      <c r="OW719" s="261"/>
      <c r="OX719" s="262"/>
      <c r="OY719" s="261"/>
      <c r="OZ719" s="261"/>
      <c r="PA719" s="261"/>
      <c r="PB719" s="261"/>
      <c r="PC719" s="261"/>
      <c r="PD719" s="262"/>
      <c r="PE719" s="261"/>
      <c r="PF719" s="261"/>
      <c r="PG719" s="261"/>
      <c r="PH719" s="261"/>
      <c r="PI719" s="261"/>
      <c r="PJ719" s="262"/>
      <c r="PK719" s="261"/>
      <c r="PL719" s="261"/>
      <c r="PM719" s="261"/>
      <c r="PN719" s="261"/>
      <c r="PO719" s="261"/>
      <c r="PP719" s="262"/>
      <c r="PQ719" s="261"/>
      <c r="PR719" s="261"/>
      <c r="PS719" s="262"/>
      <c r="PT719" s="261"/>
      <c r="PU719" s="261"/>
      <c r="PV719" s="261"/>
      <c r="PW719" s="261"/>
      <c r="PX719" s="261"/>
      <c r="PY719" s="262"/>
      <c r="PZ719" s="261"/>
      <c r="QA719" s="261"/>
      <c r="QB719" s="261"/>
      <c r="QC719" s="261"/>
      <c r="QD719" s="261"/>
      <c r="QE719" s="262"/>
      <c r="QF719" s="261"/>
      <c r="QG719" s="261"/>
      <c r="QH719" s="261"/>
      <c r="QI719" s="261"/>
      <c r="QJ719" s="261"/>
      <c r="QK719" s="262"/>
      <c r="QL719" s="261"/>
      <c r="QM719" s="261"/>
      <c r="QN719" s="262"/>
      <c r="QO719" s="261"/>
      <c r="QP719" s="261"/>
      <c r="QQ719" s="261"/>
      <c r="QR719" s="261"/>
      <c r="QS719" s="261"/>
      <c r="QT719" s="262"/>
      <c r="QU719" s="261"/>
      <c r="QV719" s="261"/>
      <c r="QW719" s="261"/>
      <c r="QX719" s="261"/>
      <c r="QY719" s="261"/>
      <c r="QZ719" s="262"/>
      <c r="RA719" s="261"/>
      <c r="RB719" s="261"/>
      <c r="RC719" s="261"/>
      <c r="RD719" s="261"/>
      <c r="RE719" s="261"/>
      <c r="RF719" s="262"/>
      <c r="RG719" s="261"/>
      <c r="RH719" s="261"/>
      <c r="RI719" s="262"/>
      <c r="RJ719" s="261"/>
      <c r="RK719" s="261"/>
      <c r="RL719" s="261"/>
      <c r="RM719" s="261"/>
      <c r="RN719" s="261"/>
      <c r="RO719" s="262"/>
      <c r="RP719" s="261"/>
      <c r="RQ719" s="261"/>
      <c r="RR719" s="261"/>
      <c r="RS719" s="261"/>
      <c r="RT719" s="261"/>
      <c r="RU719" s="262"/>
      <c r="RV719" s="261"/>
      <c r="RW719" s="261"/>
      <c r="RX719" s="261"/>
      <c r="RY719" s="261"/>
      <c r="RZ719" s="261"/>
      <c r="SA719" s="262"/>
      <c r="SB719" s="261"/>
      <c r="SC719" s="261"/>
      <c r="SD719" s="262"/>
      <c r="SE719" s="261"/>
      <c r="SF719" s="261"/>
      <c r="SG719" s="261"/>
      <c r="SH719" s="261"/>
      <c r="SI719" s="261"/>
      <c r="SJ719" s="262"/>
      <c r="SK719" s="261"/>
      <c r="SL719" s="261"/>
      <c r="SM719" s="261"/>
      <c r="SN719" s="261"/>
      <c r="SO719" s="261"/>
      <c r="SP719" s="262"/>
      <c r="SQ719" s="261"/>
      <c r="SR719" s="261"/>
      <c r="SS719" s="261"/>
      <c r="ST719" s="261"/>
      <c r="SU719" s="261"/>
      <c r="SV719" s="262"/>
      <c r="SW719" s="261"/>
      <c r="SX719" s="261"/>
      <c r="SY719" s="262"/>
      <c r="SZ719" s="261"/>
      <c r="TA719" s="261"/>
      <c r="TB719" s="261"/>
      <c r="TC719" s="261"/>
      <c r="TD719" s="261"/>
      <c r="TE719" s="262"/>
      <c r="TF719" s="261"/>
      <c r="TG719" s="261"/>
      <c r="TH719" s="261"/>
      <c r="TI719" s="261"/>
      <c r="TJ719" s="261"/>
      <c r="TK719" s="262"/>
      <c r="TL719" s="261"/>
      <c r="TM719" s="261"/>
      <c r="TN719" s="261"/>
      <c r="TO719" s="261"/>
      <c r="TP719" s="261"/>
      <c r="TQ719" s="262"/>
      <c r="TR719" s="261"/>
      <c r="TS719" s="261"/>
      <c r="TT719" s="262"/>
      <c r="TU719" s="261"/>
      <c r="TV719" s="261"/>
      <c r="TW719" s="261"/>
      <c r="TX719" s="261"/>
      <c r="TY719" s="261"/>
      <c r="TZ719" s="262"/>
      <c r="UA719" s="261"/>
      <c r="UB719" s="261"/>
      <c r="UC719" s="261"/>
      <c r="UD719" s="261"/>
      <c r="UE719" s="261"/>
      <c r="UF719" s="262"/>
      <c r="UG719" s="261"/>
      <c r="UH719" s="261"/>
      <c r="UI719" s="261"/>
      <c r="UJ719" s="261"/>
      <c r="UK719" s="261"/>
      <c r="UL719" s="262"/>
      <c r="UM719" s="261"/>
      <c r="UN719" s="261"/>
      <c r="UO719" s="262"/>
      <c r="UP719" s="261"/>
      <c r="UQ719" s="261"/>
      <c r="UR719" s="261"/>
      <c r="US719" s="261"/>
      <c r="UT719" s="261"/>
      <c r="UU719" s="262"/>
      <c r="UV719" s="261"/>
      <c r="UW719" s="261"/>
      <c r="UX719" s="261"/>
      <c r="UY719" s="261"/>
      <c r="UZ719" s="261"/>
      <c r="VA719" s="262"/>
      <c r="VB719" s="261"/>
      <c r="VC719" s="261"/>
      <c r="VD719" s="261"/>
      <c r="VE719" s="261"/>
      <c r="VF719" s="261"/>
      <c r="VG719" s="262"/>
      <c r="VH719" s="261"/>
      <c r="VI719" s="261"/>
      <c r="VJ719" s="262"/>
      <c r="VK719" s="261"/>
      <c r="VL719" s="261"/>
      <c r="VM719" s="261"/>
      <c r="VN719" s="261"/>
      <c r="VO719" s="261"/>
      <c r="VP719" s="262"/>
      <c r="VQ719" s="261"/>
      <c r="VR719" s="261"/>
      <c r="VS719" s="261"/>
      <c r="VT719" s="261"/>
      <c r="VU719" s="261"/>
      <c r="VV719" s="262"/>
      <c r="VW719" s="261"/>
      <c r="VX719" s="261"/>
      <c r="VY719" s="261"/>
      <c r="VZ719" s="261"/>
      <c r="WA719" s="261"/>
      <c r="WB719" s="262"/>
      <c r="WC719" s="261"/>
      <c r="WD719" s="261"/>
      <c r="WE719" s="262"/>
      <c r="WF719" s="261"/>
      <c r="WG719" s="261"/>
      <c r="WH719" s="261"/>
      <c r="WI719" s="261"/>
      <c r="WJ719" s="261"/>
      <c r="WK719" s="262"/>
      <c r="WL719" s="261"/>
      <c r="WM719" s="261"/>
      <c r="WN719" s="261"/>
      <c r="WO719" s="261"/>
      <c r="WP719" s="261"/>
      <c r="WQ719" s="262"/>
      <c r="WR719" s="261"/>
      <c r="WS719" s="261"/>
      <c r="WT719" s="261"/>
      <c r="WU719" s="261"/>
      <c r="WV719" s="261"/>
      <c r="WW719" s="262"/>
      <c r="WX719" s="261"/>
      <c r="WY719" s="261"/>
      <c r="WZ719" s="262"/>
      <c r="XA719" s="261"/>
      <c r="XB719" s="261"/>
      <c r="XC719" s="261"/>
      <c r="XD719" s="261"/>
      <c r="XE719" s="261"/>
      <c r="XF719" s="262"/>
      <c r="XG719" s="261"/>
      <c r="XH719" s="261"/>
      <c r="XI719" s="261"/>
      <c r="XJ719" s="261"/>
      <c r="XK719" s="261"/>
      <c r="XL719" s="262"/>
      <c r="XM719" s="261"/>
      <c r="XN719" s="261"/>
      <c r="XO719" s="261"/>
      <c r="XP719" s="261"/>
      <c r="XQ719" s="261"/>
      <c r="XR719" s="262"/>
      <c r="XS719" s="261"/>
      <c r="XT719" s="261"/>
      <c r="XU719" s="262"/>
      <c r="XV719" s="261"/>
      <c r="XW719" s="261"/>
      <c r="XX719" s="261"/>
      <c r="XY719" s="261"/>
      <c r="XZ719" s="261"/>
      <c r="YA719" s="262"/>
      <c r="YB719" s="261"/>
      <c r="YC719" s="261"/>
      <c r="YD719" s="261"/>
      <c r="YE719" s="261"/>
      <c r="YF719" s="261"/>
      <c r="YG719" s="262"/>
      <c r="YH719" s="261"/>
      <c r="YI719" s="261"/>
      <c r="YJ719" s="261"/>
      <c r="YK719" s="261"/>
      <c r="YL719" s="261"/>
      <c r="YM719" s="262"/>
      <c r="YN719" s="261"/>
      <c r="YO719" s="261"/>
      <c r="YP719" s="262"/>
      <c r="YQ719" s="261"/>
      <c r="YR719" s="261"/>
      <c r="YS719" s="261"/>
      <c r="YT719" s="261"/>
      <c r="YU719" s="261"/>
      <c r="YV719" s="262"/>
      <c r="YW719" s="261"/>
      <c r="YX719" s="261"/>
      <c r="YY719" s="261"/>
      <c r="YZ719" s="261"/>
      <c r="ZA719" s="261"/>
      <c r="ZB719" s="262"/>
      <c r="ZC719" s="261"/>
      <c r="ZD719" s="261"/>
      <c r="ZE719" s="261"/>
      <c r="ZF719" s="261"/>
      <c r="ZG719" s="261"/>
      <c r="ZH719" s="262"/>
      <c r="ZI719" s="261"/>
      <c r="ZJ719" s="261"/>
      <c r="ZK719" s="262"/>
      <c r="ZL719" s="261"/>
      <c r="ZM719" s="261"/>
      <c r="ZN719" s="261"/>
      <c r="ZO719" s="261"/>
      <c r="ZP719" s="261"/>
      <c r="ZQ719" s="262"/>
      <c r="ZR719" s="261"/>
      <c r="ZS719" s="261"/>
      <c r="ZT719" s="261"/>
      <c r="ZU719" s="261"/>
      <c r="ZV719" s="261"/>
      <c r="ZW719" s="262"/>
      <c r="ZX719" s="261"/>
      <c r="ZY719" s="261"/>
      <c r="ZZ719" s="261"/>
      <c r="AAA719" s="261"/>
      <c r="AAB719" s="261"/>
      <c r="AAC719" s="262"/>
      <c r="AAD719" s="261"/>
      <c r="AAE719" s="261"/>
      <c r="AAF719" s="262"/>
      <c r="AAG719" s="261"/>
      <c r="AAH719" s="261"/>
      <c r="AAI719" s="261"/>
      <c r="AAJ719" s="261"/>
      <c r="AAK719" s="261"/>
      <c r="AAL719" s="262"/>
      <c r="AAM719" s="261"/>
      <c r="AAN719" s="261"/>
      <c r="AAO719" s="261"/>
      <c r="AAP719" s="261"/>
      <c r="AAQ719" s="261"/>
      <c r="AAR719" s="262"/>
      <c r="AAS719" s="261"/>
      <c r="AAT719" s="261"/>
      <c r="AAU719" s="261"/>
      <c r="AAV719" s="261"/>
      <c r="AAW719" s="261"/>
      <c r="AAX719" s="262"/>
      <c r="AAY719" s="261"/>
      <c r="AAZ719" s="261"/>
      <c r="ABA719" s="262"/>
      <c r="ABB719" s="261"/>
      <c r="ABC719" s="261"/>
      <c r="ABD719" s="261"/>
      <c r="ABE719" s="261"/>
      <c r="ABF719" s="261"/>
      <c r="ABG719" s="262"/>
      <c r="ABH719" s="261"/>
      <c r="ABI719" s="261"/>
      <c r="ABJ719" s="261"/>
      <c r="ABK719" s="261"/>
      <c r="ABL719" s="261"/>
      <c r="ABM719" s="262"/>
      <c r="ABN719" s="261"/>
      <c r="ABO719" s="261"/>
      <c r="ABP719" s="261"/>
      <c r="ABQ719" s="261"/>
      <c r="ABR719" s="261"/>
      <c r="ABS719" s="262"/>
      <c r="ABT719" s="261"/>
      <c r="ABU719" s="261"/>
      <c r="ABV719" s="262"/>
      <c r="ABW719" s="261"/>
      <c r="ABX719" s="261"/>
      <c r="ABY719" s="261"/>
      <c r="ABZ719" s="261"/>
      <c r="ACA719" s="261"/>
      <c r="ACB719" s="262"/>
      <c r="ACC719" s="261"/>
      <c r="ACD719" s="261"/>
      <c r="ACE719" s="261"/>
      <c r="ACF719" s="261"/>
      <c r="ACG719" s="261"/>
      <c r="ACH719" s="262"/>
      <c r="ACI719" s="261"/>
      <c r="ACJ719" s="261"/>
      <c r="ACK719" s="261"/>
      <c r="ACL719" s="261"/>
      <c r="ACM719" s="261"/>
      <c r="ACN719" s="262"/>
      <c r="ACO719" s="261"/>
      <c r="ACP719" s="261"/>
      <c r="ACQ719" s="262"/>
      <c r="ACR719" s="261"/>
      <c r="ACS719" s="261"/>
      <c r="ACT719" s="261"/>
      <c r="ACU719" s="261"/>
      <c r="ACV719" s="261"/>
      <c r="ACW719" s="262"/>
      <c r="ACX719" s="261"/>
      <c r="ACY719" s="261"/>
      <c r="ACZ719" s="261"/>
      <c r="ADA719" s="261"/>
      <c r="ADB719" s="261"/>
      <c r="ADC719" s="262"/>
      <c r="ADD719" s="261"/>
      <c r="ADE719" s="261"/>
      <c r="ADF719" s="261"/>
      <c r="ADG719" s="261"/>
      <c r="ADH719" s="261"/>
      <c r="ADI719" s="262"/>
      <c r="ADJ719" s="261"/>
      <c r="ADK719" s="261"/>
      <c r="ADL719" s="262"/>
      <c r="ADM719" s="261"/>
      <c r="ADN719" s="261"/>
      <c r="ADO719" s="261"/>
      <c r="ADP719" s="261"/>
      <c r="ADQ719" s="261"/>
      <c r="ADR719" s="262"/>
      <c r="ADS719" s="261"/>
      <c r="ADT719" s="261"/>
      <c r="ADU719" s="261"/>
      <c r="ADV719" s="261"/>
      <c r="ADW719" s="261"/>
      <c r="ADX719" s="262"/>
      <c r="ADY719" s="261"/>
      <c r="ADZ719" s="261"/>
      <c r="AEA719" s="261"/>
      <c r="AEB719" s="261"/>
      <c r="AEC719" s="261"/>
      <c r="AED719" s="262"/>
      <c r="AEE719" s="261"/>
      <c r="AEF719" s="261"/>
      <c r="AEG719" s="262"/>
      <c r="AEH719" s="261"/>
      <c r="AEI719" s="261"/>
      <c r="AEJ719" s="261"/>
      <c r="AEK719" s="261"/>
      <c r="AEL719" s="261"/>
      <c r="AEM719" s="262"/>
      <c r="AEN719" s="261"/>
      <c r="AEO719" s="261"/>
      <c r="AEP719" s="261"/>
      <c r="AEQ719" s="261"/>
      <c r="AER719" s="261"/>
      <c r="AES719" s="262"/>
      <c r="AET719" s="261"/>
      <c r="AEU719" s="261"/>
      <c r="AEV719" s="261"/>
      <c r="AEW719" s="261"/>
      <c r="AEX719" s="261"/>
      <c r="AEY719" s="262"/>
      <c r="AEZ719" s="261"/>
      <c r="AFA719" s="261"/>
      <c r="AFB719" s="262"/>
      <c r="AFC719" s="261"/>
      <c r="AFD719" s="261"/>
      <c r="AFE719" s="261"/>
      <c r="AFF719" s="261"/>
      <c r="AFG719" s="261"/>
      <c r="AFH719" s="262"/>
      <c r="AFI719" s="261"/>
      <c r="AFJ719" s="261"/>
      <c r="AFK719" s="261"/>
      <c r="AFL719" s="261"/>
      <c r="AFM719" s="261"/>
      <c r="AFN719" s="262"/>
      <c r="AFO719" s="261"/>
      <c r="AFP719" s="261"/>
      <c r="AFQ719" s="261"/>
      <c r="AFR719" s="261"/>
      <c r="AFS719" s="261"/>
      <c r="AFT719" s="262"/>
      <c r="AFU719" s="261"/>
      <c r="AFV719" s="261"/>
      <c r="AFW719" s="262"/>
      <c r="AFX719" s="261"/>
      <c r="AFY719" s="261"/>
      <c r="AFZ719" s="261"/>
      <c r="AGA719" s="261"/>
      <c r="AGB719" s="261"/>
      <c r="AGC719" s="262"/>
      <c r="AGD719" s="261"/>
      <c r="AGE719" s="261"/>
      <c r="AGF719" s="261"/>
      <c r="AGG719" s="261"/>
      <c r="AGH719" s="261"/>
      <c r="AGI719" s="262"/>
      <c r="AGJ719" s="261"/>
      <c r="AGK719" s="261"/>
      <c r="AGL719" s="261"/>
      <c r="AGM719" s="261"/>
      <c r="AGN719" s="261"/>
      <c r="AGO719" s="262"/>
      <c r="AGP719" s="261"/>
      <c r="AGQ719" s="261"/>
      <c r="AGR719" s="262"/>
      <c r="AGS719" s="261"/>
      <c r="AGT719" s="261"/>
      <c r="AGU719" s="261"/>
      <c r="AGV719" s="261"/>
      <c r="AGW719" s="261"/>
      <c r="AGX719" s="262"/>
      <c r="AGY719" s="261"/>
      <c r="AGZ719" s="261"/>
      <c r="AHA719" s="261"/>
      <c r="AHB719" s="261"/>
      <c r="AHC719" s="261"/>
      <c r="AHD719" s="262"/>
      <c r="AHE719" s="261"/>
      <c r="AHF719" s="261"/>
      <c r="AHG719" s="261"/>
      <c r="AHH719" s="261"/>
      <c r="AHI719" s="261"/>
      <c r="AHJ719" s="262"/>
      <c r="AHK719" s="261"/>
      <c r="AHL719" s="261"/>
      <c r="AHM719" s="262"/>
      <c r="AHN719" s="261"/>
      <c r="AHO719" s="261"/>
      <c r="AHP719" s="261"/>
      <c r="AHQ719" s="261"/>
      <c r="AHR719" s="261"/>
      <c r="AHS719" s="262"/>
      <c r="AHT719" s="261"/>
      <c r="AHU719" s="261"/>
      <c r="AHV719" s="261"/>
      <c r="AHW719" s="261"/>
      <c r="AHX719" s="261"/>
      <c r="AHY719" s="262"/>
      <c r="AHZ719" s="261"/>
      <c r="AIA719" s="261"/>
      <c r="AIB719" s="261"/>
      <c r="AIC719" s="261"/>
      <c r="AID719" s="261"/>
      <c r="AIE719" s="262"/>
      <c r="AIF719" s="261"/>
      <c r="AIG719" s="261"/>
      <c r="AIH719" s="262"/>
      <c r="AII719" s="261"/>
      <c r="AIJ719" s="261"/>
      <c r="AIK719" s="261"/>
      <c r="AIL719" s="261"/>
      <c r="AIM719" s="261"/>
      <c r="AIN719" s="262"/>
      <c r="AIO719" s="261"/>
      <c r="AIP719" s="261"/>
      <c r="AIQ719" s="261"/>
      <c r="AIR719" s="261"/>
      <c r="AIS719" s="261"/>
      <c r="AIT719" s="262"/>
      <c r="AIU719" s="261"/>
      <c r="AIV719" s="261"/>
      <c r="AIW719" s="261"/>
      <c r="AIX719" s="261"/>
      <c r="AIY719" s="261"/>
      <c r="AIZ719" s="262"/>
      <c r="AJA719" s="261"/>
      <c r="AJB719" s="261"/>
      <c r="AJC719" s="262"/>
      <c r="AJD719" s="261"/>
      <c r="AJE719" s="261"/>
      <c r="AJF719" s="261"/>
      <c r="AJG719" s="261"/>
      <c r="AJH719" s="261"/>
      <c r="AJI719" s="262"/>
      <c r="AJJ719" s="261"/>
      <c r="AJK719" s="261"/>
      <c r="AJL719" s="261"/>
      <c r="AJM719" s="261"/>
      <c r="AJN719" s="261"/>
      <c r="AJO719" s="262"/>
      <c r="AJP719" s="261"/>
      <c r="AJQ719" s="261"/>
      <c r="AJR719" s="261"/>
      <c r="AJS719" s="261"/>
      <c r="AJT719" s="261"/>
      <c r="AJU719" s="262"/>
      <c r="AJV719" s="261"/>
      <c r="AJW719" s="261"/>
      <c r="AJX719" s="262"/>
      <c r="AJY719" s="261"/>
      <c r="AJZ719" s="261"/>
      <c r="AKA719" s="261"/>
      <c r="AKB719" s="261"/>
      <c r="AKC719" s="261"/>
      <c r="AKD719" s="262"/>
      <c r="AKE719" s="261"/>
      <c r="AKF719" s="261"/>
      <c r="AKG719" s="261"/>
      <c r="AKH719" s="261"/>
      <c r="AKI719" s="261"/>
      <c r="AKJ719" s="262"/>
      <c r="AKK719" s="261"/>
      <c r="AKL719" s="261"/>
      <c r="AKM719" s="261"/>
      <c r="AKN719" s="261"/>
      <c r="AKO719" s="261"/>
      <c r="AKP719" s="262"/>
      <c r="AKQ719" s="261"/>
      <c r="AKR719" s="261"/>
      <c r="AKS719" s="262"/>
      <c r="AKT719" s="261"/>
      <c r="AKU719" s="261"/>
      <c r="AKV719" s="261"/>
      <c r="AKW719" s="261"/>
      <c r="AKX719" s="261"/>
      <c r="AKY719" s="262"/>
      <c r="AKZ719" s="261"/>
      <c r="ALA719" s="261"/>
      <c r="ALB719" s="261"/>
      <c r="ALC719" s="261"/>
      <c r="ALD719" s="261"/>
      <c r="ALE719" s="262"/>
      <c r="ALF719" s="261"/>
      <c r="ALG719" s="261"/>
      <c r="ALH719" s="261"/>
      <c r="ALI719" s="261"/>
      <c r="ALJ719" s="261"/>
      <c r="ALK719" s="262"/>
      <c r="ALL719" s="261"/>
      <c r="ALM719" s="261"/>
      <c r="ALN719" s="262"/>
      <c r="ALO719" s="261"/>
      <c r="ALP719" s="261"/>
      <c r="ALQ719" s="261"/>
      <c r="ALR719" s="261"/>
      <c r="ALS719" s="261"/>
      <c r="ALT719" s="262"/>
      <c r="ALU719" s="261"/>
      <c r="ALV719" s="261"/>
      <c r="ALW719" s="261"/>
      <c r="ALX719" s="261"/>
      <c r="ALY719" s="261"/>
      <c r="ALZ719" s="262"/>
      <c r="AMA719" s="261"/>
      <c r="AMB719" s="261"/>
      <c r="AMC719" s="261"/>
      <c r="AMD719" s="261"/>
      <c r="AME719" s="261"/>
      <c r="AMF719" s="262"/>
      <c r="AMG719" s="261"/>
      <c r="AMH719" s="261"/>
      <c r="AMI719" s="262"/>
      <c r="AMJ719" s="261"/>
      <c r="AMK719" s="261"/>
      <c r="AML719" s="261"/>
      <c r="AMM719" s="261"/>
      <c r="AMN719" s="261"/>
      <c r="AMO719" s="262"/>
      <c r="AMP719" s="261"/>
      <c r="AMQ719" s="261"/>
      <c r="AMR719" s="261"/>
      <c r="AMS719" s="261"/>
      <c r="AMT719" s="261"/>
      <c r="AMU719" s="262"/>
      <c r="AMV719" s="261"/>
      <c r="AMW719" s="261"/>
      <c r="AMX719" s="261"/>
      <c r="AMY719" s="261"/>
      <c r="AMZ719" s="261"/>
      <c r="ANA719" s="262"/>
      <c r="ANB719" s="261"/>
      <c r="ANC719" s="261"/>
      <c r="AND719" s="262"/>
      <c r="ANE719" s="261"/>
      <c r="ANF719" s="261"/>
      <c r="ANG719" s="261"/>
      <c r="ANH719" s="261"/>
      <c r="ANI719" s="261"/>
      <c r="ANJ719" s="262"/>
      <c r="ANK719" s="261"/>
      <c r="ANL719" s="261"/>
      <c r="ANM719" s="261"/>
      <c r="ANN719" s="261"/>
      <c r="ANO719" s="261"/>
      <c r="ANP719" s="262"/>
      <c r="ANQ719" s="261"/>
      <c r="ANR719" s="261"/>
      <c r="ANS719" s="261"/>
      <c r="ANT719" s="261"/>
      <c r="ANU719" s="261"/>
      <c r="ANV719" s="262"/>
      <c r="ANW719" s="261"/>
      <c r="ANX719" s="261"/>
      <c r="ANY719" s="262"/>
      <c r="ANZ719" s="261"/>
      <c r="AOA719" s="261"/>
      <c r="AOB719" s="261"/>
      <c r="AOC719" s="261"/>
      <c r="AOD719" s="261"/>
      <c r="AOE719" s="262"/>
      <c r="AOF719" s="261"/>
      <c r="AOG719" s="261"/>
      <c r="AOH719" s="261"/>
      <c r="AOI719" s="261"/>
      <c r="AOJ719" s="261"/>
      <c r="AOK719" s="262"/>
      <c r="AOL719" s="261"/>
      <c r="AOM719" s="261"/>
      <c r="AON719" s="261"/>
      <c r="AOO719" s="261"/>
      <c r="AOP719" s="261"/>
      <c r="AOQ719" s="262"/>
      <c r="AOR719" s="261"/>
      <c r="AOS719" s="261"/>
      <c r="AOT719" s="262"/>
      <c r="AOU719" s="261"/>
      <c r="AOV719" s="261"/>
      <c r="AOW719" s="261"/>
      <c r="AOX719" s="261"/>
      <c r="AOY719" s="261"/>
      <c r="AOZ719" s="262"/>
      <c r="APA719" s="261"/>
      <c r="APB719" s="261"/>
      <c r="APC719" s="261"/>
      <c r="APD719" s="261"/>
      <c r="APE719" s="261"/>
      <c r="APF719" s="262"/>
      <c r="APG719" s="261"/>
      <c r="APH719" s="261"/>
      <c r="API719" s="261"/>
      <c r="APJ719" s="261"/>
      <c r="APK719" s="261"/>
      <c r="APL719" s="262"/>
      <c r="APM719" s="261"/>
      <c r="APN719" s="261"/>
      <c r="APO719" s="262"/>
      <c r="APP719" s="261"/>
      <c r="APQ719" s="261"/>
      <c r="APR719" s="261"/>
      <c r="APS719" s="261"/>
      <c r="APT719" s="261"/>
      <c r="APU719" s="262"/>
      <c r="APV719" s="261"/>
      <c r="APW719" s="261"/>
      <c r="APX719" s="261"/>
      <c r="APY719" s="261"/>
      <c r="APZ719" s="261"/>
      <c r="AQA719" s="262"/>
      <c r="AQB719" s="261"/>
      <c r="AQC719" s="261"/>
      <c r="AQD719" s="261"/>
      <c r="AQE719" s="261"/>
      <c r="AQF719" s="261"/>
      <c r="AQG719" s="262"/>
      <c r="AQH719" s="261"/>
      <c r="AQI719" s="261"/>
      <c r="AQJ719" s="262"/>
      <c r="AQK719" s="261"/>
      <c r="AQL719" s="261"/>
      <c r="AQM719" s="261"/>
      <c r="AQN719" s="261"/>
      <c r="AQO719" s="261"/>
      <c r="AQP719" s="262"/>
      <c r="AQQ719" s="261"/>
      <c r="AQR719" s="261"/>
      <c r="AQS719" s="261"/>
      <c r="AQT719" s="261"/>
      <c r="AQU719" s="261"/>
      <c r="AQV719" s="262"/>
      <c r="AQW719" s="261"/>
      <c r="AQX719" s="261"/>
      <c r="AQY719" s="261"/>
      <c r="AQZ719" s="261"/>
      <c r="ARA719" s="261"/>
      <c r="ARB719" s="262"/>
      <c r="ARC719" s="261"/>
      <c r="ARD719" s="261"/>
      <c r="ARE719" s="262"/>
      <c r="ARF719" s="261"/>
      <c r="ARG719" s="261"/>
      <c r="ARH719" s="261"/>
      <c r="ARI719" s="261"/>
      <c r="ARJ719" s="261"/>
      <c r="ARK719" s="262"/>
      <c r="ARL719" s="261"/>
      <c r="ARM719" s="261"/>
      <c r="ARN719" s="261"/>
      <c r="ARO719" s="261"/>
      <c r="ARP719" s="261"/>
      <c r="ARQ719" s="262"/>
      <c r="ARR719" s="261"/>
      <c r="ARS719" s="261"/>
      <c r="ART719" s="261"/>
      <c r="ARU719" s="261"/>
      <c r="ARV719" s="261"/>
      <c r="ARW719" s="262"/>
      <c r="ARX719" s="261"/>
      <c r="ARY719" s="261"/>
      <c r="ARZ719" s="262"/>
      <c r="ASA719" s="261"/>
      <c r="ASB719" s="261"/>
      <c r="ASC719" s="261"/>
      <c r="ASD719" s="261"/>
      <c r="ASE719" s="261"/>
      <c r="ASF719" s="262"/>
      <c r="ASG719" s="261"/>
      <c r="ASH719" s="261"/>
      <c r="ASI719" s="261"/>
      <c r="ASJ719" s="261"/>
      <c r="ASK719" s="261"/>
      <c r="ASL719" s="262"/>
      <c r="ASM719" s="261"/>
      <c r="ASN719" s="261"/>
      <c r="ASO719" s="261"/>
      <c r="ASP719" s="261"/>
      <c r="ASQ719" s="261"/>
      <c r="ASR719" s="262"/>
      <c r="ASS719" s="261"/>
      <c r="AST719" s="261"/>
      <c r="ASU719" s="262"/>
      <c r="ASV719" s="261"/>
      <c r="ASW719" s="261"/>
      <c r="ASX719" s="261"/>
      <c r="ASY719" s="261"/>
      <c r="ASZ719" s="261"/>
      <c r="ATA719" s="262"/>
      <c r="ATB719" s="261"/>
      <c r="ATC719" s="261"/>
      <c r="ATD719" s="261"/>
      <c r="ATE719" s="261"/>
      <c r="ATF719" s="261"/>
      <c r="ATG719" s="262"/>
      <c r="ATH719" s="261"/>
      <c r="ATI719" s="261"/>
      <c r="ATJ719" s="261"/>
      <c r="ATK719" s="261"/>
      <c r="ATL719" s="261"/>
      <c r="ATM719" s="262"/>
      <c r="ATN719" s="261"/>
      <c r="ATO719" s="261"/>
      <c r="ATP719" s="262"/>
      <c r="ATQ719" s="261"/>
      <c r="ATR719" s="261"/>
      <c r="ATS719" s="261"/>
      <c r="ATT719" s="261"/>
      <c r="ATU719" s="261"/>
      <c r="ATV719" s="262"/>
      <c r="ATW719" s="261"/>
      <c r="ATX719" s="261"/>
      <c r="ATY719" s="261"/>
      <c r="ATZ719" s="261"/>
      <c r="AUA719" s="261"/>
      <c r="AUB719" s="262"/>
      <c r="AUC719" s="261"/>
      <c r="AUD719" s="261"/>
      <c r="AUE719" s="261"/>
      <c r="AUF719" s="261"/>
      <c r="AUG719" s="261"/>
      <c r="AUH719" s="262"/>
      <c r="AUI719" s="261"/>
      <c r="AUJ719" s="261"/>
      <c r="AUK719" s="262"/>
      <c r="AUL719" s="261"/>
      <c r="AUM719" s="261"/>
      <c r="AUN719" s="261"/>
      <c r="AUO719" s="261"/>
      <c r="AUP719" s="261"/>
      <c r="AUQ719" s="262"/>
      <c r="AUR719" s="261"/>
      <c r="AUS719" s="261"/>
      <c r="AUT719" s="261"/>
      <c r="AUU719" s="261"/>
      <c r="AUV719" s="261"/>
      <c r="AUW719" s="262"/>
      <c r="AUX719" s="261"/>
      <c r="AUY719" s="261"/>
      <c r="AUZ719" s="261"/>
      <c r="AVA719" s="261"/>
      <c r="AVB719" s="261"/>
      <c r="AVC719" s="262"/>
      <c r="AVD719" s="261"/>
      <c r="AVE719" s="261"/>
      <c r="AVF719" s="262"/>
      <c r="AVG719" s="261"/>
      <c r="AVH719" s="261"/>
      <c r="AVI719" s="261"/>
      <c r="AVJ719" s="261"/>
      <c r="AVK719" s="261"/>
      <c r="AVL719" s="262"/>
      <c r="AVM719" s="261"/>
      <c r="AVN719" s="261"/>
      <c r="AVO719" s="261"/>
      <c r="AVP719" s="261"/>
      <c r="AVQ719" s="261"/>
      <c r="AVR719" s="262"/>
      <c r="AVS719" s="261"/>
      <c r="AVT719" s="261"/>
      <c r="AVU719" s="261"/>
      <c r="AVV719" s="261"/>
      <c r="AVW719" s="261"/>
      <c r="AVX719" s="262"/>
      <c r="AVY719" s="261"/>
      <c r="AVZ719" s="261"/>
      <c r="AWA719" s="262"/>
      <c r="AWB719" s="261"/>
      <c r="AWC719" s="261"/>
      <c r="AWD719" s="261"/>
      <c r="AWE719" s="261"/>
      <c r="AWF719" s="261"/>
      <c r="AWG719" s="262"/>
      <c r="AWH719" s="261"/>
      <c r="AWI719" s="261"/>
      <c r="AWJ719" s="261"/>
      <c r="AWK719" s="261"/>
      <c r="AWL719" s="261"/>
      <c r="AWM719" s="262"/>
      <c r="AWN719" s="261"/>
      <c r="AWO719" s="261"/>
      <c r="AWP719" s="261"/>
      <c r="AWQ719" s="261"/>
      <c r="AWR719" s="261"/>
    </row>
    <row r="720" spans="1:1292" s="133" customFormat="1" ht="41.25" customHeight="1" x14ac:dyDescent="0.25">
      <c r="A720" s="227" t="s">
        <v>857</v>
      </c>
      <c r="AVY720" s="282"/>
    </row>
    <row r="721" spans="1:1292" x14ac:dyDescent="0.25">
      <c r="A721" s="100" t="s">
        <v>602</v>
      </c>
      <c r="B721" s="93"/>
      <c r="C721" s="99" t="s">
        <v>458</v>
      </c>
      <c r="D721" s="1302"/>
      <c r="E721" s="1303"/>
      <c r="F721" s="228" t="s">
        <v>861</v>
      </c>
      <c r="G721" s="228" t="s">
        <v>861</v>
      </c>
      <c r="H721" s="228" t="s">
        <v>861</v>
      </c>
      <c r="I721" s="228" t="s">
        <v>861</v>
      </c>
      <c r="J721" s="228" t="s">
        <v>861</v>
      </c>
      <c r="K721" s="228" t="s">
        <v>861</v>
      </c>
      <c r="L721" s="108">
        <f>SUM(L722:L735)</f>
        <v>288</v>
      </c>
      <c r="M721" s="108">
        <f t="shared" ref="M721:N721" si="42">SUM(M722:M735)</f>
        <v>288</v>
      </c>
      <c r="N721" s="108">
        <f t="shared" si="42"/>
        <v>288</v>
      </c>
      <c r="O721" s="108">
        <f t="shared" ref="O721:T721" si="43">SUM(O722:O735)</f>
        <v>21502464</v>
      </c>
      <c r="P721" s="108">
        <f t="shared" si="43"/>
        <v>22049592</v>
      </c>
      <c r="Q721" s="108">
        <f t="shared" si="43"/>
        <v>22856736</v>
      </c>
      <c r="R721" s="108">
        <f t="shared" si="43"/>
        <v>16403789.060000001</v>
      </c>
      <c r="S721" s="108">
        <f t="shared" si="43"/>
        <v>16887149.059999999</v>
      </c>
      <c r="T721" s="108">
        <f t="shared" si="43"/>
        <v>17249789.059999999</v>
      </c>
      <c r="U721" s="228" t="s">
        <v>861</v>
      </c>
      <c r="V721" s="228" t="s">
        <v>861</v>
      </c>
      <c r="W721" s="228" t="s">
        <v>861</v>
      </c>
      <c r="X721" s="228" t="s">
        <v>861</v>
      </c>
      <c r="Y721" s="228" t="s">
        <v>861</v>
      </c>
      <c r="Z721" s="228" t="s">
        <v>861</v>
      </c>
      <c r="AA721" s="108">
        <f t="shared" ref="AA721:AF721" si="44">SUM(AA722:AA735)</f>
        <v>20548000.079999998</v>
      </c>
      <c r="AB721" s="108">
        <f t="shared" si="44"/>
        <v>21443700.719999999</v>
      </c>
      <c r="AC721" s="108">
        <f t="shared" si="44"/>
        <v>22086799.199999999</v>
      </c>
      <c r="AD721" s="108">
        <f t="shared" si="44"/>
        <v>6724103.3099999996</v>
      </c>
      <c r="AE721" s="108">
        <f t="shared" si="44"/>
        <v>7816239.5</v>
      </c>
      <c r="AF721" s="108">
        <f t="shared" si="44"/>
        <v>8130097.8200000003</v>
      </c>
      <c r="AG721" s="108">
        <f>SUM(AG722:AG735)</f>
        <v>424</v>
      </c>
      <c r="AH721" s="108">
        <f t="shared" ref="AH721:AO721" si="45">SUM(AH722:AH735)</f>
        <v>424</v>
      </c>
      <c r="AI721" s="108">
        <f t="shared" si="45"/>
        <v>424</v>
      </c>
      <c r="AJ721" s="108">
        <f t="shared" si="45"/>
        <v>39739444</v>
      </c>
      <c r="AK721" s="108">
        <f t="shared" si="45"/>
        <v>40788815</v>
      </c>
      <c r="AL721" s="108">
        <f t="shared" si="45"/>
        <v>42235272</v>
      </c>
      <c r="AM721" s="108">
        <f t="shared" si="45"/>
        <v>26756816.43</v>
      </c>
      <c r="AN721" s="108">
        <f t="shared" si="45"/>
        <v>27565264.43</v>
      </c>
      <c r="AO721" s="108">
        <f t="shared" si="45"/>
        <v>28171782.43</v>
      </c>
      <c r="AP721" s="228" t="s">
        <v>861</v>
      </c>
      <c r="AQ721" s="228" t="s">
        <v>861</v>
      </c>
      <c r="AR721" s="228" t="s">
        <v>861</v>
      </c>
      <c r="AS721" s="228" t="s">
        <v>861</v>
      </c>
      <c r="AT721" s="228" t="s">
        <v>861</v>
      </c>
      <c r="AU721" s="228" t="s">
        <v>861</v>
      </c>
      <c r="AV721" s="108">
        <f t="shared" ref="AV721:BA721" si="46">SUM(AV722:AV735)</f>
        <v>37098998.609999999</v>
      </c>
      <c r="AW721" s="108">
        <f t="shared" si="46"/>
        <v>38716198.759999998</v>
      </c>
      <c r="AX721" s="108">
        <f t="shared" si="46"/>
        <v>39877400.369999997</v>
      </c>
      <c r="AY721" s="108">
        <f t="shared" si="46"/>
        <v>12417255.6</v>
      </c>
      <c r="AZ721" s="108">
        <f t="shared" si="46"/>
        <v>14922098.279999999</v>
      </c>
      <c r="BA721" s="108">
        <f t="shared" si="46"/>
        <v>15438887.35</v>
      </c>
      <c r="BB721" s="108">
        <f>SUM(BB722:BB735)</f>
        <v>286</v>
      </c>
      <c r="BC721" s="108">
        <f t="shared" ref="BC721:BJ721" si="47">SUM(BC722:BC735)</f>
        <v>286</v>
      </c>
      <c r="BD721" s="108">
        <f t="shared" si="47"/>
        <v>286</v>
      </c>
      <c r="BE721" s="108">
        <f t="shared" si="47"/>
        <v>21836954</v>
      </c>
      <c r="BF721" s="108">
        <f t="shared" si="47"/>
        <v>22393001</v>
      </c>
      <c r="BG721" s="108">
        <f t="shared" si="47"/>
        <v>23203598</v>
      </c>
      <c r="BH721" s="108">
        <f t="shared" si="47"/>
        <v>16531649.529999999</v>
      </c>
      <c r="BI721" s="108">
        <f t="shared" si="47"/>
        <v>17020641.530000001</v>
      </c>
      <c r="BJ721" s="108">
        <f t="shared" si="47"/>
        <v>17387481.530000001</v>
      </c>
      <c r="BK721" s="228" t="s">
        <v>861</v>
      </c>
      <c r="BL721" s="228" t="s">
        <v>861</v>
      </c>
      <c r="BM721" s="228" t="s">
        <v>861</v>
      </c>
      <c r="BN721" s="228" t="s">
        <v>861</v>
      </c>
      <c r="BO721" s="228" t="s">
        <v>861</v>
      </c>
      <c r="BP721" s="228" t="s">
        <v>861</v>
      </c>
      <c r="BQ721" s="108">
        <f t="shared" ref="BQ721:BV721" si="48">SUM(BQ722:BQ735)</f>
        <v>23064900.5</v>
      </c>
      <c r="BR721" s="108">
        <f t="shared" si="48"/>
        <v>24070500.84</v>
      </c>
      <c r="BS721" s="108">
        <f t="shared" si="48"/>
        <v>24792400.460000001</v>
      </c>
      <c r="BT721" s="108">
        <f t="shared" si="48"/>
        <v>6869168.4000000004</v>
      </c>
      <c r="BU721" s="108">
        <f t="shared" si="48"/>
        <v>8197414.75</v>
      </c>
      <c r="BV721" s="108">
        <f t="shared" si="48"/>
        <v>8508960.3100000005</v>
      </c>
      <c r="BW721" s="108">
        <f>SUM(BW722:BW735)</f>
        <v>261</v>
      </c>
      <c r="BX721" s="108">
        <f t="shared" ref="BX721:CE721" si="49">SUM(BX722:BX735)</f>
        <v>261</v>
      </c>
      <c r="BY721" s="108">
        <f t="shared" si="49"/>
        <v>261</v>
      </c>
      <c r="BZ721" s="108">
        <f t="shared" si="49"/>
        <v>22266153</v>
      </c>
      <c r="CA721" s="108">
        <f t="shared" si="49"/>
        <v>22842904</v>
      </c>
      <c r="CB721" s="108">
        <f t="shared" si="49"/>
        <v>23653125</v>
      </c>
      <c r="CC721" s="108">
        <f t="shared" si="49"/>
        <v>15896781.779999999</v>
      </c>
      <c r="CD721" s="108">
        <f t="shared" si="49"/>
        <v>16373132.779999999</v>
      </c>
      <c r="CE721" s="108">
        <f t="shared" si="49"/>
        <v>16730469.779999999</v>
      </c>
      <c r="CF721" s="228" t="s">
        <v>861</v>
      </c>
      <c r="CG721" s="228" t="s">
        <v>861</v>
      </c>
      <c r="CH721" s="228" t="s">
        <v>861</v>
      </c>
      <c r="CI721" s="228" t="s">
        <v>861</v>
      </c>
      <c r="CJ721" s="228" t="s">
        <v>861</v>
      </c>
      <c r="CK721" s="228" t="s">
        <v>861</v>
      </c>
      <c r="CL721" s="108">
        <f t="shared" ref="CL721:CQ721" si="50">SUM(CL722:CL735)</f>
        <v>24042899.050000001</v>
      </c>
      <c r="CM721" s="108">
        <f t="shared" si="50"/>
        <v>25091199.149999999</v>
      </c>
      <c r="CN721" s="108">
        <f t="shared" si="50"/>
        <v>25843700.670000002</v>
      </c>
      <c r="CO721" s="108">
        <f t="shared" si="50"/>
        <v>7800883.0599999996</v>
      </c>
      <c r="CP721" s="108">
        <f t="shared" si="50"/>
        <v>9486527.8100000005</v>
      </c>
      <c r="CQ721" s="108">
        <f t="shared" si="50"/>
        <v>9846134.9800000004</v>
      </c>
      <c r="CR721" s="108">
        <f>SUM(CR722:CR735)</f>
        <v>124</v>
      </c>
      <c r="CS721" s="108">
        <f t="shared" ref="CS721:CZ721" si="51">SUM(CS722:CS735)</f>
        <v>124</v>
      </c>
      <c r="CT721" s="108">
        <f t="shared" si="51"/>
        <v>124</v>
      </c>
      <c r="CU721" s="108">
        <f t="shared" si="51"/>
        <v>9522536</v>
      </c>
      <c r="CV721" s="108">
        <f t="shared" si="51"/>
        <v>9765059</v>
      </c>
      <c r="CW721" s="108">
        <f t="shared" si="51"/>
        <v>10117532</v>
      </c>
      <c r="CX721" s="108">
        <f t="shared" si="51"/>
        <v>7194937.2699999996</v>
      </c>
      <c r="CY721" s="108">
        <f t="shared" si="51"/>
        <v>7407965.2699999996</v>
      </c>
      <c r="CZ721" s="108">
        <f t="shared" si="51"/>
        <v>7567775.2699999996</v>
      </c>
      <c r="DA721" s="228" t="s">
        <v>861</v>
      </c>
      <c r="DB721" s="228" t="s">
        <v>861</v>
      </c>
      <c r="DC721" s="228" t="s">
        <v>861</v>
      </c>
      <c r="DD721" s="228" t="s">
        <v>861</v>
      </c>
      <c r="DE721" s="228" t="s">
        <v>861</v>
      </c>
      <c r="DF721" s="228" t="s">
        <v>861</v>
      </c>
      <c r="DG721" s="108">
        <f t="shared" ref="DG721:DL721" si="52">SUM(DG722:DG735)</f>
        <v>9036500.2899999991</v>
      </c>
      <c r="DH721" s="108">
        <f t="shared" si="52"/>
        <v>9430399.9299999997</v>
      </c>
      <c r="DI721" s="108">
        <f t="shared" si="52"/>
        <v>9713399.6500000004</v>
      </c>
      <c r="DJ721" s="108">
        <f t="shared" si="52"/>
        <v>3957222.02</v>
      </c>
      <c r="DK721" s="108">
        <f t="shared" si="52"/>
        <v>4487204.43</v>
      </c>
      <c r="DL721" s="108">
        <f t="shared" si="52"/>
        <v>4633787.66</v>
      </c>
      <c r="DM721" s="108">
        <f>SUM(DM722:DM735)</f>
        <v>0</v>
      </c>
      <c r="DN721" s="108">
        <f t="shared" ref="DN721:DU721" si="53">SUM(DN722:DN735)</f>
        <v>0</v>
      </c>
      <c r="DO721" s="108">
        <f t="shared" si="53"/>
        <v>0</v>
      </c>
      <c r="DP721" s="108">
        <f t="shared" si="53"/>
        <v>0</v>
      </c>
      <c r="DQ721" s="108">
        <f t="shared" si="53"/>
        <v>0</v>
      </c>
      <c r="DR721" s="108">
        <f t="shared" si="53"/>
        <v>0</v>
      </c>
      <c r="DS721" s="108">
        <f t="shared" si="53"/>
        <v>0</v>
      </c>
      <c r="DT721" s="108">
        <f t="shared" si="53"/>
        <v>0</v>
      </c>
      <c r="DU721" s="108">
        <f t="shared" si="53"/>
        <v>0</v>
      </c>
      <c r="DV721" s="228" t="s">
        <v>861</v>
      </c>
      <c r="DW721" s="228" t="s">
        <v>861</v>
      </c>
      <c r="DX721" s="228" t="s">
        <v>861</v>
      </c>
      <c r="DY721" s="228" t="s">
        <v>861</v>
      </c>
      <c r="DZ721" s="228" t="s">
        <v>861</v>
      </c>
      <c r="EA721" s="228" t="s">
        <v>861</v>
      </c>
      <c r="EB721" s="108">
        <f t="shared" ref="EB721:EG721" si="54">SUM(EB722:EB735)</f>
        <v>0</v>
      </c>
      <c r="EC721" s="108">
        <f t="shared" si="54"/>
        <v>0</v>
      </c>
      <c r="ED721" s="108">
        <f t="shared" si="54"/>
        <v>0</v>
      </c>
      <c r="EE721" s="108">
        <f t="shared" si="54"/>
        <v>0</v>
      </c>
      <c r="EF721" s="108">
        <f t="shared" si="54"/>
        <v>0</v>
      </c>
      <c r="EG721" s="108">
        <f t="shared" si="54"/>
        <v>0</v>
      </c>
      <c r="EH721" s="108">
        <f>SUM(EH722:EH735)</f>
        <v>158</v>
      </c>
      <c r="EI721" s="108">
        <f t="shared" ref="EI721:EP721" si="55">SUM(EI722:EI735)</f>
        <v>158</v>
      </c>
      <c r="EJ721" s="108">
        <f t="shared" si="55"/>
        <v>158</v>
      </c>
      <c r="EK721" s="108">
        <f t="shared" si="55"/>
        <v>11521518</v>
      </c>
      <c r="EL721" s="108">
        <f t="shared" si="55"/>
        <v>11814450</v>
      </c>
      <c r="EM721" s="108">
        <f t="shared" si="55"/>
        <v>12252110</v>
      </c>
      <c r="EN721" s="108">
        <f t="shared" si="55"/>
        <v>8861886.2799999993</v>
      </c>
      <c r="EO721" s="108">
        <f t="shared" si="55"/>
        <v>9121954.2799999993</v>
      </c>
      <c r="EP721" s="108">
        <f t="shared" si="55"/>
        <v>9317084.2799999993</v>
      </c>
      <c r="EQ721" s="228" t="s">
        <v>861</v>
      </c>
      <c r="ER721" s="228" t="s">
        <v>861</v>
      </c>
      <c r="ES721" s="228" t="s">
        <v>861</v>
      </c>
      <c r="ET721" s="228" t="s">
        <v>861</v>
      </c>
      <c r="EU721" s="228" t="s">
        <v>861</v>
      </c>
      <c r="EV721" s="228" t="s">
        <v>861</v>
      </c>
      <c r="EW721" s="108">
        <f t="shared" ref="EW721:FB721" si="56">SUM(EW722:EW735)</f>
        <v>10952199.76</v>
      </c>
      <c r="EX721" s="108">
        <f t="shared" si="56"/>
        <v>11429699.460000001</v>
      </c>
      <c r="EY721" s="108">
        <f t="shared" si="56"/>
        <v>11772499.42</v>
      </c>
      <c r="EZ721" s="108">
        <f t="shared" si="56"/>
        <v>5725569.7400000002</v>
      </c>
      <c r="FA721" s="108">
        <f t="shared" si="56"/>
        <v>6905254.1900000004</v>
      </c>
      <c r="FB721" s="108">
        <f t="shared" si="56"/>
        <v>7086179.1799999997</v>
      </c>
      <c r="FC721" s="108">
        <f>SUM(FC722:FC735)</f>
        <v>0</v>
      </c>
      <c r="FD721" s="108">
        <f t="shared" ref="FD721:FK721" si="57">SUM(FD722:FD735)</f>
        <v>0</v>
      </c>
      <c r="FE721" s="108">
        <f t="shared" si="57"/>
        <v>0</v>
      </c>
      <c r="FF721" s="108">
        <f t="shared" si="57"/>
        <v>0</v>
      </c>
      <c r="FG721" s="108">
        <f t="shared" si="57"/>
        <v>0</v>
      </c>
      <c r="FH721" s="108">
        <f t="shared" si="57"/>
        <v>0</v>
      </c>
      <c r="FI721" s="108">
        <f t="shared" si="57"/>
        <v>0</v>
      </c>
      <c r="FJ721" s="108">
        <f t="shared" si="57"/>
        <v>0</v>
      </c>
      <c r="FK721" s="108">
        <f t="shared" si="57"/>
        <v>0</v>
      </c>
      <c r="FL721" s="228" t="s">
        <v>861</v>
      </c>
      <c r="FM721" s="228" t="s">
        <v>861</v>
      </c>
      <c r="FN721" s="228" t="s">
        <v>861</v>
      </c>
      <c r="FO721" s="228" t="s">
        <v>861</v>
      </c>
      <c r="FP721" s="228" t="s">
        <v>861</v>
      </c>
      <c r="FQ721" s="228" t="s">
        <v>861</v>
      </c>
      <c r="FR721" s="108">
        <f t="shared" ref="FR721:FW721" si="58">SUM(FR722:FR735)</f>
        <v>0</v>
      </c>
      <c r="FS721" s="108">
        <f t="shared" si="58"/>
        <v>0</v>
      </c>
      <c r="FT721" s="108">
        <f t="shared" si="58"/>
        <v>0</v>
      </c>
      <c r="FU721" s="108">
        <f t="shared" si="58"/>
        <v>0</v>
      </c>
      <c r="FV721" s="108">
        <f t="shared" si="58"/>
        <v>0</v>
      </c>
      <c r="FW721" s="108">
        <f t="shared" si="58"/>
        <v>0</v>
      </c>
      <c r="FX721" s="108">
        <f>SUM(FX722:FX735)</f>
        <v>136</v>
      </c>
      <c r="FY721" s="108">
        <f t="shared" ref="FY721:GF721" si="59">SUM(FY722:FY735)</f>
        <v>136</v>
      </c>
      <c r="FZ721" s="108">
        <f t="shared" si="59"/>
        <v>136</v>
      </c>
      <c r="GA721" s="108">
        <f t="shared" si="59"/>
        <v>12662164</v>
      </c>
      <c r="GB721" s="108">
        <f t="shared" si="59"/>
        <v>12995521</v>
      </c>
      <c r="GC721" s="108">
        <f t="shared" si="59"/>
        <v>13454448</v>
      </c>
      <c r="GD721" s="108">
        <f t="shared" si="59"/>
        <v>8586371.0299999993</v>
      </c>
      <c r="GE721" s="108">
        <f t="shared" si="59"/>
        <v>8845838.0299999993</v>
      </c>
      <c r="GF721" s="108">
        <f t="shared" si="59"/>
        <v>9040488.0299999993</v>
      </c>
      <c r="GG721" s="228" t="s">
        <v>861</v>
      </c>
      <c r="GH721" s="228" t="s">
        <v>861</v>
      </c>
      <c r="GI721" s="228" t="s">
        <v>861</v>
      </c>
      <c r="GJ721" s="228" t="s">
        <v>861</v>
      </c>
      <c r="GK721" s="228" t="s">
        <v>861</v>
      </c>
      <c r="GL721" s="228" t="s">
        <v>861</v>
      </c>
      <c r="GM721" s="108">
        <f t="shared" ref="GM721:GR721" si="60">SUM(GM722:GM735)</f>
        <v>12341000.310000001</v>
      </c>
      <c r="GN721" s="108">
        <f t="shared" si="60"/>
        <v>12879200.119999999</v>
      </c>
      <c r="GO721" s="108">
        <f t="shared" si="60"/>
        <v>13265299.869999999</v>
      </c>
      <c r="GP721" s="108">
        <f t="shared" si="60"/>
        <v>4625939.8600000003</v>
      </c>
      <c r="GQ721" s="108">
        <f t="shared" si="60"/>
        <v>5166346.49</v>
      </c>
      <c r="GR721" s="108">
        <f t="shared" si="60"/>
        <v>5322082.7699999996</v>
      </c>
      <c r="GS721" s="108">
        <f>SUM(GS722:GS735)</f>
        <v>0</v>
      </c>
      <c r="GT721" s="108">
        <f t="shared" ref="GT721:HA721" si="61">SUM(GT722:GT735)</f>
        <v>0</v>
      </c>
      <c r="GU721" s="108">
        <f t="shared" si="61"/>
        <v>0</v>
      </c>
      <c r="GV721" s="108">
        <f t="shared" si="61"/>
        <v>0</v>
      </c>
      <c r="GW721" s="108">
        <f t="shared" si="61"/>
        <v>0</v>
      </c>
      <c r="GX721" s="108">
        <f t="shared" si="61"/>
        <v>0</v>
      </c>
      <c r="GY721" s="108">
        <f t="shared" si="61"/>
        <v>0</v>
      </c>
      <c r="GZ721" s="108">
        <f t="shared" si="61"/>
        <v>0</v>
      </c>
      <c r="HA721" s="108">
        <f t="shared" si="61"/>
        <v>0</v>
      </c>
      <c r="HB721" s="228" t="s">
        <v>861</v>
      </c>
      <c r="HC721" s="228" t="s">
        <v>861</v>
      </c>
      <c r="HD721" s="228" t="s">
        <v>861</v>
      </c>
      <c r="HE721" s="228" t="s">
        <v>861</v>
      </c>
      <c r="HF721" s="228" t="s">
        <v>861</v>
      </c>
      <c r="HG721" s="228" t="s">
        <v>861</v>
      </c>
      <c r="HH721" s="108">
        <f t="shared" ref="HH721:HM721" si="62">SUM(HH722:HH735)</f>
        <v>0</v>
      </c>
      <c r="HI721" s="108">
        <f t="shared" si="62"/>
        <v>0</v>
      </c>
      <c r="HJ721" s="108">
        <f t="shared" si="62"/>
        <v>0</v>
      </c>
      <c r="HK721" s="108">
        <f t="shared" si="62"/>
        <v>0</v>
      </c>
      <c r="HL721" s="108">
        <f t="shared" si="62"/>
        <v>0</v>
      </c>
      <c r="HM721" s="108">
        <f t="shared" si="62"/>
        <v>0</v>
      </c>
      <c r="HN721" s="108">
        <f>SUM(HN722:HN735)</f>
        <v>131</v>
      </c>
      <c r="HO721" s="108">
        <f t="shared" ref="HO721:HV721" si="63">SUM(HO722:HO735)</f>
        <v>131</v>
      </c>
      <c r="HP721" s="108">
        <f t="shared" si="63"/>
        <v>131</v>
      </c>
      <c r="HQ721" s="108">
        <f t="shared" si="63"/>
        <v>9552651</v>
      </c>
      <c r="HR721" s="108">
        <f t="shared" si="63"/>
        <v>9795525</v>
      </c>
      <c r="HS721" s="108">
        <f t="shared" si="63"/>
        <v>10158395</v>
      </c>
      <c r="HT721" s="108">
        <f t="shared" si="63"/>
        <v>7347504.9000000004</v>
      </c>
      <c r="HU721" s="108">
        <f t="shared" si="63"/>
        <v>7563130.9000000004</v>
      </c>
      <c r="HV721" s="108">
        <f t="shared" si="63"/>
        <v>7724915.9000000004</v>
      </c>
      <c r="HW721" s="228" t="s">
        <v>861</v>
      </c>
      <c r="HX721" s="228" t="s">
        <v>861</v>
      </c>
      <c r="HY721" s="228" t="s">
        <v>861</v>
      </c>
      <c r="HZ721" s="228" t="s">
        <v>861</v>
      </c>
      <c r="IA721" s="228" t="s">
        <v>861</v>
      </c>
      <c r="IB721" s="228" t="s">
        <v>861</v>
      </c>
      <c r="IC721" s="108">
        <f t="shared" ref="IC721:IH721" si="64">SUM(IC722:IC735)</f>
        <v>8259800.21</v>
      </c>
      <c r="ID721" s="108">
        <f t="shared" si="64"/>
        <v>8620000.4299999997</v>
      </c>
      <c r="IE721" s="108">
        <f t="shared" si="64"/>
        <v>8878599.6699999999</v>
      </c>
      <c r="IF721" s="108">
        <f t="shared" si="64"/>
        <v>3963308.84</v>
      </c>
      <c r="IG721" s="108">
        <f t="shared" si="64"/>
        <v>4307017.47</v>
      </c>
      <c r="IH721" s="108">
        <f t="shared" si="64"/>
        <v>4456734.5199999996</v>
      </c>
      <c r="II721" s="108">
        <f>SUM(II722:II735)</f>
        <v>273</v>
      </c>
      <c r="IJ721" s="108">
        <f t="shared" ref="IJ721:IQ721" si="65">SUM(IJ722:IJ735)</f>
        <v>273</v>
      </c>
      <c r="IK721" s="108">
        <f t="shared" si="65"/>
        <v>273</v>
      </c>
      <c r="IL721" s="108">
        <f t="shared" si="65"/>
        <v>26900005</v>
      </c>
      <c r="IM721" s="108">
        <f t="shared" si="65"/>
        <v>27614114</v>
      </c>
      <c r="IN721" s="108">
        <f t="shared" si="65"/>
        <v>28583417</v>
      </c>
      <c r="IO721" s="108">
        <f t="shared" si="65"/>
        <v>17704270.719999999</v>
      </c>
      <c r="IP721" s="108">
        <f t="shared" si="65"/>
        <v>18242512.719999999</v>
      </c>
      <c r="IQ721" s="108">
        <f t="shared" si="65"/>
        <v>18646297.719999999</v>
      </c>
      <c r="IR721" s="228" t="s">
        <v>861</v>
      </c>
      <c r="IS721" s="228" t="s">
        <v>861</v>
      </c>
      <c r="IT721" s="228" t="s">
        <v>861</v>
      </c>
      <c r="IU721" s="228" t="s">
        <v>861</v>
      </c>
      <c r="IV721" s="228" t="s">
        <v>861</v>
      </c>
      <c r="IW721" s="228" t="s">
        <v>861</v>
      </c>
      <c r="IX721" s="108">
        <f t="shared" ref="IX721:JC721" si="66">SUM(IX722:IX735)</f>
        <v>25972701.09</v>
      </c>
      <c r="IY721" s="108">
        <f t="shared" si="66"/>
        <v>27104899.670000002</v>
      </c>
      <c r="IZ721" s="108">
        <f t="shared" si="66"/>
        <v>27917699.280000001</v>
      </c>
      <c r="JA721" s="108">
        <f t="shared" si="66"/>
        <v>12034940.800000001</v>
      </c>
      <c r="JB721" s="108">
        <f t="shared" si="66"/>
        <v>13318601.789999999</v>
      </c>
      <c r="JC721" s="108">
        <f t="shared" si="66"/>
        <v>13757684.83</v>
      </c>
      <c r="JD721" s="108">
        <f>SUM(JD722:JD735)</f>
        <v>134</v>
      </c>
      <c r="JE721" s="108">
        <f t="shared" ref="JE721:JL721" si="67">SUM(JE722:JE735)</f>
        <v>134</v>
      </c>
      <c r="JF721" s="108">
        <f t="shared" si="67"/>
        <v>134</v>
      </c>
      <c r="JG721" s="108">
        <f t="shared" si="67"/>
        <v>10022022</v>
      </c>
      <c r="JH721" s="108">
        <f t="shared" si="67"/>
        <v>10277046</v>
      </c>
      <c r="JI721" s="108">
        <f t="shared" si="67"/>
        <v>10652918</v>
      </c>
      <c r="JJ721" s="108">
        <f t="shared" si="67"/>
        <v>7641012.1799999997</v>
      </c>
      <c r="JK721" s="108">
        <f t="shared" si="67"/>
        <v>7866232.1799999997</v>
      </c>
      <c r="JL721" s="108">
        <f t="shared" si="67"/>
        <v>8035202.1799999997</v>
      </c>
      <c r="JM721" s="228" t="s">
        <v>861</v>
      </c>
      <c r="JN721" s="228" t="s">
        <v>861</v>
      </c>
      <c r="JO721" s="228" t="s">
        <v>861</v>
      </c>
      <c r="JP721" s="228" t="s">
        <v>861</v>
      </c>
      <c r="JQ721" s="228" t="s">
        <v>861</v>
      </c>
      <c r="JR721" s="228" t="s">
        <v>861</v>
      </c>
      <c r="JS721" s="108">
        <f t="shared" ref="JS721:JX721" si="68">SUM(JS722:JS735)</f>
        <v>10857799.439999999</v>
      </c>
      <c r="JT721" s="108">
        <f t="shared" si="68"/>
        <v>11331199.48</v>
      </c>
      <c r="JU721" s="108">
        <f t="shared" si="68"/>
        <v>11670899.84</v>
      </c>
      <c r="JV721" s="108">
        <f t="shared" si="68"/>
        <v>5037647.3</v>
      </c>
      <c r="JW721" s="108">
        <f t="shared" si="68"/>
        <v>5635913.7400000002</v>
      </c>
      <c r="JX721" s="108">
        <f t="shared" si="68"/>
        <v>5815528.6799999997</v>
      </c>
      <c r="JY721" s="108">
        <f>SUM(JY722:JY735)</f>
        <v>51</v>
      </c>
      <c r="JZ721" s="108">
        <f t="shared" ref="JZ721:KG721" si="69">SUM(JZ722:JZ735)</f>
        <v>51</v>
      </c>
      <c r="KA721" s="108">
        <f t="shared" si="69"/>
        <v>51</v>
      </c>
      <c r="KB721" s="108">
        <f t="shared" si="69"/>
        <v>11489535</v>
      </c>
      <c r="KC721" s="108">
        <f t="shared" si="69"/>
        <v>11819148</v>
      </c>
      <c r="KD721" s="108">
        <f t="shared" si="69"/>
        <v>12210675</v>
      </c>
      <c r="KE721" s="108">
        <f t="shared" si="69"/>
        <v>5338455.5999999996</v>
      </c>
      <c r="KF721" s="108">
        <f t="shared" si="69"/>
        <v>5514456.5999999996</v>
      </c>
      <c r="KG721" s="108">
        <f t="shared" si="69"/>
        <v>5646495.5999999996</v>
      </c>
      <c r="KH721" s="228" t="s">
        <v>861</v>
      </c>
      <c r="KI721" s="228" t="s">
        <v>861</v>
      </c>
      <c r="KJ721" s="228" t="s">
        <v>861</v>
      </c>
      <c r="KK721" s="228" t="s">
        <v>861</v>
      </c>
      <c r="KL721" s="228" t="s">
        <v>861</v>
      </c>
      <c r="KM721" s="228" t="s">
        <v>861</v>
      </c>
      <c r="KN721" s="108">
        <f t="shared" ref="KN721:KS721" si="70">SUM(KN722:KN735)</f>
        <v>8583200.0399999991</v>
      </c>
      <c r="KO721" s="108">
        <f t="shared" si="70"/>
        <v>8957199.8699999992</v>
      </c>
      <c r="KP721" s="108">
        <f t="shared" si="70"/>
        <v>9225700.0800000001</v>
      </c>
      <c r="KQ721" s="108">
        <f t="shared" si="70"/>
        <v>4131033.66</v>
      </c>
      <c r="KR721" s="108">
        <f t="shared" si="70"/>
        <v>4647541.7699999996</v>
      </c>
      <c r="KS721" s="108">
        <f t="shared" si="70"/>
        <v>4717774.38</v>
      </c>
      <c r="KT721" s="108">
        <f>SUM(KT722:KT735)</f>
        <v>176</v>
      </c>
      <c r="KU721" s="108">
        <f t="shared" ref="KU721:LB721" si="71">SUM(KU722:KU735)</f>
        <v>176</v>
      </c>
      <c r="KV721" s="108">
        <f t="shared" si="71"/>
        <v>176</v>
      </c>
      <c r="KW721" s="108">
        <f t="shared" si="71"/>
        <v>13251776</v>
      </c>
      <c r="KX721" s="108">
        <f t="shared" si="71"/>
        <v>13589060</v>
      </c>
      <c r="KY721" s="108">
        <f t="shared" si="71"/>
        <v>14084400</v>
      </c>
      <c r="KZ721" s="108">
        <f t="shared" si="71"/>
        <v>10080195.4</v>
      </c>
      <c r="LA721" s="108">
        <f t="shared" si="71"/>
        <v>10377651.4</v>
      </c>
      <c r="LB721" s="108">
        <f t="shared" si="71"/>
        <v>10600811.4</v>
      </c>
      <c r="LC721" s="228" t="s">
        <v>861</v>
      </c>
      <c r="LD721" s="228" t="s">
        <v>861</v>
      </c>
      <c r="LE721" s="228" t="s">
        <v>861</v>
      </c>
      <c r="LF721" s="228" t="s">
        <v>861</v>
      </c>
      <c r="LG721" s="228" t="s">
        <v>861</v>
      </c>
      <c r="LH721" s="228" t="s">
        <v>861</v>
      </c>
      <c r="LI721" s="108">
        <f t="shared" ref="LI721:LN721" si="72">SUM(LI722:LI735)</f>
        <v>16220700</v>
      </c>
      <c r="LJ721" s="108">
        <f t="shared" si="72"/>
        <v>16927599.960000001</v>
      </c>
      <c r="LK721" s="108">
        <f t="shared" si="72"/>
        <v>17435399.32</v>
      </c>
      <c r="LL721" s="108">
        <f t="shared" si="72"/>
        <v>6434364</v>
      </c>
      <c r="LM721" s="108">
        <f t="shared" si="72"/>
        <v>6990155.6399999997</v>
      </c>
      <c r="LN721" s="108">
        <f t="shared" si="72"/>
        <v>7203655.2800000003</v>
      </c>
      <c r="LO721" s="108">
        <f>SUM(LO722:LO735)</f>
        <v>221</v>
      </c>
      <c r="LP721" s="108">
        <f t="shared" ref="LP721:LW721" si="73">SUM(LP722:LP735)</f>
        <v>221</v>
      </c>
      <c r="LQ721" s="108">
        <f t="shared" si="73"/>
        <v>221</v>
      </c>
      <c r="LR721" s="108">
        <f t="shared" si="73"/>
        <v>16992669</v>
      </c>
      <c r="LS721" s="108">
        <f t="shared" si="73"/>
        <v>17425461</v>
      </c>
      <c r="LT721" s="108">
        <f t="shared" si="73"/>
        <v>18054053</v>
      </c>
      <c r="LU721" s="108">
        <f t="shared" si="73"/>
        <v>12833759.130000001</v>
      </c>
      <c r="LV721" s="108">
        <f t="shared" si="73"/>
        <v>13213821.130000001</v>
      </c>
      <c r="LW721" s="108">
        <f t="shared" si="73"/>
        <v>13498936.130000001</v>
      </c>
      <c r="LX721" s="228" t="s">
        <v>861</v>
      </c>
      <c r="LY721" s="228" t="s">
        <v>861</v>
      </c>
      <c r="LZ721" s="228" t="s">
        <v>861</v>
      </c>
      <c r="MA721" s="228" t="s">
        <v>861</v>
      </c>
      <c r="MB721" s="228" t="s">
        <v>861</v>
      </c>
      <c r="MC721" s="228" t="s">
        <v>861</v>
      </c>
      <c r="MD721" s="108">
        <f t="shared" ref="MD721:MI721" si="74">SUM(MD722:MD735)</f>
        <v>20360000.199999999</v>
      </c>
      <c r="ME721" s="108">
        <f t="shared" si="74"/>
        <v>21247499.16</v>
      </c>
      <c r="MF721" s="108">
        <f t="shared" si="74"/>
        <v>21884799.579999998</v>
      </c>
      <c r="MG721" s="108">
        <f t="shared" si="74"/>
        <v>7521832.3300000001</v>
      </c>
      <c r="MH721" s="108">
        <f t="shared" si="74"/>
        <v>8653120.8599999994</v>
      </c>
      <c r="MI721" s="108">
        <f t="shared" si="74"/>
        <v>8923717.2200000007</v>
      </c>
      <c r="MJ721" s="108">
        <f>SUM(MJ722:MJ735)</f>
        <v>107</v>
      </c>
      <c r="MK721" s="108">
        <f t="shared" ref="MK721:MR721" si="75">SUM(MK722:MK735)</f>
        <v>107</v>
      </c>
      <c r="ML721" s="108">
        <f t="shared" si="75"/>
        <v>107</v>
      </c>
      <c r="MM721" s="108">
        <f t="shared" si="75"/>
        <v>8303763</v>
      </c>
      <c r="MN721" s="108">
        <f t="shared" si="75"/>
        <v>8515317</v>
      </c>
      <c r="MO721" s="108">
        <f t="shared" si="75"/>
        <v>8821091</v>
      </c>
      <c r="MP721" s="108">
        <f t="shared" si="75"/>
        <v>6251880.5099999998</v>
      </c>
      <c r="MQ721" s="108">
        <f t="shared" si="75"/>
        <v>6437314.5099999998</v>
      </c>
      <c r="MR721" s="108">
        <f t="shared" si="75"/>
        <v>6576419.5099999998</v>
      </c>
      <c r="MS721" s="228" t="s">
        <v>861</v>
      </c>
      <c r="MT721" s="228" t="s">
        <v>861</v>
      </c>
      <c r="MU721" s="228" t="s">
        <v>861</v>
      </c>
      <c r="MV721" s="228" t="s">
        <v>861</v>
      </c>
      <c r="MW721" s="228" t="s">
        <v>861</v>
      </c>
      <c r="MX721" s="228" t="s">
        <v>861</v>
      </c>
      <c r="MY721" s="108">
        <f t="shared" ref="MY721:ND721" si="76">SUM(MY722:MY735)</f>
        <v>7921799.6799999997</v>
      </c>
      <c r="MZ721" s="108">
        <f t="shared" si="76"/>
        <v>8267100.21</v>
      </c>
      <c r="NA721" s="108">
        <f t="shared" si="76"/>
        <v>8515000.4399999995</v>
      </c>
      <c r="NB721" s="108">
        <f t="shared" si="76"/>
        <v>3910168.88</v>
      </c>
      <c r="NC721" s="108">
        <f t="shared" si="76"/>
        <v>4216073.03</v>
      </c>
      <c r="ND721" s="108">
        <f t="shared" si="76"/>
        <v>4313114.63</v>
      </c>
      <c r="NE721" s="108">
        <f>SUM(NE722:NE735)</f>
        <v>173</v>
      </c>
      <c r="NF721" s="108">
        <f t="shared" ref="NF721:NM721" si="77">SUM(NF722:NF735)</f>
        <v>173</v>
      </c>
      <c r="NG721" s="108">
        <f t="shared" si="77"/>
        <v>173</v>
      </c>
      <c r="NH721" s="108">
        <f t="shared" si="77"/>
        <v>13429809</v>
      </c>
      <c r="NI721" s="108">
        <f t="shared" si="77"/>
        <v>13771962</v>
      </c>
      <c r="NJ721" s="108">
        <f t="shared" si="77"/>
        <v>14266421</v>
      </c>
      <c r="NK721" s="108">
        <f t="shared" si="77"/>
        <v>10110228.960000001</v>
      </c>
      <c r="NL721" s="108">
        <f t="shared" si="77"/>
        <v>10410118.960000001</v>
      </c>
      <c r="NM721" s="108">
        <f t="shared" si="77"/>
        <v>10635083.960000001</v>
      </c>
      <c r="NN721" s="228" t="s">
        <v>861</v>
      </c>
      <c r="NO721" s="228" t="s">
        <v>861</v>
      </c>
      <c r="NP721" s="228" t="s">
        <v>861</v>
      </c>
      <c r="NQ721" s="228" t="s">
        <v>861</v>
      </c>
      <c r="NR721" s="228" t="s">
        <v>861</v>
      </c>
      <c r="NS721" s="228" t="s">
        <v>861</v>
      </c>
      <c r="NT721" s="108">
        <f t="shared" ref="NT721:NY721" si="78">SUM(NT722:NT735)</f>
        <v>12916499.74</v>
      </c>
      <c r="NU721" s="108">
        <f t="shared" si="78"/>
        <v>13479399.6</v>
      </c>
      <c r="NV721" s="108">
        <f t="shared" si="78"/>
        <v>13883999.550000001</v>
      </c>
      <c r="NW721" s="108">
        <f t="shared" si="78"/>
        <v>7195880</v>
      </c>
      <c r="NX721" s="108">
        <f t="shared" si="78"/>
        <v>7979189.5499999998</v>
      </c>
      <c r="NY721" s="108">
        <f t="shared" si="78"/>
        <v>8196438.8700000001</v>
      </c>
      <c r="NZ721" s="108">
        <f>SUM(NZ722:NZ735)</f>
        <v>309</v>
      </c>
      <c r="OA721" s="108">
        <f t="shared" ref="OA721:OH721" si="79">SUM(OA722:OA735)</f>
        <v>309</v>
      </c>
      <c r="OB721" s="108">
        <f t="shared" si="79"/>
        <v>309</v>
      </c>
      <c r="OC721" s="108">
        <f t="shared" si="79"/>
        <v>23117341</v>
      </c>
      <c r="OD721" s="108">
        <f t="shared" si="79"/>
        <v>23705599</v>
      </c>
      <c r="OE721" s="108">
        <f t="shared" si="79"/>
        <v>24572477</v>
      </c>
      <c r="OF721" s="108">
        <f t="shared" si="79"/>
        <v>17623372.969999999</v>
      </c>
      <c r="OG721" s="108">
        <f t="shared" si="79"/>
        <v>18142850.969999999</v>
      </c>
      <c r="OH721" s="108">
        <f t="shared" si="79"/>
        <v>18532585.969999999</v>
      </c>
      <c r="OI721" s="228" t="s">
        <v>861</v>
      </c>
      <c r="OJ721" s="228" t="s">
        <v>861</v>
      </c>
      <c r="OK721" s="228" t="s">
        <v>861</v>
      </c>
      <c r="OL721" s="228" t="s">
        <v>861</v>
      </c>
      <c r="OM721" s="228" t="s">
        <v>861</v>
      </c>
      <c r="ON721" s="228" t="s">
        <v>861</v>
      </c>
      <c r="OO721" s="108">
        <f t="shared" ref="OO721:OT721" si="80">SUM(OO722:OO735)</f>
        <v>19341499.18</v>
      </c>
      <c r="OP721" s="108">
        <f t="shared" si="80"/>
        <v>20184600.25</v>
      </c>
      <c r="OQ721" s="108">
        <f t="shared" si="80"/>
        <v>20789899.91</v>
      </c>
      <c r="OR721" s="108">
        <f t="shared" si="80"/>
        <v>8059717.04</v>
      </c>
      <c r="OS721" s="108">
        <f t="shared" si="80"/>
        <v>9014638.8599999994</v>
      </c>
      <c r="OT721" s="108">
        <f t="shared" si="80"/>
        <v>9361702.7699999996</v>
      </c>
      <c r="OU721" s="108">
        <f>SUM(OU722:OU735)</f>
        <v>154</v>
      </c>
      <c r="OV721" s="108">
        <f t="shared" ref="OV721:PC721" si="81">SUM(OV722:OV735)</f>
        <v>154</v>
      </c>
      <c r="OW721" s="108">
        <f t="shared" si="81"/>
        <v>154</v>
      </c>
      <c r="OX721" s="108">
        <f t="shared" si="81"/>
        <v>11772818</v>
      </c>
      <c r="OY721" s="108">
        <f t="shared" si="81"/>
        <v>12072608</v>
      </c>
      <c r="OZ721" s="108">
        <f t="shared" si="81"/>
        <v>12509354</v>
      </c>
      <c r="PA721" s="108">
        <f t="shared" si="81"/>
        <v>8908882.8399999999</v>
      </c>
      <c r="PB721" s="108">
        <f t="shared" si="81"/>
        <v>9172454.8399999999</v>
      </c>
      <c r="PC721" s="108">
        <f t="shared" si="81"/>
        <v>9370184.8399999999</v>
      </c>
      <c r="PD721" s="228" t="s">
        <v>861</v>
      </c>
      <c r="PE721" s="228" t="s">
        <v>861</v>
      </c>
      <c r="PF721" s="228" t="s">
        <v>861</v>
      </c>
      <c r="PG721" s="228" t="s">
        <v>861</v>
      </c>
      <c r="PH721" s="228" t="s">
        <v>861</v>
      </c>
      <c r="PI721" s="228" t="s">
        <v>861</v>
      </c>
      <c r="PJ721" s="108">
        <f t="shared" ref="PJ721:PO721" si="82">SUM(PJ722:PJ735)</f>
        <v>12245500.199999999</v>
      </c>
      <c r="PK721" s="108">
        <f t="shared" si="82"/>
        <v>12779299.98</v>
      </c>
      <c r="PL721" s="108">
        <f t="shared" si="82"/>
        <v>13162800.52</v>
      </c>
      <c r="PM721" s="108">
        <f t="shared" si="82"/>
        <v>6076264.1799999997</v>
      </c>
      <c r="PN721" s="108">
        <f t="shared" si="82"/>
        <v>6552636.04</v>
      </c>
      <c r="PO721" s="108">
        <f t="shared" si="82"/>
        <v>6748267.8399999999</v>
      </c>
      <c r="PP721" s="108">
        <f>SUM(PP722:PP735)</f>
        <v>95</v>
      </c>
      <c r="PQ721" s="108">
        <f t="shared" ref="PQ721:PX721" si="83">SUM(PQ722:PQ735)</f>
        <v>95</v>
      </c>
      <c r="PR721" s="108">
        <f t="shared" si="83"/>
        <v>95</v>
      </c>
      <c r="PS721" s="108">
        <f t="shared" si="83"/>
        <v>21402075</v>
      </c>
      <c r="PT721" s="108">
        <f t="shared" si="83"/>
        <v>22016060</v>
      </c>
      <c r="PU721" s="108">
        <f t="shared" si="83"/>
        <v>22745375</v>
      </c>
      <c r="PV721" s="108">
        <f t="shared" si="83"/>
        <v>9944182</v>
      </c>
      <c r="PW721" s="108">
        <f t="shared" si="83"/>
        <v>10272027</v>
      </c>
      <c r="PX721" s="108">
        <f t="shared" si="83"/>
        <v>10517982</v>
      </c>
      <c r="PY721" s="228" t="s">
        <v>861</v>
      </c>
      <c r="PZ721" s="228" t="s">
        <v>861</v>
      </c>
      <c r="QA721" s="228" t="s">
        <v>861</v>
      </c>
      <c r="QB721" s="228" t="s">
        <v>861</v>
      </c>
      <c r="QC721" s="228" t="s">
        <v>861</v>
      </c>
      <c r="QD721" s="228" t="s">
        <v>861</v>
      </c>
      <c r="QE721" s="108">
        <f t="shared" ref="QE721:QJ721" si="84">SUM(QE722:QE735)</f>
        <v>13683599.550000001</v>
      </c>
      <c r="QF721" s="108">
        <f t="shared" si="84"/>
        <v>14280400</v>
      </c>
      <c r="QG721" s="108">
        <f t="shared" si="84"/>
        <v>14708699.9</v>
      </c>
      <c r="QH721" s="108">
        <f t="shared" si="84"/>
        <v>4696300.3</v>
      </c>
      <c r="QI721" s="108">
        <f t="shared" si="84"/>
        <v>5374646.8499999996</v>
      </c>
      <c r="QJ721" s="108">
        <f t="shared" si="84"/>
        <v>5494347.7999999998</v>
      </c>
      <c r="QK721" s="108">
        <f>SUM(QK722:QK735)</f>
        <v>165</v>
      </c>
      <c r="QL721" s="108">
        <f t="shared" ref="QL721:QS721" si="85">SUM(QL722:QL735)</f>
        <v>165</v>
      </c>
      <c r="QM721" s="108">
        <f t="shared" si="85"/>
        <v>165</v>
      </c>
      <c r="QN721" s="108">
        <f t="shared" si="85"/>
        <v>12512297</v>
      </c>
      <c r="QO721" s="108">
        <f t="shared" si="85"/>
        <v>12830834</v>
      </c>
      <c r="QP721" s="108">
        <f t="shared" si="85"/>
        <v>13296877</v>
      </c>
      <c r="QQ721" s="108">
        <f t="shared" si="85"/>
        <v>9494539.1199999992</v>
      </c>
      <c r="QR721" s="108">
        <f t="shared" si="85"/>
        <v>9775053.1199999992</v>
      </c>
      <c r="QS721" s="108">
        <f t="shared" si="85"/>
        <v>9985498.1199999992</v>
      </c>
      <c r="QT721" s="228" t="s">
        <v>861</v>
      </c>
      <c r="QU721" s="228" t="s">
        <v>861</v>
      </c>
      <c r="QV721" s="228" t="s">
        <v>861</v>
      </c>
      <c r="QW721" s="228" t="s">
        <v>861</v>
      </c>
      <c r="QX721" s="228" t="s">
        <v>861</v>
      </c>
      <c r="QY721" s="228" t="s">
        <v>861</v>
      </c>
      <c r="QZ721" s="108">
        <f t="shared" ref="QZ721:RE721" si="86">SUM(QZ722:QZ735)</f>
        <v>15589699.99</v>
      </c>
      <c r="RA721" s="108">
        <f t="shared" si="86"/>
        <v>16269399.689999999</v>
      </c>
      <c r="RB721" s="108">
        <f t="shared" si="86"/>
        <v>16757199.67</v>
      </c>
      <c r="RC721" s="108">
        <f t="shared" si="86"/>
        <v>7455328.8899999997</v>
      </c>
      <c r="RD721" s="108">
        <f t="shared" si="86"/>
        <v>8764187.3900000006</v>
      </c>
      <c r="RE721" s="108">
        <f t="shared" si="86"/>
        <v>8987543.4399999995</v>
      </c>
      <c r="RF721" s="108">
        <f>SUM(RF722:RF735)</f>
        <v>277</v>
      </c>
      <c r="RG721" s="108">
        <f t="shared" ref="RG721:RN721" si="87">SUM(RG722:RG735)</f>
        <v>277</v>
      </c>
      <c r="RH721" s="108">
        <f t="shared" si="87"/>
        <v>277</v>
      </c>
      <c r="RI721" s="108">
        <f t="shared" si="87"/>
        <v>22725189</v>
      </c>
      <c r="RJ721" s="108">
        <f t="shared" si="87"/>
        <v>23311189</v>
      </c>
      <c r="RK721" s="108">
        <f t="shared" si="87"/>
        <v>24146317</v>
      </c>
      <c r="RL721" s="108">
        <f t="shared" si="87"/>
        <v>16523173.07</v>
      </c>
      <c r="RM721" s="108">
        <f t="shared" si="87"/>
        <v>17015789.07</v>
      </c>
      <c r="RN721" s="108">
        <f t="shared" si="87"/>
        <v>17385344.07</v>
      </c>
      <c r="RO721" s="228" t="s">
        <v>861</v>
      </c>
      <c r="RP721" s="228" t="s">
        <v>861</v>
      </c>
      <c r="RQ721" s="228" t="s">
        <v>861</v>
      </c>
      <c r="RR721" s="228" t="s">
        <v>861</v>
      </c>
      <c r="RS721" s="228" t="s">
        <v>861</v>
      </c>
      <c r="RT721" s="228" t="s">
        <v>861</v>
      </c>
      <c r="RU721" s="108">
        <f t="shared" ref="RU721:RZ721" si="88">SUM(RU722:RU735)</f>
        <v>19836599.48</v>
      </c>
      <c r="RV721" s="108">
        <f t="shared" si="88"/>
        <v>20701299.25</v>
      </c>
      <c r="RW721" s="108">
        <f t="shared" si="88"/>
        <v>21322298.91</v>
      </c>
      <c r="RX721" s="108">
        <f t="shared" si="88"/>
        <v>9386836.1600000001</v>
      </c>
      <c r="RY721" s="108">
        <f t="shared" si="88"/>
        <v>10478699.18</v>
      </c>
      <c r="RZ721" s="108">
        <f t="shared" si="88"/>
        <v>10816380.17</v>
      </c>
      <c r="SA721" s="108">
        <f>SUM(SA722:SA735)</f>
        <v>480</v>
      </c>
      <c r="SB721" s="108">
        <f t="shared" ref="SB721:SI721" si="89">SUM(SB722:SB735)</f>
        <v>480</v>
      </c>
      <c r="SC721" s="108">
        <f t="shared" si="89"/>
        <v>480</v>
      </c>
      <c r="SD721" s="108">
        <f t="shared" si="89"/>
        <v>36693684</v>
      </c>
      <c r="SE721" s="108">
        <f t="shared" si="89"/>
        <v>37628073</v>
      </c>
      <c r="SF721" s="108">
        <f t="shared" si="89"/>
        <v>38989344</v>
      </c>
      <c r="SG721" s="108">
        <f t="shared" si="89"/>
        <v>27767545.609999999</v>
      </c>
      <c r="SH721" s="108">
        <f t="shared" si="89"/>
        <v>28589053.609999999</v>
      </c>
      <c r="SI721" s="108">
        <f t="shared" si="89"/>
        <v>29205343.609999999</v>
      </c>
      <c r="SJ721" s="228" t="s">
        <v>861</v>
      </c>
      <c r="SK721" s="228" t="s">
        <v>861</v>
      </c>
      <c r="SL721" s="228" t="s">
        <v>861</v>
      </c>
      <c r="SM721" s="228" t="s">
        <v>861</v>
      </c>
      <c r="SN721" s="228" t="s">
        <v>861</v>
      </c>
      <c r="SO721" s="228" t="s">
        <v>861</v>
      </c>
      <c r="SP721" s="108">
        <f t="shared" ref="SP721:SU721" si="90">SUM(SP722:SP735)</f>
        <v>30191699.43</v>
      </c>
      <c r="SQ721" s="108">
        <f t="shared" si="90"/>
        <v>31507999.800000001</v>
      </c>
      <c r="SR721" s="108">
        <f t="shared" si="90"/>
        <v>32452900.469999999</v>
      </c>
      <c r="SS721" s="108">
        <f t="shared" si="90"/>
        <v>10732031.279999999</v>
      </c>
      <c r="ST721" s="108">
        <f t="shared" si="90"/>
        <v>12288700.02</v>
      </c>
      <c r="SU721" s="108">
        <f t="shared" si="90"/>
        <v>12817631.550000001</v>
      </c>
      <c r="SV721" s="108">
        <f>SUM(SV722:SV735)</f>
        <v>160</v>
      </c>
      <c r="SW721" s="108">
        <f t="shared" ref="SW721:TD721" si="91">SUM(SW722:SW735)</f>
        <v>160</v>
      </c>
      <c r="SX721" s="108">
        <f t="shared" si="91"/>
        <v>160</v>
      </c>
      <c r="SY721" s="108">
        <f t="shared" si="91"/>
        <v>18202172</v>
      </c>
      <c r="SZ721" s="108">
        <f t="shared" si="91"/>
        <v>18693769</v>
      </c>
      <c r="TA721" s="108">
        <f t="shared" si="91"/>
        <v>19341932</v>
      </c>
      <c r="TB721" s="108">
        <f t="shared" si="91"/>
        <v>11224619.390000001</v>
      </c>
      <c r="TC721" s="108">
        <f t="shared" si="91"/>
        <v>11571610.390000001</v>
      </c>
      <c r="TD721" s="108">
        <f t="shared" si="91"/>
        <v>11831904.390000001</v>
      </c>
      <c r="TE721" s="228" t="s">
        <v>861</v>
      </c>
      <c r="TF721" s="228" t="s">
        <v>861</v>
      </c>
      <c r="TG721" s="228" t="s">
        <v>861</v>
      </c>
      <c r="TH721" s="228" t="s">
        <v>861</v>
      </c>
      <c r="TI721" s="228" t="s">
        <v>861</v>
      </c>
      <c r="TJ721" s="228" t="s">
        <v>861</v>
      </c>
      <c r="TK721" s="108">
        <f t="shared" ref="TK721:TP721" si="92">SUM(TK722:TK735)</f>
        <v>16373000.48</v>
      </c>
      <c r="TL721" s="108">
        <f t="shared" si="92"/>
        <v>17086799.920000002</v>
      </c>
      <c r="TM721" s="108">
        <f t="shared" si="92"/>
        <v>17599199.969999999</v>
      </c>
      <c r="TN721" s="108">
        <f t="shared" si="92"/>
        <v>7339116.7599999998</v>
      </c>
      <c r="TO721" s="108">
        <f t="shared" si="92"/>
        <v>8213557.7999999998</v>
      </c>
      <c r="TP721" s="108">
        <f t="shared" si="92"/>
        <v>8423513.4399999995</v>
      </c>
      <c r="TQ721" s="108">
        <f>SUM(TQ722:TQ735)</f>
        <v>109</v>
      </c>
      <c r="TR721" s="108">
        <f t="shared" ref="TR721:TY721" si="93">SUM(TR722:TR735)</f>
        <v>109</v>
      </c>
      <c r="TS721" s="108">
        <f t="shared" si="93"/>
        <v>109</v>
      </c>
      <c r="TT721" s="108">
        <f t="shared" si="93"/>
        <v>8386953</v>
      </c>
      <c r="TU721" s="108">
        <f t="shared" si="93"/>
        <v>8600568</v>
      </c>
      <c r="TV721" s="108">
        <f t="shared" si="93"/>
        <v>8910709</v>
      </c>
      <c r="TW721" s="108">
        <f t="shared" si="93"/>
        <v>6332746.1399999997</v>
      </c>
      <c r="TX721" s="108">
        <f t="shared" si="93"/>
        <v>6520308.1399999997</v>
      </c>
      <c r="TY721" s="108">
        <f t="shared" si="93"/>
        <v>6661013.1399999997</v>
      </c>
      <c r="TZ721" s="228" t="s">
        <v>861</v>
      </c>
      <c r="UA721" s="228" t="s">
        <v>861</v>
      </c>
      <c r="UB721" s="228" t="s">
        <v>861</v>
      </c>
      <c r="UC721" s="228" t="s">
        <v>861</v>
      </c>
      <c r="UD721" s="228" t="s">
        <v>861</v>
      </c>
      <c r="UE721" s="228" t="s">
        <v>861</v>
      </c>
      <c r="UF721" s="108">
        <f t="shared" ref="UF721:UK721" si="94">SUM(UF722:UF735)</f>
        <v>8833999.6999999993</v>
      </c>
      <c r="UG721" s="108">
        <f t="shared" si="94"/>
        <v>9219100.3699999992</v>
      </c>
      <c r="UH721" s="108">
        <f t="shared" si="94"/>
        <v>9495699.6099999994</v>
      </c>
      <c r="UI721" s="108">
        <f t="shared" si="94"/>
        <v>4048917.18</v>
      </c>
      <c r="UJ721" s="108">
        <f t="shared" si="94"/>
        <v>4579801.45</v>
      </c>
      <c r="UK721" s="108">
        <f t="shared" si="94"/>
        <v>4718774.2</v>
      </c>
      <c r="UL721" s="108">
        <f>SUM(UL722:UL735)</f>
        <v>266</v>
      </c>
      <c r="UM721" s="108">
        <f t="shared" ref="UM721:UT721" si="95">SUM(UM722:UM735)</f>
        <v>266</v>
      </c>
      <c r="UN721" s="108">
        <f t="shared" si="95"/>
        <v>266</v>
      </c>
      <c r="UO721" s="108">
        <f t="shared" si="95"/>
        <v>20503838</v>
      </c>
      <c r="UP721" s="108">
        <f t="shared" si="95"/>
        <v>21026099</v>
      </c>
      <c r="UQ721" s="108">
        <f t="shared" si="95"/>
        <v>21783642</v>
      </c>
      <c r="UR721" s="108">
        <f t="shared" si="95"/>
        <v>15472512.67</v>
      </c>
      <c r="US721" s="108">
        <f t="shared" si="95"/>
        <v>15930912.67</v>
      </c>
      <c r="UT721" s="108">
        <f t="shared" si="95"/>
        <v>16274792.67</v>
      </c>
      <c r="UU721" s="228" t="s">
        <v>861</v>
      </c>
      <c r="UV721" s="228" t="s">
        <v>861</v>
      </c>
      <c r="UW721" s="228" t="s">
        <v>861</v>
      </c>
      <c r="UX721" s="228" t="s">
        <v>861</v>
      </c>
      <c r="UY721" s="228" t="s">
        <v>861</v>
      </c>
      <c r="UZ721" s="228" t="s">
        <v>861</v>
      </c>
      <c r="VA721" s="108">
        <f t="shared" ref="VA721:VF721" si="96">SUM(VA722:VA735)</f>
        <v>22033500.940000001</v>
      </c>
      <c r="VB721" s="108">
        <f t="shared" si="96"/>
        <v>22994099.91</v>
      </c>
      <c r="VC721" s="108">
        <f t="shared" si="96"/>
        <v>23683598.82</v>
      </c>
      <c r="VD721" s="108">
        <f t="shared" si="96"/>
        <v>10228657.699999999</v>
      </c>
      <c r="VE721" s="108">
        <f t="shared" si="96"/>
        <v>11978138.15</v>
      </c>
      <c r="VF721" s="108">
        <f t="shared" si="96"/>
        <v>12327331.65</v>
      </c>
      <c r="VG721" s="108">
        <f>SUM(VG722:VG735)</f>
        <v>272</v>
      </c>
      <c r="VH721" s="108">
        <f t="shared" ref="VH721:VO721" si="97">SUM(VH722:VH735)</f>
        <v>272</v>
      </c>
      <c r="VI721" s="108">
        <f t="shared" si="97"/>
        <v>272</v>
      </c>
      <c r="VJ721" s="108">
        <f t="shared" si="97"/>
        <v>26739728</v>
      </c>
      <c r="VK721" s="108">
        <f t="shared" si="97"/>
        <v>27447272</v>
      </c>
      <c r="VL721" s="108">
        <f t="shared" si="97"/>
        <v>28403952</v>
      </c>
      <c r="VM721" s="108">
        <f t="shared" si="97"/>
        <v>17714682.760000002</v>
      </c>
      <c r="VN721" s="108">
        <f t="shared" si="97"/>
        <v>18253758.760000002</v>
      </c>
      <c r="VO721" s="108">
        <f t="shared" si="97"/>
        <v>18658142.760000002</v>
      </c>
      <c r="VP721" s="228" t="s">
        <v>861</v>
      </c>
      <c r="VQ721" s="228" t="s">
        <v>861</v>
      </c>
      <c r="VR721" s="228" t="s">
        <v>861</v>
      </c>
      <c r="VS721" s="228" t="s">
        <v>861</v>
      </c>
      <c r="VT721" s="228" t="s">
        <v>861</v>
      </c>
      <c r="VU721" s="228" t="s">
        <v>861</v>
      </c>
      <c r="VV721" s="108">
        <f t="shared" ref="VV721:WA721" si="98">SUM(VV722:VV735)</f>
        <v>27074600.52</v>
      </c>
      <c r="VW721" s="108">
        <f t="shared" si="98"/>
        <v>28254899.48</v>
      </c>
      <c r="VX721" s="108">
        <f t="shared" si="98"/>
        <v>29102400.84</v>
      </c>
      <c r="VY721" s="108">
        <f t="shared" si="98"/>
        <v>10747056.039999999</v>
      </c>
      <c r="VZ721" s="108">
        <f t="shared" si="98"/>
        <v>12024523.359999999</v>
      </c>
      <c r="WA721" s="108">
        <f t="shared" si="98"/>
        <v>12414372.02</v>
      </c>
      <c r="WB721" s="108">
        <f>SUM(WB722:WB735)</f>
        <v>0</v>
      </c>
      <c r="WC721" s="108">
        <f t="shared" ref="WC721:WJ721" si="99">SUM(WC722:WC735)</f>
        <v>0</v>
      </c>
      <c r="WD721" s="108">
        <f t="shared" si="99"/>
        <v>0</v>
      </c>
      <c r="WE721" s="108">
        <f t="shared" si="99"/>
        <v>0</v>
      </c>
      <c r="WF721" s="108">
        <f t="shared" si="99"/>
        <v>0</v>
      </c>
      <c r="WG721" s="108">
        <f t="shared" si="99"/>
        <v>0</v>
      </c>
      <c r="WH721" s="108">
        <f t="shared" si="99"/>
        <v>0</v>
      </c>
      <c r="WI721" s="108">
        <f t="shared" si="99"/>
        <v>0</v>
      </c>
      <c r="WJ721" s="108">
        <f t="shared" si="99"/>
        <v>0</v>
      </c>
      <c r="WK721" s="228" t="s">
        <v>861</v>
      </c>
      <c r="WL721" s="228" t="s">
        <v>861</v>
      </c>
      <c r="WM721" s="228" t="s">
        <v>861</v>
      </c>
      <c r="WN721" s="228" t="s">
        <v>861</v>
      </c>
      <c r="WO721" s="228" t="s">
        <v>861</v>
      </c>
      <c r="WP721" s="228" t="s">
        <v>861</v>
      </c>
      <c r="WQ721" s="108">
        <f t="shared" ref="WQ721:WV721" si="100">SUM(WQ722:WQ735)</f>
        <v>0</v>
      </c>
      <c r="WR721" s="108">
        <f t="shared" si="100"/>
        <v>0</v>
      </c>
      <c r="WS721" s="108">
        <f t="shared" si="100"/>
        <v>0</v>
      </c>
      <c r="WT721" s="108">
        <f t="shared" si="100"/>
        <v>0</v>
      </c>
      <c r="WU721" s="108">
        <f t="shared" si="100"/>
        <v>0</v>
      </c>
      <c r="WV721" s="108">
        <f t="shared" si="100"/>
        <v>0</v>
      </c>
      <c r="WW721" s="108">
        <f>SUM(WW722:WW735)</f>
        <v>163</v>
      </c>
      <c r="WX721" s="108">
        <f t="shared" ref="WX721:XE721" si="101">SUM(WX722:WX735)</f>
        <v>163</v>
      </c>
      <c r="WY721" s="108">
        <f t="shared" si="101"/>
        <v>163</v>
      </c>
      <c r="WZ721" s="108">
        <f t="shared" si="101"/>
        <v>14693683</v>
      </c>
      <c r="XA721" s="108">
        <f t="shared" si="101"/>
        <v>15078745</v>
      </c>
      <c r="XB721" s="108">
        <f t="shared" si="101"/>
        <v>15613635</v>
      </c>
      <c r="XC721" s="108">
        <f t="shared" si="101"/>
        <v>10132053.050000001</v>
      </c>
      <c r="XD721" s="108">
        <f t="shared" si="101"/>
        <v>10437126.050000001</v>
      </c>
      <c r="XE721" s="108">
        <f t="shared" si="101"/>
        <v>10665991.050000001</v>
      </c>
      <c r="XF721" s="228" t="s">
        <v>861</v>
      </c>
      <c r="XG721" s="228" t="s">
        <v>861</v>
      </c>
      <c r="XH721" s="228" t="s">
        <v>861</v>
      </c>
      <c r="XI721" s="228" t="s">
        <v>861</v>
      </c>
      <c r="XJ721" s="228" t="s">
        <v>861</v>
      </c>
      <c r="XK721" s="228" t="s">
        <v>861</v>
      </c>
      <c r="XL721" s="108">
        <f t="shared" ref="XL721:XQ721" si="102">SUM(XL722:XL735)</f>
        <v>13547099.85</v>
      </c>
      <c r="XM721" s="108">
        <f t="shared" si="102"/>
        <v>14137799.34</v>
      </c>
      <c r="XN721" s="108">
        <f t="shared" si="102"/>
        <v>14561600.390000001</v>
      </c>
      <c r="XO721" s="108">
        <f t="shared" si="102"/>
        <v>4877693.16</v>
      </c>
      <c r="XP721" s="108">
        <f t="shared" si="102"/>
        <v>5377503.6100000003</v>
      </c>
      <c r="XQ721" s="108">
        <f t="shared" si="102"/>
        <v>5548004.4699999997</v>
      </c>
      <c r="XR721" s="108">
        <f>SUM(XR722:XR735)</f>
        <v>343</v>
      </c>
      <c r="XS721" s="108">
        <f t="shared" ref="XS721:XZ721" si="103">SUM(XS722:XS735)</f>
        <v>343</v>
      </c>
      <c r="XT721" s="108">
        <f t="shared" si="103"/>
        <v>343</v>
      </c>
      <c r="XU721" s="108">
        <f t="shared" si="103"/>
        <v>30495543</v>
      </c>
      <c r="XV721" s="108">
        <f t="shared" si="103"/>
        <v>31293125</v>
      </c>
      <c r="XW721" s="108">
        <f t="shared" si="103"/>
        <v>32405479</v>
      </c>
      <c r="XX721" s="108">
        <f t="shared" si="103"/>
        <v>21179448.489999998</v>
      </c>
      <c r="XY721" s="108">
        <f t="shared" si="103"/>
        <v>21816159.489999998</v>
      </c>
      <c r="XZ721" s="108">
        <f t="shared" si="103"/>
        <v>22293820.489999998</v>
      </c>
      <c r="YA721" s="228" t="s">
        <v>861</v>
      </c>
      <c r="YB721" s="228" t="s">
        <v>861</v>
      </c>
      <c r="YC721" s="228" t="s">
        <v>861</v>
      </c>
      <c r="YD721" s="228" t="s">
        <v>861</v>
      </c>
      <c r="YE721" s="228" t="s">
        <v>861</v>
      </c>
      <c r="YF721" s="228" t="s">
        <v>861</v>
      </c>
      <c r="YG721" s="108">
        <f t="shared" ref="YG721:YL721" si="104">SUM(YG722:YG735)</f>
        <v>24941399.469999999</v>
      </c>
      <c r="YH721" s="108">
        <f t="shared" si="104"/>
        <v>26029100.280000001</v>
      </c>
      <c r="YI721" s="108">
        <f t="shared" si="104"/>
        <v>26809400.300000001</v>
      </c>
      <c r="YJ721" s="108">
        <f t="shared" si="104"/>
        <v>9372426.3699999992</v>
      </c>
      <c r="YK721" s="108">
        <f t="shared" si="104"/>
        <v>10390355.359999999</v>
      </c>
      <c r="YL721" s="108">
        <f t="shared" si="104"/>
        <v>10821152.59</v>
      </c>
      <c r="YM721" s="108">
        <f>SUM(YM722:YM735)</f>
        <v>286</v>
      </c>
      <c r="YN721" s="108">
        <f t="shared" ref="YN721:YU721" si="105">SUM(YN722:YN735)</f>
        <v>286</v>
      </c>
      <c r="YO721" s="108">
        <f t="shared" si="105"/>
        <v>286</v>
      </c>
      <c r="YP721" s="108">
        <f t="shared" si="105"/>
        <v>24755110</v>
      </c>
      <c r="YQ721" s="108">
        <f t="shared" si="105"/>
        <v>25397528</v>
      </c>
      <c r="YR721" s="108">
        <f t="shared" si="105"/>
        <v>26295630</v>
      </c>
      <c r="YS721" s="108">
        <f t="shared" si="105"/>
        <v>17549097.399999999</v>
      </c>
      <c r="YT721" s="108">
        <f t="shared" si="105"/>
        <v>18075893.399999999</v>
      </c>
      <c r="YU721" s="108">
        <f t="shared" si="105"/>
        <v>18471067.399999999</v>
      </c>
      <c r="YV721" s="228" t="s">
        <v>861</v>
      </c>
      <c r="YW721" s="228" t="s">
        <v>861</v>
      </c>
      <c r="YX721" s="228" t="s">
        <v>861</v>
      </c>
      <c r="YY721" s="228" t="s">
        <v>861</v>
      </c>
      <c r="YZ721" s="228" t="s">
        <v>861</v>
      </c>
      <c r="ZA721" s="228" t="s">
        <v>861</v>
      </c>
      <c r="ZB721" s="108">
        <f t="shared" ref="ZB721:ZG721" si="106">SUM(ZB722:ZB735)</f>
        <v>20655200.379999999</v>
      </c>
      <c r="ZC721" s="108">
        <f t="shared" si="106"/>
        <v>21555600.780000001</v>
      </c>
      <c r="ZD721" s="108">
        <f t="shared" si="106"/>
        <v>22202100.699999999</v>
      </c>
      <c r="ZE721" s="108">
        <f t="shared" si="106"/>
        <v>7174382.54</v>
      </c>
      <c r="ZF721" s="108">
        <f t="shared" si="106"/>
        <v>8444949.5600000005</v>
      </c>
      <c r="ZG721" s="108">
        <f t="shared" si="106"/>
        <v>8774438.9000000004</v>
      </c>
      <c r="ZH721" s="108">
        <f>SUM(ZH722:ZH735)</f>
        <v>248</v>
      </c>
      <c r="ZI721" s="108">
        <f t="shared" ref="ZI721:ZP721" si="107">SUM(ZI722:ZI735)</f>
        <v>248</v>
      </c>
      <c r="ZJ721" s="108">
        <f t="shared" si="107"/>
        <v>248</v>
      </c>
      <c r="ZK721" s="108">
        <f t="shared" si="107"/>
        <v>18564740</v>
      </c>
      <c r="ZL721" s="108">
        <f t="shared" si="107"/>
        <v>19037159</v>
      </c>
      <c r="ZM721" s="108">
        <f t="shared" si="107"/>
        <v>19733112</v>
      </c>
      <c r="ZN721" s="108">
        <f t="shared" si="107"/>
        <v>14149830.67</v>
      </c>
      <c r="ZO721" s="108">
        <f t="shared" si="107"/>
        <v>14566962.67</v>
      </c>
      <c r="ZP721" s="108">
        <f t="shared" si="107"/>
        <v>14879912.67</v>
      </c>
      <c r="ZQ721" s="228" t="s">
        <v>861</v>
      </c>
      <c r="ZR721" s="228" t="s">
        <v>861</v>
      </c>
      <c r="ZS721" s="228" t="s">
        <v>861</v>
      </c>
      <c r="ZT721" s="228" t="s">
        <v>861</v>
      </c>
      <c r="ZU721" s="228" t="s">
        <v>861</v>
      </c>
      <c r="ZV721" s="228" t="s">
        <v>861</v>
      </c>
      <c r="ZW721" s="108">
        <f t="shared" ref="ZW721:AAB721" si="108">SUM(ZW722:ZW735)</f>
        <v>15273899.800000001</v>
      </c>
      <c r="ZX721" s="108">
        <f t="shared" si="108"/>
        <v>15939900.449999999</v>
      </c>
      <c r="ZY721" s="108">
        <f t="shared" si="108"/>
        <v>16417999.98</v>
      </c>
      <c r="ZZ721" s="108">
        <f t="shared" si="108"/>
        <v>6281196.6799999997</v>
      </c>
      <c r="AAA721" s="108">
        <f t="shared" si="108"/>
        <v>7196848.6699999999</v>
      </c>
      <c r="AAB721" s="108">
        <f t="shared" si="108"/>
        <v>7477288.0499999998</v>
      </c>
      <c r="AAC721" s="108">
        <f>SUM(AAC722:AAC735)</f>
        <v>116</v>
      </c>
      <c r="AAD721" s="108">
        <f t="shared" ref="AAD721:AAK721" si="109">SUM(AAD722:AAD735)</f>
        <v>116</v>
      </c>
      <c r="AAE721" s="108">
        <f t="shared" si="109"/>
        <v>116</v>
      </c>
      <c r="AAF721" s="108">
        <f t="shared" si="109"/>
        <v>10905192</v>
      </c>
      <c r="AAG721" s="108">
        <f t="shared" si="109"/>
        <v>11193017</v>
      </c>
      <c r="AAH721" s="108">
        <f t="shared" si="109"/>
        <v>11588900</v>
      </c>
      <c r="AAI721" s="108">
        <f t="shared" si="109"/>
        <v>7342969.4500000002</v>
      </c>
      <c r="AAJ721" s="108">
        <f t="shared" si="109"/>
        <v>7564995.4500000002</v>
      </c>
      <c r="AAK721" s="108">
        <f t="shared" si="109"/>
        <v>7731561.4500000002</v>
      </c>
      <c r="AAL721" s="228" t="s">
        <v>861</v>
      </c>
      <c r="AAM721" s="228" t="s">
        <v>861</v>
      </c>
      <c r="AAN721" s="228" t="s">
        <v>861</v>
      </c>
      <c r="AAO721" s="228" t="s">
        <v>861</v>
      </c>
      <c r="AAP721" s="228" t="s">
        <v>861</v>
      </c>
      <c r="AAQ721" s="228" t="s">
        <v>861</v>
      </c>
      <c r="AAR721" s="108">
        <f t="shared" ref="AAR721:AAW721" si="110">SUM(AAR722:AAR735)</f>
        <v>11490199.939999999</v>
      </c>
      <c r="AAS721" s="108">
        <f t="shared" si="110"/>
        <v>11991000.02</v>
      </c>
      <c r="AAT721" s="108">
        <f t="shared" si="110"/>
        <v>12350600.4</v>
      </c>
      <c r="AAU721" s="108">
        <f t="shared" si="110"/>
        <v>4466412.8899999997</v>
      </c>
      <c r="AAV721" s="108">
        <f t="shared" si="110"/>
        <v>5596191.4199999999</v>
      </c>
      <c r="AAW721" s="108">
        <f t="shared" si="110"/>
        <v>5750432.3700000001</v>
      </c>
      <c r="AAX721" s="108">
        <f>SUM(AAX722:AAX735)</f>
        <v>145</v>
      </c>
      <c r="AAY721" s="108">
        <f t="shared" ref="AAY721:ABF721" si="111">SUM(AAY722:AAY735)</f>
        <v>145</v>
      </c>
      <c r="AAZ721" s="108">
        <f t="shared" si="111"/>
        <v>145</v>
      </c>
      <c r="ABA721" s="108">
        <f t="shared" si="111"/>
        <v>13228741</v>
      </c>
      <c r="ABB721" s="108">
        <f t="shared" si="111"/>
        <v>13575822</v>
      </c>
      <c r="ABC721" s="108">
        <f t="shared" si="111"/>
        <v>14055945</v>
      </c>
      <c r="ABD721" s="108">
        <f t="shared" si="111"/>
        <v>9073884</v>
      </c>
      <c r="ABE721" s="108">
        <f t="shared" si="111"/>
        <v>9347524</v>
      </c>
      <c r="ABF721" s="108">
        <f t="shared" si="111"/>
        <v>9552805</v>
      </c>
      <c r="ABG721" s="228" t="s">
        <v>861</v>
      </c>
      <c r="ABH721" s="228" t="s">
        <v>861</v>
      </c>
      <c r="ABI721" s="228" t="s">
        <v>861</v>
      </c>
      <c r="ABJ721" s="228" t="s">
        <v>861</v>
      </c>
      <c r="ABK721" s="228" t="s">
        <v>861</v>
      </c>
      <c r="ABL721" s="228" t="s">
        <v>861</v>
      </c>
      <c r="ABM721" s="108">
        <f t="shared" ref="ABM721:ABR721" si="112">SUM(ABM722:ABM735)</f>
        <v>11743300.039999999</v>
      </c>
      <c r="ABN721" s="108">
        <f t="shared" si="112"/>
        <v>12255400.279999999</v>
      </c>
      <c r="ABO721" s="108">
        <f t="shared" si="112"/>
        <v>12622700.4</v>
      </c>
      <c r="ABP721" s="108">
        <f t="shared" si="112"/>
        <v>4286672.6399999997</v>
      </c>
      <c r="ABQ721" s="108">
        <f t="shared" si="112"/>
        <v>5326825.1399999997</v>
      </c>
      <c r="ABR721" s="108">
        <f t="shared" si="112"/>
        <v>5492122.4400000004</v>
      </c>
      <c r="ABS721" s="108">
        <f>SUM(ABS722:ABS735)</f>
        <v>314</v>
      </c>
      <c r="ABT721" s="108">
        <f t="shared" ref="ABT721:ACA721" si="113">SUM(ABT722:ABT735)</f>
        <v>314</v>
      </c>
      <c r="ABU721" s="108">
        <f t="shared" si="113"/>
        <v>314</v>
      </c>
      <c r="ABV721" s="108">
        <f t="shared" si="113"/>
        <v>34304486</v>
      </c>
      <c r="ABW721" s="108">
        <f t="shared" si="113"/>
        <v>35229584</v>
      </c>
      <c r="ABX721" s="108">
        <f t="shared" si="113"/>
        <v>36448560</v>
      </c>
      <c r="ABY721" s="108">
        <f t="shared" si="113"/>
        <v>21699905.199999999</v>
      </c>
      <c r="ABZ721" s="108">
        <f t="shared" si="113"/>
        <v>22368614.199999999</v>
      </c>
      <c r="ACA721" s="108">
        <f t="shared" si="113"/>
        <v>22870306.199999999</v>
      </c>
      <c r="ACB721" s="228" t="s">
        <v>861</v>
      </c>
      <c r="ACC721" s="228" t="s">
        <v>861</v>
      </c>
      <c r="ACD721" s="228" t="s">
        <v>861</v>
      </c>
      <c r="ACE721" s="228" t="s">
        <v>861</v>
      </c>
      <c r="ACF721" s="228" t="s">
        <v>861</v>
      </c>
      <c r="ACG721" s="228" t="s">
        <v>861</v>
      </c>
      <c r="ACH721" s="108">
        <f t="shared" ref="ACH721:ACM721" si="114">SUM(ACH722:ACH735)</f>
        <v>26934499.93</v>
      </c>
      <c r="ACI721" s="108">
        <f t="shared" si="114"/>
        <v>28108799.620000001</v>
      </c>
      <c r="ACJ721" s="108">
        <f t="shared" si="114"/>
        <v>28951799.539999999</v>
      </c>
      <c r="ACK721" s="108">
        <f t="shared" si="114"/>
        <v>7468784.2699999996</v>
      </c>
      <c r="ACL721" s="108">
        <f t="shared" si="114"/>
        <v>9329615.9000000004</v>
      </c>
      <c r="ACM721" s="108">
        <f t="shared" si="114"/>
        <v>9692831.9900000002</v>
      </c>
      <c r="ACN721" s="108">
        <f>SUM(ACN722:ACN735)</f>
        <v>101</v>
      </c>
      <c r="ACO721" s="108">
        <f t="shared" ref="ACO721:ACV721" si="115">SUM(ACO722:ACO735)</f>
        <v>101</v>
      </c>
      <c r="ACP721" s="108">
        <f t="shared" si="115"/>
        <v>101</v>
      </c>
      <c r="ACQ721" s="108">
        <f t="shared" si="115"/>
        <v>18600125</v>
      </c>
      <c r="ACR721" s="108">
        <f t="shared" si="115"/>
        <v>19123618</v>
      </c>
      <c r="ACS721" s="108">
        <f t="shared" si="115"/>
        <v>19762618</v>
      </c>
      <c r="ACT721" s="108">
        <f t="shared" si="115"/>
        <v>9522719.3900000006</v>
      </c>
      <c r="ACU721" s="108">
        <f t="shared" si="115"/>
        <v>9832332.3900000006</v>
      </c>
      <c r="ACV721" s="108">
        <f t="shared" si="115"/>
        <v>10064550.390000001</v>
      </c>
      <c r="ACW721" s="228" t="s">
        <v>861</v>
      </c>
      <c r="ACX721" s="228" t="s">
        <v>861</v>
      </c>
      <c r="ACY721" s="228" t="s">
        <v>861</v>
      </c>
      <c r="ACZ721" s="228" t="s">
        <v>861</v>
      </c>
      <c r="ADA721" s="228" t="s">
        <v>861</v>
      </c>
      <c r="ADB721" s="228" t="s">
        <v>861</v>
      </c>
      <c r="ADC721" s="108">
        <f t="shared" ref="ADC721:ADH721" si="116">SUM(ADC722:ADC735)</f>
        <v>13704500.01</v>
      </c>
      <c r="ADD721" s="108">
        <f t="shared" si="116"/>
        <v>14302000.25</v>
      </c>
      <c r="ADE721" s="108">
        <f t="shared" si="116"/>
        <v>14730799.939999999</v>
      </c>
      <c r="ADF721" s="108">
        <f t="shared" si="116"/>
        <v>4304329.96</v>
      </c>
      <c r="ADG721" s="108">
        <f t="shared" si="116"/>
        <v>5519599.4900000002</v>
      </c>
      <c r="ADH721" s="108">
        <f t="shared" si="116"/>
        <v>5645353.6200000001</v>
      </c>
      <c r="ADI721" s="108">
        <f>SUM(ADI722:ADI735)</f>
        <v>153</v>
      </c>
      <c r="ADJ721" s="108">
        <f t="shared" ref="ADJ721:ADQ721" si="117">SUM(ADJ722:ADJ735)</f>
        <v>153</v>
      </c>
      <c r="ADK721" s="108">
        <f t="shared" si="117"/>
        <v>153</v>
      </c>
      <c r="ADL721" s="108">
        <f t="shared" si="117"/>
        <v>14400681</v>
      </c>
      <c r="ADM721" s="108">
        <f t="shared" si="117"/>
        <v>14780481</v>
      </c>
      <c r="ADN721" s="108">
        <f t="shared" si="117"/>
        <v>15302001</v>
      </c>
      <c r="ADO721" s="108">
        <f t="shared" si="117"/>
        <v>9706501.1099999994</v>
      </c>
      <c r="ADP721" s="108">
        <f t="shared" si="117"/>
        <v>10000141.109999999</v>
      </c>
      <c r="ADQ721" s="108">
        <f t="shared" si="117"/>
        <v>10220428.109999999</v>
      </c>
      <c r="ADR721" s="228" t="s">
        <v>861</v>
      </c>
      <c r="ADS721" s="228" t="s">
        <v>861</v>
      </c>
      <c r="ADT721" s="228" t="s">
        <v>861</v>
      </c>
      <c r="ADU721" s="228" t="s">
        <v>861</v>
      </c>
      <c r="ADV721" s="228" t="s">
        <v>861</v>
      </c>
      <c r="ADW721" s="228" t="s">
        <v>861</v>
      </c>
      <c r="ADX721" s="108">
        <f t="shared" ref="ADX721:AEC721" si="118">SUM(ADX722:ADX735)</f>
        <v>12643200.15</v>
      </c>
      <c r="ADY721" s="108">
        <f t="shared" si="118"/>
        <v>13194499.5</v>
      </c>
      <c r="ADZ721" s="108">
        <f t="shared" si="118"/>
        <v>13590000.18</v>
      </c>
      <c r="AEA721" s="108">
        <f t="shared" si="118"/>
        <v>4952021.58</v>
      </c>
      <c r="AEB721" s="108">
        <f t="shared" si="118"/>
        <v>5584142.79</v>
      </c>
      <c r="AEC721" s="108">
        <f t="shared" si="118"/>
        <v>5765486.25</v>
      </c>
      <c r="AED721" s="108">
        <f>SUM(AED722:AED735)</f>
        <v>482</v>
      </c>
      <c r="AEE721" s="108">
        <f t="shared" ref="AEE721:AEL721" si="119">SUM(AEE722:AEE735)</f>
        <v>482</v>
      </c>
      <c r="AEF721" s="108">
        <f t="shared" si="119"/>
        <v>482</v>
      </c>
      <c r="AEG721" s="108">
        <f t="shared" si="119"/>
        <v>44188590</v>
      </c>
      <c r="AEH721" s="108">
        <f t="shared" si="119"/>
        <v>45348251</v>
      </c>
      <c r="AEI721" s="108">
        <f t="shared" si="119"/>
        <v>46949210</v>
      </c>
      <c r="AEJ721" s="108">
        <f t="shared" si="119"/>
        <v>30257270.050000001</v>
      </c>
      <c r="AEK721" s="108">
        <f t="shared" si="119"/>
        <v>31170397.050000001</v>
      </c>
      <c r="AEL721" s="108">
        <f t="shared" si="119"/>
        <v>31855405.050000001</v>
      </c>
      <c r="AEM721" s="228" t="s">
        <v>861</v>
      </c>
      <c r="AEN721" s="228" t="s">
        <v>861</v>
      </c>
      <c r="AEO721" s="228" t="s">
        <v>861</v>
      </c>
      <c r="AEP721" s="228" t="s">
        <v>861</v>
      </c>
      <c r="AEQ721" s="228" t="s">
        <v>861</v>
      </c>
      <c r="AER721" s="228" t="s">
        <v>861</v>
      </c>
      <c r="AES721" s="108">
        <f t="shared" ref="AES721:AEX721" si="120">SUM(AES722:AES735)</f>
        <v>39103401.439999998</v>
      </c>
      <c r="AET721" s="108">
        <f t="shared" si="120"/>
        <v>40807998.939999998</v>
      </c>
      <c r="AEU721" s="108">
        <f t="shared" si="120"/>
        <v>42031898.329999998</v>
      </c>
      <c r="AEV721" s="108">
        <f t="shared" si="120"/>
        <v>14079044.24</v>
      </c>
      <c r="AEW721" s="108">
        <f t="shared" si="120"/>
        <v>15647893.310000001</v>
      </c>
      <c r="AEX721" s="108">
        <f t="shared" si="120"/>
        <v>16149421.9</v>
      </c>
      <c r="AEY721" s="108">
        <f>SUM(AEY722:AEY735)</f>
        <v>175</v>
      </c>
      <c r="AEZ721" s="108">
        <f t="shared" ref="AEZ721:AFG721" si="121">SUM(AEZ722:AEZ735)</f>
        <v>175</v>
      </c>
      <c r="AFA721" s="108">
        <f t="shared" si="121"/>
        <v>175</v>
      </c>
      <c r="AFB721" s="108">
        <f t="shared" si="121"/>
        <v>19187103</v>
      </c>
      <c r="AFC721" s="108">
        <f t="shared" si="121"/>
        <v>19704466</v>
      </c>
      <c r="AFD721" s="108">
        <f t="shared" si="121"/>
        <v>20400884</v>
      </c>
      <c r="AFE721" s="108">
        <f t="shared" si="121"/>
        <v>12041403.199999999</v>
      </c>
      <c r="AFF721" s="108">
        <f t="shared" si="121"/>
        <v>12412192.199999999</v>
      </c>
      <c r="AFG721" s="108">
        <f t="shared" si="121"/>
        <v>12690348.199999999</v>
      </c>
      <c r="AFH721" s="228" t="s">
        <v>861</v>
      </c>
      <c r="AFI721" s="228" t="s">
        <v>861</v>
      </c>
      <c r="AFJ721" s="228" t="s">
        <v>861</v>
      </c>
      <c r="AFK721" s="228" t="s">
        <v>861</v>
      </c>
      <c r="AFL721" s="228" t="s">
        <v>861</v>
      </c>
      <c r="AFM721" s="228" t="s">
        <v>861</v>
      </c>
      <c r="AFN721" s="108">
        <f t="shared" ref="AFN721:AFS721" si="122">SUM(AFN722:AFN735)</f>
        <v>17988499.59</v>
      </c>
      <c r="AFO721" s="108">
        <f t="shared" si="122"/>
        <v>18772599.66</v>
      </c>
      <c r="AFP721" s="108">
        <f t="shared" si="122"/>
        <v>19335599.890000001</v>
      </c>
      <c r="AFQ721" s="108">
        <f t="shared" si="122"/>
        <v>5021168.24</v>
      </c>
      <c r="AFR721" s="108">
        <f t="shared" si="122"/>
        <v>6112771.9500000002</v>
      </c>
      <c r="AFS721" s="108">
        <f t="shared" si="122"/>
        <v>6332174.8899999997</v>
      </c>
      <c r="AFT721" s="108">
        <f>SUM(AFT722:AFT735)</f>
        <v>141</v>
      </c>
      <c r="AFU721" s="108">
        <f t="shared" ref="AFU721:AGB721" si="123">SUM(AFU722:AFU735)</f>
        <v>141</v>
      </c>
      <c r="AFV721" s="108">
        <f t="shared" si="123"/>
        <v>141</v>
      </c>
      <c r="AFW721" s="108">
        <f t="shared" si="123"/>
        <v>10281861</v>
      </c>
      <c r="AFX721" s="108">
        <f t="shared" si="123"/>
        <v>10543275</v>
      </c>
      <c r="AFY721" s="108">
        <f t="shared" si="123"/>
        <v>10933845</v>
      </c>
      <c r="AFZ721" s="108">
        <f t="shared" si="123"/>
        <v>7908488.7699999996</v>
      </c>
      <c r="AGA721" s="108">
        <f t="shared" si="123"/>
        <v>8140574.7699999996</v>
      </c>
      <c r="AGB721" s="108">
        <f t="shared" si="123"/>
        <v>8314709.7699999996</v>
      </c>
      <c r="AGC721" s="228" t="s">
        <v>861</v>
      </c>
      <c r="AGD721" s="228" t="s">
        <v>861</v>
      </c>
      <c r="AGE721" s="228" t="s">
        <v>861</v>
      </c>
      <c r="AGF721" s="228" t="s">
        <v>861</v>
      </c>
      <c r="AGG721" s="228" t="s">
        <v>861</v>
      </c>
      <c r="AGH721" s="228" t="s">
        <v>861</v>
      </c>
      <c r="AGI721" s="108">
        <f t="shared" ref="AGI721:AGN721" si="124">SUM(AGI722:AGI735)</f>
        <v>10017199.77</v>
      </c>
      <c r="AGJ721" s="108">
        <f t="shared" si="124"/>
        <v>10453800.630000001</v>
      </c>
      <c r="AGK721" s="108">
        <f t="shared" si="124"/>
        <v>10767300.029999999</v>
      </c>
      <c r="AGL721" s="108">
        <f t="shared" si="124"/>
        <v>4294968.96</v>
      </c>
      <c r="AGM721" s="108">
        <f t="shared" si="124"/>
        <v>4774085.6100000003</v>
      </c>
      <c r="AGN721" s="108">
        <f t="shared" si="124"/>
        <v>4930284.78</v>
      </c>
      <c r="AGO721" s="108">
        <f>SUM(AGO722:AGO735)</f>
        <v>226</v>
      </c>
      <c r="AGP721" s="108">
        <f t="shared" ref="AGP721:AGW721" si="125">SUM(AGP722:AGP735)</f>
        <v>226</v>
      </c>
      <c r="AGQ721" s="108">
        <f t="shared" si="125"/>
        <v>226</v>
      </c>
      <c r="AGR721" s="108">
        <f t="shared" si="125"/>
        <v>17002246</v>
      </c>
      <c r="AGS721" s="108">
        <f t="shared" si="125"/>
        <v>17434975</v>
      </c>
      <c r="AGT721" s="108">
        <f t="shared" si="125"/>
        <v>18070770</v>
      </c>
      <c r="AGU721" s="108">
        <f t="shared" si="125"/>
        <v>12936771.35</v>
      </c>
      <c r="AGV721" s="108">
        <f t="shared" si="125"/>
        <v>13318467.35</v>
      </c>
      <c r="AGW721" s="108">
        <f t="shared" si="125"/>
        <v>13604827.35</v>
      </c>
      <c r="AGX721" s="228" t="s">
        <v>861</v>
      </c>
      <c r="AGY721" s="228" t="s">
        <v>861</v>
      </c>
      <c r="AGZ721" s="228" t="s">
        <v>861</v>
      </c>
      <c r="AHA721" s="228" t="s">
        <v>861</v>
      </c>
      <c r="AHB721" s="228" t="s">
        <v>861</v>
      </c>
      <c r="AHC721" s="228" t="s">
        <v>861</v>
      </c>
      <c r="AHD721" s="108">
        <f t="shared" ref="AHD721:AHI721" si="126">SUM(AHD722:AHD735)</f>
        <v>13900299.800000001</v>
      </c>
      <c r="AHE721" s="108">
        <f t="shared" si="126"/>
        <v>14506200.09</v>
      </c>
      <c r="AHF721" s="108">
        <f t="shared" si="126"/>
        <v>14941300.369999999</v>
      </c>
      <c r="AHG721" s="108">
        <f t="shared" si="126"/>
        <v>6989244.8799999999</v>
      </c>
      <c r="AHH721" s="108">
        <f t="shared" si="126"/>
        <v>7547104.2300000004</v>
      </c>
      <c r="AHI721" s="108">
        <f t="shared" si="126"/>
        <v>7812520.8899999997</v>
      </c>
      <c r="AHJ721" s="108">
        <f>SUM(AHJ722:AHJ735)</f>
        <v>67</v>
      </c>
      <c r="AHK721" s="108">
        <f t="shared" ref="AHK721:AHR721" si="127">SUM(AHK722:AHK735)</f>
        <v>67</v>
      </c>
      <c r="AHL721" s="108">
        <f t="shared" si="127"/>
        <v>67</v>
      </c>
      <c r="AHM721" s="108">
        <f t="shared" si="127"/>
        <v>5261619</v>
      </c>
      <c r="AHN721" s="108">
        <f t="shared" si="127"/>
        <v>5395719</v>
      </c>
      <c r="AHO721" s="108">
        <f t="shared" si="127"/>
        <v>5588347</v>
      </c>
      <c r="AHP721" s="108">
        <f t="shared" si="127"/>
        <v>3945757.15</v>
      </c>
      <c r="AHQ721" s="108">
        <f t="shared" si="127"/>
        <v>4063023.15</v>
      </c>
      <c r="AHR721" s="108">
        <f t="shared" si="127"/>
        <v>4150988.15</v>
      </c>
      <c r="AHS721" s="228" t="s">
        <v>861</v>
      </c>
      <c r="AHT721" s="228" t="s">
        <v>861</v>
      </c>
      <c r="AHU721" s="228" t="s">
        <v>861</v>
      </c>
      <c r="AHV721" s="228" t="s">
        <v>861</v>
      </c>
      <c r="AHW721" s="228" t="s">
        <v>861</v>
      </c>
      <c r="AHX721" s="228" t="s">
        <v>861</v>
      </c>
      <c r="AHY721" s="108">
        <f t="shared" ref="AHY721:AID721" si="128">SUM(AHY722:AHY735)</f>
        <v>4667700.01</v>
      </c>
      <c r="AHZ721" s="108">
        <f t="shared" si="128"/>
        <v>4871100.04</v>
      </c>
      <c r="AIA721" s="108">
        <f t="shared" si="128"/>
        <v>5017199.91</v>
      </c>
      <c r="AIB721" s="108">
        <f t="shared" si="128"/>
        <v>3063486.77</v>
      </c>
      <c r="AIC721" s="108">
        <f t="shared" si="128"/>
        <v>3466030.16</v>
      </c>
      <c r="AID721" s="108">
        <f t="shared" si="128"/>
        <v>3554193.69</v>
      </c>
      <c r="AIE721" s="108">
        <f>SUM(AIE722:AIE735)</f>
        <v>147</v>
      </c>
      <c r="AIF721" s="108">
        <f t="shared" ref="AIF721:AIM721" si="129">SUM(AIF722:AIF735)</f>
        <v>147</v>
      </c>
      <c r="AIG721" s="108">
        <f t="shared" si="129"/>
        <v>147</v>
      </c>
      <c r="AIH721" s="108">
        <f t="shared" si="129"/>
        <v>11596515</v>
      </c>
      <c r="AII721" s="108">
        <f t="shared" si="129"/>
        <v>11892111</v>
      </c>
      <c r="AIJ721" s="108">
        <f t="shared" si="129"/>
        <v>12315723</v>
      </c>
      <c r="AIK721" s="108">
        <f t="shared" si="129"/>
        <v>8683254.9299999997</v>
      </c>
      <c r="AIL721" s="108">
        <f t="shared" si="129"/>
        <v>8941512.9299999997</v>
      </c>
      <c r="AIM721" s="108">
        <f t="shared" si="129"/>
        <v>9135237.9299999997</v>
      </c>
      <c r="AIN721" s="228" t="s">
        <v>861</v>
      </c>
      <c r="AIO721" s="228" t="s">
        <v>861</v>
      </c>
      <c r="AIP721" s="228" t="s">
        <v>861</v>
      </c>
      <c r="AIQ721" s="228" t="s">
        <v>861</v>
      </c>
      <c r="AIR721" s="228" t="s">
        <v>861</v>
      </c>
      <c r="AIS721" s="228" t="s">
        <v>861</v>
      </c>
      <c r="AIT721" s="108">
        <f t="shared" ref="AIT721:AIY721" si="130">SUM(AIT722:AIT735)</f>
        <v>11098000.41</v>
      </c>
      <c r="AIU721" s="108">
        <f t="shared" si="130"/>
        <v>11581599.33</v>
      </c>
      <c r="AIV721" s="108">
        <f t="shared" si="130"/>
        <v>11929000.23</v>
      </c>
      <c r="AIW721" s="108">
        <f t="shared" si="130"/>
        <v>4612311.9000000004</v>
      </c>
      <c r="AIX721" s="108">
        <f t="shared" si="130"/>
        <v>5647894.7699999996</v>
      </c>
      <c r="AIY721" s="108">
        <f t="shared" si="130"/>
        <v>5830579.8600000003</v>
      </c>
      <c r="AIZ721" s="108">
        <f>SUM(AIZ722:AIZ735)</f>
        <v>0</v>
      </c>
      <c r="AJA721" s="108">
        <f t="shared" ref="AJA721:AJH721" si="131">SUM(AJA722:AJA735)</f>
        <v>0</v>
      </c>
      <c r="AJB721" s="108">
        <f t="shared" si="131"/>
        <v>0</v>
      </c>
      <c r="AJC721" s="108">
        <f t="shared" si="131"/>
        <v>0</v>
      </c>
      <c r="AJD721" s="108">
        <f t="shared" si="131"/>
        <v>0</v>
      </c>
      <c r="AJE721" s="108">
        <f t="shared" si="131"/>
        <v>0</v>
      </c>
      <c r="AJF721" s="108">
        <f t="shared" si="131"/>
        <v>0</v>
      </c>
      <c r="AJG721" s="108">
        <f t="shared" si="131"/>
        <v>0</v>
      </c>
      <c r="AJH721" s="108">
        <f t="shared" si="131"/>
        <v>0</v>
      </c>
      <c r="AJI721" s="228" t="s">
        <v>861</v>
      </c>
      <c r="AJJ721" s="228" t="s">
        <v>861</v>
      </c>
      <c r="AJK721" s="228" t="s">
        <v>861</v>
      </c>
      <c r="AJL721" s="228" t="s">
        <v>861</v>
      </c>
      <c r="AJM721" s="228" t="s">
        <v>861</v>
      </c>
      <c r="AJN721" s="228" t="s">
        <v>861</v>
      </c>
      <c r="AJO721" s="108">
        <f t="shared" ref="AJO721:AJT721" si="132">SUM(AJO722:AJO735)</f>
        <v>0</v>
      </c>
      <c r="AJP721" s="108">
        <f t="shared" si="132"/>
        <v>0</v>
      </c>
      <c r="AJQ721" s="108">
        <f t="shared" si="132"/>
        <v>0</v>
      </c>
      <c r="AJR721" s="108">
        <f t="shared" si="132"/>
        <v>0</v>
      </c>
      <c r="AJS721" s="108">
        <f t="shared" si="132"/>
        <v>0</v>
      </c>
      <c r="AJT721" s="108">
        <f t="shared" si="132"/>
        <v>0</v>
      </c>
      <c r="AJU721" s="108">
        <f>SUM(AJU722:AJU735)</f>
        <v>244</v>
      </c>
      <c r="AJV721" s="108">
        <f t="shared" ref="AJV721:AKC721" si="133">SUM(AJV722:AJV735)</f>
        <v>244</v>
      </c>
      <c r="AJW721" s="108">
        <f t="shared" si="133"/>
        <v>244</v>
      </c>
      <c r="AJX721" s="108">
        <f t="shared" si="133"/>
        <v>18983112</v>
      </c>
      <c r="AJY721" s="108">
        <f t="shared" si="133"/>
        <v>19466781</v>
      </c>
      <c r="AJZ721" s="108">
        <f t="shared" si="133"/>
        <v>20164948</v>
      </c>
      <c r="AKA721" s="108">
        <f t="shared" si="133"/>
        <v>14280326.73</v>
      </c>
      <c r="AKB721" s="108">
        <f t="shared" si="133"/>
        <v>14704066.73</v>
      </c>
      <c r="AKC721" s="108">
        <f t="shared" si="133"/>
        <v>15021936.73</v>
      </c>
      <c r="AKD721" s="228" t="s">
        <v>861</v>
      </c>
      <c r="AKE721" s="228" t="s">
        <v>861</v>
      </c>
      <c r="AKF721" s="228" t="s">
        <v>861</v>
      </c>
      <c r="AKG721" s="228" t="s">
        <v>861</v>
      </c>
      <c r="AKH721" s="228" t="s">
        <v>861</v>
      </c>
      <c r="AKI721" s="228" t="s">
        <v>861</v>
      </c>
      <c r="AKJ721" s="108">
        <f t="shared" ref="AKJ721:AKO721" si="134">SUM(AKJ722:AKJ735)</f>
        <v>14365600.949999999</v>
      </c>
      <c r="AKK721" s="108">
        <f t="shared" si="134"/>
        <v>14991998.85</v>
      </c>
      <c r="AKL721" s="108">
        <f t="shared" si="134"/>
        <v>15441700.51</v>
      </c>
      <c r="AKM721" s="108">
        <f t="shared" si="134"/>
        <v>6808259.9800000004</v>
      </c>
      <c r="AKN721" s="108">
        <f t="shared" si="134"/>
        <v>7470227.5199999996</v>
      </c>
      <c r="AKO721" s="108">
        <f t="shared" si="134"/>
        <v>7738506.6200000001</v>
      </c>
      <c r="AKP721" s="108">
        <f>SUM(AKP722:AKP735)</f>
        <v>155</v>
      </c>
      <c r="AKQ721" s="108">
        <f t="shared" ref="AKQ721:AKX721" si="135">SUM(AKQ722:AKQ735)</f>
        <v>155</v>
      </c>
      <c r="AKR721" s="108">
        <f t="shared" si="135"/>
        <v>155</v>
      </c>
      <c r="AKS721" s="108">
        <f t="shared" si="135"/>
        <v>11824855</v>
      </c>
      <c r="AKT721" s="108">
        <f t="shared" si="135"/>
        <v>12125950</v>
      </c>
      <c r="AKU721" s="108">
        <f t="shared" si="135"/>
        <v>12565075</v>
      </c>
      <c r="AKV721" s="108">
        <f t="shared" si="135"/>
        <v>8954534</v>
      </c>
      <c r="AKW721" s="108">
        <f t="shared" si="135"/>
        <v>9219364</v>
      </c>
      <c r="AKX721" s="108">
        <f t="shared" si="135"/>
        <v>9418039</v>
      </c>
      <c r="AKY721" s="228" t="s">
        <v>861</v>
      </c>
      <c r="AKZ721" s="228" t="s">
        <v>861</v>
      </c>
      <c r="ALA721" s="228" t="s">
        <v>861</v>
      </c>
      <c r="ALB721" s="228" t="s">
        <v>861</v>
      </c>
      <c r="ALC721" s="228" t="s">
        <v>861</v>
      </c>
      <c r="ALD721" s="228" t="s">
        <v>861</v>
      </c>
      <c r="ALE721" s="108">
        <f t="shared" ref="ALE721:ALJ721" si="136">SUM(ALE722:ALE735)</f>
        <v>11719000.35</v>
      </c>
      <c r="ALF721" s="108">
        <f t="shared" si="136"/>
        <v>12230000.4</v>
      </c>
      <c r="ALG721" s="108">
        <f t="shared" si="136"/>
        <v>12596699.6</v>
      </c>
      <c r="ALH721" s="108">
        <f t="shared" si="136"/>
        <v>4277342.0999999996</v>
      </c>
      <c r="ALI721" s="108">
        <f t="shared" si="136"/>
        <v>5092884</v>
      </c>
      <c r="ALJ721" s="108">
        <f t="shared" si="136"/>
        <v>5259860.95</v>
      </c>
      <c r="ALK721" s="108">
        <f>SUM(ALK722:ALK735)</f>
        <v>156</v>
      </c>
      <c r="ALL721" s="108">
        <f t="shared" ref="ALL721:ALS721" si="137">SUM(ALL722:ALL735)</f>
        <v>156</v>
      </c>
      <c r="ALM721" s="108">
        <f t="shared" si="137"/>
        <v>156</v>
      </c>
      <c r="ALN721" s="108">
        <f t="shared" si="137"/>
        <v>12002196</v>
      </c>
      <c r="ALO721" s="108">
        <f t="shared" si="137"/>
        <v>12307890</v>
      </c>
      <c r="ALP721" s="108">
        <f t="shared" si="137"/>
        <v>12751740</v>
      </c>
      <c r="ALQ721" s="108">
        <f t="shared" si="137"/>
        <v>9062962.0999999996</v>
      </c>
      <c r="ALR721" s="108">
        <f t="shared" si="137"/>
        <v>9331378.0999999996</v>
      </c>
      <c r="ALS721" s="108">
        <f t="shared" si="137"/>
        <v>9532738.0999999996</v>
      </c>
      <c r="ALT721" s="228" t="s">
        <v>861</v>
      </c>
      <c r="ALU721" s="228" t="s">
        <v>861</v>
      </c>
      <c r="ALV721" s="228" t="s">
        <v>861</v>
      </c>
      <c r="ALW721" s="228" t="s">
        <v>861</v>
      </c>
      <c r="ALX721" s="228" t="s">
        <v>861</v>
      </c>
      <c r="ALY721" s="228" t="s">
        <v>861</v>
      </c>
      <c r="ALZ721" s="108">
        <f t="shared" ref="ALZ721:AME721" si="138">SUM(ALZ722:ALZ735)</f>
        <v>12412000.02</v>
      </c>
      <c r="AMA721" s="108">
        <f t="shared" si="138"/>
        <v>12952999.68</v>
      </c>
      <c r="AMB721" s="108">
        <f t="shared" si="138"/>
        <v>13341600.42</v>
      </c>
      <c r="AMC721" s="108">
        <f t="shared" si="138"/>
        <v>4742145.16</v>
      </c>
      <c r="AMD721" s="108">
        <f t="shared" si="138"/>
        <v>5526751.0199999996</v>
      </c>
      <c r="AME721" s="108">
        <f t="shared" si="138"/>
        <v>5716576.4400000004</v>
      </c>
      <c r="AMF721" s="108">
        <f>SUM(AMF722:AMF735)</f>
        <v>141</v>
      </c>
      <c r="AMG721" s="108">
        <f t="shared" ref="AMG721:AMN721" si="139">SUM(AMG722:AMG735)</f>
        <v>141</v>
      </c>
      <c r="AMH721" s="108">
        <f t="shared" si="139"/>
        <v>141</v>
      </c>
      <c r="AMI721" s="108">
        <f t="shared" si="139"/>
        <v>12333233</v>
      </c>
      <c r="AMJ721" s="108">
        <f t="shared" si="139"/>
        <v>12655625</v>
      </c>
      <c r="AMK721" s="108">
        <f t="shared" si="139"/>
        <v>13093279</v>
      </c>
      <c r="AML721" s="108">
        <f t="shared" si="139"/>
        <v>9106551.8499999996</v>
      </c>
      <c r="AMM721" s="108">
        <f t="shared" si="139"/>
        <v>9383123.8499999996</v>
      </c>
      <c r="AMN721" s="108">
        <f t="shared" si="139"/>
        <v>9590628.8499999996</v>
      </c>
      <c r="AMO721" s="228" t="s">
        <v>861</v>
      </c>
      <c r="AMP721" s="228" t="s">
        <v>861</v>
      </c>
      <c r="AMQ721" s="228" t="s">
        <v>861</v>
      </c>
      <c r="AMR721" s="228" t="s">
        <v>861</v>
      </c>
      <c r="AMS721" s="228" t="s">
        <v>861</v>
      </c>
      <c r="AMT721" s="228" t="s">
        <v>861</v>
      </c>
      <c r="AMU721" s="108">
        <f t="shared" ref="AMU721:AMZ721" si="140">SUM(AMU722:AMU735)</f>
        <v>11431300.09</v>
      </c>
      <c r="AMV721" s="108">
        <f t="shared" si="140"/>
        <v>11929599.779999999</v>
      </c>
      <c r="AMW721" s="108">
        <f t="shared" si="140"/>
        <v>12287400.039999999</v>
      </c>
      <c r="AMX721" s="108">
        <f t="shared" si="140"/>
        <v>4936662.57</v>
      </c>
      <c r="AMY721" s="108">
        <f t="shared" si="140"/>
        <v>5580652.2300000004</v>
      </c>
      <c r="AMZ721" s="108">
        <f t="shared" si="140"/>
        <v>5758519.2400000002</v>
      </c>
      <c r="ANA721" s="108">
        <f>SUM(ANA722:ANA735)</f>
        <v>359</v>
      </c>
      <c r="ANB721" s="108">
        <f t="shared" ref="ANB721:ANI721" si="141">SUM(ANB722:ANB735)</f>
        <v>359</v>
      </c>
      <c r="ANC721" s="108">
        <f t="shared" si="141"/>
        <v>359</v>
      </c>
      <c r="AND721" s="108">
        <f t="shared" si="141"/>
        <v>35832583</v>
      </c>
      <c r="ANE721" s="108">
        <f t="shared" si="141"/>
        <v>36785153</v>
      </c>
      <c r="ANF721" s="108">
        <f t="shared" si="141"/>
        <v>38073319</v>
      </c>
      <c r="ANG721" s="108">
        <f t="shared" si="141"/>
        <v>23444502.489999998</v>
      </c>
      <c r="ANH721" s="108">
        <f t="shared" si="141"/>
        <v>24158359.489999998</v>
      </c>
      <c r="ANI721" s="108">
        <f t="shared" si="141"/>
        <v>24693884.489999998</v>
      </c>
      <c r="ANJ721" s="228" t="s">
        <v>861</v>
      </c>
      <c r="ANK721" s="228" t="s">
        <v>861</v>
      </c>
      <c r="ANL721" s="228" t="s">
        <v>861</v>
      </c>
      <c r="ANM721" s="228" t="s">
        <v>861</v>
      </c>
      <c r="ANN721" s="228" t="s">
        <v>861</v>
      </c>
      <c r="ANO721" s="228" t="s">
        <v>861</v>
      </c>
      <c r="ANP721" s="108">
        <f t="shared" ref="ANP721:ANU721" si="142">SUM(ANP722:ANP735)</f>
        <v>30313399.300000001</v>
      </c>
      <c r="ANQ721" s="108">
        <f t="shared" si="142"/>
        <v>31634900.75</v>
      </c>
      <c r="ANR721" s="108">
        <f t="shared" si="142"/>
        <v>32583700.859999999</v>
      </c>
      <c r="ANS721" s="108">
        <f t="shared" si="142"/>
        <v>10781841.99</v>
      </c>
      <c r="ANT721" s="108">
        <f t="shared" si="142"/>
        <v>12005522.99</v>
      </c>
      <c r="ANU721" s="108">
        <f t="shared" si="142"/>
        <v>12447657</v>
      </c>
      <c r="ANV721" s="108">
        <f>SUM(ANV722:ANV735)</f>
        <v>84</v>
      </c>
      <c r="ANW721" s="108">
        <f t="shared" ref="ANW721:AOD721" si="143">SUM(ANW722:ANW735)</f>
        <v>84</v>
      </c>
      <c r="ANX721" s="108">
        <f t="shared" si="143"/>
        <v>84</v>
      </c>
      <c r="ANY721" s="108">
        <f t="shared" si="143"/>
        <v>6438624</v>
      </c>
      <c r="ANZ721" s="108">
        <f t="shared" si="143"/>
        <v>6602595</v>
      </c>
      <c r="AOA721" s="108">
        <f t="shared" si="143"/>
        <v>6841140</v>
      </c>
      <c r="AOB721" s="108">
        <f t="shared" si="143"/>
        <v>4867944.93</v>
      </c>
      <c r="AOC721" s="108">
        <f t="shared" si="143"/>
        <v>5012028.93</v>
      </c>
      <c r="AOD721" s="108">
        <f t="shared" si="143"/>
        <v>5120118.93</v>
      </c>
      <c r="AOE721" s="228" t="s">
        <v>861</v>
      </c>
      <c r="AOF721" s="228" t="s">
        <v>861</v>
      </c>
      <c r="AOG721" s="228" t="s">
        <v>861</v>
      </c>
      <c r="AOH721" s="228" t="s">
        <v>861</v>
      </c>
      <c r="AOI721" s="228" t="s">
        <v>861</v>
      </c>
      <c r="AOJ721" s="228" t="s">
        <v>861</v>
      </c>
      <c r="AOK721" s="108">
        <f t="shared" ref="AOK721:AOP721" si="144">SUM(AOK722:AOK735)</f>
        <v>6931799.7599999998</v>
      </c>
      <c r="AOL721" s="108">
        <f t="shared" si="144"/>
        <v>7233900.21</v>
      </c>
      <c r="AOM721" s="108">
        <f t="shared" si="144"/>
        <v>7450899.96</v>
      </c>
      <c r="AON721" s="108">
        <f t="shared" si="144"/>
        <v>3750347.25</v>
      </c>
      <c r="AOO721" s="108">
        <f t="shared" si="144"/>
        <v>4077444.75</v>
      </c>
      <c r="AOP721" s="108">
        <f t="shared" si="144"/>
        <v>4169908.23</v>
      </c>
      <c r="AOQ721" s="108">
        <f>SUM(AOQ722:AOQ735)</f>
        <v>299</v>
      </c>
      <c r="AOR721" s="108">
        <f t="shared" ref="AOR721:AOY721" si="145">SUM(AOR722:AOR735)</f>
        <v>299</v>
      </c>
      <c r="AOS721" s="108">
        <f t="shared" si="145"/>
        <v>299</v>
      </c>
      <c r="AOT721" s="108">
        <f t="shared" si="145"/>
        <v>27631159</v>
      </c>
      <c r="AOU721" s="108">
        <f t="shared" si="145"/>
        <v>28359230</v>
      </c>
      <c r="AOV721" s="108">
        <f t="shared" si="145"/>
        <v>29366419</v>
      </c>
      <c r="AOW721" s="108">
        <f t="shared" si="145"/>
        <v>18745788.039999999</v>
      </c>
      <c r="AOX721" s="108">
        <f t="shared" si="145"/>
        <v>19311340.039999999</v>
      </c>
      <c r="AOY721" s="108">
        <f t="shared" si="145"/>
        <v>19735631.039999999</v>
      </c>
      <c r="AOZ721" s="228" t="s">
        <v>861</v>
      </c>
      <c r="APA721" s="228" t="s">
        <v>861</v>
      </c>
      <c r="APB721" s="228" t="s">
        <v>861</v>
      </c>
      <c r="APC721" s="228" t="s">
        <v>861</v>
      </c>
      <c r="APD721" s="228" t="s">
        <v>861</v>
      </c>
      <c r="APE721" s="228" t="s">
        <v>861</v>
      </c>
      <c r="APF721" s="108">
        <f t="shared" ref="APF721:APK721" si="146">SUM(APF722:APF735)</f>
        <v>24685199.93</v>
      </c>
      <c r="APG721" s="108">
        <f t="shared" si="146"/>
        <v>25761000.890000001</v>
      </c>
      <c r="APH721" s="108">
        <f t="shared" si="146"/>
        <v>26533799.309999999</v>
      </c>
      <c r="API721" s="108">
        <f t="shared" si="146"/>
        <v>9201963.9900000002</v>
      </c>
      <c r="APJ721" s="108">
        <f t="shared" si="146"/>
        <v>10192489.73</v>
      </c>
      <c r="APK721" s="108">
        <f t="shared" si="146"/>
        <v>10534886.300000001</v>
      </c>
      <c r="APL721" s="108">
        <f>SUM(APL722:APL735)</f>
        <v>265</v>
      </c>
      <c r="APM721" s="108">
        <f t="shared" ref="APM721:APT721" si="147">SUM(APM722:APM735)</f>
        <v>265</v>
      </c>
      <c r="APN721" s="108">
        <f t="shared" si="147"/>
        <v>265</v>
      </c>
      <c r="APO721" s="108">
        <f t="shared" si="147"/>
        <v>21647473</v>
      </c>
      <c r="APP721" s="108">
        <f t="shared" si="147"/>
        <v>22206501</v>
      </c>
      <c r="APQ721" s="108">
        <f t="shared" si="147"/>
        <v>23006649</v>
      </c>
      <c r="APR721" s="108">
        <f t="shared" si="147"/>
        <v>15721282.890000001</v>
      </c>
      <c r="APS721" s="108">
        <f t="shared" si="147"/>
        <v>16189355.890000001</v>
      </c>
      <c r="APT721" s="108">
        <f t="shared" si="147"/>
        <v>16540514.890000001</v>
      </c>
      <c r="APU721" s="228" t="s">
        <v>861</v>
      </c>
      <c r="APV721" s="228" t="s">
        <v>861</v>
      </c>
      <c r="APW721" s="228" t="s">
        <v>861</v>
      </c>
      <c r="APX721" s="228" t="s">
        <v>861</v>
      </c>
      <c r="APY721" s="228" t="s">
        <v>861</v>
      </c>
      <c r="APZ721" s="228" t="s">
        <v>861</v>
      </c>
      <c r="AQA721" s="108">
        <f t="shared" ref="AQA721:AQF721" si="148">SUM(AQA722:AQA735)</f>
        <v>21565601.100000001</v>
      </c>
      <c r="AQB721" s="108">
        <f t="shared" si="148"/>
        <v>22505800.75</v>
      </c>
      <c r="AQC721" s="108">
        <f t="shared" si="148"/>
        <v>23180798.969999999</v>
      </c>
      <c r="AQD721" s="108">
        <f t="shared" si="148"/>
        <v>9870322.6300000008</v>
      </c>
      <c r="AQE721" s="108">
        <f t="shared" si="148"/>
        <v>10817153.07</v>
      </c>
      <c r="AQF721" s="108">
        <f t="shared" si="148"/>
        <v>11181914.949999999</v>
      </c>
      <c r="AQG721" s="108">
        <f>SUM(AQG722:AQG735)</f>
        <v>151</v>
      </c>
      <c r="AQH721" s="108">
        <f t="shared" ref="AQH721:AQO721" si="149">SUM(AQH722:AQH735)</f>
        <v>151</v>
      </c>
      <c r="AQI721" s="108">
        <f t="shared" si="149"/>
        <v>151</v>
      </c>
      <c r="AQJ721" s="108">
        <f t="shared" si="149"/>
        <v>11386983</v>
      </c>
      <c r="AQK721" s="108">
        <f t="shared" si="149"/>
        <v>11676819</v>
      </c>
      <c r="AQL721" s="108">
        <f t="shared" si="149"/>
        <v>12102127</v>
      </c>
      <c r="AQM721" s="108">
        <f t="shared" si="149"/>
        <v>8657125.7699999996</v>
      </c>
      <c r="AQN721" s="108">
        <f t="shared" si="149"/>
        <v>8912655.7699999996</v>
      </c>
      <c r="AQO721" s="108">
        <f t="shared" si="149"/>
        <v>9104360.7699999996</v>
      </c>
      <c r="AQP721" s="228" t="s">
        <v>861</v>
      </c>
      <c r="AQQ721" s="228" t="s">
        <v>861</v>
      </c>
      <c r="AQR721" s="228" t="s">
        <v>861</v>
      </c>
      <c r="AQS721" s="228" t="s">
        <v>861</v>
      </c>
      <c r="AQT721" s="228" t="s">
        <v>861</v>
      </c>
      <c r="AQU721" s="228" t="s">
        <v>861</v>
      </c>
      <c r="AQV721" s="108">
        <f t="shared" ref="AQV721:ARA721" si="150">SUM(AQV722:AQV735)</f>
        <v>11267699.439999999</v>
      </c>
      <c r="AQW721" s="108">
        <f t="shared" si="150"/>
        <v>11758899.5</v>
      </c>
      <c r="AQX721" s="108">
        <f t="shared" si="150"/>
        <v>12111600.140000001</v>
      </c>
      <c r="AQY721" s="108">
        <f t="shared" si="150"/>
        <v>4954061.47</v>
      </c>
      <c r="AQZ721" s="108">
        <f t="shared" si="150"/>
        <v>5697407.0499999998</v>
      </c>
      <c r="ARA721" s="108">
        <f t="shared" si="150"/>
        <v>5876262.3899999997</v>
      </c>
      <c r="ARB721" s="108">
        <f>SUM(ARB722:ARB735)</f>
        <v>254</v>
      </c>
      <c r="ARC721" s="108">
        <f t="shared" ref="ARC721:ARJ721" si="151">SUM(ARC722:ARC735)</f>
        <v>254</v>
      </c>
      <c r="ARD721" s="108">
        <f t="shared" si="151"/>
        <v>254</v>
      </c>
      <c r="ARE721" s="108">
        <f t="shared" si="151"/>
        <v>26088370</v>
      </c>
      <c r="ARF721" s="108">
        <f t="shared" si="151"/>
        <v>26785357</v>
      </c>
      <c r="ARG721" s="108">
        <f t="shared" si="151"/>
        <v>27723046</v>
      </c>
      <c r="ARH721" s="108">
        <f t="shared" si="151"/>
        <v>16787610.109999999</v>
      </c>
      <c r="ARI721" s="108">
        <f t="shared" si="151"/>
        <v>17300111.109999999</v>
      </c>
      <c r="ARJ721" s="108">
        <f t="shared" si="151"/>
        <v>17684591.109999999</v>
      </c>
      <c r="ARK721" s="228" t="s">
        <v>861</v>
      </c>
      <c r="ARL721" s="228" t="s">
        <v>861</v>
      </c>
      <c r="ARM721" s="228" t="s">
        <v>861</v>
      </c>
      <c r="ARN721" s="228" t="s">
        <v>861</v>
      </c>
      <c r="ARO721" s="228" t="s">
        <v>861</v>
      </c>
      <c r="ARP721" s="228" t="s">
        <v>861</v>
      </c>
      <c r="ARQ721" s="108">
        <f t="shared" ref="ARQ721:ARV721" si="152">SUM(ARQ722:ARQ735)</f>
        <v>24200799.52</v>
      </c>
      <c r="ARR721" s="108">
        <f t="shared" si="152"/>
        <v>25255900.170000002</v>
      </c>
      <c r="ARS721" s="108">
        <f t="shared" si="152"/>
        <v>26013300.670000002</v>
      </c>
      <c r="ART721" s="108">
        <f t="shared" si="152"/>
        <v>7450608.5999999996</v>
      </c>
      <c r="ARU721" s="108">
        <f t="shared" si="152"/>
        <v>8786189.0500000007</v>
      </c>
      <c r="ARV721" s="108">
        <f t="shared" si="152"/>
        <v>9088432</v>
      </c>
      <c r="ARW721" s="108">
        <f>SUM(ARW722:ARW735)</f>
        <v>192</v>
      </c>
      <c r="ARX721" s="108">
        <f t="shared" ref="ARX721:ASE721" si="153">SUM(ARX722:ARX735)</f>
        <v>192</v>
      </c>
      <c r="ARY721" s="108">
        <f t="shared" si="153"/>
        <v>192</v>
      </c>
      <c r="ARZ721" s="108">
        <f t="shared" si="153"/>
        <v>14627352</v>
      </c>
      <c r="ASA721" s="108">
        <f t="shared" si="153"/>
        <v>14999790</v>
      </c>
      <c r="ASB721" s="108">
        <f t="shared" si="153"/>
        <v>15543360</v>
      </c>
      <c r="ASC721" s="108">
        <f t="shared" si="153"/>
        <v>11081967.9</v>
      </c>
      <c r="ASD721" s="108">
        <f t="shared" si="153"/>
        <v>11409639.9</v>
      </c>
      <c r="ASE721" s="108">
        <f t="shared" si="153"/>
        <v>11655459.9</v>
      </c>
      <c r="ASF721" s="228" t="s">
        <v>861</v>
      </c>
      <c r="ASG721" s="228" t="s">
        <v>861</v>
      </c>
      <c r="ASH721" s="228" t="s">
        <v>861</v>
      </c>
      <c r="ASI721" s="228" t="s">
        <v>861</v>
      </c>
      <c r="ASJ721" s="228" t="s">
        <v>861</v>
      </c>
      <c r="ASK721" s="228" t="s">
        <v>861</v>
      </c>
      <c r="ASL721" s="108">
        <f t="shared" ref="ASL721:ASQ721" si="154">SUM(ASL722:ASL735)</f>
        <v>12361200.539999999</v>
      </c>
      <c r="ASM721" s="108">
        <f t="shared" si="154"/>
        <v>12900100.199999999</v>
      </c>
      <c r="ASN721" s="108">
        <f t="shared" si="154"/>
        <v>13287100.380000001</v>
      </c>
      <c r="ASO721" s="108">
        <f t="shared" si="154"/>
        <v>4945896.66</v>
      </c>
      <c r="ASP721" s="108">
        <f t="shared" si="154"/>
        <v>6023686.4400000004</v>
      </c>
      <c r="ASQ721" s="108">
        <f t="shared" si="154"/>
        <v>6243704.7599999998</v>
      </c>
      <c r="ASR721" s="108">
        <f>SUM(ASR722:ASR735)</f>
        <v>329</v>
      </c>
      <c r="ASS721" s="108">
        <f t="shared" ref="ASS721:ASZ721" si="155">SUM(ASS722:ASS735)</f>
        <v>329</v>
      </c>
      <c r="AST721" s="108">
        <f t="shared" si="155"/>
        <v>329</v>
      </c>
      <c r="ASU721" s="108">
        <f t="shared" si="155"/>
        <v>27176837</v>
      </c>
      <c r="ASV721" s="108">
        <f t="shared" si="155"/>
        <v>27877796</v>
      </c>
      <c r="ASW721" s="108">
        <f t="shared" si="155"/>
        <v>28873425</v>
      </c>
      <c r="ASX721" s="108">
        <f t="shared" si="155"/>
        <v>19714340.5</v>
      </c>
      <c r="ASY721" s="108">
        <f t="shared" si="155"/>
        <v>20302754.5</v>
      </c>
      <c r="ASZ721" s="108">
        <f t="shared" si="155"/>
        <v>20744167.5</v>
      </c>
      <c r="ATA721" s="228" t="s">
        <v>861</v>
      </c>
      <c r="ATB721" s="228" t="s">
        <v>861</v>
      </c>
      <c r="ATC721" s="228" t="s">
        <v>861</v>
      </c>
      <c r="ATD721" s="228" t="s">
        <v>861</v>
      </c>
      <c r="ATE721" s="228" t="s">
        <v>861</v>
      </c>
      <c r="ATF721" s="228" t="s">
        <v>861</v>
      </c>
      <c r="ATG721" s="108">
        <f t="shared" ref="ATG721:ATL721" si="156">SUM(ATG722:ATG735)</f>
        <v>21952098.699999999</v>
      </c>
      <c r="ATH721" s="108">
        <f t="shared" si="156"/>
        <v>22909001.219999999</v>
      </c>
      <c r="ATI721" s="108">
        <f t="shared" si="156"/>
        <v>23596098.84</v>
      </c>
      <c r="ATJ721" s="108">
        <f t="shared" si="156"/>
        <v>9907276.9100000001</v>
      </c>
      <c r="ATK721" s="108">
        <f t="shared" si="156"/>
        <v>10495729.119999999</v>
      </c>
      <c r="ATL721" s="108">
        <f t="shared" si="156"/>
        <v>10900381.09</v>
      </c>
      <c r="ATM721" s="108">
        <f>SUM(ATM722:ATM735)</f>
        <v>318</v>
      </c>
      <c r="ATN721" s="108">
        <f t="shared" ref="ATN721:ATU721" si="157">SUM(ATN722:ATN735)</f>
        <v>318</v>
      </c>
      <c r="ATO721" s="108">
        <f t="shared" si="157"/>
        <v>318</v>
      </c>
      <c r="ATP721" s="108">
        <f t="shared" si="157"/>
        <v>28451326</v>
      </c>
      <c r="ATQ721" s="108">
        <f t="shared" si="157"/>
        <v>29195536</v>
      </c>
      <c r="ATR721" s="108">
        <f t="shared" si="157"/>
        <v>30230390</v>
      </c>
      <c r="ATS721" s="108">
        <f t="shared" si="157"/>
        <v>19721823.5</v>
      </c>
      <c r="ATT721" s="108">
        <f t="shared" si="157"/>
        <v>20315326.5</v>
      </c>
      <c r="ATU721" s="108">
        <f t="shared" si="157"/>
        <v>20760564.5</v>
      </c>
      <c r="ATV721" s="228" t="s">
        <v>861</v>
      </c>
      <c r="ATW721" s="228" t="s">
        <v>861</v>
      </c>
      <c r="ATX721" s="228" t="s">
        <v>861</v>
      </c>
      <c r="ATY721" s="228" t="s">
        <v>861</v>
      </c>
      <c r="ATZ721" s="228" t="s">
        <v>861</v>
      </c>
      <c r="AUA721" s="228" t="s">
        <v>861</v>
      </c>
      <c r="AUB721" s="108">
        <f t="shared" ref="AUB721:AUG721" si="158">SUM(AUB722:AUB735)</f>
        <v>24186100.25</v>
      </c>
      <c r="AUC721" s="108">
        <f t="shared" si="158"/>
        <v>25240400.780000001</v>
      </c>
      <c r="AUD721" s="108">
        <f t="shared" si="158"/>
        <v>25997499.960000001</v>
      </c>
      <c r="AUE721" s="108">
        <f t="shared" si="158"/>
        <v>8312499.1500000004</v>
      </c>
      <c r="AUF721" s="108">
        <f t="shared" si="158"/>
        <v>10374745.800000001</v>
      </c>
      <c r="AUG721" s="108">
        <f t="shared" si="158"/>
        <v>10747394.529999999</v>
      </c>
      <c r="AUH721" s="108">
        <f>SUM(AUH722:AUH735)</f>
        <v>515</v>
      </c>
      <c r="AUI721" s="108">
        <f t="shared" ref="AUI721:AUP721" si="159">SUM(AUI722:AUI735)</f>
        <v>515</v>
      </c>
      <c r="AUJ721" s="108">
        <f t="shared" si="159"/>
        <v>515</v>
      </c>
      <c r="AUK721" s="108">
        <f t="shared" si="159"/>
        <v>41725511</v>
      </c>
      <c r="AUL721" s="108">
        <f t="shared" si="159"/>
        <v>42799632</v>
      </c>
      <c r="AUM721" s="108">
        <f t="shared" si="159"/>
        <v>44337147</v>
      </c>
      <c r="AUN721" s="108">
        <f t="shared" si="159"/>
        <v>30528892.02</v>
      </c>
      <c r="AUO721" s="108">
        <f t="shared" si="159"/>
        <v>31437666.02</v>
      </c>
      <c r="AUP721" s="108">
        <f t="shared" si="159"/>
        <v>32119425.02</v>
      </c>
      <c r="AUQ721" s="228" t="s">
        <v>861</v>
      </c>
      <c r="AUR721" s="228" t="s">
        <v>861</v>
      </c>
      <c r="AUS721" s="228" t="s">
        <v>861</v>
      </c>
      <c r="AUT721" s="228" t="s">
        <v>861</v>
      </c>
      <c r="AUU721" s="228" t="s">
        <v>861</v>
      </c>
      <c r="AUV721" s="228" t="s">
        <v>861</v>
      </c>
      <c r="AUW721" s="108">
        <f t="shared" ref="AUW721:AVB721" si="160">SUM(AUW722:AUW735)</f>
        <v>35538198.850000001</v>
      </c>
      <c r="AUX721" s="108">
        <f t="shared" si="160"/>
        <v>37087301.299999997</v>
      </c>
      <c r="AUY721" s="108">
        <f t="shared" si="160"/>
        <v>38199598.909999996</v>
      </c>
      <c r="AUZ721" s="108">
        <f t="shared" si="160"/>
        <v>13686187.98</v>
      </c>
      <c r="AVA721" s="108">
        <f t="shared" si="160"/>
        <v>15377313.390000001</v>
      </c>
      <c r="AVB721" s="108">
        <f t="shared" si="160"/>
        <v>15970266.84</v>
      </c>
      <c r="AVC721" s="108">
        <f>SUM(AVC722:AVC735)</f>
        <v>345</v>
      </c>
      <c r="AVD721" s="108">
        <f t="shared" ref="AVD721:AVK721" si="161">SUM(AVD722:AVD735)</f>
        <v>345</v>
      </c>
      <c r="AVE721" s="108">
        <f t="shared" si="161"/>
        <v>345</v>
      </c>
      <c r="AVF721" s="108">
        <f t="shared" si="161"/>
        <v>29491301</v>
      </c>
      <c r="AVG721" s="108">
        <f t="shared" si="161"/>
        <v>30258132</v>
      </c>
      <c r="AVH721" s="108">
        <f t="shared" si="161"/>
        <v>31340113</v>
      </c>
      <c r="AVI721" s="108">
        <f t="shared" si="161"/>
        <v>20909763.18</v>
      </c>
      <c r="AVJ721" s="108">
        <f t="shared" si="161"/>
        <v>21535579.18</v>
      </c>
      <c r="AVK721" s="108">
        <f t="shared" si="161"/>
        <v>22005072.18</v>
      </c>
      <c r="AVL721" s="228" t="s">
        <v>861</v>
      </c>
      <c r="AVM721" s="228" t="s">
        <v>861</v>
      </c>
      <c r="AVN721" s="228" t="s">
        <v>861</v>
      </c>
      <c r="AVO721" s="228" t="s">
        <v>861</v>
      </c>
      <c r="AVP721" s="228" t="s">
        <v>861</v>
      </c>
      <c r="AVQ721" s="228" t="s">
        <v>861</v>
      </c>
      <c r="AVR721" s="108">
        <f t="shared" ref="AVR721:AVW721" si="162">SUM(AVR722:AVR735)</f>
        <v>24559700.559999999</v>
      </c>
      <c r="AVS721" s="108">
        <f t="shared" si="162"/>
        <v>25629800.809999999</v>
      </c>
      <c r="AVT721" s="108">
        <f t="shared" si="162"/>
        <v>26397399.890000001</v>
      </c>
      <c r="AVU721" s="108">
        <f t="shared" si="162"/>
        <v>10083575</v>
      </c>
      <c r="AVV721" s="108">
        <f t="shared" si="162"/>
        <v>11208164.859999999</v>
      </c>
      <c r="AVW721" s="108">
        <f t="shared" si="162"/>
        <v>11653071.16</v>
      </c>
      <c r="AVX721" s="108">
        <f>SUM(AVX722:AVX735)</f>
        <v>12144</v>
      </c>
      <c r="AVY721" s="108">
        <f t="shared" ref="AVY721:AWF721" si="163">SUM(AVY722:AVY735)</f>
        <v>12144</v>
      </c>
      <c r="AVZ721" s="108">
        <f t="shared" si="163"/>
        <v>12144</v>
      </c>
      <c r="AWA721" s="108">
        <f t="shared" si="163"/>
        <v>1064156708</v>
      </c>
      <c r="AWB721" s="108">
        <f t="shared" si="163"/>
        <v>1091919709</v>
      </c>
      <c r="AWC721" s="108">
        <f t="shared" si="163"/>
        <v>1130781006</v>
      </c>
      <c r="AWD721" s="108">
        <f t="shared" si="163"/>
        <v>746260565.57000005</v>
      </c>
      <c r="AWE721" s="108">
        <f t="shared" si="163"/>
        <v>768669668.57000005</v>
      </c>
      <c r="AWF721" s="108">
        <f t="shared" si="163"/>
        <v>785480916.57000005</v>
      </c>
      <c r="AWG721" s="228" t="s">
        <v>861</v>
      </c>
      <c r="AWH721" s="228" t="s">
        <v>861</v>
      </c>
      <c r="AWI721" s="228" t="s">
        <v>861</v>
      </c>
      <c r="AWJ721" s="228" t="s">
        <v>861</v>
      </c>
      <c r="AWK721" s="228" t="s">
        <v>861</v>
      </c>
      <c r="AWL721" s="228" t="s">
        <v>861</v>
      </c>
      <c r="AWM721" s="108">
        <f t="shared" ref="AWM721:AWR721" si="164">SUM(AWM722:AWM735)</f>
        <v>968578798.41999996</v>
      </c>
      <c r="AWN721" s="108">
        <f t="shared" si="164"/>
        <v>1010802700.51</v>
      </c>
      <c r="AWO721" s="108">
        <f t="shared" si="164"/>
        <v>1041116795.0700001</v>
      </c>
      <c r="AWP721" s="108">
        <f t="shared" si="164"/>
        <v>382072679.85000002</v>
      </c>
      <c r="AWQ721" s="108">
        <f t="shared" si="164"/>
        <v>436686401.38999999</v>
      </c>
      <c r="AWR721" s="108">
        <f t="shared" si="164"/>
        <v>451324272.55000001</v>
      </c>
    </row>
    <row r="722" spans="1:1292" ht="36" x14ac:dyDescent="0.25">
      <c r="A722" s="205" t="s">
        <v>430</v>
      </c>
      <c r="B722" s="12" t="s">
        <v>437</v>
      </c>
      <c r="C722" s="5"/>
      <c r="D722" s="338"/>
      <c r="E722" s="263"/>
      <c r="F722" s="98">
        <f>F16</f>
        <v>93805</v>
      </c>
      <c r="G722" s="98">
        <f>G16</f>
        <v>96208</v>
      </c>
      <c r="H722" s="98">
        <f>H16</f>
        <v>99369</v>
      </c>
      <c r="I722" s="90">
        <f>F191</f>
        <v>66524.539999999994</v>
      </c>
      <c r="J722" s="90">
        <f>G191</f>
        <v>68558.539999999994</v>
      </c>
      <c r="K722" s="90">
        <f>H191</f>
        <v>70083.539999999994</v>
      </c>
      <c r="L722" s="1235">
        <v>24</v>
      </c>
      <c r="M722" s="1235">
        <v>24</v>
      </c>
      <c r="N722" s="1235">
        <v>24</v>
      </c>
      <c r="O722" s="90">
        <f>$F722*L722</f>
        <v>2251320</v>
      </c>
      <c r="P722" s="90">
        <f>$G722*M722</f>
        <v>2308992</v>
      </c>
      <c r="Q722" s="90">
        <f>$H722*N722</f>
        <v>2384856</v>
      </c>
      <c r="R722" s="90">
        <f>$I722*L722</f>
        <v>1596588.96</v>
      </c>
      <c r="S722" s="90">
        <f>$J722*M722</f>
        <v>1645404.96</v>
      </c>
      <c r="T722" s="90">
        <f>$K722*N722</f>
        <v>1682004.96</v>
      </c>
      <c r="U722" s="90">
        <f>$F722*U$758</f>
        <v>89641.13</v>
      </c>
      <c r="V722" s="90">
        <f>$G722*V$758</f>
        <v>93564.34</v>
      </c>
      <c r="W722" s="90">
        <f>$H722*W$758</f>
        <v>96021.73</v>
      </c>
      <c r="X722" s="90">
        <f>$I722*X$758</f>
        <v>27269.18</v>
      </c>
      <c r="Y722" s="90">
        <f>$J722*Y$758</f>
        <v>31732.41</v>
      </c>
      <c r="Z722" s="90">
        <f>$K722*Z$758</f>
        <v>33031.480000000003</v>
      </c>
      <c r="AA722" s="90">
        <f>L722*U722</f>
        <v>2151387.12</v>
      </c>
      <c r="AB722" s="90">
        <f t="shared" ref="AB722:AC735" si="165">M722*V722</f>
        <v>2245544.16</v>
      </c>
      <c r="AC722" s="90">
        <f t="shared" si="165"/>
        <v>2304521.52</v>
      </c>
      <c r="AD722" s="90">
        <f>L722*X722</f>
        <v>654460.31999999995</v>
      </c>
      <c r="AE722" s="90">
        <f t="shared" ref="AE722:AF735" si="166">M722*Y722</f>
        <v>761577.84</v>
      </c>
      <c r="AF722" s="90">
        <f t="shared" si="166"/>
        <v>792755.52</v>
      </c>
      <c r="AG722" s="1235">
        <v>43</v>
      </c>
      <c r="AH722" s="1235">
        <v>43</v>
      </c>
      <c r="AI722" s="1235">
        <v>43</v>
      </c>
      <c r="AJ722" s="90">
        <f>$F722*AG722</f>
        <v>4033615</v>
      </c>
      <c r="AK722" s="90">
        <f>$G722*AH722</f>
        <v>4136944</v>
      </c>
      <c r="AL722" s="90">
        <f>$H722*AI722</f>
        <v>4272867</v>
      </c>
      <c r="AM722" s="90">
        <f>$I722*AG722</f>
        <v>2860555.22</v>
      </c>
      <c r="AN722" s="90">
        <f>$J722*AH722</f>
        <v>2948017.22</v>
      </c>
      <c r="AO722" s="90">
        <f>$K722*AI722</f>
        <v>3013592.22</v>
      </c>
      <c r="AP722" s="90">
        <f>$F722*AP$758</f>
        <v>87572.23</v>
      </c>
      <c r="AQ722" s="90">
        <f>$G722*AQ$758</f>
        <v>91319.35</v>
      </c>
      <c r="AR722" s="90">
        <f>$H722*AR$758</f>
        <v>93821.52</v>
      </c>
      <c r="AS722" s="90">
        <f>$I722*AS$758</f>
        <v>30872.59</v>
      </c>
      <c r="AT722" s="90">
        <f>$J722*AT$758</f>
        <v>37113.279999999999</v>
      </c>
      <c r="AU722" s="90">
        <f>$K722*AU$758</f>
        <v>38407.65</v>
      </c>
      <c r="AV722" s="90">
        <f>AG722*AP722</f>
        <v>3765605.89</v>
      </c>
      <c r="AW722" s="90">
        <f t="shared" ref="AW722:AX735" si="167">AH722*AQ722</f>
        <v>3926732.05</v>
      </c>
      <c r="AX722" s="90">
        <f t="shared" si="167"/>
        <v>4034325.36</v>
      </c>
      <c r="AY722" s="90">
        <f>AG722*AS722</f>
        <v>1327521.3700000001</v>
      </c>
      <c r="AZ722" s="90">
        <f t="shared" ref="AZ722:BA735" si="168">AH722*AT722</f>
        <v>1595871.04</v>
      </c>
      <c r="BA722" s="90">
        <f t="shared" si="168"/>
        <v>1651528.95</v>
      </c>
      <c r="BB722" s="1235">
        <v>47</v>
      </c>
      <c r="BC722" s="1235">
        <v>47</v>
      </c>
      <c r="BD722" s="1235">
        <v>47</v>
      </c>
      <c r="BE722" s="90">
        <f>$F722*BB722</f>
        <v>4408835</v>
      </c>
      <c r="BF722" s="90">
        <f>$G722*BC722</f>
        <v>4521776</v>
      </c>
      <c r="BG722" s="90">
        <f>$H722*BD722</f>
        <v>4670343</v>
      </c>
      <c r="BH722" s="90">
        <f>$I722*BB722</f>
        <v>3126653.38</v>
      </c>
      <c r="BI722" s="90">
        <f>$J722*BC722</f>
        <v>3222251.38</v>
      </c>
      <c r="BJ722" s="90">
        <f>$K722*BD722</f>
        <v>3293926.38</v>
      </c>
      <c r="BK722" s="90">
        <f>$F722*BK$758</f>
        <v>99079.89</v>
      </c>
      <c r="BL722" s="90">
        <f>$G722*BL$758</f>
        <v>103415.11</v>
      </c>
      <c r="BM722" s="90">
        <f>$H722*BM$758</f>
        <v>106173.02</v>
      </c>
      <c r="BN722" s="90">
        <f>$I722*BN$758</f>
        <v>27642.03</v>
      </c>
      <c r="BO722" s="90">
        <f>$J722*BO$758</f>
        <v>33018.9</v>
      </c>
      <c r="BP722" s="90">
        <f>$K722*BP$758</f>
        <v>34296.980000000003</v>
      </c>
      <c r="BQ722" s="90">
        <f>BB722*BK722</f>
        <v>4656754.83</v>
      </c>
      <c r="BR722" s="90">
        <f t="shared" ref="BR722:BS735" si="169">BC722*BL722</f>
        <v>4860510.17</v>
      </c>
      <c r="BS722" s="90">
        <f t="shared" si="169"/>
        <v>4990131.9400000004</v>
      </c>
      <c r="BT722" s="90">
        <f>BB722*BN722</f>
        <v>1299175.4099999999</v>
      </c>
      <c r="BU722" s="90">
        <f t="shared" ref="BU722:BV735" si="170">BC722*BO722</f>
        <v>1551888.3</v>
      </c>
      <c r="BV722" s="90">
        <f t="shared" si="170"/>
        <v>1611958.06</v>
      </c>
      <c r="BW722" s="1235">
        <v>60</v>
      </c>
      <c r="BX722" s="1235">
        <v>60</v>
      </c>
      <c r="BY722" s="1235">
        <v>60</v>
      </c>
      <c r="BZ722" s="90">
        <f>$F722*BW722</f>
        <v>5628300</v>
      </c>
      <c r="CA722" s="90">
        <f>$G722*BX722</f>
        <v>5772480</v>
      </c>
      <c r="CB722" s="90">
        <f>$H722*BY722</f>
        <v>5962140</v>
      </c>
      <c r="CC722" s="90">
        <f>$I722*BW722</f>
        <v>3991472.4</v>
      </c>
      <c r="CD722" s="90">
        <f>$J722*BX722</f>
        <v>4113512.4</v>
      </c>
      <c r="CE722" s="90">
        <f>$K722*BY722</f>
        <v>4205012.4000000004</v>
      </c>
      <c r="CF722" s="90">
        <f>$F722*CF$758</f>
        <v>101290.25</v>
      </c>
      <c r="CG722" s="90">
        <f>$G722*CG$758</f>
        <v>105677.2</v>
      </c>
      <c r="CH722" s="90">
        <f>$H722*CH$758</f>
        <v>108571.81</v>
      </c>
      <c r="CI722" s="90">
        <f>$I722*CI$758</f>
        <v>32644.98</v>
      </c>
      <c r="CJ722" s="90">
        <f>$J722*CJ$758</f>
        <v>39722.550000000003</v>
      </c>
      <c r="CK722" s="90">
        <f>$K722*CK$758</f>
        <v>41245.230000000003</v>
      </c>
      <c r="CL722" s="90">
        <f>BW722*CF722</f>
        <v>6077415</v>
      </c>
      <c r="CM722" s="90">
        <f t="shared" ref="CM722:CN735" si="171">BX722*CG722</f>
        <v>6340632</v>
      </c>
      <c r="CN722" s="90">
        <f t="shared" si="171"/>
        <v>6514308.5999999996</v>
      </c>
      <c r="CO722" s="90">
        <f>BW722*CI722</f>
        <v>1958698.8</v>
      </c>
      <c r="CP722" s="90">
        <f t="shared" ref="CP722:CQ735" si="172">BX722*CJ722</f>
        <v>2383353</v>
      </c>
      <c r="CQ722" s="90">
        <f t="shared" si="172"/>
        <v>2474713.7999999998</v>
      </c>
      <c r="CR722" s="1235">
        <v>23</v>
      </c>
      <c r="CS722" s="1235">
        <v>23</v>
      </c>
      <c r="CT722" s="1235">
        <v>23</v>
      </c>
      <c r="CU722" s="90">
        <f>$F722*CR722</f>
        <v>2157515</v>
      </c>
      <c r="CV722" s="90">
        <f>$G722*CS722</f>
        <v>2212784</v>
      </c>
      <c r="CW722" s="90">
        <f>$H722*CT722</f>
        <v>2285487</v>
      </c>
      <c r="CX722" s="90">
        <f>$I722*CR722</f>
        <v>1530064.42</v>
      </c>
      <c r="CY722" s="90">
        <f>$J722*CS722</f>
        <v>1576846.42</v>
      </c>
      <c r="CZ722" s="90">
        <f>$K722*CT722</f>
        <v>1611921.42</v>
      </c>
      <c r="DA722" s="90">
        <f>$F722*DA$758</f>
        <v>89017.14</v>
      </c>
      <c r="DB722" s="90">
        <f>$G722*DB$758</f>
        <v>92910.85</v>
      </c>
      <c r="DC722" s="90">
        <f>$H722*DC$758</f>
        <v>95399.83</v>
      </c>
      <c r="DD722" s="90">
        <f>$I722*DD$758</f>
        <v>36588.550000000003</v>
      </c>
      <c r="DE722" s="90">
        <f>$J722*DE$758</f>
        <v>41527.760000000002</v>
      </c>
      <c r="DF722" s="90">
        <f>$K722*DF$758</f>
        <v>42912.51</v>
      </c>
      <c r="DG722" s="90">
        <f>CR722*DA722</f>
        <v>2047394.22</v>
      </c>
      <c r="DH722" s="90">
        <f t="shared" ref="DH722:DI735" si="173">CS722*DB722</f>
        <v>2136949.5499999998</v>
      </c>
      <c r="DI722" s="90">
        <f t="shared" si="173"/>
        <v>2194196.09</v>
      </c>
      <c r="DJ722" s="90">
        <f>CR722*DD722</f>
        <v>841536.65</v>
      </c>
      <c r="DK722" s="90">
        <f t="shared" ref="DK722:DL735" si="174">CS722*DE722</f>
        <v>955138.48</v>
      </c>
      <c r="DL722" s="90">
        <f t="shared" si="174"/>
        <v>986987.73</v>
      </c>
      <c r="DM722" s="369"/>
      <c r="DN722" s="369"/>
      <c r="DO722" s="369"/>
      <c r="DP722" s="90">
        <f>$F722*DM722</f>
        <v>0</v>
      </c>
      <c r="DQ722" s="90">
        <f>$G722*DN722</f>
        <v>0</v>
      </c>
      <c r="DR722" s="90">
        <f>$H722*DO722</f>
        <v>0</v>
      </c>
      <c r="DS722" s="90">
        <f>$I722*DM722</f>
        <v>0</v>
      </c>
      <c r="DT722" s="90">
        <f>$J722*DN722</f>
        <v>0</v>
      </c>
      <c r="DU722" s="90">
        <f>$K722*DO722</f>
        <v>0</v>
      </c>
      <c r="DV722" s="90">
        <f>$F722*DV$758</f>
        <v>0</v>
      </c>
      <c r="DW722" s="90">
        <f>$G722*DW$758</f>
        <v>0</v>
      </c>
      <c r="DX722" s="90">
        <f>$H722*DX$758</f>
        <v>0</v>
      </c>
      <c r="DY722" s="90">
        <f>$I722*DY$758</f>
        <v>0</v>
      </c>
      <c r="DZ722" s="90">
        <f>$J722*DZ$758</f>
        <v>0</v>
      </c>
      <c r="EA722" s="90">
        <f>$K722*EA$758</f>
        <v>0</v>
      </c>
      <c r="EB722" s="90">
        <f>DM722*DV722</f>
        <v>0</v>
      </c>
      <c r="EC722" s="90">
        <f t="shared" ref="EC722:EC735" si="175">DN722*DW722</f>
        <v>0</v>
      </c>
      <c r="ED722" s="90">
        <f t="shared" ref="ED722:ED735" si="176">DO722*DX722</f>
        <v>0</v>
      </c>
      <c r="EE722" s="90">
        <f>DM722*DY722</f>
        <v>0</v>
      </c>
      <c r="EF722" s="90">
        <f t="shared" ref="EF722:EF735" si="177">DN722*DZ722</f>
        <v>0</v>
      </c>
      <c r="EG722" s="90">
        <f t="shared" ref="EG722:EG735" si="178">DO722*EA722</f>
        <v>0</v>
      </c>
      <c r="EH722" s="1235"/>
      <c r="EI722" s="1235"/>
      <c r="EJ722" s="1235"/>
      <c r="EK722" s="90">
        <f>$F722*EH722</f>
        <v>0</v>
      </c>
      <c r="EL722" s="90">
        <f>$G722*EI722</f>
        <v>0</v>
      </c>
      <c r="EM722" s="90">
        <f>$H722*EJ722</f>
        <v>0</v>
      </c>
      <c r="EN722" s="90">
        <f>$I722*EH722</f>
        <v>0</v>
      </c>
      <c r="EO722" s="90">
        <f>$J722*EI722</f>
        <v>0</v>
      </c>
      <c r="EP722" s="90">
        <f>$K722*EJ722</f>
        <v>0</v>
      </c>
      <c r="EQ722" s="90">
        <f>$F722*EQ$758</f>
        <v>89169.77</v>
      </c>
      <c r="ER722" s="90">
        <f>$G722*ER$758</f>
        <v>93074.89</v>
      </c>
      <c r="ES722" s="90">
        <f>$H722*ES$758</f>
        <v>95479.19</v>
      </c>
      <c r="ET722" s="90">
        <f>$I722*ET$758</f>
        <v>42980.79</v>
      </c>
      <c r="EU722" s="90">
        <f>$J722*EU$758</f>
        <v>51898.32</v>
      </c>
      <c r="EV722" s="90">
        <f>$K722*EV$758</f>
        <v>53302.57</v>
      </c>
      <c r="EW722" s="90">
        <f>EH722*EQ722</f>
        <v>0</v>
      </c>
      <c r="EX722" s="90">
        <f t="shared" ref="EX722:EY735" si="179">EI722*ER722</f>
        <v>0</v>
      </c>
      <c r="EY722" s="90">
        <f t="shared" si="179"/>
        <v>0</v>
      </c>
      <c r="EZ722" s="90">
        <f>EH722*ET722</f>
        <v>0</v>
      </c>
      <c r="FA722" s="90">
        <f t="shared" ref="FA722:FB735" si="180">EI722*EU722</f>
        <v>0</v>
      </c>
      <c r="FB722" s="90">
        <f t="shared" si="180"/>
        <v>0</v>
      </c>
      <c r="FC722" s="92"/>
      <c r="FD722" s="92"/>
      <c r="FE722" s="92"/>
      <c r="FF722" s="90">
        <f>$F722*FC722</f>
        <v>0</v>
      </c>
      <c r="FG722" s="90">
        <f>$G722*FD722</f>
        <v>0</v>
      </c>
      <c r="FH722" s="90">
        <f>$H722*FE722</f>
        <v>0</v>
      </c>
      <c r="FI722" s="90">
        <f>$I722*FC722</f>
        <v>0</v>
      </c>
      <c r="FJ722" s="90">
        <f>$J722*FD722</f>
        <v>0</v>
      </c>
      <c r="FK722" s="90">
        <f>$K722*FE722</f>
        <v>0</v>
      </c>
      <c r="FL722" s="90">
        <f>$F722*FL$758</f>
        <v>0</v>
      </c>
      <c r="FM722" s="90">
        <f>$G722*FM$758</f>
        <v>0</v>
      </c>
      <c r="FN722" s="90">
        <f>$H722*FN$758</f>
        <v>0</v>
      </c>
      <c r="FO722" s="90">
        <f>$I722*FO$758</f>
        <v>0</v>
      </c>
      <c r="FP722" s="90">
        <f>$J722*FP$758</f>
        <v>0</v>
      </c>
      <c r="FQ722" s="90">
        <f>$K722*FQ$758</f>
        <v>0</v>
      </c>
      <c r="FR722" s="90">
        <f>FC722*FL722</f>
        <v>0</v>
      </c>
      <c r="FS722" s="90">
        <f t="shared" ref="FS722:FT735" si="181">FD722*FM722</f>
        <v>0</v>
      </c>
      <c r="FT722" s="90">
        <f t="shared" si="181"/>
        <v>0</v>
      </c>
      <c r="FU722" s="90">
        <f>FC722*FO722</f>
        <v>0</v>
      </c>
      <c r="FV722" s="90">
        <f t="shared" ref="FV722:FW735" si="182">FD722*FP722</f>
        <v>0</v>
      </c>
      <c r="FW722" s="90">
        <f t="shared" si="182"/>
        <v>0</v>
      </c>
      <c r="FX722" s="1235">
        <v>22</v>
      </c>
      <c r="FY722" s="1235">
        <v>22</v>
      </c>
      <c r="FZ722" s="1235">
        <v>22</v>
      </c>
      <c r="GA722" s="90">
        <f>$F722*FX722</f>
        <v>2063710</v>
      </c>
      <c r="GB722" s="90">
        <f>$G722*FY722</f>
        <v>2116576</v>
      </c>
      <c r="GC722" s="90">
        <f>$H722*FZ722</f>
        <v>2186118</v>
      </c>
      <c r="GD722" s="90">
        <f>$I722*FX722</f>
        <v>1463539.88</v>
      </c>
      <c r="GE722" s="90">
        <f>$J722*FY722</f>
        <v>1508287.88</v>
      </c>
      <c r="GF722" s="90">
        <f>$K722*FZ722</f>
        <v>1541837.88</v>
      </c>
      <c r="GG722" s="90">
        <f>$F722*GG$758</f>
        <v>91425.72</v>
      </c>
      <c r="GH722" s="90">
        <f>$G722*GH$758</f>
        <v>95346.86</v>
      </c>
      <c r="GI722" s="90">
        <f>$H722*GI$758</f>
        <v>97972.03</v>
      </c>
      <c r="GJ722" s="90">
        <f>$I722*GJ$758</f>
        <v>35840.35</v>
      </c>
      <c r="GK722" s="90">
        <f>$J722*GK$758</f>
        <v>40041.11</v>
      </c>
      <c r="GL722" s="90">
        <f>$K722*GL$758</f>
        <v>41257.769999999997</v>
      </c>
      <c r="GM722" s="90">
        <f>FX722*GG722</f>
        <v>2011365.84</v>
      </c>
      <c r="GN722" s="90">
        <f t="shared" ref="GN722:GO735" si="183">FY722*GH722</f>
        <v>2097630.92</v>
      </c>
      <c r="GO722" s="90">
        <f t="shared" si="183"/>
        <v>2155384.66</v>
      </c>
      <c r="GP722" s="90">
        <f>FX722*GJ722</f>
        <v>788487.7</v>
      </c>
      <c r="GQ722" s="90">
        <f t="shared" ref="GQ722:GR735" si="184">FY722*GK722</f>
        <v>880904.42</v>
      </c>
      <c r="GR722" s="90">
        <f t="shared" si="184"/>
        <v>907670.94</v>
      </c>
      <c r="GS722" s="92">
        <f>16-16</f>
        <v>0</v>
      </c>
      <c r="GT722" s="92">
        <f>16-16</f>
        <v>0</v>
      </c>
      <c r="GU722" s="92">
        <f>16-16</f>
        <v>0</v>
      </c>
      <c r="GV722" s="90">
        <f>$F722*GS722</f>
        <v>0</v>
      </c>
      <c r="GW722" s="90">
        <f>$G722*GT722</f>
        <v>0</v>
      </c>
      <c r="GX722" s="90">
        <f>$H722*GU722</f>
        <v>0</v>
      </c>
      <c r="GY722" s="90">
        <f>$I722*GS722</f>
        <v>0</v>
      </c>
      <c r="GZ722" s="90">
        <f>$J722*GT722</f>
        <v>0</v>
      </c>
      <c r="HA722" s="90">
        <f>$K722*GU722</f>
        <v>0</v>
      </c>
      <c r="HB722" s="90">
        <f>$F722*HB$758</f>
        <v>0</v>
      </c>
      <c r="HC722" s="90">
        <f>$G722*HC$758</f>
        <v>0</v>
      </c>
      <c r="HD722" s="90">
        <f>$H722*HD$758</f>
        <v>0</v>
      </c>
      <c r="HE722" s="90">
        <f>$I722*HE$758</f>
        <v>0</v>
      </c>
      <c r="HF722" s="90">
        <f>$J722*HF$758</f>
        <v>0</v>
      </c>
      <c r="HG722" s="90">
        <f>$K722*HG$758</f>
        <v>0</v>
      </c>
      <c r="HH722" s="90">
        <f>GS722*HB722</f>
        <v>0</v>
      </c>
      <c r="HI722" s="90">
        <f t="shared" ref="HI722:HJ735" si="185">GT722*HC722</f>
        <v>0</v>
      </c>
      <c r="HJ722" s="90">
        <f t="shared" si="185"/>
        <v>0</v>
      </c>
      <c r="HK722" s="90">
        <f>GS722*HE722</f>
        <v>0</v>
      </c>
      <c r="HL722" s="90">
        <f t="shared" ref="HL722:HM735" si="186">GT722*HF722</f>
        <v>0</v>
      </c>
      <c r="HM722" s="90">
        <f t="shared" si="186"/>
        <v>0</v>
      </c>
      <c r="HN722" s="1235"/>
      <c r="HO722" s="1235"/>
      <c r="HP722" s="1235"/>
      <c r="HQ722" s="90">
        <f>$F722*HN722</f>
        <v>0</v>
      </c>
      <c r="HR722" s="90">
        <f>$G722*HO722</f>
        <v>0</v>
      </c>
      <c r="HS722" s="90">
        <f>$H722*HP722</f>
        <v>0</v>
      </c>
      <c r="HT722" s="90">
        <f>$I722*HN722</f>
        <v>0</v>
      </c>
      <c r="HU722" s="90">
        <f>$J722*HO722</f>
        <v>0</v>
      </c>
      <c r="HV722" s="90">
        <f>$K722*HP722</f>
        <v>0</v>
      </c>
      <c r="HW722" s="90">
        <f>$F722*HW$758</f>
        <v>81109.48</v>
      </c>
      <c r="HX722" s="90">
        <f>$G722*HX$758</f>
        <v>84662.43</v>
      </c>
      <c r="HY722" s="90">
        <f>$H722*HY$758</f>
        <v>86850.1</v>
      </c>
      <c r="HZ722" s="90">
        <f>$I722*HZ$758</f>
        <v>35883.919999999998</v>
      </c>
      <c r="IA722" s="90">
        <f>$J722*IA$758</f>
        <v>39042.410000000003</v>
      </c>
      <c r="IB722" s="90">
        <f>$K722*IB$758</f>
        <v>40433.279999999999</v>
      </c>
      <c r="IC722" s="90">
        <f>HN722*HW722</f>
        <v>0</v>
      </c>
      <c r="ID722" s="90">
        <f t="shared" ref="ID722:IE735" si="187">HO722*HX722</f>
        <v>0</v>
      </c>
      <c r="IE722" s="90">
        <f t="shared" si="187"/>
        <v>0</v>
      </c>
      <c r="IF722" s="90">
        <f>HN722*HZ722</f>
        <v>0</v>
      </c>
      <c r="IG722" s="90">
        <f t="shared" ref="IG722:IH735" si="188">HO722*IA722</f>
        <v>0</v>
      </c>
      <c r="IH722" s="90">
        <f t="shared" si="188"/>
        <v>0</v>
      </c>
      <c r="II722" s="1235">
        <v>43</v>
      </c>
      <c r="IJ722" s="1235">
        <v>43</v>
      </c>
      <c r="IK722" s="1235">
        <v>43</v>
      </c>
      <c r="IL722" s="90">
        <f>$F722*II722</f>
        <v>4033615</v>
      </c>
      <c r="IM722" s="90">
        <f>$G722*IJ722</f>
        <v>4136944</v>
      </c>
      <c r="IN722" s="90">
        <f>$H722*IK722</f>
        <v>4272867</v>
      </c>
      <c r="IO722" s="90">
        <f>$I722*II722</f>
        <v>2860555.22</v>
      </c>
      <c r="IP722" s="90">
        <f>$J722*IJ722</f>
        <v>2948017.22</v>
      </c>
      <c r="IQ722" s="90">
        <f>$K722*IK722</f>
        <v>3013592.22</v>
      </c>
      <c r="IR722" s="90">
        <f>$F722*IR$758</f>
        <v>90571.33</v>
      </c>
      <c r="IS722" s="90">
        <f>$G722*IS$758</f>
        <v>94433.89</v>
      </c>
      <c r="IT722" s="90">
        <f>$H722*IT$758</f>
        <v>97054.66</v>
      </c>
      <c r="IU722" s="90">
        <f>$I722*IU$758</f>
        <v>45221.8</v>
      </c>
      <c r="IV722" s="90">
        <f>$J722*IV$758</f>
        <v>50053.63</v>
      </c>
      <c r="IW722" s="90">
        <f>$K722*IW$758</f>
        <v>51709.31</v>
      </c>
      <c r="IX722" s="90">
        <f>II722*IR722</f>
        <v>3894567.19</v>
      </c>
      <c r="IY722" s="90">
        <f t="shared" ref="IY722:IZ735" si="189">IJ722*IS722</f>
        <v>4060657.27</v>
      </c>
      <c r="IZ722" s="90">
        <f t="shared" si="189"/>
        <v>4173350.38</v>
      </c>
      <c r="JA722" s="90">
        <f>II722*IU722</f>
        <v>1944537.4</v>
      </c>
      <c r="JB722" s="90">
        <f t="shared" ref="JB722:JC735" si="190">IJ722*IV722</f>
        <v>2152306.09</v>
      </c>
      <c r="JC722" s="90">
        <f t="shared" si="190"/>
        <v>2223500.33</v>
      </c>
      <c r="JD722" s="1235">
        <v>12</v>
      </c>
      <c r="JE722" s="1235">
        <v>12</v>
      </c>
      <c r="JF722" s="1235">
        <v>12</v>
      </c>
      <c r="JG722" s="90">
        <f>$F722*JD722</f>
        <v>1125660</v>
      </c>
      <c r="JH722" s="90">
        <f>$G722*JE722</f>
        <v>1154496</v>
      </c>
      <c r="JI722" s="90">
        <f>$H722*JF722</f>
        <v>1192428</v>
      </c>
      <c r="JJ722" s="90">
        <f>$I722*JD722</f>
        <v>798294.48</v>
      </c>
      <c r="JK722" s="90">
        <f>$J722*JE722</f>
        <v>822702.48</v>
      </c>
      <c r="JL722" s="90">
        <f>$K722*JF722</f>
        <v>841002.48</v>
      </c>
      <c r="JM722" s="90">
        <f>$F722*JM$758</f>
        <v>101627.79</v>
      </c>
      <c r="JN722" s="90">
        <f>$G722*JN$758</f>
        <v>106076.4</v>
      </c>
      <c r="JO722" s="90">
        <f>$H722*JO$758</f>
        <v>108864.6</v>
      </c>
      <c r="JP722" s="90">
        <f>$I722*JP$758</f>
        <v>43859.01</v>
      </c>
      <c r="JQ722" s="90">
        <f>$J722*JQ$758</f>
        <v>49120.09</v>
      </c>
      <c r="JR722" s="90">
        <f>$K722*JR$758</f>
        <v>50723.41</v>
      </c>
      <c r="JS722" s="90">
        <f>JD722*JM722</f>
        <v>1219533.48</v>
      </c>
      <c r="JT722" s="90">
        <f t="shared" ref="JT722:JU735" si="191">JE722*JN722</f>
        <v>1272916.8</v>
      </c>
      <c r="JU722" s="90">
        <f t="shared" si="191"/>
        <v>1306375.2</v>
      </c>
      <c r="JV722" s="90">
        <f>JD722*JP722</f>
        <v>526308.12</v>
      </c>
      <c r="JW722" s="90">
        <f t="shared" ref="JW722:JX735" si="192">JE722*JQ722</f>
        <v>589441.07999999996</v>
      </c>
      <c r="JX722" s="90">
        <f t="shared" si="192"/>
        <v>608680.92000000004</v>
      </c>
      <c r="JY722" s="1235"/>
      <c r="JZ722" s="1235"/>
      <c r="KA722" s="1235"/>
      <c r="KB722" s="90">
        <f>$F722*JY722</f>
        <v>0</v>
      </c>
      <c r="KC722" s="90">
        <f>$G722*JZ722</f>
        <v>0</v>
      </c>
      <c r="KD722" s="90">
        <f>$H722*KA722</f>
        <v>0</v>
      </c>
      <c r="KE722" s="90">
        <f>$I722*JY722</f>
        <v>0</v>
      </c>
      <c r="KF722" s="90">
        <f>$J722*JZ722</f>
        <v>0</v>
      </c>
      <c r="KG722" s="90">
        <f>$K722*KA722</f>
        <v>0</v>
      </c>
      <c r="KH722" s="90">
        <f>$F722*KH$758</f>
        <v>70076.56</v>
      </c>
      <c r="KI722" s="90">
        <f>$G722*KI$758</f>
        <v>72911.710000000006</v>
      </c>
      <c r="KJ722" s="90">
        <f>$H722*KJ$758</f>
        <v>75077.63</v>
      </c>
      <c r="KK722" s="90">
        <f>$I722*KK$758</f>
        <v>51478.39</v>
      </c>
      <c r="KL722" s="90">
        <f>$J722*KL$758</f>
        <v>57780.61</v>
      </c>
      <c r="KM722" s="90">
        <f>$K722*KM$758</f>
        <v>58556.38</v>
      </c>
      <c r="KN722" s="90">
        <f>JY722*KH722</f>
        <v>0</v>
      </c>
      <c r="KO722" s="90">
        <f t="shared" ref="KO722:KP735" si="193">JZ722*KI722</f>
        <v>0</v>
      </c>
      <c r="KP722" s="90">
        <f t="shared" si="193"/>
        <v>0</v>
      </c>
      <c r="KQ722" s="90">
        <f>JY722*KK722</f>
        <v>0</v>
      </c>
      <c r="KR722" s="90">
        <f t="shared" ref="KR722:KS735" si="194">JZ722*KL722</f>
        <v>0</v>
      </c>
      <c r="KS722" s="90">
        <f t="shared" si="194"/>
        <v>0</v>
      </c>
      <c r="KT722" s="1235">
        <v>20</v>
      </c>
      <c r="KU722" s="1235">
        <v>20</v>
      </c>
      <c r="KV722" s="1235">
        <v>20</v>
      </c>
      <c r="KW722" s="90">
        <f>$F722*KT722</f>
        <v>1876100</v>
      </c>
      <c r="KX722" s="90">
        <f>$G722*KU722</f>
        <v>1924160</v>
      </c>
      <c r="KY722" s="90">
        <f>$H722*KV722</f>
        <v>1987380</v>
      </c>
      <c r="KZ722" s="90">
        <f>$I722*KT722</f>
        <v>1330490.8</v>
      </c>
      <c r="LA722" s="90">
        <f>$J722*KU722</f>
        <v>1371170.8</v>
      </c>
      <c r="LB722" s="90">
        <f>$K722*KV722</f>
        <v>1401670.8</v>
      </c>
      <c r="LC722" s="90">
        <f>$F722*LC$758</f>
        <v>114821.04</v>
      </c>
      <c r="LD722" s="90">
        <f>$G722*LD$758</f>
        <v>119844.24</v>
      </c>
      <c r="LE722" s="90">
        <f>$H722*LE$758</f>
        <v>123011.15</v>
      </c>
      <c r="LF722" s="90">
        <f>$I722*LF$758</f>
        <v>42463.77</v>
      </c>
      <c r="LG722" s="90">
        <f>$J722*LG$758</f>
        <v>46179.51</v>
      </c>
      <c r="LH722" s="90">
        <f>$K722*LH$758</f>
        <v>47624.44</v>
      </c>
      <c r="LI722" s="90">
        <f>KT722*LC722</f>
        <v>2296420.7999999998</v>
      </c>
      <c r="LJ722" s="90">
        <f t="shared" ref="LJ722:LK735" si="195">KU722*LD722</f>
        <v>2396884.7999999998</v>
      </c>
      <c r="LK722" s="90">
        <f t="shared" si="195"/>
        <v>2460223</v>
      </c>
      <c r="LL722" s="90">
        <f>KT722*LF722</f>
        <v>849275.4</v>
      </c>
      <c r="LM722" s="90">
        <f t="shared" ref="LM722:LN735" si="196">KU722*LG722</f>
        <v>923590.2</v>
      </c>
      <c r="LN722" s="90">
        <f t="shared" si="196"/>
        <v>952488.8</v>
      </c>
      <c r="LO722" s="1235">
        <v>42</v>
      </c>
      <c r="LP722" s="1235">
        <v>42</v>
      </c>
      <c r="LQ722" s="1235">
        <v>42</v>
      </c>
      <c r="LR722" s="90">
        <f>$F722*LO722</f>
        <v>3939810</v>
      </c>
      <c r="LS722" s="90">
        <f>$G722*LP722</f>
        <v>4040736</v>
      </c>
      <c r="LT722" s="90">
        <f>$H722*LQ722</f>
        <v>4173498</v>
      </c>
      <c r="LU722" s="90">
        <f>$I722*LO722</f>
        <v>2794030.68</v>
      </c>
      <c r="LV722" s="90">
        <f>$J722*LP722</f>
        <v>2879458.68</v>
      </c>
      <c r="LW722" s="90">
        <f>$K722*LQ722</f>
        <v>2943508.68</v>
      </c>
      <c r="LX722" s="90">
        <f>$F722*LX$758</f>
        <v>112393.75</v>
      </c>
      <c r="LY722" s="90">
        <f>$G722*LY$758</f>
        <v>117309.92</v>
      </c>
      <c r="LZ722" s="90">
        <f>$H722*LZ$758</f>
        <v>120453.32</v>
      </c>
      <c r="MA722" s="90">
        <f>$I722*MA$758</f>
        <v>38989.86</v>
      </c>
      <c r="MB722" s="90">
        <f>$J722*MB$758</f>
        <v>44895.82</v>
      </c>
      <c r="MC722" s="90">
        <f>$K722*MC$758</f>
        <v>46330</v>
      </c>
      <c r="MD722" s="90">
        <f>LO722*LX722</f>
        <v>4720537.5</v>
      </c>
      <c r="ME722" s="90">
        <f t="shared" ref="ME722:MF735" si="197">LP722*LY722</f>
        <v>4927016.6399999997</v>
      </c>
      <c r="MF722" s="90">
        <f t="shared" si="197"/>
        <v>5059039.4400000004</v>
      </c>
      <c r="MG722" s="90">
        <f>LO722*MA722</f>
        <v>1637574.12</v>
      </c>
      <c r="MH722" s="90">
        <f t="shared" ref="MH722:MI735" si="198">LP722*MB722</f>
        <v>1885624.44</v>
      </c>
      <c r="MI722" s="90">
        <f t="shared" si="198"/>
        <v>1945860</v>
      </c>
      <c r="MJ722" s="1235">
        <v>24</v>
      </c>
      <c r="MK722" s="1235">
        <v>24</v>
      </c>
      <c r="ML722" s="1235">
        <v>24</v>
      </c>
      <c r="MM722" s="90">
        <f>$F722*MJ722</f>
        <v>2251320</v>
      </c>
      <c r="MN722" s="90">
        <f>$G722*MK722</f>
        <v>2308992</v>
      </c>
      <c r="MO722" s="90">
        <f>$H722*ML722</f>
        <v>2384856</v>
      </c>
      <c r="MP722" s="90">
        <f>$I722*MJ722</f>
        <v>1596588.96</v>
      </c>
      <c r="MQ722" s="90">
        <f>$J722*MK722</f>
        <v>1645404.96</v>
      </c>
      <c r="MR722" s="90">
        <f>$K722*ML722</f>
        <v>1682004.96</v>
      </c>
      <c r="MS722" s="90">
        <f>$F722*MS$758</f>
        <v>89490.08</v>
      </c>
      <c r="MT722" s="90">
        <f>$G722*MT$758</f>
        <v>93403.59</v>
      </c>
      <c r="MU722" s="90">
        <f>$H722*MU$758</f>
        <v>95920.91</v>
      </c>
      <c r="MV722" s="90">
        <f>$I722*MV$758</f>
        <v>41607.03</v>
      </c>
      <c r="MW722" s="90">
        <f>$J722*MW$758</f>
        <v>44901.93</v>
      </c>
      <c r="MX722" s="90">
        <f>$K722*MX$758</f>
        <v>45963.97</v>
      </c>
      <c r="MY722" s="90">
        <f>MJ722*MS722</f>
        <v>2147761.92</v>
      </c>
      <c r="MZ722" s="90">
        <f t="shared" ref="MZ722:NA735" si="199">MK722*MT722</f>
        <v>2241686.16</v>
      </c>
      <c r="NA722" s="90">
        <f t="shared" si="199"/>
        <v>2302101.84</v>
      </c>
      <c r="NB722" s="90">
        <f>MJ722*MV722</f>
        <v>998568.72</v>
      </c>
      <c r="NC722" s="90">
        <f t="shared" ref="NC722:ND735" si="200">MK722*MW722</f>
        <v>1077646.32</v>
      </c>
      <c r="ND722" s="90">
        <f t="shared" si="200"/>
        <v>1103135.28</v>
      </c>
      <c r="NE722" s="1235">
        <v>39</v>
      </c>
      <c r="NF722" s="1235">
        <v>39</v>
      </c>
      <c r="NG722" s="1235">
        <v>39</v>
      </c>
      <c r="NH722" s="90">
        <f>$F722*NE722</f>
        <v>3658395</v>
      </c>
      <c r="NI722" s="90">
        <f>$G722*NF722</f>
        <v>3752112</v>
      </c>
      <c r="NJ722" s="90">
        <f>$H722*NG722</f>
        <v>3875391</v>
      </c>
      <c r="NK722" s="90">
        <f>$I722*NE722</f>
        <v>2594457.06</v>
      </c>
      <c r="NL722" s="90">
        <f>$J722*NF722</f>
        <v>2673783.06</v>
      </c>
      <c r="NM722" s="90">
        <f>$K722*NG722</f>
        <v>2733258.06</v>
      </c>
      <c r="NN722" s="90">
        <f>$F722*NN$758</f>
        <v>90219.62</v>
      </c>
      <c r="NO722" s="90">
        <f>$G722*NO$758</f>
        <v>94164.22</v>
      </c>
      <c r="NP722" s="90">
        <f>$H722*NP$758</f>
        <v>96705.35</v>
      </c>
      <c r="NQ722" s="90">
        <f>$I722*NQ$758</f>
        <v>47348.34</v>
      </c>
      <c r="NR722" s="90">
        <f>$J722*NR$758</f>
        <v>52549.03</v>
      </c>
      <c r="NS722" s="90">
        <f>$K722*NS$758</f>
        <v>54013.25</v>
      </c>
      <c r="NT722" s="90">
        <f>NE722*NN722</f>
        <v>3518565.18</v>
      </c>
      <c r="NU722" s="90">
        <f t="shared" ref="NU722:NV735" si="201">NF722*NO722</f>
        <v>3672404.58</v>
      </c>
      <c r="NV722" s="90">
        <f t="shared" si="201"/>
        <v>3771508.65</v>
      </c>
      <c r="NW722" s="90">
        <f>NE722*NQ722</f>
        <v>1846585.26</v>
      </c>
      <c r="NX722" s="90">
        <f t="shared" ref="NX722:NY735" si="202">NF722*NR722</f>
        <v>2049412.17</v>
      </c>
      <c r="NY722" s="90">
        <f t="shared" si="202"/>
        <v>2106516.75</v>
      </c>
      <c r="NZ722" s="1235">
        <v>28</v>
      </c>
      <c r="OA722" s="1235">
        <v>28</v>
      </c>
      <c r="OB722" s="1235">
        <v>28</v>
      </c>
      <c r="OC722" s="90">
        <f>$F722*NZ722</f>
        <v>2626540</v>
      </c>
      <c r="OD722" s="90">
        <f>$G722*OA722</f>
        <v>2693824</v>
      </c>
      <c r="OE722" s="90">
        <f>$H722*OB722</f>
        <v>2782332</v>
      </c>
      <c r="OF722" s="90">
        <f>$I722*NZ722</f>
        <v>1862687.12</v>
      </c>
      <c r="OG722" s="90">
        <f>$J722*OA722</f>
        <v>1919639.12</v>
      </c>
      <c r="OH722" s="90">
        <f>$K722*OB722</f>
        <v>1962339.12</v>
      </c>
      <c r="OI722" s="90">
        <f>$F722*OI$758</f>
        <v>78483.48</v>
      </c>
      <c r="OJ722" s="90">
        <f>$G722*OJ$758</f>
        <v>81918.2</v>
      </c>
      <c r="OK722" s="90">
        <f>$H722*OK$758</f>
        <v>84072.58</v>
      </c>
      <c r="OL722" s="90">
        <f>$I722*OL$758</f>
        <v>30423.74</v>
      </c>
      <c r="OM722" s="90">
        <f>$J722*OM$758</f>
        <v>34064.68</v>
      </c>
      <c r="ON722" s="90">
        <f>$K722*ON$758</f>
        <v>35402.57</v>
      </c>
      <c r="OO722" s="90">
        <f>NZ722*OI722</f>
        <v>2197537.44</v>
      </c>
      <c r="OP722" s="90">
        <f t="shared" ref="OP722:OQ735" si="203">OA722*OJ722</f>
        <v>2293709.6</v>
      </c>
      <c r="OQ722" s="90">
        <f t="shared" si="203"/>
        <v>2354032.2400000002</v>
      </c>
      <c r="OR722" s="90">
        <f>NZ722*OL722</f>
        <v>851864.72</v>
      </c>
      <c r="OS722" s="90">
        <f t="shared" ref="OS722:OT735" si="204">OA722*OM722</f>
        <v>953811.04</v>
      </c>
      <c r="OT722" s="90">
        <f t="shared" si="204"/>
        <v>991271.96</v>
      </c>
      <c r="OU722" s="1235">
        <v>26</v>
      </c>
      <c r="OV722" s="1235">
        <v>26</v>
      </c>
      <c r="OW722" s="1235">
        <v>26</v>
      </c>
      <c r="OX722" s="90">
        <f>$F722*OU722</f>
        <v>2438930</v>
      </c>
      <c r="OY722" s="90">
        <f>$G722*OV722</f>
        <v>2501408</v>
      </c>
      <c r="OZ722" s="90">
        <f>$H722*OW722</f>
        <v>2583594</v>
      </c>
      <c r="PA722" s="90">
        <f>$I722*OU722</f>
        <v>1729638.04</v>
      </c>
      <c r="PB722" s="90">
        <f>$J722*OV722</f>
        <v>1782522.04</v>
      </c>
      <c r="PC722" s="90">
        <f>$K722*OW722</f>
        <v>1822172.04</v>
      </c>
      <c r="PD722" s="90">
        <f>$F722*PD$758</f>
        <v>97571.3</v>
      </c>
      <c r="PE722" s="90">
        <f>$G722*PE$758</f>
        <v>101839.71</v>
      </c>
      <c r="PF722" s="90">
        <f>$H722*PF$758</f>
        <v>104559.7</v>
      </c>
      <c r="PG722" s="90">
        <f>$I722*PG$758</f>
        <v>45372.77</v>
      </c>
      <c r="PH722" s="90">
        <f>$J722*PH$758</f>
        <v>48976.98</v>
      </c>
      <c r="PI722" s="90">
        <f>$K722*PI$758</f>
        <v>50473.120000000003</v>
      </c>
      <c r="PJ722" s="90">
        <f>OU722*PD722</f>
        <v>2536853.7999999998</v>
      </c>
      <c r="PK722" s="90">
        <f t="shared" ref="PK722:PL735" si="205">OV722*PE722</f>
        <v>2647832.46</v>
      </c>
      <c r="PL722" s="90">
        <f t="shared" si="205"/>
        <v>2718552.2</v>
      </c>
      <c r="PM722" s="90">
        <f>OU722*PG722</f>
        <v>1179692.02</v>
      </c>
      <c r="PN722" s="90">
        <f t="shared" ref="PN722:PO735" si="206">OV722*PH722</f>
        <v>1273401.48</v>
      </c>
      <c r="PO722" s="90">
        <f t="shared" si="206"/>
        <v>1312301.1200000001</v>
      </c>
      <c r="PP722" s="1235"/>
      <c r="PQ722" s="1235"/>
      <c r="PR722" s="1235"/>
      <c r="PS722" s="90">
        <f>$F722*PP722</f>
        <v>0</v>
      </c>
      <c r="PT722" s="90">
        <f>$G722*PQ722</f>
        <v>0</v>
      </c>
      <c r="PU722" s="90">
        <f>$H722*PR722</f>
        <v>0</v>
      </c>
      <c r="PV722" s="90">
        <f>$I722*PP722</f>
        <v>0</v>
      </c>
      <c r="PW722" s="90">
        <f>$J722*PQ722</f>
        <v>0</v>
      </c>
      <c r="PX722" s="90">
        <f>$K722*PR722</f>
        <v>0</v>
      </c>
      <c r="PY722" s="90">
        <f>$F722*PY$758</f>
        <v>59975.03</v>
      </c>
      <c r="PZ722" s="90">
        <f>$G722*PZ$758</f>
        <v>62403.93</v>
      </c>
      <c r="QA722" s="90">
        <f>$H722*QA$758</f>
        <v>64258.73</v>
      </c>
      <c r="QB722" s="90">
        <f>$I722*QB$758</f>
        <v>31417.29</v>
      </c>
      <c r="QC722" s="90">
        <f>$J722*QC$758</f>
        <v>35871.980000000003</v>
      </c>
      <c r="QD722" s="90">
        <f>$K722*QD$758</f>
        <v>36610</v>
      </c>
      <c r="QE722" s="90">
        <f>PP722*PY722</f>
        <v>0</v>
      </c>
      <c r="QF722" s="90">
        <f t="shared" ref="QF722:QG735" si="207">PQ722*PZ722</f>
        <v>0</v>
      </c>
      <c r="QG722" s="90">
        <f t="shared" si="207"/>
        <v>0</v>
      </c>
      <c r="QH722" s="90">
        <f>PP722*QB722</f>
        <v>0</v>
      </c>
      <c r="QI722" s="90">
        <f t="shared" ref="QI722:QJ735" si="208">PQ722*QC722</f>
        <v>0</v>
      </c>
      <c r="QJ722" s="90">
        <f t="shared" si="208"/>
        <v>0</v>
      </c>
      <c r="QK722" s="1235">
        <v>23</v>
      </c>
      <c r="QL722" s="1235">
        <v>23</v>
      </c>
      <c r="QM722" s="1235">
        <v>23</v>
      </c>
      <c r="QN722" s="90">
        <f>$F722*QK722</f>
        <v>2157515</v>
      </c>
      <c r="QO722" s="90">
        <f>$G722*QL722</f>
        <v>2212784</v>
      </c>
      <c r="QP722" s="90">
        <f>$H722*QM722</f>
        <v>2285487</v>
      </c>
      <c r="QQ722" s="90">
        <f>$I722*QK722</f>
        <v>1530064.42</v>
      </c>
      <c r="QR722" s="90">
        <f>$J722*QL722</f>
        <v>1576846.42</v>
      </c>
      <c r="QS722" s="90">
        <f>$K722*QM722</f>
        <v>1611921.42</v>
      </c>
      <c r="QT722" s="90">
        <f>$F722*QT$758</f>
        <v>116876.37</v>
      </c>
      <c r="QU722" s="90">
        <f>$G722*QU$758</f>
        <v>121991.01</v>
      </c>
      <c r="QV722" s="90">
        <f>$H722*QV$758</f>
        <v>125228.37</v>
      </c>
      <c r="QW722" s="90">
        <f>$I722*QW$758</f>
        <v>52236.59</v>
      </c>
      <c r="QX722" s="90">
        <f>$J722*QX$758</f>
        <v>61468.71</v>
      </c>
      <c r="QY722" s="90">
        <f>$K722*QY$758</f>
        <v>63079.360000000001</v>
      </c>
      <c r="QZ722" s="90">
        <f>QK722*QT722</f>
        <v>2688156.51</v>
      </c>
      <c r="RA722" s="90">
        <f t="shared" ref="RA722:RB735" si="209">QL722*QU722</f>
        <v>2805793.23</v>
      </c>
      <c r="RB722" s="90">
        <f t="shared" si="209"/>
        <v>2880252.51</v>
      </c>
      <c r="RC722" s="90">
        <f>QK722*QW722</f>
        <v>1201441.57</v>
      </c>
      <c r="RD722" s="90">
        <f t="shared" ref="RD722:RE735" si="210">QL722*QX722</f>
        <v>1413780.33</v>
      </c>
      <c r="RE722" s="90">
        <f t="shared" si="210"/>
        <v>1450825.28</v>
      </c>
      <c r="RF722" s="1235">
        <v>48</v>
      </c>
      <c r="RG722" s="1235">
        <v>48</v>
      </c>
      <c r="RH722" s="1235">
        <v>48</v>
      </c>
      <c r="RI722" s="90">
        <f>$F722*RF722</f>
        <v>4502640</v>
      </c>
      <c r="RJ722" s="90">
        <f>$G722*RG722</f>
        <v>4617984</v>
      </c>
      <c r="RK722" s="90">
        <f>$H722*RH722</f>
        <v>4769712</v>
      </c>
      <c r="RL722" s="90">
        <f>$I722*RF722</f>
        <v>3193177.92</v>
      </c>
      <c r="RM722" s="90">
        <f>$J722*RG722</f>
        <v>3290809.92</v>
      </c>
      <c r="RN722" s="90">
        <f>$K722*RH722</f>
        <v>3364009.92</v>
      </c>
      <c r="RO722" s="90">
        <f>$F722*RO$758</f>
        <v>81881.490000000005</v>
      </c>
      <c r="RP722" s="90">
        <f>$G722*RP$758</f>
        <v>85436.68</v>
      </c>
      <c r="RQ722" s="90">
        <f>$H722*RQ$758</f>
        <v>87747.36</v>
      </c>
      <c r="RR722" s="90">
        <f>$I722*RR$758</f>
        <v>37792.68</v>
      </c>
      <c r="RS722" s="90">
        <f>$J722*RS$758</f>
        <v>42219.87</v>
      </c>
      <c r="RT722" s="90">
        <f>$K722*RT$758</f>
        <v>43602.83</v>
      </c>
      <c r="RU722" s="90">
        <f>RF722*RO722</f>
        <v>3930311.52</v>
      </c>
      <c r="RV722" s="90">
        <f t="shared" ref="RV722:RW735" si="211">RG722*RP722</f>
        <v>4100960.64</v>
      </c>
      <c r="RW722" s="90">
        <f t="shared" si="211"/>
        <v>4211873.28</v>
      </c>
      <c r="RX722" s="90">
        <f>RF722*RR722</f>
        <v>1814048.64</v>
      </c>
      <c r="RY722" s="90">
        <f t="shared" ref="RY722:RZ735" si="212">RG722*RS722</f>
        <v>2026553.76</v>
      </c>
      <c r="RZ722" s="90">
        <f t="shared" si="212"/>
        <v>2092935.84</v>
      </c>
      <c r="SA722" s="1235">
        <v>81</v>
      </c>
      <c r="SB722" s="1235">
        <v>81</v>
      </c>
      <c r="SC722" s="1235">
        <v>81</v>
      </c>
      <c r="SD722" s="90">
        <f>$F722*SA722</f>
        <v>7598205</v>
      </c>
      <c r="SE722" s="90">
        <f>$G722*SB722</f>
        <v>7792848</v>
      </c>
      <c r="SF722" s="90">
        <f>$H722*SC722</f>
        <v>8048889</v>
      </c>
      <c r="SG722" s="90">
        <f>$I722*SA722</f>
        <v>5388487.7400000002</v>
      </c>
      <c r="SH722" s="90">
        <f>$J722*SB722</f>
        <v>5553241.7400000002</v>
      </c>
      <c r="SI722" s="90">
        <f>$K722*SC722</f>
        <v>5676766.7400000002</v>
      </c>
      <c r="SJ722" s="90">
        <f>$F722*SJ$758</f>
        <v>77183.100000000006</v>
      </c>
      <c r="SK722" s="90">
        <f>$G722*SK$758</f>
        <v>80560.11</v>
      </c>
      <c r="SL722" s="90">
        <f>$H722*SL$758</f>
        <v>82710.09</v>
      </c>
      <c r="SM722" s="90">
        <f>$I722*SM$758</f>
        <v>25711.439999999999</v>
      </c>
      <c r="SN722" s="90">
        <f>$J722*SN$758</f>
        <v>29469.16</v>
      </c>
      <c r="SO722" s="90">
        <f>$K722*SO$758</f>
        <v>30758.240000000002</v>
      </c>
      <c r="SP722" s="90">
        <f>SA722*SJ722</f>
        <v>6251831.0999999996</v>
      </c>
      <c r="SQ722" s="90">
        <f t="shared" ref="SQ722:SR735" si="213">SB722*SK722</f>
        <v>6525368.9100000001</v>
      </c>
      <c r="SR722" s="90">
        <f t="shared" si="213"/>
        <v>6699517.29</v>
      </c>
      <c r="SS722" s="90">
        <f>SA722*SM722</f>
        <v>2082626.64</v>
      </c>
      <c r="ST722" s="90">
        <f t="shared" ref="ST722:SU735" si="214">SB722*SN722</f>
        <v>2387001.96</v>
      </c>
      <c r="SU722" s="90">
        <f t="shared" si="214"/>
        <v>2491417.44</v>
      </c>
      <c r="SV722" s="1235">
        <v>26</v>
      </c>
      <c r="SW722" s="1235">
        <v>26</v>
      </c>
      <c r="SX722" s="1235">
        <v>26</v>
      </c>
      <c r="SY722" s="90">
        <f>$F722*SV722</f>
        <v>2438930</v>
      </c>
      <c r="SZ722" s="90">
        <f>$G722*SW722</f>
        <v>2501408</v>
      </c>
      <c r="TA722" s="90">
        <f>$H722*SX722</f>
        <v>2583594</v>
      </c>
      <c r="TB722" s="90">
        <f>$I722*SV722</f>
        <v>1729638.04</v>
      </c>
      <c r="TC722" s="90">
        <f>$J722*SW722</f>
        <v>1782522.04</v>
      </c>
      <c r="TD722" s="90">
        <f>$K722*SX722</f>
        <v>1822172.04</v>
      </c>
      <c r="TE722" s="90">
        <f>$F722*TE$758</f>
        <v>84378.35</v>
      </c>
      <c r="TF722" s="90">
        <f>$G722*TF$758</f>
        <v>87937.69</v>
      </c>
      <c r="TG722" s="90">
        <f>$H722*TG$758</f>
        <v>90415.73</v>
      </c>
      <c r="TH722" s="90">
        <f>$I722*TH$758</f>
        <v>43496.47</v>
      </c>
      <c r="TI722" s="90">
        <f>$J722*TI$758</f>
        <v>48663.02</v>
      </c>
      <c r="TJ722" s="90">
        <f>$K722*TJ$758</f>
        <v>49894.73</v>
      </c>
      <c r="TK722" s="90">
        <f>SV722*TE722</f>
        <v>2193837.1</v>
      </c>
      <c r="TL722" s="90">
        <f t="shared" ref="TL722:TM735" si="215">SW722*TF722</f>
        <v>2286379.94</v>
      </c>
      <c r="TM722" s="90">
        <f t="shared" si="215"/>
        <v>2350808.98</v>
      </c>
      <c r="TN722" s="90">
        <f>SV722*TH722</f>
        <v>1130908.22</v>
      </c>
      <c r="TO722" s="90">
        <f t="shared" ref="TO722:TP735" si="216">SW722*TI722</f>
        <v>1265238.52</v>
      </c>
      <c r="TP722" s="90">
        <f t="shared" si="216"/>
        <v>1297262.98</v>
      </c>
      <c r="TQ722" s="1235">
        <v>21</v>
      </c>
      <c r="TR722" s="1235">
        <v>21</v>
      </c>
      <c r="TS722" s="1235">
        <v>21</v>
      </c>
      <c r="TT722" s="90">
        <f>$F722*TQ722</f>
        <v>1969905</v>
      </c>
      <c r="TU722" s="90">
        <f>$G722*TR722</f>
        <v>2020368</v>
      </c>
      <c r="TV722" s="90">
        <f>$H722*TS722</f>
        <v>2086749</v>
      </c>
      <c r="TW722" s="90">
        <f>$I722*TQ722</f>
        <v>1397015.34</v>
      </c>
      <c r="TX722" s="90">
        <f>$J722*TR722</f>
        <v>1439729.34</v>
      </c>
      <c r="TY722" s="90">
        <f>$K722*TS722</f>
        <v>1471754.34</v>
      </c>
      <c r="TZ722" s="90">
        <f>$F722*TZ$758</f>
        <v>98805.06</v>
      </c>
      <c r="UA722" s="90">
        <f>$G722*UA$758</f>
        <v>103127.05</v>
      </c>
      <c r="UB722" s="90">
        <f>$H722*UB$758</f>
        <v>105892.61</v>
      </c>
      <c r="UC722" s="90">
        <f>$I722*UC$758</f>
        <v>42533.26</v>
      </c>
      <c r="UD722" s="90">
        <f>$J722*UD$758</f>
        <v>48154.85</v>
      </c>
      <c r="UE722" s="90">
        <f>$K722*UE$758</f>
        <v>49648.36</v>
      </c>
      <c r="UF722" s="90">
        <f>TQ722*TZ722</f>
        <v>2074906.26</v>
      </c>
      <c r="UG722" s="90">
        <f t="shared" ref="UG722:UH735" si="217">TR722*UA722</f>
        <v>2165668.0499999998</v>
      </c>
      <c r="UH722" s="90">
        <f t="shared" si="217"/>
        <v>2223744.81</v>
      </c>
      <c r="UI722" s="90">
        <f>TQ722*UC722</f>
        <v>893198.46</v>
      </c>
      <c r="UJ722" s="90">
        <f t="shared" ref="UJ722:UK735" si="218">TR722*UD722</f>
        <v>1011251.85</v>
      </c>
      <c r="UK722" s="90">
        <f t="shared" si="218"/>
        <v>1042615.56</v>
      </c>
      <c r="UL722" s="1235">
        <v>53</v>
      </c>
      <c r="UM722" s="1235">
        <v>53</v>
      </c>
      <c r="UN722" s="1235">
        <v>53</v>
      </c>
      <c r="UO722" s="90">
        <f>$F722*UL722</f>
        <v>4971665</v>
      </c>
      <c r="UP722" s="90">
        <f>$G722*UM722</f>
        <v>5099024</v>
      </c>
      <c r="UQ722" s="90">
        <f>$H722*UN722</f>
        <v>5266557</v>
      </c>
      <c r="UR722" s="90">
        <f>$I722*UL722</f>
        <v>3525800.62</v>
      </c>
      <c r="US722" s="90">
        <f>$J722*UM722</f>
        <v>3633602.62</v>
      </c>
      <c r="UT722" s="90">
        <f>$K722*UN722</f>
        <v>3714427.62</v>
      </c>
      <c r="UU722" s="90">
        <f>$F722*UU$758</f>
        <v>100803.2</v>
      </c>
      <c r="UV722" s="90">
        <f>$G722*UV$758</f>
        <v>105212.88</v>
      </c>
      <c r="UW722" s="90">
        <f>$H722*UW$758</f>
        <v>108035.91</v>
      </c>
      <c r="UX722" s="90">
        <f>$I722*UX$758</f>
        <v>43978.42</v>
      </c>
      <c r="UY722" s="90">
        <f>$J722*UY$758</f>
        <v>51547.81</v>
      </c>
      <c r="UZ722" s="90">
        <f>$K722*UZ$758</f>
        <v>53084.73</v>
      </c>
      <c r="VA722" s="90">
        <f>UL722*UU722</f>
        <v>5342569.5999999996</v>
      </c>
      <c r="VB722" s="90">
        <f t="shared" ref="VB722:VC735" si="219">UM722*UV722</f>
        <v>5576282.6399999997</v>
      </c>
      <c r="VC722" s="90">
        <f t="shared" si="219"/>
        <v>5725903.2300000004</v>
      </c>
      <c r="VD722" s="90">
        <f>UL722*UX722</f>
        <v>2330856.2599999998</v>
      </c>
      <c r="VE722" s="90">
        <f t="shared" ref="VE722:VF735" si="220">UM722*UY722</f>
        <v>2732033.93</v>
      </c>
      <c r="VF722" s="90">
        <f t="shared" si="220"/>
        <v>2813490.69</v>
      </c>
      <c r="VG722" s="1235">
        <v>68</v>
      </c>
      <c r="VH722" s="1235">
        <v>68</v>
      </c>
      <c r="VI722" s="1235">
        <v>68</v>
      </c>
      <c r="VJ722" s="90">
        <f>$F722*VG722</f>
        <v>6378740</v>
      </c>
      <c r="VK722" s="90">
        <f>$G722*VH722</f>
        <v>6542144</v>
      </c>
      <c r="VL722" s="90">
        <f>$H722*VI722</f>
        <v>6757092</v>
      </c>
      <c r="VM722" s="90">
        <f>$I722*VG722</f>
        <v>4523668.72</v>
      </c>
      <c r="VN722" s="90">
        <f>$J722*VH722</f>
        <v>4661980.72</v>
      </c>
      <c r="VO722" s="90">
        <f>$K722*VI722</f>
        <v>4765680.72</v>
      </c>
      <c r="VP722" s="90">
        <f>$F722*VP$758</f>
        <v>94979.76</v>
      </c>
      <c r="VQ722" s="90">
        <f>$G722*VQ$758</f>
        <v>99038.89</v>
      </c>
      <c r="VR722" s="90">
        <f>$H722*VR$758</f>
        <v>101812.47</v>
      </c>
      <c r="VS722" s="90">
        <f>$I722*VS$758</f>
        <v>40358.78</v>
      </c>
      <c r="VT722" s="90">
        <f>$J722*VT$758</f>
        <v>45162.41</v>
      </c>
      <c r="VU722" s="90">
        <f>$K722*VU$758</f>
        <v>46630.75</v>
      </c>
      <c r="VV722" s="90">
        <f>VG722*VP722</f>
        <v>6458623.6799999997</v>
      </c>
      <c r="VW722" s="90">
        <f t="shared" ref="VW722:VX735" si="221">VH722*VQ722</f>
        <v>6734644.5199999996</v>
      </c>
      <c r="VX722" s="90">
        <f t="shared" si="221"/>
        <v>6923247.96</v>
      </c>
      <c r="VY722" s="90">
        <f>VG722*VS722</f>
        <v>2744397.04</v>
      </c>
      <c r="VZ722" s="90">
        <f t="shared" ref="VZ722:WA735" si="222">VH722*VT722</f>
        <v>3071043.88</v>
      </c>
      <c r="WA722" s="90">
        <f t="shared" si="222"/>
        <v>3170891</v>
      </c>
      <c r="WB722" s="92">
        <f>32-32</f>
        <v>0</v>
      </c>
      <c r="WC722" s="92">
        <f>32-32</f>
        <v>0</v>
      </c>
      <c r="WD722" s="92">
        <f>32-32</f>
        <v>0</v>
      </c>
      <c r="WE722" s="90">
        <f>$F722*WB722</f>
        <v>0</v>
      </c>
      <c r="WF722" s="90">
        <f>$G722*WC722</f>
        <v>0</v>
      </c>
      <c r="WG722" s="90">
        <f>$H722*WD722</f>
        <v>0</v>
      </c>
      <c r="WH722" s="90">
        <f>$I722*WB722</f>
        <v>0</v>
      </c>
      <c r="WI722" s="90">
        <f>$J722*WC722</f>
        <v>0</v>
      </c>
      <c r="WJ722" s="90">
        <f>$K722*WD722</f>
        <v>0</v>
      </c>
      <c r="WK722" s="90">
        <f>$F722*WK$758</f>
        <v>0</v>
      </c>
      <c r="WL722" s="90">
        <f>$G722*WL$758</f>
        <v>0</v>
      </c>
      <c r="WM722" s="90">
        <f>$H722*WM$758</f>
        <v>0</v>
      </c>
      <c r="WN722" s="90">
        <f>$I722*WN$758</f>
        <v>0</v>
      </c>
      <c r="WO722" s="90">
        <f>$J722*WO$758</f>
        <v>0</v>
      </c>
      <c r="WP722" s="90">
        <f>$K722*WP$758</f>
        <v>0</v>
      </c>
      <c r="WQ722" s="90">
        <f>WB722*WK722</f>
        <v>0</v>
      </c>
      <c r="WR722" s="90">
        <f t="shared" ref="WR722:WS735" si="223">WC722*WL722</f>
        <v>0</v>
      </c>
      <c r="WS722" s="90">
        <f t="shared" si="223"/>
        <v>0</v>
      </c>
      <c r="WT722" s="90">
        <f>WB722*WN722</f>
        <v>0</v>
      </c>
      <c r="WU722" s="90">
        <f t="shared" ref="WU722:WV735" si="224">WC722*WO722</f>
        <v>0</v>
      </c>
      <c r="WV722" s="90">
        <f t="shared" si="224"/>
        <v>0</v>
      </c>
      <c r="WW722" s="1235">
        <v>25</v>
      </c>
      <c r="WX722" s="1235">
        <v>25</v>
      </c>
      <c r="WY722" s="1235">
        <v>25</v>
      </c>
      <c r="WZ722" s="90">
        <f>$F722*WW722</f>
        <v>2345125</v>
      </c>
      <c r="XA722" s="90">
        <f>$G722*WX722</f>
        <v>2405200</v>
      </c>
      <c r="XB722" s="90">
        <f>$H722*WY722</f>
        <v>2484225</v>
      </c>
      <c r="XC722" s="90">
        <f>$I722*WW722</f>
        <v>1663113.5</v>
      </c>
      <c r="XD722" s="90">
        <f>$J722*WX722</f>
        <v>1713963.5</v>
      </c>
      <c r="XE722" s="90">
        <f>$K722*WY722</f>
        <v>1752088.5</v>
      </c>
      <c r="XF722" s="90">
        <f>$F722*XF$758</f>
        <v>86485.17</v>
      </c>
      <c r="XG722" s="90">
        <f>$G722*XG$758</f>
        <v>90204.42</v>
      </c>
      <c r="XH722" s="90">
        <f>$H722*XH$758</f>
        <v>92673.59</v>
      </c>
      <c r="XI722" s="90">
        <f>$I722*XI$758</f>
        <v>32025.72</v>
      </c>
      <c r="XJ722" s="90">
        <f>$J722*XJ$758</f>
        <v>35323.300000000003</v>
      </c>
      <c r="XK722" s="90">
        <f>$K722*XK$758</f>
        <v>36454.54</v>
      </c>
      <c r="XL722" s="90">
        <f>WW722*XF722</f>
        <v>2162129.25</v>
      </c>
      <c r="XM722" s="90">
        <f t="shared" ref="XM722:XN735" si="225">WX722*XG722</f>
        <v>2255110.5</v>
      </c>
      <c r="XN722" s="90">
        <f t="shared" si="225"/>
        <v>2316839.75</v>
      </c>
      <c r="XO722" s="90">
        <f>WW722*XI722</f>
        <v>800643</v>
      </c>
      <c r="XP722" s="90">
        <f t="shared" ref="XP722:XQ735" si="226">WX722*XJ722</f>
        <v>883082.5</v>
      </c>
      <c r="XQ722" s="90">
        <f t="shared" si="226"/>
        <v>911363.5</v>
      </c>
      <c r="XR722" s="1235">
        <v>51</v>
      </c>
      <c r="XS722" s="1235">
        <v>51</v>
      </c>
      <c r="XT722" s="1235">
        <v>51</v>
      </c>
      <c r="XU722" s="90">
        <f>$F722*XR722</f>
        <v>4784055</v>
      </c>
      <c r="XV722" s="90">
        <f>$G722*XS722</f>
        <v>4906608</v>
      </c>
      <c r="XW722" s="90">
        <f>$H722*XT722</f>
        <v>5067819</v>
      </c>
      <c r="XX722" s="90">
        <f>$I722*XR722</f>
        <v>3392751.54</v>
      </c>
      <c r="XY722" s="90">
        <f>$J722*XS722</f>
        <v>3496485.54</v>
      </c>
      <c r="XZ722" s="90">
        <f>$K722*XT722</f>
        <v>3574260.54</v>
      </c>
      <c r="YA722" s="90">
        <f>$F722*YA$758</f>
        <v>76720.33</v>
      </c>
      <c r="YB722" s="90">
        <f>$G722*YB$758</f>
        <v>80024.210000000006</v>
      </c>
      <c r="YC722" s="90">
        <f>$H722*YC$758</f>
        <v>82209.039999999994</v>
      </c>
      <c r="YD722" s="90">
        <f>$I722*YD$758</f>
        <v>29438.75</v>
      </c>
      <c r="YE722" s="90">
        <f>$J722*YE$758</f>
        <v>32652.29</v>
      </c>
      <c r="YF722" s="90">
        <f>$K722*YF$758</f>
        <v>34017.71</v>
      </c>
      <c r="YG722" s="90">
        <f>XR722*YA722</f>
        <v>3912736.83</v>
      </c>
      <c r="YH722" s="90">
        <f t="shared" ref="YH722:YI735" si="227">XS722*YB722</f>
        <v>4081234.71</v>
      </c>
      <c r="YI722" s="90">
        <f t="shared" si="227"/>
        <v>4192661.04</v>
      </c>
      <c r="YJ722" s="90">
        <f>XR722*YD722</f>
        <v>1501376.25</v>
      </c>
      <c r="YK722" s="90">
        <f t="shared" ref="YK722:YL735" si="228">XS722*YE722</f>
        <v>1665266.79</v>
      </c>
      <c r="YL722" s="90">
        <f t="shared" si="228"/>
        <v>1734903.21</v>
      </c>
      <c r="YM722" s="1235">
        <v>70</v>
      </c>
      <c r="YN722" s="1235">
        <v>70</v>
      </c>
      <c r="YO722" s="1235">
        <v>70</v>
      </c>
      <c r="YP722" s="90">
        <f>$F722*YM722</f>
        <v>6566350</v>
      </c>
      <c r="YQ722" s="90">
        <f>$G722*YN722</f>
        <v>6734560</v>
      </c>
      <c r="YR722" s="90">
        <f>$H722*YO722</f>
        <v>6955830</v>
      </c>
      <c r="YS722" s="90">
        <f>$I722*YM722</f>
        <v>4656717.8</v>
      </c>
      <c r="YT722" s="90">
        <f>$J722*YN722</f>
        <v>4799097.8</v>
      </c>
      <c r="YU722" s="90">
        <f>$K722*YO722</f>
        <v>4905847.8</v>
      </c>
      <c r="YV722" s="90">
        <f>$F722*YV$758</f>
        <v>78269.13</v>
      </c>
      <c r="YW722" s="90">
        <f>$G722*YW$758</f>
        <v>81654.45</v>
      </c>
      <c r="YX722" s="90">
        <f>$H722*YX$758</f>
        <v>83899.89</v>
      </c>
      <c r="YY722" s="90">
        <f>$I722*YY$758</f>
        <v>27196.41</v>
      </c>
      <c r="YZ722" s="90">
        <f>$J722*YZ$758</f>
        <v>32030.14</v>
      </c>
      <c r="ZA722" s="90">
        <f>$K722*ZA$758</f>
        <v>33292.269999999997</v>
      </c>
      <c r="ZB722" s="90">
        <f>YM722*YV722</f>
        <v>5478839.0999999996</v>
      </c>
      <c r="ZC722" s="90">
        <f t="shared" ref="ZC722:ZD735" si="229">YN722*YW722</f>
        <v>5715811.5</v>
      </c>
      <c r="ZD722" s="90">
        <f t="shared" si="229"/>
        <v>5872992.2999999998</v>
      </c>
      <c r="ZE722" s="90">
        <f>YM722*YY722</f>
        <v>1903748.7</v>
      </c>
      <c r="ZF722" s="90">
        <f t="shared" ref="ZF722:ZG735" si="230">YN722*YZ722</f>
        <v>2242109.7999999998</v>
      </c>
      <c r="ZG722" s="90">
        <f t="shared" si="230"/>
        <v>2330458.9</v>
      </c>
      <c r="ZH722" s="1235">
        <v>23</v>
      </c>
      <c r="ZI722" s="1235">
        <v>23</v>
      </c>
      <c r="ZJ722" s="1235">
        <v>23</v>
      </c>
      <c r="ZK722" s="90">
        <f>$F722*ZH722</f>
        <v>2157515</v>
      </c>
      <c r="ZL722" s="90">
        <f>$G722*ZI722</f>
        <v>2212784</v>
      </c>
      <c r="ZM722" s="90">
        <f>$H722*ZJ722</f>
        <v>2285487</v>
      </c>
      <c r="ZN722" s="90">
        <f>$I722*ZH722</f>
        <v>1530064.42</v>
      </c>
      <c r="ZO722" s="90">
        <f>$J722*ZI722</f>
        <v>1576846.42</v>
      </c>
      <c r="ZP722" s="90">
        <f>$K722*ZJ722</f>
        <v>1611921.42</v>
      </c>
      <c r="ZQ722" s="90">
        <f>$F722*ZQ$758</f>
        <v>77176.850000000006</v>
      </c>
      <c r="ZR722" s="90">
        <f>$G722*ZR$758</f>
        <v>80555.399999999994</v>
      </c>
      <c r="ZS722" s="90">
        <f>$H722*ZS$758</f>
        <v>82675.259999999995</v>
      </c>
      <c r="ZT722" s="90">
        <f>$I722*ZT$758</f>
        <v>29530.66</v>
      </c>
      <c r="ZU722" s="90">
        <f>$J722*ZU$758</f>
        <v>33871.54</v>
      </c>
      <c r="ZV722" s="90">
        <f>$K722*ZV$758</f>
        <v>35217.599999999999</v>
      </c>
      <c r="ZW722" s="90">
        <f>ZH722*ZQ722</f>
        <v>1775067.55</v>
      </c>
      <c r="ZX722" s="90">
        <f t="shared" ref="ZX722:ZY735" si="231">ZI722*ZR722</f>
        <v>1852774.2</v>
      </c>
      <c r="ZY722" s="90">
        <f t="shared" si="231"/>
        <v>1901530.98</v>
      </c>
      <c r="ZZ722" s="90">
        <f>ZH722*ZT722</f>
        <v>679205.18</v>
      </c>
      <c r="AAA722" s="90">
        <f t="shared" ref="AAA722:AAB735" si="232">ZI722*ZU722</f>
        <v>779045.42</v>
      </c>
      <c r="AAB722" s="90">
        <f t="shared" si="232"/>
        <v>810004.8</v>
      </c>
      <c r="AAC722" s="1235">
        <v>15</v>
      </c>
      <c r="AAD722" s="1235">
        <v>15</v>
      </c>
      <c r="AAE722" s="1235">
        <v>15</v>
      </c>
      <c r="AAF722" s="90">
        <f>$F722*AAC722</f>
        <v>1407075</v>
      </c>
      <c r="AAG722" s="90">
        <f>$G722*AAD722</f>
        <v>1443120</v>
      </c>
      <c r="AAH722" s="90">
        <f>$H722*AAE722</f>
        <v>1490535</v>
      </c>
      <c r="AAI722" s="90">
        <f>$I722*AAC722</f>
        <v>997868.1</v>
      </c>
      <c r="AAJ722" s="90">
        <f>$J722*AAD722</f>
        <v>1028378.1</v>
      </c>
      <c r="AAK722" s="90">
        <f>$K722*AAE722</f>
        <v>1051253.1000000001</v>
      </c>
      <c r="AAL722" s="90">
        <f>$F722*AAL$758</f>
        <v>98837.16</v>
      </c>
      <c r="AAM722" s="90">
        <f>$G722*AAM$758</f>
        <v>103066.95</v>
      </c>
      <c r="AAN722" s="90">
        <f>$H722*AAN$758</f>
        <v>105900.2</v>
      </c>
      <c r="AAO722" s="90">
        <f>$I722*AAO$758</f>
        <v>40464.019999999997</v>
      </c>
      <c r="AAP722" s="90">
        <f>$J722*AAP$758</f>
        <v>50716.05</v>
      </c>
      <c r="AAQ722" s="90">
        <f>$K722*AAQ$758</f>
        <v>52125.39</v>
      </c>
      <c r="AAR722" s="90">
        <f>AAC722*AAL722</f>
        <v>1482557.4</v>
      </c>
      <c r="AAS722" s="90">
        <f t="shared" ref="AAS722:AAT735" si="233">AAD722*AAM722</f>
        <v>1546004.25</v>
      </c>
      <c r="AAT722" s="90">
        <f t="shared" si="233"/>
        <v>1588503</v>
      </c>
      <c r="AAU722" s="90">
        <f>AAC722*AAO722</f>
        <v>606960.30000000005</v>
      </c>
      <c r="AAV722" s="90">
        <f t="shared" ref="AAV722:AAW735" si="234">AAD722*AAP722</f>
        <v>760740.75</v>
      </c>
      <c r="AAW722" s="90">
        <f t="shared" si="234"/>
        <v>781880.85</v>
      </c>
      <c r="AAX722" s="1235">
        <v>25</v>
      </c>
      <c r="AAY722" s="1235">
        <v>25</v>
      </c>
      <c r="AAZ722" s="1235">
        <v>25</v>
      </c>
      <c r="ABA722" s="90">
        <f>$F722*AAX722</f>
        <v>2345125</v>
      </c>
      <c r="ABB722" s="90">
        <f>$G722*AAY722</f>
        <v>2405200</v>
      </c>
      <c r="ABC722" s="90">
        <f>$H722*AAZ722</f>
        <v>2484225</v>
      </c>
      <c r="ABD722" s="90">
        <f>$I722*AAX722</f>
        <v>1663113.5</v>
      </c>
      <c r="ABE722" s="90">
        <f>$J722*AAY722</f>
        <v>1713963.5</v>
      </c>
      <c r="ABF722" s="90">
        <f>$K722*AAZ722</f>
        <v>1752088.5</v>
      </c>
      <c r="ABG722" s="90">
        <f>$F722*ABG$758</f>
        <v>83271.740000000005</v>
      </c>
      <c r="ABH722" s="90">
        <f>$G722*ABH$758</f>
        <v>86850.54</v>
      </c>
      <c r="ABI722" s="90">
        <f>$H722*ABI$758</f>
        <v>89236.62</v>
      </c>
      <c r="ABJ722" s="90">
        <f>$I722*ABJ$758</f>
        <v>31427.439999999999</v>
      </c>
      <c r="ABK722" s="90">
        <f>$J722*ABK$758</f>
        <v>39069.1</v>
      </c>
      <c r="ABL722" s="90">
        <f>$K722*ABL$758</f>
        <v>40292.6</v>
      </c>
      <c r="ABM722" s="90">
        <f>AAX722*ABG722</f>
        <v>2081793.5</v>
      </c>
      <c r="ABN722" s="90">
        <f t="shared" ref="ABN722:ABO735" si="235">AAY722*ABH722</f>
        <v>2171263.5</v>
      </c>
      <c r="ABO722" s="90">
        <f t="shared" si="235"/>
        <v>2230915.5</v>
      </c>
      <c r="ABP722" s="90">
        <f>AAX722*ABJ722</f>
        <v>785686</v>
      </c>
      <c r="ABQ722" s="90">
        <f t="shared" ref="ABQ722:ABR735" si="236">AAY722*ABK722</f>
        <v>976727.5</v>
      </c>
      <c r="ABR722" s="90">
        <f t="shared" si="236"/>
        <v>1007315</v>
      </c>
      <c r="ABS722" s="1235">
        <v>35</v>
      </c>
      <c r="ABT722" s="1235">
        <v>35</v>
      </c>
      <c r="ABU722" s="1235">
        <v>35</v>
      </c>
      <c r="ABV722" s="90">
        <f>$F722*ABS722</f>
        <v>3283175</v>
      </c>
      <c r="ABW722" s="90">
        <f>$G722*ABT722</f>
        <v>3367280</v>
      </c>
      <c r="ABX722" s="90">
        <f>$H722*ABU722</f>
        <v>3477915</v>
      </c>
      <c r="ABY722" s="90">
        <f>$I722*ABS722</f>
        <v>2328358.9</v>
      </c>
      <c r="ABZ722" s="90">
        <f>$J722*ABT722</f>
        <v>2399548.9</v>
      </c>
      <c r="ACA722" s="90">
        <f>$K722*ABU722</f>
        <v>2452923.9</v>
      </c>
      <c r="ACB722" s="90">
        <f>$F722*ACB$758</f>
        <v>73651.91</v>
      </c>
      <c r="ACC722" s="90">
        <f>$G722*ACC$758</f>
        <v>76761.95</v>
      </c>
      <c r="ACD722" s="90">
        <f>$H722*ACD$758</f>
        <v>78930.73</v>
      </c>
      <c r="ACE722" s="90">
        <f>$I722*ACE$758</f>
        <v>22896.76</v>
      </c>
      <c r="ACF722" s="90">
        <f>$J722*ACF$758</f>
        <v>28594.75</v>
      </c>
      <c r="ACG722" s="90">
        <f>$K722*ACG$758</f>
        <v>29702.62</v>
      </c>
      <c r="ACH722" s="90">
        <f>ABS722*ACB722</f>
        <v>2577816.85</v>
      </c>
      <c r="ACI722" s="90">
        <f t="shared" ref="ACI722:ACJ735" si="237">ABT722*ACC722</f>
        <v>2686668.25</v>
      </c>
      <c r="ACJ722" s="90">
        <f t="shared" si="237"/>
        <v>2762575.55</v>
      </c>
      <c r="ACK722" s="90">
        <f>ABS722*ACE722</f>
        <v>801386.6</v>
      </c>
      <c r="ACL722" s="90">
        <f t="shared" ref="ACL722:ACM735" si="238">ABT722*ACF722</f>
        <v>1000816.25</v>
      </c>
      <c r="ACM722" s="90">
        <f t="shared" si="238"/>
        <v>1039591.7</v>
      </c>
      <c r="ACN722" s="1235">
        <v>26</v>
      </c>
      <c r="ACO722" s="1235">
        <v>26</v>
      </c>
      <c r="ACP722" s="1235">
        <v>26</v>
      </c>
      <c r="ACQ722" s="90">
        <f>$F722*ACN722</f>
        <v>2438930</v>
      </c>
      <c r="ACR722" s="90">
        <f>$G722*ACO722</f>
        <v>2501408</v>
      </c>
      <c r="ACS722" s="90">
        <f>$H722*ACP722</f>
        <v>2583594</v>
      </c>
      <c r="ACT722" s="90">
        <f>$I722*ACN722</f>
        <v>1729638.04</v>
      </c>
      <c r="ACU722" s="90">
        <f>$J722*ACO722</f>
        <v>1782522.04</v>
      </c>
      <c r="ACV722" s="90">
        <f>$K722*ACP722</f>
        <v>1822172.04</v>
      </c>
      <c r="ACW722" s="90">
        <f>$F722*ACW$758</f>
        <v>69115.16</v>
      </c>
      <c r="ACX722" s="90">
        <f>$G722*ACX$758</f>
        <v>71951.179999999993</v>
      </c>
      <c r="ACY722" s="90">
        <f>$H722*ACY$758</f>
        <v>74068.37</v>
      </c>
      <c r="ACZ722" s="90">
        <f>$I722*ACZ$758</f>
        <v>30069.52</v>
      </c>
      <c r="ADA722" s="90">
        <f>$J722*ADA$758</f>
        <v>38486.870000000003</v>
      </c>
      <c r="ADB722" s="90">
        <f>$K722*ADB$758</f>
        <v>39310.879999999997</v>
      </c>
      <c r="ADC722" s="90">
        <f>ACN722*ACW722</f>
        <v>1796994.16</v>
      </c>
      <c r="ADD722" s="90">
        <f t="shared" ref="ADD722:ADE735" si="239">ACO722*ACX722</f>
        <v>1870730.68</v>
      </c>
      <c r="ADE722" s="90">
        <f t="shared" si="239"/>
        <v>1925777.62</v>
      </c>
      <c r="ADF722" s="90">
        <f>ACN722*ACZ722</f>
        <v>781807.52</v>
      </c>
      <c r="ADG722" s="90">
        <f t="shared" ref="ADG722:ADH735" si="240">ACO722*ADA722</f>
        <v>1000658.62</v>
      </c>
      <c r="ADH722" s="90">
        <f t="shared" si="240"/>
        <v>1022082.88</v>
      </c>
      <c r="ADI722" s="1235">
        <v>24</v>
      </c>
      <c r="ADJ722" s="1235">
        <v>24</v>
      </c>
      <c r="ADK722" s="1235">
        <v>24</v>
      </c>
      <c r="ADL722" s="90">
        <f>$F722*ADI722</f>
        <v>2251320</v>
      </c>
      <c r="ADM722" s="90">
        <f>$G722*ADJ722</f>
        <v>2308992</v>
      </c>
      <c r="ADN722" s="90">
        <f>$H722*ADK722</f>
        <v>2384856</v>
      </c>
      <c r="ADO722" s="90">
        <f>$I722*ADI722</f>
        <v>1596588.96</v>
      </c>
      <c r="ADP722" s="90">
        <f>$J722*ADJ722</f>
        <v>1645404.96</v>
      </c>
      <c r="ADQ722" s="90">
        <f>$K722*ADK722</f>
        <v>1682004.96</v>
      </c>
      <c r="ADR722" s="90">
        <f>$F722*ADR$758</f>
        <v>82356.899999999994</v>
      </c>
      <c r="ADS722" s="90">
        <f>$G722*ADS$758</f>
        <v>85884.65</v>
      </c>
      <c r="ADT722" s="90">
        <f>$H722*ADT$758</f>
        <v>88251.51</v>
      </c>
      <c r="ADU722" s="90">
        <f>$I722*ADU$758</f>
        <v>33939.21</v>
      </c>
      <c r="ADV722" s="90">
        <f>$J722*ADV$758</f>
        <v>38283.53</v>
      </c>
      <c r="ADW722" s="90">
        <f>$K722*ADW$758</f>
        <v>39535.11</v>
      </c>
      <c r="ADX722" s="90">
        <f>ADI722*ADR722</f>
        <v>1976565.6</v>
      </c>
      <c r="ADY722" s="90">
        <f t="shared" ref="ADY722:ADZ735" si="241">ADJ722*ADS722</f>
        <v>2061231.6</v>
      </c>
      <c r="ADZ722" s="90">
        <f t="shared" si="241"/>
        <v>2118036.2400000002</v>
      </c>
      <c r="AEA722" s="90">
        <f>ADI722*ADU722</f>
        <v>814541.04</v>
      </c>
      <c r="AEB722" s="90">
        <f t="shared" ref="AEB722:AEC735" si="242">ADJ722*ADV722</f>
        <v>918804.72</v>
      </c>
      <c r="AEC722" s="90">
        <f t="shared" si="242"/>
        <v>948842.64</v>
      </c>
      <c r="AED722" s="1237">
        <v>90</v>
      </c>
      <c r="AEE722" s="1237">
        <v>90</v>
      </c>
      <c r="AEF722" s="1237">
        <v>90</v>
      </c>
      <c r="AEG722" s="90">
        <f>$F722*AED722</f>
        <v>8442450</v>
      </c>
      <c r="AEH722" s="90">
        <f>$G722*AEE722</f>
        <v>8658720</v>
      </c>
      <c r="AEI722" s="90">
        <f>$H722*AEF722</f>
        <v>8943210</v>
      </c>
      <c r="AEJ722" s="90">
        <f>$I722*AED722</f>
        <v>5987208.5999999996</v>
      </c>
      <c r="AEK722" s="90">
        <f>$J722*AEE722</f>
        <v>6170268.5999999996</v>
      </c>
      <c r="AEL722" s="90">
        <f>$K722*AEF722</f>
        <v>6307518.5999999996</v>
      </c>
      <c r="AEM722" s="90">
        <f>$F722*AEM$758</f>
        <v>83009.990000000005</v>
      </c>
      <c r="AEN722" s="90">
        <f>$G722*AEN$758</f>
        <v>86575.69</v>
      </c>
      <c r="AEO722" s="90">
        <f>$H722*AEO$758</f>
        <v>88961.41</v>
      </c>
      <c r="AEP722" s="90">
        <f>$I722*AEP$758</f>
        <v>30954.61</v>
      </c>
      <c r="AEQ722" s="90">
        <f>$J722*AEQ$758</f>
        <v>34417.160000000003</v>
      </c>
      <c r="AER722" s="90">
        <f>$K722*AER$758</f>
        <v>35529.56</v>
      </c>
      <c r="AES722" s="90">
        <f>AED722*AEM722</f>
        <v>7470899.0999999996</v>
      </c>
      <c r="AET722" s="90">
        <f t="shared" ref="AET722:AEU735" si="243">AEE722*AEN722</f>
        <v>7791812.0999999996</v>
      </c>
      <c r="AEU722" s="90">
        <f t="shared" si="243"/>
        <v>8006526.9000000004</v>
      </c>
      <c r="AEV722" s="90">
        <f>AED722*AEP722</f>
        <v>2785914.9</v>
      </c>
      <c r="AEW722" s="90">
        <f t="shared" ref="AEW722:AEX735" si="244">AEE722*AEQ722</f>
        <v>3097544.4</v>
      </c>
      <c r="AEX722" s="90">
        <f t="shared" si="244"/>
        <v>3197660.4</v>
      </c>
      <c r="AEY722" s="1235"/>
      <c r="AEZ722" s="1235"/>
      <c r="AFA722" s="1235"/>
      <c r="AFB722" s="90">
        <f>$F722*AEY722</f>
        <v>0</v>
      </c>
      <c r="AFC722" s="90">
        <f>$G722*AEZ722</f>
        <v>0</v>
      </c>
      <c r="AFD722" s="90">
        <f>$H722*AFA722</f>
        <v>0</v>
      </c>
      <c r="AFE722" s="90">
        <f>$I722*AEY722</f>
        <v>0</v>
      </c>
      <c r="AFF722" s="90">
        <f>$J722*AEZ722</f>
        <v>0</v>
      </c>
      <c r="AFG722" s="90">
        <f>$K722*AFA722</f>
        <v>0</v>
      </c>
      <c r="AFH722" s="90">
        <f>$F722*AFH$758</f>
        <v>87945.08</v>
      </c>
      <c r="AFI722" s="90">
        <f>$G722*AFI$758</f>
        <v>91658.12</v>
      </c>
      <c r="AFJ722" s="90">
        <f>$H722*AFJ$758</f>
        <v>94180.2</v>
      </c>
      <c r="AFK722" s="90">
        <f>$I722*AFK$758</f>
        <v>27740.2</v>
      </c>
      <c r="AFL722" s="90">
        <f>$J722*AFL$758</f>
        <v>33763.800000000003</v>
      </c>
      <c r="AFM722" s="90">
        <f>$K722*AFM$758</f>
        <v>34969.980000000003</v>
      </c>
      <c r="AFN722" s="90">
        <f>AEY722*AFH722</f>
        <v>0</v>
      </c>
      <c r="AFO722" s="90">
        <f t="shared" ref="AFO722:AFP735" si="245">AEZ722*AFI722</f>
        <v>0</v>
      </c>
      <c r="AFP722" s="90">
        <f t="shared" si="245"/>
        <v>0</v>
      </c>
      <c r="AFQ722" s="90">
        <f>AEY722*AFK722</f>
        <v>0</v>
      </c>
      <c r="AFR722" s="90">
        <f t="shared" ref="AFR722:AFS735" si="246">AEZ722*AFL722</f>
        <v>0</v>
      </c>
      <c r="AFS722" s="90">
        <f t="shared" si="246"/>
        <v>0</v>
      </c>
      <c r="AFT722" s="1235"/>
      <c r="AFU722" s="1235"/>
      <c r="AFV722" s="1235"/>
      <c r="AFW722" s="90">
        <f>$F722*AFT722</f>
        <v>0</v>
      </c>
      <c r="AFX722" s="90">
        <f>$G722*AFU722</f>
        <v>0</v>
      </c>
      <c r="AFY722" s="90">
        <f>$H722*AFV722</f>
        <v>0</v>
      </c>
      <c r="AFZ722" s="90">
        <f>$I722*AFT722</f>
        <v>0</v>
      </c>
      <c r="AGA722" s="90">
        <f>$J722*AFU722</f>
        <v>0</v>
      </c>
      <c r="AGB722" s="90">
        <f>$K722*AFV722</f>
        <v>0</v>
      </c>
      <c r="AGC722" s="90">
        <f>$F722*AGC$758</f>
        <v>91390.41</v>
      </c>
      <c r="AGD722" s="90">
        <f>$G722*AGD$758</f>
        <v>95391.54</v>
      </c>
      <c r="AGE722" s="90">
        <f>$H722*AGE$758</f>
        <v>97855.41</v>
      </c>
      <c r="AGF722" s="90">
        <f>$I722*AGF$758</f>
        <v>36128.379999999997</v>
      </c>
      <c r="AGG722" s="90">
        <f>$J722*AGG$758</f>
        <v>40206.54</v>
      </c>
      <c r="AGH722" s="90">
        <f>$K722*AGH$758</f>
        <v>41556.69</v>
      </c>
      <c r="AGI722" s="90">
        <f>AFT722*AGC722</f>
        <v>0</v>
      </c>
      <c r="AGJ722" s="90">
        <f t="shared" ref="AGJ722:AGK735" si="247">AFU722*AGD722</f>
        <v>0</v>
      </c>
      <c r="AGK722" s="90">
        <f t="shared" si="247"/>
        <v>0</v>
      </c>
      <c r="AGL722" s="90">
        <f>AFT722*AGF722</f>
        <v>0</v>
      </c>
      <c r="AGM722" s="90">
        <f t="shared" ref="AGM722:AGN735" si="248">AFU722*AGG722</f>
        <v>0</v>
      </c>
      <c r="AGN722" s="90">
        <f t="shared" si="248"/>
        <v>0</v>
      </c>
      <c r="AGO722" s="1235">
        <v>25</v>
      </c>
      <c r="AGP722" s="1235">
        <v>25</v>
      </c>
      <c r="AGQ722" s="1235">
        <v>25</v>
      </c>
      <c r="AGR722" s="90">
        <f>$F722*AGO722</f>
        <v>2345125</v>
      </c>
      <c r="AGS722" s="90">
        <f>$G722*AGP722</f>
        <v>2405200</v>
      </c>
      <c r="AGT722" s="90">
        <f>$H722*AGQ722</f>
        <v>2484225</v>
      </c>
      <c r="AGU722" s="90">
        <f>$I722*AGO722</f>
        <v>1663113.5</v>
      </c>
      <c r="AGV722" s="90">
        <f>$J722*AGP722</f>
        <v>1713963.5</v>
      </c>
      <c r="AGW722" s="90">
        <f>$K722*AGQ722</f>
        <v>1752088.5</v>
      </c>
      <c r="AGX722" s="90">
        <f>$F722*AGX$758</f>
        <v>76690.91</v>
      </c>
      <c r="AGY722" s="90">
        <f>$G722*AGY$758</f>
        <v>80046.720000000001</v>
      </c>
      <c r="AGZ722" s="90">
        <f>$H722*AGZ$758</f>
        <v>82160.42</v>
      </c>
      <c r="AHA722" s="90">
        <f>$I722*AHA$758</f>
        <v>35940.67</v>
      </c>
      <c r="AHB722" s="90">
        <f>$J722*AHB$758</f>
        <v>38849.699999999997</v>
      </c>
      <c r="AHC722" s="90">
        <f>$K722*AHC$758</f>
        <v>40245.21</v>
      </c>
      <c r="AHD722" s="90">
        <f>AGO722*AGX722</f>
        <v>1917272.75</v>
      </c>
      <c r="AHE722" s="90">
        <f t="shared" ref="AHE722:AHF735" si="249">AGP722*AGY722</f>
        <v>2001168</v>
      </c>
      <c r="AHF722" s="90">
        <f t="shared" si="249"/>
        <v>2054010.5</v>
      </c>
      <c r="AHG722" s="90">
        <f>AGO722*AHA722</f>
        <v>898516.75</v>
      </c>
      <c r="AHH722" s="90">
        <f t="shared" ref="AHH722:AHI735" si="250">AGP722*AHB722</f>
        <v>971242.5</v>
      </c>
      <c r="AHI722" s="90">
        <f t="shared" si="250"/>
        <v>1006130.25</v>
      </c>
      <c r="AHJ722" s="1235">
        <v>18</v>
      </c>
      <c r="AHK722" s="1235">
        <v>18</v>
      </c>
      <c r="AHL722" s="1235">
        <v>18</v>
      </c>
      <c r="AHM722" s="90">
        <f>$F722*AHJ722</f>
        <v>1688490</v>
      </c>
      <c r="AHN722" s="90">
        <f>$G722*AHK722</f>
        <v>1731744</v>
      </c>
      <c r="AHO722" s="90">
        <f>$H722*AHL722</f>
        <v>1788642</v>
      </c>
      <c r="AHP722" s="90">
        <f>$I722*AHJ722</f>
        <v>1197441.72</v>
      </c>
      <c r="AHQ722" s="90">
        <f>$J722*AHK722</f>
        <v>1234053.72</v>
      </c>
      <c r="AHR722" s="90">
        <f>$K722*AHL722</f>
        <v>1261503.72</v>
      </c>
      <c r="AHS722" s="90">
        <f>$F722*AHS$758</f>
        <v>83216.52</v>
      </c>
      <c r="AHT722" s="90">
        <f>$G722*AHT$758</f>
        <v>86853.82</v>
      </c>
      <c r="AHU722" s="90">
        <f>$H722*AHU$758</f>
        <v>89213.17</v>
      </c>
      <c r="AHV722" s="90">
        <f>$I722*AHV$758</f>
        <v>51649.67</v>
      </c>
      <c r="AHW722" s="90">
        <f>$J722*AHW$758</f>
        <v>58485.01</v>
      </c>
      <c r="AHX722" s="90">
        <f>$K722*AHX$758</f>
        <v>60007.51</v>
      </c>
      <c r="AHY722" s="90">
        <f>AHJ722*AHS722</f>
        <v>1497897.36</v>
      </c>
      <c r="AHZ722" s="90">
        <f t="shared" ref="AHZ722:AIA735" si="251">AHK722*AHT722</f>
        <v>1563368.76</v>
      </c>
      <c r="AIA722" s="90">
        <f t="shared" si="251"/>
        <v>1605837.06</v>
      </c>
      <c r="AIB722" s="90">
        <f>AHJ722*AHV722</f>
        <v>929694.06</v>
      </c>
      <c r="AIC722" s="90">
        <f t="shared" ref="AIC722:AID735" si="252">AHK722*AHW722</f>
        <v>1052730.18</v>
      </c>
      <c r="AID722" s="90">
        <f t="shared" si="252"/>
        <v>1080135.18</v>
      </c>
      <c r="AIE722" s="1235">
        <v>42</v>
      </c>
      <c r="AIF722" s="1235">
        <v>42</v>
      </c>
      <c r="AIG722" s="1235">
        <v>42</v>
      </c>
      <c r="AIH722" s="90">
        <f>$F722*AIE722</f>
        <v>3939810</v>
      </c>
      <c r="AII722" s="90">
        <f>$G722*AIF722</f>
        <v>4040736</v>
      </c>
      <c r="AIJ722" s="90">
        <f>$H722*AIG722</f>
        <v>4173498</v>
      </c>
      <c r="AIK722" s="90">
        <f>$I722*AIE722</f>
        <v>2794030.68</v>
      </c>
      <c r="AIL722" s="90">
        <f>$J722*AIF722</f>
        <v>2879458.68</v>
      </c>
      <c r="AIM722" s="90">
        <f>$K722*AIG722</f>
        <v>2943508.68</v>
      </c>
      <c r="AIN722" s="90">
        <f>$F722*AIN$758</f>
        <v>89772.479999999996</v>
      </c>
      <c r="AIO722" s="90">
        <f>$G722*AIO$758</f>
        <v>93695.94</v>
      </c>
      <c r="AIP722" s="90">
        <f>$H722*AIP$758</f>
        <v>96248.74</v>
      </c>
      <c r="AIQ722" s="90">
        <f>$I722*AIQ$758</f>
        <v>35336.050000000003</v>
      </c>
      <c r="AIR722" s="90">
        <f>$J722*AIR$758</f>
        <v>43304.91</v>
      </c>
      <c r="AIS722" s="90">
        <f>$K722*AIS$758</f>
        <v>44730.93</v>
      </c>
      <c r="AIT722" s="90">
        <f>AIE722*AIN722</f>
        <v>3770444.16</v>
      </c>
      <c r="AIU722" s="90">
        <f t="shared" ref="AIU722:AIV735" si="253">AIF722*AIO722</f>
        <v>3935229.48</v>
      </c>
      <c r="AIV722" s="90">
        <f t="shared" si="253"/>
        <v>4042447.08</v>
      </c>
      <c r="AIW722" s="90">
        <f>AIE722*AIQ722</f>
        <v>1484114.1</v>
      </c>
      <c r="AIX722" s="90">
        <f t="shared" ref="AIX722:AIY735" si="254">AIF722*AIR722</f>
        <v>1818806.22</v>
      </c>
      <c r="AIY722" s="90">
        <f t="shared" si="254"/>
        <v>1878699.06</v>
      </c>
      <c r="AIZ722" s="92">
        <f>27-27</f>
        <v>0</v>
      </c>
      <c r="AJA722" s="92">
        <f>27-27</f>
        <v>0</v>
      </c>
      <c r="AJB722" s="92">
        <f>27-27</f>
        <v>0</v>
      </c>
      <c r="AJC722" s="90">
        <f>$F722*AIZ722</f>
        <v>0</v>
      </c>
      <c r="AJD722" s="90">
        <f>$G722*AJA722</f>
        <v>0</v>
      </c>
      <c r="AJE722" s="90">
        <f>$H722*AJB722</f>
        <v>0</v>
      </c>
      <c r="AJF722" s="90">
        <f>$I722*AIZ722</f>
        <v>0</v>
      </c>
      <c r="AJG722" s="90">
        <f>$J722*AJA722</f>
        <v>0</v>
      </c>
      <c r="AJH722" s="90">
        <f>$K722*AJB722</f>
        <v>0</v>
      </c>
      <c r="AJI722" s="90">
        <f>$F722*AJI$758</f>
        <v>0</v>
      </c>
      <c r="AJJ722" s="90">
        <f>$G722*AJJ$758</f>
        <v>0</v>
      </c>
      <c r="AJK722" s="90">
        <f>$H722*AJK$758</f>
        <v>0</v>
      </c>
      <c r="AJL722" s="90">
        <f>$I722*AJL$758</f>
        <v>0</v>
      </c>
      <c r="AJM722" s="90">
        <f>$J722*AJM$758</f>
        <v>0</v>
      </c>
      <c r="AJN722" s="90">
        <f>$K722*AJN$758</f>
        <v>0</v>
      </c>
      <c r="AJO722" s="90">
        <f>AIZ722*AJI722</f>
        <v>0</v>
      </c>
      <c r="AJP722" s="90">
        <f t="shared" ref="AJP722:AJQ735" si="255">AJA722*AJJ722</f>
        <v>0</v>
      </c>
      <c r="AJQ722" s="90">
        <f t="shared" si="255"/>
        <v>0</v>
      </c>
      <c r="AJR722" s="90">
        <f>AIZ722*AJL722</f>
        <v>0</v>
      </c>
      <c r="AJS722" s="90">
        <f t="shared" ref="AJS722:AJT735" si="256">AJA722*AJM722</f>
        <v>0</v>
      </c>
      <c r="AJT722" s="90">
        <f t="shared" si="256"/>
        <v>0</v>
      </c>
      <c r="AJU722" s="1235">
        <v>57</v>
      </c>
      <c r="AJV722" s="1235">
        <v>57</v>
      </c>
      <c r="AJW722" s="1235">
        <v>57</v>
      </c>
      <c r="AJX722" s="90">
        <f>$F722*AJU722</f>
        <v>5346885</v>
      </c>
      <c r="AJY722" s="90">
        <f>$G722*AJV722</f>
        <v>5483856</v>
      </c>
      <c r="AJZ722" s="90">
        <f>$H722*AJW722</f>
        <v>5664033</v>
      </c>
      <c r="AKA722" s="90">
        <f>$I722*AJU722</f>
        <v>3791898.78</v>
      </c>
      <c r="AKB722" s="90">
        <f>$J722*AJV722</f>
        <v>3907836.78</v>
      </c>
      <c r="AKC722" s="90">
        <f>$K722*AJW722</f>
        <v>3994761.78</v>
      </c>
      <c r="AKD722" s="90">
        <f>$F722*AKD$758</f>
        <v>70987.58</v>
      </c>
      <c r="AKE722" s="90">
        <f>$G722*AKE$758</f>
        <v>74092.899999999994</v>
      </c>
      <c r="AKF722" s="90">
        <f>$H722*AKF$758</f>
        <v>76093.740000000005</v>
      </c>
      <c r="AKG722" s="90">
        <f>$I722*AKG$758</f>
        <v>31716.11</v>
      </c>
      <c r="AKH722" s="90">
        <f>$J722*AKH$758</f>
        <v>34830.36</v>
      </c>
      <c r="AKI722" s="90">
        <f>$K722*AKI$758</f>
        <v>36103.33</v>
      </c>
      <c r="AKJ722" s="90">
        <f>AJU722*AKD722</f>
        <v>4046292.06</v>
      </c>
      <c r="AKK722" s="90">
        <f t="shared" ref="AKK722:AKL735" si="257">AJV722*AKE722</f>
        <v>4223295.3</v>
      </c>
      <c r="AKL722" s="90">
        <f t="shared" si="257"/>
        <v>4337343.18</v>
      </c>
      <c r="AKM722" s="90">
        <f>AJU722*AKG722</f>
        <v>1807818.27</v>
      </c>
      <c r="AKN722" s="90">
        <f t="shared" ref="AKN722:AKO735" si="258">AJV722*AKH722</f>
        <v>1985330.52</v>
      </c>
      <c r="AKO722" s="90">
        <f t="shared" si="258"/>
        <v>2057889.81</v>
      </c>
      <c r="AKP722" s="1235">
        <v>25</v>
      </c>
      <c r="AKQ722" s="1235">
        <v>25</v>
      </c>
      <c r="AKR722" s="1235">
        <v>25</v>
      </c>
      <c r="AKS722" s="90">
        <f>$F722*AKP722</f>
        <v>2345125</v>
      </c>
      <c r="AKT722" s="90">
        <f>$G722*AKQ722</f>
        <v>2405200</v>
      </c>
      <c r="AKU722" s="90">
        <f>$H722*AKR722</f>
        <v>2484225</v>
      </c>
      <c r="AKV722" s="90">
        <f>$I722*AKP722</f>
        <v>1663113.5</v>
      </c>
      <c r="AKW722" s="90">
        <f>$J722*AKQ722</f>
        <v>1713963.5</v>
      </c>
      <c r="AKX722" s="90">
        <f>$K722*AKR722</f>
        <v>1752088.5</v>
      </c>
      <c r="AKY722" s="90">
        <f>$F722*AKY$758</f>
        <v>92965.27</v>
      </c>
      <c r="AKZ722" s="90">
        <f>$G722*AKZ$758</f>
        <v>97033.54</v>
      </c>
      <c r="ALA722" s="90">
        <f>$H722*ALA$758</f>
        <v>99619.1</v>
      </c>
      <c r="ALB722" s="90">
        <f>$I722*ALB$758</f>
        <v>31777</v>
      </c>
      <c r="ALC722" s="90">
        <f>$J722*ALC$758</f>
        <v>37872.54</v>
      </c>
      <c r="ALD722" s="90">
        <f>$K722*ALD$758</f>
        <v>39140.81</v>
      </c>
      <c r="ALE722" s="90">
        <f>AKP722*AKY722</f>
        <v>2324131.75</v>
      </c>
      <c r="ALF722" s="90">
        <f t="shared" ref="ALF722:ALG735" si="259">AKQ722*AKZ722</f>
        <v>2425838.5</v>
      </c>
      <c r="ALG722" s="90">
        <f t="shared" si="259"/>
        <v>2490477.5</v>
      </c>
      <c r="ALH722" s="90">
        <f>AKP722*ALB722</f>
        <v>794425</v>
      </c>
      <c r="ALI722" s="90">
        <f t="shared" ref="ALI722:ALJ735" si="260">AKQ722*ALC722</f>
        <v>946813.5</v>
      </c>
      <c r="ALJ722" s="90">
        <f t="shared" si="260"/>
        <v>978520.25</v>
      </c>
      <c r="ALK722" s="1235">
        <v>30</v>
      </c>
      <c r="ALL722" s="1235">
        <v>30</v>
      </c>
      <c r="ALM722" s="1235">
        <v>30</v>
      </c>
      <c r="ALN722" s="90">
        <f>$F722*ALK722</f>
        <v>2814150</v>
      </c>
      <c r="ALO722" s="90">
        <f>$G722*ALL722</f>
        <v>2886240</v>
      </c>
      <c r="ALP722" s="90">
        <f>$H722*ALM722</f>
        <v>2981070</v>
      </c>
      <c r="ALQ722" s="90">
        <f>$I722*ALK722</f>
        <v>1995736.2</v>
      </c>
      <c r="ALR722" s="90">
        <f>$J722*ALL722</f>
        <v>2056756.2</v>
      </c>
      <c r="ALS722" s="90">
        <f>$K722*ALM722</f>
        <v>2102506.2000000002</v>
      </c>
      <c r="ALT722" s="90">
        <f>$F722*ALT$758</f>
        <v>97007.89</v>
      </c>
      <c r="ALU722" s="90">
        <f>$G722*ALU$758</f>
        <v>101250.68</v>
      </c>
      <c r="ALV722" s="90">
        <f>$H722*ALV$758</f>
        <v>103965.53</v>
      </c>
      <c r="ALW722" s="90">
        <f>$I722*ALW$758</f>
        <v>34808.6</v>
      </c>
      <c r="ALX722" s="90">
        <f>$J722*ALX$758</f>
        <v>40605.58</v>
      </c>
      <c r="ALY722" s="90">
        <f>$K722*ALY$758</f>
        <v>42027.58</v>
      </c>
      <c r="ALZ722" s="90">
        <f>ALK722*ALT722</f>
        <v>2910236.7</v>
      </c>
      <c r="AMA722" s="90">
        <f t="shared" ref="AMA722:AMB735" si="261">ALL722*ALU722</f>
        <v>3037520.4</v>
      </c>
      <c r="AMB722" s="90">
        <f t="shared" si="261"/>
        <v>3118965.9</v>
      </c>
      <c r="AMC722" s="90">
        <f>ALK722*ALW722</f>
        <v>1044258</v>
      </c>
      <c r="AMD722" s="90">
        <f t="shared" ref="AMD722:AME735" si="262">ALL722*ALX722</f>
        <v>1218167.3999999999</v>
      </c>
      <c r="AME722" s="90">
        <f t="shared" si="262"/>
        <v>1260827.3999999999</v>
      </c>
      <c r="AMF722" s="1235">
        <v>26</v>
      </c>
      <c r="AMG722" s="1235">
        <v>26</v>
      </c>
      <c r="AMH722" s="1235">
        <v>26</v>
      </c>
      <c r="AMI722" s="90">
        <f>$F722*AMF722</f>
        <v>2438930</v>
      </c>
      <c r="AMJ722" s="90">
        <f>$G722*AMG722</f>
        <v>2501408</v>
      </c>
      <c r="AMK722" s="90">
        <f>$H722*AMH722</f>
        <v>2583594</v>
      </c>
      <c r="AML722" s="90">
        <f>$I722*AMF722</f>
        <v>1729638.04</v>
      </c>
      <c r="AMM722" s="90">
        <f>$J722*AMG722</f>
        <v>1782522.04</v>
      </c>
      <c r="AMN722" s="90">
        <f>$K722*AMH722</f>
        <v>1822172.04</v>
      </c>
      <c r="AMO722" s="90">
        <f>$F722*AMO$758</f>
        <v>86945.01</v>
      </c>
      <c r="AMP722" s="90">
        <f>$G722*AMP$758</f>
        <v>90688.76</v>
      </c>
      <c r="AMQ722" s="90">
        <f>$H722*AMQ$758</f>
        <v>93252.93</v>
      </c>
      <c r="AMR722" s="90">
        <f>$I722*AMR$758</f>
        <v>36062.959999999999</v>
      </c>
      <c r="AMS722" s="90">
        <f>$J722*AMS$758</f>
        <v>40775.480000000003</v>
      </c>
      <c r="AMT722" s="90">
        <f>$K722*AMT$758</f>
        <v>42080.39</v>
      </c>
      <c r="AMU722" s="90">
        <f>AMF722*AMO722</f>
        <v>2260570.2599999998</v>
      </c>
      <c r="AMV722" s="90">
        <f t="shared" ref="AMV722:AMW735" si="263">AMG722*AMP722</f>
        <v>2357907.7599999998</v>
      </c>
      <c r="AMW722" s="90">
        <f t="shared" si="263"/>
        <v>2424576.1800000002</v>
      </c>
      <c r="AMX722" s="90">
        <f>AMF722*AMR722</f>
        <v>937636.96</v>
      </c>
      <c r="AMY722" s="90">
        <f t="shared" ref="AMY722:AMZ735" si="264">AMG722*AMS722</f>
        <v>1060162.48</v>
      </c>
      <c r="AMZ722" s="90">
        <f t="shared" si="264"/>
        <v>1094090.1399999999</v>
      </c>
      <c r="ANA722" s="1235">
        <v>61</v>
      </c>
      <c r="ANB722" s="1235">
        <v>61</v>
      </c>
      <c r="ANC722" s="1235">
        <v>61</v>
      </c>
      <c r="AND722" s="90">
        <f>$F722*ANA722</f>
        <v>5722105</v>
      </c>
      <c r="ANE722" s="90">
        <f>$G722*ANB722</f>
        <v>5868688</v>
      </c>
      <c r="ANF722" s="90">
        <f>$H722*ANC722</f>
        <v>6061509</v>
      </c>
      <c r="ANG722" s="90">
        <f>$I722*ANA722</f>
        <v>4057996.94</v>
      </c>
      <c r="ANH722" s="90">
        <f>$J722*ANB722</f>
        <v>4182070.94</v>
      </c>
      <c r="ANI722" s="90">
        <f>$K722*ANC722</f>
        <v>4275095.9400000004</v>
      </c>
      <c r="ANJ722" s="90">
        <f>$F722*ANJ$758</f>
        <v>79356.5</v>
      </c>
      <c r="ANK722" s="90">
        <f>$G722*ANK$758</f>
        <v>82738.009999999995</v>
      </c>
      <c r="ANL722" s="90">
        <f>$H722*ANL$758</f>
        <v>85041.44</v>
      </c>
      <c r="ANM722" s="90">
        <f>$I722*ANM$758</f>
        <v>30593.83</v>
      </c>
      <c r="ANN722" s="90">
        <f>$J722*ANN$758</f>
        <v>34070.239999999998</v>
      </c>
      <c r="ANO722" s="90">
        <f>$K722*ANO$758</f>
        <v>35327.61</v>
      </c>
      <c r="ANP722" s="90">
        <f>ANA722*ANJ722</f>
        <v>4840746.5</v>
      </c>
      <c r="ANQ722" s="90">
        <f t="shared" ref="ANQ722:ANR735" si="265">ANB722*ANK722</f>
        <v>5047018.6100000003</v>
      </c>
      <c r="ANR722" s="90">
        <f t="shared" si="265"/>
        <v>5187527.84</v>
      </c>
      <c r="ANS722" s="90">
        <f>ANA722*ANM722</f>
        <v>1866223.63</v>
      </c>
      <c r="ANT722" s="90">
        <f t="shared" ref="ANT722:ANU735" si="266">ANB722*ANN722</f>
        <v>2078284.64</v>
      </c>
      <c r="ANU722" s="90">
        <f t="shared" si="266"/>
        <v>2154984.21</v>
      </c>
      <c r="ANV722" s="1235">
        <v>15</v>
      </c>
      <c r="ANW722" s="1235">
        <v>15</v>
      </c>
      <c r="ANX722" s="1235">
        <v>15</v>
      </c>
      <c r="ANY722" s="90">
        <f>$F722*ANV722</f>
        <v>1407075</v>
      </c>
      <c r="ANZ722" s="90">
        <f>$G722*ANW722</f>
        <v>1443120</v>
      </c>
      <c r="AOA722" s="90">
        <f>$H722*ANX722</f>
        <v>1490535</v>
      </c>
      <c r="AOB722" s="90">
        <f>$I722*ANV722</f>
        <v>997868.1</v>
      </c>
      <c r="AOC722" s="90">
        <f>$J722*ANW722</f>
        <v>1028378.1</v>
      </c>
      <c r="AOD722" s="90">
        <f>$K722*ANX722</f>
        <v>1051253.1000000001</v>
      </c>
      <c r="AOE722" s="90">
        <f>$F722*AOE$758</f>
        <v>100990.13</v>
      </c>
      <c r="AOF722" s="90">
        <f>$G722*AOF$758</f>
        <v>105406.9</v>
      </c>
      <c r="AOG722" s="90">
        <f>$H722*AOG$758</f>
        <v>108225.89</v>
      </c>
      <c r="AOH722" s="90">
        <f>$I722*AOH$758</f>
        <v>51251.63</v>
      </c>
      <c r="AOI722" s="90">
        <f>$J722*AOI$758</f>
        <v>55774.55</v>
      </c>
      <c r="AOJ722" s="90">
        <f>$K722*AOJ$758</f>
        <v>57077.18</v>
      </c>
      <c r="AOK722" s="90">
        <f>ANV722*AOE722</f>
        <v>1514851.95</v>
      </c>
      <c r="AOL722" s="90">
        <f t="shared" ref="AOL722:AOM735" si="267">ANW722*AOF722</f>
        <v>1581103.5</v>
      </c>
      <c r="AOM722" s="90">
        <f t="shared" si="267"/>
        <v>1623388.35</v>
      </c>
      <c r="AON722" s="90">
        <f>ANV722*AOH722</f>
        <v>768774.45</v>
      </c>
      <c r="AOO722" s="90">
        <f t="shared" ref="AOO722:AOP735" si="268">ANW722*AOI722</f>
        <v>836618.25</v>
      </c>
      <c r="AOP722" s="90">
        <f t="shared" si="268"/>
        <v>856157.7</v>
      </c>
      <c r="AOQ722" s="1235">
        <v>31</v>
      </c>
      <c r="AOR722" s="1235">
        <v>31</v>
      </c>
      <c r="AOS722" s="1235">
        <v>31</v>
      </c>
      <c r="AOT722" s="90">
        <f>$F722*AOQ722</f>
        <v>2907955</v>
      </c>
      <c r="AOU722" s="90">
        <f>$G722*AOR722</f>
        <v>2982448</v>
      </c>
      <c r="AOV722" s="90">
        <f>$H722*AOS722</f>
        <v>3080439</v>
      </c>
      <c r="AOW722" s="90">
        <f>$I722*AOQ722</f>
        <v>2062260.74</v>
      </c>
      <c r="AOX722" s="90">
        <f>$J722*AOR722</f>
        <v>2125314.7400000002</v>
      </c>
      <c r="AOY722" s="90">
        <f>$K722*AOS722</f>
        <v>2172589.7400000002</v>
      </c>
      <c r="AOZ722" s="90">
        <f>$F722*AOZ$758</f>
        <v>83803.77</v>
      </c>
      <c r="APA722" s="90">
        <f>$G722*APA$758</f>
        <v>87393.57</v>
      </c>
      <c r="APB722" s="90">
        <f>$H722*APB$758</f>
        <v>89784.09</v>
      </c>
      <c r="APC722" s="90">
        <f>$I722*APC$758</f>
        <v>32655.67</v>
      </c>
      <c r="APD722" s="90">
        <f>$J722*APD$758</f>
        <v>36185.07</v>
      </c>
      <c r="APE722" s="90">
        <f>$K722*APE$758</f>
        <v>37410.620000000003</v>
      </c>
      <c r="APF722" s="90">
        <f>AOQ722*AOZ722</f>
        <v>2597916.87</v>
      </c>
      <c r="APG722" s="90">
        <f t="shared" ref="APG722:APH735" si="269">AOR722*APA722</f>
        <v>2709200.67</v>
      </c>
      <c r="APH722" s="90">
        <f t="shared" si="269"/>
        <v>2783306.79</v>
      </c>
      <c r="API722" s="90">
        <f>AOQ722*APC722</f>
        <v>1012325.77</v>
      </c>
      <c r="APJ722" s="90">
        <f t="shared" ref="APJ722:APK735" si="270">AOR722*APD722</f>
        <v>1121737.17</v>
      </c>
      <c r="APK722" s="90">
        <f t="shared" si="270"/>
        <v>1159729.22</v>
      </c>
      <c r="APL722" s="1235">
        <v>31</v>
      </c>
      <c r="APM722" s="1235">
        <v>31</v>
      </c>
      <c r="APN722" s="1235">
        <v>31</v>
      </c>
      <c r="APO722" s="90">
        <f>$F722*APL722</f>
        <v>2907955</v>
      </c>
      <c r="APP722" s="90">
        <f>$G722*APM722</f>
        <v>2982448</v>
      </c>
      <c r="APQ722" s="90">
        <f>$H722*APN722</f>
        <v>3080439</v>
      </c>
      <c r="APR722" s="90">
        <f>$I722*APL722</f>
        <v>2062260.74</v>
      </c>
      <c r="APS722" s="90">
        <f>$J722*APM722</f>
        <v>2125314.7400000002</v>
      </c>
      <c r="APT722" s="90">
        <f>$K722*APN722</f>
        <v>2172589.7400000002</v>
      </c>
      <c r="APU722" s="90">
        <f>$F722*APU$758</f>
        <v>93450.22</v>
      </c>
      <c r="APV722" s="90">
        <f>$G722*APV$758</f>
        <v>97504.69</v>
      </c>
      <c r="APW722" s="90">
        <f>$H722*APW$758</f>
        <v>100121.18</v>
      </c>
      <c r="APX722" s="90">
        <f>$I722*APX$758</f>
        <v>41766.230000000003</v>
      </c>
      <c r="APY722" s="90">
        <f>$J722*APY$758</f>
        <v>45808.38</v>
      </c>
      <c r="APZ722" s="90">
        <f>$K722*APZ$758</f>
        <v>47378.71</v>
      </c>
      <c r="AQA722" s="90">
        <f>APL722*APU722</f>
        <v>2896956.82</v>
      </c>
      <c r="AQB722" s="90">
        <f t="shared" ref="AQB722:AQC735" si="271">APM722*APV722</f>
        <v>3022645.39</v>
      </c>
      <c r="AQC722" s="90">
        <f t="shared" si="271"/>
        <v>3103756.58</v>
      </c>
      <c r="AQD722" s="90">
        <f>APL722*APX722</f>
        <v>1294753.1299999999</v>
      </c>
      <c r="AQE722" s="90">
        <f t="shared" ref="AQE722:AQF735" si="272">APM722*APY722</f>
        <v>1420059.78</v>
      </c>
      <c r="AQF722" s="90">
        <f t="shared" si="272"/>
        <v>1468740.01</v>
      </c>
      <c r="AQG722" s="1235">
        <v>18</v>
      </c>
      <c r="AQH722" s="1235">
        <v>18</v>
      </c>
      <c r="AQI722" s="1235">
        <v>18</v>
      </c>
      <c r="AQJ722" s="90">
        <f>$F722*AQG722</f>
        <v>1688490</v>
      </c>
      <c r="AQK722" s="90">
        <f>$G722*AQH722</f>
        <v>1731744</v>
      </c>
      <c r="AQL722" s="90">
        <f>$H722*AQI722</f>
        <v>1788642</v>
      </c>
      <c r="AQM722" s="90">
        <f>$I722*AQG722</f>
        <v>1197441.72</v>
      </c>
      <c r="AQN722" s="90">
        <f>$J722*AQH722</f>
        <v>1234053.72</v>
      </c>
      <c r="AQO722" s="90">
        <f>$K722*AQI722</f>
        <v>1261503.72</v>
      </c>
      <c r="AQP722" s="90">
        <f>$F722*AQP$758</f>
        <v>92822.36</v>
      </c>
      <c r="AQQ722" s="90">
        <f>$G722*AQQ$758</f>
        <v>96884.28</v>
      </c>
      <c r="AQR722" s="90">
        <f>$H722*AQR$758</f>
        <v>99446.78</v>
      </c>
      <c r="AQS722" s="90">
        <f>$I722*AQS$758</f>
        <v>38068.83</v>
      </c>
      <c r="AQT722" s="90">
        <f>$J722*AQT$758</f>
        <v>43825.99</v>
      </c>
      <c r="AQU722" s="90">
        <f>$K722*AQU$758</f>
        <v>45234.29</v>
      </c>
      <c r="AQV722" s="90">
        <f>AQG722*AQP722</f>
        <v>1670802.48</v>
      </c>
      <c r="AQW722" s="90">
        <f t="shared" ref="AQW722:AQX735" si="273">AQH722*AQQ722</f>
        <v>1743917.04</v>
      </c>
      <c r="AQX722" s="90">
        <f t="shared" si="273"/>
        <v>1790042.04</v>
      </c>
      <c r="AQY722" s="90">
        <f>AQG722*AQS722</f>
        <v>685238.94</v>
      </c>
      <c r="AQZ722" s="90">
        <f t="shared" ref="AQZ722:ARA735" si="274">AQH722*AQT722</f>
        <v>788867.82</v>
      </c>
      <c r="ARA722" s="90">
        <f t="shared" si="274"/>
        <v>814217.22</v>
      </c>
      <c r="ARB722" s="1235">
        <v>34</v>
      </c>
      <c r="ARC722" s="1235">
        <v>34</v>
      </c>
      <c r="ARD722" s="1235">
        <v>34</v>
      </c>
      <c r="ARE722" s="90">
        <f>$F722*ARB722</f>
        <v>3189370</v>
      </c>
      <c r="ARF722" s="90">
        <f>$G722*ARC722</f>
        <v>3271072</v>
      </c>
      <c r="ARG722" s="90">
        <f>$H722*ARD722</f>
        <v>3378546</v>
      </c>
      <c r="ARH722" s="90">
        <f>$I722*ARB722</f>
        <v>2261834.36</v>
      </c>
      <c r="ARI722" s="90">
        <f>$J722*ARC722</f>
        <v>2330990.36</v>
      </c>
      <c r="ARJ722" s="90">
        <f>$K722*ARD722</f>
        <v>2382840.36</v>
      </c>
      <c r="ARK722" s="90">
        <f>$F722*ARK$758</f>
        <v>87017.93</v>
      </c>
      <c r="ARL722" s="90">
        <f>$G722*ARL$758</f>
        <v>90714.48</v>
      </c>
      <c r="ARM722" s="90">
        <f>$H722*ARM$758</f>
        <v>93240.68</v>
      </c>
      <c r="ARN722" s="90">
        <f>$I722*ARN$758</f>
        <v>29524.65</v>
      </c>
      <c r="ARO722" s="90">
        <f>$J722*ARO$758</f>
        <v>34818.75</v>
      </c>
      <c r="ARP722" s="90">
        <f>$K722*ARP$758</f>
        <v>36017.199999999997</v>
      </c>
      <c r="ARQ722" s="90">
        <f>ARB722*ARK722</f>
        <v>2958609.62</v>
      </c>
      <c r="ARR722" s="90">
        <f t="shared" ref="ARR722:ARS735" si="275">ARC722*ARL722</f>
        <v>3084292.32</v>
      </c>
      <c r="ARS722" s="90">
        <f t="shared" si="275"/>
        <v>3170183.12</v>
      </c>
      <c r="ART722" s="90">
        <f>ARB722*ARN722</f>
        <v>1003838.1</v>
      </c>
      <c r="ARU722" s="90">
        <f t="shared" ref="ARU722:ARV735" si="276">ARC722*ARO722</f>
        <v>1183837.5</v>
      </c>
      <c r="ARV722" s="90">
        <f t="shared" si="276"/>
        <v>1224584.8</v>
      </c>
      <c r="ARW722" s="1235">
        <v>30</v>
      </c>
      <c r="ARX722" s="1235">
        <v>30</v>
      </c>
      <c r="ARY722" s="1235">
        <v>30</v>
      </c>
      <c r="ARZ722" s="90">
        <f>$F722*ARW722</f>
        <v>2814150</v>
      </c>
      <c r="ASA722" s="90">
        <f>$G722*ARX722</f>
        <v>2886240</v>
      </c>
      <c r="ASB722" s="90">
        <f>$H722*ARY722</f>
        <v>2981070</v>
      </c>
      <c r="ASC722" s="90">
        <f>$I722*ARW722</f>
        <v>1995736.2</v>
      </c>
      <c r="ASD722" s="90">
        <f>$J722*ARX722</f>
        <v>2056756.2</v>
      </c>
      <c r="ASE722" s="90">
        <f>$K722*ARY722</f>
        <v>2102506.2000000002</v>
      </c>
      <c r="ASF722" s="90">
        <f>$F722*ASF$758</f>
        <v>79272.2</v>
      </c>
      <c r="ASG722" s="90">
        <f>$G722*ASG$758</f>
        <v>82740.679999999993</v>
      </c>
      <c r="ASH722" s="90">
        <f>$H722*ASH$758</f>
        <v>84944.69</v>
      </c>
      <c r="ASI722" s="90">
        <f>$I722*ASI$758</f>
        <v>29689.99</v>
      </c>
      <c r="ASJ722" s="90">
        <f>$J722*ASJ$758</f>
        <v>36195.279999999999</v>
      </c>
      <c r="ASK722" s="90">
        <f>$K722*ASK$758</f>
        <v>37543</v>
      </c>
      <c r="ASL722" s="90">
        <f>ARW722*ASF722</f>
        <v>2378166</v>
      </c>
      <c r="ASM722" s="90">
        <f t="shared" ref="ASM722:ASN735" si="277">ARX722*ASG722</f>
        <v>2482220.4</v>
      </c>
      <c r="ASN722" s="90">
        <f t="shared" si="277"/>
        <v>2548340.7000000002</v>
      </c>
      <c r="ASO722" s="90">
        <f>ARW722*ASI722</f>
        <v>890699.7</v>
      </c>
      <c r="ASP722" s="90">
        <f t="shared" ref="ASP722:ASQ735" si="278">ARX722*ASJ722</f>
        <v>1085858.3999999999</v>
      </c>
      <c r="ASQ722" s="90">
        <f t="shared" si="278"/>
        <v>1126290</v>
      </c>
      <c r="ASR722" s="1235">
        <v>65</v>
      </c>
      <c r="ASS722" s="1235">
        <v>65</v>
      </c>
      <c r="AST722" s="1235">
        <v>65</v>
      </c>
      <c r="ASU722" s="90">
        <f>$F722*ASR722</f>
        <v>6097325</v>
      </c>
      <c r="ASV722" s="90">
        <f>$G722*ASS722</f>
        <v>6253520</v>
      </c>
      <c r="ASW722" s="90">
        <f>$H722*AST722</f>
        <v>6458985</v>
      </c>
      <c r="ASX722" s="90">
        <f>$I722*ASR722</f>
        <v>4324095.0999999996</v>
      </c>
      <c r="ASY722" s="90">
        <f>$J722*ASS722</f>
        <v>4456305.0999999996</v>
      </c>
      <c r="ASZ722" s="90">
        <f>$K722*AST722</f>
        <v>4555430.0999999996</v>
      </c>
      <c r="ATA722" s="90">
        <f>$F722*ATA$758</f>
        <v>75771.02</v>
      </c>
      <c r="ATB722" s="90">
        <f>$G722*ATB$758</f>
        <v>79060.38</v>
      </c>
      <c r="ATC722" s="90">
        <f>$H722*ATC$758</f>
        <v>81206.880000000005</v>
      </c>
      <c r="ATD722" s="90">
        <f>$I722*ATD$758</f>
        <v>33431.35</v>
      </c>
      <c r="ATE722" s="90">
        <f>$J722*ATE$758</f>
        <v>35442.080000000002</v>
      </c>
      <c r="ATF722" s="90">
        <f>$K722*ATF$758</f>
        <v>36826.61</v>
      </c>
      <c r="ATG722" s="90">
        <f>ASR722*ATA722</f>
        <v>4925116.3</v>
      </c>
      <c r="ATH722" s="90">
        <f t="shared" ref="ATH722:ATI735" si="279">ASS722*ATB722</f>
        <v>5138924.7</v>
      </c>
      <c r="ATI722" s="90">
        <f t="shared" si="279"/>
        <v>5278447.2</v>
      </c>
      <c r="ATJ722" s="90">
        <f>ASR722*ATD722</f>
        <v>2173037.75</v>
      </c>
      <c r="ATK722" s="90">
        <f t="shared" ref="ATK722:ATL735" si="280">ASS722*ATE722</f>
        <v>2303735.2000000002</v>
      </c>
      <c r="ATL722" s="90">
        <f t="shared" si="280"/>
        <v>2393729.65</v>
      </c>
      <c r="ATM722" s="1235">
        <v>55</v>
      </c>
      <c r="ATN722" s="1235">
        <v>55</v>
      </c>
      <c r="ATO722" s="1235">
        <v>55</v>
      </c>
      <c r="ATP722" s="90">
        <f>$F722*ATM722</f>
        <v>5159275</v>
      </c>
      <c r="ATQ722" s="90">
        <f>$G722*ATN722</f>
        <v>5291440</v>
      </c>
      <c r="ATR722" s="90">
        <f>$H722*ATO722</f>
        <v>5465295</v>
      </c>
      <c r="ATS722" s="90">
        <f>$I722*ATM722</f>
        <v>3658849.7</v>
      </c>
      <c r="ATT722" s="90">
        <f>$J722*ATN722</f>
        <v>3770719.7</v>
      </c>
      <c r="ATU722" s="90">
        <f>$K722*ATO722</f>
        <v>3854594.7</v>
      </c>
      <c r="ATV722" s="90">
        <f>$F722*ATV$758</f>
        <v>79742.399999999994</v>
      </c>
      <c r="ATW722" s="90">
        <f>$G722*ATW$758</f>
        <v>83174.649999999994</v>
      </c>
      <c r="ATX722" s="90">
        <f>$H722*ATX$758</f>
        <v>85455.25</v>
      </c>
      <c r="ATY722" s="90">
        <f>$I722*ATY$758</f>
        <v>28039.25</v>
      </c>
      <c r="ATZ722" s="90">
        <f>$J722*ATZ$758</f>
        <v>35011.86</v>
      </c>
      <c r="AUA722" s="90">
        <f>$K722*AUA$758</f>
        <v>36281.07</v>
      </c>
      <c r="AUB722" s="90">
        <f>ATM722*ATV722</f>
        <v>4385832</v>
      </c>
      <c r="AUC722" s="90">
        <f t="shared" ref="AUC722:AUD735" si="281">ATN722*ATW722</f>
        <v>4574605.75</v>
      </c>
      <c r="AUD722" s="90">
        <f t="shared" si="281"/>
        <v>4700038.75</v>
      </c>
      <c r="AUE722" s="90">
        <f>ATM722*ATY722</f>
        <v>1542158.75</v>
      </c>
      <c r="AUF722" s="90">
        <f t="shared" ref="AUF722:AUG735" si="282">ATN722*ATZ722</f>
        <v>1925652.3</v>
      </c>
      <c r="AUG722" s="90">
        <f t="shared" si="282"/>
        <v>1995458.85</v>
      </c>
      <c r="AUH722" s="1235">
        <v>83</v>
      </c>
      <c r="AUI722" s="1235">
        <v>83</v>
      </c>
      <c r="AUJ722" s="1235">
        <v>83</v>
      </c>
      <c r="AUK722" s="90">
        <f>$F722*AUH722</f>
        <v>7785815</v>
      </c>
      <c r="AUL722" s="90">
        <f>$G722*AUI722</f>
        <v>7985264</v>
      </c>
      <c r="AUM722" s="90">
        <f>$H722*AUJ722</f>
        <v>8247627</v>
      </c>
      <c r="AUN722" s="90">
        <f>$I722*AUH722</f>
        <v>5521536.8200000003</v>
      </c>
      <c r="AUO722" s="90">
        <f>$J722*AUI722</f>
        <v>5690358.8200000003</v>
      </c>
      <c r="AUP722" s="90">
        <f>$K722*AUJ722</f>
        <v>5816933.8200000003</v>
      </c>
      <c r="AUQ722" s="90">
        <f>$F722*AUQ$758</f>
        <v>79895.03</v>
      </c>
      <c r="AUR722" s="90">
        <f>$G722*AUR$758</f>
        <v>83367.42</v>
      </c>
      <c r="AUS722" s="90">
        <f>$H722*AUS$758</f>
        <v>85613.45</v>
      </c>
      <c r="AUT722" s="90">
        <f>$I722*AUT$758</f>
        <v>29823.14</v>
      </c>
      <c r="AUU722" s="90">
        <f>$J722*AUU$758</f>
        <v>33534.49</v>
      </c>
      <c r="AUV722" s="90">
        <f>$K722*AUV$758</f>
        <v>34846.6</v>
      </c>
      <c r="AUW722" s="90">
        <f>AUH722*AUQ722</f>
        <v>6631287.4900000002</v>
      </c>
      <c r="AUX722" s="90">
        <f t="shared" ref="AUX722:AUY735" si="283">AUI722*AUR722</f>
        <v>6919495.8600000003</v>
      </c>
      <c r="AUY722" s="90">
        <f t="shared" si="283"/>
        <v>7105916.3499999996</v>
      </c>
      <c r="AUZ722" s="90">
        <f>AUH722*AUT722</f>
        <v>2475320.62</v>
      </c>
      <c r="AVA722" s="90">
        <f t="shared" ref="AVA722:AVB735" si="284">AUI722*AUU722</f>
        <v>2783362.67</v>
      </c>
      <c r="AVB722" s="90">
        <f t="shared" si="284"/>
        <v>2892267.8</v>
      </c>
      <c r="AVC722" s="1235">
        <v>47</v>
      </c>
      <c r="AVD722" s="1235">
        <v>47</v>
      </c>
      <c r="AVE722" s="1235">
        <v>47</v>
      </c>
      <c r="AVF722" s="90">
        <f>$F722*AVC722</f>
        <v>4408835</v>
      </c>
      <c r="AVG722" s="90">
        <f>$G722*AVD722</f>
        <v>4521776</v>
      </c>
      <c r="AVH722" s="90">
        <f>$H722*AVE722</f>
        <v>4670343</v>
      </c>
      <c r="AVI722" s="90">
        <f>$I722*AVC722</f>
        <v>3126653.38</v>
      </c>
      <c r="AVJ722" s="90">
        <f>$J722*AVD722</f>
        <v>3222251.38</v>
      </c>
      <c r="AVK722" s="90">
        <f>$K722*AVE722</f>
        <v>3293926.38</v>
      </c>
      <c r="AVL722" s="90">
        <f>$F722*AVL$758</f>
        <v>78118.720000000001</v>
      </c>
      <c r="AVM722" s="90">
        <f>$G722*AVM$758</f>
        <v>81491.87</v>
      </c>
      <c r="AVN722" s="90">
        <f>$H722*AVN$758</f>
        <v>83697.31</v>
      </c>
      <c r="AVO722" s="90">
        <f>$I722*AVO$758</f>
        <v>32080.959999999999</v>
      </c>
      <c r="AVP722" s="90">
        <f>$J722*AVP$758</f>
        <v>35681.199999999997</v>
      </c>
      <c r="AVQ722" s="90">
        <f>$K722*AVQ$758</f>
        <v>37113.64</v>
      </c>
      <c r="AVR722" s="90">
        <f>AVC722*AVL722</f>
        <v>3671579.84</v>
      </c>
      <c r="AVS722" s="90">
        <f t="shared" ref="AVS722:AVT735" si="285">AVD722*AVM722</f>
        <v>3830117.89</v>
      </c>
      <c r="AVT722" s="90">
        <f t="shared" si="285"/>
        <v>3933773.57</v>
      </c>
      <c r="AVU722" s="90">
        <f>AVC722*AVO722</f>
        <v>1507805.12</v>
      </c>
      <c r="AVV722" s="90">
        <f t="shared" ref="AVV722:AVW735" si="286">AVD722*AVP722</f>
        <v>1677016.4</v>
      </c>
      <c r="AVW722" s="90">
        <f t="shared" si="286"/>
        <v>1744341.08</v>
      </c>
      <c r="AVX722" s="124">
        <f>L722+AG722+BB722+BW722+CR722+DM722+EH722+FC722+FX722+GS722+HN722+II722+JD722+JY722+KT722+LO722+MJ722+NE722+NZ722+OU722+PP722+QK722+RF722+SA722+SV722+TQ722+UL722+VG722+WB722+WW722+XR722+YM722+ZH722+AAC722+AAX722+ABS722+ACN722+ADI722+AED722+AEY722+AFT722+AGO722+AHJ722+AIE722+AIZ722+AJU722+AKP722+ALK722+AMF722+ANA722+ANV722+AOQ722+APL722+AQG722+ARB722+ARW722+ASR722+ATM722+AUH722+AVC722</f>
        <v>1850</v>
      </c>
      <c r="AVY722" s="124">
        <f t="shared" ref="AVY722:AVY735" si="287">M722+AH722+BC722+BX722+CS722+DN722+EI722+FD722+FY722+GT722+HO722+IJ722+JE722+JZ722+KU722+LP722+MK722+NF722+OA722+OV722+PQ722+QL722+RG722+SB722+SW722+TR722+UM722+VH722+WC722+WX722+XS722+YN722+ZI722+AAD722+AAY722+ABT722+ACO722+ADJ722+AEE722+AEZ722+AFU722+AGP722+AHK722+AIF722+AJA722+AJV722+AKQ722+ALL722+AMG722+ANB722+ANW722+AOR722+APM722+AQH722+ARC722+ARX722+ASS722+ATN722+AUI722+AVD722</f>
        <v>1850</v>
      </c>
      <c r="AVZ722" s="124">
        <f t="shared" ref="AVZ722:AVZ735" si="288">N722+AI722+BD722+BY722+CT722+DO722+EJ722+FE722+FZ722+GU722+HP722+IK722+JF722+KA722+KV722+LQ722+ML722+NG722+OB722+OW722+PR722+QM722+RH722+SC722+SX722+TS722+UN722+VI722+WD722+WY722+XT722+YO722+ZJ722+AAE722+AAZ722+ABU722+ACP722+ADK722+AEF722+AFA722+AFV722+AGQ722+AHL722+AIG722+AJB722+AJW722+AKR722+ALM722+AMH722+ANC722+ANX722+AOS722+APN722+AQI722+ARD722+ARY722+AST722+ATO722+AUJ722+AVE722</f>
        <v>1850</v>
      </c>
      <c r="AWA722" s="90">
        <f t="shared" ref="AWA722:AWA735" si="289">O722+AJ722+BE722+BZ722+CU722+DP722+EK722+FF722+GA722+GV722+HQ722+IL722+JG722+KB722+KW722+LR722+MM722+NH722+OC722+OX722+PS722+QN722+RI722+SD722+SY722+TT722+UO722+VJ722+WE722+WZ722+XU722+YP722+ZK722+AAF722+ABA722+ABV722+ACQ722+ADL722+AEG722+AFB722+AFW722+AGR722+AHM722+AIH722+AJC722+AJX722+AKS722+ALN722+AMI722+AND722+ANY722+AOT722+APO722+AQJ722+ARE722+ARZ722+ASU722+ATP722+AUK722+AVF722</f>
        <v>173539250</v>
      </c>
      <c r="AWB722" s="90">
        <f t="shared" ref="AWB722:AWB735" si="290">P722+AK722+BF722+CA722+CV722+DQ722+EL722+FG722+GB722+GW722+HR722+IM722+JH722+KC722+KX722+LS722+MN722+NI722+OD722+OY722+PT722+QO722+RJ722+SE722+SZ722+TU722+UP722+VK722+WF722+XA722+XV722+YQ722+ZL722+AAG722+ABB722+ABW722+ACR722+ADM722+AEH722+AFC722+AFX722+AGS722+AHN722+AII722+AJD722+AJY722+AKT722+ALO722+AMJ722+ANE722+ANZ722+AOU722+APP722+AQK722+ARF722+ASA722+ASV722+ATQ722+AUL722+AVG722</f>
        <v>177984800</v>
      </c>
      <c r="AWC722" s="90">
        <f t="shared" ref="AWC722:AWC735" si="291">Q722+AL722+BG722+CB722+CW722+DR722+EM722+FH722+GC722+GX722+HS722+IN722+JI722+KD722+KY722+LT722+MO722+NJ722+OE722+OZ722+PU722+QP722+RK722+SF722+TA722+TV722+UQ722+VL722+WG722+XB722+XW722+YR722+ZM722+AAH722+ABC722+ABX722+ACS722+ADN722+AEI722+AFD722+AFY722+AGT722+AHO722+AIJ722+AJE722+AJZ722+AKU722+ALP722+AMK722+ANF722+AOA722+AOV722+APQ722+AQL722+ARG722+ASB722+ASW722+ATR722+AUM722+AVH722</f>
        <v>183832650</v>
      </c>
      <c r="AWD722" s="90">
        <f t="shared" ref="AWD722:AWD735" si="292">R722+AM722+BH722+CC722+CX722+DS722+EN722+FI722+GD722+GY722+HT722+IO722+JJ722+KE722+KZ722+LU722+MP722+NK722+OF722+PA722+PV722+QQ722+RL722+SG722+TB722+TW722+UR722+VM722+WH722+XC722+XX722+YS722+ZN722+AAI722+ABD722+ABY722+ACT722+ADO722+AEJ722+AFE722+AFZ722+AGU722+AHP722+AIK722+AJF722+AKA722+AKV722+ALQ722+AML722+ANG722+AOB722+AOW722+APR722+AQM722+ARH722+ASC722+ASX722+ATS722+AUN722+AVI722</f>
        <v>123070399</v>
      </c>
      <c r="AWE722" s="90">
        <f t="shared" ref="AWE722:AWE735" si="293">S722+AN722+BI722+CD722+CY722+DT722+EO722+FJ722+GE722+GZ722+HU722+IP722+JK722+KF722+LA722+LV722+MQ722+NL722+OG722+PB722+PW722+QR722+RM722+SH722+TC722+TX722+US722+VN722+WI722+XD722+XY722+YT722+ZO722+AAJ722+ABE722+ABZ722+ACU722+ADP722+AEK722+AFF722+AGA722+AGV722+AHQ722+AIL722+AJG722+AKB722+AKW722+ALR722+AMM722+ANH722+AOC722+AOX722+APS722+AQN722+ARI722+ASD722+ASY722+ATT722+AUO722+AVJ722</f>
        <v>126833299</v>
      </c>
      <c r="AWF722" s="90">
        <f t="shared" ref="AWF722:AWF735" si="294">T722+AO722+BJ722+CE722+CZ722+DU722+EP722+FK722+GF722+HA722+HV722+IQ722+JL722+KG722+LB722+LW722+MR722+NM722+OH722+PC722+PX722+QS722+RN722+SI722+TD722+TY722+UT722+VO722+WJ722+XE722+XZ722+YU722+ZP722+AAK722+ABF722+ACA722+ACV722+ADQ722+AEL722+AFG722+AGB722+AGW722+AHR722+AIM722+AJH722+AKC722+AKX722+ALS722+AMN722+ANI722+AOD722+AOY722+APT722+AQO722+ARJ722+ASE722+ASZ722+ATU722+AUP722+AVK722</f>
        <v>129654549</v>
      </c>
      <c r="AWG722" s="90"/>
      <c r="AWH722" s="90"/>
      <c r="AWI722" s="90"/>
      <c r="AWJ722" s="90"/>
      <c r="AWK722" s="90"/>
      <c r="AWL722" s="90"/>
      <c r="AWM722" s="90">
        <f t="shared" ref="AWM722:AWM735" si="295">AA722+AV722+BQ722+CL722+DG722+EB722+EW722+FR722+GM722+HH722+IC722+IX722+JS722+KN722+LI722+MD722+MY722+NT722+OO722+PJ722+QE722+QZ722+RU722+SP722+TK722+UF722+VA722+VV722+WQ722+XL722+YG722+ZB722+ZW722+AAR722+ABM722+ACH722+ADC722+ADX722+AES722+AFN722+AGI722+AHD722+AHY722+AIT722+AJO722+AKJ722+ALE722+ALZ722+AMU722+ANP722+AOK722+APF722+AQA722+AQV722+ARQ722+ASL722+ATG722+AUB722+AUW722+AVR722</f>
        <v>160096046.22999999</v>
      </c>
      <c r="AWN722" s="90">
        <f t="shared" ref="AWN722:AWN735" si="296">AB722+AW722+BR722+CM722+DH722+EC722+EX722+FS722+GN722+HI722+ID722+IY722+JT722+KO722+LJ722+ME722+MZ722+NU722+OP722+PK722+QF722+RA722+RV722+SQ722+TL722+UG722+VB722+VW722+WR722+XM722+YH722+ZC722+ZX722+AAS722+ABN722+ACI722+ADD722+ADY722+AET722+AFO722+AGJ722+AHE722+AHZ722+AIU722+AJP722+AKK722+ALF722+AMA722+AMV722+ANQ722+AOL722+APG722+AQB722+AQW722+ARR722+ASM722+ATH722+AUC722+AUX722+AVS722</f>
        <v>167026716.71000001</v>
      </c>
      <c r="AWO722" s="90">
        <f t="shared" ref="AWO722:AWO735" si="297">AC722+AX722+BS722+CN722+DI722+ED722+EY722+FT722+GO722+HJ722+IE722+IZ722+JU722+KP722+LK722+MF722+NA722+NV722+OQ722+PL722+QG722+RB722+RW722+SR722+TM722+UH722+VC722+VX722+WS722+XN722+YI722+ZD722+ZY722+AAT722+ABO722+ACJ722+ADE722+ADZ722+AEU722+AFP722+AGK722+AHF722+AIA722+AIV722+AJQ722+AKL722+ALG722+AMB722+AMW722+ANR722+AOM722+APH722+AQC722+AQX722+ARS722+ASN722+ATI722+AUD722+AUY722+AVT722</f>
        <v>171568136.75</v>
      </c>
      <c r="AWP722" s="90">
        <f t="shared" ref="AWP722:AWP735" si="298">AD722+AY722+BT722+CO722+DJ722+EE722+EZ722+FU722+GP722+HK722+IF722+JA722+JV722+KQ722+LL722+MG722+NB722+NW722+OR722+PM722+QH722+RC722+RX722+SS722+TN722+UI722+VD722+VY722+WT722+XO722+YJ722+ZE722+ZZ722+AAU722+ABP722+ACK722+ADF722+AEA722+AEV722+AFQ722+AGL722+AHG722+AIB722+AIW722+AJR722+AKM722+ALH722+AMC722+AMX722+ANS722+AON722+API722+AQD722+AQY722+ART722+ASO722+ATJ722+AUE722+AUZ722+AVU722</f>
        <v>63479671.43</v>
      </c>
      <c r="AWQ722" s="90">
        <f t="shared" ref="AWQ722:AWQ735" si="299">AE722+AZ722+BU722+CP722+DK722+EF722+FA722+FV722+GQ722+HL722+IG722+JB722+JW722+KR722+LM722+MH722+NC722+NX722+OS722+PN722+QI722+RD722+RY722+ST722+TO722+UJ722+VE722+VZ722+WU722+XP722+YK722+ZF722+AAA722+AAV722+ABQ722+ACL722+ADG722+AEB722+AEW722+AFR722+AGM722+AHH722+AIC722+AIX722+AJS722+AKN722+ALI722+AMD722+AMY722+ANT722+AOO722+APJ722+AQE722+AQZ722+ARU722+ASP722+ATK722+AUF722+AVA722+AVV722</f>
        <v>72523949.810000002</v>
      </c>
      <c r="AWR722" s="90">
        <f t="shared" ref="AWR722:AWR735" si="300">AF722+BA722+BV722+CQ722+DL722+EG722+FB722+FW722+GR722+HM722+IH722+JC722+JX722+KS722+LN722+MI722+ND722+NY722+OT722+PO722+QJ722+RE722+RZ722+SU722+TP722+UK722+VF722+WA722+WV722+XQ722+YL722+ZG722+AAB722+AAW722+ABR722+ACM722+ADH722+AEC722+AEX722+AFS722+AGN722+AHI722+AID722+AIY722+AJT722+AKO722+ALJ722+AME722+AMZ722+ANU722+AOP722+APK722+AQF722+ARA722+ARV722+ASQ722+ATL722+AUG722+AVB722+AVW722</f>
        <v>74999705.459999993</v>
      </c>
    </row>
    <row r="723" spans="1:1292" ht="36" x14ac:dyDescent="0.25">
      <c r="A723" s="205" t="s">
        <v>422</v>
      </c>
      <c r="B723" s="12" t="s">
        <v>440</v>
      </c>
      <c r="C723" s="5"/>
      <c r="D723" s="338"/>
      <c r="E723" s="263"/>
      <c r="F723" s="98">
        <f>F17</f>
        <v>72921</v>
      </c>
      <c r="G723" s="98">
        <f t="shared" ref="G723:H726" si="301">G17</f>
        <v>74775</v>
      </c>
      <c r="H723" s="98">
        <f t="shared" si="301"/>
        <v>77545</v>
      </c>
      <c r="I723" s="90">
        <f t="shared" ref="I723:K735" si="302">F192</f>
        <v>56087.85</v>
      </c>
      <c r="J723" s="90">
        <f t="shared" si="302"/>
        <v>57733.85</v>
      </c>
      <c r="K723" s="90">
        <f t="shared" si="302"/>
        <v>58968.85</v>
      </c>
      <c r="L723" s="1235">
        <v>229</v>
      </c>
      <c r="M723" s="1235">
        <v>229</v>
      </c>
      <c r="N723" s="1235">
        <v>229</v>
      </c>
      <c r="O723" s="90">
        <f t="shared" ref="O723:O735" si="303">$F723*L723</f>
        <v>16698909</v>
      </c>
      <c r="P723" s="90">
        <f t="shared" ref="P723:P735" si="304">$G723*M723</f>
        <v>17123475</v>
      </c>
      <c r="Q723" s="90">
        <f t="shared" ref="Q723:Q735" si="305">$H723*N723</f>
        <v>17757805</v>
      </c>
      <c r="R723" s="90">
        <f t="shared" ref="R723:R735" si="306">$I723*L723</f>
        <v>12844117.65</v>
      </c>
      <c r="S723" s="90">
        <f t="shared" ref="S723:S735" si="307">$J723*M723</f>
        <v>13221051.65</v>
      </c>
      <c r="T723" s="90">
        <f t="shared" ref="T723:T735" si="308">$K723*N723</f>
        <v>13503866.65</v>
      </c>
      <c r="U723" s="90">
        <f t="shared" ref="U723:U735" si="309">$F723*U$758</f>
        <v>69684.14</v>
      </c>
      <c r="V723" s="90">
        <f t="shared" ref="V723:V735" si="310">$G723*V$758</f>
        <v>72720.289999999994</v>
      </c>
      <c r="W723" s="90">
        <f t="shared" ref="W723:W735" si="311">$H723*W$758</f>
        <v>74932.87</v>
      </c>
      <c r="X723" s="90">
        <f t="shared" ref="X723:X735" si="312">$I723*X$758</f>
        <v>22991.06</v>
      </c>
      <c r="Y723" s="90">
        <f t="shared" ref="Y723:Y735" si="313">$J723*Y$758</f>
        <v>26722.19</v>
      </c>
      <c r="Z723" s="90">
        <f t="shared" ref="Z723:Z735" si="314">$K723*Z$758</f>
        <v>27792.95</v>
      </c>
      <c r="AA723" s="90">
        <f t="shared" ref="AA723:AA735" si="315">L723*U723</f>
        <v>15957668.060000001</v>
      </c>
      <c r="AB723" s="90">
        <f t="shared" si="165"/>
        <v>16652946.41</v>
      </c>
      <c r="AC723" s="90">
        <f t="shared" si="165"/>
        <v>17159627.23</v>
      </c>
      <c r="AD723" s="90">
        <f t="shared" ref="AD723:AD735" si="316">L723*X723</f>
        <v>5264952.74</v>
      </c>
      <c r="AE723" s="90">
        <f t="shared" si="166"/>
        <v>6119381.5099999998</v>
      </c>
      <c r="AF723" s="90">
        <f t="shared" si="166"/>
        <v>6364585.5499999998</v>
      </c>
      <c r="AG723" s="1237">
        <v>300</v>
      </c>
      <c r="AH723" s="1237">
        <v>300</v>
      </c>
      <c r="AI723" s="1237">
        <v>300</v>
      </c>
      <c r="AJ723" s="90">
        <f t="shared" ref="AJ723:AJ735" si="317">$F723*AG723</f>
        <v>21876300</v>
      </c>
      <c r="AK723" s="90">
        <f t="shared" ref="AK723:AK735" si="318">$G723*AH723</f>
        <v>22432500</v>
      </c>
      <c r="AL723" s="90">
        <f t="shared" ref="AL723:AL735" si="319">$H723*AI723</f>
        <v>23263500</v>
      </c>
      <c r="AM723" s="90">
        <f t="shared" ref="AM723:AM735" si="320">$I723*AG723</f>
        <v>16826355</v>
      </c>
      <c r="AN723" s="90">
        <f t="shared" ref="AN723:AN735" si="321">$J723*AH723</f>
        <v>17320155</v>
      </c>
      <c r="AO723" s="90">
        <f t="shared" ref="AO723:AO735" si="322">$K723*AI723</f>
        <v>17690655</v>
      </c>
      <c r="AP723" s="90">
        <f t="shared" ref="AP723:AP735" si="323">$F723*AP$758</f>
        <v>68075.839999999997</v>
      </c>
      <c r="AQ723" s="90">
        <f t="shared" ref="AQ723:AQ735" si="324">$G723*AQ$758</f>
        <v>70975.429999999993</v>
      </c>
      <c r="AR723" s="90">
        <f t="shared" ref="AR723:AR735" si="325">$H723*AR$758</f>
        <v>73215.89</v>
      </c>
      <c r="AS723" s="90">
        <f t="shared" ref="AS723:AS735" si="326">$I723*AS$758</f>
        <v>26029.15</v>
      </c>
      <c r="AT723" s="90">
        <f t="shared" ref="AT723:AT735" si="327">$J723*AT$758</f>
        <v>31253.47</v>
      </c>
      <c r="AU723" s="90">
        <f t="shared" ref="AU723:AU735" si="328">$K723*AU$758</f>
        <v>32316.5</v>
      </c>
      <c r="AV723" s="90">
        <f t="shared" ref="AV723:AV735" si="329">AG723*AP723</f>
        <v>20422752</v>
      </c>
      <c r="AW723" s="90">
        <f t="shared" si="167"/>
        <v>21292629</v>
      </c>
      <c r="AX723" s="90">
        <f t="shared" si="167"/>
        <v>21964767</v>
      </c>
      <c r="AY723" s="90">
        <f t="shared" ref="AY723:AY735" si="330">AG723*AS723</f>
        <v>7808745</v>
      </c>
      <c r="AZ723" s="90">
        <f t="shared" si="168"/>
        <v>9376041</v>
      </c>
      <c r="BA723" s="90">
        <f t="shared" si="168"/>
        <v>9694950</v>
      </c>
      <c r="BB723" s="1235">
        <v>239</v>
      </c>
      <c r="BC723" s="1235">
        <v>239</v>
      </c>
      <c r="BD723" s="1235">
        <v>239</v>
      </c>
      <c r="BE723" s="90">
        <f t="shared" ref="BE723:BE735" si="331">$F723*BB723</f>
        <v>17428119</v>
      </c>
      <c r="BF723" s="90">
        <f t="shared" ref="BF723:BF735" si="332">$G723*BC723</f>
        <v>17871225</v>
      </c>
      <c r="BG723" s="90">
        <f t="shared" ref="BG723:BG735" si="333">$H723*BD723</f>
        <v>18533255</v>
      </c>
      <c r="BH723" s="90">
        <f t="shared" ref="BH723:BH735" si="334">$I723*BB723</f>
        <v>13404996.15</v>
      </c>
      <c r="BI723" s="90">
        <f t="shared" ref="BI723:BI735" si="335">$J723*BC723</f>
        <v>13798390.15</v>
      </c>
      <c r="BJ723" s="90">
        <f t="shared" ref="BJ723:BJ735" si="336">$K723*BD723</f>
        <v>14093555.15</v>
      </c>
      <c r="BK723" s="90">
        <f t="shared" ref="BK723:BK735" si="337">$F723*BK$758</f>
        <v>77021.53</v>
      </c>
      <c r="BL723" s="90">
        <f t="shared" ref="BL723:BL735" si="338">$G723*BL$758</f>
        <v>80376.53</v>
      </c>
      <c r="BM723" s="90">
        <f t="shared" ref="BM723:BM735" si="339">$H723*BM$758</f>
        <v>82854.679999999993</v>
      </c>
      <c r="BN723" s="90">
        <f t="shared" ref="BN723:BN735" si="340">$I723*BN$758</f>
        <v>23305.41</v>
      </c>
      <c r="BO723" s="90">
        <f t="shared" ref="BO723:BO735" si="341">$J723*BO$758</f>
        <v>27805.55</v>
      </c>
      <c r="BP723" s="90">
        <f t="shared" ref="BP723:BP735" si="342">$K723*BP$758</f>
        <v>28857.75</v>
      </c>
      <c r="BQ723" s="90">
        <f t="shared" ref="BQ723:BQ735" si="343">BB723*BK723</f>
        <v>18408145.670000002</v>
      </c>
      <c r="BR723" s="90">
        <f t="shared" si="169"/>
        <v>19209990.670000002</v>
      </c>
      <c r="BS723" s="90">
        <f t="shared" si="169"/>
        <v>19802268.52</v>
      </c>
      <c r="BT723" s="90">
        <f t="shared" ref="BT723:BT735" si="344">BB723*BN723</f>
        <v>5569992.9900000002</v>
      </c>
      <c r="BU723" s="90">
        <f t="shared" si="170"/>
        <v>6645526.4500000002</v>
      </c>
      <c r="BV723" s="90">
        <f t="shared" si="170"/>
        <v>6897002.25</v>
      </c>
      <c r="BW723" s="1235">
        <v>139</v>
      </c>
      <c r="BX723" s="1235">
        <v>139</v>
      </c>
      <c r="BY723" s="1235">
        <v>139</v>
      </c>
      <c r="BZ723" s="90">
        <f t="shared" ref="BZ723:BZ735" si="345">$F723*BW723</f>
        <v>10136019</v>
      </c>
      <c r="CA723" s="90">
        <f t="shared" ref="CA723:CA735" si="346">$G723*BX723</f>
        <v>10393725</v>
      </c>
      <c r="CB723" s="90">
        <f t="shared" ref="CB723:CB735" si="347">$H723*BY723</f>
        <v>10778755</v>
      </c>
      <c r="CC723" s="90">
        <f t="shared" ref="CC723:CC735" si="348">$I723*BW723</f>
        <v>7796211.1500000004</v>
      </c>
      <c r="CD723" s="90">
        <f t="shared" ref="CD723:CD735" si="349">$J723*BX723</f>
        <v>8025005.1500000004</v>
      </c>
      <c r="CE723" s="90">
        <f t="shared" ref="CE723:CE735" si="350">$K723*BY723</f>
        <v>8196670.1500000004</v>
      </c>
      <c r="CF723" s="90">
        <f t="shared" ref="CF723:CF735" si="351">$F723*CF$758</f>
        <v>78739.789999999994</v>
      </c>
      <c r="CG723" s="90">
        <f t="shared" ref="CG723:CG735" si="352">$G723*CG$758</f>
        <v>82134.67</v>
      </c>
      <c r="CH723" s="90">
        <f t="shared" ref="CH723:CH735" si="353">$H723*CH$758</f>
        <v>84726.64</v>
      </c>
      <c r="CI723" s="90">
        <f t="shared" ref="CI723:CI735" si="354">$I723*CI$758</f>
        <v>27523.48</v>
      </c>
      <c r="CJ723" s="90">
        <f t="shared" ref="CJ723:CJ735" si="355">$J723*CJ$758</f>
        <v>33450.76</v>
      </c>
      <c r="CK723" s="90">
        <f t="shared" ref="CK723:CK735" si="356">$K723*CK$758</f>
        <v>34704.06</v>
      </c>
      <c r="CL723" s="90">
        <f t="shared" ref="CL723:CL735" si="357">BW723*CF723</f>
        <v>10944830.810000001</v>
      </c>
      <c r="CM723" s="90">
        <f t="shared" si="171"/>
        <v>11416719.130000001</v>
      </c>
      <c r="CN723" s="90">
        <f t="shared" si="171"/>
        <v>11777002.960000001</v>
      </c>
      <c r="CO723" s="90">
        <f t="shared" ref="CO723:CO735" si="358">BW723*CI723</f>
        <v>3825763.72</v>
      </c>
      <c r="CP723" s="90">
        <f t="shared" si="172"/>
        <v>4649655.6399999997</v>
      </c>
      <c r="CQ723" s="90">
        <f t="shared" si="172"/>
        <v>4823864.34</v>
      </c>
      <c r="CR723" s="1237">
        <v>101</v>
      </c>
      <c r="CS723" s="1237">
        <v>101</v>
      </c>
      <c r="CT723" s="1237">
        <v>101</v>
      </c>
      <c r="CU723" s="90">
        <f t="shared" ref="CU723:CU735" si="359">$F723*CR723</f>
        <v>7365021</v>
      </c>
      <c r="CV723" s="90">
        <f t="shared" ref="CV723:CV735" si="360">$G723*CS723</f>
        <v>7552275</v>
      </c>
      <c r="CW723" s="90">
        <f t="shared" ref="CW723:CW735" si="361">$H723*CT723</f>
        <v>7832045</v>
      </c>
      <c r="CX723" s="90">
        <f t="shared" ref="CX723:CX735" si="362">$I723*CR723</f>
        <v>5664872.8499999996</v>
      </c>
      <c r="CY723" s="90">
        <f t="shared" ref="CY723:CY735" si="363">$J723*CS723</f>
        <v>5831118.8499999996</v>
      </c>
      <c r="CZ723" s="90">
        <f t="shared" ref="CZ723:CZ735" si="364">$K723*CT723</f>
        <v>5955853.8499999996</v>
      </c>
      <c r="DA723" s="90">
        <f t="shared" ref="DA723:DA735" si="365">$F723*DA$758</f>
        <v>69199.070000000007</v>
      </c>
      <c r="DB723" s="90">
        <f t="shared" ref="DB723:DB735" si="366">$G723*DB$758</f>
        <v>72212.38</v>
      </c>
      <c r="DC723" s="90">
        <f t="shared" ref="DC723:DC735" si="367">$H723*DC$758</f>
        <v>74447.56</v>
      </c>
      <c r="DD723" s="90">
        <f t="shared" ref="DD723:DD735" si="368">$I723*DD$758</f>
        <v>30848.37</v>
      </c>
      <c r="DE723" s="90">
        <f t="shared" ref="DE723:DE735" si="369">$J723*DE$758</f>
        <v>34970.949999999997</v>
      </c>
      <c r="DF723" s="90">
        <f t="shared" ref="DF723:DF735" si="370">$K723*DF$758</f>
        <v>36106.93</v>
      </c>
      <c r="DG723" s="90">
        <f t="shared" ref="DG723:DG735" si="371">CR723*DA723</f>
        <v>6989106.0700000003</v>
      </c>
      <c r="DH723" s="90">
        <f t="shared" si="173"/>
        <v>7293450.3799999999</v>
      </c>
      <c r="DI723" s="90">
        <f t="shared" si="173"/>
        <v>7519203.5599999996</v>
      </c>
      <c r="DJ723" s="90">
        <f t="shared" ref="DJ723:DJ735" si="372">CR723*DD723</f>
        <v>3115685.37</v>
      </c>
      <c r="DK723" s="90">
        <f t="shared" si="174"/>
        <v>3532065.95</v>
      </c>
      <c r="DL723" s="90">
        <f t="shared" si="174"/>
        <v>3646799.93</v>
      </c>
      <c r="DM723" s="348"/>
      <c r="DN723" s="369"/>
      <c r="DO723" s="369"/>
      <c r="DP723" s="90">
        <f t="shared" ref="DP723:DP735" si="373">$F723*DM723</f>
        <v>0</v>
      </c>
      <c r="DQ723" s="90">
        <f t="shared" ref="DQ723:DQ735" si="374">$G723*DN723</f>
        <v>0</v>
      </c>
      <c r="DR723" s="90">
        <f t="shared" ref="DR723:DR735" si="375">$H723*DO723</f>
        <v>0</v>
      </c>
      <c r="DS723" s="90">
        <f t="shared" ref="DS723:DS735" si="376">$I723*DM723</f>
        <v>0</v>
      </c>
      <c r="DT723" s="90">
        <f t="shared" ref="DT723:DT735" si="377">$J723*DN723</f>
        <v>0</v>
      </c>
      <c r="DU723" s="90">
        <f t="shared" ref="DU723:DU735" si="378">$K723*DO723</f>
        <v>0</v>
      </c>
      <c r="DV723" s="90">
        <f t="shared" ref="DV723:DV735" si="379">$F723*DV$758</f>
        <v>0</v>
      </c>
      <c r="DW723" s="90">
        <f t="shared" ref="DW723:DW735" si="380">$G723*DW$758</f>
        <v>0</v>
      </c>
      <c r="DX723" s="90">
        <f t="shared" ref="DX723:DX735" si="381">$H723*DX$758</f>
        <v>0</v>
      </c>
      <c r="DY723" s="90">
        <f t="shared" ref="DY723:DY735" si="382">$I723*DY$758</f>
        <v>0</v>
      </c>
      <c r="DZ723" s="90">
        <f t="shared" ref="DZ723:DZ735" si="383">$J723*DZ$758</f>
        <v>0</v>
      </c>
      <c r="EA723" s="90">
        <f t="shared" ref="EA723:EA735" si="384">$K723*EA$758</f>
        <v>0</v>
      </c>
      <c r="EB723" s="90">
        <f t="shared" ref="EB723:EB735" si="385">DM723*DV723</f>
        <v>0</v>
      </c>
      <c r="EC723" s="90">
        <f t="shared" si="175"/>
        <v>0</v>
      </c>
      <c r="ED723" s="90">
        <f t="shared" si="176"/>
        <v>0</v>
      </c>
      <c r="EE723" s="90">
        <f t="shared" ref="EE723:EE735" si="386">DM723*DY723</f>
        <v>0</v>
      </c>
      <c r="EF723" s="90">
        <f t="shared" si="177"/>
        <v>0</v>
      </c>
      <c r="EG723" s="90">
        <f t="shared" si="178"/>
        <v>0</v>
      </c>
      <c r="EH723" s="1237">
        <v>77</v>
      </c>
      <c r="EI723" s="1237">
        <v>77</v>
      </c>
      <c r="EJ723" s="1237">
        <v>77</v>
      </c>
      <c r="EK723" s="90">
        <f t="shared" ref="EK723:EK735" si="387">$F723*EH723</f>
        <v>5614917</v>
      </c>
      <c r="EL723" s="90">
        <f t="shared" ref="EL723:EL735" si="388">$G723*EI723</f>
        <v>5757675</v>
      </c>
      <c r="EM723" s="90">
        <f t="shared" ref="EM723:EM735" si="389">$H723*EJ723</f>
        <v>5970965</v>
      </c>
      <c r="EN723" s="90">
        <f t="shared" ref="EN723:EN735" si="390">$I723*EH723</f>
        <v>4318764.45</v>
      </c>
      <c r="EO723" s="90">
        <f t="shared" ref="EO723:EO735" si="391">$J723*EI723</f>
        <v>4445506.45</v>
      </c>
      <c r="EP723" s="90">
        <f t="shared" ref="EP723:EP735" si="392">$K723*EJ723</f>
        <v>4540601.45</v>
      </c>
      <c r="EQ723" s="90">
        <f t="shared" ref="EQ723:EQ735" si="393">$F723*EQ$758</f>
        <v>69317.72</v>
      </c>
      <c r="ER723" s="90">
        <f t="shared" ref="ER723:ER735" si="394">$G723*ER$758</f>
        <v>72339.87</v>
      </c>
      <c r="ES723" s="90">
        <f t="shared" ref="ES723:ES735" si="395">$H723*ES$758</f>
        <v>74509.490000000005</v>
      </c>
      <c r="ET723" s="90">
        <f t="shared" ref="ET723:ET735" si="396">$I723*ET$758</f>
        <v>36237.760000000002</v>
      </c>
      <c r="EU723" s="90">
        <f t="shared" ref="EU723:EU735" si="397">$J723*EU$758</f>
        <v>43704.11</v>
      </c>
      <c r="EV723" s="90">
        <f t="shared" ref="EV723:EV735" si="398">$K723*EV$758</f>
        <v>44849.21</v>
      </c>
      <c r="EW723" s="90">
        <f t="shared" ref="EW723:EW735" si="399">EH723*EQ723</f>
        <v>5337464.4400000004</v>
      </c>
      <c r="EX723" s="90">
        <f t="shared" si="179"/>
        <v>5570169.9900000002</v>
      </c>
      <c r="EY723" s="90">
        <f t="shared" si="179"/>
        <v>5737230.7300000004</v>
      </c>
      <c r="EZ723" s="90">
        <f t="shared" ref="EZ723:EZ735" si="400">EH723*ET723</f>
        <v>2790307.52</v>
      </c>
      <c r="FA723" s="90">
        <f t="shared" si="180"/>
        <v>3365216.47</v>
      </c>
      <c r="FB723" s="90">
        <f t="shared" si="180"/>
        <v>3453389.17</v>
      </c>
      <c r="FC723" s="92"/>
      <c r="FD723" s="92"/>
      <c r="FE723" s="92"/>
      <c r="FF723" s="90">
        <f t="shared" ref="FF723:FF735" si="401">$F723*FC723</f>
        <v>0</v>
      </c>
      <c r="FG723" s="90">
        <f t="shared" ref="FG723:FG735" si="402">$G723*FD723</f>
        <v>0</v>
      </c>
      <c r="FH723" s="90">
        <f t="shared" ref="FH723:FH735" si="403">$H723*FE723</f>
        <v>0</v>
      </c>
      <c r="FI723" s="90">
        <f t="shared" ref="FI723:FI735" si="404">$I723*FC723</f>
        <v>0</v>
      </c>
      <c r="FJ723" s="90">
        <f t="shared" ref="FJ723:FJ735" si="405">$J723*FD723</f>
        <v>0</v>
      </c>
      <c r="FK723" s="90">
        <f t="shared" ref="FK723:FK735" si="406">$K723*FE723</f>
        <v>0</v>
      </c>
      <c r="FL723" s="90">
        <f t="shared" ref="FL723:FL735" si="407">$F723*FL$758</f>
        <v>0</v>
      </c>
      <c r="FM723" s="90">
        <f t="shared" ref="FM723:FM735" si="408">$G723*FM$758</f>
        <v>0</v>
      </c>
      <c r="FN723" s="90">
        <f t="shared" ref="FN723:FN735" si="409">$H723*FN$758</f>
        <v>0</v>
      </c>
      <c r="FO723" s="90">
        <f t="shared" ref="FO723:FO735" si="410">$I723*FO$758</f>
        <v>0</v>
      </c>
      <c r="FP723" s="90">
        <f t="shared" ref="FP723:FP735" si="411">$J723*FP$758</f>
        <v>0</v>
      </c>
      <c r="FQ723" s="90">
        <f t="shared" ref="FQ723:FQ735" si="412">$K723*FQ$758</f>
        <v>0</v>
      </c>
      <c r="FR723" s="90">
        <f t="shared" ref="FR723:FR735" si="413">FC723*FL723</f>
        <v>0</v>
      </c>
      <c r="FS723" s="90">
        <f t="shared" si="181"/>
        <v>0</v>
      </c>
      <c r="FT723" s="90">
        <f t="shared" si="181"/>
        <v>0</v>
      </c>
      <c r="FU723" s="90">
        <f t="shared" ref="FU723:FU735" si="414">FC723*FO723</f>
        <v>0</v>
      </c>
      <c r="FV723" s="90">
        <f t="shared" si="182"/>
        <v>0</v>
      </c>
      <c r="FW723" s="90">
        <f t="shared" si="182"/>
        <v>0</v>
      </c>
      <c r="FX723" s="1237">
        <v>99</v>
      </c>
      <c r="FY723" s="1237">
        <v>99</v>
      </c>
      <c r="FZ723" s="1237">
        <v>99</v>
      </c>
      <c r="GA723" s="90">
        <f t="shared" ref="GA723:GA735" si="415">$F723*FX723</f>
        <v>7219179</v>
      </c>
      <c r="GB723" s="90">
        <f t="shared" ref="GB723:GB735" si="416">$G723*FY723</f>
        <v>7402725</v>
      </c>
      <c r="GC723" s="90">
        <f t="shared" ref="GC723:GC735" si="417">$H723*FZ723</f>
        <v>7676955</v>
      </c>
      <c r="GD723" s="90">
        <f t="shared" ref="GD723:GD735" si="418">$I723*FX723</f>
        <v>5552697.1500000004</v>
      </c>
      <c r="GE723" s="90">
        <f t="shared" ref="GE723:GE735" si="419">$J723*FY723</f>
        <v>5715651.1500000004</v>
      </c>
      <c r="GF723" s="90">
        <f t="shared" ref="GF723:GF735" si="420">$K723*FZ723</f>
        <v>5837916.1500000004</v>
      </c>
      <c r="GG723" s="90">
        <f t="shared" ref="GG723:GG735" si="421">$F723*GG$758</f>
        <v>71071.429999999993</v>
      </c>
      <c r="GH723" s="90">
        <f t="shared" ref="GH723:GH735" si="422">$G723*GH$758</f>
        <v>74105.7</v>
      </c>
      <c r="GI723" s="90">
        <f t="shared" ref="GI723:GI735" si="423">$H723*GI$758</f>
        <v>76454.84</v>
      </c>
      <c r="GJ723" s="90">
        <f t="shared" ref="GJ723:GJ735" si="424">$I723*GJ$758</f>
        <v>30217.54</v>
      </c>
      <c r="GK723" s="90">
        <f t="shared" ref="GK723:GK735" si="425">$J723*GK$758</f>
        <v>33719.03</v>
      </c>
      <c r="GL723" s="90">
        <f t="shared" ref="GL723:GL735" si="426">$K723*GL$758</f>
        <v>34714.620000000003</v>
      </c>
      <c r="GM723" s="90">
        <f t="shared" ref="GM723:GM735" si="427">FX723*GG723</f>
        <v>7036071.5700000003</v>
      </c>
      <c r="GN723" s="90">
        <f t="shared" si="183"/>
        <v>7336464.2999999998</v>
      </c>
      <c r="GO723" s="90">
        <f t="shared" si="183"/>
        <v>7569029.1600000001</v>
      </c>
      <c r="GP723" s="90">
        <f t="shared" ref="GP723:GP735" si="428">FX723*GJ723</f>
        <v>2991536.46</v>
      </c>
      <c r="GQ723" s="90">
        <f t="shared" si="184"/>
        <v>3338183.97</v>
      </c>
      <c r="GR723" s="90">
        <f t="shared" si="184"/>
        <v>3436747.38</v>
      </c>
      <c r="GS723" s="92">
        <f>119-119</f>
        <v>0</v>
      </c>
      <c r="GT723" s="92">
        <f>119-119</f>
        <v>0</v>
      </c>
      <c r="GU723" s="92">
        <f>119-119</f>
        <v>0</v>
      </c>
      <c r="GV723" s="90">
        <f t="shared" ref="GV723:GV735" si="429">$F723*GS723</f>
        <v>0</v>
      </c>
      <c r="GW723" s="90">
        <f t="shared" ref="GW723:GW735" si="430">$G723*GT723</f>
        <v>0</v>
      </c>
      <c r="GX723" s="90">
        <f t="shared" ref="GX723:GX735" si="431">$H723*GU723</f>
        <v>0</v>
      </c>
      <c r="GY723" s="90">
        <f t="shared" ref="GY723:GY735" si="432">$I723*GS723</f>
        <v>0</v>
      </c>
      <c r="GZ723" s="90">
        <f t="shared" ref="GZ723:GZ735" si="433">$J723*GT723</f>
        <v>0</v>
      </c>
      <c r="HA723" s="90">
        <f t="shared" ref="HA723:HA735" si="434">$K723*GU723</f>
        <v>0</v>
      </c>
      <c r="HB723" s="90">
        <f t="shared" ref="HB723:HB735" si="435">$F723*HB$758</f>
        <v>0</v>
      </c>
      <c r="HC723" s="90">
        <f t="shared" ref="HC723:HC735" si="436">$G723*HC$758</f>
        <v>0</v>
      </c>
      <c r="HD723" s="90">
        <f t="shared" ref="HD723:HD735" si="437">$H723*HD$758</f>
        <v>0</v>
      </c>
      <c r="HE723" s="90">
        <f t="shared" ref="HE723:HE735" si="438">$I723*HE$758</f>
        <v>0</v>
      </c>
      <c r="HF723" s="90">
        <f t="shared" ref="HF723:HF735" si="439">$J723*HF$758</f>
        <v>0</v>
      </c>
      <c r="HG723" s="90">
        <f t="shared" ref="HG723:HG735" si="440">$K723*HG$758</f>
        <v>0</v>
      </c>
      <c r="HH723" s="90">
        <f t="shared" ref="HH723:HH735" si="441">GS723*HB723</f>
        <v>0</v>
      </c>
      <c r="HI723" s="90">
        <f t="shared" si="185"/>
        <v>0</v>
      </c>
      <c r="HJ723" s="90">
        <f t="shared" si="185"/>
        <v>0</v>
      </c>
      <c r="HK723" s="90">
        <f t="shared" ref="HK723:HK735" si="442">GS723*HE723</f>
        <v>0</v>
      </c>
      <c r="HL723" s="90">
        <f t="shared" si="186"/>
        <v>0</v>
      </c>
      <c r="HM723" s="90">
        <f t="shared" si="186"/>
        <v>0</v>
      </c>
      <c r="HN723" s="1237">
        <v>108</v>
      </c>
      <c r="HO723" s="1237">
        <v>108</v>
      </c>
      <c r="HP723" s="1237">
        <v>108</v>
      </c>
      <c r="HQ723" s="90">
        <f t="shared" ref="HQ723:HQ735" si="443">$F723*HN723</f>
        <v>7875468</v>
      </c>
      <c r="HR723" s="90">
        <f t="shared" ref="HR723:HR735" si="444">$G723*HO723</f>
        <v>8075700</v>
      </c>
      <c r="HS723" s="90">
        <f t="shared" ref="HS723:HS735" si="445">$H723*HP723</f>
        <v>8374860</v>
      </c>
      <c r="HT723" s="90">
        <f t="shared" ref="HT723:HT735" si="446">$I723*HN723</f>
        <v>6057487.7999999998</v>
      </c>
      <c r="HU723" s="90">
        <f t="shared" ref="HU723:HU735" si="447">$J723*HO723</f>
        <v>6235255.7999999998</v>
      </c>
      <c r="HV723" s="90">
        <f t="shared" ref="HV723:HV735" si="448">$K723*HP723</f>
        <v>6368635.7999999998</v>
      </c>
      <c r="HW723" s="90">
        <f t="shared" ref="HW723:HW735" si="449">$F723*HW$758</f>
        <v>63051.91</v>
      </c>
      <c r="HX723" s="90">
        <f t="shared" ref="HX723:HX735" si="450">$G723*HX$758</f>
        <v>65801.53</v>
      </c>
      <c r="HY723" s="90">
        <f t="shared" ref="HY723:HY735" si="451">$H723*HY$758</f>
        <v>67775.570000000007</v>
      </c>
      <c r="HZ723" s="90">
        <f t="shared" ref="HZ723:HZ735" si="452">$I723*HZ$758</f>
        <v>30254.28</v>
      </c>
      <c r="IA723" s="90">
        <f t="shared" ref="IA723:IA735" si="453">$J723*IA$758</f>
        <v>32878.01</v>
      </c>
      <c r="IB723" s="90">
        <f t="shared" ref="IB723:IB735" si="454">$K723*IB$758</f>
        <v>34020.89</v>
      </c>
      <c r="IC723" s="90">
        <f t="shared" ref="IC723:IC735" si="455">HN723*HW723</f>
        <v>6809606.2800000003</v>
      </c>
      <c r="ID723" s="90">
        <f t="shared" si="187"/>
        <v>7106565.2400000002</v>
      </c>
      <c r="IE723" s="90">
        <f t="shared" si="187"/>
        <v>7319761.5599999996</v>
      </c>
      <c r="IF723" s="90">
        <f t="shared" ref="IF723:IF735" si="456">HN723*HZ723</f>
        <v>3267462.24</v>
      </c>
      <c r="IG723" s="90">
        <f t="shared" si="188"/>
        <v>3550825.08</v>
      </c>
      <c r="IH723" s="90">
        <f t="shared" si="188"/>
        <v>3674256.12</v>
      </c>
      <c r="II723" s="1237">
        <v>190</v>
      </c>
      <c r="IJ723" s="1237">
        <v>190</v>
      </c>
      <c r="IK723" s="1237">
        <v>190</v>
      </c>
      <c r="IL723" s="90">
        <f t="shared" ref="IL723:IL735" si="457">$F723*II723</f>
        <v>13854990</v>
      </c>
      <c r="IM723" s="90">
        <f t="shared" ref="IM723:IM735" si="458">$G723*IJ723</f>
        <v>14207250</v>
      </c>
      <c r="IN723" s="90">
        <f t="shared" ref="IN723:IN735" si="459">$H723*IK723</f>
        <v>14733550</v>
      </c>
      <c r="IO723" s="90">
        <f t="shared" ref="IO723:IO735" si="460">$I723*II723</f>
        <v>10656691.5</v>
      </c>
      <c r="IP723" s="90">
        <f t="shared" ref="IP723:IP735" si="461">$J723*IJ723</f>
        <v>10969431.5</v>
      </c>
      <c r="IQ723" s="90">
        <f t="shared" ref="IQ723:IQ735" si="462">$K723*IK723</f>
        <v>11204081.5</v>
      </c>
      <c r="IR723" s="90">
        <f t="shared" ref="IR723:IR735" si="463">$F723*IR$758</f>
        <v>70407.25</v>
      </c>
      <c r="IS723" s="90">
        <f t="shared" ref="IS723:IS735" si="464">$G723*IS$758</f>
        <v>73396.12</v>
      </c>
      <c r="IT723" s="90">
        <f t="shared" ref="IT723:IT735" si="465">$H723*IT$758</f>
        <v>75738.95</v>
      </c>
      <c r="IU723" s="90">
        <f t="shared" ref="IU723:IU735" si="466">$I723*IU$758</f>
        <v>38127.18</v>
      </c>
      <c r="IV723" s="90">
        <f t="shared" ref="IV723:IV735" si="467">$J723*IV$758</f>
        <v>42150.67</v>
      </c>
      <c r="IW723" s="90">
        <f t="shared" ref="IW723:IW735" si="468">$K723*IW$758</f>
        <v>43508.63</v>
      </c>
      <c r="IX723" s="90">
        <f t="shared" ref="IX723:IX735" si="469">II723*IR723</f>
        <v>13377377.5</v>
      </c>
      <c r="IY723" s="90">
        <f t="shared" si="189"/>
        <v>13945262.800000001</v>
      </c>
      <c r="IZ723" s="90">
        <f t="shared" si="189"/>
        <v>14390400.5</v>
      </c>
      <c r="JA723" s="90">
        <f t="shared" ref="JA723:JA735" si="470">II723*IU723</f>
        <v>7244164.2000000002</v>
      </c>
      <c r="JB723" s="90">
        <f t="shared" si="190"/>
        <v>8008627.2999999998</v>
      </c>
      <c r="JC723" s="90">
        <f t="shared" si="190"/>
        <v>8266639.7000000002</v>
      </c>
      <c r="JD723" s="1237">
        <v>122</v>
      </c>
      <c r="JE723" s="1237">
        <v>122</v>
      </c>
      <c r="JF723" s="1237">
        <v>122</v>
      </c>
      <c r="JG723" s="90">
        <f t="shared" ref="JG723:JG735" si="471">$F723*JD723</f>
        <v>8896362</v>
      </c>
      <c r="JH723" s="90">
        <f t="shared" ref="JH723:JH735" si="472">$G723*JE723</f>
        <v>9122550</v>
      </c>
      <c r="JI723" s="90">
        <f t="shared" ref="JI723:JI735" si="473">$H723*JF723</f>
        <v>9460490</v>
      </c>
      <c r="JJ723" s="90">
        <f t="shared" ref="JJ723:JJ735" si="474">$I723*JD723</f>
        <v>6842717.7000000002</v>
      </c>
      <c r="JK723" s="90">
        <f t="shared" ref="JK723:JK735" si="475">$J723*JE723</f>
        <v>7043529.7000000002</v>
      </c>
      <c r="JL723" s="90">
        <f t="shared" ref="JL723:JL735" si="476">$K723*JF723</f>
        <v>7194199.7000000002</v>
      </c>
      <c r="JM723" s="90">
        <f t="shared" ref="JM723:JM735" si="477">$F723*JM$758</f>
        <v>79002.179999999993</v>
      </c>
      <c r="JN723" s="90">
        <f t="shared" ref="JN723:JN735" si="478">$G723*JN$758</f>
        <v>82444.94</v>
      </c>
      <c r="JO723" s="90">
        <f t="shared" ref="JO723:JO735" si="479">$H723*JO$758</f>
        <v>84955.12</v>
      </c>
      <c r="JP723" s="90">
        <f t="shared" ref="JP723:JP735" si="480">$I723*JP$758</f>
        <v>36978.19</v>
      </c>
      <c r="JQ723" s="90">
        <f t="shared" ref="JQ723:JQ735" si="481">$J723*JQ$758</f>
        <v>41364.53</v>
      </c>
      <c r="JR723" s="90">
        <f t="shared" ref="JR723:JR735" si="482">$K723*JR$758</f>
        <v>42679.08</v>
      </c>
      <c r="JS723" s="90">
        <f t="shared" ref="JS723:JS735" si="483">JD723*JM723</f>
        <v>9638265.9600000009</v>
      </c>
      <c r="JT723" s="90">
        <f t="shared" si="191"/>
        <v>10058282.68</v>
      </c>
      <c r="JU723" s="90">
        <f t="shared" si="191"/>
        <v>10364524.640000001</v>
      </c>
      <c r="JV723" s="90">
        <f t="shared" ref="JV723:JV735" si="484">JD723*JP723</f>
        <v>4511339.18</v>
      </c>
      <c r="JW723" s="90">
        <f t="shared" si="192"/>
        <v>5046472.66</v>
      </c>
      <c r="JX723" s="90">
        <f t="shared" si="192"/>
        <v>5206847.76</v>
      </c>
      <c r="JY723" s="1235"/>
      <c r="JZ723" s="1235"/>
      <c r="KA723" s="1235"/>
      <c r="KB723" s="90">
        <f t="shared" ref="KB723:KB735" si="485">$F723*JY723</f>
        <v>0</v>
      </c>
      <c r="KC723" s="90">
        <f t="shared" ref="KC723:KC735" si="486">$G723*JZ723</f>
        <v>0</v>
      </c>
      <c r="KD723" s="90">
        <f t="shared" ref="KD723:KD735" si="487">$H723*KA723</f>
        <v>0</v>
      </c>
      <c r="KE723" s="90">
        <f t="shared" ref="KE723:KE735" si="488">$I723*JY723</f>
        <v>0</v>
      </c>
      <c r="KF723" s="90">
        <f t="shared" ref="KF723:KF735" si="489">$J723*JZ723</f>
        <v>0</v>
      </c>
      <c r="KG723" s="90">
        <f t="shared" ref="KG723:KG735" si="490">$K723*KA723</f>
        <v>0</v>
      </c>
      <c r="KH723" s="90">
        <f t="shared" ref="KH723:KH735" si="491">$F723*KH$758</f>
        <v>54475.27</v>
      </c>
      <c r="KI723" s="90">
        <f t="shared" ref="KI723:KI735" si="492">$G723*KI$758</f>
        <v>56668.61</v>
      </c>
      <c r="KJ723" s="90">
        <f t="shared" ref="KJ723:KJ735" si="493">$H723*KJ$758</f>
        <v>58588.65</v>
      </c>
      <c r="KK723" s="90">
        <f t="shared" ref="KK723:KK735" si="494">$I723*KK$758</f>
        <v>43402.21</v>
      </c>
      <c r="KL723" s="90">
        <f t="shared" ref="KL723:KL735" si="495">$J723*KL$758</f>
        <v>48657.65</v>
      </c>
      <c r="KM723" s="90">
        <f t="shared" ref="KM723:KM735" si="496">$K723*KM$758</f>
        <v>49269.8</v>
      </c>
      <c r="KN723" s="90">
        <f t="shared" ref="KN723:KN735" si="497">JY723*KH723</f>
        <v>0</v>
      </c>
      <c r="KO723" s="90">
        <f t="shared" si="193"/>
        <v>0</v>
      </c>
      <c r="KP723" s="90">
        <f t="shared" si="193"/>
        <v>0</v>
      </c>
      <c r="KQ723" s="90">
        <f t="shared" ref="KQ723:KQ735" si="498">JY723*KK723</f>
        <v>0</v>
      </c>
      <c r="KR723" s="90">
        <f t="shared" si="194"/>
        <v>0</v>
      </c>
      <c r="KS723" s="90">
        <f t="shared" si="194"/>
        <v>0</v>
      </c>
      <c r="KT723" s="1235">
        <v>156</v>
      </c>
      <c r="KU723" s="1235">
        <v>156</v>
      </c>
      <c r="KV723" s="1235">
        <v>156</v>
      </c>
      <c r="KW723" s="90">
        <f t="shared" ref="KW723:KW735" si="499">$F723*KT723</f>
        <v>11375676</v>
      </c>
      <c r="KX723" s="90">
        <f t="shared" ref="KX723:KX735" si="500">$G723*KU723</f>
        <v>11664900</v>
      </c>
      <c r="KY723" s="90">
        <f t="shared" ref="KY723:KY735" si="501">$H723*KV723</f>
        <v>12097020</v>
      </c>
      <c r="KZ723" s="90">
        <f t="shared" ref="KZ723:KZ735" si="502">$I723*KT723</f>
        <v>8749704.5999999996</v>
      </c>
      <c r="LA723" s="90">
        <f t="shared" ref="LA723:LA735" si="503">$J723*KU723</f>
        <v>9006480.5999999996</v>
      </c>
      <c r="LB723" s="90">
        <f t="shared" ref="LB723:LB735" si="504">$K723*KV723</f>
        <v>9199140.5999999996</v>
      </c>
      <c r="LC723" s="90">
        <f t="shared" ref="LC723:LC735" si="505">$F723*LC$758</f>
        <v>89258.2</v>
      </c>
      <c r="LD723" s="90">
        <f t="shared" ref="LD723:LD735" si="506">$G723*LD$758</f>
        <v>93145.61</v>
      </c>
      <c r="LE723" s="90">
        <f t="shared" ref="LE723:LE735" si="507">$H723*LE$758</f>
        <v>95994.72</v>
      </c>
      <c r="LF723" s="90">
        <f t="shared" ref="LF723:LF735" si="508">$I723*LF$758</f>
        <v>35801.85</v>
      </c>
      <c r="LG723" s="90">
        <f t="shared" ref="LG723:LG735" si="509">$J723*LG$758</f>
        <v>38888.239999999998</v>
      </c>
      <c r="LH723" s="90">
        <f t="shared" ref="LH723:LH735" si="510">$K723*LH$758</f>
        <v>40071.58</v>
      </c>
      <c r="LI723" s="90">
        <f t="shared" ref="LI723:LI735" si="511">KT723*LC723</f>
        <v>13924279.199999999</v>
      </c>
      <c r="LJ723" s="90">
        <f t="shared" si="195"/>
        <v>14530715.16</v>
      </c>
      <c r="LK723" s="90">
        <f t="shared" si="195"/>
        <v>14975176.32</v>
      </c>
      <c r="LL723" s="90">
        <f t="shared" ref="LL723:LL735" si="512">KT723*LF723</f>
        <v>5585088.5999999996</v>
      </c>
      <c r="LM723" s="90">
        <f t="shared" si="196"/>
        <v>6066565.4400000004</v>
      </c>
      <c r="LN723" s="90">
        <f t="shared" si="196"/>
        <v>6251166.4800000004</v>
      </c>
      <c r="LO723" s="1237">
        <v>164</v>
      </c>
      <c r="LP723" s="1237">
        <v>164</v>
      </c>
      <c r="LQ723" s="1237">
        <v>164</v>
      </c>
      <c r="LR723" s="90">
        <f t="shared" ref="LR723:LR735" si="513">$F723*LO723</f>
        <v>11959044</v>
      </c>
      <c r="LS723" s="90">
        <f t="shared" ref="LS723:LS735" si="514">$G723*LP723</f>
        <v>12263100</v>
      </c>
      <c r="LT723" s="90">
        <f t="shared" ref="LT723:LT735" si="515">$H723*LQ723</f>
        <v>12717380</v>
      </c>
      <c r="LU723" s="90">
        <f t="shared" ref="LU723:LU735" si="516">$I723*LO723</f>
        <v>9198407.4000000004</v>
      </c>
      <c r="LV723" s="90">
        <f t="shared" ref="LV723:LV735" si="517">$J723*LP723</f>
        <v>9468351.4000000004</v>
      </c>
      <c r="LW723" s="90">
        <f t="shared" ref="LW723:LW735" si="518">$K723*LQ723</f>
        <v>9670891.4000000004</v>
      </c>
      <c r="LX723" s="90">
        <f t="shared" ref="LX723:LX735" si="519">$F723*LX$758</f>
        <v>87371.3</v>
      </c>
      <c r="LY723" s="90">
        <f t="shared" ref="LY723:LY735" si="520">$G723*LY$758</f>
        <v>91175.88</v>
      </c>
      <c r="LZ723" s="90">
        <f t="shared" ref="LZ723:LZ735" si="521">$H723*LZ$758</f>
        <v>93998.66</v>
      </c>
      <c r="MA723" s="90">
        <f t="shared" ref="MA723:MA735" si="522">$I723*MA$758</f>
        <v>32872.94</v>
      </c>
      <c r="MB723" s="90">
        <f t="shared" ref="MB723:MB735" si="523">$J723*MB$758</f>
        <v>37807.230000000003</v>
      </c>
      <c r="MC723" s="90">
        <f t="shared" ref="MC723:MC735" si="524">$K723*MC$758</f>
        <v>38982.43</v>
      </c>
      <c r="MD723" s="90">
        <f t="shared" ref="MD723:MD735" si="525">LO723*LX723</f>
        <v>14328893.199999999</v>
      </c>
      <c r="ME723" s="90">
        <f t="shared" si="197"/>
        <v>14952844.32</v>
      </c>
      <c r="MF723" s="90">
        <f t="shared" si="197"/>
        <v>15415780.24</v>
      </c>
      <c r="MG723" s="90">
        <f t="shared" ref="MG723:MG735" si="526">LO723*MA723</f>
        <v>5391162.1600000001</v>
      </c>
      <c r="MH723" s="90">
        <f t="shared" si="198"/>
        <v>6200385.7199999997</v>
      </c>
      <c r="MI723" s="90">
        <f t="shared" si="198"/>
        <v>6393118.5199999996</v>
      </c>
      <c r="MJ723" s="1235">
        <v>83</v>
      </c>
      <c r="MK723" s="1235">
        <v>83</v>
      </c>
      <c r="ML723" s="1235">
        <v>83</v>
      </c>
      <c r="MM723" s="90">
        <f t="shared" ref="MM723:MM735" si="527">$F723*MJ723</f>
        <v>6052443</v>
      </c>
      <c r="MN723" s="90">
        <f t="shared" ref="MN723:MN735" si="528">$G723*MK723</f>
        <v>6206325</v>
      </c>
      <c r="MO723" s="90">
        <f t="shared" ref="MO723:MO735" si="529">$H723*ML723</f>
        <v>6436235</v>
      </c>
      <c r="MP723" s="90">
        <f t="shared" ref="MP723:MP735" si="530">$I723*MJ723</f>
        <v>4655291.55</v>
      </c>
      <c r="MQ723" s="90">
        <f t="shared" ref="MQ723:MQ735" si="531">$J723*MK723</f>
        <v>4791909.55</v>
      </c>
      <c r="MR723" s="90">
        <f t="shared" ref="MR723:MR735" si="532">$K723*ML723</f>
        <v>4894414.55</v>
      </c>
      <c r="MS723" s="90">
        <f t="shared" ref="MS723:MS735" si="533">$F723*MS$758</f>
        <v>69566.720000000001</v>
      </c>
      <c r="MT723" s="90">
        <f t="shared" ref="MT723:MT735" si="534">$G723*MT$758</f>
        <v>72595.350000000006</v>
      </c>
      <c r="MU723" s="90">
        <f t="shared" ref="MU723:MU735" si="535">$H723*MU$758</f>
        <v>74854.2</v>
      </c>
      <c r="MV723" s="90">
        <f t="shared" ref="MV723:MV735" si="536">$I723*MV$758</f>
        <v>35079.519999999997</v>
      </c>
      <c r="MW723" s="90">
        <f t="shared" ref="MW723:MW735" si="537">$J723*MW$758</f>
        <v>37812.370000000003</v>
      </c>
      <c r="MX723" s="90">
        <f t="shared" ref="MX723:MX735" si="538">$K723*MX$758</f>
        <v>38674.449999999997</v>
      </c>
      <c r="MY723" s="90">
        <f t="shared" ref="MY723:MY735" si="539">MJ723*MS723</f>
        <v>5774037.7599999998</v>
      </c>
      <c r="MZ723" s="90">
        <f t="shared" si="199"/>
        <v>6025414.0499999998</v>
      </c>
      <c r="NA723" s="90">
        <f t="shared" si="199"/>
        <v>6212898.5999999996</v>
      </c>
      <c r="NB723" s="90">
        <f t="shared" ref="NB723:NB735" si="540">MJ723*MV723</f>
        <v>2911600.16</v>
      </c>
      <c r="NC723" s="90">
        <f t="shared" si="200"/>
        <v>3138426.71</v>
      </c>
      <c r="ND723" s="90">
        <f t="shared" si="200"/>
        <v>3209979.35</v>
      </c>
      <c r="NE723" s="1237">
        <v>134</v>
      </c>
      <c r="NF723" s="1237">
        <v>134</v>
      </c>
      <c r="NG723" s="1237">
        <v>134</v>
      </c>
      <c r="NH723" s="90">
        <f t="shared" ref="NH723:NH735" si="541">$F723*NE723</f>
        <v>9771414</v>
      </c>
      <c r="NI723" s="90">
        <f t="shared" ref="NI723:NI735" si="542">$G723*NF723</f>
        <v>10019850</v>
      </c>
      <c r="NJ723" s="90">
        <f t="shared" ref="NJ723:NJ735" si="543">$H723*NG723</f>
        <v>10391030</v>
      </c>
      <c r="NK723" s="90">
        <f t="shared" ref="NK723:NK735" si="544">$I723*NE723</f>
        <v>7515771.9000000004</v>
      </c>
      <c r="NL723" s="90">
        <f t="shared" ref="NL723:NL735" si="545">$J723*NF723</f>
        <v>7736335.9000000004</v>
      </c>
      <c r="NM723" s="90">
        <f t="shared" ref="NM723:NM735" si="546">$K723*NG723</f>
        <v>7901825.9000000004</v>
      </c>
      <c r="NN723" s="90">
        <f t="shared" ref="NN723:NN735" si="547">$F723*NN$758</f>
        <v>70133.84</v>
      </c>
      <c r="NO723" s="90">
        <f t="shared" ref="NO723:NO735" si="548">$G723*NO$758</f>
        <v>73186.53</v>
      </c>
      <c r="NP723" s="90">
        <f t="shared" ref="NP723:NP735" si="549">$H723*NP$758</f>
        <v>75466.350000000006</v>
      </c>
      <c r="NQ723" s="90">
        <f t="shared" ref="NQ723:NQ735" si="550">$I723*NQ$758</f>
        <v>39920.11</v>
      </c>
      <c r="NR723" s="90">
        <f t="shared" ref="NR723:NR735" si="551">$J723*NR$758</f>
        <v>44252.07</v>
      </c>
      <c r="NS723" s="90">
        <f t="shared" ref="NS723:NS735" si="552">$K723*NS$758</f>
        <v>45447.18</v>
      </c>
      <c r="NT723" s="90">
        <f t="shared" ref="NT723:NT735" si="553">NE723*NN723</f>
        <v>9397934.5600000005</v>
      </c>
      <c r="NU723" s="90">
        <f t="shared" si="201"/>
        <v>9806995.0199999996</v>
      </c>
      <c r="NV723" s="90">
        <f t="shared" si="201"/>
        <v>10112490.9</v>
      </c>
      <c r="NW723" s="90">
        <f t="shared" ref="NW723:NW735" si="554">NE723*NQ723</f>
        <v>5349294.74</v>
      </c>
      <c r="NX723" s="90">
        <f t="shared" si="202"/>
        <v>5929777.3799999999</v>
      </c>
      <c r="NY723" s="90">
        <f t="shared" si="202"/>
        <v>6089922.1200000001</v>
      </c>
      <c r="NZ723" s="1237">
        <v>281</v>
      </c>
      <c r="OA723" s="1237">
        <v>281</v>
      </c>
      <c r="OB723" s="1237">
        <v>281</v>
      </c>
      <c r="OC723" s="90">
        <f t="shared" ref="OC723:OC735" si="555">$F723*NZ723</f>
        <v>20490801</v>
      </c>
      <c r="OD723" s="90">
        <f t="shared" ref="OD723:OD735" si="556">$G723*OA723</f>
        <v>21011775</v>
      </c>
      <c r="OE723" s="90">
        <f t="shared" ref="OE723:OE735" si="557">$H723*OB723</f>
        <v>21790145</v>
      </c>
      <c r="OF723" s="90">
        <f t="shared" ref="OF723:OF735" si="558">$I723*NZ723</f>
        <v>15760685.85</v>
      </c>
      <c r="OG723" s="90">
        <f t="shared" ref="OG723:OG735" si="559">$J723*OA723</f>
        <v>16223211.85</v>
      </c>
      <c r="OH723" s="90">
        <f t="shared" ref="OH723:OH735" si="560">$K723*OB723</f>
        <v>16570246.85</v>
      </c>
      <c r="OI723" s="90">
        <f t="shared" ref="OI723:OI735" si="561">$F723*OI$758</f>
        <v>61010.54</v>
      </c>
      <c r="OJ723" s="90">
        <f t="shared" ref="OJ723:OJ735" si="562">$G723*OJ$758</f>
        <v>63668.65</v>
      </c>
      <c r="OK723" s="90">
        <f t="shared" ref="OK723:OK735" si="563">$H723*OK$758</f>
        <v>65608.070000000007</v>
      </c>
      <c r="OL723" s="90">
        <f t="shared" ref="OL723:OL735" si="564">$I723*OL$758</f>
        <v>25650.720000000001</v>
      </c>
      <c r="OM723" s="90">
        <f t="shared" ref="OM723:OM735" si="565">$J723*OM$758</f>
        <v>28686.22</v>
      </c>
      <c r="ON723" s="90">
        <f t="shared" ref="ON723:ON735" si="566">$K723*ON$758</f>
        <v>29788.01</v>
      </c>
      <c r="OO723" s="90">
        <f t="shared" ref="OO723:OO735" si="567">NZ723*OI723</f>
        <v>17143961.739999998</v>
      </c>
      <c r="OP723" s="90">
        <f t="shared" si="203"/>
        <v>17890890.649999999</v>
      </c>
      <c r="OQ723" s="90">
        <f t="shared" si="203"/>
        <v>18435867.670000002</v>
      </c>
      <c r="OR723" s="90">
        <f t="shared" ref="OR723:OR735" si="568">NZ723*OL723</f>
        <v>7207852.3200000003</v>
      </c>
      <c r="OS723" s="90">
        <f t="shared" si="204"/>
        <v>8060827.8200000003</v>
      </c>
      <c r="OT723" s="90">
        <f t="shared" si="204"/>
        <v>8370430.8099999996</v>
      </c>
      <c r="OU723" s="1235">
        <v>128</v>
      </c>
      <c r="OV723" s="1235">
        <v>128</v>
      </c>
      <c r="OW723" s="1235">
        <v>128</v>
      </c>
      <c r="OX723" s="90">
        <f t="shared" ref="OX723:OX735" si="569">$F723*OU723</f>
        <v>9333888</v>
      </c>
      <c r="OY723" s="90">
        <f t="shared" ref="OY723:OY735" si="570">$G723*OV723</f>
        <v>9571200</v>
      </c>
      <c r="OZ723" s="90">
        <f t="shared" ref="OZ723:OZ735" si="571">$H723*OW723</f>
        <v>9925760</v>
      </c>
      <c r="PA723" s="90">
        <f t="shared" ref="PA723:PA735" si="572">$I723*OU723</f>
        <v>7179244.7999999998</v>
      </c>
      <c r="PB723" s="90">
        <f t="shared" ref="PB723:PB735" si="573">$J723*OV723</f>
        <v>7389932.7999999998</v>
      </c>
      <c r="PC723" s="90">
        <f t="shared" ref="PC723:PC735" si="574">$K723*OW723</f>
        <v>7548012.7999999998</v>
      </c>
      <c r="PD723" s="90">
        <f t="shared" ref="PD723:PD735" si="575">$F723*PD$758</f>
        <v>75848.800000000003</v>
      </c>
      <c r="PE723" s="90">
        <f t="shared" ref="PE723:PE735" si="576">$G723*PE$758</f>
        <v>79152.09</v>
      </c>
      <c r="PF723" s="90">
        <f t="shared" ref="PF723:PF735" si="577">$H723*PF$758</f>
        <v>81595.69</v>
      </c>
      <c r="PG723" s="90">
        <f t="shared" ref="PG723:PG735" si="578">$I723*PG$758</f>
        <v>38254.47</v>
      </c>
      <c r="PH723" s="90">
        <f t="shared" ref="PH723:PH735" si="579">$J723*PH$758</f>
        <v>41244.019999999997</v>
      </c>
      <c r="PI723" s="90">
        <f t="shared" ref="PI723:PI735" si="580">$K723*PI$758</f>
        <v>42468.49</v>
      </c>
      <c r="PJ723" s="90">
        <f t="shared" ref="PJ723:PJ735" si="581">OU723*PD723</f>
        <v>9708646.4000000004</v>
      </c>
      <c r="PK723" s="90">
        <f t="shared" si="205"/>
        <v>10131467.52</v>
      </c>
      <c r="PL723" s="90">
        <f t="shared" si="205"/>
        <v>10444248.32</v>
      </c>
      <c r="PM723" s="90">
        <f t="shared" ref="PM723:PM735" si="582">OU723*PG723</f>
        <v>4896572.16</v>
      </c>
      <c r="PN723" s="90">
        <f t="shared" si="206"/>
        <v>5279234.5599999996</v>
      </c>
      <c r="PO723" s="90">
        <f t="shared" si="206"/>
        <v>5435966.7199999997</v>
      </c>
      <c r="PP723" s="1238"/>
      <c r="PQ723" s="1238"/>
      <c r="PR723" s="1238"/>
      <c r="PS723" s="90">
        <f t="shared" ref="PS723:PS735" si="583">$F723*PP723</f>
        <v>0</v>
      </c>
      <c r="PT723" s="90">
        <f t="shared" ref="PT723:PT735" si="584">$G723*PQ723</f>
        <v>0</v>
      </c>
      <c r="PU723" s="90">
        <f t="shared" ref="PU723:PU735" si="585">$H723*PR723</f>
        <v>0</v>
      </c>
      <c r="PV723" s="90">
        <f t="shared" ref="PV723:PV735" si="586">$I723*PP723</f>
        <v>0</v>
      </c>
      <c r="PW723" s="90">
        <f t="shared" ref="PW723:PW735" si="587">$J723*PQ723</f>
        <v>0</v>
      </c>
      <c r="PX723" s="90">
        <f t="shared" ref="PX723:PX735" si="588">$K723*PR723</f>
        <v>0</v>
      </c>
      <c r="PY723" s="90">
        <f t="shared" ref="PY723:PY735" si="589">$F723*PY$758</f>
        <v>46622.67</v>
      </c>
      <c r="PZ723" s="90">
        <f t="shared" ref="PZ723:PZ735" si="590">$G723*PZ$758</f>
        <v>48501.73</v>
      </c>
      <c r="QA723" s="90">
        <f t="shared" ref="QA723:QA735" si="591">$H723*QA$758</f>
        <v>50145.85</v>
      </c>
      <c r="QB723" s="90">
        <f t="shared" ref="QB723:QB735" si="592">$I723*QB$758</f>
        <v>26488.39</v>
      </c>
      <c r="QC723" s="90">
        <f t="shared" ref="QC723:QC735" si="593">$J723*QC$758</f>
        <v>30208.16</v>
      </c>
      <c r="QD723" s="90">
        <f t="shared" ref="QD723:QD735" si="594">$K723*QD$758</f>
        <v>30803.95</v>
      </c>
      <c r="QE723" s="90">
        <f t="shared" ref="QE723:QE735" si="595">PP723*PY723</f>
        <v>0</v>
      </c>
      <c r="QF723" s="90">
        <f t="shared" si="207"/>
        <v>0</v>
      </c>
      <c r="QG723" s="90">
        <f t="shared" si="207"/>
        <v>0</v>
      </c>
      <c r="QH723" s="90">
        <f t="shared" ref="QH723:QH735" si="596">PP723*QB723</f>
        <v>0</v>
      </c>
      <c r="QI723" s="90">
        <f t="shared" si="208"/>
        <v>0</v>
      </c>
      <c r="QJ723" s="90">
        <f t="shared" si="208"/>
        <v>0</v>
      </c>
      <c r="QK723" s="1235">
        <v>142</v>
      </c>
      <c r="QL723" s="1235">
        <v>142</v>
      </c>
      <c r="QM723" s="1235">
        <v>142</v>
      </c>
      <c r="QN723" s="90">
        <f t="shared" ref="QN723:QN735" si="597">$F723*QK723</f>
        <v>10354782</v>
      </c>
      <c r="QO723" s="90">
        <f t="shared" ref="QO723:QO735" si="598">$G723*QL723</f>
        <v>10618050</v>
      </c>
      <c r="QP723" s="90">
        <f t="shared" ref="QP723:QP735" si="599">$H723*QM723</f>
        <v>11011390</v>
      </c>
      <c r="QQ723" s="90">
        <f t="shared" ref="QQ723:QQ735" si="600">$I723*QK723</f>
        <v>7964474.7000000002</v>
      </c>
      <c r="QR723" s="90">
        <f t="shared" ref="QR723:QR735" si="601">$J723*QL723</f>
        <v>8198206.7000000002</v>
      </c>
      <c r="QS723" s="90">
        <f t="shared" ref="QS723:QS735" si="602">$K723*QM723</f>
        <v>8373576.7000000002</v>
      </c>
      <c r="QT723" s="90">
        <f t="shared" ref="QT723:QT735" si="603">$F723*QT$758</f>
        <v>90855.94</v>
      </c>
      <c r="QU723" s="90">
        <f t="shared" ref="QU723:QU735" si="604">$G723*QU$758</f>
        <v>94814.13</v>
      </c>
      <c r="QV723" s="90">
        <f t="shared" ref="QV723:QV735" si="605">$H723*QV$758</f>
        <v>97724.98</v>
      </c>
      <c r="QW723" s="90">
        <f t="shared" ref="QW723:QW735" si="606">$I723*QW$758</f>
        <v>44041.46</v>
      </c>
      <c r="QX723" s="90">
        <f t="shared" ref="QX723:QX735" si="607">$J723*QX$758</f>
        <v>51763.43</v>
      </c>
      <c r="QY723" s="90">
        <f t="shared" ref="QY723:QY735" si="608">$K723*QY$758</f>
        <v>53075.48</v>
      </c>
      <c r="QZ723" s="90">
        <f t="shared" ref="QZ723:QZ735" si="609">QK723*QT723</f>
        <v>12901543.48</v>
      </c>
      <c r="RA723" s="90">
        <f t="shared" si="209"/>
        <v>13463606.460000001</v>
      </c>
      <c r="RB723" s="90">
        <f t="shared" si="209"/>
        <v>13876947.16</v>
      </c>
      <c r="RC723" s="90">
        <f t="shared" ref="RC723:RC735" si="610">QK723*QW723</f>
        <v>6253887.3200000003</v>
      </c>
      <c r="RD723" s="90">
        <f t="shared" si="210"/>
        <v>7350407.0599999996</v>
      </c>
      <c r="RE723" s="90">
        <f t="shared" si="210"/>
        <v>7536718.1600000001</v>
      </c>
      <c r="RF723" s="1237">
        <v>219</v>
      </c>
      <c r="RG723" s="1237">
        <v>219</v>
      </c>
      <c r="RH723" s="1237">
        <v>219</v>
      </c>
      <c r="RI723" s="90">
        <f t="shared" ref="RI723:RI735" si="611">$F723*RF723</f>
        <v>15969699</v>
      </c>
      <c r="RJ723" s="90">
        <f t="shared" ref="RJ723:RJ735" si="612">$G723*RG723</f>
        <v>16375725</v>
      </c>
      <c r="RK723" s="90">
        <f t="shared" ref="RK723:RK735" si="613">$H723*RH723</f>
        <v>16982355</v>
      </c>
      <c r="RL723" s="90">
        <f t="shared" ref="RL723:RL735" si="614">$I723*RF723</f>
        <v>12283239.15</v>
      </c>
      <c r="RM723" s="90">
        <f t="shared" ref="RM723:RM735" si="615">$J723*RG723</f>
        <v>12643713.15</v>
      </c>
      <c r="RN723" s="90">
        <f t="shared" ref="RN723:RN735" si="616">$K723*RH723</f>
        <v>12914178.15</v>
      </c>
      <c r="RO723" s="90">
        <f t="shared" ref="RO723:RO735" si="617">$F723*RO$758</f>
        <v>63652.04</v>
      </c>
      <c r="RP723" s="90">
        <f t="shared" ref="RP723:RP735" si="618">$G723*RP$758</f>
        <v>66403.289999999994</v>
      </c>
      <c r="RQ723" s="90">
        <f t="shared" ref="RQ723:RQ735" si="619">$H723*RQ$758</f>
        <v>68475.77</v>
      </c>
      <c r="RR723" s="90">
        <f t="shared" ref="RR723:RR735" si="620">$I723*RR$758</f>
        <v>31863.58</v>
      </c>
      <c r="RS723" s="90">
        <f t="shared" ref="RS723:RS735" si="621">$J723*RS$758</f>
        <v>35553.78</v>
      </c>
      <c r="RT723" s="90">
        <f t="shared" ref="RT723:RT735" si="622">$K723*RT$758</f>
        <v>36687.769999999997</v>
      </c>
      <c r="RU723" s="90">
        <f t="shared" ref="RU723:RU735" si="623">RF723*RO723</f>
        <v>13939796.76</v>
      </c>
      <c r="RV723" s="90">
        <f t="shared" si="211"/>
        <v>14542320.51</v>
      </c>
      <c r="RW723" s="90">
        <f t="shared" si="211"/>
        <v>14996193.630000001</v>
      </c>
      <c r="RX723" s="90">
        <f t="shared" ref="RX723:RX735" si="624">RF723*RR723</f>
        <v>6978124.0199999996</v>
      </c>
      <c r="RY723" s="90">
        <f t="shared" si="212"/>
        <v>7786277.8200000003</v>
      </c>
      <c r="RZ723" s="90">
        <f t="shared" si="212"/>
        <v>8034621.6299999999</v>
      </c>
      <c r="SA723" s="1237">
        <v>373</v>
      </c>
      <c r="SB723" s="1237">
        <v>373</v>
      </c>
      <c r="SC723" s="1237">
        <v>373</v>
      </c>
      <c r="SD723" s="90">
        <f t="shared" ref="SD723:SD735" si="625">$F723*SA723</f>
        <v>27199533</v>
      </c>
      <c r="SE723" s="90">
        <f t="shared" ref="SE723:SE735" si="626">$G723*SB723</f>
        <v>27891075</v>
      </c>
      <c r="SF723" s="90">
        <f t="shared" ref="SF723:SF735" si="627">$H723*SC723</f>
        <v>28924285</v>
      </c>
      <c r="SG723" s="90">
        <f t="shared" ref="SG723:SG735" si="628">$I723*SA723</f>
        <v>20920768.050000001</v>
      </c>
      <c r="SH723" s="90">
        <f t="shared" ref="SH723:SH735" si="629">$J723*SB723</f>
        <v>21534726.050000001</v>
      </c>
      <c r="SI723" s="90">
        <f t="shared" ref="SI723:SI735" si="630">$K723*SC723</f>
        <v>21995381.050000001</v>
      </c>
      <c r="SJ723" s="90">
        <f t="shared" ref="SJ723:SJ735" si="631">$F723*SJ$758</f>
        <v>59999.67</v>
      </c>
      <c r="SK723" s="90">
        <f t="shared" ref="SK723:SK735" si="632">$G723*SK$758</f>
        <v>62613.11</v>
      </c>
      <c r="SL723" s="90">
        <f t="shared" ref="SL723:SL735" si="633">$H723*SL$758</f>
        <v>64544.82</v>
      </c>
      <c r="SM723" s="90">
        <f t="shared" ref="SM723:SM735" si="634">$I723*SM$758</f>
        <v>21677.7</v>
      </c>
      <c r="SN723" s="90">
        <f t="shared" ref="SN723:SN735" si="635">$J723*SN$758</f>
        <v>24816.28</v>
      </c>
      <c r="SO723" s="90">
        <f t="shared" ref="SO723:SO735" si="636">$K723*SO$758</f>
        <v>25880.23</v>
      </c>
      <c r="SP723" s="90">
        <f t="shared" ref="SP723:SP735" si="637">SA723*SJ723</f>
        <v>22379876.91</v>
      </c>
      <c r="SQ723" s="90">
        <f t="shared" si="213"/>
        <v>23354690.030000001</v>
      </c>
      <c r="SR723" s="90">
        <f t="shared" si="213"/>
        <v>24075217.859999999</v>
      </c>
      <c r="SS723" s="90">
        <f t="shared" ref="SS723:SS735" si="638">SA723*SM723</f>
        <v>8085782.0999999996</v>
      </c>
      <c r="ST723" s="90">
        <f t="shared" si="214"/>
        <v>9256472.4399999995</v>
      </c>
      <c r="SU723" s="90">
        <f t="shared" si="214"/>
        <v>9653325.7899999991</v>
      </c>
      <c r="SV723" s="1237">
        <v>99</v>
      </c>
      <c r="SW723" s="1237">
        <v>99</v>
      </c>
      <c r="SX723" s="1237">
        <v>99</v>
      </c>
      <c r="SY723" s="90">
        <f t="shared" ref="SY723:SY735" si="639">$F723*SV723</f>
        <v>7219179</v>
      </c>
      <c r="SZ723" s="90">
        <f t="shared" ref="SZ723:SZ735" si="640">$G723*SW723</f>
        <v>7402725</v>
      </c>
      <c r="TA723" s="90">
        <f t="shared" ref="TA723:TA735" si="641">$H723*SX723</f>
        <v>7676955</v>
      </c>
      <c r="TB723" s="90">
        <f t="shared" ref="TB723:TB735" si="642">$I723*SV723</f>
        <v>5552697.1500000004</v>
      </c>
      <c r="TC723" s="90">
        <f t="shared" ref="TC723:TC735" si="643">$J723*SW723</f>
        <v>5715651.1500000004</v>
      </c>
      <c r="TD723" s="90">
        <f t="shared" ref="TD723:TD735" si="644">$K723*SX723</f>
        <v>5837916.1500000004</v>
      </c>
      <c r="TE723" s="90">
        <f t="shared" ref="TE723:TE735" si="645">$F723*TE$758</f>
        <v>65593.03</v>
      </c>
      <c r="TF723" s="90">
        <f t="shared" ref="TF723:TF735" si="646">$G723*TF$758</f>
        <v>68347.13</v>
      </c>
      <c r="TG723" s="90">
        <f t="shared" ref="TG723:TG735" si="647">$H723*TG$758</f>
        <v>70558.100000000006</v>
      </c>
      <c r="TH723" s="90">
        <f t="shared" ref="TH723:TH735" si="648">$I723*TH$758</f>
        <v>36672.54</v>
      </c>
      <c r="TI723" s="90">
        <f t="shared" ref="TI723:TI735" si="649">$J723*TI$758</f>
        <v>40979.629999999997</v>
      </c>
      <c r="TJ723" s="90">
        <f t="shared" ref="TJ723:TJ735" si="650">$K723*TJ$758</f>
        <v>41981.82</v>
      </c>
      <c r="TK723" s="90">
        <f t="shared" ref="TK723:TK735" si="651">SV723*TE723</f>
        <v>6493709.9699999997</v>
      </c>
      <c r="TL723" s="90">
        <f t="shared" si="215"/>
        <v>6766365.8700000001</v>
      </c>
      <c r="TM723" s="90">
        <f t="shared" si="215"/>
        <v>6985251.9000000004</v>
      </c>
      <c r="TN723" s="90">
        <f t="shared" ref="TN723:TN735" si="652">SV723*TH723</f>
        <v>3630581.46</v>
      </c>
      <c r="TO723" s="90">
        <f t="shared" si="216"/>
        <v>4056983.37</v>
      </c>
      <c r="TP723" s="90">
        <f t="shared" si="216"/>
        <v>4156200.18</v>
      </c>
      <c r="TQ723" s="1237">
        <v>88</v>
      </c>
      <c r="TR723" s="1237">
        <v>88</v>
      </c>
      <c r="TS723" s="1237">
        <v>88</v>
      </c>
      <c r="TT723" s="90">
        <f t="shared" ref="TT723:TT735" si="653">$F723*TQ723</f>
        <v>6417048</v>
      </c>
      <c r="TU723" s="90">
        <f t="shared" ref="TU723:TU735" si="654">$G723*TR723</f>
        <v>6580200</v>
      </c>
      <c r="TV723" s="90">
        <f t="shared" ref="TV723:TV735" si="655">$H723*TS723</f>
        <v>6823960</v>
      </c>
      <c r="TW723" s="90">
        <f t="shared" ref="TW723:TW735" si="656">$I723*TQ723</f>
        <v>4935730.8</v>
      </c>
      <c r="TX723" s="90">
        <f t="shared" ref="TX723:TX735" si="657">$J723*TR723</f>
        <v>5080578.8</v>
      </c>
      <c r="TY723" s="90">
        <f t="shared" ref="TY723:TY735" si="658">$K723*TS723</f>
        <v>5189258.8</v>
      </c>
      <c r="TZ723" s="90">
        <f t="shared" ref="TZ723:TZ735" si="659">$F723*TZ$758</f>
        <v>76807.88</v>
      </c>
      <c r="UA723" s="90">
        <f t="shared" ref="UA723:UA735" si="660">$G723*UA$758</f>
        <v>80152.639999999999</v>
      </c>
      <c r="UB723" s="90">
        <f t="shared" ref="UB723:UB735" si="661">$H723*UB$758</f>
        <v>82635.850000000006</v>
      </c>
      <c r="UC723" s="90">
        <f t="shared" ref="UC723:UC735" si="662">$I723*UC$758</f>
        <v>35860.44</v>
      </c>
      <c r="UD723" s="90">
        <f t="shared" ref="UD723:UD735" si="663">$J723*UD$758</f>
        <v>40551.699999999997</v>
      </c>
      <c r="UE723" s="90">
        <f t="shared" ref="UE723:UE735" si="664">$K723*UE$758</f>
        <v>41774.53</v>
      </c>
      <c r="UF723" s="90">
        <f t="shared" ref="UF723:UF735" si="665">TQ723*TZ723</f>
        <v>6759093.4400000004</v>
      </c>
      <c r="UG723" s="90">
        <f t="shared" si="217"/>
        <v>7053432.3200000003</v>
      </c>
      <c r="UH723" s="90">
        <f t="shared" si="217"/>
        <v>7271954.7999999998</v>
      </c>
      <c r="UI723" s="90">
        <f t="shared" ref="UI723:UI735" si="666">TQ723*UC723</f>
        <v>3155718.72</v>
      </c>
      <c r="UJ723" s="90">
        <f t="shared" si="218"/>
        <v>3568549.6</v>
      </c>
      <c r="UK723" s="90">
        <f t="shared" si="218"/>
        <v>3676158.64</v>
      </c>
      <c r="UL723" s="1237">
        <v>213</v>
      </c>
      <c r="UM723" s="1237">
        <v>213</v>
      </c>
      <c r="UN723" s="1237">
        <v>213</v>
      </c>
      <c r="UO723" s="90">
        <f t="shared" ref="UO723:UO735" si="667">$F723*UL723</f>
        <v>15532173</v>
      </c>
      <c r="UP723" s="90">
        <f t="shared" ref="UP723:UP735" si="668">$G723*UM723</f>
        <v>15927075</v>
      </c>
      <c r="UQ723" s="90">
        <f t="shared" ref="UQ723:UQ735" si="669">$H723*UN723</f>
        <v>16517085</v>
      </c>
      <c r="UR723" s="90">
        <f t="shared" ref="UR723:UR735" si="670">$I723*UL723</f>
        <v>11946712.050000001</v>
      </c>
      <c r="US723" s="90">
        <f t="shared" ref="US723:US735" si="671">$J723*UM723</f>
        <v>12297310.050000001</v>
      </c>
      <c r="UT723" s="90">
        <f t="shared" ref="UT723:UT735" si="672">$K723*UN723</f>
        <v>12560365.050000001</v>
      </c>
      <c r="UU723" s="90">
        <f t="shared" ref="UU723:UU735" si="673">$F723*UU$758</f>
        <v>78361.179999999993</v>
      </c>
      <c r="UV723" s="90">
        <f t="shared" ref="UV723:UV735" si="674">$G723*UV$758</f>
        <v>81773.789999999994</v>
      </c>
      <c r="UW723" s="90">
        <f t="shared" ref="UW723:UW735" si="675">$H723*UW$758</f>
        <v>84308.43</v>
      </c>
      <c r="UX723" s="90">
        <f t="shared" ref="UX723:UX735" si="676">$I723*UX$758</f>
        <v>37078.879999999997</v>
      </c>
      <c r="UY723" s="90">
        <f t="shared" ref="UY723:UY735" si="677">$J723*UY$758</f>
        <v>43408.94</v>
      </c>
      <c r="UZ723" s="90">
        <f t="shared" ref="UZ723:UZ735" si="678">$K723*UZ$758</f>
        <v>44665.919999999998</v>
      </c>
      <c r="VA723" s="90">
        <f t="shared" ref="VA723:VA735" si="679">UL723*UU723</f>
        <v>16690931.34</v>
      </c>
      <c r="VB723" s="90">
        <f t="shared" si="219"/>
        <v>17417817.27</v>
      </c>
      <c r="VC723" s="90">
        <f t="shared" si="219"/>
        <v>17957695.59</v>
      </c>
      <c r="VD723" s="90">
        <f t="shared" ref="VD723:VD735" si="680">UL723*UX723</f>
        <v>7897801.4400000004</v>
      </c>
      <c r="VE723" s="90">
        <f t="shared" si="220"/>
        <v>9246104.2200000007</v>
      </c>
      <c r="VF723" s="90">
        <f t="shared" si="220"/>
        <v>9513840.9600000009</v>
      </c>
      <c r="VG723" s="1237">
        <v>154</v>
      </c>
      <c r="VH723" s="1237">
        <v>154</v>
      </c>
      <c r="VI723" s="1237">
        <v>154</v>
      </c>
      <c r="VJ723" s="90">
        <f t="shared" ref="VJ723:VJ735" si="681">$F723*VG723</f>
        <v>11229834</v>
      </c>
      <c r="VK723" s="90">
        <f t="shared" ref="VK723:VK735" si="682">$G723*VH723</f>
        <v>11515350</v>
      </c>
      <c r="VL723" s="90">
        <f t="shared" ref="VL723:VL735" si="683">$H723*VI723</f>
        <v>11941930</v>
      </c>
      <c r="VM723" s="90">
        <f t="shared" ref="VM723:VM735" si="684">$I723*VG723</f>
        <v>8637528.9000000004</v>
      </c>
      <c r="VN723" s="90">
        <f t="shared" ref="VN723:VN735" si="685">$J723*VH723</f>
        <v>8891012.9000000004</v>
      </c>
      <c r="VO723" s="90">
        <f t="shared" ref="VO723:VO735" si="686">$K723*VI723</f>
        <v>9081202.9000000004</v>
      </c>
      <c r="VP723" s="90">
        <f t="shared" ref="VP723:VP735" si="687">$F723*VP$758</f>
        <v>73834.22</v>
      </c>
      <c r="VQ723" s="90">
        <f t="shared" ref="VQ723:VQ735" si="688">$G723*VQ$758</f>
        <v>76975.23</v>
      </c>
      <c r="VR723" s="90">
        <f t="shared" ref="VR723:VR735" si="689">$H723*VR$758</f>
        <v>79451.820000000007</v>
      </c>
      <c r="VS723" s="90">
        <f t="shared" ref="VS723:VS735" si="690">$I723*VS$758</f>
        <v>34027.1</v>
      </c>
      <c r="VT723" s="90">
        <f t="shared" ref="VT723:VT735" si="691">$J723*VT$758</f>
        <v>38031.730000000003</v>
      </c>
      <c r="VU723" s="90">
        <f t="shared" ref="VU723:VU735" si="692">$K723*VU$758</f>
        <v>39235.480000000003</v>
      </c>
      <c r="VV723" s="90">
        <f t="shared" ref="VV723:VV735" si="693">VG723*VP723</f>
        <v>11370469.880000001</v>
      </c>
      <c r="VW723" s="90">
        <f t="shared" si="221"/>
        <v>11854185.42</v>
      </c>
      <c r="VX723" s="90">
        <f t="shared" si="221"/>
        <v>12235580.279999999</v>
      </c>
      <c r="VY723" s="90">
        <f t="shared" ref="VY723:VY735" si="694">VG723*VS723</f>
        <v>5240173.4000000004</v>
      </c>
      <c r="VZ723" s="90">
        <f t="shared" si="222"/>
        <v>5856886.4199999999</v>
      </c>
      <c r="WA723" s="90">
        <f t="shared" si="222"/>
        <v>6042263.9199999999</v>
      </c>
      <c r="WB723" s="92">
        <f>145-145</f>
        <v>0</v>
      </c>
      <c r="WC723" s="92">
        <f>145-145</f>
        <v>0</v>
      </c>
      <c r="WD723" s="92">
        <f>145-145</f>
        <v>0</v>
      </c>
      <c r="WE723" s="90">
        <f t="shared" ref="WE723:WE735" si="695">$F723*WB723</f>
        <v>0</v>
      </c>
      <c r="WF723" s="90">
        <f t="shared" ref="WF723:WF735" si="696">$G723*WC723</f>
        <v>0</v>
      </c>
      <c r="WG723" s="90">
        <f t="shared" ref="WG723:WG735" si="697">$H723*WD723</f>
        <v>0</v>
      </c>
      <c r="WH723" s="90">
        <f t="shared" ref="WH723:WH735" si="698">$I723*WB723</f>
        <v>0</v>
      </c>
      <c r="WI723" s="90">
        <f t="shared" ref="WI723:WI735" si="699">$J723*WC723</f>
        <v>0</v>
      </c>
      <c r="WJ723" s="90">
        <f t="shared" ref="WJ723:WJ735" si="700">$K723*WD723</f>
        <v>0</v>
      </c>
      <c r="WK723" s="90">
        <f t="shared" ref="WK723:WK735" si="701">$F723*WK$758</f>
        <v>0</v>
      </c>
      <c r="WL723" s="90">
        <f t="shared" ref="WL723:WL735" si="702">$G723*WL$758</f>
        <v>0</v>
      </c>
      <c r="WM723" s="90">
        <f t="shared" ref="WM723:WM735" si="703">$H723*WM$758</f>
        <v>0</v>
      </c>
      <c r="WN723" s="90">
        <f t="shared" ref="WN723:WN735" si="704">$I723*WN$758</f>
        <v>0</v>
      </c>
      <c r="WO723" s="90">
        <f t="shared" ref="WO723:WO735" si="705">$J723*WO$758</f>
        <v>0</v>
      </c>
      <c r="WP723" s="90">
        <f t="shared" ref="WP723:WP735" si="706">$K723*WP$758</f>
        <v>0</v>
      </c>
      <c r="WQ723" s="90">
        <f t="shared" ref="WQ723:WQ735" si="707">WB723*WK723</f>
        <v>0</v>
      </c>
      <c r="WR723" s="90">
        <f t="shared" si="223"/>
        <v>0</v>
      </c>
      <c r="WS723" s="90">
        <f t="shared" si="223"/>
        <v>0</v>
      </c>
      <c r="WT723" s="90">
        <f t="shared" ref="WT723:WT735" si="708">WB723*WN723</f>
        <v>0</v>
      </c>
      <c r="WU723" s="90">
        <f t="shared" si="224"/>
        <v>0</v>
      </c>
      <c r="WV723" s="90">
        <f t="shared" si="224"/>
        <v>0</v>
      </c>
      <c r="WW723" s="1235">
        <v>123</v>
      </c>
      <c r="WX723" s="1235">
        <v>123</v>
      </c>
      <c r="WY723" s="1235">
        <v>123</v>
      </c>
      <c r="WZ723" s="90">
        <f t="shared" ref="WZ723:WZ735" si="709">$F723*WW723</f>
        <v>8969283</v>
      </c>
      <c r="XA723" s="90">
        <f t="shared" ref="XA723:XA735" si="710">$G723*WX723</f>
        <v>9197325</v>
      </c>
      <c r="XB723" s="90">
        <f t="shared" ref="XB723:XB735" si="711">$H723*WY723</f>
        <v>9538035</v>
      </c>
      <c r="XC723" s="90">
        <f t="shared" ref="XC723:XC735" si="712">$I723*WW723</f>
        <v>6898805.5499999998</v>
      </c>
      <c r="XD723" s="90">
        <f t="shared" ref="XD723:XD735" si="713">$J723*WX723</f>
        <v>7101263.5499999998</v>
      </c>
      <c r="XE723" s="90">
        <f t="shared" ref="XE723:XE735" si="714">$K723*WY723</f>
        <v>7253168.5499999998</v>
      </c>
      <c r="XF723" s="90">
        <f t="shared" ref="XF723:XF735" si="715">$F723*XF$758</f>
        <v>67230.8</v>
      </c>
      <c r="XG723" s="90">
        <f t="shared" ref="XG723:XG735" si="716">$G723*XG$758</f>
        <v>70108.88</v>
      </c>
      <c r="XH723" s="90">
        <f t="shared" ref="XH723:XH735" si="717">$H723*XH$758</f>
        <v>72320.08</v>
      </c>
      <c r="XI723" s="90">
        <f t="shared" ref="XI723:XI735" si="718">$I723*XI$758</f>
        <v>27001.37</v>
      </c>
      <c r="XJ723" s="90">
        <f t="shared" ref="XJ723:XJ735" si="719">$J723*XJ$758</f>
        <v>29746.12</v>
      </c>
      <c r="XK723" s="90">
        <f t="shared" ref="XK723:XK735" si="720">$K723*XK$758</f>
        <v>30673.14</v>
      </c>
      <c r="XL723" s="90">
        <f t="shared" ref="XL723:XL735" si="721">WW723*XF723</f>
        <v>8269388.4000000004</v>
      </c>
      <c r="XM723" s="90">
        <f t="shared" si="225"/>
        <v>8623392.2400000002</v>
      </c>
      <c r="XN723" s="90">
        <f t="shared" si="225"/>
        <v>8895369.8399999999</v>
      </c>
      <c r="XO723" s="90">
        <f t="shared" ref="XO723:XO735" si="722">WW723*XI723</f>
        <v>3321168.51</v>
      </c>
      <c r="XP723" s="90">
        <f t="shared" si="226"/>
        <v>3658772.76</v>
      </c>
      <c r="XQ723" s="90">
        <f t="shared" si="226"/>
        <v>3772796.22</v>
      </c>
      <c r="XR723" s="1237">
        <v>263</v>
      </c>
      <c r="XS723" s="1237">
        <v>263</v>
      </c>
      <c r="XT723" s="1237">
        <v>263</v>
      </c>
      <c r="XU723" s="90">
        <f t="shared" ref="XU723:XU735" si="723">$F723*XR723</f>
        <v>19178223</v>
      </c>
      <c r="XV723" s="90">
        <f t="shared" ref="XV723:XV735" si="724">$G723*XS723</f>
        <v>19665825</v>
      </c>
      <c r="XW723" s="90">
        <f t="shared" ref="XW723:XW735" si="725">$H723*XT723</f>
        <v>20394335</v>
      </c>
      <c r="XX723" s="90">
        <f t="shared" ref="XX723:XX735" si="726">$I723*XR723</f>
        <v>14751104.550000001</v>
      </c>
      <c r="XY723" s="90">
        <f t="shared" ref="XY723:XY735" si="727">$J723*XS723</f>
        <v>15184002.550000001</v>
      </c>
      <c r="XZ723" s="90">
        <f t="shared" ref="XZ723:XZ735" si="728">$K723*XT723</f>
        <v>15508807.550000001</v>
      </c>
      <c r="YA723" s="90">
        <f t="shared" ref="YA723:YA735" si="729">$F723*YA$758</f>
        <v>59639.92</v>
      </c>
      <c r="YB723" s="90">
        <f t="shared" ref="YB723:YB735" si="730">$G723*YB$758</f>
        <v>62196.6</v>
      </c>
      <c r="YC723" s="90">
        <f t="shared" ref="YC723:YC735" si="731">$H723*YC$758</f>
        <v>64153.81</v>
      </c>
      <c r="YD723" s="90">
        <f t="shared" ref="YD723:YD735" si="732">$I723*YD$758</f>
        <v>24820.25</v>
      </c>
      <c r="YE723" s="90">
        <f t="shared" ref="YE723:YE735" si="733">$J723*YE$758</f>
        <v>27496.83</v>
      </c>
      <c r="YF723" s="90">
        <f t="shared" ref="YF723:YF735" si="734">$K723*YF$758</f>
        <v>28622.77</v>
      </c>
      <c r="YG723" s="90">
        <f t="shared" ref="YG723:YG735" si="735">XR723*YA723</f>
        <v>15685298.960000001</v>
      </c>
      <c r="YH723" s="90">
        <f t="shared" si="227"/>
        <v>16357705.800000001</v>
      </c>
      <c r="YI723" s="90">
        <f t="shared" si="227"/>
        <v>16872452.030000001</v>
      </c>
      <c r="YJ723" s="90">
        <f t="shared" ref="YJ723:YJ735" si="736">XR723*YD723</f>
        <v>6527725.75</v>
      </c>
      <c r="YK723" s="90">
        <f t="shared" si="228"/>
        <v>7231666.29</v>
      </c>
      <c r="YL723" s="90">
        <f t="shared" si="228"/>
        <v>7527788.5099999998</v>
      </c>
      <c r="YM723" s="1237">
        <v>200</v>
      </c>
      <c r="YN723" s="1237">
        <v>200</v>
      </c>
      <c r="YO723" s="1237">
        <v>200</v>
      </c>
      <c r="YP723" s="90">
        <f t="shared" ref="YP723:YP735" si="737">$F723*YM723</f>
        <v>14584200</v>
      </c>
      <c r="YQ723" s="90">
        <f t="shared" ref="YQ723:YQ735" si="738">$G723*YN723</f>
        <v>14955000</v>
      </c>
      <c r="YR723" s="90">
        <f t="shared" ref="YR723:YR735" si="739">$H723*YO723</f>
        <v>15509000</v>
      </c>
      <c r="YS723" s="90">
        <f t="shared" ref="YS723:YS735" si="740">$I723*YM723</f>
        <v>11217570</v>
      </c>
      <c r="YT723" s="90">
        <f t="shared" ref="YT723:YT735" si="741">$J723*YN723</f>
        <v>11546770</v>
      </c>
      <c r="YU723" s="90">
        <f t="shared" ref="YU723:YU735" si="742">$K723*YO723</f>
        <v>11793770</v>
      </c>
      <c r="YV723" s="90">
        <f t="shared" ref="YV723:YV735" si="743">$F723*YV$758</f>
        <v>60843.92</v>
      </c>
      <c r="YW723" s="90">
        <f t="shared" ref="YW723:YW735" si="744">$G723*YW$758</f>
        <v>63463.66</v>
      </c>
      <c r="YX723" s="90">
        <f t="shared" ref="YX723:YX735" si="745">$H723*YX$758</f>
        <v>65473.31</v>
      </c>
      <c r="YY723" s="90">
        <f t="shared" ref="YY723:YY735" si="746">$I723*YY$758</f>
        <v>22929.71</v>
      </c>
      <c r="YZ723" s="90">
        <f t="shared" ref="YZ723:YZ735" si="747">$J723*YZ$758</f>
        <v>26972.91</v>
      </c>
      <c r="ZA723" s="90">
        <f t="shared" ref="ZA723:ZA735" si="748">$K723*ZA$758</f>
        <v>28012.38</v>
      </c>
      <c r="ZB723" s="90">
        <f t="shared" ref="ZB723:ZB735" si="749">YM723*YV723</f>
        <v>12168784</v>
      </c>
      <c r="ZC723" s="90">
        <f t="shared" si="229"/>
        <v>12692732</v>
      </c>
      <c r="ZD723" s="90">
        <f t="shared" si="229"/>
        <v>13094662</v>
      </c>
      <c r="ZE723" s="90">
        <f t="shared" ref="ZE723:ZE735" si="750">YM723*YY723</f>
        <v>4585942</v>
      </c>
      <c r="ZF723" s="90">
        <f t="shared" si="230"/>
        <v>5394582</v>
      </c>
      <c r="ZG723" s="90">
        <f t="shared" si="230"/>
        <v>5602476</v>
      </c>
      <c r="ZH723" s="1237">
        <v>225</v>
      </c>
      <c r="ZI723" s="1237">
        <v>225</v>
      </c>
      <c r="ZJ723" s="1237">
        <v>225</v>
      </c>
      <c r="ZK723" s="90">
        <f t="shared" ref="ZK723:ZK735" si="751">$F723*ZH723</f>
        <v>16407225</v>
      </c>
      <c r="ZL723" s="90">
        <f t="shared" ref="ZL723:ZL735" si="752">$G723*ZI723</f>
        <v>16824375</v>
      </c>
      <c r="ZM723" s="90">
        <f t="shared" ref="ZM723:ZM735" si="753">$H723*ZJ723</f>
        <v>17447625</v>
      </c>
      <c r="ZN723" s="90">
        <f t="shared" ref="ZN723:ZN735" si="754">$I723*ZH723</f>
        <v>12619766.25</v>
      </c>
      <c r="ZO723" s="90">
        <f t="shared" ref="ZO723:ZO735" si="755">$J723*ZI723</f>
        <v>12990116.25</v>
      </c>
      <c r="ZP723" s="90">
        <f t="shared" ref="ZP723:ZP735" si="756">$K723*ZJ723</f>
        <v>13267991.25</v>
      </c>
      <c r="ZQ723" s="90">
        <f t="shared" ref="ZQ723:ZQ735" si="757">$F723*ZQ$758</f>
        <v>59994.81</v>
      </c>
      <c r="ZR723" s="90">
        <f t="shared" ref="ZR723:ZR735" si="758">$G723*ZR$758</f>
        <v>62609.45</v>
      </c>
      <c r="ZS723" s="90">
        <f t="shared" ref="ZS723:ZS735" si="759">$H723*ZS$758</f>
        <v>64517.64</v>
      </c>
      <c r="ZT723" s="90">
        <f t="shared" ref="ZT723:ZT735" si="760">$I723*ZT$758</f>
        <v>24897.74</v>
      </c>
      <c r="ZU723" s="90">
        <f t="shared" ref="ZU723:ZU735" si="761">$J723*ZU$758</f>
        <v>28523.57</v>
      </c>
      <c r="ZV723" s="90">
        <f t="shared" ref="ZV723:ZV735" si="762">$K723*ZV$758</f>
        <v>29632.37</v>
      </c>
      <c r="ZW723" s="90">
        <f t="shared" ref="ZW723:ZW735" si="763">ZH723*ZQ723</f>
        <v>13498832.25</v>
      </c>
      <c r="ZX723" s="90">
        <f t="shared" si="231"/>
        <v>14087126.25</v>
      </c>
      <c r="ZY723" s="90">
        <f t="shared" si="231"/>
        <v>14516469</v>
      </c>
      <c r="ZZ723" s="90">
        <f t="shared" ref="ZZ723:ZZ735" si="764">ZH723*ZT723</f>
        <v>5601991.5</v>
      </c>
      <c r="AAA723" s="90">
        <f t="shared" si="232"/>
        <v>6417803.25</v>
      </c>
      <c r="AAB723" s="90">
        <f t="shared" si="232"/>
        <v>6667283.25</v>
      </c>
      <c r="AAC723" s="1237">
        <v>87</v>
      </c>
      <c r="AAD723" s="1237">
        <v>87</v>
      </c>
      <c r="AAE723" s="1237">
        <v>87</v>
      </c>
      <c r="AAF723" s="90">
        <f t="shared" ref="AAF723:AAF735" si="765">$F723*AAC723</f>
        <v>6344127</v>
      </c>
      <c r="AAG723" s="90">
        <f t="shared" ref="AAG723:AAG735" si="766">$G723*AAD723</f>
        <v>6505425</v>
      </c>
      <c r="AAH723" s="90">
        <f t="shared" ref="AAH723:AAH735" si="767">$H723*AAE723</f>
        <v>6746415</v>
      </c>
      <c r="AAI723" s="90">
        <f t="shared" ref="AAI723:AAI735" si="768">$I723*AAC723</f>
        <v>4879642.95</v>
      </c>
      <c r="AAJ723" s="90">
        <f t="shared" ref="AAJ723:AAJ735" si="769">$J723*AAD723</f>
        <v>5022844.95</v>
      </c>
      <c r="AAK723" s="90">
        <f t="shared" ref="AAK723:AAK735" si="770">$K723*AAE723</f>
        <v>5130289.95</v>
      </c>
      <c r="AAL723" s="90">
        <f t="shared" ref="AAL723:AAL735" si="771">$F723*AAL$758</f>
        <v>76832.84</v>
      </c>
      <c r="AAM723" s="90">
        <f t="shared" ref="AAM723:AAM735" si="772">$G723*AAM$758</f>
        <v>80105.929999999993</v>
      </c>
      <c r="AAN723" s="90">
        <f t="shared" ref="AAN723:AAN735" si="773">$H723*AAN$758</f>
        <v>82641.78</v>
      </c>
      <c r="AAO723" s="90">
        <f t="shared" ref="AAO723:AAO735" si="774">$I723*AAO$758</f>
        <v>34115.83</v>
      </c>
      <c r="AAP723" s="90">
        <f t="shared" ref="AAP723:AAP735" si="775">$J723*AAP$758</f>
        <v>42708.51</v>
      </c>
      <c r="AAQ723" s="90">
        <f t="shared" ref="AAQ723:AAQ735" si="776">$K723*AAQ$758</f>
        <v>43858.720000000001</v>
      </c>
      <c r="AAR723" s="90">
        <f t="shared" ref="AAR723:AAR735" si="777">AAC723*AAL723</f>
        <v>6684457.0800000001</v>
      </c>
      <c r="AAS723" s="90">
        <f t="shared" si="233"/>
        <v>6969215.9100000001</v>
      </c>
      <c r="AAT723" s="90">
        <f t="shared" si="233"/>
        <v>7189834.8600000003</v>
      </c>
      <c r="AAU723" s="90">
        <f t="shared" ref="AAU723:AAU735" si="778">AAC723*AAO723</f>
        <v>2968077.21</v>
      </c>
      <c r="AAV723" s="90">
        <f t="shared" si="234"/>
        <v>3715640.37</v>
      </c>
      <c r="AAW723" s="90">
        <f t="shared" si="234"/>
        <v>3815708.64</v>
      </c>
      <c r="AAX723" s="1235">
        <v>106</v>
      </c>
      <c r="AAY723" s="1235">
        <v>106</v>
      </c>
      <c r="AAZ723" s="1235">
        <v>106</v>
      </c>
      <c r="ABA723" s="90">
        <f t="shared" ref="ABA723:ABA735" si="779">$F723*AAX723</f>
        <v>7729626</v>
      </c>
      <c r="ABB723" s="90">
        <f t="shared" ref="ABB723:ABB735" si="780">$G723*AAY723</f>
        <v>7926150</v>
      </c>
      <c r="ABC723" s="90">
        <f t="shared" ref="ABC723:ABC735" si="781">$H723*AAZ723</f>
        <v>8219770</v>
      </c>
      <c r="ABD723" s="90">
        <f t="shared" ref="ABD723:ABD735" si="782">$I723*AAX723</f>
        <v>5945312.0999999996</v>
      </c>
      <c r="ABE723" s="90">
        <f t="shared" ref="ABE723:ABE735" si="783">$J723*AAY723</f>
        <v>6119788.0999999996</v>
      </c>
      <c r="ABF723" s="90">
        <f t="shared" ref="ABF723:ABF735" si="784">$K723*AAZ723</f>
        <v>6250698.0999999996</v>
      </c>
      <c r="ABG723" s="90">
        <f t="shared" ref="ABG723:ABG735" si="785">$F723*ABG$758</f>
        <v>64732.78</v>
      </c>
      <c r="ABH723" s="90">
        <f t="shared" ref="ABH723:ABH735" si="786">$G723*ABH$758</f>
        <v>67502.179999999993</v>
      </c>
      <c r="ABI723" s="90">
        <f t="shared" ref="ABI723:ABI735" si="787">$H723*ABI$758</f>
        <v>69637.960000000006</v>
      </c>
      <c r="ABJ723" s="90">
        <f t="shared" ref="ABJ723:ABJ735" si="788">$I723*ABJ$758</f>
        <v>26496.95</v>
      </c>
      <c r="ABK723" s="90">
        <f t="shared" ref="ABK723:ABK735" si="789">$J723*ABK$758</f>
        <v>32900.49</v>
      </c>
      <c r="ABL723" s="90">
        <f t="shared" ref="ABL723:ABL735" si="790">$K723*ABL$758</f>
        <v>33902.519999999997</v>
      </c>
      <c r="ABM723" s="90">
        <f t="shared" ref="ABM723:ABM735" si="791">AAX723*ABG723</f>
        <v>6861674.6799999997</v>
      </c>
      <c r="ABN723" s="90">
        <f t="shared" si="235"/>
        <v>7155231.0800000001</v>
      </c>
      <c r="ABO723" s="90">
        <f t="shared" si="235"/>
        <v>7381623.7599999998</v>
      </c>
      <c r="ABP723" s="90">
        <f t="shared" ref="ABP723:ABP735" si="792">AAX723*ABJ723</f>
        <v>2808676.7</v>
      </c>
      <c r="ABQ723" s="90">
        <f t="shared" si="236"/>
        <v>3487451.94</v>
      </c>
      <c r="ABR723" s="90">
        <f t="shared" si="236"/>
        <v>3593667.12</v>
      </c>
      <c r="ABS723" s="1237">
        <v>186</v>
      </c>
      <c r="ABT723" s="1237">
        <v>186</v>
      </c>
      <c r="ABU723" s="1237">
        <v>186</v>
      </c>
      <c r="ABV723" s="90">
        <f t="shared" ref="ABV723:ABV735" si="793">$F723*ABS723</f>
        <v>13563306</v>
      </c>
      <c r="ABW723" s="90">
        <f t="shared" ref="ABW723:ABW735" si="794">$G723*ABT723</f>
        <v>13908150</v>
      </c>
      <c r="ABX723" s="90">
        <f t="shared" ref="ABX723:ABX735" si="795">$H723*ABU723</f>
        <v>14423370</v>
      </c>
      <c r="ABY723" s="90">
        <f t="shared" ref="ABY723:ABY735" si="796">$I723*ABS723</f>
        <v>10432340.1</v>
      </c>
      <c r="ABZ723" s="90">
        <f t="shared" ref="ABZ723:ABZ735" si="797">$J723*ABT723</f>
        <v>10738496.1</v>
      </c>
      <c r="ACA723" s="90">
        <f t="shared" ref="ACA723:ACA735" si="798">$K723*ABU723</f>
        <v>10968206.1</v>
      </c>
      <c r="ACB723" s="90">
        <f t="shared" ref="ACB723:ACB735" si="799">$F723*ACB$758</f>
        <v>57254.63</v>
      </c>
      <c r="ACC723" s="90">
        <f t="shared" ref="ACC723:ACC735" si="800">$G723*ACC$758</f>
        <v>59661.09</v>
      </c>
      <c r="ACD723" s="90">
        <f t="shared" ref="ACD723:ACD735" si="801">$H723*ACD$758</f>
        <v>61595.5</v>
      </c>
      <c r="ACE723" s="90">
        <f t="shared" ref="ACE723:ACE735" si="802">$I723*ACE$758</f>
        <v>19304.599999999999</v>
      </c>
      <c r="ACF723" s="90">
        <f t="shared" ref="ACF723:ACF735" si="803">$J723*ACF$758</f>
        <v>24079.93</v>
      </c>
      <c r="ACG723" s="90">
        <f t="shared" ref="ACG723:ACG735" si="804">$K723*ACG$758</f>
        <v>24992.02</v>
      </c>
      <c r="ACH723" s="90">
        <f t="shared" ref="ACH723:ACH735" si="805">ABS723*ACB723</f>
        <v>10649361.18</v>
      </c>
      <c r="ACI723" s="90">
        <f t="shared" si="237"/>
        <v>11096962.74</v>
      </c>
      <c r="ACJ723" s="90">
        <f t="shared" si="237"/>
        <v>11456763</v>
      </c>
      <c r="ACK723" s="90">
        <f t="shared" ref="ACK723:ACK735" si="806">ABS723*ACE723</f>
        <v>3590655.6</v>
      </c>
      <c r="ACL723" s="90">
        <f t="shared" si="238"/>
        <v>4478866.9800000004</v>
      </c>
      <c r="ACM723" s="90">
        <f t="shared" si="238"/>
        <v>4648515.72</v>
      </c>
      <c r="ACN723" s="1237">
        <v>16</v>
      </c>
      <c r="ACO723" s="1237">
        <v>16</v>
      </c>
      <c r="ACP723" s="1237">
        <v>16</v>
      </c>
      <c r="ACQ723" s="90">
        <f t="shared" ref="ACQ723:ACQ735" si="807">$F723*ACN723</f>
        <v>1166736</v>
      </c>
      <c r="ACR723" s="90">
        <f t="shared" ref="ACR723:ACR735" si="808">$G723*ACO723</f>
        <v>1196400</v>
      </c>
      <c r="ACS723" s="90">
        <f t="shared" ref="ACS723:ACS735" si="809">$H723*ACP723</f>
        <v>1240720</v>
      </c>
      <c r="ACT723" s="90">
        <f t="shared" ref="ACT723:ACT735" si="810">$I723*ACN723</f>
        <v>897405.6</v>
      </c>
      <c r="ACU723" s="90">
        <f t="shared" ref="ACU723:ACU735" si="811">$J723*ACO723</f>
        <v>923741.6</v>
      </c>
      <c r="ACV723" s="90">
        <f t="shared" ref="ACV723:ACV735" si="812">$K723*ACP723</f>
        <v>943501.6</v>
      </c>
      <c r="ACW723" s="90">
        <f t="shared" ref="ACW723:ACW735" si="813">$F723*ACW$758</f>
        <v>53727.91</v>
      </c>
      <c r="ACX723" s="90">
        <f t="shared" ref="ACX723:ACX735" si="814">$G723*ACX$758</f>
        <v>55922.06</v>
      </c>
      <c r="ACY723" s="90">
        <f t="shared" ref="ACY723:ACY735" si="815">$H723*ACY$758</f>
        <v>57801.04</v>
      </c>
      <c r="ACZ723" s="90">
        <f t="shared" ref="ACZ723:ACZ735" si="816">$I723*ACZ$758</f>
        <v>25352.06</v>
      </c>
      <c r="ADA723" s="90">
        <f t="shared" ref="ADA723:ADA735" si="817">$J723*ADA$758</f>
        <v>32410.19</v>
      </c>
      <c r="ADB723" s="90">
        <f t="shared" ref="ADB723:ADB735" si="818">$K723*ADB$758</f>
        <v>33076.49</v>
      </c>
      <c r="ADC723" s="90">
        <f t="shared" ref="ADC723:ADC735" si="819">ACN723*ACW723</f>
        <v>859646.56</v>
      </c>
      <c r="ADD723" s="90">
        <f t="shared" si="239"/>
        <v>894752.96</v>
      </c>
      <c r="ADE723" s="90">
        <f t="shared" si="239"/>
        <v>924816.64</v>
      </c>
      <c r="ADF723" s="90">
        <f t="shared" ref="ADF723:ADF735" si="820">ACN723*ACZ723</f>
        <v>405632.96</v>
      </c>
      <c r="ADG723" s="90">
        <f t="shared" si="240"/>
        <v>518563.04</v>
      </c>
      <c r="ADH723" s="90">
        <f t="shared" si="240"/>
        <v>529223.84</v>
      </c>
      <c r="ADI723" s="1235">
        <v>111</v>
      </c>
      <c r="ADJ723" s="1235">
        <v>111</v>
      </c>
      <c r="ADK723" s="1235">
        <v>111</v>
      </c>
      <c r="ADL723" s="90">
        <f t="shared" ref="ADL723:ADL735" si="821">$F723*ADI723</f>
        <v>8094231</v>
      </c>
      <c r="ADM723" s="90">
        <f t="shared" ref="ADM723:ADM735" si="822">$G723*ADJ723</f>
        <v>8300025</v>
      </c>
      <c r="ADN723" s="90">
        <f t="shared" ref="ADN723:ADN735" si="823">$H723*ADK723</f>
        <v>8607495</v>
      </c>
      <c r="ADO723" s="90">
        <f t="shared" ref="ADO723:ADO735" si="824">$I723*ADI723</f>
        <v>6225751.3499999996</v>
      </c>
      <c r="ADP723" s="90">
        <f t="shared" ref="ADP723:ADP735" si="825">$J723*ADJ723</f>
        <v>6408457.3499999996</v>
      </c>
      <c r="ADQ723" s="90">
        <f t="shared" ref="ADQ723:ADQ735" si="826">$K723*ADK723</f>
        <v>6545542.3499999996</v>
      </c>
      <c r="ADR723" s="90">
        <f t="shared" ref="ADR723:ADR735" si="827">$F723*ADR$758</f>
        <v>64021.61</v>
      </c>
      <c r="ADS723" s="90">
        <f t="shared" ref="ADS723:ADS735" si="828">$G723*ADS$758</f>
        <v>66751.460000000006</v>
      </c>
      <c r="ADT723" s="90">
        <f t="shared" ref="ADT723:ADT735" si="829">$H723*ADT$758</f>
        <v>68869.2</v>
      </c>
      <c r="ADU723" s="90">
        <f t="shared" ref="ADU723:ADU735" si="830">$I723*ADU$758</f>
        <v>28614.66</v>
      </c>
      <c r="ADV723" s="90">
        <f t="shared" ref="ADV723:ADV735" si="831">$J723*ADV$758</f>
        <v>32238.95</v>
      </c>
      <c r="ADW723" s="90">
        <f t="shared" ref="ADW723:ADW735" si="832">$K723*ADW$758</f>
        <v>33265.15</v>
      </c>
      <c r="ADX723" s="90">
        <f t="shared" ref="ADX723:ADX735" si="833">ADI723*ADR723</f>
        <v>7106398.71</v>
      </c>
      <c r="ADY723" s="90">
        <f t="shared" si="241"/>
        <v>7409412.0599999996</v>
      </c>
      <c r="ADZ723" s="90">
        <f t="shared" si="241"/>
        <v>7644481.2000000002</v>
      </c>
      <c r="AEA723" s="90">
        <f t="shared" ref="AEA723:AEA735" si="834">ADI723*ADU723</f>
        <v>3176227.26</v>
      </c>
      <c r="AEB723" s="90">
        <f t="shared" si="242"/>
        <v>3578523.45</v>
      </c>
      <c r="AEC723" s="90">
        <f t="shared" si="242"/>
        <v>3692431.65</v>
      </c>
      <c r="AED723" s="1237">
        <v>345</v>
      </c>
      <c r="AEE723" s="1237">
        <v>345</v>
      </c>
      <c r="AEF723" s="1237">
        <v>345</v>
      </c>
      <c r="AEG723" s="90">
        <f t="shared" ref="AEG723:AEG735" si="835">$F723*AED723</f>
        <v>25157745</v>
      </c>
      <c r="AEH723" s="90">
        <f t="shared" ref="AEH723:AEH735" si="836">$G723*AEE723</f>
        <v>25797375</v>
      </c>
      <c r="AEI723" s="90">
        <f t="shared" ref="AEI723:AEI735" si="837">$H723*AEF723</f>
        <v>26753025</v>
      </c>
      <c r="AEJ723" s="90">
        <f t="shared" ref="AEJ723:AEJ735" si="838">$I723*AED723</f>
        <v>19350308.25</v>
      </c>
      <c r="AEK723" s="90">
        <f t="shared" ref="AEK723:AEK735" si="839">$J723*AEE723</f>
        <v>19918178.25</v>
      </c>
      <c r="AEL723" s="90">
        <f t="shared" ref="AEL723:AEL735" si="840">$K723*AEF723</f>
        <v>20344253.25</v>
      </c>
      <c r="AEM723" s="90">
        <f t="shared" ref="AEM723:AEM735" si="841">$F723*AEM$758</f>
        <v>64529.31</v>
      </c>
      <c r="AEN723" s="90">
        <f t="shared" ref="AEN723:AEN735" si="842">$G723*AEN$758</f>
        <v>67288.55</v>
      </c>
      <c r="AEO723" s="90">
        <f t="shared" ref="AEO723:AEO735" si="843">$H723*AEO$758</f>
        <v>69423.179999999993</v>
      </c>
      <c r="AEP723" s="90">
        <f t="shared" ref="AEP723:AEP735" si="844">$I723*AEP$758</f>
        <v>26098.3</v>
      </c>
      <c r="AEQ723" s="90">
        <f t="shared" ref="AEQ723:AEQ735" si="845">$J723*AEQ$758</f>
        <v>28983.05</v>
      </c>
      <c r="AER723" s="90">
        <f t="shared" ref="AER723:AER735" si="846">$K723*AER$758</f>
        <v>29894.86</v>
      </c>
      <c r="AES723" s="90">
        <f t="shared" ref="AES723:AES735" si="847">AED723*AEM723</f>
        <v>22262611.949999999</v>
      </c>
      <c r="AET723" s="90">
        <f t="shared" si="243"/>
        <v>23214549.75</v>
      </c>
      <c r="AEU723" s="90">
        <f t="shared" si="243"/>
        <v>23950997.100000001</v>
      </c>
      <c r="AEV723" s="90">
        <f t="shared" ref="AEV723:AEV735" si="848">AED723*AEP723</f>
        <v>9003913.5</v>
      </c>
      <c r="AEW723" s="90">
        <f t="shared" si="244"/>
        <v>9999152.25</v>
      </c>
      <c r="AEX723" s="90">
        <f t="shared" si="244"/>
        <v>10313726.699999999</v>
      </c>
      <c r="AEY723" s="1237">
        <v>103</v>
      </c>
      <c r="AEZ723" s="1237">
        <v>103</v>
      </c>
      <c r="AFA723" s="1237">
        <v>103</v>
      </c>
      <c r="AFB723" s="90">
        <f t="shared" ref="AFB723:AFB735" si="849">$F723*AEY723</f>
        <v>7510863</v>
      </c>
      <c r="AFC723" s="90">
        <f t="shared" ref="AFC723:AFC735" si="850">$G723*AEZ723</f>
        <v>7701825</v>
      </c>
      <c r="AFD723" s="90">
        <f t="shared" ref="AFD723:AFD735" si="851">$H723*AFA723</f>
        <v>7987135</v>
      </c>
      <c r="AFE723" s="90">
        <f t="shared" ref="AFE723:AFE735" si="852">$I723*AEY723</f>
        <v>5777048.5499999998</v>
      </c>
      <c r="AFF723" s="90">
        <f t="shared" ref="AFF723:AFF735" si="853">$J723*AEZ723</f>
        <v>5946586.5499999998</v>
      </c>
      <c r="AFG723" s="90">
        <f t="shared" ref="AFG723:AFG735" si="854">$K723*AFA723</f>
        <v>6073791.5499999998</v>
      </c>
      <c r="AFH723" s="90">
        <f t="shared" ref="AFH723:AFH735" si="855">$F723*AFH$758</f>
        <v>68365.679999999993</v>
      </c>
      <c r="AFI723" s="90">
        <f t="shared" ref="AFI723:AFI735" si="856">$G723*AFI$758</f>
        <v>71238.73</v>
      </c>
      <c r="AFJ723" s="90">
        <f t="shared" ref="AFJ723:AFJ735" si="857">$H723*AFJ$758</f>
        <v>73495.789999999994</v>
      </c>
      <c r="AFK723" s="90">
        <f t="shared" ref="AFK723:AFK735" si="858">$I723*AFK$758</f>
        <v>23388.18</v>
      </c>
      <c r="AFL723" s="90">
        <f t="shared" ref="AFL723:AFL735" si="859">$J723*AFL$758</f>
        <v>28432.84</v>
      </c>
      <c r="AFM723" s="90">
        <f t="shared" ref="AFM723:AFM735" si="860">$K723*AFM$758</f>
        <v>29424.02</v>
      </c>
      <c r="AFN723" s="90">
        <f t="shared" ref="AFN723:AFN735" si="861">AEY723*AFH723</f>
        <v>7041665.04</v>
      </c>
      <c r="AFO723" s="90">
        <f t="shared" si="245"/>
        <v>7337589.1900000004</v>
      </c>
      <c r="AFP723" s="90">
        <f t="shared" si="245"/>
        <v>7570066.3700000001</v>
      </c>
      <c r="AFQ723" s="90">
        <f t="shared" ref="AFQ723:AFQ735" si="862">AEY723*AFK723</f>
        <v>2408982.54</v>
      </c>
      <c r="AFR723" s="90">
        <f t="shared" si="246"/>
        <v>2928582.52</v>
      </c>
      <c r="AFS723" s="90">
        <f t="shared" si="246"/>
        <v>3030674.06</v>
      </c>
      <c r="AFT723" s="1235">
        <v>128</v>
      </c>
      <c r="AFU723" s="1235">
        <v>128</v>
      </c>
      <c r="AFV723" s="1235">
        <v>128</v>
      </c>
      <c r="AFW723" s="90">
        <f t="shared" ref="AFW723:AFW735" si="863">$F723*AFT723</f>
        <v>9333888</v>
      </c>
      <c r="AFX723" s="90">
        <f t="shared" ref="AFX723:AFX735" si="864">$G723*AFU723</f>
        <v>9571200</v>
      </c>
      <c r="AFY723" s="90">
        <f t="shared" ref="AFY723:AFY735" si="865">$H723*AFV723</f>
        <v>9925760</v>
      </c>
      <c r="AFZ723" s="90">
        <f t="shared" ref="AFZ723:AFZ735" si="866">$I723*AFT723</f>
        <v>7179244.7999999998</v>
      </c>
      <c r="AGA723" s="90">
        <f t="shared" ref="AGA723:AGA735" si="867">$J723*AFU723</f>
        <v>7389932.7999999998</v>
      </c>
      <c r="AGB723" s="90">
        <f t="shared" ref="AGB723:AGB735" si="868">$K723*AFV723</f>
        <v>7548012.7999999998</v>
      </c>
      <c r="AGC723" s="90">
        <f t="shared" ref="AGC723:AGC735" si="869">$F723*AGC$758</f>
        <v>71043.97</v>
      </c>
      <c r="AGD723" s="90">
        <f t="shared" ref="AGD723:AGD735" si="870">$G723*AGD$758</f>
        <v>74140.429999999993</v>
      </c>
      <c r="AGE723" s="90">
        <f t="shared" ref="AGE723:AGE735" si="871">$H723*AGE$758</f>
        <v>76363.83</v>
      </c>
      <c r="AGF723" s="90">
        <f t="shared" ref="AGF723:AGF735" si="872">$I723*AGF$758</f>
        <v>30460.38</v>
      </c>
      <c r="AGG723" s="90">
        <f t="shared" ref="AGG723:AGG735" si="873">$J723*AGG$758</f>
        <v>33858.339999999997</v>
      </c>
      <c r="AGH723" s="90">
        <f t="shared" ref="AGH723:AGH735" si="874">$K723*AGH$758</f>
        <v>34966.129999999997</v>
      </c>
      <c r="AGI723" s="90">
        <f t="shared" ref="AGI723:AGI735" si="875">AFT723*AGC723</f>
        <v>9093628.1600000001</v>
      </c>
      <c r="AGJ723" s="90">
        <f t="shared" si="247"/>
        <v>9489975.0399999991</v>
      </c>
      <c r="AGK723" s="90">
        <f t="shared" si="247"/>
        <v>9774570.2400000002</v>
      </c>
      <c r="AGL723" s="90">
        <f t="shared" ref="AGL723:AGL735" si="876">AFT723*AGF723</f>
        <v>3898928.64</v>
      </c>
      <c r="AGM723" s="90">
        <f t="shared" si="248"/>
        <v>4333867.5199999996</v>
      </c>
      <c r="AGN723" s="90">
        <f t="shared" si="248"/>
        <v>4475664.6399999997</v>
      </c>
      <c r="AGO723" s="1237">
        <v>201</v>
      </c>
      <c r="AGP723" s="1237">
        <v>201</v>
      </c>
      <c r="AGQ723" s="1237">
        <v>201</v>
      </c>
      <c r="AGR723" s="90">
        <f t="shared" ref="AGR723:AGR735" si="877">$F723*AGO723</f>
        <v>14657121</v>
      </c>
      <c r="AGS723" s="90">
        <f t="shared" ref="AGS723:AGS735" si="878">$G723*AGP723</f>
        <v>15029775</v>
      </c>
      <c r="AGT723" s="90">
        <f t="shared" ref="AGT723:AGT735" si="879">$H723*AGQ723</f>
        <v>15586545</v>
      </c>
      <c r="AGU723" s="90">
        <f t="shared" ref="AGU723:AGU735" si="880">$I723*AGO723</f>
        <v>11273657.85</v>
      </c>
      <c r="AGV723" s="90">
        <f t="shared" ref="AGV723:AGV735" si="881">$J723*AGP723</f>
        <v>11604503.85</v>
      </c>
      <c r="AGW723" s="90">
        <f t="shared" ref="AGW723:AGW735" si="882">$K723*AGQ723</f>
        <v>11852738.85</v>
      </c>
      <c r="AGX723" s="90">
        <f t="shared" ref="AGX723:AGX735" si="883">$F723*AGX$758</f>
        <v>59617.05</v>
      </c>
      <c r="AGY723" s="90">
        <f t="shared" ref="AGY723:AGY735" si="884">$G723*AGY$758</f>
        <v>62214.09</v>
      </c>
      <c r="AGZ723" s="90">
        <f t="shared" ref="AGZ723:AGZ735" si="885">$H723*AGZ$758</f>
        <v>64115.87</v>
      </c>
      <c r="AHA723" s="90">
        <f t="shared" ref="AHA723:AHA735" si="886">$I723*AHA$758</f>
        <v>30302.13</v>
      </c>
      <c r="AHB723" s="90">
        <f t="shared" ref="AHB723:AHB735" si="887">$J723*AHB$758</f>
        <v>32715.73</v>
      </c>
      <c r="AHC723" s="90">
        <f t="shared" ref="AHC723:AHC735" si="888">$K723*AHC$758</f>
        <v>33862.639999999999</v>
      </c>
      <c r="AHD723" s="90">
        <f t="shared" ref="AHD723:AHD735" si="889">AGO723*AGX723</f>
        <v>11983027.050000001</v>
      </c>
      <c r="AHE723" s="90">
        <f t="shared" si="249"/>
        <v>12505032.09</v>
      </c>
      <c r="AHF723" s="90">
        <f t="shared" si="249"/>
        <v>12887289.869999999</v>
      </c>
      <c r="AHG723" s="90">
        <f t="shared" ref="AHG723:AHG735" si="890">AGO723*AHA723</f>
        <v>6090728.1299999999</v>
      </c>
      <c r="AHH723" s="90">
        <f t="shared" si="250"/>
        <v>6575861.7300000004</v>
      </c>
      <c r="AHI723" s="90">
        <f t="shared" si="250"/>
        <v>6806390.6399999997</v>
      </c>
      <c r="AHJ723" s="1235"/>
      <c r="AHK723" s="1235"/>
      <c r="AHL723" s="1235"/>
      <c r="AHM723" s="90">
        <f t="shared" ref="AHM723:AHM735" si="891">$F723*AHJ723</f>
        <v>0</v>
      </c>
      <c r="AHN723" s="90">
        <f t="shared" ref="AHN723:AHN735" si="892">$G723*AHK723</f>
        <v>0</v>
      </c>
      <c r="AHO723" s="90">
        <f t="shared" ref="AHO723:AHO735" si="893">$H723*AHL723</f>
        <v>0</v>
      </c>
      <c r="AHP723" s="90">
        <f t="shared" ref="AHP723:AHP735" si="894">$I723*AHJ723</f>
        <v>0</v>
      </c>
      <c r="AHQ723" s="90">
        <f t="shared" ref="AHQ723:AHQ735" si="895">$J723*AHK723</f>
        <v>0</v>
      </c>
      <c r="AHR723" s="90">
        <f t="shared" ref="AHR723:AHR735" si="896">$K723*AHL723</f>
        <v>0</v>
      </c>
      <c r="AHS723" s="90">
        <f t="shared" ref="AHS723:AHS735" si="897">$F723*AHS$758</f>
        <v>64689.85</v>
      </c>
      <c r="AHT723" s="90">
        <f t="shared" ref="AHT723:AHT735" si="898">$G723*AHT$758</f>
        <v>67504.72</v>
      </c>
      <c r="AHU723" s="90">
        <f t="shared" ref="AHU723:AHU735" si="899">$H723*AHU$758</f>
        <v>69619.649999999994</v>
      </c>
      <c r="AHV723" s="90">
        <f t="shared" ref="AHV723:AHV735" si="900">$I723*AHV$758</f>
        <v>43546.62</v>
      </c>
      <c r="AHW723" s="90">
        <f t="shared" ref="AHW723:AHW735" si="901">$J723*AHW$758</f>
        <v>49250.83</v>
      </c>
      <c r="AHX723" s="90">
        <f t="shared" ref="AHX723:AHX735" si="902">$K723*AHX$758</f>
        <v>50490.8</v>
      </c>
      <c r="AHY723" s="90">
        <f t="shared" ref="AHY723:AHY735" si="903">AHJ723*AHS723</f>
        <v>0</v>
      </c>
      <c r="AHZ723" s="90">
        <f t="shared" si="251"/>
        <v>0</v>
      </c>
      <c r="AIA723" s="90">
        <f t="shared" si="251"/>
        <v>0</v>
      </c>
      <c r="AIB723" s="90">
        <f t="shared" ref="AIB723:AIB735" si="904">AHJ723*AHV723</f>
        <v>0</v>
      </c>
      <c r="AIC723" s="90">
        <f t="shared" si="252"/>
        <v>0</v>
      </c>
      <c r="AID723" s="90">
        <f t="shared" si="252"/>
        <v>0</v>
      </c>
      <c r="AIE723" s="1237">
        <v>105</v>
      </c>
      <c r="AIF723" s="1237">
        <v>105</v>
      </c>
      <c r="AIG723" s="1237">
        <v>105</v>
      </c>
      <c r="AIH723" s="90">
        <f t="shared" ref="AIH723:AIH735" si="905">$F723*AIE723</f>
        <v>7656705</v>
      </c>
      <c r="AII723" s="90">
        <f t="shared" ref="AII723:AII735" si="906">$G723*AIF723</f>
        <v>7851375</v>
      </c>
      <c r="AIJ723" s="90">
        <f t="shared" ref="AIJ723:AIJ735" si="907">$H723*AIG723</f>
        <v>8142225</v>
      </c>
      <c r="AIK723" s="90">
        <f t="shared" ref="AIK723:AIK735" si="908">$I723*AIE723</f>
        <v>5889224.25</v>
      </c>
      <c r="AIL723" s="90">
        <f t="shared" ref="AIL723:AIL735" si="909">$J723*AIF723</f>
        <v>6062054.25</v>
      </c>
      <c r="AIM723" s="90">
        <f t="shared" ref="AIM723:AIM735" si="910">$K723*AIG723</f>
        <v>6191729.25</v>
      </c>
      <c r="AIN723" s="90">
        <f t="shared" ref="AIN723:AIN735" si="911">$F723*AIN$758</f>
        <v>69786.25</v>
      </c>
      <c r="AIO723" s="90">
        <f t="shared" ref="AIO723:AIO735" si="912">$G723*AIO$758</f>
        <v>72822.570000000007</v>
      </c>
      <c r="AIP723" s="90">
        <f t="shared" ref="AIP723:AIP735" si="913">$H723*AIP$758</f>
        <v>75110.03</v>
      </c>
      <c r="AIQ723" s="90">
        <f t="shared" ref="AIQ723:AIQ735" si="914">$I723*AIQ$758</f>
        <v>29792.36</v>
      </c>
      <c r="AIR723" s="90">
        <f t="shared" ref="AIR723:AIR735" si="915">$J723*AIR$758</f>
        <v>36467.51</v>
      </c>
      <c r="AIS723" s="90">
        <f t="shared" ref="AIS723:AIS735" si="916">$K723*AIS$758</f>
        <v>37636.959999999999</v>
      </c>
      <c r="AIT723" s="90">
        <f t="shared" ref="AIT723:AIT735" si="917">AIE723*AIN723</f>
        <v>7327556.25</v>
      </c>
      <c r="AIU723" s="90">
        <f t="shared" si="253"/>
        <v>7646369.8499999996</v>
      </c>
      <c r="AIV723" s="90">
        <f t="shared" si="253"/>
        <v>7886553.1500000004</v>
      </c>
      <c r="AIW723" s="90">
        <f t="shared" ref="AIW723:AIW735" si="918">AIE723*AIQ723</f>
        <v>3128197.8</v>
      </c>
      <c r="AIX723" s="90">
        <f t="shared" si="254"/>
        <v>3829088.55</v>
      </c>
      <c r="AIY723" s="90">
        <f t="shared" si="254"/>
        <v>3951880.8</v>
      </c>
      <c r="AIZ723" s="284">
        <f>126-1-125</f>
        <v>0</v>
      </c>
      <c r="AJA723" s="284">
        <f>126-1-125</f>
        <v>0</v>
      </c>
      <c r="AJB723" s="284">
        <f>126-1-125</f>
        <v>0</v>
      </c>
      <c r="AJC723" s="90">
        <f t="shared" ref="AJC723:AJC735" si="919">$F723*AIZ723</f>
        <v>0</v>
      </c>
      <c r="AJD723" s="90">
        <f t="shared" ref="AJD723:AJD735" si="920">$G723*AJA723</f>
        <v>0</v>
      </c>
      <c r="AJE723" s="90">
        <f t="shared" ref="AJE723:AJE735" si="921">$H723*AJB723</f>
        <v>0</v>
      </c>
      <c r="AJF723" s="90">
        <f t="shared" ref="AJF723:AJF735" si="922">$I723*AIZ723</f>
        <v>0</v>
      </c>
      <c r="AJG723" s="90">
        <f t="shared" ref="AJG723:AJG735" si="923">$J723*AJA723</f>
        <v>0</v>
      </c>
      <c r="AJH723" s="90">
        <f t="shared" ref="AJH723:AJH735" si="924">$K723*AJB723</f>
        <v>0</v>
      </c>
      <c r="AJI723" s="90">
        <f t="shared" ref="AJI723:AJI735" si="925">$F723*AJI$758</f>
        <v>0</v>
      </c>
      <c r="AJJ723" s="90">
        <f t="shared" ref="AJJ723:AJJ735" si="926">$G723*AJJ$758</f>
        <v>0</v>
      </c>
      <c r="AJK723" s="90">
        <f t="shared" ref="AJK723:AJK735" si="927">$H723*AJK$758</f>
        <v>0</v>
      </c>
      <c r="AJL723" s="90">
        <f t="shared" ref="AJL723:AJL735" si="928">$I723*AJL$758</f>
        <v>0</v>
      </c>
      <c r="AJM723" s="90">
        <f t="shared" ref="AJM723:AJM735" si="929">$J723*AJM$758</f>
        <v>0</v>
      </c>
      <c r="AJN723" s="90">
        <f t="shared" ref="AJN723:AJN735" si="930">$K723*AJN$758</f>
        <v>0</v>
      </c>
      <c r="AJO723" s="90">
        <f t="shared" ref="AJO723:AJO735" si="931">AIZ723*AJI723</f>
        <v>0</v>
      </c>
      <c r="AJP723" s="90">
        <f t="shared" si="255"/>
        <v>0</v>
      </c>
      <c r="AJQ723" s="90">
        <f t="shared" si="255"/>
        <v>0</v>
      </c>
      <c r="AJR723" s="90">
        <f t="shared" ref="AJR723:AJR735" si="932">AIZ723*AJL723</f>
        <v>0</v>
      </c>
      <c r="AJS723" s="90">
        <f t="shared" si="256"/>
        <v>0</v>
      </c>
      <c r="AJT723" s="90">
        <f t="shared" si="256"/>
        <v>0</v>
      </c>
      <c r="AJU723" s="1237">
        <v>187</v>
      </c>
      <c r="AJV723" s="1237">
        <v>187</v>
      </c>
      <c r="AJW723" s="1237">
        <v>187</v>
      </c>
      <c r="AJX723" s="90">
        <f t="shared" ref="AJX723:AJX735" si="933">$F723*AJU723</f>
        <v>13636227</v>
      </c>
      <c r="AJY723" s="90">
        <f t="shared" ref="AJY723:AJY735" si="934">$G723*AJV723</f>
        <v>13982925</v>
      </c>
      <c r="AJZ723" s="90">
        <f t="shared" ref="AJZ723:AJZ735" si="935">$H723*AJW723</f>
        <v>14500915</v>
      </c>
      <c r="AKA723" s="90">
        <f t="shared" ref="AKA723:AKA735" si="936">$I723*AJU723</f>
        <v>10488427.949999999</v>
      </c>
      <c r="AKB723" s="90">
        <f t="shared" ref="AKB723:AKB735" si="937">$J723*AJV723</f>
        <v>10796229.949999999</v>
      </c>
      <c r="AKC723" s="90">
        <f t="shared" ref="AKC723:AKC735" si="938">$K723*AJW723</f>
        <v>11027174.949999999</v>
      </c>
      <c r="AKD723" s="90">
        <f t="shared" ref="AKD723:AKD735" si="939">$F723*AKD$758</f>
        <v>55183.47</v>
      </c>
      <c r="AKE723" s="90">
        <f t="shared" ref="AKE723:AKE735" si="940">$G723*AKE$758</f>
        <v>57586.65</v>
      </c>
      <c r="AKF723" s="90">
        <f t="shared" ref="AKF723:AKF735" si="941">$H723*AKF$758</f>
        <v>59381.59</v>
      </c>
      <c r="AKG723" s="90">
        <f t="shared" ref="AKG723:AKG735" si="942">$I723*AKG$758</f>
        <v>26740.33</v>
      </c>
      <c r="AKH723" s="90">
        <f t="shared" ref="AKH723:AKH735" si="943">$J723*AKH$758</f>
        <v>29331</v>
      </c>
      <c r="AKI723" s="90">
        <f t="shared" ref="AKI723:AKI735" si="944">$K723*AKI$758</f>
        <v>30377.63</v>
      </c>
      <c r="AKJ723" s="90">
        <f t="shared" ref="AKJ723:AKJ735" si="945">AJU723*AKD723</f>
        <v>10319308.890000001</v>
      </c>
      <c r="AKK723" s="90">
        <f t="shared" si="257"/>
        <v>10768703.550000001</v>
      </c>
      <c r="AKL723" s="90">
        <f t="shared" si="257"/>
        <v>11104357.33</v>
      </c>
      <c r="AKM723" s="90">
        <f t="shared" ref="AKM723:AKM735" si="946">AJU723*AKG723</f>
        <v>5000441.71</v>
      </c>
      <c r="AKN723" s="90">
        <f t="shared" si="258"/>
        <v>5484897</v>
      </c>
      <c r="AKO723" s="90">
        <f t="shared" si="258"/>
        <v>5680616.8099999996</v>
      </c>
      <c r="AKP723" s="1235">
        <v>130</v>
      </c>
      <c r="AKQ723" s="1235">
        <v>130</v>
      </c>
      <c r="AKR723" s="1235">
        <v>130</v>
      </c>
      <c r="AKS723" s="90">
        <f t="shared" ref="AKS723:AKS735" si="947">$F723*AKP723</f>
        <v>9479730</v>
      </c>
      <c r="AKT723" s="90">
        <f t="shared" ref="AKT723:AKT735" si="948">$G723*AKQ723</f>
        <v>9720750</v>
      </c>
      <c r="AKU723" s="90">
        <f t="shared" ref="AKU723:AKU735" si="949">$H723*AKR723</f>
        <v>10080850</v>
      </c>
      <c r="AKV723" s="90">
        <f t="shared" ref="AKV723:AKV735" si="950">$I723*AKP723</f>
        <v>7291420.5</v>
      </c>
      <c r="AKW723" s="90">
        <f t="shared" ref="AKW723:AKW735" si="951">$J723*AKQ723</f>
        <v>7505400.5</v>
      </c>
      <c r="AKX723" s="90">
        <f t="shared" ref="AKX723:AKX735" si="952">$K723*AKR723</f>
        <v>7665950.5</v>
      </c>
      <c r="AKY723" s="90">
        <f t="shared" ref="AKY723:AKY735" si="953">$F723*AKY$758</f>
        <v>72268.22</v>
      </c>
      <c r="AKZ723" s="90">
        <f t="shared" ref="AKZ723:AKZ735" si="954">$G723*AKZ$758</f>
        <v>75416.63</v>
      </c>
      <c r="ALA723" s="90">
        <f t="shared" ref="ALA723:ALA735" si="955">$H723*ALA$758</f>
        <v>77740.17</v>
      </c>
      <c r="ALB723" s="90">
        <f t="shared" ref="ALB723:ALB735" si="956">$I723*ALB$758</f>
        <v>26791.67</v>
      </c>
      <c r="ALC723" s="90">
        <f t="shared" ref="ALC723:ALC735" si="957">$J723*ALC$758</f>
        <v>31892.85</v>
      </c>
      <c r="ALD723" s="90">
        <f t="shared" ref="ALD723:ALD735" si="958">$K723*ALD$758</f>
        <v>32933.39</v>
      </c>
      <c r="ALE723" s="90">
        <f t="shared" ref="ALE723:ALE735" si="959">AKP723*AKY723</f>
        <v>9394868.5999999996</v>
      </c>
      <c r="ALF723" s="90">
        <f t="shared" si="259"/>
        <v>9804161.9000000004</v>
      </c>
      <c r="ALG723" s="90">
        <f t="shared" si="259"/>
        <v>10106222.1</v>
      </c>
      <c r="ALH723" s="90">
        <f t="shared" ref="ALH723:ALH735" si="960">AKP723*ALB723</f>
        <v>3482917.1</v>
      </c>
      <c r="ALI723" s="90">
        <f t="shared" si="260"/>
        <v>4146070.5</v>
      </c>
      <c r="ALJ723" s="90">
        <f t="shared" si="260"/>
        <v>4281340.7</v>
      </c>
      <c r="ALK723" s="1237">
        <v>106</v>
      </c>
      <c r="ALL723" s="1237">
        <v>106</v>
      </c>
      <c r="ALM723" s="1237">
        <v>106</v>
      </c>
      <c r="ALN723" s="90">
        <f t="shared" ref="ALN723:ALN735" si="961">$F723*ALK723</f>
        <v>7729626</v>
      </c>
      <c r="ALO723" s="90">
        <f t="shared" ref="ALO723:ALO735" si="962">$G723*ALL723</f>
        <v>7926150</v>
      </c>
      <c r="ALP723" s="90">
        <f t="shared" ref="ALP723:ALP735" si="963">$H723*ALM723</f>
        <v>8219770</v>
      </c>
      <c r="ALQ723" s="90">
        <f t="shared" ref="ALQ723:ALQ735" si="964">$I723*ALK723</f>
        <v>5945312.0999999996</v>
      </c>
      <c r="ALR723" s="90">
        <f t="shared" ref="ALR723:ALR735" si="965">$J723*ALL723</f>
        <v>6119788.0999999996</v>
      </c>
      <c r="ALS723" s="90">
        <f t="shared" ref="ALS723:ALS735" si="966">$K723*ALM723</f>
        <v>6250698.0999999996</v>
      </c>
      <c r="ALT723" s="90">
        <f t="shared" ref="ALT723:ALT735" si="967">$F723*ALT$758</f>
        <v>75410.820000000007</v>
      </c>
      <c r="ALU723" s="90">
        <f t="shared" ref="ALU723:ALU735" si="968">$G723*ALU$758</f>
        <v>78694.28</v>
      </c>
      <c r="ALV723" s="90">
        <f t="shared" ref="ALV723:ALV735" si="969">$H723*ALV$758</f>
        <v>81132.02</v>
      </c>
      <c r="ALW723" s="90">
        <f t="shared" ref="ALW723:ALW735" si="970">$I723*ALW$758</f>
        <v>29347.66</v>
      </c>
      <c r="ALX723" s="90">
        <f t="shared" ref="ALX723:ALX735" si="971">$J723*ALX$758</f>
        <v>34194.370000000003</v>
      </c>
      <c r="ALY723" s="90">
        <f t="shared" ref="ALY723:ALY735" si="972">$K723*ALY$758</f>
        <v>35362.339999999997</v>
      </c>
      <c r="ALZ723" s="90">
        <f t="shared" ref="ALZ723:ALZ735" si="973">ALK723*ALT723</f>
        <v>7993546.9199999999</v>
      </c>
      <c r="AMA723" s="90">
        <f t="shared" si="261"/>
        <v>8341593.6799999997</v>
      </c>
      <c r="AMB723" s="90">
        <f t="shared" si="261"/>
        <v>8599994.1199999992</v>
      </c>
      <c r="AMC723" s="90">
        <f t="shared" ref="AMC723:AMC735" si="974">ALK723*ALW723</f>
        <v>3110851.96</v>
      </c>
      <c r="AMD723" s="90">
        <f t="shared" si="262"/>
        <v>3624603.22</v>
      </c>
      <c r="AME723" s="90">
        <f t="shared" si="262"/>
        <v>3748408.04</v>
      </c>
      <c r="AMF723" s="1237">
        <v>73</v>
      </c>
      <c r="AMG723" s="1237">
        <v>73</v>
      </c>
      <c r="AMH723" s="1237">
        <v>73</v>
      </c>
      <c r="AMI723" s="90">
        <f t="shared" ref="AMI723:AMI735" si="975">$F723*AMF723</f>
        <v>5323233</v>
      </c>
      <c r="AMJ723" s="90">
        <f t="shared" ref="AMJ723:AMJ735" si="976">$G723*AMG723</f>
        <v>5458575</v>
      </c>
      <c r="AMK723" s="90">
        <f t="shared" ref="AMK723:AMK735" si="977">$H723*AMH723</f>
        <v>5660785</v>
      </c>
      <c r="AML723" s="90">
        <f t="shared" ref="AML723:AML735" si="978">$I723*AMF723</f>
        <v>4094413.05</v>
      </c>
      <c r="AMM723" s="90">
        <f t="shared" ref="AMM723:AMM735" si="979">$J723*AMG723</f>
        <v>4214571.05</v>
      </c>
      <c r="AMN723" s="90">
        <f t="shared" ref="AMN723:AMN735" si="980">$K723*AMH723</f>
        <v>4304726.05</v>
      </c>
      <c r="AMO723" s="90">
        <f t="shared" ref="AMO723:AMO735" si="981">$F723*AMO$758</f>
        <v>67588.27</v>
      </c>
      <c r="AMP723" s="90">
        <f t="shared" ref="AMP723:AMP735" si="982">$G723*AMP$758</f>
        <v>70485.320000000007</v>
      </c>
      <c r="AMQ723" s="90">
        <f t="shared" ref="AMQ723:AMQ735" si="983">$H723*AMQ$758</f>
        <v>72772.179999999993</v>
      </c>
      <c r="AMR723" s="90">
        <f t="shared" ref="AMR723:AMR735" si="984">$I723*AMR$758</f>
        <v>30405.23</v>
      </c>
      <c r="AMS723" s="90">
        <f t="shared" ref="AMS723:AMS735" si="985">$J723*AMS$758</f>
        <v>34337.449999999997</v>
      </c>
      <c r="AMT723" s="90">
        <f t="shared" ref="AMT723:AMT735" si="986">$K723*AMT$758</f>
        <v>35406.78</v>
      </c>
      <c r="AMU723" s="90">
        <f t="shared" ref="AMU723:AMU735" si="987">AMF723*AMO723</f>
        <v>4933943.71</v>
      </c>
      <c r="AMV723" s="90">
        <f t="shared" si="263"/>
        <v>5145428.3600000003</v>
      </c>
      <c r="AMW723" s="90">
        <f t="shared" si="263"/>
        <v>5312369.1399999997</v>
      </c>
      <c r="AMX723" s="90">
        <f t="shared" ref="AMX723:AMX735" si="988">AMF723*AMR723</f>
        <v>2219581.79</v>
      </c>
      <c r="AMY723" s="90">
        <f t="shared" si="264"/>
        <v>2506633.85</v>
      </c>
      <c r="AMZ723" s="90">
        <f t="shared" si="264"/>
        <v>2584694.94</v>
      </c>
      <c r="ANA723" s="1237">
        <v>243</v>
      </c>
      <c r="ANB723" s="1237">
        <v>243</v>
      </c>
      <c r="ANC723" s="1237">
        <v>243</v>
      </c>
      <c r="AND723" s="90">
        <f t="shared" ref="AND723:AND735" si="989">$F723*ANA723</f>
        <v>17719803</v>
      </c>
      <c r="ANE723" s="90">
        <f t="shared" ref="ANE723:ANE735" si="990">$G723*ANB723</f>
        <v>18170325</v>
      </c>
      <c r="ANF723" s="90">
        <f t="shared" ref="ANF723:ANF735" si="991">$H723*ANC723</f>
        <v>18843435</v>
      </c>
      <c r="ANG723" s="90">
        <f t="shared" ref="ANG723:ANG735" si="992">$I723*ANA723</f>
        <v>13629347.550000001</v>
      </c>
      <c r="ANH723" s="90">
        <f t="shared" ref="ANH723:ANH735" si="993">$J723*ANB723</f>
        <v>14029325.550000001</v>
      </c>
      <c r="ANI723" s="90">
        <f t="shared" ref="ANI723:ANI735" si="994">$K723*ANC723</f>
        <v>14329430.550000001</v>
      </c>
      <c r="ANJ723" s="90">
        <f t="shared" ref="ANJ723:ANJ735" si="995">$F723*ANJ$758</f>
        <v>61689.2</v>
      </c>
      <c r="ANK723" s="90">
        <f t="shared" ref="ANK723:ANK735" si="996">$G723*ANK$758</f>
        <v>64305.83</v>
      </c>
      <c r="ANL723" s="90">
        <f t="shared" ref="ANL723:ANL735" si="997">$H723*ANL$758</f>
        <v>66364.14</v>
      </c>
      <c r="ANM723" s="90">
        <f t="shared" ref="ANM723:ANM735" si="998">$I723*ANM$758</f>
        <v>25794.12</v>
      </c>
      <c r="ANN723" s="90">
        <f t="shared" ref="ANN723:ANN735" si="999">$J723*ANN$758</f>
        <v>28690.9</v>
      </c>
      <c r="ANO723" s="90">
        <f t="shared" ref="ANO723:ANO735" si="1000">$K723*ANO$758</f>
        <v>29724.93</v>
      </c>
      <c r="ANP723" s="90">
        <f t="shared" ref="ANP723:ANP735" si="1001">ANA723*ANJ723</f>
        <v>14990475.6</v>
      </c>
      <c r="ANQ723" s="90">
        <f t="shared" si="265"/>
        <v>15626316.689999999</v>
      </c>
      <c r="ANR723" s="90">
        <f t="shared" si="265"/>
        <v>16126486.02</v>
      </c>
      <c r="ANS723" s="90">
        <f t="shared" ref="ANS723:ANS735" si="1002">ANA723*ANM723</f>
        <v>6267971.1600000001</v>
      </c>
      <c r="ANT723" s="90">
        <f t="shared" si="266"/>
        <v>6971888.7000000002</v>
      </c>
      <c r="ANU723" s="90">
        <f t="shared" si="266"/>
        <v>7223157.9900000002</v>
      </c>
      <c r="ANV723" s="1235"/>
      <c r="ANW723" s="1235"/>
      <c r="ANX723" s="1235"/>
      <c r="ANY723" s="90">
        <f t="shared" ref="ANY723:ANY735" si="1003">$F723*ANV723</f>
        <v>0</v>
      </c>
      <c r="ANZ723" s="90">
        <f t="shared" ref="ANZ723:ANZ735" si="1004">$G723*ANW723</f>
        <v>0</v>
      </c>
      <c r="AOA723" s="90">
        <f t="shared" ref="AOA723:AOA735" si="1005">$H723*ANX723</f>
        <v>0</v>
      </c>
      <c r="AOB723" s="90">
        <f t="shared" ref="AOB723:AOB735" si="1006">$I723*ANV723</f>
        <v>0</v>
      </c>
      <c r="AOC723" s="90">
        <f t="shared" ref="AOC723:AOC735" si="1007">$J723*ANW723</f>
        <v>0</v>
      </c>
      <c r="AOD723" s="90">
        <f t="shared" ref="AOD723:AOD735" si="1008">$K723*ANX723</f>
        <v>0</v>
      </c>
      <c r="AOE723" s="90">
        <f t="shared" ref="AOE723:AOE735" si="1009">$F723*AOE$758</f>
        <v>78506.490000000005</v>
      </c>
      <c r="AOF723" s="90">
        <f t="shared" ref="AOF723:AOF735" si="1010">$G723*AOF$758</f>
        <v>81924.59</v>
      </c>
      <c r="AOG723" s="90">
        <f t="shared" ref="AOG723:AOG735" si="1011">$H723*AOG$758</f>
        <v>84456.69</v>
      </c>
      <c r="AOH723" s="90">
        <f t="shared" ref="AOH723:AOH735" si="1012">$I723*AOH$758</f>
        <v>43211.03</v>
      </c>
      <c r="AOI723" s="90">
        <f t="shared" ref="AOI723:AOI735" si="1013">$J723*AOI$758</f>
        <v>46968.32</v>
      </c>
      <c r="AOJ723" s="90">
        <f t="shared" ref="AOJ723:AOJ735" si="1014">$K723*AOJ$758</f>
        <v>48025.19</v>
      </c>
      <c r="AOK723" s="90">
        <f t="shared" ref="AOK723:AOK735" si="1015">ANV723*AOE723</f>
        <v>0</v>
      </c>
      <c r="AOL723" s="90">
        <f t="shared" si="267"/>
        <v>0</v>
      </c>
      <c r="AOM723" s="90">
        <f t="shared" si="267"/>
        <v>0</v>
      </c>
      <c r="AON723" s="90">
        <f t="shared" ref="AON723:AON735" si="1016">ANV723*AOH723</f>
        <v>0</v>
      </c>
      <c r="AOO723" s="90">
        <f t="shared" si="268"/>
        <v>0</v>
      </c>
      <c r="AOP723" s="90">
        <f t="shared" si="268"/>
        <v>0</v>
      </c>
      <c r="AOQ723" s="1237">
        <v>234</v>
      </c>
      <c r="AOR723" s="1237">
        <v>234</v>
      </c>
      <c r="AOS723" s="1237">
        <v>234</v>
      </c>
      <c r="AOT723" s="90">
        <f t="shared" ref="AOT723:AOT735" si="1017">$F723*AOQ723</f>
        <v>17063514</v>
      </c>
      <c r="AOU723" s="90">
        <f t="shared" ref="AOU723:AOU735" si="1018">$G723*AOR723</f>
        <v>17497350</v>
      </c>
      <c r="AOV723" s="90">
        <f t="shared" ref="AOV723:AOV735" si="1019">$H723*AOS723</f>
        <v>18145530</v>
      </c>
      <c r="AOW723" s="90">
        <f t="shared" ref="AOW723:AOW735" si="1020">$I723*AOQ723</f>
        <v>13124556.9</v>
      </c>
      <c r="AOX723" s="90">
        <f t="shared" ref="AOX723:AOX735" si="1021">$J723*AOR723</f>
        <v>13509720.9</v>
      </c>
      <c r="AOY723" s="90">
        <f t="shared" ref="AOY723:AOY735" si="1022">$K723*AOS723</f>
        <v>13798710.9</v>
      </c>
      <c r="AOZ723" s="90">
        <f t="shared" ref="AOZ723:AOZ735" si="1023">$F723*AOZ$758</f>
        <v>65146.36</v>
      </c>
      <c r="APA723" s="90">
        <f t="shared" ref="APA723:APA735" si="1024">$G723*APA$758</f>
        <v>67924.23</v>
      </c>
      <c r="APB723" s="90">
        <f t="shared" ref="APB723:APB735" si="1025">$H723*APB$758</f>
        <v>70065.179999999993</v>
      </c>
      <c r="APC723" s="90">
        <f t="shared" ref="APC723:APC735" si="1026">$I723*APC$758</f>
        <v>27532.5</v>
      </c>
      <c r="APD723" s="90">
        <f t="shared" ref="APD723:APD735" si="1027">$J723*APD$758</f>
        <v>30471.82</v>
      </c>
      <c r="APE723" s="90">
        <f t="shared" ref="APE723:APE735" si="1028">$K723*APE$758</f>
        <v>31477.59</v>
      </c>
      <c r="APF723" s="90">
        <f t="shared" ref="APF723:APF735" si="1029">AOQ723*AOZ723</f>
        <v>15244248.24</v>
      </c>
      <c r="APG723" s="90">
        <f t="shared" si="269"/>
        <v>15894269.82</v>
      </c>
      <c r="APH723" s="90">
        <f t="shared" si="269"/>
        <v>16395252.119999999</v>
      </c>
      <c r="API723" s="90">
        <f t="shared" ref="API723:API735" si="1030">AOQ723*APC723</f>
        <v>6442605</v>
      </c>
      <c r="APJ723" s="90">
        <f t="shared" si="270"/>
        <v>7130405.8799999999</v>
      </c>
      <c r="APK723" s="90">
        <f t="shared" si="270"/>
        <v>7365756.0599999996</v>
      </c>
      <c r="APL723" s="1237">
        <v>223</v>
      </c>
      <c r="APM723" s="1237">
        <v>223</v>
      </c>
      <c r="APN723" s="1237">
        <v>223</v>
      </c>
      <c r="APO723" s="90">
        <f t="shared" ref="APO723:APO735" si="1031">$F723*APL723</f>
        <v>16261383</v>
      </c>
      <c r="APP723" s="90">
        <f t="shared" ref="APP723:APP735" si="1032">$G723*APM723</f>
        <v>16674825</v>
      </c>
      <c r="APQ723" s="90">
        <f t="shared" ref="APQ723:APQ735" si="1033">$H723*APN723</f>
        <v>17292535</v>
      </c>
      <c r="APR723" s="90">
        <f t="shared" ref="APR723:APR735" si="1034">$I723*APL723</f>
        <v>12507590.550000001</v>
      </c>
      <c r="APS723" s="90">
        <f t="shared" ref="APS723:APS735" si="1035">$J723*APM723</f>
        <v>12874648.550000001</v>
      </c>
      <c r="APT723" s="90">
        <f t="shared" ref="APT723:APT735" si="1036">$K723*APN723</f>
        <v>13150053.550000001</v>
      </c>
      <c r="APU723" s="90">
        <f t="shared" ref="APU723:APU735" si="1037">$F723*APU$758</f>
        <v>72645.210000000006</v>
      </c>
      <c r="APV723" s="90">
        <f t="shared" ref="APV723:APV735" si="1038">$G723*APV$758</f>
        <v>75782.820000000007</v>
      </c>
      <c r="APW723" s="90">
        <f t="shared" ref="APW723:APW735" si="1039">$H723*APW$758</f>
        <v>78131.98</v>
      </c>
      <c r="APX723" s="90">
        <f t="shared" ref="APX723:APX735" si="1040">$I723*APX$758</f>
        <v>35213.74</v>
      </c>
      <c r="APY723" s="90">
        <f t="shared" ref="APY723:APY735" si="1041">$J723*APY$758</f>
        <v>38575.71</v>
      </c>
      <c r="APZ723" s="90">
        <f t="shared" ref="APZ723:APZ735" si="1042">$K723*APZ$758</f>
        <v>39864.82</v>
      </c>
      <c r="AQA723" s="90">
        <f t="shared" ref="AQA723:AQA735" si="1043">APL723*APU723</f>
        <v>16199881.83</v>
      </c>
      <c r="AQB723" s="90">
        <f t="shared" si="271"/>
        <v>16899568.859999999</v>
      </c>
      <c r="AQC723" s="90">
        <f t="shared" si="271"/>
        <v>17423431.539999999</v>
      </c>
      <c r="AQD723" s="90">
        <f t="shared" ref="AQD723:AQD735" si="1044">APL723*APX723</f>
        <v>7852664.0199999996</v>
      </c>
      <c r="AQE723" s="90">
        <f t="shared" si="272"/>
        <v>8602383.3300000001</v>
      </c>
      <c r="AQF723" s="90">
        <f t="shared" si="272"/>
        <v>8889854.8599999994</v>
      </c>
      <c r="AQG723" s="1235">
        <v>133</v>
      </c>
      <c r="AQH723" s="1235">
        <v>133</v>
      </c>
      <c r="AQI723" s="1235">
        <v>133</v>
      </c>
      <c r="AQJ723" s="90">
        <f t="shared" ref="AQJ723:AQJ735" si="1045">$F723*AQG723</f>
        <v>9698493</v>
      </c>
      <c r="AQK723" s="90">
        <f t="shared" ref="AQK723:AQK735" si="1046">$G723*AQH723</f>
        <v>9945075</v>
      </c>
      <c r="AQL723" s="90">
        <f t="shared" ref="AQL723:AQL735" si="1047">$H723*AQI723</f>
        <v>10313485</v>
      </c>
      <c r="AQM723" s="90">
        <f t="shared" ref="AQM723:AQM735" si="1048">$I723*AQG723</f>
        <v>7459684.0499999998</v>
      </c>
      <c r="AQN723" s="90">
        <f t="shared" ref="AQN723:AQN735" si="1049">$J723*AQH723</f>
        <v>7678602.0499999998</v>
      </c>
      <c r="AQO723" s="90">
        <f t="shared" ref="AQO723:AQO735" si="1050">$K723*AQI723</f>
        <v>7842857.0499999998</v>
      </c>
      <c r="AQP723" s="90">
        <f t="shared" ref="AQP723:AQP735" si="1051">$F723*AQP$758</f>
        <v>72157.119999999995</v>
      </c>
      <c r="AQQ723" s="90">
        <f t="shared" ref="AQQ723:AQQ735" si="1052">$G723*AQQ$758</f>
        <v>75300.62</v>
      </c>
      <c r="AQR723" s="90">
        <f t="shared" ref="AQR723:AQR735" si="1053">$H723*AQR$758</f>
        <v>77605.7</v>
      </c>
      <c r="AQS723" s="90">
        <f t="shared" ref="AQS723:AQS735" si="1054">$I723*AQS$758</f>
        <v>32096.41</v>
      </c>
      <c r="AQT723" s="90">
        <f t="shared" ref="AQT723:AQT735" si="1055">$J723*AQT$758</f>
        <v>36906.31</v>
      </c>
      <c r="AQU723" s="90">
        <f t="shared" ref="AQU723:AQU735" si="1056">$K723*AQU$758</f>
        <v>38060.49</v>
      </c>
      <c r="AQV723" s="90">
        <f t="shared" ref="AQV723:AQV735" si="1057">AQG723*AQP723</f>
        <v>9596896.9600000009</v>
      </c>
      <c r="AQW723" s="90">
        <f t="shared" si="273"/>
        <v>10014982.460000001</v>
      </c>
      <c r="AQX723" s="90">
        <f t="shared" si="273"/>
        <v>10321558.1</v>
      </c>
      <c r="AQY723" s="90">
        <f t="shared" ref="AQY723:AQY735" si="1058">AQG723*AQS723</f>
        <v>4268822.53</v>
      </c>
      <c r="AQZ723" s="90">
        <f t="shared" si="274"/>
        <v>4908539.2300000004</v>
      </c>
      <c r="ARA723" s="90">
        <f t="shared" si="274"/>
        <v>5062045.17</v>
      </c>
      <c r="ARB723" s="1235">
        <v>175</v>
      </c>
      <c r="ARC723" s="1235">
        <v>175</v>
      </c>
      <c r="ARD723" s="1235">
        <v>175</v>
      </c>
      <c r="ARE723" s="90">
        <f t="shared" ref="ARE723:ARE735" si="1059">$F723*ARB723</f>
        <v>12761175</v>
      </c>
      <c r="ARF723" s="90">
        <f t="shared" ref="ARF723:ARF735" si="1060">$G723*ARC723</f>
        <v>13085625</v>
      </c>
      <c r="ARG723" s="90">
        <f t="shared" ref="ARG723:ARG735" si="1061">$H723*ARD723</f>
        <v>13570375</v>
      </c>
      <c r="ARH723" s="90">
        <f t="shared" ref="ARH723:ARH735" si="1062">$I723*ARB723</f>
        <v>9815373.75</v>
      </c>
      <c r="ARI723" s="90">
        <f t="shared" ref="ARI723:ARI735" si="1063">$J723*ARC723</f>
        <v>10103423.75</v>
      </c>
      <c r="ARJ723" s="90">
        <f t="shared" ref="ARJ723:ARJ735" si="1064">$K723*ARD723</f>
        <v>10319548.75</v>
      </c>
      <c r="ARK723" s="90">
        <f t="shared" ref="ARK723:ARK735" si="1065">$F723*ARK$758</f>
        <v>67644.95</v>
      </c>
      <c r="ARL723" s="90">
        <f t="shared" ref="ARL723:ARL735" si="1066">$G723*ARL$758</f>
        <v>70505.31</v>
      </c>
      <c r="ARM723" s="90">
        <f t="shared" ref="ARM723:ARM735" si="1067">$H723*ARM$758</f>
        <v>72762.62</v>
      </c>
      <c r="ARN723" s="90">
        <f t="shared" ref="ARN723:ARN735" si="1068">$I723*ARN$758</f>
        <v>24892.68</v>
      </c>
      <c r="ARO723" s="90">
        <f t="shared" ref="ARO723:ARO735" si="1069">$J723*ARO$758</f>
        <v>29321.23</v>
      </c>
      <c r="ARP723" s="90">
        <f t="shared" ref="ARP723:ARP735" si="1070">$K723*ARP$758</f>
        <v>30305.16</v>
      </c>
      <c r="ARQ723" s="90">
        <f t="shared" ref="ARQ723:ARQ735" si="1071">ARB723*ARK723</f>
        <v>11837866.25</v>
      </c>
      <c r="ARR723" s="90">
        <f t="shared" si="275"/>
        <v>12338429.25</v>
      </c>
      <c r="ARS723" s="90">
        <f t="shared" si="275"/>
        <v>12733458.5</v>
      </c>
      <c r="ART723" s="90">
        <f t="shared" ref="ART723:ART735" si="1072">ARB723*ARN723</f>
        <v>4356219</v>
      </c>
      <c r="ARU723" s="90">
        <f t="shared" si="276"/>
        <v>5131215.25</v>
      </c>
      <c r="ARV723" s="90">
        <f t="shared" si="276"/>
        <v>5303403</v>
      </c>
      <c r="ARW723" s="1237">
        <v>162</v>
      </c>
      <c r="ARX723" s="1237">
        <v>162</v>
      </c>
      <c r="ARY723" s="1237">
        <v>162</v>
      </c>
      <c r="ARZ723" s="90">
        <f t="shared" ref="ARZ723:ARZ735" si="1073">$F723*ARW723</f>
        <v>11813202</v>
      </c>
      <c r="ASA723" s="90">
        <f t="shared" ref="ASA723:ASA735" si="1074">$G723*ARX723</f>
        <v>12113550</v>
      </c>
      <c r="ASB723" s="90">
        <f t="shared" ref="ASB723:ASB735" si="1075">$H723*ARY723</f>
        <v>12562290</v>
      </c>
      <c r="ASC723" s="90">
        <f t="shared" ref="ASC723:ASC735" si="1076">$I723*ARW723</f>
        <v>9086231.6999999993</v>
      </c>
      <c r="ASD723" s="90">
        <f t="shared" ref="ASD723:ASD735" si="1077">$J723*ARX723</f>
        <v>9352883.6999999993</v>
      </c>
      <c r="ASE723" s="90">
        <f t="shared" ref="ASE723:ASE735" si="1078">$K723*ARY723</f>
        <v>9552953.6999999993</v>
      </c>
      <c r="ASF723" s="90">
        <f t="shared" ref="ASF723:ASF735" si="1079">$F723*ASF$758</f>
        <v>61623.67</v>
      </c>
      <c r="ASG723" s="90">
        <f t="shared" ref="ASG723:ASG735" si="1080">$G723*ASG$758</f>
        <v>64307.9</v>
      </c>
      <c r="ASH723" s="90">
        <f t="shared" ref="ASH723:ASH735" si="1081">$H723*ASH$758</f>
        <v>66288.639999999999</v>
      </c>
      <c r="ASI723" s="90">
        <f t="shared" ref="ASI723:ASI735" si="1082">$I723*ASI$758</f>
        <v>25032.080000000002</v>
      </c>
      <c r="ASJ723" s="90">
        <f t="shared" ref="ASJ723:ASJ735" si="1083">$J723*ASJ$758</f>
        <v>30480.42</v>
      </c>
      <c r="ASK723" s="90">
        <f t="shared" ref="ASK723:ASK735" si="1084">$K723*ASK$758</f>
        <v>31588.98</v>
      </c>
      <c r="ASL723" s="90">
        <f t="shared" ref="ASL723:ASL735" si="1085">ARW723*ASF723</f>
        <v>9983034.5399999991</v>
      </c>
      <c r="ASM723" s="90">
        <f t="shared" si="277"/>
        <v>10417879.800000001</v>
      </c>
      <c r="ASN723" s="90">
        <f t="shared" si="277"/>
        <v>10738759.68</v>
      </c>
      <c r="ASO723" s="90">
        <f t="shared" ref="ASO723:ASO735" si="1086">ARW723*ASI723</f>
        <v>4055196.96</v>
      </c>
      <c r="ASP723" s="90">
        <f t="shared" si="278"/>
        <v>4937828.04</v>
      </c>
      <c r="ASQ723" s="90">
        <f t="shared" si="278"/>
        <v>5117414.76</v>
      </c>
      <c r="ASR723" s="1237">
        <v>252</v>
      </c>
      <c r="ASS723" s="1237">
        <v>252</v>
      </c>
      <c r="AST723" s="1237">
        <v>252</v>
      </c>
      <c r="ASU723" s="90">
        <f t="shared" ref="ASU723:ASU735" si="1087">$F723*ASR723</f>
        <v>18376092</v>
      </c>
      <c r="ASV723" s="90">
        <f t="shared" ref="ASV723:ASV735" si="1088">$G723*ASS723</f>
        <v>18843300</v>
      </c>
      <c r="ASW723" s="90">
        <f t="shared" ref="ASW723:ASW735" si="1089">$H723*AST723</f>
        <v>19541340</v>
      </c>
      <c r="ASX723" s="90">
        <f t="shared" ref="ASX723:ASX735" si="1090">$I723*ASR723</f>
        <v>14134138.199999999</v>
      </c>
      <c r="ASY723" s="90">
        <f t="shared" ref="ASY723:ASY735" si="1091">$J723*ASS723</f>
        <v>14548930.199999999</v>
      </c>
      <c r="ASZ723" s="90">
        <f t="shared" ref="ASZ723:ASZ735" si="1092">$K723*AST723</f>
        <v>14860150.199999999</v>
      </c>
      <c r="ATA723" s="90">
        <f t="shared" ref="ATA723:ATA735" si="1093">$F723*ATA$758</f>
        <v>58901.96</v>
      </c>
      <c r="ATB723" s="90">
        <f t="shared" ref="ATB723:ATB735" si="1094">$G723*ATB$758</f>
        <v>61447.49</v>
      </c>
      <c r="ATC723" s="90">
        <f t="shared" ref="ATC723:ATC735" si="1095">$H723*ATC$758</f>
        <v>63371.75</v>
      </c>
      <c r="ATD723" s="90">
        <f t="shared" ref="ATD723:ATD735" si="1096">$I723*ATD$758</f>
        <v>28186.48</v>
      </c>
      <c r="ATE723" s="90">
        <f t="shared" ref="ATE723:ATE735" si="1097">$J723*ATE$758</f>
        <v>29846.14</v>
      </c>
      <c r="ATF723" s="90">
        <f t="shared" ref="ATF723:ATF735" si="1098">$K723*ATF$758</f>
        <v>30986.2</v>
      </c>
      <c r="ATG723" s="90">
        <f t="shared" ref="ATG723:ATG735" si="1099">ASR723*ATA723</f>
        <v>14843293.92</v>
      </c>
      <c r="ATH723" s="90">
        <f t="shared" si="279"/>
        <v>15484767.48</v>
      </c>
      <c r="ATI723" s="90">
        <f t="shared" si="279"/>
        <v>15969681</v>
      </c>
      <c r="ATJ723" s="90">
        <f t="shared" ref="ATJ723:ATJ735" si="1100">ASR723*ATD723</f>
        <v>7102992.96</v>
      </c>
      <c r="ATK723" s="90">
        <f t="shared" si="280"/>
        <v>7521227.2800000003</v>
      </c>
      <c r="ATL723" s="90">
        <f t="shared" si="280"/>
        <v>7808522.4000000004</v>
      </c>
      <c r="ATM723" s="1237">
        <v>236</v>
      </c>
      <c r="ATN723" s="1237">
        <v>236</v>
      </c>
      <c r="ATO723" s="1237">
        <v>236</v>
      </c>
      <c r="ATP723" s="90">
        <f t="shared" ref="ATP723:ATP735" si="1101">$F723*ATM723</f>
        <v>17209356</v>
      </c>
      <c r="ATQ723" s="90">
        <f t="shared" ref="ATQ723:ATQ735" si="1102">$G723*ATN723</f>
        <v>17646900</v>
      </c>
      <c r="ATR723" s="90">
        <f t="shared" ref="ATR723:ATR735" si="1103">$H723*ATO723</f>
        <v>18300620</v>
      </c>
      <c r="ATS723" s="90">
        <f t="shared" ref="ATS723:ATS735" si="1104">$I723*ATM723</f>
        <v>13236732.6</v>
      </c>
      <c r="ATT723" s="90">
        <f t="shared" ref="ATT723:ATT735" si="1105">$J723*ATN723</f>
        <v>13625188.6</v>
      </c>
      <c r="ATU723" s="90">
        <f t="shared" ref="ATU723:ATU735" si="1106">$K723*ATO723</f>
        <v>13916648.6</v>
      </c>
      <c r="ATV723" s="90">
        <f t="shared" ref="ATV723:ATV735" si="1107">$F723*ATV$758</f>
        <v>61989.19</v>
      </c>
      <c r="ATW723" s="90">
        <f t="shared" ref="ATW723:ATW735" si="1108">$G723*ATW$758</f>
        <v>64645.19</v>
      </c>
      <c r="ATX723" s="90">
        <f t="shared" ref="ATX723:ATX735" si="1109">$H723*ATX$758</f>
        <v>66687.070000000007</v>
      </c>
      <c r="ATY723" s="90">
        <f t="shared" ref="ATY723:ATY735" si="1110">$I723*ATY$758</f>
        <v>23640.32</v>
      </c>
      <c r="ATZ723" s="90">
        <f t="shared" ref="ATZ723:ATZ735" si="1111">$J723*ATZ$758</f>
        <v>29483.85</v>
      </c>
      <c r="AUA723" s="90">
        <f t="shared" ref="AUA723:AUA735" si="1112">$K723*AUA$758</f>
        <v>30527.18</v>
      </c>
      <c r="AUB723" s="90">
        <f t="shared" ref="AUB723:AUB735" si="1113">ATM723*ATV723</f>
        <v>14629448.84</v>
      </c>
      <c r="AUC723" s="90">
        <f t="shared" si="281"/>
        <v>15256264.84</v>
      </c>
      <c r="AUD723" s="90">
        <f t="shared" si="281"/>
        <v>15738148.52</v>
      </c>
      <c r="AUE723" s="90">
        <f t="shared" ref="AUE723:AUE735" si="1114">ATM723*ATY723</f>
        <v>5579115.5199999996</v>
      </c>
      <c r="AUF723" s="90">
        <f t="shared" si="282"/>
        <v>6958188.5999999996</v>
      </c>
      <c r="AUG723" s="90">
        <f t="shared" si="282"/>
        <v>7204414.4800000004</v>
      </c>
      <c r="AUH723" s="1235">
        <v>416</v>
      </c>
      <c r="AUI723" s="1235">
        <v>416</v>
      </c>
      <c r="AUJ723" s="1235">
        <v>416</v>
      </c>
      <c r="AUK723" s="90">
        <f t="shared" ref="AUK723:AUK735" si="1115">$F723*AUH723</f>
        <v>30335136</v>
      </c>
      <c r="AUL723" s="90">
        <f t="shared" ref="AUL723:AUL735" si="1116">$G723*AUI723</f>
        <v>31106400</v>
      </c>
      <c r="AUM723" s="90">
        <f t="shared" ref="AUM723:AUM735" si="1117">$H723*AUJ723</f>
        <v>32258720</v>
      </c>
      <c r="AUN723" s="90">
        <f t="shared" ref="AUN723:AUN735" si="1118">$I723*AUH723</f>
        <v>23332545.600000001</v>
      </c>
      <c r="AUO723" s="90">
        <f t="shared" ref="AUO723:AUO735" si="1119">$J723*AUI723</f>
        <v>24017281.600000001</v>
      </c>
      <c r="AUP723" s="90">
        <f t="shared" ref="AUP723:AUP735" si="1120">$K723*AUJ723</f>
        <v>24531041.600000001</v>
      </c>
      <c r="AUQ723" s="90">
        <f t="shared" ref="AUQ723:AUQ735" si="1121">$F723*AUQ$758</f>
        <v>62107.83</v>
      </c>
      <c r="AUR723" s="90">
        <f t="shared" ref="AUR723:AUR735" si="1122">$G723*AUR$758</f>
        <v>64795.02</v>
      </c>
      <c r="AUS723" s="90">
        <f t="shared" ref="AUS723:AUS735" si="1123">$H723*AUS$758</f>
        <v>66810.52</v>
      </c>
      <c r="AUT723" s="90">
        <f t="shared" ref="AUT723:AUT735" si="1124">$I723*AUT$758</f>
        <v>25144.34</v>
      </c>
      <c r="AUU723" s="90">
        <f t="shared" ref="AUU723:AUU735" si="1125">$J723*AUU$758</f>
        <v>28239.74</v>
      </c>
      <c r="AUV723" s="90">
        <f t="shared" ref="AUV723:AUV735" si="1126">$K723*AUV$758</f>
        <v>29320.21</v>
      </c>
      <c r="AUW723" s="90">
        <f t="shared" ref="AUW723:AUW735" si="1127">AUH723*AUQ723</f>
        <v>25836857.280000001</v>
      </c>
      <c r="AUX723" s="90">
        <f t="shared" si="283"/>
        <v>26954728.32</v>
      </c>
      <c r="AUY723" s="90">
        <f t="shared" si="283"/>
        <v>27793176.32</v>
      </c>
      <c r="AUZ723" s="90">
        <f t="shared" ref="AUZ723:AUZ735" si="1128">AUH723*AUT723</f>
        <v>10460045.439999999</v>
      </c>
      <c r="AVA723" s="90">
        <f t="shared" si="284"/>
        <v>11747731.84</v>
      </c>
      <c r="AVB723" s="90">
        <f t="shared" si="284"/>
        <v>12197207.359999999</v>
      </c>
      <c r="AVC723" s="1237">
        <v>276</v>
      </c>
      <c r="AVD723" s="1237">
        <v>276</v>
      </c>
      <c r="AVE723" s="1237">
        <v>276</v>
      </c>
      <c r="AVF723" s="90">
        <f t="shared" ref="AVF723:AVF735" si="1129">$F723*AVC723</f>
        <v>20126196</v>
      </c>
      <c r="AVG723" s="90">
        <f t="shared" ref="AVG723:AVG735" si="1130">$G723*AVD723</f>
        <v>20637900</v>
      </c>
      <c r="AVH723" s="90">
        <f t="shared" ref="AVH723:AVH735" si="1131">$H723*AVE723</f>
        <v>21402420</v>
      </c>
      <c r="AVI723" s="90">
        <f t="shared" ref="AVI723:AVI735" si="1132">$I723*AVC723</f>
        <v>15480246.6</v>
      </c>
      <c r="AVJ723" s="90">
        <f t="shared" ref="AVJ723:AVJ735" si="1133">$J723*AVD723</f>
        <v>15934542.6</v>
      </c>
      <c r="AVK723" s="90">
        <f t="shared" ref="AVK723:AVK735" si="1134">$K723*AVE723</f>
        <v>16275402.6</v>
      </c>
      <c r="AVL723" s="90">
        <f t="shared" ref="AVL723:AVL735" si="1135">$F723*AVL$758</f>
        <v>60726.99</v>
      </c>
      <c r="AVM723" s="90">
        <f t="shared" ref="AVM723:AVM735" si="1136">$G723*AVM$758</f>
        <v>63337.3</v>
      </c>
      <c r="AVN723" s="90">
        <f t="shared" ref="AVN723:AVN735" si="1137">$H723*AVN$758</f>
        <v>65315.22</v>
      </c>
      <c r="AVO723" s="90">
        <f t="shared" ref="AVO723:AVO735" si="1138">$I723*AVO$758</f>
        <v>27047.94</v>
      </c>
      <c r="AVP723" s="90">
        <f t="shared" ref="AVP723:AVP735" si="1139">$J723*AVP$758</f>
        <v>30047.51</v>
      </c>
      <c r="AVQ723" s="90">
        <f t="shared" ref="AVQ723:AVQ735" si="1140">$K723*AVQ$758</f>
        <v>31227.72</v>
      </c>
      <c r="AVR723" s="90">
        <f t="shared" ref="AVR723:AVR735" si="1141">AVC723*AVL723</f>
        <v>16760649.24</v>
      </c>
      <c r="AVS723" s="90">
        <f t="shared" si="285"/>
        <v>17481094.800000001</v>
      </c>
      <c r="AVT723" s="90">
        <f t="shared" si="285"/>
        <v>18027000.719999999</v>
      </c>
      <c r="AVU723" s="90">
        <f t="shared" ref="AVU723:AVU735" si="1142">AVC723*AVO723</f>
        <v>7465231.4400000004</v>
      </c>
      <c r="AVV723" s="90">
        <f t="shared" si="286"/>
        <v>8293112.7599999998</v>
      </c>
      <c r="AVW723" s="90">
        <f t="shared" si="286"/>
        <v>8618850.7200000007</v>
      </c>
      <c r="AVX723" s="124">
        <f t="shared" ref="AVX723:AVX735" si="1143">L723+AG723+BB723+BW723+CR723+DM723+EH723+FC723+FX723+GS723+HN723+II723+JD723+JY723+KT723+LO723+MJ723+NE723+NZ723+OU723+PP723+QK723+RF723+SA723+SV723+TQ723+UL723+VG723+WB723+WW723+XR723+YM723+ZH723+AAC723+AAX723+ABS723+ACN723+ADI723+AED723+AEY723+AFT723+AGO723+AHJ723+AIE723+AIZ723+AJU723+AKP723+ALK723+AMF723+ANA723+ANV723+AOQ723+APL723+AQG723+ARB723+ARW723+ASR723+ATM723+AUH723+AVC723</f>
        <v>8883</v>
      </c>
      <c r="AVY723" s="124">
        <f t="shared" si="287"/>
        <v>8883</v>
      </c>
      <c r="AVZ723" s="124">
        <f t="shared" si="288"/>
        <v>8883</v>
      </c>
      <c r="AWA723" s="90">
        <f t="shared" si="289"/>
        <v>647757243</v>
      </c>
      <c r="AWB723" s="90">
        <f t="shared" si="290"/>
        <v>664226325</v>
      </c>
      <c r="AWC723" s="90">
        <f t="shared" si="291"/>
        <v>688832235</v>
      </c>
      <c r="AWD723" s="90">
        <f t="shared" si="292"/>
        <v>498228371.55000001</v>
      </c>
      <c r="AWE723" s="90">
        <f t="shared" si="293"/>
        <v>512849789.55000001</v>
      </c>
      <c r="AWF723" s="90">
        <f t="shared" si="294"/>
        <v>523820294.55000001</v>
      </c>
      <c r="AWG723" s="90"/>
      <c r="AWH723" s="90"/>
      <c r="AWI723" s="90"/>
      <c r="AWJ723" s="90"/>
      <c r="AWK723" s="90"/>
      <c r="AWL723" s="90"/>
      <c r="AWM723" s="90">
        <f t="shared" si="295"/>
        <v>597791114.09000003</v>
      </c>
      <c r="AWN723" s="90">
        <f t="shared" si="296"/>
        <v>623581461.97000003</v>
      </c>
      <c r="AWO723" s="90">
        <f t="shared" si="297"/>
        <v>643034963.39999998</v>
      </c>
      <c r="AWP723" s="90">
        <f t="shared" si="298"/>
        <v>254155092.71000001</v>
      </c>
      <c r="AWQ723" s="90">
        <f t="shared" si="299"/>
        <v>289542042.72000003</v>
      </c>
      <c r="AWR723" s="90">
        <f t="shared" si="300"/>
        <v>299342710.56</v>
      </c>
    </row>
    <row r="724" spans="1:1292" ht="36" customHeight="1" x14ac:dyDescent="0.25">
      <c r="A724" s="205" t="s">
        <v>663</v>
      </c>
      <c r="B724" s="12" t="s">
        <v>437</v>
      </c>
      <c r="C724" s="5"/>
      <c r="D724" s="338"/>
      <c r="E724" s="263"/>
      <c r="F724" s="98">
        <f>F18</f>
        <v>72921</v>
      </c>
      <c r="G724" s="98">
        <f t="shared" si="301"/>
        <v>74775</v>
      </c>
      <c r="H724" s="98">
        <f t="shared" si="301"/>
        <v>77545</v>
      </c>
      <c r="I724" s="90">
        <f t="shared" si="302"/>
        <v>56087.7</v>
      </c>
      <c r="J724" s="90">
        <f t="shared" si="302"/>
        <v>57733.7</v>
      </c>
      <c r="K724" s="90">
        <f t="shared" si="302"/>
        <v>58968.7</v>
      </c>
      <c r="L724" s="1235"/>
      <c r="M724" s="1235"/>
      <c r="N724" s="1235"/>
      <c r="O724" s="90">
        <f t="shared" si="303"/>
        <v>0</v>
      </c>
      <c r="P724" s="90">
        <f t="shared" si="304"/>
        <v>0</v>
      </c>
      <c r="Q724" s="90">
        <f t="shared" si="305"/>
        <v>0</v>
      </c>
      <c r="R724" s="90">
        <f t="shared" si="306"/>
        <v>0</v>
      </c>
      <c r="S724" s="90">
        <f t="shared" si="307"/>
        <v>0</v>
      </c>
      <c r="T724" s="90">
        <f t="shared" si="308"/>
        <v>0</v>
      </c>
      <c r="U724" s="90">
        <f t="shared" si="309"/>
        <v>69684.14</v>
      </c>
      <c r="V724" s="90">
        <f t="shared" si="310"/>
        <v>72720.289999999994</v>
      </c>
      <c r="W724" s="90">
        <f t="shared" si="311"/>
        <v>74932.87</v>
      </c>
      <c r="X724" s="90">
        <f t="shared" si="312"/>
        <v>22991</v>
      </c>
      <c r="Y724" s="90">
        <f t="shared" si="313"/>
        <v>26722.12</v>
      </c>
      <c r="Z724" s="90">
        <f t="shared" si="314"/>
        <v>27792.880000000001</v>
      </c>
      <c r="AA724" s="90">
        <f t="shared" si="315"/>
        <v>0</v>
      </c>
      <c r="AB724" s="90">
        <f t="shared" si="165"/>
        <v>0</v>
      </c>
      <c r="AC724" s="90">
        <f t="shared" si="165"/>
        <v>0</v>
      </c>
      <c r="AD724" s="90">
        <f t="shared" si="316"/>
        <v>0</v>
      </c>
      <c r="AE724" s="90">
        <f t="shared" si="166"/>
        <v>0</v>
      </c>
      <c r="AF724" s="90">
        <f t="shared" si="166"/>
        <v>0</v>
      </c>
      <c r="AG724" s="1235"/>
      <c r="AH724" s="1235"/>
      <c r="AI724" s="1235"/>
      <c r="AJ724" s="90">
        <f t="shared" si="317"/>
        <v>0</v>
      </c>
      <c r="AK724" s="90">
        <f t="shared" si="318"/>
        <v>0</v>
      </c>
      <c r="AL724" s="90">
        <f t="shared" si="319"/>
        <v>0</v>
      </c>
      <c r="AM724" s="90">
        <f t="shared" si="320"/>
        <v>0</v>
      </c>
      <c r="AN724" s="90">
        <f t="shared" si="321"/>
        <v>0</v>
      </c>
      <c r="AO724" s="90">
        <f t="shared" si="322"/>
        <v>0</v>
      </c>
      <c r="AP724" s="90">
        <f t="shared" si="323"/>
        <v>68075.839999999997</v>
      </c>
      <c r="AQ724" s="90">
        <f t="shared" si="324"/>
        <v>70975.429999999993</v>
      </c>
      <c r="AR724" s="90">
        <f t="shared" si="325"/>
        <v>73215.89</v>
      </c>
      <c r="AS724" s="90">
        <f t="shared" si="326"/>
        <v>26029.08</v>
      </c>
      <c r="AT724" s="90">
        <f t="shared" si="327"/>
        <v>31253.39</v>
      </c>
      <c r="AU724" s="90">
        <f t="shared" si="328"/>
        <v>32316.42</v>
      </c>
      <c r="AV724" s="90">
        <f t="shared" si="329"/>
        <v>0</v>
      </c>
      <c r="AW724" s="90">
        <f t="shared" si="167"/>
        <v>0</v>
      </c>
      <c r="AX724" s="90">
        <f t="shared" si="167"/>
        <v>0</v>
      </c>
      <c r="AY724" s="90">
        <f t="shared" si="330"/>
        <v>0</v>
      </c>
      <c r="AZ724" s="90">
        <f t="shared" si="168"/>
        <v>0</v>
      </c>
      <c r="BA724" s="90">
        <f t="shared" si="168"/>
        <v>0</v>
      </c>
      <c r="BB724" s="1235"/>
      <c r="BC724" s="1235"/>
      <c r="BD724" s="1235"/>
      <c r="BE724" s="90">
        <f t="shared" si="331"/>
        <v>0</v>
      </c>
      <c r="BF724" s="90">
        <f t="shared" si="332"/>
        <v>0</v>
      </c>
      <c r="BG724" s="90">
        <f t="shared" si="333"/>
        <v>0</v>
      </c>
      <c r="BH724" s="90">
        <f t="shared" si="334"/>
        <v>0</v>
      </c>
      <c r="BI724" s="90">
        <f t="shared" si="335"/>
        <v>0</v>
      </c>
      <c r="BJ724" s="90">
        <f t="shared" si="336"/>
        <v>0</v>
      </c>
      <c r="BK724" s="90">
        <f t="shared" si="337"/>
        <v>77021.53</v>
      </c>
      <c r="BL724" s="90">
        <f t="shared" si="338"/>
        <v>80376.53</v>
      </c>
      <c r="BM724" s="90">
        <f t="shared" si="339"/>
        <v>82854.679999999993</v>
      </c>
      <c r="BN724" s="90">
        <f t="shared" si="340"/>
        <v>23305.35</v>
      </c>
      <c r="BO724" s="90">
        <f t="shared" si="341"/>
        <v>27805.48</v>
      </c>
      <c r="BP724" s="90">
        <f t="shared" si="342"/>
        <v>28857.68</v>
      </c>
      <c r="BQ724" s="90">
        <f t="shared" si="343"/>
        <v>0</v>
      </c>
      <c r="BR724" s="90">
        <f t="shared" si="169"/>
        <v>0</v>
      </c>
      <c r="BS724" s="90">
        <f t="shared" si="169"/>
        <v>0</v>
      </c>
      <c r="BT724" s="90">
        <f t="shared" si="344"/>
        <v>0</v>
      </c>
      <c r="BU724" s="90">
        <f t="shared" si="170"/>
        <v>0</v>
      </c>
      <c r="BV724" s="90">
        <f t="shared" si="170"/>
        <v>0</v>
      </c>
      <c r="BW724" s="1235"/>
      <c r="BX724" s="1235"/>
      <c r="BY724" s="1235"/>
      <c r="BZ724" s="90">
        <f t="shared" si="345"/>
        <v>0</v>
      </c>
      <c r="CA724" s="90">
        <f t="shared" si="346"/>
        <v>0</v>
      </c>
      <c r="CB724" s="90">
        <f t="shared" si="347"/>
        <v>0</v>
      </c>
      <c r="CC724" s="90">
        <f t="shared" si="348"/>
        <v>0</v>
      </c>
      <c r="CD724" s="90">
        <f t="shared" si="349"/>
        <v>0</v>
      </c>
      <c r="CE724" s="90">
        <f t="shared" si="350"/>
        <v>0</v>
      </c>
      <c r="CF724" s="90">
        <f t="shared" si="351"/>
        <v>78739.789999999994</v>
      </c>
      <c r="CG724" s="90">
        <f t="shared" si="352"/>
        <v>82134.67</v>
      </c>
      <c r="CH724" s="90">
        <f t="shared" si="353"/>
        <v>84726.64</v>
      </c>
      <c r="CI724" s="90">
        <f t="shared" si="354"/>
        <v>27523.41</v>
      </c>
      <c r="CJ724" s="90">
        <f t="shared" si="355"/>
        <v>33450.68</v>
      </c>
      <c r="CK724" s="90">
        <f t="shared" si="356"/>
        <v>34703.980000000003</v>
      </c>
      <c r="CL724" s="90">
        <f t="shared" si="357"/>
        <v>0</v>
      </c>
      <c r="CM724" s="90">
        <f t="shared" si="171"/>
        <v>0</v>
      </c>
      <c r="CN724" s="90">
        <f t="shared" si="171"/>
        <v>0</v>
      </c>
      <c r="CO724" s="90">
        <f t="shared" si="358"/>
        <v>0</v>
      </c>
      <c r="CP724" s="90">
        <f t="shared" si="172"/>
        <v>0</v>
      </c>
      <c r="CQ724" s="90">
        <f t="shared" si="172"/>
        <v>0</v>
      </c>
      <c r="CR724" s="1235"/>
      <c r="CS724" s="1235"/>
      <c r="CT724" s="1235"/>
      <c r="CU724" s="90">
        <f t="shared" si="359"/>
        <v>0</v>
      </c>
      <c r="CV724" s="90">
        <f t="shared" si="360"/>
        <v>0</v>
      </c>
      <c r="CW724" s="90">
        <f t="shared" si="361"/>
        <v>0</v>
      </c>
      <c r="CX724" s="90">
        <f t="shared" si="362"/>
        <v>0</v>
      </c>
      <c r="CY724" s="90">
        <f t="shared" si="363"/>
        <v>0</v>
      </c>
      <c r="CZ724" s="90">
        <f t="shared" si="364"/>
        <v>0</v>
      </c>
      <c r="DA724" s="90">
        <f t="shared" si="365"/>
        <v>69199.070000000007</v>
      </c>
      <c r="DB724" s="90">
        <f t="shared" si="366"/>
        <v>72212.38</v>
      </c>
      <c r="DC724" s="90">
        <f t="shared" si="367"/>
        <v>74447.56</v>
      </c>
      <c r="DD724" s="90">
        <f t="shared" si="368"/>
        <v>30848.28</v>
      </c>
      <c r="DE724" s="90">
        <f t="shared" si="369"/>
        <v>34970.86</v>
      </c>
      <c r="DF724" s="90">
        <f t="shared" si="370"/>
        <v>36106.83</v>
      </c>
      <c r="DG724" s="90">
        <f t="shared" si="371"/>
        <v>0</v>
      </c>
      <c r="DH724" s="90">
        <f t="shared" si="173"/>
        <v>0</v>
      </c>
      <c r="DI724" s="90">
        <f t="shared" si="173"/>
        <v>0</v>
      </c>
      <c r="DJ724" s="90">
        <f t="shared" si="372"/>
        <v>0</v>
      </c>
      <c r="DK724" s="90">
        <f t="shared" si="174"/>
        <v>0</v>
      </c>
      <c r="DL724" s="90">
        <f t="shared" si="174"/>
        <v>0</v>
      </c>
      <c r="DM724" s="369"/>
      <c r="DN724" s="369"/>
      <c r="DO724" s="369"/>
      <c r="DP724" s="90">
        <f t="shared" si="373"/>
        <v>0</v>
      </c>
      <c r="DQ724" s="90">
        <f t="shared" si="374"/>
        <v>0</v>
      </c>
      <c r="DR724" s="90">
        <f t="shared" si="375"/>
        <v>0</v>
      </c>
      <c r="DS724" s="90">
        <f t="shared" si="376"/>
        <v>0</v>
      </c>
      <c r="DT724" s="90">
        <f t="shared" si="377"/>
        <v>0</v>
      </c>
      <c r="DU724" s="90">
        <f t="shared" si="378"/>
        <v>0</v>
      </c>
      <c r="DV724" s="90">
        <f t="shared" si="379"/>
        <v>0</v>
      </c>
      <c r="DW724" s="90">
        <f t="shared" si="380"/>
        <v>0</v>
      </c>
      <c r="DX724" s="90">
        <f t="shared" si="381"/>
        <v>0</v>
      </c>
      <c r="DY724" s="90">
        <f t="shared" si="382"/>
        <v>0</v>
      </c>
      <c r="DZ724" s="90">
        <f t="shared" si="383"/>
        <v>0</v>
      </c>
      <c r="EA724" s="90">
        <f t="shared" si="384"/>
        <v>0</v>
      </c>
      <c r="EB724" s="90">
        <f t="shared" si="385"/>
        <v>0</v>
      </c>
      <c r="EC724" s="90">
        <f t="shared" si="175"/>
        <v>0</v>
      </c>
      <c r="ED724" s="90">
        <f t="shared" si="176"/>
        <v>0</v>
      </c>
      <c r="EE724" s="90">
        <f t="shared" si="386"/>
        <v>0</v>
      </c>
      <c r="EF724" s="90">
        <f t="shared" si="177"/>
        <v>0</v>
      </c>
      <c r="EG724" s="90">
        <f t="shared" si="178"/>
        <v>0</v>
      </c>
      <c r="EH724" s="1235">
        <v>32</v>
      </c>
      <c r="EI724" s="1235">
        <v>32</v>
      </c>
      <c r="EJ724" s="1235">
        <v>32</v>
      </c>
      <c r="EK724" s="90">
        <f t="shared" si="387"/>
        <v>2333472</v>
      </c>
      <c r="EL724" s="90">
        <f t="shared" si="388"/>
        <v>2392800</v>
      </c>
      <c r="EM724" s="90">
        <f t="shared" si="389"/>
        <v>2481440</v>
      </c>
      <c r="EN724" s="90">
        <f t="shared" si="390"/>
        <v>1794806.4</v>
      </c>
      <c r="EO724" s="90">
        <f t="shared" si="391"/>
        <v>1847478.4</v>
      </c>
      <c r="EP724" s="90">
        <f t="shared" si="392"/>
        <v>1886998.4</v>
      </c>
      <c r="EQ724" s="90">
        <f t="shared" si="393"/>
        <v>69317.72</v>
      </c>
      <c r="ER724" s="90">
        <f t="shared" si="394"/>
        <v>72339.87</v>
      </c>
      <c r="ES724" s="90">
        <f t="shared" si="395"/>
        <v>74509.490000000005</v>
      </c>
      <c r="ET724" s="90">
        <f t="shared" si="396"/>
        <v>36237.660000000003</v>
      </c>
      <c r="EU724" s="90">
        <f t="shared" si="397"/>
        <v>43704</v>
      </c>
      <c r="EV724" s="90">
        <f t="shared" si="398"/>
        <v>44849.09</v>
      </c>
      <c r="EW724" s="90">
        <f t="shared" si="399"/>
        <v>2218167.04</v>
      </c>
      <c r="EX724" s="90">
        <f t="shared" si="179"/>
        <v>2314875.84</v>
      </c>
      <c r="EY724" s="90">
        <f t="shared" si="179"/>
        <v>2384303.6800000002</v>
      </c>
      <c r="EZ724" s="90">
        <f t="shared" si="400"/>
        <v>1159605.1200000001</v>
      </c>
      <c r="FA724" s="90">
        <f t="shared" si="180"/>
        <v>1398528</v>
      </c>
      <c r="FB724" s="90">
        <f t="shared" si="180"/>
        <v>1435170.88</v>
      </c>
      <c r="FC724" s="92"/>
      <c r="FD724" s="92"/>
      <c r="FE724" s="92"/>
      <c r="FF724" s="90">
        <f t="shared" si="401"/>
        <v>0</v>
      </c>
      <c r="FG724" s="90">
        <f t="shared" si="402"/>
        <v>0</v>
      </c>
      <c r="FH724" s="90">
        <f t="shared" si="403"/>
        <v>0</v>
      </c>
      <c r="FI724" s="90">
        <f t="shared" si="404"/>
        <v>0</v>
      </c>
      <c r="FJ724" s="90">
        <f t="shared" si="405"/>
        <v>0</v>
      </c>
      <c r="FK724" s="90">
        <f t="shared" si="406"/>
        <v>0</v>
      </c>
      <c r="FL724" s="90">
        <f t="shared" si="407"/>
        <v>0</v>
      </c>
      <c r="FM724" s="90">
        <f t="shared" si="408"/>
        <v>0</v>
      </c>
      <c r="FN724" s="90">
        <f t="shared" si="409"/>
        <v>0</v>
      </c>
      <c r="FO724" s="90">
        <f t="shared" si="410"/>
        <v>0</v>
      </c>
      <c r="FP724" s="90">
        <f t="shared" si="411"/>
        <v>0</v>
      </c>
      <c r="FQ724" s="90">
        <f t="shared" si="412"/>
        <v>0</v>
      </c>
      <c r="FR724" s="90">
        <f t="shared" si="413"/>
        <v>0</v>
      </c>
      <c r="FS724" s="90">
        <f t="shared" si="181"/>
        <v>0</v>
      </c>
      <c r="FT724" s="90">
        <f t="shared" si="181"/>
        <v>0</v>
      </c>
      <c r="FU724" s="90">
        <f t="shared" si="414"/>
        <v>0</v>
      </c>
      <c r="FV724" s="90">
        <f t="shared" si="182"/>
        <v>0</v>
      </c>
      <c r="FW724" s="90">
        <f t="shared" si="182"/>
        <v>0</v>
      </c>
      <c r="FX724" s="1235"/>
      <c r="FY724" s="1235"/>
      <c r="FZ724" s="1235"/>
      <c r="GA724" s="90">
        <f t="shared" si="415"/>
        <v>0</v>
      </c>
      <c r="GB724" s="90">
        <f t="shared" si="416"/>
        <v>0</v>
      </c>
      <c r="GC724" s="90">
        <f t="shared" si="417"/>
        <v>0</v>
      </c>
      <c r="GD724" s="90">
        <f t="shared" si="418"/>
        <v>0</v>
      </c>
      <c r="GE724" s="90">
        <f t="shared" si="419"/>
        <v>0</v>
      </c>
      <c r="GF724" s="90">
        <f t="shared" si="420"/>
        <v>0</v>
      </c>
      <c r="GG724" s="90">
        <f t="shared" si="421"/>
        <v>71071.429999999993</v>
      </c>
      <c r="GH724" s="90">
        <f t="shared" si="422"/>
        <v>74105.7</v>
      </c>
      <c r="GI724" s="90">
        <f t="shared" si="423"/>
        <v>76454.84</v>
      </c>
      <c r="GJ724" s="90">
        <f t="shared" si="424"/>
        <v>30217.46</v>
      </c>
      <c r="GK724" s="90">
        <f t="shared" si="425"/>
        <v>33718.94</v>
      </c>
      <c r="GL724" s="90">
        <f t="shared" si="426"/>
        <v>34714.53</v>
      </c>
      <c r="GM724" s="90">
        <f t="shared" si="427"/>
        <v>0</v>
      </c>
      <c r="GN724" s="90">
        <f t="shared" si="183"/>
        <v>0</v>
      </c>
      <c r="GO724" s="90">
        <f t="shared" si="183"/>
        <v>0</v>
      </c>
      <c r="GP724" s="90">
        <f t="shared" si="428"/>
        <v>0</v>
      </c>
      <c r="GQ724" s="90">
        <f t="shared" si="184"/>
        <v>0</v>
      </c>
      <c r="GR724" s="90">
        <f t="shared" si="184"/>
        <v>0</v>
      </c>
      <c r="GS724" s="92"/>
      <c r="GT724" s="92"/>
      <c r="GU724" s="92"/>
      <c r="GV724" s="90">
        <f t="shared" si="429"/>
        <v>0</v>
      </c>
      <c r="GW724" s="90">
        <f t="shared" si="430"/>
        <v>0</v>
      </c>
      <c r="GX724" s="90">
        <f t="shared" si="431"/>
        <v>0</v>
      </c>
      <c r="GY724" s="90">
        <f t="shared" si="432"/>
        <v>0</v>
      </c>
      <c r="GZ724" s="90">
        <f t="shared" si="433"/>
        <v>0</v>
      </c>
      <c r="HA724" s="90">
        <f t="shared" si="434"/>
        <v>0</v>
      </c>
      <c r="HB724" s="90">
        <f t="shared" si="435"/>
        <v>0</v>
      </c>
      <c r="HC724" s="90">
        <f t="shared" si="436"/>
        <v>0</v>
      </c>
      <c r="HD724" s="90">
        <f t="shared" si="437"/>
        <v>0</v>
      </c>
      <c r="HE724" s="90">
        <f t="shared" si="438"/>
        <v>0</v>
      </c>
      <c r="HF724" s="90">
        <f t="shared" si="439"/>
        <v>0</v>
      </c>
      <c r="HG724" s="90">
        <f t="shared" si="440"/>
        <v>0</v>
      </c>
      <c r="HH724" s="90">
        <f t="shared" si="441"/>
        <v>0</v>
      </c>
      <c r="HI724" s="90">
        <f t="shared" si="185"/>
        <v>0</v>
      </c>
      <c r="HJ724" s="90">
        <f t="shared" si="185"/>
        <v>0</v>
      </c>
      <c r="HK724" s="90">
        <f t="shared" si="442"/>
        <v>0</v>
      </c>
      <c r="HL724" s="90">
        <f t="shared" si="186"/>
        <v>0</v>
      </c>
      <c r="HM724" s="90">
        <f t="shared" si="186"/>
        <v>0</v>
      </c>
      <c r="HN724" s="1237">
        <v>23</v>
      </c>
      <c r="HO724" s="1237">
        <v>23</v>
      </c>
      <c r="HP724" s="1237">
        <v>23</v>
      </c>
      <c r="HQ724" s="90">
        <f t="shared" si="443"/>
        <v>1677183</v>
      </c>
      <c r="HR724" s="90">
        <f t="shared" si="444"/>
        <v>1719825</v>
      </c>
      <c r="HS724" s="90">
        <f t="shared" si="445"/>
        <v>1783535</v>
      </c>
      <c r="HT724" s="90">
        <f t="shared" si="446"/>
        <v>1290017.1000000001</v>
      </c>
      <c r="HU724" s="90">
        <f t="shared" si="447"/>
        <v>1327875.1000000001</v>
      </c>
      <c r="HV724" s="90">
        <f t="shared" si="448"/>
        <v>1356280.1</v>
      </c>
      <c r="HW724" s="90">
        <f t="shared" si="449"/>
        <v>63051.91</v>
      </c>
      <c r="HX724" s="90">
        <f t="shared" si="450"/>
        <v>65801.53</v>
      </c>
      <c r="HY724" s="90">
        <f t="shared" si="451"/>
        <v>67775.570000000007</v>
      </c>
      <c r="HZ724" s="90">
        <f t="shared" si="452"/>
        <v>30254.2</v>
      </c>
      <c r="IA724" s="90">
        <f t="shared" si="453"/>
        <v>32877.93</v>
      </c>
      <c r="IB724" s="90">
        <f t="shared" si="454"/>
        <v>34020.800000000003</v>
      </c>
      <c r="IC724" s="90">
        <f t="shared" si="455"/>
        <v>1450193.93</v>
      </c>
      <c r="ID724" s="90">
        <f t="shared" si="187"/>
        <v>1513435.19</v>
      </c>
      <c r="IE724" s="90">
        <f t="shared" si="187"/>
        <v>1558838.11</v>
      </c>
      <c r="IF724" s="90">
        <f t="shared" si="456"/>
        <v>695846.6</v>
      </c>
      <c r="IG724" s="90">
        <f t="shared" si="188"/>
        <v>756192.39</v>
      </c>
      <c r="IH724" s="90">
        <f t="shared" si="188"/>
        <v>782478.4</v>
      </c>
      <c r="II724" s="1237"/>
      <c r="IJ724" s="1237"/>
      <c r="IK724" s="1237"/>
      <c r="IL724" s="90">
        <f t="shared" si="457"/>
        <v>0</v>
      </c>
      <c r="IM724" s="90">
        <f t="shared" si="458"/>
        <v>0</v>
      </c>
      <c r="IN724" s="90">
        <f t="shared" si="459"/>
        <v>0</v>
      </c>
      <c r="IO724" s="90">
        <f t="shared" si="460"/>
        <v>0</v>
      </c>
      <c r="IP724" s="90">
        <f t="shared" si="461"/>
        <v>0</v>
      </c>
      <c r="IQ724" s="90">
        <f t="shared" si="462"/>
        <v>0</v>
      </c>
      <c r="IR724" s="90">
        <f t="shared" si="463"/>
        <v>70407.25</v>
      </c>
      <c r="IS724" s="90">
        <f t="shared" si="464"/>
        <v>73396.12</v>
      </c>
      <c r="IT724" s="90">
        <f t="shared" si="465"/>
        <v>75738.95</v>
      </c>
      <c r="IU724" s="90">
        <f t="shared" si="466"/>
        <v>38127.08</v>
      </c>
      <c r="IV724" s="90">
        <f t="shared" si="467"/>
        <v>42150.559999999998</v>
      </c>
      <c r="IW724" s="90">
        <f t="shared" si="468"/>
        <v>43508.52</v>
      </c>
      <c r="IX724" s="90">
        <f t="shared" si="469"/>
        <v>0</v>
      </c>
      <c r="IY724" s="90">
        <f t="shared" si="189"/>
        <v>0</v>
      </c>
      <c r="IZ724" s="90">
        <f t="shared" si="189"/>
        <v>0</v>
      </c>
      <c r="JA724" s="90">
        <f t="shared" si="470"/>
        <v>0</v>
      </c>
      <c r="JB724" s="90">
        <f t="shared" si="190"/>
        <v>0</v>
      </c>
      <c r="JC724" s="90">
        <f t="shared" si="190"/>
        <v>0</v>
      </c>
      <c r="JD724" s="1235"/>
      <c r="JE724" s="1235"/>
      <c r="JF724" s="1235"/>
      <c r="JG724" s="90">
        <f t="shared" si="471"/>
        <v>0</v>
      </c>
      <c r="JH724" s="90">
        <f t="shared" si="472"/>
        <v>0</v>
      </c>
      <c r="JI724" s="90">
        <f t="shared" si="473"/>
        <v>0</v>
      </c>
      <c r="JJ724" s="90">
        <f t="shared" si="474"/>
        <v>0</v>
      </c>
      <c r="JK724" s="90">
        <f t="shared" si="475"/>
        <v>0</v>
      </c>
      <c r="JL724" s="90">
        <f t="shared" si="476"/>
        <v>0</v>
      </c>
      <c r="JM724" s="90">
        <f t="shared" si="477"/>
        <v>79002.179999999993</v>
      </c>
      <c r="JN724" s="90">
        <f t="shared" si="478"/>
        <v>82444.94</v>
      </c>
      <c r="JO724" s="90">
        <f t="shared" si="479"/>
        <v>84955.12</v>
      </c>
      <c r="JP724" s="90">
        <f t="shared" si="480"/>
        <v>36978.089999999997</v>
      </c>
      <c r="JQ724" s="90">
        <f t="shared" si="481"/>
        <v>41364.42</v>
      </c>
      <c r="JR724" s="90">
        <f t="shared" si="482"/>
        <v>42678.97</v>
      </c>
      <c r="JS724" s="90">
        <f t="shared" si="483"/>
        <v>0</v>
      </c>
      <c r="JT724" s="90">
        <f t="shared" si="191"/>
        <v>0</v>
      </c>
      <c r="JU724" s="90">
        <f t="shared" si="191"/>
        <v>0</v>
      </c>
      <c r="JV724" s="90">
        <f t="shared" si="484"/>
        <v>0</v>
      </c>
      <c r="JW724" s="90">
        <f t="shared" si="192"/>
        <v>0</v>
      </c>
      <c r="JX724" s="90">
        <f t="shared" si="192"/>
        <v>0</v>
      </c>
      <c r="JY724" s="1235"/>
      <c r="JZ724" s="1235"/>
      <c r="KA724" s="1235"/>
      <c r="KB724" s="90">
        <f t="shared" si="485"/>
        <v>0</v>
      </c>
      <c r="KC724" s="90">
        <f t="shared" si="486"/>
        <v>0</v>
      </c>
      <c r="KD724" s="90">
        <f t="shared" si="487"/>
        <v>0</v>
      </c>
      <c r="KE724" s="90">
        <f t="shared" si="488"/>
        <v>0</v>
      </c>
      <c r="KF724" s="90">
        <f t="shared" si="489"/>
        <v>0</v>
      </c>
      <c r="KG724" s="90">
        <f t="shared" si="490"/>
        <v>0</v>
      </c>
      <c r="KH724" s="90">
        <f t="shared" si="491"/>
        <v>54475.27</v>
      </c>
      <c r="KI724" s="90">
        <f t="shared" si="492"/>
        <v>56668.61</v>
      </c>
      <c r="KJ724" s="90">
        <f t="shared" si="493"/>
        <v>58588.65</v>
      </c>
      <c r="KK724" s="90">
        <f t="shared" si="494"/>
        <v>43402.1</v>
      </c>
      <c r="KL724" s="90">
        <f t="shared" si="495"/>
        <v>48657.52</v>
      </c>
      <c r="KM724" s="90">
        <f t="shared" si="496"/>
        <v>49269.68</v>
      </c>
      <c r="KN724" s="90">
        <f t="shared" si="497"/>
        <v>0</v>
      </c>
      <c r="KO724" s="90">
        <f t="shared" si="193"/>
        <v>0</v>
      </c>
      <c r="KP724" s="90">
        <f t="shared" si="193"/>
        <v>0</v>
      </c>
      <c r="KQ724" s="90">
        <f t="shared" si="498"/>
        <v>0</v>
      </c>
      <c r="KR724" s="90">
        <f t="shared" si="194"/>
        <v>0</v>
      </c>
      <c r="KS724" s="90">
        <f t="shared" si="194"/>
        <v>0</v>
      </c>
      <c r="KT724" s="1235"/>
      <c r="KU724" s="1235"/>
      <c r="KV724" s="1235"/>
      <c r="KW724" s="90">
        <f t="shared" si="499"/>
        <v>0</v>
      </c>
      <c r="KX724" s="90">
        <f t="shared" si="500"/>
        <v>0</v>
      </c>
      <c r="KY724" s="90">
        <f t="shared" si="501"/>
        <v>0</v>
      </c>
      <c r="KZ724" s="90">
        <f t="shared" si="502"/>
        <v>0</v>
      </c>
      <c r="LA724" s="90">
        <f t="shared" si="503"/>
        <v>0</v>
      </c>
      <c r="LB724" s="90">
        <f t="shared" si="504"/>
        <v>0</v>
      </c>
      <c r="LC724" s="90">
        <f t="shared" si="505"/>
        <v>89258.2</v>
      </c>
      <c r="LD724" s="90">
        <f t="shared" si="506"/>
        <v>93145.61</v>
      </c>
      <c r="LE724" s="90">
        <f t="shared" si="507"/>
        <v>95994.72</v>
      </c>
      <c r="LF724" s="90">
        <f t="shared" si="508"/>
        <v>35801.75</v>
      </c>
      <c r="LG724" s="90">
        <f t="shared" si="509"/>
        <v>38888.14</v>
      </c>
      <c r="LH724" s="90">
        <f t="shared" si="510"/>
        <v>40071.480000000003</v>
      </c>
      <c r="LI724" s="90">
        <f t="shared" si="511"/>
        <v>0</v>
      </c>
      <c r="LJ724" s="90">
        <f t="shared" si="195"/>
        <v>0</v>
      </c>
      <c r="LK724" s="90">
        <f t="shared" si="195"/>
        <v>0</v>
      </c>
      <c r="LL724" s="90">
        <f t="shared" si="512"/>
        <v>0</v>
      </c>
      <c r="LM724" s="90">
        <f t="shared" si="196"/>
        <v>0</v>
      </c>
      <c r="LN724" s="90">
        <f t="shared" si="196"/>
        <v>0</v>
      </c>
      <c r="LO724" s="1235"/>
      <c r="LP724" s="1235"/>
      <c r="LQ724" s="1235"/>
      <c r="LR724" s="90">
        <f t="shared" si="513"/>
        <v>0</v>
      </c>
      <c r="LS724" s="90">
        <f t="shared" si="514"/>
        <v>0</v>
      </c>
      <c r="LT724" s="90">
        <f t="shared" si="515"/>
        <v>0</v>
      </c>
      <c r="LU724" s="90">
        <f t="shared" si="516"/>
        <v>0</v>
      </c>
      <c r="LV724" s="90">
        <f t="shared" si="517"/>
        <v>0</v>
      </c>
      <c r="LW724" s="90">
        <f t="shared" si="518"/>
        <v>0</v>
      </c>
      <c r="LX724" s="90">
        <f t="shared" si="519"/>
        <v>87371.3</v>
      </c>
      <c r="LY724" s="90">
        <f t="shared" si="520"/>
        <v>91175.88</v>
      </c>
      <c r="LZ724" s="90">
        <f t="shared" si="521"/>
        <v>93998.66</v>
      </c>
      <c r="MA724" s="90">
        <f t="shared" si="522"/>
        <v>32872.86</v>
      </c>
      <c r="MB724" s="90">
        <f t="shared" si="523"/>
        <v>37807.129999999997</v>
      </c>
      <c r="MC724" s="90">
        <f t="shared" si="524"/>
        <v>38982.33</v>
      </c>
      <c r="MD724" s="90">
        <f t="shared" si="525"/>
        <v>0</v>
      </c>
      <c r="ME724" s="90">
        <f t="shared" si="197"/>
        <v>0</v>
      </c>
      <c r="MF724" s="90">
        <f t="shared" si="197"/>
        <v>0</v>
      </c>
      <c r="MG724" s="90">
        <f t="shared" si="526"/>
        <v>0</v>
      </c>
      <c r="MH724" s="90">
        <f t="shared" si="198"/>
        <v>0</v>
      </c>
      <c r="MI724" s="90">
        <f t="shared" si="198"/>
        <v>0</v>
      </c>
      <c r="MJ724" s="1235"/>
      <c r="MK724" s="1235"/>
      <c r="ML724" s="1235"/>
      <c r="MM724" s="90">
        <f t="shared" si="527"/>
        <v>0</v>
      </c>
      <c r="MN724" s="90">
        <f t="shared" si="528"/>
        <v>0</v>
      </c>
      <c r="MO724" s="90">
        <f t="shared" si="529"/>
        <v>0</v>
      </c>
      <c r="MP724" s="90">
        <f t="shared" si="530"/>
        <v>0</v>
      </c>
      <c r="MQ724" s="90">
        <f t="shared" si="531"/>
        <v>0</v>
      </c>
      <c r="MR724" s="90">
        <f t="shared" si="532"/>
        <v>0</v>
      </c>
      <c r="MS724" s="90">
        <f t="shared" si="533"/>
        <v>69566.720000000001</v>
      </c>
      <c r="MT724" s="90">
        <f t="shared" si="534"/>
        <v>72595.350000000006</v>
      </c>
      <c r="MU724" s="90">
        <f t="shared" si="535"/>
        <v>74854.2</v>
      </c>
      <c r="MV724" s="90">
        <f t="shared" si="536"/>
        <v>35079.43</v>
      </c>
      <c r="MW724" s="90">
        <f t="shared" si="537"/>
        <v>37812.28</v>
      </c>
      <c r="MX724" s="90">
        <f t="shared" si="538"/>
        <v>38674.35</v>
      </c>
      <c r="MY724" s="90">
        <f t="shared" si="539"/>
        <v>0</v>
      </c>
      <c r="MZ724" s="90">
        <f t="shared" si="199"/>
        <v>0</v>
      </c>
      <c r="NA724" s="90">
        <f t="shared" si="199"/>
        <v>0</v>
      </c>
      <c r="NB724" s="90">
        <f t="shared" si="540"/>
        <v>0</v>
      </c>
      <c r="NC724" s="90">
        <f t="shared" si="200"/>
        <v>0</v>
      </c>
      <c r="ND724" s="90">
        <f t="shared" si="200"/>
        <v>0</v>
      </c>
      <c r="NE724" s="1235"/>
      <c r="NF724" s="1235"/>
      <c r="NG724" s="1235"/>
      <c r="NH724" s="90">
        <f t="shared" si="541"/>
        <v>0</v>
      </c>
      <c r="NI724" s="90">
        <f t="shared" si="542"/>
        <v>0</v>
      </c>
      <c r="NJ724" s="90">
        <f t="shared" si="543"/>
        <v>0</v>
      </c>
      <c r="NK724" s="90">
        <f t="shared" si="544"/>
        <v>0</v>
      </c>
      <c r="NL724" s="90">
        <f t="shared" si="545"/>
        <v>0</v>
      </c>
      <c r="NM724" s="90">
        <f t="shared" si="546"/>
        <v>0</v>
      </c>
      <c r="NN724" s="90">
        <f t="shared" si="547"/>
        <v>70133.84</v>
      </c>
      <c r="NO724" s="90">
        <f t="shared" si="548"/>
        <v>73186.53</v>
      </c>
      <c r="NP724" s="90">
        <f t="shared" si="549"/>
        <v>75466.350000000006</v>
      </c>
      <c r="NQ724" s="90">
        <f t="shared" si="550"/>
        <v>39920</v>
      </c>
      <c r="NR724" s="90">
        <f t="shared" si="551"/>
        <v>44251.96</v>
      </c>
      <c r="NS724" s="90">
        <f t="shared" si="552"/>
        <v>45447.07</v>
      </c>
      <c r="NT724" s="90">
        <f t="shared" si="553"/>
        <v>0</v>
      </c>
      <c r="NU724" s="90">
        <f t="shared" si="201"/>
        <v>0</v>
      </c>
      <c r="NV724" s="90">
        <f t="shared" si="201"/>
        <v>0</v>
      </c>
      <c r="NW724" s="90">
        <f t="shared" si="554"/>
        <v>0</v>
      </c>
      <c r="NX724" s="90">
        <f t="shared" si="202"/>
        <v>0</v>
      </c>
      <c r="NY724" s="90">
        <f t="shared" si="202"/>
        <v>0</v>
      </c>
      <c r="NZ724" s="1235"/>
      <c r="OA724" s="1235"/>
      <c r="OB724" s="1235"/>
      <c r="OC724" s="90">
        <f t="shared" si="555"/>
        <v>0</v>
      </c>
      <c r="OD724" s="90">
        <f t="shared" si="556"/>
        <v>0</v>
      </c>
      <c r="OE724" s="90">
        <f t="shared" si="557"/>
        <v>0</v>
      </c>
      <c r="OF724" s="90">
        <f t="shared" si="558"/>
        <v>0</v>
      </c>
      <c r="OG724" s="90">
        <f t="shared" si="559"/>
        <v>0</v>
      </c>
      <c r="OH724" s="90">
        <f t="shared" si="560"/>
        <v>0</v>
      </c>
      <c r="OI724" s="90">
        <f t="shared" si="561"/>
        <v>61010.54</v>
      </c>
      <c r="OJ724" s="90">
        <f t="shared" si="562"/>
        <v>63668.65</v>
      </c>
      <c r="OK724" s="90">
        <f t="shared" si="563"/>
        <v>65608.070000000007</v>
      </c>
      <c r="OL724" s="90">
        <f t="shared" si="564"/>
        <v>25650.65</v>
      </c>
      <c r="OM724" s="90">
        <f t="shared" si="565"/>
        <v>28686.14</v>
      </c>
      <c r="ON724" s="90">
        <f t="shared" si="566"/>
        <v>29787.93</v>
      </c>
      <c r="OO724" s="90">
        <f t="shared" si="567"/>
        <v>0</v>
      </c>
      <c r="OP724" s="90">
        <f t="shared" si="203"/>
        <v>0</v>
      </c>
      <c r="OQ724" s="90">
        <f t="shared" si="203"/>
        <v>0</v>
      </c>
      <c r="OR724" s="90">
        <f t="shared" si="568"/>
        <v>0</v>
      </c>
      <c r="OS724" s="90">
        <f t="shared" si="204"/>
        <v>0</v>
      </c>
      <c r="OT724" s="90">
        <f t="shared" si="204"/>
        <v>0</v>
      </c>
      <c r="OU724" s="1235"/>
      <c r="OV724" s="1235"/>
      <c r="OW724" s="1235"/>
      <c r="OX724" s="90">
        <f t="shared" si="569"/>
        <v>0</v>
      </c>
      <c r="OY724" s="90">
        <f t="shared" si="570"/>
        <v>0</v>
      </c>
      <c r="OZ724" s="90">
        <f t="shared" si="571"/>
        <v>0</v>
      </c>
      <c r="PA724" s="90">
        <f t="shared" si="572"/>
        <v>0</v>
      </c>
      <c r="PB724" s="90">
        <f t="shared" si="573"/>
        <v>0</v>
      </c>
      <c r="PC724" s="90">
        <f t="shared" si="574"/>
        <v>0</v>
      </c>
      <c r="PD724" s="90">
        <f t="shared" si="575"/>
        <v>75848.800000000003</v>
      </c>
      <c r="PE724" s="90">
        <f t="shared" si="576"/>
        <v>79152.09</v>
      </c>
      <c r="PF724" s="90">
        <f t="shared" si="577"/>
        <v>81595.69</v>
      </c>
      <c r="PG724" s="90">
        <f t="shared" si="578"/>
        <v>38254.370000000003</v>
      </c>
      <c r="PH724" s="90">
        <f t="shared" si="579"/>
        <v>41243.910000000003</v>
      </c>
      <c r="PI724" s="90">
        <f t="shared" si="580"/>
        <v>42468.38</v>
      </c>
      <c r="PJ724" s="90">
        <f t="shared" si="581"/>
        <v>0</v>
      </c>
      <c r="PK724" s="90">
        <f t="shared" si="205"/>
        <v>0</v>
      </c>
      <c r="PL724" s="90">
        <f t="shared" si="205"/>
        <v>0</v>
      </c>
      <c r="PM724" s="90">
        <f t="shared" si="582"/>
        <v>0</v>
      </c>
      <c r="PN724" s="90">
        <f t="shared" si="206"/>
        <v>0</v>
      </c>
      <c r="PO724" s="90">
        <f t="shared" si="206"/>
        <v>0</v>
      </c>
      <c r="PP724" s="1235"/>
      <c r="PQ724" s="1235"/>
      <c r="PR724" s="1235"/>
      <c r="PS724" s="90">
        <f t="shared" si="583"/>
        <v>0</v>
      </c>
      <c r="PT724" s="90">
        <f t="shared" si="584"/>
        <v>0</v>
      </c>
      <c r="PU724" s="90">
        <f t="shared" si="585"/>
        <v>0</v>
      </c>
      <c r="PV724" s="90">
        <f t="shared" si="586"/>
        <v>0</v>
      </c>
      <c r="PW724" s="90">
        <f t="shared" si="587"/>
        <v>0</v>
      </c>
      <c r="PX724" s="90">
        <f t="shared" si="588"/>
        <v>0</v>
      </c>
      <c r="PY724" s="90">
        <f t="shared" si="589"/>
        <v>46622.67</v>
      </c>
      <c r="PZ724" s="90">
        <f t="shared" si="590"/>
        <v>48501.73</v>
      </c>
      <c r="QA724" s="90">
        <f t="shared" si="591"/>
        <v>50145.85</v>
      </c>
      <c r="QB724" s="90">
        <f t="shared" si="592"/>
        <v>26488.32</v>
      </c>
      <c r="QC724" s="90">
        <f t="shared" si="593"/>
        <v>30208.080000000002</v>
      </c>
      <c r="QD724" s="90">
        <f t="shared" si="594"/>
        <v>30803.87</v>
      </c>
      <c r="QE724" s="90">
        <f t="shared" si="595"/>
        <v>0</v>
      </c>
      <c r="QF724" s="90">
        <f t="shared" si="207"/>
        <v>0</v>
      </c>
      <c r="QG724" s="90">
        <f t="shared" si="207"/>
        <v>0</v>
      </c>
      <c r="QH724" s="90">
        <f t="shared" si="596"/>
        <v>0</v>
      </c>
      <c r="QI724" s="90">
        <f t="shared" si="208"/>
        <v>0</v>
      </c>
      <c r="QJ724" s="90">
        <f t="shared" si="208"/>
        <v>0</v>
      </c>
      <c r="QK724" s="1235"/>
      <c r="QL724" s="1235"/>
      <c r="QM724" s="1235"/>
      <c r="QN724" s="90">
        <f t="shared" si="597"/>
        <v>0</v>
      </c>
      <c r="QO724" s="90">
        <f t="shared" si="598"/>
        <v>0</v>
      </c>
      <c r="QP724" s="90">
        <f t="shared" si="599"/>
        <v>0</v>
      </c>
      <c r="QQ724" s="90">
        <f t="shared" si="600"/>
        <v>0</v>
      </c>
      <c r="QR724" s="90">
        <f t="shared" si="601"/>
        <v>0</v>
      </c>
      <c r="QS724" s="90">
        <f t="shared" si="602"/>
        <v>0</v>
      </c>
      <c r="QT724" s="90">
        <f t="shared" si="603"/>
        <v>90855.94</v>
      </c>
      <c r="QU724" s="90">
        <f t="shared" si="604"/>
        <v>94814.13</v>
      </c>
      <c r="QV724" s="90">
        <f t="shared" si="605"/>
        <v>97724.98</v>
      </c>
      <c r="QW724" s="90">
        <f t="shared" si="606"/>
        <v>44041.34</v>
      </c>
      <c r="QX724" s="90">
        <f t="shared" si="607"/>
        <v>51763.3</v>
      </c>
      <c r="QY724" s="90">
        <f t="shared" si="608"/>
        <v>53075.34</v>
      </c>
      <c r="QZ724" s="90">
        <f t="shared" si="609"/>
        <v>0</v>
      </c>
      <c r="RA724" s="90">
        <f t="shared" si="209"/>
        <v>0</v>
      </c>
      <c r="RB724" s="90">
        <f t="shared" si="209"/>
        <v>0</v>
      </c>
      <c r="RC724" s="90">
        <f t="shared" si="610"/>
        <v>0</v>
      </c>
      <c r="RD724" s="90">
        <f t="shared" si="210"/>
        <v>0</v>
      </c>
      <c r="RE724" s="90">
        <f t="shared" si="210"/>
        <v>0</v>
      </c>
      <c r="RF724" s="1235"/>
      <c r="RG724" s="1235"/>
      <c r="RH724" s="1235"/>
      <c r="RI724" s="90">
        <f t="shared" si="611"/>
        <v>0</v>
      </c>
      <c r="RJ724" s="90">
        <f t="shared" si="612"/>
        <v>0</v>
      </c>
      <c r="RK724" s="90">
        <f t="shared" si="613"/>
        <v>0</v>
      </c>
      <c r="RL724" s="90">
        <f t="shared" si="614"/>
        <v>0</v>
      </c>
      <c r="RM724" s="90">
        <f t="shared" si="615"/>
        <v>0</v>
      </c>
      <c r="RN724" s="90">
        <f t="shared" si="616"/>
        <v>0</v>
      </c>
      <c r="RO724" s="90">
        <f t="shared" si="617"/>
        <v>63652.04</v>
      </c>
      <c r="RP724" s="90">
        <f t="shared" si="618"/>
        <v>66403.289999999994</v>
      </c>
      <c r="RQ724" s="90">
        <f t="shared" si="619"/>
        <v>68475.77</v>
      </c>
      <c r="RR724" s="90">
        <f t="shared" si="620"/>
        <v>31863.5</v>
      </c>
      <c r="RS724" s="90">
        <f t="shared" si="621"/>
        <v>35553.69</v>
      </c>
      <c r="RT724" s="90">
        <f t="shared" si="622"/>
        <v>36687.67</v>
      </c>
      <c r="RU724" s="90">
        <f t="shared" si="623"/>
        <v>0</v>
      </c>
      <c r="RV724" s="90">
        <f t="shared" si="211"/>
        <v>0</v>
      </c>
      <c r="RW724" s="90">
        <f t="shared" si="211"/>
        <v>0</v>
      </c>
      <c r="RX724" s="90">
        <f t="shared" si="624"/>
        <v>0</v>
      </c>
      <c r="RY724" s="90">
        <f t="shared" si="212"/>
        <v>0</v>
      </c>
      <c r="RZ724" s="90">
        <f t="shared" si="212"/>
        <v>0</v>
      </c>
      <c r="SA724" s="1235"/>
      <c r="SB724" s="1235"/>
      <c r="SC724" s="1235"/>
      <c r="SD724" s="90">
        <f t="shared" si="625"/>
        <v>0</v>
      </c>
      <c r="SE724" s="90">
        <f t="shared" si="626"/>
        <v>0</v>
      </c>
      <c r="SF724" s="90">
        <f t="shared" si="627"/>
        <v>0</v>
      </c>
      <c r="SG724" s="90">
        <f t="shared" si="628"/>
        <v>0</v>
      </c>
      <c r="SH724" s="90">
        <f t="shared" si="629"/>
        <v>0</v>
      </c>
      <c r="SI724" s="90">
        <f t="shared" si="630"/>
        <v>0</v>
      </c>
      <c r="SJ724" s="90">
        <f t="shared" si="631"/>
        <v>59999.67</v>
      </c>
      <c r="SK724" s="90">
        <f t="shared" si="632"/>
        <v>62613.11</v>
      </c>
      <c r="SL724" s="90">
        <f t="shared" si="633"/>
        <v>64544.82</v>
      </c>
      <c r="SM724" s="90">
        <f t="shared" si="634"/>
        <v>21677.65</v>
      </c>
      <c r="SN724" s="90">
        <f t="shared" si="635"/>
        <v>24816.22</v>
      </c>
      <c r="SO724" s="90">
        <f t="shared" si="636"/>
        <v>25880.16</v>
      </c>
      <c r="SP724" s="90">
        <f t="shared" si="637"/>
        <v>0</v>
      </c>
      <c r="SQ724" s="90">
        <f t="shared" si="213"/>
        <v>0</v>
      </c>
      <c r="SR724" s="90">
        <f t="shared" si="213"/>
        <v>0</v>
      </c>
      <c r="SS724" s="90">
        <f t="shared" si="638"/>
        <v>0</v>
      </c>
      <c r="ST724" s="90">
        <f t="shared" si="214"/>
        <v>0</v>
      </c>
      <c r="SU724" s="90">
        <f t="shared" si="214"/>
        <v>0</v>
      </c>
      <c r="SV724" s="1235"/>
      <c r="SW724" s="1235"/>
      <c r="SX724" s="1235"/>
      <c r="SY724" s="90">
        <f t="shared" si="639"/>
        <v>0</v>
      </c>
      <c r="SZ724" s="90">
        <f t="shared" si="640"/>
        <v>0</v>
      </c>
      <c r="TA724" s="90">
        <f t="shared" si="641"/>
        <v>0</v>
      </c>
      <c r="TB724" s="90">
        <f t="shared" si="642"/>
        <v>0</v>
      </c>
      <c r="TC724" s="90">
        <f t="shared" si="643"/>
        <v>0</v>
      </c>
      <c r="TD724" s="90">
        <f t="shared" si="644"/>
        <v>0</v>
      </c>
      <c r="TE724" s="90">
        <f t="shared" si="645"/>
        <v>65593.03</v>
      </c>
      <c r="TF724" s="90">
        <f t="shared" si="646"/>
        <v>68347.13</v>
      </c>
      <c r="TG724" s="90">
        <f t="shared" si="647"/>
        <v>70558.100000000006</v>
      </c>
      <c r="TH724" s="90">
        <f t="shared" si="648"/>
        <v>36672.44</v>
      </c>
      <c r="TI724" s="90">
        <f t="shared" si="649"/>
        <v>40979.519999999997</v>
      </c>
      <c r="TJ724" s="90">
        <f t="shared" si="650"/>
        <v>41981.72</v>
      </c>
      <c r="TK724" s="90">
        <f t="shared" si="651"/>
        <v>0</v>
      </c>
      <c r="TL724" s="90">
        <f t="shared" si="215"/>
        <v>0</v>
      </c>
      <c r="TM724" s="90">
        <f t="shared" si="215"/>
        <v>0</v>
      </c>
      <c r="TN724" s="90">
        <f t="shared" si="652"/>
        <v>0</v>
      </c>
      <c r="TO724" s="90">
        <f t="shared" si="216"/>
        <v>0</v>
      </c>
      <c r="TP724" s="90">
        <f t="shared" si="216"/>
        <v>0</v>
      </c>
      <c r="TQ724" s="1235"/>
      <c r="TR724" s="1235"/>
      <c r="TS724" s="1235"/>
      <c r="TT724" s="90">
        <f t="shared" si="653"/>
        <v>0</v>
      </c>
      <c r="TU724" s="90">
        <f t="shared" si="654"/>
        <v>0</v>
      </c>
      <c r="TV724" s="90">
        <f t="shared" si="655"/>
        <v>0</v>
      </c>
      <c r="TW724" s="90">
        <f t="shared" si="656"/>
        <v>0</v>
      </c>
      <c r="TX724" s="90">
        <f t="shared" si="657"/>
        <v>0</v>
      </c>
      <c r="TY724" s="90">
        <f t="shared" si="658"/>
        <v>0</v>
      </c>
      <c r="TZ724" s="90">
        <f t="shared" si="659"/>
        <v>76807.88</v>
      </c>
      <c r="UA724" s="90">
        <f t="shared" si="660"/>
        <v>80152.639999999999</v>
      </c>
      <c r="UB724" s="90">
        <f t="shared" si="661"/>
        <v>82635.850000000006</v>
      </c>
      <c r="UC724" s="90">
        <f t="shared" si="662"/>
        <v>35860.339999999997</v>
      </c>
      <c r="UD724" s="90">
        <f t="shared" si="663"/>
        <v>40551.589999999997</v>
      </c>
      <c r="UE724" s="90">
        <f t="shared" si="664"/>
        <v>41774.42</v>
      </c>
      <c r="UF724" s="90">
        <f t="shared" si="665"/>
        <v>0</v>
      </c>
      <c r="UG724" s="90">
        <f t="shared" si="217"/>
        <v>0</v>
      </c>
      <c r="UH724" s="90">
        <f t="shared" si="217"/>
        <v>0</v>
      </c>
      <c r="UI724" s="90">
        <f t="shared" si="666"/>
        <v>0</v>
      </c>
      <c r="UJ724" s="90">
        <f t="shared" si="218"/>
        <v>0</v>
      </c>
      <c r="UK724" s="90">
        <f t="shared" si="218"/>
        <v>0</v>
      </c>
      <c r="UL724" s="1235"/>
      <c r="UM724" s="1235"/>
      <c r="UN724" s="1235"/>
      <c r="UO724" s="90">
        <f t="shared" si="667"/>
        <v>0</v>
      </c>
      <c r="UP724" s="90">
        <f t="shared" si="668"/>
        <v>0</v>
      </c>
      <c r="UQ724" s="90">
        <f t="shared" si="669"/>
        <v>0</v>
      </c>
      <c r="UR724" s="90">
        <f t="shared" si="670"/>
        <v>0</v>
      </c>
      <c r="US724" s="90">
        <f t="shared" si="671"/>
        <v>0</v>
      </c>
      <c r="UT724" s="90">
        <f t="shared" si="672"/>
        <v>0</v>
      </c>
      <c r="UU724" s="90">
        <f t="shared" si="673"/>
        <v>78361.179999999993</v>
      </c>
      <c r="UV724" s="90">
        <f t="shared" si="674"/>
        <v>81773.789999999994</v>
      </c>
      <c r="UW724" s="90">
        <f t="shared" si="675"/>
        <v>84308.43</v>
      </c>
      <c r="UX724" s="90">
        <f t="shared" si="676"/>
        <v>37078.78</v>
      </c>
      <c r="UY724" s="90">
        <f t="shared" si="677"/>
        <v>43408.82</v>
      </c>
      <c r="UZ724" s="90">
        <f t="shared" si="678"/>
        <v>44665.8</v>
      </c>
      <c r="VA724" s="90">
        <f t="shared" si="679"/>
        <v>0</v>
      </c>
      <c r="VB724" s="90">
        <f t="shared" si="219"/>
        <v>0</v>
      </c>
      <c r="VC724" s="90">
        <f t="shared" si="219"/>
        <v>0</v>
      </c>
      <c r="VD724" s="90">
        <f t="shared" si="680"/>
        <v>0</v>
      </c>
      <c r="VE724" s="90">
        <f t="shared" si="220"/>
        <v>0</v>
      </c>
      <c r="VF724" s="90">
        <f t="shared" si="220"/>
        <v>0</v>
      </c>
      <c r="VG724" s="1235"/>
      <c r="VH724" s="1235"/>
      <c r="VI724" s="1235"/>
      <c r="VJ724" s="90">
        <f t="shared" si="681"/>
        <v>0</v>
      </c>
      <c r="VK724" s="90">
        <f t="shared" si="682"/>
        <v>0</v>
      </c>
      <c r="VL724" s="90">
        <f t="shared" si="683"/>
        <v>0</v>
      </c>
      <c r="VM724" s="90">
        <f t="shared" si="684"/>
        <v>0</v>
      </c>
      <c r="VN724" s="90">
        <f t="shared" si="685"/>
        <v>0</v>
      </c>
      <c r="VO724" s="90">
        <f t="shared" si="686"/>
        <v>0</v>
      </c>
      <c r="VP724" s="90">
        <f t="shared" si="687"/>
        <v>73834.22</v>
      </c>
      <c r="VQ724" s="90">
        <f t="shared" si="688"/>
        <v>76975.23</v>
      </c>
      <c r="VR724" s="90">
        <f t="shared" si="689"/>
        <v>79451.820000000007</v>
      </c>
      <c r="VS724" s="90">
        <f t="shared" si="690"/>
        <v>34027.01</v>
      </c>
      <c r="VT724" s="90">
        <f t="shared" si="691"/>
        <v>38031.629999999997</v>
      </c>
      <c r="VU724" s="90">
        <f t="shared" si="692"/>
        <v>39235.379999999997</v>
      </c>
      <c r="VV724" s="90">
        <f t="shared" si="693"/>
        <v>0</v>
      </c>
      <c r="VW724" s="90">
        <f t="shared" si="221"/>
        <v>0</v>
      </c>
      <c r="VX724" s="90">
        <f t="shared" si="221"/>
        <v>0</v>
      </c>
      <c r="VY724" s="90">
        <f t="shared" si="694"/>
        <v>0</v>
      </c>
      <c r="VZ724" s="90">
        <f t="shared" si="222"/>
        <v>0</v>
      </c>
      <c r="WA724" s="90">
        <f t="shared" si="222"/>
        <v>0</v>
      </c>
      <c r="WB724" s="92"/>
      <c r="WC724" s="92"/>
      <c r="WD724" s="92"/>
      <c r="WE724" s="90">
        <f t="shared" si="695"/>
        <v>0</v>
      </c>
      <c r="WF724" s="90">
        <f t="shared" si="696"/>
        <v>0</v>
      </c>
      <c r="WG724" s="90">
        <f t="shared" si="697"/>
        <v>0</v>
      </c>
      <c r="WH724" s="90">
        <f t="shared" si="698"/>
        <v>0</v>
      </c>
      <c r="WI724" s="90">
        <f t="shared" si="699"/>
        <v>0</v>
      </c>
      <c r="WJ724" s="90">
        <f t="shared" si="700"/>
        <v>0</v>
      </c>
      <c r="WK724" s="90">
        <f t="shared" si="701"/>
        <v>0</v>
      </c>
      <c r="WL724" s="90">
        <f t="shared" si="702"/>
        <v>0</v>
      </c>
      <c r="WM724" s="90">
        <f t="shared" si="703"/>
        <v>0</v>
      </c>
      <c r="WN724" s="90">
        <f t="shared" si="704"/>
        <v>0</v>
      </c>
      <c r="WO724" s="90">
        <f t="shared" si="705"/>
        <v>0</v>
      </c>
      <c r="WP724" s="90">
        <f t="shared" si="706"/>
        <v>0</v>
      </c>
      <c r="WQ724" s="90">
        <f t="shared" si="707"/>
        <v>0</v>
      </c>
      <c r="WR724" s="90">
        <f t="shared" si="223"/>
        <v>0</v>
      </c>
      <c r="WS724" s="90">
        <f t="shared" si="223"/>
        <v>0</v>
      </c>
      <c r="WT724" s="90">
        <f t="shared" si="708"/>
        <v>0</v>
      </c>
      <c r="WU724" s="90">
        <f t="shared" si="224"/>
        <v>0</v>
      </c>
      <c r="WV724" s="90">
        <f t="shared" si="224"/>
        <v>0</v>
      </c>
      <c r="WW724" s="1235"/>
      <c r="WX724" s="1235"/>
      <c r="WY724" s="1235"/>
      <c r="WZ724" s="90">
        <f t="shared" si="709"/>
        <v>0</v>
      </c>
      <c r="XA724" s="90">
        <f t="shared" si="710"/>
        <v>0</v>
      </c>
      <c r="XB724" s="90">
        <f t="shared" si="711"/>
        <v>0</v>
      </c>
      <c r="XC724" s="90">
        <f t="shared" si="712"/>
        <v>0</v>
      </c>
      <c r="XD724" s="90">
        <f t="shared" si="713"/>
        <v>0</v>
      </c>
      <c r="XE724" s="90">
        <f t="shared" si="714"/>
        <v>0</v>
      </c>
      <c r="XF724" s="90">
        <f t="shared" si="715"/>
        <v>67230.8</v>
      </c>
      <c r="XG724" s="90">
        <f t="shared" si="716"/>
        <v>70108.88</v>
      </c>
      <c r="XH724" s="90">
        <f t="shared" si="717"/>
        <v>72320.08</v>
      </c>
      <c r="XI724" s="90">
        <f t="shared" si="718"/>
        <v>27001.3</v>
      </c>
      <c r="XJ724" s="90">
        <f t="shared" si="719"/>
        <v>29746.04</v>
      </c>
      <c r="XK724" s="90">
        <f t="shared" si="720"/>
        <v>30673.07</v>
      </c>
      <c r="XL724" s="90">
        <f t="shared" si="721"/>
        <v>0</v>
      </c>
      <c r="XM724" s="90">
        <f t="shared" si="225"/>
        <v>0</v>
      </c>
      <c r="XN724" s="90">
        <f t="shared" si="225"/>
        <v>0</v>
      </c>
      <c r="XO724" s="90">
        <f t="shared" si="722"/>
        <v>0</v>
      </c>
      <c r="XP724" s="90">
        <f t="shared" si="226"/>
        <v>0</v>
      </c>
      <c r="XQ724" s="90">
        <f t="shared" si="226"/>
        <v>0</v>
      </c>
      <c r="XR724" s="1235"/>
      <c r="XS724" s="1235"/>
      <c r="XT724" s="1235"/>
      <c r="XU724" s="90">
        <f t="shared" si="723"/>
        <v>0</v>
      </c>
      <c r="XV724" s="90">
        <f t="shared" si="724"/>
        <v>0</v>
      </c>
      <c r="XW724" s="90">
        <f t="shared" si="725"/>
        <v>0</v>
      </c>
      <c r="XX724" s="90">
        <f t="shared" si="726"/>
        <v>0</v>
      </c>
      <c r="XY724" s="90">
        <f t="shared" si="727"/>
        <v>0</v>
      </c>
      <c r="XZ724" s="90">
        <f t="shared" si="728"/>
        <v>0</v>
      </c>
      <c r="YA724" s="90">
        <f t="shared" si="729"/>
        <v>59639.92</v>
      </c>
      <c r="YB724" s="90">
        <f t="shared" si="730"/>
        <v>62196.6</v>
      </c>
      <c r="YC724" s="90">
        <f t="shared" si="731"/>
        <v>64153.81</v>
      </c>
      <c r="YD724" s="90">
        <f t="shared" si="732"/>
        <v>24820.19</v>
      </c>
      <c r="YE724" s="90">
        <f t="shared" si="733"/>
        <v>27496.76</v>
      </c>
      <c r="YF724" s="90">
        <f t="shared" si="734"/>
        <v>28622.7</v>
      </c>
      <c r="YG724" s="90">
        <f t="shared" si="735"/>
        <v>0</v>
      </c>
      <c r="YH724" s="90">
        <f t="shared" si="227"/>
        <v>0</v>
      </c>
      <c r="YI724" s="90">
        <f t="shared" si="227"/>
        <v>0</v>
      </c>
      <c r="YJ724" s="90">
        <f t="shared" si="736"/>
        <v>0</v>
      </c>
      <c r="YK724" s="90">
        <f t="shared" si="228"/>
        <v>0</v>
      </c>
      <c r="YL724" s="90">
        <f t="shared" si="228"/>
        <v>0</v>
      </c>
      <c r="YM724" s="1235"/>
      <c r="YN724" s="1235"/>
      <c r="YO724" s="1235"/>
      <c r="YP724" s="90">
        <f t="shared" si="737"/>
        <v>0</v>
      </c>
      <c r="YQ724" s="90">
        <f t="shared" si="738"/>
        <v>0</v>
      </c>
      <c r="YR724" s="90">
        <f t="shared" si="739"/>
        <v>0</v>
      </c>
      <c r="YS724" s="90">
        <f t="shared" si="740"/>
        <v>0</v>
      </c>
      <c r="YT724" s="90">
        <f t="shared" si="741"/>
        <v>0</v>
      </c>
      <c r="YU724" s="90">
        <f t="shared" si="742"/>
        <v>0</v>
      </c>
      <c r="YV724" s="90">
        <f t="shared" si="743"/>
        <v>60843.92</v>
      </c>
      <c r="YW724" s="90">
        <f t="shared" si="744"/>
        <v>63463.66</v>
      </c>
      <c r="YX724" s="90">
        <f t="shared" si="745"/>
        <v>65473.31</v>
      </c>
      <c r="YY724" s="90">
        <f t="shared" si="746"/>
        <v>22929.65</v>
      </c>
      <c r="YZ724" s="90">
        <f t="shared" si="747"/>
        <v>26972.84</v>
      </c>
      <c r="ZA724" s="90">
        <f t="shared" si="748"/>
        <v>28012.31</v>
      </c>
      <c r="ZB724" s="90">
        <f t="shared" si="749"/>
        <v>0</v>
      </c>
      <c r="ZC724" s="90">
        <f t="shared" si="229"/>
        <v>0</v>
      </c>
      <c r="ZD724" s="90">
        <f t="shared" si="229"/>
        <v>0</v>
      </c>
      <c r="ZE724" s="90">
        <f t="shared" si="750"/>
        <v>0</v>
      </c>
      <c r="ZF724" s="90">
        <f t="shared" si="230"/>
        <v>0</v>
      </c>
      <c r="ZG724" s="90">
        <f t="shared" si="230"/>
        <v>0</v>
      </c>
      <c r="ZH724" s="1235"/>
      <c r="ZI724" s="1235"/>
      <c r="ZJ724" s="1235"/>
      <c r="ZK724" s="90">
        <f t="shared" si="751"/>
        <v>0</v>
      </c>
      <c r="ZL724" s="90">
        <f t="shared" si="752"/>
        <v>0</v>
      </c>
      <c r="ZM724" s="90">
        <f t="shared" si="753"/>
        <v>0</v>
      </c>
      <c r="ZN724" s="90">
        <f t="shared" si="754"/>
        <v>0</v>
      </c>
      <c r="ZO724" s="90">
        <f t="shared" si="755"/>
        <v>0</v>
      </c>
      <c r="ZP724" s="90">
        <f t="shared" si="756"/>
        <v>0</v>
      </c>
      <c r="ZQ724" s="90">
        <f t="shared" si="757"/>
        <v>59994.81</v>
      </c>
      <c r="ZR724" s="90">
        <f t="shared" si="758"/>
        <v>62609.45</v>
      </c>
      <c r="ZS724" s="90">
        <f t="shared" si="759"/>
        <v>64517.64</v>
      </c>
      <c r="ZT724" s="90">
        <f t="shared" si="760"/>
        <v>24897.68</v>
      </c>
      <c r="ZU724" s="90">
        <f t="shared" si="761"/>
        <v>28523.5</v>
      </c>
      <c r="ZV724" s="90">
        <f t="shared" si="762"/>
        <v>29632.3</v>
      </c>
      <c r="ZW724" s="90">
        <f t="shared" si="763"/>
        <v>0</v>
      </c>
      <c r="ZX724" s="90">
        <f t="shared" si="231"/>
        <v>0</v>
      </c>
      <c r="ZY724" s="90">
        <f t="shared" si="231"/>
        <v>0</v>
      </c>
      <c r="ZZ724" s="90">
        <f t="shared" si="764"/>
        <v>0</v>
      </c>
      <c r="AAA724" s="90">
        <f t="shared" si="232"/>
        <v>0</v>
      </c>
      <c r="AAB724" s="90">
        <f t="shared" si="232"/>
        <v>0</v>
      </c>
      <c r="AAC724" s="1235"/>
      <c r="AAD724" s="1235"/>
      <c r="AAE724" s="1235"/>
      <c r="AAF724" s="90">
        <f t="shared" si="765"/>
        <v>0</v>
      </c>
      <c r="AAG724" s="90">
        <f t="shared" si="766"/>
        <v>0</v>
      </c>
      <c r="AAH724" s="90">
        <f t="shared" si="767"/>
        <v>0</v>
      </c>
      <c r="AAI724" s="90">
        <f t="shared" si="768"/>
        <v>0</v>
      </c>
      <c r="AAJ724" s="90">
        <f t="shared" si="769"/>
        <v>0</v>
      </c>
      <c r="AAK724" s="90">
        <f t="shared" si="770"/>
        <v>0</v>
      </c>
      <c r="AAL724" s="90">
        <f t="shared" si="771"/>
        <v>76832.84</v>
      </c>
      <c r="AAM724" s="90">
        <f t="shared" si="772"/>
        <v>80105.929999999993</v>
      </c>
      <c r="AAN724" s="90">
        <f t="shared" si="773"/>
        <v>82641.78</v>
      </c>
      <c r="AAO724" s="90">
        <f t="shared" si="774"/>
        <v>34115.74</v>
      </c>
      <c r="AAP724" s="90">
        <f t="shared" si="775"/>
        <v>42708.4</v>
      </c>
      <c r="AAQ724" s="90">
        <f t="shared" si="776"/>
        <v>43858.6</v>
      </c>
      <c r="AAR724" s="90">
        <f t="shared" si="777"/>
        <v>0</v>
      </c>
      <c r="AAS724" s="90">
        <f t="shared" si="233"/>
        <v>0</v>
      </c>
      <c r="AAT724" s="90">
        <f t="shared" si="233"/>
        <v>0</v>
      </c>
      <c r="AAU724" s="90">
        <f t="shared" si="778"/>
        <v>0</v>
      </c>
      <c r="AAV724" s="90">
        <f t="shared" si="234"/>
        <v>0</v>
      </c>
      <c r="AAW724" s="90">
        <f t="shared" si="234"/>
        <v>0</v>
      </c>
      <c r="AAX724" s="1235"/>
      <c r="AAY724" s="1235"/>
      <c r="AAZ724" s="1235"/>
      <c r="ABA724" s="90">
        <f t="shared" si="779"/>
        <v>0</v>
      </c>
      <c r="ABB724" s="90">
        <f t="shared" si="780"/>
        <v>0</v>
      </c>
      <c r="ABC724" s="90">
        <f t="shared" si="781"/>
        <v>0</v>
      </c>
      <c r="ABD724" s="90">
        <f t="shared" si="782"/>
        <v>0</v>
      </c>
      <c r="ABE724" s="90">
        <f t="shared" si="783"/>
        <v>0</v>
      </c>
      <c r="ABF724" s="90">
        <f t="shared" si="784"/>
        <v>0</v>
      </c>
      <c r="ABG724" s="90">
        <f t="shared" si="785"/>
        <v>64732.78</v>
      </c>
      <c r="ABH724" s="90">
        <f t="shared" si="786"/>
        <v>67502.179999999993</v>
      </c>
      <c r="ABI724" s="90">
        <f t="shared" si="787"/>
        <v>69637.960000000006</v>
      </c>
      <c r="ABJ724" s="90">
        <f t="shared" si="788"/>
        <v>26496.880000000001</v>
      </c>
      <c r="ABK724" s="90">
        <f t="shared" si="789"/>
        <v>32900.410000000003</v>
      </c>
      <c r="ABL724" s="90">
        <f t="shared" si="790"/>
        <v>33902.43</v>
      </c>
      <c r="ABM724" s="90">
        <f t="shared" si="791"/>
        <v>0</v>
      </c>
      <c r="ABN724" s="90">
        <f t="shared" si="235"/>
        <v>0</v>
      </c>
      <c r="ABO724" s="90">
        <f t="shared" si="235"/>
        <v>0</v>
      </c>
      <c r="ABP724" s="90">
        <f t="shared" si="792"/>
        <v>0</v>
      </c>
      <c r="ABQ724" s="90">
        <f t="shared" si="236"/>
        <v>0</v>
      </c>
      <c r="ABR724" s="90">
        <f t="shared" si="236"/>
        <v>0</v>
      </c>
      <c r="ABS724" s="1235"/>
      <c r="ABT724" s="1235"/>
      <c r="ABU724" s="1235"/>
      <c r="ABV724" s="90">
        <f t="shared" si="793"/>
        <v>0</v>
      </c>
      <c r="ABW724" s="90">
        <f t="shared" si="794"/>
        <v>0</v>
      </c>
      <c r="ABX724" s="90">
        <f t="shared" si="795"/>
        <v>0</v>
      </c>
      <c r="ABY724" s="90">
        <f t="shared" si="796"/>
        <v>0</v>
      </c>
      <c r="ABZ724" s="90">
        <f t="shared" si="797"/>
        <v>0</v>
      </c>
      <c r="ACA724" s="90">
        <f t="shared" si="798"/>
        <v>0</v>
      </c>
      <c r="ACB724" s="90">
        <f t="shared" si="799"/>
        <v>57254.63</v>
      </c>
      <c r="ACC724" s="90">
        <f t="shared" si="800"/>
        <v>59661.09</v>
      </c>
      <c r="ACD724" s="90">
        <f t="shared" si="801"/>
        <v>61595.5</v>
      </c>
      <c r="ACE724" s="90">
        <f t="shared" si="802"/>
        <v>19304.55</v>
      </c>
      <c r="ACF724" s="90">
        <f t="shared" si="803"/>
        <v>24079.87</v>
      </c>
      <c r="ACG724" s="90">
        <f t="shared" si="804"/>
        <v>24991.96</v>
      </c>
      <c r="ACH724" s="90">
        <f t="shared" si="805"/>
        <v>0</v>
      </c>
      <c r="ACI724" s="90">
        <f t="shared" si="237"/>
        <v>0</v>
      </c>
      <c r="ACJ724" s="90">
        <f t="shared" si="237"/>
        <v>0</v>
      </c>
      <c r="ACK724" s="90">
        <f t="shared" si="806"/>
        <v>0</v>
      </c>
      <c r="ACL724" s="90">
        <f t="shared" si="238"/>
        <v>0</v>
      </c>
      <c r="ACM724" s="90">
        <f t="shared" si="238"/>
        <v>0</v>
      </c>
      <c r="ACN724" s="1235"/>
      <c r="ACO724" s="1235"/>
      <c r="ACP724" s="1235"/>
      <c r="ACQ724" s="90">
        <f t="shared" si="807"/>
        <v>0</v>
      </c>
      <c r="ACR724" s="90">
        <f t="shared" si="808"/>
        <v>0</v>
      </c>
      <c r="ACS724" s="90">
        <f t="shared" si="809"/>
        <v>0</v>
      </c>
      <c r="ACT724" s="90">
        <f t="shared" si="810"/>
        <v>0</v>
      </c>
      <c r="ACU724" s="90">
        <f t="shared" si="811"/>
        <v>0</v>
      </c>
      <c r="ACV724" s="90">
        <f t="shared" si="812"/>
        <v>0</v>
      </c>
      <c r="ACW724" s="90">
        <f t="shared" si="813"/>
        <v>53727.91</v>
      </c>
      <c r="ACX724" s="90">
        <f t="shared" si="814"/>
        <v>55922.06</v>
      </c>
      <c r="ACY724" s="90">
        <f t="shared" si="815"/>
        <v>57801.04</v>
      </c>
      <c r="ACZ724" s="90">
        <f t="shared" si="816"/>
        <v>25352</v>
      </c>
      <c r="ADA724" s="90">
        <f t="shared" si="817"/>
        <v>32410.1</v>
      </c>
      <c r="ADB724" s="90">
        <f t="shared" si="818"/>
        <v>33076.410000000003</v>
      </c>
      <c r="ADC724" s="90">
        <f t="shared" si="819"/>
        <v>0</v>
      </c>
      <c r="ADD724" s="90">
        <f t="shared" si="239"/>
        <v>0</v>
      </c>
      <c r="ADE724" s="90">
        <f t="shared" si="239"/>
        <v>0</v>
      </c>
      <c r="ADF724" s="90">
        <f t="shared" si="820"/>
        <v>0</v>
      </c>
      <c r="ADG724" s="90">
        <f t="shared" si="240"/>
        <v>0</v>
      </c>
      <c r="ADH724" s="90">
        <f t="shared" si="240"/>
        <v>0</v>
      </c>
      <c r="ADI724" s="1235"/>
      <c r="ADJ724" s="1235"/>
      <c r="ADK724" s="1235"/>
      <c r="ADL724" s="90">
        <f t="shared" si="821"/>
        <v>0</v>
      </c>
      <c r="ADM724" s="90">
        <f t="shared" si="822"/>
        <v>0</v>
      </c>
      <c r="ADN724" s="90">
        <f t="shared" si="823"/>
        <v>0</v>
      </c>
      <c r="ADO724" s="90">
        <f t="shared" si="824"/>
        <v>0</v>
      </c>
      <c r="ADP724" s="90">
        <f t="shared" si="825"/>
        <v>0</v>
      </c>
      <c r="ADQ724" s="90">
        <f t="shared" si="826"/>
        <v>0</v>
      </c>
      <c r="ADR724" s="90">
        <f t="shared" si="827"/>
        <v>64021.61</v>
      </c>
      <c r="ADS724" s="90">
        <f t="shared" si="828"/>
        <v>66751.460000000006</v>
      </c>
      <c r="ADT724" s="90">
        <f t="shared" si="829"/>
        <v>68869.2</v>
      </c>
      <c r="ADU724" s="90">
        <f t="shared" si="830"/>
        <v>28614.59</v>
      </c>
      <c r="ADV724" s="90">
        <f t="shared" si="831"/>
        <v>32238.87</v>
      </c>
      <c r="ADW724" s="90">
        <f t="shared" si="832"/>
        <v>33265.07</v>
      </c>
      <c r="ADX724" s="90">
        <f t="shared" si="833"/>
        <v>0</v>
      </c>
      <c r="ADY724" s="90">
        <f t="shared" si="241"/>
        <v>0</v>
      </c>
      <c r="ADZ724" s="90">
        <f t="shared" si="241"/>
        <v>0</v>
      </c>
      <c r="AEA724" s="90">
        <f t="shared" si="834"/>
        <v>0</v>
      </c>
      <c r="AEB724" s="90">
        <f t="shared" si="242"/>
        <v>0</v>
      </c>
      <c r="AEC724" s="90">
        <f t="shared" si="242"/>
        <v>0</v>
      </c>
      <c r="AED724" s="1235"/>
      <c r="AEE724" s="1235"/>
      <c r="AEF724" s="1235"/>
      <c r="AEG724" s="90">
        <f t="shared" si="835"/>
        <v>0</v>
      </c>
      <c r="AEH724" s="90">
        <f t="shared" si="836"/>
        <v>0</v>
      </c>
      <c r="AEI724" s="90">
        <f t="shared" si="837"/>
        <v>0</v>
      </c>
      <c r="AEJ724" s="90">
        <f t="shared" si="838"/>
        <v>0</v>
      </c>
      <c r="AEK724" s="90">
        <f t="shared" si="839"/>
        <v>0</v>
      </c>
      <c r="AEL724" s="90">
        <f t="shared" si="840"/>
        <v>0</v>
      </c>
      <c r="AEM724" s="90">
        <f t="shared" si="841"/>
        <v>64529.31</v>
      </c>
      <c r="AEN724" s="90">
        <f t="shared" si="842"/>
        <v>67288.55</v>
      </c>
      <c r="AEO724" s="90">
        <f t="shared" si="843"/>
        <v>69423.179999999993</v>
      </c>
      <c r="AEP724" s="90">
        <f t="shared" si="844"/>
        <v>26098.23</v>
      </c>
      <c r="AEQ724" s="90">
        <f t="shared" si="845"/>
        <v>28982.97</v>
      </c>
      <c r="AER724" s="90">
        <f t="shared" si="846"/>
        <v>29894.78</v>
      </c>
      <c r="AES724" s="90">
        <f t="shared" si="847"/>
        <v>0</v>
      </c>
      <c r="AET724" s="90">
        <f t="shared" si="243"/>
        <v>0</v>
      </c>
      <c r="AEU724" s="90">
        <f t="shared" si="243"/>
        <v>0</v>
      </c>
      <c r="AEV724" s="90">
        <f t="shared" si="848"/>
        <v>0</v>
      </c>
      <c r="AEW724" s="90">
        <f t="shared" si="244"/>
        <v>0</v>
      </c>
      <c r="AEX724" s="90">
        <f t="shared" si="244"/>
        <v>0</v>
      </c>
      <c r="AEY724" s="1235">
        <v>41</v>
      </c>
      <c r="AEZ724" s="1235">
        <v>41</v>
      </c>
      <c r="AFA724" s="1235">
        <v>41</v>
      </c>
      <c r="AFB724" s="90">
        <f t="shared" si="849"/>
        <v>2989761</v>
      </c>
      <c r="AFC724" s="90">
        <f t="shared" si="850"/>
        <v>3065775</v>
      </c>
      <c r="AFD724" s="90">
        <f t="shared" si="851"/>
        <v>3179345</v>
      </c>
      <c r="AFE724" s="90">
        <f t="shared" si="852"/>
        <v>2299595.7000000002</v>
      </c>
      <c r="AFF724" s="90">
        <f t="shared" si="853"/>
        <v>2367081.7000000002</v>
      </c>
      <c r="AFG724" s="90">
        <f t="shared" si="854"/>
        <v>2417716.7000000002</v>
      </c>
      <c r="AFH724" s="90">
        <f t="shared" si="855"/>
        <v>68365.679999999993</v>
      </c>
      <c r="AFI724" s="90">
        <f t="shared" si="856"/>
        <v>71238.73</v>
      </c>
      <c r="AFJ724" s="90">
        <f t="shared" si="857"/>
        <v>73495.789999999994</v>
      </c>
      <c r="AFK724" s="90">
        <f t="shared" si="858"/>
        <v>23388.12</v>
      </c>
      <c r="AFL724" s="90">
        <f t="shared" si="859"/>
        <v>28432.76</v>
      </c>
      <c r="AFM724" s="90">
        <f t="shared" si="860"/>
        <v>29423.95</v>
      </c>
      <c r="AFN724" s="90">
        <f t="shared" si="861"/>
        <v>2802992.88</v>
      </c>
      <c r="AFO724" s="90">
        <f t="shared" si="245"/>
        <v>2920787.93</v>
      </c>
      <c r="AFP724" s="90">
        <f t="shared" si="245"/>
        <v>3013327.39</v>
      </c>
      <c r="AFQ724" s="90">
        <f t="shared" si="862"/>
        <v>958912.92</v>
      </c>
      <c r="AFR724" s="90">
        <f t="shared" si="246"/>
        <v>1165743.1599999999</v>
      </c>
      <c r="AFS724" s="90">
        <f t="shared" si="246"/>
        <v>1206381.95</v>
      </c>
      <c r="AFT724" s="1235"/>
      <c r="AFU724" s="1235"/>
      <c r="AFV724" s="1235"/>
      <c r="AFW724" s="90">
        <f t="shared" si="863"/>
        <v>0</v>
      </c>
      <c r="AFX724" s="90">
        <f t="shared" si="864"/>
        <v>0</v>
      </c>
      <c r="AFY724" s="90">
        <f t="shared" si="865"/>
        <v>0</v>
      </c>
      <c r="AFZ724" s="90">
        <f t="shared" si="866"/>
        <v>0</v>
      </c>
      <c r="AGA724" s="90">
        <f t="shared" si="867"/>
        <v>0</v>
      </c>
      <c r="AGB724" s="90">
        <f t="shared" si="868"/>
        <v>0</v>
      </c>
      <c r="AGC724" s="90">
        <f t="shared" si="869"/>
        <v>71043.97</v>
      </c>
      <c r="AGD724" s="90">
        <f t="shared" si="870"/>
        <v>74140.429999999993</v>
      </c>
      <c r="AGE724" s="90">
        <f t="shared" si="871"/>
        <v>76363.83</v>
      </c>
      <c r="AGF724" s="90">
        <f t="shared" si="872"/>
        <v>30460.3</v>
      </c>
      <c r="AGG724" s="90">
        <f t="shared" si="873"/>
        <v>33858.25</v>
      </c>
      <c r="AGH724" s="90">
        <f t="shared" si="874"/>
        <v>34966.04</v>
      </c>
      <c r="AGI724" s="90">
        <f t="shared" si="875"/>
        <v>0</v>
      </c>
      <c r="AGJ724" s="90">
        <f t="shared" si="247"/>
        <v>0</v>
      </c>
      <c r="AGK724" s="90">
        <f t="shared" si="247"/>
        <v>0</v>
      </c>
      <c r="AGL724" s="90">
        <f t="shared" si="876"/>
        <v>0</v>
      </c>
      <c r="AGM724" s="90">
        <f t="shared" si="248"/>
        <v>0</v>
      </c>
      <c r="AGN724" s="90">
        <f t="shared" si="248"/>
        <v>0</v>
      </c>
      <c r="AGO724" s="1235"/>
      <c r="AGP724" s="1235"/>
      <c r="AGQ724" s="1235"/>
      <c r="AGR724" s="90">
        <f t="shared" si="877"/>
        <v>0</v>
      </c>
      <c r="AGS724" s="90">
        <f t="shared" si="878"/>
        <v>0</v>
      </c>
      <c r="AGT724" s="90">
        <f t="shared" si="879"/>
        <v>0</v>
      </c>
      <c r="AGU724" s="90">
        <f t="shared" si="880"/>
        <v>0</v>
      </c>
      <c r="AGV724" s="90">
        <f t="shared" si="881"/>
        <v>0</v>
      </c>
      <c r="AGW724" s="90">
        <f t="shared" si="882"/>
        <v>0</v>
      </c>
      <c r="AGX724" s="90">
        <f t="shared" si="883"/>
        <v>59617.05</v>
      </c>
      <c r="AGY724" s="90">
        <f t="shared" si="884"/>
        <v>62214.09</v>
      </c>
      <c r="AGZ724" s="90">
        <f t="shared" si="885"/>
        <v>64115.87</v>
      </c>
      <c r="AHA724" s="90">
        <f t="shared" si="886"/>
        <v>30302.05</v>
      </c>
      <c r="AHB724" s="90">
        <f t="shared" si="887"/>
        <v>32715.65</v>
      </c>
      <c r="AHC724" s="90">
        <f t="shared" si="888"/>
        <v>33862.559999999998</v>
      </c>
      <c r="AHD724" s="90">
        <f t="shared" si="889"/>
        <v>0</v>
      </c>
      <c r="AHE724" s="90">
        <f t="shared" si="249"/>
        <v>0</v>
      </c>
      <c r="AHF724" s="90">
        <f t="shared" si="249"/>
        <v>0</v>
      </c>
      <c r="AHG724" s="90">
        <f t="shared" si="890"/>
        <v>0</v>
      </c>
      <c r="AHH724" s="90">
        <f t="shared" si="250"/>
        <v>0</v>
      </c>
      <c r="AHI724" s="90">
        <f t="shared" si="250"/>
        <v>0</v>
      </c>
      <c r="AHJ724" s="1235"/>
      <c r="AHK724" s="1235"/>
      <c r="AHL724" s="1235"/>
      <c r="AHM724" s="90">
        <f t="shared" si="891"/>
        <v>0</v>
      </c>
      <c r="AHN724" s="90">
        <f t="shared" si="892"/>
        <v>0</v>
      </c>
      <c r="AHO724" s="90">
        <f t="shared" si="893"/>
        <v>0</v>
      </c>
      <c r="AHP724" s="90">
        <f t="shared" si="894"/>
        <v>0</v>
      </c>
      <c r="AHQ724" s="90">
        <f t="shared" si="895"/>
        <v>0</v>
      </c>
      <c r="AHR724" s="90">
        <f t="shared" si="896"/>
        <v>0</v>
      </c>
      <c r="AHS724" s="90">
        <f t="shared" si="897"/>
        <v>64689.85</v>
      </c>
      <c r="AHT724" s="90">
        <f t="shared" si="898"/>
        <v>67504.72</v>
      </c>
      <c r="AHU724" s="90">
        <f t="shared" si="899"/>
        <v>69619.649999999994</v>
      </c>
      <c r="AHV724" s="90">
        <f t="shared" si="900"/>
        <v>43546.5</v>
      </c>
      <c r="AHW724" s="90">
        <f t="shared" si="901"/>
        <v>49250.7</v>
      </c>
      <c r="AHX724" s="90">
        <f t="shared" si="902"/>
        <v>50490.67</v>
      </c>
      <c r="AHY724" s="90">
        <f t="shared" si="903"/>
        <v>0</v>
      </c>
      <c r="AHZ724" s="90">
        <f t="shared" si="251"/>
        <v>0</v>
      </c>
      <c r="AIA724" s="90">
        <f t="shared" si="251"/>
        <v>0</v>
      </c>
      <c r="AIB724" s="90">
        <f t="shared" si="904"/>
        <v>0</v>
      </c>
      <c r="AIC724" s="90">
        <f t="shared" si="252"/>
        <v>0</v>
      </c>
      <c r="AID724" s="90">
        <f t="shared" si="252"/>
        <v>0</v>
      </c>
      <c r="AIE724" s="1235"/>
      <c r="AIF724" s="1235"/>
      <c r="AIG724" s="1235"/>
      <c r="AIH724" s="90">
        <f t="shared" si="905"/>
        <v>0</v>
      </c>
      <c r="AII724" s="90">
        <f t="shared" si="906"/>
        <v>0</v>
      </c>
      <c r="AIJ724" s="90">
        <f t="shared" si="907"/>
        <v>0</v>
      </c>
      <c r="AIK724" s="90">
        <f t="shared" si="908"/>
        <v>0</v>
      </c>
      <c r="AIL724" s="90">
        <f t="shared" si="909"/>
        <v>0</v>
      </c>
      <c r="AIM724" s="90">
        <f t="shared" si="910"/>
        <v>0</v>
      </c>
      <c r="AIN724" s="90">
        <f t="shared" si="911"/>
        <v>69786.25</v>
      </c>
      <c r="AIO724" s="90">
        <f t="shared" si="912"/>
        <v>72822.570000000007</v>
      </c>
      <c r="AIP724" s="90">
        <f t="shared" si="913"/>
        <v>75110.03</v>
      </c>
      <c r="AIQ724" s="90">
        <f t="shared" si="914"/>
        <v>29792.28</v>
      </c>
      <c r="AIR724" s="90">
        <f t="shared" si="915"/>
        <v>36467.42</v>
      </c>
      <c r="AIS724" s="90">
        <f t="shared" si="916"/>
        <v>37636.86</v>
      </c>
      <c r="AIT724" s="90">
        <f t="shared" si="917"/>
        <v>0</v>
      </c>
      <c r="AIU724" s="90">
        <f t="shared" si="253"/>
        <v>0</v>
      </c>
      <c r="AIV724" s="90">
        <f t="shared" si="253"/>
        <v>0</v>
      </c>
      <c r="AIW724" s="90">
        <f t="shared" si="918"/>
        <v>0</v>
      </c>
      <c r="AIX724" s="90">
        <f t="shared" si="254"/>
        <v>0</v>
      </c>
      <c r="AIY724" s="90">
        <f t="shared" si="254"/>
        <v>0</v>
      </c>
      <c r="AIZ724" s="92"/>
      <c r="AJA724" s="92"/>
      <c r="AJB724" s="92"/>
      <c r="AJC724" s="90">
        <f t="shared" si="919"/>
        <v>0</v>
      </c>
      <c r="AJD724" s="90">
        <f t="shared" si="920"/>
        <v>0</v>
      </c>
      <c r="AJE724" s="90">
        <f t="shared" si="921"/>
        <v>0</v>
      </c>
      <c r="AJF724" s="90">
        <f t="shared" si="922"/>
        <v>0</v>
      </c>
      <c r="AJG724" s="90">
        <f t="shared" si="923"/>
        <v>0</v>
      </c>
      <c r="AJH724" s="90">
        <f t="shared" si="924"/>
        <v>0</v>
      </c>
      <c r="AJI724" s="90">
        <f t="shared" si="925"/>
        <v>0</v>
      </c>
      <c r="AJJ724" s="90">
        <f t="shared" si="926"/>
        <v>0</v>
      </c>
      <c r="AJK724" s="90">
        <f t="shared" si="927"/>
        <v>0</v>
      </c>
      <c r="AJL724" s="90">
        <f t="shared" si="928"/>
        <v>0</v>
      </c>
      <c r="AJM724" s="90">
        <f t="shared" si="929"/>
        <v>0</v>
      </c>
      <c r="AJN724" s="90">
        <f t="shared" si="930"/>
        <v>0</v>
      </c>
      <c r="AJO724" s="90">
        <f t="shared" si="931"/>
        <v>0</v>
      </c>
      <c r="AJP724" s="90">
        <f t="shared" si="255"/>
        <v>0</v>
      </c>
      <c r="AJQ724" s="90">
        <f t="shared" si="255"/>
        <v>0</v>
      </c>
      <c r="AJR724" s="90">
        <f t="shared" si="932"/>
        <v>0</v>
      </c>
      <c r="AJS724" s="90">
        <f t="shared" si="256"/>
        <v>0</v>
      </c>
      <c r="AJT724" s="90">
        <f t="shared" si="256"/>
        <v>0</v>
      </c>
      <c r="AJU724" s="1235"/>
      <c r="AJV724" s="1235"/>
      <c r="AJW724" s="1235"/>
      <c r="AJX724" s="90">
        <f t="shared" si="933"/>
        <v>0</v>
      </c>
      <c r="AJY724" s="90">
        <f t="shared" si="934"/>
        <v>0</v>
      </c>
      <c r="AJZ724" s="90">
        <f t="shared" si="935"/>
        <v>0</v>
      </c>
      <c r="AKA724" s="90">
        <f t="shared" si="936"/>
        <v>0</v>
      </c>
      <c r="AKB724" s="90">
        <f t="shared" si="937"/>
        <v>0</v>
      </c>
      <c r="AKC724" s="90">
        <f t="shared" si="938"/>
        <v>0</v>
      </c>
      <c r="AKD724" s="90">
        <f t="shared" si="939"/>
        <v>55183.47</v>
      </c>
      <c r="AKE724" s="90">
        <f t="shared" si="940"/>
        <v>57586.65</v>
      </c>
      <c r="AKF724" s="90">
        <f t="shared" si="941"/>
        <v>59381.59</v>
      </c>
      <c r="AKG724" s="90">
        <f t="shared" si="942"/>
        <v>26740.26</v>
      </c>
      <c r="AKH724" s="90">
        <f t="shared" si="943"/>
        <v>29330.92</v>
      </c>
      <c r="AKI724" s="90">
        <f t="shared" si="944"/>
        <v>30377.55</v>
      </c>
      <c r="AKJ724" s="90">
        <f t="shared" si="945"/>
        <v>0</v>
      </c>
      <c r="AKK724" s="90">
        <f t="shared" si="257"/>
        <v>0</v>
      </c>
      <c r="AKL724" s="90">
        <f t="shared" si="257"/>
        <v>0</v>
      </c>
      <c r="AKM724" s="90">
        <f t="shared" si="946"/>
        <v>0</v>
      </c>
      <c r="AKN724" s="90">
        <f t="shared" si="258"/>
        <v>0</v>
      </c>
      <c r="AKO724" s="90">
        <f t="shared" si="258"/>
        <v>0</v>
      </c>
      <c r="AKP724" s="1235"/>
      <c r="AKQ724" s="1235"/>
      <c r="AKR724" s="1235"/>
      <c r="AKS724" s="90">
        <f t="shared" si="947"/>
        <v>0</v>
      </c>
      <c r="AKT724" s="90">
        <f t="shared" si="948"/>
        <v>0</v>
      </c>
      <c r="AKU724" s="90">
        <f t="shared" si="949"/>
        <v>0</v>
      </c>
      <c r="AKV724" s="90">
        <f t="shared" si="950"/>
        <v>0</v>
      </c>
      <c r="AKW724" s="90">
        <f t="shared" si="951"/>
        <v>0</v>
      </c>
      <c r="AKX724" s="90">
        <f t="shared" si="952"/>
        <v>0</v>
      </c>
      <c r="AKY724" s="90">
        <f t="shared" si="953"/>
        <v>72268.22</v>
      </c>
      <c r="AKZ724" s="90">
        <f t="shared" si="954"/>
        <v>75416.63</v>
      </c>
      <c r="ALA724" s="90">
        <f t="shared" si="955"/>
        <v>77740.17</v>
      </c>
      <c r="ALB724" s="90">
        <f t="shared" si="956"/>
        <v>26791.599999999999</v>
      </c>
      <c r="ALC724" s="90">
        <f t="shared" si="957"/>
        <v>31892.77</v>
      </c>
      <c r="ALD724" s="90">
        <f t="shared" si="958"/>
        <v>32933.31</v>
      </c>
      <c r="ALE724" s="90">
        <f t="shared" si="959"/>
        <v>0</v>
      </c>
      <c r="ALF724" s="90">
        <f t="shared" si="259"/>
        <v>0</v>
      </c>
      <c r="ALG724" s="90">
        <f t="shared" si="259"/>
        <v>0</v>
      </c>
      <c r="ALH724" s="90">
        <f t="shared" si="960"/>
        <v>0</v>
      </c>
      <c r="ALI724" s="90">
        <f t="shared" si="260"/>
        <v>0</v>
      </c>
      <c r="ALJ724" s="90">
        <f t="shared" si="260"/>
        <v>0</v>
      </c>
      <c r="ALK724" s="1235"/>
      <c r="ALL724" s="1235"/>
      <c r="ALM724" s="1235"/>
      <c r="ALN724" s="90">
        <f t="shared" si="961"/>
        <v>0</v>
      </c>
      <c r="ALO724" s="90">
        <f t="shared" si="962"/>
        <v>0</v>
      </c>
      <c r="ALP724" s="90">
        <f t="shared" si="963"/>
        <v>0</v>
      </c>
      <c r="ALQ724" s="90">
        <f t="shared" si="964"/>
        <v>0</v>
      </c>
      <c r="ALR724" s="90">
        <f t="shared" si="965"/>
        <v>0</v>
      </c>
      <c r="ALS724" s="90">
        <f t="shared" si="966"/>
        <v>0</v>
      </c>
      <c r="ALT724" s="90">
        <f t="shared" si="967"/>
        <v>75410.820000000007</v>
      </c>
      <c r="ALU724" s="90">
        <f t="shared" si="968"/>
        <v>78694.28</v>
      </c>
      <c r="ALV724" s="90">
        <f t="shared" si="969"/>
        <v>81132.02</v>
      </c>
      <c r="ALW724" s="90">
        <f t="shared" si="970"/>
        <v>29347.58</v>
      </c>
      <c r="ALX724" s="90">
        <f t="shared" si="971"/>
        <v>34194.28</v>
      </c>
      <c r="ALY724" s="90">
        <f t="shared" si="972"/>
        <v>35362.25</v>
      </c>
      <c r="ALZ724" s="90">
        <f t="shared" si="973"/>
        <v>0</v>
      </c>
      <c r="AMA724" s="90">
        <f t="shared" si="261"/>
        <v>0</v>
      </c>
      <c r="AMB724" s="90">
        <f t="shared" si="261"/>
        <v>0</v>
      </c>
      <c r="AMC724" s="90">
        <f t="shared" si="974"/>
        <v>0</v>
      </c>
      <c r="AMD724" s="90">
        <f t="shared" si="262"/>
        <v>0</v>
      </c>
      <c r="AME724" s="90">
        <f t="shared" si="262"/>
        <v>0</v>
      </c>
      <c r="AMF724" s="1235"/>
      <c r="AMG724" s="1235"/>
      <c r="AMH724" s="1235"/>
      <c r="AMI724" s="90">
        <f t="shared" si="975"/>
        <v>0</v>
      </c>
      <c r="AMJ724" s="90">
        <f t="shared" si="976"/>
        <v>0</v>
      </c>
      <c r="AMK724" s="90">
        <f t="shared" si="977"/>
        <v>0</v>
      </c>
      <c r="AML724" s="90">
        <f t="shared" si="978"/>
        <v>0</v>
      </c>
      <c r="AMM724" s="90">
        <f t="shared" si="979"/>
        <v>0</v>
      </c>
      <c r="AMN724" s="90">
        <f t="shared" si="980"/>
        <v>0</v>
      </c>
      <c r="AMO724" s="90">
        <f t="shared" si="981"/>
        <v>67588.27</v>
      </c>
      <c r="AMP724" s="90">
        <f t="shared" si="982"/>
        <v>70485.320000000007</v>
      </c>
      <c r="AMQ724" s="90">
        <f t="shared" si="983"/>
        <v>72772.179999999993</v>
      </c>
      <c r="AMR724" s="90">
        <f t="shared" si="984"/>
        <v>30405.15</v>
      </c>
      <c r="AMS724" s="90">
        <f t="shared" si="985"/>
        <v>34337.360000000001</v>
      </c>
      <c r="AMT724" s="90">
        <f t="shared" si="986"/>
        <v>35406.69</v>
      </c>
      <c r="AMU724" s="90">
        <f t="shared" si="987"/>
        <v>0</v>
      </c>
      <c r="AMV724" s="90">
        <f t="shared" si="263"/>
        <v>0</v>
      </c>
      <c r="AMW724" s="90">
        <f t="shared" si="263"/>
        <v>0</v>
      </c>
      <c r="AMX724" s="90">
        <f t="shared" si="988"/>
        <v>0</v>
      </c>
      <c r="AMY724" s="90">
        <f t="shared" si="264"/>
        <v>0</v>
      </c>
      <c r="AMZ724" s="90">
        <f t="shared" si="264"/>
        <v>0</v>
      </c>
      <c r="ANA724" s="1235"/>
      <c r="ANB724" s="1235"/>
      <c r="ANC724" s="1235"/>
      <c r="AND724" s="90">
        <f t="shared" si="989"/>
        <v>0</v>
      </c>
      <c r="ANE724" s="90">
        <f t="shared" si="990"/>
        <v>0</v>
      </c>
      <c r="ANF724" s="90">
        <f t="shared" si="991"/>
        <v>0</v>
      </c>
      <c r="ANG724" s="90">
        <f t="shared" si="992"/>
        <v>0</v>
      </c>
      <c r="ANH724" s="90">
        <f t="shared" si="993"/>
        <v>0</v>
      </c>
      <c r="ANI724" s="90">
        <f t="shared" si="994"/>
        <v>0</v>
      </c>
      <c r="ANJ724" s="90">
        <f t="shared" si="995"/>
        <v>61689.2</v>
      </c>
      <c r="ANK724" s="90">
        <f t="shared" si="996"/>
        <v>64305.83</v>
      </c>
      <c r="ANL724" s="90">
        <f t="shared" si="997"/>
        <v>66364.14</v>
      </c>
      <c r="ANM724" s="90">
        <f t="shared" si="998"/>
        <v>25794.05</v>
      </c>
      <c r="ANN724" s="90">
        <f t="shared" si="999"/>
        <v>28690.83</v>
      </c>
      <c r="ANO724" s="90">
        <f t="shared" si="1000"/>
        <v>29724.86</v>
      </c>
      <c r="ANP724" s="90">
        <f t="shared" si="1001"/>
        <v>0</v>
      </c>
      <c r="ANQ724" s="90">
        <f t="shared" si="265"/>
        <v>0</v>
      </c>
      <c r="ANR724" s="90">
        <f t="shared" si="265"/>
        <v>0</v>
      </c>
      <c r="ANS724" s="90">
        <f t="shared" si="1002"/>
        <v>0</v>
      </c>
      <c r="ANT724" s="90">
        <f t="shared" si="266"/>
        <v>0</v>
      </c>
      <c r="ANU724" s="90">
        <f t="shared" si="266"/>
        <v>0</v>
      </c>
      <c r="ANV724" s="1235"/>
      <c r="ANW724" s="1235"/>
      <c r="ANX724" s="1235"/>
      <c r="ANY724" s="90">
        <f t="shared" si="1003"/>
        <v>0</v>
      </c>
      <c r="ANZ724" s="90">
        <f t="shared" si="1004"/>
        <v>0</v>
      </c>
      <c r="AOA724" s="90">
        <f t="shared" si="1005"/>
        <v>0</v>
      </c>
      <c r="AOB724" s="90">
        <f t="shared" si="1006"/>
        <v>0</v>
      </c>
      <c r="AOC724" s="90">
        <f t="shared" si="1007"/>
        <v>0</v>
      </c>
      <c r="AOD724" s="90">
        <f t="shared" si="1008"/>
        <v>0</v>
      </c>
      <c r="AOE724" s="90">
        <f t="shared" si="1009"/>
        <v>78506.490000000005</v>
      </c>
      <c r="AOF724" s="90">
        <f t="shared" si="1010"/>
        <v>81924.59</v>
      </c>
      <c r="AOG724" s="90">
        <f t="shared" si="1011"/>
        <v>84456.69</v>
      </c>
      <c r="AOH724" s="90">
        <f t="shared" si="1012"/>
        <v>43210.91</v>
      </c>
      <c r="AOI724" s="90">
        <f t="shared" si="1013"/>
        <v>46968.19</v>
      </c>
      <c r="AOJ724" s="90">
        <f t="shared" si="1014"/>
        <v>48025.07</v>
      </c>
      <c r="AOK724" s="90">
        <f t="shared" si="1015"/>
        <v>0</v>
      </c>
      <c r="AOL724" s="90">
        <f t="shared" si="267"/>
        <v>0</v>
      </c>
      <c r="AOM724" s="90">
        <f t="shared" si="267"/>
        <v>0</v>
      </c>
      <c r="AON724" s="90">
        <f t="shared" si="1016"/>
        <v>0</v>
      </c>
      <c r="AOO724" s="90">
        <f t="shared" si="268"/>
        <v>0</v>
      </c>
      <c r="AOP724" s="90">
        <f t="shared" si="268"/>
        <v>0</v>
      </c>
      <c r="AOQ724" s="1235"/>
      <c r="AOR724" s="1235"/>
      <c r="AOS724" s="1235"/>
      <c r="AOT724" s="90">
        <f t="shared" si="1017"/>
        <v>0</v>
      </c>
      <c r="AOU724" s="90">
        <f t="shared" si="1018"/>
        <v>0</v>
      </c>
      <c r="AOV724" s="90">
        <f t="shared" si="1019"/>
        <v>0</v>
      </c>
      <c r="AOW724" s="90">
        <f t="shared" si="1020"/>
        <v>0</v>
      </c>
      <c r="AOX724" s="90">
        <f t="shared" si="1021"/>
        <v>0</v>
      </c>
      <c r="AOY724" s="90">
        <f t="shared" si="1022"/>
        <v>0</v>
      </c>
      <c r="AOZ724" s="90">
        <f t="shared" si="1023"/>
        <v>65146.36</v>
      </c>
      <c r="APA724" s="90">
        <f t="shared" si="1024"/>
        <v>67924.23</v>
      </c>
      <c r="APB724" s="90">
        <f t="shared" si="1025"/>
        <v>70065.179999999993</v>
      </c>
      <c r="APC724" s="90">
        <f t="shared" si="1026"/>
        <v>27532.42</v>
      </c>
      <c r="APD724" s="90">
        <f t="shared" si="1027"/>
        <v>30471.74</v>
      </c>
      <c r="APE724" s="90">
        <f t="shared" si="1028"/>
        <v>31477.51</v>
      </c>
      <c r="APF724" s="90">
        <f t="shared" si="1029"/>
        <v>0</v>
      </c>
      <c r="APG724" s="90">
        <f t="shared" si="269"/>
        <v>0</v>
      </c>
      <c r="APH724" s="90">
        <f t="shared" si="269"/>
        <v>0</v>
      </c>
      <c r="API724" s="90">
        <f t="shared" si="1030"/>
        <v>0</v>
      </c>
      <c r="APJ724" s="90">
        <f t="shared" si="270"/>
        <v>0</v>
      </c>
      <c r="APK724" s="90">
        <f t="shared" si="270"/>
        <v>0</v>
      </c>
      <c r="APL724" s="1235"/>
      <c r="APM724" s="1235"/>
      <c r="APN724" s="1235"/>
      <c r="APO724" s="90">
        <f t="shared" si="1031"/>
        <v>0</v>
      </c>
      <c r="APP724" s="90">
        <f t="shared" si="1032"/>
        <v>0</v>
      </c>
      <c r="APQ724" s="90">
        <f t="shared" si="1033"/>
        <v>0</v>
      </c>
      <c r="APR724" s="90">
        <f t="shared" si="1034"/>
        <v>0</v>
      </c>
      <c r="APS724" s="90">
        <f t="shared" si="1035"/>
        <v>0</v>
      </c>
      <c r="APT724" s="90">
        <f t="shared" si="1036"/>
        <v>0</v>
      </c>
      <c r="APU724" s="90">
        <f t="shared" si="1037"/>
        <v>72645.210000000006</v>
      </c>
      <c r="APV724" s="90">
        <f t="shared" si="1038"/>
        <v>75782.820000000007</v>
      </c>
      <c r="APW724" s="90">
        <f t="shared" si="1039"/>
        <v>78131.98</v>
      </c>
      <c r="APX724" s="90">
        <f t="shared" si="1040"/>
        <v>35213.65</v>
      </c>
      <c r="APY724" s="90">
        <f t="shared" si="1041"/>
        <v>38575.61</v>
      </c>
      <c r="APZ724" s="90">
        <f t="shared" si="1042"/>
        <v>39864.720000000001</v>
      </c>
      <c r="AQA724" s="90">
        <f t="shared" si="1043"/>
        <v>0</v>
      </c>
      <c r="AQB724" s="90">
        <f t="shared" si="271"/>
        <v>0</v>
      </c>
      <c r="AQC724" s="90">
        <f t="shared" si="271"/>
        <v>0</v>
      </c>
      <c r="AQD724" s="90">
        <f t="shared" si="1044"/>
        <v>0</v>
      </c>
      <c r="AQE724" s="90">
        <f t="shared" si="272"/>
        <v>0</v>
      </c>
      <c r="AQF724" s="90">
        <f t="shared" si="272"/>
        <v>0</v>
      </c>
      <c r="AQG724" s="1235"/>
      <c r="AQH724" s="1235"/>
      <c r="AQI724" s="1235"/>
      <c r="AQJ724" s="90">
        <f t="shared" si="1045"/>
        <v>0</v>
      </c>
      <c r="AQK724" s="90">
        <f t="shared" si="1046"/>
        <v>0</v>
      </c>
      <c r="AQL724" s="90">
        <f t="shared" si="1047"/>
        <v>0</v>
      </c>
      <c r="AQM724" s="90">
        <f t="shared" si="1048"/>
        <v>0</v>
      </c>
      <c r="AQN724" s="90">
        <f t="shared" si="1049"/>
        <v>0</v>
      </c>
      <c r="AQO724" s="90">
        <f t="shared" si="1050"/>
        <v>0</v>
      </c>
      <c r="AQP724" s="90">
        <f t="shared" si="1051"/>
        <v>72157.119999999995</v>
      </c>
      <c r="AQQ724" s="90">
        <f t="shared" si="1052"/>
        <v>75300.62</v>
      </c>
      <c r="AQR724" s="90">
        <f t="shared" si="1053"/>
        <v>77605.7</v>
      </c>
      <c r="AQS724" s="90">
        <f t="shared" si="1054"/>
        <v>32096.32</v>
      </c>
      <c r="AQT724" s="90">
        <f t="shared" si="1055"/>
        <v>36906.22</v>
      </c>
      <c r="AQU724" s="90">
        <f t="shared" si="1056"/>
        <v>38060.39</v>
      </c>
      <c r="AQV724" s="90">
        <f t="shared" si="1057"/>
        <v>0</v>
      </c>
      <c r="AQW724" s="90">
        <f t="shared" si="273"/>
        <v>0</v>
      </c>
      <c r="AQX724" s="90">
        <f t="shared" si="273"/>
        <v>0</v>
      </c>
      <c r="AQY724" s="90">
        <f t="shared" si="1058"/>
        <v>0</v>
      </c>
      <c r="AQZ724" s="90">
        <f t="shared" si="274"/>
        <v>0</v>
      </c>
      <c r="ARA724" s="90">
        <f t="shared" si="274"/>
        <v>0</v>
      </c>
      <c r="ARB724" s="1235"/>
      <c r="ARC724" s="1235"/>
      <c r="ARD724" s="1235"/>
      <c r="ARE724" s="90">
        <f t="shared" si="1059"/>
        <v>0</v>
      </c>
      <c r="ARF724" s="90">
        <f t="shared" si="1060"/>
        <v>0</v>
      </c>
      <c r="ARG724" s="90">
        <f t="shared" si="1061"/>
        <v>0</v>
      </c>
      <c r="ARH724" s="90">
        <f t="shared" si="1062"/>
        <v>0</v>
      </c>
      <c r="ARI724" s="90">
        <f t="shared" si="1063"/>
        <v>0</v>
      </c>
      <c r="ARJ724" s="90">
        <f t="shared" si="1064"/>
        <v>0</v>
      </c>
      <c r="ARK724" s="90">
        <f t="shared" si="1065"/>
        <v>67644.95</v>
      </c>
      <c r="ARL724" s="90">
        <f t="shared" si="1066"/>
        <v>70505.31</v>
      </c>
      <c r="ARM724" s="90">
        <f t="shared" si="1067"/>
        <v>72762.62</v>
      </c>
      <c r="ARN724" s="90">
        <f t="shared" si="1068"/>
        <v>24892.61</v>
      </c>
      <c r="ARO724" s="90">
        <f t="shared" si="1069"/>
        <v>29321.15</v>
      </c>
      <c r="ARP724" s="90">
        <f t="shared" si="1070"/>
        <v>30305.09</v>
      </c>
      <c r="ARQ724" s="90">
        <f t="shared" si="1071"/>
        <v>0</v>
      </c>
      <c r="ARR724" s="90">
        <f t="shared" si="275"/>
        <v>0</v>
      </c>
      <c r="ARS724" s="90">
        <f t="shared" si="275"/>
        <v>0</v>
      </c>
      <c r="ART724" s="90">
        <f t="shared" si="1072"/>
        <v>0</v>
      </c>
      <c r="ARU724" s="90">
        <f t="shared" si="276"/>
        <v>0</v>
      </c>
      <c r="ARV724" s="90">
        <f t="shared" si="276"/>
        <v>0</v>
      </c>
      <c r="ARW724" s="1235"/>
      <c r="ARX724" s="1235"/>
      <c r="ARY724" s="1235"/>
      <c r="ARZ724" s="90">
        <f t="shared" si="1073"/>
        <v>0</v>
      </c>
      <c r="ASA724" s="90">
        <f t="shared" si="1074"/>
        <v>0</v>
      </c>
      <c r="ASB724" s="90">
        <f t="shared" si="1075"/>
        <v>0</v>
      </c>
      <c r="ASC724" s="90">
        <f t="shared" si="1076"/>
        <v>0</v>
      </c>
      <c r="ASD724" s="90">
        <f t="shared" si="1077"/>
        <v>0</v>
      </c>
      <c r="ASE724" s="90">
        <f t="shared" si="1078"/>
        <v>0</v>
      </c>
      <c r="ASF724" s="90">
        <f t="shared" si="1079"/>
        <v>61623.67</v>
      </c>
      <c r="ASG724" s="90">
        <f t="shared" si="1080"/>
        <v>64307.9</v>
      </c>
      <c r="ASH724" s="90">
        <f t="shared" si="1081"/>
        <v>66288.639999999999</v>
      </c>
      <c r="ASI724" s="90">
        <f t="shared" si="1082"/>
        <v>25032.02</v>
      </c>
      <c r="ASJ724" s="90">
        <f t="shared" si="1083"/>
        <v>30480.34</v>
      </c>
      <c r="ASK724" s="90">
        <f t="shared" si="1084"/>
        <v>31588.9</v>
      </c>
      <c r="ASL724" s="90">
        <f t="shared" si="1085"/>
        <v>0</v>
      </c>
      <c r="ASM724" s="90">
        <f t="shared" si="277"/>
        <v>0</v>
      </c>
      <c r="ASN724" s="90">
        <f t="shared" si="277"/>
        <v>0</v>
      </c>
      <c r="ASO724" s="90">
        <f t="shared" si="1086"/>
        <v>0</v>
      </c>
      <c r="ASP724" s="90">
        <f t="shared" si="278"/>
        <v>0</v>
      </c>
      <c r="ASQ724" s="90">
        <f t="shared" si="278"/>
        <v>0</v>
      </c>
      <c r="ASR724" s="1235"/>
      <c r="ASS724" s="1235"/>
      <c r="AST724" s="1235"/>
      <c r="ASU724" s="90">
        <f t="shared" si="1087"/>
        <v>0</v>
      </c>
      <c r="ASV724" s="90">
        <f t="shared" si="1088"/>
        <v>0</v>
      </c>
      <c r="ASW724" s="90">
        <f t="shared" si="1089"/>
        <v>0</v>
      </c>
      <c r="ASX724" s="90">
        <f t="shared" si="1090"/>
        <v>0</v>
      </c>
      <c r="ASY724" s="90">
        <f t="shared" si="1091"/>
        <v>0</v>
      </c>
      <c r="ASZ724" s="90">
        <f t="shared" si="1092"/>
        <v>0</v>
      </c>
      <c r="ATA724" s="90">
        <f t="shared" si="1093"/>
        <v>58901.96</v>
      </c>
      <c r="ATB724" s="90">
        <f t="shared" si="1094"/>
        <v>61447.49</v>
      </c>
      <c r="ATC724" s="90">
        <f t="shared" si="1095"/>
        <v>63371.75</v>
      </c>
      <c r="ATD724" s="90">
        <f t="shared" si="1096"/>
        <v>28186.41</v>
      </c>
      <c r="ATE724" s="90">
        <f t="shared" si="1097"/>
        <v>29846.06</v>
      </c>
      <c r="ATF724" s="90">
        <f t="shared" si="1098"/>
        <v>30986.12</v>
      </c>
      <c r="ATG724" s="90">
        <f t="shared" si="1099"/>
        <v>0</v>
      </c>
      <c r="ATH724" s="90">
        <f t="shared" si="279"/>
        <v>0</v>
      </c>
      <c r="ATI724" s="90">
        <f t="shared" si="279"/>
        <v>0</v>
      </c>
      <c r="ATJ724" s="90">
        <f t="shared" si="1100"/>
        <v>0</v>
      </c>
      <c r="ATK724" s="90">
        <f t="shared" si="280"/>
        <v>0</v>
      </c>
      <c r="ATL724" s="90">
        <f t="shared" si="280"/>
        <v>0</v>
      </c>
      <c r="ATM724" s="1235"/>
      <c r="ATN724" s="1235"/>
      <c r="ATO724" s="1235"/>
      <c r="ATP724" s="90">
        <f t="shared" si="1101"/>
        <v>0</v>
      </c>
      <c r="ATQ724" s="90">
        <f t="shared" si="1102"/>
        <v>0</v>
      </c>
      <c r="ATR724" s="90">
        <f t="shared" si="1103"/>
        <v>0</v>
      </c>
      <c r="ATS724" s="90">
        <f t="shared" si="1104"/>
        <v>0</v>
      </c>
      <c r="ATT724" s="90">
        <f t="shared" si="1105"/>
        <v>0</v>
      </c>
      <c r="ATU724" s="90">
        <f t="shared" si="1106"/>
        <v>0</v>
      </c>
      <c r="ATV724" s="90">
        <f t="shared" si="1107"/>
        <v>61989.19</v>
      </c>
      <c r="ATW724" s="90">
        <f t="shared" si="1108"/>
        <v>64645.19</v>
      </c>
      <c r="ATX724" s="90">
        <f t="shared" si="1109"/>
        <v>66687.070000000007</v>
      </c>
      <c r="ATY724" s="90">
        <f t="shared" si="1110"/>
        <v>23640.26</v>
      </c>
      <c r="ATZ724" s="90">
        <f t="shared" si="1111"/>
        <v>29483.77</v>
      </c>
      <c r="AUA724" s="90">
        <f t="shared" si="1112"/>
        <v>30527.1</v>
      </c>
      <c r="AUB724" s="90">
        <f t="shared" si="1113"/>
        <v>0</v>
      </c>
      <c r="AUC724" s="90">
        <f t="shared" si="281"/>
        <v>0</v>
      </c>
      <c r="AUD724" s="90">
        <f t="shared" si="281"/>
        <v>0</v>
      </c>
      <c r="AUE724" s="90">
        <f t="shared" si="1114"/>
        <v>0</v>
      </c>
      <c r="AUF724" s="90">
        <f t="shared" si="282"/>
        <v>0</v>
      </c>
      <c r="AUG724" s="90">
        <f t="shared" si="282"/>
        <v>0</v>
      </c>
      <c r="AUH724" s="1235"/>
      <c r="AUI724" s="1235"/>
      <c r="AUJ724" s="1235"/>
      <c r="AUK724" s="90">
        <f t="shared" si="1115"/>
        <v>0</v>
      </c>
      <c r="AUL724" s="90">
        <f t="shared" si="1116"/>
        <v>0</v>
      </c>
      <c r="AUM724" s="90">
        <f t="shared" si="1117"/>
        <v>0</v>
      </c>
      <c r="AUN724" s="90">
        <f t="shared" si="1118"/>
        <v>0</v>
      </c>
      <c r="AUO724" s="90">
        <f t="shared" si="1119"/>
        <v>0</v>
      </c>
      <c r="AUP724" s="90">
        <f t="shared" si="1120"/>
        <v>0</v>
      </c>
      <c r="AUQ724" s="90">
        <f t="shared" si="1121"/>
        <v>62107.83</v>
      </c>
      <c r="AUR724" s="90">
        <f t="shared" si="1122"/>
        <v>64795.02</v>
      </c>
      <c r="AUS724" s="90">
        <f t="shared" si="1123"/>
        <v>66810.52</v>
      </c>
      <c r="AUT724" s="90">
        <f t="shared" si="1124"/>
        <v>25144.28</v>
      </c>
      <c r="AUU724" s="90">
        <f t="shared" si="1125"/>
        <v>28239.67</v>
      </c>
      <c r="AUV724" s="90">
        <f t="shared" si="1126"/>
        <v>29320.13</v>
      </c>
      <c r="AUW724" s="90">
        <f t="shared" si="1127"/>
        <v>0</v>
      </c>
      <c r="AUX724" s="90">
        <f t="shared" si="283"/>
        <v>0</v>
      </c>
      <c r="AUY724" s="90">
        <f t="shared" si="283"/>
        <v>0</v>
      </c>
      <c r="AUZ724" s="90">
        <f t="shared" si="1128"/>
        <v>0</v>
      </c>
      <c r="AVA724" s="90">
        <f t="shared" si="284"/>
        <v>0</v>
      </c>
      <c r="AVB724" s="90">
        <f t="shared" si="284"/>
        <v>0</v>
      </c>
      <c r="AVC724" s="1235"/>
      <c r="AVD724" s="1235"/>
      <c r="AVE724" s="1235"/>
      <c r="AVF724" s="90">
        <f t="shared" si="1129"/>
        <v>0</v>
      </c>
      <c r="AVG724" s="90">
        <f t="shared" si="1130"/>
        <v>0</v>
      </c>
      <c r="AVH724" s="90">
        <f t="shared" si="1131"/>
        <v>0</v>
      </c>
      <c r="AVI724" s="90">
        <f t="shared" si="1132"/>
        <v>0</v>
      </c>
      <c r="AVJ724" s="90">
        <f t="shared" si="1133"/>
        <v>0</v>
      </c>
      <c r="AVK724" s="90">
        <f t="shared" si="1134"/>
        <v>0</v>
      </c>
      <c r="AVL724" s="90">
        <f t="shared" si="1135"/>
        <v>60726.99</v>
      </c>
      <c r="AVM724" s="90">
        <f t="shared" si="1136"/>
        <v>63337.3</v>
      </c>
      <c r="AVN724" s="90">
        <f t="shared" si="1137"/>
        <v>65315.22</v>
      </c>
      <c r="AVO724" s="90">
        <f t="shared" si="1138"/>
        <v>27047.87</v>
      </c>
      <c r="AVP724" s="90">
        <f t="shared" si="1139"/>
        <v>30047.43</v>
      </c>
      <c r="AVQ724" s="90">
        <f t="shared" si="1140"/>
        <v>31227.64</v>
      </c>
      <c r="AVR724" s="90">
        <f t="shared" si="1141"/>
        <v>0</v>
      </c>
      <c r="AVS724" s="90">
        <f t="shared" si="285"/>
        <v>0</v>
      </c>
      <c r="AVT724" s="90">
        <f t="shared" si="285"/>
        <v>0</v>
      </c>
      <c r="AVU724" s="90">
        <f t="shared" si="1142"/>
        <v>0</v>
      </c>
      <c r="AVV724" s="90">
        <f t="shared" si="286"/>
        <v>0</v>
      </c>
      <c r="AVW724" s="90">
        <f t="shared" si="286"/>
        <v>0</v>
      </c>
      <c r="AVX724" s="124">
        <f t="shared" si="1143"/>
        <v>96</v>
      </c>
      <c r="AVY724" s="124">
        <f t="shared" si="287"/>
        <v>96</v>
      </c>
      <c r="AVZ724" s="124">
        <f t="shared" si="288"/>
        <v>96</v>
      </c>
      <c r="AWA724" s="90">
        <f t="shared" si="289"/>
        <v>7000416</v>
      </c>
      <c r="AWB724" s="90">
        <f t="shared" si="290"/>
        <v>7178400</v>
      </c>
      <c r="AWC724" s="90">
        <f t="shared" si="291"/>
        <v>7444320</v>
      </c>
      <c r="AWD724" s="90">
        <f t="shared" si="292"/>
        <v>5384419.2000000002</v>
      </c>
      <c r="AWE724" s="90">
        <f t="shared" si="293"/>
        <v>5542435.2000000002</v>
      </c>
      <c r="AWF724" s="90">
        <f t="shared" si="294"/>
        <v>5660995.2000000002</v>
      </c>
      <c r="AWG724" s="90"/>
      <c r="AWH724" s="90"/>
      <c r="AWI724" s="90"/>
      <c r="AWJ724" s="90"/>
      <c r="AWK724" s="90"/>
      <c r="AWL724" s="90"/>
      <c r="AWM724" s="90">
        <f t="shared" si="295"/>
        <v>6471353.8499999996</v>
      </c>
      <c r="AWN724" s="90">
        <f t="shared" si="296"/>
        <v>6749098.96</v>
      </c>
      <c r="AWO724" s="90">
        <f t="shared" si="297"/>
        <v>6956469.1799999997</v>
      </c>
      <c r="AWP724" s="90">
        <f t="shared" si="298"/>
        <v>2814364.64</v>
      </c>
      <c r="AWQ724" s="90">
        <f t="shared" si="299"/>
        <v>3320463.55</v>
      </c>
      <c r="AWR724" s="90">
        <f t="shared" si="300"/>
        <v>3424031.23</v>
      </c>
    </row>
    <row r="725" spans="1:1292" ht="38.25" customHeight="1" x14ac:dyDescent="0.25">
      <c r="A725" s="205" t="s">
        <v>423</v>
      </c>
      <c r="B725" s="12" t="s">
        <v>440</v>
      </c>
      <c r="C725" s="5"/>
      <c r="D725" s="338"/>
      <c r="E725" s="263"/>
      <c r="F725" s="98">
        <f>F19</f>
        <v>72921</v>
      </c>
      <c r="G725" s="98">
        <f t="shared" si="301"/>
        <v>74775</v>
      </c>
      <c r="H725" s="98">
        <f t="shared" si="301"/>
        <v>77545</v>
      </c>
      <c r="I725" s="90">
        <f t="shared" si="302"/>
        <v>56088.07</v>
      </c>
      <c r="J725" s="90">
        <f t="shared" si="302"/>
        <v>57734.07</v>
      </c>
      <c r="K725" s="90">
        <f t="shared" si="302"/>
        <v>58969.07</v>
      </c>
      <c r="L725" s="1235">
        <v>35</v>
      </c>
      <c r="M725" s="1235">
        <v>35</v>
      </c>
      <c r="N725" s="1235">
        <v>35</v>
      </c>
      <c r="O725" s="90">
        <f t="shared" si="303"/>
        <v>2552235</v>
      </c>
      <c r="P725" s="90">
        <f t="shared" si="304"/>
        <v>2617125</v>
      </c>
      <c r="Q725" s="90">
        <f t="shared" si="305"/>
        <v>2714075</v>
      </c>
      <c r="R725" s="90">
        <f t="shared" si="306"/>
        <v>1963082.45</v>
      </c>
      <c r="S725" s="90">
        <f t="shared" si="307"/>
        <v>2020692.45</v>
      </c>
      <c r="T725" s="90">
        <f t="shared" si="308"/>
        <v>2063917.45</v>
      </c>
      <c r="U725" s="90">
        <f t="shared" si="309"/>
        <v>69684.14</v>
      </c>
      <c r="V725" s="90">
        <f t="shared" si="310"/>
        <v>72720.289999999994</v>
      </c>
      <c r="W725" s="90">
        <f t="shared" si="311"/>
        <v>74932.87</v>
      </c>
      <c r="X725" s="90">
        <f t="shared" si="312"/>
        <v>22991.15</v>
      </c>
      <c r="Y725" s="90">
        <f t="shared" si="313"/>
        <v>26722.29</v>
      </c>
      <c r="Z725" s="90">
        <f t="shared" si="314"/>
        <v>27793.05</v>
      </c>
      <c r="AA725" s="90">
        <f t="shared" si="315"/>
        <v>2438944.9</v>
      </c>
      <c r="AB725" s="90">
        <f t="shared" si="165"/>
        <v>2545210.15</v>
      </c>
      <c r="AC725" s="90">
        <f t="shared" si="165"/>
        <v>2622650.4500000002</v>
      </c>
      <c r="AD725" s="90">
        <f t="shared" si="316"/>
        <v>804690.25</v>
      </c>
      <c r="AE725" s="90">
        <f t="shared" si="166"/>
        <v>935280.15</v>
      </c>
      <c r="AF725" s="90">
        <f t="shared" si="166"/>
        <v>972756.75</v>
      </c>
      <c r="AG725" s="1235"/>
      <c r="AH725" s="1235"/>
      <c r="AI725" s="1235"/>
      <c r="AJ725" s="90">
        <f t="shared" si="317"/>
        <v>0</v>
      </c>
      <c r="AK725" s="90">
        <f t="shared" si="318"/>
        <v>0</v>
      </c>
      <c r="AL725" s="90">
        <f t="shared" si="319"/>
        <v>0</v>
      </c>
      <c r="AM725" s="90">
        <f t="shared" si="320"/>
        <v>0</v>
      </c>
      <c r="AN725" s="90">
        <f t="shared" si="321"/>
        <v>0</v>
      </c>
      <c r="AO725" s="90">
        <f t="shared" si="322"/>
        <v>0</v>
      </c>
      <c r="AP725" s="90">
        <f t="shared" si="323"/>
        <v>68075.839999999997</v>
      </c>
      <c r="AQ725" s="90">
        <f t="shared" si="324"/>
        <v>70975.429999999993</v>
      </c>
      <c r="AR725" s="90">
        <f t="shared" si="325"/>
        <v>73215.89</v>
      </c>
      <c r="AS725" s="90">
        <f t="shared" si="326"/>
        <v>26029.25</v>
      </c>
      <c r="AT725" s="90">
        <f t="shared" si="327"/>
        <v>31253.59</v>
      </c>
      <c r="AU725" s="90">
        <f t="shared" si="328"/>
        <v>32316.62</v>
      </c>
      <c r="AV725" s="90">
        <f t="shared" si="329"/>
        <v>0</v>
      </c>
      <c r="AW725" s="90">
        <f t="shared" si="167"/>
        <v>0</v>
      </c>
      <c r="AX725" s="90">
        <f t="shared" si="167"/>
        <v>0</v>
      </c>
      <c r="AY725" s="90">
        <f t="shared" si="330"/>
        <v>0</v>
      </c>
      <c r="AZ725" s="90">
        <f t="shared" si="168"/>
        <v>0</v>
      </c>
      <c r="BA725" s="90">
        <f t="shared" si="168"/>
        <v>0</v>
      </c>
      <c r="BB725" s="1235"/>
      <c r="BC725" s="1235"/>
      <c r="BD725" s="1235"/>
      <c r="BE725" s="90">
        <f t="shared" si="331"/>
        <v>0</v>
      </c>
      <c r="BF725" s="90">
        <f t="shared" si="332"/>
        <v>0</v>
      </c>
      <c r="BG725" s="90">
        <f t="shared" si="333"/>
        <v>0</v>
      </c>
      <c r="BH725" s="90">
        <f t="shared" si="334"/>
        <v>0</v>
      </c>
      <c r="BI725" s="90">
        <f t="shared" si="335"/>
        <v>0</v>
      </c>
      <c r="BJ725" s="90">
        <f t="shared" si="336"/>
        <v>0</v>
      </c>
      <c r="BK725" s="90">
        <f t="shared" si="337"/>
        <v>77021.53</v>
      </c>
      <c r="BL725" s="90">
        <f t="shared" si="338"/>
        <v>80376.53</v>
      </c>
      <c r="BM725" s="90">
        <f t="shared" si="339"/>
        <v>82854.679999999993</v>
      </c>
      <c r="BN725" s="90">
        <f t="shared" si="340"/>
        <v>23305.5</v>
      </c>
      <c r="BO725" s="90">
        <f t="shared" si="341"/>
        <v>27805.66</v>
      </c>
      <c r="BP725" s="90">
        <f t="shared" si="342"/>
        <v>28857.86</v>
      </c>
      <c r="BQ725" s="90">
        <f t="shared" si="343"/>
        <v>0</v>
      </c>
      <c r="BR725" s="90">
        <f t="shared" si="169"/>
        <v>0</v>
      </c>
      <c r="BS725" s="90">
        <f t="shared" si="169"/>
        <v>0</v>
      </c>
      <c r="BT725" s="90">
        <f t="shared" si="344"/>
        <v>0</v>
      </c>
      <c r="BU725" s="90">
        <f t="shared" si="170"/>
        <v>0</v>
      </c>
      <c r="BV725" s="90">
        <f t="shared" si="170"/>
        <v>0</v>
      </c>
      <c r="BW725" s="1235">
        <v>49</v>
      </c>
      <c r="BX725" s="1235">
        <v>49</v>
      </c>
      <c r="BY725" s="1235">
        <v>49</v>
      </c>
      <c r="BZ725" s="90">
        <f t="shared" si="345"/>
        <v>3573129</v>
      </c>
      <c r="CA725" s="90">
        <f t="shared" si="346"/>
        <v>3663975</v>
      </c>
      <c r="CB725" s="90">
        <f t="shared" si="347"/>
        <v>3799705</v>
      </c>
      <c r="CC725" s="90">
        <f t="shared" si="348"/>
        <v>2748315.43</v>
      </c>
      <c r="CD725" s="90">
        <f t="shared" si="349"/>
        <v>2828969.43</v>
      </c>
      <c r="CE725" s="90">
        <f t="shared" si="350"/>
        <v>2889484.43</v>
      </c>
      <c r="CF725" s="90">
        <f t="shared" si="351"/>
        <v>78739.789999999994</v>
      </c>
      <c r="CG725" s="90">
        <f t="shared" si="352"/>
        <v>82134.67</v>
      </c>
      <c r="CH725" s="90">
        <f t="shared" si="353"/>
        <v>84726.64</v>
      </c>
      <c r="CI725" s="90">
        <f t="shared" si="354"/>
        <v>27523.59</v>
      </c>
      <c r="CJ725" s="90">
        <f t="shared" si="355"/>
        <v>33450.89</v>
      </c>
      <c r="CK725" s="90">
        <f t="shared" si="356"/>
        <v>34704.19</v>
      </c>
      <c r="CL725" s="90">
        <f t="shared" si="357"/>
        <v>3858249.71</v>
      </c>
      <c r="CM725" s="90">
        <f t="shared" si="171"/>
        <v>4024598.83</v>
      </c>
      <c r="CN725" s="90">
        <f t="shared" si="171"/>
        <v>4151605.36</v>
      </c>
      <c r="CO725" s="90">
        <f t="shared" si="358"/>
        <v>1348655.91</v>
      </c>
      <c r="CP725" s="90">
        <f t="shared" si="172"/>
        <v>1639093.61</v>
      </c>
      <c r="CQ725" s="90">
        <f t="shared" si="172"/>
        <v>1700505.31</v>
      </c>
      <c r="CR725" s="1235"/>
      <c r="CS725" s="1235"/>
      <c r="CT725" s="1235"/>
      <c r="CU725" s="90">
        <f t="shared" si="359"/>
        <v>0</v>
      </c>
      <c r="CV725" s="90">
        <f t="shared" si="360"/>
        <v>0</v>
      </c>
      <c r="CW725" s="90">
        <f t="shared" si="361"/>
        <v>0</v>
      </c>
      <c r="CX725" s="90">
        <f t="shared" si="362"/>
        <v>0</v>
      </c>
      <c r="CY725" s="90">
        <f t="shared" si="363"/>
        <v>0</v>
      </c>
      <c r="CZ725" s="90">
        <f t="shared" si="364"/>
        <v>0</v>
      </c>
      <c r="DA725" s="90">
        <f t="shared" si="365"/>
        <v>69199.070000000007</v>
      </c>
      <c r="DB725" s="90">
        <f t="shared" si="366"/>
        <v>72212.38</v>
      </c>
      <c r="DC725" s="90">
        <f t="shared" si="367"/>
        <v>74447.56</v>
      </c>
      <c r="DD725" s="90">
        <f t="shared" si="368"/>
        <v>30848.49</v>
      </c>
      <c r="DE725" s="90">
        <f t="shared" si="369"/>
        <v>34971.08</v>
      </c>
      <c r="DF725" s="90">
        <f t="shared" si="370"/>
        <v>36107.06</v>
      </c>
      <c r="DG725" s="90">
        <f t="shared" si="371"/>
        <v>0</v>
      </c>
      <c r="DH725" s="90">
        <f t="shared" si="173"/>
        <v>0</v>
      </c>
      <c r="DI725" s="90">
        <f t="shared" si="173"/>
        <v>0</v>
      </c>
      <c r="DJ725" s="90">
        <f t="shared" si="372"/>
        <v>0</v>
      </c>
      <c r="DK725" s="90">
        <f t="shared" si="174"/>
        <v>0</v>
      </c>
      <c r="DL725" s="90">
        <f t="shared" si="174"/>
        <v>0</v>
      </c>
      <c r="DM725" s="369"/>
      <c r="DN725" s="369"/>
      <c r="DO725" s="369"/>
      <c r="DP725" s="90">
        <f t="shared" si="373"/>
        <v>0</v>
      </c>
      <c r="DQ725" s="90">
        <f t="shared" si="374"/>
        <v>0</v>
      </c>
      <c r="DR725" s="90">
        <f t="shared" si="375"/>
        <v>0</v>
      </c>
      <c r="DS725" s="90">
        <f t="shared" si="376"/>
        <v>0</v>
      </c>
      <c r="DT725" s="90">
        <f t="shared" si="377"/>
        <v>0</v>
      </c>
      <c r="DU725" s="90">
        <f t="shared" si="378"/>
        <v>0</v>
      </c>
      <c r="DV725" s="90">
        <f t="shared" si="379"/>
        <v>0</v>
      </c>
      <c r="DW725" s="90">
        <f t="shared" si="380"/>
        <v>0</v>
      </c>
      <c r="DX725" s="90">
        <f t="shared" si="381"/>
        <v>0</v>
      </c>
      <c r="DY725" s="90">
        <f t="shared" si="382"/>
        <v>0</v>
      </c>
      <c r="DZ725" s="90">
        <f t="shared" si="383"/>
        <v>0</v>
      </c>
      <c r="EA725" s="90">
        <f t="shared" si="384"/>
        <v>0</v>
      </c>
      <c r="EB725" s="90">
        <f t="shared" si="385"/>
        <v>0</v>
      </c>
      <c r="EC725" s="90">
        <f t="shared" si="175"/>
        <v>0</v>
      </c>
      <c r="ED725" s="90">
        <f t="shared" si="176"/>
        <v>0</v>
      </c>
      <c r="EE725" s="90">
        <f t="shared" si="386"/>
        <v>0</v>
      </c>
      <c r="EF725" s="90">
        <f t="shared" si="177"/>
        <v>0</v>
      </c>
      <c r="EG725" s="90">
        <f t="shared" si="178"/>
        <v>0</v>
      </c>
      <c r="EH725" s="1235">
        <v>49</v>
      </c>
      <c r="EI725" s="1235">
        <v>49</v>
      </c>
      <c r="EJ725" s="1235">
        <v>49</v>
      </c>
      <c r="EK725" s="90">
        <f t="shared" si="387"/>
        <v>3573129</v>
      </c>
      <c r="EL725" s="90">
        <f t="shared" si="388"/>
        <v>3663975</v>
      </c>
      <c r="EM725" s="90">
        <f t="shared" si="389"/>
        <v>3799705</v>
      </c>
      <c r="EN725" s="90">
        <f t="shared" si="390"/>
        <v>2748315.43</v>
      </c>
      <c r="EO725" s="90">
        <f t="shared" si="391"/>
        <v>2828969.43</v>
      </c>
      <c r="EP725" s="90">
        <f t="shared" si="392"/>
        <v>2889484.43</v>
      </c>
      <c r="EQ725" s="90">
        <f t="shared" si="393"/>
        <v>69317.72</v>
      </c>
      <c r="ER725" s="90">
        <f t="shared" si="394"/>
        <v>72339.87</v>
      </c>
      <c r="ES725" s="90">
        <f t="shared" si="395"/>
        <v>74509.490000000005</v>
      </c>
      <c r="ET725" s="90">
        <f t="shared" si="396"/>
        <v>36237.9</v>
      </c>
      <c r="EU725" s="90">
        <f t="shared" si="397"/>
        <v>43704.28</v>
      </c>
      <c r="EV725" s="90">
        <f t="shared" si="398"/>
        <v>44849.37</v>
      </c>
      <c r="EW725" s="90">
        <f t="shared" si="399"/>
        <v>3396568.28</v>
      </c>
      <c r="EX725" s="90">
        <f t="shared" si="179"/>
        <v>3544653.63</v>
      </c>
      <c r="EY725" s="90">
        <f t="shared" si="179"/>
        <v>3650965.01</v>
      </c>
      <c r="EZ725" s="90">
        <f t="shared" si="400"/>
        <v>1775657.1</v>
      </c>
      <c r="FA725" s="90">
        <f t="shared" si="180"/>
        <v>2141509.7200000002</v>
      </c>
      <c r="FB725" s="90">
        <f t="shared" si="180"/>
        <v>2197619.13</v>
      </c>
      <c r="FC725" s="92"/>
      <c r="FD725" s="92"/>
      <c r="FE725" s="92"/>
      <c r="FF725" s="90">
        <f t="shared" si="401"/>
        <v>0</v>
      </c>
      <c r="FG725" s="90">
        <f t="shared" si="402"/>
        <v>0</v>
      </c>
      <c r="FH725" s="90">
        <f t="shared" si="403"/>
        <v>0</v>
      </c>
      <c r="FI725" s="90">
        <f t="shared" si="404"/>
        <v>0</v>
      </c>
      <c r="FJ725" s="90">
        <f t="shared" si="405"/>
        <v>0</v>
      </c>
      <c r="FK725" s="90">
        <f t="shared" si="406"/>
        <v>0</v>
      </c>
      <c r="FL725" s="90">
        <f t="shared" si="407"/>
        <v>0</v>
      </c>
      <c r="FM725" s="90">
        <f t="shared" si="408"/>
        <v>0</v>
      </c>
      <c r="FN725" s="90">
        <f t="shared" si="409"/>
        <v>0</v>
      </c>
      <c r="FO725" s="90">
        <f t="shared" si="410"/>
        <v>0</v>
      </c>
      <c r="FP725" s="90">
        <f t="shared" si="411"/>
        <v>0</v>
      </c>
      <c r="FQ725" s="90">
        <f t="shared" si="412"/>
        <v>0</v>
      </c>
      <c r="FR725" s="90">
        <f t="shared" si="413"/>
        <v>0</v>
      </c>
      <c r="FS725" s="90">
        <f t="shared" si="181"/>
        <v>0</v>
      </c>
      <c r="FT725" s="90">
        <f t="shared" si="181"/>
        <v>0</v>
      </c>
      <c r="FU725" s="90">
        <f t="shared" si="414"/>
        <v>0</v>
      </c>
      <c r="FV725" s="90">
        <f t="shared" si="182"/>
        <v>0</v>
      </c>
      <c r="FW725" s="90">
        <f t="shared" si="182"/>
        <v>0</v>
      </c>
      <c r="FX725" s="1235"/>
      <c r="FY725" s="1235"/>
      <c r="FZ725" s="1235"/>
      <c r="GA725" s="90">
        <f t="shared" si="415"/>
        <v>0</v>
      </c>
      <c r="GB725" s="90">
        <f t="shared" si="416"/>
        <v>0</v>
      </c>
      <c r="GC725" s="90">
        <f t="shared" si="417"/>
        <v>0</v>
      </c>
      <c r="GD725" s="90">
        <f t="shared" si="418"/>
        <v>0</v>
      </c>
      <c r="GE725" s="90">
        <f t="shared" si="419"/>
        <v>0</v>
      </c>
      <c r="GF725" s="90">
        <f t="shared" si="420"/>
        <v>0</v>
      </c>
      <c r="GG725" s="90">
        <f t="shared" si="421"/>
        <v>71071.429999999993</v>
      </c>
      <c r="GH725" s="90">
        <f t="shared" si="422"/>
        <v>74105.7</v>
      </c>
      <c r="GI725" s="90">
        <f t="shared" si="423"/>
        <v>76454.84</v>
      </c>
      <c r="GJ725" s="90">
        <f t="shared" si="424"/>
        <v>30217.66</v>
      </c>
      <c r="GK725" s="90">
        <f t="shared" si="425"/>
        <v>33719.160000000003</v>
      </c>
      <c r="GL725" s="90">
        <f t="shared" si="426"/>
        <v>34714.75</v>
      </c>
      <c r="GM725" s="90">
        <f t="shared" si="427"/>
        <v>0</v>
      </c>
      <c r="GN725" s="90">
        <f t="shared" si="183"/>
        <v>0</v>
      </c>
      <c r="GO725" s="90">
        <f t="shared" si="183"/>
        <v>0</v>
      </c>
      <c r="GP725" s="90">
        <f t="shared" si="428"/>
        <v>0</v>
      </c>
      <c r="GQ725" s="90">
        <f t="shared" si="184"/>
        <v>0</v>
      </c>
      <c r="GR725" s="90">
        <f t="shared" si="184"/>
        <v>0</v>
      </c>
      <c r="GS725" s="92"/>
      <c r="GT725" s="92"/>
      <c r="GU725" s="92"/>
      <c r="GV725" s="90">
        <f t="shared" si="429"/>
        <v>0</v>
      </c>
      <c r="GW725" s="90">
        <f t="shared" si="430"/>
        <v>0</v>
      </c>
      <c r="GX725" s="90">
        <f t="shared" si="431"/>
        <v>0</v>
      </c>
      <c r="GY725" s="90">
        <f t="shared" si="432"/>
        <v>0</v>
      </c>
      <c r="GZ725" s="90">
        <f t="shared" si="433"/>
        <v>0</v>
      </c>
      <c r="HA725" s="90">
        <f t="shared" si="434"/>
        <v>0</v>
      </c>
      <c r="HB725" s="90">
        <f t="shared" si="435"/>
        <v>0</v>
      </c>
      <c r="HC725" s="90">
        <f t="shared" si="436"/>
        <v>0</v>
      </c>
      <c r="HD725" s="90">
        <f t="shared" si="437"/>
        <v>0</v>
      </c>
      <c r="HE725" s="90">
        <f t="shared" si="438"/>
        <v>0</v>
      </c>
      <c r="HF725" s="90">
        <f t="shared" si="439"/>
        <v>0</v>
      </c>
      <c r="HG725" s="90">
        <f t="shared" si="440"/>
        <v>0</v>
      </c>
      <c r="HH725" s="90">
        <f t="shared" si="441"/>
        <v>0</v>
      </c>
      <c r="HI725" s="90">
        <f t="shared" si="185"/>
        <v>0</v>
      </c>
      <c r="HJ725" s="90">
        <f t="shared" si="185"/>
        <v>0</v>
      </c>
      <c r="HK725" s="90">
        <f t="shared" si="442"/>
        <v>0</v>
      </c>
      <c r="HL725" s="90">
        <f t="shared" si="186"/>
        <v>0</v>
      </c>
      <c r="HM725" s="90">
        <f t="shared" si="186"/>
        <v>0</v>
      </c>
      <c r="HN725" s="1235"/>
      <c r="HO725" s="1235"/>
      <c r="HP725" s="1235"/>
      <c r="HQ725" s="90">
        <f t="shared" si="443"/>
        <v>0</v>
      </c>
      <c r="HR725" s="90">
        <f t="shared" si="444"/>
        <v>0</v>
      </c>
      <c r="HS725" s="90">
        <f t="shared" si="445"/>
        <v>0</v>
      </c>
      <c r="HT725" s="90">
        <f t="shared" si="446"/>
        <v>0</v>
      </c>
      <c r="HU725" s="90">
        <f t="shared" si="447"/>
        <v>0</v>
      </c>
      <c r="HV725" s="90">
        <f t="shared" si="448"/>
        <v>0</v>
      </c>
      <c r="HW725" s="90">
        <f t="shared" si="449"/>
        <v>63051.91</v>
      </c>
      <c r="HX725" s="90">
        <f t="shared" si="450"/>
        <v>65801.53</v>
      </c>
      <c r="HY725" s="90">
        <f t="shared" si="451"/>
        <v>67775.570000000007</v>
      </c>
      <c r="HZ725" s="90">
        <f t="shared" si="452"/>
        <v>30254.400000000001</v>
      </c>
      <c r="IA725" s="90">
        <f t="shared" si="453"/>
        <v>32878.14</v>
      </c>
      <c r="IB725" s="90">
        <f t="shared" si="454"/>
        <v>34021.01</v>
      </c>
      <c r="IC725" s="90">
        <f t="shared" si="455"/>
        <v>0</v>
      </c>
      <c r="ID725" s="90">
        <f t="shared" si="187"/>
        <v>0</v>
      </c>
      <c r="IE725" s="90">
        <f t="shared" si="187"/>
        <v>0</v>
      </c>
      <c r="IF725" s="90">
        <f t="shared" si="456"/>
        <v>0</v>
      </c>
      <c r="IG725" s="90">
        <f t="shared" si="188"/>
        <v>0</v>
      </c>
      <c r="IH725" s="90">
        <f t="shared" si="188"/>
        <v>0</v>
      </c>
      <c r="II725" s="1237"/>
      <c r="IJ725" s="1237"/>
      <c r="IK725" s="1237"/>
      <c r="IL725" s="90">
        <f t="shared" si="457"/>
        <v>0</v>
      </c>
      <c r="IM725" s="90">
        <f t="shared" si="458"/>
        <v>0</v>
      </c>
      <c r="IN725" s="90">
        <f t="shared" si="459"/>
        <v>0</v>
      </c>
      <c r="IO725" s="90">
        <f t="shared" si="460"/>
        <v>0</v>
      </c>
      <c r="IP725" s="90">
        <f t="shared" si="461"/>
        <v>0</v>
      </c>
      <c r="IQ725" s="90">
        <f t="shared" si="462"/>
        <v>0</v>
      </c>
      <c r="IR725" s="90">
        <f t="shared" si="463"/>
        <v>70407.25</v>
      </c>
      <c r="IS725" s="90">
        <f t="shared" si="464"/>
        <v>73396.12</v>
      </c>
      <c r="IT725" s="90">
        <f t="shared" si="465"/>
        <v>75738.95</v>
      </c>
      <c r="IU725" s="90">
        <f t="shared" si="466"/>
        <v>38127.33</v>
      </c>
      <c r="IV725" s="90">
        <f t="shared" si="467"/>
        <v>42150.83</v>
      </c>
      <c r="IW725" s="90">
        <f t="shared" si="468"/>
        <v>43508.79</v>
      </c>
      <c r="IX725" s="90">
        <f t="shared" si="469"/>
        <v>0</v>
      </c>
      <c r="IY725" s="90">
        <f t="shared" si="189"/>
        <v>0</v>
      </c>
      <c r="IZ725" s="90">
        <f t="shared" si="189"/>
        <v>0</v>
      </c>
      <c r="JA725" s="90">
        <f t="shared" si="470"/>
        <v>0</v>
      </c>
      <c r="JB725" s="90">
        <f t="shared" si="190"/>
        <v>0</v>
      </c>
      <c r="JC725" s="90">
        <f t="shared" si="190"/>
        <v>0</v>
      </c>
      <c r="JD725" s="1235"/>
      <c r="JE725" s="1235"/>
      <c r="JF725" s="1235"/>
      <c r="JG725" s="90">
        <f t="shared" si="471"/>
        <v>0</v>
      </c>
      <c r="JH725" s="90">
        <f t="shared" si="472"/>
        <v>0</v>
      </c>
      <c r="JI725" s="90">
        <f t="shared" si="473"/>
        <v>0</v>
      </c>
      <c r="JJ725" s="90">
        <f t="shared" si="474"/>
        <v>0</v>
      </c>
      <c r="JK725" s="90">
        <f t="shared" si="475"/>
        <v>0</v>
      </c>
      <c r="JL725" s="90">
        <f t="shared" si="476"/>
        <v>0</v>
      </c>
      <c r="JM725" s="90">
        <f t="shared" si="477"/>
        <v>79002.179999999993</v>
      </c>
      <c r="JN725" s="90">
        <f t="shared" si="478"/>
        <v>82444.94</v>
      </c>
      <c r="JO725" s="90">
        <f t="shared" si="479"/>
        <v>84955.12</v>
      </c>
      <c r="JP725" s="90">
        <f t="shared" si="480"/>
        <v>36978.339999999997</v>
      </c>
      <c r="JQ725" s="90">
        <f t="shared" si="481"/>
        <v>41364.69</v>
      </c>
      <c r="JR725" s="90">
        <f t="shared" si="482"/>
        <v>42679.24</v>
      </c>
      <c r="JS725" s="90">
        <f t="shared" si="483"/>
        <v>0</v>
      </c>
      <c r="JT725" s="90">
        <f t="shared" si="191"/>
        <v>0</v>
      </c>
      <c r="JU725" s="90">
        <f t="shared" si="191"/>
        <v>0</v>
      </c>
      <c r="JV725" s="90">
        <f t="shared" si="484"/>
        <v>0</v>
      </c>
      <c r="JW725" s="90">
        <f t="shared" si="192"/>
        <v>0</v>
      </c>
      <c r="JX725" s="90">
        <f t="shared" si="192"/>
        <v>0</v>
      </c>
      <c r="JY725" s="1235"/>
      <c r="JZ725" s="1235"/>
      <c r="KA725" s="1235"/>
      <c r="KB725" s="90">
        <f t="shared" si="485"/>
        <v>0</v>
      </c>
      <c r="KC725" s="90">
        <f t="shared" si="486"/>
        <v>0</v>
      </c>
      <c r="KD725" s="90">
        <f t="shared" si="487"/>
        <v>0</v>
      </c>
      <c r="KE725" s="90">
        <f t="shared" si="488"/>
        <v>0</v>
      </c>
      <c r="KF725" s="90">
        <f t="shared" si="489"/>
        <v>0</v>
      </c>
      <c r="KG725" s="90">
        <f t="shared" si="490"/>
        <v>0</v>
      </c>
      <c r="KH725" s="90">
        <f t="shared" si="491"/>
        <v>54475.27</v>
      </c>
      <c r="KI725" s="90">
        <f t="shared" si="492"/>
        <v>56668.61</v>
      </c>
      <c r="KJ725" s="90">
        <f t="shared" si="493"/>
        <v>58588.65</v>
      </c>
      <c r="KK725" s="90">
        <f t="shared" si="494"/>
        <v>43402.38</v>
      </c>
      <c r="KL725" s="90">
        <f t="shared" si="495"/>
        <v>48657.83</v>
      </c>
      <c r="KM725" s="90">
        <f t="shared" si="496"/>
        <v>49269.99</v>
      </c>
      <c r="KN725" s="90">
        <f t="shared" si="497"/>
        <v>0</v>
      </c>
      <c r="KO725" s="90">
        <f t="shared" si="193"/>
        <v>0</v>
      </c>
      <c r="KP725" s="90">
        <f t="shared" si="193"/>
        <v>0</v>
      </c>
      <c r="KQ725" s="90">
        <f t="shared" si="498"/>
        <v>0</v>
      </c>
      <c r="KR725" s="90">
        <f t="shared" si="194"/>
        <v>0</v>
      </c>
      <c r="KS725" s="90">
        <f t="shared" si="194"/>
        <v>0</v>
      </c>
      <c r="KT725" s="1235"/>
      <c r="KU725" s="1235"/>
      <c r="KV725" s="1235"/>
      <c r="KW725" s="90">
        <f t="shared" si="499"/>
        <v>0</v>
      </c>
      <c r="KX725" s="90">
        <f t="shared" si="500"/>
        <v>0</v>
      </c>
      <c r="KY725" s="90">
        <f t="shared" si="501"/>
        <v>0</v>
      </c>
      <c r="KZ725" s="90">
        <f t="shared" si="502"/>
        <v>0</v>
      </c>
      <c r="LA725" s="90">
        <f t="shared" si="503"/>
        <v>0</v>
      </c>
      <c r="LB725" s="90">
        <f t="shared" si="504"/>
        <v>0</v>
      </c>
      <c r="LC725" s="90">
        <f t="shared" si="505"/>
        <v>89258.2</v>
      </c>
      <c r="LD725" s="90">
        <f t="shared" si="506"/>
        <v>93145.61</v>
      </c>
      <c r="LE725" s="90">
        <f t="shared" si="507"/>
        <v>95994.72</v>
      </c>
      <c r="LF725" s="90">
        <f t="shared" si="508"/>
        <v>35801.99</v>
      </c>
      <c r="LG725" s="90">
        <f t="shared" si="509"/>
        <v>38888.39</v>
      </c>
      <c r="LH725" s="90">
        <f t="shared" si="510"/>
        <v>40071.730000000003</v>
      </c>
      <c r="LI725" s="90">
        <f t="shared" si="511"/>
        <v>0</v>
      </c>
      <c r="LJ725" s="90">
        <f t="shared" si="195"/>
        <v>0</v>
      </c>
      <c r="LK725" s="90">
        <f t="shared" si="195"/>
        <v>0</v>
      </c>
      <c r="LL725" s="90">
        <f t="shared" si="512"/>
        <v>0</v>
      </c>
      <c r="LM725" s="90">
        <f t="shared" si="196"/>
        <v>0</v>
      </c>
      <c r="LN725" s="90">
        <f t="shared" si="196"/>
        <v>0</v>
      </c>
      <c r="LO725" s="1235">
        <v>15</v>
      </c>
      <c r="LP725" s="1235">
        <v>15</v>
      </c>
      <c r="LQ725" s="1235">
        <v>15</v>
      </c>
      <c r="LR725" s="90">
        <f t="shared" si="513"/>
        <v>1093815</v>
      </c>
      <c r="LS725" s="90">
        <f t="shared" si="514"/>
        <v>1121625</v>
      </c>
      <c r="LT725" s="90">
        <f t="shared" si="515"/>
        <v>1163175</v>
      </c>
      <c r="LU725" s="90">
        <f t="shared" si="516"/>
        <v>841321.05</v>
      </c>
      <c r="LV725" s="90">
        <f t="shared" si="517"/>
        <v>866011.05</v>
      </c>
      <c r="LW725" s="90">
        <f t="shared" si="518"/>
        <v>884536.05</v>
      </c>
      <c r="LX725" s="90">
        <f t="shared" si="519"/>
        <v>87371.3</v>
      </c>
      <c r="LY725" s="90">
        <f t="shared" si="520"/>
        <v>91175.88</v>
      </c>
      <c r="LZ725" s="90">
        <f t="shared" si="521"/>
        <v>93998.66</v>
      </c>
      <c r="MA725" s="90">
        <f t="shared" si="522"/>
        <v>32873.07</v>
      </c>
      <c r="MB725" s="90">
        <f t="shared" si="523"/>
        <v>37807.379999999997</v>
      </c>
      <c r="MC725" s="90">
        <f t="shared" si="524"/>
        <v>38982.58</v>
      </c>
      <c r="MD725" s="90">
        <f t="shared" si="525"/>
        <v>1310569.5</v>
      </c>
      <c r="ME725" s="90">
        <f t="shared" si="197"/>
        <v>1367638.2</v>
      </c>
      <c r="MF725" s="90">
        <f t="shared" si="197"/>
        <v>1409979.9</v>
      </c>
      <c r="MG725" s="90">
        <f t="shared" si="526"/>
        <v>493096.05</v>
      </c>
      <c r="MH725" s="90">
        <f t="shared" si="198"/>
        <v>567110.69999999995</v>
      </c>
      <c r="MI725" s="90">
        <f t="shared" si="198"/>
        <v>584738.69999999995</v>
      </c>
      <c r="MJ725" s="1235"/>
      <c r="MK725" s="1235"/>
      <c r="ML725" s="1235"/>
      <c r="MM725" s="90">
        <f t="shared" si="527"/>
        <v>0</v>
      </c>
      <c r="MN725" s="90">
        <f t="shared" si="528"/>
        <v>0</v>
      </c>
      <c r="MO725" s="90">
        <f t="shared" si="529"/>
        <v>0</v>
      </c>
      <c r="MP725" s="90">
        <f t="shared" si="530"/>
        <v>0</v>
      </c>
      <c r="MQ725" s="90">
        <f t="shared" si="531"/>
        <v>0</v>
      </c>
      <c r="MR725" s="90">
        <f t="shared" si="532"/>
        <v>0</v>
      </c>
      <c r="MS725" s="90">
        <f t="shared" si="533"/>
        <v>69566.720000000001</v>
      </c>
      <c r="MT725" s="90">
        <f t="shared" si="534"/>
        <v>72595.350000000006</v>
      </c>
      <c r="MU725" s="90">
        <f t="shared" si="535"/>
        <v>74854.2</v>
      </c>
      <c r="MV725" s="90">
        <f t="shared" si="536"/>
        <v>35079.660000000003</v>
      </c>
      <c r="MW725" s="90">
        <f t="shared" si="537"/>
        <v>37812.519999999997</v>
      </c>
      <c r="MX725" s="90">
        <f t="shared" si="538"/>
        <v>38674.6</v>
      </c>
      <c r="MY725" s="90">
        <f t="shared" si="539"/>
        <v>0</v>
      </c>
      <c r="MZ725" s="90">
        <f t="shared" si="199"/>
        <v>0</v>
      </c>
      <c r="NA725" s="90">
        <f t="shared" si="199"/>
        <v>0</v>
      </c>
      <c r="NB725" s="90">
        <f t="shared" si="540"/>
        <v>0</v>
      </c>
      <c r="NC725" s="90">
        <f t="shared" si="200"/>
        <v>0</v>
      </c>
      <c r="ND725" s="90">
        <f t="shared" si="200"/>
        <v>0</v>
      </c>
      <c r="NE725" s="1235"/>
      <c r="NF725" s="1235"/>
      <c r="NG725" s="1235"/>
      <c r="NH725" s="90">
        <f t="shared" si="541"/>
        <v>0</v>
      </c>
      <c r="NI725" s="90">
        <f t="shared" si="542"/>
        <v>0</v>
      </c>
      <c r="NJ725" s="90">
        <f t="shared" si="543"/>
        <v>0</v>
      </c>
      <c r="NK725" s="90">
        <f t="shared" si="544"/>
        <v>0</v>
      </c>
      <c r="NL725" s="90">
        <f t="shared" si="545"/>
        <v>0</v>
      </c>
      <c r="NM725" s="90">
        <f t="shared" si="546"/>
        <v>0</v>
      </c>
      <c r="NN725" s="90">
        <f t="shared" si="547"/>
        <v>70133.84</v>
      </c>
      <c r="NO725" s="90">
        <f t="shared" si="548"/>
        <v>73186.53</v>
      </c>
      <c r="NP725" s="90">
        <f t="shared" si="549"/>
        <v>75466.350000000006</v>
      </c>
      <c r="NQ725" s="90">
        <f t="shared" si="550"/>
        <v>39920.269999999997</v>
      </c>
      <c r="NR725" s="90">
        <f t="shared" si="551"/>
        <v>44252.24</v>
      </c>
      <c r="NS725" s="90">
        <f t="shared" si="552"/>
        <v>45447.35</v>
      </c>
      <c r="NT725" s="90">
        <f t="shared" si="553"/>
        <v>0</v>
      </c>
      <c r="NU725" s="90">
        <f t="shared" si="201"/>
        <v>0</v>
      </c>
      <c r="NV725" s="90">
        <f t="shared" si="201"/>
        <v>0</v>
      </c>
      <c r="NW725" s="90">
        <f t="shared" si="554"/>
        <v>0</v>
      </c>
      <c r="NX725" s="90">
        <f t="shared" si="202"/>
        <v>0</v>
      </c>
      <c r="NY725" s="90">
        <f t="shared" si="202"/>
        <v>0</v>
      </c>
      <c r="NZ725" s="1235"/>
      <c r="OA725" s="1235"/>
      <c r="OB725" s="1235"/>
      <c r="OC725" s="90">
        <f t="shared" si="555"/>
        <v>0</v>
      </c>
      <c r="OD725" s="90">
        <f t="shared" si="556"/>
        <v>0</v>
      </c>
      <c r="OE725" s="90">
        <f t="shared" si="557"/>
        <v>0</v>
      </c>
      <c r="OF725" s="90">
        <f t="shared" si="558"/>
        <v>0</v>
      </c>
      <c r="OG725" s="90">
        <f t="shared" si="559"/>
        <v>0</v>
      </c>
      <c r="OH725" s="90">
        <f t="shared" si="560"/>
        <v>0</v>
      </c>
      <c r="OI725" s="90">
        <f t="shared" si="561"/>
        <v>61010.54</v>
      </c>
      <c r="OJ725" s="90">
        <f t="shared" si="562"/>
        <v>63668.65</v>
      </c>
      <c r="OK725" s="90">
        <f t="shared" si="563"/>
        <v>65608.070000000007</v>
      </c>
      <c r="OL725" s="90">
        <f t="shared" si="564"/>
        <v>25650.82</v>
      </c>
      <c r="OM725" s="90">
        <f t="shared" si="565"/>
        <v>28686.33</v>
      </c>
      <c r="ON725" s="90">
        <f t="shared" si="566"/>
        <v>29788.12</v>
      </c>
      <c r="OO725" s="90">
        <f t="shared" si="567"/>
        <v>0</v>
      </c>
      <c r="OP725" s="90">
        <f t="shared" si="203"/>
        <v>0</v>
      </c>
      <c r="OQ725" s="90">
        <f t="shared" si="203"/>
        <v>0</v>
      </c>
      <c r="OR725" s="90">
        <f t="shared" si="568"/>
        <v>0</v>
      </c>
      <c r="OS725" s="90">
        <f t="shared" si="204"/>
        <v>0</v>
      </c>
      <c r="OT725" s="90">
        <f t="shared" si="204"/>
        <v>0</v>
      </c>
      <c r="OU725" s="1235"/>
      <c r="OV725" s="1235"/>
      <c r="OW725" s="1235"/>
      <c r="OX725" s="90">
        <f t="shared" si="569"/>
        <v>0</v>
      </c>
      <c r="OY725" s="90">
        <f t="shared" si="570"/>
        <v>0</v>
      </c>
      <c r="OZ725" s="90">
        <f t="shared" si="571"/>
        <v>0</v>
      </c>
      <c r="PA725" s="90">
        <f t="shared" si="572"/>
        <v>0</v>
      </c>
      <c r="PB725" s="90">
        <f t="shared" si="573"/>
        <v>0</v>
      </c>
      <c r="PC725" s="90">
        <f t="shared" si="574"/>
        <v>0</v>
      </c>
      <c r="PD725" s="90">
        <f t="shared" si="575"/>
        <v>75848.800000000003</v>
      </c>
      <c r="PE725" s="90">
        <f t="shared" si="576"/>
        <v>79152.09</v>
      </c>
      <c r="PF725" s="90">
        <f t="shared" si="577"/>
        <v>81595.69</v>
      </c>
      <c r="PG725" s="90">
        <f t="shared" si="578"/>
        <v>38254.620000000003</v>
      </c>
      <c r="PH725" s="90">
        <f t="shared" si="579"/>
        <v>41244.18</v>
      </c>
      <c r="PI725" s="90">
        <f t="shared" si="580"/>
        <v>42468.65</v>
      </c>
      <c r="PJ725" s="90">
        <f t="shared" si="581"/>
        <v>0</v>
      </c>
      <c r="PK725" s="90">
        <f t="shared" si="205"/>
        <v>0</v>
      </c>
      <c r="PL725" s="90">
        <f t="shared" si="205"/>
        <v>0</v>
      </c>
      <c r="PM725" s="90">
        <f t="shared" si="582"/>
        <v>0</v>
      </c>
      <c r="PN725" s="90">
        <f t="shared" si="206"/>
        <v>0</v>
      </c>
      <c r="PO725" s="90">
        <f t="shared" si="206"/>
        <v>0</v>
      </c>
      <c r="PP725" s="1235"/>
      <c r="PQ725" s="1235"/>
      <c r="PR725" s="1235"/>
      <c r="PS725" s="90">
        <f t="shared" si="583"/>
        <v>0</v>
      </c>
      <c r="PT725" s="90">
        <f t="shared" si="584"/>
        <v>0</v>
      </c>
      <c r="PU725" s="90">
        <f t="shared" si="585"/>
        <v>0</v>
      </c>
      <c r="PV725" s="90">
        <f t="shared" si="586"/>
        <v>0</v>
      </c>
      <c r="PW725" s="90">
        <f t="shared" si="587"/>
        <v>0</v>
      </c>
      <c r="PX725" s="90">
        <f t="shared" si="588"/>
        <v>0</v>
      </c>
      <c r="PY725" s="90">
        <f t="shared" si="589"/>
        <v>46622.67</v>
      </c>
      <c r="PZ725" s="90">
        <f t="shared" si="590"/>
        <v>48501.73</v>
      </c>
      <c r="QA725" s="90">
        <f t="shared" si="591"/>
        <v>50145.85</v>
      </c>
      <c r="QB725" s="90">
        <f t="shared" si="592"/>
        <v>26488.49</v>
      </c>
      <c r="QC725" s="90">
        <f t="shared" si="593"/>
        <v>30208.28</v>
      </c>
      <c r="QD725" s="90">
        <f t="shared" si="594"/>
        <v>30804.06</v>
      </c>
      <c r="QE725" s="90">
        <f t="shared" si="595"/>
        <v>0</v>
      </c>
      <c r="QF725" s="90">
        <f t="shared" si="207"/>
        <v>0</v>
      </c>
      <c r="QG725" s="90">
        <f t="shared" si="207"/>
        <v>0</v>
      </c>
      <c r="QH725" s="90">
        <f t="shared" si="596"/>
        <v>0</v>
      </c>
      <c r="QI725" s="90">
        <f t="shared" si="208"/>
        <v>0</v>
      </c>
      <c r="QJ725" s="90">
        <f t="shared" si="208"/>
        <v>0</v>
      </c>
      <c r="QK725" s="1235"/>
      <c r="QL725" s="1235"/>
      <c r="QM725" s="1235"/>
      <c r="QN725" s="90">
        <f t="shared" si="597"/>
        <v>0</v>
      </c>
      <c r="QO725" s="90">
        <f t="shared" si="598"/>
        <v>0</v>
      </c>
      <c r="QP725" s="90">
        <f t="shared" si="599"/>
        <v>0</v>
      </c>
      <c r="QQ725" s="90">
        <f t="shared" si="600"/>
        <v>0</v>
      </c>
      <c r="QR725" s="90">
        <f t="shared" si="601"/>
        <v>0</v>
      </c>
      <c r="QS725" s="90">
        <f t="shared" si="602"/>
        <v>0</v>
      </c>
      <c r="QT725" s="90">
        <f t="shared" si="603"/>
        <v>90855.94</v>
      </c>
      <c r="QU725" s="90">
        <f t="shared" si="604"/>
        <v>94814.13</v>
      </c>
      <c r="QV725" s="90">
        <f t="shared" si="605"/>
        <v>97724.98</v>
      </c>
      <c r="QW725" s="90">
        <f t="shared" si="606"/>
        <v>44041.63</v>
      </c>
      <c r="QX725" s="90">
        <f t="shared" si="607"/>
        <v>51763.63</v>
      </c>
      <c r="QY725" s="90">
        <f t="shared" si="608"/>
        <v>53075.68</v>
      </c>
      <c r="QZ725" s="90">
        <f t="shared" si="609"/>
        <v>0</v>
      </c>
      <c r="RA725" s="90">
        <f t="shared" si="209"/>
        <v>0</v>
      </c>
      <c r="RB725" s="90">
        <f t="shared" si="209"/>
        <v>0</v>
      </c>
      <c r="RC725" s="90">
        <f t="shared" si="610"/>
        <v>0</v>
      </c>
      <c r="RD725" s="90">
        <f t="shared" si="210"/>
        <v>0</v>
      </c>
      <c r="RE725" s="90">
        <f t="shared" si="210"/>
        <v>0</v>
      </c>
      <c r="RF725" s="1235"/>
      <c r="RG725" s="1235"/>
      <c r="RH725" s="1235"/>
      <c r="RI725" s="90">
        <f t="shared" si="611"/>
        <v>0</v>
      </c>
      <c r="RJ725" s="90">
        <f t="shared" si="612"/>
        <v>0</v>
      </c>
      <c r="RK725" s="90">
        <f t="shared" si="613"/>
        <v>0</v>
      </c>
      <c r="RL725" s="90">
        <f t="shared" si="614"/>
        <v>0</v>
      </c>
      <c r="RM725" s="90">
        <f t="shared" si="615"/>
        <v>0</v>
      </c>
      <c r="RN725" s="90">
        <f t="shared" si="616"/>
        <v>0</v>
      </c>
      <c r="RO725" s="90">
        <f t="shared" si="617"/>
        <v>63652.04</v>
      </c>
      <c r="RP725" s="90">
        <f t="shared" si="618"/>
        <v>66403.289999999994</v>
      </c>
      <c r="RQ725" s="90">
        <f t="shared" si="619"/>
        <v>68475.77</v>
      </c>
      <c r="RR725" s="90">
        <f t="shared" si="620"/>
        <v>31863.71</v>
      </c>
      <c r="RS725" s="90">
        <f t="shared" si="621"/>
        <v>35553.919999999998</v>
      </c>
      <c r="RT725" s="90">
        <f t="shared" si="622"/>
        <v>36687.9</v>
      </c>
      <c r="RU725" s="90">
        <f t="shared" si="623"/>
        <v>0</v>
      </c>
      <c r="RV725" s="90">
        <f t="shared" si="211"/>
        <v>0</v>
      </c>
      <c r="RW725" s="90">
        <f t="shared" si="211"/>
        <v>0</v>
      </c>
      <c r="RX725" s="90">
        <f t="shared" si="624"/>
        <v>0</v>
      </c>
      <c r="RY725" s="90">
        <f t="shared" si="212"/>
        <v>0</v>
      </c>
      <c r="RZ725" s="90">
        <f t="shared" si="212"/>
        <v>0</v>
      </c>
      <c r="SA725" s="1235">
        <v>26</v>
      </c>
      <c r="SB725" s="1235">
        <v>26</v>
      </c>
      <c r="SC725" s="1235">
        <v>26</v>
      </c>
      <c r="SD725" s="90">
        <f t="shared" si="625"/>
        <v>1895946</v>
      </c>
      <c r="SE725" s="90">
        <f t="shared" si="626"/>
        <v>1944150</v>
      </c>
      <c r="SF725" s="90">
        <f t="shared" si="627"/>
        <v>2016170</v>
      </c>
      <c r="SG725" s="90">
        <f t="shared" si="628"/>
        <v>1458289.82</v>
      </c>
      <c r="SH725" s="90">
        <f t="shared" si="629"/>
        <v>1501085.82</v>
      </c>
      <c r="SI725" s="90">
        <f t="shared" si="630"/>
        <v>1533195.82</v>
      </c>
      <c r="SJ725" s="90">
        <f t="shared" si="631"/>
        <v>59999.67</v>
      </c>
      <c r="SK725" s="90">
        <f t="shared" si="632"/>
        <v>62613.11</v>
      </c>
      <c r="SL725" s="90">
        <f t="shared" si="633"/>
        <v>64544.82</v>
      </c>
      <c r="SM725" s="90">
        <f t="shared" si="634"/>
        <v>21677.79</v>
      </c>
      <c r="SN725" s="90">
        <f t="shared" si="635"/>
        <v>24816.37</v>
      </c>
      <c r="SO725" s="90">
        <f t="shared" si="636"/>
        <v>25880.32</v>
      </c>
      <c r="SP725" s="90">
        <f t="shared" si="637"/>
        <v>1559991.42</v>
      </c>
      <c r="SQ725" s="90">
        <f t="shared" si="213"/>
        <v>1627940.86</v>
      </c>
      <c r="SR725" s="90">
        <f t="shared" si="213"/>
        <v>1678165.32</v>
      </c>
      <c r="SS725" s="90">
        <f t="shared" si="638"/>
        <v>563622.54</v>
      </c>
      <c r="ST725" s="90">
        <f t="shared" si="214"/>
        <v>645225.62</v>
      </c>
      <c r="SU725" s="90">
        <f t="shared" si="214"/>
        <v>672888.31999999995</v>
      </c>
      <c r="SV725" s="1235"/>
      <c r="SW725" s="1235"/>
      <c r="SX725" s="1235"/>
      <c r="SY725" s="90">
        <f t="shared" si="639"/>
        <v>0</v>
      </c>
      <c r="SZ725" s="90">
        <f t="shared" si="640"/>
        <v>0</v>
      </c>
      <c r="TA725" s="90">
        <f t="shared" si="641"/>
        <v>0</v>
      </c>
      <c r="TB725" s="90">
        <f t="shared" si="642"/>
        <v>0</v>
      </c>
      <c r="TC725" s="90">
        <f t="shared" si="643"/>
        <v>0</v>
      </c>
      <c r="TD725" s="90">
        <f t="shared" si="644"/>
        <v>0</v>
      </c>
      <c r="TE725" s="90">
        <f t="shared" si="645"/>
        <v>65593.03</v>
      </c>
      <c r="TF725" s="90">
        <f t="shared" si="646"/>
        <v>68347.13</v>
      </c>
      <c r="TG725" s="90">
        <f t="shared" si="647"/>
        <v>70558.100000000006</v>
      </c>
      <c r="TH725" s="90">
        <f t="shared" si="648"/>
        <v>36672.68</v>
      </c>
      <c r="TI725" s="90">
        <f t="shared" si="649"/>
        <v>40979.79</v>
      </c>
      <c r="TJ725" s="90">
        <f t="shared" si="650"/>
        <v>41981.98</v>
      </c>
      <c r="TK725" s="90">
        <f t="shared" si="651"/>
        <v>0</v>
      </c>
      <c r="TL725" s="90">
        <f t="shared" si="215"/>
        <v>0</v>
      </c>
      <c r="TM725" s="90">
        <f t="shared" si="215"/>
        <v>0</v>
      </c>
      <c r="TN725" s="90">
        <f t="shared" si="652"/>
        <v>0</v>
      </c>
      <c r="TO725" s="90">
        <f t="shared" si="216"/>
        <v>0</v>
      </c>
      <c r="TP725" s="90">
        <f t="shared" si="216"/>
        <v>0</v>
      </c>
      <c r="TQ725" s="1235"/>
      <c r="TR725" s="1235"/>
      <c r="TS725" s="1235"/>
      <c r="TT725" s="90">
        <f t="shared" si="653"/>
        <v>0</v>
      </c>
      <c r="TU725" s="90">
        <f t="shared" si="654"/>
        <v>0</v>
      </c>
      <c r="TV725" s="90">
        <f t="shared" si="655"/>
        <v>0</v>
      </c>
      <c r="TW725" s="90">
        <f t="shared" si="656"/>
        <v>0</v>
      </c>
      <c r="TX725" s="90">
        <f t="shared" si="657"/>
        <v>0</v>
      </c>
      <c r="TY725" s="90">
        <f t="shared" si="658"/>
        <v>0</v>
      </c>
      <c r="TZ725" s="90">
        <f t="shared" si="659"/>
        <v>76807.88</v>
      </c>
      <c r="UA725" s="90">
        <f t="shared" si="660"/>
        <v>80152.639999999999</v>
      </c>
      <c r="UB725" s="90">
        <f t="shared" si="661"/>
        <v>82635.850000000006</v>
      </c>
      <c r="UC725" s="90">
        <f t="shared" si="662"/>
        <v>35860.58</v>
      </c>
      <c r="UD725" s="90">
        <f t="shared" si="663"/>
        <v>40551.85</v>
      </c>
      <c r="UE725" s="90">
        <f t="shared" si="664"/>
        <v>41774.68</v>
      </c>
      <c r="UF725" s="90">
        <f t="shared" si="665"/>
        <v>0</v>
      </c>
      <c r="UG725" s="90">
        <f t="shared" si="217"/>
        <v>0</v>
      </c>
      <c r="UH725" s="90">
        <f t="shared" si="217"/>
        <v>0</v>
      </c>
      <c r="UI725" s="90">
        <f t="shared" si="666"/>
        <v>0</v>
      </c>
      <c r="UJ725" s="90">
        <f t="shared" si="218"/>
        <v>0</v>
      </c>
      <c r="UK725" s="90">
        <f t="shared" si="218"/>
        <v>0</v>
      </c>
      <c r="UL725" s="1235"/>
      <c r="UM725" s="1235"/>
      <c r="UN725" s="1235"/>
      <c r="UO725" s="90">
        <f t="shared" si="667"/>
        <v>0</v>
      </c>
      <c r="UP725" s="90">
        <f t="shared" si="668"/>
        <v>0</v>
      </c>
      <c r="UQ725" s="90">
        <f t="shared" si="669"/>
        <v>0</v>
      </c>
      <c r="UR725" s="90">
        <f t="shared" si="670"/>
        <v>0</v>
      </c>
      <c r="US725" s="90">
        <f t="shared" si="671"/>
        <v>0</v>
      </c>
      <c r="UT725" s="90">
        <f t="shared" si="672"/>
        <v>0</v>
      </c>
      <c r="UU725" s="90">
        <f t="shared" si="673"/>
        <v>78361.179999999993</v>
      </c>
      <c r="UV725" s="90">
        <f t="shared" si="674"/>
        <v>81773.789999999994</v>
      </c>
      <c r="UW725" s="90">
        <f t="shared" si="675"/>
        <v>84308.43</v>
      </c>
      <c r="UX725" s="90">
        <f t="shared" si="676"/>
        <v>37079.019999999997</v>
      </c>
      <c r="UY725" s="90">
        <f t="shared" si="677"/>
        <v>43409.1</v>
      </c>
      <c r="UZ725" s="90">
        <f t="shared" si="678"/>
        <v>44666.080000000002</v>
      </c>
      <c r="VA725" s="90">
        <f t="shared" si="679"/>
        <v>0</v>
      </c>
      <c r="VB725" s="90">
        <f t="shared" si="219"/>
        <v>0</v>
      </c>
      <c r="VC725" s="90">
        <f t="shared" si="219"/>
        <v>0</v>
      </c>
      <c r="VD725" s="90">
        <f t="shared" si="680"/>
        <v>0</v>
      </c>
      <c r="VE725" s="90">
        <f t="shared" si="220"/>
        <v>0</v>
      </c>
      <c r="VF725" s="90">
        <f t="shared" si="220"/>
        <v>0</v>
      </c>
      <c r="VG725" s="1235"/>
      <c r="VH725" s="1235"/>
      <c r="VI725" s="1235"/>
      <c r="VJ725" s="90">
        <f t="shared" si="681"/>
        <v>0</v>
      </c>
      <c r="VK725" s="90">
        <f t="shared" si="682"/>
        <v>0</v>
      </c>
      <c r="VL725" s="90">
        <f t="shared" si="683"/>
        <v>0</v>
      </c>
      <c r="VM725" s="90">
        <f t="shared" si="684"/>
        <v>0</v>
      </c>
      <c r="VN725" s="90">
        <f t="shared" si="685"/>
        <v>0</v>
      </c>
      <c r="VO725" s="90">
        <f t="shared" si="686"/>
        <v>0</v>
      </c>
      <c r="VP725" s="90">
        <f t="shared" si="687"/>
        <v>73834.22</v>
      </c>
      <c r="VQ725" s="90">
        <f t="shared" si="688"/>
        <v>76975.23</v>
      </c>
      <c r="VR725" s="90">
        <f t="shared" si="689"/>
        <v>79451.820000000007</v>
      </c>
      <c r="VS725" s="90">
        <f t="shared" si="690"/>
        <v>34027.230000000003</v>
      </c>
      <c r="VT725" s="90">
        <f t="shared" si="691"/>
        <v>38031.879999999997</v>
      </c>
      <c r="VU725" s="90">
        <f t="shared" si="692"/>
        <v>39235.629999999997</v>
      </c>
      <c r="VV725" s="90">
        <f t="shared" si="693"/>
        <v>0</v>
      </c>
      <c r="VW725" s="90">
        <f t="shared" si="221"/>
        <v>0</v>
      </c>
      <c r="VX725" s="90">
        <f t="shared" si="221"/>
        <v>0</v>
      </c>
      <c r="VY725" s="90">
        <f t="shared" si="694"/>
        <v>0</v>
      </c>
      <c r="VZ725" s="90">
        <f t="shared" si="222"/>
        <v>0</v>
      </c>
      <c r="WA725" s="90">
        <f t="shared" si="222"/>
        <v>0</v>
      </c>
      <c r="WB725" s="92"/>
      <c r="WC725" s="92"/>
      <c r="WD725" s="92"/>
      <c r="WE725" s="90">
        <f t="shared" si="695"/>
        <v>0</v>
      </c>
      <c r="WF725" s="90">
        <f t="shared" si="696"/>
        <v>0</v>
      </c>
      <c r="WG725" s="90">
        <f t="shared" si="697"/>
        <v>0</v>
      </c>
      <c r="WH725" s="90">
        <f t="shared" si="698"/>
        <v>0</v>
      </c>
      <c r="WI725" s="90">
        <f t="shared" si="699"/>
        <v>0</v>
      </c>
      <c r="WJ725" s="90">
        <f t="shared" si="700"/>
        <v>0</v>
      </c>
      <c r="WK725" s="90">
        <f t="shared" si="701"/>
        <v>0</v>
      </c>
      <c r="WL725" s="90">
        <f t="shared" si="702"/>
        <v>0</v>
      </c>
      <c r="WM725" s="90">
        <f t="shared" si="703"/>
        <v>0</v>
      </c>
      <c r="WN725" s="90">
        <f t="shared" si="704"/>
        <v>0</v>
      </c>
      <c r="WO725" s="90">
        <f t="shared" si="705"/>
        <v>0</v>
      </c>
      <c r="WP725" s="90">
        <f t="shared" si="706"/>
        <v>0</v>
      </c>
      <c r="WQ725" s="90">
        <f t="shared" si="707"/>
        <v>0</v>
      </c>
      <c r="WR725" s="90">
        <f t="shared" si="223"/>
        <v>0</v>
      </c>
      <c r="WS725" s="90">
        <f t="shared" si="223"/>
        <v>0</v>
      </c>
      <c r="WT725" s="90">
        <f t="shared" si="708"/>
        <v>0</v>
      </c>
      <c r="WU725" s="90">
        <f t="shared" si="224"/>
        <v>0</v>
      </c>
      <c r="WV725" s="90">
        <f t="shared" si="224"/>
        <v>0</v>
      </c>
      <c r="WW725" s="1235"/>
      <c r="WX725" s="1235"/>
      <c r="WY725" s="1235"/>
      <c r="WZ725" s="90">
        <f t="shared" si="709"/>
        <v>0</v>
      </c>
      <c r="XA725" s="90">
        <f t="shared" si="710"/>
        <v>0</v>
      </c>
      <c r="XB725" s="90">
        <f t="shared" si="711"/>
        <v>0</v>
      </c>
      <c r="XC725" s="90">
        <f t="shared" si="712"/>
        <v>0</v>
      </c>
      <c r="XD725" s="90">
        <f t="shared" si="713"/>
        <v>0</v>
      </c>
      <c r="XE725" s="90">
        <f t="shared" si="714"/>
        <v>0</v>
      </c>
      <c r="XF725" s="90">
        <f t="shared" si="715"/>
        <v>67230.8</v>
      </c>
      <c r="XG725" s="90">
        <f t="shared" si="716"/>
        <v>70108.88</v>
      </c>
      <c r="XH725" s="90">
        <f t="shared" si="717"/>
        <v>72320.08</v>
      </c>
      <c r="XI725" s="90">
        <f t="shared" si="718"/>
        <v>27001.48</v>
      </c>
      <c r="XJ725" s="90">
        <f t="shared" si="719"/>
        <v>29746.23</v>
      </c>
      <c r="XK725" s="90">
        <f t="shared" si="720"/>
        <v>30673.26</v>
      </c>
      <c r="XL725" s="90">
        <f t="shared" si="721"/>
        <v>0</v>
      </c>
      <c r="XM725" s="90">
        <f t="shared" si="225"/>
        <v>0</v>
      </c>
      <c r="XN725" s="90">
        <f t="shared" si="225"/>
        <v>0</v>
      </c>
      <c r="XO725" s="90">
        <f t="shared" si="722"/>
        <v>0</v>
      </c>
      <c r="XP725" s="90">
        <f t="shared" si="226"/>
        <v>0</v>
      </c>
      <c r="XQ725" s="90">
        <f t="shared" si="226"/>
        <v>0</v>
      </c>
      <c r="XR725" s="1235"/>
      <c r="XS725" s="1235"/>
      <c r="XT725" s="1235"/>
      <c r="XU725" s="90">
        <f t="shared" si="723"/>
        <v>0</v>
      </c>
      <c r="XV725" s="90">
        <f t="shared" si="724"/>
        <v>0</v>
      </c>
      <c r="XW725" s="90">
        <f t="shared" si="725"/>
        <v>0</v>
      </c>
      <c r="XX725" s="90">
        <f t="shared" si="726"/>
        <v>0</v>
      </c>
      <c r="XY725" s="90">
        <f t="shared" si="727"/>
        <v>0</v>
      </c>
      <c r="XZ725" s="90">
        <f t="shared" si="728"/>
        <v>0</v>
      </c>
      <c r="YA725" s="90">
        <f t="shared" si="729"/>
        <v>59639.92</v>
      </c>
      <c r="YB725" s="90">
        <f t="shared" si="730"/>
        <v>62196.6</v>
      </c>
      <c r="YC725" s="90">
        <f t="shared" si="731"/>
        <v>64153.81</v>
      </c>
      <c r="YD725" s="90">
        <f t="shared" si="732"/>
        <v>24820.35</v>
      </c>
      <c r="YE725" s="90">
        <f t="shared" si="733"/>
        <v>27496.93</v>
      </c>
      <c r="YF725" s="90">
        <f t="shared" si="734"/>
        <v>28622.880000000001</v>
      </c>
      <c r="YG725" s="90">
        <f t="shared" si="735"/>
        <v>0</v>
      </c>
      <c r="YH725" s="90">
        <f t="shared" si="227"/>
        <v>0</v>
      </c>
      <c r="YI725" s="90">
        <f t="shared" si="227"/>
        <v>0</v>
      </c>
      <c r="YJ725" s="90">
        <f t="shared" si="736"/>
        <v>0</v>
      </c>
      <c r="YK725" s="90">
        <f t="shared" si="228"/>
        <v>0</v>
      </c>
      <c r="YL725" s="90">
        <f t="shared" si="228"/>
        <v>0</v>
      </c>
      <c r="YM725" s="1235"/>
      <c r="YN725" s="1235"/>
      <c r="YO725" s="1235"/>
      <c r="YP725" s="90">
        <f t="shared" si="737"/>
        <v>0</v>
      </c>
      <c r="YQ725" s="90">
        <f t="shared" si="738"/>
        <v>0</v>
      </c>
      <c r="YR725" s="90">
        <f t="shared" si="739"/>
        <v>0</v>
      </c>
      <c r="YS725" s="90">
        <f t="shared" si="740"/>
        <v>0</v>
      </c>
      <c r="YT725" s="90">
        <f t="shared" si="741"/>
        <v>0</v>
      </c>
      <c r="YU725" s="90">
        <f t="shared" si="742"/>
        <v>0</v>
      </c>
      <c r="YV725" s="90">
        <f t="shared" si="743"/>
        <v>60843.92</v>
      </c>
      <c r="YW725" s="90">
        <f t="shared" si="744"/>
        <v>63463.66</v>
      </c>
      <c r="YX725" s="90">
        <f t="shared" si="745"/>
        <v>65473.31</v>
      </c>
      <c r="YY725" s="90">
        <f t="shared" si="746"/>
        <v>22929.8</v>
      </c>
      <c r="YZ725" s="90">
        <f t="shared" si="747"/>
        <v>26973.02</v>
      </c>
      <c r="ZA725" s="90">
        <f t="shared" si="748"/>
        <v>28012.48</v>
      </c>
      <c r="ZB725" s="90">
        <f t="shared" si="749"/>
        <v>0</v>
      </c>
      <c r="ZC725" s="90">
        <f t="shared" si="229"/>
        <v>0</v>
      </c>
      <c r="ZD725" s="90">
        <f t="shared" si="229"/>
        <v>0</v>
      </c>
      <c r="ZE725" s="90">
        <f t="shared" si="750"/>
        <v>0</v>
      </c>
      <c r="ZF725" s="90">
        <f t="shared" si="230"/>
        <v>0</v>
      </c>
      <c r="ZG725" s="90">
        <f t="shared" si="230"/>
        <v>0</v>
      </c>
      <c r="ZH725" s="1235"/>
      <c r="ZI725" s="1235"/>
      <c r="ZJ725" s="1235"/>
      <c r="ZK725" s="90">
        <f t="shared" si="751"/>
        <v>0</v>
      </c>
      <c r="ZL725" s="90">
        <f t="shared" si="752"/>
        <v>0</v>
      </c>
      <c r="ZM725" s="90">
        <f t="shared" si="753"/>
        <v>0</v>
      </c>
      <c r="ZN725" s="90">
        <f t="shared" si="754"/>
        <v>0</v>
      </c>
      <c r="ZO725" s="90">
        <f t="shared" si="755"/>
        <v>0</v>
      </c>
      <c r="ZP725" s="90">
        <f t="shared" si="756"/>
        <v>0</v>
      </c>
      <c r="ZQ725" s="90">
        <f t="shared" si="757"/>
        <v>59994.81</v>
      </c>
      <c r="ZR725" s="90">
        <f t="shared" si="758"/>
        <v>62609.45</v>
      </c>
      <c r="ZS725" s="90">
        <f t="shared" si="759"/>
        <v>64517.64</v>
      </c>
      <c r="ZT725" s="90">
        <f t="shared" si="760"/>
        <v>24897.84</v>
      </c>
      <c r="ZU725" s="90">
        <f t="shared" si="761"/>
        <v>28523.68</v>
      </c>
      <c r="ZV725" s="90">
        <f t="shared" si="762"/>
        <v>29632.48</v>
      </c>
      <c r="ZW725" s="90">
        <f t="shared" si="763"/>
        <v>0</v>
      </c>
      <c r="ZX725" s="90">
        <f t="shared" si="231"/>
        <v>0</v>
      </c>
      <c r="ZY725" s="90">
        <f t="shared" si="231"/>
        <v>0</v>
      </c>
      <c r="ZZ725" s="90">
        <f t="shared" si="764"/>
        <v>0</v>
      </c>
      <c r="AAA725" s="90">
        <f t="shared" si="232"/>
        <v>0</v>
      </c>
      <c r="AAB725" s="90">
        <f t="shared" si="232"/>
        <v>0</v>
      </c>
      <c r="AAC725" s="1235"/>
      <c r="AAD725" s="1235"/>
      <c r="AAE725" s="1235"/>
      <c r="AAF725" s="90">
        <f t="shared" si="765"/>
        <v>0</v>
      </c>
      <c r="AAG725" s="90">
        <f t="shared" si="766"/>
        <v>0</v>
      </c>
      <c r="AAH725" s="90">
        <f t="shared" si="767"/>
        <v>0</v>
      </c>
      <c r="AAI725" s="90">
        <f t="shared" si="768"/>
        <v>0</v>
      </c>
      <c r="AAJ725" s="90">
        <f t="shared" si="769"/>
        <v>0</v>
      </c>
      <c r="AAK725" s="90">
        <f t="shared" si="770"/>
        <v>0</v>
      </c>
      <c r="AAL725" s="90">
        <f t="shared" si="771"/>
        <v>76832.84</v>
      </c>
      <c r="AAM725" s="90">
        <f t="shared" si="772"/>
        <v>80105.929999999993</v>
      </c>
      <c r="AAN725" s="90">
        <f t="shared" si="773"/>
        <v>82641.78</v>
      </c>
      <c r="AAO725" s="90">
        <f t="shared" si="774"/>
        <v>34115.96</v>
      </c>
      <c r="AAP725" s="90">
        <f t="shared" si="775"/>
        <v>42708.67</v>
      </c>
      <c r="AAQ725" s="90">
        <f t="shared" si="776"/>
        <v>43858.879999999997</v>
      </c>
      <c r="AAR725" s="90">
        <f t="shared" si="777"/>
        <v>0</v>
      </c>
      <c r="AAS725" s="90">
        <f t="shared" si="233"/>
        <v>0</v>
      </c>
      <c r="AAT725" s="90">
        <f t="shared" si="233"/>
        <v>0</v>
      </c>
      <c r="AAU725" s="90">
        <f t="shared" si="778"/>
        <v>0</v>
      </c>
      <c r="AAV725" s="90">
        <f t="shared" si="234"/>
        <v>0</v>
      </c>
      <c r="AAW725" s="90">
        <f t="shared" si="234"/>
        <v>0</v>
      </c>
      <c r="AAX725" s="1235"/>
      <c r="AAY725" s="1235"/>
      <c r="AAZ725" s="1235"/>
      <c r="ABA725" s="90">
        <f t="shared" si="779"/>
        <v>0</v>
      </c>
      <c r="ABB725" s="90">
        <f t="shared" si="780"/>
        <v>0</v>
      </c>
      <c r="ABC725" s="90">
        <f t="shared" si="781"/>
        <v>0</v>
      </c>
      <c r="ABD725" s="90">
        <f t="shared" si="782"/>
        <v>0</v>
      </c>
      <c r="ABE725" s="90">
        <f t="shared" si="783"/>
        <v>0</v>
      </c>
      <c r="ABF725" s="90">
        <f t="shared" si="784"/>
        <v>0</v>
      </c>
      <c r="ABG725" s="90">
        <f t="shared" si="785"/>
        <v>64732.78</v>
      </c>
      <c r="ABH725" s="90">
        <f t="shared" si="786"/>
        <v>67502.179999999993</v>
      </c>
      <c r="ABI725" s="90">
        <f t="shared" si="787"/>
        <v>69637.960000000006</v>
      </c>
      <c r="ABJ725" s="90">
        <f t="shared" si="788"/>
        <v>26497.05</v>
      </c>
      <c r="ABK725" s="90">
        <f t="shared" si="789"/>
        <v>32900.620000000003</v>
      </c>
      <c r="ABL725" s="90">
        <f t="shared" si="790"/>
        <v>33902.639999999999</v>
      </c>
      <c r="ABM725" s="90">
        <f t="shared" si="791"/>
        <v>0</v>
      </c>
      <c r="ABN725" s="90">
        <f t="shared" si="235"/>
        <v>0</v>
      </c>
      <c r="ABO725" s="90">
        <f t="shared" si="235"/>
        <v>0</v>
      </c>
      <c r="ABP725" s="90">
        <f t="shared" si="792"/>
        <v>0</v>
      </c>
      <c r="ABQ725" s="90">
        <f t="shared" si="236"/>
        <v>0</v>
      </c>
      <c r="ABR725" s="90">
        <f t="shared" si="236"/>
        <v>0</v>
      </c>
      <c r="ABS725" s="1235"/>
      <c r="ABT725" s="1235"/>
      <c r="ABU725" s="1235"/>
      <c r="ABV725" s="90">
        <f t="shared" si="793"/>
        <v>0</v>
      </c>
      <c r="ABW725" s="90">
        <f t="shared" si="794"/>
        <v>0</v>
      </c>
      <c r="ABX725" s="90">
        <f t="shared" si="795"/>
        <v>0</v>
      </c>
      <c r="ABY725" s="90">
        <f t="shared" si="796"/>
        <v>0</v>
      </c>
      <c r="ABZ725" s="90">
        <f t="shared" si="797"/>
        <v>0</v>
      </c>
      <c r="ACA725" s="90">
        <f t="shared" si="798"/>
        <v>0</v>
      </c>
      <c r="ACB725" s="90">
        <f t="shared" si="799"/>
        <v>57254.63</v>
      </c>
      <c r="ACC725" s="90">
        <f t="shared" si="800"/>
        <v>59661.09</v>
      </c>
      <c r="ACD725" s="90">
        <f t="shared" si="801"/>
        <v>61595.5</v>
      </c>
      <c r="ACE725" s="90">
        <f t="shared" si="802"/>
        <v>19304.68</v>
      </c>
      <c r="ACF725" s="90">
        <f t="shared" si="803"/>
        <v>24080.02</v>
      </c>
      <c r="ACG725" s="90">
        <f t="shared" si="804"/>
        <v>24992.12</v>
      </c>
      <c r="ACH725" s="90">
        <f t="shared" si="805"/>
        <v>0</v>
      </c>
      <c r="ACI725" s="90">
        <f t="shared" si="237"/>
        <v>0</v>
      </c>
      <c r="ACJ725" s="90">
        <f t="shared" si="237"/>
        <v>0</v>
      </c>
      <c r="ACK725" s="90">
        <f t="shared" si="806"/>
        <v>0</v>
      </c>
      <c r="ACL725" s="90">
        <f t="shared" si="238"/>
        <v>0</v>
      </c>
      <c r="ACM725" s="90">
        <f t="shared" si="238"/>
        <v>0</v>
      </c>
      <c r="ACN725" s="1235"/>
      <c r="ACO725" s="1235"/>
      <c r="ACP725" s="1235"/>
      <c r="ACQ725" s="90">
        <f t="shared" si="807"/>
        <v>0</v>
      </c>
      <c r="ACR725" s="90">
        <f t="shared" si="808"/>
        <v>0</v>
      </c>
      <c r="ACS725" s="90">
        <f t="shared" si="809"/>
        <v>0</v>
      </c>
      <c r="ACT725" s="90">
        <f t="shared" si="810"/>
        <v>0</v>
      </c>
      <c r="ACU725" s="90">
        <f t="shared" si="811"/>
        <v>0</v>
      </c>
      <c r="ACV725" s="90">
        <f t="shared" si="812"/>
        <v>0</v>
      </c>
      <c r="ACW725" s="90">
        <f t="shared" si="813"/>
        <v>53727.91</v>
      </c>
      <c r="ACX725" s="90">
        <f t="shared" si="814"/>
        <v>55922.06</v>
      </c>
      <c r="ACY725" s="90">
        <f t="shared" si="815"/>
        <v>57801.04</v>
      </c>
      <c r="ACZ725" s="90">
        <f t="shared" si="816"/>
        <v>25352.16</v>
      </c>
      <c r="ADA725" s="90">
        <f t="shared" si="817"/>
        <v>32410.31</v>
      </c>
      <c r="ADB725" s="90">
        <f t="shared" si="818"/>
        <v>33076.620000000003</v>
      </c>
      <c r="ADC725" s="90">
        <f t="shared" si="819"/>
        <v>0</v>
      </c>
      <c r="ADD725" s="90">
        <f t="shared" si="239"/>
        <v>0</v>
      </c>
      <c r="ADE725" s="90">
        <f t="shared" si="239"/>
        <v>0</v>
      </c>
      <c r="ADF725" s="90">
        <f t="shared" si="820"/>
        <v>0</v>
      </c>
      <c r="ADG725" s="90">
        <f t="shared" si="240"/>
        <v>0</v>
      </c>
      <c r="ADH725" s="90">
        <f t="shared" si="240"/>
        <v>0</v>
      </c>
      <c r="ADI725" s="1235"/>
      <c r="ADJ725" s="1235"/>
      <c r="ADK725" s="1235"/>
      <c r="ADL725" s="90">
        <f t="shared" si="821"/>
        <v>0</v>
      </c>
      <c r="ADM725" s="90">
        <f t="shared" si="822"/>
        <v>0</v>
      </c>
      <c r="ADN725" s="90">
        <f t="shared" si="823"/>
        <v>0</v>
      </c>
      <c r="ADO725" s="90">
        <f t="shared" si="824"/>
        <v>0</v>
      </c>
      <c r="ADP725" s="90">
        <f t="shared" si="825"/>
        <v>0</v>
      </c>
      <c r="ADQ725" s="90">
        <f t="shared" si="826"/>
        <v>0</v>
      </c>
      <c r="ADR725" s="90">
        <f t="shared" si="827"/>
        <v>64021.61</v>
      </c>
      <c r="ADS725" s="90">
        <f t="shared" si="828"/>
        <v>66751.460000000006</v>
      </c>
      <c r="ADT725" s="90">
        <f t="shared" si="829"/>
        <v>68869.2</v>
      </c>
      <c r="ADU725" s="90">
        <f t="shared" si="830"/>
        <v>28614.78</v>
      </c>
      <c r="ADV725" s="90">
        <f t="shared" si="831"/>
        <v>32239.08</v>
      </c>
      <c r="ADW725" s="90">
        <f t="shared" si="832"/>
        <v>33265.279999999999</v>
      </c>
      <c r="ADX725" s="90">
        <f t="shared" si="833"/>
        <v>0</v>
      </c>
      <c r="ADY725" s="90">
        <f t="shared" si="241"/>
        <v>0</v>
      </c>
      <c r="ADZ725" s="90">
        <f t="shared" si="241"/>
        <v>0</v>
      </c>
      <c r="AEA725" s="90">
        <f t="shared" si="834"/>
        <v>0</v>
      </c>
      <c r="AEB725" s="90">
        <f t="shared" si="242"/>
        <v>0</v>
      </c>
      <c r="AEC725" s="90">
        <f t="shared" si="242"/>
        <v>0</v>
      </c>
      <c r="AED725" s="1235"/>
      <c r="AEE725" s="1235"/>
      <c r="AEF725" s="1235"/>
      <c r="AEG725" s="90">
        <f t="shared" si="835"/>
        <v>0</v>
      </c>
      <c r="AEH725" s="90">
        <f t="shared" si="836"/>
        <v>0</v>
      </c>
      <c r="AEI725" s="90">
        <f t="shared" si="837"/>
        <v>0</v>
      </c>
      <c r="AEJ725" s="90">
        <f t="shared" si="838"/>
        <v>0</v>
      </c>
      <c r="AEK725" s="90">
        <f t="shared" si="839"/>
        <v>0</v>
      </c>
      <c r="AEL725" s="90">
        <f t="shared" si="840"/>
        <v>0</v>
      </c>
      <c r="AEM725" s="90">
        <f t="shared" si="841"/>
        <v>64529.31</v>
      </c>
      <c r="AEN725" s="90">
        <f t="shared" si="842"/>
        <v>67288.55</v>
      </c>
      <c r="AEO725" s="90">
        <f t="shared" si="843"/>
        <v>69423.179999999993</v>
      </c>
      <c r="AEP725" s="90">
        <f t="shared" si="844"/>
        <v>26098.400000000001</v>
      </c>
      <c r="AEQ725" s="90">
        <f t="shared" si="845"/>
        <v>28983.16</v>
      </c>
      <c r="AER725" s="90">
        <f t="shared" si="846"/>
        <v>29894.97</v>
      </c>
      <c r="AES725" s="90">
        <f t="shared" si="847"/>
        <v>0</v>
      </c>
      <c r="AET725" s="90">
        <f t="shared" si="243"/>
        <v>0</v>
      </c>
      <c r="AEU725" s="90">
        <f t="shared" si="243"/>
        <v>0</v>
      </c>
      <c r="AEV725" s="90">
        <f t="shared" si="848"/>
        <v>0</v>
      </c>
      <c r="AEW725" s="90">
        <f t="shared" si="244"/>
        <v>0</v>
      </c>
      <c r="AEX725" s="90">
        <f t="shared" si="244"/>
        <v>0</v>
      </c>
      <c r="AEY725" s="1235"/>
      <c r="AEZ725" s="1235"/>
      <c r="AFA725" s="1235"/>
      <c r="AFB725" s="90">
        <f t="shared" si="849"/>
        <v>0</v>
      </c>
      <c r="AFC725" s="90">
        <f t="shared" si="850"/>
        <v>0</v>
      </c>
      <c r="AFD725" s="90">
        <f t="shared" si="851"/>
        <v>0</v>
      </c>
      <c r="AFE725" s="90">
        <f t="shared" si="852"/>
        <v>0</v>
      </c>
      <c r="AFF725" s="90">
        <f t="shared" si="853"/>
        <v>0</v>
      </c>
      <c r="AFG725" s="90">
        <f t="shared" si="854"/>
        <v>0</v>
      </c>
      <c r="AFH725" s="90">
        <f t="shared" si="855"/>
        <v>68365.679999999993</v>
      </c>
      <c r="AFI725" s="90">
        <f t="shared" si="856"/>
        <v>71238.73</v>
      </c>
      <c r="AFJ725" s="90">
        <f t="shared" si="857"/>
        <v>73495.789999999994</v>
      </c>
      <c r="AFK725" s="90">
        <f t="shared" si="858"/>
        <v>23388.27</v>
      </c>
      <c r="AFL725" s="90">
        <f t="shared" si="859"/>
        <v>28432.95</v>
      </c>
      <c r="AFM725" s="90">
        <f t="shared" si="860"/>
        <v>29424.13</v>
      </c>
      <c r="AFN725" s="90">
        <f t="shared" si="861"/>
        <v>0</v>
      </c>
      <c r="AFO725" s="90">
        <f t="shared" si="245"/>
        <v>0</v>
      </c>
      <c r="AFP725" s="90">
        <f t="shared" si="245"/>
        <v>0</v>
      </c>
      <c r="AFQ725" s="90">
        <f t="shared" si="862"/>
        <v>0</v>
      </c>
      <c r="AFR725" s="90">
        <f t="shared" si="246"/>
        <v>0</v>
      </c>
      <c r="AFS725" s="90">
        <f t="shared" si="246"/>
        <v>0</v>
      </c>
      <c r="AFT725" s="1235"/>
      <c r="AFU725" s="1235"/>
      <c r="AFV725" s="1235"/>
      <c r="AFW725" s="90">
        <f t="shared" si="863"/>
        <v>0</v>
      </c>
      <c r="AFX725" s="90">
        <f t="shared" si="864"/>
        <v>0</v>
      </c>
      <c r="AFY725" s="90">
        <f t="shared" si="865"/>
        <v>0</v>
      </c>
      <c r="AFZ725" s="90">
        <f t="shared" si="866"/>
        <v>0</v>
      </c>
      <c r="AGA725" s="90">
        <f t="shared" si="867"/>
        <v>0</v>
      </c>
      <c r="AGB725" s="90">
        <f t="shared" si="868"/>
        <v>0</v>
      </c>
      <c r="AGC725" s="90">
        <f t="shared" si="869"/>
        <v>71043.97</v>
      </c>
      <c r="AGD725" s="90">
        <f t="shared" si="870"/>
        <v>74140.429999999993</v>
      </c>
      <c r="AGE725" s="90">
        <f t="shared" si="871"/>
        <v>76363.83</v>
      </c>
      <c r="AGF725" s="90">
        <f t="shared" si="872"/>
        <v>30460.5</v>
      </c>
      <c r="AGG725" s="90">
        <f t="shared" si="873"/>
        <v>33858.46</v>
      </c>
      <c r="AGH725" s="90">
        <f t="shared" si="874"/>
        <v>34966.26</v>
      </c>
      <c r="AGI725" s="90">
        <f t="shared" si="875"/>
        <v>0</v>
      </c>
      <c r="AGJ725" s="90">
        <f t="shared" si="247"/>
        <v>0</v>
      </c>
      <c r="AGK725" s="90">
        <f t="shared" si="247"/>
        <v>0</v>
      </c>
      <c r="AGL725" s="90">
        <f t="shared" si="876"/>
        <v>0</v>
      </c>
      <c r="AGM725" s="90">
        <f t="shared" si="248"/>
        <v>0</v>
      </c>
      <c r="AGN725" s="90">
        <f t="shared" si="248"/>
        <v>0</v>
      </c>
      <c r="AGO725" s="1235"/>
      <c r="AGP725" s="1235"/>
      <c r="AGQ725" s="1235"/>
      <c r="AGR725" s="90">
        <f t="shared" si="877"/>
        <v>0</v>
      </c>
      <c r="AGS725" s="90">
        <f t="shared" si="878"/>
        <v>0</v>
      </c>
      <c r="AGT725" s="90">
        <f t="shared" si="879"/>
        <v>0</v>
      </c>
      <c r="AGU725" s="90">
        <f t="shared" si="880"/>
        <v>0</v>
      </c>
      <c r="AGV725" s="90">
        <f t="shared" si="881"/>
        <v>0</v>
      </c>
      <c r="AGW725" s="90">
        <f t="shared" si="882"/>
        <v>0</v>
      </c>
      <c r="AGX725" s="90">
        <f t="shared" si="883"/>
        <v>59617.05</v>
      </c>
      <c r="AGY725" s="90">
        <f t="shared" si="884"/>
        <v>62214.09</v>
      </c>
      <c r="AGZ725" s="90">
        <f t="shared" si="885"/>
        <v>64115.87</v>
      </c>
      <c r="AHA725" s="90">
        <f t="shared" si="886"/>
        <v>30302.25</v>
      </c>
      <c r="AHB725" s="90">
        <f t="shared" si="887"/>
        <v>32715.86</v>
      </c>
      <c r="AHC725" s="90">
        <f t="shared" si="888"/>
        <v>33862.769999999997</v>
      </c>
      <c r="AHD725" s="90">
        <f t="shared" si="889"/>
        <v>0</v>
      </c>
      <c r="AHE725" s="90">
        <f t="shared" si="249"/>
        <v>0</v>
      </c>
      <c r="AHF725" s="90">
        <f t="shared" si="249"/>
        <v>0</v>
      </c>
      <c r="AHG725" s="90">
        <f t="shared" si="890"/>
        <v>0</v>
      </c>
      <c r="AHH725" s="90">
        <f t="shared" si="250"/>
        <v>0</v>
      </c>
      <c r="AHI725" s="90">
        <f t="shared" si="250"/>
        <v>0</v>
      </c>
      <c r="AHJ725" s="1237">
        <v>49</v>
      </c>
      <c r="AHK725" s="1237">
        <v>49</v>
      </c>
      <c r="AHL725" s="1237">
        <v>49</v>
      </c>
      <c r="AHM725" s="90">
        <f t="shared" si="891"/>
        <v>3573129</v>
      </c>
      <c r="AHN725" s="90">
        <f t="shared" si="892"/>
        <v>3663975</v>
      </c>
      <c r="AHO725" s="90">
        <f t="shared" si="893"/>
        <v>3799705</v>
      </c>
      <c r="AHP725" s="90">
        <f t="shared" si="894"/>
        <v>2748315.43</v>
      </c>
      <c r="AHQ725" s="90">
        <f t="shared" si="895"/>
        <v>2828969.43</v>
      </c>
      <c r="AHR725" s="90">
        <f t="shared" si="896"/>
        <v>2889484.43</v>
      </c>
      <c r="AHS725" s="90">
        <f t="shared" si="897"/>
        <v>64689.85</v>
      </c>
      <c r="AHT725" s="90">
        <f t="shared" si="898"/>
        <v>67504.72</v>
      </c>
      <c r="AHU725" s="90">
        <f t="shared" si="899"/>
        <v>69619.649999999994</v>
      </c>
      <c r="AHV725" s="90">
        <f t="shared" si="900"/>
        <v>43546.79</v>
      </c>
      <c r="AHW725" s="90">
        <f t="shared" si="901"/>
        <v>49251.02</v>
      </c>
      <c r="AHX725" s="90">
        <f t="shared" si="902"/>
        <v>50490.99</v>
      </c>
      <c r="AHY725" s="90">
        <f t="shared" si="903"/>
        <v>3169802.65</v>
      </c>
      <c r="AHZ725" s="90">
        <f t="shared" si="251"/>
        <v>3307731.28</v>
      </c>
      <c r="AIA725" s="90">
        <f t="shared" si="251"/>
        <v>3411362.85</v>
      </c>
      <c r="AIB725" s="90">
        <f t="shared" si="904"/>
        <v>2133792.71</v>
      </c>
      <c r="AIC725" s="90">
        <f t="shared" si="252"/>
        <v>2413299.98</v>
      </c>
      <c r="AID725" s="90">
        <f t="shared" si="252"/>
        <v>2474058.5099999998</v>
      </c>
      <c r="AIE725" s="1235"/>
      <c r="AIF725" s="1235"/>
      <c r="AIG725" s="1235"/>
      <c r="AIH725" s="90">
        <f t="shared" si="905"/>
        <v>0</v>
      </c>
      <c r="AII725" s="90">
        <f t="shared" si="906"/>
        <v>0</v>
      </c>
      <c r="AIJ725" s="90">
        <f t="shared" si="907"/>
        <v>0</v>
      </c>
      <c r="AIK725" s="90">
        <f t="shared" si="908"/>
        <v>0</v>
      </c>
      <c r="AIL725" s="90">
        <f t="shared" si="909"/>
        <v>0</v>
      </c>
      <c r="AIM725" s="90">
        <f t="shared" si="910"/>
        <v>0</v>
      </c>
      <c r="AIN725" s="90">
        <f t="shared" si="911"/>
        <v>69786.25</v>
      </c>
      <c r="AIO725" s="90">
        <f t="shared" si="912"/>
        <v>72822.570000000007</v>
      </c>
      <c r="AIP725" s="90">
        <f t="shared" si="913"/>
        <v>75110.03</v>
      </c>
      <c r="AIQ725" s="90">
        <f t="shared" si="914"/>
        <v>29792.48</v>
      </c>
      <c r="AIR725" s="90">
        <f t="shared" si="915"/>
        <v>36467.65</v>
      </c>
      <c r="AIS725" s="90">
        <f t="shared" si="916"/>
        <v>37637.1</v>
      </c>
      <c r="AIT725" s="90">
        <f t="shared" si="917"/>
        <v>0</v>
      </c>
      <c r="AIU725" s="90">
        <f t="shared" si="253"/>
        <v>0</v>
      </c>
      <c r="AIV725" s="90">
        <f t="shared" si="253"/>
        <v>0</v>
      </c>
      <c r="AIW725" s="90">
        <f t="shared" si="918"/>
        <v>0</v>
      </c>
      <c r="AIX725" s="90">
        <f t="shared" si="254"/>
        <v>0</v>
      </c>
      <c r="AIY725" s="90">
        <f t="shared" si="254"/>
        <v>0</v>
      </c>
      <c r="AIZ725" s="92"/>
      <c r="AJA725" s="92"/>
      <c r="AJB725" s="92"/>
      <c r="AJC725" s="90">
        <f t="shared" si="919"/>
        <v>0</v>
      </c>
      <c r="AJD725" s="90">
        <f t="shared" si="920"/>
        <v>0</v>
      </c>
      <c r="AJE725" s="90">
        <f t="shared" si="921"/>
        <v>0</v>
      </c>
      <c r="AJF725" s="90">
        <f t="shared" si="922"/>
        <v>0</v>
      </c>
      <c r="AJG725" s="90">
        <f t="shared" si="923"/>
        <v>0</v>
      </c>
      <c r="AJH725" s="90">
        <f t="shared" si="924"/>
        <v>0</v>
      </c>
      <c r="AJI725" s="90">
        <f t="shared" si="925"/>
        <v>0</v>
      </c>
      <c r="AJJ725" s="90">
        <f t="shared" si="926"/>
        <v>0</v>
      </c>
      <c r="AJK725" s="90">
        <f t="shared" si="927"/>
        <v>0</v>
      </c>
      <c r="AJL725" s="90">
        <f t="shared" si="928"/>
        <v>0</v>
      </c>
      <c r="AJM725" s="90">
        <f t="shared" si="929"/>
        <v>0</v>
      </c>
      <c r="AJN725" s="90">
        <f t="shared" si="930"/>
        <v>0</v>
      </c>
      <c r="AJO725" s="90">
        <f t="shared" si="931"/>
        <v>0</v>
      </c>
      <c r="AJP725" s="90">
        <f t="shared" si="255"/>
        <v>0</v>
      </c>
      <c r="AJQ725" s="90">
        <f t="shared" si="255"/>
        <v>0</v>
      </c>
      <c r="AJR725" s="90">
        <f t="shared" si="932"/>
        <v>0</v>
      </c>
      <c r="AJS725" s="90">
        <f t="shared" si="256"/>
        <v>0</v>
      </c>
      <c r="AJT725" s="90">
        <f t="shared" si="256"/>
        <v>0</v>
      </c>
      <c r="AJU725" s="1235"/>
      <c r="AJV725" s="1235"/>
      <c r="AJW725" s="1235"/>
      <c r="AJX725" s="90">
        <f t="shared" si="933"/>
        <v>0</v>
      </c>
      <c r="AJY725" s="90">
        <f t="shared" si="934"/>
        <v>0</v>
      </c>
      <c r="AJZ725" s="90">
        <f t="shared" si="935"/>
        <v>0</v>
      </c>
      <c r="AKA725" s="90">
        <f t="shared" si="936"/>
        <v>0</v>
      </c>
      <c r="AKB725" s="90">
        <f t="shared" si="937"/>
        <v>0</v>
      </c>
      <c r="AKC725" s="90">
        <f t="shared" si="938"/>
        <v>0</v>
      </c>
      <c r="AKD725" s="90">
        <f t="shared" si="939"/>
        <v>55183.47</v>
      </c>
      <c r="AKE725" s="90">
        <f t="shared" si="940"/>
        <v>57586.65</v>
      </c>
      <c r="AKF725" s="90">
        <f t="shared" si="941"/>
        <v>59381.59</v>
      </c>
      <c r="AKG725" s="90">
        <f t="shared" si="942"/>
        <v>26740.44</v>
      </c>
      <c r="AKH725" s="90">
        <f t="shared" si="943"/>
        <v>29331.11</v>
      </c>
      <c r="AKI725" s="90">
        <f t="shared" si="944"/>
        <v>30377.74</v>
      </c>
      <c r="AKJ725" s="90">
        <f t="shared" si="945"/>
        <v>0</v>
      </c>
      <c r="AKK725" s="90">
        <f t="shared" si="257"/>
        <v>0</v>
      </c>
      <c r="AKL725" s="90">
        <f t="shared" si="257"/>
        <v>0</v>
      </c>
      <c r="AKM725" s="90">
        <f t="shared" si="946"/>
        <v>0</v>
      </c>
      <c r="AKN725" s="90">
        <f t="shared" si="258"/>
        <v>0</v>
      </c>
      <c r="AKO725" s="90">
        <f t="shared" si="258"/>
        <v>0</v>
      </c>
      <c r="AKP725" s="1235"/>
      <c r="AKQ725" s="1235"/>
      <c r="AKR725" s="1235"/>
      <c r="AKS725" s="90">
        <f t="shared" si="947"/>
        <v>0</v>
      </c>
      <c r="AKT725" s="90">
        <f t="shared" si="948"/>
        <v>0</v>
      </c>
      <c r="AKU725" s="90">
        <f t="shared" si="949"/>
        <v>0</v>
      </c>
      <c r="AKV725" s="90">
        <f t="shared" si="950"/>
        <v>0</v>
      </c>
      <c r="AKW725" s="90">
        <f t="shared" si="951"/>
        <v>0</v>
      </c>
      <c r="AKX725" s="90">
        <f t="shared" si="952"/>
        <v>0</v>
      </c>
      <c r="AKY725" s="90">
        <f t="shared" si="953"/>
        <v>72268.22</v>
      </c>
      <c r="AKZ725" s="90">
        <f t="shared" si="954"/>
        <v>75416.63</v>
      </c>
      <c r="ALA725" s="90">
        <f t="shared" si="955"/>
        <v>77740.17</v>
      </c>
      <c r="ALB725" s="90">
        <f t="shared" si="956"/>
        <v>26791.78</v>
      </c>
      <c r="ALC725" s="90">
        <f t="shared" si="957"/>
        <v>31892.98</v>
      </c>
      <c r="ALD725" s="90">
        <f t="shared" si="958"/>
        <v>32933.51</v>
      </c>
      <c r="ALE725" s="90">
        <f t="shared" si="959"/>
        <v>0</v>
      </c>
      <c r="ALF725" s="90">
        <f t="shared" si="259"/>
        <v>0</v>
      </c>
      <c r="ALG725" s="90">
        <f t="shared" si="259"/>
        <v>0</v>
      </c>
      <c r="ALH725" s="90">
        <f t="shared" si="960"/>
        <v>0</v>
      </c>
      <c r="ALI725" s="90">
        <f t="shared" si="260"/>
        <v>0</v>
      </c>
      <c r="ALJ725" s="90">
        <f t="shared" si="260"/>
        <v>0</v>
      </c>
      <c r="ALK725" s="1235"/>
      <c r="ALL725" s="1235"/>
      <c r="ALM725" s="1235"/>
      <c r="ALN725" s="90">
        <f t="shared" si="961"/>
        <v>0</v>
      </c>
      <c r="ALO725" s="90">
        <f t="shared" si="962"/>
        <v>0</v>
      </c>
      <c r="ALP725" s="90">
        <f t="shared" si="963"/>
        <v>0</v>
      </c>
      <c r="ALQ725" s="90">
        <f t="shared" si="964"/>
        <v>0</v>
      </c>
      <c r="ALR725" s="90">
        <f t="shared" si="965"/>
        <v>0</v>
      </c>
      <c r="ALS725" s="90">
        <f t="shared" si="966"/>
        <v>0</v>
      </c>
      <c r="ALT725" s="90">
        <f t="shared" si="967"/>
        <v>75410.820000000007</v>
      </c>
      <c r="ALU725" s="90">
        <f t="shared" si="968"/>
        <v>78694.28</v>
      </c>
      <c r="ALV725" s="90">
        <f t="shared" si="969"/>
        <v>81132.02</v>
      </c>
      <c r="ALW725" s="90">
        <f t="shared" si="970"/>
        <v>29347.77</v>
      </c>
      <c r="ALX725" s="90">
        <f t="shared" si="971"/>
        <v>34194.5</v>
      </c>
      <c r="ALY725" s="90">
        <f t="shared" si="972"/>
        <v>35362.480000000003</v>
      </c>
      <c r="ALZ725" s="90">
        <f t="shared" si="973"/>
        <v>0</v>
      </c>
      <c r="AMA725" s="90">
        <f t="shared" si="261"/>
        <v>0</v>
      </c>
      <c r="AMB725" s="90">
        <f t="shared" si="261"/>
        <v>0</v>
      </c>
      <c r="AMC725" s="90">
        <f t="shared" si="974"/>
        <v>0</v>
      </c>
      <c r="AMD725" s="90">
        <f t="shared" si="262"/>
        <v>0</v>
      </c>
      <c r="AME725" s="90">
        <f t="shared" si="262"/>
        <v>0</v>
      </c>
      <c r="AMF725" s="1235"/>
      <c r="AMG725" s="1235"/>
      <c r="AMH725" s="1235"/>
      <c r="AMI725" s="90">
        <f t="shared" si="975"/>
        <v>0</v>
      </c>
      <c r="AMJ725" s="90">
        <f t="shared" si="976"/>
        <v>0</v>
      </c>
      <c r="AMK725" s="90">
        <f t="shared" si="977"/>
        <v>0</v>
      </c>
      <c r="AML725" s="90">
        <f t="shared" si="978"/>
        <v>0</v>
      </c>
      <c r="AMM725" s="90">
        <f t="shared" si="979"/>
        <v>0</v>
      </c>
      <c r="AMN725" s="90">
        <f t="shared" si="980"/>
        <v>0</v>
      </c>
      <c r="AMO725" s="90">
        <f t="shared" si="981"/>
        <v>67588.27</v>
      </c>
      <c r="AMP725" s="90">
        <f t="shared" si="982"/>
        <v>70485.320000000007</v>
      </c>
      <c r="AMQ725" s="90">
        <f t="shared" si="983"/>
        <v>72772.179999999993</v>
      </c>
      <c r="AMR725" s="90">
        <f t="shared" si="984"/>
        <v>30405.35</v>
      </c>
      <c r="AMS725" s="90">
        <f t="shared" si="985"/>
        <v>34337.58</v>
      </c>
      <c r="AMT725" s="90">
        <f t="shared" si="986"/>
        <v>35406.910000000003</v>
      </c>
      <c r="AMU725" s="90">
        <f t="shared" si="987"/>
        <v>0</v>
      </c>
      <c r="AMV725" s="90">
        <f t="shared" si="263"/>
        <v>0</v>
      </c>
      <c r="AMW725" s="90">
        <f t="shared" si="263"/>
        <v>0</v>
      </c>
      <c r="AMX725" s="90">
        <f t="shared" si="988"/>
        <v>0</v>
      </c>
      <c r="AMY725" s="90">
        <f t="shared" si="264"/>
        <v>0</v>
      </c>
      <c r="AMZ725" s="90">
        <f t="shared" si="264"/>
        <v>0</v>
      </c>
      <c r="ANA725" s="1235"/>
      <c r="ANB725" s="1235"/>
      <c r="ANC725" s="1235"/>
      <c r="AND725" s="90">
        <f t="shared" si="989"/>
        <v>0</v>
      </c>
      <c r="ANE725" s="90">
        <f t="shared" si="990"/>
        <v>0</v>
      </c>
      <c r="ANF725" s="90">
        <f t="shared" si="991"/>
        <v>0</v>
      </c>
      <c r="ANG725" s="90">
        <f t="shared" si="992"/>
        <v>0</v>
      </c>
      <c r="ANH725" s="90">
        <f t="shared" si="993"/>
        <v>0</v>
      </c>
      <c r="ANI725" s="90">
        <f t="shared" si="994"/>
        <v>0</v>
      </c>
      <c r="ANJ725" s="90">
        <f t="shared" si="995"/>
        <v>61689.2</v>
      </c>
      <c r="ANK725" s="90">
        <f t="shared" si="996"/>
        <v>64305.83</v>
      </c>
      <c r="ANL725" s="90">
        <f t="shared" si="997"/>
        <v>66364.14</v>
      </c>
      <c r="ANM725" s="90">
        <f t="shared" si="998"/>
        <v>25794.22</v>
      </c>
      <c r="ANN725" s="90">
        <f t="shared" si="999"/>
        <v>28691.01</v>
      </c>
      <c r="ANO725" s="90">
        <f t="shared" si="1000"/>
        <v>29725.040000000001</v>
      </c>
      <c r="ANP725" s="90">
        <f t="shared" si="1001"/>
        <v>0</v>
      </c>
      <c r="ANQ725" s="90">
        <f t="shared" si="265"/>
        <v>0</v>
      </c>
      <c r="ANR725" s="90">
        <f t="shared" si="265"/>
        <v>0</v>
      </c>
      <c r="ANS725" s="90">
        <f t="shared" si="1002"/>
        <v>0</v>
      </c>
      <c r="ANT725" s="90">
        <f t="shared" si="266"/>
        <v>0</v>
      </c>
      <c r="ANU725" s="90">
        <f t="shared" si="266"/>
        <v>0</v>
      </c>
      <c r="ANV725" s="1235">
        <v>69</v>
      </c>
      <c r="ANW725" s="1235">
        <v>69</v>
      </c>
      <c r="ANX725" s="1235">
        <v>69</v>
      </c>
      <c r="ANY725" s="90">
        <f t="shared" si="1003"/>
        <v>5031549</v>
      </c>
      <c r="ANZ725" s="90">
        <f t="shared" si="1004"/>
        <v>5159475</v>
      </c>
      <c r="AOA725" s="90">
        <f t="shared" si="1005"/>
        <v>5350605</v>
      </c>
      <c r="AOB725" s="90">
        <f t="shared" si="1006"/>
        <v>3870076.83</v>
      </c>
      <c r="AOC725" s="90">
        <f t="shared" si="1007"/>
        <v>3983650.83</v>
      </c>
      <c r="AOD725" s="90">
        <f t="shared" si="1008"/>
        <v>4068865.83</v>
      </c>
      <c r="AOE725" s="90">
        <f t="shared" si="1009"/>
        <v>78506.490000000005</v>
      </c>
      <c r="AOF725" s="90">
        <f t="shared" si="1010"/>
        <v>81924.59</v>
      </c>
      <c r="AOG725" s="90">
        <f t="shared" si="1011"/>
        <v>84456.69</v>
      </c>
      <c r="AOH725" s="90">
        <f t="shared" si="1012"/>
        <v>43211.199999999997</v>
      </c>
      <c r="AOI725" s="90">
        <f t="shared" si="1013"/>
        <v>46968.5</v>
      </c>
      <c r="AOJ725" s="90">
        <f t="shared" si="1014"/>
        <v>48025.37</v>
      </c>
      <c r="AOK725" s="90">
        <f t="shared" si="1015"/>
        <v>5416947.8099999996</v>
      </c>
      <c r="AOL725" s="90">
        <f t="shared" si="267"/>
        <v>5652796.71</v>
      </c>
      <c r="AOM725" s="90">
        <f t="shared" si="267"/>
        <v>5827511.6100000003</v>
      </c>
      <c r="AON725" s="90">
        <f t="shared" si="1016"/>
        <v>2981572.8</v>
      </c>
      <c r="AOO725" s="90">
        <f t="shared" si="268"/>
        <v>3240826.5</v>
      </c>
      <c r="AOP725" s="90">
        <f t="shared" si="268"/>
        <v>3313750.53</v>
      </c>
      <c r="AOQ725" s="1235"/>
      <c r="AOR725" s="1235"/>
      <c r="AOS725" s="1235"/>
      <c r="AOT725" s="90">
        <f t="shared" si="1017"/>
        <v>0</v>
      </c>
      <c r="AOU725" s="90">
        <f t="shared" si="1018"/>
        <v>0</v>
      </c>
      <c r="AOV725" s="90">
        <f t="shared" si="1019"/>
        <v>0</v>
      </c>
      <c r="AOW725" s="90">
        <f t="shared" si="1020"/>
        <v>0</v>
      </c>
      <c r="AOX725" s="90">
        <f t="shared" si="1021"/>
        <v>0</v>
      </c>
      <c r="AOY725" s="90">
        <f t="shared" si="1022"/>
        <v>0</v>
      </c>
      <c r="AOZ725" s="90">
        <f t="shared" si="1023"/>
        <v>65146.36</v>
      </c>
      <c r="APA725" s="90">
        <f t="shared" si="1024"/>
        <v>67924.23</v>
      </c>
      <c r="APB725" s="90">
        <f t="shared" si="1025"/>
        <v>70065.179999999993</v>
      </c>
      <c r="APC725" s="90">
        <f t="shared" si="1026"/>
        <v>27532.6</v>
      </c>
      <c r="APD725" s="90">
        <f t="shared" si="1027"/>
        <v>30471.93</v>
      </c>
      <c r="APE725" s="90">
        <f t="shared" si="1028"/>
        <v>31477.71</v>
      </c>
      <c r="APF725" s="90">
        <f t="shared" si="1029"/>
        <v>0</v>
      </c>
      <c r="APG725" s="90">
        <f t="shared" si="269"/>
        <v>0</v>
      </c>
      <c r="APH725" s="90">
        <f t="shared" si="269"/>
        <v>0</v>
      </c>
      <c r="API725" s="90">
        <f t="shared" si="1030"/>
        <v>0</v>
      </c>
      <c r="APJ725" s="90">
        <f t="shared" si="270"/>
        <v>0</v>
      </c>
      <c r="APK725" s="90">
        <f t="shared" si="270"/>
        <v>0</v>
      </c>
      <c r="APL725" s="1235"/>
      <c r="APM725" s="1235"/>
      <c r="APN725" s="1235"/>
      <c r="APO725" s="90">
        <f t="shared" si="1031"/>
        <v>0</v>
      </c>
      <c r="APP725" s="90">
        <f t="shared" si="1032"/>
        <v>0</v>
      </c>
      <c r="APQ725" s="90">
        <f t="shared" si="1033"/>
        <v>0</v>
      </c>
      <c r="APR725" s="90">
        <f t="shared" si="1034"/>
        <v>0</v>
      </c>
      <c r="APS725" s="90">
        <f t="shared" si="1035"/>
        <v>0</v>
      </c>
      <c r="APT725" s="90">
        <f t="shared" si="1036"/>
        <v>0</v>
      </c>
      <c r="APU725" s="90">
        <f t="shared" si="1037"/>
        <v>72645.210000000006</v>
      </c>
      <c r="APV725" s="90">
        <f t="shared" si="1038"/>
        <v>75782.820000000007</v>
      </c>
      <c r="APW725" s="90">
        <f t="shared" si="1039"/>
        <v>78131.98</v>
      </c>
      <c r="APX725" s="90">
        <f t="shared" si="1040"/>
        <v>35213.879999999997</v>
      </c>
      <c r="APY725" s="90">
        <f t="shared" si="1041"/>
        <v>38575.86</v>
      </c>
      <c r="APZ725" s="90">
        <f t="shared" si="1042"/>
        <v>39864.97</v>
      </c>
      <c r="AQA725" s="90">
        <f t="shared" si="1043"/>
        <v>0</v>
      </c>
      <c r="AQB725" s="90">
        <f t="shared" si="271"/>
        <v>0</v>
      </c>
      <c r="AQC725" s="90">
        <f t="shared" si="271"/>
        <v>0</v>
      </c>
      <c r="AQD725" s="90">
        <f t="shared" si="1044"/>
        <v>0</v>
      </c>
      <c r="AQE725" s="90">
        <f t="shared" si="272"/>
        <v>0</v>
      </c>
      <c r="AQF725" s="90">
        <f t="shared" si="272"/>
        <v>0</v>
      </c>
      <c r="AQG725" s="1235"/>
      <c r="AQH725" s="1235"/>
      <c r="AQI725" s="1235"/>
      <c r="AQJ725" s="90">
        <f t="shared" si="1045"/>
        <v>0</v>
      </c>
      <c r="AQK725" s="90">
        <f t="shared" si="1046"/>
        <v>0</v>
      </c>
      <c r="AQL725" s="90">
        <f t="shared" si="1047"/>
        <v>0</v>
      </c>
      <c r="AQM725" s="90">
        <f t="shared" si="1048"/>
        <v>0</v>
      </c>
      <c r="AQN725" s="90">
        <f t="shared" si="1049"/>
        <v>0</v>
      </c>
      <c r="AQO725" s="90">
        <f t="shared" si="1050"/>
        <v>0</v>
      </c>
      <c r="AQP725" s="90">
        <f t="shared" si="1051"/>
        <v>72157.119999999995</v>
      </c>
      <c r="AQQ725" s="90">
        <f t="shared" si="1052"/>
        <v>75300.62</v>
      </c>
      <c r="AQR725" s="90">
        <f t="shared" si="1053"/>
        <v>77605.7</v>
      </c>
      <c r="AQS725" s="90">
        <f t="shared" si="1054"/>
        <v>32096.53</v>
      </c>
      <c r="AQT725" s="90">
        <f t="shared" si="1055"/>
        <v>36906.449999999997</v>
      </c>
      <c r="AQU725" s="90">
        <f t="shared" si="1056"/>
        <v>38060.629999999997</v>
      </c>
      <c r="AQV725" s="90">
        <f t="shared" si="1057"/>
        <v>0</v>
      </c>
      <c r="AQW725" s="90">
        <f t="shared" si="273"/>
        <v>0</v>
      </c>
      <c r="AQX725" s="90">
        <f t="shared" si="273"/>
        <v>0</v>
      </c>
      <c r="AQY725" s="90">
        <f t="shared" si="1058"/>
        <v>0</v>
      </c>
      <c r="AQZ725" s="90">
        <f t="shared" si="274"/>
        <v>0</v>
      </c>
      <c r="ARA725" s="90">
        <f t="shared" si="274"/>
        <v>0</v>
      </c>
      <c r="ARB725" s="1235"/>
      <c r="ARC725" s="1235"/>
      <c r="ARD725" s="1235"/>
      <c r="ARE725" s="90">
        <f t="shared" si="1059"/>
        <v>0</v>
      </c>
      <c r="ARF725" s="90">
        <f t="shared" si="1060"/>
        <v>0</v>
      </c>
      <c r="ARG725" s="90">
        <f t="shared" si="1061"/>
        <v>0</v>
      </c>
      <c r="ARH725" s="90">
        <f t="shared" si="1062"/>
        <v>0</v>
      </c>
      <c r="ARI725" s="90">
        <f t="shared" si="1063"/>
        <v>0</v>
      </c>
      <c r="ARJ725" s="90">
        <f t="shared" si="1064"/>
        <v>0</v>
      </c>
      <c r="ARK725" s="90">
        <f t="shared" si="1065"/>
        <v>67644.95</v>
      </c>
      <c r="ARL725" s="90">
        <f t="shared" si="1066"/>
        <v>70505.31</v>
      </c>
      <c r="ARM725" s="90">
        <f t="shared" si="1067"/>
        <v>72762.62</v>
      </c>
      <c r="ARN725" s="90">
        <f t="shared" si="1068"/>
        <v>24892.78</v>
      </c>
      <c r="ARO725" s="90">
        <f t="shared" si="1069"/>
        <v>29321.34</v>
      </c>
      <c r="ARP725" s="90">
        <f t="shared" si="1070"/>
        <v>30305.279999999999</v>
      </c>
      <c r="ARQ725" s="90">
        <f t="shared" si="1071"/>
        <v>0</v>
      </c>
      <c r="ARR725" s="90">
        <f t="shared" si="275"/>
        <v>0</v>
      </c>
      <c r="ARS725" s="90">
        <f t="shared" si="275"/>
        <v>0</v>
      </c>
      <c r="ART725" s="90">
        <f t="shared" si="1072"/>
        <v>0</v>
      </c>
      <c r="ARU725" s="90">
        <f t="shared" si="276"/>
        <v>0</v>
      </c>
      <c r="ARV725" s="90">
        <f t="shared" si="276"/>
        <v>0</v>
      </c>
      <c r="ARW725" s="1235"/>
      <c r="ARX725" s="1235"/>
      <c r="ARY725" s="1235"/>
      <c r="ARZ725" s="90">
        <f t="shared" si="1073"/>
        <v>0</v>
      </c>
      <c r="ASA725" s="90">
        <f t="shared" si="1074"/>
        <v>0</v>
      </c>
      <c r="ASB725" s="90">
        <f t="shared" si="1075"/>
        <v>0</v>
      </c>
      <c r="ASC725" s="90">
        <f t="shared" si="1076"/>
        <v>0</v>
      </c>
      <c r="ASD725" s="90">
        <f t="shared" si="1077"/>
        <v>0</v>
      </c>
      <c r="ASE725" s="90">
        <f t="shared" si="1078"/>
        <v>0</v>
      </c>
      <c r="ASF725" s="90">
        <f t="shared" si="1079"/>
        <v>61623.67</v>
      </c>
      <c r="ASG725" s="90">
        <f t="shared" si="1080"/>
        <v>64307.9</v>
      </c>
      <c r="ASH725" s="90">
        <f t="shared" si="1081"/>
        <v>66288.639999999999</v>
      </c>
      <c r="ASI725" s="90">
        <f t="shared" si="1082"/>
        <v>25032.18</v>
      </c>
      <c r="ASJ725" s="90">
        <f t="shared" si="1083"/>
        <v>30480.53</v>
      </c>
      <c r="ASK725" s="90">
        <f t="shared" si="1084"/>
        <v>31589.1</v>
      </c>
      <c r="ASL725" s="90">
        <f t="shared" si="1085"/>
        <v>0</v>
      </c>
      <c r="ASM725" s="90">
        <f t="shared" si="277"/>
        <v>0</v>
      </c>
      <c r="ASN725" s="90">
        <f t="shared" si="277"/>
        <v>0</v>
      </c>
      <c r="ASO725" s="90">
        <f t="shared" si="1086"/>
        <v>0</v>
      </c>
      <c r="ASP725" s="90">
        <f t="shared" si="278"/>
        <v>0</v>
      </c>
      <c r="ASQ725" s="90">
        <f t="shared" si="278"/>
        <v>0</v>
      </c>
      <c r="ASR725" s="1235"/>
      <c r="ASS725" s="1235"/>
      <c r="AST725" s="1235"/>
      <c r="ASU725" s="90">
        <f t="shared" si="1087"/>
        <v>0</v>
      </c>
      <c r="ASV725" s="90">
        <f t="shared" si="1088"/>
        <v>0</v>
      </c>
      <c r="ASW725" s="90">
        <f t="shared" si="1089"/>
        <v>0</v>
      </c>
      <c r="ASX725" s="90">
        <f t="shared" si="1090"/>
        <v>0</v>
      </c>
      <c r="ASY725" s="90">
        <f t="shared" si="1091"/>
        <v>0</v>
      </c>
      <c r="ASZ725" s="90">
        <f t="shared" si="1092"/>
        <v>0</v>
      </c>
      <c r="ATA725" s="90">
        <f t="shared" si="1093"/>
        <v>58901.96</v>
      </c>
      <c r="ATB725" s="90">
        <f t="shared" si="1094"/>
        <v>61447.49</v>
      </c>
      <c r="ATC725" s="90">
        <f t="shared" si="1095"/>
        <v>63371.75</v>
      </c>
      <c r="ATD725" s="90">
        <f t="shared" si="1096"/>
        <v>28186.59</v>
      </c>
      <c r="ATE725" s="90">
        <f t="shared" si="1097"/>
        <v>29846.25</v>
      </c>
      <c r="ATF725" s="90">
        <f t="shared" si="1098"/>
        <v>30986.32</v>
      </c>
      <c r="ATG725" s="90">
        <f t="shared" si="1099"/>
        <v>0</v>
      </c>
      <c r="ATH725" s="90">
        <f t="shared" si="279"/>
        <v>0</v>
      </c>
      <c r="ATI725" s="90">
        <f t="shared" si="279"/>
        <v>0</v>
      </c>
      <c r="ATJ725" s="90">
        <f t="shared" si="1100"/>
        <v>0</v>
      </c>
      <c r="ATK725" s="90">
        <f t="shared" si="280"/>
        <v>0</v>
      </c>
      <c r="ATL725" s="90">
        <f t="shared" si="280"/>
        <v>0</v>
      </c>
      <c r="ATM725" s="1235"/>
      <c r="ATN725" s="1235"/>
      <c r="ATO725" s="1235"/>
      <c r="ATP725" s="90">
        <f t="shared" si="1101"/>
        <v>0</v>
      </c>
      <c r="ATQ725" s="90">
        <f t="shared" si="1102"/>
        <v>0</v>
      </c>
      <c r="ATR725" s="90">
        <f t="shared" si="1103"/>
        <v>0</v>
      </c>
      <c r="ATS725" s="90">
        <f t="shared" si="1104"/>
        <v>0</v>
      </c>
      <c r="ATT725" s="90">
        <f t="shared" si="1105"/>
        <v>0</v>
      </c>
      <c r="ATU725" s="90">
        <f t="shared" si="1106"/>
        <v>0</v>
      </c>
      <c r="ATV725" s="90">
        <f t="shared" si="1107"/>
        <v>61989.19</v>
      </c>
      <c r="ATW725" s="90">
        <f t="shared" si="1108"/>
        <v>64645.19</v>
      </c>
      <c r="ATX725" s="90">
        <f t="shared" si="1109"/>
        <v>66687.070000000007</v>
      </c>
      <c r="ATY725" s="90">
        <f t="shared" si="1110"/>
        <v>23640.41</v>
      </c>
      <c r="ATZ725" s="90">
        <f t="shared" si="1111"/>
        <v>29483.96</v>
      </c>
      <c r="AUA725" s="90">
        <f t="shared" si="1112"/>
        <v>30527.29</v>
      </c>
      <c r="AUB725" s="90">
        <f t="shared" si="1113"/>
        <v>0</v>
      </c>
      <c r="AUC725" s="90">
        <f t="shared" si="281"/>
        <v>0</v>
      </c>
      <c r="AUD725" s="90">
        <f t="shared" si="281"/>
        <v>0</v>
      </c>
      <c r="AUE725" s="90">
        <f t="shared" si="1114"/>
        <v>0</v>
      </c>
      <c r="AUF725" s="90">
        <f t="shared" si="282"/>
        <v>0</v>
      </c>
      <c r="AUG725" s="90">
        <f t="shared" si="282"/>
        <v>0</v>
      </c>
      <c r="AUH725" s="1235"/>
      <c r="AUI725" s="1235"/>
      <c r="AUJ725" s="1235"/>
      <c r="AUK725" s="90">
        <f t="shared" si="1115"/>
        <v>0</v>
      </c>
      <c r="AUL725" s="90">
        <f t="shared" si="1116"/>
        <v>0</v>
      </c>
      <c r="AUM725" s="90">
        <f t="shared" si="1117"/>
        <v>0</v>
      </c>
      <c r="AUN725" s="90">
        <f t="shared" si="1118"/>
        <v>0</v>
      </c>
      <c r="AUO725" s="90">
        <f t="shared" si="1119"/>
        <v>0</v>
      </c>
      <c r="AUP725" s="90">
        <f t="shared" si="1120"/>
        <v>0</v>
      </c>
      <c r="AUQ725" s="90">
        <f t="shared" si="1121"/>
        <v>62107.83</v>
      </c>
      <c r="AUR725" s="90">
        <f t="shared" si="1122"/>
        <v>64795.02</v>
      </c>
      <c r="AUS725" s="90">
        <f t="shared" si="1123"/>
        <v>66810.52</v>
      </c>
      <c r="AUT725" s="90">
        <f t="shared" si="1124"/>
        <v>25144.44</v>
      </c>
      <c r="AUU725" s="90">
        <f t="shared" si="1125"/>
        <v>28239.85</v>
      </c>
      <c r="AUV725" s="90">
        <f t="shared" si="1126"/>
        <v>29320.32</v>
      </c>
      <c r="AUW725" s="90">
        <f t="shared" si="1127"/>
        <v>0</v>
      </c>
      <c r="AUX725" s="90">
        <f t="shared" si="283"/>
        <v>0</v>
      </c>
      <c r="AUY725" s="90">
        <f t="shared" si="283"/>
        <v>0</v>
      </c>
      <c r="AUZ725" s="90">
        <f t="shared" si="1128"/>
        <v>0</v>
      </c>
      <c r="AVA725" s="90">
        <f t="shared" si="284"/>
        <v>0</v>
      </c>
      <c r="AVB725" s="90">
        <f t="shared" si="284"/>
        <v>0</v>
      </c>
      <c r="AVC725" s="1235"/>
      <c r="AVD725" s="1235"/>
      <c r="AVE725" s="1235"/>
      <c r="AVF725" s="90">
        <f t="shared" si="1129"/>
        <v>0</v>
      </c>
      <c r="AVG725" s="90">
        <f t="shared" si="1130"/>
        <v>0</v>
      </c>
      <c r="AVH725" s="90">
        <f t="shared" si="1131"/>
        <v>0</v>
      </c>
      <c r="AVI725" s="90">
        <f t="shared" si="1132"/>
        <v>0</v>
      </c>
      <c r="AVJ725" s="90">
        <f t="shared" si="1133"/>
        <v>0</v>
      </c>
      <c r="AVK725" s="90">
        <f t="shared" si="1134"/>
        <v>0</v>
      </c>
      <c r="AVL725" s="90">
        <f t="shared" si="1135"/>
        <v>60726.99</v>
      </c>
      <c r="AVM725" s="90">
        <f t="shared" si="1136"/>
        <v>63337.3</v>
      </c>
      <c r="AVN725" s="90">
        <f t="shared" si="1137"/>
        <v>65315.22</v>
      </c>
      <c r="AVO725" s="90">
        <f t="shared" si="1138"/>
        <v>27048.05</v>
      </c>
      <c r="AVP725" s="90">
        <f t="shared" si="1139"/>
        <v>30047.62</v>
      </c>
      <c r="AVQ725" s="90">
        <f t="shared" si="1140"/>
        <v>31227.83</v>
      </c>
      <c r="AVR725" s="90">
        <f t="shared" si="1141"/>
        <v>0</v>
      </c>
      <c r="AVS725" s="90">
        <f t="shared" si="285"/>
        <v>0</v>
      </c>
      <c r="AVT725" s="90">
        <f t="shared" si="285"/>
        <v>0</v>
      </c>
      <c r="AVU725" s="90">
        <f t="shared" si="1142"/>
        <v>0</v>
      </c>
      <c r="AVV725" s="90">
        <f t="shared" si="286"/>
        <v>0</v>
      </c>
      <c r="AVW725" s="90">
        <f t="shared" si="286"/>
        <v>0</v>
      </c>
      <c r="AVX725" s="124">
        <f t="shared" si="1143"/>
        <v>292</v>
      </c>
      <c r="AVY725" s="124">
        <f t="shared" si="287"/>
        <v>292</v>
      </c>
      <c r="AVZ725" s="124">
        <f t="shared" si="288"/>
        <v>292</v>
      </c>
      <c r="AWA725" s="90">
        <f t="shared" si="289"/>
        <v>21292932</v>
      </c>
      <c r="AWB725" s="90">
        <f t="shared" si="290"/>
        <v>21834300</v>
      </c>
      <c r="AWC725" s="90">
        <f t="shared" si="291"/>
        <v>22643140</v>
      </c>
      <c r="AWD725" s="90">
        <f t="shared" si="292"/>
        <v>16377716.439999999</v>
      </c>
      <c r="AWE725" s="90">
        <f t="shared" si="293"/>
        <v>16858348.440000001</v>
      </c>
      <c r="AWF725" s="90">
        <f t="shared" si="294"/>
        <v>17218968.440000001</v>
      </c>
      <c r="AWG725" s="90"/>
      <c r="AWH725" s="90"/>
      <c r="AWI725" s="90"/>
      <c r="AWJ725" s="90"/>
      <c r="AWK725" s="90"/>
      <c r="AWL725" s="90"/>
      <c r="AWM725" s="90">
        <f t="shared" si="295"/>
        <v>21151074.27</v>
      </c>
      <c r="AWN725" s="90">
        <f t="shared" si="296"/>
        <v>22070569.66</v>
      </c>
      <c r="AWO725" s="90">
        <f t="shared" si="297"/>
        <v>22752240.5</v>
      </c>
      <c r="AWP725" s="90">
        <f t="shared" si="298"/>
        <v>10101087.359999999</v>
      </c>
      <c r="AWQ725" s="90">
        <f t="shared" si="299"/>
        <v>11582346.279999999</v>
      </c>
      <c r="AWR725" s="90">
        <f t="shared" si="300"/>
        <v>11916317.25</v>
      </c>
    </row>
    <row r="726" spans="1:1292" ht="39" customHeight="1" x14ac:dyDescent="0.25">
      <c r="A726" s="205" t="s">
        <v>424</v>
      </c>
      <c r="B726" s="12" t="s">
        <v>440</v>
      </c>
      <c r="C726" s="5"/>
      <c r="D726" s="338"/>
      <c r="E726" s="263"/>
      <c r="F726" s="98">
        <f>F20</f>
        <v>72921</v>
      </c>
      <c r="G726" s="98">
        <f t="shared" si="301"/>
        <v>74775</v>
      </c>
      <c r="H726" s="98">
        <f t="shared" si="301"/>
        <v>77545</v>
      </c>
      <c r="I726" s="90">
        <f t="shared" si="302"/>
        <v>56095.69</v>
      </c>
      <c r="J726" s="90">
        <f t="shared" si="302"/>
        <v>57741.69</v>
      </c>
      <c r="K726" s="90">
        <f t="shared" si="302"/>
        <v>58976.69</v>
      </c>
      <c r="L726" s="1235"/>
      <c r="M726" s="1235"/>
      <c r="N726" s="1235"/>
      <c r="O726" s="90">
        <f t="shared" si="303"/>
        <v>0</v>
      </c>
      <c r="P726" s="90">
        <f t="shared" si="304"/>
        <v>0</v>
      </c>
      <c r="Q726" s="90">
        <f t="shared" si="305"/>
        <v>0</v>
      </c>
      <c r="R726" s="90">
        <f t="shared" si="306"/>
        <v>0</v>
      </c>
      <c r="S726" s="90">
        <f t="shared" si="307"/>
        <v>0</v>
      </c>
      <c r="T726" s="90">
        <f t="shared" si="308"/>
        <v>0</v>
      </c>
      <c r="U726" s="90">
        <f t="shared" si="309"/>
        <v>69684.14</v>
      </c>
      <c r="V726" s="90">
        <f t="shared" si="310"/>
        <v>72720.289999999994</v>
      </c>
      <c r="W726" s="90">
        <f t="shared" si="311"/>
        <v>74932.87</v>
      </c>
      <c r="X726" s="90">
        <f t="shared" si="312"/>
        <v>22994.28</v>
      </c>
      <c r="Y726" s="90">
        <f t="shared" si="313"/>
        <v>26725.82</v>
      </c>
      <c r="Z726" s="90">
        <f t="shared" si="314"/>
        <v>27796.639999999999</v>
      </c>
      <c r="AA726" s="90">
        <f t="shared" si="315"/>
        <v>0</v>
      </c>
      <c r="AB726" s="90">
        <f t="shared" si="165"/>
        <v>0</v>
      </c>
      <c r="AC726" s="90">
        <f t="shared" si="165"/>
        <v>0</v>
      </c>
      <c r="AD726" s="90">
        <f t="shared" si="316"/>
        <v>0</v>
      </c>
      <c r="AE726" s="90">
        <f t="shared" si="166"/>
        <v>0</v>
      </c>
      <c r="AF726" s="90">
        <f t="shared" si="166"/>
        <v>0</v>
      </c>
      <c r="AG726" s="1235">
        <v>29</v>
      </c>
      <c r="AH726" s="1235">
        <v>29</v>
      </c>
      <c r="AI726" s="1235">
        <v>29</v>
      </c>
      <c r="AJ726" s="90">
        <f t="shared" si="317"/>
        <v>2114709</v>
      </c>
      <c r="AK726" s="90">
        <f t="shared" si="318"/>
        <v>2168475</v>
      </c>
      <c r="AL726" s="90">
        <f t="shared" si="319"/>
        <v>2248805</v>
      </c>
      <c r="AM726" s="90">
        <f t="shared" si="320"/>
        <v>1626775.01</v>
      </c>
      <c r="AN726" s="90">
        <f t="shared" si="321"/>
        <v>1674509.01</v>
      </c>
      <c r="AO726" s="90">
        <f t="shared" si="322"/>
        <v>1710324.01</v>
      </c>
      <c r="AP726" s="90">
        <f t="shared" si="323"/>
        <v>68075.839999999997</v>
      </c>
      <c r="AQ726" s="90">
        <f t="shared" si="324"/>
        <v>70975.429999999993</v>
      </c>
      <c r="AR726" s="90">
        <f t="shared" si="325"/>
        <v>73215.89</v>
      </c>
      <c r="AS726" s="90">
        <f t="shared" si="326"/>
        <v>26032.79</v>
      </c>
      <c r="AT726" s="90">
        <f t="shared" si="327"/>
        <v>31257.72</v>
      </c>
      <c r="AU726" s="90">
        <f t="shared" si="328"/>
        <v>32320.799999999999</v>
      </c>
      <c r="AV726" s="90">
        <f t="shared" si="329"/>
        <v>1974199.36</v>
      </c>
      <c r="AW726" s="90">
        <f t="shared" si="167"/>
        <v>2058287.47</v>
      </c>
      <c r="AX726" s="90">
        <f t="shared" si="167"/>
        <v>2123260.81</v>
      </c>
      <c r="AY726" s="90">
        <f t="shared" si="330"/>
        <v>754950.91</v>
      </c>
      <c r="AZ726" s="90">
        <f t="shared" si="168"/>
        <v>906473.88</v>
      </c>
      <c r="BA726" s="90">
        <f t="shared" si="168"/>
        <v>937303.2</v>
      </c>
      <c r="BB726" s="1235"/>
      <c r="BC726" s="1235"/>
      <c r="BD726" s="1235"/>
      <c r="BE726" s="90">
        <f t="shared" si="331"/>
        <v>0</v>
      </c>
      <c r="BF726" s="90">
        <f t="shared" si="332"/>
        <v>0</v>
      </c>
      <c r="BG726" s="90">
        <f t="shared" si="333"/>
        <v>0</v>
      </c>
      <c r="BH726" s="90">
        <f t="shared" si="334"/>
        <v>0</v>
      </c>
      <c r="BI726" s="90">
        <f t="shared" si="335"/>
        <v>0</v>
      </c>
      <c r="BJ726" s="90">
        <f t="shared" si="336"/>
        <v>0</v>
      </c>
      <c r="BK726" s="90">
        <f t="shared" si="337"/>
        <v>77021.53</v>
      </c>
      <c r="BL726" s="90">
        <f t="shared" si="338"/>
        <v>80376.53</v>
      </c>
      <c r="BM726" s="90">
        <f t="shared" si="339"/>
        <v>82854.679999999993</v>
      </c>
      <c r="BN726" s="90">
        <f t="shared" si="340"/>
        <v>23308.67</v>
      </c>
      <c r="BO726" s="90">
        <f t="shared" si="341"/>
        <v>27809.33</v>
      </c>
      <c r="BP726" s="90">
        <f t="shared" si="342"/>
        <v>28861.59</v>
      </c>
      <c r="BQ726" s="90">
        <f t="shared" si="343"/>
        <v>0</v>
      </c>
      <c r="BR726" s="90">
        <f t="shared" si="169"/>
        <v>0</v>
      </c>
      <c r="BS726" s="90">
        <f t="shared" si="169"/>
        <v>0</v>
      </c>
      <c r="BT726" s="90">
        <f t="shared" si="344"/>
        <v>0</v>
      </c>
      <c r="BU726" s="90">
        <f t="shared" si="170"/>
        <v>0</v>
      </c>
      <c r="BV726" s="90">
        <f t="shared" si="170"/>
        <v>0</v>
      </c>
      <c r="BW726" s="1235"/>
      <c r="BX726" s="1235"/>
      <c r="BY726" s="1235"/>
      <c r="BZ726" s="90">
        <f t="shared" si="345"/>
        <v>0</v>
      </c>
      <c r="CA726" s="90">
        <f t="shared" si="346"/>
        <v>0</v>
      </c>
      <c r="CB726" s="90">
        <f t="shared" si="347"/>
        <v>0</v>
      </c>
      <c r="CC726" s="90">
        <f t="shared" si="348"/>
        <v>0</v>
      </c>
      <c r="CD726" s="90">
        <f t="shared" si="349"/>
        <v>0</v>
      </c>
      <c r="CE726" s="90">
        <f t="shared" si="350"/>
        <v>0</v>
      </c>
      <c r="CF726" s="90">
        <f t="shared" si="351"/>
        <v>78739.789999999994</v>
      </c>
      <c r="CG726" s="90">
        <f t="shared" si="352"/>
        <v>82134.67</v>
      </c>
      <c r="CH726" s="90">
        <f t="shared" si="353"/>
        <v>84726.64</v>
      </c>
      <c r="CI726" s="90">
        <f t="shared" si="354"/>
        <v>27527.33</v>
      </c>
      <c r="CJ726" s="90">
        <f t="shared" si="355"/>
        <v>33455.31</v>
      </c>
      <c r="CK726" s="90">
        <f t="shared" si="356"/>
        <v>34708.68</v>
      </c>
      <c r="CL726" s="90">
        <f t="shared" si="357"/>
        <v>0</v>
      </c>
      <c r="CM726" s="90">
        <f t="shared" si="171"/>
        <v>0</v>
      </c>
      <c r="CN726" s="90">
        <f t="shared" si="171"/>
        <v>0</v>
      </c>
      <c r="CO726" s="90">
        <f t="shared" si="358"/>
        <v>0</v>
      </c>
      <c r="CP726" s="90">
        <f t="shared" si="172"/>
        <v>0</v>
      </c>
      <c r="CQ726" s="90">
        <f t="shared" si="172"/>
        <v>0</v>
      </c>
      <c r="CR726" s="1235"/>
      <c r="CS726" s="1235"/>
      <c r="CT726" s="1235"/>
      <c r="CU726" s="90">
        <f t="shared" si="359"/>
        <v>0</v>
      </c>
      <c r="CV726" s="90">
        <f t="shared" si="360"/>
        <v>0</v>
      </c>
      <c r="CW726" s="90">
        <f t="shared" si="361"/>
        <v>0</v>
      </c>
      <c r="CX726" s="90">
        <f t="shared" si="362"/>
        <v>0</v>
      </c>
      <c r="CY726" s="90">
        <f t="shared" si="363"/>
        <v>0</v>
      </c>
      <c r="CZ726" s="90">
        <f t="shared" si="364"/>
        <v>0</v>
      </c>
      <c r="DA726" s="90">
        <f t="shared" si="365"/>
        <v>69199.070000000007</v>
      </c>
      <c r="DB726" s="90">
        <f t="shared" si="366"/>
        <v>72212.38</v>
      </c>
      <c r="DC726" s="90">
        <f t="shared" si="367"/>
        <v>74447.56</v>
      </c>
      <c r="DD726" s="90">
        <f t="shared" si="368"/>
        <v>30852.68</v>
      </c>
      <c r="DE726" s="90">
        <f t="shared" si="369"/>
        <v>34975.699999999997</v>
      </c>
      <c r="DF726" s="90">
        <f t="shared" si="370"/>
        <v>36111.730000000003</v>
      </c>
      <c r="DG726" s="90">
        <f t="shared" si="371"/>
        <v>0</v>
      </c>
      <c r="DH726" s="90">
        <f t="shared" si="173"/>
        <v>0</v>
      </c>
      <c r="DI726" s="90">
        <f t="shared" si="173"/>
        <v>0</v>
      </c>
      <c r="DJ726" s="90">
        <f t="shared" si="372"/>
        <v>0</v>
      </c>
      <c r="DK726" s="90">
        <f t="shared" si="174"/>
        <v>0</v>
      </c>
      <c r="DL726" s="90">
        <f t="shared" si="174"/>
        <v>0</v>
      </c>
      <c r="DM726" s="369"/>
      <c r="DN726" s="369"/>
      <c r="DO726" s="369"/>
      <c r="DP726" s="90">
        <f t="shared" si="373"/>
        <v>0</v>
      </c>
      <c r="DQ726" s="90">
        <f t="shared" si="374"/>
        <v>0</v>
      </c>
      <c r="DR726" s="90">
        <f t="shared" si="375"/>
        <v>0</v>
      </c>
      <c r="DS726" s="90">
        <f t="shared" si="376"/>
        <v>0</v>
      </c>
      <c r="DT726" s="90">
        <f t="shared" si="377"/>
        <v>0</v>
      </c>
      <c r="DU726" s="90">
        <f t="shared" si="378"/>
        <v>0</v>
      </c>
      <c r="DV726" s="90">
        <f t="shared" si="379"/>
        <v>0</v>
      </c>
      <c r="DW726" s="90">
        <f t="shared" si="380"/>
        <v>0</v>
      </c>
      <c r="DX726" s="90">
        <f t="shared" si="381"/>
        <v>0</v>
      </c>
      <c r="DY726" s="90">
        <f t="shared" si="382"/>
        <v>0</v>
      </c>
      <c r="DZ726" s="90">
        <f t="shared" si="383"/>
        <v>0</v>
      </c>
      <c r="EA726" s="90">
        <f t="shared" si="384"/>
        <v>0</v>
      </c>
      <c r="EB726" s="90">
        <f t="shared" si="385"/>
        <v>0</v>
      </c>
      <c r="EC726" s="90">
        <f t="shared" si="175"/>
        <v>0</v>
      </c>
      <c r="ED726" s="90">
        <f t="shared" si="176"/>
        <v>0</v>
      </c>
      <c r="EE726" s="90">
        <f t="shared" si="386"/>
        <v>0</v>
      </c>
      <c r="EF726" s="90">
        <f t="shared" si="177"/>
        <v>0</v>
      </c>
      <c r="EG726" s="90">
        <f t="shared" si="178"/>
        <v>0</v>
      </c>
      <c r="EH726" s="1235"/>
      <c r="EI726" s="1235"/>
      <c r="EJ726" s="1235"/>
      <c r="EK726" s="90">
        <f t="shared" si="387"/>
        <v>0</v>
      </c>
      <c r="EL726" s="90">
        <f t="shared" si="388"/>
        <v>0</v>
      </c>
      <c r="EM726" s="90">
        <f t="shared" si="389"/>
        <v>0</v>
      </c>
      <c r="EN726" s="90">
        <f t="shared" si="390"/>
        <v>0</v>
      </c>
      <c r="EO726" s="90">
        <f t="shared" si="391"/>
        <v>0</v>
      </c>
      <c r="EP726" s="90">
        <f t="shared" si="392"/>
        <v>0</v>
      </c>
      <c r="EQ726" s="90">
        <f t="shared" si="393"/>
        <v>69317.72</v>
      </c>
      <c r="ER726" s="90">
        <f t="shared" si="394"/>
        <v>72339.87</v>
      </c>
      <c r="ES726" s="90">
        <f t="shared" si="395"/>
        <v>74509.490000000005</v>
      </c>
      <c r="ET726" s="90">
        <f t="shared" si="396"/>
        <v>36242.82</v>
      </c>
      <c r="EU726" s="90">
        <f t="shared" si="397"/>
        <v>43710.04</v>
      </c>
      <c r="EV726" s="90">
        <f t="shared" si="398"/>
        <v>44855.17</v>
      </c>
      <c r="EW726" s="90">
        <f t="shared" si="399"/>
        <v>0</v>
      </c>
      <c r="EX726" s="90">
        <f t="shared" si="179"/>
        <v>0</v>
      </c>
      <c r="EY726" s="90">
        <f t="shared" si="179"/>
        <v>0</v>
      </c>
      <c r="EZ726" s="90">
        <f t="shared" si="400"/>
        <v>0</v>
      </c>
      <c r="FA726" s="90">
        <f t="shared" si="180"/>
        <v>0</v>
      </c>
      <c r="FB726" s="90">
        <f t="shared" si="180"/>
        <v>0</v>
      </c>
      <c r="FC726" s="92"/>
      <c r="FD726" s="92"/>
      <c r="FE726" s="92"/>
      <c r="FF726" s="90">
        <f t="shared" si="401"/>
        <v>0</v>
      </c>
      <c r="FG726" s="90">
        <f t="shared" si="402"/>
        <v>0</v>
      </c>
      <c r="FH726" s="90">
        <f t="shared" si="403"/>
        <v>0</v>
      </c>
      <c r="FI726" s="90">
        <f t="shared" si="404"/>
        <v>0</v>
      </c>
      <c r="FJ726" s="90">
        <f t="shared" si="405"/>
        <v>0</v>
      </c>
      <c r="FK726" s="90">
        <f t="shared" si="406"/>
        <v>0</v>
      </c>
      <c r="FL726" s="90">
        <f t="shared" si="407"/>
        <v>0</v>
      </c>
      <c r="FM726" s="90">
        <f t="shared" si="408"/>
        <v>0</v>
      </c>
      <c r="FN726" s="90">
        <f t="shared" si="409"/>
        <v>0</v>
      </c>
      <c r="FO726" s="90">
        <f t="shared" si="410"/>
        <v>0</v>
      </c>
      <c r="FP726" s="90">
        <f t="shared" si="411"/>
        <v>0</v>
      </c>
      <c r="FQ726" s="90">
        <f t="shared" si="412"/>
        <v>0</v>
      </c>
      <c r="FR726" s="90">
        <f t="shared" si="413"/>
        <v>0</v>
      </c>
      <c r="FS726" s="90">
        <f t="shared" si="181"/>
        <v>0</v>
      </c>
      <c r="FT726" s="90">
        <f t="shared" si="181"/>
        <v>0</v>
      </c>
      <c r="FU726" s="90">
        <f t="shared" si="414"/>
        <v>0</v>
      </c>
      <c r="FV726" s="90">
        <f t="shared" si="182"/>
        <v>0</v>
      </c>
      <c r="FW726" s="90">
        <f t="shared" si="182"/>
        <v>0</v>
      </c>
      <c r="FX726" s="1235"/>
      <c r="FY726" s="1235"/>
      <c r="FZ726" s="1235"/>
      <c r="GA726" s="90">
        <f t="shared" si="415"/>
        <v>0</v>
      </c>
      <c r="GB726" s="90">
        <f t="shared" si="416"/>
        <v>0</v>
      </c>
      <c r="GC726" s="90">
        <f t="shared" si="417"/>
        <v>0</v>
      </c>
      <c r="GD726" s="90">
        <f t="shared" si="418"/>
        <v>0</v>
      </c>
      <c r="GE726" s="90">
        <f t="shared" si="419"/>
        <v>0</v>
      </c>
      <c r="GF726" s="90">
        <f t="shared" si="420"/>
        <v>0</v>
      </c>
      <c r="GG726" s="90">
        <f t="shared" si="421"/>
        <v>71071.429999999993</v>
      </c>
      <c r="GH726" s="90">
        <f t="shared" si="422"/>
        <v>74105.7</v>
      </c>
      <c r="GI726" s="90">
        <f t="shared" si="423"/>
        <v>76454.84</v>
      </c>
      <c r="GJ726" s="90">
        <f t="shared" si="424"/>
        <v>30221.77</v>
      </c>
      <c r="GK726" s="90">
        <f t="shared" si="425"/>
        <v>33723.61</v>
      </c>
      <c r="GL726" s="90">
        <f t="shared" si="426"/>
        <v>34719.24</v>
      </c>
      <c r="GM726" s="90">
        <f t="shared" si="427"/>
        <v>0</v>
      </c>
      <c r="GN726" s="90">
        <f t="shared" si="183"/>
        <v>0</v>
      </c>
      <c r="GO726" s="90">
        <f t="shared" si="183"/>
        <v>0</v>
      </c>
      <c r="GP726" s="90">
        <f t="shared" si="428"/>
        <v>0</v>
      </c>
      <c r="GQ726" s="90">
        <f t="shared" si="184"/>
        <v>0</v>
      </c>
      <c r="GR726" s="90">
        <f t="shared" si="184"/>
        <v>0</v>
      </c>
      <c r="GS726" s="92"/>
      <c r="GT726" s="92"/>
      <c r="GU726" s="92"/>
      <c r="GV726" s="90">
        <f t="shared" si="429"/>
        <v>0</v>
      </c>
      <c r="GW726" s="90">
        <f t="shared" si="430"/>
        <v>0</v>
      </c>
      <c r="GX726" s="90">
        <f t="shared" si="431"/>
        <v>0</v>
      </c>
      <c r="GY726" s="90">
        <f t="shared" si="432"/>
        <v>0</v>
      </c>
      <c r="GZ726" s="90">
        <f t="shared" si="433"/>
        <v>0</v>
      </c>
      <c r="HA726" s="90">
        <f t="shared" si="434"/>
        <v>0</v>
      </c>
      <c r="HB726" s="90">
        <f t="shared" si="435"/>
        <v>0</v>
      </c>
      <c r="HC726" s="90">
        <f t="shared" si="436"/>
        <v>0</v>
      </c>
      <c r="HD726" s="90">
        <f t="shared" si="437"/>
        <v>0</v>
      </c>
      <c r="HE726" s="90">
        <f t="shared" si="438"/>
        <v>0</v>
      </c>
      <c r="HF726" s="90">
        <f t="shared" si="439"/>
        <v>0</v>
      </c>
      <c r="HG726" s="90">
        <f t="shared" si="440"/>
        <v>0</v>
      </c>
      <c r="HH726" s="90">
        <f t="shared" si="441"/>
        <v>0</v>
      </c>
      <c r="HI726" s="90">
        <f t="shared" si="185"/>
        <v>0</v>
      </c>
      <c r="HJ726" s="90">
        <f t="shared" si="185"/>
        <v>0</v>
      </c>
      <c r="HK726" s="90">
        <f t="shared" si="442"/>
        <v>0</v>
      </c>
      <c r="HL726" s="90">
        <f t="shared" si="186"/>
        <v>0</v>
      </c>
      <c r="HM726" s="90">
        <f t="shared" si="186"/>
        <v>0</v>
      </c>
      <c r="HN726" s="1235"/>
      <c r="HO726" s="1235"/>
      <c r="HP726" s="1235"/>
      <c r="HQ726" s="90">
        <f t="shared" si="443"/>
        <v>0</v>
      </c>
      <c r="HR726" s="90">
        <f t="shared" si="444"/>
        <v>0</v>
      </c>
      <c r="HS726" s="90">
        <f t="shared" si="445"/>
        <v>0</v>
      </c>
      <c r="HT726" s="90">
        <f t="shared" si="446"/>
        <v>0</v>
      </c>
      <c r="HU726" s="90">
        <f t="shared" si="447"/>
        <v>0</v>
      </c>
      <c r="HV726" s="90">
        <f t="shared" si="448"/>
        <v>0</v>
      </c>
      <c r="HW726" s="90">
        <f t="shared" si="449"/>
        <v>63051.91</v>
      </c>
      <c r="HX726" s="90">
        <f t="shared" si="450"/>
        <v>65801.53</v>
      </c>
      <c r="HY726" s="90">
        <f t="shared" si="451"/>
        <v>67775.570000000007</v>
      </c>
      <c r="HZ726" s="90">
        <f t="shared" si="452"/>
        <v>30258.51</v>
      </c>
      <c r="IA726" s="90">
        <f t="shared" si="453"/>
        <v>32882.480000000003</v>
      </c>
      <c r="IB726" s="90">
        <f t="shared" si="454"/>
        <v>34025.410000000003</v>
      </c>
      <c r="IC726" s="90">
        <f t="shared" si="455"/>
        <v>0</v>
      </c>
      <c r="ID726" s="90">
        <f t="shared" si="187"/>
        <v>0</v>
      </c>
      <c r="IE726" s="90">
        <f t="shared" si="187"/>
        <v>0</v>
      </c>
      <c r="IF726" s="90">
        <f t="shared" si="456"/>
        <v>0</v>
      </c>
      <c r="IG726" s="90">
        <f t="shared" si="188"/>
        <v>0</v>
      </c>
      <c r="IH726" s="90">
        <f t="shared" si="188"/>
        <v>0</v>
      </c>
      <c r="II726" s="1237"/>
      <c r="IJ726" s="1237"/>
      <c r="IK726" s="1237"/>
      <c r="IL726" s="90">
        <f t="shared" si="457"/>
        <v>0</v>
      </c>
      <c r="IM726" s="90">
        <f t="shared" si="458"/>
        <v>0</v>
      </c>
      <c r="IN726" s="90">
        <f t="shared" si="459"/>
        <v>0</v>
      </c>
      <c r="IO726" s="90">
        <f t="shared" si="460"/>
        <v>0</v>
      </c>
      <c r="IP726" s="90">
        <f t="shared" si="461"/>
        <v>0</v>
      </c>
      <c r="IQ726" s="90">
        <f t="shared" si="462"/>
        <v>0</v>
      </c>
      <c r="IR726" s="90">
        <f t="shared" si="463"/>
        <v>70407.25</v>
      </c>
      <c r="IS726" s="90">
        <f t="shared" si="464"/>
        <v>73396.12</v>
      </c>
      <c r="IT726" s="90">
        <f t="shared" si="465"/>
        <v>75738.95</v>
      </c>
      <c r="IU726" s="90">
        <f t="shared" si="466"/>
        <v>38132.51</v>
      </c>
      <c r="IV726" s="90">
        <f t="shared" si="467"/>
        <v>42156.4</v>
      </c>
      <c r="IW726" s="90">
        <f t="shared" si="468"/>
        <v>43514.41</v>
      </c>
      <c r="IX726" s="90">
        <f t="shared" si="469"/>
        <v>0</v>
      </c>
      <c r="IY726" s="90">
        <f t="shared" si="189"/>
        <v>0</v>
      </c>
      <c r="IZ726" s="90">
        <f t="shared" si="189"/>
        <v>0</v>
      </c>
      <c r="JA726" s="90">
        <f t="shared" si="470"/>
        <v>0</v>
      </c>
      <c r="JB726" s="90">
        <f t="shared" si="190"/>
        <v>0</v>
      </c>
      <c r="JC726" s="90">
        <f t="shared" si="190"/>
        <v>0</v>
      </c>
      <c r="JD726" s="1235"/>
      <c r="JE726" s="1235"/>
      <c r="JF726" s="1235"/>
      <c r="JG726" s="90">
        <f t="shared" si="471"/>
        <v>0</v>
      </c>
      <c r="JH726" s="90">
        <f t="shared" si="472"/>
        <v>0</v>
      </c>
      <c r="JI726" s="90">
        <f t="shared" si="473"/>
        <v>0</v>
      </c>
      <c r="JJ726" s="90">
        <f t="shared" si="474"/>
        <v>0</v>
      </c>
      <c r="JK726" s="90">
        <f t="shared" si="475"/>
        <v>0</v>
      </c>
      <c r="JL726" s="90">
        <f t="shared" si="476"/>
        <v>0</v>
      </c>
      <c r="JM726" s="90">
        <f t="shared" si="477"/>
        <v>79002.179999999993</v>
      </c>
      <c r="JN726" s="90">
        <f t="shared" si="478"/>
        <v>82444.94</v>
      </c>
      <c r="JO726" s="90">
        <f t="shared" si="479"/>
        <v>84955.12</v>
      </c>
      <c r="JP726" s="90">
        <f t="shared" si="480"/>
        <v>36983.360000000001</v>
      </c>
      <c r="JQ726" s="90">
        <f t="shared" si="481"/>
        <v>41370.15</v>
      </c>
      <c r="JR726" s="90">
        <f t="shared" si="482"/>
        <v>42684.76</v>
      </c>
      <c r="JS726" s="90">
        <f t="shared" si="483"/>
        <v>0</v>
      </c>
      <c r="JT726" s="90">
        <f t="shared" si="191"/>
        <v>0</v>
      </c>
      <c r="JU726" s="90">
        <f t="shared" si="191"/>
        <v>0</v>
      </c>
      <c r="JV726" s="90">
        <f t="shared" si="484"/>
        <v>0</v>
      </c>
      <c r="JW726" s="90">
        <f t="shared" si="192"/>
        <v>0</v>
      </c>
      <c r="JX726" s="90">
        <f t="shared" si="192"/>
        <v>0</v>
      </c>
      <c r="JY726" s="1235"/>
      <c r="JZ726" s="1235"/>
      <c r="KA726" s="1235"/>
      <c r="KB726" s="90">
        <f t="shared" si="485"/>
        <v>0</v>
      </c>
      <c r="KC726" s="90">
        <f t="shared" si="486"/>
        <v>0</v>
      </c>
      <c r="KD726" s="90">
        <f t="shared" si="487"/>
        <v>0</v>
      </c>
      <c r="KE726" s="90">
        <f t="shared" si="488"/>
        <v>0</v>
      </c>
      <c r="KF726" s="90">
        <f t="shared" si="489"/>
        <v>0</v>
      </c>
      <c r="KG726" s="90">
        <f t="shared" si="490"/>
        <v>0</v>
      </c>
      <c r="KH726" s="90">
        <f t="shared" si="491"/>
        <v>54475.27</v>
      </c>
      <c r="KI726" s="90">
        <f t="shared" si="492"/>
        <v>56668.61</v>
      </c>
      <c r="KJ726" s="90">
        <f t="shared" si="493"/>
        <v>58588.65</v>
      </c>
      <c r="KK726" s="90">
        <f t="shared" si="494"/>
        <v>43408.28</v>
      </c>
      <c r="KL726" s="90">
        <f t="shared" si="495"/>
        <v>48664.25</v>
      </c>
      <c r="KM726" s="90">
        <f t="shared" si="496"/>
        <v>49276.35</v>
      </c>
      <c r="KN726" s="90">
        <f t="shared" si="497"/>
        <v>0</v>
      </c>
      <c r="KO726" s="90">
        <f t="shared" si="193"/>
        <v>0</v>
      </c>
      <c r="KP726" s="90">
        <f t="shared" si="193"/>
        <v>0</v>
      </c>
      <c r="KQ726" s="90">
        <f t="shared" si="498"/>
        <v>0</v>
      </c>
      <c r="KR726" s="90">
        <f t="shared" si="194"/>
        <v>0</v>
      </c>
      <c r="KS726" s="90">
        <f t="shared" si="194"/>
        <v>0</v>
      </c>
      <c r="KT726" s="1235"/>
      <c r="KU726" s="1235"/>
      <c r="KV726" s="1235"/>
      <c r="KW726" s="90">
        <f t="shared" si="499"/>
        <v>0</v>
      </c>
      <c r="KX726" s="90">
        <f t="shared" si="500"/>
        <v>0</v>
      </c>
      <c r="KY726" s="90">
        <f t="shared" si="501"/>
        <v>0</v>
      </c>
      <c r="KZ726" s="90">
        <f t="shared" si="502"/>
        <v>0</v>
      </c>
      <c r="LA726" s="90">
        <f t="shared" si="503"/>
        <v>0</v>
      </c>
      <c r="LB726" s="90">
        <f t="shared" si="504"/>
        <v>0</v>
      </c>
      <c r="LC726" s="90">
        <f t="shared" si="505"/>
        <v>89258.2</v>
      </c>
      <c r="LD726" s="90">
        <f t="shared" si="506"/>
        <v>93145.61</v>
      </c>
      <c r="LE726" s="90">
        <f t="shared" si="507"/>
        <v>95994.72</v>
      </c>
      <c r="LF726" s="90">
        <f t="shared" si="508"/>
        <v>35806.85</v>
      </c>
      <c r="LG726" s="90">
        <f t="shared" si="509"/>
        <v>38893.519999999997</v>
      </c>
      <c r="LH726" s="90">
        <f t="shared" si="510"/>
        <v>40076.910000000003</v>
      </c>
      <c r="LI726" s="90">
        <f t="shared" si="511"/>
        <v>0</v>
      </c>
      <c r="LJ726" s="90">
        <f t="shared" si="195"/>
        <v>0</v>
      </c>
      <c r="LK726" s="90">
        <f t="shared" si="195"/>
        <v>0</v>
      </c>
      <c r="LL726" s="90">
        <f t="shared" si="512"/>
        <v>0</v>
      </c>
      <c r="LM726" s="90">
        <f t="shared" si="196"/>
        <v>0</v>
      </c>
      <c r="LN726" s="90">
        <f t="shared" si="196"/>
        <v>0</v>
      </c>
      <c r="LO726" s="1235"/>
      <c r="LP726" s="1235"/>
      <c r="LQ726" s="1235"/>
      <c r="LR726" s="90">
        <f t="shared" si="513"/>
        <v>0</v>
      </c>
      <c r="LS726" s="90">
        <f t="shared" si="514"/>
        <v>0</v>
      </c>
      <c r="LT726" s="90">
        <f t="shared" si="515"/>
        <v>0</v>
      </c>
      <c r="LU726" s="90">
        <f t="shared" si="516"/>
        <v>0</v>
      </c>
      <c r="LV726" s="90">
        <f t="shared" si="517"/>
        <v>0</v>
      </c>
      <c r="LW726" s="90">
        <f t="shared" si="518"/>
        <v>0</v>
      </c>
      <c r="LX726" s="90">
        <f t="shared" si="519"/>
        <v>87371.3</v>
      </c>
      <c r="LY726" s="90">
        <f t="shared" si="520"/>
        <v>91175.88</v>
      </c>
      <c r="LZ726" s="90">
        <f t="shared" si="521"/>
        <v>93998.66</v>
      </c>
      <c r="MA726" s="90">
        <f t="shared" si="522"/>
        <v>32877.54</v>
      </c>
      <c r="MB726" s="90">
        <f t="shared" si="523"/>
        <v>37812.370000000003</v>
      </c>
      <c r="MC726" s="90">
        <f t="shared" si="524"/>
        <v>38987.620000000003</v>
      </c>
      <c r="MD726" s="90">
        <f t="shared" si="525"/>
        <v>0</v>
      </c>
      <c r="ME726" s="90">
        <f t="shared" si="197"/>
        <v>0</v>
      </c>
      <c r="MF726" s="90">
        <f t="shared" si="197"/>
        <v>0</v>
      </c>
      <c r="MG726" s="90">
        <f t="shared" si="526"/>
        <v>0</v>
      </c>
      <c r="MH726" s="90">
        <f t="shared" si="198"/>
        <v>0</v>
      </c>
      <c r="MI726" s="90">
        <f t="shared" si="198"/>
        <v>0</v>
      </c>
      <c r="MJ726" s="1235"/>
      <c r="MK726" s="1235"/>
      <c r="ML726" s="1235"/>
      <c r="MM726" s="90">
        <f t="shared" si="527"/>
        <v>0</v>
      </c>
      <c r="MN726" s="90">
        <f t="shared" si="528"/>
        <v>0</v>
      </c>
      <c r="MO726" s="90">
        <f t="shared" si="529"/>
        <v>0</v>
      </c>
      <c r="MP726" s="90">
        <f t="shared" si="530"/>
        <v>0</v>
      </c>
      <c r="MQ726" s="90">
        <f t="shared" si="531"/>
        <v>0</v>
      </c>
      <c r="MR726" s="90">
        <f t="shared" si="532"/>
        <v>0</v>
      </c>
      <c r="MS726" s="90">
        <f t="shared" si="533"/>
        <v>69566.720000000001</v>
      </c>
      <c r="MT726" s="90">
        <f t="shared" si="534"/>
        <v>72595.350000000006</v>
      </c>
      <c r="MU726" s="90">
        <f t="shared" si="535"/>
        <v>74854.2</v>
      </c>
      <c r="MV726" s="90">
        <f t="shared" si="536"/>
        <v>35084.42</v>
      </c>
      <c r="MW726" s="90">
        <f t="shared" si="537"/>
        <v>37817.51</v>
      </c>
      <c r="MX726" s="90">
        <f t="shared" si="538"/>
        <v>38679.589999999997</v>
      </c>
      <c r="MY726" s="90">
        <f t="shared" si="539"/>
        <v>0</v>
      </c>
      <c r="MZ726" s="90">
        <f t="shared" si="199"/>
        <v>0</v>
      </c>
      <c r="NA726" s="90">
        <f t="shared" si="199"/>
        <v>0</v>
      </c>
      <c r="NB726" s="90">
        <f t="shared" si="540"/>
        <v>0</v>
      </c>
      <c r="NC726" s="90">
        <f t="shared" si="200"/>
        <v>0</v>
      </c>
      <c r="ND726" s="90">
        <f t="shared" si="200"/>
        <v>0</v>
      </c>
      <c r="NE726" s="1235"/>
      <c r="NF726" s="1235"/>
      <c r="NG726" s="1235"/>
      <c r="NH726" s="90">
        <f t="shared" si="541"/>
        <v>0</v>
      </c>
      <c r="NI726" s="90">
        <f t="shared" si="542"/>
        <v>0</v>
      </c>
      <c r="NJ726" s="90">
        <f t="shared" si="543"/>
        <v>0</v>
      </c>
      <c r="NK726" s="90">
        <f t="shared" si="544"/>
        <v>0</v>
      </c>
      <c r="NL726" s="90">
        <f t="shared" si="545"/>
        <v>0</v>
      </c>
      <c r="NM726" s="90">
        <f t="shared" si="546"/>
        <v>0</v>
      </c>
      <c r="NN726" s="90">
        <f t="shared" si="547"/>
        <v>70133.84</v>
      </c>
      <c r="NO726" s="90">
        <f t="shared" si="548"/>
        <v>73186.53</v>
      </c>
      <c r="NP726" s="90">
        <f t="shared" si="549"/>
        <v>75466.350000000006</v>
      </c>
      <c r="NQ726" s="90">
        <f t="shared" si="550"/>
        <v>39925.69</v>
      </c>
      <c r="NR726" s="90">
        <f t="shared" si="551"/>
        <v>44258.080000000002</v>
      </c>
      <c r="NS726" s="90">
        <f t="shared" si="552"/>
        <v>45453.23</v>
      </c>
      <c r="NT726" s="90">
        <f t="shared" si="553"/>
        <v>0</v>
      </c>
      <c r="NU726" s="90">
        <f t="shared" si="201"/>
        <v>0</v>
      </c>
      <c r="NV726" s="90">
        <f t="shared" si="201"/>
        <v>0</v>
      </c>
      <c r="NW726" s="90">
        <f t="shared" si="554"/>
        <v>0</v>
      </c>
      <c r="NX726" s="90">
        <f t="shared" si="202"/>
        <v>0</v>
      </c>
      <c r="NY726" s="90">
        <f t="shared" si="202"/>
        <v>0</v>
      </c>
      <c r="NZ726" s="1235"/>
      <c r="OA726" s="1235"/>
      <c r="OB726" s="1235"/>
      <c r="OC726" s="90">
        <f t="shared" si="555"/>
        <v>0</v>
      </c>
      <c r="OD726" s="90">
        <f t="shared" si="556"/>
        <v>0</v>
      </c>
      <c r="OE726" s="90">
        <f t="shared" si="557"/>
        <v>0</v>
      </c>
      <c r="OF726" s="90">
        <f t="shared" si="558"/>
        <v>0</v>
      </c>
      <c r="OG726" s="90">
        <f t="shared" si="559"/>
        <v>0</v>
      </c>
      <c r="OH726" s="90">
        <f t="shared" si="560"/>
        <v>0</v>
      </c>
      <c r="OI726" s="90">
        <f t="shared" si="561"/>
        <v>61010.54</v>
      </c>
      <c r="OJ726" s="90">
        <f t="shared" si="562"/>
        <v>63668.65</v>
      </c>
      <c r="OK726" s="90">
        <f t="shared" si="563"/>
        <v>65608.070000000007</v>
      </c>
      <c r="OL726" s="90">
        <f t="shared" si="564"/>
        <v>25654.3</v>
      </c>
      <c r="OM726" s="90">
        <f t="shared" si="565"/>
        <v>28690.11</v>
      </c>
      <c r="ON726" s="90">
        <f t="shared" si="566"/>
        <v>29791.97</v>
      </c>
      <c r="OO726" s="90">
        <f t="shared" si="567"/>
        <v>0</v>
      </c>
      <c r="OP726" s="90">
        <f t="shared" si="203"/>
        <v>0</v>
      </c>
      <c r="OQ726" s="90">
        <f t="shared" si="203"/>
        <v>0</v>
      </c>
      <c r="OR726" s="90">
        <f t="shared" si="568"/>
        <v>0</v>
      </c>
      <c r="OS726" s="90">
        <f t="shared" si="204"/>
        <v>0</v>
      </c>
      <c r="OT726" s="90">
        <f t="shared" si="204"/>
        <v>0</v>
      </c>
      <c r="OU726" s="1235"/>
      <c r="OV726" s="1235"/>
      <c r="OW726" s="1235"/>
      <c r="OX726" s="90">
        <f t="shared" si="569"/>
        <v>0</v>
      </c>
      <c r="OY726" s="90">
        <f t="shared" si="570"/>
        <v>0</v>
      </c>
      <c r="OZ726" s="90">
        <f t="shared" si="571"/>
        <v>0</v>
      </c>
      <c r="PA726" s="90">
        <f t="shared" si="572"/>
        <v>0</v>
      </c>
      <c r="PB726" s="90">
        <f t="shared" si="573"/>
        <v>0</v>
      </c>
      <c r="PC726" s="90">
        <f t="shared" si="574"/>
        <v>0</v>
      </c>
      <c r="PD726" s="90">
        <f t="shared" si="575"/>
        <v>75848.800000000003</v>
      </c>
      <c r="PE726" s="90">
        <f t="shared" si="576"/>
        <v>79152.09</v>
      </c>
      <c r="PF726" s="90">
        <f t="shared" si="577"/>
        <v>81595.69</v>
      </c>
      <c r="PG726" s="90">
        <f t="shared" si="578"/>
        <v>38259.82</v>
      </c>
      <c r="PH726" s="90">
        <f t="shared" si="579"/>
        <v>41249.620000000003</v>
      </c>
      <c r="PI726" s="90">
        <f t="shared" si="580"/>
        <v>42474.13</v>
      </c>
      <c r="PJ726" s="90">
        <f t="shared" si="581"/>
        <v>0</v>
      </c>
      <c r="PK726" s="90">
        <f t="shared" si="205"/>
        <v>0</v>
      </c>
      <c r="PL726" s="90">
        <f t="shared" si="205"/>
        <v>0</v>
      </c>
      <c r="PM726" s="90">
        <f t="shared" si="582"/>
        <v>0</v>
      </c>
      <c r="PN726" s="90">
        <f t="shared" si="206"/>
        <v>0</v>
      </c>
      <c r="PO726" s="90">
        <f t="shared" si="206"/>
        <v>0</v>
      </c>
      <c r="PP726" s="1235"/>
      <c r="PQ726" s="1235"/>
      <c r="PR726" s="1235"/>
      <c r="PS726" s="90">
        <f t="shared" si="583"/>
        <v>0</v>
      </c>
      <c r="PT726" s="90">
        <f t="shared" si="584"/>
        <v>0</v>
      </c>
      <c r="PU726" s="90">
        <f t="shared" si="585"/>
        <v>0</v>
      </c>
      <c r="PV726" s="90">
        <f t="shared" si="586"/>
        <v>0</v>
      </c>
      <c r="PW726" s="90">
        <f t="shared" si="587"/>
        <v>0</v>
      </c>
      <c r="PX726" s="90">
        <f t="shared" si="588"/>
        <v>0</v>
      </c>
      <c r="PY726" s="90">
        <f t="shared" si="589"/>
        <v>46622.67</v>
      </c>
      <c r="PZ726" s="90">
        <f t="shared" si="590"/>
        <v>48501.73</v>
      </c>
      <c r="QA726" s="90">
        <f t="shared" si="591"/>
        <v>50145.85</v>
      </c>
      <c r="QB726" s="90">
        <f t="shared" si="592"/>
        <v>26492.09</v>
      </c>
      <c r="QC726" s="90">
        <f t="shared" si="593"/>
        <v>30212.26</v>
      </c>
      <c r="QD726" s="90">
        <f t="shared" si="594"/>
        <v>30808.04</v>
      </c>
      <c r="QE726" s="90">
        <f t="shared" si="595"/>
        <v>0</v>
      </c>
      <c r="QF726" s="90">
        <f t="shared" si="207"/>
        <v>0</v>
      </c>
      <c r="QG726" s="90">
        <f t="shared" si="207"/>
        <v>0</v>
      </c>
      <c r="QH726" s="90">
        <f t="shared" si="596"/>
        <v>0</v>
      </c>
      <c r="QI726" s="90">
        <f t="shared" si="208"/>
        <v>0</v>
      </c>
      <c r="QJ726" s="90">
        <f t="shared" si="208"/>
        <v>0</v>
      </c>
      <c r="QK726" s="1235"/>
      <c r="QL726" s="1235"/>
      <c r="QM726" s="1235"/>
      <c r="QN726" s="90">
        <f t="shared" si="597"/>
        <v>0</v>
      </c>
      <c r="QO726" s="90">
        <f t="shared" si="598"/>
        <v>0</v>
      </c>
      <c r="QP726" s="90">
        <f t="shared" si="599"/>
        <v>0</v>
      </c>
      <c r="QQ726" s="90">
        <f t="shared" si="600"/>
        <v>0</v>
      </c>
      <c r="QR726" s="90">
        <f t="shared" si="601"/>
        <v>0</v>
      </c>
      <c r="QS726" s="90">
        <f t="shared" si="602"/>
        <v>0</v>
      </c>
      <c r="QT726" s="90">
        <f t="shared" si="603"/>
        <v>90855.94</v>
      </c>
      <c r="QU726" s="90">
        <f t="shared" si="604"/>
        <v>94814.13</v>
      </c>
      <c r="QV726" s="90">
        <f t="shared" si="605"/>
        <v>97724.98</v>
      </c>
      <c r="QW726" s="90">
        <f t="shared" si="606"/>
        <v>44047.62</v>
      </c>
      <c r="QX726" s="90">
        <f t="shared" si="607"/>
        <v>51770.46</v>
      </c>
      <c r="QY726" s="90">
        <f t="shared" si="608"/>
        <v>53082.54</v>
      </c>
      <c r="QZ726" s="90">
        <f t="shared" si="609"/>
        <v>0</v>
      </c>
      <c r="RA726" s="90">
        <f t="shared" si="209"/>
        <v>0</v>
      </c>
      <c r="RB726" s="90">
        <f t="shared" si="209"/>
        <v>0</v>
      </c>
      <c r="RC726" s="90">
        <f t="shared" si="610"/>
        <v>0</v>
      </c>
      <c r="RD726" s="90">
        <f t="shared" si="210"/>
        <v>0</v>
      </c>
      <c r="RE726" s="90">
        <f t="shared" si="210"/>
        <v>0</v>
      </c>
      <c r="RF726" s="1235"/>
      <c r="RG726" s="1235"/>
      <c r="RH726" s="1235"/>
      <c r="RI726" s="90">
        <f t="shared" si="611"/>
        <v>0</v>
      </c>
      <c r="RJ726" s="90">
        <f t="shared" si="612"/>
        <v>0</v>
      </c>
      <c r="RK726" s="90">
        <f t="shared" si="613"/>
        <v>0</v>
      </c>
      <c r="RL726" s="90">
        <f t="shared" si="614"/>
        <v>0</v>
      </c>
      <c r="RM726" s="90">
        <f t="shared" si="615"/>
        <v>0</v>
      </c>
      <c r="RN726" s="90">
        <f t="shared" si="616"/>
        <v>0</v>
      </c>
      <c r="RO726" s="90">
        <f t="shared" si="617"/>
        <v>63652.04</v>
      </c>
      <c r="RP726" s="90">
        <f t="shared" si="618"/>
        <v>66403.289999999994</v>
      </c>
      <c r="RQ726" s="90">
        <f t="shared" si="619"/>
        <v>68475.77</v>
      </c>
      <c r="RR726" s="90">
        <f t="shared" si="620"/>
        <v>31868.03</v>
      </c>
      <c r="RS726" s="90">
        <f t="shared" si="621"/>
        <v>35558.61</v>
      </c>
      <c r="RT726" s="90">
        <f t="shared" si="622"/>
        <v>36692.639999999999</v>
      </c>
      <c r="RU726" s="90">
        <f t="shared" si="623"/>
        <v>0</v>
      </c>
      <c r="RV726" s="90">
        <f t="shared" si="211"/>
        <v>0</v>
      </c>
      <c r="RW726" s="90">
        <f t="shared" si="211"/>
        <v>0</v>
      </c>
      <c r="RX726" s="90">
        <f t="shared" si="624"/>
        <v>0</v>
      </c>
      <c r="RY726" s="90">
        <f t="shared" si="212"/>
        <v>0</v>
      </c>
      <c r="RZ726" s="90">
        <f t="shared" si="212"/>
        <v>0</v>
      </c>
      <c r="SA726" s="1235"/>
      <c r="SB726" s="1235"/>
      <c r="SC726" s="1235"/>
      <c r="SD726" s="90">
        <f t="shared" si="625"/>
        <v>0</v>
      </c>
      <c r="SE726" s="90">
        <f t="shared" si="626"/>
        <v>0</v>
      </c>
      <c r="SF726" s="90">
        <f t="shared" si="627"/>
        <v>0</v>
      </c>
      <c r="SG726" s="90">
        <f t="shared" si="628"/>
        <v>0</v>
      </c>
      <c r="SH726" s="90">
        <f t="shared" si="629"/>
        <v>0</v>
      </c>
      <c r="SI726" s="90">
        <f t="shared" si="630"/>
        <v>0</v>
      </c>
      <c r="SJ726" s="90">
        <f t="shared" si="631"/>
        <v>59999.67</v>
      </c>
      <c r="SK726" s="90">
        <f t="shared" si="632"/>
        <v>62613.11</v>
      </c>
      <c r="SL726" s="90">
        <f t="shared" si="633"/>
        <v>64544.82</v>
      </c>
      <c r="SM726" s="90">
        <f t="shared" si="634"/>
        <v>21680.73</v>
      </c>
      <c r="SN726" s="90">
        <f t="shared" si="635"/>
        <v>24819.65</v>
      </c>
      <c r="SO726" s="90">
        <f t="shared" si="636"/>
        <v>25883.67</v>
      </c>
      <c r="SP726" s="90">
        <f t="shared" si="637"/>
        <v>0</v>
      </c>
      <c r="SQ726" s="90">
        <f t="shared" si="213"/>
        <v>0</v>
      </c>
      <c r="SR726" s="90">
        <f t="shared" si="213"/>
        <v>0</v>
      </c>
      <c r="SS726" s="90">
        <f t="shared" si="638"/>
        <v>0</v>
      </c>
      <c r="ST726" s="90">
        <f t="shared" si="214"/>
        <v>0</v>
      </c>
      <c r="SU726" s="90">
        <f t="shared" si="214"/>
        <v>0</v>
      </c>
      <c r="SV726" s="1235"/>
      <c r="SW726" s="1235"/>
      <c r="SX726" s="1235"/>
      <c r="SY726" s="90">
        <f t="shared" si="639"/>
        <v>0</v>
      </c>
      <c r="SZ726" s="90">
        <f t="shared" si="640"/>
        <v>0</v>
      </c>
      <c r="TA726" s="90">
        <f t="shared" si="641"/>
        <v>0</v>
      </c>
      <c r="TB726" s="90">
        <f t="shared" si="642"/>
        <v>0</v>
      </c>
      <c r="TC726" s="90">
        <f t="shared" si="643"/>
        <v>0</v>
      </c>
      <c r="TD726" s="90">
        <f t="shared" si="644"/>
        <v>0</v>
      </c>
      <c r="TE726" s="90">
        <f t="shared" si="645"/>
        <v>65593.03</v>
      </c>
      <c r="TF726" s="90">
        <f t="shared" si="646"/>
        <v>68347.13</v>
      </c>
      <c r="TG726" s="90">
        <f t="shared" si="647"/>
        <v>70558.100000000006</v>
      </c>
      <c r="TH726" s="90">
        <f t="shared" si="648"/>
        <v>36677.660000000003</v>
      </c>
      <c r="TI726" s="90">
        <f t="shared" si="649"/>
        <v>40985.199999999997</v>
      </c>
      <c r="TJ726" s="90">
        <f t="shared" si="650"/>
        <v>41987.4</v>
      </c>
      <c r="TK726" s="90">
        <f t="shared" si="651"/>
        <v>0</v>
      </c>
      <c r="TL726" s="90">
        <f t="shared" si="215"/>
        <v>0</v>
      </c>
      <c r="TM726" s="90">
        <f t="shared" si="215"/>
        <v>0</v>
      </c>
      <c r="TN726" s="90">
        <f t="shared" si="652"/>
        <v>0</v>
      </c>
      <c r="TO726" s="90">
        <f t="shared" si="216"/>
        <v>0</v>
      </c>
      <c r="TP726" s="90">
        <f t="shared" si="216"/>
        <v>0</v>
      </c>
      <c r="TQ726" s="1235"/>
      <c r="TR726" s="1235"/>
      <c r="TS726" s="1235"/>
      <c r="TT726" s="90">
        <f t="shared" si="653"/>
        <v>0</v>
      </c>
      <c r="TU726" s="90">
        <f t="shared" si="654"/>
        <v>0</v>
      </c>
      <c r="TV726" s="90">
        <f t="shared" si="655"/>
        <v>0</v>
      </c>
      <c r="TW726" s="90">
        <f t="shared" si="656"/>
        <v>0</v>
      </c>
      <c r="TX726" s="90">
        <f t="shared" si="657"/>
        <v>0</v>
      </c>
      <c r="TY726" s="90">
        <f t="shared" si="658"/>
        <v>0</v>
      </c>
      <c r="TZ726" s="90">
        <f t="shared" si="659"/>
        <v>76807.88</v>
      </c>
      <c r="UA726" s="90">
        <f t="shared" si="660"/>
        <v>80152.639999999999</v>
      </c>
      <c r="UB726" s="90">
        <f t="shared" si="661"/>
        <v>82635.850000000006</v>
      </c>
      <c r="UC726" s="90">
        <f t="shared" si="662"/>
        <v>35865.449999999997</v>
      </c>
      <c r="UD726" s="90">
        <f t="shared" si="663"/>
        <v>40557.199999999997</v>
      </c>
      <c r="UE726" s="90">
        <f t="shared" si="664"/>
        <v>41780.080000000002</v>
      </c>
      <c r="UF726" s="90">
        <f t="shared" si="665"/>
        <v>0</v>
      </c>
      <c r="UG726" s="90">
        <f t="shared" si="217"/>
        <v>0</v>
      </c>
      <c r="UH726" s="90">
        <f t="shared" si="217"/>
        <v>0</v>
      </c>
      <c r="UI726" s="90">
        <f t="shared" si="666"/>
        <v>0</v>
      </c>
      <c r="UJ726" s="90">
        <f t="shared" si="218"/>
        <v>0</v>
      </c>
      <c r="UK726" s="90">
        <f t="shared" si="218"/>
        <v>0</v>
      </c>
      <c r="UL726" s="1235"/>
      <c r="UM726" s="1235"/>
      <c r="UN726" s="1235"/>
      <c r="UO726" s="90">
        <f t="shared" si="667"/>
        <v>0</v>
      </c>
      <c r="UP726" s="90">
        <f t="shared" si="668"/>
        <v>0</v>
      </c>
      <c r="UQ726" s="90">
        <f t="shared" si="669"/>
        <v>0</v>
      </c>
      <c r="UR726" s="90">
        <f t="shared" si="670"/>
        <v>0</v>
      </c>
      <c r="US726" s="90">
        <f t="shared" si="671"/>
        <v>0</v>
      </c>
      <c r="UT726" s="90">
        <f t="shared" si="672"/>
        <v>0</v>
      </c>
      <c r="UU726" s="90">
        <f t="shared" si="673"/>
        <v>78361.179999999993</v>
      </c>
      <c r="UV726" s="90">
        <f t="shared" si="674"/>
        <v>81773.789999999994</v>
      </c>
      <c r="UW726" s="90">
        <f t="shared" si="675"/>
        <v>84308.43</v>
      </c>
      <c r="UX726" s="90">
        <f t="shared" si="676"/>
        <v>37084.06</v>
      </c>
      <c r="UY726" s="90">
        <f t="shared" si="677"/>
        <v>43414.83</v>
      </c>
      <c r="UZ726" s="90">
        <f t="shared" si="678"/>
        <v>44671.85</v>
      </c>
      <c r="VA726" s="90">
        <f t="shared" si="679"/>
        <v>0</v>
      </c>
      <c r="VB726" s="90">
        <f t="shared" si="219"/>
        <v>0</v>
      </c>
      <c r="VC726" s="90">
        <f t="shared" si="219"/>
        <v>0</v>
      </c>
      <c r="VD726" s="90">
        <f t="shared" si="680"/>
        <v>0</v>
      </c>
      <c r="VE726" s="90">
        <f t="shared" si="220"/>
        <v>0</v>
      </c>
      <c r="VF726" s="90">
        <f t="shared" si="220"/>
        <v>0</v>
      </c>
      <c r="VG726" s="1235"/>
      <c r="VH726" s="1235"/>
      <c r="VI726" s="1235"/>
      <c r="VJ726" s="90">
        <f t="shared" si="681"/>
        <v>0</v>
      </c>
      <c r="VK726" s="90">
        <f t="shared" si="682"/>
        <v>0</v>
      </c>
      <c r="VL726" s="90">
        <f t="shared" si="683"/>
        <v>0</v>
      </c>
      <c r="VM726" s="90">
        <f t="shared" si="684"/>
        <v>0</v>
      </c>
      <c r="VN726" s="90">
        <f t="shared" si="685"/>
        <v>0</v>
      </c>
      <c r="VO726" s="90">
        <f t="shared" si="686"/>
        <v>0</v>
      </c>
      <c r="VP726" s="90">
        <f t="shared" si="687"/>
        <v>73834.22</v>
      </c>
      <c r="VQ726" s="90">
        <f t="shared" si="688"/>
        <v>76975.23</v>
      </c>
      <c r="VR726" s="90">
        <f t="shared" si="689"/>
        <v>79451.820000000007</v>
      </c>
      <c r="VS726" s="90">
        <f t="shared" si="690"/>
        <v>34031.85</v>
      </c>
      <c r="VT726" s="90">
        <f t="shared" si="691"/>
        <v>38036.9</v>
      </c>
      <c r="VU726" s="90">
        <f t="shared" si="692"/>
        <v>39240.699999999997</v>
      </c>
      <c r="VV726" s="90">
        <f t="shared" si="693"/>
        <v>0</v>
      </c>
      <c r="VW726" s="90">
        <f t="shared" si="221"/>
        <v>0</v>
      </c>
      <c r="VX726" s="90">
        <f t="shared" si="221"/>
        <v>0</v>
      </c>
      <c r="VY726" s="90">
        <f t="shared" si="694"/>
        <v>0</v>
      </c>
      <c r="VZ726" s="90">
        <f t="shared" si="222"/>
        <v>0</v>
      </c>
      <c r="WA726" s="90">
        <f t="shared" si="222"/>
        <v>0</v>
      </c>
      <c r="WB726" s="92"/>
      <c r="WC726" s="92"/>
      <c r="WD726" s="92"/>
      <c r="WE726" s="90">
        <f t="shared" si="695"/>
        <v>0</v>
      </c>
      <c r="WF726" s="90">
        <f t="shared" si="696"/>
        <v>0</v>
      </c>
      <c r="WG726" s="90">
        <f t="shared" si="697"/>
        <v>0</v>
      </c>
      <c r="WH726" s="90">
        <f t="shared" si="698"/>
        <v>0</v>
      </c>
      <c r="WI726" s="90">
        <f t="shared" si="699"/>
        <v>0</v>
      </c>
      <c r="WJ726" s="90">
        <f t="shared" si="700"/>
        <v>0</v>
      </c>
      <c r="WK726" s="90">
        <f t="shared" si="701"/>
        <v>0</v>
      </c>
      <c r="WL726" s="90">
        <f t="shared" si="702"/>
        <v>0</v>
      </c>
      <c r="WM726" s="90">
        <f t="shared" si="703"/>
        <v>0</v>
      </c>
      <c r="WN726" s="90">
        <f t="shared" si="704"/>
        <v>0</v>
      </c>
      <c r="WO726" s="90">
        <f t="shared" si="705"/>
        <v>0</v>
      </c>
      <c r="WP726" s="90">
        <f t="shared" si="706"/>
        <v>0</v>
      </c>
      <c r="WQ726" s="90">
        <f t="shared" si="707"/>
        <v>0</v>
      </c>
      <c r="WR726" s="90">
        <f t="shared" si="223"/>
        <v>0</v>
      </c>
      <c r="WS726" s="90">
        <f t="shared" si="223"/>
        <v>0</v>
      </c>
      <c r="WT726" s="90">
        <f t="shared" si="708"/>
        <v>0</v>
      </c>
      <c r="WU726" s="90">
        <f t="shared" si="224"/>
        <v>0</v>
      </c>
      <c r="WV726" s="90">
        <f t="shared" si="224"/>
        <v>0</v>
      </c>
      <c r="WW726" s="1235"/>
      <c r="WX726" s="1235"/>
      <c r="WY726" s="1235"/>
      <c r="WZ726" s="90">
        <f t="shared" si="709"/>
        <v>0</v>
      </c>
      <c r="XA726" s="90">
        <f t="shared" si="710"/>
        <v>0</v>
      </c>
      <c r="XB726" s="90">
        <f t="shared" si="711"/>
        <v>0</v>
      </c>
      <c r="XC726" s="90">
        <f t="shared" si="712"/>
        <v>0</v>
      </c>
      <c r="XD726" s="90">
        <f t="shared" si="713"/>
        <v>0</v>
      </c>
      <c r="XE726" s="90">
        <f t="shared" si="714"/>
        <v>0</v>
      </c>
      <c r="XF726" s="90">
        <f t="shared" si="715"/>
        <v>67230.8</v>
      </c>
      <c r="XG726" s="90">
        <f t="shared" si="716"/>
        <v>70108.88</v>
      </c>
      <c r="XH726" s="90">
        <f t="shared" si="717"/>
        <v>72320.08</v>
      </c>
      <c r="XI726" s="90">
        <f t="shared" si="718"/>
        <v>27005.15</v>
      </c>
      <c r="XJ726" s="90">
        <f t="shared" si="719"/>
        <v>29750.16</v>
      </c>
      <c r="XK726" s="90">
        <f t="shared" si="720"/>
        <v>30677.22</v>
      </c>
      <c r="XL726" s="90">
        <f t="shared" si="721"/>
        <v>0</v>
      </c>
      <c r="XM726" s="90">
        <f t="shared" si="225"/>
        <v>0</v>
      </c>
      <c r="XN726" s="90">
        <f t="shared" si="225"/>
        <v>0</v>
      </c>
      <c r="XO726" s="90">
        <f t="shared" si="722"/>
        <v>0</v>
      </c>
      <c r="XP726" s="90">
        <f t="shared" si="226"/>
        <v>0</v>
      </c>
      <c r="XQ726" s="90">
        <f t="shared" si="226"/>
        <v>0</v>
      </c>
      <c r="XR726" s="1235"/>
      <c r="XS726" s="1235"/>
      <c r="XT726" s="1235"/>
      <c r="XU726" s="90">
        <f t="shared" si="723"/>
        <v>0</v>
      </c>
      <c r="XV726" s="90">
        <f t="shared" si="724"/>
        <v>0</v>
      </c>
      <c r="XW726" s="90">
        <f t="shared" si="725"/>
        <v>0</v>
      </c>
      <c r="XX726" s="90">
        <f t="shared" si="726"/>
        <v>0</v>
      </c>
      <c r="XY726" s="90">
        <f t="shared" si="727"/>
        <v>0</v>
      </c>
      <c r="XZ726" s="90">
        <f t="shared" si="728"/>
        <v>0</v>
      </c>
      <c r="YA726" s="90">
        <f t="shared" si="729"/>
        <v>59639.92</v>
      </c>
      <c r="YB726" s="90">
        <f t="shared" si="730"/>
        <v>62196.6</v>
      </c>
      <c r="YC726" s="90">
        <f t="shared" si="731"/>
        <v>64153.81</v>
      </c>
      <c r="YD726" s="90">
        <f t="shared" si="732"/>
        <v>24823.72</v>
      </c>
      <c r="YE726" s="90">
        <f t="shared" si="733"/>
        <v>27500.560000000001</v>
      </c>
      <c r="YF726" s="90">
        <f t="shared" si="734"/>
        <v>28626.58</v>
      </c>
      <c r="YG726" s="90">
        <f t="shared" si="735"/>
        <v>0</v>
      </c>
      <c r="YH726" s="90">
        <f t="shared" si="227"/>
        <v>0</v>
      </c>
      <c r="YI726" s="90">
        <f t="shared" si="227"/>
        <v>0</v>
      </c>
      <c r="YJ726" s="90">
        <f t="shared" si="736"/>
        <v>0</v>
      </c>
      <c r="YK726" s="90">
        <f t="shared" si="228"/>
        <v>0</v>
      </c>
      <c r="YL726" s="90">
        <f t="shared" si="228"/>
        <v>0</v>
      </c>
      <c r="YM726" s="1235"/>
      <c r="YN726" s="1235"/>
      <c r="YO726" s="1235"/>
      <c r="YP726" s="90">
        <f t="shared" si="737"/>
        <v>0</v>
      </c>
      <c r="YQ726" s="90">
        <f t="shared" si="738"/>
        <v>0</v>
      </c>
      <c r="YR726" s="90">
        <f t="shared" si="739"/>
        <v>0</v>
      </c>
      <c r="YS726" s="90">
        <f t="shared" si="740"/>
        <v>0</v>
      </c>
      <c r="YT726" s="90">
        <f t="shared" si="741"/>
        <v>0</v>
      </c>
      <c r="YU726" s="90">
        <f t="shared" si="742"/>
        <v>0</v>
      </c>
      <c r="YV726" s="90">
        <f t="shared" si="743"/>
        <v>60843.92</v>
      </c>
      <c r="YW726" s="90">
        <f t="shared" si="744"/>
        <v>63463.66</v>
      </c>
      <c r="YX726" s="90">
        <f t="shared" si="745"/>
        <v>65473.31</v>
      </c>
      <c r="YY726" s="90">
        <f t="shared" si="746"/>
        <v>22932.91</v>
      </c>
      <c r="YZ726" s="90">
        <f t="shared" si="747"/>
        <v>26976.58</v>
      </c>
      <c r="ZA726" s="90">
        <f t="shared" si="748"/>
        <v>28016.1</v>
      </c>
      <c r="ZB726" s="90">
        <f t="shared" si="749"/>
        <v>0</v>
      </c>
      <c r="ZC726" s="90">
        <f t="shared" si="229"/>
        <v>0</v>
      </c>
      <c r="ZD726" s="90">
        <f t="shared" si="229"/>
        <v>0</v>
      </c>
      <c r="ZE726" s="90">
        <f t="shared" si="750"/>
        <v>0</v>
      </c>
      <c r="ZF726" s="90">
        <f t="shared" si="230"/>
        <v>0</v>
      </c>
      <c r="ZG726" s="90">
        <f t="shared" si="230"/>
        <v>0</v>
      </c>
      <c r="ZH726" s="1235"/>
      <c r="ZI726" s="1235"/>
      <c r="ZJ726" s="1235"/>
      <c r="ZK726" s="90">
        <f t="shared" si="751"/>
        <v>0</v>
      </c>
      <c r="ZL726" s="90">
        <f t="shared" si="752"/>
        <v>0</v>
      </c>
      <c r="ZM726" s="90">
        <f t="shared" si="753"/>
        <v>0</v>
      </c>
      <c r="ZN726" s="90">
        <f t="shared" si="754"/>
        <v>0</v>
      </c>
      <c r="ZO726" s="90">
        <f t="shared" si="755"/>
        <v>0</v>
      </c>
      <c r="ZP726" s="90">
        <f t="shared" si="756"/>
        <v>0</v>
      </c>
      <c r="ZQ726" s="90">
        <f t="shared" si="757"/>
        <v>59994.81</v>
      </c>
      <c r="ZR726" s="90">
        <f t="shared" si="758"/>
        <v>62609.45</v>
      </c>
      <c r="ZS726" s="90">
        <f t="shared" si="759"/>
        <v>64517.64</v>
      </c>
      <c r="ZT726" s="90">
        <f t="shared" si="760"/>
        <v>24901.22</v>
      </c>
      <c r="ZU726" s="90">
        <f t="shared" si="761"/>
        <v>28527.439999999999</v>
      </c>
      <c r="ZV726" s="90">
        <f t="shared" si="762"/>
        <v>29636.31</v>
      </c>
      <c r="ZW726" s="90">
        <f t="shared" si="763"/>
        <v>0</v>
      </c>
      <c r="ZX726" s="90">
        <f t="shared" si="231"/>
        <v>0</v>
      </c>
      <c r="ZY726" s="90">
        <f t="shared" si="231"/>
        <v>0</v>
      </c>
      <c r="ZZ726" s="90">
        <f t="shared" si="764"/>
        <v>0</v>
      </c>
      <c r="AAA726" s="90">
        <f t="shared" si="232"/>
        <v>0</v>
      </c>
      <c r="AAB726" s="90">
        <f t="shared" si="232"/>
        <v>0</v>
      </c>
      <c r="AAC726" s="1235"/>
      <c r="AAD726" s="1235"/>
      <c r="AAE726" s="1235"/>
      <c r="AAF726" s="90">
        <f t="shared" si="765"/>
        <v>0</v>
      </c>
      <c r="AAG726" s="90">
        <f t="shared" si="766"/>
        <v>0</v>
      </c>
      <c r="AAH726" s="90">
        <f t="shared" si="767"/>
        <v>0</v>
      </c>
      <c r="AAI726" s="90">
        <f t="shared" si="768"/>
        <v>0</v>
      </c>
      <c r="AAJ726" s="90">
        <f t="shared" si="769"/>
        <v>0</v>
      </c>
      <c r="AAK726" s="90">
        <f t="shared" si="770"/>
        <v>0</v>
      </c>
      <c r="AAL726" s="90">
        <f t="shared" si="771"/>
        <v>76832.84</v>
      </c>
      <c r="AAM726" s="90">
        <f t="shared" si="772"/>
        <v>80105.929999999993</v>
      </c>
      <c r="AAN726" s="90">
        <f t="shared" si="773"/>
        <v>82641.78</v>
      </c>
      <c r="AAO726" s="90">
        <f t="shared" si="774"/>
        <v>34120.6</v>
      </c>
      <c r="AAP726" s="90">
        <f t="shared" si="775"/>
        <v>42714.31</v>
      </c>
      <c r="AAQ726" s="90">
        <f t="shared" si="776"/>
        <v>43864.55</v>
      </c>
      <c r="AAR726" s="90">
        <f t="shared" si="777"/>
        <v>0</v>
      </c>
      <c r="AAS726" s="90">
        <f t="shared" si="233"/>
        <v>0</v>
      </c>
      <c r="AAT726" s="90">
        <f t="shared" si="233"/>
        <v>0</v>
      </c>
      <c r="AAU726" s="90">
        <f t="shared" si="778"/>
        <v>0</v>
      </c>
      <c r="AAV726" s="90">
        <f t="shared" si="234"/>
        <v>0</v>
      </c>
      <c r="AAW726" s="90">
        <f t="shared" si="234"/>
        <v>0</v>
      </c>
      <c r="AAX726" s="1235"/>
      <c r="AAY726" s="1235"/>
      <c r="AAZ726" s="1235"/>
      <c r="ABA726" s="90">
        <f t="shared" si="779"/>
        <v>0</v>
      </c>
      <c r="ABB726" s="90">
        <f t="shared" si="780"/>
        <v>0</v>
      </c>
      <c r="ABC726" s="90">
        <f t="shared" si="781"/>
        <v>0</v>
      </c>
      <c r="ABD726" s="90">
        <f t="shared" si="782"/>
        <v>0</v>
      </c>
      <c r="ABE726" s="90">
        <f t="shared" si="783"/>
        <v>0</v>
      </c>
      <c r="ABF726" s="90">
        <f t="shared" si="784"/>
        <v>0</v>
      </c>
      <c r="ABG726" s="90">
        <f t="shared" si="785"/>
        <v>64732.78</v>
      </c>
      <c r="ABH726" s="90">
        <f t="shared" si="786"/>
        <v>67502.179999999993</v>
      </c>
      <c r="ABI726" s="90">
        <f t="shared" si="787"/>
        <v>69637.960000000006</v>
      </c>
      <c r="ABJ726" s="90">
        <f t="shared" si="788"/>
        <v>26500.65</v>
      </c>
      <c r="ABK726" s="90">
        <f t="shared" si="789"/>
        <v>32904.959999999999</v>
      </c>
      <c r="ABL726" s="90">
        <f t="shared" si="790"/>
        <v>33907.019999999997</v>
      </c>
      <c r="ABM726" s="90">
        <f t="shared" si="791"/>
        <v>0</v>
      </c>
      <c r="ABN726" s="90">
        <f t="shared" si="235"/>
        <v>0</v>
      </c>
      <c r="ABO726" s="90">
        <f t="shared" si="235"/>
        <v>0</v>
      </c>
      <c r="ABP726" s="90">
        <f t="shared" si="792"/>
        <v>0</v>
      </c>
      <c r="ABQ726" s="90">
        <f t="shared" si="236"/>
        <v>0</v>
      </c>
      <c r="ABR726" s="90">
        <f t="shared" si="236"/>
        <v>0</v>
      </c>
      <c r="ABS726" s="1235"/>
      <c r="ABT726" s="1235"/>
      <c r="ABU726" s="1235"/>
      <c r="ABV726" s="90">
        <f t="shared" si="793"/>
        <v>0</v>
      </c>
      <c r="ABW726" s="90">
        <f t="shared" si="794"/>
        <v>0</v>
      </c>
      <c r="ABX726" s="90">
        <f t="shared" si="795"/>
        <v>0</v>
      </c>
      <c r="ABY726" s="90">
        <f t="shared" si="796"/>
        <v>0</v>
      </c>
      <c r="ABZ726" s="90">
        <f t="shared" si="797"/>
        <v>0</v>
      </c>
      <c r="ACA726" s="90">
        <f t="shared" si="798"/>
        <v>0</v>
      </c>
      <c r="ACB726" s="90">
        <f t="shared" si="799"/>
        <v>57254.63</v>
      </c>
      <c r="ACC726" s="90">
        <f t="shared" si="800"/>
        <v>59661.09</v>
      </c>
      <c r="ACD726" s="90">
        <f t="shared" si="801"/>
        <v>61595.5</v>
      </c>
      <c r="ACE726" s="90">
        <f t="shared" si="802"/>
        <v>19307.3</v>
      </c>
      <c r="ACF726" s="90">
        <f t="shared" si="803"/>
        <v>24083.200000000001</v>
      </c>
      <c r="ACG726" s="90">
        <f t="shared" si="804"/>
        <v>24995.35</v>
      </c>
      <c r="ACH726" s="90">
        <f t="shared" si="805"/>
        <v>0</v>
      </c>
      <c r="ACI726" s="90">
        <f t="shared" si="237"/>
        <v>0</v>
      </c>
      <c r="ACJ726" s="90">
        <f t="shared" si="237"/>
        <v>0</v>
      </c>
      <c r="ACK726" s="90">
        <f t="shared" si="806"/>
        <v>0</v>
      </c>
      <c r="ACL726" s="90">
        <f t="shared" si="238"/>
        <v>0</v>
      </c>
      <c r="ACM726" s="90">
        <f t="shared" si="238"/>
        <v>0</v>
      </c>
      <c r="ACN726" s="1235"/>
      <c r="ACO726" s="1235"/>
      <c r="ACP726" s="1235"/>
      <c r="ACQ726" s="90">
        <f t="shared" si="807"/>
        <v>0</v>
      </c>
      <c r="ACR726" s="90">
        <f t="shared" si="808"/>
        <v>0</v>
      </c>
      <c r="ACS726" s="90">
        <f t="shared" si="809"/>
        <v>0</v>
      </c>
      <c r="ACT726" s="90">
        <f t="shared" si="810"/>
        <v>0</v>
      </c>
      <c r="ACU726" s="90">
        <f t="shared" si="811"/>
        <v>0</v>
      </c>
      <c r="ACV726" s="90">
        <f t="shared" si="812"/>
        <v>0</v>
      </c>
      <c r="ACW726" s="90">
        <f t="shared" si="813"/>
        <v>53727.91</v>
      </c>
      <c r="ACX726" s="90">
        <f t="shared" si="814"/>
        <v>55922.06</v>
      </c>
      <c r="ACY726" s="90">
        <f t="shared" si="815"/>
        <v>57801.04</v>
      </c>
      <c r="ACZ726" s="90">
        <f t="shared" si="816"/>
        <v>25355.61</v>
      </c>
      <c r="ADA726" s="90">
        <f t="shared" si="817"/>
        <v>32414.59</v>
      </c>
      <c r="ADB726" s="90">
        <f t="shared" si="818"/>
        <v>33080.89</v>
      </c>
      <c r="ADC726" s="90">
        <f t="shared" si="819"/>
        <v>0</v>
      </c>
      <c r="ADD726" s="90">
        <f t="shared" si="239"/>
        <v>0</v>
      </c>
      <c r="ADE726" s="90">
        <f t="shared" si="239"/>
        <v>0</v>
      </c>
      <c r="ADF726" s="90">
        <f t="shared" si="820"/>
        <v>0</v>
      </c>
      <c r="ADG726" s="90">
        <f t="shared" si="240"/>
        <v>0</v>
      </c>
      <c r="ADH726" s="90">
        <f t="shared" si="240"/>
        <v>0</v>
      </c>
      <c r="ADI726" s="1235"/>
      <c r="ADJ726" s="1235"/>
      <c r="ADK726" s="1235"/>
      <c r="ADL726" s="90">
        <f t="shared" si="821"/>
        <v>0</v>
      </c>
      <c r="ADM726" s="90">
        <f t="shared" si="822"/>
        <v>0</v>
      </c>
      <c r="ADN726" s="90">
        <f t="shared" si="823"/>
        <v>0</v>
      </c>
      <c r="ADO726" s="90">
        <f t="shared" si="824"/>
        <v>0</v>
      </c>
      <c r="ADP726" s="90">
        <f t="shared" si="825"/>
        <v>0</v>
      </c>
      <c r="ADQ726" s="90">
        <f t="shared" si="826"/>
        <v>0</v>
      </c>
      <c r="ADR726" s="90">
        <f t="shared" si="827"/>
        <v>64021.61</v>
      </c>
      <c r="ADS726" s="90">
        <f t="shared" si="828"/>
        <v>66751.460000000006</v>
      </c>
      <c r="ADT726" s="90">
        <f t="shared" si="829"/>
        <v>68869.2</v>
      </c>
      <c r="ADU726" s="90">
        <f t="shared" si="830"/>
        <v>28618.66</v>
      </c>
      <c r="ADV726" s="90">
        <f t="shared" si="831"/>
        <v>32243.33</v>
      </c>
      <c r="ADW726" s="90">
        <f t="shared" si="832"/>
        <v>33269.58</v>
      </c>
      <c r="ADX726" s="90">
        <f t="shared" si="833"/>
        <v>0</v>
      </c>
      <c r="ADY726" s="90">
        <f t="shared" si="241"/>
        <v>0</v>
      </c>
      <c r="ADZ726" s="90">
        <f t="shared" si="241"/>
        <v>0</v>
      </c>
      <c r="AEA726" s="90">
        <f t="shared" si="834"/>
        <v>0</v>
      </c>
      <c r="AEB726" s="90">
        <f t="shared" si="242"/>
        <v>0</v>
      </c>
      <c r="AEC726" s="90">
        <f t="shared" si="242"/>
        <v>0</v>
      </c>
      <c r="AED726" s="1235"/>
      <c r="AEE726" s="1235"/>
      <c r="AEF726" s="1235"/>
      <c r="AEG726" s="90">
        <f t="shared" si="835"/>
        <v>0</v>
      </c>
      <c r="AEH726" s="90">
        <f t="shared" si="836"/>
        <v>0</v>
      </c>
      <c r="AEI726" s="90">
        <f t="shared" si="837"/>
        <v>0</v>
      </c>
      <c r="AEJ726" s="90">
        <f t="shared" si="838"/>
        <v>0</v>
      </c>
      <c r="AEK726" s="90">
        <f t="shared" si="839"/>
        <v>0</v>
      </c>
      <c r="AEL726" s="90">
        <f t="shared" si="840"/>
        <v>0</v>
      </c>
      <c r="AEM726" s="90">
        <f t="shared" si="841"/>
        <v>64529.31</v>
      </c>
      <c r="AEN726" s="90">
        <f t="shared" si="842"/>
        <v>67288.55</v>
      </c>
      <c r="AEO726" s="90">
        <f t="shared" si="843"/>
        <v>69423.179999999993</v>
      </c>
      <c r="AEP726" s="90">
        <f t="shared" si="844"/>
        <v>26101.95</v>
      </c>
      <c r="AEQ726" s="90">
        <f t="shared" si="845"/>
        <v>28986.98</v>
      </c>
      <c r="AER726" s="90">
        <f t="shared" si="846"/>
        <v>29898.83</v>
      </c>
      <c r="AES726" s="90">
        <f t="shared" si="847"/>
        <v>0</v>
      </c>
      <c r="AET726" s="90">
        <f t="shared" si="243"/>
        <v>0</v>
      </c>
      <c r="AEU726" s="90">
        <f t="shared" si="243"/>
        <v>0</v>
      </c>
      <c r="AEV726" s="90">
        <f t="shared" si="848"/>
        <v>0</v>
      </c>
      <c r="AEW726" s="90">
        <f t="shared" si="244"/>
        <v>0</v>
      </c>
      <c r="AEX726" s="90">
        <f t="shared" si="244"/>
        <v>0</v>
      </c>
      <c r="AEY726" s="1235"/>
      <c r="AEZ726" s="1235"/>
      <c r="AFA726" s="1235"/>
      <c r="AFB726" s="90">
        <f t="shared" si="849"/>
        <v>0</v>
      </c>
      <c r="AFC726" s="90">
        <f t="shared" si="850"/>
        <v>0</v>
      </c>
      <c r="AFD726" s="90">
        <f t="shared" si="851"/>
        <v>0</v>
      </c>
      <c r="AFE726" s="90">
        <f t="shared" si="852"/>
        <v>0</v>
      </c>
      <c r="AFF726" s="90">
        <f t="shared" si="853"/>
        <v>0</v>
      </c>
      <c r="AFG726" s="90">
        <f t="shared" si="854"/>
        <v>0</v>
      </c>
      <c r="AFH726" s="90">
        <f t="shared" si="855"/>
        <v>68365.679999999993</v>
      </c>
      <c r="AFI726" s="90">
        <f t="shared" si="856"/>
        <v>71238.73</v>
      </c>
      <c r="AFJ726" s="90">
        <f t="shared" si="857"/>
        <v>73495.789999999994</v>
      </c>
      <c r="AFK726" s="90">
        <f t="shared" si="858"/>
        <v>23391.45</v>
      </c>
      <c r="AFL726" s="90">
        <f t="shared" si="859"/>
        <v>28436.7</v>
      </c>
      <c r="AFM726" s="90">
        <f t="shared" si="860"/>
        <v>29427.93</v>
      </c>
      <c r="AFN726" s="90">
        <f t="shared" si="861"/>
        <v>0</v>
      </c>
      <c r="AFO726" s="90">
        <f t="shared" si="245"/>
        <v>0</v>
      </c>
      <c r="AFP726" s="90">
        <f t="shared" si="245"/>
        <v>0</v>
      </c>
      <c r="AFQ726" s="90">
        <f t="shared" si="862"/>
        <v>0</v>
      </c>
      <c r="AFR726" s="90">
        <f t="shared" si="246"/>
        <v>0</v>
      </c>
      <c r="AFS726" s="90">
        <f t="shared" si="246"/>
        <v>0</v>
      </c>
      <c r="AFT726" s="1235">
        <v>13</v>
      </c>
      <c r="AFU726" s="1235">
        <v>13</v>
      </c>
      <c r="AFV726" s="1235">
        <v>13</v>
      </c>
      <c r="AFW726" s="90">
        <f t="shared" si="863"/>
        <v>947973</v>
      </c>
      <c r="AFX726" s="90">
        <f t="shared" si="864"/>
        <v>972075</v>
      </c>
      <c r="AFY726" s="90">
        <f t="shared" si="865"/>
        <v>1008085</v>
      </c>
      <c r="AFZ726" s="90">
        <f t="shared" si="866"/>
        <v>729243.97</v>
      </c>
      <c r="AGA726" s="90">
        <f t="shared" si="867"/>
        <v>750641.97</v>
      </c>
      <c r="AGB726" s="90">
        <f t="shared" si="868"/>
        <v>766696.97</v>
      </c>
      <c r="AGC726" s="90">
        <f t="shared" si="869"/>
        <v>71043.97</v>
      </c>
      <c r="AGD726" s="90">
        <f t="shared" si="870"/>
        <v>74140.429999999993</v>
      </c>
      <c r="AGE726" s="90">
        <f t="shared" si="871"/>
        <v>76363.83</v>
      </c>
      <c r="AGF726" s="90">
        <f t="shared" si="872"/>
        <v>30464.639999999999</v>
      </c>
      <c r="AGG726" s="90">
        <f t="shared" si="873"/>
        <v>33862.93</v>
      </c>
      <c r="AGH726" s="90">
        <f t="shared" si="874"/>
        <v>34970.78</v>
      </c>
      <c r="AGI726" s="90">
        <f t="shared" si="875"/>
        <v>923571.61</v>
      </c>
      <c r="AGJ726" s="90">
        <f t="shared" si="247"/>
        <v>963825.59</v>
      </c>
      <c r="AGK726" s="90">
        <f t="shared" si="247"/>
        <v>992729.79</v>
      </c>
      <c r="AGL726" s="90">
        <f t="shared" si="876"/>
        <v>396040.32</v>
      </c>
      <c r="AGM726" s="90">
        <f t="shared" si="248"/>
        <v>440218.09</v>
      </c>
      <c r="AGN726" s="90">
        <f t="shared" si="248"/>
        <v>454620.14</v>
      </c>
      <c r="AGO726" s="1235"/>
      <c r="AGP726" s="1235"/>
      <c r="AGQ726" s="1235"/>
      <c r="AGR726" s="90">
        <f t="shared" si="877"/>
        <v>0</v>
      </c>
      <c r="AGS726" s="90">
        <f t="shared" si="878"/>
        <v>0</v>
      </c>
      <c r="AGT726" s="90">
        <f t="shared" si="879"/>
        <v>0</v>
      </c>
      <c r="AGU726" s="90">
        <f t="shared" si="880"/>
        <v>0</v>
      </c>
      <c r="AGV726" s="90">
        <f t="shared" si="881"/>
        <v>0</v>
      </c>
      <c r="AGW726" s="90">
        <f t="shared" si="882"/>
        <v>0</v>
      </c>
      <c r="AGX726" s="90">
        <f t="shared" si="883"/>
        <v>59617.05</v>
      </c>
      <c r="AGY726" s="90">
        <f t="shared" si="884"/>
        <v>62214.09</v>
      </c>
      <c r="AGZ726" s="90">
        <f t="shared" si="885"/>
        <v>64115.87</v>
      </c>
      <c r="AHA726" s="90">
        <f t="shared" si="886"/>
        <v>30306.36</v>
      </c>
      <c r="AHB726" s="90">
        <f t="shared" si="887"/>
        <v>32720.18</v>
      </c>
      <c r="AHC726" s="90">
        <f t="shared" si="888"/>
        <v>33867.15</v>
      </c>
      <c r="AHD726" s="90">
        <f t="shared" si="889"/>
        <v>0</v>
      </c>
      <c r="AHE726" s="90">
        <f t="shared" si="249"/>
        <v>0</v>
      </c>
      <c r="AHF726" s="90">
        <f t="shared" si="249"/>
        <v>0</v>
      </c>
      <c r="AHG726" s="90">
        <f t="shared" si="890"/>
        <v>0</v>
      </c>
      <c r="AHH726" s="90">
        <f t="shared" si="250"/>
        <v>0</v>
      </c>
      <c r="AHI726" s="90">
        <f t="shared" si="250"/>
        <v>0</v>
      </c>
      <c r="AHJ726" s="1235"/>
      <c r="AHK726" s="1235"/>
      <c r="AHL726" s="1235"/>
      <c r="AHM726" s="90">
        <f t="shared" si="891"/>
        <v>0</v>
      </c>
      <c r="AHN726" s="90">
        <f t="shared" si="892"/>
        <v>0</v>
      </c>
      <c r="AHO726" s="90">
        <f t="shared" si="893"/>
        <v>0</v>
      </c>
      <c r="AHP726" s="90">
        <f t="shared" si="894"/>
        <v>0</v>
      </c>
      <c r="AHQ726" s="90">
        <f t="shared" si="895"/>
        <v>0</v>
      </c>
      <c r="AHR726" s="90">
        <f t="shared" si="896"/>
        <v>0</v>
      </c>
      <c r="AHS726" s="90">
        <f t="shared" si="897"/>
        <v>64689.85</v>
      </c>
      <c r="AHT726" s="90">
        <f t="shared" si="898"/>
        <v>67504.72</v>
      </c>
      <c r="AHU726" s="90">
        <f t="shared" si="899"/>
        <v>69619.649999999994</v>
      </c>
      <c r="AHV726" s="90">
        <f t="shared" si="900"/>
        <v>43552.71</v>
      </c>
      <c r="AHW726" s="90">
        <f t="shared" si="901"/>
        <v>49257.52</v>
      </c>
      <c r="AHX726" s="90">
        <f t="shared" si="902"/>
        <v>50497.51</v>
      </c>
      <c r="AHY726" s="90">
        <f t="shared" si="903"/>
        <v>0</v>
      </c>
      <c r="AHZ726" s="90">
        <f t="shared" si="251"/>
        <v>0</v>
      </c>
      <c r="AIA726" s="90">
        <f t="shared" si="251"/>
        <v>0</v>
      </c>
      <c r="AIB726" s="90">
        <f t="shared" si="904"/>
        <v>0</v>
      </c>
      <c r="AIC726" s="90">
        <f t="shared" si="252"/>
        <v>0</v>
      </c>
      <c r="AID726" s="90">
        <f t="shared" si="252"/>
        <v>0</v>
      </c>
      <c r="AIE726" s="1235"/>
      <c r="AIF726" s="1235"/>
      <c r="AIG726" s="1235"/>
      <c r="AIH726" s="90">
        <f t="shared" si="905"/>
        <v>0</v>
      </c>
      <c r="AII726" s="90">
        <f t="shared" si="906"/>
        <v>0</v>
      </c>
      <c r="AIJ726" s="90">
        <f t="shared" si="907"/>
        <v>0</v>
      </c>
      <c r="AIK726" s="90">
        <f t="shared" si="908"/>
        <v>0</v>
      </c>
      <c r="AIL726" s="90">
        <f t="shared" si="909"/>
        <v>0</v>
      </c>
      <c r="AIM726" s="90">
        <f t="shared" si="910"/>
        <v>0</v>
      </c>
      <c r="AIN726" s="90">
        <f t="shared" si="911"/>
        <v>69786.25</v>
      </c>
      <c r="AIO726" s="90">
        <f t="shared" si="912"/>
        <v>72822.570000000007</v>
      </c>
      <c r="AIP726" s="90">
        <f t="shared" si="913"/>
        <v>75110.03</v>
      </c>
      <c r="AIQ726" s="90">
        <f t="shared" si="914"/>
        <v>29796.53</v>
      </c>
      <c r="AIR726" s="90">
        <f t="shared" si="915"/>
        <v>36472.46</v>
      </c>
      <c r="AIS726" s="90">
        <f t="shared" si="916"/>
        <v>37641.96</v>
      </c>
      <c r="AIT726" s="90">
        <f t="shared" si="917"/>
        <v>0</v>
      </c>
      <c r="AIU726" s="90">
        <f t="shared" si="253"/>
        <v>0</v>
      </c>
      <c r="AIV726" s="90">
        <f t="shared" si="253"/>
        <v>0</v>
      </c>
      <c r="AIW726" s="90">
        <f t="shared" si="918"/>
        <v>0</v>
      </c>
      <c r="AIX726" s="90">
        <f t="shared" si="254"/>
        <v>0</v>
      </c>
      <c r="AIY726" s="90">
        <f t="shared" si="254"/>
        <v>0</v>
      </c>
      <c r="AIZ726" s="92"/>
      <c r="AJA726" s="92"/>
      <c r="AJB726" s="92"/>
      <c r="AJC726" s="90">
        <f t="shared" si="919"/>
        <v>0</v>
      </c>
      <c r="AJD726" s="90">
        <f t="shared" si="920"/>
        <v>0</v>
      </c>
      <c r="AJE726" s="90">
        <f t="shared" si="921"/>
        <v>0</v>
      </c>
      <c r="AJF726" s="90">
        <f t="shared" si="922"/>
        <v>0</v>
      </c>
      <c r="AJG726" s="90">
        <f t="shared" si="923"/>
        <v>0</v>
      </c>
      <c r="AJH726" s="90">
        <f t="shared" si="924"/>
        <v>0</v>
      </c>
      <c r="AJI726" s="90">
        <f t="shared" si="925"/>
        <v>0</v>
      </c>
      <c r="AJJ726" s="90">
        <f t="shared" si="926"/>
        <v>0</v>
      </c>
      <c r="AJK726" s="90">
        <f t="shared" si="927"/>
        <v>0</v>
      </c>
      <c r="AJL726" s="90">
        <f t="shared" si="928"/>
        <v>0</v>
      </c>
      <c r="AJM726" s="90">
        <f t="shared" si="929"/>
        <v>0</v>
      </c>
      <c r="AJN726" s="90">
        <f t="shared" si="930"/>
        <v>0</v>
      </c>
      <c r="AJO726" s="90">
        <f t="shared" si="931"/>
        <v>0</v>
      </c>
      <c r="AJP726" s="90">
        <f t="shared" si="255"/>
        <v>0</v>
      </c>
      <c r="AJQ726" s="90">
        <f t="shared" si="255"/>
        <v>0</v>
      </c>
      <c r="AJR726" s="90">
        <f t="shared" si="932"/>
        <v>0</v>
      </c>
      <c r="AJS726" s="90">
        <f t="shared" si="256"/>
        <v>0</v>
      </c>
      <c r="AJT726" s="90">
        <f t="shared" si="256"/>
        <v>0</v>
      </c>
      <c r="AJU726" s="1235"/>
      <c r="AJV726" s="1235"/>
      <c r="AJW726" s="1235"/>
      <c r="AJX726" s="90">
        <f t="shared" si="933"/>
        <v>0</v>
      </c>
      <c r="AJY726" s="90">
        <f t="shared" si="934"/>
        <v>0</v>
      </c>
      <c r="AJZ726" s="90">
        <f t="shared" si="935"/>
        <v>0</v>
      </c>
      <c r="AKA726" s="90">
        <f t="shared" si="936"/>
        <v>0</v>
      </c>
      <c r="AKB726" s="90">
        <f t="shared" si="937"/>
        <v>0</v>
      </c>
      <c r="AKC726" s="90">
        <f t="shared" si="938"/>
        <v>0</v>
      </c>
      <c r="AKD726" s="90">
        <f t="shared" si="939"/>
        <v>55183.47</v>
      </c>
      <c r="AKE726" s="90">
        <f t="shared" si="940"/>
        <v>57586.65</v>
      </c>
      <c r="AKF726" s="90">
        <f t="shared" si="941"/>
        <v>59381.59</v>
      </c>
      <c r="AKG726" s="90">
        <f t="shared" si="942"/>
        <v>26744.07</v>
      </c>
      <c r="AKH726" s="90">
        <f t="shared" si="943"/>
        <v>29334.98</v>
      </c>
      <c r="AKI726" s="90">
        <f t="shared" si="944"/>
        <v>30381.67</v>
      </c>
      <c r="AKJ726" s="90">
        <f t="shared" si="945"/>
        <v>0</v>
      </c>
      <c r="AKK726" s="90">
        <f t="shared" si="257"/>
        <v>0</v>
      </c>
      <c r="AKL726" s="90">
        <f t="shared" si="257"/>
        <v>0</v>
      </c>
      <c r="AKM726" s="90">
        <f t="shared" si="946"/>
        <v>0</v>
      </c>
      <c r="AKN726" s="90">
        <f t="shared" si="258"/>
        <v>0</v>
      </c>
      <c r="AKO726" s="90">
        <f t="shared" si="258"/>
        <v>0</v>
      </c>
      <c r="AKP726" s="1235"/>
      <c r="AKQ726" s="1235"/>
      <c r="AKR726" s="1235"/>
      <c r="AKS726" s="90">
        <f t="shared" si="947"/>
        <v>0</v>
      </c>
      <c r="AKT726" s="90">
        <f t="shared" si="948"/>
        <v>0</v>
      </c>
      <c r="AKU726" s="90">
        <f t="shared" si="949"/>
        <v>0</v>
      </c>
      <c r="AKV726" s="90">
        <f t="shared" si="950"/>
        <v>0</v>
      </c>
      <c r="AKW726" s="90">
        <f t="shared" si="951"/>
        <v>0</v>
      </c>
      <c r="AKX726" s="90">
        <f t="shared" si="952"/>
        <v>0</v>
      </c>
      <c r="AKY726" s="90">
        <f t="shared" si="953"/>
        <v>72268.22</v>
      </c>
      <c r="AKZ726" s="90">
        <f t="shared" si="954"/>
        <v>75416.63</v>
      </c>
      <c r="ALA726" s="90">
        <f t="shared" si="955"/>
        <v>77740.17</v>
      </c>
      <c r="ALB726" s="90">
        <f t="shared" si="956"/>
        <v>26795.42</v>
      </c>
      <c r="ALC726" s="90">
        <f t="shared" si="957"/>
        <v>31897.19</v>
      </c>
      <c r="ALD726" s="90">
        <f t="shared" si="958"/>
        <v>32937.769999999997</v>
      </c>
      <c r="ALE726" s="90">
        <f t="shared" si="959"/>
        <v>0</v>
      </c>
      <c r="ALF726" s="90">
        <f t="shared" si="259"/>
        <v>0</v>
      </c>
      <c r="ALG726" s="90">
        <f t="shared" si="259"/>
        <v>0</v>
      </c>
      <c r="ALH726" s="90">
        <f t="shared" si="960"/>
        <v>0</v>
      </c>
      <c r="ALI726" s="90">
        <f t="shared" si="260"/>
        <v>0</v>
      </c>
      <c r="ALJ726" s="90">
        <f t="shared" si="260"/>
        <v>0</v>
      </c>
      <c r="ALK726" s="1235">
        <v>20</v>
      </c>
      <c r="ALL726" s="1235">
        <v>20</v>
      </c>
      <c r="ALM726" s="1235">
        <v>20</v>
      </c>
      <c r="ALN726" s="90">
        <f t="shared" si="961"/>
        <v>1458420</v>
      </c>
      <c r="ALO726" s="90">
        <f t="shared" si="962"/>
        <v>1495500</v>
      </c>
      <c r="ALP726" s="90">
        <f t="shared" si="963"/>
        <v>1550900</v>
      </c>
      <c r="ALQ726" s="90">
        <f t="shared" si="964"/>
        <v>1121913.8</v>
      </c>
      <c r="ALR726" s="90">
        <f t="shared" si="965"/>
        <v>1154833.8</v>
      </c>
      <c r="ALS726" s="90">
        <f t="shared" si="966"/>
        <v>1179533.8</v>
      </c>
      <c r="ALT726" s="90">
        <f t="shared" si="967"/>
        <v>75410.820000000007</v>
      </c>
      <c r="ALU726" s="90">
        <f t="shared" si="968"/>
        <v>78694.28</v>
      </c>
      <c r="ALV726" s="90">
        <f t="shared" si="969"/>
        <v>81132.02</v>
      </c>
      <c r="ALW726" s="90">
        <f t="shared" si="970"/>
        <v>29351.759999999998</v>
      </c>
      <c r="ALX726" s="90">
        <f t="shared" si="971"/>
        <v>34199.019999999997</v>
      </c>
      <c r="ALY726" s="90">
        <f t="shared" si="972"/>
        <v>35367.050000000003</v>
      </c>
      <c r="ALZ726" s="90">
        <f t="shared" si="973"/>
        <v>1508216.4</v>
      </c>
      <c r="AMA726" s="90">
        <f t="shared" si="261"/>
        <v>1573885.6</v>
      </c>
      <c r="AMB726" s="90">
        <f t="shared" si="261"/>
        <v>1622640.4</v>
      </c>
      <c r="AMC726" s="90">
        <f t="shared" si="974"/>
        <v>587035.19999999995</v>
      </c>
      <c r="AMD726" s="90">
        <f t="shared" si="262"/>
        <v>683980.4</v>
      </c>
      <c r="AME726" s="90">
        <f t="shared" si="262"/>
        <v>707341</v>
      </c>
      <c r="AMF726" s="1235"/>
      <c r="AMG726" s="1235"/>
      <c r="AMH726" s="1235"/>
      <c r="AMI726" s="90">
        <f t="shared" si="975"/>
        <v>0</v>
      </c>
      <c r="AMJ726" s="90">
        <f t="shared" si="976"/>
        <v>0</v>
      </c>
      <c r="AMK726" s="90">
        <f t="shared" si="977"/>
        <v>0</v>
      </c>
      <c r="AML726" s="90">
        <f t="shared" si="978"/>
        <v>0</v>
      </c>
      <c r="AMM726" s="90">
        <f t="shared" si="979"/>
        <v>0</v>
      </c>
      <c r="AMN726" s="90">
        <f t="shared" si="980"/>
        <v>0</v>
      </c>
      <c r="AMO726" s="90">
        <f t="shared" si="981"/>
        <v>67588.27</v>
      </c>
      <c r="AMP726" s="90">
        <f t="shared" si="982"/>
        <v>70485.320000000007</v>
      </c>
      <c r="AMQ726" s="90">
        <f t="shared" si="983"/>
        <v>72772.179999999993</v>
      </c>
      <c r="AMR726" s="90">
        <f t="shared" si="984"/>
        <v>30409.48</v>
      </c>
      <c r="AMS726" s="90">
        <f t="shared" si="985"/>
        <v>34342.11</v>
      </c>
      <c r="AMT726" s="90">
        <f t="shared" si="986"/>
        <v>35411.480000000003</v>
      </c>
      <c r="AMU726" s="90">
        <f t="shared" si="987"/>
        <v>0</v>
      </c>
      <c r="AMV726" s="90">
        <f t="shared" si="263"/>
        <v>0</v>
      </c>
      <c r="AMW726" s="90">
        <f t="shared" si="263"/>
        <v>0</v>
      </c>
      <c r="AMX726" s="90">
        <f t="shared" si="988"/>
        <v>0</v>
      </c>
      <c r="AMY726" s="90">
        <f t="shared" si="264"/>
        <v>0</v>
      </c>
      <c r="AMZ726" s="90">
        <f t="shared" si="264"/>
        <v>0</v>
      </c>
      <c r="ANA726" s="1235"/>
      <c r="ANB726" s="1235"/>
      <c r="ANC726" s="1235"/>
      <c r="AND726" s="90">
        <f t="shared" si="989"/>
        <v>0</v>
      </c>
      <c r="ANE726" s="90">
        <f t="shared" si="990"/>
        <v>0</v>
      </c>
      <c r="ANF726" s="90">
        <f t="shared" si="991"/>
        <v>0</v>
      </c>
      <c r="ANG726" s="90">
        <f t="shared" si="992"/>
        <v>0</v>
      </c>
      <c r="ANH726" s="90">
        <f t="shared" si="993"/>
        <v>0</v>
      </c>
      <c r="ANI726" s="90">
        <f t="shared" si="994"/>
        <v>0</v>
      </c>
      <c r="ANJ726" s="90">
        <f t="shared" si="995"/>
        <v>61689.2</v>
      </c>
      <c r="ANK726" s="90">
        <f t="shared" si="996"/>
        <v>64305.83</v>
      </c>
      <c r="ANL726" s="90">
        <f t="shared" si="997"/>
        <v>66364.14</v>
      </c>
      <c r="ANM726" s="90">
        <f t="shared" si="998"/>
        <v>25797.73</v>
      </c>
      <c r="ANN726" s="90">
        <f t="shared" si="999"/>
        <v>28694.799999999999</v>
      </c>
      <c r="ANO726" s="90">
        <f t="shared" si="1000"/>
        <v>29728.89</v>
      </c>
      <c r="ANP726" s="90">
        <f t="shared" si="1001"/>
        <v>0</v>
      </c>
      <c r="ANQ726" s="90">
        <f t="shared" si="265"/>
        <v>0</v>
      </c>
      <c r="ANR726" s="90">
        <f t="shared" si="265"/>
        <v>0</v>
      </c>
      <c r="ANS726" s="90">
        <f t="shared" si="1002"/>
        <v>0</v>
      </c>
      <c r="ANT726" s="90">
        <f t="shared" si="266"/>
        <v>0</v>
      </c>
      <c r="ANU726" s="90">
        <f t="shared" si="266"/>
        <v>0</v>
      </c>
      <c r="ANV726" s="1235"/>
      <c r="ANW726" s="1235"/>
      <c r="ANX726" s="1235"/>
      <c r="ANY726" s="90">
        <f t="shared" si="1003"/>
        <v>0</v>
      </c>
      <c r="ANZ726" s="90">
        <f t="shared" si="1004"/>
        <v>0</v>
      </c>
      <c r="AOA726" s="90">
        <f t="shared" si="1005"/>
        <v>0</v>
      </c>
      <c r="AOB726" s="90">
        <f t="shared" si="1006"/>
        <v>0</v>
      </c>
      <c r="AOC726" s="90">
        <f t="shared" si="1007"/>
        <v>0</v>
      </c>
      <c r="AOD726" s="90">
        <f t="shared" si="1008"/>
        <v>0</v>
      </c>
      <c r="AOE726" s="90">
        <f t="shared" si="1009"/>
        <v>78506.490000000005</v>
      </c>
      <c r="AOF726" s="90">
        <f t="shared" si="1010"/>
        <v>81924.59</v>
      </c>
      <c r="AOG726" s="90">
        <f t="shared" si="1011"/>
        <v>84456.69</v>
      </c>
      <c r="AOH726" s="90">
        <f t="shared" si="1012"/>
        <v>43217.07</v>
      </c>
      <c r="AOI726" s="90">
        <f t="shared" si="1013"/>
        <v>46974.69</v>
      </c>
      <c r="AOJ726" s="90">
        <f t="shared" si="1014"/>
        <v>48031.58</v>
      </c>
      <c r="AOK726" s="90">
        <f t="shared" si="1015"/>
        <v>0</v>
      </c>
      <c r="AOL726" s="90">
        <f t="shared" si="267"/>
        <v>0</v>
      </c>
      <c r="AOM726" s="90">
        <f t="shared" si="267"/>
        <v>0</v>
      </c>
      <c r="AON726" s="90">
        <f t="shared" si="1016"/>
        <v>0</v>
      </c>
      <c r="AOO726" s="90">
        <f t="shared" si="268"/>
        <v>0</v>
      </c>
      <c r="AOP726" s="90">
        <f t="shared" si="268"/>
        <v>0</v>
      </c>
      <c r="AOQ726" s="1235"/>
      <c r="AOR726" s="1235"/>
      <c r="AOS726" s="1235"/>
      <c r="AOT726" s="90">
        <f t="shared" si="1017"/>
        <v>0</v>
      </c>
      <c r="AOU726" s="90">
        <f t="shared" si="1018"/>
        <v>0</v>
      </c>
      <c r="AOV726" s="90">
        <f t="shared" si="1019"/>
        <v>0</v>
      </c>
      <c r="AOW726" s="90">
        <f t="shared" si="1020"/>
        <v>0</v>
      </c>
      <c r="AOX726" s="90">
        <f t="shared" si="1021"/>
        <v>0</v>
      </c>
      <c r="AOY726" s="90">
        <f t="shared" si="1022"/>
        <v>0</v>
      </c>
      <c r="AOZ726" s="90">
        <f t="shared" si="1023"/>
        <v>65146.36</v>
      </c>
      <c r="APA726" s="90">
        <f t="shared" si="1024"/>
        <v>67924.23</v>
      </c>
      <c r="APB726" s="90">
        <f t="shared" si="1025"/>
        <v>70065.179999999993</v>
      </c>
      <c r="APC726" s="90">
        <f t="shared" si="1026"/>
        <v>27536.34</v>
      </c>
      <c r="APD726" s="90">
        <f t="shared" si="1027"/>
        <v>30475.96</v>
      </c>
      <c r="APE726" s="90">
        <f t="shared" si="1028"/>
        <v>31481.78</v>
      </c>
      <c r="APF726" s="90">
        <f t="shared" si="1029"/>
        <v>0</v>
      </c>
      <c r="APG726" s="90">
        <f t="shared" si="269"/>
        <v>0</v>
      </c>
      <c r="APH726" s="90">
        <f t="shared" si="269"/>
        <v>0</v>
      </c>
      <c r="API726" s="90">
        <f t="shared" si="1030"/>
        <v>0</v>
      </c>
      <c r="APJ726" s="90">
        <f t="shared" si="270"/>
        <v>0</v>
      </c>
      <c r="APK726" s="90">
        <f t="shared" si="270"/>
        <v>0</v>
      </c>
      <c r="APL726" s="1235"/>
      <c r="APM726" s="1235"/>
      <c r="APN726" s="1235"/>
      <c r="APO726" s="90">
        <f t="shared" si="1031"/>
        <v>0</v>
      </c>
      <c r="APP726" s="90">
        <f t="shared" si="1032"/>
        <v>0</v>
      </c>
      <c r="APQ726" s="90">
        <f t="shared" si="1033"/>
        <v>0</v>
      </c>
      <c r="APR726" s="90">
        <f t="shared" si="1034"/>
        <v>0</v>
      </c>
      <c r="APS726" s="90">
        <f t="shared" si="1035"/>
        <v>0</v>
      </c>
      <c r="APT726" s="90">
        <f t="shared" si="1036"/>
        <v>0</v>
      </c>
      <c r="APU726" s="90">
        <f t="shared" si="1037"/>
        <v>72645.210000000006</v>
      </c>
      <c r="APV726" s="90">
        <f t="shared" si="1038"/>
        <v>75782.820000000007</v>
      </c>
      <c r="APW726" s="90">
        <f t="shared" si="1039"/>
        <v>78131.98</v>
      </c>
      <c r="APX726" s="90">
        <f t="shared" si="1040"/>
        <v>35218.660000000003</v>
      </c>
      <c r="APY726" s="90">
        <f t="shared" si="1041"/>
        <v>38580.949999999997</v>
      </c>
      <c r="APZ726" s="90">
        <f t="shared" si="1042"/>
        <v>39870.120000000003</v>
      </c>
      <c r="AQA726" s="90">
        <f t="shared" si="1043"/>
        <v>0</v>
      </c>
      <c r="AQB726" s="90">
        <f t="shared" si="271"/>
        <v>0</v>
      </c>
      <c r="AQC726" s="90">
        <f t="shared" si="271"/>
        <v>0</v>
      </c>
      <c r="AQD726" s="90">
        <f t="shared" si="1044"/>
        <v>0</v>
      </c>
      <c r="AQE726" s="90">
        <f t="shared" si="272"/>
        <v>0</v>
      </c>
      <c r="AQF726" s="90">
        <f t="shared" si="272"/>
        <v>0</v>
      </c>
      <c r="AQG726" s="1235"/>
      <c r="AQH726" s="1235"/>
      <c r="AQI726" s="1235"/>
      <c r="AQJ726" s="90">
        <f t="shared" si="1045"/>
        <v>0</v>
      </c>
      <c r="AQK726" s="90">
        <f t="shared" si="1046"/>
        <v>0</v>
      </c>
      <c r="AQL726" s="90">
        <f t="shared" si="1047"/>
        <v>0</v>
      </c>
      <c r="AQM726" s="90">
        <f t="shared" si="1048"/>
        <v>0</v>
      </c>
      <c r="AQN726" s="90">
        <f t="shared" si="1049"/>
        <v>0</v>
      </c>
      <c r="AQO726" s="90">
        <f t="shared" si="1050"/>
        <v>0</v>
      </c>
      <c r="AQP726" s="90">
        <f t="shared" si="1051"/>
        <v>72157.119999999995</v>
      </c>
      <c r="AQQ726" s="90">
        <f t="shared" si="1052"/>
        <v>75300.62</v>
      </c>
      <c r="AQR726" s="90">
        <f t="shared" si="1053"/>
        <v>77605.7</v>
      </c>
      <c r="AQS726" s="90">
        <f t="shared" si="1054"/>
        <v>32100.9</v>
      </c>
      <c r="AQT726" s="90">
        <f t="shared" si="1055"/>
        <v>36911.33</v>
      </c>
      <c r="AQU726" s="90">
        <f t="shared" si="1056"/>
        <v>38065.550000000003</v>
      </c>
      <c r="AQV726" s="90">
        <f t="shared" si="1057"/>
        <v>0</v>
      </c>
      <c r="AQW726" s="90">
        <f t="shared" si="273"/>
        <v>0</v>
      </c>
      <c r="AQX726" s="90">
        <f t="shared" si="273"/>
        <v>0</v>
      </c>
      <c r="AQY726" s="90">
        <f t="shared" si="1058"/>
        <v>0</v>
      </c>
      <c r="AQZ726" s="90">
        <f t="shared" si="274"/>
        <v>0</v>
      </c>
      <c r="ARA726" s="90">
        <f t="shared" si="274"/>
        <v>0</v>
      </c>
      <c r="ARB726" s="1235"/>
      <c r="ARC726" s="1235"/>
      <c r="ARD726" s="1235"/>
      <c r="ARE726" s="90">
        <f t="shared" si="1059"/>
        <v>0</v>
      </c>
      <c r="ARF726" s="90">
        <f t="shared" si="1060"/>
        <v>0</v>
      </c>
      <c r="ARG726" s="90">
        <f t="shared" si="1061"/>
        <v>0</v>
      </c>
      <c r="ARH726" s="90">
        <f t="shared" si="1062"/>
        <v>0</v>
      </c>
      <c r="ARI726" s="90">
        <f t="shared" si="1063"/>
        <v>0</v>
      </c>
      <c r="ARJ726" s="90">
        <f t="shared" si="1064"/>
        <v>0</v>
      </c>
      <c r="ARK726" s="90">
        <f t="shared" si="1065"/>
        <v>67644.95</v>
      </c>
      <c r="ARL726" s="90">
        <f t="shared" si="1066"/>
        <v>70505.31</v>
      </c>
      <c r="ARM726" s="90">
        <f t="shared" si="1067"/>
        <v>72762.62</v>
      </c>
      <c r="ARN726" s="90">
        <f t="shared" si="1068"/>
        <v>24896.16</v>
      </c>
      <c r="ARO726" s="90">
        <f t="shared" si="1069"/>
        <v>29325.21</v>
      </c>
      <c r="ARP726" s="90">
        <f t="shared" si="1070"/>
        <v>30309.19</v>
      </c>
      <c r="ARQ726" s="90">
        <f t="shared" si="1071"/>
        <v>0</v>
      </c>
      <c r="ARR726" s="90">
        <f t="shared" si="275"/>
        <v>0</v>
      </c>
      <c r="ARS726" s="90">
        <f t="shared" si="275"/>
        <v>0</v>
      </c>
      <c r="ART726" s="90">
        <f t="shared" si="1072"/>
        <v>0</v>
      </c>
      <c r="ARU726" s="90">
        <f t="shared" si="276"/>
        <v>0</v>
      </c>
      <c r="ARV726" s="90">
        <f t="shared" si="276"/>
        <v>0</v>
      </c>
      <c r="ARW726" s="1235"/>
      <c r="ARX726" s="1235"/>
      <c r="ARY726" s="1235"/>
      <c r="ARZ726" s="90">
        <f t="shared" si="1073"/>
        <v>0</v>
      </c>
      <c r="ASA726" s="90">
        <f t="shared" si="1074"/>
        <v>0</v>
      </c>
      <c r="ASB726" s="90">
        <f t="shared" si="1075"/>
        <v>0</v>
      </c>
      <c r="ASC726" s="90">
        <f t="shared" si="1076"/>
        <v>0</v>
      </c>
      <c r="ASD726" s="90">
        <f t="shared" si="1077"/>
        <v>0</v>
      </c>
      <c r="ASE726" s="90">
        <f t="shared" si="1078"/>
        <v>0</v>
      </c>
      <c r="ASF726" s="90">
        <f t="shared" si="1079"/>
        <v>61623.67</v>
      </c>
      <c r="ASG726" s="90">
        <f t="shared" si="1080"/>
        <v>64307.9</v>
      </c>
      <c r="ASH726" s="90">
        <f t="shared" si="1081"/>
        <v>66288.639999999999</v>
      </c>
      <c r="ASI726" s="90">
        <f t="shared" si="1082"/>
        <v>25035.58</v>
      </c>
      <c r="ASJ726" s="90">
        <f t="shared" si="1083"/>
        <v>30484.560000000001</v>
      </c>
      <c r="ASK726" s="90">
        <f t="shared" si="1084"/>
        <v>31593.18</v>
      </c>
      <c r="ASL726" s="90">
        <f t="shared" si="1085"/>
        <v>0</v>
      </c>
      <c r="ASM726" s="90">
        <f t="shared" si="277"/>
        <v>0</v>
      </c>
      <c r="ASN726" s="90">
        <f t="shared" si="277"/>
        <v>0</v>
      </c>
      <c r="ASO726" s="90">
        <f t="shared" si="1086"/>
        <v>0</v>
      </c>
      <c r="ASP726" s="90">
        <f t="shared" si="278"/>
        <v>0</v>
      </c>
      <c r="ASQ726" s="90">
        <f t="shared" si="278"/>
        <v>0</v>
      </c>
      <c r="ASR726" s="1235"/>
      <c r="ASS726" s="1235"/>
      <c r="AST726" s="1235"/>
      <c r="ASU726" s="90">
        <f t="shared" si="1087"/>
        <v>0</v>
      </c>
      <c r="ASV726" s="90">
        <f t="shared" si="1088"/>
        <v>0</v>
      </c>
      <c r="ASW726" s="90">
        <f t="shared" si="1089"/>
        <v>0</v>
      </c>
      <c r="ASX726" s="90">
        <f t="shared" si="1090"/>
        <v>0</v>
      </c>
      <c r="ASY726" s="90">
        <f t="shared" si="1091"/>
        <v>0</v>
      </c>
      <c r="ASZ726" s="90">
        <f t="shared" si="1092"/>
        <v>0</v>
      </c>
      <c r="ATA726" s="90">
        <f t="shared" si="1093"/>
        <v>58901.96</v>
      </c>
      <c r="ATB726" s="90">
        <f t="shared" si="1094"/>
        <v>61447.49</v>
      </c>
      <c r="ATC726" s="90">
        <f t="shared" si="1095"/>
        <v>63371.75</v>
      </c>
      <c r="ATD726" s="90">
        <f t="shared" si="1096"/>
        <v>28190.42</v>
      </c>
      <c r="ATE726" s="90">
        <f t="shared" si="1097"/>
        <v>29850.19</v>
      </c>
      <c r="ATF726" s="90">
        <f t="shared" si="1098"/>
        <v>30990.32</v>
      </c>
      <c r="ATG726" s="90">
        <f t="shared" si="1099"/>
        <v>0</v>
      </c>
      <c r="ATH726" s="90">
        <f t="shared" si="279"/>
        <v>0</v>
      </c>
      <c r="ATI726" s="90">
        <f t="shared" si="279"/>
        <v>0</v>
      </c>
      <c r="ATJ726" s="90">
        <f t="shared" si="1100"/>
        <v>0</v>
      </c>
      <c r="ATK726" s="90">
        <f t="shared" si="280"/>
        <v>0</v>
      </c>
      <c r="ATL726" s="90">
        <f t="shared" si="280"/>
        <v>0</v>
      </c>
      <c r="ATM726" s="1235"/>
      <c r="ATN726" s="1235"/>
      <c r="ATO726" s="1235"/>
      <c r="ATP726" s="90">
        <f t="shared" si="1101"/>
        <v>0</v>
      </c>
      <c r="ATQ726" s="90">
        <f t="shared" si="1102"/>
        <v>0</v>
      </c>
      <c r="ATR726" s="90">
        <f t="shared" si="1103"/>
        <v>0</v>
      </c>
      <c r="ATS726" s="90">
        <f t="shared" si="1104"/>
        <v>0</v>
      </c>
      <c r="ATT726" s="90">
        <f t="shared" si="1105"/>
        <v>0</v>
      </c>
      <c r="ATU726" s="90">
        <f t="shared" si="1106"/>
        <v>0</v>
      </c>
      <c r="ATV726" s="90">
        <f t="shared" si="1107"/>
        <v>61989.19</v>
      </c>
      <c r="ATW726" s="90">
        <f t="shared" si="1108"/>
        <v>64645.19</v>
      </c>
      <c r="ATX726" s="90">
        <f t="shared" si="1109"/>
        <v>66687.070000000007</v>
      </c>
      <c r="ATY726" s="90">
        <f t="shared" si="1110"/>
        <v>23643.62</v>
      </c>
      <c r="ATZ726" s="90">
        <f t="shared" si="1111"/>
        <v>29487.85</v>
      </c>
      <c r="AUA726" s="90">
        <f t="shared" si="1112"/>
        <v>30531.24</v>
      </c>
      <c r="AUB726" s="90">
        <f t="shared" si="1113"/>
        <v>0</v>
      </c>
      <c r="AUC726" s="90">
        <f t="shared" si="281"/>
        <v>0</v>
      </c>
      <c r="AUD726" s="90">
        <f t="shared" si="281"/>
        <v>0</v>
      </c>
      <c r="AUE726" s="90">
        <f t="shared" si="1114"/>
        <v>0</v>
      </c>
      <c r="AUF726" s="90">
        <f t="shared" si="282"/>
        <v>0</v>
      </c>
      <c r="AUG726" s="90">
        <f t="shared" si="282"/>
        <v>0</v>
      </c>
      <c r="AUH726" s="1235"/>
      <c r="AUI726" s="1235"/>
      <c r="AUJ726" s="1235"/>
      <c r="AUK726" s="90">
        <f t="shared" si="1115"/>
        <v>0</v>
      </c>
      <c r="AUL726" s="90">
        <f t="shared" si="1116"/>
        <v>0</v>
      </c>
      <c r="AUM726" s="90">
        <f t="shared" si="1117"/>
        <v>0</v>
      </c>
      <c r="AUN726" s="90">
        <f t="shared" si="1118"/>
        <v>0</v>
      </c>
      <c r="AUO726" s="90">
        <f t="shared" si="1119"/>
        <v>0</v>
      </c>
      <c r="AUP726" s="90">
        <f t="shared" si="1120"/>
        <v>0</v>
      </c>
      <c r="AUQ726" s="90">
        <f t="shared" si="1121"/>
        <v>62107.83</v>
      </c>
      <c r="AUR726" s="90">
        <f t="shared" si="1122"/>
        <v>64795.02</v>
      </c>
      <c r="AUS726" s="90">
        <f t="shared" si="1123"/>
        <v>66810.52</v>
      </c>
      <c r="AUT726" s="90">
        <f t="shared" si="1124"/>
        <v>25147.86</v>
      </c>
      <c r="AUU726" s="90">
        <f t="shared" si="1125"/>
        <v>28243.58</v>
      </c>
      <c r="AUV726" s="90">
        <f t="shared" si="1126"/>
        <v>29324.11</v>
      </c>
      <c r="AUW726" s="90">
        <f t="shared" si="1127"/>
        <v>0</v>
      </c>
      <c r="AUX726" s="90">
        <f t="shared" si="283"/>
        <v>0</v>
      </c>
      <c r="AUY726" s="90">
        <f t="shared" si="283"/>
        <v>0</v>
      </c>
      <c r="AUZ726" s="90">
        <f t="shared" si="1128"/>
        <v>0</v>
      </c>
      <c r="AVA726" s="90">
        <f t="shared" si="284"/>
        <v>0</v>
      </c>
      <c r="AVB726" s="90">
        <f t="shared" si="284"/>
        <v>0</v>
      </c>
      <c r="AVC726" s="1235"/>
      <c r="AVD726" s="1235"/>
      <c r="AVE726" s="1235"/>
      <c r="AVF726" s="90">
        <f t="shared" si="1129"/>
        <v>0</v>
      </c>
      <c r="AVG726" s="90">
        <f t="shared" si="1130"/>
        <v>0</v>
      </c>
      <c r="AVH726" s="90">
        <f t="shared" si="1131"/>
        <v>0</v>
      </c>
      <c r="AVI726" s="90">
        <f t="shared" si="1132"/>
        <v>0</v>
      </c>
      <c r="AVJ726" s="90">
        <f t="shared" si="1133"/>
        <v>0</v>
      </c>
      <c r="AVK726" s="90">
        <f t="shared" si="1134"/>
        <v>0</v>
      </c>
      <c r="AVL726" s="90">
        <f t="shared" si="1135"/>
        <v>60726.99</v>
      </c>
      <c r="AVM726" s="90">
        <f t="shared" si="1136"/>
        <v>63337.3</v>
      </c>
      <c r="AVN726" s="90">
        <f t="shared" si="1137"/>
        <v>65315.22</v>
      </c>
      <c r="AVO726" s="90">
        <f t="shared" si="1138"/>
        <v>27051.72</v>
      </c>
      <c r="AVP726" s="90">
        <f t="shared" si="1139"/>
        <v>30051.59</v>
      </c>
      <c r="AVQ726" s="90">
        <f t="shared" si="1140"/>
        <v>31231.87</v>
      </c>
      <c r="AVR726" s="90">
        <f t="shared" si="1141"/>
        <v>0</v>
      </c>
      <c r="AVS726" s="90">
        <f t="shared" si="285"/>
        <v>0</v>
      </c>
      <c r="AVT726" s="90">
        <f t="shared" si="285"/>
        <v>0</v>
      </c>
      <c r="AVU726" s="90">
        <f t="shared" si="1142"/>
        <v>0</v>
      </c>
      <c r="AVV726" s="90">
        <f t="shared" si="286"/>
        <v>0</v>
      </c>
      <c r="AVW726" s="90">
        <f t="shared" si="286"/>
        <v>0</v>
      </c>
      <c r="AVX726" s="124">
        <f t="shared" si="1143"/>
        <v>62</v>
      </c>
      <c r="AVY726" s="124">
        <f t="shared" si="287"/>
        <v>62</v>
      </c>
      <c r="AVZ726" s="124">
        <f t="shared" si="288"/>
        <v>62</v>
      </c>
      <c r="AWA726" s="90">
        <f t="shared" si="289"/>
        <v>4521102</v>
      </c>
      <c r="AWB726" s="90">
        <f t="shared" si="290"/>
        <v>4636050</v>
      </c>
      <c r="AWC726" s="90">
        <f t="shared" si="291"/>
        <v>4807790</v>
      </c>
      <c r="AWD726" s="90">
        <f t="shared" si="292"/>
        <v>3477932.78</v>
      </c>
      <c r="AWE726" s="90">
        <f t="shared" si="293"/>
        <v>3579984.78</v>
      </c>
      <c r="AWF726" s="90">
        <f t="shared" si="294"/>
        <v>3656554.78</v>
      </c>
      <c r="AWG726" s="90"/>
      <c r="AWH726" s="90"/>
      <c r="AWI726" s="90"/>
      <c r="AWJ726" s="90"/>
      <c r="AWK726" s="90"/>
      <c r="AWL726" s="90"/>
      <c r="AWM726" s="90">
        <f t="shared" si="295"/>
        <v>4405987.37</v>
      </c>
      <c r="AWN726" s="90">
        <f t="shared" si="296"/>
        <v>4595998.66</v>
      </c>
      <c r="AWO726" s="90">
        <f t="shared" si="297"/>
        <v>4738631</v>
      </c>
      <c r="AWP726" s="90">
        <f t="shared" si="298"/>
        <v>1738026.43</v>
      </c>
      <c r="AWQ726" s="90">
        <f t="shared" si="299"/>
        <v>2030672.37</v>
      </c>
      <c r="AWR726" s="90">
        <f t="shared" si="300"/>
        <v>2099264.34</v>
      </c>
    </row>
    <row r="727" spans="1:1292" ht="48" hidden="1" x14ac:dyDescent="0.25">
      <c r="A727" s="85" t="s">
        <v>425</v>
      </c>
      <c r="B727" s="85" t="s">
        <v>439</v>
      </c>
      <c r="C727" s="5"/>
      <c r="D727" s="338"/>
      <c r="E727" s="263"/>
      <c r="F727" s="98">
        <f t="shared" ref="F727:H735" si="1144">F21</f>
        <v>188669</v>
      </c>
      <c r="G727" s="98">
        <f t="shared" si="1144"/>
        <v>194054</v>
      </c>
      <c r="H727" s="98">
        <f t="shared" si="1144"/>
        <v>200452</v>
      </c>
      <c r="I727" s="90">
        <f t="shared" si="302"/>
        <v>79549</v>
      </c>
      <c r="J727" s="90">
        <f t="shared" si="302"/>
        <v>82425</v>
      </c>
      <c r="K727" s="90">
        <f t="shared" si="302"/>
        <v>84583</v>
      </c>
      <c r="L727" s="1235"/>
      <c r="M727" s="1235"/>
      <c r="N727" s="1235"/>
      <c r="O727" s="90">
        <f t="shared" si="303"/>
        <v>0</v>
      </c>
      <c r="P727" s="90">
        <f t="shared" si="304"/>
        <v>0</v>
      </c>
      <c r="Q727" s="90">
        <f t="shared" si="305"/>
        <v>0</v>
      </c>
      <c r="R727" s="90">
        <f t="shared" si="306"/>
        <v>0</v>
      </c>
      <c r="S727" s="90">
        <f t="shared" si="307"/>
        <v>0</v>
      </c>
      <c r="T727" s="90">
        <f t="shared" si="308"/>
        <v>0</v>
      </c>
      <c r="U727" s="90">
        <f t="shared" si="309"/>
        <v>180294.25</v>
      </c>
      <c r="V727" s="90">
        <f t="shared" si="310"/>
        <v>188721.67</v>
      </c>
      <c r="W727" s="90">
        <f t="shared" si="311"/>
        <v>193699.71</v>
      </c>
      <c r="X727" s="90">
        <f t="shared" si="312"/>
        <v>32608.06</v>
      </c>
      <c r="Y727" s="90">
        <f t="shared" si="313"/>
        <v>38150.519999999997</v>
      </c>
      <c r="Z727" s="90">
        <f t="shared" si="314"/>
        <v>39865.300000000003</v>
      </c>
      <c r="AA727" s="90">
        <f t="shared" si="315"/>
        <v>0</v>
      </c>
      <c r="AB727" s="90">
        <f t="shared" si="165"/>
        <v>0</v>
      </c>
      <c r="AC727" s="90">
        <f t="shared" si="165"/>
        <v>0</v>
      </c>
      <c r="AD727" s="90">
        <f t="shared" si="316"/>
        <v>0</v>
      </c>
      <c r="AE727" s="90">
        <f t="shared" si="166"/>
        <v>0</v>
      </c>
      <c r="AF727" s="90">
        <f t="shared" si="166"/>
        <v>0</v>
      </c>
      <c r="AG727" s="1235"/>
      <c r="AH727" s="1235"/>
      <c r="AI727" s="1235"/>
      <c r="AJ727" s="90">
        <f t="shared" si="317"/>
        <v>0</v>
      </c>
      <c r="AK727" s="90">
        <f t="shared" si="318"/>
        <v>0</v>
      </c>
      <c r="AL727" s="90">
        <f t="shared" si="319"/>
        <v>0</v>
      </c>
      <c r="AM727" s="90">
        <f t="shared" si="320"/>
        <v>0</v>
      </c>
      <c r="AN727" s="90">
        <f t="shared" si="321"/>
        <v>0</v>
      </c>
      <c r="AO727" s="90">
        <f t="shared" si="322"/>
        <v>0</v>
      </c>
      <c r="AP727" s="90">
        <f t="shared" si="323"/>
        <v>176133.09</v>
      </c>
      <c r="AQ727" s="90">
        <f t="shared" si="324"/>
        <v>184193.47</v>
      </c>
      <c r="AR727" s="90">
        <f t="shared" si="325"/>
        <v>189261.35</v>
      </c>
      <c r="AS727" s="90">
        <f t="shared" si="326"/>
        <v>36916.949999999997</v>
      </c>
      <c r="AT727" s="90">
        <f t="shared" si="327"/>
        <v>44619.7</v>
      </c>
      <c r="AU727" s="90">
        <f t="shared" si="328"/>
        <v>46353.74</v>
      </c>
      <c r="AV727" s="90">
        <f t="shared" si="329"/>
        <v>0</v>
      </c>
      <c r="AW727" s="90">
        <f t="shared" si="167"/>
        <v>0</v>
      </c>
      <c r="AX727" s="90">
        <f t="shared" si="167"/>
        <v>0</v>
      </c>
      <c r="AY727" s="90">
        <f t="shared" si="330"/>
        <v>0</v>
      </c>
      <c r="AZ727" s="90">
        <f t="shared" si="168"/>
        <v>0</v>
      </c>
      <c r="BA727" s="90">
        <f t="shared" si="168"/>
        <v>0</v>
      </c>
      <c r="BB727" s="1235"/>
      <c r="BC727" s="1235"/>
      <c r="BD727" s="1235"/>
      <c r="BE727" s="90">
        <f t="shared" si="331"/>
        <v>0</v>
      </c>
      <c r="BF727" s="90">
        <f t="shared" si="332"/>
        <v>0</v>
      </c>
      <c r="BG727" s="90">
        <f t="shared" si="333"/>
        <v>0</v>
      </c>
      <c r="BH727" s="90">
        <f t="shared" si="334"/>
        <v>0</v>
      </c>
      <c r="BI727" s="90">
        <f t="shared" si="335"/>
        <v>0</v>
      </c>
      <c r="BJ727" s="90">
        <f t="shared" si="336"/>
        <v>0</v>
      </c>
      <c r="BK727" s="90">
        <f t="shared" si="337"/>
        <v>199278.33</v>
      </c>
      <c r="BL727" s="90">
        <f t="shared" si="338"/>
        <v>208590.93</v>
      </c>
      <c r="BM727" s="90">
        <f t="shared" si="339"/>
        <v>214177.39</v>
      </c>
      <c r="BN727" s="90">
        <f t="shared" si="340"/>
        <v>33053.9</v>
      </c>
      <c r="BO727" s="90">
        <f t="shared" si="341"/>
        <v>39697.21</v>
      </c>
      <c r="BP727" s="90">
        <f t="shared" si="342"/>
        <v>41392.620000000003</v>
      </c>
      <c r="BQ727" s="90">
        <f t="shared" si="343"/>
        <v>0</v>
      </c>
      <c r="BR727" s="90">
        <f t="shared" si="169"/>
        <v>0</v>
      </c>
      <c r="BS727" s="90">
        <f t="shared" si="169"/>
        <v>0</v>
      </c>
      <c r="BT727" s="90">
        <f t="shared" si="344"/>
        <v>0</v>
      </c>
      <c r="BU727" s="90">
        <f t="shared" si="170"/>
        <v>0</v>
      </c>
      <c r="BV727" s="90">
        <f t="shared" si="170"/>
        <v>0</v>
      </c>
      <c r="BW727" s="1235"/>
      <c r="BX727" s="1235"/>
      <c r="BY727" s="1235"/>
      <c r="BZ727" s="90">
        <f t="shared" si="345"/>
        <v>0</v>
      </c>
      <c r="CA727" s="90">
        <f t="shared" si="346"/>
        <v>0</v>
      </c>
      <c r="CB727" s="90">
        <f t="shared" si="347"/>
        <v>0</v>
      </c>
      <c r="CC727" s="90">
        <f t="shared" si="348"/>
        <v>0</v>
      </c>
      <c r="CD727" s="90">
        <f t="shared" si="349"/>
        <v>0</v>
      </c>
      <c r="CE727" s="90">
        <f t="shared" si="350"/>
        <v>0</v>
      </c>
      <c r="CF727" s="90">
        <f t="shared" si="351"/>
        <v>203724.01</v>
      </c>
      <c r="CG727" s="90">
        <f t="shared" si="352"/>
        <v>213153.62</v>
      </c>
      <c r="CH727" s="90">
        <f t="shared" si="353"/>
        <v>219016.36</v>
      </c>
      <c r="CI727" s="90">
        <f t="shared" si="354"/>
        <v>39036.36</v>
      </c>
      <c r="CJ727" s="90">
        <f t="shared" si="355"/>
        <v>47756.72</v>
      </c>
      <c r="CK727" s="90">
        <f t="shared" si="356"/>
        <v>49778.38</v>
      </c>
      <c r="CL727" s="90">
        <f t="shared" si="357"/>
        <v>0</v>
      </c>
      <c r="CM727" s="90">
        <f t="shared" si="171"/>
        <v>0</v>
      </c>
      <c r="CN727" s="90">
        <f t="shared" si="171"/>
        <v>0</v>
      </c>
      <c r="CO727" s="90">
        <f t="shared" si="358"/>
        <v>0</v>
      </c>
      <c r="CP727" s="90">
        <f t="shared" si="172"/>
        <v>0</v>
      </c>
      <c r="CQ727" s="90">
        <f t="shared" si="172"/>
        <v>0</v>
      </c>
      <c r="CR727" s="1235"/>
      <c r="CS727" s="1235"/>
      <c r="CT727" s="1235"/>
      <c r="CU727" s="90">
        <f t="shared" si="359"/>
        <v>0</v>
      </c>
      <c r="CV727" s="90">
        <f t="shared" si="360"/>
        <v>0</v>
      </c>
      <c r="CW727" s="90">
        <f t="shared" si="361"/>
        <v>0</v>
      </c>
      <c r="CX727" s="90">
        <f t="shared" si="362"/>
        <v>0</v>
      </c>
      <c r="CY727" s="90">
        <f t="shared" si="363"/>
        <v>0</v>
      </c>
      <c r="CZ727" s="90">
        <f t="shared" si="364"/>
        <v>0</v>
      </c>
      <c r="DA727" s="90">
        <f t="shared" si="365"/>
        <v>179039.22</v>
      </c>
      <c r="DB727" s="90">
        <f t="shared" si="366"/>
        <v>187403.56</v>
      </c>
      <c r="DC727" s="90">
        <f t="shared" si="367"/>
        <v>192445.2</v>
      </c>
      <c r="DD727" s="90">
        <f t="shared" si="368"/>
        <v>43752.02</v>
      </c>
      <c r="DE727" s="90">
        <f t="shared" si="369"/>
        <v>49927.05</v>
      </c>
      <c r="DF727" s="90">
        <f t="shared" si="370"/>
        <v>51790.6</v>
      </c>
      <c r="DG727" s="90">
        <f t="shared" si="371"/>
        <v>0</v>
      </c>
      <c r="DH727" s="90">
        <f t="shared" si="173"/>
        <v>0</v>
      </c>
      <c r="DI727" s="90">
        <f t="shared" si="173"/>
        <v>0</v>
      </c>
      <c r="DJ727" s="90">
        <f t="shared" si="372"/>
        <v>0</v>
      </c>
      <c r="DK727" s="90">
        <f t="shared" si="174"/>
        <v>0</v>
      </c>
      <c r="DL727" s="90">
        <f t="shared" si="174"/>
        <v>0</v>
      </c>
      <c r="DM727" s="369"/>
      <c r="DN727" s="369"/>
      <c r="DO727" s="369"/>
      <c r="DP727" s="90">
        <f t="shared" si="373"/>
        <v>0</v>
      </c>
      <c r="DQ727" s="90">
        <f t="shared" si="374"/>
        <v>0</v>
      </c>
      <c r="DR727" s="90">
        <f t="shared" si="375"/>
        <v>0</v>
      </c>
      <c r="DS727" s="90">
        <f t="shared" si="376"/>
        <v>0</v>
      </c>
      <c r="DT727" s="90">
        <f t="shared" si="377"/>
        <v>0</v>
      </c>
      <c r="DU727" s="90">
        <f t="shared" si="378"/>
        <v>0</v>
      </c>
      <c r="DV727" s="90">
        <f t="shared" si="379"/>
        <v>0</v>
      </c>
      <c r="DW727" s="90">
        <f t="shared" si="380"/>
        <v>0</v>
      </c>
      <c r="DX727" s="90">
        <f t="shared" si="381"/>
        <v>0</v>
      </c>
      <c r="DY727" s="90">
        <f t="shared" si="382"/>
        <v>0</v>
      </c>
      <c r="DZ727" s="90">
        <f t="shared" si="383"/>
        <v>0</v>
      </c>
      <c r="EA727" s="90">
        <f t="shared" si="384"/>
        <v>0</v>
      </c>
      <c r="EB727" s="90">
        <f t="shared" si="385"/>
        <v>0</v>
      </c>
      <c r="EC727" s="90">
        <f t="shared" si="175"/>
        <v>0</v>
      </c>
      <c r="ED727" s="90">
        <f t="shared" si="176"/>
        <v>0</v>
      </c>
      <c r="EE727" s="90">
        <f t="shared" si="386"/>
        <v>0</v>
      </c>
      <c r="EF727" s="90">
        <f t="shared" si="177"/>
        <v>0</v>
      </c>
      <c r="EG727" s="90">
        <f t="shared" si="178"/>
        <v>0</v>
      </c>
      <c r="EH727" s="1235"/>
      <c r="EI727" s="1235"/>
      <c r="EJ727" s="1235"/>
      <c r="EK727" s="90">
        <f t="shared" si="387"/>
        <v>0</v>
      </c>
      <c r="EL727" s="90">
        <f t="shared" si="388"/>
        <v>0</v>
      </c>
      <c r="EM727" s="90">
        <f t="shared" si="389"/>
        <v>0</v>
      </c>
      <c r="EN727" s="90">
        <f t="shared" si="390"/>
        <v>0</v>
      </c>
      <c r="EO727" s="90">
        <f t="shared" si="391"/>
        <v>0</v>
      </c>
      <c r="EP727" s="90">
        <f t="shared" si="392"/>
        <v>0</v>
      </c>
      <c r="EQ727" s="90">
        <f t="shared" si="393"/>
        <v>179346.21</v>
      </c>
      <c r="ER727" s="90">
        <f t="shared" si="394"/>
        <v>187734.43</v>
      </c>
      <c r="ES727" s="90">
        <f t="shared" si="395"/>
        <v>192605.29</v>
      </c>
      <c r="ET727" s="90">
        <f t="shared" si="396"/>
        <v>51395.75</v>
      </c>
      <c r="EU727" s="90">
        <f t="shared" si="397"/>
        <v>62395.13</v>
      </c>
      <c r="EV727" s="90">
        <f t="shared" si="398"/>
        <v>64330.239999999998</v>
      </c>
      <c r="EW727" s="90">
        <f t="shared" si="399"/>
        <v>0</v>
      </c>
      <c r="EX727" s="90">
        <f t="shared" si="179"/>
        <v>0</v>
      </c>
      <c r="EY727" s="90">
        <f t="shared" si="179"/>
        <v>0</v>
      </c>
      <c r="EZ727" s="90">
        <f t="shared" si="400"/>
        <v>0</v>
      </c>
      <c r="FA727" s="90">
        <f t="shared" si="180"/>
        <v>0</v>
      </c>
      <c r="FB727" s="90">
        <f t="shared" si="180"/>
        <v>0</v>
      </c>
      <c r="FC727" s="92"/>
      <c r="FD727" s="92"/>
      <c r="FE727" s="92"/>
      <c r="FF727" s="90">
        <f t="shared" si="401"/>
        <v>0</v>
      </c>
      <c r="FG727" s="90">
        <f t="shared" si="402"/>
        <v>0</v>
      </c>
      <c r="FH727" s="90">
        <f t="shared" si="403"/>
        <v>0</v>
      </c>
      <c r="FI727" s="90">
        <f t="shared" si="404"/>
        <v>0</v>
      </c>
      <c r="FJ727" s="90">
        <f t="shared" si="405"/>
        <v>0</v>
      </c>
      <c r="FK727" s="90">
        <f t="shared" si="406"/>
        <v>0</v>
      </c>
      <c r="FL727" s="90">
        <f t="shared" si="407"/>
        <v>0</v>
      </c>
      <c r="FM727" s="90">
        <f t="shared" si="408"/>
        <v>0</v>
      </c>
      <c r="FN727" s="90">
        <f t="shared" si="409"/>
        <v>0</v>
      </c>
      <c r="FO727" s="90">
        <f t="shared" si="410"/>
        <v>0</v>
      </c>
      <c r="FP727" s="90">
        <f t="shared" si="411"/>
        <v>0</v>
      </c>
      <c r="FQ727" s="90">
        <f t="shared" si="412"/>
        <v>0</v>
      </c>
      <c r="FR727" s="90">
        <f t="shared" si="413"/>
        <v>0</v>
      </c>
      <c r="FS727" s="90">
        <f t="shared" si="181"/>
        <v>0</v>
      </c>
      <c r="FT727" s="90">
        <f t="shared" si="181"/>
        <v>0</v>
      </c>
      <c r="FU727" s="90">
        <f t="shared" si="414"/>
        <v>0</v>
      </c>
      <c r="FV727" s="90">
        <f t="shared" si="182"/>
        <v>0</v>
      </c>
      <c r="FW727" s="90">
        <f t="shared" si="182"/>
        <v>0</v>
      </c>
      <c r="FX727" s="1235"/>
      <c r="FY727" s="1235"/>
      <c r="FZ727" s="1235"/>
      <c r="GA727" s="90">
        <f t="shared" si="415"/>
        <v>0</v>
      </c>
      <c r="GB727" s="90">
        <f t="shared" si="416"/>
        <v>0</v>
      </c>
      <c r="GC727" s="90">
        <f t="shared" si="417"/>
        <v>0</v>
      </c>
      <c r="GD727" s="90">
        <f t="shared" si="418"/>
        <v>0</v>
      </c>
      <c r="GE727" s="90">
        <f t="shared" si="419"/>
        <v>0</v>
      </c>
      <c r="GF727" s="90">
        <f t="shared" si="420"/>
        <v>0</v>
      </c>
      <c r="GG727" s="90">
        <f t="shared" si="421"/>
        <v>183883.59</v>
      </c>
      <c r="GH727" s="90">
        <f t="shared" si="422"/>
        <v>192317.05</v>
      </c>
      <c r="GI727" s="90">
        <f t="shared" si="423"/>
        <v>197633.97</v>
      </c>
      <c r="GJ727" s="90">
        <f t="shared" si="424"/>
        <v>42857.33</v>
      </c>
      <c r="GK727" s="90">
        <f t="shared" si="425"/>
        <v>48139.71</v>
      </c>
      <c r="GL727" s="90">
        <f t="shared" si="426"/>
        <v>49793.52</v>
      </c>
      <c r="GM727" s="90">
        <f t="shared" si="427"/>
        <v>0</v>
      </c>
      <c r="GN727" s="90">
        <f t="shared" si="183"/>
        <v>0</v>
      </c>
      <c r="GO727" s="90">
        <f t="shared" si="183"/>
        <v>0</v>
      </c>
      <c r="GP727" s="90">
        <f t="shared" si="428"/>
        <v>0</v>
      </c>
      <c r="GQ727" s="90">
        <f t="shared" si="184"/>
        <v>0</v>
      </c>
      <c r="GR727" s="90">
        <f t="shared" si="184"/>
        <v>0</v>
      </c>
      <c r="GS727" s="92"/>
      <c r="GT727" s="92"/>
      <c r="GU727" s="92"/>
      <c r="GV727" s="90">
        <f t="shared" si="429"/>
        <v>0</v>
      </c>
      <c r="GW727" s="90">
        <f t="shared" si="430"/>
        <v>0</v>
      </c>
      <c r="GX727" s="90">
        <f t="shared" si="431"/>
        <v>0</v>
      </c>
      <c r="GY727" s="90">
        <f t="shared" si="432"/>
        <v>0</v>
      </c>
      <c r="GZ727" s="90">
        <f t="shared" si="433"/>
        <v>0</v>
      </c>
      <c r="HA727" s="90">
        <f t="shared" si="434"/>
        <v>0</v>
      </c>
      <c r="HB727" s="90">
        <f t="shared" si="435"/>
        <v>0</v>
      </c>
      <c r="HC727" s="90">
        <f t="shared" si="436"/>
        <v>0</v>
      </c>
      <c r="HD727" s="90">
        <f t="shared" si="437"/>
        <v>0</v>
      </c>
      <c r="HE727" s="90">
        <f t="shared" si="438"/>
        <v>0</v>
      </c>
      <c r="HF727" s="90">
        <f t="shared" si="439"/>
        <v>0</v>
      </c>
      <c r="HG727" s="90">
        <f t="shared" si="440"/>
        <v>0</v>
      </c>
      <c r="HH727" s="90">
        <f t="shared" si="441"/>
        <v>0</v>
      </c>
      <c r="HI727" s="90">
        <f t="shared" si="185"/>
        <v>0</v>
      </c>
      <c r="HJ727" s="90">
        <f t="shared" si="185"/>
        <v>0</v>
      </c>
      <c r="HK727" s="90">
        <f t="shared" si="442"/>
        <v>0</v>
      </c>
      <c r="HL727" s="90">
        <f t="shared" si="186"/>
        <v>0</v>
      </c>
      <c r="HM727" s="90">
        <f t="shared" si="186"/>
        <v>0</v>
      </c>
      <c r="HN727" s="1235"/>
      <c r="HO727" s="1235"/>
      <c r="HP727" s="1235"/>
      <c r="HQ727" s="90">
        <f t="shared" si="443"/>
        <v>0</v>
      </c>
      <c r="HR727" s="90">
        <f t="shared" si="444"/>
        <v>0</v>
      </c>
      <c r="HS727" s="90">
        <f t="shared" si="445"/>
        <v>0</v>
      </c>
      <c r="HT727" s="90">
        <f t="shared" si="446"/>
        <v>0</v>
      </c>
      <c r="HU727" s="90">
        <f t="shared" si="447"/>
        <v>0</v>
      </c>
      <c r="HV727" s="90">
        <f t="shared" si="448"/>
        <v>0</v>
      </c>
      <c r="HW727" s="90">
        <f t="shared" si="449"/>
        <v>163134.63</v>
      </c>
      <c r="HX727" s="90">
        <f t="shared" si="450"/>
        <v>170766.29</v>
      </c>
      <c r="HY727" s="90">
        <f t="shared" si="451"/>
        <v>175198.26</v>
      </c>
      <c r="HZ727" s="90">
        <f t="shared" si="452"/>
        <v>42909.43</v>
      </c>
      <c r="IA727" s="90">
        <f t="shared" si="453"/>
        <v>46939.02</v>
      </c>
      <c r="IB727" s="90">
        <f t="shared" si="454"/>
        <v>48798.45</v>
      </c>
      <c r="IC727" s="90">
        <f t="shared" si="455"/>
        <v>0</v>
      </c>
      <c r="ID727" s="90">
        <f t="shared" si="187"/>
        <v>0</v>
      </c>
      <c r="IE727" s="90">
        <f t="shared" si="187"/>
        <v>0</v>
      </c>
      <c r="IF727" s="90">
        <f t="shared" si="456"/>
        <v>0</v>
      </c>
      <c r="IG727" s="90">
        <f t="shared" si="188"/>
        <v>0</v>
      </c>
      <c r="IH727" s="90">
        <f t="shared" si="188"/>
        <v>0</v>
      </c>
      <c r="II727" s="1237"/>
      <c r="IJ727" s="1237"/>
      <c r="IK727" s="1237"/>
      <c r="IL727" s="90">
        <f t="shared" si="457"/>
        <v>0</v>
      </c>
      <c r="IM727" s="90">
        <f t="shared" si="458"/>
        <v>0</v>
      </c>
      <c r="IN727" s="90">
        <f t="shared" si="459"/>
        <v>0</v>
      </c>
      <c r="IO727" s="90">
        <f t="shared" si="460"/>
        <v>0</v>
      </c>
      <c r="IP727" s="90">
        <f t="shared" si="461"/>
        <v>0</v>
      </c>
      <c r="IQ727" s="90">
        <f t="shared" si="462"/>
        <v>0</v>
      </c>
      <c r="IR727" s="90">
        <f t="shared" si="463"/>
        <v>182165.15</v>
      </c>
      <c r="IS727" s="90">
        <f t="shared" si="464"/>
        <v>190475.58</v>
      </c>
      <c r="IT727" s="90">
        <f t="shared" si="465"/>
        <v>195783.41</v>
      </c>
      <c r="IU727" s="90">
        <f t="shared" si="466"/>
        <v>54075.51</v>
      </c>
      <c r="IV727" s="90">
        <f t="shared" si="467"/>
        <v>60177.33</v>
      </c>
      <c r="IW727" s="90">
        <f t="shared" si="468"/>
        <v>62407.360000000001</v>
      </c>
      <c r="IX727" s="90">
        <f t="shared" si="469"/>
        <v>0</v>
      </c>
      <c r="IY727" s="90">
        <f t="shared" si="189"/>
        <v>0</v>
      </c>
      <c r="IZ727" s="90">
        <f t="shared" si="189"/>
        <v>0</v>
      </c>
      <c r="JA727" s="90">
        <f t="shared" si="470"/>
        <v>0</v>
      </c>
      <c r="JB727" s="90">
        <f t="shared" si="190"/>
        <v>0</v>
      </c>
      <c r="JC727" s="90">
        <f t="shared" si="190"/>
        <v>0</v>
      </c>
      <c r="JD727" s="1235"/>
      <c r="JE727" s="1235"/>
      <c r="JF727" s="1235"/>
      <c r="JG727" s="90">
        <f t="shared" si="471"/>
        <v>0</v>
      </c>
      <c r="JH727" s="90">
        <f t="shared" si="472"/>
        <v>0</v>
      </c>
      <c r="JI727" s="90">
        <f t="shared" si="473"/>
        <v>0</v>
      </c>
      <c r="JJ727" s="90">
        <f t="shared" si="474"/>
        <v>0</v>
      </c>
      <c r="JK727" s="90">
        <f t="shared" si="475"/>
        <v>0</v>
      </c>
      <c r="JL727" s="90">
        <f t="shared" si="476"/>
        <v>0</v>
      </c>
      <c r="JM727" s="90">
        <f t="shared" si="477"/>
        <v>204402.89</v>
      </c>
      <c r="JN727" s="90">
        <f t="shared" si="478"/>
        <v>213958.82</v>
      </c>
      <c r="JO727" s="90">
        <f t="shared" si="479"/>
        <v>219606.99</v>
      </c>
      <c r="JP727" s="90">
        <f t="shared" si="480"/>
        <v>52445.91</v>
      </c>
      <c r="JQ727" s="90">
        <f t="shared" si="481"/>
        <v>59054.98</v>
      </c>
      <c r="JR727" s="90">
        <f t="shared" si="482"/>
        <v>61217.49</v>
      </c>
      <c r="JS727" s="90">
        <f t="shared" si="483"/>
        <v>0</v>
      </c>
      <c r="JT727" s="90">
        <f t="shared" si="191"/>
        <v>0</v>
      </c>
      <c r="JU727" s="90">
        <f t="shared" si="191"/>
        <v>0</v>
      </c>
      <c r="JV727" s="90">
        <f t="shared" si="484"/>
        <v>0</v>
      </c>
      <c r="JW727" s="90">
        <f t="shared" si="192"/>
        <v>0</v>
      </c>
      <c r="JX727" s="90">
        <f t="shared" si="192"/>
        <v>0</v>
      </c>
      <c r="JY727" s="1235"/>
      <c r="JZ727" s="1235"/>
      <c r="KA727" s="1235"/>
      <c r="KB727" s="90">
        <f t="shared" si="485"/>
        <v>0</v>
      </c>
      <c r="KC727" s="90">
        <f t="shared" si="486"/>
        <v>0</v>
      </c>
      <c r="KD727" s="90">
        <f t="shared" si="487"/>
        <v>0</v>
      </c>
      <c r="KE727" s="90">
        <f t="shared" si="488"/>
        <v>0</v>
      </c>
      <c r="KF727" s="90">
        <f t="shared" si="489"/>
        <v>0</v>
      </c>
      <c r="KG727" s="90">
        <f t="shared" si="490"/>
        <v>0</v>
      </c>
      <c r="KH727" s="90">
        <f t="shared" si="491"/>
        <v>140944.24</v>
      </c>
      <c r="KI727" s="90">
        <f t="shared" si="492"/>
        <v>147064.79</v>
      </c>
      <c r="KJ727" s="90">
        <f t="shared" si="493"/>
        <v>151450.26999999999</v>
      </c>
      <c r="KK727" s="90">
        <f t="shared" si="494"/>
        <v>61557.05</v>
      </c>
      <c r="KL727" s="90">
        <f t="shared" si="495"/>
        <v>69467.16</v>
      </c>
      <c r="KM727" s="90">
        <f t="shared" si="496"/>
        <v>70671</v>
      </c>
      <c r="KN727" s="90">
        <f t="shared" si="497"/>
        <v>0</v>
      </c>
      <c r="KO727" s="90">
        <f t="shared" si="193"/>
        <v>0</v>
      </c>
      <c r="KP727" s="90">
        <f t="shared" si="193"/>
        <v>0</v>
      </c>
      <c r="KQ727" s="90">
        <f t="shared" si="498"/>
        <v>0</v>
      </c>
      <c r="KR727" s="90">
        <f t="shared" si="194"/>
        <v>0</v>
      </c>
      <c r="KS727" s="90">
        <f t="shared" si="194"/>
        <v>0</v>
      </c>
      <c r="KT727" s="1235"/>
      <c r="KU727" s="1235"/>
      <c r="KV727" s="1235"/>
      <c r="KW727" s="90">
        <f t="shared" si="499"/>
        <v>0</v>
      </c>
      <c r="KX727" s="90">
        <f t="shared" si="500"/>
        <v>0</v>
      </c>
      <c r="KY727" s="90">
        <f t="shared" si="501"/>
        <v>0</v>
      </c>
      <c r="KZ727" s="90">
        <f t="shared" si="502"/>
        <v>0</v>
      </c>
      <c r="LA727" s="90">
        <f t="shared" si="503"/>
        <v>0</v>
      </c>
      <c r="LB727" s="90">
        <f t="shared" si="504"/>
        <v>0</v>
      </c>
      <c r="LC727" s="90">
        <f t="shared" si="505"/>
        <v>230938.35</v>
      </c>
      <c r="LD727" s="90">
        <f t="shared" si="506"/>
        <v>241728.9</v>
      </c>
      <c r="LE727" s="90">
        <f t="shared" si="507"/>
        <v>248144.1</v>
      </c>
      <c r="LF727" s="90">
        <f t="shared" si="508"/>
        <v>50777.51</v>
      </c>
      <c r="LG727" s="90">
        <f t="shared" si="509"/>
        <v>55519.65</v>
      </c>
      <c r="LH727" s="90">
        <f t="shared" si="510"/>
        <v>57477.37</v>
      </c>
      <c r="LI727" s="90">
        <f t="shared" si="511"/>
        <v>0</v>
      </c>
      <c r="LJ727" s="90">
        <f t="shared" si="195"/>
        <v>0</v>
      </c>
      <c r="LK727" s="90">
        <f t="shared" si="195"/>
        <v>0</v>
      </c>
      <c r="LL727" s="90">
        <f t="shared" si="512"/>
        <v>0</v>
      </c>
      <c r="LM727" s="90">
        <f t="shared" si="196"/>
        <v>0</v>
      </c>
      <c r="LN727" s="90">
        <f t="shared" si="196"/>
        <v>0</v>
      </c>
      <c r="LO727" s="1235"/>
      <c r="LP727" s="1235"/>
      <c r="LQ727" s="1235"/>
      <c r="LR727" s="90">
        <f t="shared" si="513"/>
        <v>0</v>
      </c>
      <c r="LS727" s="90">
        <f t="shared" si="514"/>
        <v>0</v>
      </c>
      <c r="LT727" s="90">
        <f t="shared" si="515"/>
        <v>0</v>
      </c>
      <c r="LU727" s="90">
        <f t="shared" si="516"/>
        <v>0</v>
      </c>
      <c r="LV727" s="90">
        <f t="shared" si="517"/>
        <v>0</v>
      </c>
      <c r="LW727" s="90">
        <f t="shared" si="518"/>
        <v>0</v>
      </c>
      <c r="LX727" s="90">
        <f t="shared" si="519"/>
        <v>226056.36</v>
      </c>
      <c r="LY727" s="90">
        <f t="shared" si="520"/>
        <v>236617.12</v>
      </c>
      <c r="LZ727" s="90">
        <f t="shared" si="521"/>
        <v>242984.33</v>
      </c>
      <c r="MA727" s="90">
        <f t="shared" si="522"/>
        <v>46623.46</v>
      </c>
      <c r="MB727" s="90">
        <f t="shared" si="523"/>
        <v>53976.33</v>
      </c>
      <c r="MC727" s="90">
        <f t="shared" si="524"/>
        <v>55915.13</v>
      </c>
      <c r="MD727" s="90">
        <f t="shared" si="525"/>
        <v>0</v>
      </c>
      <c r="ME727" s="90">
        <f t="shared" si="197"/>
        <v>0</v>
      </c>
      <c r="MF727" s="90">
        <f t="shared" si="197"/>
        <v>0</v>
      </c>
      <c r="MG727" s="90">
        <f t="shared" si="526"/>
        <v>0</v>
      </c>
      <c r="MH727" s="90">
        <f t="shared" si="198"/>
        <v>0</v>
      </c>
      <c r="MI727" s="90">
        <f t="shared" si="198"/>
        <v>0</v>
      </c>
      <c r="MJ727" s="1235"/>
      <c r="MK727" s="1235"/>
      <c r="ML727" s="1235"/>
      <c r="MM727" s="90">
        <f t="shared" si="527"/>
        <v>0</v>
      </c>
      <c r="MN727" s="90">
        <f t="shared" si="528"/>
        <v>0</v>
      </c>
      <c r="MO727" s="90">
        <f t="shared" si="529"/>
        <v>0</v>
      </c>
      <c r="MP727" s="90">
        <f t="shared" si="530"/>
        <v>0</v>
      </c>
      <c r="MQ727" s="90">
        <f t="shared" si="531"/>
        <v>0</v>
      </c>
      <c r="MR727" s="90">
        <f t="shared" si="532"/>
        <v>0</v>
      </c>
      <c r="MS727" s="90">
        <f t="shared" si="533"/>
        <v>179990.46</v>
      </c>
      <c r="MT727" s="90">
        <f t="shared" si="534"/>
        <v>188397.43</v>
      </c>
      <c r="MU727" s="90">
        <f t="shared" si="535"/>
        <v>193496.34</v>
      </c>
      <c r="MV727" s="90">
        <f t="shared" si="536"/>
        <v>49753.04</v>
      </c>
      <c r="MW727" s="90">
        <f t="shared" si="537"/>
        <v>53983.67</v>
      </c>
      <c r="MX727" s="90">
        <f t="shared" si="538"/>
        <v>55473.37</v>
      </c>
      <c r="MY727" s="90">
        <f t="shared" si="539"/>
        <v>0</v>
      </c>
      <c r="MZ727" s="90">
        <f t="shared" si="199"/>
        <v>0</v>
      </c>
      <c r="NA727" s="90">
        <f t="shared" si="199"/>
        <v>0</v>
      </c>
      <c r="NB727" s="90">
        <f t="shared" si="540"/>
        <v>0</v>
      </c>
      <c r="NC727" s="90">
        <f t="shared" si="200"/>
        <v>0</v>
      </c>
      <c r="ND727" s="90">
        <f t="shared" si="200"/>
        <v>0</v>
      </c>
      <c r="NE727" s="1235"/>
      <c r="NF727" s="1235"/>
      <c r="NG727" s="1235"/>
      <c r="NH727" s="90">
        <f t="shared" si="541"/>
        <v>0</v>
      </c>
      <c r="NI727" s="90">
        <f t="shared" si="542"/>
        <v>0</v>
      </c>
      <c r="NJ727" s="90">
        <f t="shared" si="543"/>
        <v>0</v>
      </c>
      <c r="NK727" s="90">
        <f t="shared" si="544"/>
        <v>0</v>
      </c>
      <c r="NL727" s="90">
        <f t="shared" si="545"/>
        <v>0</v>
      </c>
      <c r="NM727" s="90">
        <f t="shared" si="546"/>
        <v>0</v>
      </c>
      <c r="NN727" s="90">
        <f t="shared" si="547"/>
        <v>181457.77</v>
      </c>
      <c r="NO727" s="90">
        <f t="shared" si="548"/>
        <v>189931.65</v>
      </c>
      <c r="NP727" s="90">
        <f t="shared" si="549"/>
        <v>195078.75</v>
      </c>
      <c r="NQ727" s="90">
        <f t="shared" si="550"/>
        <v>56618.41</v>
      </c>
      <c r="NR727" s="90">
        <f t="shared" si="551"/>
        <v>63177.45</v>
      </c>
      <c r="NS727" s="90">
        <f t="shared" si="552"/>
        <v>65187.96</v>
      </c>
      <c r="NT727" s="90">
        <f t="shared" si="553"/>
        <v>0</v>
      </c>
      <c r="NU727" s="90">
        <f t="shared" si="201"/>
        <v>0</v>
      </c>
      <c r="NV727" s="90">
        <f t="shared" si="201"/>
        <v>0</v>
      </c>
      <c r="NW727" s="90">
        <f t="shared" si="554"/>
        <v>0</v>
      </c>
      <c r="NX727" s="90">
        <f t="shared" si="202"/>
        <v>0</v>
      </c>
      <c r="NY727" s="90">
        <f t="shared" si="202"/>
        <v>0</v>
      </c>
      <c r="NZ727" s="1235"/>
      <c r="OA727" s="1235"/>
      <c r="OB727" s="1235"/>
      <c r="OC727" s="90">
        <f t="shared" si="555"/>
        <v>0</v>
      </c>
      <c r="OD727" s="90">
        <f t="shared" si="556"/>
        <v>0</v>
      </c>
      <c r="OE727" s="90">
        <f t="shared" si="557"/>
        <v>0</v>
      </c>
      <c r="OF727" s="90">
        <f t="shared" si="558"/>
        <v>0</v>
      </c>
      <c r="OG727" s="90">
        <f t="shared" si="559"/>
        <v>0</v>
      </c>
      <c r="OH727" s="90">
        <f t="shared" si="560"/>
        <v>0</v>
      </c>
      <c r="OI727" s="90">
        <f t="shared" si="561"/>
        <v>157852.99</v>
      </c>
      <c r="OJ727" s="90">
        <f t="shared" si="562"/>
        <v>165231.10999999999</v>
      </c>
      <c r="OK727" s="90">
        <f t="shared" si="563"/>
        <v>169595.32</v>
      </c>
      <c r="OL727" s="90">
        <f t="shared" si="564"/>
        <v>36380.230000000003</v>
      </c>
      <c r="OM727" s="90">
        <f t="shared" si="565"/>
        <v>40954.51</v>
      </c>
      <c r="ON727" s="90">
        <f t="shared" si="566"/>
        <v>42726.95</v>
      </c>
      <c r="OO727" s="90">
        <f t="shared" si="567"/>
        <v>0</v>
      </c>
      <c r="OP727" s="90">
        <f t="shared" si="203"/>
        <v>0</v>
      </c>
      <c r="OQ727" s="90">
        <f t="shared" si="203"/>
        <v>0</v>
      </c>
      <c r="OR727" s="90">
        <f t="shared" si="568"/>
        <v>0</v>
      </c>
      <c r="OS727" s="90">
        <f t="shared" si="204"/>
        <v>0</v>
      </c>
      <c r="OT727" s="90">
        <f t="shared" si="204"/>
        <v>0</v>
      </c>
      <c r="OU727" s="1235"/>
      <c r="OV727" s="1235"/>
      <c r="OW727" s="1235"/>
      <c r="OX727" s="90">
        <f t="shared" si="569"/>
        <v>0</v>
      </c>
      <c r="OY727" s="90">
        <f t="shared" si="570"/>
        <v>0</v>
      </c>
      <c r="OZ727" s="90">
        <f t="shared" si="571"/>
        <v>0</v>
      </c>
      <c r="PA727" s="90">
        <f t="shared" si="572"/>
        <v>0</v>
      </c>
      <c r="PB727" s="90">
        <f t="shared" si="573"/>
        <v>0</v>
      </c>
      <c r="PC727" s="90">
        <f t="shared" si="574"/>
        <v>0</v>
      </c>
      <c r="PD727" s="90">
        <f t="shared" si="575"/>
        <v>196244.11</v>
      </c>
      <c r="PE727" s="90">
        <f t="shared" si="576"/>
        <v>205413.3</v>
      </c>
      <c r="PF727" s="90">
        <f t="shared" si="577"/>
        <v>210922.93</v>
      </c>
      <c r="PG727" s="90">
        <f t="shared" si="578"/>
        <v>54256.04</v>
      </c>
      <c r="PH727" s="90">
        <f t="shared" si="579"/>
        <v>58882.93</v>
      </c>
      <c r="PI727" s="90">
        <f t="shared" si="580"/>
        <v>60915.42</v>
      </c>
      <c r="PJ727" s="90">
        <f t="shared" si="581"/>
        <v>0</v>
      </c>
      <c r="PK727" s="90">
        <f t="shared" si="205"/>
        <v>0</v>
      </c>
      <c r="PL727" s="90">
        <f t="shared" si="205"/>
        <v>0</v>
      </c>
      <c r="PM727" s="90">
        <f t="shared" si="582"/>
        <v>0</v>
      </c>
      <c r="PN727" s="90">
        <f t="shared" si="206"/>
        <v>0</v>
      </c>
      <c r="PO727" s="90">
        <f t="shared" si="206"/>
        <v>0</v>
      </c>
      <c r="PP727" s="1235"/>
      <c r="PQ727" s="1235"/>
      <c r="PR727" s="1235"/>
      <c r="PS727" s="90">
        <f t="shared" si="583"/>
        <v>0</v>
      </c>
      <c r="PT727" s="90">
        <f t="shared" si="584"/>
        <v>0</v>
      </c>
      <c r="PU727" s="90">
        <f t="shared" si="585"/>
        <v>0</v>
      </c>
      <c r="PV727" s="90">
        <f t="shared" si="586"/>
        <v>0</v>
      </c>
      <c r="PW727" s="90">
        <f t="shared" si="587"/>
        <v>0</v>
      </c>
      <c r="PX727" s="90">
        <f t="shared" si="588"/>
        <v>0</v>
      </c>
      <c r="PY727" s="90">
        <f t="shared" si="589"/>
        <v>120627.14</v>
      </c>
      <c r="PZ727" s="90">
        <f t="shared" si="590"/>
        <v>125870.33</v>
      </c>
      <c r="QA727" s="90">
        <f t="shared" si="591"/>
        <v>129625.84</v>
      </c>
      <c r="QB727" s="90">
        <f t="shared" si="592"/>
        <v>37568.300000000003</v>
      </c>
      <c r="QC727" s="90">
        <f t="shared" si="593"/>
        <v>43127.35</v>
      </c>
      <c r="QD727" s="90">
        <f t="shared" si="594"/>
        <v>44184.18</v>
      </c>
      <c r="QE727" s="90">
        <f t="shared" si="595"/>
        <v>0</v>
      </c>
      <c r="QF727" s="90">
        <f t="shared" si="207"/>
        <v>0</v>
      </c>
      <c r="QG727" s="90">
        <f t="shared" si="207"/>
        <v>0</v>
      </c>
      <c r="QH727" s="90">
        <f t="shared" si="596"/>
        <v>0</v>
      </c>
      <c r="QI727" s="90">
        <f t="shared" si="208"/>
        <v>0</v>
      </c>
      <c r="QJ727" s="90">
        <f t="shared" si="208"/>
        <v>0</v>
      </c>
      <c r="QK727" s="1235"/>
      <c r="QL727" s="1235"/>
      <c r="QM727" s="1235"/>
      <c r="QN727" s="90">
        <f t="shared" si="597"/>
        <v>0</v>
      </c>
      <c r="QO727" s="90">
        <f t="shared" si="598"/>
        <v>0</v>
      </c>
      <c r="QP727" s="90">
        <f t="shared" si="599"/>
        <v>0</v>
      </c>
      <c r="QQ727" s="90">
        <f t="shared" si="600"/>
        <v>0</v>
      </c>
      <c r="QR727" s="90">
        <f t="shared" si="601"/>
        <v>0</v>
      </c>
      <c r="QS727" s="90">
        <f t="shared" si="602"/>
        <v>0</v>
      </c>
      <c r="QT727" s="90">
        <f t="shared" si="603"/>
        <v>235072.19</v>
      </c>
      <c r="QU727" s="90">
        <f t="shared" si="604"/>
        <v>246059</v>
      </c>
      <c r="QV727" s="90">
        <f t="shared" si="605"/>
        <v>252616.78</v>
      </c>
      <c r="QW727" s="90">
        <f t="shared" si="606"/>
        <v>62463.69</v>
      </c>
      <c r="QX727" s="90">
        <f t="shared" si="607"/>
        <v>73901.2</v>
      </c>
      <c r="QY727" s="90">
        <f t="shared" si="608"/>
        <v>76129.740000000005</v>
      </c>
      <c r="QZ727" s="90">
        <f t="shared" si="609"/>
        <v>0</v>
      </c>
      <c r="RA727" s="90">
        <f t="shared" si="209"/>
        <v>0</v>
      </c>
      <c r="RB727" s="90">
        <f t="shared" si="209"/>
        <v>0</v>
      </c>
      <c r="RC727" s="90">
        <f t="shared" si="610"/>
        <v>0</v>
      </c>
      <c r="RD727" s="90">
        <f t="shared" si="210"/>
        <v>0</v>
      </c>
      <c r="RE727" s="90">
        <f t="shared" si="210"/>
        <v>0</v>
      </c>
      <c r="RF727" s="1235"/>
      <c r="RG727" s="1235"/>
      <c r="RH727" s="1235"/>
      <c r="RI727" s="90">
        <f t="shared" si="611"/>
        <v>0</v>
      </c>
      <c r="RJ727" s="90">
        <f t="shared" si="612"/>
        <v>0</v>
      </c>
      <c r="RK727" s="90">
        <f t="shared" si="613"/>
        <v>0</v>
      </c>
      <c r="RL727" s="90">
        <f t="shared" si="614"/>
        <v>0</v>
      </c>
      <c r="RM727" s="90">
        <f t="shared" si="615"/>
        <v>0</v>
      </c>
      <c r="RN727" s="90">
        <f t="shared" si="616"/>
        <v>0</v>
      </c>
      <c r="RO727" s="90">
        <f t="shared" si="617"/>
        <v>164687.35999999999</v>
      </c>
      <c r="RP727" s="90">
        <f t="shared" si="618"/>
        <v>172327.98</v>
      </c>
      <c r="RQ727" s="90">
        <f t="shared" si="619"/>
        <v>177008.27</v>
      </c>
      <c r="RR727" s="90">
        <f t="shared" si="620"/>
        <v>45191.89</v>
      </c>
      <c r="RS727" s="90">
        <f t="shared" si="621"/>
        <v>50759.14</v>
      </c>
      <c r="RT727" s="90">
        <f t="shared" si="622"/>
        <v>52623.74</v>
      </c>
      <c r="RU727" s="90">
        <f t="shared" si="623"/>
        <v>0</v>
      </c>
      <c r="RV727" s="90">
        <f t="shared" si="211"/>
        <v>0</v>
      </c>
      <c r="RW727" s="90">
        <f t="shared" si="211"/>
        <v>0</v>
      </c>
      <c r="RX727" s="90">
        <f t="shared" si="624"/>
        <v>0</v>
      </c>
      <c r="RY727" s="90">
        <f t="shared" si="212"/>
        <v>0</v>
      </c>
      <c r="RZ727" s="90">
        <f t="shared" si="212"/>
        <v>0</v>
      </c>
      <c r="SA727" s="1235"/>
      <c r="SB727" s="1235"/>
      <c r="SC727" s="1235"/>
      <c r="SD727" s="90">
        <f t="shared" si="625"/>
        <v>0</v>
      </c>
      <c r="SE727" s="90">
        <f t="shared" si="626"/>
        <v>0</v>
      </c>
      <c r="SF727" s="90">
        <f t="shared" si="627"/>
        <v>0</v>
      </c>
      <c r="SG727" s="90">
        <f t="shared" si="628"/>
        <v>0</v>
      </c>
      <c r="SH727" s="90">
        <f t="shared" si="629"/>
        <v>0</v>
      </c>
      <c r="SI727" s="90">
        <f t="shared" si="630"/>
        <v>0</v>
      </c>
      <c r="SJ727" s="90">
        <f t="shared" si="631"/>
        <v>155237.56</v>
      </c>
      <c r="SK727" s="90">
        <f t="shared" si="632"/>
        <v>162491.79999999999</v>
      </c>
      <c r="SL727" s="90">
        <f t="shared" si="633"/>
        <v>166846.84</v>
      </c>
      <c r="SM727" s="90">
        <f t="shared" si="634"/>
        <v>30745.33</v>
      </c>
      <c r="SN727" s="90">
        <f t="shared" si="635"/>
        <v>35429.51</v>
      </c>
      <c r="SO727" s="90">
        <f t="shared" si="636"/>
        <v>37121.760000000002</v>
      </c>
      <c r="SP727" s="90">
        <f t="shared" si="637"/>
        <v>0</v>
      </c>
      <c r="SQ727" s="90">
        <f t="shared" si="213"/>
        <v>0</v>
      </c>
      <c r="SR727" s="90">
        <f t="shared" si="213"/>
        <v>0</v>
      </c>
      <c r="SS727" s="90">
        <f t="shared" si="638"/>
        <v>0</v>
      </c>
      <c r="ST727" s="90">
        <f t="shared" si="214"/>
        <v>0</v>
      </c>
      <c r="SU727" s="90">
        <f t="shared" si="214"/>
        <v>0</v>
      </c>
      <c r="SV727" s="1235"/>
      <c r="SW727" s="1235"/>
      <c r="SX727" s="1235"/>
      <c r="SY727" s="90">
        <f t="shared" si="639"/>
        <v>0</v>
      </c>
      <c r="SZ727" s="90">
        <f t="shared" si="640"/>
        <v>0</v>
      </c>
      <c r="TA727" s="90">
        <f t="shared" si="641"/>
        <v>0</v>
      </c>
      <c r="TB727" s="90">
        <f t="shared" si="642"/>
        <v>0</v>
      </c>
      <c r="TC727" s="90">
        <f t="shared" si="643"/>
        <v>0</v>
      </c>
      <c r="TD727" s="90">
        <f t="shared" si="644"/>
        <v>0</v>
      </c>
      <c r="TE727" s="90">
        <f t="shared" si="645"/>
        <v>169709.28</v>
      </c>
      <c r="TF727" s="90">
        <f t="shared" si="646"/>
        <v>177372.57</v>
      </c>
      <c r="TG727" s="90">
        <f t="shared" si="647"/>
        <v>182391.03</v>
      </c>
      <c r="TH727" s="90">
        <f t="shared" si="648"/>
        <v>52012.4</v>
      </c>
      <c r="TI727" s="90">
        <f t="shared" si="649"/>
        <v>58505.47</v>
      </c>
      <c r="TJ727" s="90">
        <f t="shared" si="650"/>
        <v>60217.36</v>
      </c>
      <c r="TK727" s="90">
        <f t="shared" si="651"/>
        <v>0</v>
      </c>
      <c r="TL727" s="90">
        <f t="shared" si="215"/>
        <v>0</v>
      </c>
      <c r="TM727" s="90">
        <f t="shared" si="215"/>
        <v>0</v>
      </c>
      <c r="TN727" s="90">
        <f t="shared" si="652"/>
        <v>0</v>
      </c>
      <c r="TO727" s="90">
        <f t="shared" si="216"/>
        <v>0</v>
      </c>
      <c r="TP727" s="90">
        <f t="shared" si="216"/>
        <v>0</v>
      </c>
      <c r="TQ727" s="1235"/>
      <c r="TR727" s="1235"/>
      <c r="TS727" s="1235"/>
      <c r="TT727" s="90">
        <f t="shared" si="653"/>
        <v>0</v>
      </c>
      <c r="TU727" s="90">
        <f t="shared" si="654"/>
        <v>0</v>
      </c>
      <c r="TV727" s="90">
        <f t="shared" si="655"/>
        <v>0</v>
      </c>
      <c r="TW727" s="90">
        <f t="shared" si="656"/>
        <v>0</v>
      </c>
      <c r="TX727" s="90">
        <f t="shared" si="657"/>
        <v>0</v>
      </c>
      <c r="TY727" s="90">
        <f t="shared" si="658"/>
        <v>0</v>
      </c>
      <c r="TZ727" s="90">
        <f t="shared" si="659"/>
        <v>198725.56</v>
      </c>
      <c r="UA727" s="90">
        <f t="shared" si="660"/>
        <v>208009.89</v>
      </c>
      <c r="UB727" s="90">
        <f t="shared" si="661"/>
        <v>213611.74</v>
      </c>
      <c r="UC727" s="90">
        <f t="shared" si="662"/>
        <v>50860.61</v>
      </c>
      <c r="UD727" s="90">
        <f t="shared" si="663"/>
        <v>57894.52</v>
      </c>
      <c r="UE727" s="90">
        <f t="shared" si="664"/>
        <v>59920.02</v>
      </c>
      <c r="UF727" s="90">
        <f t="shared" si="665"/>
        <v>0</v>
      </c>
      <c r="UG727" s="90">
        <f t="shared" si="217"/>
        <v>0</v>
      </c>
      <c r="UH727" s="90">
        <f t="shared" si="217"/>
        <v>0</v>
      </c>
      <c r="UI727" s="90">
        <f t="shared" si="666"/>
        <v>0</v>
      </c>
      <c r="UJ727" s="90">
        <f t="shared" si="218"/>
        <v>0</v>
      </c>
      <c r="UK727" s="90">
        <f t="shared" si="218"/>
        <v>0</v>
      </c>
      <c r="UL727" s="1235"/>
      <c r="UM727" s="1235"/>
      <c r="UN727" s="1235"/>
      <c r="UO727" s="90">
        <f t="shared" si="667"/>
        <v>0</v>
      </c>
      <c r="UP727" s="90">
        <f t="shared" si="668"/>
        <v>0</v>
      </c>
      <c r="UQ727" s="90">
        <f t="shared" si="669"/>
        <v>0</v>
      </c>
      <c r="UR727" s="90">
        <f t="shared" si="670"/>
        <v>0</v>
      </c>
      <c r="US727" s="90">
        <f t="shared" si="671"/>
        <v>0</v>
      </c>
      <c r="UT727" s="90">
        <f t="shared" si="672"/>
        <v>0</v>
      </c>
      <c r="UU727" s="90">
        <f t="shared" si="673"/>
        <v>202744.4</v>
      </c>
      <c r="UV727" s="90">
        <f t="shared" si="674"/>
        <v>212217.07</v>
      </c>
      <c r="UW727" s="90">
        <f t="shared" si="675"/>
        <v>217935.32</v>
      </c>
      <c r="UX727" s="90">
        <f t="shared" si="676"/>
        <v>52588.71</v>
      </c>
      <c r="UY727" s="90">
        <f t="shared" si="677"/>
        <v>61973.72</v>
      </c>
      <c r="UZ727" s="90">
        <f t="shared" si="678"/>
        <v>64067.34</v>
      </c>
      <c r="VA727" s="90">
        <f t="shared" si="679"/>
        <v>0</v>
      </c>
      <c r="VB727" s="90">
        <f t="shared" si="219"/>
        <v>0</v>
      </c>
      <c r="VC727" s="90">
        <f t="shared" si="219"/>
        <v>0</v>
      </c>
      <c r="VD727" s="90">
        <f t="shared" si="680"/>
        <v>0</v>
      </c>
      <c r="VE727" s="90">
        <f t="shared" si="220"/>
        <v>0</v>
      </c>
      <c r="VF727" s="90">
        <f t="shared" si="220"/>
        <v>0</v>
      </c>
      <c r="VG727" s="1235"/>
      <c r="VH727" s="1235"/>
      <c r="VI727" s="1235"/>
      <c r="VJ727" s="90">
        <f t="shared" si="681"/>
        <v>0</v>
      </c>
      <c r="VK727" s="90">
        <f t="shared" si="682"/>
        <v>0</v>
      </c>
      <c r="VL727" s="90">
        <f t="shared" si="683"/>
        <v>0</v>
      </c>
      <c r="VM727" s="90">
        <f t="shared" si="684"/>
        <v>0</v>
      </c>
      <c r="VN727" s="90">
        <f t="shared" si="685"/>
        <v>0</v>
      </c>
      <c r="VO727" s="90">
        <f t="shared" si="686"/>
        <v>0</v>
      </c>
      <c r="VP727" s="90">
        <f t="shared" si="687"/>
        <v>191031.78</v>
      </c>
      <c r="VQ727" s="90">
        <f t="shared" si="688"/>
        <v>199763.98</v>
      </c>
      <c r="VR727" s="90">
        <f t="shared" si="689"/>
        <v>205381.08</v>
      </c>
      <c r="VS727" s="90">
        <f t="shared" si="690"/>
        <v>48260.39</v>
      </c>
      <c r="VT727" s="90">
        <f t="shared" si="691"/>
        <v>54296.84</v>
      </c>
      <c r="VU727" s="90">
        <f t="shared" si="692"/>
        <v>56278.1</v>
      </c>
      <c r="VV727" s="90">
        <f t="shared" si="693"/>
        <v>0</v>
      </c>
      <c r="VW727" s="90">
        <f t="shared" si="221"/>
        <v>0</v>
      </c>
      <c r="VX727" s="90">
        <f t="shared" si="221"/>
        <v>0</v>
      </c>
      <c r="VY727" s="90">
        <f t="shared" si="694"/>
        <v>0</v>
      </c>
      <c r="VZ727" s="90">
        <f t="shared" si="222"/>
        <v>0</v>
      </c>
      <c r="WA727" s="90">
        <f t="shared" si="222"/>
        <v>0</v>
      </c>
      <c r="WB727" s="92"/>
      <c r="WC727" s="92"/>
      <c r="WD727" s="92"/>
      <c r="WE727" s="90">
        <f t="shared" si="695"/>
        <v>0</v>
      </c>
      <c r="WF727" s="90">
        <f t="shared" si="696"/>
        <v>0</v>
      </c>
      <c r="WG727" s="90">
        <f t="shared" si="697"/>
        <v>0</v>
      </c>
      <c r="WH727" s="90">
        <f t="shared" si="698"/>
        <v>0</v>
      </c>
      <c r="WI727" s="90">
        <f t="shared" si="699"/>
        <v>0</v>
      </c>
      <c r="WJ727" s="90">
        <f t="shared" si="700"/>
        <v>0</v>
      </c>
      <c r="WK727" s="90">
        <f t="shared" si="701"/>
        <v>0</v>
      </c>
      <c r="WL727" s="90">
        <f t="shared" si="702"/>
        <v>0</v>
      </c>
      <c r="WM727" s="90">
        <f t="shared" si="703"/>
        <v>0</v>
      </c>
      <c r="WN727" s="90">
        <f t="shared" si="704"/>
        <v>0</v>
      </c>
      <c r="WO727" s="90">
        <f t="shared" si="705"/>
        <v>0</v>
      </c>
      <c r="WP727" s="90">
        <f t="shared" si="706"/>
        <v>0</v>
      </c>
      <c r="WQ727" s="90">
        <f t="shared" si="707"/>
        <v>0</v>
      </c>
      <c r="WR727" s="90">
        <f t="shared" si="223"/>
        <v>0</v>
      </c>
      <c r="WS727" s="90">
        <f t="shared" si="223"/>
        <v>0</v>
      </c>
      <c r="WT727" s="90">
        <f t="shared" si="708"/>
        <v>0</v>
      </c>
      <c r="WU727" s="90">
        <f t="shared" si="224"/>
        <v>0</v>
      </c>
      <c r="WV727" s="90">
        <f t="shared" si="224"/>
        <v>0</v>
      </c>
      <c r="WW727" s="1235"/>
      <c r="WX727" s="1235"/>
      <c r="WY727" s="1235"/>
      <c r="WZ727" s="90">
        <f t="shared" si="709"/>
        <v>0</v>
      </c>
      <c r="XA727" s="90">
        <f t="shared" si="710"/>
        <v>0</v>
      </c>
      <c r="XB727" s="90">
        <f t="shared" si="711"/>
        <v>0</v>
      </c>
      <c r="XC727" s="90">
        <f t="shared" si="712"/>
        <v>0</v>
      </c>
      <c r="XD727" s="90">
        <f t="shared" si="713"/>
        <v>0</v>
      </c>
      <c r="XE727" s="90">
        <f t="shared" si="714"/>
        <v>0</v>
      </c>
      <c r="XF727" s="90">
        <f t="shared" si="715"/>
        <v>173946.71</v>
      </c>
      <c r="XG727" s="90">
        <f t="shared" si="716"/>
        <v>181944.63</v>
      </c>
      <c r="XH727" s="90">
        <f t="shared" si="717"/>
        <v>186945.69</v>
      </c>
      <c r="XI727" s="90">
        <f t="shared" si="718"/>
        <v>38295.86</v>
      </c>
      <c r="XJ727" s="90">
        <f t="shared" si="719"/>
        <v>42467.7</v>
      </c>
      <c r="XK727" s="90">
        <f t="shared" si="720"/>
        <v>43996.56</v>
      </c>
      <c r="XL727" s="90">
        <f t="shared" si="721"/>
        <v>0</v>
      </c>
      <c r="XM727" s="90">
        <f t="shared" si="225"/>
        <v>0</v>
      </c>
      <c r="XN727" s="90">
        <f t="shared" si="225"/>
        <v>0</v>
      </c>
      <c r="XO727" s="90">
        <f t="shared" si="722"/>
        <v>0</v>
      </c>
      <c r="XP727" s="90">
        <f t="shared" si="226"/>
        <v>0</v>
      </c>
      <c r="XQ727" s="90">
        <f t="shared" si="226"/>
        <v>0</v>
      </c>
      <c r="XR727" s="1235"/>
      <c r="XS727" s="1235"/>
      <c r="XT727" s="1235"/>
      <c r="XU727" s="90">
        <f t="shared" si="723"/>
        <v>0</v>
      </c>
      <c r="XV727" s="90">
        <f t="shared" si="724"/>
        <v>0</v>
      </c>
      <c r="XW727" s="90">
        <f t="shared" si="725"/>
        <v>0</v>
      </c>
      <c r="XX727" s="90">
        <f t="shared" si="726"/>
        <v>0</v>
      </c>
      <c r="XY727" s="90">
        <f t="shared" si="727"/>
        <v>0</v>
      </c>
      <c r="XZ727" s="90">
        <f t="shared" si="728"/>
        <v>0</v>
      </c>
      <c r="YA727" s="90">
        <f t="shared" si="729"/>
        <v>154306.78</v>
      </c>
      <c r="YB727" s="90">
        <f t="shared" si="730"/>
        <v>161410.88</v>
      </c>
      <c r="YC727" s="90">
        <f t="shared" si="731"/>
        <v>165836.09</v>
      </c>
      <c r="YD727" s="90">
        <f t="shared" si="732"/>
        <v>35202.39</v>
      </c>
      <c r="YE727" s="90">
        <f t="shared" si="733"/>
        <v>39256.449999999997</v>
      </c>
      <c r="YF727" s="90">
        <f t="shared" si="734"/>
        <v>41055.58</v>
      </c>
      <c r="YG727" s="90">
        <f t="shared" si="735"/>
        <v>0</v>
      </c>
      <c r="YH727" s="90">
        <f t="shared" si="227"/>
        <v>0</v>
      </c>
      <c r="YI727" s="90">
        <f t="shared" si="227"/>
        <v>0</v>
      </c>
      <c r="YJ727" s="90">
        <f t="shared" si="736"/>
        <v>0</v>
      </c>
      <c r="YK727" s="90">
        <f t="shared" si="228"/>
        <v>0</v>
      </c>
      <c r="YL727" s="90">
        <f t="shared" si="228"/>
        <v>0</v>
      </c>
      <c r="YM727" s="1235"/>
      <c r="YN727" s="1235"/>
      <c r="YO727" s="1235"/>
      <c r="YP727" s="90">
        <f t="shared" si="737"/>
        <v>0</v>
      </c>
      <c r="YQ727" s="90">
        <f t="shared" si="738"/>
        <v>0</v>
      </c>
      <c r="YR727" s="90">
        <f t="shared" si="739"/>
        <v>0</v>
      </c>
      <c r="YS727" s="90">
        <f t="shared" si="740"/>
        <v>0</v>
      </c>
      <c r="YT727" s="90">
        <f t="shared" si="741"/>
        <v>0</v>
      </c>
      <c r="YU727" s="90">
        <f t="shared" si="742"/>
        <v>0</v>
      </c>
      <c r="YV727" s="90">
        <f t="shared" si="743"/>
        <v>157421.88</v>
      </c>
      <c r="YW727" s="90">
        <f t="shared" si="744"/>
        <v>164699.12</v>
      </c>
      <c r="YX727" s="90">
        <f t="shared" si="745"/>
        <v>169246.96</v>
      </c>
      <c r="YY727" s="90">
        <f t="shared" si="746"/>
        <v>32521.040000000001</v>
      </c>
      <c r="YZ727" s="90">
        <f t="shared" si="747"/>
        <v>38508.47</v>
      </c>
      <c r="ZA727" s="90">
        <f t="shared" si="748"/>
        <v>40180.050000000003</v>
      </c>
      <c r="ZB727" s="90">
        <f t="shared" si="749"/>
        <v>0</v>
      </c>
      <c r="ZC727" s="90">
        <f t="shared" si="229"/>
        <v>0</v>
      </c>
      <c r="ZD727" s="90">
        <f t="shared" si="229"/>
        <v>0</v>
      </c>
      <c r="ZE727" s="90">
        <f t="shared" si="750"/>
        <v>0</v>
      </c>
      <c r="ZF727" s="90">
        <f t="shared" si="230"/>
        <v>0</v>
      </c>
      <c r="ZG727" s="90">
        <f t="shared" si="230"/>
        <v>0</v>
      </c>
      <c r="ZH727" s="1235"/>
      <c r="ZI727" s="1235"/>
      <c r="ZJ727" s="1235"/>
      <c r="ZK727" s="90">
        <f t="shared" si="751"/>
        <v>0</v>
      </c>
      <c r="ZL727" s="90">
        <f t="shared" si="752"/>
        <v>0</v>
      </c>
      <c r="ZM727" s="90">
        <f t="shared" si="753"/>
        <v>0</v>
      </c>
      <c r="ZN727" s="90">
        <f t="shared" si="754"/>
        <v>0</v>
      </c>
      <c r="ZO727" s="90">
        <f t="shared" si="755"/>
        <v>0</v>
      </c>
      <c r="ZP727" s="90">
        <f t="shared" si="756"/>
        <v>0</v>
      </c>
      <c r="ZQ727" s="90">
        <f t="shared" si="757"/>
        <v>155224.98000000001</v>
      </c>
      <c r="ZR727" s="90">
        <f t="shared" si="758"/>
        <v>162482.29999999999</v>
      </c>
      <c r="ZS727" s="90">
        <f t="shared" si="759"/>
        <v>166776.57999999999</v>
      </c>
      <c r="ZT727" s="90">
        <f t="shared" si="760"/>
        <v>35312.29</v>
      </c>
      <c r="ZU727" s="90">
        <f t="shared" si="761"/>
        <v>40722.300000000003</v>
      </c>
      <c r="ZV727" s="90">
        <f t="shared" si="762"/>
        <v>42503.71</v>
      </c>
      <c r="ZW727" s="90">
        <f t="shared" si="763"/>
        <v>0</v>
      </c>
      <c r="ZX727" s="90">
        <f t="shared" si="231"/>
        <v>0</v>
      </c>
      <c r="ZY727" s="90">
        <f t="shared" si="231"/>
        <v>0</v>
      </c>
      <c r="ZZ727" s="90">
        <f t="shared" si="764"/>
        <v>0</v>
      </c>
      <c r="AAA727" s="90">
        <f t="shared" si="232"/>
        <v>0</v>
      </c>
      <c r="AAB727" s="90">
        <f t="shared" si="232"/>
        <v>0</v>
      </c>
      <c r="AAC727" s="1235"/>
      <c r="AAD727" s="1235"/>
      <c r="AAE727" s="1235"/>
      <c r="AAF727" s="90">
        <f t="shared" si="765"/>
        <v>0</v>
      </c>
      <c r="AAG727" s="90">
        <f t="shared" si="766"/>
        <v>0</v>
      </c>
      <c r="AAH727" s="90">
        <f t="shared" si="767"/>
        <v>0</v>
      </c>
      <c r="AAI727" s="90">
        <f t="shared" si="768"/>
        <v>0</v>
      </c>
      <c r="AAJ727" s="90">
        <f t="shared" si="769"/>
        <v>0</v>
      </c>
      <c r="AAK727" s="90">
        <f t="shared" si="770"/>
        <v>0</v>
      </c>
      <c r="AAL727" s="90">
        <f t="shared" si="771"/>
        <v>198790.13</v>
      </c>
      <c r="AAM727" s="90">
        <f t="shared" si="772"/>
        <v>207888.68</v>
      </c>
      <c r="AAN727" s="90">
        <f t="shared" si="773"/>
        <v>213627.05</v>
      </c>
      <c r="AAO727" s="90">
        <f t="shared" si="774"/>
        <v>48386.239999999998</v>
      </c>
      <c r="AAP727" s="90">
        <f t="shared" si="775"/>
        <v>60973.74</v>
      </c>
      <c r="AAQ727" s="90">
        <f t="shared" si="776"/>
        <v>62909.52</v>
      </c>
      <c r="AAR727" s="90">
        <f t="shared" si="777"/>
        <v>0</v>
      </c>
      <c r="AAS727" s="90">
        <f t="shared" si="233"/>
        <v>0</v>
      </c>
      <c r="AAT727" s="90">
        <f t="shared" si="233"/>
        <v>0</v>
      </c>
      <c r="AAU727" s="90">
        <f t="shared" si="778"/>
        <v>0</v>
      </c>
      <c r="AAV727" s="90">
        <f t="shared" si="234"/>
        <v>0</v>
      </c>
      <c r="AAW727" s="90">
        <f t="shared" si="234"/>
        <v>0</v>
      </c>
      <c r="AAX727" s="1235"/>
      <c r="AAY727" s="1235"/>
      <c r="AAZ727" s="1235"/>
      <c r="ABA727" s="90">
        <f t="shared" si="779"/>
        <v>0</v>
      </c>
      <c r="ABB727" s="90">
        <f t="shared" si="780"/>
        <v>0</v>
      </c>
      <c r="ABC727" s="90">
        <f t="shared" si="781"/>
        <v>0</v>
      </c>
      <c r="ABD727" s="90">
        <f t="shared" si="782"/>
        <v>0</v>
      </c>
      <c r="ABE727" s="90">
        <f t="shared" si="783"/>
        <v>0</v>
      </c>
      <c r="ABF727" s="90">
        <f t="shared" si="784"/>
        <v>0</v>
      </c>
      <c r="ABG727" s="90">
        <f t="shared" si="785"/>
        <v>167483.56</v>
      </c>
      <c r="ABH727" s="90">
        <f t="shared" si="786"/>
        <v>175179.77</v>
      </c>
      <c r="ABI727" s="90">
        <f t="shared" si="787"/>
        <v>180012.48</v>
      </c>
      <c r="ABJ727" s="90">
        <f t="shared" si="788"/>
        <v>37580.44</v>
      </c>
      <c r="ABK727" s="90">
        <f t="shared" si="789"/>
        <v>46971.11</v>
      </c>
      <c r="ABL727" s="90">
        <f t="shared" si="790"/>
        <v>48628.66</v>
      </c>
      <c r="ABM727" s="90">
        <f t="shared" si="791"/>
        <v>0</v>
      </c>
      <c r="ABN727" s="90">
        <f t="shared" si="235"/>
        <v>0</v>
      </c>
      <c r="ABO727" s="90">
        <f t="shared" si="235"/>
        <v>0</v>
      </c>
      <c r="ABP727" s="90">
        <f t="shared" si="792"/>
        <v>0</v>
      </c>
      <c r="ABQ727" s="90">
        <f t="shared" si="236"/>
        <v>0</v>
      </c>
      <c r="ABR727" s="90">
        <f t="shared" si="236"/>
        <v>0</v>
      </c>
      <c r="ABS727" s="1235"/>
      <c r="ABT727" s="1235"/>
      <c r="ABU727" s="1235"/>
      <c r="ABV727" s="90">
        <f t="shared" si="793"/>
        <v>0</v>
      </c>
      <c r="ABW727" s="90">
        <f t="shared" si="794"/>
        <v>0</v>
      </c>
      <c r="ABX727" s="90">
        <f t="shared" si="795"/>
        <v>0</v>
      </c>
      <c r="ABY727" s="90">
        <f t="shared" si="796"/>
        <v>0</v>
      </c>
      <c r="ABZ727" s="90">
        <f t="shared" si="797"/>
        <v>0</v>
      </c>
      <c r="ACA727" s="90">
        <f t="shared" si="798"/>
        <v>0</v>
      </c>
      <c r="ACB727" s="90">
        <f t="shared" si="799"/>
        <v>148135.29999999999</v>
      </c>
      <c r="ACC727" s="90">
        <f t="shared" si="800"/>
        <v>154830.81</v>
      </c>
      <c r="ACD727" s="90">
        <f t="shared" si="801"/>
        <v>159222.92000000001</v>
      </c>
      <c r="ACE727" s="90">
        <f t="shared" si="802"/>
        <v>27379.58</v>
      </c>
      <c r="ACF727" s="90">
        <f t="shared" si="803"/>
        <v>34378.239999999998</v>
      </c>
      <c r="ACG727" s="90">
        <f t="shared" si="804"/>
        <v>35847.74</v>
      </c>
      <c r="ACH727" s="90">
        <f t="shared" si="805"/>
        <v>0</v>
      </c>
      <c r="ACI727" s="90">
        <f t="shared" si="237"/>
        <v>0</v>
      </c>
      <c r="ACJ727" s="90">
        <f t="shared" si="237"/>
        <v>0</v>
      </c>
      <c r="ACK727" s="90">
        <f t="shared" si="806"/>
        <v>0</v>
      </c>
      <c r="ACL727" s="90">
        <f t="shared" si="238"/>
        <v>0</v>
      </c>
      <c r="ACM727" s="90">
        <f t="shared" si="238"/>
        <v>0</v>
      </c>
      <c r="ACN727" s="1235"/>
      <c r="ACO727" s="1235"/>
      <c r="ACP727" s="1235"/>
      <c r="ACQ727" s="90">
        <f t="shared" si="807"/>
        <v>0</v>
      </c>
      <c r="ACR727" s="90">
        <f t="shared" si="808"/>
        <v>0</v>
      </c>
      <c r="ACS727" s="90">
        <f t="shared" si="809"/>
        <v>0</v>
      </c>
      <c r="ACT727" s="90">
        <f t="shared" si="810"/>
        <v>0</v>
      </c>
      <c r="ACU727" s="90">
        <f t="shared" si="811"/>
        <v>0</v>
      </c>
      <c r="ACV727" s="90">
        <f t="shared" si="812"/>
        <v>0</v>
      </c>
      <c r="ACW727" s="90">
        <f t="shared" si="813"/>
        <v>139010.59</v>
      </c>
      <c r="ACX727" s="90">
        <f t="shared" si="814"/>
        <v>145127.37</v>
      </c>
      <c r="ACY727" s="90">
        <f t="shared" si="815"/>
        <v>149414.32999999999</v>
      </c>
      <c r="ACZ727" s="90">
        <f t="shared" si="816"/>
        <v>35956.65</v>
      </c>
      <c r="ADA727" s="90">
        <f t="shared" si="817"/>
        <v>46271.11</v>
      </c>
      <c r="ADB727" s="90">
        <f t="shared" si="818"/>
        <v>47443.839999999997</v>
      </c>
      <c r="ADC727" s="90">
        <f t="shared" si="819"/>
        <v>0</v>
      </c>
      <c r="ADD727" s="90">
        <f t="shared" si="239"/>
        <v>0</v>
      </c>
      <c r="ADE727" s="90">
        <f t="shared" si="239"/>
        <v>0</v>
      </c>
      <c r="ADF727" s="90">
        <f t="shared" si="820"/>
        <v>0</v>
      </c>
      <c r="ADG727" s="90">
        <f t="shared" si="240"/>
        <v>0</v>
      </c>
      <c r="ADH727" s="90">
        <f t="shared" si="240"/>
        <v>0</v>
      </c>
      <c r="ADI727" s="1235"/>
      <c r="ADJ727" s="1235"/>
      <c r="ADK727" s="1235"/>
      <c r="ADL727" s="90">
        <f t="shared" si="821"/>
        <v>0</v>
      </c>
      <c r="ADM727" s="90">
        <f t="shared" si="822"/>
        <v>0</v>
      </c>
      <c r="ADN727" s="90">
        <f t="shared" si="823"/>
        <v>0</v>
      </c>
      <c r="ADO727" s="90">
        <f t="shared" si="824"/>
        <v>0</v>
      </c>
      <c r="ADP727" s="90">
        <f t="shared" si="825"/>
        <v>0</v>
      </c>
      <c r="ADQ727" s="90">
        <f t="shared" si="826"/>
        <v>0</v>
      </c>
      <c r="ADR727" s="90">
        <f t="shared" si="827"/>
        <v>165643.54999999999</v>
      </c>
      <c r="ADS727" s="90">
        <f t="shared" si="828"/>
        <v>173231.54</v>
      </c>
      <c r="ADT727" s="90">
        <f t="shared" si="829"/>
        <v>178025.26</v>
      </c>
      <c r="ADU727" s="90">
        <f t="shared" si="830"/>
        <v>40583.980000000003</v>
      </c>
      <c r="ADV727" s="90">
        <f t="shared" si="831"/>
        <v>46026.65</v>
      </c>
      <c r="ADW727" s="90">
        <f t="shared" si="832"/>
        <v>47714.45</v>
      </c>
      <c r="ADX727" s="90">
        <f t="shared" si="833"/>
        <v>0</v>
      </c>
      <c r="ADY727" s="90">
        <f t="shared" si="241"/>
        <v>0</v>
      </c>
      <c r="ADZ727" s="90">
        <f t="shared" si="241"/>
        <v>0</v>
      </c>
      <c r="AEA727" s="90">
        <f t="shared" si="834"/>
        <v>0</v>
      </c>
      <c r="AEB727" s="90">
        <f t="shared" si="242"/>
        <v>0</v>
      </c>
      <c r="AEC727" s="90">
        <f t="shared" si="242"/>
        <v>0</v>
      </c>
      <c r="AED727" s="1235"/>
      <c r="AEE727" s="1235"/>
      <c r="AEF727" s="1235"/>
      <c r="AEG727" s="90">
        <f t="shared" si="835"/>
        <v>0</v>
      </c>
      <c r="AEH727" s="90">
        <f t="shared" si="836"/>
        <v>0</v>
      </c>
      <c r="AEI727" s="90">
        <f t="shared" si="837"/>
        <v>0</v>
      </c>
      <c r="AEJ727" s="90">
        <f t="shared" si="838"/>
        <v>0</v>
      </c>
      <c r="AEK727" s="90">
        <f t="shared" si="839"/>
        <v>0</v>
      </c>
      <c r="AEL727" s="90">
        <f t="shared" si="840"/>
        <v>0</v>
      </c>
      <c r="AEM727" s="90">
        <f t="shared" si="841"/>
        <v>166957.10999999999</v>
      </c>
      <c r="AEN727" s="90">
        <f t="shared" si="842"/>
        <v>174625.38</v>
      </c>
      <c r="AEO727" s="90">
        <f t="shared" si="843"/>
        <v>179457.3</v>
      </c>
      <c r="AEP727" s="90">
        <f t="shared" si="844"/>
        <v>37015.03</v>
      </c>
      <c r="AEQ727" s="90">
        <f t="shared" si="845"/>
        <v>41378.28</v>
      </c>
      <c r="AER727" s="90">
        <f t="shared" si="846"/>
        <v>42880.21</v>
      </c>
      <c r="AES727" s="90">
        <f t="shared" si="847"/>
        <v>0</v>
      </c>
      <c r="AET727" s="90">
        <f t="shared" si="243"/>
        <v>0</v>
      </c>
      <c r="AEU727" s="90">
        <f t="shared" si="243"/>
        <v>0</v>
      </c>
      <c r="AEV727" s="90">
        <f t="shared" si="848"/>
        <v>0</v>
      </c>
      <c r="AEW727" s="90">
        <f t="shared" si="244"/>
        <v>0</v>
      </c>
      <c r="AEX727" s="90">
        <f t="shared" si="244"/>
        <v>0</v>
      </c>
      <c r="AEY727" s="1235"/>
      <c r="AEZ727" s="1235"/>
      <c r="AFA727" s="1235"/>
      <c r="AFB727" s="90">
        <f t="shared" si="849"/>
        <v>0</v>
      </c>
      <c r="AFC727" s="90">
        <f t="shared" si="850"/>
        <v>0</v>
      </c>
      <c r="AFD727" s="90">
        <f t="shared" si="851"/>
        <v>0</v>
      </c>
      <c r="AFE727" s="90">
        <f t="shared" si="852"/>
        <v>0</v>
      </c>
      <c r="AFF727" s="90">
        <f t="shared" si="853"/>
        <v>0</v>
      </c>
      <c r="AFG727" s="90">
        <f t="shared" si="854"/>
        <v>0</v>
      </c>
      <c r="AFH727" s="90">
        <f t="shared" si="855"/>
        <v>176883</v>
      </c>
      <c r="AFI727" s="90">
        <f t="shared" si="856"/>
        <v>184876.77</v>
      </c>
      <c r="AFJ727" s="90">
        <f t="shared" si="857"/>
        <v>189984.89</v>
      </c>
      <c r="AFK727" s="90">
        <f t="shared" si="858"/>
        <v>33171.29</v>
      </c>
      <c r="AFL727" s="90">
        <f t="shared" si="859"/>
        <v>40592.769999999997</v>
      </c>
      <c r="AFM727" s="90">
        <f t="shared" si="860"/>
        <v>42204.86</v>
      </c>
      <c r="AFN727" s="90">
        <f t="shared" si="861"/>
        <v>0</v>
      </c>
      <c r="AFO727" s="90">
        <f t="shared" si="245"/>
        <v>0</v>
      </c>
      <c r="AFP727" s="90">
        <f t="shared" si="245"/>
        <v>0</v>
      </c>
      <c r="AFQ727" s="90">
        <f t="shared" si="862"/>
        <v>0</v>
      </c>
      <c r="AFR727" s="90">
        <f t="shared" si="246"/>
        <v>0</v>
      </c>
      <c r="AFS727" s="90">
        <f t="shared" si="246"/>
        <v>0</v>
      </c>
      <c r="AFT727" s="1235"/>
      <c r="AFU727" s="1235"/>
      <c r="AFV727" s="1235"/>
      <c r="AFW727" s="90">
        <f t="shared" si="863"/>
        <v>0</v>
      </c>
      <c r="AFX727" s="90">
        <f t="shared" si="864"/>
        <v>0</v>
      </c>
      <c r="AFY727" s="90">
        <f t="shared" si="865"/>
        <v>0</v>
      </c>
      <c r="AFZ727" s="90">
        <f t="shared" si="866"/>
        <v>0</v>
      </c>
      <c r="AGA727" s="90">
        <f t="shared" si="867"/>
        <v>0</v>
      </c>
      <c r="AGB727" s="90">
        <f t="shared" si="868"/>
        <v>0</v>
      </c>
      <c r="AGC727" s="90">
        <f t="shared" si="869"/>
        <v>183812.55</v>
      </c>
      <c r="AGD727" s="90">
        <f t="shared" si="870"/>
        <v>192407.17</v>
      </c>
      <c r="AGE727" s="90">
        <f t="shared" si="871"/>
        <v>197398.7</v>
      </c>
      <c r="AGF727" s="90">
        <f t="shared" si="872"/>
        <v>43201.75</v>
      </c>
      <c r="AGG727" s="90">
        <f t="shared" si="873"/>
        <v>48338.6</v>
      </c>
      <c r="AGH727" s="90">
        <f t="shared" si="874"/>
        <v>50154.28</v>
      </c>
      <c r="AGI727" s="90">
        <f t="shared" si="875"/>
        <v>0</v>
      </c>
      <c r="AGJ727" s="90">
        <f t="shared" si="247"/>
        <v>0</v>
      </c>
      <c r="AGK727" s="90">
        <f t="shared" si="247"/>
        <v>0</v>
      </c>
      <c r="AGL727" s="90">
        <f t="shared" si="876"/>
        <v>0</v>
      </c>
      <c r="AGM727" s="90">
        <f t="shared" si="248"/>
        <v>0</v>
      </c>
      <c r="AGN727" s="90">
        <f t="shared" si="248"/>
        <v>0</v>
      </c>
      <c r="AGO727" s="1235"/>
      <c r="AGP727" s="1235"/>
      <c r="AGQ727" s="1235"/>
      <c r="AGR727" s="90">
        <f t="shared" si="877"/>
        <v>0</v>
      </c>
      <c r="AGS727" s="90">
        <f t="shared" si="878"/>
        <v>0</v>
      </c>
      <c r="AGT727" s="90">
        <f t="shared" si="879"/>
        <v>0</v>
      </c>
      <c r="AGU727" s="90">
        <f t="shared" si="880"/>
        <v>0</v>
      </c>
      <c r="AGV727" s="90">
        <f t="shared" si="881"/>
        <v>0</v>
      </c>
      <c r="AGW727" s="90">
        <f t="shared" si="882"/>
        <v>0</v>
      </c>
      <c r="AGX727" s="90">
        <f t="shared" si="883"/>
        <v>154247.6</v>
      </c>
      <c r="AGY727" s="90">
        <f t="shared" si="884"/>
        <v>161456.28</v>
      </c>
      <c r="AGZ727" s="90">
        <f t="shared" si="885"/>
        <v>165738.01</v>
      </c>
      <c r="AHA727" s="90">
        <f t="shared" si="886"/>
        <v>42977.29</v>
      </c>
      <c r="AHB727" s="90">
        <f t="shared" si="887"/>
        <v>46707.33</v>
      </c>
      <c r="AHC727" s="90">
        <f t="shared" si="888"/>
        <v>48571.48</v>
      </c>
      <c r="AHD727" s="90">
        <f t="shared" si="889"/>
        <v>0</v>
      </c>
      <c r="AHE727" s="90">
        <f t="shared" si="249"/>
        <v>0</v>
      </c>
      <c r="AHF727" s="90">
        <f t="shared" si="249"/>
        <v>0</v>
      </c>
      <c r="AHG727" s="90">
        <f t="shared" si="890"/>
        <v>0</v>
      </c>
      <c r="AHH727" s="90">
        <f t="shared" si="250"/>
        <v>0</v>
      </c>
      <c r="AHI727" s="90">
        <f t="shared" si="250"/>
        <v>0</v>
      </c>
      <c r="AHJ727" s="1235"/>
      <c r="AHK727" s="1235"/>
      <c r="AHL727" s="1235"/>
      <c r="AHM727" s="90">
        <f t="shared" si="891"/>
        <v>0</v>
      </c>
      <c r="AHN727" s="90">
        <f t="shared" si="892"/>
        <v>0</v>
      </c>
      <c r="AHO727" s="90">
        <f t="shared" si="893"/>
        <v>0</v>
      </c>
      <c r="AHP727" s="90">
        <f t="shared" si="894"/>
        <v>0</v>
      </c>
      <c r="AHQ727" s="90">
        <f t="shared" si="895"/>
        <v>0</v>
      </c>
      <c r="AHR727" s="90">
        <f t="shared" si="896"/>
        <v>0</v>
      </c>
      <c r="AHS727" s="90">
        <f t="shared" si="897"/>
        <v>167372.49</v>
      </c>
      <c r="AHT727" s="90">
        <f t="shared" si="898"/>
        <v>175186.37</v>
      </c>
      <c r="AHU727" s="90">
        <f t="shared" si="899"/>
        <v>179965.16</v>
      </c>
      <c r="AHV727" s="90">
        <f t="shared" si="900"/>
        <v>61761.86</v>
      </c>
      <c r="AHW727" s="90">
        <f t="shared" si="901"/>
        <v>70314.03</v>
      </c>
      <c r="AHX727" s="90">
        <f t="shared" si="902"/>
        <v>72422.36</v>
      </c>
      <c r="AHY727" s="90">
        <f t="shared" si="903"/>
        <v>0</v>
      </c>
      <c r="AHZ727" s="90">
        <f t="shared" si="251"/>
        <v>0</v>
      </c>
      <c r="AIA727" s="90">
        <f t="shared" si="251"/>
        <v>0</v>
      </c>
      <c r="AIB727" s="90">
        <f t="shared" si="904"/>
        <v>0</v>
      </c>
      <c r="AIC727" s="90">
        <f t="shared" si="252"/>
        <v>0</v>
      </c>
      <c r="AID727" s="90">
        <f t="shared" si="252"/>
        <v>0</v>
      </c>
      <c r="AIE727" s="1235"/>
      <c r="AIF727" s="1235"/>
      <c r="AIG727" s="1235"/>
      <c r="AIH727" s="90">
        <f t="shared" si="905"/>
        <v>0</v>
      </c>
      <c r="AII727" s="90">
        <f t="shared" si="906"/>
        <v>0</v>
      </c>
      <c r="AIJ727" s="90">
        <f t="shared" si="907"/>
        <v>0</v>
      </c>
      <c r="AIK727" s="90">
        <f t="shared" si="908"/>
        <v>0</v>
      </c>
      <c r="AIL727" s="90">
        <f t="shared" si="909"/>
        <v>0</v>
      </c>
      <c r="AIM727" s="90">
        <f t="shared" si="910"/>
        <v>0</v>
      </c>
      <c r="AIN727" s="90">
        <f t="shared" si="911"/>
        <v>180558.43</v>
      </c>
      <c r="AIO727" s="90">
        <f t="shared" si="912"/>
        <v>188987.12</v>
      </c>
      <c r="AIP727" s="90">
        <f t="shared" si="913"/>
        <v>194157.66</v>
      </c>
      <c r="AIQ727" s="90">
        <f t="shared" si="914"/>
        <v>42254.3</v>
      </c>
      <c r="AIR727" s="90">
        <f t="shared" si="915"/>
        <v>52063.64</v>
      </c>
      <c r="AIS727" s="90">
        <f t="shared" si="916"/>
        <v>53985.23</v>
      </c>
      <c r="AIT727" s="90">
        <f t="shared" si="917"/>
        <v>0</v>
      </c>
      <c r="AIU727" s="90">
        <f t="shared" si="253"/>
        <v>0</v>
      </c>
      <c r="AIV727" s="90">
        <f t="shared" si="253"/>
        <v>0</v>
      </c>
      <c r="AIW727" s="90">
        <f t="shared" si="918"/>
        <v>0</v>
      </c>
      <c r="AIX727" s="90">
        <f t="shared" si="254"/>
        <v>0</v>
      </c>
      <c r="AIY727" s="90">
        <f t="shared" si="254"/>
        <v>0</v>
      </c>
      <c r="AIZ727" s="92"/>
      <c r="AJA727" s="92"/>
      <c r="AJB727" s="92"/>
      <c r="AJC727" s="90">
        <f t="shared" si="919"/>
        <v>0</v>
      </c>
      <c r="AJD727" s="90">
        <f t="shared" si="920"/>
        <v>0</v>
      </c>
      <c r="AJE727" s="90">
        <f t="shared" si="921"/>
        <v>0</v>
      </c>
      <c r="AJF727" s="90">
        <f t="shared" si="922"/>
        <v>0</v>
      </c>
      <c r="AJG727" s="90">
        <f t="shared" si="923"/>
        <v>0</v>
      </c>
      <c r="AJH727" s="90">
        <f t="shared" si="924"/>
        <v>0</v>
      </c>
      <c r="AJI727" s="90">
        <f t="shared" si="925"/>
        <v>0</v>
      </c>
      <c r="AJJ727" s="90">
        <f t="shared" si="926"/>
        <v>0</v>
      </c>
      <c r="AJK727" s="90">
        <f t="shared" si="927"/>
        <v>0</v>
      </c>
      <c r="AJL727" s="90">
        <f t="shared" si="928"/>
        <v>0</v>
      </c>
      <c r="AJM727" s="90">
        <f t="shared" si="929"/>
        <v>0</v>
      </c>
      <c r="AJN727" s="90">
        <f t="shared" si="930"/>
        <v>0</v>
      </c>
      <c r="AJO727" s="90">
        <f t="shared" si="931"/>
        <v>0</v>
      </c>
      <c r="AJP727" s="90">
        <f t="shared" si="255"/>
        <v>0</v>
      </c>
      <c r="AJQ727" s="90">
        <f t="shared" si="255"/>
        <v>0</v>
      </c>
      <c r="AJR727" s="90">
        <f t="shared" si="932"/>
        <v>0</v>
      </c>
      <c r="AJS727" s="90">
        <f t="shared" si="256"/>
        <v>0</v>
      </c>
      <c r="AJT727" s="90">
        <f t="shared" si="256"/>
        <v>0</v>
      </c>
      <c r="AJU727" s="1235"/>
      <c r="AJV727" s="1235"/>
      <c r="AJW727" s="1235"/>
      <c r="AJX727" s="90">
        <f t="shared" si="933"/>
        <v>0</v>
      </c>
      <c r="AJY727" s="90">
        <f t="shared" si="934"/>
        <v>0</v>
      </c>
      <c r="AJZ727" s="90">
        <f t="shared" si="935"/>
        <v>0</v>
      </c>
      <c r="AKA727" s="90">
        <f t="shared" si="936"/>
        <v>0</v>
      </c>
      <c r="AKB727" s="90">
        <f t="shared" si="937"/>
        <v>0</v>
      </c>
      <c r="AKC727" s="90">
        <f t="shared" si="938"/>
        <v>0</v>
      </c>
      <c r="AKD727" s="90">
        <f t="shared" si="939"/>
        <v>142776.56</v>
      </c>
      <c r="AKE727" s="90">
        <f t="shared" si="940"/>
        <v>149447.28</v>
      </c>
      <c r="AKF727" s="90">
        <f t="shared" si="941"/>
        <v>153500.01</v>
      </c>
      <c r="AKG727" s="90">
        <f t="shared" si="942"/>
        <v>37925.629999999997</v>
      </c>
      <c r="AKH727" s="90">
        <f t="shared" si="943"/>
        <v>41875.050000000003</v>
      </c>
      <c r="AKI727" s="90">
        <f t="shared" si="944"/>
        <v>43572.68</v>
      </c>
      <c r="AKJ727" s="90">
        <f t="shared" si="945"/>
        <v>0</v>
      </c>
      <c r="AKK727" s="90">
        <f t="shared" si="257"/>
        <v>0</v>
      </c>
      <c r="AKL727" s="90">
        <f t="shared" si="257"/>
        <v>0</v>
      </c>
      <c r="AKM727" s="90">
        <f t="shared" si="946"/>
        <v>0</v>
      </c>
      <c r="AKN727" s="90">
        <f t="shared" si="258"/>
        <v>0</v>
      </c>
      <c r="AKO727" s="90">
        <f t="shared" si="258"/>
        <v>0</v>
      </c>
      <c r="AKP727" s="1235"/>
      <c r="AKQ727" s="1235"/>
      <c r="AKR727" s="1235"/>
      <c r="AKS727" s="90">
        <f t="shared" si="947"/>
        <v>0</v>
      </c>
      <c r="AKT727" s="90">
        <f t="shared" si="948"/>
        <v>0</v>
      </c>
      <c r="AKU727" s="90">
        <f t="shared" si="949"/>
        <v>0</v>
      </c>
      <c r="AKV727" s="90">
        <f t="shared" si="950"/>
        <v>0</v>
      </c>
      <c r="AKW727" s="90">
        <f t="shared" si="951"/>
        <v>0</v>
      </c>
      <c r="AKX727" s="90">
        <f t="shared" si="952"/>
        <v>0</v>
      </c>
      <c r="AKY727" s="90">
        <f t="shared" si="953"/>
        <v>186980.05</v>
      </c>
      <c r="AKZ727" s="90">
        <f t="shared" si="954"/>
        <v>195719.13</v>
      </c>
      <c r="ALA727" s="90">
        <f t="shared" si="955"/>
        <v>200956.52</v>
      </c>
      <c r="ALB727" s="90">
        <f t="shared" si="956"/>
        <v>37998.44</v>
      </c>
      <c r="ALC727" s="90">
        <f t="shared" si="957"/>
        <v>45532.53</v>
      </c>
      <c r="ALD727" s="90">
        <f t="shared" si="958"/>
        <v>47238.59</v>
      </c>
      <c r="ALE727" s="90">
        <f t="shared" si="959"/>
        <v>0</v>
      </c>
      <c r="ALF727" s="90">
        <f t="shared" si="259"/>
        <v>0</v>
      </c>
      <c r="ALG727" s="90">
        <f t="shared" si="259"/>
        <v>0</v>
      </c>
      <c r="ALH727" s="90">
        <f t="shared" si="960"/>
        <v>0</v>
      </c>
      <c r="ALI727" s="90">
        <f t="shared" si="260"/>
        <v>0</v>
      </c>
      <c r="ALJ727" s="90">
        <f t="shared" si="260"/>
        <v>0</v>
      </c>
      <c r="ALK727" s="1235"/>
      <c r="ALL727" s="1235"/>
      <c r="ALM727" s="1235"/>
      <c r="ALN727" s="90">
        <f t="shared" si="961"/>
        <v>0</v>
      </c>
      <c r="ALO727" s="90">
        <f t="shared" si="962"/>
        <v>0</v>
      </c>
      <c r="ALP727" s="90">
        <f t="shared" si="963"/>
        <v>0</v>
      </c>
      <c r="ALQ727" s="90">
        <f t="shared" si="964"/>
        <v>0</v>
      </c>
      <c r="ALR727" s="90">
        <f t="shared" si="965"/>
        <v>0</v>
      </c>
      <c r="ALS727" s="90">
        <f t="shared" si="966"/>
        <v>0</v>
      </c>
      <c r="ALT727" s="90">
        <f t="shared" si="967"/>
        <v>195110.93</v>
      </c>
      <c r="ALU727" s="90">
        <f t="shared" si="968"/>
        <v>204225.21</v>
      </c>
      <c r="ALV727" s="90">
        <f t="shared" si="969"/>
        <v>209724.35</v>
      </c>
      <c r="ALW727" s="90">
        <f t="shared" si="970"/>
        <v>41623.57</v>
      </c>
      <c r="ALX727" s="90">
        <f t="shared" si="971"/>
        <v>48818.35</v>
      </c>
      <c r="ALY727" s="90">
        <f t="shared" si="972"/>
        <v>50722.6</v>
      </c>
      <c r="ALZ727" s="90">
        <f t="shared" si="973"/>
        <v>0</v>
      </c>
      <c r="AMA727" s="90">
        <f t="shared" si="261"/>
        <v>0</v>
      </c>
      <c r="AMB727" s="90">
        <f t="shared" si="261"/>
        <v>0</v>
      </c>
      <c r="AMC727" s="90">
        <f t="shared" si="974"/>
        <v>0</v>
      </c>
      <c r="AMD727" s="90">
        <f t="shared" si="262"/>
        <v>0</v>
      </c>
      <c r="AME727" s="90">
        <f t="shared" si="262"/>
        <v>0</v>
      </c>
      <c r="AMF727" s="1235"/>
      <c r="AMG727" s="1235"/>
      <c r="AMH727" s="1235"/>
      <c r="AMI727" s="90">
        <f t="shared" si="975"/>
        <v>0</v>
      </c>
      <c r="AMJ727" s="90">
        <f t="shared" si="976"/>
        <v>0</v>
      </c>
      <c r="AMK727" s="90">
        <f t="shared" si="977"/>
        <v>0</v>
      </c>
      <c r="AML727" s="90">
        <f t="shared" si="978"/>
        <v>0</v>
      </c>
      <c r="AMM727" s="90">
        <f t="shared" si="979"/>
        <v>0</v>
      </c>
      <c r="AMN727" s="90">
        <f t="shared" si="980"/>
        <v>0</v>
      </c>
      <c r="AMO727" s="90">
        <f t="shared" si="981"/>
        <v>174871.58</v>
      </c>
      <c r="AMP727" s="90">
        <f t="shared" si="982"/>
        <v>182921.55</v>
      </c>
      <c r="AMQ727" s="90">
        <f t="shared" si="983"/>
        <v>188114.37</v>
      </c>
      <c r="AMR727" s="90">
        <f t="shared" si="984"/>
        <v>43123.519999999997</v>
      </c>
      <c r="AMS727" s="90">
        <f t="shared" si="985"/>
        <v>49022.61</v>
      </c>
      <c r="AMT727" s="90">
        <f t="shared" si="986"/>
        <v>50786.33</v>
      </c>
      <c r="AMU727" s="90">
        <f t="shared" si="987"/>
        <v>0</v>
      </c>
      <c r="AMV727" s="90">
        <f t="shared" si="263"/>
        <v>0</v>
      </c>
      <c r="AMW727" s="90">
        <f t="shared" si="263"/>
        <v>0</v>
      </c>
      <c r="AMX727" s="90">
        <f t="shared" si="988"/>
        <v>0</v>
      </c>
      <c r="AMY727" s="90">
        <f t="shared" si="264"/>
        <v>0</v>
      </c>
      <c r="AMZ727" s="90">
        <f t="shared" si="264"/>
        <v>0</v>
      </c>
      <c r="ANA727" s="1235"/>
      <c r="ANB727" s="1235"/>
      <c r="ANC727" s="1235"/>
      <c r="AND727" s="90">
        <f t="shared" si="989"/>
        <v>0</v>
      </c>
      <c r="ANE727" s="90">
        <f t="shared" si="990"/>
        <v>0</v>
      </c>
      <c r="ANF727" s="90">
        <f t="shared" si="991"/>
        <v>0</v>
      </c>
      <c r="ANG727" s="90">
        <f t="shared" si="992"/>
        <v>0</v>
      </c>
      <c r="ANH727" s="90">
        <f t="shared" si="993"/>
        <v>0</v>
      </c>
      <c r="ANI727" s="90">
        <f t="shared" si="994"/>
        <v>0</v>
      </c>
      <c r="ANJ727" s="90">
        <f t="shared" si="995"/>
        <v>159608.89000000001</v>
      </c>
      <c r="ANK727" s="90">
        <f t="shared" si="996"/>
        <v>166884.69</v>
      </c>
      <c r="ANL727" s="90">
        <f t="shared" si="997"/>
        <v>171549.74</v>
      </c>
      <c r="ANM727" s="90">
        <f t="shared" si="998"/>
        <v>36583.620000000003</v>
      </c>
      <c r="ANN727" s="90">
        <f t="shared" si="999"/>
        <v>40961.19</v>
      </c>
      <c r="ANO727" s="90">
        <f t="shared" si="1000"/>
        <v>42636.480000000003</v>
      </c>
      <c r="ANP727" s="90">
        <f t="shared" si="1001"/>
        <v>0</v>
      </c>
      <c r="ANQ727" s="90">
        <f t="shared" si="265"/>
        <v>0</v>
      </c>
      <c r="ANR727" s="90">
        <f t="shared" si="265"/>
        <v>0</v>
      </c>
      <c r="ANS727" s="90">
        <f t="shared" si="1002"/>
        <v>0</v>
      </c>
      <c r="ANT727" s="90">
        <f t="shared" si="266"/>
        <v>0</v>
      </c>
      <c r="ANU727" s="90">
        <f t="shared" si="266"/>
        <v>0</v>
      </c>
      <c r="ANV727" s="1235"/>
      <c r="ANW727" s="1235"/>
      <c r="ANX727" s="1235"/>
      <c r="ANY727" s="90">
        <f t="shared" si="1003"/>
        <v>0</v>
      </c>
      <c r="ANZ727" s="90">
        <f t="shared" si="1004"/>
        <v>0</v>
      </c>
      <c r="AOA727" s="90">
        <f t="shared" si="1005"/>
        <v>0</v>
      </c>
      <c r="AOB727" s="90">
        <f t="shared" si="1006"/>
        <v>0</v>
      </c>
      <c r="AOC727" s="90">
        <f t="shared" si="1007"/>
        <v>0</v>
      </c>
      <c r="AOD727" s="90">
        <f t="shared" si="1008"/>
        <v>0</v>
      </c>
      <c r="AOE727" s="90">
        <f t="shared" si="1009"/>
        <v>203120.38</v>
      </c>
      <c r="AOF727" s="90">
        <f t="shared" si="1010"/>
        <v>212608.41</v>
      </c>
      <c r="AOG727" s="90">
        <f t="shared" si="1011"/>
        <v>218318.56</v>
      </c>
      <c r="AOH727" s="90">
        <f t="shared" si="1012"/>
        <v>61285.9</v>
      </c>
      <c r="AOI727" s="90">
        <f t="shared" si="1013"/>
        <v>67055.350000000006</v>
      </c>
      <c r="AOJ727" s="90">
        <f t="shared" si="1014"/>
        <v>68885.77</v>
      </c>
      <c r="AOK727" s="90">
        <f t="shared" si="1015"/>
        <v>0</v>
      </c>
      <c r="AOL727" s="90">
        <f t="shared" si="267"/>
        <v>0</v>
      </c>
      <c r="AOM727" s="90">
        <f t="shared" si="267"/>
        <v>0</v>
      </c>
      <c r="AON727" s="90">
        <f t="shared" si="1016"/>
        <v>0</v>
      </c>
      <c r="AOO727" s="90">
        <f t="shared" si="268"/>
        <v>0</v>
      </c>
      <c r="AOP727" s="90">
        <f t="shared" si="268"/>
        <v>0</v>
      </c>
      <c r="AOQ727" s="1235"/>
      <c r="AOR727" s="1235"/>
      <c r="AOS727" s="1235"/>
      <c r="AOT727" s="90">
        <f t="shared" si="1017"/>
        <v>0</v>
      </c>
      <c r="AOU727" s="90">
        <f t="shared" si="1018"/>
        <v>0</v>
      </c>
      <c r="AOV727" s="90">
        <f t="shared" si="1019"/>
        <v>0</v>
      </c>
      <c r="AOW727" s="90">
        <f t="shared" si="1020"/>
        <v>0</v>
      </c>
      <c r="AOX727" s="90">
        <f t="shared" si="1021"/>
        <v>0</v>
      </c>
      <c r="AOY727" s="90">
        <f t="shared" si="1022"/>
        <v>0</v>
      </c>
      <c r="AOZ727" s="90">
        <f t="shared" si="1023"/>
        <v>168553.62</v>
      </c>
      <c r="APA727" s="90">
        <f t="shared" si="1024"/>
        <v>176275.06</v>
      </c>
      <c r="APB727" s="90">
        <f t="shared" si="1025"/>
        <v>181116.85</v>
      </c>
      <c r="APC727" s="90">
        <f t="shared" si="1026"/>
        <v>39049.14</v>
      </c>
      <c r="APD727" s="90">
        <f t="shared" si="1027"/>
        <v>43503.76</v>
      </c>
      <c r="APE727" s="90">
        <f t="shared" si="1028"/>
        <v>45150.43</v>
      </c>
      <c r="APF727" s="90">
        <f t="shared" si="1029"/>
        <v>0</v>
      </c>
      <c r="APG727" s="90">
        <f t="shared" si="269"/>
        <v>0</v>
      </c>
      <c r="APH727" s="90">
        <f t="shared" si="269"/>
        <v>0</v>
      </c>
      <c r="API727" s="90">
        <f t="shared" si="1030"/>
        <v>0</v>
      </c>
      <c r="APJ727" s="90">
        <f t="shared" si="270"/>
        <v>0</v>
      </c>
      <c r="APK727" s="90">
        <f t="shared" si="270"/>
        <v>0</v>
      </c>
      <c r="APL727" s="1235"/>
      <c r="APM727" s="1235"/>
      <c r="APN727" s="1235"/>
      <c r="APO727" s="90">
        <f t="shared" si="1031"/>
        <v>0</v>
      </c>
      <c r="APP727" s="90">
        <f t="shared" si="1032"/>
        <v>0</v>
      </c>
      <c r="APQ727" s="90">
        <f t="shared" si="1033"/>
        <v>0</v>
      </c>
      <c r="APR727" s="90">
        <f t="shared" si="1034"/>
        <v>0</v>
      </c>
      <c r="APS727" s="90">
        <f t="shared" si="1035"/>
        <v>0</v>
      </c>
      <c r="APT727" s="90">
        <f t="shared" si="1036"/>
        <v>0</v>
      </c>
      <c r="APU727" s="90">
        <f t="shared" si="1037"/>
        <v>187955.43</v>
      </c>
      <c r="APV727" s="90">
        <f t="shared" si="1038"/>
        <v>196669.46</v>
      </c>
      <c r="APW727" s="90">
        <f t="shared" si="1039"/>
        <v>201969.34</v>
      </c>
      <c r="APX727" s="90">
        <f t="shared" si="1040"/>
        <v>49943.4</v>
      </c>
      <c r="APY727" s="90">
        <f t="shared" si="1041"/>
        <v>55073.46</v>
      </c>
      <c r="APZ727" s="90">
        <f t="shared" si="1042"/>
        <v>57180.800000000003</v>
      </c>
      <c r="AQA727" s="90">
        <f t="shared" si="1043"/>
        <v>0</v>
      </c>
      <c r="AQB727" s="90">
        <f t="shared" si="271"/>
        <v>0</v>
      </c>
      <c r="AQC727" s="90">
        <f t="shared" si="271"/>
        <v>0</v>
      </c>
      <c r="AQD727" s="90">
        <f t="shared" si="1044"/>
        <v>0</v>
      </c>
      <c r="AQE727" s="90">
        <f t="shared" si="272"/>
        <v>0</v>
      </c>
      <c r="AQF727" s="90">
        <f t="shared" si="272"/>
        <v>0</v>
      </c>
      <c r="AQG727" s="1235"/>
      <c r="AQH727" s="1235"/>
      <c r="AQI727" s="1235"/>
      <c r="AQJ727" s="90">
        <f t="shared" si="1045"/>
        <v>0</v>
      </c>
      <c r="AQK727" s="90">
        <f t="shared" si="1046"/>
        <v>0</v>
      </c>
      <c r="AQL727" s="90">
        <f t="shared" si="1047"/>
        <v>0</v>
      </c>
      <c r="AQM727" s="90">
        <f t="shared" si="1048"/>
        <v>0</v>
      </c>
      <c r="AQN727" s="90">
        <f t="shared" si="1049"/>
        <v>0</v>
      </c>
      <c r="AQO727" s="90">
        <f t="shared" si="1050"/>
        <v>0</v>
      </c>
      <c r="AQP727" s="90">
        <f t="shared" si="1051"/>
        <v>186692.62</v>
      </c>
      <c r="AQQ727" s="90">
        <f t="shared" si="1052"/>
        <v>195418.08</v>
      </c>
      <c r="AQR727" s="90">
        <f t="shared" si="1053"/>
        <v>200608.9</v>
      </c>
      <c r="AQS727" s="90">
        <f t="shared" si="1054"/>
        <v>45522.11</v>
      </c>
      <c r="AQT727" s="90">
        <f t="shared" si="1055"/>
        <v>52690.11</v>
      </c>
      <c r="AQU727" s="90">
        <f t="shared" si="1056"/>
        <v>54592.73</v>
      </c>
      <c r="AQV727" s="90">
        <f t="shared" si="1057"/>
        <v>0</v>
      </c>
      <c r="AQW727" s="90">
        <f t="shared" si="273"/>
        <v>0</v>
      </c>
      <c r="AQX727" s="90">
        <f t="shared" si="273"/>
        <v>0</v>
      </c>
      <c r="AQY727" s="90">
        <f t="shared" si="1058"/>
        <v>0</v>
      </c>
      <c r="AQZ727" s="90">
        <f t="shared" si="274"/>
        <v>0</v>
      </c>
      <c r="ARA727" s="90">
        <f t="shared" si="274"/>
        <v>0</v>
      </c>
      <c r="ARB727" s="1235"/>
      <c r="ARC727" s="1235"/>
      <c r="ARD727" s="1235"/>
      <c r="ARE727" s="90">
        <f t="shared" si="1059"/>
        <v>0</v>
      </c>
      <c r="ARF727" s="90">
        <f t="shared" si="1060"/>
        <v>0</v>
      </c>
      <c r="ARG727" s="90">
        <f t="shared" si="1061"/>
        <v>0</v>
      </c>
      <c r="ARH727" s="90">
        <f t="shared" si="1062"/>
        <v>0</v>
      </c>
      <c r="ARI727" s="90">
        <f t="shared" si="1063"/>
        <v>0</v>
      </c>
      <c r="ARJ727" s="90">
        <f t="shared" si="1064"/>
        <v>0</v>
      </c>
      <c r="ARK727" s="90">
        <f t="shared" si="1065"/>
        <v>175018.25</v>
      </c>
      <c r="ARL727" s="90">
        <f t="shared" si="1066"/>
        <v>182973.42</v>
      </c>
      <c r="ARM727" s="90">
        <f t="shared" si="1067"/>
        <v>188089.65</v>
      </c>
      <c r="ARN727" s="90">
        <f t="shared" si="1068"/>
        <v>35305.11</v>
      </c>
      <c r="ARO727" s="90">
        <f t="shared" si="1069"/>
        <v>41861.089999999997</v>
      </c>
      <c r="ARP727" s="90">
        <f t="shared" si="1070"/>
        <v>43468.74</v>
      </c>
      <c r="ARQ727" s="90">
        <f t="shared" si="1071"/>
        <v>0</v>
      </c>
      <c r="ARR727" s="90">
        <f t="shared" si="275"/>
        <v>0</v>
      </c>
      <c r="ARS727" s="90">
        <f t="shared" si="275"/>
        <v>0</v>
      </c>
      <c r="ART727" s="90">
        <f t="shared" si="1072"/>
        <v>0</v>
      </c>
      <c r="ARU727" s="90">
        <f t="shared" si="276"/>
        <v>0</v>
      </c>
      <c r="ARV727" s="90">
        <f t="shared" si="276"/>
        <v>0</v>
      </c>
      <c r="ARW727" s="1235"/>
      <c r="ARX727" s="1235"/>
      <c r="ARY727" s="1235"/>
      <c r="ARZ727" s="90">
        <f t="shared" si="1073"/>
        <v>0</v>
      </c>
      <c r="ASA727" s="90">
        <f t="shared" si="1074"/>
        <v>0</v>
      </c>
      <c r="ASB727" s="90">
        <f t="shared" si="1075"/>
        <v>0</v>
      </c>
      <c r="ASC727" s="90">
        <f t="shared" si="1076"/>
        <v>0</v>
      </c>
      <c r="ASD727" s="90">
        <f t="shared" si="1077"/>
        <v>0</v>
      </c>
      <c r="ASE727" s="90">
        <f t="shared" si="1078"/>
        <v>0</v>
      </c>
      <c r="ASF727" s="90">
        <f t="shared" si="1079"/>
        <v>159439.32999999999</v>
      </c>
      <c r="ASG727" s="90">
        <f t="shared" si="1080"/>
        <v>166890.07</v>
      </c>
      <c r="ASH727" s="90">
        <f t="shared" si="1081"/>
        <v>171354.57</v>
      </c>
      <c r="ASI727" s="90">
        <f t="shared" si="1082"/>
        <v>35502.83</v>
      </c>
      <c r="ASJ727" s="90">
        <f t="shared" si="1083"/>
        <v>43516.04</v>
      </c>
      <c r="ASK727" s="90">
        <f t="shared" si="1084"/>
        <v>45310.21</v>
      </c>
      <c r="ASL727" s="90">
        <f t="shared" si="1085"/>
        <v>0</v>
      </c>
      <c r="ASM727" s="90">
        <f t="shared" si="277"/>
        <v>0</v>
      </c>
      <c r="ASN727" s="90">
        <f t="shared" si="277"/>
        <v>0</v>
      </c>
      <c r="ASO727" s="90">
        <f t="shared" si="1086"/>
        <v>0</v>
      </c>
      <c r="ASP727" s="90">
        <f t="shared" si="278"/>
        <v>0</v>
      </c>
      <c r="ASQ727" s="90">
        <f t="shared" si="278"/>
        <v>0</v>
      </c>
      <c r="ASR727" s="1235"/>
      <c r="ASS727" s="1235"/>
      <c r="AST727" s="1235"/>
      <c r="ASU727" s="90">
        <f t="shared" si="1087"/>
        <v>0</v>
      </c>
      <c r="ASV727" s="90">
        <f t="shared" si="1088"/>
        <v>0</v>
      </c>
      <c r="ASW727" s="90">
        <f t="shared" si="1089"/>
        <v>0</v>
      </c>
      <c r="ASX727" s="90">
        <f t="shared" si="1090"/>
        <v>0</v>
      </c>
      <c r="ASY727" s="90">
        <f t="shared" si="1091"/>
        <v>0</v>
      </c>
      <c r="ASZ727" s="90">
        <f t="shared" si="1092"/>
        <v>0</v>
      </c>
      <c r="ATA727" s="90">
        <f t="shared" si="1093"/>
        <v>152397.45000000001</v>
      </c>
      <c r="ATB727" s="90">
        <f t="shared" si="1094"/>
        <v>159466.81</v>
      </c>
      <c r="ATC727" s="90">
        <f t="shared" si="1095"/>
        <v>163814.49</v>
      </c>
      <c r="ATD727" s="90">
        <f t="shared" si="1096"/>
        <v>39976.69</v>
      </c>
      <c r="ATE727" s="90">
        <f t="shared" si="1097"/>
        <v>42610.5</v>
      </c>
      <c r="ATF727" s="90">
        <f t="shared" si="1098"/>
        <v>44445.599999999999</v>
      </c>
      <c r="ATG727" s="90">
        <f t="shared" si="1099"/>
        <v>0</v>
      </c>
      <c r="ATH727" s="90">
        <f t="shared" si="279"/>
        <v>0</v>
      </c>
      <c r="ATI727" s="90">
        <f t="shared" si="279"/>
        <v>0</v>
      </c>
      <c r="ATJ727" s="90">
        <f t="shared" si="1100"/>
        <v>0</v>
      </c>
      <c r="ATK727" s="90">
        <f t="shared" si="280"/>
        <v>0</v>
      </c>
      <c r="ATL727" s="90">
        <f t="shared" si="280"/>
        <v>0</v>
      </c>
      <c r="ATM727" s="1235"/>
      <c r="ATN727" s="1235"/>
      <c r="ATO727" s="1235"/>
      <c r="ATP727" s="90">
        <f t="shared" si="1101"/>
        <v>0</v>
      </c>
      <c r="ATQ727" s="90">
        <f t="shared" si="1102"/>
        <v>0</v>
      </c>
      <c r="ATR727" s="90">
        <f t="shared" si="1103"/>
        <v>0</v>
      </c>
      <c r="ATS727" s="90">
        <f t="shared" si="1104"/>
        <v>0</v>
      </c>
      <c r="ATT727" s="90">
        <f t="shared" si="1105"/>
        <v>0</v>
      </c>
      <c r="ATU727" s="90">
        <f t="shared" si="1106"/>
        <v>0</v>
      </c>
      <c r="ATV727" s="90">
        <f t="shared" si="1107"/>
        <v>160385.04999999999</v>
      </c>
      <c r="ATW727" s="90">
        <f t="shared" si="1108"/>
        <v>167765.39000000001</v>
      </c>
      <c r="ATX727" s="90">
        <f t="shared" si="1109"/>
        <v>172384.51</v>
      </c>
      <c r="ATY727" s="90">
        <f t="shared" si="1110"/>
        <v>33528.9</v>
      </c>
      <c r="ATZ727" s="90">
        <f t="shared" si="1111"/>
        <v>42093.27</v>
      </c>
      <c r="AUA727" s="90">
        <f t="shared" si="1112"/>
        <v>43787.19</v>
      </c>
      <c r="AUB727" s="90">
        <f t="shared" si="1113"/>
        <v>0</v>
      </c>
      <c r="AUC727" s="90">
        <f t="shared" si="281"/>
        <v>0</v>
      </c>
      <c r="AUD727" s="90">
        <f t="shared" si="281"/>
        <v>0</v>
      </c>
      <c r="AUE727" s="90">
        <f t="shared" si="1114"/>
        <v>0</v>
      </c>
      <c r="AUF727" s="90">
        <f t="shared" si="282"/>
        <v>0</v>
      </c>
      <c r="AUG727" s="90">
        <f t="shared" si="282"/>
        <v>0</v>
      </c>
      <c r="AUH727" s="1235"/>
      <c r="AUI727" s="1235"/>
      <c r="AUJ727" s="1235"/>
      <c r="AUK727" s="90">
        <f t="shared" si="1115"/>
        <v>0</v>
      </c>
      <c r="AUL727" s="90">
        <f t="shared" si="1116"/>
        <v>0</v>
      </c>
      <c r="AUM727" s="90">
        <f t="shared" si="1117"/>
        <v>0</v>
      </c>
      <c r="AUN727" s="90">
        <f t="shared" si="1118"/>
        <v>0</v>
      </c>
      <c r="AUO727" s="90">
        <f t="shared" si="1119"/>
        <v>0</v>
      </c>
      <c r="AUP727" s="90">
        <f t="shared" si="1120"/>
        <v>0</v>
      </c>
      <c r="AUQ727" s="90">
        <f t="shared" si="1121"/>
        <v>160692.01999999999</v>
      </c>
      <c r="AUR727" s="90">
        <f t="shared" si="1122"/>
        <v>168154.22</v>
      </c>
      <c r="AUS727" s="90">
        <f t="shared" si="1123"/>
        <v>172703.63</v>
      </c>
      <c r="AUT727" s="90">
        <f t="shared" si="1124"/>
        <v>35662.050000000003</v>
      </c>
      <c r="AUU727" s="90">
        <f t="shared" si="1125"/>
        <v>40317.089999999997</v>
      </c>
      <c r="AUV727" s="90">
        <f t="shared" si="1126"/>
        <v>42055.95</v>
      </c>
      <c r="AUW727" s="90">
        <f t="shared" si="1127"/>
        <v>0</v>
      </c>
      <c r="AUX727" s="90">
        <f t="shared" si="283"/>
        <v>0</v>
      </c>
      <c r="AUY727" s="90">
        <f t="shared" si="283"/>
        <v>0</v>
      </c>
      <c r="AUZ727" s="90">
        <f t="shared" si="1128"/>
        <v>0</v>
      </c>
      <c r="AVA727" s="90">
        <f t="shared" si="284"/>
        <v>0</v>
      </c>
      <c r="AVB727" s="90">
        <f t="shared" si="284"/>
        <v>0</v>
      </c>
      <c r="AVC727" s="1235"/>
      <c r="AVD727" s="1235"/>
      <c r="AVE727" s="1235"/>
      <c r="AVF727" s="90">
        <f t="shared" si="1129"/>
        <v>0</v>
      </c>
      <c r="AVG727" s="90">
        <f t="shared" si="1130"/>
        <v>0</v>
      </c>
      <c r="AVH727" s="90">
        <f t="shared" si="1131"/>
        <v>0</v>
      </c>
      <c r="AVI727" s="90">
        <f t="shared" si="1132"/>
        <v>0</v>
      </c>
      <c r="AVJ727" s="90">
        <f t="shared" si="1133"/>
        <v>0</v>
      </c>
      <c r="AVK727" s="90">
        <f t="shared" si="1134"/>
        <v>0</v>
      </c>
      <c r="AVL727" s="90">
        <f t="shared" si="1135"/>
        <v>157119.35</v>
      </c>
      <c r="AVM727" s="90">
        <f t="shared" si="1136"/>
        <v>164371.19</v>
      </c>
      <c r="AVN727" s="90">
        <f t="shared" si="1137"/>
        <v>168838.31</v>
      </c>
      <c r="AVO727" s="90">
        <f t="shared" si="1138"/>
        <v>38361.910000000003</v>
      </c>
      <c r="AVP727" s="90">
        <f t="shared" si="1139"/>
        <v>42897.98</v>
      </c>
      <c r="AVQ727" s="90">
        <f t="shared" si="1140"/>
        <v>44792.02</v>
      </c>
      <c r="AVR727" s="90">
        <f t="shared" si="1141"/>
        <v>0</v>
      </c>
      <c r="AVS727" s="90">
        <f t="shared" si="285"/>
        <v>0</v>
      </c>
      <c r="AVT727" s="90">
        <f t="shared" si="285"/>
        <v>0</v>
      </c>
      <c r="AVU727" s="90">
        <f t="shared" si="1142"/>
        <v>0</v>
      </c>
      <c r="AVV727" s="90">
        <f t="shared" si="286"/>
        <v>0</v>
      </c>
      <c r="AVW727" s="90">
        <f t="shared" si="286"/>
        <v>0</v>
      </c>
      <c r="AVX727" s="124">
        <f t="shared" si="1143"/>
        <v>0</v>
      </c>
      <c r="AVY727" s="124">
        <f t="shared" si="287"/>
        <v>0</v>
      </c>
      <c r="AVZ727" s="124">
        <f t="shared" si="288"/>
        <v>0</v>
      </c>
      <c r="AWA727" s="90">
        <f t="shared" si="289"/>
        <v>0</v>
      </c>
      <c r="AWB727" s="90">
        <f t="shared" si="290"/>
        <v>0</v>
      </c>
      <c r="AWC727" s="90">
        <f t="shared" si="291"/>
        <v>0</v>
      </c>
      <c r="AWD727" s="90">
        <f t="shared" si="292"/>
        <v>0</v>
      </c>
      <c r="AWE727" s="90">
        <f t="shared" si="293"/>
        <v>0</v>
      </c>
      <c r="AWF727" s="90">
        <f t="shared" si="294"/>
        <v>0</v>
      </c>
      <c r="AWG727" s="90"/>
      <c r="AWH727" s="90"/>
      <c r="AWI727" s="90"/>
      <c r="AWJ727" s="90"/>
      <c r="AWK727" s="90"/>
      <c r="AWL727" s="90"/>
      <c r="AWM727" s="90">
        <f t="shared" si="295"/>
        <v>0</v>
      </c>
      <c r="AWN727" s="90">
        <f t="shared" si="296"/>
        <v>0</v>
      </c>
      <c r="AWO727" s="90">
        <f t="shared" si="297"/>
        <v>0</v>
      </c>
      <c r="AWP727" s="90">
        <f t="shared" si="298"/>
        <v>0</v>
      </c>
      <c r="AWQ727" s="90">
        <f t="shared" si="299"/>
        <v>0</v>
      </c>
      <c r="AWR727" s="90">
        <f t="shared" si="300"/>
        <v>0</v>
      </c>
    </row>
    <row r="728" spans="1:1292" ht="86.25" customHeight="1" x14ac:dyDescent="0.25">
      <c r="A728" s="91" t="s">
        <v>426</v>
      </c>
      <c r="B728" s="91" t="s">
        <v>439</v>
      </c>
      <c r="C728" s="5"/>
      <c r="D728" s="338"/>
      <c r="E728" s="263"/>
      <c r="F728" s="98">
        <f t="shared" si="1144"/>
        <v>225285</v>
      </c>
      <c r="G728" s="98">
        <f t="shared" si="1144"/>
        <v>231748</v>
      </c>
      <c r="H728" s="98">
        <f t="shared" si="1144"/>
        <v>239425</v>
      </c>
      <c r="I728" s="90">
        <f t="shared" si="302"/>
        <v>104675.6</v>
      </c>
      <c r="J728" s="90">
        <f t="shared" si="302"/>
        <v>108126.6</v>
      </c>
      <c r="K728" s="90">
        <f t="shared" si="302"/>
        <v>110715.6</v>
      </c>
      <c r="L728" s="1235"/>
      <c r="M728" s="1235"/>
      <c r="N728" s="1235"/>
      <c r="O728" s="90">
        <f t="shared" si="303"/>
        <v>0</v>
      </c>
      <c r="P728" s="90">
        <f t="shared" si="304"/>
        <v>0</v>
      </c>
      <c r="Q728" s="90">
        <f t="shared" si="305"/>
        <v>0</v>
      </c>
      <c r="R728" s="90">
        <f t="shared" si="306"/>
        <v>0</v>
      </c>
      <c r="S728" s="90">
        <f t="shared" si="307"/>
        <v>0</v>
      </c>
      <c r="T728" s="90">
        <f t="shared" si="308"/>
        <v>0</v>
      </c>
      <c r="U728" s="90">
        <f t="shared" si="309"/>
        <v>215284.92</v>
      </c>
      <c r="V728" s="90">
        <f t="shared" si="310"/>
        <v>225379.89</v>
      </c>
      <c r="W728" s="90">
        <f t="shared" si="311"/>
        <v>231359.9</v>
      </c>
      <c r="X728" s="90">
        <f t="shared" si="312"/>
        <v>42907.75</v>
      </c>
      <c r="Y728" s="90">
        <f t="shared" si="313"/>
        <v>50046.54</v>
      </c>
      <c r="Z728" s="90">
        <f t="shared" si="314"/>
        <v>52182.01</v>
      </c>
      <c r="AA728" s="90">
        <f t="shared" si="315"/>
        <v>0</v>
      </c>
      <c r="AB728" s="90">
        <f t="shared" si="165"/>
        <v>0</v>
      </c>
      <c r="AC728" s="90">
        <f t="shared" si="165"/>
        <v>0</v>
      </c>
      <c r="AD728" s="90">
        <f t="shared" si="316"/>
        <v>0</v>
      </c>
      <c r="AE728" s="90">
        <f t="shared" si="166"/>
        <v>0</v>
      </c>
      <c r="AF728" s="90">
        <f t="shared" si="166"/>
        <v>0</v>
      </c>
      <c r="AG728" s="1235">
        <v>52</v>
      </c>
      <c r="AH728" s="1235">
        <v>52</v>
      </c>
      <c r="AI728" s="1235">
        <v>52</v>
      </c>
      <c r="AJ728" s="90">
        <f t="shared" si="317"/>
        <v>11714820</v>
      </c>
      <c r="AK728" s="90">
        <f t="shared" si="318"/>
        <v>12050896</v>
      </c>
      <c r="AL728" s="90">
        <f t="shared" si="319"/>
        <v>12450100</v>
      </c>
      <c r="AM728" s="90">
        <f t="shared" si="320"/>
        <v>5443131.2000000002</v>
      </c>
      <c r="AN728" s="90">
        <f t="shared" si="321"/>
        <v>5622583.2000000002</v>
      </c>
      <c r="AO728" s="90">
        <f t="shared" si="322"/>
        <v>5757211.2000000002</v>
      </c>
      <c r="AP728" s="90">
        <f t="shared" si="323"/>
        <v>210316.18</v>
      </c>
      <c r="AQ728" s="90">
        <f t="shared" si="324"/>
        <v>219972.12</v>
      </c>
      <c r="AR728" s="90">
        <f t="shared" si="325"/>
        <v>226058.6</v>
      </c>
      <c r="AS728" s="90">
        <f t="shared" si="326"/>
        <v>48577.66</v>
      </c>
      <c r="AT728" s="90">
        <f t="shared" si="327"/>
        <v>58532.93</v>
      </c>
      <c r="AU728" s="90">
        <f t="shared" si="328"/>
        <v>60675.1</v>
      </c>
      <c r="AV728" s="90">
        <f t="shared" si="329"/>
        <v>10936441.359999999</v>
      </c>
      <c r="AW728" s="90">
        <f t="shared" si="167"/>
        <v>11438550.24</v>
      </c>
      <c r="AX728" s="90">
        <f t="shared" si="167"/>
        <v>11755047.199999999</v>
      </c>
      <c r="AY728" s="90">
        <f t="shared" si="330"/>
        <v>2526038.3199999998</v>
      </c>
      <c r="AZ728" s="90">
        <f t="shared" si="168"/>
        <v>3043712.36</v>
      </c>
      <c r="BA728" s="90">
        <f t="shared" si="168"/>
        <v>3155105.2</v>
      </c>
      <c r="BB728" s="1235"/>
      <c r="BC728" s="1235"/>
      <c r="BD728" s="1235"/>
      <c r="BE728" s="90">
        <f t="shared" si="331"/>
        <v>0</v>
      </c>
      <c r="BF728" s="90">
        <f t="shared" si="332"/>
        <v>0</v>
      </c>
      <c r="BG728" s="90">
        <f t="shared" si="333"/>
        <v>0</v>
      </c>
      <c r="BH728" s="90">
        <f t="shared" si="334"/>
        <v>0</v>
      </c>
      <c r="BI728" s="90">
        <f t="shared" si="335"/>
        <v>0</v>
      </c>
      <c r="BJ728" s="90">
        <f t="shared" si="336"/>
        <v>0</v>
      </c>
      <c r="BK728" s="90">
        <f t="shared" si="337"/>
        <v>237953.33</v>
      </c>
      <c r="BL728" s="90">
        <f t="shared" si="338"/>
        <v>249108.65</v>
      </c>
      <c r="BM728" s="90">
        <f t="shared" si="339"/>
        <v>255818.96</v>
      </c>
      <c r="BN728" s="90">
        <f t="shared" si="340"/>
        <v>43494.41</v>
      </c>
      <c r="BO728" s="90">
        <f t="shared" si="341"/>
        <v>52075.51</v>
      </c>
      <c r="BP728" s="90">
        <f t="shared" si="342"/>
        <v>54181.2</v>
      </c>
      <c r="BQ728" s="90">
        <f t="shared" si="343"/>
        <v>0</v>
      </c>
      <c r="BR728" s="90">
        <f t="shared" si="169"/>
        <v>0</v>
      </c>
      <c r="BS728" s="90">
        <f t="shared" si="169"/>
        <v>0</v>
      </c>
      <c r="BT728" s="90">
        <f t="shared" si="344"/>
        <v>0</v>
      </c>
      <c r="BU728" s="90">
        <f t="shared" si="170"/>
        <v>0</v>
      </c>
      <c r="BV728" s="90">
        <f t="shared" si="170"/>
        <v>0</v>
      </c>
      <c r="BW728" s="1235">
        <v>13</v>
      </c>
      <c r="BX728" s="1235">
        <v>13</v>
      </c>
      <c r="BY728" s="1235">
        <v>13</v>
      </c>
      <c r="BZ728" s="90">
        <f t="shared" si="345"/>
        <v>2928705</v>
      </c>
      <c r="CA728" s="90">
        <f t="shared" si="346"/>
        <v>3012724</v>
      </c>
      <c r="CB728" s="90">
        <f t="shared" si="347"/>
        <v>3112525</v>
      </c>
      <c r="CC728" s="90">
        <f t="shared" si="348"/>
        <v>1360782.8</v>
      </c>
      <c r="CD728" s="90">
        <f t="shared" si="349"/>
        <v>1405645.8</v>
      </c>
      <c r="CE728" s="90">
        <f t="shared" si="350"/>
        <v>1439302.8</v>
      </c>
      <c r="CF728" s="90">
        <f t="shared" si="351"/>
        <v>243261.81</v>
      </c>
      <c r="CG728" s="90">
        <f t="shared" si="352"/>
        <v>254557.63</v>
      </c>
      <c r="CH728" s="90">
        <f t="shared" si="353"/>
        <v>261598.75</v>
      </c>
      <c r="CI728" s="90">
        <f t="shared" si="354"/>
        <v>51366.51</v>
      </c>
      <c r="CJ728" s="90">
        <f t="shared" si="355"/>
        <v>62648.12</v>
      </c>
      <c r="CK728" s="90">
        <f t="shared" si="356"/>
        <v>65157.81</v>
      </c>
      <c r="CL728" s="90">
        <f t="shared" si="357"/>
        <v>3162403.53</v>
      </c>
      <c r="CM728" s="90">
        <f t="shared" si="171"/>
        <v>3309249.19</v>
      </c>
      <c r="CN728" s="90">
        <f t="shared" si="171"/>
        <v>3400783.75</v>
      </c>
      <c r="CO728" s="90">
        <f t="shared" si="358"/>
        <v>667764.63</v>
      </c>
      <c r="CP728" s="90">
        <f t="shared" si="172"/>
        <v>814425.56</v>
      </c>
      <c r="CQ728" s="90">
        <f t="shared" si="172"/>
        <v>847051.53</v>
      </c>
      <c r="CR728" s="1235"/>
      <c r="CS728" s="1235"/>
      <c r="CT728" s="1235"/>
      <c r="CU728" s="90">
        <f t="shared" si="359"/>
        <v>0</v>
      </c>
      <c r="CV728" s="90">
        <f t="shared" si="360"/>
        <v>0</v>
      </c>
      <c r="CW728" s="90">
        <f t="shared" si="361"/>
        <v>0</v>
      </c>
      <c r="CX728" s="90">
        <f t="shared" si="362"/>
        <v>0</v>
      </c>
      <c r="CY728" s="90">
        <f t="shared" si="363"/>
        <v>0</v>
      </c>
      <c r="CZ728" s="90">
        <f t="shared" si="364"/>
        <v>0</v>
      </c>
      <c r="DA728" s="90">
        <f t="shared" si="365"/>
        <v>213786.32</v>
      </c>
      <c r="DB728" s="90">
        <f t="shared" si="366"/>
        <v>223805.75</v>
      </c>
      <c r="DC728" s="90">
        <f t="shared" si="367"/>
        <v>229861.47</v>
      </c>
      <c r="DD728" s="90">
        <f t="shared" si="368"/>
        <v>57571.67</v>
      </c>
      <c r="DE728" s="90">
        <f t="shared" si="369"/>
        <v>65495.199999999997</v>
      </c>
      <c r="DF728" s="90">
        <f t="shared" si="370"/>
        <v>67791.72</v>
      </c>
      <c r="DG728" s="90">
        <f t="shared" si="371"/>
        <v>0</v>
      </c>
      <c r="DH728" s="90">
        <f t="shared" si="173"/>
        <v>0</v>
      </c>
      <c r="DI728" s="90">
        <f t="shared" si="173"/>
        <v>0</v>
      </c>
      <c r="DJ728" s="90">
        <f t="shared" si="372"/>
        <v>0</v>
      </c>
      <c r="DK728" s="90">
        <f t="shared" si="174"/>
        <v>0</v>
      </c>
      <c r="DL728" s="90">
        <f t="shared" si="174"/>
        <v>0</v>
      </c>
      <c r="DM728" s="369"/>
      <c r="DN728" s="369"/>
      <c r="DO728" s="369"/>
      <c r="DP728" s="90">
        <f t="shared" si="373"/>
        <v>0</v>
      </c>
      <c r="DQ728" s="90">
        <f t="shared" si="374"/>
        <v>0</v>
      </c>
      <c r="DR728" s="90">
        <f t="shared" si="375"/>
        <v>0</v>
      </c>
      <c r="DS728" s="90">
        <f t="shared" si="376"/>
        <v>0</v>
      </c>
      <c r="DT728" s="90">
        <f t="shared" si="377"/>
        <v>0</v>
      </c>
      <c r="DU728" s="90">
        <f t="shared" si="378"/>
        <v>0</v>
      </c>
      <c r="DV728" s="90">
        <f t="shared" si="379"/>
        <v>0</v>
      </c>
      <c r="DW728" s="90">
        <f t="shared" si="380"/>
        <v>0</v>
      </c>
      <c r="DX728" s="90">
        <f t="shared" si="381"/>
        <v>0</v>
      </c>
      <c r="DY728" s="90">
        <f t="shared" si="382"/>
        <v>0</v>
      </c>
      <c r="DZ728" s="90">
        <f t="shared" si="383"/>
        <v>0</v>
      </c>
      <c r="EA728" s="90">
        <f t="shared" si="384"/>
        <v>0</v>
      </c>
      <c r="EB728" s="90">
        <f t="shared" si="385"/>
        <v>0</v>
      </c>
      <c r="EC728" s="90">
        <f t="shared" si="175"/>
        <v>0</v>
      </c>
      <c r="ED728" s="90">
        <f t="shared" si="176"/>
        <v>0</v>
      </c>
      <c r="EE728" s="90">
        <f t="shared" si="386"/>
        <v>0</v>
      </c>
      <c r="EF728" s="90">
        <f t="shared" si="177"/>
        <v>0</v>
      </c>
      <c r="EG728" s="90">
        <f t="shared" si="178"/>
        <v>0</v>
      </c>
      <c r="EH728" s="1235"/>
      <c r="EI728" s="1235"/>
      <c r="EJ728" s="1235"/>
      <c r="EK728" s="90">
        <f t="shared" si="387"/>
        <v>0</v>
      </c>
      <c r="EL728" s="90">
        <f t="shared" si="388"/>
        <v>0</v>
      </c>
      <c r="EM728" s="90">
        <f t="shared" si="389"/>
        <v>0</v>
      </c>
      <c r="EN728" s="90">
        <f t="shared" si="390"/>
        <v>0</v>
      </c>
      <c r="EO728" s="90">
        <f t="shared" si="391"/>
        <v>0</v>
      </c>
      <c r="EP728" s="90">
        <f t="shared" si="392"/>
        <v>0</v>
      </c>
      <c r="EQ728" s="90">
        <f t="shared" si="393"/>
        <v>214152.89</v>
      </c>
      <c r="ER728" s="90">
        <f t="shared" si="394"/>
        <v>224200.88</v>
      </c>
      <c r="ES728" s="90">
        <f t="shared" si="395"/>
        <v>230052.69</v>
      </c>
      <c r="ET728" s="90">
        <f t="shared" si="396"/>
        <v>67629.78</v>
      </c>
      <c r="EU728" s="90">
        <f t="shared" si="397"/>
        <v>81851.06</v>
      </c>
      <c r="EV728" s="90">
        <f t="shared" si="398"/>
        <v>84205.59</v>
      </c>
      <c r="EW728" s="90">
        <f t="shared" si="399"/>
        <v>0</v>
      </c>
      <c r="EX728" s="90">
        <f t="shared" si="179"/>
        <v>0</v>
      </c>
      <c r="EY728" s="90">
        <f t="shared" si="179"/>
        <v>0</v>
      </c>
      <c r="EZ728" s="90">
        <f t="shared" si="400"/>
        <v>0</v>
      </c>
      <c r="FA728" s="90">
        <f t="shared" si="180"/>
        <v>0</v>
      </c>
      <c r="FB728" s="90">
        <f t="shared" si="180"/>
        <v>0</v>
      </c>
      <c r="FC728" s="284"/>
      <c r="FD728" s="284"/>
      <c r="FE728" s="284"/>
      <c r="FF728" s="90">
        <f t="shared" si="401"/>
        <v>0</v>
      </c>
      <c r="FG728" s="90">
        <f t="shared" si="402"/>
        <v>0</v>
      </c>
      <c r="FH728" s="90">
        <f t="shared" si="403"/>
        <v>0</v>
      </c>
      <c r="FI728" s="90">
        <f t="shared" si="404"/>
        <v>0</v>
      </c>
      <c r="FJ728" s="90">
        <f t="shared" si="405"/>
        <v>0</v>
      </c>
      <c r="FK728" s="90">
        <f t="shared" si="406"/>
        <v>0</v>
      </c>
      <c r="FL728" s="90">
        <f t="shared" si="407"/>
        <v>0</v>
      </c>
      <c r="FM728" s="90">
        <f t="shared" si="408"/>
        <v>0</v>
      </c>
      <c r="FN728" s="90">
        <f t="shared" si="409"/>
        <v>0</v>
      </c>
      <c r="FO728" s="90">
        <f t="shared" si="410"/>
        <v>0</v>
      </c>
      <c r="FP728" s="90">
        <f t="shared" si="411"/>
        <v>0</v>
      </c>
      <c r="FQ728" s="90">
        <f t="shared" si="412"/>
        <v>0</v>
      </c>
      <c r="FR728" s="90">
        <f t="shared" si="413"/>
        <v>0</v>
      </c>
      <c r="FS728" s="90">
        <f t="shared" si="181"/>
        <v>0</v>
      </c>
      <c r="FT728" s="90">
        <f t="shared" si="181"/>
        <v>0</v>
      </c>
      <c r="FU728" s="90">
        <f t="shared" si="414"/>
        <v>0</v>
      </c>
      <c r="FV728" s="90">
        <f t="shared" si="182"/>
        <v>0</v>
      </c>
      <c r="FW728" s="90">
        <f t="shared" si="182"/>
        <v>0</v>
      </c>
      <c r="FX728" s="1235">
        <v>15</v>
      </c>
      <c r="FY728" s="1235">
        <v>15</v>
      </c>
      <c r="FZ728" s="1235">
        <v>15</v>
      </c>
      <c r="GA728" s="90">
        <f t="shared" si="415"/>
        <v>3379275</v>
      </c>
      <c r="GB728" s="90">
        <f t="shared" si="416"/>
        <v>3476220</v>
      </c>
      <c r="GC728" s="90">
        <f t="shared" si="417"/>
        <v>3591375</v>
      </c>
      <c r="GD728" s="90">
        <f t="shared" si="418"/>
        <v>1570134</v>
      </c>
      <c r="GE728" s="90">
        <f t="shared" si="419"/>
        <v>1621899</v>
      </c>
      <c r="GF728" s="90">
        <f t="shared" si="420"/>
        <v>1660734</v>
      </c>
      <c r="GG728" s="90">
        <f t="shared" si="421"/>
        <v>219570.86</v>
      </c>
      <c r="GH728" s="90">
        <f t="shared" si="422"/>
        <v>229673.66</v>
      </c>
      <c r="GI728" s="90">
        <f t="shared" si="423"/>
        <v>236059.07</v>
      </c>
      <c r="GJ728" s="90">
        <f t="shared" si="424"/>
        <v>56394.38</v>
      </c>
      <c r="GK728" s="90">
        <f t="shared" si="425"/>
        <v>63150.54</v>
      </c>
      <c r="GL728" s="90">
        <f t="shared" si="426"/>
        <v>65177.63</v>
      </c>
      <c r="GM728" s="90">
        <f t="shared" si="427"/>
        <v>3293562.9</v>
      </c>
      <c r="GN728" s="90">
        <f t="shared" si="183"/>
        <v>3445104.9</v>
      </c>
      <c r="GO728" s="90">
        <f t="shared" si="183"/>
        <v>3540886.05</v>
      </c>
      <c r="GP728" s="90">
        <f t="shared" si="428"/>
        <v>845915.7</v>
      </c>
      <c r="GQ728" s="90">
        <f t="shared" si="184"/>
        <v>947258.1</v>
      </c>
      <c r="GR728" s="90">
        <f t="shared" si="184"/>
        <v>977664.45</v>
      </c>
      <c r="GS728" s="92">
        <f>28-28</f>
        <v>0</v>
      </c>
      <c r="GT728" s="92">
        <f>28-28</f>
        <v>0</v>
      </c>
      <c r="GU728" s="92">
        <f>28-28</f>
        <v>0</v>
      </c>
      <c r="GV728" s="90">
        <f t="shared" si="429"/>
        <v>0</v>
      </c>
      <c r="GW728" s="90">
        <f t="shared" si="430"/>
        <v>0</v>
      </c>
      <c r="GX728" s="90">
        <f t="shared" si="431"/>
        <v>0</v>
      </c>
      <c r="GY728" s="90">
        <f t="shared" si="432"/>
        <v>0</v>
      </c>
      <c r="GZ728" s="90">
        <f t="shared" si="433"/>
        <v>0</v>
      </c>
      <c r="HA728" s="90">
        <f t="shared" si="434"/>
        <v>0</v>
      </c>
      <c r="HB728" s="90">
        <f t="shared" si="435"/>
        <v>0</v>
      </c>
      <c r="HC728" s="90">
        <f t="shared" si="436"/>
        <v>0</v>
      </c>
      <c r="HD728" s="90">
        <f t="shared" si="437"/>
        <v>0</v>
      </c>
      <c r="HE728" s="90">
        <f t="shared" si="438"/>
        <v>0</v>
      </c>
      <c r="HF728" s="90">
        <f t="shared" si="439"/>
        <v>0</v>
      </c>
      <c r="HG728" s="90">
        <f t="shared" si="440"/>
        <v>0</v>
      </c>
      <c r="HH728" s="90">
        <f t="shared" si="441"/>
        <v>0</v>
      </c>
      <c r="HI728" s="90">
        <f t="shared" si="185"/>
        <v>0</v>
      </c>
      <c r="HJ728" s="90">
        <f t="shared" si="185"/>
        <v>0</v>
      </c>
      <c r="HK728" s="90">
        <f t="shared" si="442"/>
        <v>0</v>
      </c>
      <c r="HL728" s="90">
        <f t="shared" si="186"/>
        <v>0</v>
      </c>
      <c r="HM728" s="90">
        <f t="shared" si="186"/>
        <v>0</v>
      </c>
      <c r="HN728" s="1235"/>
      <c r="HO728" s="1235"/>
      <c r="HP728" s="1235"/>
      <c r="HQ728" s="90">
        <f t="shared" si="443"/>
        <v>0</v>
      </c>
      <c r="HR728" s="90">
        <f t="shared" si="444"/>
        <v>0</v>
      </c>
      <c r="HS728" s="90">
        <f t="shared" si="445"/>
        <v>0</v>
      </c>
      <c r="HT728" s="90">
        <f t="shared" si="446"/>
        <v>0</v>
      </c>
      <c r="HU728" s="90">
        <f t="shared" si="447"/>
        <v>0</v>
      </c>
      <c r="HV728" s="90">
        <f t="shared" si="448"/>
        <v>0</v>
      </c>
      <c r="HW728" s="90">
        <f t="shared" si="449"/>
        <v>194795.04</v>
      </c>
      <c r="HX728" s="90">
        <f t="shared" si="450"/>
        <v>203936.77</v>
      </c>
      <c r="HY728" s="90">
        <f t="shared" si="451"/>
        <v>209261.29</v>
      </c>
      <c r="HZ728" s="90">
        <f t="shared" si="452"/>
        <v>56462.94</v>
      </c>
      <c r="IA728" s="90">
        <f t="shared" si="453"/>
        <v>61575.45</v>
      </c>
      <c r="IB728" s="90">
        <f t="shared" si="454"/>
        <v>63875.13</v>
      </c>
      <c r="IC728" s="90">
        <f t="shared" si="455"/>
        <v>0</v>
      </c>
      <c r="ID728" s="90">
        <f t="shared" si="187"/>
        <v>0</v>
      </c>
      <c r="IE728" s="90">
        <f t="shared" si="187"/>
        <v>0</v>
      </c>
      <c r="IF728" s="90">
        <f t="shared" si="456"/>
        <v>0</v>
      </c>
      <c r="IG728" s="90">
        <f t="shared" si="188"/>
        <v>0</v>
      </c>
      <c r="IH728" s="90">
        <f t="shared" si="188"/>
        <v>0</v>
      </c>
      <c r="II728" s="1237">
        <v>40</v>
      </c>
      <c r="IJ728" s="1237">
        <v>40</v>
      </c>
      <c r="IK728" s="1237">
        <v>40</v>
      </c>
      <c r="IL728" s="90">
        <f t="shared" si="457"/>
        <v>9011400</v>
      </c>
      <c r="IM728" s="90">
        <f t="shared" si="458"/>
        <v>9269920</v>
      </c>
      <c r="IN728" s="90">
        <f t="shared" si="459"/>
        <v>9577000</v>
      </c>
      <c r="IO728" s="90">
        <f t="shared" si="460"/>
        <v>4187024</v>
      </c>
      <c r="IP728" s="90">
        <f t="shared" si="461"/>
        <v>4325064</v>
      </c>
      <c r="IQ728" s="90">
        <f t="shared" si="462"/>
        <v>4428624</v>
      </c>
      <c r="IR728" s="90">
        <f t="shared" si="463"/>
        <v>217518.91</v>
      </c>
      <c r="IS728" s="90">
        <f t="shared" si="464"/>
        <v>227474.49</v>
      </c>
      <c r="IT728" s="90">
        <f t="shared" si="465"/>
        <v>233848.71</v>
      </c>
      <c r="IU728" s="90">
        <f t="shared" si="466"/>
        <v>71155.98</v>
      </c>
      <c r="IV728" s="90">
        <f t="shared" si="467"/>
        <v>78941.710000000006</v>
      </c>
      <c r="IW728" s="90">
        <f t="shared" si="468"/>
        <v>81688.62</v>
      </c>
      <c r="IX728" s="90">
        <f t="shared" si="469"/>
        <v>8700756.4000000004</v>
      </c>
      <c r="IY728" s="90">
        <f t="shared" si="189"/>
        <v>9098979.5999999996</v>
      </c>
      <c r="IZ728" s="90">
        <f t="shared" si="189"/>
        <v>9353948.4000000004</v>
      </c>
      <c r="JA728" s="90">
        <f t="shared" si="470"/>
        <v>2846239.2</v>
      </c>
      <c r="JB728" s="90">
        <f t="shared" si="190"/>
        <v>3157668.4</v>
      </c>
      <c r="JC728" s="90">
        <f t="shared" si="190"/>
        <v>3267544.8</v>
      </c>
      <c r="JD728" s="1235"/>
      <c r="JE728" s="1235"/>
      <c r="JF728" s="1235"/>
      <c r="JG728" s="90">
        <f t="shared" si="471"/>
        <v>0</v>
      </c>
      <c r="JH728" s="90">
        <f t="shared" si="472"/>
        <v>0</v>
      </c>
      <c r="JI728" s="90">
        <f t="shared" si="473"/>
        <v>0</v>
      </c>
      <c r="JJ728" s="90">
        <f t="shared" si="474"/>
        <v>0</v>
      </c>
      <c r="JK728" s="90">
        <f t="shared" si="475"/>
        <v>0</v>
      </c>
      <c r="JL728" s="90">
        <f t="shared" si="476"/>
        <v>0</v>
      </c>
      <c r="JM728" s="90">
        <f t="shared" si="477"/>
        <v>244072.45</v>
      </c>
      <c r="JN728" s="90">
        <f t="shared" si="478"/>
        <v>255519.24</v>
      </c>
      <c r="JO728" s="90">
        <f t="shared" si="479"/>
        <v>262304.21000000002</v>
      </c>
      <c r="JP728" s="90">
        <f t="shared" si="480"/>
        <v>69011.64</v>
      </c>
      <c r="JQ728" s="90">
        <f t="shared" si="481"/>
        <v>77469.39</v>
      </c>
      <c r="JR728" s="90">
        <f t="shared" si="482"/>
        <v>80131.12</v>
      </c>
      <c r="JS728" s="90">
        <f t="shared" si="483"/>
        <v>0</v>
      </c>
      <c r="JT728" s="90">
        <f t="shared" si="191"/>
        <v>0</v>
      </c>
      <c r="JU728" s="90">
        <f t="shared" si="191"/>
        <v>0</v>
      </c>
      <c r="JV728" s="90">
        <f t="shared" si="484"/>
        <v>0</v>
      </c>
      <c r="JW728" s="90">
        <f t="shared" si="192"/>
        <v>0</v>
      </c>
      <c r="JX728" s="90">
        <f t="shared" si="192"/>
        <v>0</v>
      </c>
      <c r="JY728" s="1235">
        <v>51</v>
      </c>
      <c r="JZ728" s="1235">
        <v>51</v>
      </c>
      <c r="KA728" s="1235">
        <v>51</v>
      </c>
      <c r="KB728" s="90">
        <f t="shared" si="485"/>
        <v>11489535</v>
      </c>
      <c r="KC728" s="90">
        <f t="shared" si="486"/>
        <v>11819148</v>
      </c>
      <c r="KD728" s="90">
        <f t="shared" si="487"/>
        <v>12210675</v>
      </c>
      <c r="KE728" s="90">
        <f t="shared" si="488"/>
        <v>5338455.5999999996</v>
      </c>
      <c r="KF728" s="90">
        <f t="shared" si="489"/>
        <v>5514456.5999999996</v>
      </c>
      <c r="KG728" s="90">
        <f t="shared" si="490"/>
        <v>5646495.5999999996</v>
      </c>
      <c r="KH728" s="90">
        <f t="shared" si="491"/>
        <v>168298.04</v>
      </c>
      <c r="KI728" s="90">
        <f t="shared" si="492"/>
        <v>175631.37</v>
      </c>
      <c r="KJ728" s="90">
        <f t="shared" si="493"/>
        <v>180896.08</v>
      </c>
      <c r="KK728" s="90">
        <f t="shared" si="494"/>
        <v>81000.66</v>
      </c>
      <c r="KL728" s="90">
        <f t="shared" si="495"/>
        <v>91128.27</v>
      </c>
      <c r="KM728" s="90">
        <f t="shared" si="496"/>
        <v>92505.38</v>
      </c>
      <c r="KN728" s="90">
        <f t="shared" si="497"/>
        <v>8583200.0399999991</v>
      </c>
      <c r="KO728" s="90">
        <f t="shared" si="193"/>
        <v>8957199.8699999992</v>
      </c>
      <c r="KP728" s="90">
        <f t="shared" si="193"/>
        <v>9225700.0800000001</v>
      </c>
      <c r="KQ728" s="90">
        <f t="shared" si="498"/>
        <v>4131033.66</v>
      </c>
      <c r="KR728" s="90">
        <f t="shared" si="194"/>
        <v>4647541.7699999996</v>
      </c>
      <c r="KS728" s="90">
        <f t="shared" si="194"/>
        <v>4717774.38</v>
      </c>
      <c r="KT728" s="1235"/>
      <c r="KU728" s="1235"/>
      <c r="KV728" s="1235"/>
      <c r="KW728" s="90">
        <f t="shared" si="499"/>
        <v>0</v>
      </c>
      <c r="KX728" s="90">
        <f t="shared" si="500"/>
        <v>0</v>
      </c>
      <c r="KY728" s="90">
        <f t="shared" si="501"/>
        <v>0</v>
      </c>
      <c r="KZ728" s="90">
        <f t="shared" si="502"/>
        <v>0</v>
      </c>
      <c r="LA728" s="90">
        <f t="shared" si="503"/>
        <v>0</v>
      </c>
      <c r="LB728" s="90">
        <f t="shared" si="504"/>
        <v>0</v>
      </c>
      <c r="LC728" s="90">
        <f t="shared" si="505"/>
        <v>275757.78999999998</v>
      </c>
      <c r="LD728" s="90">
        <f t="shared" si="506"/>
        <v>288683.5</v>
      </c>
      <c r="LE728" s="90">
        <f t="shared" si="507"/>
        <v>296389.67</v>
      </c>
      <c r="LF728" s="90">
        <f t="shared" si="508"/>
        <v>66816.25</v>
      </c>
      <c r="LG728" s="90">
        <f t="shared" si="509"/>
        <v>72831.67</v>
      </c>
      <c r="LH728" s="90">
        <f t="shared" si="510"/>
        <v>75235.47</v>
      </c>
      <c r="LI728" s="90">
        <f t="shared" si="511"/>
        <v>0</v>
      </c>
      <c r="LJ728" s="90">
        <f t="shared" si="195"/>
        <v>0</v>
      </c>
      <c r="LK728" s="90">
        <f t="shared" si="195"/>
        <v>0</v>
      </c>
      <c r="LL728" s="90">
        <f t="shared" si="512"/>
        <v>0</v>
      </c>
      <c r="LM728" s="90">
        <f t="shared" si="196"/>
        <v>0</v>
      </c>
      <c r="LN728" s="90">
        <f t="shared" si="196"/>
        <v>0</v>
      </c>
      <c r="LO728" s="1235"/>
      <c r="LP728" s="1235"/>
      <c r="LQ728" s="1235"/>
      <c r="LR728" s="90">
        <f t="shared" si="513"/>
        <v>0</v>
      </c>
      <c r="LS728" s="90">
        <f t="shared" si="514"/>
        <v>0</v>
      </c>
      <c r="LT728" s="90">
        <f t="shared" si="515"/>
        <v>0</v>
      </c>
      <c r="LU728" s="90">
        <f t="shared" si="516"/>
        <v>0</v>
      </c>
      <c r="LV728" s="90">
        <f t="shared" si="517"/>
        <v>0</v>
      </c>
      <c r="LW728" s="90">
        <f t="shared" si="518"/>
        <v>0</v>
      </c>
      <c r="LX728" s="90">
        <f t="shared" si="519"/>
        <v>269928.32000000001</v>
      </c>
      <c r="LY728" s="90">
        <f t="shared" si="520"/>
        <v>282578.78999999998</v>
      </c>
      <c r="LZ728" s="90">
        <f t="shared" si="521"/>
        <v>290226.7</v>
      </c>
      <c r="MA728" s="90">
        <f t="shared" si="522"/>
        <v>61350.1</v>
      </c>
      <c r="MB728" s="90">
        <f t="shared" si="523"/>
        <v>70807.12</v>
      </c>
      <c r="MC728" s="90">
        <f t="shared" si="524"/>
        <v>73190.559999999998</v>
      </c>
      <c r="MD728" s="90">
        <f t="shared" si="525"/>
        <v>0</v>
      </c>
      <c r="ME728" s="90">
        <f t="shared" si="197"/>
        <v>0</v>
      </c>
      <c r="MF728" s="90">
        <f t="shared" si="197"/>
        <v>0</v>
      </c>
      <c r="MG728" s="90">
        <f t="shared" si="526"/>
        <v>0</v>
      </c>
      <c r="MH728" s="90">
        <f t="shared" si="198"/>
        <v>0</v>
      </c>
      <c r="MI728" s="90">
        <f t="shared" si="198"/>
        <v>0</v>
      </c>
      <c r="MJ728" s="1235"/>
      <c r="MK728" s="1235"/>
      <c r="ML728" s="1235"/>
      <c r="MM728" s="90">
        <f t="shared" si="527"/>
        <v>0</v>
      </c>
      <c r="MN728" s="90">
        <f t="shared" si="528"/>
        <v>0</v>
      </c>
      <c r="MO728" s="90">
        <f t="shared" si="529"/>
        <v>0</v>
      </c>
      <c r="MP728" s="90">
        <f t="shared" si="530"/>
        <v>0</v>
      </c>
      <c r="MQ728" s="90">
        <f t="shared" si="531"/>
        <v>0</v>
      </c>
      <c r="MR728" s="90">
        <f t="shared" si="532"/>
        <v>0</v>
      </c>
      <c r="MS728" s="90">
        <f t="shared" si="533"/>
        <v>214922.16</v>
      </c>
      <c r="MT728" s="90">
        <f t="shared" si="534"/>
        <v>224992.67</v>
      </c>
      <c r="MU728" s="90">
        <f t="shared" si="535"/>
        <v>231116.98</v>
      </c>
      <c r="MV728" s="90">
        <f t="shared" si="536"/>
        <v>65468.19</v>
      </c>
      <c r="MW728" s="90">
        <f t="shared" si="537"/>
        <v>70816.75</v>
      </c>
      <c r="MX728" s="90">
        <f t="shared" si="538"/>
        <v>72612.320000000007</v>
      </c>
      <c r="MY728" s="90">
        <f t="shared" si="539"/>
        <v>0</v>
      </c>
      <c r="MZ728" s="90">
        <f t="shared" si="199"/>
        <v>0</v>
      </c>
      <c r="NA728" s="90">
        <f t="shared" si="199"/>
        <v>0</v>
      </c>
      <c r="NB728" s="90">
        <f t="shared" si="540"/>
        <v>0</v>
      </c>
      <c r="NC728" s="90">
        <f t="shared" si="200"/>
        <v>0</v>
      </c>
      <c r="ND728" s="90">
        <f t="shared" si="200"/>
        <v>0</v>
      </c>
      <c r="NE728" s="1235"/>
      <c r="NF728" s="1235"/>
      <c r="NG728" s="1235"/>
      <c r="NH728" s="90">
        <f t="shared" si="541"/>
        <v>0</v>
      </c>
      <c r="NI728" s="90">
        <f t="shared" si="542"/>
        <v>0</v>
      </c>
      <c r="NJ728" s="90">
        <f t="shared" si="543"/>
        <v>0</v>
      </c>
      <c r="NK728" s="90">
        <f t="shared" si="544"/>
        <v>0</v>
      </c>
      <c r="NL728" s="90">
        <f t="shared" si="545"/>
        <v>0</v>
      </c>
      <c r="NM728" s="90">
        <f t="shared" si="546"/>
        <v>0</v>
      </c>
      <c r="NN728" s="90">
        <f t="shared" si="547"/>
        <v>216674.24</v>
      </c>
      <c r="NO728" s="90">
        <f t="shared" si="548"/>
        <v>226824.91</v>
      </c>
      <c r="NP728" s="90">
        <f t="shared" si="549"/>
        <v>233007.05</v>
      </c>
      <c r="NQ728" s="90">
        <f t="shared" si="550"/>
        <v>74502.080000000002</v>
      </c>
      <c r="NR728" s="90">
        <f t="shared" si="551"/>
        <v>82877.31</v>
      </c>
      <c r="NS728" s="90">
        <f t="shared" si="552"/>
        <v>85328.31</v>
      </c>
      <c r="NT728" s="90">
        <f t="shared" si="553"/>
        <v>0</v>
      </c>
      <c r="NU728" s="90">
        <f t="shared" si="201"/>
        <v>0</v>
      </c>
      <c r="NV728" s="90">
        <f t="shared" si="201"/>
        <v>0</v>
      </c>
      <c r="NW728" s="90">
        <f t="shared" si="554"/>
        <v>0</v>
      </c>
      <c r="NX728" s="90">
        <f t="shared" si="202"/>
        <v>0</v>
      </c>
      <c r="NY728" s="90">
        <f t="shared" si="202"/>
        <v>0</v>
      </c>
      <c r="NZ728" s="1235"/>
      <c r="OA728" s="1235"/>
      <c r="OB728" s="1235"/>
      <c r="OC728" s="90">
        <f t="shared" si="555"/>
        <v>0</v>
      </c>
      <c r="OD728" s="90">
        <f t="shared" si="556"/>
        <v>0</v>
      </c>
      <c r="OE728" s="90">
        <f t="shared" si="557"/>
        <v>0</v>
      </c>
      <c r="OF728" s="90">
        <f t="shared" si="558"/>
        <v>0</v>
      </c>
      <c r="OG728" s="90">
        <f t="shared" si="559"/>
        <v>0</v>
      </c>
      <c r="OH728" s="90">
        <f t="shared" si="560"/>
        <v>0</v>
      </c>
      <c r="OI728" s="90">
        <f t="shared" si="561"/>
        <v>188488.37</v>
      </c>
      <c r="OJ728" s="90">
        <f t="shared" si="562"/>
        <v>197326.41</v>
      </c>
      <c r="OK728" s="90">
        <f t="shared" si="563"/>
        <v>202568.99</v>
      </c>
      <c r="OL728" s="90">
        <f t="shared" si="564"/>
        <v>47871.4</v>
      </c>
      <c r="OM728" s="90">
        <f t="shared" si="565"/>
        <v>53724.86</v>
      </c>
      <c r="ON728" s="90">
        <f t="shared" si="566"/>
        <v>55927.78</v>
      </c>
      <c r="OO728" s="90">
        <f t="shared" si="567"/>
        <v>0</v>
      </c>
      <c r="OP728" s="90">
        <f t="shared" si="203"/>
        <v>0</v>
      </c>
      <c r="OQ728" s="90">
        <f t="shared" si="203"/>
        <v>0</v>
      </c>
      <c r="OR728" s="90">
        <f t="shared" si="568"/>
        <v>0</v>
      </c>
      <c r="OS728" s="90">
        <f t="shared" si="204"/>
        <v>0</v>
      </c>
      <c r="OT728" s="90">
        <f t="shared" si="204"/>
        <v>0</v>
      </c>
      <c r="OU728" s="1235"/>
      <c r="OV728" s="1235"/>
      <c r="OW728" s="1235"/>
      <c r="OX728" s="90">
        <f t="shared" si="569"/>
        <v>0</v>
      </c>
      <c r="OY728" s="90">
        <f t="shared" si="570"/>
        <v>0</v>
      </c>
      <c r="OZ728" s="90">
        <f t="shared" si="571"/>
        <v>0</v>
      </c>
      <c r="PA728" s="90">
        <f t="shared" si="572"/>
        <v>0</v>
      </c>
      <c r="PB728" s="90">
        <f t="shared" si="573"/>
        <v>0</v>
      </c>
      <c r="PC728" s="90">
        <f t="shared" si="574"/>
        <v>0</v>
      </c>
      <c r="PD728" s="90">
        <f t="shared" si="575"/>
        <v>234330.26</v>
      </c>
      <c r="PE728" s="90">
        <f t="shared" si="576"/>
        <v>245313.79</v>
      </c>
      <c r="PF728" s="90">
        <f t="shared" si="577"/>
        <v>251931.75</v>
      </c>
      <c r="PG728" s="90">
        <f t="shared" si="578"/>
        <v>71393.53</v>
      </c>
      <c r="PH728" s="90">
        <f t="shared" si="579"/>
        <v>77243.69</v>
      </c>
      <c r="PI728" s="90">
        <f t="shared" si="580"/>
        <v>79735.73</v>
      </c>
      <c r="PJ728" s="90">
        <f t="shared" si="581"/>
        <v>0</v>
      </c>
      <c r="PK728" s="90">
        <f t="shared" si="205"/>
        <v>0</v>
      </c>
      <c r="PL728" s="90">
        <f t="shared" si="205"/>
        <v>0</v>
      </c>
      <c r="PM728" s="90">
        <f t="shared" si="582"/>
        <v>0</v>
      </c>
      <c r="PN728" s="90">
        <f t="shared" si="206"/>
        <v>0</v>
      </c>
      <c r="PO728" s="90">
        <f t="shared" si="206"/>
        <v>0</v>
      </c>
      <c r="PP728" s="1235">
        <v>95</v>
      </c>
      <c r="PQ728" s="1235">
        <v>95</v>
      </c>
      <c r="PR728" s="1235">
        <v>95</v>
      </c>
      <c r="PS728" s="90">
        <f t="shared" si="583"/>
        <v>21402075</v>
      </c>
      <c r="PT728" s="90">
        <f t="shared" si="584"/>
        <v>22016060</v>
      </c>
      <c r="PU728" s="90">
        <f t="shared" si="585"/>
        <v>22745375</v>
      </c>
      <c r="PV728" s="90">
        <f t="shared" si="586"/>
        <v>9944182</v>
      </c>
      <c r="PW728" s="90">
        <f t="shared" si="587"/>
        <v>10272027</v>
      </c>
      <c r="PX728" s="90">
        <f t="shared" si="588"/>
        <v>10517982</v>
      </c>
      <c r="PY728" s="90">
        <f t="shared" si="589"/>
        <v>144037.89000000001</v>
      </c>
      <c r="PZ728" s="90">
        <f t="shared" si="590"/>
        <v>150320</v>
      </c>
      <c r="QA728" s="90">
        <f t="shared" si="591"/>
        <v>154828.42000000001</v>
      </c>
      <c r="QB728" s="90">
        <f t="shared" si="592"/>
        <v>49434.74</v>
      </c>
      <c r="QC728" s="90">
        <f t="shared" si="593"/>
        <v>56575.23</v>
      </c>
      <c r="QD728" s="90">
        <f t="shared" si="594"/>
        <v>57835.24</v>
      </c>
      <c r="QE728" s="90">
        <f t="shared" si="595"/>
        <v>13683599.550000001</v>
      </c>
      <c r="QF728" s="90">
        <f t="shared" si="207"/>
        <v>14280400</v>
      </c>
      <c r="QG728" s="90">
        <f t="shared" si="207"/>
        <v>14708699.9</v>
      </c>
      <c r="QH728" s="90">
        <f t="shared" si="596"/>
        <v>4696300.3</v>
      </c>
      <c r="QI728" s="90">
        <f t="shared" si="208"/>
        <v>5374646.8499999996</v>
      </c>
      <c r="QJ728" s="90">
        <f t="shared" si="208"/>
        <v>5494347.7999999998</v>
      </c>
      <c r="QK728" s="1235"/>
      <c r="QL728" s="1235"/>
      <c r="QM728" s="1235"/>
      <c r="QN728" s="90">
        <f t="shared" si="597"/>
        <v>0</v>
      </c>
      <c r="QO728" s="90">
        <f t="shared" si="598"/>
        <v>0</v>
      </c>
      <c r="QP728" s="90">
        <f t="shared" si="599"/>
        <v>0</v>
      </c>
      <c r="QQ728" s="90">
        <f t="shared" si="600"/>
        <v>0</v>
      </c>
      <c r="QR728" s="90">
        <f t="shared" si="601"/>
        <v>0</v>
      </c>
      <c r="QS728" s="90">
        <f t="shared" si="602"/>
        <v>0</v>
      </c>
      <c r="QT728" s="90">
        <f t="shared" si="603"/>
        <v>280693.90999999997</v>
      </c>
      <c r="QU728" s="90">
        <f t="shared" si="604"/>
        <v>293854.7</v>
      </c>
      <c r="QV728" s="90">
        <f t="shared" si="605"/>
        <v>301731.95</v>
      </c>
      <c r="QW728" s="90">
        <f t="shared" si="606"/>
        <v>82193.67</v>
      </c>
      <c r="QX728" s="90">
        <f t="shared" si="607"/>
        <v>96944.93</v>
      </c>
      <c r="QY728" s="90">
        <f t="shared" si="608"/>
        <v>99650.64</v>
      </c>
      <c r="QZ728" s="90">
        <f t="shared" si="609"/>
        <v>0</v>
      </c>
      <c r="RA728" s="90">
        <f t="shared" si="209"/>
        <v>0</v>
      </c>
      <c r="RB728" s="90">
        <f t="shared" si="209"/>
        <v>0</v>
      </c>
      <c r="RC728" s="90">
        <f t="shared" si="610"/>
        <v>0</v>
      </c>
      <c r="RD728" s="90">
        <f t="shared" si="210"/>
        <v>0</v>
      </c>
      <c r="RE728" s="90">
        <f t="shared" si="210"/>
        <v>0</v>
      </c>
      <c r="RF728" s="1235">
        <v>10</v>
      </c>
      <c r="RG728" s="1235">
        <v>10</v>
      </c>
      <c r="RH728" s="1235">
        <v>10</v>
      </c>
      <c r="RI728" s="90">
        <f t="shared" si="611"/>
        <v>2252850</v>
      </c>
      <c r="RJ728" s="90">
        <f t="shared" si="612"/>
        <v>2317480</v>
      </c>
      <c r="RK728" s="90">
        <f t="shared" si="613"/>
        <v>2394250</v>
      </c>
      <c r="RL728" s="90">
        <f t="shared" si="614"/>
        <v>1046756</v>
      </c>
      <c r="RM728" s="90">
        <f t="shared" si="615"/>
        <v>1081266</v>
      </c>
      <c r="RN728" s="90">
        <f t="shared" si="616"/>
        <v>1107156</v>
      </c>
      <c r="RO728" s="90">
        <f t="shared" si="617"/>
        <v>196649.12</v>
      </c>
      <c r="RP728" s="90">
        <f t="shared" si="618"/>
        <v>205801.81</v>
      </c>
      <c r="RQ728" s="90">
        <f t="shared" si="619"/>
        <v>211423.2</v>
      </c>
      <c r="RR728" s="90">
        <f t="shared" si="620"/>
        <v>59466.35</v>
      </c>
      <c r="RS728" s="90">
        <f t="shared" si="621"/>
        <v>66586.759999999995</v>
      </c>
      <c r="RT728" s="90">
        <f t="shared" si="622"/>
        <v>68882.27</v>
      </c>
      <c r="RU728" s="90">
        <f t="shared" si="623"/>
        <v>1966491.2</v>
      </c>
      <c r="RV728" s="90">
        <f t="shared" si="211"/>
        <v>2058018.1</v>
      </c>
      <c r="RW728" s="90">
        <f t="shared" si="211"/>
        <v>2114232</v>
      </c>
      <c r="RX728" s="90">
        <f t="shared" si="624"/>
        <v>594663.5</v>
      </c>
      <c r="RY728" s="90">
        <f t="shared" si="212"/>
        <v>665867.6</v>
      </c>
      <c r="RZ728" s="90">
        <f t="shared" si="212"/>
        <v>688822.7</v>
      </c>
      <c r="SA728" s="1235"/>
      <c r="SB728" s="1235"/>
      <c r="SC728" s="1235"/>
      <c r="SD728" s="90">
        <f t="shared" si="625"/>
        <v>0</v>
      </c>
      <c r="SE728" s="90">
        <f t="shared" si="626"/>
        <v>0</v>
      </c>
      <c r="SF728" s="90">
        <f t="shared" si="627"/>
        <v>0</v>
      </c>
      <c r="SG728" s="90">
        <f t="shared" si="628"/>
        <v>0</v>
      </c>
      <c r="SH728" s="90">
        <f t="shared" si="629"/>
        <v>0</v>
      </c>
      <c r="SI728" s="90">
        <f t="shared" si="630"/>
        <v>0</v>
      </c>
      <c r="SJ728" s="90">
        <f t="shared" si="631"/>
        <v>185365.34</v>
      </c>
      <c r="SK728" s="90">
        <f t="shared" si="632"/>
        <v>194055.01</v>
      </c>
      <c r="SL728" s="90">
        <f t="shared" si="633"/>
        <v>199286.13</v>
      </c>
      <c r="SM728" s="90">
        <f t="shared" si="634"/>
        <v>40456.65</v>
      </c>
      <c r="SN728" s="90">
        <f t="shared" si="635"/>
        <v>46477.07</v>
      </c>
      <c r="SO728" s="90">
        <f t="shared" si="636"/>
        <v>48590.82</v>
      </c>
      <c r="SP728" s="90">
        <f t="shared" si="637"/>
        <v>0</v>
      </c>
      <c r="SQ728" s="90">
        <f t="shared" si="213"/>
        <v>0</v>
      </c>
      <c r="SR728" s="90">
        <f t="shared" si="213"/>
        <v>0</v>
      </c>
      <c r="SS728" s="90">
        <f t="shared" si="638"/>
        <v>0</v>
      </c>
      <c r="ST728" s="90">
        <f t="shared" si="214"/>
        <v>0</v>
      </c>
      <c r="SU728" s="90">
        <f t="shared" si="214"/>
        <v>0</v>
      </c>
      <c r="SV728" s="1235">
        <v>23</v>
      </c>
      <c r="SW728" s="1235">
        <v>23</v>
      </c>
      <c r="SX728" s="1235">
        <v>23</v>
      </c>
      <c r="SY728" s="90">
        <f t="shared" si="639"/>
        <v>5181555</v>
      </c>
      <c r="SZ728" s="90">
        <f t="shared" si="640"/>
        <v>5330204</v>
      </c>
      <c r="TA728" s="90">
        <f t="shared" si="641"/>
        <v>5506775</v>
      </c>
      <c r="TB728" s="90">
        <f t="shared" si="642"/>
        <v>2407538.7999999998</v>
      </c>
      <c r="TC728" s="90">
        <f t="shared" si="643"/>
        <v>2486911.7999999998</v>
      </c>
      <c r="TD728" s="90">
        <f t="shared" si="644"/>
        <v>2546458.7999999998</v>
      </c>
      <c r="TE728" s="90">
        <f t="shared" si="645"/>
        <v>202645.67</v>
      </c>
      <c r="TF728" s="90">
        <f t="shared" si="646"/>
        <v>211826.29</v>
      </c>
      <c r="TG728" s="90">
        <f t="shared" si="647"/>
        <v>217852.51</v>
      </c>
      <c r="TH728" s="90">
        <f t="shared" si="648"/>
        <v>68441.2</v>
      </c>
      <c r="TI728" s="90">
        <f t="shared" si="649"/>
        <v>76748.53</v>
      </c>
      <c r="TJ728" s="90">
        <f t="shared" si="650"/>
        <v>78822</v>
      </c>
      <c r="TK728" s="90">
        <f t="shared" si="651"/>
        <v>4660850.41</v>
      </c>
      <c r="TL728" s="90">
        <f t="shared" si="215"/>
        <v>4872004.67</v>
      </c>
      <c r="TM728" s="90">
        <f t="shared" si="215"/>
        <v>5010607.7300000004</v>
      </c>
      <c r="TN728" s="90">
        <f t="shared" si="652"/>
        <v>1574147.6</v>
      </c>
      <c r="TO728" s="90">
        <f t="shared" si="216"/>
        <v>1765216.19</v>
      </c>
      <c r="TP728" s="90">
        <f t="shared" si="216"/>
        <v>1812906</v>
      </c>
      <c r="TQ728" s="1235"/>
      <c r="TR728" s="1235"/>
      <c r="TS728" s="1235"/>
      <c r="TT728" s="90">
        <f t="shared" si="653"/>
        <v>0</v>
      </c>
      <c r="TU728" s="90">
        <f t="shared" si="654"/>
        <v>0</v>
      </c>
      <c r="TV728" s="90">
        <f t="shared" si="655"/>
        <v>0</v>
      </c>
      <c r="TW728" s="90">
        <f t="shared" si="656"/>
        <v>0</v>
      </c>
      <c r="TX728" s="90">
        <f t="shared" si="657"/>
        <v>0</v>
      </c>
      <c r="TY728" s="90">
        <f t="shared" si="658"/>
        <v>0</v>
      </c>
      <c r="TZ728" s="90">
        <f t="shared" si="659"/>
        <v>237293.29</v>
      </c>
      <c r="UA728" s="90">
        <f t="shared" si="660"/>
        <v>248414.75</v>
      </c>
      <c r="UB728" s="90">
        <f t="shared" si="661"/>
        <v>255143.33</v>
      </c>
      <c r="UC728" s="90">
        <f t="shared" si="662"/>
        <v>66925.600000000006</v>
      </c>
      <c r="UD728" s="90">
        <f t="shared" si="663"/>
        <v>75947.070000000007</v>
      </c>
      <c r="UE728" s="90">
        <f t="shared" si="664"/>
        <v>78432.789999999994</v>
      </c>
      <c r="UF728" s="90">
        <f t="shared" si="665"/>
        <v>0</v>
      </c>
      <c r="UG728" s="90">
        <f t="shared" si="217"/>
        <v>0</v>
      </c>
      <c r="UH728" s="90">
        <f t="shared" si="217"/>
        <v>0</v>
      </c>
      <c r="UI728" s="90">
        <f t="shared" si="666"/>
        <v>0</v>
      </c>
      <c r="UJ728" s="90">
        <f t="shared" si="218"/>
        <v>0</v>
      </c>
      <c r="UK728" s="90">
        <f t="shared" si="218"/>
        <v>0</v>
      </c>
      <c r="UL728" s="1235"/>
      <c r="UM728" s="1235"/>
      <c r="UN728" s="1235"/>
      <c r="UO728" s="90">
        <f t="shared" si="667"/>
        <v>0</v>
      </c>
      <c r="UP728" s="90">
        <f t="shared" si="668"/>
        <v>0</v>
      </c>
      <c r="UQ728" s="90">
        <f t="shared" si="669"/>
        <v>0</v>
      </c>
      <c r="UR728" s="90">
        <f t="shared" si="670"/>
        <v>0</v>
      </c>
      <c r="US728" s="90">
        <f t="shared" si="671"/>
        <v>0</v>
      </c>
      <c r="UT728" s="90">
        <f t="shared" si="672"/>
        <v>0</v>
      </c>
      <c r="UU728" s="90">
        <f t="shared" si="673"/>
        <v>242092.09</v>
      </c>
      <c r="UV728" s="90">
        <f t="shared" si="674"/>
        <v>253439.15</v>
      </c>
      <c r="UW728" s="90">
        <f t="shared" si="675"/>
        <v>260307.52</v>
      </c>
      <c r="UX728" s="90">
        <f t="shared" si="676"/>
        <v>69199.539999999994</v>
      </c>
      <c r="UY728" s="90">
        <f t="shared" si="677"/>
        <v>81298.25</v>
      </c>
      <c r="UZ728" s="90">
        <f t="shared" si="678"/>
        <v>83861.460000000006</v>
      </c>
      <c r="VA728" s="90">
        <f t="shared" si="679"/>
        <v>0</v>
      </c>
      <c r="VB728" s="90">
        <f t="shared" si="219"/>
        <v>0</v>
      </c>
      <c r="VC728" s="90">
        <f t="shared" si="219"/>
        <v>0</v>
      </c>
      <c r="VD728" s="90">
        <f t="shared" si="680"/>
        <v>0</v>
      </c>
      <c r="VE728" s="90">
        <f t="shared" si="220"/>
        <v>0</v>
      </c>
      <c r="VF728" s="90">
        <f t="shared" si="220"/>
        <v>0</v>
      </c>
      <c r="VG728" s="1235">
        <v>36</v>
      </c>
      <c r="VH728" s="1235">
        <v>36</v>
      </c>
      <c r="VI728" s="1235">
        <v>36</v>
      </c>
      <c r="VJ728" s="90">
        <f t="shared" si="681"/>
        <v>8110260</v>
      </c>
      <c r="VK728" s="90">
        <f t="shared" si="682"/>
        <v>8342928</v>
      </c>
      <c r="VL728" s="90">
        <f t="shared" si="683"/>
        <v>8619300</v>
      </c>
      <c r="VM728" s="90">
        <f t="shared" si="684"/>
        <v>3768321.6</v>
      </c>
      <c r="VN728" s="90">
        <f t="shared" si="685"/>
        <v>3892557.6</v>
      </c>
      <c r="VO728" s="90">
        <f t="shared" si="686"/>
        <v>3985761.6</v>
      </c>
      <c r="VP728" s="90">
        <f t="shared" si="687"/>
        <v>228106.33</v>
      </c>
      <c r="VQ728" s="90">
        <f t="shared" si="688"/>
        <v>238567.12</v>
      </c>
      <c r="VR728" s="90">
        <f t="shared" si="689"/>
        <v>245312.42</v>
      </c>
      <c r="VS728" s="90">
        <f t="shared" si="690"/>
        <v>63504.07</v>
      </c>
      <c r="VT728" s="90">
        <f t="shared" si="691"/>
        <v>71227.570000000007</v>
      </c>
      <c r="VU728" s="90">
        <f t="shared" si="692"/>
        <v>73665.679999999993</v>
      </c>
      <c r="VV728" s="90">
        <f t="shared" si="693"/>
        <v>8211827.8799999999</v>
      </c>
      <c r="VW728" s="90">
        <f t="shared" si="221"/>
        <v>8588416.3200000003</v>
      </c>
      <c r="VX728" s="90">
        <f t="shared" si="221"/>
        <v>8831247.1199999992</v>
      </c>
      <c r="VY728" s="90">
        <f t="shared" si="694"/>
        <v>2286146.52</v>
      </c>
      <c r="VZ728" s="90">
        <f t="shared" si="222"/>
        <v>2564192.52</v>
      </c>
      <c r="WA728" s="90">
        <f t="shared" si="222"/>
        <v>2651964.48</v>
      </c>
      <c r="WB728" s="92"/>
      <c r="WC728" s="92"/>
      <c r="WD728" s="92"/>
      <c r="WE728" s="90">
        <f t="shared" si="695"/>
        <v>0</v>
      </c>
      <c r="WF728" s="90">
        <f t="shared" si="696"/>
        <v>0</v>
      </c>
      <c r="WG728" s="90">
        <f t="shared" si="697"/>
        <v>0</v>
      </c>
      <c r="WH728" s="90">
        <f t="shared" si="698"/>
        <v>0</v>
      </c>
      <c r="WI728" s="90">
        <f t="shared" si="699"/>
        <v>0</v>
      </c>
      <c r="WJ728" s="90">
        <f t="shared" si="700"/>
        <v>0</v>
      </c>
      <c r="WK728" s="90">
        <f t="shared" si="701"/>
        <v>0</v>
      </c>
      <c r="WL728" s="90">
        <f t="shared" si="702"/>
        <v>0</v>
      </c>
      <c r="WM728" s="90">
        <f t="shared" si="703"/>
        <v>0</v>
      </c>
      <c r="WN728" s="90">
        <f t="shared" si="704"/>
        <v>0</v>
      </c>
      <c r="WO728" s="90">
        <f t="shared" si="705"/>
        <v>0</v>
      </c>
      <c r="WP728" s="90">
        <f t="shared" si="706"/>
        <v>0</v>
      </c>
      <c r="WQ728" s="90">
        <f t="shared" si="707"/>
        <v>0</v>
      </c>
      <c r="WR728" s="90">
        <f t="shared" si="223"/>
        <v>0</v>
      </c>
      <c r="WS728" s="90">
        <f t="shared" si="223"/>
        <v>0</v>
      </c>
      <c r="WT728" s="90">
        <f t="shared" si="708"/>
        <v>0</v>
      </c>
      <c r="WU728" s="90">
        <f t="shared" si="224"/>
        <v>0</v>
      </c>
      <c r="WV728" s="90">
        <f t="shared" si="224"/>
        <v>0</v>
      </c>
      <c r="WW728" s="1235">
        <v>15</v>
      </c>
      <c r="WX728" s="1235">
        <v>15</v>
      </c>
      <c r="WY728" s="1235">
        <v>15</v>
      </c>
      <c r="WZ728" s="90">
        <f t="shared" si="709"/>
        <v>3379275</v>
      </c>
      <c r="XA728" s="90">
        <f t="shared" si="710"/>
        <v>3476220</v>
      </c>
      <c r="XB728" s="90">
        <f t="shared" si="711"/>
        <v>3591375</v>
      </c>
      <c r="XC728" s="90">
        <f t="shared" si="712"/>
        <v>1570134</v>
      </c>
      <c r="XD728" s="90">
        <f t="shared" si="713"/>
        <v>1621899</v>
      </c>
      <c r="XE728" s="90">
        <f t="shared" si="714"/>
        <v>1660734</v>
      </c>
      <c r="XF728" s="90">
        <f t="shared" si="715"/>
        <v>207705.48</v>
      </c>
      <c r="XG728" s="90">
        <f t="shared" si="716"/>
        <v>217286.44</v>
      </c>
      <c r="XH728" s="90">
        <f t="shared" si="717"/>
        <v>223292.72</v>
      </c>
      <c r="XI728" s="90">
        <f t="shared" si="718"/>
        <v>50392.11</v>
      </c>
      <c r="XJ728" s="90">
        <f t="shared" si="719"/>
        <v>55709.89</v>
      </c>
      <c r="XK728" s="90">
        <f t="shared" si="720"/>
        <v>57589.65</v>
      </c>
      <c r="XL728" s="90">
        <f t="shared" si="721"/>
        <v>3115582.2</v>
      </c>
      <c r="XM728" s="90">
        <f t="shared" si="225"/>
        <v>3259296.6</v>
      </c>
      <c r="XN728" s="90">
        <f t="shared" si="225"/>
        <v>3349390.8</v>
      </c>
      <c r="XO728" s="90">
        <f t="shared" si="722"/>
        <v>755881.65</v>
      </c>
      <c r="XP728" s="90">
        <f t="shared" si="226"/>
        <v>835648.35</v>
      </c>
      <c r="XQ728" s="90">
        <f t="shared" si="226"/>
        <v>863844.75</v>
      </c>
      <c r="XR728" s="1235">
        <v>29</v>
      </c>
      <c r="XS728" s="1235">
        <v>29</v>
      </c>
      <c r="XT728" s="1235">
        <v>29</v>
      </c>
      <c r="XU728" s="90">
        <f t="shared" si="723"/>
        <v>6533265</v>
      </c>
      <c r="XV728" s="90">
        <f t="shared" si="724"/>
        <v>6720692</v>
      </c>
      <c r="XW728" s="90">
        <f t="shared" si="725"/>
        <v>6943325</v>
      </c>
      <c r="XX728" s="90">
        <f t="shared" si="726"/>
        <v>3035592.4</v>
      </c>
      <c r="XY728" s="90">
        <f t="shared" si="727"/>
        <v>3135671.4</v>
      </c>
      <c r="XZ728" s="90">
        <f t="shared" si="728"/>
        <v>3210752.4</v>
      </c>
      <c r="YA728" s="90">
        <f t="shared" si="729"/>
        <v>184253.92</v>
      </c>
      <c r="YB728" s="90">
        <f t="shared" si="730"/>
        <v>192764.13</v>
      </c>
      <c r="YC728" s="90">
        <f t="shared" si="731"/>
        <v>198078.87</v>
      </c>
      <c r="YD728" s="90">
        <f t="shared" si="732"/>
        <v>46321.53</v>
      </c>
      <c r="YE728" s="90">
        <f t="shared" si="733"/>
        <v>51497.32</v>
      </c>
      <c r="YF728" s="90">
        <f t="shared" si="734"/>
        <v>53740.03</v>
      </c>
      <c r="YG728" s="90">
        <f t="shared" si="735"/>
        <v>5343363.68</v>
      </c>
      <c r="YH728" s="90">
        <f t="shared" si="227"/>
        <v>5590159.7699999996</v>
      </c>
      <c r="YI728" s="90">
        <f t="shared" si="227"/>
        <v>5744287.2300000004</v>
      </c>
      <c r="YJ728" s="90">
        <f t="shared" si="736"/>
        <v>1343324.37</v>
      </c>
      <c r="YK728" s="90">
        <f t="shared" si="228"/>
        <v>1493422.28</v>
      </c>
      <c r="YL728" s="90">
        <f t="shared" si="228"/>
        <v>1558460.87</v>
      </c>
      <c r="YM728" s="1235">
        <v>16</v>
      </c>
      <c r="YN728" s="1235">
        <v>16</v>
      </c>
      <c r="YO728" s="1235">
        <v>16</v>
      </c>
      <c r="YP728" s="90">
        <f t="shared" si="737"/>
        <v>3604560</v>
      </c>
      <c r="YQ728" s="90">
        <f t="shared" si="738"/>
        <v>3707968</v>
      </c>
      <c r="YR728" s="90">
        <f t="shared" si="739"/>
        <v>3830800</v>
      </c>
      <c r="YS728" s="90">
        <f t="shared" si="740"/>
        <v>1674809.6</v>
      </c>
      <c r="YT728" s="90">
        <f t="shared" si="741"/>
        <v>1730025.6</v>
      </c>
      <c r="YU728" s="90">
        <f t="shared" si="742"/>
        <v>1771449.6</v>
      </c>
      <c r="YV728" s="90">
        <f t="shared" si="743"/>
        <v>187973.58</v>
      </c>
      <c r="YW728" s="90">
        <f t="shared" si="744"/>
        <v>196691.08</v>
      </c>
      <c r="YX728" s="90">
        <f t="shared" si="745"/>
        <v>202152.9</v>
      </c>
      <c r="YY728" s="90">
        <f t="shared" si="746"/>
        <v>42793.24</v>
      </c>
      <c r="YZ728" s="90">
        <f t="shared" si="747"/>
        <v>50516.11</v>
      </c>
      <c r="ZA728" s="90">
        <f t="shared" si="748"/>
        <v>52594</v>
      </c>
      <c r="ZB728" s="90">
        <f t="shared" si="749"/>
        <v>3007577.28</v>
      </c>
      <c r="ZC728" s="90">
        <f t="shared" si="229"/>
        <v>3147057.28</v>
      </c>
      <c r="ZD728" s="90">
        <f t="shared" si="229"/>
        <v>3234446.4</v>
      </c>
      <c r="ZE728" s="90">
        <f t="shared" si="750"/>
        <v>684691.84</v>
      </c>
      <c r="ZF728" s="90">
        <f t="shared" si="230"/>
        <v>808257.76</v>
      </c>
      <c r="ZG728" s="90">
        <f t="shared" si="230"/>
        <v>841504</v>
      </c>
      <c r="ZH728" s="1235"/>
      <c r="ZI728" s="1235"/>
      <c r="ZJ728" s="1235"/>
      <c r="ZK728" s="90">
        <f t="shared" si="751"/>
        <v>0</v>
      </c>
      <c r="ZL728" s="90">
        <f t="shared" si="752"/>
        <v>0</v>
      </c>
      <c r="ZM728" s="90">
        <f t="shared" si="753"/>
        <v>0</v>
      </c>
      <c r="ZN728" s="90">
        <f t="shared" si="754"/>
        <v>0</v>
      </c>
      <c r="ZO728" s="90">
        <f t="shared" si="755"/>
        <v>0</v>
      </c>
      <c r="ZP728" s="90">
        <f t="shared" si="756"/>
        <v>0</v>
      </c>
      <c r="ZQ728" s="90">
        <f t="shared" si="757"/>
        <v>185350.32</v>
      </c>
      <c r="ZR728" s="90">
        <f t="shared" si="758"/>
        <v>194043.66</v>
      </c>
      <c r="ZS728" s="90">
        <f t="shared" si="759"/>
        <v>199202.22</v>
      </c>
      <c r="ZT728" s="90">
        <f t="shared" si="760"/>
        <v>46466.15</v>
      </c>
      <c r="ZU728" s="90">
        <f t="shared" si="761"/>
        <v>53420.25</v>
      </c>
      <c r="ZV728" s="90">
        <f t="shared" si="762"/>
        <v>55635.57</v>
      </c>
      <c r="ZW728" s="90">
        <f t="shared" si="763"/>
        <v>0</v>
      </c>
      <c r="ZX728" s="90">
        <f t="shared" si="231"/>
        <v>0</v>
      </c>
      <c r="ZY728" s="90">
        <f t="shared" si="231"/>
        <v>0</v>
      </c>
      <c r="ZZ728" s="90">
        <f t="shared" si="764"/>
        <v>0</v>
      </c>
      <c r="AAA728" s="90">
        <f t="shared" si="232"/>
        <v>0</v>
      </c>
      <c r="AAB728" s="90">
        <f t="shared" si="232"/>
        <v>0</v>
      </c>
      <c r="AAC728" s="1235">
        <v>14</v>
      </c>
      <c r="AAD728" s="1235">
        <v>14</v>
      </c>
      <c r="AAE728" s="1235">
        <v>14</v>
      </c>
      <c r="AAF728" s="90">
        <f t="shared" si="765"/>
        <v>3153990</v>
      </c>
      <c r="AAG728" s="90">
        <f t="shared" si="766"/>
        <v>3244472</v>
      </c>
      <c r="AAH728" s="90">
        <f t="shared" si="767"/>
        <v>3351950</v>
      </c>
      <c r="AAI728" s="90">
        <f t="shared" si="768"/>
        <v>1465458.4</v>
      </c>
      <c r="AAJ728" s="90">
        <f t="shared" si="769"/>
        <v>1513772.4</v>
      </c>
      <c r="AAK728" s="90">
        <f t="shared" si="770"/>
        <v>1550018.4</v>
      </c>
      <c r="AAL728" s="90">
        <f t="shared" si="771"/>
        <v>237370.39</v>
      </c>
      <c r="AAM728" s="90">
        <f t="shared" si="772"/>
        <v>248269.99</v>
      </c>
      <c r="AAN728" s="90">
        <f t="shared" si="773"/>
        <v>255161.61</v>
      </c>
      <c r="AAO728" s="90">
        <f t="shared" si="774"/>
        <v>63669.67</v>
      </c>
      <c r="AAP728" s="90">
        <f t="shared" si="775"/>
        <v>79986.45</v>
      </c>
      <c r="AAQ728" s="90">
        <f t="shared" si="776"/>
        <v>82345.919999999998</v>
      </c>
      <c r="AAR728" s="90">
        <f t="shared" si="777"/>
        <v>3323185.46</v>
      </c>
      <c r="AAS728" s="90">
        <f t="shared" si="233"/>
        <v>3475779.86</v>
      </c>
      <c r="AAT728" s="90">
        <f t="shared" si="233"/>
        <v>3572262.54</v>
      </c>
      <c r="AAU728" s="90">
        <f t="shared" si="778"/>
        <v>891375.38</v>
      </c>
      <c r="AAV728" s="90">
        <f t="shared" si="234"/>
        <v>1119810.3</v>
      </c>
      <c r="AAW728" s="90">
        <f t="shared" si="234"/>
        <v>1152842.8799999999</v>
      </c>
      <c r="AAX728" s="1235">
        <v>14</v>
      </c>
      <c r="AAY728" s="1235">
        <v>14</v>
      </c>
      <c r="AAZ728" s="1235">
        <v>14</v>
      </c>
      <c r="ABA728" s="90">
        <f t="shared" si="779"/>
        <v>3153990</v>
      </c>
      <c r="ABB728" s="90">
        <f t="shared" si="780"/>
        <v>3244472</v>
      </c>
      <c r="ABC728" s="90">
        <f t="shared" si="781"/>
        <v>3351950</v>
      </c>
      <c r="ABD728" s="90">
        <f t="shared" si="782"/>
        <v>1465458.4</v>
      </c>
      <c r="ABE728" s="90">
        <f t="shared" si="783"/>
        <v>1513772.4</v>
      </c>
      <c r="ABF728" s="90">
        <f t="shared" si="784"/>
        <v>1550018.4</v>
      </c>
      <c r="ABG728" s="90">
        <f t="shared" si="785"/>
        <v>199987.99</v>
      </c>
      <c r="ABH728" s="90">
        <f t="shared" si="786"/>
        <v>209207.55</v>
      </c>
      <c r="ABI728" s="90">
        <f t="shared" si="787"/>
        <v>215011.51</v>
      </c>
      <c r="ABJ728" s="90">
        <f t="shared" si="788"/>
        <v>49450.71</v>
      </c>
      <c r="ABK728" s="90">
        <f t="shared" si="789"/>
        <v>61617.55</v>
      </c>
      <c r="ABL728" s="90">
        <f t="shared" si="790"/>
        <v>63652.88</v>
      </c>
      <c r="ABM728" s="90">
        <f t="shared" si="791"/>
        <v>2799831.86</v>
      </c>
      <c r="ABN728" s="90">
        <f t="shared" si="235"/>
        <v>2928905.7</v>
      </c>
      <c r="ABO728" s="90">
        <f t="shared" si="235"/>
        <v>3010161.14</v>
      </c>
      <c r="ABP728" s="90">
        <f t="shared" si="792"/>
        <v>692309.94</v>
      </c>
      <c r="ABQ728" s="90">
        <f t="shared" si="236"/>
        <v>862645.7</v>
      </c>
      <c r="ABR728" s="90">
        <f t="shared" si="236"/>
        <v>891140.32</v>
      </c>
      <c r="ABS728" s="1235">
        <v>63</v>
      </c>
      <c r="ABT728" s="1235">
        <v>63</v>
      </c>
      <c r="ABU728" s="1235">
        <v>63</v>
      </c>
      <c r="ABV728" s="90">
        <f t="shared" si="793"/>
        <v>14192955</v>
      </c>
      <c r="ABW728" s="90">
        <f t="shared" si="794"/>
        <v>14600124</v>
      </c>
      <c r="ABX728" s="90">
        <f t="shared" si="795"/>
        <v>15083775</v>
      </c>
      <c r="ABY728" s="90">
        <f t="shared" si="796"/>
        <v>6594562.7999999998</v>
      </c>
      <c r="ABZ728" s="90">
        <f t="shared" si="797"/>
        <v>6811975.7999999998</v>
      </c>
      <c r="ACA728" s="90">
        <f t="shared" si="798"/>
        <v>6975082.7999999998</v>
      </c>
      <c r="ACB728" s="90">
        <f t="shared" si="799"/>
        <v>176884.7</v>
      </c>
      <c r="ACC728" s="90">
        <f t="shared" si="800"/>
        <v>184905.91</v>
      </c>
      <c r="ACD728" s="90">
        <f t="shared" si="801"/>
        <v>190179.93</v>
      </c>
      <c r="ACE728" s="90">
        <f t="shared" si="802"/>
        <v>36027.79</v>
      </c>
      <c r="ACF728" s="90">
        <f t="shared" si="803"/>
        <v>45097.99</v>
      </c>
      <c r="ACG728" s="90">
        <f t="shared" si="804"/>
        <v>46923.19</v>
      </c>
      <c r="ACH728" s="90">
        <f t="shared" si="805"/>
        <v>11143736.1</v>
      </c>
      <c r="ACI728" s="90">
        <f t="shared" si="237"/>
        <v>11649072.33</v>
      </c>
      <c r="ACJ728" s="90">
        <f t="shared" si="237"/>
        <v>11981335.59</v>
      </c>
      <c r="ACK728" s="90">
        <f t="shared" si="806"/>
        <v>2269750.77</v>
      </c>
      <c r="ACL728" s="90">
        <f t="shared" si="238"/>
        <v>2841173.37</v>
      </c>
      <c r="ACM728" s="90">
        <f t="shared" si="238"/>
        <v>2956160.97</v>
      </c>
      <c r="ACN728" s="1235">
        <v>28</v>
      </c>
      <c r="ACO728" s="1235">
        <v>28</v>
      </c>
      <c r="ACP728" s="1235">
        <v>28</v>
      </c>
      <c r="ACQ728" s="90">
        <f t="shared" si="807"/>
        <v>6307980</v>
      </c>
      <c r="ACR728" s="90">
        <f t="shared" si="808"/>
        <v>6488944</v>
      </c>
      <c r="ACS728" s="90">
        <f t="shared" si="809"/>
        <v>6703900</v>
      </c>
      <c r="ACT728" s="90">
        <f t="shared" si="810"/>
        <v>2930916.8</v>
      </c>
      <c r="ACU728" s="90">
        <f t="shared" si="811"/>
        <v>3027544.8</v>
      </c>
      <c r="ACV728" s="90">
        <f t="shared" si="812"/>
        <v>3100036.8</v>
      </c>
      <c r="ACW728" s="90">
        <f t="shared" si="813"/>
        <v>165989.10999999999</v>
      </c>
      <c r="ACX728" s="90">
        <f t="shared" si="814"/>
        <v>173317.62</v>
      </c>
      <c r="ACY728" s="90">
        <f t="shared" si="815"/>
        <v>178464.3</v>
      </c>
      <c r="ACZ728" s="90">
        <f t="shared" si="816"/>
        <v>47314.04</v>
      </c>
      <c r="ADA728" s="90">
        <f t="shared" si="817"/>
        <v>60699.28</v>
      </c>
      <c r="ADB728" s="90">
        <f t="shared" si="818"/>
        <v>62102</v>
      </c>
      <c r="ADC728" s="90">
        <f t="shared" si="819"/>
        <v>4647695.08</v>
      </c>
      <c r="ADD728" s="90">
        <f t="shared" si="239"/>
        <v>4852893.3600000003</v>
      </c>
      <c r="ADE728" s="90">
        <f t="shared" si="239"/>
        <v>4997000.4000000004</v>
      </c>
      <c r="ADF728" s="90">
        <f t="shared" si="820"/>
        <v>1324793.1200000001</v>
      </c>
      <c r="ADG728" s="90">
        <f t="shared" si="240"/>
        <v>1699579.84</v>
      </c>
      <c r="ADH728" s="90">
        <f t="shared" si="240"/>
        <v>1738856</v>
      </c>
      <c r="ADI728" s="1235">
        <v>18</v>
      </c>
      <c r="ADJ728" s="1235">
        <v>18</v>
      </c>
      <c r="ADK728" s="1235">
        <v>18</v>
      </c>
      <c r="ADL728" s="90">
        <f t="shared" si="821"/>
        <v>4055130</v>
      </c>
      <c r="ADM728" s="90">
        <f t="shared" si="822"/>
        <v>4171464</v>
      </c>
      <c r="ADN728" s="90">
        <f t="shared" si="823"/>
        <v>4309650</v>
      </c>
      <c r="ADO728" s="90">
        <f t="shared" si="824"/>
        <v>1884160.8</v>
      </c>
      <c r="ADP728" s="90">
        <f t="shared" si="825"/>
        <v>1946278.8</v>
      </c>
      <c r="ADQ728" s="90">
        <f t="shared" si="826"/>
        <v>1992880.8</v>
      </c>
      <c r="ADR728" s="90">
        <f t="shared" si="827"/>
        <v>197790.88</v>
      </c>
      <c r="ADS728" s="90">
        <f t="shared" si="828"/>
        <v>206880.88</v>
      </c>
      <c r="ADT728" s="90">
        <f t="shared" si="829"/>
        <v>212637.93</v>
      </c>
      <c r="ADU728" s="90">
        <f t="shared" si="830"/>
        <v>53402.96</v>
      </c>
      <c r="ADV728" s="90">
        <f t="shared" si="831"/>
        <v>60378.59</v>
      </c>
      <c r="ADW728" s="90">
        <f t="shared" si="832"/>
        <v>62456.22</v>
      </c>
      <c r="ADX728" s="90">
        <f t="shared" si="833"/>
        <v>3560235.84</v>
      </c>
      <c r="ADY728" s="90">
        <f t="shared" si="241"/>
        <v>3723855.84</v>
      </c>
      <c r="ADZ728" s="90">
        <f t="shared" si="241"/>
        <v>3827482.74</v>
      </c>
      <c r="AEA728" s="90">
        <f t="shared" si="834"/>
        <v>961253.28</v>
      </c>
      <c r="AEB728" s="90">
        <f t="shared" si="242"/>
        <v>1086814.6200000001</v>
      </c>
      <c r="AEC728" s="90">
        <f t="shared" si="242"/>
        <v>1124211.96</v>
      </c>
      <c r="AED728" s="1237">
        <v>47</v>
      </c>
      <c r="AEE728" s="1237">
        <v>47</v>
      </c>
      <c r="AEF728" s="1237">
        <v>47</v>
      </c>
      <c r="AEG728" s="90">
        <f t="shared" si="835"/>
        <v>10588395</v>
      </c>
      <c r="AEH728" s="90">
        <f t="shared" si="836"/>
        <v>10892156</v>
      </c>
      <c r="AEI728" s="90">
        <f t="shared" si="837"/>
        <v>11252975</v>
      </c>
      <c r="AEJ728" s="90">
        <f t="shared" si="838"/>
        <v>4919753.2</v>
      </c>
      <c r="AEK728" s="90">
        <f t="shared" si="839"/>
        <v>5081950.2</v>
      </c>
      <c r="AEL728" s="90">
        <f t="shared" si="840"/>
        <v>5203633.2</v>
      </c>
      <c r="AEM728" s="90">
        <f t="shared" si="841"/>
        <v>199359.37</v>
      </c>
      <c r="AEN728" s="90">
        <f t="shared" si="842"/>
        <v>208545.47</v>
      </c>
      <c r="AEO728" s="90">
        <f t="shared" si="843"/>
        <v>214348.39</v>
      </c>
      <c r="AEP728" s="90">
        <f t="shared" si="844"/>
        <v>48706.720000000001</v>
      </c>
      <c r="AEQ728" s="90">
        <f t="shared" si="845"/>
        <v>54280.78</v>
      </c>
      <c r="AER728" s="90">
        <f t="shared" si="846"/>
        <v>56128.4</v>
      </c>
      <c r="AES728" s="90">
        <f t="shared" si="847"/>
        <v>9369890.3900000006</v>
      </c>
      <c r="AET728" s="90">
        <f t="shared" si="243"/>
        <v>9801637.0899999999</v>
      </c>
      <c r="AEU728" s="90">
        <f t="shared" si="243"/>
        <v>10074374.33</v>
      </c>
      <c r="AEV728" s="90">
        <f t="shared" si="848"/>
        <v>2289215.84</v>
      </c>
      <c r="AEW728" s="90">
        <f t="shared" si="244"/>
        <v>2551196.66</v>
      </c>
      <c r="AEX728" s="90">
        <f t="shared" si="244"/>
        <v>2638034.7999999998</v>
      </c>
      <c r="AEY728" s="1235"/>
      <c r="AEZ728" s="1235"/>
      <c r="AFA728" s="1235"/>
      <c r="AFB728" s="90">
        <f t="shared" si="849"/>
        <v>0</v>
      </c>
      <c r="AFC728" s="90">
        <f t="shared" si="850"/>
        <v>0</v>
      </c>
      <c r="AFD728" s="90">
        <f t="shared" si="851"/>
        <v>0</v>
      </c>
      <c r="AFE728" s="90">
        <f t="shared" si="852"/>
        <v>0</v>
      </c>
      <c r="AFF728" s="90">
        <f t="shared" si="853"/>
        <v>0</v>
      </c>
      <c r="AFG728" s="90">
        <f t="shared" si="854"/>
        <v>0</v>
      </c>
      <c r="AFH728" s="90">
        <f t="shared" si="855"/>
        <v>211211.63</v>
      </c>
      <c r="AFI728" s="90">
        <f t="shared" si="856"/>
        <v>220788.15</v>
      </c>
      <c r="AFJ728" s="90">
        <f t="shared" si="857"/>
        <v>226922.82</v>
      </c>
      <c r="AFK728" s="90">
        <f t="shared" si="858"/>
        <v>43648.88</v>
      </c>
      <c r="AFL728" s="90">
        <f t="shared" si="859"/>
        <v>53250.32</v>
      </c>
      <c r="AFM728" s="90">
        <f t="shared" si="860"/>
        <v>55244.39</v>
      </c>
      <c r="AFN728" s="90">
        <f t="shared" si="861"/>
        <v>0</v>
      </c>
      <c r="AFO728" s="90">
        <f t="shared" si="245"/>
        <v>0</v>
      </c>
      <c r="AFP728" s="90">
        <f t="shared" si="245"/>
        <v>0</v>
      </c>
      <c r="AFQ728" s="90">
        <f t="shared" si="862"/>
        <v>0</v>
      </c>
      <c r="AFR728" s="90">
        <f t="shared" si="246"/>
        <v>0</v>
      </c>
      <c r="AFS728" s="90">
        <f t="shared" si="246"/>
        <v>0</v>
      </c>
      <c r="AFT728" s="1235"/>
      <c r="AFU728" s="1235"/>
      <c r="AFV728" s="1235"/>
      <c r="AFW728" s="90">
        <f t="shared" si="863"/>
        <v>0</v>
      </c>
      <c r="AFX728" s="90">
        <f t="shared" si="864"/>
        <v>0</v>
      </c>
      <c r="AFY728" s="90">
        <f t="shared" si="865"/>
        <v>0</v>
      </c>
      <c r="AFZ728" s="90">
        <f t="shared" si="866"/>
        <v>0</v>
      </c>
      <c r="AGA728" s="90">
        <f t="shared" si="867"/>
        <v>0</v>
      </c>
      <c r="AGB728" s="90">
        <f t="shared" si="868"/>
        <v>0</v>
      </c>
      <c r="AGC728" s="90">
        <f t="shared" si="869"/>
        <v>219486.03</v>
      </c>
      <c r="AGD728" s="90">
        <f t="shared" si="870"/>
        <v>229781.28</v>
      </c>
      <c r="AGE728" s="90">
        <f t="shared" si="871"/>
        <v>235778.06</v>
      </c>
      <c r="AGF728" s="90">
        <f t="shared" si="872"/>
        <v>56847.59</v>
      </c>
      <c r="AGG728" s="90">
        <f t="shared" si="873"/>
        <v>63411.44</v>
      </c>
      <c r="AGH728" s="90">
        <f t="shared" si="874"/>
        <v>65649.850000000006</v>
      </c>
      <c r="AGI728" s="90">
        <f t="shared" si="875"/>
        <v>0</v>
      </c>
      <c r="AGJ728" s="90">
        <f t="shared" si="247"/>
        <v>0</v>
      </c>
      <c r="AGK728" s="90">
        <f t="shared" si="247"/>
        <v>0</v>
      </c>
      <c r="AGL728" s="90">
        <f t="shared" si="876"/>
        <v>0</v>
      </c>
      <c r="AGM728" s="90">
        <f t="shared" si="248"/>
        <v>0</v>
      </c>
      <c r="AGN728" s="90">
        <f t="shared" si="248"/>
        <v>0</v>
      </c>
      <c r="AGO728" s="1235"/>
      <c r="AGP728" s="1235"/>
      <c r="AGQ728" s="1235"/>
      <c r="AGR728" s="90">
        <f t="shared" si="877"/>
        <v>0</v>
      </c>
      <c r="AGS728" s="90">
        <f t="shared" si="878"/>
        <v>0</v>
      </c>
      <c r="AGT728" s="90">
        <f t="shared" si="879"/>
        <v>0</v>
      </c>
      <c r="AGU728" s="90">
        <f t="shared" si="880"/>
        <v>0</v>
      </c>
      <c r="AGV728" s="90">
        <f t="shared" si="881"/>
        <v>0</v>
      </c>
      <c r="AGW728" s="90">
        <f t="shared" si="882"/>
        <v>0</v>
      </c>
      <c r="AGX728" s="90">
        <f t="shared" si="883"/>
        <v>184183.26</v>
      </c>
      <c r="AGY728" s="90">
        <f t="shared" si="884"/>
        <v>192818.33</v>
      </c>
      <c r="AGZ728" s="90">
        <f t="shared" si="885"/>
        <v>197961.72</v>
      </c>
      <c r="AHA728" s="90">
        <f t="shared" si="886"/>
        <v>56552.24</v>
      </c>
      <c r="AHB728" s="90">
        <f t="shared" si="887"/>
        <v>61271.519999999997</v>
      </c>
      <c r="AHC728" s="90">
        <f t="shared" si="888"/>
        <v>63578.02</v>
      </c>
      <c r="AHD728" s="90">
        <f t="shared" si="889"/>
        <v>0</v>
      </c>
      <c r="AHE728" s="90">
        <f t="shared" si="249"/>
        <v>0</v>
      </c>
      <c r="AHF728" s="90">
        <f t="shared" si="249"/>
        <v>0</v>
      </c>
      <c r="AHG728" s="90">
        <f t="shared" si="890"/>
        <v>0</v>
      </c>
      <c r="AHH728" s="90">
        <f t="shared" si="250"/>
        <v>0</v>
      </c>
      <c r="AHI728" s="90">
        <f t="shared" si="250"/>
        <v>0</v>
      </c>
      <c r="AHJ728" s="1235"/>
      <c r="AHK728" s="1235"/>
      <c r="AHL728" s="1235"/>
      <c r="AHM728" s="90">
        <f t="shared" si="891"/>
        <v>0</v>
      </c>
      <c r="AHN728" s="90">
        <f t="shared" si="892"/>
        <v>0</v>
      </c>
      <c r="AHO728" s="90">
        <f t="shared" si="893"/>
        <v>0</v>
      </c>
      <c r="AHP728" s="90">
        <f t="shared" si="894"/>
        <v>0</v>
      </c>
      <c r="AHQ728" s="90">
        <f t="shared" si="895"/>
        <v>0</v>
      </c>
      <c r="AHR728" s="90">
        <f t="shared" si="896"/>
        <v>0</v>
      </c>
      <c r="AHS728" s="90">
        <f t="shared" si="897"/>
        <v>199855.37</v>
      </c>
      <c r="AHT728" s="90">
        <f t="shared" si="898"/>
        <v>209215.43</v>
      </c>
      <c r="AHU728" s="90">
        <f t="shared" si="899"/>
        <v>214955</v>
      </c>
      <c r="AHV728" s="90">
        <f t="shared" si="900"/>
        <v>81270.16</v>
      </c>
      <c r="AHW728" s="90">
        <f t="shared" si="901"/>
        <v>92239.21</v>
      </c>
      <c r="AHX728" s="90">
        <f t="shared" si="902"/>
        <v>94797.84</v>
      </c>
      <c r="AHY728" s="90">
        <f t="shared" si="903"/>
        <v>0</v>
      </c>
      <c r="AHZ728" s="90">
        <f t="shared" si="251"/>
        <v>0</v>
      </c>
      <c r="AIA728" s="90">
        <f t="shared" si="251"/>
        <v>0</v>
      </c>
      <c r="AIB728" s="90">
        <f t="shared" si="904"/>
        <v>0</v>
      </c>
      <c r="AIC728" s="90">
        <f t="shared" si="252"/>
        <v>0</v>
      </c>
      <c r="AID728" s="90">
        <f t="shared" si="252"/>
        <v>0</v>
      </c>
      <c r="AIE728" s="1235"/>
      <c r="AIF728" s="1235"/>
      <c r="AIG728" s="1235"/>
      <c r="AIH728" s="90">
        <f t="shared" si="905"/>
        <v>0</v>
      </c>
      <c r="AII728" s="90">
        <f t="shared" si="906"/>
        <v>0</v>
      </c>
      <c r="AIJ728" s="90">
        <f t="shared" si="907"/>
        <v>0</v>
      </c>
      <c r="AIK728" s="90">
        <f t="shared" si="908"/>
        <v>0</v>
      </c>
      <c r="AIL728" s="90">
        <f t="shared" si="909"/>
        <v>0</v>
      </c>
      <c r="AIM728" s="90">
        <f t="shared" si="910"/>
        <v>0</v>
      </c>
      <c r="AIN728" s="90">
        <f t="shared" si="911"/>
        <v>215600.37</v>
      </c>
      <c r="AIO728" s="90">
        <f t="shared" si="912"/>
        <v>225696.9</v>
      </c>
      <c r="AIP728" s="90">
        <f t="shared" si="913"/>
        <v>231906.87</v>
      </c>
      <c r="AIQ728" s="90">
        <f t="shared" si="914"/>
        <v>55600.87</v>
      </c>
      <c r="AIR728" s="90">
        <f t="shared" si="915"/>
        <v>68298.03</v>
      </c>
      <c r="AIS728" s="90">
        <f t="shared" si="916"/>
        <v>70664.399999999994</v>
      </c>
      <c r="AIT728" s="90">
        <f t="shared" si="917"/>
        <v>0</v>
      </c>
      <c r="AIU728" s="90">
        <f t="shared" si="253"/>
        <v>0</v>
      </c>
      <c r="AIV728" s="90">
        <f t="shared" si="253"/>
        <v>0</v>
      </c>
      <c r="AIW728" s="90">
        <f t="shared" si="918"/>
        <v>0</v>
      </c>
      <c r="AIX728" s="90">
        <f t="shared" si="254"/>
        <v>0</v>
      </c>
      <c r="AIY728" s="90">
        <f t="shared" si="254"/>
        <v>0</v>
      </c>
      <c r="AIZ728" s="92"/>
      <c r="AJA728" s="92"/>
      <c r="AJB728" s="92"/>
      <c r="AJC728" s="90">
        <f t="shared" si="919"/>
        <v>0</v>
      </c>
      <c r="AJD728" s="90">
        <f t="shared" si="920"/>
        <v>0</v>
      </c>
      <c r="AJE728" s="90">
        <f t="shared" si="921"/>
        <v>0</v>
      </c>
      <c r="AJF728" s="90">
        <f t="shared" si="922"/>
        <v>0</v>
      </c>
      <c r="AJG728" s="90">
        <f t="shared" si="923"/>
        <v>0</v>
      </c>
      <c r="AJH728" s="90">
        <f t="shared" si="924"/>
        <v>0</v>
      </c>
      <c r="AJI728" s="90">
        <f t="shared" si="925"/>
        <v>0</v>
      </c>
      <c r="AJJ728" s="90">
        <f t="shared" si="926"/>
        <v>0</v>
      </c>
      <c r="AJK728" s="90">
        <f t="shared" si="927"/>
        <v>0</v>
      </c>
      <c r="AJL728" s="90">
        <f t="shared" si="928"/>
        <v>0</v>
      </c>
      <c r="AJM728" s="90">
        <f t="shared" si="929"/>
        <v>0</v>
      </c>
      <c r="AJN728" s="90">
        <f t="shared" si="930"/>
        <v>0</v>
      </c>
      <c r="AJO728" s="90">
        <f t="shared" si="931"/>
        <v>0</v>
      </c>
      <c r="AJP728" s="90">
        <f t="shared" si="255"/>
        <v>0</v>
      </c>
      <c r="AJQ728" s="90">
        <f t="shared" si="255"/>
        <v>0</v>
      </c>
      <c r="AJR728" s="90">
        <f t="shared" si="932"/>
        <v>0</v>
      </c>
      <c r="AJS728" s="90">
        <f t="shared" si="256"/>
        <v>0</v>
      </c>
      <c r="AJT728" s="90">
        <f t="shared" si="256"/>
        <v>0</v>
      </c>
      <c r="AJU728" s="1235"/>
      <c r="AJV728" s="1235"/>
      <c r="AJW728" s="1235"/>
      <c r="AJX728" s="90">
        <f t="shared" si="933"/>
        <v>0</v>
      </c>
      <c r="AJY728" s="90">
        <f t="shared" si="934"/>
        <v>0</v>
      </c>
      <c r="AJZ728" s="90">
        <f t="shared" si="935"/>
        <v>0</v>
      </c>
      <c r="AKA728" s="90">
        <f t="shared" si="936"/>
        <v>0</v>
      </c>
      <c r="AKB728" s="90">
        <f t="shared" si="937"/>
        <v>0</v>
      </c>
      <c r="AKC728" s="90">
        <f t="shared" si="938"/>
        <v>0</v>
      </c>
      <c r="AKD728" s="90">
        <f t="shared" si="939"/>
        <v>170485.97</v>
      </c>
      <c r="AKE728" s="90">
        <f t="shared" si="940"/>
        <v>178476.66</v>
      </c>
      <c r="AKF728" s="90">
        <f t="shared" si="941"/>
        <v>183344.34</v>
      </c>
      <c r="AKG728" s="90">
        <f t="shared" si="942"/>
        <v>49904.94</v>
      </c>
      <c r="AKH728" s="90">
        <f t="shared" si="943"/>
        <v>54932.44</v>
      </c>
      <c r="AKI728" s="90">
        <f t="shared" si="944"/>
        <v>57034.82</v>
      </c>
      <c r="AKJ728" s="90">
        <f t="shared" si="945"/>
        <v>0</v>
      </c>
      <c r="AKK728" s="90">
        <f t="shared" si="257"/>
        <v>0</v>
      </c>
      <c r="AKL728" s="90">
        <f t="shared" si="257"/>
        <v>0</v>
      </c>
      <c r="AKM728" s="90">
        <f t="shared" si="946"/>
        <v>0</v>
      </c>
      <c r="AKN728" s="90">
        <f t="shared" si="258"/>
        <v>0</v>
      </c>
      <c r="AKO728" s="90">
        <f t="shared" si="258"/>
        <v>0</v>
      </c>
      <c r="AKP728" s="1235"/>
      <c r="AKQ728" s="1235"/>
      <c r="AKR728" s="1235"/>
      <c r="AKS728" s="90">
        <f t="shared" si="947"/>
        <v>0</v>
      </c>
      <c r="AKT728" s="90">
        <f t="shared" si="948"/>
        <v>0</v>
      </c>
      <c r="AKU728" s="90">
        <f t="shared" si="949"/>
        <v>0</v>
      </c>
      <c r="AKV728" s="90">
        <f t="shared" si="950"/>
        <v>0</v>
      </c>
      <c r="AKW728" s="90">
        <f t="shared" si="951"/>
        <v>0</v>
      </c>
      <c r="AKX728" s="90">
        <f t="shared" si="952"/>
        <v>0</v>
      </c>
      <c r="AKY728" s="90">
        <f t="shared" si="953"/>
        <v>223268.27</v>
      </c>
      <c r="AKZ728" s="90">
        <f t="shared" si="954"/>
        <v>233736.58</v>
      </c>
      <c r="ALA728" s="90">
        <f t="shared" si="955"/>
        <v>240027.61</v>
      </c>
      <c r="ALB728" s="90">
        <f t="shared" si="956"/>
        <v>50000.75</v>
      </c>
      <c r="ALC728" s="90">
        <f t="shared" si="957"/>
        <v>59730.400000000001</v>
      </c>
      <c r="ALD728" s="90">
        <f t="shared" si="958"/>
        <v>61833.33</v>
      </c>
      <c r="ALE728" s="90">
        <f t="shared" si="959"/>
        <v>0</v>
      </c>
      <c r="ALF728" s="90">
        <f t="shared" si="259"/>
        <v>0</v>
      </c>
      <c r="ALG728" s="90">
        <f t="shared" si="259"/>
        <v>0</v>
      </c>
      <c r="ALH728" s="90">
        <f t="shared" si="960"/>
        <v>0</v>
      </c>
      <c r="ALI728" s="90">
        <f t="shared" si="260"/>
        <v>0</v>
      </c>
      <c r="ALJ728" s="90">
        <f t="shared" si="260"/>
        <v>0</v>
      </c>
      <c r="ALK728" s="1235"/>
      <c r="ALL728" s="1235"/>
      <c r="ALM728" s="1235"/>
      <c r="ALN728" s="90">
        <f t="shared" si="961"/>
        <v>0</v>
      </c>
      <c r="ALO728" s="90">
        <f t="shared" si="962"/>
        <v>0</v>
      </c>
      <c r="ALP728" s="90">
        <f t="shared" si="963"/>
        <v>0</v>
      </c>
      <c r="ALQ728" s="90">
        <f t="shared" si="964"/>
        <v>0</v>
      </c>
      <c r="ALR728" s="90">
        <f t="shared" si="965"/>
        <v>0</v>
      </c>
      <c r="ALS728" s="90">
        <f t="shared" si="966"/>
        <v>0</v>
      </c>
      <c r="ALT728" s="90">
        <f t="shared" si="967"/>
        <v>232977.15</v>
      </c>
      <c r="ALU728" s="90">
        <f t="shared" si="968"/>
        <v>243894.92</v>
      </c>
      <c r="ALV728" s="90">
        <f t="shared" si="969"/>
        <v>250500.13</v>
      </c>
      <c r="ALW728" s="90">
        <f t="shared" si="970"/>
        <v>54770.92</v>
      </c>
      <c r="ALX728" s="90">
        <f t="shared" si="971"/>
        <v>64040.79</v>
      </c>
      <c r="ALY728" s="90">
        <f t="shared" si="972"/>
        <v>66393.75</v>
      </c>
      <c r="ALZ728" s="90">
        <f t="shared" si="973"/>
        <v>0</v>
      </c>
      <c r="AMA728" s="90">
        <f t="shared" si="261"/>
        <v>0</v>
      </c>
      <c r="AMB728" s="90">
        <f t="shared" si="261"/>
        <v>0</v>
      </c>
      <c r="AMC728" s="90">
        <f t="shared" si="974"/>
        <v>0</v>
      </c>
      <c r="AMD728" s="90">
        <f t="shared" si="262"/>
        <v>0</v>
      </c>
      <c r="AME728" s="90">
        <f t="shared" si="262"/>
        <v>0</v>
      </c>
      <c r="AMF728" s="1235"/>
      <c r="AMG728" s="1235"/>
      <c r="AMH728" s="1235"/>
      <c r="AMI728" s="90">
        <f t="shared" si="975"/>
        <v>0</v>
      </c>
      <c r="AMJ728" s="90">
        <f t="shared" si="976"/>
        <v>0</v>
      </c>
      <c r="AMK728" s="90">
        <f t="shared" si="977"/>
        <v>0</v>
      </c>
      <c r="AML728" s="90">
        <f t="shared" si="978"/>
        <v>0</v>
      </c>
      <c r="AMM728" s="90">
        <f t="shared" si="979"/>
        <v>0</v>
      </c>
      <c r="AMN728" s="90">
        <f t="shared" si="980"/>
        <v>0</v>
      </c>
      <c r="AMO728" s="90">
        <f t="shared" si="981"/>
        <v>208809.84</v>
      </c>
      <c r="AMP728" s="90">
        <f t="shared" si="982"/>
        <v>218453.13</v>
      </c>
      <c r="AMQ728" s="90">
        <f t="shared" si="983"/>
        <v>224688.62</v>
      </c>
      <c r="AMR728" s="90">
        <f t="shared" si="984"/>
        <v>56744.65</v>
      </c>
      <c r="AMS728" s="90">
        <f t="shared" si="985"/>
        <v>64308.75</v>
      </c>
      <c r="AMT728" s="90">
        <f t="shared" si="986"/>
        <v>66477.179999999993</v>
      </c>
      <c r="AMU728" s="90">
        <f t="shared" si="987"/>
        <v>0</v>
      </c>
      <c r="AMV728" s="90">
        <f t="shared" si="263"/>
        <v>0</v>
      </c>
      <c r="AMW728" s="90">
        <f t="shared" si="263"/>
        <v>0</v>
      </c>
      <c r="AMX728" s="90">
        <f t="shared" si="988"/>
        <v>0</v>
      </c>
      <c r="AMY728" s="90">
        <f t="shared" si="264"/>
        <v>0</v>
      </c>
      <c r="AMZ728" s="90">
        <f t="shared" si="264"/>
        <v>0</v>
      </c>
      <c r="ANA728" s="1235">
        <v>55</v>
      </c>
      <c r="ANB728" s="1235">
        <v>55</v>
      </c>
      <c r="ANC728" s="1235">
        <v>55</v>
      </c>
      <c r="AND728" s="90">
        <f t="shared" si="989"/>
        <v>12390675</v>
      </c>
      <c r="ANE728" s="90">
        <f t="shared" si="990"/>
        <v>12746140</v>
      </c>
      <c r="ANF728" s="90">
        <f t="shared" si="991"/>
        <v>13168375</v>
      </c>
      <c r="ANG728" s="90">
        <f t="shared" si="992"/>
        <v>5757158</v>
      </c>
      <c r="ANH728" s="90">
        <f t="shared" si="993"/>
        <v>5946963</v>
      </c>
      <c r="ANI728" s="90">
        <f t="shared" si="994"/>
        <v>6089358</v>
      </c>
      <c r="ANJ728" s="90">
        <f t="shared" si="995"/>
        <v>190585.04</v>
      </c>
      <c r="ANK728" s="90">
        <f t="shared" si="996"/>
        <v>199301.19</v>
      </c>
      <c r="ANL728" s="90">
        <f t="shared" si="997"/>
        <v>204903.4</v>
      </c>
      <c r="ANM728" s="90">
        <f t="shared" si="998"/>
        <v>48139.040000000001</v>
      </c>
      <c r="ANN728" s="90">
        <f t="shared" si="999"/>
        <v>53733.63</v>
      </c>
      <c r="ANO728" s="90">
        <f t="shared" si="1000"/>
        <v>55809.36</v>
      </c>
      <c r="ANP728" s="90">
        <f t="shared" si="1001"/>
        <v>10482177.199999999</v>
      </c>
      <c r="ANQ728" s="90">
        <f t="shared" si="265"/>
        <v>10961565.449999999</v>
      </c>
      <c r="ANR728" s="90">
        <f t="shared" si="265"/>
        <v>11269687</v>
      </c>
      <c r="ANS728" s="90">
        <f t="shared" si="1002"/>
        <v>2647647.2000000002</v>
      </c>
      <c r="ANT728" s="90">
        <f t="shared" si="266"/>
        <v>2955349.65</v>
      </c>
      <c r="ANU728" s="90">
        <f t="shared" si="266"/>
        <v>3069514.8</v>
      </c>
      <c r="ANV728" s="1235"/>
      <c r="ANW728" s="1235"/>
      <c r="ANX728" s="1235"/>
      <c r="ANY728" s="90">
        <f t="shared" si="1003"/>
        <v>0</v>
      </c>
      <c r="ANZ728" s="90">
        <f t="shared" si="1004"/>
        <v>0</v>
      </c>
      <c r="AOA728" s="90">
        <f t="shared" si="1005"/>
        <v>0</v>
      </c>
      <c r="AOB728" s="90">
        <f t="shared" si="1006"/>
        <v>0</v>
      </c>
      <c r="AOC728" s="90">
        <f t="shared" si="1007"/>
        <v>0</v>
      </c>
      <c r="AOD728" s="90">
        <f t="shared" si="1008"/>
        <v>0</v>
      </c>
      <c r="AOE728" s="90">
        <f t="shared" si="1009"/>
        <v>242541.04</v>
      </c>
      <c r="AOF728" s="90">
        <f t="shared" si="1010"/>
        <v>253906.51</v>
      </c>
      <c r="AOG728" s="90">
        <f t="shared" si="1011"/>
        <v>260765.27</v>
      </c>
      <c r="AOH728" s="90">
        <f t="shared" si="1012"/>
        <v>80643.850000000006</v>
      </c>
      <c r="AOI728" s="90">
        <f t="shared" si="1013"/>
        <v>87964.42</v>
      </c>
      <c r="AOJ728" s="90">
        <f t="shared" si="1014"/>
        <v>90168.59</v>
      </c>
      <c r="AOK728" s="90">
        <f t="shared" si="1015"/>
        <v>0</v>
      </c>
      <c r="AOL728" s="90">
        <f t="shared" si="267"/>
        <v>0</v>
      </c>
      <c r="AOM728" s="90">
        <f t="shared" si="267"/>
        <v>0</v>
      </c>
      <c r="AON728" s="90">
        <f t="shared" si="1016"/>
        <v>0</v>
      </c>
      <c r="AOO728" s="90">
        <f t="shared" si="268"/>
        <v>0</v>
      </c>
      <c r="AOP728" s="90">
        <f t="shared" si="268"/>
        <v>0</v>
      </c>
      <c r="AOQ728" s="1235">
        <v>34</v>
      </c>
      <c r="AOR728" s="1235">
        <v>34</v>
      </c>
      <c r="AOS728" s="1235">
        <v>34</v>
      </c>
      <c r="AOT728" s="90">
        <f t="shared" si="1017"/>
        <v>7659690</v>
      </c>
      <c r="AOU728" s="90">
        <f t="shared" si="1018"/>
        <v>7879432</v>
      </c>
      <c r="AOV728" s="90">
        <f t="shared" si="1019"/>
        <v>8140450</v>
      </c>
      <c r="AOW728" s="90">
        <f t="shared" si="1020"/>
        <v>3558970.4</v>
      </c>
      <c r="AOX728" s="90">
        <f t="shared" si="1021"/>
        <v>3676304.4</v>
      </c>
      <c r="AOY728" s="90">
        <f t="shared" si="1022"/>
        <v>3764330.4</v>
      </c>
      <c r="AOZ728" s="90">
        <f t="shared" si="1023"/>
        <v>201265.73</v>
      </c>
      <c r="APA728" s="90">
        <f t="shared" si="1024"/>
        <v>210515.6</v>
      </c>
      <c r="APB728" s="90">
        <f t="shared" si="1025"/>
        <v>216330.6</v>
      </c>
      <c r="APC728" s="90">
        <f t="shared" si="1026"/>
        <v>51383.33</v>
      </c>
      <c r="APD728" s="90">
        <f t="shared" si="1027"/>
        <v>57069.02</v>
      </c>
      <c r="APE728" s="90">
        <f t="shared" si="1028"/>
        <v>59100.03</v>
      </c>
      <c r="APF728" s="90">
        <f t="shared" si="1029"/>
        <v>6843034.8200000003</v>
      </c>
      <c r="APG728" s="90">
        <f t="shared" si="269"/>
        <v>7157530.4000000004</v>
      </c>
      <c r="APH728" s="90">
        <f t="shared" si="269"/>
        <v>7355240.4000000004</v>
      </c>
      <c r="API728" s="90">
        <f t="shared" si="1030"/>
        <v>1747033.22</v>
      </c>
      <c r="APJ728" s="90">
        <f t="shared" si="270"/>
        <v>1940346.68</v>
      </c>
      <c r="APK728" s="90">
        <f t="shared" si="270"/>
        <v>2009401.02</v>
      </c>
      <c r="APL728" s="1235">
        <v>11</v>
      </c>
      <c r="APM728" s="1235">
        <v>11</v>
      </c>
      <c r="APN728" s="1235">
        <v>11</v>
      </c>
      <c r="APO728" s="90">
        <f t="shared" si="1031"/>
        <v>2478135</v>
      </c>
      <c r="APP728" s="90">
        <f t="shared" si="1032"/>
        <v>2549228</v>
      </c>
      <c r="APQ728" s="90">
        <f t="shared" si="1033"/>
        <v>2633675</v>
      </c>
      <c r="APR728" s="90">
        <f t="shared" si="1034"/>
        <v>1151431.6000000001</v>
      </c>
      <c r="APS728" s="90">
        <f t="shared" si="1035"/>
        <v>1189392.6000000001</v>
      </c>
      <c r="APT728" s="90">
        <f t="shared" si="1036"/>
        <v>1217871.6000000001</v>
      </c>
      <c r="APU728" s="90">
        <f t="shared" si="1037"/>
        <v>224432.95</v>
      </c>
      <c r="APV728" s="90">
        <f t="shared" si="1038"/>
        <v>234871.5</v>
      </c>
      <c r="APW728" s="90">
        <f t="shared" si="1039"/>
        <v>241237.35</v>
      </c>
      <c r="APX728" s="90">
        <f t="shared" si="1040"/>
        <v>65718.679999999993</v>
      </c>
      <c r="APY728" s="90">
        <f t="shared" si="1041"/>
        <v>72246.36</v>
      </c>
      <c r="APZ728" s="90">
        <f t="shared" si="1042"/>
        <v>74847.28</v>
      </c>
      <c r="AQA728" s="90">
        <f t="shared" si="1043"/>
        <v>2468762.4500000002</v>
      </c>
      <c r="AQB728" s="90">
        <f t="shared" si="271"/>
        <v>2583586.5</v>
      </c>
      <c r="AQC728" s="90">
        <f t="shared" si="271"/>
        <v>2653610.85</v>
      </c>
      <c r="AQD728" s="90">
        <f t="shared" si="1044"/>
        <v>722905.48</v>
      </c>
      <c r="AQE728" s="90">
        <f t="shared" si="272"/>
        <v>794709.96</v>
      </c>
      <c r="AQF728" s="90">
        <f t="shared" si="272"/>
        <v>823320.08</v>
      </c>
      <c r="AQG728" s="1235"/>
      <c r="AQH728" s="1235"/>
      <c r="AQI728" s="1235"/>
      <c r="AQJ728" s="90">
        <f t="shared" si="1045"/>
        <v>0</v>
      </c>
      <c r="AQK728" s="90">
        <f t="shared" si="1046"/>
        <v>0</v>
      </c>
      <c r="AQL728" s="90">
        <f t="shared" si="1047"/>
        <v>0</v>
      </c>
      <c r="AQM728" s="90">
        <f t="shared" si="1048"/>
        <v>0</v>
      </c>
      <c r="AQN728" s="90">
        <f t="shared" si="1049"/>
        <v>0</v>
      </c>
      <c r="AQO728" s="90">
        <f t="shared" si="1050"/>
        <v>0</v>
      </c>
      <c r="AQP728" s="90">
        <f t="shared" si="1051"/>
        <v>222925.05</v>
      </c>
      <c r="AQQ728" s="90">
        <f t="shared" si="1052"/>
        <v>233377.05</v>
      </c>
      <c r="AQR728" s="90">
        <f t="shared" si="1053"/>
        <v>239612.41</v>
      </c>
      <c r="AQS728" s="90">
        <f t="shared" si="1054"/>
        <v>59900.87</v>
      </c>
      <c r="AQT728" s="90">
        <f t="shared" si="1055"/>
        <v>69119.839999999997</v>
      </c>
      <c r="AQU728" s="90">
        <f t="shared" si="1056"/>
        <v>71459.59</v>
      </c>
      <c r="AQV728" s="90">
        <f t="shared" si="1057"/>
        <v>0</v>
      </c>
      <c r="AQW728" s="90">
        <f t="shared" si="273"/>
        <v>0</v>
      </c>
      <c r="AQX728" s="90">
        <f t="shared" si="273"/>
        <v>0</v>
      </c>
      <c r="AQY728" s="90">
        <f t="shared" si="1058"/>
        <v>0</v>
      </c>
      <c r="AQZ728" s="90">
        <f t="shared" si="274"/>
        <v>0</v>
      </c>
      <c r="ARA728" s="90">
        <f t="shared" si="274"/>
        <v>0</v>
      </c>
      <c r="ARB728" s="1235">
        <v>45</v>
      </c>
      <c r="ARC728" s="1235">
        <v>45</v>
      </c>
      <c r="ARD728" s="1235">
        <v>45</v>
      </c>
      <c r="ARE728" s="90">
        <f t="shared" si="1059"/>
        <v>10137825</v>
      </c>
      <c r="ARF728" s="90">
        <f t="shared" si="1060"/>
        <v>10428660</v>
      </c>
      <c r="ARG728" s="90">
        <f t="shared" si="1061"/>
        <v>10774125</v>
      </c>
      <c r="ARH728" s="90">
        <f t="shared" si="1062"/>
        <v>4710402</v>
      </c>
      <c r="ARI728" s="90">
        <f t="shared" si="1063"/>
        <v>4865697</v>
      </c>
      <c r="ARJ728" s="90">
        <f t="shared" si="1064"/>
        <v>4982202</v>
      </c>
      <c r="ARK728" s="90">
        <f t="shared" si="1065"/>
        <v>208984.97</v>
      </c>
      <c r="ARL728" s="90">
        <f t="shared" si="1066"/>
        <v>218515.08</v>
      </c>
      <c r="ARM728" s="90">
        <f t="shared" si="1067"/>
        <v>224659.09</v>
      </c>
      <c r="ARN728" s="90">
        <f t="shared" si="1068"/>
        <v>46456.7</v>
      </c>
      <c r="ARO728" s="90">
        <f t="shared" si="1069"/>
        <v>54914.14</v>
      </c>
      <c r="ARP728" s="90">
        <f t="shared" si="1070"/>
        <v>56898.76</v>
      </c>
      <c r="ARQ728" s="90">
        <f t="shared" si="1071"/>
        <v>9404323.6500000004</v>
      </c>
      <c r="ARR728" s="90">
        <f t="shared" si="275"/>
        <v>9833178.5999999996</v>
      </c>
      <c r="ARS728" s="90">
        <f t="shared" si="275"/>
        <v>10109659.050000001</v>
      </c>
      <c r="ART728" s="90">
        <f t="shared" si="1072"/>
        <v>2090551.5</v>
      </c>
      <c r="ARU728" s="90">
        <f t="shared" si="276"/>
        <v>2471136.2999999998</v>
      </c>
      <c r="ARV728" s="90">
        <f t="shared" si="276"/>
        <v>2560444.2000000002</v>
      </c>
      <c r="ARW728" s="1235"/>
      <c r="ARX728" s="1235"/>
      <c r="ARY728" s="1235"/>
      <c r="ARZ728" s="90">
        <f t="shared" si="1073"/>
        <v>0</v>
      </c>
      <c r="ASA728" s="90">
        <f t="shared" si="1074"/>
        <v>0</v>
      </c>
      <c r="ASB728" s="90">
        <f t="shared" si="1075"/>
        <v>0</v>
      </c>
      <c r="ASC728" s="90">
        <f t="shared" si="1076"/>
        <v>0</v>
      </c>
      <c r="ASD728" s="90">
        <f t="shared" si="1077"/>
        <v>0</v>
      </c>
      <c r="ASE728" s="90">
        <f t="shared" si="1078"/>
        <v>0</v>
      </c>
      <c r="ASF728" s="90">
        <f t="shared" si="1079"/>
        <v>190382.58</v>
      </c>
      <c r="ASG728" s="90">
        <f t="shared" si="1080"/>
        <v>199307.62</v>
      </c>
      <c r="ASH728" s="90">
        <f t="shared" si="1081"/>
        <v>204670.28</v>
      </c>
      <c r="ASI728" s="90">
        <f t="shared" si="1082"/>
        <v>46716.86</v>
      </c>
      <c r="ASJ728" s="90">
        <f t="shared" si="1083"/>
        <v>57085.120000000003</v>
      </c>
      <c r="ASK728" s="90">
        <f t="shared" si="1084"/>
        <v>59309.16</v>
      </c>
      <c r="ASL728" s="90">
        <f t="shared" si="1085"/>
        <v>0</v>
      </c>
      <c r="ASM728" s="90">
        <f t="shared" si="277"/>
        <v>0</v>
      </c>
      <c r="ASN728" s="90">
        <f t="shared" si="277"/>
        <v>0</v>
      </c>
      <c r="ASO728" s="90">
        <f t="shared" si="1086"/>
        <v>0</v>
      </c>
      <c r="ASP728" s="90">
        <f t="shared" si="278"/>
        <v>0</v>
      </c>
      <c r="ASQ728" s="90">
        <f t="shared" si="278"/>
        <v>0</v>
      </c>
      <c r="ASR728" s="1235">
        <v>12</v>
      </c>
      <c r="ASS728" s="1235">
        <v>12</v>
      </c>
      <c r="AST728" s="1235">
        <v>12</v>
      </c>
      <c r="ASU728" s="90">
        <f t="shared" si="1087"/>
        <v>2703420</v>
      </c>
      <c r="ASV728" s="90">
        <f t="shared" si="1088"/>
        <v>2780976</v>
      </c>
      <c r="ASW728" s="90">
        <f t="shared" si="1089"/>
        <v>2873100</v>
      </c>
      <c r="ASX728" s="90">
        <f t="shared" si="1090"/>
        <v>1256107.2</v>
      </c>
      <c r="ASY728" s="90">
        <f t="shared" si="1091"/>
        <v>1297519.2</v>
      </c>
      <c r="ASZ728" s="90">
        <f t="shared" si="1092"/>
        <v>1328587.2</v>
      </c>
      <c r="ATA728" s="90">
        <f t="shared" si="1093"/>
        <v>181974.04</v>
      </c>
      <c r="ATB728" s="90">
        <f t="shared" si="1094"/>
        <v>190442.42</v>
      </c>
      <c r="ATC728" s="90">
        <f t="shared" si="1095"/>
        <v>195664.22</v>
      </c>
      <c r="ATD728" s="90">
        <f t="shared" si="1096"/>
        <v>52603.85</v>
      </c>
      <c r="ATE728" s="90">
        <f t="shared" si="1097"/>
        <v>55897.22</v>
      </c>
      <c r="ATF728" s="90">
        <f t="shared" si="1098"/>
        <v>58177.42</v>
      </c>
      <c r="ATG728" s="90">
        <f t="shared" si="1099"/>
        <v>2183688.48</v>
      </c>
      <c r="ATH728" s="90">
        <f t="shared" si="279"/>
        <v>2285309.04</v>
      </c>
      <c r="ATI728" s="90">
        <f t="shared" si="279"/>
        <v>2347970.64</v>
      </c>
      <c r="ATJ728" s="90">
        <f t="shared" si="1100"/>
        <v>631246.19999999995</v>
      </c>
      <c r="ATK728" s="90">
        <f t="shared" si="280"/>
        <v>670766.64</v>
      </c>
      <c r="ATL728" s="90">
        <f t="shared" si="280"/>
        <v>698129.04</v>
      </c>
      <c r="ATM728" s="1235">
        <v>27</v>
      </c>
      <c r="ATN728" s="1235">
        <v>27</v>
      </c>
      <c r="ATO728" s="1235">
        <v>27</v>
      </c>
      <c r="ATP728" s="90">
        <f t="shared" si="1101"/>
        <v>6082695</v>
      </c>
      <c r="ATQ728" s="90">
        <f t="shared" si="1102"/>
        <v>6257196</v>
      </c>
      <c r="ATR728" s="90">
        <f t="shared" si="1103"/>
        <v>6464475</v>
      </c>
      <c r="ATS728" s="90">
        <f t="shared" si="1104"/>
        <v>2826241.2</v>
      </c>
      <c r="ATT728" s="90">
        <f t="shared" si="1105"/>
        <v>2919418.2</v>
      </c>
      <c r="ATU728" s="90">
        <f t="shared" si="1106"/>
        <v>2989321.2</v>
      </c>
      <c r="ATV728" s="90">
        <f t="shared" si="1107"/>
        <v>191511.83</v>
      </c>
      <c r="ATW728" s="90">
        <f t="shared" si="1108"/>
        <v>200352.97</v>
      </c>
      <c r="ATX728" s="90">
        <f t="shared" si="1109"/>
        <v>205900.47</v>
      </c>
      <c r="ATY728" s="90">
        <f t="shared" si="1110"/>
        <v>44119.44</v>
      </c>
      <c r="ATZ728" s="90">
        <f t="shared" si="1111"/>
        <v>55218.7</v>
      </c>
      <c r="AUA728" s="90">
        <f t="shared" si="1112"/>
        <v>57315.6</v>
      </c>
      <c r="AUB728" s="90">
        <f t="shared" si="1113"/>
        <v>5170819.41</v>
      </c>
      <c r="AUC728" s="90">
        <f t="shared" si="281"/>
        <v>5409530.1900000004</v>
      </c>
      <c r="AUD728" s="90">
        <f t="shared" si="281"/>
        <v>5559312.6900000004</v>
      </c>
      <c r="AUE728" s="90">
        <f t="shared" si="1114"/>
        <v>1191224.8799999999</v>
      </c>
      <c r="AUF728" s="90">
        <f t="shared" si="282"/>
        <v>1490904.9</v>
      </c>
      <c r="AUG728" s="90">
        <f t="shared" si="282"/>
        <v>1547521.2</v>
      </c>
      <c r="AUH728" s="1235">
        <v>16</v>
      </c>
      <c r="AUI728" s="1235">
        <v>16</v>
      </c>
      <c r="AUJ728" s="1235">
        <v>16</v>
      </c>
      <c r="AUK728" s="90">
        <f t="shared" si="1115"/>
        <v>3604560</v>
      </c>
      <c r="AUL728" s="90">
        <f t="shared" si="1116"/>
        <v>3707968</v>
      </c>
      <c r="AUM728" s="90">
        <f t="shared" si="1117"/>
        <v>3830800</v>
      </c>
      <c r="AUN728" s="90">
        <f t="shared" si="1118"/>
        <v>1674809.6</v>
      </c>
      <c r="AUO728" s="90">
        <f t="shared" si="1119"/>
        <v>1730025.6</v>
      </c>
      <c r="AUP728" s="90">
        <f t="shared" si="1120"/>
        <v>1771449.6</v>
      </c>
      <c r="AUQ728" s="90">
        <f t="shared" si="1121"/>
        <v>191878.38</v>
      </c>
      <c r="AUR728" s="90">
        <f t="shared" si="1122"/>
        <v>200817.32</v>
      </c>
      <c r="AUS728" s="90">
        <f t="shared" si="1123"/>
        <v>206281.64</v>
      </c>
      <c r="AUT728" s="90">
        <f t="shared" si="1124"/>
        <v>46926.37</v>
      </c>
      <c r="AUU728" s="90">
        <f t="shared" si="1125"/>
        <v>52888.68</v>
      </c>
      <c r="AUV728" s="90">
        <f t="shared" si="1126"/>
        <v>55049.48</v>
      </c>
      <c r="AUW728" s="90">
        <f t="shared" si="1127"/>
        <v>3070054.08</v>
      </c>
      <c r="AUX728" s="90">
        <f t="shared" si="283"/>
        <v>3213077.12</v>
      </c>
      <c r="AUY728" s="90">
        <f t="shared" si="283"/>
        <v>3300506.24</v>
      </c>
      <c r="AUZ728" s="90">
        <f t="shared" si="1128"/>
        <v>750821.92</v>
      </c>
      <c r="AVA728" s="90">
        <f t="shared" si="284"/>
        <v>846218.88</v>
      </c>
      <c r="AVB728" s="90">
        <f t="shared" si="284"/>
        <v>880791.68</v>
      </c>
      <c r="AVC728" s="1235">
        <v>22</v>
      </c>
      <c r="AVD728" s="1235">
        <v>22</v>
      </c>
      <c r="AVE728" s="1235">
        <v>22</v>
      </c>
      <c r="AVF728" s="90">
        <f t="shared" si="1129"/>
        <v>4956270</v>
      </c>
      <c r="AVG728" s="90">
        <f t="shared" si="1130"/>
        <v>5098456</v>
      </c>
      <c r="AVH728" s="90">
        <f t="shared" si="1131"/>
        <v>5267350</v>
      </c>
      <c r="AVI728" s="90">
        <f t="shared" si="1132"/>
        <v>2302863.2000000002</v>
      </c>
      <c r="AVJ728" s="90">
        <f t="shared" si="1133"/>
        <v>2378785.2000000002</v>
      </c>
      <c r="AVK728" s="90">
        <f t="shared" si="1134"/>
        <v>2435743.2000000002</v>
      </c>
      <c r="AVL728" s="90">
        <f t="shared" si="1135"/>
        <v>187612.34</v>
      </c>
      <c r="AVM728" s="90">
        <f t="shared" si="1136"/>
        <v>196299.46</v>
      </c>
      <c r="AVN728" s="90">
        <f t="shared" si="1137"/>
        <v>201664.8</v>
      </c>
      <c r="AVO728" s="90">
        <f t="shared" si="1138"/>
        <v>50479.02</v>
      </c>
      <c r="AVP728" s="90">
        <f t="shared" si="1139"/>
        <v>56274.35</v>
      </c>
      <c r="AVQ728" s="90">
        <f t="shared" si="1140"/>
        <v>58630.879999999997</v>
      </c>
      <c r="AVR728" s="90">
        <f t="shared" si="1141"/>
        <v>4127471.48</v>
      </c>
      <c r="AVS728" s="90">
        <f t="shared" si="285"/>
        <v>4318588.12</v>
      </c>
      <c r="AVT728" s="90">
        <f t="shared" si="285"/>
        <v>4436625.5999999996</v>
      </c>
      <c r="AVU728" s="90">
        <f t="shared" si="1142"/>
        <v>1110538.44</v>
      </c>
      <c r="AVV728" s="90">
        <f t="shared" si="286"/>
        <v>1238035.7</v>
      </c>
      <c r="AVW728" s="90">
        <f t="shared" si="286"/>
        <v>1289879.3600000001</v>
      </c>
      <c r="AVX728" s="124">
        <f t="shared" si="1143"/>
        <v>801</v>
      </c>
      <c r="AVY728" s="124">
        <f t="shared" si="287"/>
        <v>801</v>
      </c>
      <c r="AVZ728" s="124">
        <f t="shared" si="288"/>
        <v>801</v>
      </c>
      <c r="AWA728" s="90">
        <f t="shared" si="289"/>
        <v>180453285</v>
      </c>
      <c r="AWB728" s="90">
        <f t="shared" si="290"/>
        <v>185630148</v>
      </c>
      <c r="AWC728" s="90">
        <f t="shared" si="291"/>
        <v>191779425</v>
      </c>
      <c r="AWD728" s="90">
        <f t="shared" si="292"/>
        <v>83845155.599999994</v>
      </c>
      <c r="AWE728" s="90">
        <f t="shared" si="293"/>
        <v>86609406.599999994</v>
      </c>
      <c r="AWF728" s="90">
        <f t="shared" si="294"/>
        <v>88683195.599999994</v>
      </c>
      <c r="AWG728" s="90"/>
      <c r="AWH728" s="90"/>
      <c r="AWI728" s="90"/>
      <c r="AWJ728" s="90"/>
      <c r="AWK728" s="90"/>
      <c r="AWL728" s="90"/>
      <c r="AWM728" s="90">
        <f t="shared" si="295"/>
        <v>153260562.72999999</v>
      </c>
      <c r="AWN728" s="90">
        <f t="shared" si="296"/>
        <v>160238946.13999999</v>
      </c>
      <c r="AWO728" s="90">
        <f t="shared" si="297"/>
        <v>164764505.87</v>
      </c>
      <c r="AWP728" s="90">
        <f t="shared" si="298"/>
        <v>42272814.460000001</v>
      </c>
      <c r="AWQ728" s="90">
        <f t="shared" si="299"/>
        <v>48686546.939999998</v>
      </c>
      <c r="AWR728" s="90">
        <f t="shared" si="300"/>
        <v>50257239.270000003</v>
      </c>
    </row>
    <row r="729" spans="1:1292" ht="12" hidden="1" customHeight="1" x14ac:dyDescent="0.25">
      <c r="A729" s="91" t="s">
        <v>431</v>
      </c>
      <c r="B729" s="91" t="s">
        <v>438</v>
      </c>
      <c r="C729" s="5"/>
      <c r="D729" s="338"/>
      <c r="E729" s="263"/>
      <c r="F729" s="98">
        <f t="shared" si="1144"/>
        <v>371476</v>
      </c>
      <c r="G729" s="98">
        <f t="shared" si="1144"/>
        <v>382264</v>
      </c>
      <c r="H729" s="98">
        <f t="shared" si="1144"/>
        <v>395083</v>
      </c>
      <c r="I729" s="90">
        <f t="shared" si="302"/>
        <v>146141</v>
      </c>
      <c r="J729" s="90">
        <f t="shared" si="302"/>
        <v>151493</v>
      </c>
      <c r="K729" s="90">
        <f t="shared" si="302"/>
        <v>155507</v>
      </c>
      <c r="L729" s="1235"/>
      <c r="M729" s="1235"/>
      <c r="N729" s="1235"/>
      <c r="O729" s="90">
        <f t="shared" si="303"/>
        <v>0</v>
      </c>
      <c r="P729" s="90">
        <f t="shared" si="304"/>
        <v>0</v>
      </c>
      <c r="Q729" s="90">
        <f t="shared" si="305"/>
        <v>0</v>
      </c>
      <c r="R729" s="90">
        <f t="shared" si="306"/>
        <v>0</v>
      </c>
      <c r="S729" s="90">
        <f t="shared" si="307"/>
        <v>0</v>
      </c>
      <c r="T729" s="90">
        <f t="shared" si="308"/>
        <v>0</v>
      </c>
      <c r="U729" s="90">
        <f t="shared" si="309"/>
        <v>354986.71</v>
      </c>
      <c r="V729" s="90">
        <f t="shared" si="310"/>
        <v>371759.92</v>
      </c>
      <c r="W729" s="90">
        <f t="shared" si="311"/>
        <v>381774.51</v>
      </c>
      <c r="X729" s="90">
        <f t="shared" si="312"/>
        <v>59904.9</v>
      </c>
      <c r="Y729" s="90">
        <f t="shared" si="313"/>
        <v>70118.73</v>
      </c>
      <c r="Z729" s="90">
        <f t="shared" si="314"/>
        <v>73292.899999999994</v>
      </c>
      <c r="AA729" s="90">
        <f t="shared" si="315"/>
        <v>0</v>
      </c>
      <c r="AB729" s="90">
        <f t="shared" si="165"/>
        <v>0</v>
      </c>
      <c r="AC729" s="90">
        <f t="shared" si="165"/>
        <v>0</v>
      </c>
      <c r="AD729" s="90">
        <f t="shared" si="316"/>
        <v>0</v>
      </c>
      <c r="AE729" s="90">
        <f t="shared" si="166"/>
        <v>0</v>
      </c>
      <c r="AF729" s="90">
        <f t="shared" si="166"/>
        <v>0</v>
      </c>
      <c r="AG729" s="1235"/>
      <c r="AH729" s="1235"/>
      <c r="AI729" s="1235"/>
      <c r="AJ729" s="90">
        <f t="shared" si="317"/>
        <v>0</v>
      </c>
      <c r="AK729" s="90">
        <f t="shared" si="318"/>
        <v>0</v>
      </c>
      <c r="AL729" s="90">
        <f t="shared" si="319"/>
        <v>0</v>
      </c>
      <c r="AM729" s="90">
        <f t="shared" si="320"/>
        <v>0</v>
      </c>
      <c r="AN729" s="90">
        <f t="shared" si="321"/>
        <v>0</v>
      </c>
      <c r="AO729" s="90">
        <f t="shared" si="322"/>
        <v>0</v>
      </c>
      <c r="AP729" s="90">
        <f t="shared" si="323"/>
        <v>346793.68</v>
      </c>
      <c r="AQ729" s="90">
        <f t="shared" si="324"/>
        <v>362839.9</v>
      </c>
      <c r="AR729" s="90">
        <f t="shared" si="325"/>
        <v>373026.67</v>
      </c>
      <c r="AS729" s="90">
        <f t="shared" si="326"/>
        <v>67820.850000000006</v>
      </c>
      <c r="AT729" s="90">
        <f t="shared" si="327"/>
        <v>82008.77</v>
      </c>
      <c r="AU729" s="90">
        <f t="shared" si="328"/>
        <v>85221.98</v>
      </c>
      <c r="AV729" s="90">
        <f t="shared" si="329"/>
        <v>0</v>
      </c>
      <c r="AW729" s="90">
        <f t="shared" si="167"/>
        <v>0</v>
      </c>
      <c r="AX729" s="90">
        <f t="shared" si="167"/>
        <v>0</v>
      </c>
      <c r="AY729" s="90">
        <f t="shared" si="330"/>
        <v>0</v>
      </c>
      <c r="AZ729" s="90">
        <f t="shared" si="168"/>
        <v>0</v>
      </c>
      <c r="BA729" s="90">
        <f t="shared" si="168"/>
        <v>0</v>
      </c>
      <c r="BB729" s="1235"/>
      <c r="BC729" s="1235"/>
      <c r="BD729" s="1235"/>
      <c r="BE729" s="90">
        <f t="shared" si="331"/>
        <v>0</v>
      </c>
      <c r="BF729" s="90">
        <f t="shared" si="332"/>
        <v>0</v>
      </c>
      <c r="BG729" s="90">
        <f t="shared" si="333"/>
        <v>0</v>
      </c>
      <c r="BH729" s="90">
        <f t="shared" si="334"/>
        <v>0</v>
      </c>
      <c r="BI729" s="90">
        <f t="shared" si="335"/>
        <v>0</v>
      </c>
      <c r="BJ729" s="90">
        <f t="shared" si="336"/>
        <v>0</v>
      </c>
      <c r="BK729" s="90">
        <f t="shared" si="337"/>
        <v>392365.02</v>
      </c>
      <c r="BL729" s="90">
        <f t="shared" si="338"/>
        <v>410900.07</v>
      </c>
      <c r="BM729" s="90">
        <f t="shared" si="339"/>
        <v>422135.21</v>
      </c>
      <c r="BN729" s="90">
        <f t="shared" si="340"/>
        <v>60723.96</v>
      </c>
      <c r="BO729" s="90">
        <f t="shared" si="341"/>
        <v>72961.47</v>
      </c>
      <c r="BP729" s="90">
        <f t="shared" si="342"/>
        <v>76100.899999999994</v>
      </c>
      <c r="BQ729" s="90">
        <f t="shared" si="343"/>
        <v>0</v>
      </c>
      <c r="BR729" s="90">
        <f t="shared" si="169"/>
        <v>0</v>
      </c>
      <c r="BS729" s="90">
        <f t="shared" si="169"/>
        <v>0</v>
      </c>
      <c r="BT729" s="90">
        <f t="shared" si="344"/>
        <v>0</v>
      </c>
      <c r="BU729" s="90">
        <f t="shared" si="170"/>
        <v>0</v>
      </c>
      <c r="BV729" s="90">
        <f t="shared" si="170"/>
        <v>0</v>
      </c>
      <c r="BW729" s="1235"/>
      <c r="BX729" s="1235"/>
      <c r="BY729" s="1235"/>
      <c r="BZ729" s="90">
        <f t="shared" si="345"/>
        <v>0</v>
      </c>
      <c r="CA729" s="90">
        <f t="shared" si="346"/>
        <v>0</v>
      </c>
      <c r="CB729" s="90">
        <f t="shared" si="347"/>
        <v>0</v>
      </c>
      <c r="CC729" s="90">
        <f t="shared" si="348"/>
        <v>0</v>
      </c>
      <c r="CD729" s="90">
        <f t="shared" si="349"/>
        <v>0</v>
      </c>
      <c r="CE729" s="90">
        <f t="shared" si="350"/>
        <v>0</v>
      </c>
      <c r="CF729" s="90">
        <f t="shared" si="351"/>
        <v>401118.25</v>
      </c>
      <c r="CG729" s="90">
        <f t="shared" si="352"/>
        <v>419888.05</v>
      </c>
      <c r="CH729" s="90">
        <f t="shared" si="353"/>
        <v>431672.62</v>
      </c>
      <c r="CI729" s="90">
        <f t="shared" si="354"/>
        <v>71714.44</v>
      </c>
      <c r="CJ729" s="90">
        <f t="shared" si="355"/>
        <v>87774.44</v>
      </c>
      <c r="CK729" s="90">
        <f t="shared" si="356"/>
        <v>91518.23</v>
      </c>
      <c r="CL729" s="90">
        <f t="shared" si="357"/>
        <v>0</v>
      </c>
      <c r="CM729" s="90">
        <f t="shared" si="171"/>
        <v>0</v>
      </c>
      <c r="CN729" s="90">
        <f t="shared" si="171"/>
        <v>0</v>
      </c>
      <c r="CO729" s="90">
        <f t="shared" si="358"/>
        <v>0</v>
      </c>
      <c r="CP729" s="90">
        <f t="shared" si="172"/>
        <v>0</v>
      </c>
      <c r="CQ729" s="90">
        <f t="shared" si="172"/>
        <v>0</v>
      </c>
      <c r="CR729" s="1235"/>
      <c r="CS729" s="1235"/>
      <c r="CT729" s="1235"/>
      <c r="CU729" s="90">
        <f t="shared" si="359"/>
        <v>0</v>
      </c>
      <c r="CV729" s="90">
        <f t="shared" si="360"/>
        <v>0</v>
      </c>
      <c r="CW729" s="90">
        <f t="shared" si="361"/>
        <v>0</v>
      </c>
      <c r="CX729" s="90">
        <f t="shared" si="362"/>
        <v>0</v>
      </c>
      <c r="CY729" s="90">
        <f t="shared" si="363"/>
        <v>0</v>
      </c>
      <c r="CZ729" s="90">
        <f t="shared" si="364"/>
        <v>0</v>
      </c>
      <c r="DA729" s="90">
        <f t="shared" si="365"/>
        <v>352515.64</v>
      </c>
      <c r="DB729" s="90">
        <f t="shared" si="366"/>
        <v>369163.4</v>
      </c>
      <c r="DC729" s="90">
        <f t="shared" si="367"/>
        <v>379301.91</v>
      </c>
      <c r="DD729" s="90">
        <f t="shared" si="368"/>
        <v>80377.679999999993</v>
      </c>
      <c r="DE729" s="90">
        <f t="shared" si="369"/>
        <v>91763.4</v>
      </c>
      <c r="DF729" s="90">
        <f t="shared" si="370"/>
        <v>95217.72</v>
      </c>
      <c r="DG729" s="90">
        <f t="shared" si="371"/>
        <v>0</v>
      </c>
      <c r="DH729" s="90">
        <f t="shared" si="173"/>
        <v>0</v>
      </c>
      <c r="DI729" s="90">
        <f t="shared" si="173"/>
        <v>0</v>
      </c>
      <c r="DJ729" s="90">
        <f t="shared" si="372"/>
        <v>0</v>
      </c>
      <c r="DK729" s="90">
        <f t="shared" si="174"/>
        <v>0</v>
      </c>
      <c r="DL729" s="90">
        <f t="shared" si="174"/>
        <v>0</v>
      </c>
      <c r="DM729" s="369"/>
      <c r="DN729" s="369"/>
      <c r="DO729" s="369"/>
      <c r="DP729" s="90">
        <f t="shared" si="373"/>
        <v>0</v>
      </c>
      <c r="DQ729" s="90">
        <f t="shared" si="374"/>
        <v>0</v>
      </c>
      <c r="DR729" s="90">
        <f t="shared" si="375"/>
        <v>0</v>
      </c>
      <c r="DS729" s="90">
        <f t="shared" si="376"/>
        <v>0</v>
      </c>
      <c r="DT729" s="90">
        <f t="shared" si="377"/>
        <v>0</v>
      </c>
      <c r="DU729" s="90">
        <f t="shared" si="378"/>
        <v>0</v>
      </c>
      <c r="DV729" s="90">
        <f t="shared" si="379"/>
        <v>0</v>
      </c>
      <c r="DW729" s="90">
        <f t="shared" si="380"/>
        <v>0</v>
      </c>
      <c r="DX729" s="90">
        <f t="shared" si="381"/>
        <v>0</v>
      </c>
      <c r="DY729" s="90">
        <f t="shared" si="382"/>
        <v>0</v>
      </c>
      <c r="DZ729" s="90">
        <f t="shared" si="383"/>
        <v>0</v>
      </c>
      <c r="EA729" s="90">
        <f t="shared" si="384"/>
        <v>0</v>
      </c>
      <c r="EB729" s="90">
        <f t="shared" si="385"/>
        <v>0</v>
      </c>
      <c r="EC729" s="90">
        <f t="shared" si="175"/>
        <v>0</v>
      </c>
      <c r="ED729" s="90">
        <f t="shared" si="176"/>
        <v>0</v>
      </c>
      <c r="EE729" s="90">
        <f t="shared" si="386"/>
        <v>0</v>
      </c>
      <c r="EF729" s="90">
        <f t="shared" si="177"/>
        <v>0</v>
      </c>
      <c r="EG729" s="90">
        <f t="shared" si="178"/>
        <v>0</v>
      </c>
      <c r="EH729" s="1235"/>
      <c r="EI729" s="1235"/>
      <c r="EJ729" s="1235"/>
      <c r="EK729" s="90">
        <f t="shared" si="387"/>
        <v>0</v>
      </c>
      <c r="EL729" s="90">
        <f t="shared" si="388"/>
        <v>0</v>
      </c>
      <c r="EM729" s="90">
        <f t="shared" si="389"/>
        <v>0</v>
      </c>
      <c r="EN729" s="90">
        <f t="shared" si="390"/>
        <v>0</v>
      </c>
      <c r="EO729" s="90">
        <f t="shared" si="391"/>
        <v>0</v>
      </c>
      <c r="EP729" s="90">
        <f t="shared" si="392"/>
        <v>0</v>
      </c>
      <c r="EQ729" s="90">
        <f t="shared" si="393"/>
        <v>353120.09</v>
      </c>
      <c r="ER729" s="90">
        <f t="shared" si="394"/>
        <v>369815.17</v>
      </c>
      <c r="ES729" s="90">
        <f t="shared" si="395"/>
        <v>379617.44</v>
      </c>
      <c r="ET729" s="90">
        <f t="shared" si="396"/>
        <v>94420.13</v>
      </c>
      <c r="EU729" s="90">
        <f t="shared" si="397"/>
        <v>114679.11</v>
      </c>
      <c r="EV729" s="90">
        <f t="shared" si="398"/>
        <v>118272.03</v>
      </c>
      <c r="EW729" s="90">
        <f t="shared" si="399"/>
        <v>0</v>
      </c>
      <c r="EX729" s="90">
        <f t="shared" si="179"/>
        <v>0</v>
      </c>
      <c r="EY729" s="90">
        <f t="shared" si="179"/>
        <v>0</v>
      </c>
      <c r="EZ729" s="90">
        <f t="shared" si="400"/>
        <v>0</v>
      </c>
      <c r="FA729" s="90">
        <f t="shared" si="180"/>
        <v>0</v>
      </c>
      <c r="FB729" s="90">
        <f t="shared" si="180"/>
        <v>0</v>
      </c>
      <c r="FC729" s="92"/>
      <c r="FD729" s="92"/>
      <c r="FE729" s="92"/>
      <c r="FF729" s="90">
        <f t="shared" si="401"/>
        <v>0</v>
      </c>
      <c r="FG729" s="90">
        <f t="shared" si="402"/>
        <v>0</v>
      </c>
      <c r="FH729" s="90">
        <f t="shared" si="403"/>
        <v>0</v>
      </c>
      <c r="FI729" s="90">
        <f t="shared" si="404"/>
        <v>0</v>
      </c>
      <c r="FJ729" s="90">
        <f t="shared" si="405"/>
        <v>0</v>
      </c>
      <c r="FK729" s="90">
        <f t="shared" si="406"/>
        <v>0</v>
      </c>
      <c r="FL729" s="90">
        <f t="shared" si="407"/>
        <v>0</v>
      </c>
      <c r="FM729" s="90">
        <f t="shared" si="408"/>
        <v>0</v>
      </c>
      <c r="FN729" s="90">
        <f t="shared" si="409"/>
        <v>0</v>
      </c>
      <c r="FO729" s="90">
        <f t="shared" si="410"/>
        <v>0</v>
      </c>
      <c r="FP729" s="90">
        <f t="shared" si="411"/>
        <v>0</v>
      </c>
      <c r="FQ729" s="90">
        <f t="shared" si="412"/>
        <v>0</v>
      </c>
      <c r="FR729" s="90">
        <f t="shared" si="413"/>
        <v>0</v>
      </c>
      <c r="FS729" s="90">
        <f t="shared" si="181"/>
        <v>0</v>
      </c>
      <c r="FT729" s="90">
        <f t="shared" si="181"/>
        <v>0</v>
      </c>
      <c r="FU729" s="90">
        <f t="shared" si="414"/>
        <v>0</v>
      </c>
      <c r="FV729" s="90">
        <f t="shared" si="182"/>
        <v>0</v>
      </c>
      <c r="FW729" s="90">
        <f t="shared" si="182"/>
        <v>0</v>
      </c>
      <c r="FX729" s="1235"/>
      <c r="FY729" s="1235"/>
      <c r="FZ729" s="1235"/>
      <c r="GA729" s="90">
        <f t="shared" si="415"/>
        <v>0</v>
      </c>
      <c r="GB729" s="90">
        <f t="shared" si="416"/>
        <v>0</v>
      </c>
      <c r="GC729" s="90">
        <f t="shared" si="417"/>
        <v>0</v>
      </c>
      <c r="GD729" s="90">
        <f t="shared" si="418"/>
        <v>0</v>
      </c>
      <c r="GE729" s="90">
        <f t="shared" si="419"/>
        <v>0</v>
      </c>
      <c r="GF729" s="90">
        <f t="shared" si="420"/>
        <v>0</v>
      </c>
      <c r="GG729" s="90">
        <f t="shared" si="421"/>
        <v>362053.86</v>
      </c>
      <c r="GH729" s="90">
        <f t="shared" si="422"/>
        <v>378842.41</v>
      </c>
      <c r="GI729" s="90">
        <f t="shared" si="423"/>
        <v>389528.77</v>
      </c>
      <c r="GJ729" s="90">
        <f t="shared" si="424"/>
        <v>78734.02</v>
      </c>
      <c r="GK729" s="90">
        <f t="shared" si="425"/>
        <v>88478.37</v>
      </c>
      <c r="GL729" s="90">
        <f t="shared" si="426"/>
        <v>91546.07</v>
      </c>
      <c r="GM729" s="90">
        <f t="shared" si="427"/>
        <v>0</v>
      </c>
      <c r="GN729" s="90">
        <f t="shared" si="183"/>
        <v>0</v>
      </c>
      <c r="GO729" s="90">
        <f t="shared" si="183"/>
        <v>0</v>
      </c>
      <c r="GP729" s="90">
        <f t="shared" si="428"/>
        <v>0</v>
      </c>
      <c r="GQ729" s="90">
        <f t="shared" si="184"/>
        <v>0</v>
      </c>
      <c r="GR729" s="90">
        <f t="shared" si="184"/>
        <v>0</v>
      </c>
      <c r="GS729" s="92"/>
      <c r="GT729" s="92"/>
      <c r="GU729" s="92"/>
      <c r="GV729" s="90">
        <f t="shared" si="429"/>
        <v>0</v>
      </c>
      <c r="GW729" s="90">
        <f t="shared" si="430"/>
        <v>0</v>
      </c>
      <c r="GX729" s="90">
        <f t="shared" si="431"/>
        <v>0</v>
      </c>
      <c r="GY729" s="90">
        <f t="shared" si="432"/>
        <v>0</v>
      </c>
      <c r="GZ729" s="90">
        <f t="shared" si="433"/>
        <v>0</v>
      </c>
      <c r="HA729" s="90">
        <f t="shared" si="434"/>
        <v>0</v>
      </c>
      <c r="HB729" s="90">
        <f t="shared" si="435"/>
        <v>0</v>
      </c>
      <c r="HC729" s="90">
        <f t="shared" si="436"/>
        <v>0</v>
      </c>
      <c r="HD729" s="90">
        <f t="shared" si="437"/>
        <v>0</v>
      </c>
      <c r="HE729" s="90">
        <f t="shared" si="438"/>
        <v>0</v>
      </c>
      <c r="HF729" s="90">
        <f t="shared" si="439"/>
        <v>0</v>
      </c>
      <c r="HG729" s="90">
        <f t="shared" si="440"/>
        <v>0</v>
      </c>
      <c r="HH729" s="90">
        <f t="shared" si="441"/>
        <v>0</v>
      </c>
      <c r="HI729" s="90">
        <f t="shared" si="185"/>
        <v>0</v>
      </c>
      <c r="HJ729" s="90">
        <f t="shared" si="185"/>
        <v>0</v>
      </c>
      <c r="HK729" s="90">
        <f t="shared" si="442"/>
        <v>0</v>
      </c>
      <c r="HL729" s="90">
        <f t="shared" si="186"/>
        <v>0</v>
      </c>
      <c r="HM729" s="90">
        <f t="shared" si="186"/>
        <v>0</v>
      </c>
      <c r="HN729" s="1235"/>
      <c r="HO729" s="1235"/>
      <c r="HP729" s="1235"/>
      <c r="HQ729" s="90">
        <f t="shared" si="443"/>
        <v>0</v>
      </c>
      <c r="HR729" s="90">
        <f t="shared" si="444"/>
        <v>0</v>
      </c>
      <c r="HS729" s="90">
        <f t="shared" si="445"/>
        <v>0</v>
      </c>
      <c r="HT729" s="90">
        <f t="shared" si="446"/>
        <v>0</v>
      </c>
      <c r="HU729" s="90">
        <f t="shared" si="447"/>
        <v>0</v>
      </c>
      <c r="HV729" s="90">
        <f t="shared" si="448"/>
        <v>0</v>
      </c>
      <c r="HW729" s="90">
        <f t="shared" si="449"/>
        <v>321200.62</v>
      </c>
      <c r="HX729" s="90">
        <f t="shared" si="450"/>
        <v>336389.9</v>
      </c>
      <c r="HY729" s="90">
        <f t="shared" si="451"/>
        <v>345308.87</v>
      </c>
      <c r="HZ729" s="90">
        <f t="shared" si="452"/>
        <v>78829.75</v>
      </c>
      <c r="IA729" s="90">
        <f t="shared" si="453"/>
        <v>86271.55</v>
      </c>
      <c r="IB729" s="90">
        <f t="shared" si="454"/>
        <v>89716.62</v>
      </c>
      <c r="IC729" s="90">
        <f t="shared" si="455"/>
        <v>0</v>
      </c>
      <c r="ID729" s="90">
        <f t="shared" si="187"/>
        <v>0</v>
      </c>
      <c r="IE729" s="90">
        <f t="shared" si="187"/>
        <v>0</v>
      </c>
      <c r="IF729" s="90">
        <f t="shared" si="456"/>
        <v>0</v>
      </c>
      <c r="IG729" s="90">
        <f t="shared" si="188"/>
        <v>0</v>
      </c>
      <c r="IH729" s="90">
        <f t="shared" si="188"/>
        <v>0</v>
      </c>
      <c r="II729" s="1235"/>
      <c r="IJ729" s="1235"/>
      <c r="IK729" s="1235"/>
      <c r="IL729" s="90">
        <f t="shared" si="457"/>
        <v>0</v>
      </c>
      <c r="IM729" s="90">
        <f t="shared" si="458"/>
        <v>0</v>
      </c>
      <c r="IN729" s="90">
        <f t="shared" si="459"/>
        <v>0</v>
      </c>
      <c r="IO729" s="90">
        <f t="shared" si="460"/>
        <v>0</v>
      </c>
      <c r="IP729" s="90">
        <f t="shared" si="461"/>
        <v>0</v>
      </c>
      <c r="IQ729" s="90">
        <f t="shared" si="462"/>
        <v>0</v>
      </c>
      <c r="IR729" s="90">
        <f t="shared" si="463"/>
        <v>358670.37</v>
      </c>
      <c r="IS729" s="90">
        <f t="shared" si="464"/>
        <v>375214.92</v>
      </c>
      <c r="IT729" s="90">
        <f t="shared" si="465"/>
        <v>385881.39</v>
      </c>
      <c r="IU729" s="90">
        <f t="shared" si="466"/>
        <v>99343.17</v>
      </c>
      <c r="IV729" s="90">
        <f t="shared" si="467"/>
        <v>110602.91</v>
      </c>
      <c r="IW729" s="90">
        <f t="shared" si="468"/>
        <v>114736.79</v>
      </c>
      <c r="IX729" s="90">
        <f t="shared" si="469"/>
        <v>0</v>
      </c>
      <c r="IY729" s="90">
        <f t="shared" si="189"/>
        <v>0</v>
      </c>
      <c r="IZ729" s="90">
        <f t="shared" si="189"/>
        <v>0</v>
      </c>
      <c r="JA729" s="90">
        <f t="shared" si="470"/>
        <v>0</v>
      </c>
      <c r="JB729" s="90">
        <f t="shared" si="190"/>
        <v>0</v>
      </c>
      <c r="JC729" s="90">
        <f t="shared" si="190"/>
        <v>0</v>
      </c>
      <c r="JD729" s="1235"/>
      <c r="JE729" s="1235"/>
      <c r="JF729" s="1235"/>
      <c r="JG729" s="90">
        <f t="shared" si="471"/>
        <v>0</v>
      </c>
      <c r="JH729" s="90">
        <f>$G729*JE729</f>
        <v>0</v>
      </c>
      <c r="JI729" s="90">
        <f t="shared" si="473"/>
        <v>0</v>
      </c>
      <c r="JJ729" s="90">
        <f t="shared" si="474"/>
        <v>0</v>
      </c>
      <c r="JK729" s="90">
        <f t="shared" si="475"/>
        <v>0</v>
      </c>
      <c r="JL729" s="90">
        <f t="shared" si="476"/>
        <v>0</v>
      </c>
      <c r="JM729" s="90">
        <f t="shared" si="477"/>
        <v>402454.93</v>
      </c>
      <c r="JN729" s="90">
        <f t="shared" si="478"/>
        <v>421474.21</v>
      </c>
      <c r="JO729" s="90">
        <f t="shared" si="479"/>
        <v>432836.73</v>
      </c>
      <c r="JP729" s="90">
        <f t="shared" si="480"/>
        <v>96349.39</v>
      </c>
      <c r="JQ729" s="90">
        <f t="shared" si="481"/>
        <v>108540.09</v>
      </c>
      <c r="JR729" s="90">
        <f t="shared" si="482"/>
        <v>112549.18</v>
      </c>
      <c r="JS729" s="90">
        <f t="shared" si="483"/>
        <v>0</v>
      </c>
      <c r="JT729" s="90">
        <f t="shared" si="191"/>
        <v>0</v>
      </c>
      <c r="JU729" s="90">
        <f t="shared" si="191"/>
        <v>0</v>
      </c>
      <c r="JV729" s="90">
        <f t="shared" si="484"/>
        <v>0</v>
      </c>
      <c r="JW729" s="90">
        <f t="shared" si="192"/>
        <v>0</v>
      </c>
      <c r="JX729" s="90">
        <f t="shared" si="192"/>
        <v>0</v>
      </c>
      <c r="JY729" s="1235"/>
      <c r="JZ729" s="1235"/>
      <c r="KA729" s="1235"/>
      <c r="KB729" s="90">
        <f t="shared" si="485"/>
        <v>0</v>
      </c>
      <c r="KC729" s="90">
        <f t="shared" si="486"/>
        <v>0</v>
      </c>
      <c r="KD729" s="90">
        <f t="shared" si="487"/>
        <v>0</v>
      </c>
      <c r="KE729" s="90">
        <f t="shared" si="488"/>
        <v>0</v>
      </c>
      <c r="KF729" s="90">
        <f t="shared" si="489"/>
        <v>0</v>
      </c>
      <c r="KG729" s="90">
        <f t="shared" si="490"/>
        <v>0</v>
      </c>
      <c r="KH729" s="90">
        <f t="shared" si="491"/>
        <v>277509.3</v>
      </c>
      <c r="KI729" s="90">
        <f t="shared" si="492"/>
        <v>289700.67</v>
      </c>
      <c r="KJ729" s="90">
        <f t="shared" si="493"/>
        <v>298502.52</v>
      </c>
      <c r="KK729" s="90">
        <f t="shared" si="494"/>
        <v>113087.64</v>
      </c>
      <c r="KL729" s="90">
        <f t="shared" si="495"/>
        <v>127677.14</v>
      </c>
      <c r="KM729" s="90">
        <f t="shared" si="496"/>
        <v>129929.60000000001</v>
      </c>
      <c r="KN729" s="90">
        <f t="shared" si="497"/>
        <v>0</v>
      </c>
      <c r="KO729" s="90">
        <f t="shared" si="193"/>
        <v>0</v>
      </c>
      <c r="KP729" s="90">
        <f t="shared" si="193"/>
        <v>0</v>
      </c>
      <c r="KQ729" s="90">
        <f t="shared" si="498"/>
        <v>0</v>
      </c>
      <c r="KR729" s="90">
        <f t="shared" si="194"/>
        <v>0</v>
      </c>
      <c r="KS729" s="90">
        <f t="shared" si="194"/>
        <v>0</v>
      </c>
      <c r="KT729" s="1235"/>
      <c r="KU729" s="1235"/>
      <c r="KV729" s="1235"/>
      <c r="KW729" s="90">
        <f t="shared" si="499"/>
        <v>0</v>
      </c>
      <c r="KX729" s="90">
        <f t="shared" si="500"/>
        <v>0</v>
      </c>
      <c r="KY729" s="90">
        <f t="shared" si="501"/>
        <v>0</v>
      </c>
      <c r="KZ729" s="90">
        <f t="shared" si="502"/>
        <v>0</v>
      </c>
      <c r="LA729" s="90">
        <f t="shared" si="503"/>
        <v>0</v>
      </c>
      <c r="LB729" s="90">
        <f t="shared" si="504"/>
        <v>0</v>
      </c>
      <c r="LC729" s="90">
        <f t="shared" si="505"/>
        <v>454701.37</v>
      </c>
      <c r="LD729" s="90">
        <f t="shared" si="506"/>
        <v>476178.05</v>
      </c>
      <c r="LE729" s="90">
        <f t="shared" si="507"/>
        <v>489082.26</v>
      </c>
      <c r="LF729" s="90">
        <f t="shared" si="508"/>
        <v>93284.33</v>
      </c>
      <c r="LG729" s="90">
        <f t="shared" si="509"/>
        <v>102042.31</v>
      </c>
      <c r="LH729" s="90">
        <f t="shared" si="510"/>
        <v>105672.93</v>
      </c>
      <c r="LI729" s="90">
        <f t="shared" si="511"/>
        <v>0</v>
      </c>
      <c r="LJ729" s="90">
        <f t="shared" si="195"/>
        <v>0</v>
      </c>
      <c r="LK729" s="90">
        <f t="shared" si="195"/>
        <v>0</v>
      </c>
      <c r="LL729" s="90">
        <f t="shared" si="512"/>
        <v>0</v>
      </c>
      <c r="LM729" s="90">
        <f t="shared" si="196"/>
        <v>0</v>
      </c>
      <c r="LN729" s="90">
        <f t="shared" si="196"/>
        <v>0</v>
      </c>
      <c r="LO729" s="1235"/>
      <c r="LP729" s="1235"/>
      <c r="LQ729" s="1235"/>
      <c r="LR729" s="90">
        <f t="shared" si="513"/>
        <v>0</v>
      </c>
      <c r="LS729" s="90">
        <f t="shared" si="514"/>
        <v>0</v>
      </c>
      <c r="LT729" s="90">
        <f t="shared" si="515"/>
        <v>0</v>
      </c>
      <c r="LU729" s="90">
        <f t="shared" si="516"/>
        <v>0</v>
      </c>
      <c r="LV729" s="90">
        <f t="shared" si="517"/>
        <v>0</v>
      </c>
      <c r="LW729" s="90">
        <f t="shared" si="518"/>
        <v>0</v>
      </c>
      <c r="LX729" s="90">
        <f t="shared" si="519"/>
        <v>445089.08</v>
      </c>
      <c r="LY729" s="90">
        <f t="shared" si="520"/>
        <v>466108.43</v>
      </c>
      <c r="LZ729" s="90">
        <f t="shared" si="521"/>
        <v>478912.54</v>
      </c>
      <c r="MA729" s="90">
        <f t="shared" si="522"/>
        <v>85652.86</v>
      </c>
      <c r="MB729" s="90">
        <f t="shared" si="523"/>
        <v>99205.77</v>
      </c>
      <c r="MC729" s="90">
        <f t="shared" si="524"/>
        <v>102800.74</v>
      </c>
      <c r="MD729" s="90">
        <f t="shared" si="525"/>
        <v>0</v>
      </c>
      <c r="ME729" s="90">
        <f t="shared" si="197"/>
        <v>0</v>
      </c>
      <c r="MF729" s="90">
        <f t="shared" si="197"/>
        <v>0</v>
      </c>
      <c r="MG729" s="90">
        <f t="shared" si="526"/>
        <v>0</v>
      </c>
      <c r="MH729" s="90">
        <f t="shared" si="198"/>
        <v>0</v>
      </c>
      <c r="MI729" s="90">
        <f t="shared" si="198"/>
        <v>0</v>
      </c>
      <c r="MJ729" s="1235"/>
      <c r="MK729" s="1235"/>
      <c r="ML729" s="1235"/>
      <c r="MM729" s="90">
        <f t="shared" si="527"/>
        <v>0</v>
      </c>
      <c r="MN729" s="90">
        <f t="shared" si="528"/>
        <v>0</v>
      </c>
      <c r="MO729" s="90">
        <f t="shared" si="529"/>
        <v>0</v>
      </c>
      <c r="MP729" s="90">
        <f t="shared" si="530"/>
        <v>0</v>
      </c>
      <c r="MQ729" s="90">
        <f t="shared" si="531"/>
        <v>0</v>
      </c>
      <c r="MR729" s="90">
        <f t="shared" si="532"/>
        <v>0</v>
      </c>
      <c r="MS729" s="90">
        <f t="shared" si="533"/>
        <v>354388.56</v>
      </c>
      <c r="MT729" s="90">
        <f t="shared" si="534"/>
        <v>371121.21</v>
      </c>
      <c r="MU729" s="90">
        <f t="shared" si="535"/>
        <v>381373.66</v>
      </c>
      <c r="MV729" s="90">
        <f t="shared" si="536"/>
        <v>91402.26</v>
      </c>
      <c r="MW729" s="90">
        <f t="shared" si="537"/>
        <v>99219.26</v>
      </c>
      <c r="MX729" s="90">
        <f t="shared" si="538"/>
        <v>101988.56</v>
      </c>
      <c r="MY729" s="90">
        <f t="shared" si="539"/>
        <v>0</v>
      </c>
      <c r="MZ729" s="90">
        <f t="shared" si="199"/>
        <v>0</v>
      </c>
      <c r="NA729" s="90">
        <f t="shared" si="199"/>
        <v>0</v>
      </c>
      <c r="NB729" s="90">
        <f t="shared" si="540"/>
        <v>0</v>
      </c>
      <c r="NC729" s="90">
        <f t="shared" si="200"/>
        <v>0</v>
      </c>
      <c r="ND729" s="90">
        <f t="shared" si="200"/>
        <v>0</v>
      </c>
      <c r="NE729" s="1235"/>
      <c r="NF729" s="1235"/>
      <c r="NG729" s="1235"/>
      <c r="NH729" s="90">
        <f t="shared" si="541"/>
        <v>0</v>
      </c>
      <c r="NI729" s="90">
        <f t="shared" si="542"/>
        <v>0</v>
      </c>
      <c r="NJ729" s="90">
        <f t="shared" si="543"/>
        <v>0</v>
      </c>
      <c r="NK729" s="90">
        <f t="shared" si="544"/>
        <v>0</v>
      </c>
      <c r="NL729" s="90">
        <f t="shared" si="545"/>
        <v>0</v>
      </c>
      <c r="NM729" s="90">
        <f t="shared" si="546"/>
        <v>0</v>
      </c>
      <c r="NN729" s="90">
        <f t="shared" si="547"/>
        <v>357277.59</v>
      </c>
      <c r="NO729" s="90">
        <f t="shared" si="548"/>
        <v>374143.45</v>
      </c>
      <c r="NP729" s="90">
        <f t="shared" si="549"/>
        <v>384492.53</v>
      </c>
      <c r="NQ729" s="90">
        <f t="shared" si="550"/>
        <v>104014.77</v>
      </c>
      <c r="NR729" s="90">
        <f t="shared" si="551"/>
        <v>116116.96</v>
      </c>
      <c r="NS729" s="90">
        <f t="shared" si="552"/>
        <v>119848.96000000001</v>
      </c>
      <c r="NT729" s="90">
        <f t="shared" si="553"/>
        <v>0</v>
      </c>
      <c r="NU729" s="90">
        <f t="shared" si="201"/>
        <v>0</v>
      </c>
      <c r="NV729" s="90">
        <f t="shared" si="201"/>
        <v>0</v>
      </c>
      <c r="NW729" s="90">
        <f t="shared" si="554"/>
        <v>0</v>
      </c>
      <c r="NX729" s="90">
        <f t="shared" si="202"/>
        <v>0</v>
      </c>
      <c r="NY729" s="90">
        <f t="shared" si="202"/>
        <v>0</v>
      </c>
      <c r="NZ729" s="1235"/>
      <c r="OA729" s="1235"/>
      <c r="OB729" s="1235"/>
      <c r="OC729" s="90">
        <f t="shared" si="555"/>
        <v>0</v>
      </c>
      <c r="OD729" s="90">
        <f t="shared" si="556"/>
        <v>0</v>
      </c>
      <c r="OE729" s="90">
        <f t="shared" si="557"/>
        <v>0</v>
      </c>
      <c r="OF729" s="90">
        <f t="shared" si="558"/>
        <v>0</v>
      </c>
      <c r="OG729" s="90">
        <f t="shared" si="559"/>
        <v>0</v>
      </c>
      <c r="OH729" s="90">
        <f t="shared" si="560"/>
        <v>0</v>
      </c>
      <c r="OI729" s="90">
        <f t="shared" si="561"/>
        <v>310801.45</v>
      </c>
      <c r="OJ729" s="90">
        <f t="shared" si="562"/>
        <v>325486.23</v>
      </c>
      <c r="OK729" s="90">
        <f t="shared" si="563"/>
        <v>334265.69</v>
      </c>
      <c r="OL729" s="90">
        <f t="shared" si="564"/>
        <v>66834.820000000007</v>
      </c>
      <c r="OM729" s="90">
        <f t="shared" si="565"/>
        <v>75272.33</v>
      </c>
      <c r="ON729" s="90">
        <f t="shared" si="566"/>
        <v>78554.070000000007</v>
      </c>
      <c r="OO729" s="90">
        <f t="shared" si="567"/>
        <v>0</v>
      </c>
      <c r="OP729" s="90">
        <f t="shared" si="203"/>
        <v>0</v>
      </c>
      <c r="OQ729" s="90">
        <f t="shared" si="203"/>
        <v>0</v>
      </c>
      <c r="OR729" s="90">
        <f t="shared" si="568"/>
        <v>0</v>
      </c>
      <c r="OS729" s="90">
        <f t="shared" si="204"/>
        <v>0</v>
      </c>
      <c r="OT729" s="90">
        <f t="shared" si="204"/>
        <v>0</v>
      </c>
      <c r="OU729" s="1235"/>
      <c r="OV729" s="1235"/>
      <c r="OW729" s="1235"/>
      <c r="OX729" s="90">
        <f t="shared" si="569"/>
        <v>0</v>
      </c>
      <c r="OY729" s="90">
        <f t="shared" si="570"/>
        <v>0</v>
      </c>
      <c r="OZ729" s="90">
        <f t="shared" si="571"/>
        <v>0</v>
      </c>
      <c r="PA729" s="90">
        <f t="shared" si="572"/>
        <v>0</v>
      </c>
      <c r="PB729" s="90">
        <f t="shared" si="573"/>
        <v>0</v>
      </c>
      <c r="PC729" s="90">
        <f t="shared" si="574"/>
        <v>0</v>
      </c>
      <c r="PD729" s="90">
        <f t="shared" si="575"/>
        <v>386390.87</v>
      </c>
      <c r="PE729" s="90">
        <f t="shared" si="576"/>
        <v>404640.52</v>
      </c>
      <c r="PF729" s="90">
        <f t="shared" si="577"/>
        <v>415720.79</v>
      </c>
      <c r="PG729" s="90">
        <f t="shared" si="578"/>
        <v>99674.82</v>
      </c>
      <c r="PH729" s="90">
        <f t="shared" si="579"/>
        <v>108223.86</v>
      </c>
      <c r="PI729" s="90">
        <f t="shared" si="580"/>
        <v>111993.83</v>
      </c>
      <c r="PJ729" s="90">
        <f t="shared" si="581"/>
        <v>0</v>
      </c>
      <c r="PK729" s="90">
        <f t="shared" si="205"/>
        <v>0</v>
      </c>
      <c r="PL729" s="90">
        <f t="shared" si="205"/>
        <v>0</v>
      </c>
      <c r="PM729" s="90">
        <f t="shared" si="582"/>
        <v>0</v>
      </c>
      <c r="PN729" s="90">
        <f t="shared" si="206"/>
        <v>0</v>
      </c>
      <c r="PO729" s="90">
        <f t="shared" si="206"/>
        <v>0</v>
      </c>
      <c r="PP729" s="1235"/>
      <c r="PQ729" s="1235"/>
      <c r="PR729" s="1235"/>
      <c r="PS729" s="90">
        <f t="shared" si="583"/>
        <v>0</v>
      </c>
      <c r="PT729" s="90">
        <f t="shared" si="584"/>
        <v>0</v>
      </c>
      <c r="PU729" s="90">
        <f t="shared" si="585"/>
        <v>0</v>
      </c>
      <c r="PV729" s="90">
        <f t="shared" si="586"/>
        <v>0</v>
      </c>
      <c r="PW729" s="90">
        <f t="shared" si="587"/>
        <v>0</v>
      </c>
      <c r="PX729" s="90">
        <f t="shared" si="588"/>
        <v>0</v>
      </c>
      <c r="PY729" s="90">
        <f t="shared" si="589"/>
        <v>237506.36</v>
      </c>
      <c r="PZ729" s="90">
        <f t="shared" si="590"/>
        <v>247950.03</v>
      </c>
      <c r="QA729" s="90">
        <f t="shared" si="591"/>
        <v>255487.43</v>
      </c>
      <c r="QB729" s="90">
        <f t="shared" si="592"/>
        <v>69017.440000000002</v>
      </c>
      <c r="QC729" s="90">
        <f t="shared" si="593"/>
        <v>79265.89</v>
      </c>
      <c r="QD729" s="90">
        <f t="shared" si="594"/>
        <v>81233.22</v>
      </c>
      <c r="QE729" s="90">
        <f t="shared" si="595"/>
        <v>0</v>
      </c>
      <c r="QF729" s="90">
        <f t="shared" si="207"/>
        <v>0</v>
      </c>
      <c r="QG729" s="90">
        <f t="shared" si="207"/>
        <v>0</v>
      </c>
      <c r="QH729" s="90">
        <f t="shared" si="596"/>
        <v>0</v>
      </c>
      <c r="QI729" s="90">
        <f t="shared" si="208"/>
        <v>0</v>
      </c>
      <c r="QJ729" s="90">
        <f t="shared" si="208"/>
        <v>0</v>
      </c>
      <c r="QK729" s="1235"/>
      <c r="QL729" s="1235"/>
      <c r="QM729" s="1235"/>
      <c r="QN729" s="90">
        <f t="shared" si="597"/>
        <v>0</v>
      </c>
      <c r="QO729" s="90">
        <f t="shared" si="598"/>
        <v>0</v>
      </c>
      <c r="QP729" s="90">
        <f t="shared" si="599"/>
        <v>0</v>
      </c>
      <c r="QQ729" s="90">
        <f t="shared" si="600"/>
        <v>0</v>
      </c>
      <c r="QR729" s="90">
        <f t="shared" si="601"/>
        <v>0</v>
      </c>
      <c r="QS729" s="90">
        <f t="shared" si="602"/>
        <v>0</v>
      </c>
      <c r="QT729" s="90">
        <f t="shared" si="603"/>
        <v>462840.63</v>
      </c>
      <c r="QU729" s="90">
        <f t="shared" si="604"/>
        <v>484707.85</v>
      </c>
      <c r="QV729" s="90">
        <f t="shared" si="605"/>
        <v>497897.73</v>
      </c>
      <c r="QW729" s="90">
        <f t="shared" si="606"/>
        <v>114753.25</v>
      </c>
      <c r="QX729" s="90">
        <f t="shared" si="607"/>
        <v>135826.69</v>
      </c>
      <c r="QY729" s="90">
        <f t="shared" si="608"/>
        <v>139965.57</v>
      </c>
      <c r="QZ729" s="90">
        <f t="shared" si="609"/>
        <v>0</v>
      </c>
      <c r="RA729" s="90">
        <f t="shared" si="209"/>
        <v>0</v>
      </c>
      <c r="RB729" s="90">
        <f t="shared" si="209"/>
        <v>0</v>
      </c>
      <c r="RC729" s="90">
        <f t="shared" si="610"/>
        <v>0</v>
      </c>
      <c r="RD729" s="90">
        <f t="shared" si="210"/>
        <v>0</v>
      </c>
      <c r="RE729" s="90">
        <f t="shared" si="210"/>
        <v>0</v>
      </c>
      <c r="RF729" s="1235"/>
      <c r="RG729" s="1235"/>
      <c r="RH729" s="1235"/>
      <c r="RI729" s="90">
        <f t="shared" si="611"/>
        <v>0</v>
      </c>
      <c r="RJ729" s="90">
        <f t="shared" si="612"/>
        <v>0</v>
      </c>
      <c r="RK729" s="90">
        <f t="shared" si="613"/>
        <v>0</v>
      </c>
      <c r="RL729" s="90">
        <f t="shared" si="614"/>
        <v>0</v>
      </c>
      <c r="RM729" s="90">
        <f t="shared" si="615"/>
        <v>0</v>
      </c>
      <c r="RN729" s="90">
        <f t="shared" si="616"/>
        <v>0</v>
      </c>
      <c r="RO729" s="90">
        <f t="shared" si="617"/>
        <v>324257.84999999998</v>
      </c>
      <c r="RP729" s="90">
        <f t="shared" si="618"/>
        <v>339466.23999999999</v>
      </c>
      <c r="RQ729" s="90">
        <f t="shared" si="619"/>
        <v>348876.32</v>
      </c>
      <c r="RR729" s="90">
        <f t="shared" si="620"/>
        <v>83022.89</v>
      </c>
      <c r="RS729" s="90">
        <f t="shared" si="621"/>
        <v>93292.75</v>
      </c>
      <c r="RT729" s="90">
        <f t="shared" si="622"/>
        <v>96749.46</v>
      </c>
      <c r="RU729" s="90">
        <f t="shared" si="623"/>
        <v>0</v>
      </c>
      <c r="RV729" s="90">
        <f t="shared" si="211"/>
        <v>0</v>
      </c>
      <c r="RW729" s="90">
        <f t="shared" si="211"/>
        <v>0</v>
      </c>
      <c r="RX729" s="90">
        <f t="shared" si="624"/>
        <v>0</v>
      </c>
      <c r="RY729" s="90">
        <f t="shared" si="212"/>
        <v>0</v>
      </c>
      <c r="RZ729" s="90">
        <f t="shared" si="212"/>
        <v>0</v>
      </c>
      <c r="SA729" s="1235"/>
      <c r="SB729" s="1235"/>
      <c r="SC729" s="1235"/>
      <c r="SD729" s="90">
        <f t="shared" si="625"/>
        <v>0</v>
      </c>
      <c r="SE729" s="90">
        <f t="shared" si="626"/>
        <v>0</v>
      </c>
      <c r="SF729" s="90">
        <f t="shared" si="627"/>
        <v>0</v>
      </c>
      <c r="SG729" s="90">
        <f t="shared" si="628"/>
        <v>0</v>
      </c>
      <c r="SH729" s="90">
        <f t="shared" si="629"/>
        <v>0</v>
      </c>
      <c r="SI729" s="90">
        <f t="shared" si="630"/>
        <v>0</v>
      </c>
      <c r="SJ729" s="90">
        <f t="shared" si="631"/>
        <v>305651.84000000003</v>
      </c>
      <c r="SK729" s="90">
        <f t="shared" si="632"/>
        <v>320090.11</v>
      </c>
      <c r="SL729" s="90">
        <f t="shared" si="633"/>
        <v>328848.55</v>
      </c>
      <c r="SM729" s="90">
        <f t="shared" si="634"/>
        <v>56482.84</v>
      </c>
      <c r="SN729" s="90">
        <f t="shared" si="635"/>
        <v>65117.65</v>
      </c>
      <c r="SO729" s="90">
        <f t="shared" si="636"/>
        <v>68248.850000000006</v>
      </c>
      <c r="SP729" s="90">
        <f t="shared" si="637"/>
        <v>0</v>
      </c>
      <c r="SQ729" s="90">
        <f t="shared" si="213"/>
        <v>0</v>
      </c>
      <c r="SR729" s="90">
        <f t="shared" si="213"/>
        <v>0</v>
      </c>
      <c r="SS729" s="90">
        <f t="shared" si="638"/>
        <v>0</v>
      </c>
      <c r="ST729" s="90">
        <f t="shared" si="214"/>
        <v>0</v>
      </c>
      <c r="SU729" s="90">
        <f t="shared" si="214"/>
        <v>0</v>
      </c>
      <c r="SV729" s="1235"/>
      <c r="SW729" s="1235"/>
      <c r="SX729" s="1235"/>
      <c r="SY729" s="90">
        <f t="shared" si="639"/>
        <v>0</v>
      </c>
      <c r="SZ729" s="90">
        <f t="shared" si="640"/>
        <v>0</v>
      </c>
      <c r="TA729" s="90">
        <f t="shared" si="641"/>
        <v>0</v>
      </c>
      <c r="TB729" s="90">
        <f t="shared" si="642"/>
        <v>0</v>
      </c>
      <c r="TC729" s="90">
        <f t="shared" si="643"/>
        <v>0</v>
      </c>
      <c r="TD729" s="90">
        <f t="shared" si="644"/>
        <v>0</v>
      </c>
      <c r="TE729" s="90">
        <f t="shared" si="645"/>
        <v>334145.65000000002</v>
      </c>
      <c r="TF729" s="90">
        <f t="shared" si="646"/>
        <v>349403.51</v>
      </c>
      <c r="TG729" s="90">
        <f t="shared" si="647"/>
        <v>359485.53</v>
      </c>
      <c r="TH729" s="90">
        <f t="shared" si="648"/>
        <v>95552.98</v>
      </c>
      <c r="TI729" s="90">
        <f t="shared" si="649"/>
        <v>107530.11</v>
      </c>
      <c r="TJ729" s="90">
        <f t="shared" si="650"/>
        <v>110710.44</v>
      </c>
      <c r="TK729" s="90">
        <f t="shared" si="651"/>
        <v>0</v>
      </c>
      <c r="TL729" s="90">
        <f t="shared" si="215"/>
        <v>0</v>
      </c>
      <c r="TM729" s="90">
        <f t="shared" si="215"/>
        <v>0</v>
      </c>
      <c r="TN729" s="90">
        <f t="shared" si="652"/>
        <v>0</v>
      </c>
      <c r="TO729" s="90">
        <f t="shared" si="216"/>
        <v>0</v>
      </c>
      <c r="TP729" s="90">
        <f t="shared" si="216"/>
        <v>0</v>
      </c>
      <c r="TQ729" s="1235"/>
      <c r="TR729" s="1235"/>
      <c r="TS729" s="1235"/>
      <c r="TT729" s="90">
        <f t="shared" si="653"/>
        <v>0</v>
      </c>
      <c r="TU729" s="90">
        <f t="shared" si="654"/>
        <v>0</v>
      </c>
      <c r="TV729" s="90">
        <f t="shared" si="655"/>
        <v>0</v>
      </c>
      <c r="TW729" s="90">
        <f t="shared" si="656"/>
        <v>0</v>
      </c>
      <c r="TX729" s="90">
        <f t="shared" si="657"/>
        <v>0</v>
      </c>
      <c r="TY729" s="90">
        <f t="shared" si="658"/>
        <v>0</v>
      </c>
      <c r="TZ729" s="90">
        <f t="shared" si="659"/>
        <v>391276.66</v>
      </c>
      <c r="UA729" s="90">
        <f t="shared" si="660"/>
        <v>409755.5</v>
      </c>
      <c r="UB729" s="90">
        <f t="shared" si="661"/>
        <v>421020.33</v>
      </c>
      <c r="UC729" s="90">
        <f t="shared" si="662"/>
        <v>93437</v>
      </c>
      <c r="UD729" s="90">
        <f t="shared" si="663"/>
        <v>106407.21</v>
      </c>
      <c r="UE729" s="90">
        <f t="shared" si="664"/>
        <v>110163.78</v>
      </c>
      <c r="UF729" s="90">
        <f t="shared" si="665"/>
        <v>0</v>
      </c>
      <c r="UG729" s="90">
        <f t="shared" si="217"/>
        <v>0</v>
      </c>
      <c r="UH729" s="90">
        <f t="shared" si="217"/>
        <v>0</v>
      </c>
      <c r="UI729" s="90">
        <f t="shared" si="666"/>
        <v>0</v>
      </c>
      <c r="UJ729" s="90">
        <f t="shared" si="218"/>
        <v>0</v>
      </c>
      <c r="UK729" s="90">
        <f t="shared" si="218"/>
        <v>0</v>
      </c>
      <c r="UL729" s="1235"/>
      <c r="UM729" s="1235"/>
      <c r="UN729" s="1235"/>
      <c r="UO729" s="90">
        <f t="shared" si="667"/>
        <v>0</v>
      </c>
      <c r="UP729" s="90">
        <f t="shared" si="668"/>
        <v>0</v>
      </c>
      <c r="UQ729" s="90">
        <f t="shared" si="669"/>
        <v>0</v>
      </c>
      <c r="UR729" s="90">
        <f t="shared" si="670"/>
        <v>0</v>
      </c>
      <c r="US729" s="90">
        <f t="shared" si="671"/>
        <v>0</v>
      </c>
      <c r="UT729" s="90">
        <f t="shared" si="672"/>
        <v>0</v>
      </c>
      <c r="UU729" s="90">
        <f t="shared" si="673"/>
        <v>399189.48</v>
      </c>
      <c r="UV729" s="90">
        <f t="shared" si="674"/>
        <v>418043.15</v>
      </c>
      <c r="UW729" s="90">
        <f t="shared" si="675"/>
        <v>429541.94</v>
      </c>
      <c r="UX729" s="90">
        <f t="shared" si="676"/>
        <v>96611.73</v>
      </c>
      <c r="UY729" s="90">
        <f t="shared" si="677"/>
        <v>113904.58</v>
      </c>
      <c r="UZ729" s="90">
        <f t="shared" si="678"/>
        <v>117788.67</v>
      </c>
      <c r="VA729" s="90">
        <f t="shared" si="679"/>
        <v>0</v>
      </c>
      <c r="VB729" s="90">
        <f t="shared" si="219"/>
        <v>0</v>
      </c>
      <c r="VC729" s="90">
        <f t="shared" si="219"/>
        <v>0</v>
      </c>
      <c r="VD729" s="90">
        <f t="shared" si="680"/>
        <v>0</v>
      </c>
      <c r="VE729" s="90">
        <f t="shared" si="220"/>
        <v>0</v>
      </c>
      <c r="VF729" s="90">
        <f t="shared" si="220"/>
        <v>0</v>
      </c>
      <c r="VG729" s="1235"/>
      <c r="VH729" s="1235"/>
      <c r="VI729" s="1235"/>
      <c r="VJ729" s="90">
        <f t="shared" si="681"/>
        <v>0</v>
      </c>
      <c r="VK729" s="90">
        <f t="shared" si="682"/>
        <v>0</v>
      </c>
      <c r="VL729" s="90">
        <f t="shared" si="683"/>
        <v>0</v>
      </c>
      <c r="VM729" s="90">
        <f t="shared" si="684"/>
        <v>0</v>
      </c>
      <c r="VN729" s="90">
        <f t="shared" si="685"/>
        <v>0</v>
      </c>
      <c r="VO729" s="90">
        <f t="shared" si="686"/>
        <v>0</v>
      </c>
      <c r="VP729" s="90">
        <f t="shared" si="687"/>
        <v>376128.14</v>
      </c>
      <c r="VQ729" s="90">
        <f t="shared" si="688"/>
        <v>393512.01</v>
      </c>
      <c r="VR729" s="90">
        <f t="shared" si="689"/>
        <v>404798.02</v>
      </c>
      <c r="VS729" s="90">
        <f t="shared" si="690"/>
        <v>88660.09</v>
      </c>
      <c r="VT729" s="90">
        <f t="shared" si="691"/>
        <v>99794.85</v>
      </c>
      <c r="VU729" s="90">
        <f t="shared" si="692"/>
        <v>103468.06</v>
      </c>
      <c r="VV729" s="90">
        <f t="shared" si="693"/>
        <v>0</v>
      </c>
      <c r="VW729" s="90">
        <f t="shared" si="221"/>
        <v>0</v>
      </c>
      <c r="VX729" s="90">
        <f t="shared" si="221"/>
        <v>0</v>
      </c>
      <c r="VY729" s="90">
        <f t="shared" si="694"/>
        <v>0</v>
      </c>
      <c r="VZ729" s="90">
        <f t="shared" si="222"/>
        <v>0</v>
      </c>
      <c r="WA729" s="90">
        <f t="shared" si="222"/>
        <v>0</v>
      </c>
      <c r="WB729" s="92"/>
      <c r="WC729" s="92"/>
      <c r="WD729" s="92"/>
      <c r="WE729" s="90">
        <f t="shared" si="695"/>
        <v>0</v>
      </c>
      <c r="WF729" s="90">
        <f t="shared" si="696"/>
        <v>0</v>
      </c>
      <c r="WG729" s="90">
        <f t="shared" si="697"/>
        <v>0</v>
      </c>
      <c r="WH729" s="90">
        <f t="shared" si="698"/>
        <v>0</v>
      </c>
      <c r="WI729" s="90">
        <f t="shared" si="699"/>
        <v>0</v>
      </c>
      <c r="WJ729" s="90">
        <f t="shared" si="700"/>
        <v>0</v>
      </c>
      <c r="WK729" s="90">
        <f t="shared" si="701"/>
        <v>0</v>
      </c>
      <c r="WL729" s="90">
        <f t="shared" si="702"/>
        <v>0</v>
      </c>
      <c r="WM729" s="90">
        <f t="shared" si="703"/>
        <v>0</v>
      </c>
      <c r="WN729" s="90">
        <f t="shared" si="704"/>
        <v>0</v>
      </c>
      <c r="WO729" s="90">
        <f t="shared" si="705"/>
        <v>0</v>
      </c>
      <c r="WP729" s="90">
        <f t="shared" si="706"/>
        <v>0</v>
      </c>
      <c r="WQ729" s="90">
        <f t="shared" si="707"/>
        <v>0</v>
      </c>
      <c r="WR729" s="90">
        <f t="shared" si="223"/>
        <v>0</v>
      </c>
      <c r="WS729" s="90">
        <f t="shared" si="223"/>
        <v>0</v>
      </c>
      <c r="WT729" s="90">
        <f t="shared" si="708"/>
        <v>0</v>
      </c>
      <c r="WU729" s="90">
        <f t="shared" si="224"/>
        <v>0</v>
      </c>
      <c r="WV729" s="90">
        <f t="shared" si="224"/>
        <v>0</v>
      </c>
      <c r="WW729" s="1235"/>
      <c r="WX729" s="1235"/>
      <c r="WY729" s="1235"/>
      <c r="WZ729" s="90">
        <f t="shared" si="709"/>
        <v>0</v>
      </c>
      <c r="XA729" s="90">
        <f t="shared" si="710"/>
        <v>0</v>
      </c>
      <c r="XB729" s="90">
        <f t="shared" si="711"/>
        <v>0</v>
      </c>
      <c r="XC729" s="90">
        <f t="shared" si="712"/>
        <v>0</v>
      </c>
      <c r="XD729" s="90">
        <f t="shared" si="713"/>
        <v>0</v>
      </c>
      <c r="XE729" s="90">
        <f t="shared" si="714"/>
        <v>0</v>
      </c>
      <c r="XF729" s="90">
        <f t="shared" si="715"/>
        <v>342488.85</v>
      </c>
      <c r="XG729" s="90">
        <f t="shared" si="716"/>
        <v>358409.93</v>
      </c>
      <c r="XH729" s="90">
        <f t="shared" si="717"/>
        <v>368462.6</v>
      </c>
      <c r="XI729" s="90">
        <f t="shared" si="718"/>
        <v>70354.05</v>
      </c>
      <c r="XJ729" s="90">
        <f t="shared" si="719"/>
        <v>78053.490000000005</v>
      </c>
      <c r="XK729" s="90">
        <f t="shared" si="720"/>
        <v>80888.27</v>
      </c>
      <c r="XL729" s="90">
        <f t="shared" si="721"/>
        <v>0</v>
      </c>
      <c r="XM729" s="90">
        <f t="shared" si="225"/>
        <v>0</v>
      </c>
      <c r="XN729" s="90">
        <f t="shared" si="225"/>
        <v>0</v>
      </c>
      <c r="XO729" s="90">
        <f t="shared" si="722"/>
        <v>0</v>
      </c>
      <c r="XP729" s="90">
        <f t="shared" si="226"/>
        <v>0</v>
      </c>
      <c r="XQ729" s="90">
        <f t="shared" si="226"/>
        <v>0</v>
      </c>
      <c r="XR729" s="1235"/>
      <c r="XS729" s="1235"/>
      <c r="XT729" s="1235"/>
      <c r="XU729" s="90">
        <f t="shared" si="723"/>
        <v>0</v>
      </c>
      <c r="XV729" s="90">
        <f t="shared" si="724"/>
        <v>0</v>
      </c>
      <c r="XW729" s="90">
        <f t="shared" si="725"/>
        <v>0</v>
      </c>
      <c r="XX729" s="90">
        <f t="shared" si="726"/>
        <v>0</v>
      </c>
      <c r="XY729" s="90">
        <f t="shared" si="727"/>
        <v>0</v>
      </c>
      <c r="XZ729" s="90">
        <f t="shared" si="728"/>
        <v>0</v>
      </c>
      <c r="YA729" s="90">
        <f t="shared" si="729"/>
        <v>303819.2</v>
      </c>
      <c r="YB729" s="90">
        <f t="shared" si="730"/>
        <v>317960.83</v>
      </c>
      <c r="YC729" s="90">
        <f t="shared" si="731"/>
        <v>326856.40000000002</v>
      </c>
      <c r="YD729" s="90">
        <f t="shared" si="732"/>
        <v>64670.99</v>
      </c>
      <c r="YE729" s="90">
        <f t="shared" si="733"/>
        <v>72151.38</v>
      </c>
      <c r="YF729" s="90">
        <f t="shared" si="734"/>
        <v>75481.240000000005</v>
      </c>
      <c r="YG729" s="90">
        <f t="shared" si="735"/>
        <v>0</v>
      </c>
      <c r="YH729" s="90">
        <f t="shared" si="227"/>
        <v>0</v>
      </c>
      <c r="YI729" s="90">
        <f t="shared" si="227"/>
        <v>0</v>
      </c>
      <c r="YJ729" s="90">
        <f t="shared" si="736"/>
        <v>0</v>
      </c>
      <c r="YK729" s="90">
        <f t="shared" si="228"/>
        <v>0</v>
      </c>
      <c r="YL729" s="90">
        <f t="shared" si="228"/>
        <v>0</v>
      </c>
      <c r="YM729" s="1235"/>
      <c r="YN729" s="1235"/>
      <c r="YO729" s="1235"/>
      <c r="YP729" s="90">
        <f t="shared" si="737"/>
        <v>0</v>
      </c>
      <c r="YQ729" s="90">
        <f t="shared" si="738"/>
        <v>0</v>
      </c>
      <c r="YR729" s="90">
        <f t="shared" si="739"/>
        <v>0</v>
      </c>
      <c r="YS729" s="90">
        <f t="shared" si="740"/>
        <v>0</v>
      </c>
      <c r="YT729" s="90">
        <f t="shared" si="741"/>
        <v>0</v>
      </c>
      <c r="YU729" s="90">
        <f t="shared" si="742"/>
        <v>0</v>
      </c>
      <c r="YV729" s="90">
        <f t="shared" si="743"/>
        <v>309952.61</v>
      </c>
      <c r="YW729" s="90">
        <f t="shared" si="744"/>
        <v>324438.26</v>
      </c>
      <c r="YX729" s="90">
        <f t="shared" si="745"/>
        <v>333579.09000000003</v>
      </c>
      <c r="YY729" s="90">
        <f t="shared" si="746"/>
        <v>59745.03</v>
      </c>
      <c r="YZ729" s="90">
        <f t="shared" si="747"/>
        <v>70776.63</v>
      </c>
      <c r="ZA729" s="90">
        <f t="shared" si="748"/>
        <v>73871.56</v>
      </c>
      <c r="ZB729" s="90">
        <f t="shared" si="749"/>
        <v>0</v>
      </c>
      <c r="ZC729" s="90">
        <f t="shared" si="229"/>
        <v>0</v>
      </c>
      <c r="ZD729" s="90">
        <f t="shared" si="229"/>
        <v>0</v>
      </c>
      <c r="ZE729" s="90">
        <f t="shared" si="750"/>
        <v>0</v>
      </c>
      <c r="ZF729" s="90">
        <f t="shared" si="230"/>
        <v>0</v>
      </c>
      <c r="ZG729" s="90">
        <f t="shared" si="230"/>
        <v>0</v>
      </c>
      <c r="ZH729" s="1235"/>
      <c r="ZI729" s="1235"/>
      <c r="ZJ729" s="1235"/>
      <c r="ZK729" s="90">
        <f t="shared" si="751"/>
        <v>0</v>
      </c>
      <c r="ZL729" s="90">
        <f t="shared" si="752"/>
        <v>0</v>
      </c>
      <c r="ZM729" s="90">
        <f t="shared" si="753"/>
        <v>0</v>
      </c>
      <c r="ZN729" s="90">
        <f t="shared" si="754"/>
        <v>0</v>
      </c>
      <c r="ZO729" s="90">
        <f t="shared" si="755"/>
        <v>0</v>
      </c>
      <c r="ZP729" s="90">
        <f t="shared" si="756"/>
        <v>0</v>
      </c>
      <c r="ZQ729" s="90">
        <f t="shared" si="757"/>
        <v>305627.08</v>
      </c>
      <c r="ZR729" s="90">
        <f t="shared" si="758"/>
        <v>320071.39</v>
      </c>
      <c r="ZS729" s="90">
        <f t="shared" si="759"/>
        <v>328710.07</v>
      </c>
      <c r="ZT729" s="90">
        <f t="shared" si="760"/>
        <v>64872.9</v>
      </c>
      <c r="ZU729" s="90">
        <f t="shared" si="761"/>
        <v>74845.539999999994</v>
      </c>
      <c r="ZV729" s="90">
        <f t="shared" si="762"/>
        <v>78143.649999999994</v>
      </c>
      <c r="ZW729" s="90">
        <f t="shared" si="763"/>
        <v>0</v>
      </c>
      <c r="ZX729" s="90">
        <f t="shared" si="231"/>
        <v>0</v>
      </c>
      <c r="ZY729" s="90">
        <f t="shared" si="231"/>
        <v>0</v>
      </c>
      <c r="ZZ729" s="90">
        <f t="shared" si="764"/>
        <v>0</v>
      </c>
      <c r="AAA729" s="90">
        <f t="shared" si="232"/>
        <v>0</v>
      </c>
      <c r="AAB729" s="90">
        <f t="shared" si="232"/>
        <v>0</v>
      </c>
      <c r="AAC729" s="1235"/>
      <c r="AAD729" s="1235"/>
      <c r="AAE729" s="1235"/>
      <c r="AAF729" s="90">
        <f t="shared" si="765"/>
        <v>0</v>
      </c>
      <c r="AAG729" s="90">
        <f t="shared" si="766"/>
        <v>0</v>
      </c>
      <c r="AAH729" s="90">
        <f t="shared" si="767"/>
        <v>0</v>
      </c>
      <c r="AAI729" s="90">
        <f t="shared" si="768"/>
        <v>0</v>
      </c>
      <c r="AAJ729" s="90">
        <f t="shared" si="769"/>
        <v>0</v>
      </c>
      <c r="AAK729" s="90">
        <f t="shared" si="770"/>
        <v>0</v>
      </c>
      <c r="AAL729" s="90">
        <f t="shared" si="771"/>
        <v>391403.8</v>
      </c>
      <c r="AAM729" s="90">
        <f t="shared" si="772"/>
        <v>409516.72</v>
      </c>
      <c r="AAN729" s="90">
        <f t="shared" si="773"/>
        <v>421050.5</v>
      </c>
      <c r="AAO729" s="90">
        <f t="shared" si="774"/>
        <v>88891.29</v>
      </c>
      <c r="AAP729" s="90">
        <f t="shared" si="775"/>
        <v>112066.66</v>
      </c>
      <c r="AAQ729" s="90">
        <f t="shared" si="776"/>
        <v>115660</v>
      </c>
      <c r="AAR729" s="90">
        <f t="shared" si="777"/>
        <v>0</v>
      </c>
      <c r="AAS729" s="90">
        <f t="shared" si="233"/>
        <v>0</v>
      </c>
      <c r="AAT729" s="90">
        <f t="shared" si="233"/>
        <v>0</v>
      </c>
      <c r="AAU729" s="90">
        <f t="shared" si="778"/>
        <v>0</v>
      </c>
      <c r="AAV729" s="90">
        <f t="shared" si="234"/>
        <v>0</v>
      </c>
      <c r="AAW729" s="90">
        <f t="shared" si="234"/>
        <v>0</v>
      </c>
      <c r="AAX729" s="1235"/>
      <c r="AAY729" s="1235"/>
      <c r="AAZ729" s="1235"/>
      <c r="ABA729" s="90">
        <f t="shared" si="779"/>
        <v>0</v>
      </c>
      <c r="ABB729" s="90">
        <f t="shared" si="780"/>
        <v>0</v>
      </c>
      <c r="ABC729" s="90">
        <f t="shared" si="781"/>
        <v>0</v>
      </c>
      <c r="ABD729" s="90">
        <f t="shared" si="782"/>
        <v>0</v>
      </c>
      <c r="ABE729" s="90">
        <f t="shared" si="783"/>
        <v>0</v>
      </c>
      <c r="ABF729" s="90">
        <f t="shared" si="784"/>
        <v>0</v>
      </c>
      <c r="ABG729" s="90">
        <f t="shared" si="785"/>
        <v>329763.36</v>
      </c>
      <c r="ABH729" s="90">
        <f t="shared" si="786"/>
        <v>345083.95</v>
      </c>
      <c r="ABI729" s="90">
        <f t="shared" si="787"/>
        <v>354797.5</v>
      </c>
      <c r="ABJ729" s="90">
        <f t="shared" si="788"/>
        <v>69039.740000000005</v>
      </c>
      <c r="ABK729" s="90">
        <f t="shared" si="789"/>
        <v>86330.54</v>
      </c>
      <c r="ABL729" s="90">
        <f t="shared" si="790"/>
        <v>89404.46</v>
      </c>
      <c r="ABM729" s="90">
        <f t="shared" si="791"/>
        <v>0</v>
      </c>
      <c r="ABN729" s="90">
        <f t="shared" si="235"/>
        <v>0</v>
      </c>
      <c r="ABO729" s="90">
        <f t="shared" si="235"/>
        <v>0</v>
      </c>
      <c r="ABP729" s="90">
        <f t="shared" si="792"/>
        <v>0</v>
      </c>
      <c r="ABQ729" s="90">
        <f t="shared" si="236"/>
        <v>0</v>
      </c>
      <c r="ABR729" s="90">
        <f t="shared" si="236"/>
        <v>0</v>
      </c>
      <c r="ABS729" s="1235"/>
      <c r="ABT729" s="1235"/>
      <c r="ABU729" s="1235"/>
      <c r="ABV729" s="90">
        <f t="shared" si="793"/>
        <v>0</v>
      </c>
      <c r="ABW729" s="90">
        <f t="shared" si="794"/>
        <v>0</v>
      </c>
      <c r="ABX729" s="90">
        <f t="shared" si="795"/>
        <v>0</v>
      </c>
      <c r="ABY729" s="90">
        <f t="shared" si="796"/>
        <v>0</v>
      </c>
      <c r="ABZ729" s="90">
        <f t="shared" si="797"/>
        <v>0</v>
      </c>
      <c r="ACA729" s="90">
        <f t="shared" si="798"/>
        <v>0</v>
      </c>
      <c r="ACB729" s="90">
        <f t="shared" si="799"/>
        <v>291667.99</v>
      </c>
      <c r="ACC729" s="90">
        <f t="shared" si="800"/>
        <v>304998.84000000003</v>
      </c>
      <c r="ACD729" s="90">
        <f t="shared" si="801"/>
        <v>313822.11</v>
      </c>
      <c r="ACE729" s="90">
        <f t="shared" si="802"/>
        <v>50299.56</v>
      </c>
      <c r="ACF729" s="90">
        <f t="shared" si="803"/>
        <v>63185.47</v>
      </c>
      <c r="ACG729" s="90">
        <f t="shared" si="804"/>
        <v>65906.570000000007</v>
      </c>
      <c r="ACH729" s="90">
        <f t="shared" si="805"/>
        <v>0</v>
      </c>
      <c r="ACI729" s="90">
        <f t="shared" si="237"/>
        <v>0</v>
      </c>
      <c r="ACJ729" s="90">
        <f t="shared" si="237"/>
        <v>0</v>
      </c>
      <c r="ACK729" s="90">
        <f t="shared" si="806"/>
        <v>0</v>
      </c>
      <c r="ACL729" s="90">
        <f t="shared" si="238"/>
        <v>0</v>
      </c>
      <c r="ACM729" s="90">
        <f t="shared" si="238"/>
        <v>0</v>
      </c>
      <c r="ACN729" s="1235"/>
      <c r="ACO729" s="1235"/>
      <c r="ACP729" s="1235"/>
      <c r="ACQ729" s="90">
        <f t="shared" si="807"/>
        <v>0</v>
      </c>
      <c r="ACR729" s="90">
        <f t="shared" si="808"/>
        <v>0</v>
      </c>
      <c r="ACS729" s="90">
        <f t="shared" si="809"/>
        <v>0</v>
      </c>
      <c r="ACT729" s="90">
        <f t="shared" si="810"/>
        <v>0</v>
      </c>
      <c r="ACU729" s="90">
        <f t="shared" si="811"/>
        <v>0</v>
      </c>
      <c r="ACV729" s="90">
        <f t="shared" si="812"/>
        <v>0</v>
      </c>
      <c r="ACW729" s="90">
        <f t="shared" si="813"/>
        <v>273702.08</v>
      </c>
      <c r="ACX729" s="90">
        <f t="shared" si="814"/>
        <v>285884.17</v>
      </c>
      <c r="ACY729" s="90">
        <f t="shared" si="815"/>
        <v>294489.76</v>
      </c>
      <c r="ACZ729" s="90">
        <f t="shared" si="816"/>
        <v>66056.66</v>
      </c>
      <c r="ADA729" s="90">
        <f t="shared" si="817"/>
        <v>85043.98</v>
      </c>
      <c r="ADB729" s="90">
        <f t="shared" si="818"/>
        <v>87226.16</v>
      </c>
      <c r="ADC729" s="90">
        <f t="shared" si="819"/>
        <v>0</v>
      </c>
      <c r="ADD729" s="90">
        <f t="shared" si="239"/>
        <v>0</v>
      </c>
      <c r="ADE729" s="90">
        <f t="shared" si="239"/>
        <v>0</v>
      </c>
      <c r="ADF729" s="90">
        <f t="shared" si="820"/>
        <v>0</v>
      </c>
      <c r="ADG729" s="90">
        <f t="shared" si="240"/>
        <v>0</v>
      </c>
      <c r="ADH729" s="90">
        <f t="shared" si="240"/>
        <v>0</v>
      </c>
      <c r="ADI729" s="1235"/>
      <c r="ADJ729" s="1235"/>
      <c r="ADK729" s="1235"/>
      <c r="ADL729" s="90">
        <f t="shared" si="821"/>
        <v>0</v>
      </c>
      <c r="ADM729" s="90">
        <f t="shared" si="822"/>
        <v>0</v>
      </c>
      <c r="ADN729" s="90">
        <f t="shared" si="823"/>
        <v>0</v>
      </c>
      <c r="ADO729" s="90">
        <f t="shared" si="824"/>
        <v>0</v>
      </c>
      <c r="ADP729" s="90">
        <f t="shared" si="825"/>
        <v>0</v>
      </c>
      <c r="ADQ729" s="90">
        <f t="shared" si="826"/>
        <v>0</v>
      </c>
      <c r="ADR729" s="90">
        <f t="shared" si="827"/>
        <v>326140.5</v>
      </c>
      <c r="ADS729" s="90">
        <f t="shared" si="828"/>
        <v>341246.16</v>
      </c>
      <c r="ADT729" s="90">
        <f t="shared" si="829"/>
        <v>350880.78</v>
      </c>
      <c r="ADU729" s="90">
        <f t="shared" si="830"/>
        <v>74557.600000000006</v>
      </c>
      <c r="ADV729" s="90">
        <f t="shared" si="831"/>
        <v>84594.67</v>
      </c>
      <c r="ADW729" s="90">
        <f t="shared" si="832"/>
        <v>87723.67</v>
      </c>
      <c r="ADX729" s="90">
        <f t="shared" si="833"/>
        <v>0</v>
      </c>
      <c r="ADY729" s="90">
        <f t="shared" si="241"/>
        <v>0</v>
      </c>
      <c r="ADZ729" s="90">
        <f t="shared" si="241"/>
        <v>0</v>
      </c>
      <c r="AEA729" s="90">
        <f t="shared" si="834"/>
        <v>0</v>
      </c>
      <c r="AEB729" s="90">
        <f t="shared" si="242"/>
        <v>0</v>
      </c>
      <c r="AEC729" s="90">
        <f t="shared" si="242"/>
        <v>0</v>
      </c>
      <c r="AED729" s="1235"/>
      <c r="AEE729" s="1235"/>
      <c r="AEF729" s="1235"/>
      <c r="AEG729" s="90">
        <f t="shared" si="835"/>
        <v>0</v>
      </c>
      <c r="AEH729" s="90">
        <f t="shared" si="836"/>
        <v>0</v>
      </c>
      <c r="AEI729" s="90">
        <f t="shared" si="837"/>
        <v>0</v>
      </c>
      <c r="AEJ729" s="90">
        <f t="shared" si="838"/>
        <v>0</v>
      </c>
      <c r="AEK729" s="90">
        <f t="shared" si="839"/>
        <v>0</v>
      </c>
      <c r="AEL729" s="90">
        <f t="shared" si="840"/>
        <v>0</v>
      </c>
      <c r="AEM729" s="90">
        <f t="shared" si="841"/>
        <v>328726.82</v>
      </c>
      <c r="AEN729" s="90">
        <f t="shared" si="842"/>
        <v>343991.86</v>
      </c>
      <c r="AEO729" s="90">
        <f t="shared" si="843"/>
        <v>353703.27</v>
      </c>
      <c r="AEP729" s="90">
        <f t="shared" si="844"/>
        <v>68001.03</v>
      </c>
      <c r="AEQ729" s="90">
        <f t="shared" si="845"/>
        <v>76051.199999999997</v>
      </c>
      <c r="AER729" s="90">
        <f t="shared" si="846"/>
        <v>78835.86</v>
      </c>
      <c r="AES729" s="90">
        <f t="shared" si="847"/>
        <v>0</v>
      </c>
      <c r="AET729" s="90">
        <f t="shared" si="243"/>
        <v>0</v>
      </c>
      <c r="AEU729" s="90">
        <f t="shared" si="243"/>
        <v>0</v>
      </c>
      <c r="AEV729" s="90">
        <f t="shared" si="848"/>
        <v>0</v>
      </c>
      <c r="AEW729" s="90">
        <f t="shared" si="244"/>
        <v>0</v>
      </c>
      <c r="AEX729" s="90">
        <f t="shared" si="244"/>
        <v>0</v>
      </c>
      <c r="AEY729" s="1235"/>
      <c r="AEZ729" s="1235"/>
      <c r="AFA729" s="1235"/>
      <c r="AFB729" s="90">
        <f t="shared" si="849"/>
        <v>0</v>
      </c>
      <c r="AFC729" s="90">
        <f t="shared" si="850"/>
        <v>0</v>
      </c>
      <c r="AFD729" s="90">
        <f t="shared" si="851"/>
        <v>0</v>
      </c>
      <c r="AFE729" s="90">
        <f t="shared" si="852"/>
        <v>0</v>
      </c>
      <c r="AFF729" s="90">
        <f t="shared" si="853"/>
        <v>0</v>
      </c>
      <c r="AFG729" s="90">
        <f t="shared" si="854"/>
        <v>0</v>
      </c>
      <c r="AFH729" s="90">
        <f t="shared" si="855"/>
        <v>348270.19</v>
      </c>
      <c r="AFI729" s="90">
        <f t="shared" si="856"/>
        <v>364185.92</v>
      </c>
      <c r="AFJ729" s="90">
        <f t="shared" si="857"/>
        <v>374452.74</v>
      </c>
      <c r="AFK729" s="90">
        <f t="shared" si="858"/>
        <v>60939.62</v>
      </c>
      <c r="AFL729" s="90">
        <f t="shared" si="859"/>
        <v>74607.460000000006</v>
      </c>
      <c r="AFM729" s="90">
        <f t="shared" si="860"/>
        <v>77594.210000000006</v>
      </c>
      <c r="AFN729" s="90">
        <f t="shared" si="861"/>
        <v>0</v>
      </c>
      <c r="AFO729" s="90">
        <f t="shared" si="245"/>
        <v>0</v>
      </c>
      <c r="AFP729" s="90">
        <f t="shared" si="245"/>
        <v>0</v>
      </c>
      <c r="AFQ729" s="90">
        <f t="shared" si="862"/>
        <v>0</v>
      </c>
      <c r="AFR729" s="90">
        <f t="shared" si="246"/>
        <v>0</v>
      </c>
      <c r="AFS729" s="90">
        <f t="shared" si="246"/>
        <v>0</v>
      </c>
      <c r="AFT729" s="1235"/>
      <c r="AFU729" s="1235"/>
      <c r="AFV729" s="1235"/>
      <c r="AFW729" s="90">
        <f t="shared" si="863"/>
        <v>0</v>
      </c>
      <c r="AFX729" s="90">
        <f t="shared" si="864"/>
        <v>0</v>
      </c>
      <c r="AFY729" s="90">
        <f t="shared" si="865"/>
        <v>0</v>
      </c>
      <c r="AFZ729" s="90">
        <f t="shared" si="866"/>
        <v>0</v>
      </c>
      <c r="AGA729" s="90">
        <f t="shared" si="867"/>
        <v>0</v>
      </c>
      <c r="AGB729" s="90">
        <f t="shared" si="868"/>
        <v>0</v>
      </c>
      <c r="AGC729" s="90">
        <f t="shared" si="869"/>
        <v>361913.99</v>
      </c>
      <c r="AGD729" s="90">
        <f t="shared" si="870"/>
        <v>379019.93</v>
      </c>
      <c r="AGE729" s="90">
        <f t="shared" si="871"/>
        <v>389065.07</v>
      </c>
      <c r="AGF729" s="90">
        <f t="shared" si="872"/>
        <v>79366.759999999995</v>
      </c>
      <c r="AGG729" s="90">
        <f t="shared" si="873"/>
        <v>88843.91</v>
      </c>
      <c r="AGH729" s="90">
        <f t="shared" si="874"/>
        <v>92209.33</v>
      </c>
      <c r="AGI729" s="90">
        <f t="shared" si="875"/>
        <v>0</v>
      </c>
      <c r="AGJ729" s="90">
        <f t="shared" si="247"/>
        <v>0</v>
      </c>
      <c r="AGK729" s="90">
        <f t="shared" si="247"/>
        <v>0</v>
      </c>
      <c r="AGL729" s="90">
        <f t="shared" si="876"/>
        <v>0</v>
      </c>
      <c r="AGM729" s="90">
        <f t="shared" si="248"/>
        <v>0</v>
      </c>
      <c r="AGN729" s="90">
        <f t="shared" si="248"/>
        <v>0</v>
      </c>
      <c r="AGO729" s="1235"/>
      <c r="AGP729" s="1235"/>
      <c r="AGQ729" s="1235"/>
      <c r="AGR729" s="90">
        <f t="shared" si="877"/>
        <v>0</v>
      </c>
      <c r="AGS729" s="90">
        <f t="shared" si="878"/>
        <v>0</v>
      </c>
      <c r="AGT729" s="90">
        <f t="shared" si="879"/>
        <v>0</v>
      </c>
      <c r="AGU729" s="90">
        <f t="shared" si="880"/>
        <v>0</v>
      </c>
      <c r="AGV729" s="90">
        <f t="shared" si="881"/>
        <v>0</v>
      </c>
      <c r="AGW729" s="90">
        <f t="shared" si="882"/>
        <v>0</v>
      </c>
      <c r="AGX729" s="90">
        <f t="shared" si="883"/>
        <v>303702.69</v>
      </c>
      <c r="AGY729" s="90">
        <f t="shared" si="884"/>
        <v>318050.24</v>
      </c>
      <c r="AGZ729" s="90">
        <f t="shared" si="885"/>
        <v>326663.09000000003</v>
      </c>
      <c r="AHA729" s="90">
        <f t="shared" si="886"/>
        <v>78954.41</v>
      </c>
      <c r="AHB729" s="90">
        <f t="shared" si="887"/>
        <v>85845.73</v>
      </c>
      <c r="AHC729" s="90">
        <f t="shared" si="888"/>
        <v>89299.32</v>
      </c>
      <c r="AHD729" s="90">
        <f t="shared" si="889"/>
        <v>0</v>
      </c>
      <c r="AHE729" s="90">
        <f t="shared" si="249"/>
        <v>0</v>
      </c>
      <c r="AHF729" s="90">
        <f t="shared" si="249"/>
        <v>0</v>
      </c>
      <c r="AHG729" s="90">
        <f t="shared" si="890"/>
        <v>0</v>
      </c>
      <c r="AHH729" s="90">
        <f t="shared" si="250"/>
        <v>0</v>
      </c>
      <c r="AHI729" s="90">
        <f t="shared" si="250"/>
        <v>0</v>
      </c>
      <c r="AHJ729" s="1235"/>
      <c r="AHK729" s="1235"/>
      <c r="AHL729" s="1235"/>
      <c r="AHM729" s="90">
        <f t="shared" si="891"/>
        <v>0</v>
      </c>
      <c r="AHN729" s="90">
        <f t="shared" si="892"/>
        <v>0</v>
      </c>
      <c r="AHO729" s="90">
        <f t="shared" si="893"/>
        <v>0</v>
      </c>
      <c r="AHP729" s="90">
        <f t="shared" si="894"/>
        <v>0</v>
      </c>
      <c r="AHQ729" s="90">
        <f t="shared" si="895"/>
        <v>0</v>
      </c>
      <c r="AHR729" s="90">
        <f t="shared" si="896"/>
        <v>0</v>
      </c>
      <c r="AHS729" s="90">
        <f t="shared" si="897"/>
        <v>329544.68</v>
      </c>
      <c r="AHT729" s="90">
        <f t="shared" si="898"/>
        <v>345096.95</v>
      </c>
      <c r="AHU729" s="90">
        <f t="shared" si="899"/>
        <v>354704.25</v>
      </c>
      <c r="AHV729" s="90">
        <f t="shared" si="900"/>
        <v>113463.91</v>
      </c>
      <c r="AHW729" s="90">
        <f t="shared" si="901"/>
        <v>129233.65</v>
      </c>
      <c r="AHX729" s="90">
        <f t="shared" si="902"/>
        <v>133149.5</v>
      </c>
      <c r="AHY729" s="90">
        <f t="shared" si="903"/>
        <v>0</v>
      </c>
      <c r="AHZ729" s="90">
        <f t="shared" si="251"/>
        <v>0</v>
      </c>
      <c r="AIA729" s="90">
        <f t="shared" si="251"/>
        <v>0</v>
      </c>
      <c r="AIB729" s="90">
        <f t="shared" si="904"/>
        <v>0</v>
      </c>
      <c r="AIC729" s="90">
        <f t="shared" si="252"/>
        <v>0</v>
      </c>
      <c r="AID729" s="90">
        <f t="shared" si="252"/>
        <v>0</v>
      </c>
      <c r="AIE729" s="1235"/>
      <c r="AIF729" s="1235"/>
      <c r="AIG729" s="1235"/>
      <c r="AIH729" s="90">
        <f t="shared" si="905"/>
        <v>0</v>
      </c>
      <c r="AII729" s="90">
        <f t="shared" si="906"/>
        <v>0</v>
      </c>
      <c r="AIJ729" s="90">
        <f t="shared" si="907"/>
        <v>0</v>
      </c>
      <c r="AIK729" s="90">
        <f t="shared" si="908"/>
        <v>0</v>
      </c>
      <c r="AIL729" s="90">
        <f t="shared" si="909"/>
        <v>0</v>
      </c>
      <c r="AIM729" s="90">
        <f t="shared" si="910"/>
        <v>0</v>
      </c>
      <c r="AIN729" s="90">
        <f t="shared" si="911"/>
        <v>355506.86</v>
      </c>
      <c r="AIO729" s="90">
        <f t="shared" si="912"/>
        <v>372282.83</v>
      </c>
      <c r="AIP729" s="90">
        <f t="shared" si="913"/>
        <v>382677.1</v>
      </c>
      <c r="AIQ729" s="90">
        <f t="shared" si="914"/>
        <v>77626.179999999993</v>
      </c>
      <c r="AIR729" s="90">
        <f t="shared" si="915"/>
        <v>95690.36</v>
      </c>
      <c r="AIS729" s="90">
        <f t="shared" si="916"/>
        <v>99252.58</v>
      </c>
      <c r="AIT729" s="90">
        <f t="shared" si="917"/>
        <v>0</v>
      </c>
      <c r="AIU729" s="90">
        <f t="shared" si="253"/>
        <v>0</v>
      </c>
      <c r="AIV729" s="90">
        <f t="shared" si="253"/>
        <v>0</v>
      </c>
      <c r="AIW729" s="90">
        <f t="shared" si="918"/>
        <v>0</v>
      </c>
      <c r="AIX729" s="90">
        <f t="shared" si="254"/>
        <v>0</v>
      </c>
      <c r="AIY729" s="90">
        <f t="shared" si="254"/>
        <v>0</v>
      </c>
      <c r="AIZ729" s="92"/>
      <c r="AJA729" s="92"/>
      <c r="AJB729" s="92"/>
      <c r="AJC729" s="90">
        <f t="shared" si="919"/>
        <v>0</v>
      </c>
      <c r="AJD729" s="90">
        <f t="shared" si="920"/>
        <v>0</v>
      </c>
      <c r="AJE729" s="90">
        <f t="shared" si="921"/>
        <v>0</v>
      </c>
      <c r="AJF729" s="90">
        <f t="shared" si="922"/>
        <v>0</v>
      </c>
      <c r="AJG729" s="90">
        <f t="shared" si="923"/>
        <v>0</v>
      </c>
      <c r="AJH729" s="90">
        <f t="shared" si="924"/>
        <v>0</v>
      </c>
      <c r="AJI729" s="90">
        <f t="shared" si="925"/>
        <v>0</v>
      </c>
      <c r="AJJ729" s="90">
        <f t="shared" si="926"/>
        <v>0</v>
      </c>
      <c r="AJK729" s="90">
        <f t="shared" si="927"/>
        <v>0</v>
      </c>
      <c r="AJL729" s="90">
        <f t="shared" si="928"/>
        <v>0</v>
      </c>
      <c r="AJM729" s="90">
        <f t="shared" si="929"/>
        <v>0</v>
      </c>
      <c r="AJN729" s="90">
        <f t="shared" si="930"/>
        <v>0</v>
      </c>
      <c r="AJO729" s="90">
        <f t="shared" si="931"/>
        <v>0</v>
      </c>
      <c r="AJP729" s="90">
        <f t="shared" si="255"/>
        <v>0</v>
      </c>
      <c r="AJQ729" s="90">
        <f t="shared" si="255"/>
        <v>0</v>
      </c>
      <c r="AJR729" s="90">
        <f t="shared" si="932"/>
        <v>0</v>
      </c>
      <c r="AJS729" s="90">
        <f t="shared" si="256"/>
        <v>0</v>
      </c>
      <c r="AJT729" s="90">
        <f t="shared" si="256"/>
        <v>0</v>
      </c>
      <c r="AJU729" s="1235"/>
      <c r="AJV729" s="1235"/>
      <c r="AJW729" s="1235"/>
      <c r="AJX729" s="90">
        <f t="shared" si="933"/>
        <v>0</v>
      </c>
      <c r="AJY729" s="90">
        <f t="shared" si="934"/>
        <v>0</v>
      </c>
      <c r="AJZ729" s="90">
        <f t="shared" si="935"/>
        <v>0</v>
      </c>
      <c r="AKA729" s="90">
        <f t="shared" si="936"/>
        <v>0</v>
      </c>
      <c r="AKB729" s="90">
        <f t="shared" si="937"/>
        <v>0</v>
      </c>
      <c r="AKC729" s="90">
        <f t="shared" si="938"/>
        <v>0</v>
      </c>
      <c r="AKD729" s="90">
        <f t="shared" si="939"/>
        <v>281117.01</v>
      </c>
      <c r="AKE729" s="90">
        <f t="shared" si="940"/>
        <v>294393.92</v>
      </c>
      <c r="AKF729" s="90">
        <f t="shared" si="941"/>
        <v>302542.46999999997</v>
      </c>
      <c r="AKG729" s="90">
        <f t="shared" si="942"/>
        <v>69673.899999999994</v>
      </c>
      <c r="AKH729" s="90">
        <f t="shared" si="943"/>
        <v>76964.23</v>
      </c>
      <c r="AKI729" s="90">
        <f t="shared" si="944"/>
        <v>80108.98</v>
      </c>
      <c r="AKJ729" s="90">
        <f t="shared" si="945"/>
        <v>0</v>
      </c>
      <c r="AKK729" s="90">
        <f t="shared" si="257"/>
        <v>0</v>
      </c>
      <c r="AKL729" s="90">
        <f t="shared" si="257"/>
        <v>0</v>
      </c>
      <c r="AKM729" s="90">
        <f t="shared" si="946"/>
        <v>0</v>
      </c>
      <c r="AKN729" s="90">
        <f t="shared" si="258"/>
        <v>0</v>
      </c>
      <c r="AKO729" s="90">
        <f t="shared" si="258"/>
        <v>0</v>
      </c>
      <c r="AKP729" s="1235"/>
      <c r="AKQ729" s="1235"/>
      <c r="AKR729" s="1235"/>
      <c r="AKS729" s="90">
        <f t="shared" si="947"/>
        <v>0</v>
      </c>
      <c r="AKT729" s="90">
        <f t="shared" si="948"/>
        <v>0</v>
      </c>
      <c r="AKU729" s="90">
        <f t="shared" si="949"/>
        <v>0</v>
      </c>
      <c r="AKV729" s="90">
        <f t="shared" si="950"/>
        <v>0</v>
      </c>
      <c r="AKW729" s="90">
        <f t="shared" si="951"/>
        <v>0</v>
      </c>
      <c r="AKX729" s="90">
        <f t="shared" si="952"/>
        <v>0</v>
      </c>
      <c r="AKY729" s="90">
        <f t="shared" si="953"/>
        <v>368150.58</v>
      </c>
      <c r="AKZ729" s="90">
        <f t="shared" si="954"/>
        <v>385544.12</v>
      </c>
      <c r="ALA729" s="90">
        <f t="shared" si="955"/>
        <v>396077.38</v>
      </c>
      <c r="ALB729" s="90">
        <f t="shared" si="956"/>
        <v>69807.67</v>
      </c>
      <c r="ALC729" s="90">
        <f t="shared" si="957"/>
        <v>83686.509999999995</v>
      </c>
      <c r="ALD729" s="90">
        <f t="shared" si="958"/>
        <v>86848.78</v>
      </c>
      <c r="ALE729" s="90">
        <f t="shared" si="959"/>
        <v>0</v>
      </c>
      <c r="ALF729" s="90">
        <f t="shared" si="259"/>
        <v>0</v>
      </c>
      <c r="ALG729" s="90">
        <f t="shared" si="259"/>
        <v>0</v>
      </c>
      <c r="ALH729" s="90">
        <f t="shared" si="960"/>
        <v>0</v>
      </c>
      <c r="ALI729" s="90">
        <f t="shared" si="260"/>
        <v>0</v>
      </c>
      <c r="ALJ729" s="90">
        <f t="shared" si="260"/>
        <v>0</v>
      </c>
      <c r="ALK729" s="1235"/>
      <c r="ALL729" s="1235"/>
      <c r="ALM729" s="1235"/>
      <c r="ALN729" s="90">
        <f t="shared" si="961"/>
        <v>0</v>
      </c>
      <c r="ALO729" s="90">
        <f t="shared" si="962"/>
        <v>0</v>
      </c>
      <c r="ALP729" s="90">
        <f t="shared" si="963"/>
        <v>0</v>
      </c>
      <c r="ALQ729" s="90">
        <f t="shared" si="964"/>
        <v>0</v>
      </c>
      <c r="ALR729" s="90">
        <f t="shared" si="965"/>
        <v>0</v>
      </c>
      <c r="ALS729" s="90">
        <f t="shared" si="966"/>
        <v>0</v>
      </c>
      <c r="ALT729" s="90">
        <f t="shared" si="967"/>
        <v>384159.71</v>
      </c>
      <c r="ALU729" s="90">
        <f t="shared" si="968"/>
        <v>402300.12</v>
      </c>
      <c r="ALV729" s="90">
        <f t="shared" si="969"/>
        <v>413358.44</v>
      </c>
      <c r="ALW729" s="90">
        <f t="shared" si="970"/>
        <v>76467.460000000006</v>
      </c>
      <c r="ALX729" s="90">
        <f t="shared" si="971"/>
        <v>89725.67</v>
      </c>
      <c r="ALY729" s="90">
        <f t="shared" si="972"/>
        <v>93254.19</v>
      </c>
      <c r="ALZ729" s="90">
        <f t="shared" si="973"/>
        <v>0</v>
      </c>
      <c r="AMA729" s="90">
        <f t="shared" si="261"/>
        <v>0</v>
      </c>
      <c r="AMB729" s="90">
        <f t="shared" si="261"/>
        <v>0</v>
      </c>
      <c r="AMC729" s="90">
        <f t="shared" si="974"/>
        <v>0</v>
      </c>
      <c r="AMD729" s="90">
        <f t="shared" si="262"/>
        <v>0</v>
      </c>
      <c r="AME729" s="90">
        <f t="shared" si="262"/>
        <v>0</v>
      </c>
      <c r="AMF729" s="1235"/>
      <c r="AMG729" s="1235"/>
      <c r="AMH729" s="1235"/>
      <c r="AMI729" s="90">
        <f t="shared" si="975"/>
        <v>0</v>
      </c>
      <c r="AMJ729" s="90">
        <f t="shared" si="976"/>
        <v>0</v>
      </c>
      <c r="AMK729" s="90">
        <f t="shared" si="977"/>
        <v>0</v>
      </c>
      <c r="AML729" s="90">
        <f t="shared" si="978"/>
        <v>0</v>
      </c>
      <c r="AMM729" s="90">
        <f t="shared" si="979"/>
        <v>0</v>
      </c>
      <c r="AMN729" s="90">
        <f t="shared" si="980"/>
        <v>0</v>
      </c>
      <c r="AMO729" s="90">
        <f t="shared" si="981"/>
        <v>344309.85</v>
      </c>
      <c r="AMP729" s="90">
        <f t="shared" si="982"/>
        <v>360334.37</v>
      </c>
      <c r="AMQ729" s="90">
        <f t="shared" si="983"/>
        <v>370766.01</v>
      </c>
      <c r="AMR729" s="90">
        <f t="shared" si="984"/>
        <v>79223.039999999994</v>
      </c>
      <c r="AMS729" s="90">
        <f t="shared" si="985"/>
        <v>90101.09</v>
      </c>
      <c r="AMT729" s="90">
        <f t="shared" si="986"/>
        <v>93371.36</v>
      </c>
      <c r="AMU729" s="90">
        <f t="shared" si="987"/>
        <v>0</v>
      </c>
      <c r="AMV729" s="90">
        <f t="shared" si="263"/>
        <v>0</v>
      </c>
      <c r="AMW729" s="90">
        <f t="shared" si="263"/>
        <v>0</v>
      </c>
      <c r="AMX729" s="90">
        <f t="shared" si="988"/>
        <v>0</v>
      </c>
      <c r="AMY729" s="90">
        <f t="shared" si="264"/>
        <v>0</v>
      </c>
      <c r="AMZ729" s="90">
        <f t="shared" si="264"/>
        <v>0</v>
      </c>
      <c r="ANA729" s="1235"/>
      <c r="ANB729" s="1235"/>
      <c r="ANC729" s="1235"/>
      <c r="AND729" s="90">
        <f t="shared" si="989"/>
        <v>0</v>
      </c>
      <c r="ANE729" s="90">
        <f t="shared" si="990"/>
        <v>0</v>
      </c>
      <c r="ANF729" s="90">
        <f t="shared" si="991"/>
        <v>0</v>
      </c>
      <c r="ANG729" s="90">
        <f t="shared" si="992"/>
        <v>0</v>
      </c>
      <c r="ANH729" s="90">
        <f t="shared" si="993"/>
        <v>0</v>
      </c>
      <c r="ANI729" s="90">
        <f t="shared" si="994"/>
        <v>0</v>
      </c>
      <c r="ANJ729" s="90">
        <f t="shared" si="995"/>
        <v>314258.69</v>
      </c>
      <c r="ANK729" s="90">
        <f t="shared" si="996"/>
        <v>328743.59000000003</v>
      </c>
      <c r="ANL729" s="90">
        <f t="shared" si="997"/>
        <v>338117.78</v>
      </c>
      <c r="ANM729" s="90">
        <f t="shared" si="998"/>
        <v>67208.47</v>
      </c>
      <c r="ANN729" s="90">
        <f t="shared" si="999"/>
        <v>75284.61</v>
      </c>
      <c r="ANO729" s="90">
        <f t="shared" si="1000"/>
        <v>78387.75</v>
      </c>
      <c r="ANP729" s="90">
        <f t="shared" si="1001"/>
        <v>0</v>
      </c>
      <c r="ANQ729" s="90">
        <f t="shared" si="265"/>
        <v>0</v>
      </c>
      <c r="ANR729" s="90">
        <f t="shared" si="265"/>
        <v>0</v>
      </c>
      <c r="ANS729" s="90">
        <f t="shared" si="1002"/>
        <v>0</v>
      </c>
      <c r="ANT729" s="90">
        <f t="shared" si="266"/>
        <v>0</v>
      </c>
      <c r="ANU729" s="90">
        <f t="shared" si="266"/>
        <v>0</v>
      </c>
      <c r="ANV729" s="1235"/>
      <c r="ANW729" s="1235"/>
      <c r="ANX729" s="1235"/>
      <c r="ANY729" s="90">
        <f t="shared" si="1003"/>
        <v>0</v>
      </c>
      <c r="ANZ729" s="90">
        <f t="shared" si="1004"/>
        <v>0</v>
      </c>
      <c r="AOA729" s="90">
        <f t="shared" si="1005"/>
        <v>0</v>
      </c>
      <c r="AOB729" s="90">
        <f t="shared" si="1006"/>
        <v>0</v>
      </c>
      <c r="AOC729" s="90">
        <f t="shared" si="1007"/>
        <v>0</v>
      </c>
      <c r="AOD729" s="90">
        <f t="shared" si="1008"/>
        <v>0</v>
      </c>
      <c r="AOE729" s="90">
        <f t="shared" si="1009"/>
        <v>399929.76</v>
      </c>
      <c r="AOF729" s="90">
        <f t="shared" si="1010"/>
        <v>418814.05</v>
      </c>
      <c r="AOG729" s="90">
        <f t="shared" si="1011"/>
        <v>430297.28</v>
      </c>
      <c r="AOH729" s="90">
        <f t="shared" si="1012"/>
        <v>112589.5</v>
      </c>
      <c r="AOI729" s="90">
        <f t="shared" si="1013"/>
        <v>123244.36</v>
      </c>
      <c r="AOJ729" s="90">
        <f t="shared" si="1014"/>
        <v>126647.44</v>
      </c>
      <c r="AOK729" s="90">
        <f t="shared" si="1015"/>
        <v>0</v>
      </c>
      <c r="AOL729" s="90">
        <f t="shared" si="267"/>
        <v>0</v>
      </c>
      <c r="AOM729" s="90">
        <f t="shared" si="267"/>
        <v>0</v>
      </c>
      <c r="AON729" s="90">
        <f t="shared" si="1016"/>
        <v>0</v>
      </c>
      <c r="AOO729" s="90">
        <f t="shared" si="268"/>
        <v>0</v>
      </c>
      <c r="AOP729" s="90">
        <f t="shared" si="268"/>
        <v>0</v>
      </c>
      <c r="AOQ729" s="1235"/>
      <c r="AOR729" s="1235"/>
      <c r="AOS729" s="1235"/>
      <c r="AOT729" s="90">
        <f t="shared" si="1017"/>
        <v>0</v>
      </c>
      <c r="AOU729" s="90">
        <f t="shared" si="1018"/>
        <v>0</v>
      </c>
      <c r="AOV729" s="90">
        <f t="shared" si="1019"/>
        <v>0</v>
      </c>
      <c r="AOW729" s="90">
        <f t="shared" si="1020"/>
        <v>0</v>
      </c>
      <c r="AOX729" s="90">
        <f t="shared" si="1021"/>
        <v>0</v>
      </c>
      <c r="AOY729" s="90">
        <f t="shared" si="1022"/>
        <v>0</v>
      </c>
      <c r="AOZ729" s="90">
        <f t="shared" si="1023"/>
        <v>331870.24</v>
      </c>
      <c r="APA729" s="90">
        <f t="shared" si="1024"/>
        <v>347241.55</v>
      </c>
      <c r="APB729" s="90">
        <f t="shared" si="1025"/>
        <v>356974.18</v>
      </c>
      <c r="APC729" s="90">
        <f t="shared" si="1026"/>
        <v>71737.929999999993</v>
      </c>
      <c r="APD729" s="90">
        <f t="shared" si="1027"/>
        <v>79957.72</v>
      </c>
      <c r="APE729" s="90">
        <f t="shared" si="1028"/>
        <v>83009.69</v>
      </c>
      <c r="APF729" s="90">
        <f t="shared" si="1029"/>
        <v>0</v>
      </c>
      <c r="APG729" s="90">
        <f t="shared" si="269"/>
        <v>0</v>
      </c>
      <c r="APH729" s="90">
        <f t="shared" si="269"/>
        <v>0</v>
      </c>
      <c r="API729" s="90">
        <f t="shared" si="1030"/>
        <v>0</v>
      </c>
      <c r="APJ729" s="90">
        <f t="shared" si="270"/>
        <v>0</v>
      </c>
      <c r="APK729" s="90">
        <f t="shared" si="270"/>
        <v>0</v>
      </c>
      <c r="APL729" s="1235"/>
      <c r="APM729" s="1235"/>
      <c r="APN729" s="1235"/>
      <c r="APO729" s="90">
        <f t="shared" si="1031"/>
        <v>0</v>
      </c>
      <c r="APP729" s="90">
        <f t="shared" si="1032"/>
        <v>0</v>
      </c>
      <c r="APQ729" s="90">
        <f t="shared" si="1033"/>
        <v>0</v>
      </c>
      <c r="APR729" s="90">
        <f t="shared" si="1034"/>
        <v>0</v>
      </c>
      <c r="APS729" s="90">
        <f t="shared" si="1035"/>
        <v>0</v>
      </c>
      <c r="APT729" s="90">
        <f t="shared" si="1036"/>
        <v>0</v>
      </c>
      <c r="APU729" s="90">
        <f t="shared" si="1037"/>
        <v>370071.03999999998</v>
      </c>
      <c r="APV729" s="90">
        <f t="shared" si="1038"/>
        <v>387416.15</v>
      </c>
      <c r="APW729" s="90">
        <f t="shared" si="1039"/>
        <v>398073.62</v>
      </c>
      <c r="APX729" s="90">
        <f t="shared" si="1040"/>
        <v>91751.99</v>
      </c>
      <c r="APY729" s="90">
        <f t="shared" si="1041"/>
        <v>101222.25</v>
      </c>
      <c r="APZ729" s="90">
        <f t="shared" si="1042"/>
        <v>105127.69</v>
      </c>
      <c r="AQA729" s="90">
        <f t="shared" si="1043"/>
        <v>0</v>
      </c>
      <c r="AQB729" s="90">
        <f t="shared" si="271"/>
        <v>0</v>
      </c>
      <c r="AQC729" s="90">
        <f t="shared" si="271"/>
        <v>0</v>
      </c>
      <c r="AQD729" s="90">
        <f t="shared" si="1044"/>
        <v>0</v>
      </c>
      <c r="AQE729" s="90">
        <f t="shared" si="272"/>
        <v>0</v>
      </c>
      <c r="AQF729" s="90">
        <f t="shared" si="272"/>
        <v>0</v>
      </c>
      <c r="AQG729" s="1235"/>
      <c r="AQH729" s="1235"/>
      <c r="AQI729" s="1235"/>
      <c r="AQJ729" s="90">
        <f t="shared" si="1045"/>
        <v>0</v>
      </c>
      <c r="AQK729" s="90">
        <f t="shared" si="1046"/>
        <v>0</v>
      </c>
      <c r="AQL729" s="90">
        <f t="shared" si="1047"/>
        <v>0</v>
      </c>
      <c r="AQM729" s="90">
        <f t="shared" si="1048"/>
        <v>0</v>
      </c>
      <c r="AQN729" s="90">
        <f t="shared" si="1049"/>
        <v>0</v>
      </c>
      <c r="AQO729" s="90">
        <f t="shared" si="1050"/>
        <v>0</v>
      </c>
      <c r="AQP729" s="90">
        <f t="shared" si="1051"/>
        <v>367584.65</v>
      </c>
      <c r="AQQ729" s="90">
        <f t="shared" si="1052"/>
        <v>384951.09</v>
      </c>
      <c r="AQR729" s="90">
        <f t="shared" si="1053"/>
        <v>395392.25</v>
      </c>
      <c r="AQS729" s="90">
        <f t="shared" si="1054"/>
        <v>83629.539999999994</v>
      </c>
      <c r="AQT729" s="90">
        <f t="shared" si="1055"/>
        <v>96841.77</v>
      </c>
      <c r="AQU729" s="90">
        <f t="shared" si="1056"/>
        <v>100369.47</v>
      </c>
      <c r="AQV729" s="90">
        <f t="shared" si="1057"/>
        <v>0</v>
      </c>
      <c r="AQW729" s="90">
        <f t="shared" si="273"/>
        <v>0</v>
      </c>
      <c r="AQX729" s="90">
        <f t="shared" si="273"/>
        <v>0</v>
      </c>
      <c r="AQY729" s="90">
        <f t="shared" si="1058"/>
        <v>0</v>
      </c>
      <c r="AQZ729" s="90">
        <f t="shared" si="274"/>
        <v>0</v>
      </c>
      <c r="ARA729" s="90">
        <f t="shared" si="274"/>
        <v>0</v>
      </c>
      <c r="ARB729" s="1235"/>
      <c r="ARC729" s="1235"/>
      <c r="ARD729" s="1235"/>
      <c r="ARE729" s="90">
        <f t="shared" si="1059"/>
        <v>0</v>
      </c>
      <c r="ARF729" s="90">
        <f t="shared" si="1060"/>
        <v>0</v>
      </c>
      <c r="ARG729" s="90">
        <f t="shared" si="1061"/>
        <v>0</v>
      </c>
      <c r="ARH729" s="90">
        <f t="shared" si="1062"/>
        <v>0</v>
      </c>
      <c r="ARI729" s="90">
        <f t="shared" si="1063"/>
        <v>0</v>
      </c>
      <c r="ARJ729" s="90">
        <f t="shared" si="1064"/>
        <v>0</v>
      </c>
      <c r="ARK729" s="90">
        <f t="shared" si="1065"/>
        <v>344598.62</v>
      </c>
      <c r="ARL729" s="90">
        <f t="shared" si="1066"/>
        <v>360436.54</v>
      </c>
      <c r="ARM729" s="90">
        <f t="shared" si="1067"/>
        <v>370717.29</v>
      </c>
      <c r="ARN729" s="90">
        <f t="shared" si="1068"/>
        <v>64859.7</v>
      </c>
      <c r="ARO729" s="90">
        <f t="shared" si="1069"/>
        <v>76938.58</v>
      </c>
      <c r="ARP729" s="90">
        <f t="shared" si="1070"/>
        <v>79917.87</v>
      </c>
      <c r="ARQ729" s="90">
        <f t="shared" si="1071"/>
        <v>0</v>
      </c>
      <c r="ARR729" s="90">
        <f t="shared" si="275"/>
        <v>0</v>
      </c>
      <c r="ARS729" s="90">
        <f t="shared" si="275"/>
        <v>0</v>
      </c>
      <c r="ART729" s="90">
        <f t="shared" si="1072"/>
        <v>0</v>
      </c>
      <c r="ARU729" s="90">
        <f t="shared" si="276"/>
        <v>0</v>
      </c>
      <c r="ARV729" s="90">
        <f t="shared" si="276"/>
        <v>0</v>
      </c>
      <c r="ARW729" s="1235"/>
      <c r="ARX729" s="1235"/>
      <c r="ARY729" s="1235"/>
      <c r="ARZ729" s="90">
        <f t="shared" si="1073"/>
        <v>0</v>
      </c>
      <c r="ASA729" s="90">
        <f t="shared" si="1074"/>
        <v>0</v>
      </c>
      <c r="ASB729" s="90">
        <f t="shared" si="1075"/>
        <v>0</v>
      </c>
      <c r="ASC729" s="90">
        <f t="shared" si="1076"/>
        <v>0</v>
      </c>
      <c r="ASD729" s="90">
        <f t="shared" si="1077"/>
        <v>0</v>
      </c>
      <c r="ASE729" s="90">
        <f t="shared" si="1078"/>
        <v>0</v>
      </c>
      <c r="ASF729" s="90">
        <f t="shared" si="1079"/>
        <v>313924.84000000003</v>
      </c>
      <c r="ASG729" s="90">
        <f t="shared" si="1080"/>
        <v>328754.19</v>
      </c>
      <c r="ASH729" s="90">
        <f t="shared" si="1081"/>
        <v>337733.11</v>
      </c>
      <c r="ASI729" s="90">
        <f t="shared" si="1082"/>
        <v>65222.93</v>
      </c>
      <c r="ASJ729" s="90">
        <f t="shared" si="1083"/>
        <v>79980.289999999994</v>
      </c>
      <c r="ASK729" s="90">
        <f t="shared" si="1084"/>
        <v>83303.429999999993</v>
      </c>
      <c r="ASL729" s="90">
        <f t="shared" si="1085"/>
        <v>0</v>
      </c>
      <c r="ASM729" s="90">
        <f t="shared" si="277"/>
        <v>0</v>
      </c>
      <c r="ASN729" s="90">
        <f t="shared" si="277"/>
        <v>0</v>
      </c>
      <c r="ASO729" s="90">
        <f t="shared" si="1086"/>
        <v>0</v>
      </c>
      <c r="ASP729" s="90">
        <f t="shared" si="278"/>
        <v>0</v>
      </c>
      <c r="ASQ729" s="90">
        <f t="shared" si="278"/>
        <v>0</v>
      </c>
      <c r="ASR729" s="1235"/>
      <c r="ASS729" s="1235"/>
      <c r="AST729" s="1235"/>
      <c r="ASU729" s="90">
        <f t="shared" si="1087"/>
        <v>0</v>
      </c>
      <c r="ASV729" s="90">
        <f t="shared" si="1088"/>
        <v>0</v>
      </c>
      <c r="ASW729" s="90">
        <f t="shared" si="1089"/>
        <v>0</v>
      </c>
      <c r="ASX729" s="90">
        <f t="shared" si="1090"/>
        <v>0</v>
      </c>
      <c r="ASY729" s="90">
        <f t="shared" si="1091"/>
        <v>0</v>
      </c>
      <c r="ASZ729" s="90">
        <f t="shared" si="1092"/>
        <v>0</v>
      </c>
      <c r="ATA729" s="90">
        <f t="shared" si="1093"/>
        <v>300059.87</v>
      </c>
      <c r="ATB729" s="90">
        <f t="shared" si="1094"/>
        <v>314131.21999999997</v>
      </c>
      <c r="ATC729" s="90">
        <f t="shared" si="1095"/>
        <v>322871.90999999997</v>
      </c>
      <c r="ATD729" s="90">
        <f t="shared" si="1096"/>
        <v>73441.94</v>
      </c>
      <c r="ATE729" s="90">
        <f t="shared" si="1097"/>
        <v>78315.95</v>
      </c>
      <c r="ATF729" s="90">
        <f t="shared" si="1098"/>
        <v>81713.84</v>
      </c>
      <c r="ATG729" s="90">
        <f t="shared" si="1099"/>
        <v>0</v>
      </c>
      <c r="ATH729" s="90">
        <f t="shared" si="279"/>
        <v>0</v>
      </c>
      <c r="ATI729" s="90">
        <f t="shared" si="279"/>
        <v>0</v>
      </c>
      <c r="ATJ729" s="90">
        <f t="shared" si="1100"/>
        <v>0</v>
      </c>
      <c r="ATK729" s="90">
        <f t="shared" si="280"/>
        <v>0</v>
      </c>
      <c r="ATL729" s="90">
        <f t="shared" si="280"/>
        <v>0</v>
      </c>
      <c r="ATM729" s="1235"/>
      <c r="ATN729" s="1235"/>
      <c r="ATO729" s="1235"/>
      <c r="ATP729" s="90">
        <f t="shared" si="1101"/>
        <v>0</v>
      </c>
      <c r="ATQ729" s="90">
        <f t="shared" si="1102"/>
        <v>0</v>
      </c>
      <c r="ATR729" s="90">
        <f t="shared" si="1103"/>
        <v>0</v>
      </c>
      <c r="ATS729" s="90">
        <f t="shared" si="1104"/>
        <v>0</v>
      </c>
      <c r="ATT729" s="90">
        <f t="shared" si="1105"/>
        <v>0</v>
      </c>
      <c r="ATU729" s="90">
        <f t="shared" si="1106"/>
        <v>0</v>
      </c>
      <c r="ATV729" s="90">
        <f t="shared" si="1107"/>
        <v>315786.89</v>
      </c>
      <c r="ATW729" s="90">
        <f t="shared" si="1108"/>
        <v>330478.48</v>
      </c>
      <c r="ATX729" s="90">
        <f t="shared" si="1109"/>
        <v>339763.08</v>
      </c>
      <c r="ATY729" s="90">
        <f t="shared" si="1110"/>
        <v>61596.58</v>
      </c>
      <c r="ATZ729" s="90">
        <f t="shared" si="1111"/>
        <v>77365.3</v>
      </c>
      <c r="AUA729" s="90">
        <f t="shared" si="1112"/>
        <v>80503.350000000006</v>
      </c>
      <c r="AUB729" s="90">
        <f t="shared" si="1113"/>
        <v>0</v>
      </c>
      <c r="AUC729" s="90">
        <f t="shared" si="281"/>
        <v>0</v>
      </c>
      <c r="AUD729" s="90">
        <f t="shared" si="281"/>
        <v>0</v>
      </c>
      <c r="AUE729" s="90">
        <f t="shared" si="1114"/>
        <v>0</v>
      </c>
      <c r="AUF729" s="90">
        <f t="shared" si="282"/>
        <v>0</v>
      </c>
      <c r="AUG729" s="90">
        <f t="shared" si="282"/>
        <v>0</v>
      </c>
      <c r="AUH729" s="1235"/>
      <c r="AUI729" s="1235"/>
      <c r="AUJ729" s="1235"/>
      <c r="AUK729" s="90">
        <f t="shared" si="1115"/>
        <v>0</v>
      </c>
      <c r="AUL729" s="90">
        <f t="shared" si="1116"/>
        <v>0</v>
      </c>
      <c r="AUM729" s="90">
        <f t="shared" si="1117"/>
        <v>0</v>
      </c>
      <c r="AUN729" s="90">
        <f t="shared" si="1118"/>
        <v>0</v>
      </c>
      <c r="AUO729" s="90">
        <f t="shared" si="1119"/>
        <v>0</v>
      </c>
      <c r="AUP729" s="90">
        <f t="shared" si="1120"/>
        <v>0</v>
      </c>
      <c r="AUQ729" s="90">
        <f t="shared" si="1121"/>
        <v>316391.28999999998</v>
      </c>
      <c r="AUR729" s="90">
        <f t="shared" si="1122"/>
        <v>331244.43</v>
      </c>
      <c r="AUS729" s="90">
        <f t="shared" si="1123"/>
        <v>340392.05</v>
      </c>
      <c r="AUT729" s="90">
        <f t="shared" si="1124"/>
        <v>65515.43</v>
      </c>
      <c r="AUU729" s="90">
        <f t="shared" si="1125"/>
        <v>74100.78</v>
      </c>
      <c r="AUV729" s="90">
        <f t="shared" si="1126"/>
        <v>77320.44</v>
      </c>
      <c r="AUW729" s="90">
        <f t="shared" si="1127"/>
        <v>0</v>
      </c>
      <c r="AUX729" s="90">
        <f t="shared" si="283"/>
        <v>0</v>
      </c>
      <c r="AUY729" s="90">
        <f t="shared" si="283"/>
        <v>0</v>
      </c>
      <c r="AUZ729" s="90">
        <f t="shared" si="1128"/>
        <v>0</v>
      </c>
      <c r="AVA729" s="90">
        <f t="shared" si="284"/>
        <v>0</v>
      </c>
      <c r="AVB729" s="90">
        <f t="shared" si="284"/>
        <v>0</v>
      </c>
      <c r="AVC729" s="1235"/>
      <c r="AVD729" s="1235"/>
      <c r="AVE729" s="1235"/>
      <c r="AVF729" s="90">
        <f t="shared" si="1129"/>
        <v>0</v>
      </c>
      <c r="AVG729" s="90">
        <f t="shared" si="1130"/>
        <v>0</v>
      </c>
      <c r="AVH729" s="90">
        <f t="shared" si="1131"/>
        <v>0</v>
      </c>
      <c r="AVI729" s="90">
        <f t="shared" si="1132"/>
        <v>0</v>
      </c>
      <c r="AVJ729" s="90">
        <f t="shared" si="1133"/>
        <v>0</v>
      </c>
      <c r="AVK729" s="90">
        <f t="shared" si="1134"/>
        <v>0</v>
      </c>
      <c r="AVL729" s="90">
        <f t="shared" si="1135"/>
        <v>309356.96000000002</v>
      </c>
      <c r="AVM729" s="90">
        <f t="shared" si="1136"/>
        <v>323792.28999999998</v>
      </c>
      <c r="AVN729" s="90">
        <f t="shared" si="1137"/>
        <v>332773.65999999997</v>
      </c>
      <c r="AVO729" s="90">
        <f t="shared" si="1138"/>
        <v>70475.399999999994</v>
      </c>
      <c r="AVP729" s="90">
        <f t="shared" si="1139"/>
        <v>78844.33</v>
      </c>
      <c r="AVQ729" s="90">
        <f t="shared" si="1140"/>
        <v>82350.740000000005</v>
      </c>
      <c r="AVR729" s="90">
        <f t="shared" si="1141"/>
        <v>0</v>
      </c>
      <c r="AVS729" s="90">
        <f t="shared" si="285"/>
        <v>0</v>
      </c>
      <c r="AVT729" s="90">
        <f t="shared" si="285"/>
        <v>0</v>
      </c>
      <c r="AVU729" s="90">
        <f t="shared" si="1142"/>
        <v>0</v>
      </c>
      <c r="AVV729" s="90">
        <f t="shared" si="286"/>
        <v>0</v>
      </c>
      <c r="AVW729" s="90">
        <f t="shared" si="286"/>
        <v>0</v>
      </c>
      <c r="AVX729" s="124">
        <f t="shared" si="1143"/>
        <v>0</v>
      </c>
      <c r="AVY729" s="124">
        <f t="shared" si="287"/>
        <v>0</v>
      </c>
      <c r="AVZ729" s="124">
        <f t="shared" si="288"/>
        <v>0</v>
      </c>
      <c r="AWA729" s="90">
        <f t="shared" si="289"/>
        <v>0</v>
      </c>
      <c r="AWB729" s="90">
        <f t="shared" si="290"/>
        <v>0</v>
      </c>
      <c r="AWC729" s="90">
        <f t="shared" si="291"/>
        <v>0</v>
      </c>
      <c r="AWD729" s="90">
        <f t="shared" si="292"/>
        <v>0</v>
      </c>
      <c r="AWE729" s="90">
        <f t="shared" si="293"/>
        <v>0</v>
      </c>
      <c r="AWF729" s="90">
        <f t="shared" si="294"/>
        <v>0</v>
      </c>
      <c r="AWG729" s="90"/>
      <c r="AWH729" s="90"/>
      <c r="AWI729" s="90"/>
      <c r="AWJ729" s="90"/>
      <c r="AWK729" s="90"/>
      <c r="AWL729" s="90"/>
      <c r="AWM729" s="90">
        <f t="shared" si="295"/>
        <v>0</v>
      </c>
      <c r="AWN729" s="90">
        <f t="shared" si="296"/>
        <v>0</v>
      </c>
      <c r="AWO729" s="90">
        <f t="shared" si="297"/>
        <v>0</v>
      </c>
      <c r="AWP729" s="90">
        <f t="shared" si="298"/>
        <v>0</v>
      </c>
      <c r="AWQ729" s="90">
        <f t="shared" si="299"/>
        <v>0</v>
      </c>
      <c r="AWR729" s="90">
        <f t="shared" si="300"/>
        <v>0</v>
      </c>
    </row>
    <row r="730" spans="1:1292" ht="87.75" customHeight="1" x14ac:dyDescent="0.25">
      <c r="A730" s="91" t="s">
        <v>427</v>
      </c>
      <c r="B730" s="91" t="s">
        <v>439</v>
      </c>
      <c r="C730" s="5"/>
      <c r="D730" s="338"/>
      <c r="E730" s="263"/>
      <c r="F730" s="98">
        <f t="shared" si="1144"/>
        <v>280209</v>
      </c>
      <c r="G730" s="98">
        <f t="shared" si="1144"/>
        <v>288286</v>
      </c>
      <c r="H730" s="98">
        <f t="shared" si="1144"/>
        <v>297884</v>
      </c>
      <c r="I730" s="90">
        <f t="shared" si="302"/>
        <v>127895.45</v>
      </c>
      <c r="J730" s="90">
        <f t="shared" si="302"/>
        <v>132210.45000000001</v>
      </c>
      <c r="K730" s="90">
        <f t="shared" si="302"/>
        <v>135446.45000000001</v>
      </c>
      <c r="L730" s="1235"/>
      <c r="M730" s="1235"/>
      <c r="N730" s="1235"/>
      <c r="O730" s="90">
        <f t="shared" si="303"/>
        <v>0</v>
      </c>
      <c r="P730" s="90">
        <f t="shared" si="304"/>
        <v>0</v>
      </c>
      <c r="Q730" s="90">
        <f t="shared" si="305"/>
        <v>0</v>
      </c>
      <c r="R730" s="90">
        <f t="shared" si="306"/>
        <v>0</v>
      </c>
      <c r="S730" s="90">
        <f t="shared" si="307"/>
        <v>0</v>
      </c>
      <c r="T730" s="90">
        <f t="shared" si="308"/>
        <v>0</v>
      </c>
      <c r="U730" s="90">
        <f t="shared" si="309"/>
        <v>267770.92</v>
      </c>
      <c r="V730" s="90">
        <f t="shared" si="310"/>
        <v>280364.3</v>
      </c>
      <c r="W730" s="90">
        <f t="shared" si="311"/>
        <v>287849.69</v>
      </c>
      <c r="X730" s="90">
        <f t="shared" si="312"/>
        <v>52425.83</v>
      </c>
      <c r="Y730" s="90">
        <f t="shared" si="313"/>
        <v>61193.78</v>
      </c>
      <c r="Z730" s="90">
        <f t="shared" si="314"/>
        <v>63838.05</v>
      </c>
      <c r="AA730" s="90">
        <f t="shared" si="315"/>
        <v>0</v>
      </c>
      <c r="AB730" s="90">
        <f t="shared" si="165"/>
        <v>0</v>
      </c>
      <c r="AC730" s="90">
        <f t="shared" si="165"/>
        <v>0</v>
      </c>
      <c r="AD730" s="90">
        <f t="shared" si="316"/>
        <v>0</v>
      </c>
      <c r="AE730" s="90">
        <f t="shared" si="166"/>
        <v>0</v>
      </c>
      <c r="AF730" s="90">
        <f t="shared" si="166"/>
        <v>0</v>
      </c>
      <c r="AG730" s="1235"/>
      <c r="AH730" s="1235"/>
      <c r="AI730" s="1235"/>
      <c r="AJ730" s="90">
        <f t="shared" si="317"/>
        <v>0</v>
      </c>
      <c r="AK730" s="90">
        <f t="shared" si="318"/>
        <v>0</v>
      </c>
      <c r="AL730" s="90">
        <f t="shared" si="319"/>
        <v>0</v>
      </c>
      <c r="AM730" s="90">
        <f t="shared" si="320"/>
        <v>0</v>
      </c>
      <c r="AN730" s="90">
        <f t="shared" si="321"/>
        <v>0</v>
      </c>
      <c r="AO730" s="90">
        <f t="shared" si="322"/>
        <v>0</v>
      </c>
      <c r="AP730" s="90">
        <f t="shared" si="323"/>
        <v>261590.82</v>
      </c>
      <c r="AQ730" s="90">
        <f t="shared" si="324"/>
        <v>273637.23</v>
      </c>
      <c r="AR730" s="90">
        <f t="shared" si="325"/>
        <v>281254.01</v>
      </c>
      <c r="AS730" s="90">
        <f t="shared" si="326"/>
        <v>59353.49</v>
      </c>
      <c r="AT730" s="90">
        <f t="shared" si="327"/>
        <v>71570.41</v>
      </c>
      <c r="AU730" s="90">
        <f t="shared" si="328"/>
        <v>74228.259999999995</v>
      </c>
      <c r="AV730" s="90">
        <f t="shared" si="329"/>
        <v>0</v>
      </c>
      <c r="AW730" s="90">
        <f t="shared" si="167"/>
        <v>0</v>
      </c>
      <c r="AX730" s="90">
        <f t="shared" si="167"/>
        <v>0</v>
      </c>
      <c r="AY730" s="90">
        <f t="shared" si="330"/>
        <v>0</v>
      </c>
      <c r="AZ730" s="90">
        <f t="shared" si="168"/>
        <v>0</v>
      </c>
      <c r="BA730" s="90">
        <f t="shared" si="168"/>
        <v>0</v>
      </c>
      <c r="BB730" s="1235"/>
      <c r="BC730" s="1235"/>
      <c r="BD730" s="1235"/>
      <c r="BE730" s="90">
        <f t="shared" si="331"/>
        <v>0</v>
      </c>
      <c r="BF730" s="90">
        <f t="shared" si="332"/>
        <v>0</v>
      </c>
      <c r="BG730" s="90">
        <f t="shared" si="333"/>
        <v>0</v>
      </c>
      <c r="BH730" s="90">
        <f t="shared" si="334"/>
        <v>0</v>
      </c>
      <c r="BI730" s="90">
        <f t="shared" si="335"/>
        <v>0</v>
      </c>
      <c r="BJ730" s="90">
        <f t="shared" si="336"/>
        <v>0</v>
      </c>
      <c r="BK730" s="90">
        <f t="shared" si="337"/>
        <v>295965.84999999998</v>
      </c>
      <c r="BL730" s="90">
        <f t="shared" si="338"/>
        <v>309882.01</v>
      </c>
      <c r="BM730" s="90">
        <f t="shared" si="339"/>
        <v>318280.78000000003</v>
      </c>
      <c r="BN730" s="90">
        <f t="shared" si="340"/>
        <v>53142.64</v>
      </c>
      <c r="BO730" s="90">
        <f t="shared" si="341"/>
        <v>63674.68</v>
      </c>
      <c r="BP730" s="90">
        <f t="shared" si="342"/>
        <v>66283.81</v>
      </c>
      <c r="BQ730" s="90">
        <f t="shared" si="343"/>
        <v>0</v>
      </c>
      <c r="BR730" s="90">
        <f t="shared" si="169"/>
        <v>0</v>
      </c>
      <c r="BS730" s="90">
        <f t="shared" si="169"/>
        <v>0</v>
      </c>
      <c r="BT730" s="90">
        <f t="shared" si="344"/>
        <v>0</v>
      </c>
      <c r="BU730" s="90">
        <f t="shared" si="170"/>
        <v>0</v>
      </c>
      <c r="BV730" s="90">
        <f t="shared" si="170"/>
        <v>0</v>
      </c>
      <c r="BW730" s="1235"/>
      <c r="BX730" s="1235"/>
      <c r="BY730" s="1235"/>
      <c r="BZ730" s="90">
        <f t="shared" si="345"/>
        <v>0</v>
      </c>
      <c r="CA730" s="90">
        <f t="shared" si="346"/>
        <v>0</v>
      </c>
      <c r="CB730" s="90">
        <f t="shared" si="347"/>
        <v>0</v>
      </c>
      <c r="CC730" s="90">
        <f t="shared" si="348"/>
        <v>0</v>
      </c>
      <c r="CD730" s="90">
        <f t="shared" si="349"/>
        <v>0</v>
      </c>
      <c r="CE730" s="90">
        <f t="shared" si="350"/>
        <v>0</v>
      </c>
      <c r="CF730" s="90">
        <f t="shared" si="351"/>
        <v>302568.52</v>
      </c>
      <c r="CG730" s="90">
        <f t="shared" si="352"/>
        <v>316660.34000000003</v>
      </c>
      <c r="CH730" s="90">
        <f t="shared" si="353"/>
        <v>325471.78000000003</v>
      </c>
      <c r="CI730" s="90">
        <f t="shared" si="354"/>
        <v>62760.97</v>
      </c>
      <c r="CJ730" s="90">
        <f t="shared" si="355"/>
        <v>76602.210000000006</v>
      </c>
      <c r="CK730" s="90">
        <f t="shared" si="356"/>
        <v>79712.289999999994</v>
      </c>
      <c r="CL730" s="90">
        <f t="shared" si="357"/>
        <v>0</v>
      </c>
      <c r="CM730" s="90">
        <f t="shared" si="171"/>
        <v>0</v>
      </c>
      <c r="CN730" s="90">
        <f t="shared" si="171"/>
        <v>0</v>
      </c>
      <c r="CO730" s="90">
        <f t="shared" si="358"/>
        <v>0</v>
      </c>
      <c r="CP730" s="90">
        <f t="shared" si="172"/>
        <v>0</v>
      </c>
      <c r="CQ730" s="90">
        <f t="shared" si="172"/>
        <v>0</v>
      </c>
      <c r="CR730" s="1235"/>
      <c r="CS730" s="1235"/>
      <c r="CT730" s="1235"/>
      <c r="CU730" s="90">
        <f t="shared" si="359"/>
        <v>0</v>
      </c>
      <c r="CV730" s="90">
        <f t="shared" si="360"/>
        <v>0</v>
      </c>
      <c r="CW730" s="90">
        <f t="shared" si="361"/>
        <v>0</v>
      </c>
      <c r="CX730" s="90">
        <f t="shared" si="362"/>
        <v>0</v>
      </c>
      <c r="CY730" s="90">
        <f t="shared" si="363"/>
        <v>0</v>
      </c>
      <c r="CZ730" s="90">
        <f t="shared" si="364"/>
        <v>0</v>
      </c>
      <c r="DA730" s="90">
        <f t="shared" si="365"/>
        <v>265906.96000000002</v>
      </c>
      <c r="DB730" s="90">
        <f t="shared" si="366"/>
        <v>278406.13</v>
      </c>
      <c r="DC730" s="90">
        <f t="shared" si="367"/>
        <v>285985.40000000002</v>
      </c>
      <c r="DD730" s="90">
        <f t="shared" si="368"/>
        <v>70342.61</v>
      </c>
      <c r="DE730" s="90">
        <f t="shared" si="369"/>
        <v>80083.44</v>
      </c>
      <c r="DF730" s="90">
        <f t="shared" si="370"/>
        <v>82934.55</v>
      </c>
      <c r="DG730" s="90">
        <f t="shared" si="371"/>
        <v>0</v>
      </c>
      <c r="DH730" s="90">
        <f t="shared" si="173"/>
        <v>0</v>
      </c>
      <c r="DI730" s="90">
        <f t="shared" si="173"/>
        <v>0</v>
      </c>
      <c r="DJ730" s="90">
        <f t="shared" si="372"/>
        <v>0</v>
      </c>
      <c r="DK730" s="90">
        <f t="shared" si="174"/>
        <v>0</v>
      </c>
      <c r="DL730" s="90">
        <f t="shared" si="174"/>
        <v>0</v>
      </c>
      <c r="DM730" s="369"/>
      <c r="DN730" s="369"/>
      <c r="DO730" s="369"/>
      <c r="DP730" s="90">
        <f t="shared" si="373"/>
        <v>0</v>
      </c>
      <c r="DQ730" s="90">
        <f t="shared" si="374"/>
        <v>0</v>
      </c>
      <c r="DR730" s="90">
        <f t="shared" si="375"/>
        <v>0</v>
      </c>
      <c r="DS730" s="90">
        <f t="shared" si="376"/>
        <v>0</v>
      </c>
      <c r="DT730" s="90">
        <f t="shared" si="377"/>
        <v>0</v>
      </c>
      <c r="DU730" s="90">
        <f t="shared" si="378"/>
        <v>0</v>
      </c>
      <c r="DV730" s="90">
        <f t="shared" si="379"/>
        <v>0</v>
      </c>
      <c r="DW730" s="90">
        <f t="shared" si="380"/>
        <v>0</v>
      </c>
      <c r="DX730" s="90">
        <f t="shared" si="381"/>
        <v>0</v>
      </c>
      <c r="DY730" s="90">
        <f t="shared" si="382"/>
        <v>0</v>
      </c>
      <c r="DZ730" s="90">
        <f t="shared" si="383"/>
        <v>0</v>
      </c>
      <c r="EA730" s="90">
        <f t="shared" si="384"/>
        <v>0</v>
      </c>
      <c r="EB730" s="90">
        <f t="shared" si="385"/>
        <v>0</v>
      </c>
      <c r="EC730" s="90">
        <f t="shared" si="175"/>
        <v>0</v>
      </c>
      <c r="ED730" s="90">
        <f t="shared" si="176"/>
        <v>0</v>
      </c>
      <c r="EE730" s="90">
        <f t="shared" si="386"/>
        <v>0</v>
      </c>
      <c r="EF730" s="90">
        <f t="shared" si="177"/>
        <v>0</v>
      </c>
      <c r="EG730" s="90">
        <f t="shared" si="178"/>
        <v>0</v>
      </c>
      <c r="EH730" s="1235"/>
      <c r="EI730" s="1235"/>
      <c r="EJ730" s="1235"/>
      <c r="EK730" s="90">
        <f t="shared" si="387"/>
        <v>0</v>
      </c>
      <c r="EL730" s="90">
        <f t="shared" si="388"/>
        <v>0</v>
      </c>
      <c r="EM730" s="90">
        <f t="shared" si="389"/>
        <v>0</v>
      </c>
      <c r="EN730" s="90">
        <f t="shared" si="390"/>
        <v>0</v>
      </c>
      <c r="EO730" s="90">
        <f t="shared" si="391"/>
        <v>0</v>
      </c>
      <c r="EP730" s="90">
        <f t="shared" si="392"/>
        <v>0</v>
      </c>
      <c r="EQ730" s="90">
        <f t="shared" si="393"/>
        <v>266362.90999999997</v>
      </c>
      <c r="ER730" s="90">
        <f t="shared" si="394"/>
        <v>278897.65999999997</v>
      </c>
      <c r="ES730" s="90">
        <f t="shared" si="395"/>
        <v>286223.3</v>
      </c>
      <c r="ET730" s="90">
        <f t="shared" si="396"/>
        <v>82631.88</v>
      </c>
      <c r="EU730" s="90">
        <f t="shared" si="397"/>
        <v>100082.36</v>
      </c>
      <c r="EV730" s="90">
        <f t="shared" si="398"/>
        <v>103014.82</v>
      </c>
      <c r="EW730" s="90">
        <f t="shared" si="399"/>
        <v>0</v>
      </c>
      <c r="EX730" s="90">
        <f t="shared" si="179"/>
        <v>0</v>
      </c>
      <c r="EY730" s="90">
        <f t="shared" si="179"/>
        <v>0</v>
      </c>
      <c r="EZ730" s="90">
        <f t="shared" si="400"/>
        <v>0</v>
      </c>
      <c r="FA730" s="90">
        <f t="shared" si="180"/>
        <v>0</v>
      </c>
      <c r="FB730" s="90">
        <f t="shared" si="180"/>
        <v>0</v>
      </c>
      <c r="FC730" s="92"/>
      <c r="FD730" s="92"/>
      <c r="FE730" s="92"/>
      <c r="FF730" s="90">
        <f t="shared" si="401"/>
        <v>0</v>
      </c>
      <c r="FG730" s="90">
        <f t="shared" si="402"/>
        <v>0</v>
      </c>
      <c r="FH730" s="90">
        <f t="shared" si="403"/>
        <v>0</v>
      </c>
      <c r="FI730" s="90">
        <f t="shared" si="404"/>
        <v>0</v>
      </c>
      <c r="FJ730" s="90">
        <f t="shared" si="405"/>
        <v>0</v>
      </c>
      <c r="FK730" s="90">
        <f t="shared" si="406"/>
        <v>0</v>
      </c>
      <c r="FL730" s="90">
        <f t="shared" si="407"/>
        <v>0</v>
      </c>
      <c r="FM730" s="90">
        <f t="shared" si="408"/>
        <v>0</v>
      </c>
      <c r="FN730" s="90">
        <f t="shared" si="409"/>
        <v>0</v>
      </c>
      <c r="FO730" s="90">
        <f t="shared" si="410"/>
        <v>0</v>
      </c>
      <c r="FP730" s="90">
        <f t="shared" si="411"/>
        <v>0</v>
      </c>
      <c r="FQ730" s="90">
        <f t="shared" si="412"/>
        <v>0</v>
      </c>
      <c r="FR730" s="90">
        <f t="shared" si="413"/>
        <v>0</v>
      </c>
      <c r="FS730" s="90">
        <f t="shared" si="181"/>
        <v>0</v>
      </c>
      <c r="FT730" s="90">
        <f t="shared" si="181"/>
        <v>0</v>
      </c>
      <c r="FU730" s="90">
        <f t="shared" si="414"/>
        <v>0</v>
      </c>
      <c r="FV730" s="90">
        <f t="shared" si="182"/>
        <v>0</v>
      </c>
      <c r="FW730" s="90">
        <f t="shared" si="182"/>
        <v>0</v>
      </c>
      <c r="FX730" s="1235"/>
      <c r="FY730" s="1235"/>
      <c r="FZ730" s="1235"/>
      <c r="GA730" s="90">
        <f t="shared" si="415"/>
        <v>0</v>
      </c>
      <c r="GB730" s="90">
        <f t="shared" si="416"/>
        <v>0</v>
      </c>
      <c r="GC730" s="90">
        <f t="shared" si="417"/>
        <v>0</v>
      </c>
      <c r="GD730" s="90">
        <f t="shared" si="418"/>
        <v>0</v>
      </c>
      <c r="GE730" s="90">
        <f t="shared" si="419"/>
        <v>0</v>
      </c>
      <c r="GF730" s="90">
        <f t="shared" si="420"/>
        <v>0</v>
      </c>
      <c r="GG730" s="90">
        <f t="shared" si="421"/>
        <v>273101.76</v>
      </c>
      <c r="GH730" s="90">
        <f t="shared" si="422"/>
        <v>285705.59000000003</v>
      </c>
      <c r="GI730" s="90">
        <f t="shared" si="423"/>
        <v>293696.23</v>
      </c>
      <c r="GJ730" s="90">
        <f t="shared" si="424"/>
        <v>68904.160000000003</v>
      </c>
      <c r="GK730" s="90">
        <f t="shared" si="425"/>
        <v>77216.539999999994</v>
      </c>
      <c r="GL730" s="90">
        <f t="shared" si="426"/>
        <v>79736.539999999994</v>
      </c>
      <c r="GM730" s="90">
        <f t="shared" si="427"/>
        <v>0</v>
      </c>
      <c r="GN730" s="90">
        <f t="shared" si="183"/>
        <v>0</v>
      </c>
      <c r="GO730" s="90">
        <f t="shared" si="183"/>
        <v>0</v>
      </c>
      <c r="GP730" s="90">
        <f t="shared" si="428"/>
        <v>0</v>
      </c>
      <c r="GQ730" s="90">
        <f t="shared" si="184"/>
        <v>0</v>
      </c>
      <c r="GR730" s="90">
        <f t="shared" si="184"/>
        <v>0</v>
      </c>
      <c r="GS730" s="92"/>
      <c r="GT730" s="92"/>
      <c r="GU730" s="92"/>
      <c r="GV730" s="90">
        <f t="shared" si="429"/>
        <v>0</v>
      </c>
      <c r="GW730" s="90">
        <f t="shared" si="430"/>
        <v>0</v>
      </c>
      <c r="GX730" s="90">
        <f t="shared" si="431"/>
        <v>0</v>
      </c>
      <c r="GY730" s="90">
        <f t="shared" si="432"/>
        <v>0</v>
      </c>
      <c r="GZ730" s="90">
        <f t="shared" si="433"/>
        <v>0</v>
      </c>
      <c r="HA730" s="90">
        <f t="shared" si="434"/>
        <v>0</v>
      </c>
      <c r="HB730" s="90">
        <f t="shared" si="435"/>
        <v>0</v>
      </c>
      <c r="HC730" s="90">
        <f t="shared" si="436"/>
        <v>0</v>
      </c>
      <c r="HD730" s="90">
        <f t="shared" si="437"/>
        <v>0</v>
      </c>
      <c r="HE730" s="90">
        <f t="shared" si="438"/>
        <v>0</v>
      </c>
      <c r="HF730" s="90">
        <f t="shared" si="439"/>
        <v>0</v>
      </c>
      <c r="HG730" s="90">
        <f t="shared" si="440"/>
        <v>0</v>
      </c>
      <c r="HH730" s="90">
        <f t="shared" si="441"/>
        <v>0</v>
      </c>
      <c r="HI730" s="90">
        <f t="shared" si="185"/>
        <v>0</v>
      </c>
      <c r="HJ730" s="90">
        <f t="shared" si="185"/>
        <v>0</v>
      </c>
      <c r="HK730" s="90">
        <f t="shared" si="442"/>
        <v>0</v>
      </c>
      <c r="HL730" s="90">
        <f t="shared" si="186"/>
        <v>0</v>
      </c>
      <c r="HM730" s="90">
        <f t="shared" si="186"/>
        <v>0</v>
      </c>
      <c r="HN730" s="1235"/>
      <c r="HO730" s="1235"/>
      <c r="HP730" s="1235"/>
      <c r="HQ730" s="90">
        <f t="shared" si="443"/>
        <v>0</v>
      </c>
      <c r="HR730" s="90">
        <f t="shared" si="444"/>
        <v>0</v>
      </c>
      <c r="HS730" s="90">
        <f t="shared" si="445"/>
        <v>0</v>
      </c>
      <c r="HT730" s="90">
        <f t="shared" si="446"/>
        <v>0</v>
      </c>
      <c r="HU730" s="90">
        <f t="shared" si="447"/>
        <v>0</v>
      </c>
      <c r="HV730" s="90">
        <f t="shared" si="448"/>
        <v>0</v>
      </c>
      <c r="HW730" s="90">
        <f t="shared" si="449"/>
        <v>242285.65</v>
      </c>
      <c r="HX730" s="90">
        <f t="shared" si="450"/>
        <v>253689.86</v>
      </c>
      <c r="HY730" s="90">
        <f t="shared" si="451"/>
        <v>260355.39</v>
      </c>
      <c r="HZ730" s="90">
        <f t="shared" si="452"/>
        <v>68987.94</v>
      </c>
      <c r="IA730" s="90">
        <f t="shared" si="453"/>
        <v>75290.61</v>
      </c>
      <c r="IB730" s="90">
        <f t="shared" si="454"/>
        <v>78143.09</v>
      </c>
      <c r="IC730" s="90">
        <f t="shared" si="455"/>
        <v>0</v>
      </c>
      <c r="ID730" s="90">
        <f t="shared" si="187"/>
        <v>0</v>
      </c>
      <c r="IE730" s="90">
        <f t="shared" si="187"/>
        <v>0</v>
      </c>
      <c r="IF730" s="90">
        <f t="shared" si="456"/>
        <v>0</v>
      </c>
      <c r="IG730" s="90">
        <f t="shared" si="188"/>
        <v>0</v>
      </c>
      <c r="IH730" s="90">
        <f t="shared" si="188"/>
        <v>0</v>
      </c>
      <c r="II730" s="1235"/>
      <c r="IJ730" s="1235"/>
      <c r="IK730" s="1235"/>
      <c r="IL730" s="90">
        <f t="shared" si="457"/>
        <v>0</v>
      </c>
      <c r="IM730" s="90">
        <f t="shared" si="458"/>
        <v>0</v>
      </c>
      <c r="IN730" s="90">
        <f t="shared" si="459"/>
        <v>0</v>
      </c>
      <c r="IO730" s="90">
        <f t="shared" si="460"/>
        <v>0</v>
      </c>
      <c r="IP730" s="90">
        <f t="shared" si="461"/>
        <v>0</v>
      </c>
      <c r="IQ730" s="90">
        <f t="shared" si="462"/>
        <v>0</v>
      </c>
      <c r="IR730" s="90">
        <f t="shared" si="463"/>
        <v>270549.55</v>
      </c>
      <c r="IS730" s="90">
        <f t="shared" si="464"/>
        <v>282969.90000000002</v>
      </c>
      <c r="IT730" s="90">
        <f t="shared" si="465"/>
        <v>290946.19</v>
      </c>
      <c r="IU730" s="90">
        <f t="shared" si="466"/>
        <v>86940.28</v>
      </c>
      <c r="IV730" s="90">
        <f t="shared" si="467"/>
        <v>96524.99</v>
      </c>
      <c r="IW730" s="90">
        <f t="shared" si="468"/>
        <v>99935.63</v>
      </c>
      <c r="IX730" s="90">
        <f t="shared" si="469"/>
        <v>0</v>
      </c>
      <c r="IY730" s="90">
        <f t="shared" si="189"/>
        <v>0</v>
      </c>
      <c r="IZ730" s="90">
        <f t="shared" si="189"/>
        <v>0</v>
      </c>
      <c r="JA730" s="90">
        <f t="shared" si="470"/>
        <v>0</v>
      </c>
      <c r="JB730" s="90">
        <f t="shared" si="190"/>
        <v>0</v>
      </c>
      <c r="JC730" s="90">
        <f t="shared" si="190"/>
        <v>0</v>
      </c>
      <c r="JD730" s="1235"/>
      <c r="JE730" s="1235"/>
      <c r="JF730" s="1235"/>
      <c r="JG730" s="90">
        <f t="shared" si="471"/>
        <v>0</v>
      </c>
      <c r="JH730" s="90">
        <f t="shared" si="472"/>
        <v>0</v>
      </c>
      <c r="JI730" s="90">
        <f t="shared" si="473"/>
        <v>0</v>
      </c>
      <c r="JJ730" s="90">
        <f t="shared" si="474"/>
        <v>0</v>
      </c>
      <c r="JK730" s="90">
        <f t="shared" si="475"/>
        <v>0</v>
      </c>
      <c r="JL730" s="90">
        <f t="shared" si="476"/>
        <v>0</v>
      </c>
      <c r="JM730" s="90">
        <f t="shared" si="477"/>
        <v>303576.78999999998</v>
      </c>
      <c r="JN730" s="90">
        <f t="shared" si="478"/>
        <v>317856.53999999998</v>
      </c>
      <c r="JO730" s="90">
        <f t="shared" si="479"/>
        <v>326349.49</v>
      </c>
      <c r="JP730" s="90">
        <f t="shared" si="480"/>
        <v>84320.27</v>
      </c>
      <c r="JQ730" s="90">
        <f t="shared" si="481"/>
        <v>94724.73</v>
      </c>
      <c r="JR730" s="90">
        <f t="shared" si="482"/>
        <v>98030.23</v>
      </c>
      <c r="JS730" s="90">
        <f t="shared" si="483"/>
        <v>0</v>
      </c>
      <c r="JT730" s="90">
        <f t="shared" si="191"/>
        <v>0</v>
      </c>
      <c r="JU730" s="90">
        <f t="shared" si="191"/>
        <v>0</v>
      </c>
      <c r="JV730" s="90">
        <f t="shared" si="484"/>
        <v>0</v>
      </c>
      <c r="JW730" s="90">
        <f t="shared" si="192"/>
        <v>0</v>
      </c>
      <c r="JX730" s="90">
        <f t="shared" si="192"/>
        <v>0</v>
      </c>
      <c r="JY730" s="1235"/>
      <c r="JZ730" s="1235"/>
      <c r="KA730" s="1235"/>
      <c r="KB730" s="90">
        <f t="shared" si="485"/>
        <v>0</v>
      </c>
      <c r="KC730" s="90">
        <f t="shared" si="486"/>
        <v>0</v>
      </c>
      <c r="KD730" s="90">
        <f t="shared" si="487"/>
        <v>0</v>
      </c>
      <c r="KE730" s="90">
        <f t="shared" si="488"/>
        <v>0</v>
      </c>
      <c r="KF730" s="90">
        <f t="shared" si="489"/>
        <v>0</v>
      </c>
      <c r="KG730" s="90">
        <f t="shared" si="490"/>
        <v>0</v>
      </c>
      <c r="KH730" s="90">
        <f t="shared" si="491"/>
        <v>209328.74</v>
      </c>
      <c r="KI730" s="90">
        <f t="shared" si="492"/>
        <v>218478.98</v>
      </c>
      <c r="KJ730" s="90">
        <f t="shared" si="493"/>
        <v>225064.41</v>
      </c>
      <c r="KK730" s="90">
        <f t="shared" si="494"/>
        <v>98968.77</v>
      </c>
      <c r="KL730" s="90">
        <f t="shared" si="495"/>
        <v>111425.95</v>
      </c>
      <c r="KM730" s="90">
        <f t="shared" si="496"/>
        <v>113168.56</v>
      </c>
      <c r="KN730" s="90">
        <f t="shared" si="497"/>
        <v>0</v>
      </c>
      <c r="KO730" s="90">
        <f t="shared" si="193"/>
        <v>0</v>
      </c>
      <c r="KP730" s="90">
        <f t="shared" si="193"/>
        <v>0</v>
      </c>
      <c r="KQ730" s="90">
        <f t="shared" si="498"/>
        <v>0</v>
      </c>
      <c r="KR730" s="90">
        <f t="shared" si="194"/>
        <v>0</v>
      </c>
      <c r="KS730" s="90">
        <f t="shared" si="194"/>
        <v>0</v>
      </c>
      <c r="KT730" s="1235"/>
      <c r="KU730" s="1235"/>
      <c r="KV730" s="1235"/>
      <c r="KW730" s="90">
        <f t="shared" si="499"/>
        <v>0</v>
      </c>
      <c r="KX730" s="90">
        <f t="shared" si="500"/>
        <v>0</v>
      </c>
      <c r="KY730" s="90">
        <f t="shared" si="501"/>
        <v>0</v>
      </c>
      <c r="KZ730" s="90">
        <f t="shared" si="502"/>
        <v>0</v>
      </c>
      <c r="LA730" s="90">
        <f t="shared" si="503"/>
        <v>0</v>
      </c>
      <c r="LB730" s="90">
        <f t="shared" si="504"/>
        <v>0</v>
      </c>
      <c r="LC730" s="90">
        <f t="shared" si="505"/>
        <v>342986.94</v>
      </c>
      <c r="LD730" s="90">
        <f t="shared" si="506"/>
        <v>359111.67</v>
      </c>
      <c r="LE730" s="90">
        <f t="shared" si="507"/>
        <v>368757.4</v>
      </c>
      <c r="LF730" s="90">
        <f t="shared" si="508"/>
        <v>81637.88</v>
      </c>
      <c r="LG730" s="90">
        <f t="shared" si="509"/>
        <v>89054.02</v>
      </c>
      <c r="LH730" s="90">
        <f t="shared" si="510"/>
        <v>92041.02</v>
      </c>
      <c r="LI730" s="90">
        <f t="shared" si="511"/>
        <v>0</v>
      </c>
      <c r="LJ730" s="90">
        <f t="shared" si="195"/>
        <v>0</v>
      </c>
      <c r="LK730" s="90">
        <f t="shared" si="195"/>
        <v>0</v>
      </c>
      <c r="LL730" s="90">
        <f t="shared" si="512"/>
        <v>0</v>
      </c>
      <c r="LM730" s="90">
        <f t="shared" si="196"/>
        <v>0</v>
      </c>
      <c r="LN730" s="90">
        <f t="shared" si="196"/>
        <v>0</v>
      </c>
      <c r="LO730" s="1235"/>
      <c r="LP730" s="1235"/>
      <c r="LQ730" s="1235"/>
      <c r="LR730" s="90">
        <f t="shared" si="513"/>
        <v>0</v>
      </c>
      <c r="LS730" s="90">
        <f t="shared" si="514"/>
        <v>0</v>
      </c>
      <c r="LT730" s="90">
        <f t="shared" si="515"/>
        <v>0</v>
      </c>
      <c r="LU730" s="90">
        <f t="shared" si="516"/>
        <v>0</v>
      </c>
      <c r="LV730" s="90">
        <f t="shared" si="517"/>
        <v>0</v>
      </c>
      <c r="LW730" s="90">
        <f t="shared" si="518"/>
        <v>0</v>
      </c>
      <c r="LX730" s="90">
        <f t="shared" si="519"/>
        <v>335736.27</v>
      </c>
      <c r="LY730" s="90">
        <f t="shared" si="520"/>
        <v>351517.63</v>
      </c>
      <c r="LZ730" s="90">
        <f t="shared" si="521"/>
        <v>361089.65</v>
      </c>
      <c r="MA730" s="90">
        <f t="shared" si="522"/>
        <v>74959.19</v>
      </c>
      <c r="MB730" s="90">
        <f t="shared" si="523"/>
        <v>86578.52</v>
      </c>
      <c r="MC730" s="90">
        <f t="shared" si="524"/>
        <v>89539.34</v>
      </c>
      <c r="MD730" s="90">
        <f t="shared" si="525"/>
        <v>0</v>
      </c>
      <c r="ME730" s="90">
        <f t="shared" si="197"/>
        <v>0</v>
      </c>
      <c r="MF730" s="90">
        <f t="shared" si="197"/>
        <v>0</v>
      </c>
      <c r="MG730" s="90">
        <f t="shared" si="526"/>
        <v>0</v>
      </c>
      <c r="MH730" s="90">
        <f t="shared" si="198"/>
        <v>0</v>
      </c>
      <c r="MI730" s="90">
        <f t="shared" si="198"/>
        <v>0</v>
      </c>
      <c r="MJ730" s="1235"/>
      <c r="MK730" s="1235"/>
      <c r="ML730" s="1235"/>
      <c r="MM730" s="90">
        <f t="shared" si="527"/>
        <v>0</v>
      </c>
      <c r="MN730" s="90">
        <f t="shared" si="528"/>
        <v>0</v>
      </c>
      <c r="MO730" s="90">
        <f t="shared" si="529"/>
        <v>0</v>
      </c>
      <c r="MP730" s="90">
        <f t="shared" si="530"/>
        <v>0</v>
      </c>
      <c r="MQ730" s="90">
        <f t="shared" si="531"/>
        <v>0</v>
      </c>
      <c r="MR730" s="90">
        <f t="shared" si="532"/>
        <v>0</v>
      </c>
      <c r="MS730" s="90">
        <f t="shared" si="533"/>
        <v>267319.73</v>
      </c>
      <c r="MT730" s="90">
        <f t="shared" si="534"/>
        <v>279882.62</v>
      </c>
      <c r="MU730" s="90">
        <f t="shared" si="535"/>
        <v>287547.45</v>
      </c>
      <c r="MV730" s="90">
        <f t="shared" si="536"/>
        <v>79990.78</v>
      </c>
      <c r="MW730" s="90">
        <f t="shared" si="537"/>
        <v>86590.29</v>
      </c>
      <c r="MX730" s="90">
        <f t="shared" si="538"/>
        <v>88831.94</v>
      </c>
      <c r="MY730" s="90">
        <f t="shared" si="539"/>
        <v>0</v>
      </c>
      <c r="MZ730" s="90">
        <f t="shared" si="199"/>
        <v>0</v>
      </c>
      <c r="NA730" s="90">
        <f t="shared" si="199"/>
        <v>0</v>
      </c>
      <c r="NB730" s="90">
        <f t="shared" si="540"/>
        <v>0</v>
      </c>
      <c r="NC730" s="90">
        <f t="shared" si="200"/>
        <v>0</v>
      </c>
      <c r="ND730" s="90">
        <f t="shared" si="200"/>
        <v>0</v>
      </c>
      <c r="NE730" s="1235"/>
      <c r="NF730" s="1235"/>
      <c r="NG730" s="1235"/>
      <c r="NH730" s="90">
        <f t="shared" si="541"/>
        <v>0</v>
      </c>
      <c r="NI730" s="90">
        <f t="shared" si="542"/>
        <v>0</v>
      </c>
      <c r="NJ730" s="90">
        <f t="shared" si="543"/>
        <v>0</v>
      </c>
      <c r="NK730" s="90">
        <f t="shared" si="544"/>
        <v>0</v>
      </c>
      <c r="NL730" s="90">
        <f t="shared" si="545"/>
        <v>0</v>
      </c>
      <c r="NM730" s="90">
        <f t="shared" si="546"/>
        <v>0</v>
      </c>
      <c r="NN730" s="90">
        <f t="shared" si="547"/>
        <v>269498.96000000002</v>
      </c>
      <c r="NO730" s="90">
        <f t="shared" si="548"/>
        <v>282161.84999999998</v>
      </c>
      <c r="NP730" s="90">
        <f t="shared" si="549"/>
        <v>289899.02</v>
      </c>
      <c r="NQ730" s="90">
        <f t="shared" si="550"/>
        <v>91028.63</v>
      </c>
      <c r="NR730" s="90">
        <f t="shared" si="551"/>
        <v>101337.2</v>
      </c>
      <c r="NS730" s="90">
        <f t="shared" si="552"/>
        <v>104388.33</v>
      </c>
      <c r="NT730" s="90">
        <f t="shared" si="553"/>
        <v>0</v>
      </c>
      <c r="NU730" s="90">
        <f t="shared" si="201"/>
        <v>0</v>
      </c>
      <c r="NV730" s="90">
        <f t="shared" si="201"/>
        <v>0</v>
      </c>
      <c r="NW730" s="90">
        <f t="shared" si="554"/>
        <v>0</v>
      </c>
      <c r="NX730" s="90">
        <f t="shared" si="202"/>
        <v>0</v>
      </c>
      <c r="NY730" s="90">
        <f t="shared" si="202"/>
        <v>0</v>
      </c>
      <c r="NZ730" s="1235"/>
      <c r="OA730" s="1235"/>
      <c r="OB730" s="1235"/>
      <c r="OC730" s="90">
        <f t="shared" si="555"/>
        <v>0</v>
      </c>
      <c r="OD730" s="90">
        <f t="shared" si="556"/>
        <v>0</v>
      </c>
      <c r="OE730" s="90">
        <f t="shared" si="557"/>
        <v>0</v>
      </c>
      <c r="OF730" s="90">
        <f t="shared" si="558"/>
        <v>0</v>
      </c>
      <c r="OG730" s="90">
        <f t="shared" si="559"/>
        <v>0</v>
      </c>
      <c r="OH730" s="90">
        <f t="shared" si="560"/>
        <v>0</v>
      </c>
      <c r="OI730" s="90">
        <f t="shared" si="561"/>
        <v>234441.43</v>
      </c>
      <c r="OJ730" s="90">
        <f t="shared" si="562"/>
        <v>245466.8</v>
      </c>
      <c r="OK730" s="90">
        <f t="shared" si="563"/>
        <v>252029.07</v>
      </c>
      <c r="OL730" s="90">
        <f t="shared" si="564"/>
        <v>58490.559999999998</v>
      </c>
      <c r="OM730" s="90">
        <f t="shared" si="565"/>
        <v>65691.41</v>
      </c>
      <c r="ON730" s="90">
        <f t="shared" si="566"/>
        <v>68420.52</v>
      </c>
      <c r="OO730" s="90">
        <f t="shared" si="567"/>
        <v>0</v>
      </c>
      <c r="OP730" s="90">
        <f t="shared" si="203"/>
        <v>0</v>
      </c>
      <c r="OQ730" s="90">
        <f t="shared" si="203"/>
        <v>0</v>
      </c>
      <c r="OR730" s="90">
        <f t="shared" si="568"/>
        <v>0</v>
      </c>
      <c r="OS730" s="90">
        <f t="shared" si="204"/>
        <v>0</v>
      </c>
      <c r="OT730" s="90">
        <f t="shared" si="204"/>
        <v>0</v>
      </c>
      <c r="OU730" s="1235"/>
      <c r="OV730" s="1235"/>
      <c r="OW730" s="1235"/>
      <c r="OX730" s="90">
        <f t="shared" si="569"/>
        <v>0</v>
      </c>
      <c r="OY730" s="90">
        <f t="shared" si="570"/>
        <v>0</v>
      </c>
      <c r="OZ730" s="90">
        <f t="shared" si="571"/>
        <v>0</v>
      </c>
      <c r="PA730" s="90">
        <f t="shared" si="572"/>
        <v>0</v>
      </c>
      <c r="PB730" s="90">
        <f t="shared" si="573"/>
        <v>0</v>
      </c>
      <c r="PC730" s="90">
        <f t="shared" si="574"/>
        <v>0</v>
      </c>
      <c r="PD730" s="90">
        <f t="shared" si="575"/>
        <v>291459.46999999997</v>
      </c>
      <c r="PE730" s="90">
        <f t="shared" si="576"/>
        <v>305161.34000000003</v>
      </c>
      <c r="PF730" s="90">
        <f t="shared" si="577"/>
        <v>313444.44</v>
      </c>
      <c r="PG730" s="90">
        <f t="shared" si="578"/>
        <v>87230.53</v>
      </c>
      <c r="PH730" s="90">
        <f t="shared" si="579"/>
        <v>94448.76</v>
      </c>
      <c r="PI730" s="90">
        <f t="shared" si="580"/>
        <v>97546.52</v>
      </c>
      <c r="PJ730" s="90">
        <f t="shared" si="581"/>
        <v>0</v>
      </c>
      <c r="PK730" s="90">
        <f t="shared" si="205"/>
        <v>0</v>
      </c>
      <c r="PL730" s="90">
        <f t="shared" si="205"/>
        <v>0</v>
      </c>
      <c r="PM730" s="90">
        <f t="shared" si="582"/>
        <v>0</v>
      </c>
      <c r="PN730" s="90">
        <f t="shared" si="206"/>
        <v>0</v>
      </c>
      <c r="PO730" s="90">
        <f t="shared" si="206"/>
        <v>0</v>
      </c>
      <c r="PP730" s="1235"/>
      <c r="PQ730" s="1235"/>
      <c r="PR730" s="1235"/>
      <c r="PS730" s="90">
        <f t="shared" si="583"/>
        <v>0</v>
      </c>
      <c r="PT730" s="90">
        <f t="shared" si="584"/>
        <v>0</v>
      </c>
      <c r="PU730" s="90">
        <f t="shared" si="585"/>
        <v>0</v>
      </c>
      <c r="PV730" s="90">
        <f t="shared" si="586"/>
        <v>0</v>
      </c>
      <c r="PW730" s="90">
        <f t="shared" si="587"/>
        <v>0</v>
      </c>
      <c r="PX730" s="90">
        <f t="shared" si="588"/>
        <v>0</v>
      </c>
      <c r="PY730" s="90">
        <f t="shared" si="589"/>
        <v>179154.02</v>
      </c>
      <c r="PZ730" s="90">
        <f t="shared" si="590"/>
        <v>186992.56</v>
      </c>
      <c r="QA730" s="90">
        <f t="shared" si="591"/>
        <v>192631.97</v>
      </c>
      <c r="QB730" s="90">
        <f t="shared" si="592"/>
        <v>60400.69</v>
      </c>
      <c r="QC730" s="90">
        <f t="shared" si="593"/>
        <v>69176.649999999994</v>
      </c>
      <c r="QD730" s="90">
        <f t="shared" si="594"/>
        <v>70754.06</v>
      </c>
      <c r="QE730" s="90">
        <f t="shared" si="595"/>
        <v>0</v>
      </c>
      <c r="QF730" s="90">
        <f t="shared" si="207"/>
        <v>0</v>
      </c>
      <c r="QG730" s="90">
        <f t="shared" si="207"/>
        <v>0</v>
      </c>
      <c r="QH730" s="90">
        <f t="shared" si="596"/>
        <v>0</v>
      </c>
      <c r="QI730" s="90">
        <f t="shared" si="208"/>
        <v>0</v>
      </c>
      <c r="QJ730" s="90">
        <f t="shared" si="208"/>
        <v>0</v>
      </c>
      <c r="QK730" s="1235"/>
      <c r="QL730" s="1235"/>
      <c r="QM730" s="1235"/>
      <c r="QN730" s="90">
        <f t="shared" si="597"/>
        <v>0</v>
      </c>
      <c r="QO730" s="90">
        <f t="shared" si="598"/>
        <v>0</v>
      </c>
      <c r="QP730" s="90">
        <f t="shared" si="599"/>
        <v>0</v>
      </c>
      <c r="QQ730" s="90">
        <f t="shared" si="600"/>
        <v>0</v>
      </c>
      <c r="QR730" s="90">
        <f t="shared" si="601"/>
        <v>0</v>
      </c>
      <c r="QS730" s="90">
        <f t="shared" si="602"/>
        <v>0</v>
      </c>
      <c r="QT730" s="90">
        <f t="shared" si="603"/>
        <v>349126.48</v>
      </c>
      <c r="QU730" s="90">
        <f t="shared" si="604"/>
        <v>365544.46</v>
      </c>
      <c r="QV730" s="90">
        <f t="shared" si="605"/>
        <v>375404.07</v>
      </c>
      <c r="QW730" s="90">
        <f t="shared" si="606"/>
        <v>100426.42</v>
      </c>
      <c r="QX730" s="90">
        <f t="shared" si="607"/>
        <v>118538.2</v>
      </c>
      <c r="QY730" s="90">
        <f t="shared" si="608"/>
        <v>121909.88</v>
      </c>
      <c r="QZ730" s="90">
        <f t="shared" si="609"/>
        <v>0</v>
      </c>
      <c r="RA730" s="90">
        <f t="shared" si="209"/>
        <v>0</v>
      </c>
      <c r="RB730" s="90">
        <f t="shared" si="209"/>
        <v>0</v>
      </c>
      <c r="RC730" s="90">
        <f t="shared" si="610"/>
        <v>0</v>
      </c>
      <c r="RD730" s="90">
        <f t="shared" si="210"/>
        <v>0</v>
      </c>
      <c r="RE730" s="90">
        <f t="shared" si="210"/>
        <v>0</v>
      </c>
      <c r="RF730" s="1235"/>
      <c r="RG730" s="1235"/>
      <c r="RH730" s="1235"/>
      <c r="RI730" s="90">
        <f t="shared" si="611"/>
        <v>0</v>
      </c>
      <c r="RJ730" s="90">
        <f t="shared" si="612"/>
        <v>0</v>
      </c>
      <c r="RK730" s="90">
        <f t="shared" si="613"/>
        <v>0</v>
      </c>
      <c r="RL730" s="90">
        <f t="shared" si="614"/>
        <v>0</v>
      </c>
      <c r="RM730" s="90">
        <f t="shared" si="615"/>
        <v>0</v>
      </c>
      <c r="RN730" s="90">
        <f t="shared" si="616"/>
        <v>0</v>
      </c>
      <c r="RO730" s="90">
        <f t="shared" si="617"/>
        <v>244591.75</v>
      </c>
      <c r="RP730" s="90">
        <f t="shared" si="618"/>
        <v>256009.89</v>
      </c>
      <c r="RQ730" s="90">
        <f t="shared" si="619"/>
        <v>263045.17</v>
      </c>
      <c r="RR730" s="90">
        <f t="shared" si="620"/>
        <v>72657.570000000007</v>
      </c>
      <c r="RS730" s="90">
        <f t="shared" si="621"/>
        <v>81418.13</v>
      </c>
      <c r="RT730" s="90">
        <f t="shared" si="622"/>
        <v>84268.69</v>
      </c>
      <c r="RU730" s="90">
        <f t="shared" si="623"/>
        <v>0</v>
      </c>
      <c r="RV730" s="90">
        <f t="shared" si="211"/>
        <v>0</v>
      </c>
      <c r="RW730" s="90">
        <f t="shared" si="211"/>
        <v>0</v>
      </c>
      <c r="RX730" s="90">
        <f t="shared" si="624"/>
        <v>0</v>
      </c>
      <c r="RY730" s="90">
        <f t="shared" si="212"/>
        <v>0</v>
      </c>
      <c r="RZ730" s="90">
        <f t="shared" si="212"/>
        <v>0</v>
      </c>
      <c r="SA730" s="1235"/>
      <c r="SB730" s="1235"/>
      <c r="SC730" s="1235"/>
      <c r="SD730" s="90">
        <f t="shared" si="625"/>
        <v>0</v>
      </c>
      <c r="SE730" s="90">
        <f t="shared" si="626"/>
        <v>0</v>
      </c>
      <c r="SF730" s="90">
        <f t="shared" si="627"/>
        <v>0</v>
      </c>
      <c r="SG730" s="90">
        <f t="shared" si="628"/>
        <v>0</v>
      </c>
      <c r="SH730" s="90">
        <f t="shared" si="629"/>
        <v>0</v>
      </c>
      <c r="SI730" s="90">
        <f t="shared" si="630"/>
        <v>0</v>
      </c>
      <c r="SJ730" s="90">
        <f t="shared" si="631"/>
        <v>230557.01</v>
      </c>
      <c r="SK730" s="90">
        <f t="shared" si="632"/>
        <v>241397.3</v>
      </c>
      <c r="SL730" s="90">
        <f t="shared" si="633"/>
        <v>247944.66</v>
      </c>
      <c r="SM730" s="90">
        <f t="shared" si="634"/>
        <v>49431.02</v>
      </c>
      <c r="SN730" s="90">
        <f t="shared" si="635"/>
        <v>56829.25</v>
      </c>
      <c r="SO730" s="90">
        <f t="shared" si="636"/>
        <v>59444.69</v>
      </c>
      <c r="SP730" s="90">
        <f t="shared" si="637"/>
        <v>0</v>
      </c>
      <c r="SQ730" s="90">
        <f t="shared" si="213"/>
        <v>0</v>
      </c>
      <c r="SR730" s="90">
        <f t="shared" si="213"/>
        <v>0</v>
      </c>
      <c r="SS730" s="90">
        <f t="shared" si="638"/>
        <v>0</v>
      </c>
      <c r="ST730" s="90">
        <f t="shared" si="214"/>
        <v>0</v>
      </c>
      <c r="SU730" s="90">
        <f t="shared" si="214"/>
        <v>0</v>
      </c>
      <c r="SV730" s="1235">
        <v>12</v>
      </c>
      <c r="SW730" s="1235">
        <v>12</v>
      </c>
      <c r="SX730" s="1235">
        <v>12</v>
      </c>
      <c r="SY730" s="90">
        <f t="shared" si="639"/>
        <v>3362508</v>
      </c>
      <c r="SZ730" s="90">
        <f t="shared" si="640"/>
        <v>3459432</v>
      </c>
      <c r="TA730" s="90">
        <f t="shared" si="641"/>
        <v>3574608</v>
      </c>
      <c r="TB730" s="90">
        <f t="shared" si="642"/>
        <v>1534745.4</v>
      </c>
      <c r="TC730" s="90">
        <f t="shared" si="643"/>
        <v>1586525.4</v>
      </c>
      <c r="TD730" s="90">
        <f t="shared" si="644"/>
        <v>1625357.4</v>
      </c>
      <c r="TE730" s="90">
        <f t="shared" si="645"/>
        <v>252050.25</v>
      </c>
      <c r="TF730" s="90">
        <f t="shared" si="646"/>
        <v>263504.12</v>
      </c>
      <c r="TG730" s="90">
        <f t="shared" si="647"/>
        <v>271044.28000000003</v>
      </c>
      <c r="TH730" s="90">
        <f t="shared" si="648"/>
        <v>83623.289999999994</v>
      </c>
      <c r="TI730" s="90">
        <f t="shared" si="649"/>
        <v>93843.31</v>
      </c>
      <c r="TJ730" s="90">
        <f t="shared" si="650"/>
        <v>96428.69</v>
      </c>
      <c r="TK730" s="90">
        <f t="shared" si="651"/>
        <v>3024603</v>
      </c>
      <c r="TL730" s="90">
        <f t="shared" si="215"/>
        <v>3162049.44</v>
      </c>
      <c r="TM730" s="90">
        <f t="shared" si="215"/>
        <v>3252531.36</v>
      </c>
      <c r="TN730" s="90">
        <f t="shared" si="652"/>
        <v>1003479.48</v>
      </c>
      <c r="TO730" s="90">
        <f t="shared" si="216"/>
        <v>1126119.72</v>
      </c>
      <c r="TP730" s="90">
        <f t="shared" si="216"/>
        <v>1157144.28</v>
      </c>
      <c r="TQ730" s="1235"/>
      <c r="TR730" s="1235"/>
      <c r="TS730" s="1235"/>
      <c r="TT730" s="90">
        <f t="shared" si="653"/>
        <v>0</v>
      </c>
      <c r="TU730" s="90">
        <f t="shared" si="654"/>
        <v>0</v>
      </c>
      <c r="TV730" s="90">
        <f t="shared" si="655"/>
        <v>0</v>
      </c>
      <c r="TW730" s="90">
        <f t="shared" si="656"/>
        <v>0</v>
      </c>
      <c r="TX730" s="90">
        <f t="shared" si="657"/>
        <v>0</v>
      </c>
      <c r="TY730" s="90">
        <f t="shared" si="658"/>
        <v>0</v>
      </c>
      <c r="TZ730" s="90">
        <f t="shared" si="659"/>
        <v>295144.89</v>
      </c>
      <c r="UA730" s="90">
        <f t="shared" si="660"/>
        <v>309018.83</v>
      </c>
      <c r="UB730" s="90">
        <f t="shared" si="661"/>
        <v>317440.18</v>
      </c>
      <c r="UC730" s="90">
        <f t="shared" si="662"/>
        <v>81771.490000000005</v>
      </c>
      <c r="UD730" s="90">
        <f t="shared" si="663"/>
        <v>92863.34</v>
      </c>
      <c r="UE730" s="90">
        <f t="shared" si="664"/>
        <v>95952.54</v>
      </c>
      <c r="UF730" s="90">
        <f t="shared" si="665"/>
        <v>0</v>
      </c>
      <c r="UG730" s="90">
        <f t="shared" si="217"/>
        <v>0</v>
      </c>
      <c r="UH730" s="90">
        <f t="shared" si="217"/>
        <v>0</v>
      </c>
      <c r="UI730" s="90">
        <f t="shared" si="666"/>
        <v>0</v>
      </c>
      <c r="UJ730" s="90">
        <f t="shared" si="218"/>
        <v>0</v>
      </c>
      <c r="UK730" s="90">
        <f t="shared" si="218"/>
        <v>0</v>
      </c>
      <c r="UL730" s="1235"/>
      <c r="UM730" s="1235"/>
      <c r="UN730" s="1235"/>
      <c r="UO730" s="90">
        <f t="shared" si="667"/>
        <v>0</v>
      </c>
      <c r="UP730" s="90">
        <f t="shared" si="668"/>
        <v>0</v>
      </c>
      <c r="UQ730" s="90">
        <f t="shared" si="669"/>
        <v>0</v>
      </c>
      <c r="UR730" s="90">
        <f t="shared" si="670"/>
        <v>0</v>
      </c>
      <c r="US730" s="90">
        <f t="shared" si="671"/>
        <v>0</v>
      </c>
      <c r="UT730" s="90">
        <f t="shared" si="672"/>
        <v>0</v>
      </c>
      <c r="UU730" s="90">
        <f t="shared" si="673"/>
        <v>301113.63</v>
      </c>
      <c r="UV730" s="90">
        <f t="shared" si="674"/>
        <v>315269</v>
      </c>
      <c r="UW730" s="90">
        <f t="shared" si="675"/>
        <v>323865.28999999998</v>
      </c>
      <c r="UX730" s="90">
        <f t="shared" si="676"/>
        <v>84549.85</v>
      </c>
      <c r="UY730" s="90">
        <f t="shared" si="677"/>
        <v>99406.42</v>
      </c>
      <c r="UZ730" s="90">
        <f t="shared" si="678"/>
        <v>102593.82</v>
      </c>
      <c r="VA730" s="90">
        <f t="shared" si="679"/>
        <v>0</v>
      </c>
      <c r="VB730" s="90">
        <f t="shared" si="219"/>
        <v>0</v>
      </c>
      <c r="VC730" s="90">
        <f t="shared" si="219"/>
        <v>0</v>
      </c>
      <c r="VD730" s="90">
        <f t="shared" si="680"/>
        <v>0</v>
      </c>
      <c r="VE730" s="90">
        <f t="shared" si="220"/>
        <v>0</v>
      </c>
      <c r="VF730" s="90">
        <f t="shared" si="220"/>
        <v>0</v>
      </c>
      <c r="VG730" s="1235"/>
      <c r="VH730" s="1235"/>
      <c r="VI730" s="1235"/>
      <c r="VJ730" s="90">
        <f t="shared" si="681"/>
        <v>0</v>
      </c>
      <c r="VK730" s="90">
        <f t="shared" si="682"/>
        <v>0</v>
      </c>
      <c r="VL730" s="90">
        <f t="shared" si="683"/>
        <v>0</v>
      </c>
      <c r="VM730" s="90">
        <f t="shared" si="684"/>
        <v>0</v>
      </c>
      <c r="VN730" s="90">
        <f t="shared" si="685"/>
        <v>0</v>
      </c>
      <c r="VO730" s="90">
        <f t="shared" si="686"/>
        <v>0</v>
      </c>
      <c r="VP730" s="90">
        <f t="shared" si="687"/>
        <v>283718.17</v>
      </c>
      <c r="VQ730" s="90">
        <f t="shared" si="688"/>
        <v>296768.73</v>
      </c>
      <c r="VR730" s="90">
        <f t="shared" si="689"/>
        <v>305208.90999999997</v>
      </c>
      <c r="VS730" s="90">
        <f t="shared" si="690"/>
        <v>77590.97</v>
      </c>
      <c r="VT730" s="90">
        <f t="shared" si="691"/>
        <v>87092.62</v>
      </c>
      <c r="VU730" s="90">
        <f t="shared" si="692"/>
        <v>90120.58</v>
      </c>
      <c r="VV730" s="90">
        <f t="shared" si="693"/>
        <v>0</v>
      </c>
      <c r="VW730" s="90">
        <f t="shared" si="221"/>
        <v>0</v>
      </c>
      <c r="VX730" s="90">
        <f t="shared" si="221"/>
        <v>0</v>
      </c>
      <c r="VY730" s="90">
        <f t="shared" si="694"/>
        <v>0</v>
      </c>
      <c r="VZ730" s="90">
        <f t="shared" si="222"/>
        <v>0</v>
      </c>
      <c r="WA730" s="90">
        <f t="shared" si="222"/>
        <v>0</v>
      </c>
      <c r="WB730" s="92"/>
      <c r="WC730" s="92"/>
      <c r="WD730" s="92"/>
      <c r="WE730" s="90">
        <f t="shared" si="695"/>
        <v>0</v>
      </c>
      <c r="WF730" s="90">
        <f t="shared" si="696"/>
        <v>0</v>
      </c>
      <c r="WG730" s="90">
        <f t="shared" si="697"/>
        <v>0</v>
      </c>
      <c r="WH730" s="90">
        <f t="shared" si="698"/>
        <v>0</v>
      </c>
      <c r="WI730" s="90">
        <f t="shared" si="699"/>
        <v>0</v>
      </c>
      <c r="WJ730" s="90">
        <f t="shared" si="700"/>
        <v>0</v>
      </c>
      <c r="WK730" s="90">
        <f t="shared" si="701"/>
        <v>0</v>
      </c>
      <c r="WL730" s="90">
        <f t="shared" si="702"/>
        <v>0</v>
      </c>
      <c r="WM730" s="90">
        <f t="shared" si="703"/>
        <v>0</v>
      </c>
      <c r="WN730" s="90">
        <f t="shared" si="704"/>
        <v>0</v>
      </c>
      <c r="WO730" s="90">
        <f t="shared" si="705"/>
        <v>0</v>
      </c>
      <c r="WP730" s="90">
        <f t="shared" si="706"/>
        <v>0</v>
      </c>
      <c r="WQ730" s="90">
        <f t="shared" si="707"/>
        <v>0</v>
      </c>
      <c r="WR730" s="90">
        <f t="shared" si="223"/>
        <v>0</v>
      </c>
      <c r="WS730" s="90">
        <f t="shared" si="223"/>
        <v>0</v>
      </c>
      <c r="WT730" s="90">
        <f t="shared" si="708"/>
        <v>0</v>
      </c>
      <c r="WU730" s="90">
        <f t="shared" si="224"/>
        <v>0</v>
      </c>
      <c r="WV730" s="90">
        <f t="shared" si="224"/>
        <v>0</v>
      </c>
      <c r="WW730" s="1235"/>
      <c r="WX730" s="1235"/>
      <c r="WY730" s="1235"/>
      <c r="WZ730" s="90">
        <f t="shared" si="709"/>
        <v>0</v>
      </c>
      <c r="XA730" s="90">
        <f t="shared" si="710"/>
        <v>0</v>
      </c>
      <c r="XB730" s="90">
        <f t="shared" si="711"/>
        <v>0</v>
      </c>
      <c r="XC730" s="90">
        <f t="shared" si="712"/>
        <v>0</v>
      </c>
      <c r="XD730" s="90">
        <f t="shared" si="713"/>
        <v>0</v>
      </c>
      <c r="XE730" s="90">
        <f t="shared" si="714"/>
        <v>0</v>
      </c>
      <c r="XF730" s="90">
        <f t="shared" si="715"/>
        <v>258343.63</v>
      </c>
      <c r="XG730" s="90">
        <f t="shared" si="716"/>
        <v>270296.34999999998</v>
      </c>
      <c r="XH730" s="90">
        <f t="shared" si="717"/>
        <v>277812.8</v>
      </c>
      <c r="XI730" s="90">
        <f t="shared" si="718"/>
        <v>61570.42</v>
      </c>
      <c r="XJ730" s="90">
        <f t="shared" si="719"/>
        <v>68118.570000000007</v>
      </c>
      <c r="XK730" s="90">
        <f t="shared" si="720"/>
        <v>70453.61</v>
      </c>
      <c r="XL730" s="90">
        <f t="shared" si="721"/>
        <v>0</v>
      </c>
      <c r="XM730" s="90">
        <f t="shared" si="225"/>
        <v>0</v>
      </c>
      <c r="XN730" s="90">
        <f t="shared" si="225"/>
        <v>0</v>
      </c>
      <c r="XO730" s="90">
        <f t="shared" si="722"/>
        <v>0</v>
      </c>
      <c r="XP730" s="90">
        <f t="shared" si="226"/>
        <v>0</v>
      </c>
      <c r="XQ730" s="90">
        <f t="shared" si="226"/>
        <v>0</v>
      </c>
      <c r="XR730" s="1235"/>
      <c r="XS730" s="1235"/>
      <c r="XT730" s="1235"/>
      <c r="XU730" s="90">
        <f t="shared" si="723"/>
        <v>0</v>
      </c>
      <c r="XV730" s="90">
        <f t="shared" si="724"/>
        <v>0</v>
      </c>
      <c r="XW730" s="90">
        <f t="shared" si="725"/>
        <v>0</v>
      </c>
      <c r="XX730" s="90">
        <f t="shared" si="726"/>
        <v>0</v>
      </c>
      <c r="XY730" s="90">
        <f t="shared" si="727"/>
        <v>0</v>
      </c>
      <c r="XZ730" s="90">
        <f t="shared" si="728"/>
        <v>0</v>
      </c>
      <c r="YA730" s="90">
        <f t="shared" si="729"/>
        <v>229174.63</v>
      </c>
      <c r="YB730" s="90">
        <f t="shared" si="730"/>
        <v>239791.49</v>
      </c>
      <c r="YC730" s="90">
        <f t="shared" si="731"/>
        <v>246442.63</v>
      </c>
      <c r="YD730" s="90">
        <f t="shared" si="732"/>
        <v>56596.88</v>
      </c>
      <c r="YE730" s="90">
        <f t="shared" si="733"/>
        <v>62967.71</v>
      </c>
      <c r="YF730" s="90">
        <f t="shared" si="734"/>
        <v>65744.09</v>
      </c>
      <c r="YG730" s="90">
        <f t="shared" si="735"/>
        <v>0</v>
      </c>
      <c r="YH730" s="90">
        <f t="shared" si="227"/>
        <v>0</v>
      </c>
      <c r="YI730" s="90">
        <f t="shared" si="227"/>
        <v>0</v>
      </c>
      <c r="YJ730" s="90">
        <f t="shared" si="736"/>
        <v>0</v>
      </c>
      <c r="YK730" s="90">
        <f t="shared" si="228"/>
        <v>0</v>
      </c>
      <c r="YL730" s="90">
        <f t="shared" si="228"/>
        <v>0</v>
      </c>
      <c r="YM730" s="1235"/>
      <c r="YN730" s="1235"/>
      <c r="YO730" s="1235"/>
      <c r="YP730" s="90">
        <f t="shared" si="737"/>
        <v>0</v>
      </c>
      <c r="YQ730" s="90">
        <f t="shared" si="738"/>
        <v>0</v>
      </c>
      <c r="YR730" s="90">
        <f t="shared" si="739"/>
        <v>0</v>
      </c>
      <c r="YS730" s="90">
        <f t="shared" si="740"/>
        <v>0</v>
      </c>
      <c r="YT730" s="90">
        <f t="shared" si="741"/>
        <v>0</v>
      </c>
      <c r="YU730" s="90">
        <f t="shared" si="742"/>
        <v>0</v>
      </c>
      <c r="YV730" s="90">
        <f t="shared" si="743"/>
        <v>233801.14</v>
      </c>
      <c r="YW730" s="90">
        <f t="shared" si="744"/>
        <v>244676.48000000001</v>
      </c>
      <c r="YX730" s="90">
        <f t="shared" si="745"/>
        <v>251511.39</v>
      </c>
      <c r="YY730" s="90">
        <f t="shared" si="746"/>
        <v>52285.93</v>
      </c>
      <c r="YZ730" s="90">
        <f t="shared" si="747"/>
        <v>61767.94</v>
      </c>
      <c r="ZA730" s="90">
        <f t="shared" si="748"/>
        <v>64342.06</v>
      </c>
      <c r="ZB730" s="90">
        <f t="shared" si="749"/>
        <v>0</v>
      </c>
      <c r="ZC730" s="90">
        <f t="shared" si="229"/>
        <v>0</v>
      </c>
      <c r="ZD730" s="90">
        <f t="shared" si="229"/>
        <v>0</v>
      </c>
      <c r="ZE730" s="90">
        <f t="shared" si="750"/>
        <v>0</v>
      </c>
      <c r="ZF730" s="90">
        <f t="shared" si="230"/>
        <v>0</v>
      </c>
      <c r="ZG730" s="90">
        <f t="shared" si="230"/>
        <v>0</v>
      </c>
      <c r="ZH730" s="1235"/>
      <c r="ZI730" s="1235"/>
      <c r="ZJ730" s="1235"/>
      <c r="ZK730" s="90">
        <f t="shared" si="751"/>
        <v>0</v>
      </c>
      <c r="ZL730" s="90">
        <f t="shared" si="752"/>
        <v>0</v>
      </c>
      <c r="ZM730" s="90">
        <f t="shared" si="753"/>
        <v>0</v>
      </c>
      <c r="ZN730" s="90">
        <f t="shared" si="754"/>
        <v>0</v>
      </c>
      <c r="ZO730" s="90">
        <f t="shared" si="755"/>
        <v>0</v>
      </c>
      <c r="ZP730" s="90">
        <f t="shared" si="756"/>
        <v>0</v>
      </c>
      <c r="ZQ730" s="90">
        <f t="shared" si="757"/>
        <v>230538.33</v>
      </c>
      <c r="ZR730" s="90">
        <f t="shared" si="758"/>
        <v>241383.18</v>
      </c>
      <c r="ZS730" s="90">
        <f t="shared" si="759"/>
        <v>247840.26</v>
      </c>
      <c r="ZT730" s="90">
        <f t="shared" si="760"/>
        <v>56773.58</v>
      </c>
      <c r="ZU730" s="90">
        <f t="shared" si="761"/>
        <v>65318.94</v>
      </c>
      <c r="ZV730" s="90">
        <f t="shared" si="762"/>
        <v>68063.05</v>
      </c>
      <c r="ZW730" s="90">
        <f t="shared" si="763"/>
        <v>0</v>
      </c>
      <c r="ZX730" s="90">
        <f t="shared" si="231"/>
        <v>0</v>
      </c>
      <c r="ZY730" s="90">
        <f t="shared" si="231"/>
        <v>0</v>
      </c>
      <c r="ZZ730" s="90">
        <f t="shared" si="764"/>
        <v>0</v>
      </c>
      <c r="AAA730" s="90">
        <f t="shared" si="232"/>
        <v>0</v>
      </c>
      <c r="AAB730" s="90">
        <f t="shared" si="232"/>
        <v>0</v>
      </c>
      <c r="AAC730" s="1235"/>
      <c r="AAD730" s="1235"/>
      <c r="AAE730" s="1235"/>
      <c r="AAF730" s="90">
        <f t="shared" si="765"/>
        <v>0</v>
      </c>
      <c r="AAG730" s="90">
        <f t="shared" si="766"/>
        <v>0</v>
      </c>
      <c r="AAH730" s="90">
        <f t="shared" si="767"/>
        <v>0</v>
      </c>
      <c r="AAI730" s="90">
        <f t="shared" si="768"/>
        <v>0</v>
      </c>
      <c r="AAJ730" s="90">
        <f t="shared" si="769"/>
        <v>0</v>
      </c>
      <c r="AAK730" s="90">
        <f t="shared" si="770"/>
        <v>0</v>
      </c>
      <c r="AAL730" s="90">
        <f t="shared" si="771"/>
        <v>295240.78999999998</v>
      </c>
      <c r="AAM730" s="90">
        <f t="shared" si="772"/>
        <v>308838.75</v>
      </c>
      <c r="AAN730" s="90">
        <f t="shared" si="773"/>
        <v>317462.93</v>
      </c>
      <c r="AAO730" s="90">
        <f t="shared" si="774"/>
        <v>77793.31</v>
      </c>
      <c r="AAP730" s="90">
        <f t="shared" si="775"/>
        <v>97802.43</v>
      </c>
      <c r="AAQ730" s="90">
        <f t="shared" si="776"/>
        <v>100739.75</v>
      </c>
      <c r="AAR730" s="90">
        <f t="shared" si="777"/>
        <v>0</v>
      </c>
      <c r="AAS730" s="90">
        <f t="shared" si="233"/>
        <v>0</v>
      </c>
      <c r="AAT730" s="90">
        <f t="shared" si="233"/>
        <v>0</v>
      </c>
      <c r="AAU730" s="90">
        <f t="shared" si="778"/>
        <v>0</v>
      </c>
      <c r="AAV730" s="90">
        <f t="shared" si="234"/>
        <v>0</v>
      </c>
      <c r="AAW730" s="90">
        <f t="shared" si="234"/>
        <v>0</v>
      </c>
      <c r="AAX730" s="1235"/>
      <c r="AAY730" s="1235"/>
      <c r="AAZ730" s="1235"/>
      <c r="ABA730" s="90">
        <f t="shared" si="779"/>
        <v>0</v>
      </c>
      <c r="ABB730" s="90">
        <f t="shared" si="780"/>
        <v>0</v>
      </c>
      <c r="ABC730" s="90">
        <f t="shared" si="781"/>
        <v>0</v>
      </c>
      <c r="ABD730" s="90">
        <f t="shared" si="782"/>
        <v>0</v>
      </c>
      <c r="ABE730" s="90">
        <f t="shared" si="783"/>
        <v>0</v>
      </c>
      <c r="ABF730" s="90">
        <f t="shared" si="784"/>
        <v>0</v>
      </c>
      <c r="ABG730" s="90">
        <f t="shared" si="785"/>
        <v>248744.63</v>
      </c>
      <c r="ABH730" s="90">
        <f t="shared" si="786"/>
        <v>260246.51</v>
      </c>
      <c r="ABI730" s="90">
        <f t="shared" si="787"/>
        <v>267509.61</v>
      </c>
      <c r="ABJ730" s="90">
        <f t="shared" si="788"/>
        <v>60420.2</v>
      </c>
      <c r="ABK730" s="90">
        <f t="shared" si="789"/>
        <v>75342.09</v>
      </c>
      <c r="ABL730" s="90">
        <f t="shared" si="790"/>
        <v>77871.199999999997</v>
      </c>
      <c r="ABM730" s="90">
        <f t="shared" si="791"/>
        <v>0</v>
      </c>
      <c r="ABN730" s="90">
        <f t="shared" si="235"/>
        <v>0</v>
      </c>
      <c r="ABO730" s="90">
        <f t="shared" si="235"/>
        <v>0</v>
      </c>
      <c r="ABP730" s="90">
        <f t="shared" si="792"/>
        <v>0</v>
      </c>
      <c r="ABQ730" s="90">
        <f t="shared" si="236"/>
        <v>0</v>
      </c>
      <c r="ABR730" s="90">
        <f t="shared" si="236"/>
        <v>0</v>
      </c>
      <c r="ABS730" s="1235"/>
      <c r="ABT730" s="1235"/>
      <c r="ABU730" s="1235"/>
      <c r="ABV730" s="90">
        <f t="shared" si="793"/>
        <v>0</v>
      </c>
      <c r="ABW730" s="90">
        <f t="shared" si="794"/>
        <v>0</v>
      </c>
      <c r="ABX730" s="90">
        <f t="shared" si="795"/>
        <v>0</v>
      </c>
      <c r="ABY730" s="90">
        <f t="shared" si="796"/>
        <v>0</v>
      </c>
      <c r="ABZ730" s="90">
        <f t="shared" si="797"/>
        <v>0</v>
      </c>
      <c r="ACA730" s="90">
        <f t="shared" si="798"/>
        <v>0</v>
      </c>
      <c r="ACB730" s="90">
        <f t="shared" si="799"/>
        <v>220008.81</v>
      </c>
      <c r="ACC730" s="90">
        <f t="shared" si="800"/>
        <v>230016.16</v>
      </c>
      <c r="ACD730" s="90">
        <f t="shared" si="801"/>
        <v>236615.05</v>
      </c>
      <c r="ACE730" s="90">
        <f t="shared" si="802"/>
        <v>44019.71</v>
      </c>
      <c r="ACF730" s="90">
        <f t="shared" si="803"/>
        <v>55143.01</v>
      </c>
      <c r="ACG730" s="90">
        <f t="shared" si="804"/>
        <v>57404.56</v>
      </c>
      <c r="ACH730" s="90">
        <f t="shared" si="805"/>
        <v>0</v>
      </c>
      <c r="ACI730" s="90">
        <f t="shared" si="237"/>
        <v>0</v>
      </c>
      <c r="ACJ730" s="90">
        <f t="shared" si="237"/>
        <v>0</v>
      </c>
      <c r="ACK730" s="90">
        <f t="shared" si="806"/>
        <v>0</v>
      </c>
      <c r="ACL730" s="90">
        <f t="shared" si="238"/>
        <v>0</v>
      </c>
      <c r="ACM730" s="90">
        <f t="shared" si="238"/>
        <v>0</v>
      </c>
      <c r="ACN730" s="1237">
        <v>31</v>
      </c>
      <c r="ACO730" s="1237">
        <v>31</v>
      </c>
      <c r="ACP730" s="1237">
        <v>31</v>
      </c>
      <c r="ACQ730" s="90">
        <f t="shared" si="807"/>
        <v>8686479</v>
      </c>
      <c r="ACR730" s="90">
        <f t="shared" si="808"/>
        <v>8936866</v>
      </c>
      <c r="ACS730" s="90">
        <f t="shared" si="809"/>
        <v>9234404</v>
      </c>
      <c r="ACT730" s="90">
        <f t="shared" si="810"/>
        <v>3964758.95</v>
      </c>
      <c r="ACU730" s="90">
        <f t="shared" si="811"/>
        <v>4098523.95</v>
      </c>
      <c r="ACV730" s="90">
        <f t="shared" si="812"/>
        <v>4198839.95</v>
      </c>
      <c r="ACW730" s="90">
        <f t="shared" si="813"/>
        <v>206456.91</v>
      </c>
      <c r="ACX730" s="90">
        <f t="shared" si="814"/>
        <v>215600.75</v>
      </c>
      <c r="ACY730" s="90">
        <f t="shared" si="815"/>
        <v>222038.88</v>
      </c>
      <c r="ACZ730" s="90">
        <f t="shared" si="816"/>
        <v>57809.56</v>
      </c>
      <c r="ADA730" s="90">
        <f t="shared" si="817"/>
        <v>74219.289999999994</v>
      </c>
      <c r="ADB730" s="90">
        <f t="shared" si="818"/>
        <v>75973.899999999994</v>
      </c>
      <c r="ADC730" s="90">
        <f t="shared" si="819"/>
        <v>6400164.21</v>
      </c>
      <c r="ADD730" s="90">
        <f t="shared" si="239"/>
        <v>6683623.25</v>
      </c>
      <c r="ADE730" s="90">
        <f t="shared" si="239"/>
        <v>6883205.2800000003</v>
      </c>
      <c r="ADF730" s="90">
        <f t="shared" si="820"/>
        <v>1792096.36</v>
      </c>
      <c r="ADG730" s="90">
        <f t="shared" si="240"/>
        <v>2300797.9900000002</v>
      </c>
      <c r="ADH730" s="90">
        <f t="shared" si="240"/>
        <v>2355190.9</v>
      </c>
      <c r="ADI730" s="1235"/>
      <c r="ADJ730" s="1235"/>
      <c r="ADK730" s="1235"/>
      <c r="ADL730" s="90">
        <f t="shared" si="821"/>
        <v>0</v>
      </c>
      <c r="ADM730" s="90">
        <f t="shared" si="822"/>
        <v>0</v>
      </c>
      <c r="ADN730" s="90">
        <f t="shared" si="823"/>
        <v>0</v>
      </c>
      <c r="ADO730" s="90">
        <f t="shared" si="824"/>
        <v>0</v>
      </c>
      <c r="ADP730" s="90">
        <f t="shared" si="825"/>
        <v>0</v>
      </c>
      <c r="ADQ730" s="90">
        <f t="shared" si="826"/>
        <v>0</v>
      </c>
      <c r="ADR730" s="90">
        <f t="shared" si="827"/>
        <v>246011.87</v>
      </c>
      <c r="ADS730" s="90">
        <f t="shared" si="828"/>
        <v>257352.22</v>
      </c>
      <c r="ADT730" s="90">
        <f t="shared" si="829"/>
        <v>264556.48</v>
      </c>
      <c r="ADU730" s="90">
        <f t="shared" si="830"/>
        <v>65249.17</v>
      </c>
      <c r="ADV730" s="90">
        <f t="shared" si="831"/>
        <v>73827.17</v>
      </c>
      <c r="ADW730" s="90">
        <f t="shared" si="832"/>
        <v>76407.240000000005</v>
      </c>
      <c r="ADX730" s="90">
        <f t="shared" si="833"/>
        <v>0</v>
      </c>
      <c r="ADY730" s="90">
        <f t="shared" si="241"/>
        <v>0</v>
      </c>
      <c r="ADZ730" s="90">
        <f t="shared" si="241"/>
        <v>0</v>
      </c>
      <c r="AEA730" s="90">
        <f t="shared" si="834"/>
        <v>0</v>
      </c>
      <c r="AEB730" s="90">
        <f t="shared" si="242"/>
        <v>0</v>
      </c>
      <c r="AEC730" s="90">
        <f t="shared" si="242"/>
        <v>0</v>
      </c>
      <c r="AED730" s="1235"/>
      <c r="AEE730" s="1235"/>
      <c r="AEF730" s="1235"/>
      <c r="AEG730" s="90">
        <f t="shared" si="835"/>
        <v>0</v>
      </c>
      <c r="AEH730" s="90">
        <f t="shared" si="836"/>
        <v>0</v>
      </c>
      <c r="AEI730" s="90">
        <f t="shared" si="837"/>
        <v>0</v>
      </c>
      <c r="AEJ730" s="90">
        <f t="shared" si="838"/>
        <v>0</v>
      </c>
      <c r="AEK730" s="90">
        <f t="shared" si="839"/>
        <v>0</v>
      </c>
      <c r="AEL730" s="90">
        <f t="shared" si="840"/>
        <v>0</v>
      </c>
      <c r="AEM730" s="90">
        <f t="shared" si="841"/>
        <v>247962.76</v>
      </c>
      <c r="AEN730" s="90">
        <f t="shared" si="842"/>
        <v>259422.91</v>
      </c>
      <c r="AEO730" s="90">
        <f t="shared" si="843"/>
        <v>266684.58</v>
      </c>
      <c r="AEP730" s="90">
        <f t="shared" si="844"/>
        <v>59511.17</v>
      </c>
      <c r="AEQ730" s="90">
        <f t="shared" si="845"/>
        <v>66371.14</v>
      </c>
      <c r="AER730" s="90">
        <f t="shared" si="846"/>
        <v>68665.960000000006</v>
      </c>
      <c r="AES730" s="90">
        <f t="shared" si="847"/>
        <v>0</v>
      </c>
      <c r="AET730" s="90">
        <f t="shared" si="243"/>
        <v>0</v>
      </c>
      <c r="AEU730" s="90">
        <f t="shared" si="243"/>
        <v>0</v>
      </c>
      <c r="AEV730" s="90">
        <f t="shared" si="848"/>
        <v>0</v>
      </c>
      <c r="AEW730" s="90">
        <f t="shared" si="244"/>
        <v>0</v>
      </c>
      <c r="AEX730" s="90">
        <f t="shared" si="244"/>
        <v>0</v>
      </c>
      <c r="AEY730" s="1235">
        <v>31</v>
      </c>
      <c r="AEZ730" s="1235">
        <v>31</v>
      </c>
      <c r="AFA730" s="1235">
        <v>31</v>
      </c>
      <c r="AFB730" s="90">
        <f t="shared" si="849"/>
        <v>8686479</v>
      </c>
      <c r="AFC730" s="90">
        <f t="shared" si="850"/>
        <v>8936866</v>
      </c>
      <c r="AFD730" s="90">
        <f t="shared" si="851"/>
        <v>9234404</v>
      </c>
      <c r="AFE730" s="90">
        <f t="shared" si="852"/>
        <v>3964758.95</v>
      </c>
      <c r="AFF730" s="90">
        <f t="shared" si="853"/>
        <v>4098523.95</v>
      </c>
      <c r="AFG730" s="90">
        <f t="shared" si="854"/>
        <v>4198839.95</v>
      </c>
      <c r="AFH730" s="90">
        <f t="shared" si="855"/>
        <v>262704.57</v>
      </c>
      <c r="AFI730" s="90">
        <f t="shared" si="856"/>
        <v>274652.34000000003</v>
      </c>
      <c r="AFJ730" s="90">
        <f t="shared" si="857"/>
        <v>282329.23</v>
      </c>
      <c r="AFK730" s="90">
        <f t="shared" si="858"/>
        <v>53331.38</v>
      </c>
      <c r="AFL730" s="90">
        <f t="shared" si="859"/>
        <v>65111.17</v>
      </c>
      <c r="AFM730" s="90">
        <f t="shared" si="860"/>
        <v>67584.479999999996</v>
      </c>
      <c r="AFN730" s="90">
        <f t="shared" si="861"/>
        <v>8143841.6699999999</v>
      </c>
      <c r="AFO730" s="90">
        <f t="shared" si="245"/>
        <v>8514222.5399999991</v>
      </c>
      <c r="AFP730" s="90">
        <f t="shared" si="245"/>
        <v>8752206.1300000008</v>
      </c>
      <c r="AFQ730" s="90">
        <f t="shared" si="862"/>
        <v>1653272.78</v>
      </c>
      <c r="AFR730" s="90">
        <f t="shared" si="246"/>
        <v>2018446.27</v>
      </c>
      <c r="AFS730" s="90">
        <f t="shared" si="246"/>
        <v>2095118.88</v>
      </c>
      <c r="AFT730" s="1235"/>
      <c r="AFU730" s="1235"/>
      <c r="AFV730" s="1235"/>
      <c r="AFW730" s="90">
        <f t="shared" si="863"/>
        <v>0</v>
      </c>
      <c r="AFX730" s="90">
        <f t="shared" si="864"/>
        <v>0</v>
      </c>
      <c r="AFY730" s="90">
        <f t="shared" si="865"/>
        <v>0</v>
      </c>
      <c r="AFZ730" s="90">
        <f t="shared" si="866"/>
        <v>0</v>
      </c>
      <c r="AGA730" s="90">
        <f t="shared" si="867"/>
        <v>0</v>
      </c>
      <c r="AGB730" s="90">
        <f t="shared" si="868"/>
        <v>0</v>
      </c>
      <c r="AGC730" s="90">
        <f t="shared" si="869"/>
        <v>272996.26</v>
      </c>
      <c r="AGD730" s="90">
        <f t="shared" si="870"/>
        <v>285839.46999999997</v>
      </c>
      <c r="AGE730" s="90">
        <f t="shared" si="871"/>
        <v>293346.61</v>
      </c>
      <c r="AGF730" s="90">
        <f t="shared" si="872"/>
        <v>69457.899999999994</v>
      </c>
      <c r="AGG730" s="90">
        <f t="shared" si="873"/>
        <v>77535.55</v>
      </c>
      <c r="AGH730" s="90">
        <f t="shared" si="874"/>
        <v>80314.240000000005</v>
      </c>
      <c r="AGI730" s="90">
        <f t="shared" si="875"/>
        <v>0</v>
      </c>
      <c r="AGJ730" s="90">
        <f t="shared" si="247"/>
        <v>0</v>
      </c>
      <c r="AGK730" s="90">
        <f t="shared" si="247"/>
        <v>0</v>
      </c>
      <c r="AGL730" s="90">
        <f t="shared" si="876"/>
        <v>0</v>
      </c>
      <c r="AGM730" s="90">
        <f t="shared" si="248"/>
        <v>0</v>
      </c>
      <c r="AGN730" s="90">
        <f t="shared" si="248"/>
        <v>0</v>
      </c>
      <c r="AGO730" s="1235"/>
      <c r="AGP730" s="1235"/>
      <c r="AGQ730" s="1235"/>
      <c r="AGR730" s="90">
        <f t="shared" si="877"/>
        <v>0</v>
      </c>
      <c r="AGS730" s="90">
        <f t="shared" si="878"/>
        <v>0</v>
      </c>
      <c r="AGT730" s="90">
        <f t="shared" si="879"/>
        <v>0</v>
      </c>
      <c r="AGU730" s="90">
        <f t="shared" si="880"/>
        <v>0</v>
      </c>
      <c r="AGV730" s="90">
        <f t="shared" si="881"/>
        <v>0</v>
      </c>
      <c r="AGW730" s="90">
        <f t="shared" si="882"/>
        <v>0</v>
      </c>
      <c r="AGX730" s="90">
        <f t="shared" si="883"/>
        <v>229086.74</v>
      </c>
      <c r="AGY730" s="90">
        <f t="shared" si="884"/>
        <v>239858.93</v>
      </c>
      <c r="AGZ730" s="90">
        <f t="shared" si="885"/>
        <v>246296.88</v>
      </c>
      <c r="AHA730" s="90">
        <f t="shared" si="886"/>
        <v>69097.039999999994</v>
      </c>
      <c r="AHB730" s="90">
        <f t="shared" si="887"/>
        <v>74918.990000000005</v>
      </c>
      <c r="AHC730" s="90">
        <f t="shared" si="888"/>
        <v>77779.62</v>
      </c>
      <c r="AHD730" s="90">
        <f t="shared" si="889"/>
        <v>0</v>
      </c>
      <c r="AHE730" s="90">
        <f t="shared" si="249"/>
        <v>0</v>
      </c>
      <c r="AHF730" s="90">
        <f t="shared" si="249"/>
        <v>0</v>
      </c>
      <c r="AHG730" s="90">
        <f t="shared" si="890"/>
        <v>0</v>
      </c>
      <c r="AHH730" s="90">
        <f t="shared" si="250"/>
        <v>0</v>
      </c>
      <c r="AHI730" s="90">
        <f t="shared" si="250"/>
        <v>0</v>
      </c>
      <c r="AHJ730" s="1235"/>
      <c r="AHK730" s="1235"/>
      <c r="AHL730" s="1235"/>
      <c r="AHM730" s="90">
        <f t="shared" si="891"/>
        <v>0</v>
      </c>
      <c r="AHN730" s="90">
        <f t="shared" si="892"/>
        <v>0</v>
      </c>
      <c r="AHO730" s="90">
        <f t="shared" si="893"/>
        <v>0</v>
      </c>
      <c r="AHP730" s="90">
        <f t="shared" si="894"/>
        <v>0</v>
      </c>
      <c r="AHQ730" s="90">
        <f t="shared" si="895"/>
        <v>0</v>
      </c>
      <c r="AHR730" s="90">
        <f t="shared" si="896"/>
        <v>0</v>
      </c>
      <c r="AHS730" s="90">
        <f t="shared" si="897"/>
        <v>248579.68</v>
      </c>
      <c r="AHT730" s="90">
        <f t="shared" si="898"/>
        <v>260256.31</v>
      </c>
      <c r="AHU730" s="90">
        <f t="shared" si="899"/>
        <v>267439.3</v>
      </c>
      <c r="AHV730" s="90">
        <f t="shared" si="900"/>
        <v>99298.06</v>
      </c>
      <c r="AHW730" s="90">
        <f t="shared" si="901"/>
        <v>112784.34</v>
      </c>
      <c r="AHX730" s="90">
        <f t="shared" si="902"/>
        <v>115973.09</v>
      </c>
      <c r="AHY730" s="90">
        <f t="shared" si="903"/>
        <v>0</v>
      </c>
      <c r="AHZ730" s="90">
        <f t="shared" si="251"/>
        <v>0</v>
      </c>
      <c r="AIA730" s="90">
        <f t="shared" si="251"/>
        <v>0</v>
      </c>
      <c r="AIB730" s="90">
        <f t="shared" si="904"/>
        <v>0</v>
      </c>
      <c r="AIC730" s="90">
        <f t="shared" si="252"/>
        <v>0</v>
      </c>
      <c r="AID730" s="90">
        <f t="shared" si="252"/>
        <v>0</v>
      </c>
      <c r="AIE730" s="1235"/>
      <c r="AIF730" s="1235"/>
      <c r="AIG730" s="1235"/>
      <c r="AIH730" s="90">
        <f t="shared" si="905"/>
        <v>0</v>
      </c>
      <c r="AII730" s="90">
        <f t="shared" si="906"/>
        <v>0</v>
      </c>
      <c r="AIJ730" s="90">
        <f t="shared" si="907"/>
        <v>0</v>
      </c>
      <c r="AIK730" s="90">
        <f t="shared" si="908"/>
        <v>0</v>
      </c>
      <c r="AIL730" s="90">
        <f t="shared" si="909"/>
        <v>0</v>
      </c>
      <c r="AIM730" s="90">
        <f t="shared" si="910"/>
        <v>0</v>
      </c>
      <c r="AIN730" s="90">
        <f t="shared" si="911"/>
        <v>268163.28000000003</v>
      </c>
      <c r="AIO730" s="90">
        <f t="shared" si="912"/>
        <v>280758.65999999997</v>
      </c>
      <c r="AIP730" s="90">
        <f t="shared" si="913"/>
        <v>288530.21999999997</v>
      </c>
      <c r="AIQ730" s="90">
        <f t="shared" si="914"/>
        <v>67934.63</v>
      </c>
      <c r="AIR730" s="90">
        <f t="shared" si="915"/>
        <v>83510.559999999998</v>
      </c>
      <c r="AIS730" s="90">
        <f t="shared" si="916"/>
        <v>86448.9</v>
      </c>
      <c r="AIT730" s="90">
        <f t="shared" si="917"/>
        <v>0</v>
      </c>
      <c r="AIU730" s="90">
        <f t="shared" si="253"/>
        <v>0</v>
      </c>
      <c r="AIV730" s="90">
        <f t="shared" si="253"/>
        <v>0</v>
      </c>
      <c r="AIW730" s="90">
        <f t="shared" si="918"/>
        <v>0</v>
      </c>
      <c r="AIX730" s="90">
        <f t="shared" si="254"/>
        <v>0</v>
      </c>
      <c r="AIY730" s="90">
        <f t="shared" si="254"/>
        <v>0</v>
      </c>
      <c r="AIZ730" s="92"/>
      <c r="AJA730" s="92"/>
      <c r="AJB730" s="92"/>
      <c r="AJC730" s="90">
        <f t="shared" si="919"/>
        <v>0</v>
      </c>
      <c r="AJD730" s="90">
        <f t="shared" si="920"/>
        <v>0</v>
      </c>
      <c r="AJE730" s="90">
        <f t="shared" si="921"/>
        <v>0</v>
      </c>
      <c r="AJF730" s="90">
        <f t="shared" si="922"/>
        <v>0</v>
      </c>
      <c r="AJG730" s="90">
        <f t="shared" si="923"/>
        <v>0</v>
      </c>
      <c r="AJH730" s="90">
        <f t="shared" si="924"/>
        <v>0</v>
      </c>
      <c r="AJI730" s="90">
        <f t="shared" si="925"/>
        <v>0</v>
      </c>
      <c r="AJJ730" s="90">
        <f t="shared" si="926"/>
        <v>0</v>
      </c>
      <c r="AJK730" s="90">
        <f t="shared" si="927"/>
        <v>0</v>
      </c>
      <c r="AJL730" s="90">
        <f t="shared" si="928"/>
        <v>0</v>
      </c>
      <c r="AJM730" s="90">
        <f t="shared" si="929"/>
        <v>0</v>
      </c>
      <c r="AJN730" s="90">
        <f t="shared" si="930"/>
        <v>0</v>
      </c>
      <c r="AJO730" s="90">
        <f t="shared" si="931"/>
        <v>0</v>
      </c>
      <c r="AJP730" s="90">
        <f t="shared" si="255"/>
        <v>0</v>
      </c>
      <c r="AJQ730" s="90">
        <f t="shared" si="255"/>
        <v>0</v>
      </c>
      <c r="AJR730" s="90">
        <f t="shared" si="932"/>
        <v>0</v>
      </c>
      <c r="AJS730" s="90">
        <f t="shared" si="256"/>
        <v>0</v>
      </c>
      <c r="AJT730" s="90">
        <f t="shared" si="256"/>
        <v>0</v>
      </c>
      <c r="AJU730" s="1235"/>
      <c r="AJV730" s="1235"/>
      <c r="AJW730" s="1235"/>
      <c r="AJX730" s="90">
        <f t="shared" si="933"/>
        <v>0</v>
      </c>
      <c r="AJY730" s="90">
        <f t="shared" si="934"/>
        <v>0</v>
      </c>
      <c r="AJZ730" s="90">
        <f t="shared" si="935"/>
        <v>0</v>
      </c>
      <c r="AKA730" s="90">
        <f t="shared" si="936"/>
        <v>0</v>
      </c>
      <c r="AKB730" s="90">
        <f t="shared" si="937"/>
        <v>0</v>
      </c>
      <c r="AKC730" s="90">
        <f t="shared" si="938"/>
        <v>0</v>
      </c>
      <c r="AKD730" s="90">
        <f t="shared" si="939"/>
        <v>212050.08</v>
      </c>
      <c r="AKE730" s="90">
        <f t="shared" si="940"/>
        <v>222018.41</v>
      </c>
      <c r="AKF730" s="90">
        <f t="shared" si="941"/>
        <v>228110.45</v>
      </c>
      <c r="AKG730" s="90">
        <f t="shared" si="942"/>
        <v>60975.19</v>
      </c>
      <c r="AKH730" s="90">
        <f t="shared" si="943"/>
        <v>67167.960000000006</v>
      </c>
      <c r="AKI730" s="90">
        <f t="shared" si="944"/>
        <v>69774.84</v>
      </c>
      <c r="AKJ730" s="90">
        <f t="shared" si="945"/>
        <v>0</v>
      </c>
      <c r="AKK730" s="90">
        <f t="shared" si="257"/>
        <v>0</v>
      </c>
      <c r="AKL730" s="90">
        <f t="shared" si="257"/>
        <v>0</v>
      </c>
      <c r="AKM730" s="90">
        <f t="shared" si="946"/>
        <v>0</v>
      </c>
      <c r="AKN730" s="90">
        <f t="shared" si="258"/>
        <v>0</v>
      </c>
      <c r="AKO730" s="90">
        <f t="shared" si="258"/>
        <v>0</v>
      </c>
      <c r="AKP730" s="1235"/>
      <c r="AKQ730" s="1235"/>
      <c r="AKR730" s="1235"/>
      <c r="AKS730" s="90">
        <f t="shared" si="947"/>
        <v>0</v>
      </c>
      <c r="AKT730" s="90">
        <f t="shared" si="948"/>
        <v>0</v>
      </c>
      <c r="AKU730" s="90">
        <f t="shared" si="949"/>
        <v>0</v>
      </c>
      <c r="AKV730" s="90">
        <f t="shared" si="950"/>
        <v>0</v>
      </c>
      <c r="AKW730" s="90">
        <f t="shared" si="951"/>
        <v>0</v>
      </c>
      <c r="AKX730" s="90">
        <f t="shared" si="952"/>
        <v>0</v>
      </c>
      <c r="AKY730" s="90">
        <f t="shared" si="953"/>
        <v>277700.59999999998</v>
      </c>
      <c r="AKZ730" s="90">
        <f t="shared" si="954"/>
        <v>290759.71999999997</v>
      </c>
      <c r="ALA730" s="90">
        <f t="shared" si="955"/>
        <v>298633.74</v>
      </c>
      <c r="ALB730" s="90">
        <f t="shared" si="956"/>
        <v>61092.25</v>
      </c>
      <c r="ALC730" s="90">
        <f t="shared" si="957"/>
        <v>73034.600000000006</v>
      </c>
      <c r="ALD730" s="90">
        <f t="shared" si="958"/>
        <v>75645.210000000006</v>
      </c>
      <c r="ALE730" s="90">
        <f t="shared" si="959"/>
        <v>0</v>
      </c>
      <c r="ALF730" s="90">
        <f t="shared" si="259"/>
        <v>0</v>
      </c>
      <c r="ALG730" s="90">
        <f t="shared" si="259"/>
        <v>0</v>
      </c>
      <c r="ALH730" s="90">
        <f t="shared" si="960"/>
        <v>0</v>
      </c>
      <c r="ALI730" s="90">
        <f t="shared" si="260"/>
        <v>0</v>
      </c>
      <c r="ALJ730" s="90">
        <f t="shared" si="260"/>
        <v>0</v>
      </c>
      <c r="ALK730" s="1235"/>
      <c r="ALL730" s="1235"/>
      <c r="ALM730" s="1235"/>
      <c r="ALN730" s="90">
        <f t="shared" si="961"/>
        <v>0</v>
      </c>
      <c r="ALO730" s="90">
        <f t="shared" si="962"/>
        <v>0</v>
      </c>
      <c r="ALP730" s="90">
        <f t="shared" si="963"/>
        <v>0</v>
      </c>
      <c r="ALQ730" s="90">
        <f t="shared" si="964"/>
        <v>0</v>
      </c>
      <c r="ALR730" s="90">
        <f t="shared" si="965"/>
        <v>0</v>
      </c>
      <c r="ALS730" s="90">
        <f t="shared" si="966"/>
        <v>0</v>
      </c>
      <c r="ALT730" s="90">
        <f t="shared" si="967"/>
        <v>289776.48</v>
      </c>
      <c r="ALU730" s="90">
        <f t="shared" si="968"/>
        <v>303396.32</v>
      </c>
      <c r="ALV730" s="90">
        <f t="shared" si="969"/>
        <v>311663.28000000003</v>
      </c>
      <c r="ALW730" s="90">
        <f t="shared" si="970"/>
        <v>66920.58</v>
      </c>
      <c r="ALX730" s="90">
        <f t="shared" si="971"/>
        <v>78305.070000000007</v>
      </c>
      <c r="ALY730" s="90">
        <f t="shared" si="972"/>
        <v>81224.31</v>
      </c>
      <c r="ALZ730" s="90">
        <f t="shared" si="973"/>
        <v>0</v>
      </c>
      <c r="AMA730" s="90">
        <f t="shared" si="261"/>
        <v>0</v>
      </c>
      <c r="AMB730" s="90">
        <f t="shared" si="261"/>
        <v>0</v>
      </c>
      <c r="AMC730" s="90">
        <f t="shared" si="974"/>
        <v>0</v>
      </c>
      <c r="AMD730" s="90">
        <f t="shared" si="262"/>
        <v>0</v>
      </c>
      <c r="AME730" s="90">
        <f t="shared" si="262"/>
        <v>0</v>
      </c>
      <c r="AMF730" s="1235"/>
      <c r="AMG730" s="1235"/>
      <c r="AMH730" s="1235"/>
      <c r="AMI730" s="90">
        <f t="shared" si="975"/>
        <v>0</v>
      </c>
      <c r="AMJ730" s="90">
        <f t="shared" si="976"/>
        <v>0</v>
      </c>
      <c r="AMK730" s="90">
        <f t="shared" si="977"/>
        <v>0</v>
      </c>
      <c r="AML730" s="90">
        <f t="shared" si="978"/>
        <v>0</v>
      </c>
      <c r="AMM730" s="90">
        <f t="shared" si="979"/>
        <v>0</v>
      </c>
      <c r="AMN730" s="90">
        <f t="shared" si="980"/>
        <v>0</v>
      </c>
      <c r="AMO730" s="90">
        <f t="shared" si="981"/>
        <v>259717.23</v>
      </c>
      <c r="AMP730" s="90">
        <f t="shared" si="982"/>
        <v>271747.67</v>
      </c>
      <c r="AMQ730" s="90">
        <f t="shared" si="983"/>
        <v>279549.52</v>
      </c>
      <c r="AMR730" s="90">
        <f t="shared" si="984"/>
        <v>69332.13</v>
      </c>
      <c r="AMS730" s="90">
        <f t="shared" si="985"/>
        <v>78632.72</v>
      </c>
      <c r="AMT730" s="90">
        <f t="shared" si="986"/>
        <v>81326.37</v>
      </c>
      <c r="AMU730" s="90">
        <f t="shared" si="987"/>
        <v>0</v>
      </c>
      <c r="AMV730" s="90">
        <f t="shared" si="263"/>
        <v>0</v>
      </c>
      <c r="AMW730" s="90">
        <f t="shared" si="263"/>
        <v>0</v>
      </c>
      <c r="AMX730" s="90">
        <f t="shared" si="988"/>
        <v>0</v>
      </c>
      <c r="AMY730" s="90">
        <f t="shared" si="264"/>
        <v>0</v>
      </c>
      <c r="AMZ730" s="90">
        <f t="shared" si="264"/>
        <v>0</v>
      </c>
      <c r="ANA730" s="1235"/>
      <c r="ANB730" s="1235"/>
      <c r="ANC730" s="1235"/>
      <c r="AND730" s="90">
        <f t="shared" si="989"/>
        <v>0</v>
      </c>
      <c r="ANE730" s="90">
        <f t="shared" si="990"/>
        <v>0</v>
      </c>
      <c r="ANF730" s="90">
        <f t="shared" si="991"/>
        <v>0</v>
      </c>
      <c r="ANG730" s="90">
        <f t="shared" si="992"/>
        <v>0</v>
      </c>
      <c r="ANH730" s="90">
        <f t="shared" si="993"/>
        <v>0</v>
      </c>
      <c r="ANI730" s="90">
        <f t="shared" si="994"/>
        <v>0</v>
      </c>
      <c r="ANJ730" s="90">
        <f t="shared" si="995"/>
        <v>237049.27</v>
      </c>
      <c r="ANK730" s="90">
        <f t="shared" si="996"/>
        <v>247923.36</v>
      </c>
      <c r="ANL730" s="90">
        <f t="shared" si="997"/>
        <v>254933.46</v>
      </c>
      <c r="ANM730" s="90">
        <f t="shared" si="998"/>
        <v>58817.57</v>
      </c>
      <c r="ANN730" s="90">
        <f t="shared" si="999"/>
        <v>65702.13</v>
      </c>
      <c r="ANO730" s="90">
        <f t="shared" si="1000"/>
        <v>68275.649999999994</v>
      </c>
      <c r="ANP730" s="90">
        <f t="shared" si="1001"/>
        <v>0</v>
      </c>
      <c r="ANQ730" s="90">
        <f t="shared" si="265"/>
        <v>0</v>
      </c>
      <c r="ANR730" s="90">
        <f t="shared" si="265"/>
        <v>0</v>
      </c>
      <c r="ANS730" s="90">
        <f t="shared" si="1002"/>
        <v>0</v>
      </c>
      <c r="ANT730" s="90">
        <f t="shared" si="266"/>
        <v>0</v>
      </c>
      <c r="ANU730" s="90">
        <f t="shared" si="266"/>
        <v>0</v>
      </c>
      <c r="ANV730" s="1235"/>
      <c r="ANW730" s="1235"/>
      <c r="ANX730" s="1235"/>
      <c r="ANY730" s="90">
        <f t="shared" si="1003"/>
        <v>0</v>
      </c>
      <c r="ANZ730" s="90">
        <f t="shared" si="1004"/>
        <v>0</v>
      </c>
      <c r="AOA730" s="90">
        <f t="shared" si="1005"/>
        <v>0</v>
      </c>
      <c r="AOB730" s="90">
        <f t="shared" si="1006"/>
        <v>0</v>
      </c>
      <c r="AOC730" s="90">
        <f t="shared" si="1007"/>
        <v>0</v>
      </c>
      <c r="AOD730" s="90">
        <f t="shared" si="1008"/>
        <v>0</v>
      </c>
      <c r="AOE730" s="90">
        <f t="shared" si="1009"/>
        <v>301672.03000000003</v>
      </c>
      <c r="AOF730" s="90">
        <f t="shared" si="1010"/>
        <v>315850.37</v>
      </c>
      <c r="AOG730" s="90">
        <f t="shared" si="1011"/>
        <v>324434.8</v>
      </c>
      <c r="AOH730" s="90">
        <f t="shared" si="1012"/>
        <v>98532.82</v>
      </c>
      <c r="AOI730" s="90">
        <f t="shared" si="1013"/>
        <v>107557.39</v>
      </c>
      <c r="AOJ730" s="90">
        <f t="shared" si="1014"/>
        <v>110309.8</v>
      </c>
      <c r="AOK730" s="90">
        <f t="shared" si="1015"/>
        <v>0</v>
      </c>
      <c r="AOL730" s="90">
        <f t="shared" si="267"/>
        <v>0</v>
      </c>
      <c r="AOM730" s="90">
        <f t="shared" si="267"/>
        <v>0</v>
      </c>
      <c r="AON730" s="90">
        <f t="shared" si="1016"/>
        <v>0</v>
      </c>
      <c r="AOO730" s="90">
        <f t="shared" si="268"/>
        <v>0</v>
      </c>
      <c r="AOP730" s="90">
        <f t="shared" si="268"/>
        <v>0</v>
      </c>
      <c r="AOQ730" s="1235"/>
      <c r="AOR730" s="1235"/>
      <c r="AOS730" s="1235"/>
      <c r="AOT730" s="90">
        <f t="shared" si="1017"/>
        <v>0</v>
      </c>
      <c r="AOU730" s="90">
        <f t="shared" si="1018"/>
        <v>0</v>
      </c>
      <c r="AOV730" s="90">
        <f t="shared" si="1019"/>
        <v>0</v>
      </c>
      <c r="AOW730" s="90">
        <f t="shared" si="1020"/>
        <v>0</v>
      </c>
      <c r="AOX730" s="90">
        <f t="shared" si="1021"/>
        <v>0</v>
      </c>
      <c r="AOY730" s="90">
        <f t="shared" si="1022"/>
        <v>0</v>
      </c>
      <c r="AOZ730" s="90">
        <f t="shared" si="1023"/>
        <v>250333.88</v>
      </c>
      <c r="APA730" s="90">
        <f t="shared" si="1024"/>
        <v>261873.67</v>
      </c>
      <c r="APB730" s="90">
        <f t="shared" si="1025"/>
        <v>269150.78000000003</v>
      </c>
      <c r="APC730" s="90">
        <f t="shared" si="1026"/>
        <v>62781.53</v>
      </c>
      <c r="APD730" s="90">
        <f t="shared" si="1027"/>
        <v>69780.429999999993</v>
      </c>
      <c r="APE730" s="90">
        <f t="shared" si="1028"/>
        <v>72301.36</v>
      </c>
      <c r="APF730" s="90">
        <f t="shared" si="1029"/>
        <v>0</v>
      </c>
      <c r="APG730" s="90">
        <f t="shared" si="269"/>
        <v>0</v>
      </c>
      <c r="APH730" s="90">
        <f t="shared" si="269"/>
        <v>0</v>
      </c>
      <c r="API730" s="90">
        <f t="shared" si="1030"/>
        <v>0</v>
      </c>
      <c r="APJ730" s="90">
        <f t="shared" si="270"/>
        <v>0</v>
      </c>
      <c r="APK730" s="90">
        <f t="shared" si="270"/>
        <v>0</v>
      </c>
      <c r="APL730" s="1235"/>
      <c r="APM730" s="1235"/>
      <c r="APN730" s="1235"/>
      <c r="APO730" s="90">
        <f t="shared" si="1031"/>
        <v>0</v>
      </c>
      <c r="APP730" s="90">
        <f t="shared" si="1032"/>
        <v>0</v>
      </c>
      <c r="APQ730" s="90">
        <f t="shared" si="1033"/>
        <v>0</v>
      </c>
      <c r="APR730" s="90">
        <f t="shared" si="1034"/>
        <v>0</v>
      </c>
      <c r="APS730" s="90">
        <f t="shared" si="1035"/>
        <v>0</v>
      </c>
      <c r="APT730" s="90">
        <f t="shared" si="1036"/>
        <v>0</v>
      </c>
      <c r="APU730" s="90">
        <f t="shared" si="1037"/>
        <v>279149.21999999997</v>
      </c>
      <c r="APV730" s="90">
        <f t="shared" si="1038"/>
        <v>292171.52000000002</v>
      </c>
      <c r="APW730" s="90">
        <f t="shared" si="1039"/>
        <v>300138.86</v>
      </c>
      <c r="APX730" s="90">
        <f t="shared" si="1040"/>
        <v>80296.850000000006</v>
      </c>
      <c r="APY730" s="90">
        <f t="shared" si="1041"/>
        <v>88338.33</v>
      </c>
      <c r="APZ730" s="90">
        <f t="shared" si="1042"/>
        <v>91566.12</v>
      </c>
      <c r="AQA730" s="90">
        <f t="shared" si="1043"/>
        <v>0</v>
      </c>
      <c r="AQB730" s="90">
        <f t="shared" si="271"/>
        <v>0</v>
      </c>
      <c r="AQC730" s="90">
        <f t="shared" si="271"/>
        <v>0</v>
      </c>
      <c r="AQD730" s="90">
        <f t="shared" si="1044"/>
        <v>0</v>
      </c>
      <c r="AQE730" s="90">
        <f t="shared" si="272"/>
        <v>0</v>
      </c>
      <c r="AQF730" s="90">
        <f t="shared" si="272"/>
        <v>0</v>
      </c>
      <c r="AQG730" s="1235"/>
      <c r="AQH730" s="1235"/>
      <c r="AQI730" s="1235"/>
      <c r="AQJ730" s="90">
        <f t="shared" si="1045"/>
        <v>0</v>
      </c>
      <c r="AQK730" s="90">
        <f t="shared" si="1046"/>
        <v>0</v>
      </c>
      <c r="AQL730" s="90">
        <f t="shared" si="1047"/>
        <v>0</v>
      </c>
      <c r="AQM730" s="90">
        <f t="shared" si="1048"/>
        <v>0</v>
      </c>
      <c r="AQN730" s="90">
        <f t="shared" si="1049"/>
        <v>0</v>
      </c>
      <c r="AQO730" s="90">
        <f t="shared" si="1050"/>
        <v>0</v>
      </c>
      <c r="AQP730" s="90">
        <f t="shared" si="1051"/>
        <v>277273.7</v>
      </c>
      <c r="AQQ730" s="90">
        <f t="shared" si="1052"/>
        <v>290312.48</v>
      </c>
      <c r="AQR730" s="90">
        <f t="shared" si="1053"/>
        <v>298117.17</v>
      </c>
      <c r="AQS730" s="90">
        <f t="shared" si="1054"/>
        <v>73188.479999999996</v>
      </c>
      <c r="AQT730" s="90">
        <f t="shared" si="1055"/>
        <v>84515.42</v>
      </c>
      <c r="AQU730" s="90">
        <f t="shared" si="1056"/>
        <v>87421.72</v>
      </c>
      <c r="AQV730" s="90">
        <f t="shared" si="1057"/>
        <v>0</v>
      </c>
      <c r="AQW730" s="90">
        <f t="shared" si="273"/>
        <v>0</v>
      </c>
      <c r="AQX730" s="90">
        <f t="shared" si="273"/>
        <v>0</v>
      </c>
      <c r="AQY730" s="90">
        <f t="shared" si="1058"/>
        <v>0</v>
      </c>
      <c r="AQZ730" s="90">
        <f t="shared" si="274"/>
        <v>0</v>
      </c>
      <c r="ARA730" s="90">
        <f t="shared" si="274"/>
        <v>0</v>
      </c>
      <c r="ARB730" s="1235"/>
      <c r="ARC730" s="1235"/>
      <c r="ARD730" s="1235"/>
      <c r="ARE730" s="90">
        <f t="shared" si="1059"/>
        <v>0</v>
      </c>
      <c r="ARF730" s="90">
        <f t="shared" si="1060"/>
        <v>0</v>
      </c>
      <c r="ARG730" s="90">
        <f t="shared" si="1061"/>
        <v>0</v>
      </c>
      <c r="ARH730" s="90">
        <f t="shared" si="1062"/>
        <v>0</v>
      </c>
      <c r="ARI730" s="90">
        <f t="shared" si="1063"/>
        <v>0</v>
      </c>
      <c r="ARJ730" s="90">
        <f t="shared" si="1064"/>
        <v>0</v>
      </c>
      <c r="ARK730" s="90">
        <f t="shared" si="1065"/>
        <v>259935.06</v>
      </c>
      <c r="ARL730" s="90">
        <f t="shared" si="1066"/>
        <v>271824.73</v>
      </c>
      <c r="ARM730" s="90">
        <f t="shared" si="1067"/>
        <v>279512.78999999998</v>
      </c>
      <c r="ARN730" s="90">
        <f t="shared" si="1068"/>
        <v>56762.03</v>
      </c>
      <c r="ARO730" s="90">
        <f t="shared" si="1069"/>
        <v>67145.570000000007</v>
      </c>
      <c r="ARP730" s="90">
        <f t="shared" si="1070"/>
        <v>69608.39</v>
      </c>
      <c r="ARQ730" s="90">
        <f t="shared" si="1071"/>
        <v>0</v>
      </c>
      <c r="ARR730" s="90">
        <f t="shared" si="275"/>
        <v>0</v>
      </c>
      <c r="ARS730" s="90">
        <f t="shared" si="275"/>
        <v>0</v>
      </c>
      <c r="ART730" s="90">
        <f t="shared" si="1072"/>
        <v>0</v>
      </c>
      <c r="ARU730" s="90">
        <f t="shared" si="276"/>
        <v>0</v>
      </c>
      <c r="ARV730" s="90">
        <f t="shared" si="276"/>
        <v>0</v>
      </c>
      <c r="ARW730" s="1235"/>
      <c r="ARX730" s="1235"/>
      <c r="ARY730" s="1235"/>
      <c r="ARZ730" s="90">
        <f t="shared" si="1073"/>
        <v>0</v>
      </c>
      <c r="ASA730" s="90">
        <f t="shared" si="1074"/>
        <v>0</v>
      </c>
      <c r="ASB730" s="90">
        <f t="shared" si="1075"/>
        <v>0</v>
      </c>
      <c r="ASC730" s="90">
        <f t="shared" si="1076"/>
        <v>0</v>
      </c>
      <c r="ASD730" s="90">
        <f t="shared" si="1077"/>
        <v>0</v>
      </c>
      <c r="ASE730" s="90">
        <f t="shared" si="1078"/>
        <v>0</v>
      </c>
      <c r="ASF730" s="90">
        <f t="shared" si="1079"/>
        <v>236797.44</v>
      </c>
      <c r="ASG730" s="90">
        <f t="shared" si="1080"/>
        <v>247931.35</v>
      </c>
      <c r="ASH730" s="90">
        <f t="shared" si="1081"/>
        <v>254643.43</v>
      </c>
      <c r="ASI730" s="90">
        <f t="shared" si="1082"/>
        <v>57079.91</v>
      </c>
      <c r="ASJ730" s="90">
        <f t="shared" si="1083"/>
        <v>69800.12</v>
      </c>
      <c r="ASK730" s="90">
        <f t="shared" si="1084"/>
        <v>72557.210000000006</v>
      </c>
      <c r="ASL730" s="90">
        <f t="shared" si="1085"/>
        <v>0</v>
      </c>
      <c r="ASM730" s="90">
        <f t="shared" si="277"/>
        <v>0</v>
      </c>
      <c r="ASN730" s="90">
        <f t="shared" si="277"/>
        <v>0</v>
      </c>
      <c r="ASO730" s="90">
        <f t="shared" si="1086"/>
        <v>0</v>
      </c>
      <c r="ASP730" s="90">
        <f t="shared" si="278"/>
        <v>0</v>
      </c>
      <c r="ASQ730" s="90">
        <f t="shared" si="278"/>
        <v>0</v>
      </c>
      <c r="ASR730" s="1235"/>
      <c r="ASS730" s="1235"/>
      <c r="AST730" s="1235"/>
      <c r="ASU730" s="90">
        <f t="shared" si="1087"/>
        <v>0</v>
      </c>
      <c r="ASV730" s="90">
        <f t="shared" si="1088"/>
        <v>0</v>
      </c>
      <c r="ASW730" s="90">
        <f t="shared" si="1089"/>
        <v>0</v>
      </c>
      <c r="ASX730" s="90">
        <f t="shared" si="1090"/>
        <v>0</v>
      </c>
      <c r="ASY730" s="90">
        <f t="shared" si="1091"/>
        <v>0</v>
      </c>
      <c r="ASZ730" s="90">
        <f t="shared" si="1092"/>
        <v>0</v>
      </c>
      <c r="ATA730" s="90">
        <f t="shared" si="1093"/>
        <v>226338.92</v>
      </c>
      <c r="ATB730" s="90">
        <f t="shared" si="1094"/>
        <v>236903.38</v>
      </c>
      <c r="ATC730" s="90">
        <f t="shared" si="1095"/>
        <v>243438.41</v>
      </c>
      <c r="ATD730" s="90">
        <f t="shared" si="1096"/>
        <v>64272.800000000003</v>
      </c>
      <c r="ATE730" s="90">
        <f t="shared" si="1097"/>
        <v>68347.63</v>
      </c>
      <c r="ATF730" s="90">
        <f t="shared" si="1098"/>
        <v>71172.67</v>
      </c>
      <c r="ATG730" s="90">
        <f t="shared" si="1099"/>
        <v>0</v>
      </c>
      <c r="ATH730" s="90">
        <f t="shared" si="279"/>
        <v>0</v>
      </c>
      <c r="ATI730" s="90">
        <f t="shared" si="279"/>
        <v>0</v>
      </c>
      <c r="ATJ730" s="90">
        <f t="shared" si="1100"/>
        <v>0</v>
      </c>
      <c r="ATK730" s="90">
        <f t="shared" si="280"/>
        <v>0</v>
      </c>
      <c r="ATL730" s="90">
        <f t="shared" si="280"/>
        <v>0</v>
      </c>
      <c r="ATM730" s="1235"/>
      <c r="ATN730" s="1235"/>
      <c r="ATO730" s="1235"/>
      <c r="ATP730" s="90">
        <f t="shared" si="1101"/>
        <v>0</v>
      </c>
      <c r="ATQ730" s="90">
        <f t="shared" si="1102"/>
        <v>0</v>
      </c>
      <c r="ATR730" s="90">
        <f t="shared" si="1103"/>
        <v>0</v>
      </c>
      <c r="ATS730" s="90">
        <f t="shared" si="1104"/>
        <v>0</v>
      </c>
      <c r="ATT730" s="90">
        <f t="shared" si="1105"/>
        <v>0</v>
      </c>
      <c r="ATU730" s="90">
        <f t="shared" si="1106"/>
        <v>0</v>
      </c>
      <c r="ATV730" s="90">
        <f t="shared" si="1107"/>
        <v>238202</v>
      </c>
      <c r="ATW730" s="90">
        <f t="shared" si="1108"/>
        <v>249231.73</v>
      </c>
      <c r="ATX730" s="90">
        <f t="shared" si="1109"/>
        <v>256173.98</v>
      </c>
      <c r="ATY730" s="90">
        <f t="shared" si="1110"/>
        <v>53906.32</v>
      </c>
      <c r="ATZ730" s="90">
        <f t="shared" si="1111"/>
        <v>67517.98</v>
      </c>
      <c r="AUA730" s="90">
        <f t="shared" si="1112"/>
        <v>70118.34</v>
      </c>
      <c r="AUB730" s="90">
        <f t="shared" si="1113"/>
        <v>0</v>
      </c>
      <c r="AUC730" s="90">
        <f t="shared" si="281"/>
        <v>0</v>
      </c>
      <c r="AUD730" s="90">
        <f t="shared" si="281"/>
        <v>0</v>
      </c>
      <c r="AUE730" s="90">
        <f t="shared" si="1114"/>
        <v>0</v>
      </c>
      <c r="AUF730" s="90">
        <f t="shared" si="282"/>
        <v>0</v>
      </c>
      <c r="AUG730" s="90">
        <f t="shared" si="282"/>
        <v>0</v>
      </c>
      <c r="AUH730" s="1235"/>
      <c r="AUI730" s="1235"/>
      <c r="AUJ730" s="1235"/>
      <c r="AUK730" s="90">
        <f t="shared" si="1115"/>
        <v>0</v>
      </c>
      <c r="AUL730" s="90">
        <f t="shared" si="1116"/>
        <v>0</v>
      </c>
      <c r="AUM730" s="90">
        <f t="shared" si="1117"/>
        <v>0</v>
      </c>
      <c r="AUN730" s="90">
        <f t="shared" si="1118"/>
        <v>0</v>
      </c>
      <c r="AUO730" s="90">
        <f t="shared" si="1119"/>
        <v>0</v>
      </c>
      <c r="AUP730" s="90">
        <f t="shared" si="1120"/>
        <v>0</v>
      </c>
      <c r="AUQ730" s="90">
        <f t="shared" si="1121"/>
        <v>238657.92000000001</v>
      </c>
      <c r="AUR730" s="90">
        <f t="shared" si="1122"/>
        <v>249809.38</v>
      </c>
      <c r="AUS730" s="90">
        <f t="shared" si="1123"/>
        <v>256648.22</v>
      </c>
      <c r="AUT730" s="90">
        <f t="shared" si="1124"/>
        <v>57335.9</v>
      </c>
      <c r="AUU730" s="90">
        <f t="shared" si="1125"/>
        <v>64668.98</v>
      </c>
      <c r="AUV730" s="90">
        <f t="shared" si="1126"/>
        <v>67346.03</v>
      </c>
      <c r="AUW730" s="90">
        <f t="shared" si="1127"/>
        <v>0</v>
      </c>
      <c r="AUX730" s="90">
        <f t="shared" si="283"/>
        <v>0</v>
      </c>
      <c r="AUY730" s="90">
        <f t="shared" si="283"/>
        <v>0</v>
      </c>
      <c r="AUZ730" s="90">
        <f t="shared" si="1128"/>
        <v>0</v>
      </c>
      <c r="AVA730" s="90">
        <f t="shared" si="284"/>
        <v>0</v>
      </c>
      <c r="AVB730" s="90">
        <f t="shared" si="284"/>
        <v>0</v>
      </c>
      <c r="AVC730" s="1235"/>
      <c r="AVD730" s="1235"/>
      <c r="AVE730" s="1235"/>
      <c r="AVF730" s="90">
        <f t="shared" si="1129"/>
        <v>0</v>
      </c>
      <c r="AVG730" s="90">
        <f t="shared" si="1130"/>
        <v>0</v>
      </c>
      <c r="AVH730" s="90">
        <f t="shared" si="1131"/>
        <v>0</v>
      </c>
      <c r="AVI730" s="90">
        <f t="shared" si="1132"/>
        <v>0</v>
      </c>
      <c r="AVJ730" s="90">
        <f t="shared" si="1133"/>
        <v>0</v>
      </c>
      <c r="AVK730" s="90">
        <f t="shared" si="1134"/>
        <v>0</v>
      </c>
      <c r="AVL730" s="90">
        <f t="shared" si="1135"/>
        <v>233351.83</v>
      </c>
      <c r="AVM730" s="90">
        <f t="shared" si="1136"/>
        <v>244189.31</v>
      </c>
      <c r="AVN730" s="90">
        <f t="shared" si="1137"/>
        <v>250904.11</v>
      </c>
      <c r="AVO730" s="90">
        <f t="shared" si="1138"/>
        <v>61676.62</v>
      </c>
      <c r="AVP730" s="90">
        <f t="shared" si="1139"/>
        <v>68808.75</v>
      </c>
      <c r="AVQ730" s="90">
        <f t="shared" si="1140"/>
        <v>71727.42</v>
      </c>
      <c r="AVR730" s="90">
        <f t="shared" si="1141"/>
        <v>0</v>
      </c>
      <c r="AVS730" s="90">
        <f t="shared" si="285"/>
        <v>0</v>
      </c>
      <c r="AVT730" s="90">
        <f t="shared" si="285"/>
        <v>0</v>
      </c>
      <c r="AVU730" s="90">
        <f t="shared" si="1142"/>
        <v>0</v>
      </c>
      <c r="AVV730" s="90">
        <f t="shared" si="286"/>
        <v>0</v>
      </c>
      <c r="AVW730" s="90">
        <f t="shared" si="286"/>
        <v>0</v>
      </c>
      <c r="AVX730" s="124">
        <f t="shared" si="1143"/>
        <v>74</v>
      </c>
      <c r="AVY730" s="124">
        <f t="shared" si="287"/>
        <v>74</v>
      </c>
      <c r="AVZ730" s="124">
        <f t="shared" si="288"/>
        <v>74</v>
      </c>
      <c r="AWA730" s="90">
        <f t="shared" si="289"/>
        <v>20735466</v>
      </c>
      <c r="AWB730" s="90">
        <f t="shared" si="290"/>
        <v>21333164</v>
      </c>
      <c r="AWC730" s="90">
        <f t="shared" si="291"/>
        <v>22043416</v>
      </c>
      <c r="AWD730" s="90">
        <f t="shared" si="292"/>
        <v>9464263.3000000007</v>
      </c>
      <c r="AWE730" s="90">
        <f t="shared" si="293"/>
        <v>9783573.3000000007</v>
      </c>
      <c r="AWF730" s="90">
        <f t="shared" si="294"/>
        <v>10023037.300000001</v>
      </c>
      <c r="AWG730" s="90"/>
      <c r="AWH730" s="90"/>
      <c r="AWI730" s="90"/>
      <c r="AWJ730" s="90"/>
      <c r="AWK730" s="90"/>
      <c r="AWL730" s="90"/>
      <c r="AWM730" s="90">
        <f t="shared" si="295"/>
        <v>17568608.879999999</v>
      </c>
      <c r="AWN730" s="90">
        <f t="shared" si="296"/>
        <v>18359895.23</v>
      </c>
      <c r="AWO730" s="90">
        <f t="shared" si="297"/>
        <v>18887942.77</v>
      </c>
      <c r="AWP730" s="90">
        <f t="shared" si="298"/>
        <v>4448848.62</v>
      </c>
      <c r="AWQ730" s="90">
        <f t="shared" si="299"/>
        <v>5445363.9800000004</v>
      </c>
      <c r="AWR730" s="90">
        <f t="shared" si="300"/>
        <v>5607454.0599999996</v>
      </c>
    </row>
    <row r="731" spans="1:1292" ht="24" hidden="1" x14ac:dyDescent="0.25">
      <c r="A731" s="85" t="s">
        <v>432</v>
      </c>
      <c r="B731" s="85" t="s">
        <v>437</v>
      </c>
      <c r="C731" s="5"/>
      <c r="D731" s="338"/>
      <c r="E731" s="263"/>
      <c r="F731" s="98">
        <f t="shared" si="1144"/>
        <v>93805</v>
      </c>
      <c r="G731" s="98">
        <f t="shared" si="1144"/>
        <v>96208</v>
      </c>
      <c r="H731" s="98">
        <f t="shared" si="1144"/>
        <v>99369</v>
      </c>
      <c r="I731" s="90">
        <f t="shared" si="302"/>
        <v>56871</v>
      </c>
      <c r="J731" s="90">
        <f t="shared" si="302"/>
        <v>58905</v>
      </c>
      <c r="K731" s="90">
        <f t="shared" si="302"/>
        <v>60430</v>
      </c>
      <c r="L731" s="1235"/>
      <c r="M731" s="1235"/>
      <c r="N731" s="1235"/>
      <c r="O731" s="90">
        <f t="shared" si="303"/>
        <v>0</v>
      </c>
      <c r="P731" s="90">
        <f t="shared" si="304"/>
        <v>0</v>
      </c>
      <c r="Q731" s="90">
        <f t="shared" si="305"/>
        <v>0</v>
      </c>
      <c r="R731" s="90">
        <f t="shared" si="306"/>
        <v>0</v>
      </c>
      <c r="S731" s="90">
        <f t="shared" si="307"/>
        <v>0</v>
      </c>
      <c r="T731" s="90">
        <f t="shared" si="308"/>
        <v>0</v>
      </c>
      <c r="U731" s="90">
        <f t="shared" si="309"/>
        <v>89641.13</v>
      </c>
      <c r="V731" s="90">
        <f t="shared" si="310"/>
        <v>93564.34</v>
      </c>
      <c r="W731" s="90">
        <f t="shared" si="311"/>
        <v>96021.73</v>
      </c>
      <c r="X731" s="90">
        <f t="shared" si="312"/>
        <v>23312.080000000002</v>
      </c>
      <c r="Y731" s="90">
        <f t="shared" si="313"/>
        <v>27264.26</v>
      </c>
      <c r="Z731" s="90">
        <f t="shared" si="314"/>
        <v>28481.61</v>
      </c>
      <c r="AA731" s="90">
        <f t="shared" si="315"/>
        <v>0</v>
      </c>
      <c r="AB731" s="90">
        <f t="shared" si="165"/>
        <v>0</v>
      </c>
      <c r="AC731" s="90">
        <f t="shared" si="165"/>
        <v>0</v>
      </c>
      <c r="AD731" s="90">
        <f t="shared" si="316"/>
        <v>0</v>
      </c>
      <c r="AE731" s="90">
        <f t="shared" si="166"/>
        <v>0</v>
      </c>
      <c r="AF731" s="90">
        <f t="shared" si="166"/>
        <v>0</v>
      </c>
      <c r="AG731" s="1235"/>
      <c r="AH731" s="1235"/>
      <c r="AI731" s="1235"/>
      <c r="AJ731" s="90">
        <f t="shared" si="317"/>
        <v>0</v>
      </c>
      <c r="AK731" s="90">
        <f t="shared" si="318"/>
        <v>0</v>
      </c>
      <c r="AL731" s="90">
        <f t="shared" si="319"/>
        <v>0</v>
      </c>
      <c r="AM731" s="90">
        <f t="shared" si="320"/>
        <v>0</v>
      </c>
      <c r="AN731" s="90">
        <f t="shared" si="321"/>
        <v>0</v>
      </c>
      <c r="AO731" s="90">
        <f t="shared" si="322"/>
        <v>0</v>
      </c>
      <c r="AP731" s="90">
        <f t="shared" si="323"/>
        <v>87572.23</v>
      </c>
      <c r="AQ731" s="90">
        <f t="shared" si="324"/>
        <v>91319.35</v>
      </c>
      <c r="AR731" s="90">
        <f t="shared" si="325"/>
        <v>93821.52</v>
      </c>
      <c r="AS731" s="90">
        <f t="shared" si="326"/>
        <v>26392.59</v>
      </c>
      <c r="AT731" s="90">
        <f t="shared" si="327"/>
        <v>31887.46</v>
      </c>
      <c r="AU731" s="90">
        <f t="shared" si="328"/>
        <v>33117.25</v>
      </c>
      <c r="AV731" s="90">
        <f t="shared" si="329"/>
        <v>0</v>
      </c>
      <c r="AW731" s="90">
        <f t="shared" si="167"/>
        <v>0</v>
      </c>
      <c r="AX731" s="90">
        <f t="shared" si="167"/>
        <v>0</v>
      </c>
      <c r="AY731" s="90">
        <f t="shared" si="330"/>
        <v>0</v>
      </c>
      <c r="AZ731" s="90">
        <f t="shared" si="168"/>
        <v>0</v>
      </c>
      <c r="BA731" s="90">
        <f t="shared" si="168"/>
        <v>0</v>
      </c>
      <c r="BB731" s="1235"/>
      <c r="BC731" s="1235"/>
      <c r="BD731" s="1235"/>
      <c r="BE731" s="90">
        <f t="shared" si="331"/>
        <v>0</v>
      </c>
      <c r="BF731" s="90">
        <f t="shared" si="332"/>
        <v>0</v>
      </c>
      <c r="BG731" s="90">
        <f t="shared" si="333"/>
        <v>0</v>
      </c>
      <c r="BH731" s="90">
        <f t="shared" si="334"/>
        <v>0</v>
      </c>
      <c r="BI731" s="90">
        <f t="shared" si="335"/>
        <v>0</v>
      </c>
      <c r="BJ731" s="90">
        <f t="shared" si="336"/>
        <v>0</v>
      </c>
      <c r="BK731" s="90">
        <f t="shared" si="337"/>
        <v>99079.89</v>
      </c>
      <c r="BL731" s="90">
        <f t="shared" si="338"/>
        <v>103415.11</v>
      </c>
      <c r="BM731" s="90">
        <f t="shared" si="339"/>
        <v>106173.02</v>
      </c>
      <c r="BN731" s="90">
        <f t="shared" si="340"/>
        <v>23630.82</v>
      </c>
      <c r="BO731" s="90">
        <f t="shared" si="341"/>
        <v>28369.599999999999</v>
      </c>
      <c r="BP731" s="90">
        <f t="shared" si="342"/>
        <v>29572.799999999999</v>
      </c>
      <c r="BQ731" s="90">
        <f t="shared" si="343"/>
        <v>0</v>
      </c>
      <c r="BR731" s="90">
        <f t="shared" si="169"/>
        <v>0</v>
      </c>
      <c r="BS731" s="90">
        <f t="shared" si="169"/>
        <v>0</v>
      </c>
      <c r="BT731" s="90">
        <f t="shared" si="344"/>
        <v>0</v>
      </c>
      <c r="BU731" s="90">
        <f t="shared" si="170"/>
        <v>0</v>
      </c>
      <c r="BV731" s="90">
        <f t="shared" si="170"/>
        <v>0</v>
      </c>
      <c r="BW731" s="1235"/>
      <c r="BX731" s="1235"/>
      <c r="BY731" s="1235"/>
      <c r="BZ731" s="90">
        <f t="shared" si="345"/>
        <v>0</v>
      </c>
      <c r="CA731" s="90">
        <f t="shared" si="346"/>
        <v>0</v>
      </c>
      <c r="CB731" s="90">
        <f t="shared" si="347"/>
        <v>0</v>
      </c>
      <c r="CC731" s="90">
        <f t="shared" si="348"/>
        <v>0</v>
      </c>
      <c r="CD731" s="90">
        <f t="shared" si="349"/>
        <v>0</v>
      </c>
      <c r="CE731" s="90">
        <f t="shared" si="350"/>
        <v>0</v>
      </c>
      <c r="CF731" s="90">
        <f t="shared" si="351"/>
        <v>101290.25</v>
      </c>
      <c r="CG731" s="90">
        <f t="shared" si="352"/>
        <v>105677.2</v>
      </c>
      <c r="CH731" s="90">
        <f t="shared" si="353"/>
        <v>108571.81</v>
      </c>
      <c r="CI731" s="90">
        <f t="shared" si="354"/>
        <v>27907.79</v>
      </c>
      <c r="CJ731" s="90">
        <f t="shared" si="355"/>
        <v>34129.32</v>
      </c>
      <c r="CK731" s="90">
        <f t="shared" si="356"/>
        <v>35563.97</v>
      </c>
      <c r="CL731" s="90">
        <f t="shared" si="357"/>
        <v>0</v>
      </c>
      <c r="CM731" s="90">
        <f t="shared" si="171"/>
        <v>0</v>
      </c>
      <c r="CN731" s="90">
        <f t="shared" si="171"/>
        <v>0</v>
      </c>
      <c r="CO731" s="90">
        <f t="shared" si="358"/>
        <v>0</v>
      </c>
      <c r="CP731" s="90">
        <f t="shared" si="172"/>
        <v>0</v>
      </c>
      <c r="CQ731" s="90">
        <f t="shared" si="172"/>
        <v>0</v>
      </c>
      <c r="CR731" s="1235"/>
      <c r="CS731" s="1235"/>
      <c r="CT731" s="1235"/>
      <c r="CU731" s="90">
        <f t="shared" si="359"/>
        <v>0</v>
      </c>
      <c r="CV731" s="90">
        <f t="shared" si="360"/>
        <v>0</v>
      </c>
      <c r="CW731" s="90">
        <f t="shared" si="361"/>
        <v>0</v>
      </c>
      <c r="CX731" s="90">
        <f t="shared" si="362"/>
        <v>0</v>
      </c>
      <c r="CY731" s="90">
        <f t="shared" si="363"/>
        <v>0</v>
      </c>
      <c r="CZ731" s="90">
        <f t="shared" si="364"/>
        <v>0</v>
      </c>
      <c r="DA731" s="90">
        <f t="shared" si="365"/>
        <v>89017.14</v>
      </c>
      <c r="DB731" s="90">
        <f t="shared" si="366"/>
        <v>92910.85</v>
      </c>
      <c r="DC731" s="90">
        <f t="shared" si="367"/>
        <v>95399.83</v>
      </c>
      <c r="DD731" s="90">
        <f t="shared" si="368"/>
        <v>31279.1</v>
      </c>
      <c r="DE731" s="90">
        <f t="shared" si="369"/>
        <v>35680.35</v>
      </c>
      <c r="DF731" s="90">
        <f t="shared" si="370"/>
        <v>37001.589999999997</v>
      </c>
      <c r="DG731" s="90">
        <f t="shared" si="371"/>
        <v>0</v>
      </c>
      <c r="DH731" s="90">
        <f t="shared" si="173"/>
        <v>0</v>
      </c>
      <c r="DI731" s="90">
        <f t="shared" si="173"/>
        <v>0</v>
      </c>
      <c r="DJ731" s="90">
        <f t="shared" si="372"/>
        <v>0</v>
      </c>
      <c r="DK731" s="90">
        <f t="shared" si="174"/>
        <v>0</v>
      </c>
      <c r="DL731" s="90">
        <f t="shared" si="174"/>
        <v>0</v>
      </c>
      <c r="DM731" s="369"/>
      <c r="DN731" s="369"/>
      <c r="DO731" s="369"/>
      <c r="DP731" s="90">
        <f t="shared" si="373"/>
        <v>0</v>
      </c>
      <c r="DQ731" s="90">
        <f t="shared" si="374"/>
        <v>0</v>
      </c>
      <c r="DR731" s="90">
        <f t="shared" si="375"/>
        <v>0</v>
      </c>
      <c r="DS731" s="90">
        <f t="shared" si="376"/>
        <v>0</v>
      </c>
      <c r="DT731" s="90">
        <f t="shared" si="377"/>
        <v>0</v>
      </c>
      <c r="DU731" s="90">
        <f t="shared" si="378"/>
        <v>0</v>
      </c>
      <c r="DV731" s="90">
        <f t="shared" si="379"/>
        <v>0</v>
      </c>
      <c r="DW731" s="90">
        <f t="shared" si="380"/>
        <v>0</v>
      </c>
      <c r="DX731" s="90">
        <f t="shared" si="381"/>
        <v>0</v>
      </c>
      <c r="DY731" s="90">
        <f t="shared" si="382"/>
        <v>0</v>
      </c>
      <c r="DZ731" s="90">
        <f t="shared" si="383"/>
        <v>0</v>
      </c>
      <c r="EA731" s="90">
        <f t="shared" si="384"/>
        <v>0</v>
      </c>
      <c r="EB731" s="90">
        <f t="shared" si="385"/>
        <v>0</v>
      </c>
      <c r="EC731" s="90">
        <f t="shared" si="175"/>
        <v>0</v>
      </c>
      <c r="ED731" s="90">
        <f t="shared" si="176"/>
        <v>0</v>
      </c>
      <c r="EE731" s="90">
        <f t="shared" si="386"/>
        <v>0</v>
      </c>
      <c r="EF731" s="90">
        <f t="shared" si="177"/>
        <v>0</v>
      </c>
      <c r="EG731" s="90">
        <f t="shared" si="178"/>
        <v>0</v>
      </c>
      <c r="EH731" s="1235"/>
      <c r="EI731" s="1235"/>
      <c r="EJ731" s="1235"/>
      <c r="EK731" s="90">
        <f t="shared" si="387"/>
        <v>0</v>
      </c>
      <c r="EL731" s="90">
        <f t="shared" si="388"/>
        <v>0</v>
      </c>
      <c r="EM731" s="90">
        <f t="shared" si="389"/>
        <v>0</v>
      </c>
      <c r="EN731" s="90">
        <f t="shared" si="390"/>
        <v>0</v>
      </c>
      <c r="EO731" s="90">
        <f t="shared" si="391"/>
        <v>0</v>
      </c>
      <c r="EP731" s="90">
        <f t="shared" si="392"/>
        <v>0</v>
      </c>
      <c r="EQ731" s="90">
        <f t="shared" si="393"/>
        <v>89169.77</v>
      </c>
      <c r="ER731" s="90">
        <f t="shared" si="394"/>
        <v>93074.89</v>
      </c>
      <c r="ES731" s="90">
        <f t="shared" si="395"/>
        <v>95479.19</v>
      </c>
      <c r="ET731" s="90">
        <f t="shared" si="396"/>
        <v>36743.74</v>
      </c>
      <c r="EU731" s="90">
        <f t="shared" si="397"/>
        <v>44590.66</v>
      </c>
      <c r="EV731" s="90">
        <f t="shared" si="398"/>
        <v>45960.49</v>
      </c>
      <c r="EW731" s="90">
        <f t="shared" si="399"/>
        <v>0</v>
      </c>
      <c r="EX731" s="90">
        <f t="shared" si="179"/>
        <v>0</v>
      </c>
      <c r="EY731" s="90">
        <f t="shared" si="179"/>
        <v>0</v>
      </c>
      <c r="EZ731" s="90">
        <f t="shared" si="400"/>
        <v>0</v>
      </c>
      <c r="FA731" s="90">
        <f t="shared" si="180"/>
        <v>0</v>
      </c>
      <c r="FB731" s="90">
        <f t="shared" si="180"/>
        <v>0</v>
      </c>
      <c r="FC731" s="92"/>
      <c r="FD731" s="92"/>
      <c r="FE731" s="92"/>
      <c r="FF731" s="90">
        <f t="shared" si="401"/>
        <v>0</v>
      </c>
      <c r="FG731" s="90">
        <f t="shared" si="402"/>
        <v>0</v>
      </c>
      <c r="FH731" s="90">
        <f t="shared" si="403"/>
        <v>0</v>
      </c>
      <c r="FI731" s="90">
        <f t="shared" si="404"/>
        <v>0</v>
      </c>
      <c r="FJ731" s="90">
        <f t="shared" si="405"/>
        <v>0</v>
      </c>
      <c r="FK731" s="90">
        <f t="shared" si="406"/>
        <v>0</v>
      </c>
      <c r="FL731" s="90">
        <f t="shared" si="407"/>
        <v>0</v>
      </c>
      <c r="FM731" s="90">
        <f t="shared" si="408"/>
        <v>0</v>
      </c>
      <c r="FN731" s="90">
        <f t="shared" si="409"/>
        <v>0</v>
      </c>
      <c r="FO731" s="90">
        <f t="shared" si="410"/>
        <v>0</v>
      </c>
      <c r="FP731" s="90">
        <f t="shared" si="411"/>
        <v>0</v>
      </c>
      <c r="FQ731" s="90">
        <f t="shared" si="412"/>
        <v>0</v>
      </c>
      <c r="FR731" s="90">
        <f t="shared" si="413"/>
        <v>0</v>
      </c>
      <c r="FS731" s="90">
        <f t="shared" si="181"/>
        <v>0</v>
      </c>
      <c r="FT731" s="90">
        <f t="shared" si="181"/>
        <v>0</v>
      </c>
      <c r="FU731" s="90">
        <f t="shared" si="414"/>
        <v>0</v>
      </c>
      <c r="FV731" s="90">
        <f t="shared" si="182"/>
        <v>0</v>
      </c>
      <c r="FW731" s="90">
        <f t="shared" si="182"/>
        <v>0</v>
      </c>
      <c r="FX731" s="1235"/>
      <c r="FY731" s="1235"/>
      <c r="FZ731" s="1235"/>
      <c r="GA731" s="90">
        <f t="shared" si="415"/>
        <v>0</v>
      </c>
      <c r="GB731" s="90">
        <f t="shared" si="416"/>
        <v>0</v>
      </c>
      <c r="GC731" s="90">
        <f t="shared" si="417"/>
        <v>0</v>
      </c>
      <c r="GD731" s="90">
        <f t="shared" si="418"/>
        <v>0</v>
      </c>
      <c r="GE731" s="90">
        <f t="shared" si="419"/>
        <v>0</v>
      </c>
      <c r="GF731" s="90">
        <f t="shared" si="420"/>
        <v>0</v>
      </c>
      <c r="GG731" s="90">
        <f t="shared" si="421"/>
        <v>91425.72</v>
      </c>
      <c r="GH731" s="90">
        <f t="shared" si="422"/>
        <v>95346.86</v>
      </c>
      <c r="GI731" s="90">
        <f t="shared" si="423"/>
        <v>97972.03</v>
      </c>
      <c r="GJ731" s="90">
        <f t="shared" si="424"/>
        <v>30639.47</v>
      </c>
      <c r="GK731" s="90">
        <f t="shared" si="425"/>
        <v>34403.03</v>
      </c>
      <c r="GL731" s="90">
        <f t="shared" si="426"/>
        <v>35574.79</v>
      </c>
      <c r="GM731" s="90">
        <f t="shared" si="427"/>
        <v>0</v>
      </c>
      <c r="GN731" s="90">
        <f t="shared" si="183"/>
        <v>0</v>
      </c>
      <c r="GO731" s="90">
        <f t="shared" si="183"/>
        <v>0</v>
      </c>
      <c r="GP731" s="90">
        <f t="shared" si="428"/>
        <v>0</v>
      </c>
      <c r="GQ731" s="90">
        <f t="shared" si="184"/>
        <v>0</v>
      </c>
      <c r="GR731" s="90">
        <f t="shared" si="184"/>
        <v>0</v>
      </c>
      <c r="GS731" s="92"/>
      <c r="GT731" s="92"/>
      <c r="GU731" s="92"/>
      <c r="GV731" s="90">
        <f t="shared" si="429"/>
        <v>0</v>
      </c>
      <c r="GW731" s="90">
        <f t="shared" si="430"/>
        <v>0</v>
      </c>
      <c r="GX731" s="90">
        <f t="shared" si="431"/>
        <v>0</v>
      </c>
      <c r="GY731" s="90">
        <f t="shared" si="432"/>
        <v>0</v>
      </c>
      <c r="GZ731" s="90">
        <f t="shared" si="433"/>
        <v>0</v>
      </c>
      <c r="HA731" s="90">
        <f t="shared" si="434"/>
        <v>0</v>
      </c>
      <c r="HB731" s="90">
        <f t="shared" si="435"/>
        <v>0</v>
      </c>
      <c r="HC731" s="90">
        <f t="shared" si="436"/>
        <v>0</v>
      </c>
      <c r="HD731" s="90">
        <f t="shared" si="437"/>
        <v>0</v>
      </c>
      <c r="HE731" s="90">
        <f t="shared" si="438"/>
        <v>0</v>
      </c>
      <c r="HF731" s="90">
        <f t="shared" si="439"/>
        <v>0</v>
      </c>
      <c r="HG731" s="90">
        <f t="shared" si="440"/>
        <v>0</v>
      </c>
      <c r="HH731" s="90">
        <f t="shared" si="441"/>
        <v>0</v>
      </c>
      <c r="HI731" s="90">
        <f t="shared" si="185"/>
        <v>0</v>
      </c>
      <c r="HJ731" s="90">
        <f t="shared" si="185"/>
        <v>0</v>
      </c>
      <c r="HK731" s="90">
        <f t="shared" si="442"/>
        <v>0</v>
      </c>
      <c r="HL731" s="90">
        <f t="shared" si="186"/>
        <v>0</v>
      </c>
      <c r="HM731" s="90">
        <f t="shared" si="186"/>
        <v>0</v>
      </c>
      <c r="HN731" s="1235"/>
      <c r="HO731" s="1235"/>
      <c r="HP731" s="1235"/>
      <c r="HQ731" s="90">
        <f t="shared" si="443"/>
        <v>0</v>
      </c>
      <c r="HR731" s="90">
        <f t="shared" si="444"/>
        <v>0</v>
      </c>
      <c r="HS731" s="90">
        <f t="shared" si="445"/>
        <v>0</v>
      </c>
      <c r="HT731" s="90">
        <f t="shared" si="446"/>
        <v>0</v>
      </c>
      <c r="HU731" s="90">
        <f t="shared" si="447"/>
        <v>0</v>
      </c>
      <c r="HV731" s="90">
        <f t="shared" si="448"/>
        <v>0</v>
      </c>
      <c r="HW731" s="90">
        <f t="shared" si="449"/>
        <v>81109.48</v>
      </c>
      <c r="HX731" s="90">
        <f t="shared" si="450"/>
        <v>84662.43</v>
      </c>
      <c r="HY731" s="90">
        <f t="shared" si="451"/>
        <v>86850.1</v>
      </c>
      <c r="HZ731" s="90">
        <f t="shared" si="452"/>
        <v>30676.720000000001</v>
      </c>
      <c r="IA731" s="90">
        <f t="shared" si="453"/>
        <v>33544.949999999997</v>
      </c>
      <c r="IB731" s="90">
        <f t="shared" si="454"/>
        <v>34863.870000000003</v>
      </c>
      <c r="IC731" s="90">
        <f t="shared" si="455"/>
        <v>0</v>
      </c>
      <c r="ID731" s="90">
        <f t="shared" si="187"/>
        <v>0</v>
      </c>
      <c r="IE731" s="90">
        <f t="shared" si="187"/>
        <v>0</v>
      </c>
      <c r="IF731" s="90">
        <f t="shared" si="456"/>
        <v>0</v>
      </c>
      <c r="IG731" s="90">
        <f t="shared" si="188"/>
        <v>0</v>
      </c>
      <c r="IH731" s="90">
        <f t="shared" si="188"/>
        <v>0</v>
      </c>
      <c r="II731" s="1235"/>
      <c r="IJ731" s="1235"/>
      <c r="IK731" s="1235"/>
      <c r="IL731" s="90">
        <f t="shared" si="457"/>
        <v>0</v>
      </c>
      <c r="IM731" s="90">
        <f t="shared" si="458"/>
        <v>0</v>
      </c>
      <c r="IN731" s="90">
        <f t="shared" si="459"/>
        <v>0</v>
      </c>
      <c r="IO731" s="90">
        <f t="shared" si="460"/>
        <v>0</v>
      </c>
      <c r="IP731" s="90">
        <f t="shared" si="461"/>
        <v>0</v>
      </c>
      <c r="IQ731" s="90">
        <f t="shared" si="462"/>
        <v>0</v>
      </c>
      <c r="IR731" s="90">
        <f t="shared" si="463"/>
        <v>90571.33</v>
      </c>
      <c r="IS731" s="90">
        <f t="shared" si="464"/>
        <v>94433.89</v>
      </c>
      <c r="IT731" s="90">
        <f t="shared" si="465"/>
        <v>97054.66</v>
      </c>
      <c r="IU731" s="90">
        <f t="shared" si="466"/>
        <v>38659.550000000003</v>
      </c>
      <c r="IV731" s="90">
        <f t="shared" si="467"/>
        <v>43005.71</v>
      </c>
      <c r="IW731" s="90">
        <f t="shared" si="468"/>
        <v>44586.7</v>
      </c>
      <c r="IX731" s="90">
        <f t="shared" si="469"/>
        <v>0</v>
      </c>
      <c r="IY731" s="90">
        <f t="shared" si="189"/>
        <v>0</v>
      </c>
      <c r="IZ731" s="90">
        <f t="shared" si="189"/>
        <v>0</v>
      </c>
      <c r="JA731" s="90">
        <f t="shared" si="470"/>
        <v>0</v>
      </c>
      <c r="JB731" s="90">
        <f t="shared" si="190"/>
        <v>0</v>
      </c>
      <c r="JC731" s="90">
        <f t="shared" si="190"/>
        <v>0</v>
      </c>
      <c r="JD731" s="1235"/>
      <c r="JE731" s="1235"/>
      <c r="JF731" s="1235"/>
      <c r="JG731" s="90">
        <f t="shared" si="471"/>
        <v>0</v>
      </c>
      <c r="JH731" s="90">
        <f t="shared" si="472"/>
        <v>0</v>
      </c>
      <c r="JI731" s="90">
        <f t="shared" si="473"/>
        <v>0</v>
      </c>
      <c r="JJ731" s="90">
        <f t="shared" si="474"/>
        <v>0</v>
      </c>
      <c r="JK731" s="90">
        <f t="shared" si="475"/>
        <v>0</v>
      </c>
      <c r="JL731" s="90">
        <f t="shared" si="476"/>
        <v>0</v>
      </c>
      <c r="JM731" s="90">
        <f t="shared" si="477"/>
        <v>101627.79</v>
      </c>
      <c r="JN731" s="90">
        <f t="shared" si="478"/>
        <v>106076.4</v>
      </c>
      <c r="JO731" s="90">
        <f t="shared" si="479"/>
        <v>108864.6</v>
      </c>
      <c r="JP731" s="90">
        <f t="shared" si="480"/>
        <v>37494.519999999997</v>
      </c>
      <c r="JQ731" s="90">
        <f t="shared" si="481"/>
        <v>42203.63</v>
      </c>
      <c r="JR731" s="90">
        <f t="shared" si="482"/>
        <v>43736.6</v>
      </c>
      <c r="JS731" s="90">
        <f t="shared" si="483"/>
        <v>0</v>
      </c>
      <c r="JT731" s="90">
        <f t="shared" si="191"/>
        <v>0</v>
      </c>
      <c r="JU731" s="90">
        <f t="shared" si="191"/>
        <v>0</v>
      </c>
      <c r="JV731" s="90">
        <f t="shared" si="484"/>
        <v>0</v>
      </c>
      <c r="JW731" s="90">
        <f t="shared" si="192"/>
        <v>0</v>
      </c>
      <c r="JX731" s="90">
        <f t="shared" si="192"/>
        <v>0</v>
      </c>
      <c r="JY731" s="1235"/>
      <c r="JZ731" s="1235"/>
      <c r="KA731" s="1235"/>
      <c r="KB731" s="90">
        <f t="shared" si="485"/>
        <v>0</v>
      </c>
      <c r="KC731" s="90">
        <f t="shared" si="486"/>
        <v>0</v>
      </c>
      <c r="KD731" s="90">
        <f t="shared" si="487"/>
        <v>0</v>
      </c>
      <c r="KE731" s="90">
        <f t="shared" si="488"/>
        <v>0</v>
      </c>
      <c r="KF731" s="90">
        <f t="shared" si="489"/>
        <v>0</v>
      </c>
      <c r="KG731" s="90">
        <f t="shared" si="490"/>
        <v>0</v>
      </c>
      <c r="KH731" s="90">
        <f t="shared" si="491"/>
        <v>70076.56</v>
      </c>
      <c r="KI731" s="90">
        <f t="shared" si="492"/>
        <v>72911.710000000006</v>
      </c>
      <c r="KJ731" s="90">
        <f t="shared" si="493"/>
        <v>75077.63</v>
      </c>
      <c r="KK731" s="90">
        <f t="shared" si="494"/>
        <v>44008.23</v>
      </c>
      <c r="KL731" s="90">
        <f t="shared" si="495"/>
        <v>49644.68</v>
      </c>
      <c r="KM731" s="90">
        <f t="shared" si="496"/>
        <v>50490.63</v>
      </c>
      <c r="KN731" s="90">
        <f t="shared" si="497"/>
        <v>0</v>
      </c>
      <c r="KO731" s="90">
        <f t="shared" si="193"/>
        <v>0</v>
      </c>
      <c r="KP731" s="90">
        <f t="shared" si="193"/>
        <v>0</v>
      </c>
      <c r="KQ731" s="90">
        <f t="shared" si="498"/>
        <v>0</v>
      </c>
      <c r="KR731" s="90">
        <f t="shared" si="194"/>
        <v>0</v>
      </c>
      <c r="KS731" s="90">
        <f t="shared" si="194"/>
        <v>0</v>
      </c>
      <c r="KT731" s="1235"/>
      <c r="KU731" s="1235"/>
      <c r="KV731" s="1235"/>
      <c r="KW731" s="90">
        <f t="shared" si="499"/>
        <v>0</v>
      </c>
      <c r="KX731" s="90">
        <f t="shared" si="500"/>
        <v>0</v>
      </c>
      <c r="KY731" s="90">
        <f t="shared" si="501"/>
        <v>0</v>
      </c>
      <c r="KZ731" s="90">
        <f t="shared" si="502"/>
        <v>0</v>
      </c>
      <c r="LA731" s="90">
        <f t="shared" si="503"/>
        <v>0</v>
      </c>
      <c r="LB731" s="90">
        <f t="shared" si="504"/>
        <v>0</v>
      </c>
      <c r="LC731" s="90">
        <f t="shared" si="505"/>
        <v>114821.04</v>
      </c>
      <c r="LD731" s="90">
        <f t="shared" si="506"/>
        <v>119844.24</v>
      </c>
      <c r="LE731" s="90">
        <f t="shared" si="507"/>
        <v>123011.15</v>
      </c>
      <c r="LF731" s="90">
        <f t="shared" si="508"/>
        <v>36301.75</v>
      </c>
      <c r="LG731" s="90">
        <f t="shared" si="509"/>
        <v>39677.1</v>
      </c>
      <c r="LH731" s="90">
        <f t="shared" si="510"/>
        <v>41064.49</v>
      </c>
      <c r="LI731" s="90">
        <f t="shared" si="511"/>
        <v>0</v>
      </c>
      <c r="LJ731" s="90">
        <f t="shared" si="195"/>
        <v>0</v>
      </c>
      <c r="LK731" s="90">
        <f t="shared" si="195"/>
        <v>0</v>
      </c>
      <c r="LL731" s="90">
        <f t="shared" si="512"/>
        <v>0</v>
      </c>
      <c r="LM731" s="90">
        <f t="shared" si="196"/>
        <v>0</v>
      </c>
      <c r="LN731" s="90">
        <f t="shared" si="196"/>
        <v>0</v>
      </c>
      <c r="LO731" s="1235"/>
      <c r="LP731" s="1235"/>
      <c r="LQ731" s="1235"/>
      <c r="LR731" s="90">
        <f t="shared" si="513"/>
        <v>0</v>
      </c>
      <c r="LS731" s="90">
        <f t="shared" si="514"/>
        <v>0</v>
      </c>
      <c r="LT731" s="90">
        <f t="shared" si="515"/>
        <v>0</v>
      </c>
      <c r="LU731" s="90">
        <f t="shared" si="516"/>
        <v>0</v>
      </c>
      <c r="LV731" s="90">
        <f t="shared" si="517"/>
        <v>0</v>
      </c>
      <c r="LW731" s="90">
        <f t="shared" si="518"/>
        <v>0</v>
      </c>
      <c r="LX731" s="90">
        <f t="shared" si="519"/>
        <v>112393.75</v>
      </c>
      <c r="LY731" s="90">
        <f t="shared" si="520"/>
        <v>117309.92</v>
      </c>
      <c r="LZ731" s="90">
        <f t="shared" si="521"/>
        <v>120453.32</v>
      </c>
      <c r="MA731" s="90">
        <f t="shared" si="522"/>
        <v>33331.949999999997</v>
      </c>
      <c r="MB731" s="90">
        <f t="shared" si="523"/>
        <v>38574.160000000003</v>
      </c>
      <c r="MC731" s="90">
        <f t="shared" si="524"/>
        <v>39948.35</v>
      </c>
      <c r="MD731" s="90">
        <f t="shared" si="525"/>
        <v>0</v>
      </c>
      <c r="ME731" s="90">
        <f t="shared" si="197"/>
        <v>0</v>
      </c>
      <c r="MF731" s="90">
        <f t="shared" si="197"/>
        <v>0</v>
      </c>
      <c r="MG731" s="90">
        <f t="shared" si="526"/>
        <v>0</v>
      </c>
      <c r="MH731" s="90">
        <f t="shared" si="198"/>
        <v>0</v>
      </c>
      <c r="MI731" s="90">
        <f t="shared" si="198"/>
        <v>0</v>
      </c>
      <c r="MJ731" s="1235"/>
      <c r="MK731" s="1235"/>
      <c r="ML731" s="1235"/>
      <c r="MM731" s="90">
        <f t="shared" si="527"/>
        <v>0</v>
      </c>
      <c r="MN731" s="90">
        <f t="shared" si="528"/>
        <v>0</v>
      </c>
      <c r="MO731" s="90">
        <f t="shared" si="529"/>
        <v>0</v>
      </c>
      <c r="MP731" s="90">
        <f t="shared" si="530"/>
        <v>0</v>
      </c>
      <c r="MQ731" s="90">
        <f t="shared" si="531"/>
        <v>0</v>
      </c>
      <c r="MR731" s="90">
        <f t="shared" si="532"/>
        <v>0</v>
      </c>
      <c r="MS731" s="90">
        <f t="shared" si="533"/>
        <v>89490.08</v>
      </c>
      <c r="MT731" s="90">
        <f t="shared" si="534"/>
        <v>93403.59</v>
      </c>
      <c r="MU731" s="90">
        <f t="shared" si="535"/>
        <v>95920.91</v>
      </c>
      <c r="MV731" s="90">
        <f t="shared" si="536"/>
        <v>35569.33</v>
      </c>
      <c r="MW731" s="90">
        <f t="shared" si="537"/>
        <v>38579.410000000003</v>
      </c>
      <c r="MX731" s="90">
        <f t="shared" si="538"/>
        <v>39632.74</v>
      </c>
      <c r="MY731" s="90">
        <f t="shared" si="539"/>
        <v>0</v>
      </c>
      <c r="MZ731" s="90">
        <f t="shared" si="199"/>
        <v>0</v>
      </c>
      <c r="NA731" s="90">
        <f t="shared" si="199"/>
        <v>0</v>
      </c>
      <c r="NB731" s="90">
        <f t="shared" si="540"/>
        <v>0</v>
      </c>
      <c r="NC731" s="90">
        <f t="shared" si="200"/>
        <v>0</v>
      </c>
      <c r="ND731" s="90">
        <f t="shared" si="200"/>
        <v>0</v>
      </c>
      <c r="NE731" s="1235"/>
      <c r="NF731" s="1235"/>
      <c r="NG731" s="1235"/>
      <c r="NH731" s="90">
        <f t="shared" si="541"/>
        <v>0</v>
      </c>
      <c r="NI731" s="90">
        <f t="shared" si="542"/>
        <v>0</v>
      </c>
      <c r="NJ731" s="90">
        <f t="shared" si="543"/>
        <v>0</v>
      </c>
      <c r="NK731" s="90">
        <f t="shared" si="544"/>
        <v>0</v>
      </c>
      <c r="NL731" s="90">
        <f t="shared" si="545"/>
        <v>0</v>
      </c>
      <c r="NM731" s="90">
        <f t="shared" si="546"/>
        <v>0</v>
      </c>
      <c r="NN731" s="90">
        <f t="shared" si="547"/>
        <v>90219.62</v>
      </c>
      <c r="NO731" s="90">
        <f t="shared" si="548"/>
        <v>94164.22</v>
      </c>
      <c r="NP731" s="90">
        <f t="shared" si="549"/>
        <v>96705.35</v>
      </c>
      <c r="NQ731" s="90">
        <f t="shared" si="550"/>
        <v>40477.51</v>
      </c>
      <c r="NR731" s="90">
        <f t="shared" si="551"/>
        <v>45149.74</v>
      </c>
      <c r="NS731" s="90">
        <f t="shared" si="552"/>
        <v>46573.29</v>
      </c>
      <c r="NT731" s="90">
        <f t="shared" si="553"/>
        <v>0</v>
      </c>
      <c r="NU731" s="90">
        <f t="shared" si="201"/>
        <v>0</v>
      </c>
      <c r="NV731" s="90">
        <f t="shared" si="201"/>
        <v>0</v>
      </c>
      <c r="NW731" s="90">
        <f t="shared" si="554"/>
        <v>0</v>
      </c>
      <c r="NX731" s="90">
        <f t="shared" si="202"/>
        <v>0</v>
      </c>
      <c r="NY731" s="90">
        <f t="shared" si="202"/>
        <v>0</v>
      </c>
      <c r="NZ731" s="1235"/>
      <c r="OA731" s="1235"/>
      <c r="OB731" s="1235"/>
      <c r="OC731" s="90">
        <f t="shared" si="555"/>
        <v>0</v>
      </c>
      <c r="OD731" s="90">
        <f t="shared" si="556"/>
        <v>0</v>
      </c>
      <c r="OE731" s="90">
        <f t="shared" si="557"/>
        <v>0</v>
      </c>
      <c r="OF731" s="90">
        <f t="shared" si="558"/>
        <v>0</v>
      </c>
      <c r="OG731" s="90">
        <f t="shared" si="559"/>
        <v>0</v>
      </c>
      <c r="OH731" s="90">
        <f t="shared" si="560"/>
        <v>0</v>
      </c>
      <c r="OI731" s="90">
        <f t="shared" si="561"/>
        <v>78483.48</v>
      </c>
      <c r="OJ731" s="90">
        <f t="shared" si="562"/>
        <v>81918.2</v>
      </c>
      <c r="OK731" s="90">
        <f t="shared" si="563"/>
        <v>84072.58</v>
      </c>
      <c r="OL731" s="90">
        <f t="shared" si="564"/>
        <v>26008.880000000001</v>
      </c>
      <c r="OM731" s="90">
        <f t="shared" si="565"/>
        <v>29268.13</v>
      </c>
      <c r="ON731" s="90">
        <f t="shared" si="566"/>
        <v>30526.1</v>
      </c>
      <c r="OO731" s="90">
        <f t="shared" si="567"/>
        <v>0</v>
      </c>
      <c r="OP731" s="90">
        <f t="shared" si="203"/>
        <v>0</v>
      </c>
      <c r="OQ731" s="90">
        <f t="shared" si="203"/>
        <v>0</v>
      </c>
      <c r="OR731" s="90">
        <f t="shared" si="568"/>
        <v>0</v>
      </c>
      <c r="OS731" s="90">
        <f t="shared" si="204"/>
        <v>0</v>
      </c>
      <c r="OT731" s="90">
        <f t="shared" si="204"/>
        <v>0</v>
      </c>
      <c r="OU731" s="1235"/>
      <c r="OV731" s="1235"/>
      <c r="OW731" s="1235"/>
      <c r="OX731" s="90">
        <f t="shared" si="569"/>
        <v>0</v>
      </c>
      <c r="OY731" s="90">
        <f t="shared" si="570"/>
        <v>0</v>
      </c>
      <c r="OZ731" s="90">
        <f t="shared" si="571"/>
        <v>0</v>
      </c>
      <c r="PA731" s="90">
        <f t="shared" si="572"/>
        <v>0</v>
      </c>
      <c r="PB731" s="90">
        <f t="shared" si="573"/>
        <v>0</v>
      </c>
      <c r="PC731" s="90">
        <f t="shared" si="574"/>
        <v>0</v>
      </c>
      <c r="PD731" s="90">
        <f t="shared" si="575"/>
        <v>97571.3</v>
      </c>
      <c r="PE731" s="90">
        <f t="shared" si="576"/>
        <v>101839.71</v>
      </c>
      <c r="PF731" s="90">
        <f t="shared" si="577"/>
        <v>104559.7</v>
      </c>
      <c r="PG731" s="90">
        <f t="shared" si="578"/>
        <v>38788.61</v>
      </c>
      <c r="PH731" s="90">
        <f t="shared" si="579"/>
        <v>42080.67</v>
      </c>
      <c r="PI731" s="90">
        <f t="shared" si="580"/>
        <v>43520.79</v>
      </c>
      <c r="PJ731" s="90">
        <f t="shared" si="581"/>
        <v>0</v>
      </c>
      <c r="PK731" s="90">
        <f t="shared" si="205"/>
        <v>0</v>
      </c>
      <c r="PL731" s="90">
        <f t="shared" si="205"/>
        <v>0</v>
      </c>
      <c r="PM731" s="90">
        <f t="shared" si="582"/>
        <v>0</v>
      </c>
      <c r="PN731" s="90">
        <f t="shared" si="206"/>
        <v>0</v>
      </c>
      <c r="PO731" s="90">
        <f t="shared" si="206"/>
        <v>0</v>
      </c>
      <c r="PP731" s="1235"/>
      <c r="PQ731" s="1235"/>
      <c r="PR731" s="1235"/>
      <c r="PS731" s="90">
        <f t="shared" si="583"/>
        <v>0</v>
      </c>
      <c r="PT731" s="90">
        <f t="shared" si="584"/>
        <v>0</v>
      </c>
      <c r="PU731" s="90">
        <f t="shared" si="585"/>
        <v>0</v>
      </c>
      <c r="PV731" s="90">
        <f t="shared" si="586"/>
        <v>0</v>
      </c>
      <c r="PW731" s="90">
        <f t="shared" si="587"/>
        <v>0</v>
      </c>
      <c r="PX731" s="90">
        <f t="shared" si="588"/>
        <v>0</v>
      </c>
      <c r="PY731" s="90">
        <f t="shared" si="589"/>
        <v>59975.03</v>
      </c>
      <c r="PZ731" s="90">
        <f t="shared" si="590"/>
        <v>62403.93</v>
      </c>
      <c r="QA731" s="90">
        <f t="shared" si="591"/>
        <v>64258.73</v>
      </c>
      <c r="QB731" s="90">
        <f t="shared" si="592"/>
        <v>26858.25</v>
      </c>
      <c r="QC731" s="90">
        <f t="shared" si="593"/>
        <v>30820.94</v>
      </c>
      <c r="QD731" s="90">
        <f t="shared" si="594"/>
        <v>31567.22</v>
      </c>
      <c r="QE731" s="90">
        <f t="shared" si="595"/>
        <v>0</v>
      </c>
      <c r="QF731" s="90">
        <f t="shared" si="207"/>
        <v>0</v>
      </c>
      <c r="QG731" s="90">
        <f t="shared" si="207"/>
        <v>0</v>
      </c>
      <c r="QH731" s="90">
        <f t="shared" si="596"/>
        <v>0</v>
      </c>
      <c r="QI731" s="90">
        <f t="shared" si="208"/>
        <v>0</v>
      </c>
      <c r="QJ731" s="90">
        <f t="shared" si="208"/>
        <v>0</v>
      </c>
      <c r="QK731" s="1235"/>
      <c r="QL731" s="1235"/>
      <c r="QM731" s="1235"/>
      <c r="QN731" s="90">
        <f t="shared" si="597"/>
        <v>0</v>
      </c>
      <c r="QO731" s="90">
        <f t="shared" si="598"/>
        <v>0</v>
      </c>
      <c r="QP731" s="90">
        <f t="shared" si="599"/>
        <v>0</v>
      </c>
      <c r="QQ731" s="90">
        <f t="shared" si="600"/>
        <v>0</v>
      </c>
      <c r="QR731" s="90">
        <f t="shared" si="601"/>
        <v>0</v>
      </c>
      <c r="QS731" s="90">
        <f t="shared" si="602"/>
        <v>0</v>
      </c>
      <c r="QT731" s="90">
        <f t="shared" si="603"/>
        <v>116876.37</v>
      </c>
      <c r="QU731" s="90">
        <f t="shared" si="604"/>
        <v>121991.01</v>
      </c>
      <c r="QV731" s="90">
        <f t="shared" si="605"/>
        <v>125228.37</v>
      </c>
      <c r="QW731" s="90">
        <f t="shared" si="606"/>
        <v>44656.41</v>
      </c>
      <c r="QX731" s="90">
        <f t="shared" si="607"/>
        <v>52813.47</v>
      </c>
      <c r="QY731" s="90">
        <f t="shared" si="608"/>
        <v>54390.6</v>
      </c>
      <c r="QZ731" s="90">
        <f t="shared" si="609"/>
        <v>0</v>
      </c>
      <c r="RA731" s="90">
        <f t="shared" si="209"/>
        <v>0</v>
      </c>
      <c r="RB731" s="90">
        <f t="shared" si="209"/>
        <v>0</v>
      </c>
      <c r="RC731" s="90">
        <f t="shared" si="610"/>
        <v>0</v>
      </c>
      <c r="RD731" s="90">
        <f t="shared" si="210"/>
        <v>0</v>
      </c>
      <c r="RE731" s="90">
        <f t="shared" si="210"/>
        <v>0</v>
      </c>
      <c r="RF731" s="1235"/>
      <c r="RG731" s="1235"/>
      <c r="RH731" s="1235"/>
      <c r="RI731" s="90">
        <f t="shared" si="611"/>
        <v>0</v>
      </c>
      <c r="RJ731" s="90">
        <f t="shared" si="612"/>
        <v>0</v>
      </c>
      <c r="RK731" s="90">
        <f t="shared" si="613"/>
        <v>0</v>
      </c>
      <c r="RL731" s="90">
        <f t="shared" si="614"/>
        <v>0</v>
      </c>
      <c r="RM731" s="90">
        <f t="shared" si="615"/>
        <v>0</v>
      </c>
      <c r="RN731" s="90">
        <f t="shared" si="616"/>
        <v>0</v>
      </c>
      <c r="RO731" s="90">
        <f t="shared" si="617"/>
        <v>81881.490000000005</v>
      </c>
      <c r="RP731" s="90">
        <f t="shared" si="618"/>
        <v>85436.68</v>
      </c>
      <c r="RQ731" s="90">
        <f t="shared" si="619"/>
        <v>87747.36</v>
      </c>
      <c r="RR731" s="90">
        <f t="shared" si="620"/>
        <v>32308.49</v>
      </c>
      <c r="RS731" s="90">
        <f t="shared" si="621"/>
        <v>36275</v>
      </c>
      <c r="RT731" s="90">
        <f t="shared" si="622"/>
        <v>37596.83</v>
      </c>
      <c r="RU731" s="90">
        <f t="shared" si="623"/>
        <v>0</v>
      </c>
      <c r="RV731" s="90">
        <f t="shared" si="211"/>
        <v>0</v>
      </c>
      <c r="RW731" s="90">
        <f t="shared" si="211"/>
        <v>0</v>
      </c>
      <c r="RX731" s="90">
        <f t="shared" si="624"/>
        <v>0</v>
      </c>
      <c r="RY731" s="90">
        <f t="shared" si="212"/>
        <v>0</v>
      </c>
      <c r="RZ731" s="90">
        <f t="shared" si="212"/>
        <v>0</v>
      </c>
      <c r="SA731" s="1235"/>
      <c r="SB731" s="1235"/>
      <c r="SC731" s="1235"/>
      <c r="SD731" s="90">
        <f t="shared" si="625"/>
        <v>0</v>
      </c>
      <c r="SE731" s="90">
        <f t="shared" si="626"/>
        <v>0</v>
      </c>
      <c r="SF731" s="90">
        <f t="shared" si="627"/>
        <v>0</v>
      </c>
      <c r="SG731" s="90">
        <f t="shared" si="628"/>
        <v>0</v>
      </c>
      <c r="SH731" s="90">
        <f t="shared" si="629"/>
        <v>0</v>
      </c>
      <c r="SI731" s="90">
        <f t="shared" si="630"/>
        <v>0</v>
      </c>
      <c r="SJ731" s="90">
        <f t="shared" si="631"/>
        <v>77183.100000000006</v>
      </c>
      <c r="SK731" s="90">
        <f t="shared" si="632"/>
        <v>80560.11</v>
      </c>
      <c r="SL731" s="90">
        <f t="shared" si="633"/>
        <v>82710.09</v>
      </c>
      <c r="SM731" s="90">
        <f t="shared" si="634"/>
        <v>21980.39</v>
      </c>
      <c r="SN731" s="90">
        <f t="shared" si="635"/>
        <v>25319.69</v>
      </c>
      <c r="SO731" s="90">
        <f t="shared" si="636"/>
        <v>26521.5</v>
      </c>
      <c r="SP731" s="90">
        <f t="shared" si="637"/>
        <v>0</v>
      </c>
      <c r="SQ731" s="90">
        <f t="shared" si="213"/>
        <v>0</v>
      </c>
      <c r="SR731" s="90">
        <f t="shared" si="213"/>
        <v>0</v>
      </c>
      <c r="SS731" s="90">
        <f t="shared" si="638"/>
        <v>0</v>
      </c>
      <c r="ST731" s="90">
        <f t="shared" si="214"/>
        <v>0</v>
      </c>
      <c r="SU731" s="90">
        <f t="shared" si="214"/>
        <v>0</v>
      </c>
      <c r="SV731" s="1235"/>
      <c r="SW731" s="1235"/>
      <c r="SX731" s="1235"/>
      <c r="SY731" s="90">
        <f t="shared" si="639"/>
        <v>0</v>
      </c>
      <c r="SZ731" s="90">
        <f t="shared" si="640"/>
        <v>0</v>
      </c>
      <c r="TA731" s="90">
        <f t="shared" si="641"/>
        <v>0</v>
      </c>
      <c r="TB731" s="90">
        <f t="shared" si="642"/>
        <v>0</v>
      </c>
      <c r="TC731" s="90">
        <f t="shared" si="643"/>
        <v>0</v>
      </c>
      <c r="TD731" s="90">
        <f t="shared" si="644"/>
        <v>0</v>
      </c>
      <c r="TE731" s="90">
        <f t="shared" si="645"/>
        <v>84378.35</v>
      </c>
      <c r="TF731" s="90">
        <f t="shared" si="646"/>
        <v>87937.69</v>
      </c>
      <c r="TG731" s="90">
        <f t="shared" si="647"/>
        <v>90415.73</v>
      </c>
      <c r="TH731" s="90">
        <f t="shared" si="648"/>
        <v>37184.589999999997</v>
      </c>
      <c r="TI731" s="90">
        <f t="shared" si="649"/>
        <v>41810.92</v>
      </c>
      <c r="TJ731" s="90">
        <f t="shared" si="650"/>
        <v>43022.06</v>
      </c>
      <c r="TK731" s="90">
        <f t="shared" si="651"/>
        <v>0</v>
      </c>
      <c r="TL731" s="90">
        <f t="shared" si="215"/>
        <v>0</v>
      </c>
      <c r="TM731" s="90">
        <f t="shared" si="215"/>
        <v>0</v>
      </c>
      <c r="TN731" s="90">
        <f t="shared" si="652"/>
        <v>0</v>
      </c>
      <c r="TO731" s="90">
        <f t="shared" si="216"/>
        <v>0</v>
      </c>
      <c r="TP731" s="90">
        <f t="shared" si="216"/>
        <v>0</v>
      </c>
      <c r="TQ731" s="1235"/>
      <c r="TR731" s="1235"/>
      <c r="TS731" s="1235"/>
      <c r="TT731" s="90">
        <f t="shared" si="653"/>
        <v>0</v>
      </c>
      <c r="TU731" s="90">
        <f t="shared" si="654"/>
        <v>0</v>
      </c>
      <c r="TV731" s="90">
        <f t="shared" si="655"/>
        <v>0</v>
      </c>
      <c r="TW731" s="90">
        <f t="shared" si="656"/>
        <v>0</v>
      </c>
      <c r="TX731" s="90">
        <f t="shared" si="657"/>
        <v>0</v>
      </c>
      <c r="TY731" s="90">
        <f t="shared" si="658"/>
        <v>0</v>
      </c>
      <c r="TZ731" s="90">
        <f t="shared" si="659"/>
        <v>98805.06</v>
      </c>
      <c r="UA731" s="90">
        <f t="shared" si="660"/>
        <v>103127.05</v>
      </c>
      <c r="UB731" s="90">
        <f t="shared" si="661"/>
        <v>105892.61</v>
      </c>
      <c r="UC731" s="90">
        <f t="shared" si="662"/>
        <v>36361.160000000003</v>
      </c>
      <c r="UD731" s="90">
        <f t="shared" si="663"/>
        <v>41374.300000000003</v>
      </c>
      <c r="UE731" s="90">
        <f t="shared" si="664"/>
        <v>42809.63</v>
      </c>
      <c r="UF731" s="90">
        <f t="shared" si="665"/>
        <v>0</v>
      </c>
      <c r="UG731" s="90">
        <f t="shared" si="217"/>
        <v>0</v>
      </c>
      <c r="UH731" s="90">
        <f t="shared" si="217"/>
        <v>0</v>
      </c>
      <c r="UI731" s="90">
        <f t="shared" si="666"/>
        <v>0</v>
      </c>
      <c r="UJ731" s="90">
        <f t="shared" si="218"/>
        <v>0</v>
      </c>
      <c r="UK731" s="90">
        <f t="shared" si="218"/>
        <v>0</v>
      </c>
      <c r="UL731" s="1235"/>
      <c r="UM731" s="1235"/>
      <c r="UN731" s="1235"/>
      <c r="UO731" s="90">
        <f t="shared" si="667"/>
        <v>0</v>
      </c>
      <c r="UP731" s="90">
        <f t="shared" si="668"/>
        <v>0</v>
      </c>
      <c r="UQ731" s="90">
        <f t="shared" si="669"/>
        <v>0</v>
      </c>
      <c r="UR731" s="90">
        <f t="shared" si="670"/>
        <v>0</v>
      </c>
      <c r="US731" s="90">
        <f t="shared" si="671"/>
        <v>0</v>
      </c>
      <c r="UT731" s="90">
        <f t="shared" si="672"/>
        <v>0</v>
      </c>
      <c r="UU731" s="90">
        <f t="shared" si="673"/>
        <v>100803.2</v>
      </c>
      <c r="UV731" s="90">
        <f t="shared" si="674"/>
        <v>105212.88</v>
      </c>
      <c r="UW731" s="90">
        <f t="shared" si="675"/>
        <v>108035.91</v>
      </c>
      <c r="UX731" s="90">
        <f t="shared" si="676"/>
        <v>37596.61</v>
      </c>
      <c r="UY731" s="90">
        <f t="shared" si="677"/>
        <v>44289.5</v>
      </c>
      <c r="UZ731" s="90">
        <f t="shared" si="678"/>
        <v>45772.66</v>
      </c>
      <c r="VA731" s="90">
        <f t="shared" si="679"/>
        <v>0</v>
      </c>
      <c r="VB731" s="90">
        <f t="shared" si="219"/>
        <v>0</v>
      </c>
      <c r="VC731" s="90">
        <f t="shared" si="219"/>
        <v>0</v>
      </c>
      <c r="VD731" s="90">
        <f t="shared" si="680"/>
        <v>0</v>
      </c>
      <c r="VE731" s="90">
        <f t="shared" si="220"/>
        <v>0</v>
      </c>
      <c r="VF731" s="90">
        <f t="shared" si="220"/>
        <v>0</v>
      </c>
      <c r="VG731" s="1235"/>
      <c r="VH731" s="1235"/>
      <c r="VI731" s="1235"/>
      <c r="VJ731" s="90">
        <f t="shared" si="681"/>
        <v>0</v>
      </c>
      <c r="VK731" s="90">
        <f t="shared" si="682"/>
        <v>0</v>
      </c>
      <c r="VL731" s="90">
        <f t="shared" si="683"/>
        <v>0</v>
      </c>
      <c r="VM731" s="90">
        <f t="shared" si="684"/>
        <v>0</v>
      </c>
      <c r="VN731" s="90">
        <f t="shared" si="685"/>
        <v>0</v>
      </c>
      <c r="VO731" s="90">
        <f t="shared" si="686"/>
        <v>0</v>
      </c>
      <c r="VP731" s="90">
        <f t="shared" si="687"/>
        <v>94979.76</v>
      </c>
      <c r="VQ731" s="90">
        <f t="shared" si="688"/>
        <v>99038.89</v>
      </c>
      <c r="VR731" s="90">
        <f t="shared" si="689"/>
        <v>101812.47</v>
      </c>
      <c r="VS731" s="90">
        <f t="shared" si="690"/>
        <v>34502.22</v>
      </c>
      <c r="VT731" s="90">
        <f t="shared" si="691"/>
        <v>38803.22</v>
      </c>
      <c r="VU731" s="90">
        <f t="shared" si="692"/>
        <v>40207.67</v>
      </c>
      <c r="VV731" s="90">
        <f t="shared" si="693"/>
        <v>0</v>
      </c>
      <c r="VW731" s="90">
        <f t="shared" si="221"/>
        <v>0</v>
      </c>
      <c r="VX731" s="90">
        <f t="shared" si="221"/>
        <v>0</v>
      </c>
      <c r="VY731" s="90">
        <f t="shared" si="694"/>
        <v>0</v>
      </c>
      <c r="VZ731" s="90">
        <f t="shared" si="222"/>
        <v>0</v>
      </c>
      <c r="WA731" s="90">
        <f t="shared" si="222"/>
        <v>0</v>
      </c>
      <c r="WB731" s="92"/>
      <c r="WC731" s="92"/>
      <c r="WD731" s="92"/>
      <c r="WE731" s="90">
        <f t="shared" si="695"/>
        <v>0</v>
      </c>
      <c r="WF731" s="90">
        <f t="shared" si="696"/>
        <v>0</v>
      </c>
      <c r="WG731" s="90">
        <f t="shared" si="697"/>
        <v>0</v>
      </c>
      <c r="WH731" s="90">
        <f t="shared" si="698"/>
        <v>0</v>
      </c>
      <c r="WI731" s="90">
        <f t="shared" si="699"/>
        <v>0</v>
      </c>
      <c r="WJ731" s="90">
        <f t="shared" si="700"/>
        <v>0</v>
      </c>
      <c r="WK731" s="90">
        <f t="shared" si="701"/>
        <v>0</v>
      </c>
      <c r="WL731" s="90">
        <f t="shared" si="702"/>
        <v>0</v>
      </c>
      <c r="WM731" s="90">
        <f t="shared" si="703"/>
        <v>0</v>
      </c>
      <c r="WN731" s="90">
        <f t="shared" si="704"/>
        <v>0</v>
      </c>
      <c r="WO731" s="90">
        <f t="shared" si="705"/>
        <v>0</v>
      </c>
      <c r="WP731" s="90">
        <f t="shared" si="706"/>
        <v>0</v>
      </c>
      <c r="WQ731" s="90">
        <f t="shared" si="707"/>
        <v>0</v>
      </c>
      <c r="WR731" s="90">
        <f t="shared" si="223"/>
        <v>0</v>
      </c>
      <c r="WS731" s="90">
        <f t="shared" si="223"/>
        <v>0</v>
      </c>
      <c r="WT731" s="90">
        <f t="shared" si="708"/>
        <v>0</v>
      </c>
      <c r="WU731" s="90">
        <f t="shared" si="224"/>
        <v>0</v>
      </c>
      <c r="WV731" s="90">
        <f t="shared" si="224"/>
        <v>0</v>
      </c>
      <c r="WW731" s="1235"/>
      <c r="WX731" s="1235"/>
      <c r="WY731" s="1235"/>
      <c r="WZ731" s="90">
        <f t="shared" si="709"/>
        <v>0</v>
      </c>
      <c r="XA731" s="90">
        <f t="shared" si="710"/>
        <v>0</v>
      </c>
      <c r="XB731" s="90">
        <f t="shared" si="711"/>
        <v>0</v>
      </c>
      <c r="XC731" s="90">
        <f t="shared" si="712"/>
        <v>0</v>
      </c>
      <c r="XD731" s="90">
        <f t="shared" si="713"/>
        <v>0</v>
      </c>
      <c r="XE731" s="90">
        <f t="shared" si="714"/>
        <v>0</v>
      </c>
      <c r="XF731" s="90">
        <f t="shared" si="715"/>
        <v>86485.17</v>
      </c>
      <c r="XG731" s="90">
        <f t="shared" si="716"/>
        <v>90204.42</v>
      </c>
      <c r="XH731" s="90">
        <f t="shared" si="717"/>
        <v>92673.59</v>
      </c>
      <c r="XI731" s="90">
        <f t="shared" si="718"/>
        <v>27378.39</v>
      </c>
      <c r="XJ731" s="90">
        <f t="shared" si="719"/>
        <v>30349.53</v>
      </c>
      <c r="XK731" s="90">
        <f t="shared" si="720"/>
        <v>31433.17</v>
      </c>
      <c r="XL731" s="90">
        <f t="shared" si="721"/>
        <v>0</v>
      </c>
      <c r="XM731" s="90">
        <f t="shared" si="225"/>
        <v>0</v>
      </c>
      <c r="XN731" s="90">
        <f t="shared" si="225"/>
        <v>0</v>
      </c>
      <c r="XO731" s="90">
        <f t="shared" si="722"/>
        <v>0</v>
      </c>
      <c r="XP731" s="90">
        <f t="shared" si="226"/>
        <v>0</v>
      </c>
      <c r="XQ731" s="90">
        <f t="shared" si="226"/>
        <v>0</v>
      </c>
      <c r="XR731" s="1235"/>
      <c r="XS731" s="1235"/>
      <c r="XT731" s="1235"/>
      <c r="XU731" s="90">
        <f t="shared" si="723"/>
        <v>0</v>
      </c>
      <c r="XV731" s="90">
        <f t="shared" si="724"/>
        <v>0</v>
      </c>
      <c r="XW731" s="90">
        <f t="shared" si="725"/>
        <v>0</v>
      </c>
      <c r="XX731" s="90">
        <f t="shared" si="726"/>
        <v>0</v>
      </c>
      <c r="XY731" s="90">
        <f t="shared" si="727"/>
        <v>0</v>
      </c>
      <c r="XZ731" s="90">
        <f t="shared" si="728"/>
        <v>0</v>
      </c>
      <c r="YA731" s="90">
        <f t="shared" si="729"/>
        <v>76720.33</v>
      </c>
      <c r="YB731" s="90">
        <f t="shared" si="730"/>
        <v>80024.210000000006</v>
      </c>
      <c r="YC731" s="90">
        <f t="shared" si="731"/>
        <v>82209.039999999994</v>
      </c>
      <c r="YD731" s="90">
        <f t="shared" si="732"/>
        <v>25166.82</v>
      </c>
      <c r="YE731" s="90">
        <f t="shared" si="733"/>
        <v>28054.61</v>
      </c>
      <c r="YF731" s="90">
        <f t="shared" si="734"/>
        <v>29332</v>
      </c>
      <c r="YG731" s="90">
        <f t="shared" si="735"/>
        <v>0</v>
      </c>
      <c r="YH731" s="90">
        <f t="shared" si="227"/>
        <v>0</v>
      </c>
      <c r="YI731" s="90">
        <f t="shared" si="227"/>
        <v>0</v>
      </c>
      <c r="YJ731" s="90">
        <f t="shared" si="736"/>
        <v>0</v>
      </c>
      <c r="YK731" s="90">
        <f t="shared" si="228"/>
        <v>0</v>
      </c>
      <c r="YL731" s="90">
        <f t="shared" si="228"/>
        <v>0</v>
      </c>
      <c r="YM731" s="1235"/>
      <c r="YN731" s="1235"/>
      <c r="YO731" s="1235"/>
      <c r="YP731" s="90">
        <f t="shared" si="737"/>
        <v>0</v>
      </c>
      <c r="YQ731" s="90">
        <f t="shared" si="738"/>
        <v>0</v>
      </c>
      <c r="YR731" s="90">
        <f t="shared" si="739"/>
        <v>0</v>
      </c>
      <c r="YS731" s="90">
        <f t="shared" si="740"/>
        <v>0</v>
      </c>
      <c r="YT731" s="90">
        <f t="shared" si="741"/>
        <v>0</v>
      </c>
      <c r="YU731" s="90">
        <f t="shared" si="742"/>
        <v>0</v>
      </c>
      <c r="YV731" s="90">
        <f t="shared" si="743"/>
        <v>78269.13</v>
      </c>
      <c r="YW731" s="90">
        <f t="shared" si="744"/>
        <v>81654.45</v>
      </c>
      <c r="YX731" s="90">
        <f t="shared" si="745"/>
        <v>83899.89</v>
      </c>
      <c r="YY731" s="90">
        <f t="shared" si="746"/>
        <v>23249.87</v>
      </c>
      <c r="YZ731" s="90">
        <f t="shared" si="747"/>
        <v>27520.07</v>
      </c>
      <c r="ZA731" s="90">
        <f t="shared" si="748"/>
        <v>28706.48</v>
      </c>
      <c r="ZB731" s="90">
        <f t="shared" si="749"/>
        <v>0</v>
      </c>
      <c r="ZC731" s="90">
        <f t="shared" si="229"/>
        <v>0</v>
      </c>
      <c r="ZD731" s="90">
        <f t="shared" si="229"/>
        <v>0</v>
      </c>
      <c r="ZE731" s="90">
        <f t="shared" si="750"/>
        <v>0</v>
      </c>
      <c r="ZF731" s="90">
        <f t="shared" si="230"/>
        <v>0</v>
      </c>
      <c r="ZG731" s="90">
        <f t="shared" si="230"/>
        <v>0</v>
      </c>
      <c r="ZH731" s="1235"/>
      <c r="ZI731" s="1235"/>
      <c r="ZJ731" s="1235"/>
      <c r="ZK731" s="90">
        <f t="shared" si="751"/>
        <v>0</v>
      </c>
      <c r="ZL731" s="90">
        <f t="shared" si="752"/>
        <v>0</v>
      </c>
      <c r="ZM731" s="90">
        <f t="shared" si="753"/>
        <v>0</v>
      </c>
      <c r="ZN731" s="90">
        <f t="shared" si="754"/>
        <v>0</v>
      </c>
      <c r="ZO731" s="90">
        <f t="shared" si="755"/>
        <v>0</v>
      </c>
      <c r="ZP731" s="90">
        <f t="shared" si="756"/>
        <v>0</v>
      </c>
      <c r="ZQ731" s="90">
        <f t="shared" si="757"/>
        <v>77176.850000000006</v>
      </c>
      <c r="ZR731" s="90">
        <f t="shared" si="758"/>
        <v>80555.399999999994</v>
      </c>
      <c r="ZS731" s="90">
        <f t="shared" si="759"/>
        <v>82675.259999999995</v>
      </c>
      <c r="ZT731" s="90">
        <f t="shared" si="760"/>
        <v>25245.39</v>
      </c>
      <c r="ZU731" s="90">
        <f t="shared" si="761"/>
        <v>29102.18</v>
      </c>
      <c r="ZV731" s="90">
        <f t="shared" si="762"/>
        <v>30366.61</v>
      </c>
      <c r="ZW731" s="90">
        <f t="shared" si="763"/>
        <v>0</v>
      </c>
      <c r="ZX731" s="90">
        <f t="shared" si="231"/>
        <v>0</v>
      </c>
      <c r="ZY731" s="90">
        <f t="shared" si="231"/>
        <v>0</v>
      </c>
      <c r="ZZ731" s="90">
        <f t="shared" si="764"/>
        <v>0</v>
      </c>
      <c r="AAA731" s="90">
        <f t="shared" si="232"/>
        <v>0</v>
      </c>
      <c r="AAB731" s="90">
        <f t="shared" si="232"/>
        <v>0</v>
      </c>
      <c r="AAC731" s="1235"/>
      <c r="AAD731" s="1235"/>
      <c r="AAE731" s="1235"/>
      <c r="AAF731" s="90">
        <f t="shared" si="765"/>
        <v>0</v>
      </c>
      <c r="AAG731" s="90">
        <f t="shared" si="766"/>
        <v>0</v>
      </c>
      <c r="AAH731" s="90">
        <f t="shared" si="767"/>
        <v>0</v>
      </c>
      <c r="AAI731" s="90">
        <f t="shared" si="768"/>
        <v>0</v>
      </c>
      <c r="AAJ731" s="90">
        <f t="shared" si="769"/>
        <v>0</v>
      </c>
      <c r="AAK731" s="90">
        <f t="shared" si="770"/>
        <v>0</v>
      </c>
      <c r="AAL731" s="90">
        <f t="shared" si="771"/>
        <v>98837.16</v>
      </c>
      <c r="AAM731" s="90">
        <f t="shared" si="772"/>
        <v>103066.95</v>
      </c>
      <c r="AAN731" s="90">
        <f t="shared" si="773"/>
        <v>105900.2</v>
      </c>
      <c r="AAO731" s="90">
        <f t="shared" si="774"/>
        <v>34592.19</v>
      </c>
      <c r="AAP731" s="90">
        <f t="shared" si="775"/>
        <v>43574.86</v>
      </c>
      <c r="AAQ731" s="90">
        <f t="shared" si="776"/>
        <v>44945.46</v>
      </c>
      <c r="AAR731" s="90">
        <f t="shared" si="777"/>
        <v>0</v>
      </c>
      <c r="AAS731" s="90">
        <f t="shared" si="233"/>
        <v>0</v>
      </c>
      <c r="AAT731" s="90">
        <f t="shared" si="233"/>
        <v>0</v>
      </c>
      <c r="AAU731" s="90">
        <f t="shared" si="778"/>
        <v>0</v>
      </c>
      <c r="AAV731" s="90">
        <f t="shared" si="234"/>
        <v>0</v>
      </c>
      <c r="AAW731" s="90">
        <f t="shared" si="234"/>
        <v>0</v>
      </c>
      <c r="AAX731" s="1235"/>
      <c r="AAY731" s="1235"/>
      <c r="AAZ731" s="1235"/>
      <c r="ABA731" s="90">
        <f t="shared" si="779"/>
        <v>0</v>
      </c>
      <c r="ABB731" s="90">
        <f t="shared" si="780"/>
        <v>0</v>
      </c>
      <c r="ABC731" s="90">
        <f t="shared" si="781"/>
        <v>0</v>
      </c>
      <c r="ABD731" s="90">
        <f t="shared" si="782"/>
        <v>0</v>
      </c>
      <c r="ABE731" s="90">
        <f t="shared" si="783"/>
        <v>0</v>
      </c>
      <c r="ABF731" s="90">
        <f t="shared" si="784"/>
        <v>0</v>
      </c>
      <c r="ABG731" s="90">
        <f t="shared" si="785"/>
        <v>83271.740000000005</v>
      </c>
      <c r="ABH731" s="90">
        <f t="shared" si="786"/>
        <v>86850.54</v>
      </c>
      <c r="ABI731" s="90">
        <f t="shared" si="787"/>
        <v>89236.62</v>
      </c>
      <c r="ABJ731" s="90">
        <f t="shared" si="788"/>
        <v>26866.92</v>
      </c>
      <c r="ABK731" s="90">
        <f t="shared" si="789"/>
        <v>33567.89</v>
      </c>
      <c r="ABL731" s="90">
        <f t="shared" si="790"/>
        <v>34742.559999999998</v>
      </c>
      <c r="ABM731" s="90">
        <f t="shared" si="791"/>
        <v>0</v>
      </c>
      <c r="ABN731" s="90">
        <f t="shared" si="235"/>
        <v>0</v>
      </c>
      <c r="ABO731" s="90">
        <f t="shared" si="235"/>
        <v>0</v>
      </c>
      <c r="ABP731" s="90">
        <f t="shared" si="792"/>
        <v>0</v>
      </c>
      <c r="ABQ731" s="90">
        <f t="shared" si="236"/>
        <v>0</v>
      </c>
      <c r="ABR731" s="90">
        <f t="shared" si="236"/>
        <v>0</v>
      </c>
      <c r="ABS731" s="1235"/>
      <c r="ABT731" s="1235"/>
      <c r="ABU731" s="1235"/>
      <c r="ABV731" s="90">
        <f t="shared" si="793"/>
        <v>0</v>
      </c>
      <c r="ABW731" s="90">
        <f t="shared" si="794"/>
        <v>0</v>
      </c>
      <c r="ABX731" s="90">
        <f t="shared" si="795"/>
        <v>0</v>
      </c>
      <c r="ABY731" s="90">
        <f t="shared" si="796"/>
        <v>0</v>
      </c>
      <c r="ABZ731" s="90">
        <f t="shared" si="797"/>
        <v>0</v>
      </c>
      <c r="ACA731" s="90">
        <f t="shared" si="798"/>
        <v>0</v>
      </c>
      <c r="ACB731" s="90">
        <f t="shared" si="799"/>
        <v>73651.91</v>
      </c>
      <c r="ACC731" s="90">
        <f t="shared" si="800"/>
        <v>76761.95</v>
      </c>
      <c r="ACD731" s="90">
        <f t="shared" si="801"/>
        <v>78930.73</v>
      </c>
      <c r="ACE731" s="90">
        <f t="shared" si="802"/>
        <v>19574.150000000001</v>
      </c>
      <c r="ACF731" s="90">
        <f t="shared" si="803"/>
        <v>24568.400000000001</v>
      </c>
      <c r="ACG731" s="90">
        <f t="shared" si="804"/>
        <v>25611.279999999999</v>
      </c>
      <c r="ACH731" s="90">
        <f t="shared" si="805"/>
        <v>0</v>
      </c>
      <c r="ACI731" s="90">
        <f t="shared" si="237"/>
        <v>0</v>
      </c>
      <c r="ACJ731" s="90">
        <f t="shared" si="237"/>
        <v>0</v>
      </c>
      <c r="ACK731" s="90">
        <f t="shared" si="806"/>
        <v>0</v>
      </c>
      <c r="ACL731" s="90">
        <f t="shared" si="238"/>
        <v>0</v>
      </c>
      <c r="ACM731" s="90">
        <f t="shared" si="238"/>
        <v>0</v>
      </c>
      <c r="ACN731" s="1235"/>
      <c r="ACO731" s="1235"/>
      <c r="ACP731" s="1235"/>
      <c r="ACQ731" s="90">
        <f t="shared" si="807"/>
        <v>0</v>
      </c>
      <c r="ACR731" s="90">
        <f t="shared" si="808"/>
        <v>0</v>
      </c>
      <c r="ACS731" s="90">
        <f t="shared" si="809"/>
        <v>0</v>
      </c>
      <c r="ACT731" s="90">
        <f t="shared" si="810"/>
        <v>0</v>
      </c>
      <c r="ACU731" s="90">
        <f t="shared" si="811"/>
        <v>0</v>
      </c>
      <c r="ACV731" s="90">
        <f t="shared" si="812"/>
        <v>0</v>
      </c>
      <c r="ACW731" s="90">
        <f t="shared" si="813"/>
        <v>69115.16</v>
      </c>
      <c r="ACX731" s="90">
        <f t="shared" si="814"/>
        <v>71951.179999999993</v>
      </c>
      <c r="ACY731" s="90">
        <f t="shared" si="815"/>
        <v>74068.37</v>
      </c>
      <c r="ACZ731" s="90">
        <f t="shared" si="816"/>
        <v>25706.05</v>
      </c>
      <c r="ADA731" s="90">
        <f t="shared" si="817"/>
        <v>33067.64</v>
      </c>
      <c r="ADB731" s="90">
        <f t="shared" si="818"/>
        <v>33896.07</v>
      </c>
      <c r="ADC731" s="90">
        <f t="shared" si="819"/>
        <v>0</v>
      </c>
      <c r="ADD731" s="90">
        <f t="shared" si="239"/>
        <v>0</v>
      </c>
      <c r="ADE731" s="90">
        <f t="shared" si="239"/>
        <v>0</v>
      </c>
      <c r="ADF731" s="90">
        <f t="shared" si="820"/>
        <v>0</v>
      </c>
      <c r="ADG731" s="90">
        <f t="shared" si="240"/>
        <v>0</v>
      </c>
      <c r="ADH731" s="90">
        <f t="shared" si="240"/>
        <v>0</v>
      </c>
      <c r="ADI731" s="1235"/>
      <c r="ADJ731" s="1235"/>
      <c r="ADK731" s="1235"/>
      <c r="ADL731" s="90">
        <f t="shared" si="821"/>
        <v>0</v>
      </c>
      <c r="ADM731" s="90">
        <f t="shared" si="822"/>
        <v>0</v>
      </c>
      <c r="ADN731" s="90">
        <f t="shared" si="823"/>
        <v>0</v>
      </c>
      <c r="ADO731" s="90">
        <f t="shared" si="824"/>
        <v>0</v>
      </c>
      <c r="ADP731" s="90">
        <f t="shared" si="825"/>
        <v>0</v>
      </c>
      <c r="ADQ731" s="90">
        <f t="shared" si="826"/>
        <v>0</v>
      </c>
      <c r="ADR731" s="90">
        <f t="shared" si="827"/>
        <v>82356.899999999994</v>
      </c>
      <c r="ADS731" s="90">
        <f t="shared" si="828"/>
        <v>85884.65</v>
      </c>
      <c r="ADT731" s="90">
        <f t="shared" si="829"/>
        <v>88251.51</v>
      </c>
      <c r="ADU731" s="90">
        <f t="shared" si="830"/>
        <v>29014.21</v>
      </c>
      <c r="ADV731" s="90">
        <f t="shared" si="831"/>
        <v>32892.93</v>
      </c>
      <c r="ADW731" s="90">
        <f t="shared" si="832"/>
        <v>34089.410000000003</v>
      </c>
      <c r="ADX731" s="90">
        <f t="shared" si="833"/>
        <v>0</v>
      </c>
      <c r="ADY731" s="90">
        <f t="shared" si="241"/>
        <v>0</v>
      </c>
      <c r="ADZ731" s="90">
        <f t="shared" si="241"/>
        <v>0</v>
      </c>
      <c r="AEA731" s="90">
        <f t="shared" si="834"/>
        <v>0</v>
      </c>
      <c r="AEB731" s="90">
        <f t="shared" si="242"/>
        <v>0</v>
      </c>
      <c r="AEC731" s="90">
        <f t="shared" si="242"/>
        <v>0</v>
      </c>
      <c r="AED731" s="1235"/>
      <c r="AEE731" s="1235"/>
      <c r="AEF731" s="1235"/>
      <c r="AEG731" s="90">
        <f t="shared" si="835"/>
        <v>0</v>
      </c>
      <c r="AEH731" s="90">
        <f t="shared" si="836"/>
        <v>0</v>
      </c>
      <c r="AEI731" s="90">
        <f t="shared" si="837"/>
        <v>0</v>
      </c>
      <c r="AEJ731" s="90">
        <f t="shared" si="838"/>
        <v>0</v>
      </c>
      <c r="AEK731" s="90">
        <f t="shared" si="839"/>
        <v>0</v>
      </c>
      <c r="AEL731" s="90">
        <f t="shared" si="840"/>
        <v>0</v>
      </c>
      <c r="AEM731" s="90">
        <f t="shared" si="841"/>
        <v>83009.990000000005</v>
      </c>
      <c r="AEN731" s="90">
        <f t="shared" si="842"/>
        <v>86575.69</v>
      </c>
      <c r="AEO731" s="90">
        <f t="shared" si="843"/>
        <v>88961.41</v>
      </c>
      <c r="AEP731" s="90">
        <f t="shared" si="844"/>
        <v>26462.71</v>
      </c>
      <c r="AEQ731" s="90">
        <f t="shared" si="845"/>
        <v>29570.98</v>
      </c>
      <c r="AER731" s="90">
        <f t="shared" si="846"/>
        <v>30635.599999999999</v>
      </c>
      <c r="AES731" s="90">
        <f t="shared" si="847"/>
        <v>0</v>
      </c>
      <c r="AET731" s="90">
        <f t="shared" si="243"/>
        <v>0</v>
      </c>
      <c r="AEU731" s="90">
        <f t="shared" si="243"/>
        <v>0</v>
      </c>
      <c r="AEV731" s="90">
        <f t="shared" si="848"/>
        <v>0</v>
      </c>
      <c r="AEW731" s="90">
        <f t="shared" si="244"/>
        <v>0</v>
      </c>
      <c r="AEX731" s="90">
        <f t="shared" si="244"/>
        <v>0</v>
      </c>
      <c r="AEY731" s="1235"/>
      <c r="AEZ731" s="1235"/>
      <c r="AFA731" s="1235"/>
      <c r="AFB731" s="90">
        <f t="shared" si="849"/>
        <v>0</v>
      </c>
      <c r="AFC731" s="90">
        <f t="shared" si="850"/>
        <v>0</v>
      </c>
      <c r="AFD731" s="90">
        <f t="shared" si="851"/>
        <v>0</v>
      </c>
      <c r="AFE731" s="90">
        <f t="shared" si="852"/>
        <v>0</v>
      </c>
      <c r="AFF731" s="90">
        <f t="shared" si="853"/>
        <v>0</v>
      </c>
      <c r="AFG731" s="90">
        <f t="shared" si="854"/>
        <v>0</v>
      </c>
      <c r="AFH731" s="90">
        <f t="shared" si="855"/>
        <v>87945.08</v>
      </c>
      <c r="AFI731" s="90">
        <f t="shared" si="856"/>
        <v>91658.12</v>
      </c>
      <c r="AFJ731" s="90">
        <f t="shared" si="857"/>
        <v>94180.2</v>
      </c>
      <c r="AFK731" s="90">
        <f t="shared" si="858"/>
        <v>23714.75</v>
      </c>
      <c r="AFL731" s="90">
        <f t="shared" si="859"/>
        <v>29009.61</v>
      </c>
      <c r="AFM731" s="90">
        <f t="shared" si="860"/>
        <v>30153.1</v>
      </c>
      <c r="AFN731" s="90">
        <f t="shared" si="861"/>
        <v>0</v>
      </c>
      <c r="AFO731" s="90">
        <f t="shared" si="245"/>
        <v>0</v>
      </c>
      <c r="AFP731" s="90">
        <f t="shared" si="245"/>
        <v>0</v>
      </c>
      <c r="AFQ731" s="90">
        <f t="shared" si="862"/>
        <v>0</v>
      </c>
      <c r="AFR731" s="90">
        <f t="shared" si="246"/>
        <v>0</v>
      </c>
      <c r="AFS731" s="90">
        <f t="shared" si="246"/>
        <v>0</v>
      </c>
      <c r="AFT731" s="1235"/>
      <c r="AFU731" s="1235"/>
      <c r="AFV731" s="1235"/>
      <c r="AFW731" s="90">
        <f t="shared" si="863"/>
        <v>0</v>
      </c>
      <c r="AFX731" s="90">
        <f t="shared" si="864"/>
        <v>0</v>
      </c>
      <c r="AFY731" s="90">
        <f t="shared" si="865"/>
        <v>0</v>
      </c>
      <c r="AFZ731" s="90">
        <f t="shared" si="866"/>
        <v>0</v>
      </c>
      <c r="AGA731" s="90">
        <f t="shared" si="867"/>
        <v>0</v>
      </c>
      <c r="AGB731" s="90">
        <f t="shared" si="868"/>
        <v>0</v>
      </c>
      <c r="AGC731" s="90">
        <f t="shared" si="869"/>
        <v>91390.41</v>
      </c>
      <c r="AGD731" s="90">
        <f t="shared" si="870"/>
        <v>95391.54</v>
      </c>
      <c r="AGE731" s="90">
        <f t="shared" si="871"/>
        <v>97855.41</v>
      </c>
      <c r="AGF731" s="90">
        <f t="shared" si="872"/>
        <v>30885.7</v>
      </c>
      <c r="AGG731" s="90">
        <f t="shared" si="873"/>
        <v>34545.160000000003</v>
      </c>
      <c r="AGH731" s="90">
        <f t="shared" si="874"/>
        <v>35832.53</v>
      </c>
      <c r="AGI731" s="90">
        <f t="shared" si="875"/>
        <v>0</v>
      </c>
      <c r="AGJ731" s="90">
        <f t="shared" si="247"/>
        <v>0</v>
      </c>
      <c r="AGK731" s="90">
        <f t="shared" si="247"/>
        <v>0</v>
      </c>
      <c r="AGL731" s="90">
        <f t="shared" si="876"/>
        <v>0</v>
      </c>
      <c r="AGM731" s="90">
        <f t="shared" si="248"/>
        <v>0</v>
      </c>
      <c r="AGN731" s="90">
        <f t="shared" si="248"/>
        <v>0</v>
      </c>
      <c r="AGO731" s="1235"/>
      <c r="AGP731" s="1235"/>
      <c r="AGQ731" s="1235"/>
      <c r="AGR731" s="90">
        <f t="shared" si="877"/>
        <v>0</v>
      </c>
      <c r="AGS731" s="90">
        <f t="shared" si="878"/>
        <v>0</v>
      </c>
      <c r="AGT731" s="90">
        <f t="shared" si="879"/>
        <v>0</v>
      </c>
      <c r="AGU731" s="90">
        <f t="shared" si="880"/>
        <v>0</v>
      </c>
      <c r="AGV731" s="90">
        <f t="shared" si="881"/>
        <v>0</v>
      </c>
      <c r="AGW731" s="90">
        <f t="shared" si="882"/>
        <v>0</v>
      </c>
      <c r="AGX731" s="90">
        <f t="shared" si="883"/>
        <v>76690.91</v>
      </c>
      <c r="AGY731" s="90">
        <f t="shared" si="884"/>
        <v>80046.720000000001</v>
      </c>
      <c r="AGZ731" s="90">
        <f t="shared" si="885"/>
        <v>82160.42</v>
      </c>
      <c r="AHA731" s="90">
        <f t="shared" si="886"/>
        <v>30725.23</v>
      </c>
      <c r="AHB731" s="90">
        <f t="shared" si="887"/>
        <v>33379.379999999997</v>
      </c>
      <c r="AHC731" s="90">
        <f t="shared" si="888"/>
        <v>34701.699999999997</v>
      </c>
      <c r="AHD731" s="90">
        <f t="shared" si="889"/>
        <v>0</v>
      </c>
      <c r="AHE731" s="90">
        <f t="shared" si="249"/>
        <v>0</v>
      </c>
      <c r="AHF731" s="90">
        <f t="shared" si="249"/>
        <v>0</v>
      </c>
      <c r="AHG731" s="90">
        <f t="shared" si="890"/>
        <v>0</v>
      </c>
      <c r="AHH731" s="90">
        <f t="shared" si="250"/>
        <v>0</v>
      </c>
      <c r="AHI731" s="90">
        <f t="shared" si="250"/>
        <v>0</v>
      </c>
      <c r="AHJ731" s="1235"/>
      <c r="AHK731" s="1235"/>
      <c r="AHL731" s="1235"/>
      <c r="AHM731" s="90">
        <f t="shared" si="891"/>
        <v>0</v>
      </c>
      <c r="AHN731" s="90">
        <f t="shared" si="892"/>
        <v>0</v>
      </c>
      <c r="AHO731" s="90">
        <f t="shared" si="893"/>
        <v>0</v>
      </c>
      <c r="AHP731" s="90">
        <f t="shared" si="894"/>
        <v>0</v>
      </c>
      <c r="AHQ731" s="90">
        <f t="shared" si="895"/>
        <v>0</v>
      </c>
      <c r="AHR731" s="90">
        <f t="shared" si="896"/>
        <v>0</v>
      </c>
      <c r="AHS731" s="90">
        <f t="shared" si="897"/>
        <v>83216.52</v>
      </c>
      <c r="AHT731" s="90">
        <f t="shared" si="898"/>
        <v>86853.82</v>
      </c>
      <c r="AHU731" s="90">
        <f t="shared" si="899"/>
        <v>89213.17</v>
      </c>
      <c r="AHV731" s="90">
        <f t="shared" si="900"/>
        <v>44154.66</v>
      </c>
      <c r="AHW731" s="90">
        <f t="shared" si="901"/>
        <v>50249.9</v>
      </c>
      <c r="AHX731" s="90">
        <f t="shared" si="902"/>
        <v>51741.88</v>
      </c>
      <c r="AHY731" s="90">
        <f t="shared" si="903"/>
        <v>0</v>
      </c>
      <c r="AHZ731" s="90">
        <f t="shared" si="251"/>
        <v>0</v>
      </c>
      <c r="AIA731" s="90">
        <f t="shared" si="251"/>
        <v>0</v>
      </c>
      <c r="AIB731" s="90">
        <f t="shared" si="904"/>
        <v>0</v>
      </c>
      <c r="AIC731" s="90">
        <f t="shared" si="252"/>
        <v>0</v>
      </c>
      <c r="AID731" s="90">
        <f t="shared" si="252"/>
        <v>0</v>
      </c>
      <c r="AIE731" s="1235"/>
      <c r="AIF731" s="1235"/>
      <c r="AIG731" s="1235"/>
      <c r="AIH731" s="90">
        <f t="shared" si="905"/>
        <v>0</v>
      </c>
      <c r="AII731" s="90">
        <f t="shared" si="906"/>
        <v>0</v>
      </c>
      <c r="AIJ731" s="90">
        <f t="shared" si="907"/>
        <v>0</v>
      </c>
      <c r="AIK731" s="90">
        <f t="shared" si="908"/>
        <v>0</v>
      </c>
      <c r="AIL731" s="90">
        <f t="shared" si="909"/>
        <v>0</v>
      </c>
      <c r="AIM731" s="90">
        <f t="shared" si="910"/>
        <v>0</v>
      </c>
      <c r="AIN731" s="90">
        <f t="shared" si="911"/>
        <v>89772.479999999996</v>
      </c>
      <c r="AIO731" s="90">
        <f t="shared" si="912"/>
        <v>93695.94</v>
      </c>
      <c r="AIP731" s="90">
        <f t="shared" si="913"/>
        <v>96248.74</v>
      </c>
      <c r="AIQ731" s="90">
        <f t="shared" si="914"/>
        <v>30208.35</v>
      </c>
      <c r="AIR731" s="90">
        <f t="shared" si="915"/>
        <v>37207.269999999997</v>
      </c>
      <c r="AIS731" s="90">
        <f t="shared" si="916"/>
        <v>38569.54</v>
      </c>
      <c r="AIT731" s="90">
        <f t="shared" si="917"/>
        <v>0</v>
      </c>
      <c r="AIU731" s="90">
        <f t="shared" si="253"/>
        <v>0</v>
      </c>
      <c r="AIV731" s="90">
        <f t="shared" si="253"/>
        <v>0</v>
      </c>
      <c r="AIW731" s="90">
        <f t="shared" si="918"/>
        <v>0</v>
      </c>
      <c r="AIX731" s="90">
        <f t="shared" si="254"/>
        <v>0</v>
      </c>
      <c r="AIY731" s="90">
        <f t="shared" si="254"/>
        <v>0</v>
      </c>
      <c r="AIZ731" s="92"/>
      <c r="AJA731" s="92"/>
      <c r="AJB731" s="92"/>
      <c r="AJC731" s="90">
        <f t="shared" si="919"/>
        <v>0</v>
      </c>
      <c r="AJD731" s="90">
        <f t="shared" si="920"/>
        <v>0</v>
      </c>
      <c r="AJE731" s="90">
        <f t="shared" si="921"/>
        <v>0</v>
      </c>
      <c r="AJF731" s="90">
        <f t="shared" si="922"/>
        <v>0</v>
      </c>
      <c r="AJG731" s="90">
        <f t="shared" si="923"/>
        <v>0</v>
      </c>
      <c r="AJH731" s="90">
        <f t="shared" si="924"/>
        <v>0</v>
      </c>
      <c r="AJI731" s="90">
        <f t="shared" si="925"/>
        <v>0</v>
      </c>
      <c r="AJJ731" s="90">
        <f t="shared" si="926"/>
        <v>0</v>
      </c>
      <c r="AJK731" s="90">
        <f t="shared" si="927"/>
        <v>0</v>
      </c>
      <c r="AJL731" s="90">
        <f t="shared" si="928"/>
        <v>0</v>
      </c>
      <c r="AJM731" s="90">
        <f t="shared" si="929"/>
        <v>0</v>
      </c>
      <c r="AJN731" s="90">
        <f t="shared" si="930"/>
        <v>0</v>
      </c>
      <c r="AJO731" s="90">
        <f t="shared" si="931"/>
        <v>0</v>
      </c>
      <c r="AJP731" s="90">
        <f t="shared" si="255"/>
        <v>0</v>
      </c>
      <c r="AJQ731" s="90">
        <f t="shared" si="255"/>
        <v>0</v>
      </c>
      <c r="AJR731" s="90">
        <f t="shared" si="932"/>
        <v>0</v>
      </c>
      <c r="AJS731" s="90">
        <f t="shared" si="256"/>
        <v>0</v>
      </c>
      <c r="AJT731" s="90">
        <f t="shared" si="256"/>
        <v>0</v>
      </c>
      <c r="AJU731" s="1235"/>
      <c r="AJV731" s="1235"/>
      <c r="AJW731" s="1235"/>
      <c r="AJX731" s="90">
        <f t="shared" si="933"/>
        <v>0</v>
      </c>
      <c r="AJY731" s="90">
        <f t="shared" si="934"/>
        <v>0</v>
      </c>
      <c r="AJZ731" s="90">
        <f t="shared" si="935"/>
        <v>0</v>
      </c>
      <c r="AKA731" s="90">
        <f t="shared" si="936"/>
        <v>0</v>
      </c>
      <c r="AKB731" s="90">
        <f t="shared" si="937"/>
        <v>0</v>
      </c>
      <c r="AKC731" s="90">
        <f t="shared" si="938"/>
        <v>0</v>
      </c>
      <c r="AKD731" s="90">
        <f t="shared" si="939"/>
        <v>70987.58</v>
      </c>
      <c r="AKE731" s="90">
        <f t="shared" si="940"/>
        <v>74092.899999999994</v>
      </c>
      <c r="AKF731" s="90">
        <f t="shared" si="941"/>
        <v>76093.740000000005</v>
      </c>
      <c r="AKG731" s="90">
        <f t="shared" si="942"/>
        <v>27113.71</v>
      </c>
      <c r="AKH731" s="90">
        <f t="shared" si="943"/>
        <v>29925.99</v>
      </c>
      <c r="AKI731" s="90">
        <f t="shared" si="944"/>
        <v>31130.34</v>
      </c>
      <c r="AKJ731" s="90">
        <f t="shared" si="945"/>
        <v>0</v>
      </c>
      <c r="AKK731" s="90">
        <f t="shared" si="257"/>
        <v>0</v>
      </c>
      <c r="AKL731" s="90">
        <f t="shared" si="257"/>
        <v>0</v>
      </c>
      <c r="AKM731" s="90">
        <f t="shared" si="946"/>
        <v>0</v>
      </c>
      <c r="AKN731" s="90">
        <f t="shared" si="258"/>
        <v>0</v>
      </c>
      <c r="AKO731" s="90">
        <f t="shared" si="258"/>
        <v>0</v>
      </c>
      <c r="AKP731" s="1235"/>
      <c r="AKQ731" s="1235"/>
      <c r="AKR731" s="1235"/>
      <c r="AKS731" s="90">
        <f t="shared" si="947"/>
        <v>0</v>
      </c>
      <c r="AKT731" s="90">
        <f t="shared" si="948"/>
        <v>0</v>
      </c>
      <c r="AKU731" s="90">
        <f t="shared" si="949"/>
        <v>0</v>
      </c>
      <c r="AKV731" s="90">
        <f t="shared" si="950"/>
        <v>0</v>
      </c>
      <c r="AKW731" s="90">
        <f t="shared" si="951"/>
        <v>0</v>
      </c>
      <c r="AKX731" s="90">
        <f t="shared" si="952"/>
        <v>0</v>
      </c>
      <c r="AKY731" s="90">
        <f t="shared" si="953"/>
        <v>92965.27</v>
      </c>
      <c r="AKZ731" s="90">
        <f t="shared" si="954"/>
        <v>97033.54</v>
      </c>
      <c r="ALA731" s="90">
        <f t="shared" si="955"/>
        <v>99619.1</v>
      </c>
      <c r="ALB731" s="90">
        <f t="shared" si="956"/>
        <v>27165.759999999998</v>
      </c>
      <c r="ALC731" s="90">
        <f t="shared" si="957"/>
        <v>32539.81</v>
      </c>
      <c r="ALD731" s="90">
        <f t="shared" si="958"/>
        <v>33749.43</v>
      </c>
      <c r="ALE731" s="90">
        <f t="shared" si="959"/>
        <v>0</v>
      </c>
      <c r="ALF731" s="90">
        <f t="shared" si="259"/>
        <v>0</v>
      </c>
      <c r="ALG731" s="90">
        <f t="shared" si="259"/>
        <v>0</v>
      </c>
      <c r="ALH731" s="90">
        <f t="shared" si="960"/>
        <v>0</v>
      </c>
      <c r="ALI731" s="90">
        <f t="shared" si="260"/>
        <v>0</v>
      </c>
      <c r="ALJ731" s="90">
        <f t="shared" si="260"/>
        <v>0</v>
      </c>
      <c r="ALK731" s="1235"/>
      <c r="ALL731" s="1235"/>
      <c r="ALM731" s="1235"/>
      <c r="ALN731" s="90">
        <f t="shared" si="961"/>
        <v>0</v>
      </c>
      <c r="ALO731" s="90">
        <f t="shared" si="962"/>
        <v>0</v>
      </c>
      <c r="ALP731" s="90">
        <f t="shared" si="963"/>
        <v>0</v>
      </c>
      <c r="ALQ731" s="90">
        <f t="shared" si="964"/>
        <v>0</v>
      </c>
      <c r="ALR731" s="90">
        <f t="shared" si="965"/>
        <v>0</v>
      </c>
      <c r="ALS731" s="90">
        <f t="shared" si="966"/>
        <v>0</v>
      </c>
      <c r="ALT731" s="90">
        <f t="shared" si="967"/>
        <v>97007.89</v>
      </c>
      <c r="ALU731" s="90">
        <f t="shared" si="968"/>
        <v>101250.68</v>
      </c>
      <c r="ALV731" s="90">
        <f t="shared" si="969"/>
        <v>103965.53</v>
      </c>
      <c r="ALW731" s="90">
        <f t="shared" si="970"/>
        <v>29757.43</v>
      </c>
      <c r="ALX731" s="90">
        <f t="shared" si="971"/>
        <v>34888.019999999997</v>
      </c>
      <c r="ALY731" s="90">
        <f t="shared" si="972"/>
        <v>36238.559999999998</v>
      </c>
      <c r="ALZ731" s="90">
        <f t="shared" si="973"/>
        <v>0</v>
      </c>
      <c r="AMA731" s="90">
        <f t="shared" si="261"/>
        <v>0</v>
      </c>
      <c r="AMB731" s="90">
        <f t="shared" si="261"/>
        <v>0</v>
      </c>
      <c r="AMC731" s="90">
        <f t="shared" si="974"/>
        <v>0</v>
      </c>
      <c r="AMD731" s="90">
        <f t="shared" si="262"/>
        <v>0</v>
      </c>
      <c r="AME731" s="90">
        <f t="shared" si="262"/>
        <v>0</v>
      </c>
      <c r="AMF731" s="1235"/>
      <c r="AMG731" s="1235"/>
      <c r="AMH731" s="1235"/>
      <c r="AMI731" s="90">
        <f t="shared" si="975"/>
        <v>0</v>
      </c>
      <c r="AMJ731" s="90">
        <f t="shared" si="976"/>
        <v>0</v>
      </c>
      <c r="AMK731" s="90">
        <f t="shared" si="977"/>
        <v>0</v>
      </c>
      <c r="AML731" s="90">
        <f t="shared" si="978"/>
        <v>0</v>
      </c>
      <c r="AMM731" s="90">
        <f t="shared" si="979"/>
        <v>0</v>
      </c>
      <c r="AMN731" s="90">
        <f t="shared" si="980"/>
        <v>0</v>
      </c>
      <c r="AMO731" s="90">
        <f t="shared" si="981"/>
        <v>86945.01</v>
      </c>
      <c r="AMP731" s="90">
        <f t="shared" si="982"/>
        <v>90688.76</v>
      </c>
      <c r="AMQ731" s="90">
        <f t="shared" si="983"/>
        <v>93252.93</v>
      </c>
      <c r="AMR731" s="90">
        <f t="shared" si="984"/>
        <v>30829.77</v>
      </c>
      <c r="AMS731" s="90">
        <f t="shared" si="985"/>
        <v>35033.99</v>
      </c>
      <c r="AMT731" s="90">
        <f t="shared" si="986"/>
        <v>36284.1</v>
      </c>
      <c r="AMU731" s="90">
        <f t="shared" si="987"/>
        <v>0</v>
      </c>
      <c r="AMV731" s="90">
        <f t="shared" si="263"/>
        <v>0</v>
      </c>
      <c r="AMW731" s="90">
        <f t="shared" si="263"/>
        <v>0</v>
      </c>
      <c r="AMX731" s="90">
        <f t="shared" si="988"/>
        <v>0</v>
      </c>
      <c r="AMY731" s="90">
        <f t="shared" si="264"/>
        <v>0</v>
      </c>
      <c r="AMZ731" s="90">
        <f t="shared" si="264"/>
        <v>0</v>
      </c>
      <c r="ANA731" s="1235"/>
      <c r="ANB731" s="1235"/>
      <c r="ANC731" s="1235"/>
      <c r="AND731" s="90">
        <f t="shared" si="989"/>
        <v>0</v>
      </c>
      <c r="ANE731" s="90">
        <f t="shared" si="990"/>
        <v>0</v>
      </c>
      <c r="ANF731" s="90">
        <f t="shared" si="991"/>
        <v>0</v>
      </c>
      <c r="ANG731" s="90">
        <f t="shared" si="992"/>
        <v>0</v>
      </c>
      <c r="ANH731" s="90">
        <f t="shared" si="993"/>
        <v>0</v>
      </c>
      <c r="ANI731" s="90">
        <f t="shared" si="994"/>
        <v>0</v>
      </c>
      <c r="ANJ731" s="90">
        <f t="shared" si="995"/>
        <v>79356.5</v>
      </c>
      <c r="ANK731" s="90">
        <f t="shared" si="996"/>
        <v>82738.009999999995</v>
      </c>
      <c r="ANL731" s="90">
        <f t="shared" si="997"/>
        <v>85041.44</v>
      </c>
      <c r="ANM731" s="90">
        <f t="shared" si="998"/>
        <v>26154.28</v>
      </c>
      <c r="ANN731" s="90">
        <f t="shared" si="999"/>
        <v>29272.9</v>
      </c>
      <c r="ANO731" s="90">
        <f t="shared" si="1000"/>
        <v>30461.47</v>
      </c>
      <c r="ANP731" s="90">
        <f t="shared" si="1001"/>
        <v>0</v>
      </c>
      <c r="ANQ731" s="90">
        <f t="shared" si="265"/>
        <v>0</v>
      </c>
      <c r="ANR731" s="90">
        <f t="shared" si="265"/>
        <v>0</v>
      </c>
      <c r="ANS731" s="90">
        <f t="shared" si="1002"/>
        <v>0</v>
      </c>
      <c r="ANT731" s="90">
        <f t="shared" si="266"/>
        <v>0</v>
      </c>
      <c r="ANU731" s="90">
        <f t="shared" si="266"/>
        <v>0</v>
      </c>
      <c r="ANV731" s="1235"/>
      <c r="ANW731" s="1235"/>
      <c r="ANX731" s="1235"/>
      <c r="ANY731" s="90">
        <f t="shared" si="1003"/>
        <v>0</v>
      </c>
      <c r="ANZ731" s="90">
        <f t="shared" si="1004"/>
        <v>0</v>
      </c>
      <c r="AOA731" s="90">
        <f t="shared" si="1005"/>
        <v>0</v>
      </c>
      <c r="AOB731" s="90">
        <f t="shared" si="1006"/>
        <v>0</v>
      </c>
      <c r="AOC731" s="90">
        <f t="shared" si="1007"/>
        <v>0</v>
      </c>
      <c r="AOD731" s="90">
        <f t="shared" si="1008"/>
        <v>0</v>
      </c>
      <c r="AOE731" s="90">
        <f t="shared" si="1009"/>
        <v>100990.13</v>
      </c>
      <c r="AOF731" s="90">
        <f t="shared" si="1010"/>
        <v>105406.9</v>
      </c>
      <c r="AOG731" s="90">
        <f t="shared" si="1011"/>
        <v>108225.89</v>
      </c>
      <c r="AOH731" s="90">
        <f t="shared" si="1012"/>
        <v>43814.38</v>
      </c>
      <c r="AOI731" s="90">
        <f t="shared" si="1013"/>
        <v>47921.08</v>
      </c>
      <c r="AOJ731" s="90">
        <f t="shared" si="1014"/>
        <v>49215.18</v>
      </c>
      <c r="AOK731" s="90">
        <f t="shared" si="1015"/>
        <v>0</v>
      </c>
      <c r="AOL731" s="90">
        <f t="shared" si="267"/>
        <v>0</v>
      </c>
      <c r="AOM731" s="90">
        <f t="shared" si="267"/>
        <v>0</v>
      </c>
      <c r="AON731" s="90">
        <f t="shared" si="1016"/>
        <v>0</v>
      </c>
      <c r="AOO731" s="90">
        <f t="shared" si="268"/>
        <v>0</v>
      </c>
      <c r="AOP731" s="90">
        <f t="shared" si="268"/>
        <v>0</v>
      </c>
      <c r="AOQ731" s="1235"/>
      <c r="AOR731" s="1235"/>
      <c r="AOS731" s="1235"/>
      <c r="AOT731" s="90">
        <f t="shared" si="1017"/>
        <v>0</v>
      </c>
      <c r="AOU731" s="90">
        <f t="shared" si="1018"/>
        <v>0</v>
      </c>
      <c r="AOV731" s="90">
        <f t="shared" si="1019"/>
        <v>0</v>
      </c>
      <c r="AOW731" s="90">
        <f t="shared" si="1020"/>
        <v>0</v>
      </c>
      <c r="AOX731" s="90">
        <f t="shared" si="1021"/>
        <v>0</v>
      </c>
      <c r="AOY731" s="90">
        <f t="shared" si="1022"/>
        <v>0</v>
      </c>
      <c r="AOZ731" s="90">
        <f t="shared" si="1023"/>
        <v>83803.77</v>
      </c>
      <c r="APA731" s="90">
        <f t="shared" si="1024"/>
        <v>87393.57</v>
      </c>
      <c r="APB731" s="90">
        <f t="shared" si="1025"/>
        <v>89784.09</v>
      </c>
      <c r="APC731" s="90">
        <f t="shared" si="1026"/>
        <v>27916.93</v>
      </c>
      <c r="APD731" s="90">
        <f t="shared" si="1027"/>
        <v>31089.95</v>
      </c>
      <c r="APE731" s="90">
        <f t="shared" si="1028"/>
        <v>32257.55</v>
      </c>
      <c r="APF731" s="90">
        <f t="shared" si="1029"/>
        <v>0</v>
      </c>
      <c r="APG731" s="90">
        <f t="shared" si="269"/>
        <v>0</v>
      </c>
      <c r="APH731" s="90">
        <f t="shared" si="269"/>
        <v>0</v>
      </c>
      <c r="API731" s="90">
        <f t="shared" si="1030"/>
        <v>0</v>
      </c>
      <c r="APJ731" s="90">
        <f t="shared" si="270"/>
        <v>0</v>
      </c>
      <c r="APK731" s="90">
        <f t="shared" si="270"/>
        <v>0</v>
      </c>
      <c r="APL731" s="1235"/>
      <c r="APM731" s="1235"/>
      <c r="APN731" s="1235"/>
      <c r="APO731" s="90">
        <f t="shared" si="1031"/>
        <v>0</v>
      </c>
      <c r="APP731" s="90">
        <f t="shared" si="1032"/>
        <v>0</v>
      </c>
      <c r="APQ731" s="90">
        <f t="shared" si="1033"/>
        <v>0</v>
      </c>
      <c r="APR731" s="90">
        <f t="shared" si="1034"/>
        <v>0</v>
      </c>
      <c r="APS731" s="90">
        <f t="shared" si="1035"/>
        <v>0</v>
      </c>
      <c r="APT731" s="90">
        <f t="shared" si="1036"/>
        <v>0</v>
      </c>
      <c r="APU731" s="90">
        <f t="shared" si="1037"/>
        <v>93450.22</v>
      </c>
      <c r="APV731" s="90">
        <f t="shared" si="1038"/>
        <v>97504.69</v>
      </c>
      <c r="APW731" s="90">
        <f t="shared" si="1039"/>
        <v>100121.18</v>
      </c>
      <c r="APX731" s="90">
        <f t="shared" si="1040"/>
        <v>35705.43</v>
      </c>
      <c r="APY731" s="90">
        <f t="shared" si="1041"/>
        <v>39358.230000000003</v>
      </c>
      <c r="APZ731" s="90">
        <f t="shared" si="1042"/>
        <v>40852.61</v>
      </c>
      <c r="AQA731" s="90">
        <f t="shared" si="1043"/>
        <v>0</v>
      </c>
      <c r="AQB731" s="90">
        <f t="shared" si="271"/>
        <v>0</v>
      </c>
      <c r="AQC731" s="90">
        <f t="shared" si="271"/>
        <v>0</v>
      </c>
      <c r="AQD731" s="90">
        <f t="shared" si="1044"/>
        <v>0</v>
      </c>
      <c r="AQE731" s="90">
        <f t="shared" si="272"/>
        <v>0</v>
      </c>
      <c r="AQF731" s="90">
        <f t="shared" si="272"/>
        <v>0</v>
      </c>
      <c r="AQG731" s="1235"/>
      <c r="AQH731" s="1235"/>
      <c r="AQI731" s="1235"/>
      <c r="AQJ731" s="90">
        <f t="shared" si="1045"/>
        <v>0</v>
      </c>
      <c r="AQK731" s="90">
        <f t="shared" si="1046"/>
        <v>0</v>
      </c>
      <c r="AQL731" s="90">
        <f t="shared" si="1047"/>
        <v>0</v>
      </c>
      <c r="AQM731" s="90">
        <f t="shared" si="1048"/>
        <v>0</v>
      </c>
      <c r="AQN731" s="90">
        <f t="shared" si="1049"/>
        <v>0</v>
      </c>
      <c r="AQO731" s="90">
        <f t="shared" si="1050"/>
        <v>0</v>
      </c>
      <c r="AQP731" s="90">
        <f t="shared" si="1051"/>
        <v>92822.36</v>
      </c>
      <c r="AQQ731" s="90">
        <f t="shared" si="1052"/>
        <v>96884.28</v>
      </c>
      <c r="AQR731" s="90">
        <f t="shared" si="1053"/>
        <v>99446.78</v>
      </c>
      <c r="AQS731" s="90">
        <f t="shared" si="1054"/>
        <v>32544.57</v>
      </c>
      <c r="AQT731" s="90">
        <f t="shared" si="1055"/>
        <v>37654.97</v>
      </c>
      <c r="AQU731" s="90">
        <f t="shared" si="1056"/>
        <v>39003.56</v>
      </c>
      <c r="AQV731" s="90">
        <f t="shared" si="1057"/>
        <v>0</v>
      </c>
      <c r="AQW731" s="90">
        <f t="shared" si="273"/>
        <v>0</v>
      </c>
      <c r="AQX731" s="90">
        <f t="shared" si="273"/>
        <v>0</v>
      </c>
      <c r="AQY731" s="90">
        <f t="shared" si="1058"/>
        <v>0</v>
      </c>
      <c r="AQZ731" s="90">
        <f t="shared" si="274"/>
        <v>0</v>
      </c>
      <c r="ARA731" s="90">
        <f t="shared" si="274"/>
        <v>0</v>
      </c>
      <c r="ARB731" s="1235"/>
      <c r="ARC731" s="1235"/>
      <c r="ARD731" s="1235"/>
      <c r="ARE731" s="90">
        <f t="shared" si="1059"/>
        <v>0</v>
      </c>
      <c r="ARF731" s="90">
        <f t="shared" si="1060"/>
        <v>0</v>
      </c>
      <c r="ARG731" s="90">
        <f t="shared" si="1061"/>
        <v>0</v>
      </c>
      <c r="ARH731" s="90">
        <f t="shared" si="1062"/>
        <v>0</v>
      </c>
      <c r="ARI731" s="90">
        <f t="shared" si="1063"/>
        <v>0</v>
      </c>
      <c r="ARJ731" s="90">
        <f t="shared" si="1064"/>
        <v>0</v>
      </c>
      <c r="ARK731" s="90">
        <f t="shared" si="1065"/>
        <v>87017.93</v>
      </c>
      <c r="ARL731" s="90">
        <f t="shared" si="1066"/>
        <v>90714.48</v>
      </c>
      <c r="ARM731" s="90">
        <f t="shared" si="1067"/>
        <v>93240.68</v>
      </c>
      <c r="ARN731" s="90">
        <f t="shared" si="1068"/>
        <v>25240.25</v>
      </c>
      <c r="ARO731" s="90">
        <f t="shared" si="1069"/>
        <v>29916.02</v>
      </c>
      <c r="ARP731" s="90">
        <f t="shared" si="1070"/>
        <v>31056.07</v>
      </c>
      <c r="ARQ731" s="90">
        <f t="shared" si="1071"/>
        <v>0</v>
      </c>
      <c r="ARR731" s="90">
        <f t="shared" si="275"/>
        <v>0</v>
      </c>
      <c r="ARS731" s="90">
        <f t="shared" si="275"/>
        <v>0</v>
      </c>
      <c r="ART731" s="90">
        <f t="shared" si="1072"/>
        <v>0</v>
      </c>
      <c r="ARU731" s="90">
        <f t="shared" si="276"/>
        <v>0</v>
      </c>
      <c r="ARV731" s="90">
        <f t="shared" si="276"/>
        <v>0</v>
      </c>
      <c r="ARW731" s="1235"/>
      <c r="ARX731" s="1235"/>
      <c r="ARY731" s="1235"/>
      <c r="ARZ731" s="90">
        <f t="shared" si="1073"/>
        <v>0</v>
      </c>
      <c r="ASA731" s="90">
        <f t="shared" si="1074"/>
        <v>0</v>
      </c>
      <c r="ASB731" s="90">
        <f t="shared" si="1075"/>
        <v>0</v>
      </c>
      <c r="ASC731" s="90">
        <f t="shared" si="1076"/>
        <v>0</v>
      </c>
      <c r="ASD731" s="90">
        <f t="shared" si="1077"/>
        <v>0</v>
      </c>
      <c r="ASE731" s="90">
        <f t="shared" si="1078"/>
        <v>0</v>
      </c>
      <c r="ASF731" s="90">
        <f t="shared" si="1079"/>
        <v>79272.2</v>
      </c>
      <c r="ASG731" s="90">
        <f t="shared" si="1080"/>
        <v>82740.679999999993</v>
      </c>
      <c r="ASH731" s="90">
        <f t="shared" si="1081"/>
        <v>84944.69</v>
      </c>
      <c r="ASI731" s="90">
        <f t="shared" si="1082"/>
        <v>25381.599999999999</v>
      </c>
      <c r="ASJ731" s="90">
        <f t="shared" si="1083"/>
        <v>31098.720000000001</v>
      </c>
      <c r="ASK731" s="90">
        <f t="shared" si="1084"/>
        <v>32371.7</v>
      </c>
      <c r="ASL731" s="90">
        <f t="shared" si="1085"/>
        <v>0</v>
      </c>
      <c r="ASM731" s="90">
        <f t="shared" si="277"/>
        <v>0</v>
      </c>
      <c r="ASN731" s="90">
        <f t="shared" si="277"/>
        <v>0</v>
      </c>
      <c r="ASO731" s="90">
        <f t="shared" si="1086"/>
        <v>0</v>
      </c>
      <c r="ASP731" s="90">
        <f t="shared" si="278"/>
        <v>0</v>
      </c>
      <c r="ASQ731" s="90">
        <f t="shared" si="278"/>
        <v>0</v>
      </c>
      <c r="ASR731" s="1235"/>
      <c r="ASS731" s="1235"/>
      <c r="AST731" s="1235"/>
      <c r="ASU731" s="90">
        <f t="shared" si="1087"/>
        <v>0</v>
      </c>
      <c r="ASV731" s="90">
        <f t="shared" si="1088"/>
        <v>0</v>
      </c>
      <c r="ASW731" s="90">
        <f t="shared" si="1089"/>
        <v>0</v>
      </c>
      <c r="ASX731" s="90">
        <f t="shared" si="1090"/>
        <v>0</v>
      </c>
      <c r="ASY731" s="90">
        <f t="shared" si="1091"/>
        <v>0</v>
      </c>
      <c r="ASZ731" s="90">
        <f t="shared" si="1092"/>
        <v>0</v>
      </c>
      <c r="ATA731" s="90">
        <f t="shared" si="1093"/>
        <v>75771.02</v>
      </c>
      <c r="ATB731" s="90">
        <f t="shared" si="1094"/>
        <v>79060.38</v>
      </c>
      <c r="ATC731" s="90">
        <f t="shared" si="1095"/>
        <v>81206.880000000005</v>
      </c>
      <c r="ATD731" s="90">
        <f t="shared" si="1096"/>
        <v>28580.05</v>
      </c>
      <c r="ATE731" s="90">
        <f t="shared" si="1097"/>
        <v>30451.58</v>
      </c>
      <c r="ATF731" s="90">
        <f t="shared" si="1098"/>
        <v>31753.99</v>
      </c>
      <c r="ATG731" s="90">
        <f t="shared" si="1099"/>
        <v>0</v>
      </c>
      <c r="ATH731" s="90">
        <f t="shared" si="279"/>
        <v>0</v>
      </c>
      <c r="ATI731" s="90">
        <f t="shared" si="279"/>
        <v>0</v>
      </c>
      <c r="ATJ731" s="90">
        <f t="shared" si="1100"/>
        <v>0</v>
      </c>
      <c r="ATK731" s="90">
        <f t="shared" si="280"/>
        <v>0</v>
      </c>
      <c r="ATL731" s="90">
        <f t="shared" si="280"/>
        <v>0</v>
      </c>
      <c r="ATM731" s="1235"/>
      <c r="ATN731" s="1235"/>
      <c r="ATO731" s="1235"/>
      <c r="ATP731" s="90">
        <f t="shared" si="1101"/>
        <v>0</v>
      </c>
      <c r="ATQ731" s="90">
        <f t="shared" si="1102"/>
        <v>0</v>
      </c>
      <c r="ATR731" s="90">
        <f t="shared" si="1103"/>
        <v>0</v>
      </c>
      <c r="ATS731" s="90">
        <f t="shared" si="1104"/>
        <v>0</v>
      </c>
      <c r="ATT731" s="90">
        <f t="shared" si="1105"/>
        <v>0</v>
      </c>
      <c r="ATU731" s="90">
        <f t="shared" si="1106"/>
        <v>0</v>
      </c>
      <c r="ATV731" s="90">
        <f t="shared" si="1107"/>
        <v>79742.399999999994</v>
      </c>
      <c r="ATW731" s="90">
        <f t="shared" si="1108"/>
        <v>83174.649999999994</v>
      </c>
      <c r="ATX731" s="90">
        <f t="shared" si="1109"/>
        <v>85455.25</v>
      </c>
      <c r="ATY731" s="90">
        <f t="shared" si="1110"/>
        <v>23970.41</v>
      </c>
      <c r="ATZ731" s="90">
        <f t="shared" si="1111"/>
        <v>30081.94</v>
      </c>
      <c r="AUA731" s="90">
        <f t="shared" si="1112"/>
        <v>31283.59</v>
      </c>
      <c r="AUB731" s="90">
        <f t="shared" si="1113"/>
        <v>0</v>
      </c>
      <c r="AUC731" s="90">
        <f t="shared" si="281"/>
        <v>0</v>
      </c>
      <c r="AUD731" s="90">
        <f t="shared" si="281"/>
        <v>0</v>
      </c>
      <c r="AUE731" s="90">
        <f t="shared" si="1114"/>
        <v>0</v>
      </c>
      <c r="AUF731" s="90">
        <f t="shared" si="282"/>
        <v>0</v>
      </c>
      <c r="AUG731" s="90">
        <f t="shared" si="282"/>
        <v>0</v>
      </c>
      <c r="AUH731" s="1235"/>
      <c r="AUI731" s="1235"/>
      <c r="AUJ731" s="1235"/>
      <c r="AUK731" s="90">
        <f t="shared" si="1115"/>
        <v>0</v>
      </c>
      <c r="AUL731" s="90">
        <f t="shared" si="1116"/>
        <v>0</v>
      </c>
      <c r="AUM731" s="90">
        <f t="shared" si="1117"/>
        <v>0</v>
      </c>
      <c r="AUN731" s="90">
        <f t="shared" si="1118"/>
        <v>0</v>
      </c>
      <c r="AUO731" s="90">
        <f t="shared" si="1119"/>
        <v>0</v>
      </c>
      <c r="AUP731" s="90">
        <f t="shared" si="1120"/>
        <v>0</v>
      </c>
      <c r="AUQ731" s="90">
        <f t="shared" si="1121"/>
        <v>79895.03</v>
      </c>
      <c r="AUR731" s="90">
        <f t="shared" si="1122"/>
        <v>83367.42</v>
      </c>
      <c r="AUS731" s="90">
        <f t="shared" si="1123"/>
        <v>85613.45</v>
      </c>
      <c r="AUT731" s="90">
        <f t="shared" si="1124"/>
        <v>25495.43</v>
      </c>
      <c r="AUU731" s="90">
        <f t="shared" si="1125"/>
        <v>28812.59</v>
      </c>
      <c r="AUV731" s="90">
        <f t="shared" si="1126"/>
        <v>30046.71</v>
      </c>
      <c r="AUW731" s="90">
        <f t="shared" si="1127"/>
        <v>0</v>
      </c>
      <c r="AUX731" s="90">
        <f t="shared" si="283"/>
        <v>0</v>
      </c>
      <c r="AUY731" s="90">
        <f t="shared" si="283"/>
        <v>0</v>
      </c>
      <c r="AUZ731" s="90">
        <f t="shared" si="1128"/>
        <v>0</v>
      </c>
      <c r="AVA731" s="90">
        <f t="shared" si="284"/>
        <v>0</v>
      </c>
      <c r="AVB731" s="90">
        <f t="shared" si="284"/>
        <v>0</v>
      </c>
      <c r="AVC731" s="1235"/>
      <c r="AVD731" s="1235"/>
      <c r="AVE731" s="1235"/>
      <c r="AVF731" s="90">
        <f t="shared" si="1129"/>
        <v>0</v>
      </c>
      <c r="AVG731" s="90">
        <f t="shared" si="1130"/>
        <v>0</v>
      </c>
      <c r="AVH731" s="90">
        <f t="shared" si="1131"/>
        <v>0</v>
      </c>
      <c r="AVI731" s="90">
        <f t="shared" si="1132"/>
        <v>0</v>
      </c>
      <c r="AVJ731" s="90">
        <f t="shared" si="1133"/>
        <v>0</v>
      </c>
      <c r="AVK731" s="90">
        <f t="shared" si="1134"/>
        <v>0</v>
      </c>
      <c r="AVL731" s="90">
        <f t="shared" si="1135"/>
        <v>78118.720000000001</v>
      </c>
      <c r="AVM731" s="90">
        <f t="shared" si="1136"/>
        <v>81491.87</v>
      </c>
      <c r="AVN731" s="90">
        <f t="shared" si="1137"/>
        <v>83697.31</v>
      </c>
      <c r="AVO731" s="90">
        <f t="shared" si="1138"/>
        <v>27425.61</v>
      </c>
      <c r="AVP731" s="90">
        <f t="shared" si="1139"/>
        <v>30657.03</v>
      </c>
      <c r="AVQ731" s="90">
        <f t="shared" si="1140"/>
        <v>32001.49</v>
      </c>
      <c r="AVR731" s="90">
        <f t="shared" si="1141"/>
        <v>0</v>
      </c>
      <c r="AVS731" s="90">
        <f t="shared" si="285"/>
        <v>0</v>
      </c>
      <c r="AVT731" s="90">
        <f t="shared" si="285"/>
        <v>0</v>
      </c>
      <c r="AVU731" s="90">
        <f t="shared" si="1142"/>
        <v>0</v>
      </c>
      <c r="AVV731" s="90">
        <f t="shared" si="286"/>
        <v>0</v>
      </c>
      <c r="AVW731" s="90">
        <f t="shared" si="286"/>
        <v>0</v>
      </c>
      <c r="AVX731" s="124">
        <f t="shared" si="1143"/>
        <v>0</v>
      </c>
      <c r="AVY731" s="124">
        <f t="shared" si="287"/>
        <v>0</v>
      </c>
      <c r="AVZ731" s="124">
        <f t="shared" si="288"/>
        <v>0</v>
      </c>
      <c r="AWA731" s="90">
        <f t="shared" si="289"/>
        <v>0</v>
      </c>
      <c r="AWB731" s="90">
        <f t="shared" si="290"/>
        <v>0</v>
      </c>
      <c r="AWC731" s="90">
        <f t="shared" si="291"/>
        <v>0</v>
      </c>
      <c r="AWD731" s="90">
        <f t="shared" si="292"/>
        <v>0</v>
      </c>
      <c r="AWE731" s="90">
        <f t="shared" si="293"/>
        <v>0</v>
      </c>
      <c r="AWF731" s="90">
        <f t="shared" si="294"/>
        <v>0</v>
      </c>
      <c r="AWG731" s="90"/>
      <c r="AWH731" s="90"/>
      <c r="AWI731" s="90"/>
      <c r="AWJ731" s="90"/>
      <c r="AWK731" s="90"/>
      <c r="AWL731" s="90"/>
      <c r="AWM731" s="90">
        <f t="shared" si="295"/>
        <v>0</v>
      </c>
      <c r="AWN731" s="90">
        <f t="shared" si="296"/>
        <v>0</v>
      </c>
      <c r="AWO731" s="90">
        <f t="shared" si="297"/>
        <v>0</v>
      </c>
      <c r="AWP731" s="90">
        <f t="shared" si="298"/>
        <v>0</v>
      </c>
      <c r="AWQ731" s="90">
        <f t="shared" si="299"/>
        <v>0</v>
      </c>
      <c r="AWR731" s="90">
        <f t="shared" si="300"/>
        <v>0</v>
      </c>
    </row>
    <row r="732" spans="1:1292" ht="24" x14ac:dyDescent="0.25">
      <c r="A732" s="91" t="s">
        <v>428</v>
      </c>
      <c r="B732" s="91" t="s">
        <v>440</v>
      </c>
      <c r="C732" s="5"/>
      <c r="D732" s="338"/>
      <c r="E732" s="263"/>
      <c r="F732" s="98">
        <f t="shared" si="1144"/>
        <v>72921</v>
      </c>
      <c r="G732" s="98">
        <f t="shared" si="1144"/>
        <v>74775</v>
      </c>
      <c r="H732" s="98">
        <f t="shared" si="1144"/>
        <v>77545</v>
      </c>
      <c r="I732" s="90">
        <f t="shared" si="302"/>
        <v>56083.11</v>
      </c>
      <c r="J732" s="90">
        <f t="shared" si="302"/>
        <v>57729.11</v>
      </c>
      <c r="K732" s="90">
        <f t="shared" si="302"/>
        <v>58964.11</v>
      </c>
      <c r="L732" s="1235"/>
      <c r="M732" s="1235"/>
      <c r="N732" s="1235"/>
      <c r="O732" s="90">
        <f t="shared" si="303"/>
        <v>0</v>
      </c>
      <c r="P732" s="90">
        <f t="shared" si="304"/>
        <v>0</v>
      </c>
      <c r="Q732" s="90">
        <f t="shared" si="305"/>
        <v>0</v>
      </c>
      <c r="R732" s="90">
        <f t="shared" si="306"/>
        <v>0</v>
      </c>
      <c r="S732" s="90">
        <f t="shared" si="307"/>
        <v>0</v>
      </c>
      <c r="T732" s="90">
        <f t="shared" si="308"/>
        <v>0</v>
      </c>
      <c r="U732" s="90">
        <f t="shared" si="309"/>
        <v>69684.14</v>
      </c>
      <c r="V732" s="90">
        <f t="shared" si="310"/>
        <v>72720.289999999994</v>
      </c>
      <c r="W732" s="90">
        <f t="shared" si="311"/>
        <v>74932.87</v>
      </c>
      <c r="X732" s="90">
        <f t="shared" si="312"/>
        <v>22989.119999999999</v>
      </c>
      <c r="Y732" s="90">
        <f t="shared" si="313"/>
        <v>26719.99</v>
      </c>
      <c r="Z732" s="90">
        <f t="shared" si="314"/>
        <v>27790.71</v>
      </c>
      <c r="AA732" s="90">
        <f t="shared" si="315"/>
        <v>0</v>
      </c>
      <c r="AB732" s="90">
        <f t="shared" si="165"/>
        <v>0</v>
      </c>
      <c r="AC732" s="90">
        <f t="shared" si="165"/>
        <v>0</v>
      </c>
      <c r="AD732" s="90">
        <f t="shared" si="316"/>
        <v>0</v>
      </c>
      <c r="AE732" s="90">
        <f t="shared" si="166"/>
        <v>0</v>
      </c>
      <c r="AF732" s="90">
        <f t="shared" si="166"/>
        <v>0</v>
      </c>
      <c r="AG732" s="1235"/>
      <c r="AH732" s="1235"/>
      <c r="AI732" s="1235"/>
      <c r="AJ732" s="90">
        <f t="shared" si="317"/>
        <v>0</v>
      </c>
      <c r="AK732" s="90">
        <f t="shared" si="318"/>
        <v>0</v>
      </c>
      <c r="AL732" s="90">
        <f t="shared" si="319"/>
        <v>0</v>
      </c>
      <c r="AM732" s="90">
        <f t="shared" si="320"/>
        <v>0</v>
      </c>
      <c r="AN732" s="90">
        <f t="shared" si="321"/>
        <v>0</v>
      </c>
      <c r="AO732" s="90">
        <f t="shared" si="322"/>
        <v>0</v>
      </c>
      <c r="AP732" s="90">
        <f t="shared" si="323"/>
        <v>68075.839999999997</v>
      </c>
      <c r="AQ732" s="90">
        <f t="shared" si="324"/>
        <v>70975.429999999993</v>
      </c>
      <c r="AR732" s="90">
        <f t="shared" si="325"/>
        <v>73215.89</v>
      </c>
      <c r="AS732" s="90">
        <f t="shared" si="326"/>
        <v>26026.95</v>
      </c>
      <c r="AT732" s="90">
        <f t="shared" si="327"/>
        <v>31250.91</v>
      </c>
      <c r="AU732" s="90">
        <f t="shared" si="328"/>
        <v>32313.9</v>
      </c>
      <c r="AV732" s="90">
        <f t="shared" si="329"/>
        <v>0</v>
      </c>
      <c r="AW732" s="90">
        <f t="shared" si="167"/>
        <v>0</v>
      </c>
      <c r="AX732" s="90">
        <f t="shared" si="167"/>
        <v>0</v>
      </c>
      <c r="AY732" s="90">
        <f t="shared" si="330"/>
        <v>0</v>
      </c>
      <c r="AZ732" s="90">
        <f t="shared" si="168"/>
        <v>0</v>
      </c>
      <c r="BA732" s="90">
        <f t="shared" si="168"/>
        <v>0</v>
      </c>
      <c r="BB732" s="1235"/>
      <c r="BC732" s="1235"/>
      <c r="BD732" s="1235"/>
      <c r="BE732" s="90">
        <f t="shared" si="331"/>
        <v>0</v>
      </c>
      <c r="BF732" s="90">
        <f t="shared" si="332"/>
        <v>0</v>
      </c>
      <c r="BG732" s="90">
        <f t="shared" si="333"/>
        <v>0</v>
      </c>
      <c r="BH732" s="90">
        <f t="shared" si="334"/>
        <v>0</v>
      </c>
      <c r="BI732" s="90">
        <f t="shared" si="335"/>
        <v>0</v>
      </c>
      <c r="BJ732" s="90">
        <f t="shared" si="336"/>
        <v>0</v>
      </c>
      <c r="BK732" s="90">
        <f t="shared" si="337"/>
        <v>77021.53</v>
      </c>
      <c r="BL732" s="90">
        <f t="shared" si="338"/>
        <v>80376.53</v>
      </c>
      <c r="BM732" s="90">
        <f t="shared" si="339"/>
        <v>82854.679999999993</v>
      </c>
      <c r="BN732" s="90">
        <f t="shared" si="340"/>
        <v>23303.439999999999</v>
      </c>
      <c r="BO732" s="90">
        <f t="shared" si="341"/>
        <v>27803.27</v>
      </c>
      <c r="BP732" s="90">
        <f t="shared" si="342"/>
        <v>28855.43</v>
      </c>
      <c r="BQ732" s="90">
        <f t="shared" si="343"/>
        <v>0</v>
      </c>
      <c r="BR732" s="90">
        <f t="shared" si="169"/>
        <v>0</v>
      </c>
      <c r="BS732" s="90">
        <f t="shared" si="169"/>
        <v>0</v>
      </c>
      <c r="BT732" s="90">
        <f t="shared" si="344"/>
        <v>0</v>
      </c>
      <c r="BU732" s="90">
        <f t="shared" si="170"/>
        <v>0</v>
      </c>
      <c r="BV732" s="90">
        <f t="shared" si="170"/>
        <v>0</v>
      </c>
      <c r="BW732" s="1235"/>
      <c r="BX732" s="1235"/>
      <c r="BY732" s="1235"/>
      <c r="BZ732" s="90">
        <f t="shared" si="345"/>
        <v>0</v>
      </c>
      <c r="CA732" s="90">
        <f t="shared" si="346"/>
        <v>0</v>
      </c>
      <c r="CB732" s="90">
        <f t="shared" si="347"/>
        <v>0</v>
      </c>
      <c r="CC732" s="90">
        <f t="shared" si="348"/>
        <v>0</v>
      </c>
      <c r="CD732" s="90">
        <f t="shared" si="349"/>
        <v>0</v>
      </c>
      <c r="CE732" s="90">
        <f t="shared" si="350"/>
        <v>0</v>
      </c>
      <c r="CF732" s="90">
        <f t="shared" si="351"/>
        <v>78739.789999999994</v>
      </c>
      <c r="CG732" s="90">
        <f t="shared" si="352"/>
        <v>82134.67</v>
      </c>
      <c r="CH732" s="90">
        <f t="shared" si="353"/>
        <v>84726.64</v>
      </c>
      <c r="CI732" s="90">
        <f t="shared" si="354"/>
        <v>27521.15</v>
      </c>
      <c r="CJ732" s="90">
        <f t="shared" si="355"/>
        <v>33448.019999999997</v>
      </c>
      <c r="CK732" s="90">
        <f t="shared" si="356"/>
        <v>34701.269999999997</v>
      </c>
      <c r="CL732" s="90">
        <f t="shared" si="357"/>
        <v>0</v>
      </c>
      <c r="CM732" s="90">
        <f t="shared" si="171"/>
        <v>0</v>
      </c>
      <c r="CN732" s="90">
        <f t="shared" si="171"/>
        <v>0</v>
      </c>
      <c r="CO732" s="90">
        <f t="shared" si="358"/>
        <v>0</v>
      </c>
      <c r="CP732" s="90">
        <f t="shared" si="172"/>
        <v>0</v>
      </c>
      <c r="CQ732" s="90">
        <f t="shared" si="172"/>
        <v>0</v>
      </c>
      <c r="CR732" s="1235"/>
      <c r="CS732" s="1235"/>
      <c r="CT732" s="1235"/>
      <c r="CU732" s="90">
        <f t="shared" si="359"/>
        <v>0</v>
      </c>
      <c r="CV732" s="90">
        <f t="shared" si="360"/>
        <v>0</v>
      </c>
      <c r="CW732" s="90">
        <f t="shared" si="361"/>
        <v>0</v>
      </c>
      <c r="CX732" s="90">
        <f t="shared" si="362"/>
        <v>0</v>
      </c>
      <c r="CY732" s="90">
        <f t="shared" si="363"/>
        <v>0</v>
      </c>
      <c r="CZ732" s="90">
        <f t="shared" si="364"/>
        <v>0</v>
      </c>
      <c r="DA732" s="90">
        <f t="shared" si="365"/>
        <v>69199.070000000007</v>
      </c>
      <c r="DB732" s="90">
        <f t="shared" si="366"/>
        <v>72212.38</v>
      </c>
      <c r="DC732" s="90">
        <f t="shared" si="367"/>
        <v>74447.56</v>
      </c>
      <c r="DD732" s="90">
        <f t="shared" si="368"/>
        <v>30845.759999999998</v>
      </c>
      <c r="DE732" s="90">
        <f t="shared" si="369"/>
        <v>34968.080000000002</v>
      </c>
      <c r="DF732" s="90">
        <f t="shared" si="370"/>
        <v>36104.019999999997</v>
      </c>
      <c r="DG732" s="90">
        <f t="shared" si="371"/>
        <v>0</v>
      </c>
      <c r="DH732" s="90">
        <f t="shared" si="173"/>
        <v>0</v>
      </c>
      <c r="DI732" s="90">
        <f t="shared" si="173"/>
        <v>0</v>
      </c>
      <c r="DJ732" s="90">
        <f t="shared" si="372"/>
        <v>0</v>
      </c>
      <c r="DK732" s="90">
        <f t="shared" si="174"/>
        <v>0</v>
      </c>
      <c r="DL732" s="90">
        <f t="shared" si="174"/>
        <v>0</v>
      </c>
      <c r="DM732" s="369"/>
      <c r="DN732" s="369"/>
      <c r="DO732" s="369"/>
      <c r="DP732" s="90">
        <f t="shared" si="373"/>
        <v>0</v>
      </c>
      <c r="DQ732" s="90">
        <f t="shared" si="374"/>
        <v>0</v>
      </c>
      <c r="DR732" s="90">
        <f t="shared" si="375"/>
        <v>0</v>
      </c>
      <c r="DS732" s="90">
        <f t="shared" si="376"/>
        <v>0</v>
      </c>
      <c r="DT732" s="90">
        <f t="shared" si="377"/>
        <v>0</v>
      </c>
      <c r="DU732" s="90">
        <f t="shared" si="378"/>
        <v>0</v>
      </c>
      <c r="DV732" s="90">
        <f t="shared" si="379"/>
        <v>0</v>
      </c>
      <c r="DW732" s="90">
        <f t="shared" si="380"/>
        <v>0</v>
      </c>
      <c r="DX732" s="90">
        <f t="shared" si="381"/>
        <v>0</v>
      </c>
      <c r="DY732" s="90">
        <f t="shared" si="382"/>
        <v>0</v>
      </c>
      <c r="DZ732" s="90">
        <f t="shared" si="383"/>
        <v>0</v>
      </c>
      <c r="EA732" s="90">
        <f t="shared" si="384"/>
        <v>0</v>
      </c>
      <c r="EB732" s="90">
        <f t="shared" si="385"/>
        <v>0</v>
      </c>
      <c r="EC732" s="90">
        <f t="shared" si="175"/>
        <v>0</v>
      </c>
      <c r="ED732" s="90">
        <f t="shared" si="176"/>
        <v>0</v>
      </c>
      <c r="EE732" s="90">
        <f t="shared" si="386"/>
        <v>0</v>
      </c>
      <c r="EF732" s="90">
        <f t="shared" si="177"/>
        <v>0</v>
      </c>
      <c r="EG732" s="90">
        <f t="shared" si="178"/>
        <v>0</v>
      </c>
      <c r="EH732" s="1235"/>
      <c r="EI732" s="1235"/>
      <c r="EJ732" s="1235"/>
      <c r="EK732" s="90">
        <f t="shared" si="387"/>
        <v>0</v>
      </c>
      <c r="EL732" s="90">
        <f t="shared" si="388"/>
        <v>0</v>
      </c>
      <c r="EM732" s="90">
        <f t="shared" si="389"/>
        <v>0</v>
      </c>
      <c r="EN732" s="90">
        <f t="shared" si="390"/>
        <v>0</v>
      </c>
      <c r="EO732" s="90">
        <f t="shared" si="391"/>
        <v>0</v>
      </c>
      <c r="EP732" s="90">
        <f t="shared" si="392"/>
        <v>0</v>
      </c>
      <c r="EQ732" s="90">
        <f t="shared" si="393"/>
        <v>69317.72</v>
      </c>
      <c r="ER732" s="90">
        <f t="shared" si="394"/>
        <v>72339.87</v>
      </c>
      <c r="ES732" s="90">
        <f t="shared" si="395"/>
        <v>74509.490000000005</v>
      </c>
      <c r="ET732" s="90">
        <f t="shared" si="396"/>
        <v>36234.69</v>
      </c>
      <c r="EU732" s="90">
        <f t="shared" si="397"/>
        <v>43700.52</v>
      </c>
      <c r="EV732" s="90">
        <f t="shared" si="398"/>
        <v>44845.599999999999</v>
      </c>
      <c r="EW732" s="90">
        <f t="shared" si="399"/>
        <v>0</v>
      </c>
      <c r="EX732" s="90">
        <f t="shared" si="179"/>
        <v>0</v>
      </c>
      <c r="EY732" s="90">
        <f t="shared" si="179"/>
        <v>0</v>
      </c>
      <c r="EZ732" s="90">
        <f t="shared" si="400"/>
        <v>0</v>
      </c>
      <c r="FA732" s="90">
        <f t="shared" si="180"/>
        <v>0</v>
      </c>
      <c r="FB732" s="90">
        <f t="shared" si="180"/>
        <v>0</v>
      </c>
      <c r="FC732" s="92"/>
      <c r="FD732" s="92"/>
      <c r="FE732" s="92"/>
      <c r="FF732" s="90">
        <f t="shared" si="401"/>
        <v>0</v>
      </c>
      <c r="FG732" s="90">
        <f t="shared" si="402"/>
        <v>0</v>
      </c>
      <c r="FH732" s="90">
        <f t="shared" si="403"/>
        <v>0</v>
      </c>
      <c r="FI732" s="90">
        <f t="shared" si="404"/>
        <v>0</v>
      </c>
      <c r="FJ732" s="90">
        <f t="shared" si="405"/>
        <v>0</v>
      </c>
      <c r="FK732" s="90">
        <f t="shared" si="406"/>
        <v>0</v>
      </c>
      <c r="FL732" s="90">
        <f t="shared" si="407"/>
        <v>0</v>
      </c>
      <c r="FM732" s="90">
        <f t="shared" si="408"/>
        <v>0</v>
      </c>
      <c r="FN732" s="90">
        <f t="shared" si="409"/>
        <v>0</v>
      </c>
      <c r="FO732" s="90">
        <f t="shared" si="410"/>
        <v>0</v>
      </c>
      <c r="FP732" s="90">
        <f t="shared" si="411"/>
        <v>0</v>
      </c>
      <c r="FQ732" s="90">
        <f t="shared" si="412"/>
        <v>0</v>
      </c>
      <c r="FR732" s="90">
        <f t="shared" si="413"/>
        <v>0</v>
      </c>
      <c r="FS732" s="90">
        <f t="shared" si="181"/>
        <v>0</v>
      </c>
      <c r="FT732" s="90">
        <f t="shared" si="181"/>
        <v>0</v>
      </c>
      <c r="FU732" s="90">
        <f t="shared" si="414"/>
        <v>0</v>
      </c>
      <c r="FV732" s="90">
        <f t="shared" si="182"/>
        <v>0</v>
      </c>
      <c r="FW732" s="90">
        <f t="shared" si="182"/>
        <v>0</v>
      </c>
      <c r="FX732" s="1235"/>
      <c r="FY732" s="1235"/>
      <c r="FZ732" s="1235"/>
      <c r="GA732" s="90">
        <f t="shared" si="415"/>
        <v>0</v>
      </c>
      <c r="GB732" s="90">
        <f t="shared" si="416"/>
        <v>0</v>
      </c>
      <c r="GC732" s="90">
        <f t="shared" si="417"/>
        <v>0</v>
      </c>
      <c r="GD732" s="90">
        <f t="shared" si="418"/>
        <v>0</v>
      </c>
      <c r="GE732" s="90">
        <f t="shared" si="419"/>
        <v>0</v>
      </c>
      <c r="GF732" s="90">
        <f t="shared" si="420"/>
        <v>0</v>
      </c>
      <c r="GG732" s="90">
        <f t="shared" si="421"/>
        <v>71071.429999999993</v>
      </c>
      <c r="GH732" s="90">
        <f t="shared" si="422"/>
        <v>74105.7</v>
      </c>
      <c r="GI732" s="90">
        <f t="shared" si="423"/>
        <v>76454.84</v>
      </c>
      <c r="GJ732" s="90">
        <f t="shared" si="424"/>
        <v>30214.99</v>
      </c>
      <c r="GK732" s="90">
        <f t="shared" si="425"/>
        <v>33716.26</v>
      </c>
      <c r="GL732" s="90">
        <f t="shared" si="426"/>
        <v>34711.83</v>
      </c>
      <c r="GM732" s="90">
        <f t="shared" si="427"/>
        <v>0</v>
      </c>
      <c r="GN732" s="90">
        <f t="shared" si="183"/>
        <v>0</v>
      </c>
      <c r="GO732" s="90">
        <f t="shared" si="183"/>
        <v>0</v>
      </c>
      <c r="GP732" s="90">
        <f t="shared" si="428"/>
        <v>0</v>
      </c>
      <c r="GQ732" s="90">
        <f t="shared" si="184"/>
        <v>0</v>
      </c>
      <c r="GR732" s="90">
        <f t="shared" si="184"/>
        <v>0</v>
      </c>
      <c r="GS732" s="92"/>
      <c r="GT732" s="92"/>
      <c r="GU732" s="92"/>
      <c r="GV732" s="90">
        <f t="shared" si="429"/>
        <v>0</v>
      </c>
      <c r="GW732" s="90">
        <f t="shared" si="430"/>
        <v>0</v>
      </c>
      <c r="GX732" s="90">
        <f t="shared" si="431"/>
        <v>0</v>
      </c>
      <c r="GY732" s="90">
        <f t="shared" si="432"/>
        <v>0</v>
      </c>
      <c r="GZ732" s="90">
        <f t="shared" si="433"/>
        <v>0</v>
      </c>
      <c r="HA732" s="90">
        <f t="shared" si="434"/>
        <v>0</v>
      </c>
      <c r="HB732" s="90">
        <f t="shared" si="435"/>
        <v>0</v>
      </c>
      <c r="HC732" s="90">
        <f t="shared" si="436"/>
        <v>0</v>
      </c>
      <c r="HD732" s="90">
        <f t="shared" si="437"/>
        <v>0</v>
      </c>
      <c r="HE732" s="90">
        <f t="shared" si="438"/>
        <v>0</v>
      </c>
      <c r="HF732" s="90">
        <f t="shared" si="439"/>
        <v>0</v>
      </c>
      <c r="HG732" s="90">
        <f t="shared" si="440"/>
        <v>0</v>
      </c>
      <c r="HH732" s="90">
        <f t="shared" si="441"/>
        <v>0</v>
      </c>
      <c r="HI732" s="90">
        <f t="shared" si="185"/>
        <v>0</v>
      </c>
      <c r="HJ732" s="90">
        <f t="shared" si="185"/>
        <v>0</v>
      </c>
      <c r="HK732" s="90">
        <f t="shared" si="442"/>
        <v>0</v>
      </c>
      <c r="HL732" s="90">
        <f t="shared" si="186"/>
        <v>0</v>
      </c>
      <c r="HM732" s="90">
        <f t="shared" si="186"/>
        <v>0</v>
      </c>
      <c r="HN732" s="1235"/>
      <c r="HO732" s="1235"/>
      <c r="HP732" s="1235"/>
      <c r="HQ732" s="90">
        <f t="shared" si="443"/>
        <v>0</v>
      </c>
      <c r="HR732" s="90">
        <f t="shared" si="444"/>
        <v>0</v>
      </c>
      <c r="HS732" s="90">
        <f t="shared" si="445"/>
        <v>0</v>
      </c>
      <c r="HT732" s="90">
        <f t="shared" si="446"/>
        <v>0</v>
      </c>
      <c r="HU732" s="90">
        <f t="shared" si="447"/>
        <v>0</v>
      </c>
      <c r="HV732" s="90">
        <f t="shared" si="448"/>
        <v>0</v>
      </c>
      <c r="HW732" s="90">
        <f t="shared" si="449"/>
        <v>63051.91</v>
      </c>
      <c r="HX732" s="90">
        <f t="shared" si="450"/>
        <v>65801.53</v>
      </c>
      <c r="HY732" s="90">
        <f t="shared" si="451"/>
        <v>67775.570000000007</v>
      </c>
      <c r="HZ732" s="90">
        <f t="shared" si="452"/>
        <v>30251.73</v>
      </c>
      <c r="IA732" s="90">
        <f t="shared" si="453"/>
        <v>32875.31</v>
      </c>
      <c r="IB732" s="90">
        <f t="shared" si="454"/>
        <v>34018.15</v>
      </c>
      <c r="IC732" s="90">
        <f t="shared" si="455"/>
        <v>0</v>
      </c>
      <c r="ID732" s="90">
        <f t="shared" si="187"/>
        <v>0</v>
      </c>
      <c r="IE732" s="90">
        <f t="shared" si="187"/>
        <v>0</v>
      </c>
      <c r="IF732" s="90">
        <f t="shared" si="456"/>
        <v>0</v>
      </c>
      <c r="IG732" s="90">
        <f t="shared" si="188"/>
        <v>0</v>
      </c>
      <c r="IH732" s="90">
        <f t="shared" si="188"/>
        <v>0</v>
      </c>
      <c r="II732" s="1235"/>
      <c r="IJ732" s="1235"/>
      <c r="IK732" s="1235"/>
      <c r="IL732" s="90">
        <f t="shared" si="457"/>
        <v>0</v>
      </c>
      <c r="IM732" s="90">
        <f t="shared" si="458"/>
        <v>0</v>
      </c>
      <c r="IN732" s="90">
        <f t="shared" si="459"/>
        <v>0</v>
      </c>
      <c r="IO732" s="90">
        <f t="shared" si="460"/>
        <v>0</v>
      </c>
      <c r="IP732" s="90">
        <f t="shared" si="461"/>
        <v>0</v>
      </c>
      <c r="IQ732" s="90">
        <f t="shared" si="462"/>
        <v>0</v>
      </c>
      <c r="IR732" s="90">
        <f t="shared" si="463"/>
        <v>70407.25</v>
      </c>
      <c r="IS732" s="90">
        <f t="shared" si="464"/>
        <v>73396.12</v>
      </c>
      <c r="IT732" s="90">
        <f t="shared" si="465"/>
        <v>75738.95</v>
      </c>
      <c r="IU732" s="90">
        <f t="shared" si="466"/>
        <v>38123.96</v>
      </c>
      <c r="IV732" s="90">
        <f t="shared" si="467"/>
        <v>42147.21</v>
      </c>
      <c r="IW732" s="90">
        <f t="shared" si="468"/>
        <v>43505.13</v>
      </c>
      <c r="IX732" s="90">
        <f t="shared" si="469"/>
        <v>0</v>
      </c>
      <c r="IY732" s="90">
        <f t="shared" si="189"/>
        <v>0</v>
      </c>
      <c r="IZ732" s="90">
        <f t="shared" si="189"/>
        <v>0</v>
      </c>
      <c r="JA732" s="90">
        <f t="shared" si="470"/>
        <v>0</v>
      </c>
      <c r="JB732" s="90">
        <f t="shared" si="190"/>
        <v>0</v>
      </c>
      <c r="JC732" s="90">
        <f t="shared" si="190"/>
        <v>0</v>
      </c>
      <c r="JD732" s="1235"/>
      <c r="JE732" s="1235"/>
      <c r="JF732" s="1235"/>
      <c r="JG732" s="90">
        <f t="shared" si="471"/>
        <v>0</v>
      </c>
      <c r="JH732" s="90">
        <f t="shared" si="472"/>
        <v>0</v>
      </c>
      <c r="JI732" s="90">
        <f t="shared" si="473"/>
        <v>0</v>
      </c>
      <c r="JJ732" s="90">
        <f t="shared" si="474"/>
        <v>0</v>
      </c>
      <c r="JK732" s="90">
        <f t="shared" si="475"/>
        <v>0</v>
      </c>
      <c r="JL732" s="90">
        <f t="shared" si="476"/>
        <v>0</v>
      </c>
      <c r="JM732" s="90">
        <f t="shared" si="477"/>
        <v>79002.179999999993</v>
      </c>
      <c r="JN732" s="90">
        <f t="shared" si="478"/>
        <v>82444.94</v>
      </c>
      <c r="JO732" s="90">
        <f t="shared" si="479"/>
        <v>84955.12</v>
      </c>
      <c r="JP732" s="90">
        <f t="shared" si="480"/>
        <v>36975.07</v>
      </c>
      <c r="JQ732" s="90">
        <f t="shared" si="481"/>
        <v>41361.14</v>
      </c>
      <c r="JR732" s="90">
        <f t="shared" si="482"/>
        <v>42675.65</v>
      </c>
      <c r="JS732" s="90">
        <f t="shared" si="483"/>
        <v>0</v>
      </c>
      <c r="JT732" s="90">
        <f t="shared" si="191"/>
        <v>0</v>
      </c>
      <c r="JU732" s="90">
        <f t="shared" si="191"/>
        <v>0</v>
      </c>
      <c r="JV732" s="90">
        <f t="shared" si="484"/>
        <v>0</v>
      </c>
      <c r="JW732" s="90">
        <f t="shared" si="192"/>
        <v>0</v>
      </c>
      <c r="JX732" s="90">
        <f t="shared" si="192"/>
        <v>0</v>
      </c>
      <c r="JY732" s="1235"/>
      <c r="JZ732" s="1235"/>
      <c r="KA732" s="1235"/>
      <c r="KB732" s="90">
        <f t="shared" si="485"/>
        <v>0</v>
      </c>
      <c r="KC732" s="90">
        <f t="shared" si="486"/>
        <v>0</v>
      </c>
      <c r="KD732" s="90">
        <f t="shared" si="487"/>
        <v>0</v>
      </c>
      <c r="KE732" s="90">
        <f t="shared" si="488"/>
        <v>0</v>
      </c>
      <c r="KF732" s="90">
        <f t="shared" si="489"/>
        <v>0</v>
      </c>
      <c r="KG732" s="90">
        <f t="shared" si="490"/>
        <v>0</v>
      </c>
      <c r="KH732" s="90">
        <f t="shared" si="491"/>
        <v>54475.27</v>
      </c>
      <c r="KI732" s="90">
        <f t="shared" si="492"/>
        <v>56668.61</v>
      </c>
      <c r="KJ732" s="90">
        <f t="shared" si="493"/>
        <v>58588.65</v>
      </c>
      <c r="KK732" s="90">
        <f t="shared" si="494"/>
        <v>43398.54</v>
      </c>
      <c r="KL732" s="90">
        <f t="shared" si="495"/>
        <v>48653.65</v>
      </c>
      <c r="KM732" s="90">
        <f t="shared" si="496"/>
        <v>49265.84</v>
      </c>
      <c r="KN732" s="90">
        <f t="shared" si="497"/>
        <v>0</v>
      </c>
      <c r="KO732" s="90">
        <f t="shared" si="193"/>
        <v>0</v>
      </c>
      <c r="KP732" s="90">
        <f t="shared" si="193"/>
        <v>0</v>
      </c>
      <c r="KQ732" s="90">
        <f t="shared" si="498"/>
        <v>0</v>
      </c>
      <c r="KR732" s="90">
        <f t="shared" si="194"/>
        <v>0</v>
      </c>
      <c r="KS732" s="90">
        <f t="shared" si="194"/>
        <v>0</v>
      </c>
      <c r="KT732" s="1235"/>
      <c r="KU732" s="1235"/>
      <c r="KV732" s="1235"/>
      <c r="KW732" s="90">
        <f t="shared" si="499"/>
        <v>0</v>
      </c>
      <c r="KX732" s="90">
        <f t="shared" si="500"/>
        <v>0</v>
      </c>
      <c r="KY732" s="90">
        <f t="shared" si="501"/>
        <v>0</v>
      </c>
      <c r="KZ732" s="90">
        <f t="shared" si="502"/>
        <v>0</v>
      </c>
      <c r="LA732" s="90">
        <f t="shared" si="503"/>
        <v>0</v>
      </c>
      <c r="LB732" s="90">
        <f t="shared" si="504"/>
        <v>0</v>
      </c>
      <c r="LC732" s="90">
        <f t="shared" si="505"/>
        <v>89258.2</v>
      </c>
      <c r="LD732" s="90">
        <f t="shared" si="506"/>
        <v>93145.61</v>
      </c>
      <c r="LE732" s="90">
        <f t="shared" si="507"/>
        <v>95994.72</v>
      </c>
      <c r="LF732" s="90">
        <f t="shared" si="508"/>
        <v>35798.82</v>
      </c>
      <c r="LG732" s="90">
        <f t="shared" si="509"/>
        <v>38885.040000000001</v>
      </c>
      <c r="LH732" s="90">
        <f t="shared" si="510"/>
        <v>40068.36</v>
      </c>
      <c r="LI732" s="90">
        <f t="shared" si="511"/>
        <v>0</v>
      </c>
      <c r="LJ732" s="90">
        <f t="shared" si="195"/>
        <v>0</v>
      </c>
      <c r="LK732" s="90">
        <f t="shared" si="195"/>
        <v>0</v>
      </c>
      <c r="LL732" s="90">
        <f t="shared" si="512"/>
        <v>0</v>
      </c>
      <c r="LM732" s="90">
        <f t="shared" si="196"/>
        <v>0</v>
      </c>
      <c r="LN732" s="90">
        <f t="shared" si="196"/>
        <v>0</v>
      </c>
      <c r="LO732" s="1235"/>
      <c r="LP732" s="1235"/>
      <c r="LQ732" s="1235"/>
      <c r="LR732" s="90">
        <f t="shared" si="513"/>
        <v>0</v>
      </c>
      <c r="LS732" s="90">
        <f t="shared" si="514"/>
        <v>0</v>
      </c>
      <c r="LT732" s="90">
        <f t="shared" si="515"/>
        <v>0</v>
      </c>
      <c r="LU732" s="90">
        <f t="shared" si="516"/>
        <v>0</v>
      </c>
      <c r="LV732" s="90">
        <f t="shared" si="517"/>
        <v>0</v>
      </c>
      <c r="LW732" s="90">
        <f t="shared" si="518"/>
        <v>0</v>
      </c>
      <c r="LX732" s="90">
        <f t="shared" si="519"/>
        <v>87371.3</v>
      </c>
      <c r="LY732" s="90">
        <f t="shared" si="520"/>
        <v>91175.88</v>
      </c>
      <c r="LZ732" s="90">
        <f t="shared" si="521"/>
        <v>93998.66</v>
      </c>
      <c r="MA732" s="90">
        <f t="shared" si="522"/>
        <v>32870.17</v>
      </c>
      <c r="MB732" s="90">
        <f t="shared" si="523"/>
        <v>37804.129999999997</v>
      </c>
      <c r="MC732" s="90">
        <f t="shared" si="524"/>
        <v>38979.300000000003</v>
      </c>
      <c r="MD732" s="90">
        <f t="shared" si="525"/>
        <v>0</v>
      </c>
      <c r="ME732" s="90">
        <f t="shared" si="197"/>
        <v>0</v>
      </c>
      <c r="MF732" s="90">
        <f t="shared" si="197"/>
        <v>0</v>
      </c>
      <c r="MG732" s="90">
        <f t="shared" si="526"/>
        <v>0</v>
      </c>
      <c r="MH732" s="90">
        <f t="shared" si="198"/>
        <v>0</v>
      </c>
      <c r="MI732" s="90">
        <f t="shared" si="198"/>
        <v>0</v>
      </c>
      <c r="MJ732" s="1235"/>
      <c r="MK732" s="1235"/>
      <c r="ML732" s="1235"/>
      <c r="MM732" s="90">
        <f t="shared" si="527"/>
        <v>0</v>
      </c>
      <c r="MN732" s="90">
        <f t="shared" si="528"/>
        <v>0</v>
      </c>
      <c r="MO732" s="90">
        <f t="shared" si="529"/>
        <v>0</v>
      </c>
      <c r="MP732" s="90">
        <f t="shared" si="530"/>
        <v>0</v>
      </c>
      <c r="MQ732" s="90">
        <f t="shared" si="531"/>
        <v>0</v>
      </c>
      <c r="MR732" s="90">
        <f t="shared" si="532"/>
        <v>0</v>
      </c>
      <c r="MS732" s="90">
        <f t="shared" si="533"/>
        <v>69566.720000000001</v>
      </c>
      <c r="MT732" s="90">
        <f t="shared" si="534"/>
        <v>72595.350000000006</v>
      </c>
      <c r="MU732" s="90">
        <f t="shared" si="535"/>
        <v>74854.2</v>
      </c>
      <c r="MV732" s="90">
        <f t="shared" si="536"/>
        <v>35076.559999999998</v>
      </c>
      <c r="MW732" s="90">
        <f t="shared" si="537"/>
        <v>37809.269999999997</v>
      </c>
      <c r="MX732" s="90">
        <f t="shared" si="538"/>
        <v>38671.339999999997</v>
      </c>
      <c r="MY732" s="90">
        <f t="shared" si="539"/>
        <v>0</v>
      </c>
      <c r="MZ732" s="90">
        <f t="shared" si="199"/>
        <v>0</v>
      </c>
      <c r="NA732" s="90">
        <f t="shared" si="199"/>
        <v>0</v>
      </c>
      <c r="NB732" s="90">
        <f t="shared" si="540"/>
        <v>0</v>
      </c>
      <c r="NC732" s="90">
        <f t="shared" si="200"/>
        <v>0</v>
      </c>
      <c r="ND732" s="90">
        <f t="shared" si="200"/>
        <v>0</v>
      </c>
      <c r="NE732" s="1235"/>
      <c r="NF732" s="1235"/>
      <c r="NG732" s="1235"/>
      <c r="NH732" s="90">
        <f t="shared" si="541"/>
        <v>0</v>
      </c>
      <c r="NI732" s="90">
        <f t="shared" si="542"/>
        <v>0</v>
      </c>
      <c r="NJ732" s="90">
        <f t="shared" si="543"/>
        <v>0</v>
      </c>
      <c r="NK732" s="90">
        <f t="shared" si="544"/>
        <v>0</v>
      </c>
      <c r="NL732" s="90">
        <f t="shared" si="545"/>
        <v>0</v>
      </c>
      <c r="NM732" s="90">
        <f t="shared" si="546"/>
        <v>0</v>
      </c>
      <c r="NN732" s="90">
        <f t="shared" si="547"/>
        <v>70133.84</v>
      </c>
      <c r="NO732" s="90">
        <f t="shared" si="548"/>
        <v>73186.53</v>
      </c>
      <c r="NP732" s="90">
        <f t="shared" si="549"/>
        <v>75466.350000000006</v>
      </c>
      <c r="NQ732" s="90">
        <f t="shared" si="550"/>
        <v>39916.730000000003</v>
      </c>
      <c r="NR732" s="90">
        <f t="shared" si="551"/>
        <v>44248.44</v>
      </c>
      <c r="NS732" s="90">
        <f t="shared" si="552"/>
        <v>45443.53</v>
      </c>
      <c r="NT732" s="90">
        <f t="shared" si="553"/>
        <v>0</v>
      </c>
      <c r="NU732" s="90">
        <f t="shared" si="201"/>
        <v>0</v>
      </c>
      <c r="NV732" s="90">
        <f t="shared" si="201"/>
        <v>0</v>
      </c>
      <c r="NW732" s="90">
        <f t="shared" si="554"/>
        <v>0</v>
      </c>
      <c r="NX732" s="90">
        <f t="shared" si="202"/>
        <v>0</v>
      </c>
      <c r="NY732" s="90">
        <f t="shared" si="202"/>
        <v>0</v>
      </c>
      <c r="NZ732" s="1235"/>
      <c r="OA732" s="1235"/>
      <c r="OB732" s="1235"/>
      <c r="OC732" s="90">
        <f t="shared" si="555"/>
        <v>0</v>
      </c>
      <c r="OD732" s="90">
        <f t="shared" si="556"/>
        <v>0</v>
      </c>
      <c r="OE732" s="90">
        <f t="shared" si="557"/>
        <v>0</v>
      </c>
      <c r="OF732" s="90">
        <f t="shared" si="558"/>
        <v>0</v>
      </c>
      <c r="OG732" s="90">
        <f t="shared" si="559"/>
        <v>0</v>
      </c>
      <c r="OH732" s="90">
        <f t="shared" si="560"/>
        <v>0</v>
      </c>
      <c r="OI732" s="90">
        <f t="shared" si="561"/>
        <v>61010.54</v>
      </c>
      <c r="OJ732" s="90">
        <f t="shared" si="562"/>
        <v>63668.65</v>
      </c>
      <c r="OK732" s="90">
        <f t="shared" si="563"/>
        <v>65608.070000000007</v>
      </c>
      <c r="OL732" s="90">
        <f t="shared" si="564"/>
        <v>25648.55</v>
      </c>
      <c r="OM732" s="90">
        <f t="shared" si="565"/>
        <v>28683.86</v>
      </c>
      <c r="ON732" s="90">
        <f t="shared" si="566"/>
        <v>29785.61</v>
      </c>
      <c r="OO732" s="90">
        <f t="shared" si="567"/>
        <v>0</v>
      </c>
      <c r="OP732" s="90">
        <f t="shared" si="203"/>
        <v>0</v>
      </c>
      <c r="OQ732" s="90">
        <f t="shared" si="203"/>
        <v>0</v>
      </c>
      <c r="OR732" s="90">
        <f t="shared" si="568"/>
        <v>0</v>
      </c>
      <c r="OS732" s="90">
        <f t="shared" si="204"/>
        <v>0</v>
      </c>
      <c r="OT732" s="90">
        <f t="shared" si="204"/>
        <v>0</v>
      </c>
      <c r="OU732" s="1235"/>
      <c r="OV732" s="1235"/>
      <c r="OW732" s="1235"/>
      <c r="OX732" s="90">
        <f t="shared" si="569"/>
        <v>0</v>
      </c>
      <c r="OY732" s="90">
        <f t="shared" si="570"/>
        <v>0</v>
      </c>
      <c r="OZ732" s="90">
        <f t="shared" si="571"/>
        <v>0</v>
      </c>
      <c r="PA732" s="90">
        <f t="shared" si="572"/>
        <v>0</v>
      </c>
      <c r="PB732" s="90">
        <f t="shared" si="573"/>
        <v>0</v>
      </c>
      <c r="PC732" s="90">
        <f t="shared" si="574"/>
        <v>0</v>
      </c>
      <c r="PD732" s="90">
        <f t="shared" si="575"/>
        <v>75848.800000000003</v>
      </c>
      <c r="PE732" s="90">
        <f t="shared" si="576"/>
        <v>79152.09</v>
      </c>
      <c r="PF732" s="90">
        <f t="shared" si="577"/>
        <v>81595.69</v>
      </c>
      <c r="PG732" s="90">
        <f t="shared" si="578"/>
        <v>38251.24</v>
      </c>
      <c r="PH732" s="90">
        <f t="shared" si="579"/>
        <v>41240.629999999997</v>
      </c>
      <c r="PI732" s="90">
        <f t="shared" si="580"/>
        <v>42465.07</v>
      </c>
      <c r="PJ732" s="90">
        <f t="shared" si="581"/>
        <v>0</v>
      </c>
      <c r="PK732" s="90">
        <f t="shared" si="205"/>
        <v>0</v>
      </c>
      <c r="PL732" s="90">
        <f t="shared" si="205"/>
        <v>0</v>
      </c>
      <c r="PM732" s="90">
        <f t="shared" si="582"/>
        <v>0</v>
      </c>
      <c r="PN732" s="90">
        <f t="shared" si="206"/>
        <v>0</v>
      </c>
      <c r="PO732" s="90">
        <f t="shared" si="206"/>
        <v>0</v>
      </c>
      <c r="PP732" s="1235"/>
      <c r="PQ732" s="1235"/>
      <c r="PR732" s="1235"/>
      <c r="PS732" s="90">
        <f t="shared" si="583"/>
        <v>0</v>
      </c>
      <c r="PT732" s="90">
        <f t="shared" si="584"/>
        <v>0</v>
      </c>
      <c r="PU732" s="90">
        <f t="shared" si="585"/>
        <v>0</v>
      </c>
      <c r="PV732" s="90">
        <f t="shared" si="586"/>
        <v>0</v>
      </c>
      <c r="PW732" s="90">
        <f t="shared" si="587"/>
        <v>0</v>
      </c>
      <c r="PX732" s="90">
        <f t="shared" si="588"/>
        <v>0</v>
      </c>
      <c r="PY732" s="90">
        <f t="shared" si="589"/>
        <v>46622.67</v>
      </c>
      <c r="PZ732" s="90">
        <f t="shared" si="590"/>
        <v>48501.73</v>
      </c>
      <c r="QA732" s="90">
        <f t="shared" si="591"/>
        <v>50145.85</v>
      </c>
      <c r="QB732" s="90">
        <f t="shared" si="592"/>
        <v>26486.15</v>
      </c>
      <c r="QC732" s="90">
        <f t="shared" si="593"/>
        <v>30205.68</v>
      </c>
      <c r="QD732" s="90">
        <f t="shared" si="594"/>
        <v>30801.47</v>
      </c>
      <c r="QE732" s="90">
        <f t="shared" si="595"/>
        <v>0</v>
      </c>
      <c r="QF732" s="90">
        <f t="shared" si="207"/>
        <v>0</v>
      </c>
      <c r="QG732" s="90">
        <f t="shared" si="207"/>
        <v>0</v>
      </c>
      <c r="QH732" s="90">
        <f t="shared" si="596"/>
        <v>0</v>
      </c>
      <c r="QI732" s="90">
        <f t="shared" si="208"/>
        <v>0</v>
      </c>
      <c r="QJ732" s="90">
        <f t="shared" si="208"/>
        <v>0</v>
      </c>
      <c r="QK732" s="1235"/>
      <c r="QL732" s="1235"/>
      <c r="QM732" s="1235"/>
      <c r="QN732" s="90">
        <f t="shared" si="597"/>
        <v>0</v>
      </c>
      <c r="QO732" s="90">
        <f t="shared" si="598"/>
        <v>0</v>
      </c>
      <c r="QP732" s="90">
        <f t="shared" si="599"/>
        <v>0</v>
      </c>
      <c r="QQ732" s="90">
        <f t="shared" si="600"/>
        <v>0</v>
      </c>
      <c r="QR732" s="90">
        <f t="shared" si="601"/>
        <v>0</v>
      </c>
      <c r="QS732" s="90">
        <f t="shared" si="602"/>
        <v>0</v>
      </c>
      <c r="QT732" s="90">
        <f t="shared" si="603"/>
        <v>90855.94</v>
      </c>
      <c r="QU732" s="90">
        <f t="shared" si="604"/>
        <v>94814.13</v>
      </c>
      <c r="QV732" s="90">
        <f t="shared" si="605"/>
        <v>97724.98</v>
      </c>
      <c r="QW732" s="90">
        <f t="shared" si="606"/>
        <v>44037.74</v>
      </c>
      <c r="QX732" s="90">
        <f t="shared" si="607"/>
        <v>51759.18</v>
      </c>
      <c r="QY732" s="90">
        <f t="shared" si="608"/>
        <v>53071.21</v>
      </c>
      <c r="QZ732" s="90">
        <f t="shared" si="609"/>
        <v>0</v>
      </c>
      <c r="RA732" s="90">
        <f t="shared" si="209"/>
        <v>0</v>
      </c>
      <c r="RB732" s="90">
        <f t="shared" si="209"/>
        <v>0</v>
      </c>
      <c r="RC732" s="90">
        <f t="shared" si="610"/>
        <v>0</v>
      </c>
      <c r="RD732" s="90">
        <f t="shared" si="210"/>
        <v>0</v>
      </c>
      <c r="RE732" s="90">
        <f t="shared" si="210"/>
        <v>0</v>
      </c>
      <c r="RF732" s="1235"/>
      <c r="RG732" s="1235"/>
      <c r="RH732" s="1235"/>
      <c r="RI732" s="90">
        <f t="shared" si="611"/>
        <v>0</v>
      </c>
      <c r="RJ732" s="90">
        <f t="shared" si="612"/>
        <v>0</v>
      </c>
      <c r="RK732" s="90">
        <f t="shared" si="613"/>
        <v>0</v>
      </c>
      <c r="RL732" s="90">
        <f t="shared" si="614"/>
        <v>0</v>
      </c>
      <c r="RM732" s="90">
        <f t="shared" si="615"/>
        <v>0</v>
      </c>
      <c r="RN732" s="90">
        <f t="shared" si="616"/>
        <v>0</v>
      </c>
      <c r="RO732" s="90">
        <f t="shared" si="617"/>
        <v>63652.04</v>
      </c>
      <c r="RP732" s="90">
        <f t="shared" si="618"/>
        <v>66403.289999999994</v>
      </c>
      <c r="RQ732" s="90">
        <f t="shared" si="619"/>
        <v>68475.77</v>
      </c>
      <c r="RR732" s="90">
        <f t="shared" si="620"/>
        <v>31860.89</v>
      </c>
      <c r="RS732" s="90">
        <f t="shared" si="621"/>
        <v>35550.870000000003</v>
      </c>
      <c r="RT732" s="90">
        <f t="shared" si="622"/>
        <v>36684.82</v>
      </c>
      <c r="RU732" s="90">
        <f t="shared" si="623"/>
        <v>0</v>
      </c>
      <c r="RV732" s="90">
        <f t="shared" si="211"/>
        <v>0</v>
      </c>
      <c r="RW732" s="90">
        <f t="shared" si="211"/>
        <v>0</v>
      </c>
      <c r="RX732" s="90">
        <f t="shared" si="624"/>
        <v>0</v>
      </c>
      <c r="RY732" s="90">
        <f t="shared" si="212"/>
        <v>0</v>
      </c>
      <c r="RZ732" s="90">
        <f t="shared" si="212"/>
        <v>0</v>
      </c>
      <c r="SA732" s="1235"/>
      <c r="SB732" s="1235"/>
      <c r="SC732" s="1235"/>
      <c r="SD732" s="90">
        <f t="shared" si="625"/>
        <v>0</v>
      </c>
      <c r="SE732" s="90">
        <f t="shared" si="626"/>
        <v>0</v>
      </c>
      <c r="SF732" s="90">
        <f t="shared" si="627"/>
        <v>0</v>
      </c>
      <c r="SG732" s="90">
        <f t="shared" si="628"/>
        <v>0</v>
      </c>
      <c r="SH732" s="90">
        <f t="shared" si="629"/>
        <v>0</v>
      </c>
      <c r="SI732" s="90">
        <f t="shared" si="630"/>
        <v>0</v>
      </c>
      <c r="SJ732" s="90">
        <f t="shared" si="631"/>
        <v>59999.67</v>
      </c>
      <c r="SK732" s="90">
        <f t="shared" si="632"/>
        <v>62613.11</v>
      </c>
      <c r="SL732" s="90">
        <f t="shared" si="633"/>
        <v>64544.82</v>
      </c>
      <c r="SM732" s="90">
        <f t="shared" si="634"/>
        <v>21675.87</v>
      </c>
      <c r="SN732" s="90">
        <f t="shared" si="635"/>
        <v>24814.240000000002</v>
      </c>
      <c r="SO732" s="90">
        <f t="shared" si="636"/>
        <v>25878.15</v>
      </c>
      <c r="SP732" s="90">
        <f t="shared" si="637"/>
        <v>0</v>
      </c>
      <c r="SQ732" s="90">
        <f t="shared" si="213"/>
        <v>0</v>
      </c>
      <c r="SR732" s="90">
        <f t="shared" si="213"/>
        <v>0</v>
      </c>
      <c r="SS732" s="90">
        <f t="shared" si="638"/>
        <v>0</v>
      </c>
      <c r="ST732" s="90">
        <f t="shared" si="214"/>
        <v>0</v>
      </c>
      <c r="SU732" s="90">
        <f t="shared" si="214"/>
        <v>0</v>
      </c>
      <c r="SV732" s="1235"/>
      <c r="SW732" s="1235"/>
      <c r="SX732" s="1235"/>
      <c r="SY732" s="90">
        <f t="shared" si="639"/>
        <v>0</v>
      </c>
      <c r="SZ732" s="90">
        <f t="shared" si="640"/>
        <v>0</v>
      </c>
      <c r="TA732" s="90">
        <f t="shared" si="641"/>
        <v>0</v>
      </c>
      <c r="TB732" s="90">
        <f t="shared" si="642"/>
        <v>0</v>
      </c>
      <c r="TC732" s="90">
        <f t="shared" si="643"/>
        <v>0</v>
      </c>
      <c r="TD732" s="90">
        <f t="shared" si="644"/>
        <v>0</v>
      </c>
      <c r="TE732" s="90">
        <f t="shared" si="645"/>
        <v>65593.03</v>
      </c>
      <c r="TF732" s="90">
        <f t="shared" si="646"/>
        <v>68347.13</v>
      </c>
      <c r="TG732" s="90">
        <f t="shared" si="647"/>
        <v>70558.100000000006</v>
      </c>
      <c r="TH732" s="90">
        <f t="shared" si="648"/>
        <v>36669.440000000002</v>
      </c>
      <c r="TI732" s="90">
        <f t="shared" si="649"/>
        <v>40976.269999999997</v>
      </c>
      <c r="TJ732" s="90">
        <f t="shared" si="650"/>
        <v>41978.45</v>
      </c>
      <c r="TK732" s="90">
        <f t="shared" si="651"/>
        <v>0</v>
      </c>
      <c r="TL732" s="90">
        <f t="shared" si="215"/>
        <v>0</v>
      </c>
      <c r="TM732" s="90">
        <f t="shared" si="215"/>
        <v>0</v>
      </c>
      <c r="TN732" s="90">
        <f t="shared" si="652"/>
        <v>0</v>
      </c>
      <c r="TO732" s="90">
        <f t="shared" si="216"/>
        <v>0</v>
      </c>
      <c r="TP732" s="90">
        <f t="shared" si="216"/>
        <v>0</v>
      </c>
      <c r="TQ732" s="1235"/>
      <c r="TR732" s="1235"/>
      <c r="TS732" s="1235"/>
      <c r="TT732" s="90">
        <f t="shared" si="653"/>
        <v>0</v>
      </c>
      <c r="TU732" s="90">
        <f t="shared" si="654"/>
        <v>0</v>
      </c>
      <c r="TV732" s="90">
        <f t="shared" si="655"/>
        <v>0</v>
      </c>
      <c r="TW732" s="90">
        <f t="shared" si="656"/>
        <v>0</v>
      </c>
      <c r="TX732" s="90">
        <f t="shared" si="657"/>
        <v>0</v>
      </c>
      <c r="TY732" s="90">
        <f t="shared" si="658"/>
        <v>0</v>
      </c>
      <c r="TZ732" s="90">
        <f t="shared" si="659"/>
        <v>76807.88</v>
      </c>
      <c r="UA732" s="90">
        <f t="shared" si="660"/>
        <v>80152.639999999999</v>
      </c>
      <c r="UB732" s="90">
        <f t="shared" si="661"/>
        <v>82635.850000000006</v>
      </c>
      <c r="UC732" s="90">
        <f t="shared" si="662"/>
        <v>35857.410000000003</v>
      </c>
      <c r="UD732" s="90">
        <f t="shared" si="663"/>
        <v>40548.370000000003</v>
      </c>
      <c r="UE732" s="90">
        <f t="shared" si="664"/>
        <v>41771.17</v>
      </c>
      <c r="UF732" s="90">
        <f t="shared" si="665"/>
        <v>0</v>
      </c>
      <c r="UG732" s="90">
        <f t="shared" si="217"/>
        <v>0</v>
      </c>
      <c r="UH732" s="90">
        <f t="shared" si="217"/>
        <v>0</v>
      </c>
      <c r="UI732" s="90">
        <f t="shared" si="666"/>
        <v>0</v>
      </c>
      <c r="UJ732" s="90">
        <f t="shared" si="218"/>
        <v>0</v>
      </c>
      <c r="UK732" s="90">
        <f t="shared" si="218"/>
        <v>0</v>
      </c>
      <c r="UL732" s="1235"/>
      <c r="UM732" s="1235"/>
      <c r="UN732" s="1235"/>
      <c r="UO732" s="90">
        <f t="shared" si="667"/>
        <v>0</v>
      </c>
      <c r="UP732" s="90">
        <f t="shared" si="668"/>
        <v>0</v>
      </c>
      <c r="UQ732" s="90">
        <f t="shared" si="669"/>
        <v>0</v>
      </c>
      <c r="UR732" s="90">
        <f t="shared" si="670"/>
        <v>0</v>
      </c>
      <c r="US732" s="90">
        <f t="shared" si="671"/>
        <v>0</v>
      </c>
      <c r="UT732" s="90">
        <f t="shared" si="672"/>
        <v>0</v>
      </c>
      <c r="UU732" s="90">
        <f t="shared" si="673"/>
        <v>78361.179999999993</v>
      </c>
      <c r="UV732" s="90">
        <f t="shared" si="674"/>
        <v>81773.789999999994</v>
      </c>
      <c r="UW732" s="90">
        <f t="shared" si="675"/>
        <v>84308.43</v>
      </c>
      <c r="UX732" s="90">
        <f t="shared" si="676"/>
        <v>37075.74</v>
      </c>
      <c r="UY732" s="90">
        <f t="shared" si="677"/>
        <v>43405.37</v>
      </c>
      <c r="UZ732" s="90">
        <f t="shared" si="678"/>
        <v>44662.32</v>
      </c>
      <c r="VA732" s="90">
        <f t="shared" si="679"/>
        <v>0</v>
      </c>
      <c r="VB732" s="90">
        <f t="shared" si="219"/>
        <v>0</v>
      </c>
      <c r="VC732" s="90">
        <f t="shared" si="219"/>
        <v>0</v>
      </c>
      <c r="VD732" s="90">
        <f t="shared" si="680"/>
        <v>0</v>
      </c>
      <c r="VE732" s="90">
        <f t="shared" si="220"/>
        <v>0</v>
      </c>
      <c r="VF732" s="90">
        <f t="shared" si="220"/>
        <v>0</v>
      </c>
      <c r="VG732" s="1235">
        <v>14</v>
      </c>
      <c r="VH732" s="1235">
        <v>14</v>
      </c>
      <c r="VI732" s="1235">
        <v>14</v>
      </c>
      <c r="VJ732" s="90">
        <f t="shared" si="681"/>
        <v>1020894</v>
      </c>
      <c r="VK732" s="90">
        <f t="shared" si="682"/>
        <v>1046850</v>
      </c>
      <c r="VL732" s="90">
        <f t="shared" si="683"/>
        <v>1085630</v>
      </c>
      <c r="VM732" s="90">
        <f t="shared" si="684"/>
        <v>785163.54</v>
      </c>
      <c r="VN732" s="90">
        <f t="shared" si="685"/>
        <v>808207.54</v>
      </c>
      <c r="VO732" s="90">
        <f t="shared" si="686"/>
        <v>825497.54</v>
      </c>
      <c r="VP732" s="90">
        <f t="shared" si="687"/>
        <v>73834.22</v>
      </c>
      <c r="VQ732" s="90">
        <f t="shared" si="688"/>
        <v>76975.23</v>
      </c>
      <c r="VR732" s="90">
        <f t="shared" si="689"/>
        <v>79451.820000000007</v>
      </c>
      <c r="VS732" s="90">
        <f t="shared" si="690"/>
        <v>34024.22</v>
      </c>
      <c r="VT732" s="90">
        <f t="shared" si="691"/>
        <v>38028.61</v>
      </c>
      <c r="VU732" s="90">
        <f t="shared" si="692"/>
        <v>39232.33</v>
      </c>
      <c r="VV732" s="90">
        <f t="shared" si="693"/>
        <v>1033679.08</v>
      </c>
      <c r="VW732" s="90">
        <f t="shared" si="221"/>
        <v>1077653.22</v>
      </c>
      <c r="VX732" s="90">
        <f t="shared" si="221"/>
        <v>1112325.48</v>
      </c>
      <c r="VY732" s="90">
        <f t="shared" si="694"/>
        <v>476339.08</v>
      </c>
      <c r="VZ732" s="90">
        <f t="shared" si="222"/>
        <v>532400.54</v>
      </c>
      <c r="WA732" s="90">
        <f t="shared" si="222"/>
        <v>549252.62</v>
      </c>
      <c r="WB732" s="92"/>
      <c r="WC732" s="92"/>
      <c r="WD732" s="92"/>
      <c r="WE732" s="90">
        <f t="shared" si="695"/>
        <v>0</v>
      </c>
      <c r="WF732" s="90">
        <f t="shared" si="696"/>
        <v>0</v>
      </c>
      <c r="WG732" s="90">
        <f t="shared" si="697"/>
        <v>0</v>
      </c>
      <c r="WH732" s="90">
        <f t="shared" si="698"/>
        <v>0</v>
      </c>
      <c r="WI732" s="90">
        <f t="shared" si="699"/>
        <v>0</v>
      </c>
      <c r="WJ732" s="90">
        <f t="shared" si="700"/>
        <v>0</v>
      </c>
      <c r="WK732" s="90">
        <f t="shared" si="701"/>
        <v>0</v>
      </c>
      <c r="WL732" s="90">
        <f t="shared" si="702"/>
        <v>0</v>
      </c>
      <c r="WM732" s="90">
        <f t="shared" si="703"/>
        <v>0</v>
      </c>
      <c r="WN732" s="90">
        <f t="shared" si="704"/>
        <v>0</v>
      </c>
      <c r="WO732" s="90">
        <f t="shared" si="705"/>
        <v>0</v>
      </c>
      <c r="WP732" s="90">
        <f t="shared" si="706"/>
        <v>0</v>
      </c>
      <c r="WQ732" s="90">
        <f t="shared" si="707"/>
        <v>0</v>
      </c>
      <c r="WR732" s="90">
        <f t="shared" si="223"/>
        <v>0</v>
      </c>
      <c r="WS732" s="90">
        <f t="shared" si="223"/>
        <v>0</v>
      </c>
      <c r="WT732" s="90">
        <f t="shared" si="708"/>
        <v>0</v>
      </c>
      <c r="WU732" s="90">
        <f t="shared" si="224"/>
        <v>0</v>
      </c>
      <c r="WV732" s="90">
        <f t="shared" si="224"/>
        <v>0</v>
      </c>
      <c r="WW732" s="1235"/>
      <c r="WX732" s="1235"/>
      <c r="WY732" s="1235"/>
      <c r="WZ732" s="90">
        <f t="shared" si="709"/>
        <v>0</v>
      </c>
      <c r="XA732" s="90">
        <f t="shared" si="710"/>
        <v>0</v>
      </c>
      <c r="XB732" s="90">
        <f t="shared" si="711"/>
        <v>0</v>
      </c>
      <c r="XC732" s="90">
        <f t="shared" si="712"/>
        <v>0</v>
      </c>
      <c r="XD732" s="90">
        <f t="shared" si="713"/>
        <v>0</v>
      </c>
      <c r="XE732" s="90">
        <f t="shared" si="714"/>
        <v>0</v>
      </c>
      <c r="XF732" s="90">
        <f t="shared" si="715"/>
        <v>67230.8</v>
      </c>
      <c r="XG732" s="90">
        <f t="shared" si="716"/>
        <v>70108.88</v>
      </c>
      <c r="XH732" s="90">
        <f t="shared" si="717"/>
        <v>72320.08</v>
      </c>
      <c r="XI732" s="90">
        <f t="shared" si="718"/>
        <v>26999.09</v>
      </c>
      <c r="XJ732" s="90">
        <f t="shared" si="719"/>
        <v>29743.68</v>
      </c>
      <c r="XK732" s="90">
        <f t="shared" si="720"/>
        <v>30670.68</v>
      </c>
      <c r="XL732" s="90">
        <f t="shared" si="721"/>
        <v>0</v>
      </c>
      <c r="XM732" s="90">
        <f t="shared" si="225"/>
        <v>0</v>
      </c>
      <c r="XN732" s="90">
        <f t="shared" si="225"/>
        <v>0</v>
      </c>
      <c r="XO732" s="90">
        <f t="shared" si="722"/>
        <v>0</v>
      </c>
      <c r="XP732" s="90">
        <f t="shared" si="226"/>
        <v>0</v>
      </c>
      <c r="XQ732" s="90">
        <f t="shared" si="226"/>
        <v>0</v>
      </c>
      <c r="XR732" s="1235"/>
      <c r="XS732" s="1235"/>
      <c r="XT732" s="1235"/>
      <c r="XU732" s="90">
        <f t="shared" si="723"/>
        <v>0</v>
      </c>
      <c r="XV732" s="90">
        <f t="shared" si="724"/>
        <v>0</v>
      </c>
      <c r="XW732" s="90">
        <f t="shared" si="725"/>
        <v>0</v>
      </c>
      <c r="XX732" s="90">
        <f t="shared" si="726"/>
        <v>0</v>
      </c>
      <c r="XY732" s="90">
        <f t="shared" si="727"/>
        <v>0</v>
      </c>
      <c r="XZ732" s="90">
        <f t="shared" si="728"/>
        <v>0</v>
      </c>
      <c r="YA732" s="90">
        <f t="shared" si="729"/>
        <v>59639.92</v>
      </c>
      <c r="YB732" s="90">
        <f t="shared" si="730"/>
        <v>62196.6</v>
      </c>
      <c r="YC732" s="90">
        <f t="shared" si="731"/>
        <v>64153.81</v>
      </c>
      <c r="YD732" s="90">
        <f t="shared" si="732"/>
        <v>24818.16</v>
      </c>
      <c r="YE732" s="90">
        <f t="shared" si="733"/>
        <v>27494.57</v>
      </c>
      <c r="YF732" s="90">
        <f t="shared" si="734"/>
        <v>28620.47</v>
      </c>
      <c r="YG732" s="90">
        <f t="shared" si="735"/>
        <v>0</v>
      </c>
      <c r="YH732" s="90">
        <f t="shared" si="227"/>
        <v>0</v>
      </c>
      <c r="YI732" s="90">
        <f t="shared" si="227"/>
        <v>0</v>
      </c>
      <c r="YJ732" s="90">
        <f t="shared" si="736"/>
        <v>0</v>
      </c>
      <c r="YK732" s="90">
        <f t="shared" si="228"/>
        <v>0</v>
      </c>
      <c r="YL732" s="90">
        <f t="shared" si="228"/>
        <v>0</v>
      </c>
      <c r="YM732" s="1235"/>
      <c r="YN732" s="1235"/>
      <c r="YO732" s="1235"/>
      <c r="YP732" s="90">
        <f t="shared" si="737"/>
        <v>0</v>
      </c>
      <c r="YQ732" s="90">
        <f t="shared" si="738"/>
        <v>0</v>
      </c>
      <c r="YR732" s="90">
        <f t="shared" si="739"/>
        <v>0</v>
      </c>
      <c r="YS732" s="90">
        <f t="shared" si="740"/>
        <v>0</v>
      </c>
      <c r="YT732" s="90">
        <f t="shared" si="741"/>
        <v>0</v>
      </c>
      <c r="YU732" s="90">
        <f t="shared" si="742"/>
        <v>0</v>
      </c>
      <c r="YV732" s="90">
        <f t="shared" si="743"/>
        <v>60843.92</v>
      </c>
      <c r="YW732" s="90">
        <f t="shared" si="744"/>
        <v>63463.66</v>
      </c>
      <c r="YX732" s="90">
        <f t="shared" si="745"/>
        <v>65473.31</v>
      </c>
      <c r="YY732" s="90">
        <f t="shared" si="746"/>
        <v>22927.77</v>
      </c>
      <c r="YZ732" s="90">
        <f t="shared" si="747"/>
        <v>26970.7</v>
      </c>
      <c r="ZA732" s="90">
        <f t="shared" si="748"/>
        <v>28010.13</v>
      </c>
      <c r="ZB732" s="90">
        <f t="shared" si="749"/>
        <v>0</v>
      </c>
      <c r="ZC732" s="90">
        <f t="shared" si="229"/>
        <v>0</v>
      </c>
      <c r="ZD732" s="90">
        <f t="shared" si="229"/>
        <v>0</v>
      </c>
      <c r="ZE732" s="90">
        <f t="shared" si="750"/>
        <v>0</v>
      </c>
      <c r="ZF732" s="90">
        <f t="shared" si="230"/>
        <v>0</v>
      </c>
      <c r="ZG732" s="90">
        <f t="shared" si="230"/>
        <v>0</v>
      </c>
      <c r="ZH732" s="1235"/>
      <c r="ZI732" s="1235"/>
      <c r="ZJ732" s="1235"/>
      <c r="ZK732" s="90">
        <f t="shared" si="751"/>
        <v>0</v>
      </c>
      <c r="ZL732" s="90">
        <f t="shared" si="752"/>
        <v>0</v>
      </c>
      <c r="ZM732" s="90">
        <f t="shared" si="753"/>
        <v>0</v>
      </c>
      <c r="ZN732" s="90">
        <f t="shared" si="754"/>
        <v>0</v>
      </c>
      <c r="ZO732" s="90">
        <f t="shared" si="755"/>
        <v>0</v>
      </c>
      <c r="ZP732" s="90">
        <f t="shared" si="756"/>
        <v>0</v>
      </c>
      <c r="ZQ732" s="90">
        <f t="shared" si="757"/>
        <v>59994.81</v>
      </c>
      <c r="ZR732" s="90">
        <f t="shared" si="758"/>
        <v>62609.45</v>
      </c>
      <c r="ZS732" s="90">
        <f t="shared" si="759"/>
        <v>64517.64</v>
      </c>
      <c r="ZT732" s="90">
        <f t="shared" si="760"/>
        <v>24895.64</v>
      </c>
      <c r="ZU732" s="90">
        <f t="shared" si="761"/>
        <v>28521.23</v>
      </c>
      <c r="ZV732" s="90">
        <f t="shared" si="762"/>
        <v>29629.99</v>
      </c>
      <c r="ZW732" s="90">
        <f t="shared" si="763"/>
        <v>0</v>
      </c>
      <c r="ZX732" s="90">
        <f t="shared" si="231"/>
        <v>0</v>
      </c>
      <c r="ZY732" s="90">
        <f t="shared" si="231"/>
        <v>0</v>
      </c>
      <c r="ZZ732" s="90">
        <f t="shared" si="764"/>
        <v>0</v>
      </c>
      <c r="AAA732" s="90">
        <f t="shared" si="232"/>
        <v>0</v>
      </c>
      <c r="AAB732" s="90">
        <f t="shared" si="232"/>
        <v>0</v>
      </c>
      <c r="AAC732" s="1235"/>
      <c r="AAD732" s="1235"/>
      <c r="AAE732" s="1235"/>
      <c r="AAF732" s="90">
        <f t="shared" si="765"/>
        <v>0</v>
      </c>
      <c r="AAG732" s="90">
        <f t="shared" si="766"/>
        <v>0</v>
      </c>
      <c r="AAH732" s="90">
        <f t="shared" si="767"/>
        <v>0</v>
      </c>
      <c r="AAI732" s="90">
        <f t="shared" si="768"/>
        <v>0</v>
      </c>
      <c r="AAJ732" s="90">
        <f t="shared" si="769"/>
        <v>0</v>
      </c>
      <c r="AAK732" s="90">
        <f t="shared" si="770"/>
        <v>0</v>
      </c>
      <c r="AAL732" s="90">
        <f t="shared" si="771"/>
        <v>76832.84</v>
      </c>
      <c r="AAM732" s="90">
        <f t="shared" si="772"/>
        <v>80105.929999999993</v>
      </c>
      <c r="AAN732" s="90">
        <f t="shared" si="773"/>
        <v>82641.78</v>
      </c>
      <c r="AAO732" s="90">
        <f t="shared" si="774"/>
        <v>34112.949999999997</v>
      </c>
      <c r="AAP732" s="90">
        <f t="shared" si="775"/>
        <v>42705</v>
      </c>
      <c r="AAQ732" s="90">
        <f t="shared" si="776"/>
        <v>43855.19</v>
      </c>
      <c r="AAR732" s="90">
        <f t="shared" si="777"/>
        <v>0</v>
      </c>
      <c r="AAS732" s="90">
        <f t="shared" si="233"/>
        <v>0</v>
      </c>
      <c r="AAT732" s="90">
        <f t="shared" si="233"/>
        <v>0</v>
      </c>
      <c r="AAU732" s="90">
        <f t="shared" si="778"/>
        <v>0</v>
      </c>
      <c r="AAV732" s="90">
        <f t="shared" si="234"/>
        <v>0</v>
      </c>
      <c r="AAW732" s="90">
        <f t="shared" si="234"/>
        <v>0</v>
      </c>
      <c r="AAX732" s="1235"/>
      <c r="AAY732" s="1235"/>
      <c r="AAZ732" s="1235"/>
      <c r="ABA732" s="90">
        <f t="shared" si="779"/>
        <v>0</v>
      </c>
      <c r="ABB732" s="90">
        <f t="shared" si="780"/>
        <v>0</v>
      </c>
      <c r="ABC732" s="90">
        <f t="shared" si="781"/>
        <v>0</v>
      </c>
      <c r="ABD732" s="90">
        <f t="shared" si="782"/>
        <v>0</v>
      </c>
      <c r="ABE732" s="90">
        <f t="shared" si="783"/>
        <v>0</v>
      </c>
      <c r="ABF732" s="90">
        <f t="shared" si="784"/>
        <v>0</v>
      </c>
      <c r="ABG732" s="90">
        <f t="shared" si="785"/>
        <v>64732.78</v>
      </c>
      <c r="ABH732" s="90">
        <f t="shared" si="786"/>
        <v>67502.179999999993</v>
      </c>
      <c r="ABI732" s="90">
        <f t="shared" si="787"/>
        <v>69637.960000000006</v>
      </c>
      <c r="ABJ732" s="90">
        <f t="shared" si="788"/>
        <v>26494.71</v>
      </c>
      <c r="ABK732" s="90">
        <f t="shared" si="789"/>
        <v>32897.79</v>
      </c>
      <c r="ABL732" s="90">
        <f t="shared" si="790"/>
        <v>33899.79</v>
      </c>
      <c r="ABM732" s="90">
        <f t="shared" si="791"/>
        <v>0</v>
      </c>
      <c r="ABN732" s="90">
        <f t="shared" si="235"/>
        <v>0</v>
      </c>
      <c r="ABO732" s="90">
        <f t="shared" si="235"/>
        <v>0</v>
      </c>
      <c r="ABP732" s="90">
        <f t="shared" si="792"/>
        <v>0</v>
      </c>
      <c r="ABQ732" s="90">
        <f t="shared" si="236"/>
        <v>0</v>
      </c>
      <c r="ABR732" s="90">
        <f t="shared" si="236"/>
        <v>0</v>
      </c>
      <c r="ABS732" s="1235"/>
      <c r="ABT732" s="1235"/>
      <c r="ABU732" s="1235"/>
      <c r="ABV732" s="90">
        <f t="shared" si="793"/>
        <v>0</v>
      </c>
      <c r="ABW732" s="90">
        <f t="shared" si="794"/>
        <v>0</v>
      </c>
      <c r="ABX732" s="90">
        <f t="shared" si="795"/>
        <v>0</v>
      </c>
      <c r="ABY732" s="90">
        <f t="shared" si="796"/>
        <v>0</v>
      </c>
      <c r="ABZ732" s="90">
        <f t="shared" si="797"/>
        <v>0</v>
      </c>
      <c r="ACA732" s="90">
        <f t="shared" si="798"/>
        <v>0</v>
      </c>
      <c r="ACB732" s="90">
        <f t="shared" si="799"/>
        <v>57254.63</v>
      </c>
      <c r="ACC732" s="90">
        <f t="shared" si="800"/>
        <v>59661.09</v>
      </c>
      <c r="ACD732" s="90">
        <f t="shared" si="801"/>
        <v>61595.5</v>
      </c>
      <c r="ACE732" s="90">
        <f t="shared" si="802"/>
        <v>19302.97</v>
      </c>
      <c r="ACF732" s="90">
        <f t="shared" si="803"/>
        <v>24077.95</v>
      </c>
      <c r="ACG732" s="90">
        <f t="shared" si="804"/>
        <v>24990.01</v>
      </c>
      <c r="ACH732" s="90">
        <f t="shared" si="805"/>
        <v>0</v>
      </c>
      <c r="ACI732" s="90">
        <f t="shared" si="237"/>
        <v>0</v>
      </c>
      <c r="ACJ732" s="90">
        <f t="shared" si="237"/>
        <v>0</v>
      </c>
      <c r="ACK732" s="90">
        <f t="shared" si="806"/>
        <v>0</v>
      </c>
      <c r="ACL732" s="90">
        <f t="shared" si="238"/>
        <v>0</v>
      </c>
      <c r="ACM732" s="90">
        <f t="shared" si="238"/>
        <v>0</v>
      </c>
      <c r="ACN732" s="1235"/>
      <c r="ACO732" s="1235"/>
      <c r="ACP732" s="1235"/>
      <c r="ACQ732" s="90">
        <f t="shared" si="807"/>
        <v>0</v>
      </c>
      <c r="ACR732" s="90">
        <f t="shared" si="808"/>
        <v>0</v>
      </c>
      <c r="ACS732" s="90">
        <f t="shared" si="809"/>
        <v>0</v>
      </c>
      <c r="ACT732" s="90">
        <f t="shared" si="810"/>
        <v>0</v>
      </c>
      <c r="ACU732" s="90">
        <f t="shared" si="811"/>
        <v>0</v>
      </c>
      <c r="ACV732" s="90">
        <f t="shared" si="812"/>
        <v>0</v>
      </c>
      <c r="ACW732" s="90">
        <f t="shared" si="813"/>
        <v>53727.91</v>
      </c>
      <c r="ACX732" s="90">
        <f t="shared" si="814"/>
        <v>55922.06</v>
      </c>
      <c r="ACY732" s="90">
        <f t="shared" si="815"/>
        <v>57801.04</v>
      </c>
      <c r="ACZ732" s="90">
        <f t="shared" si="816"/>
        <v>25349.919999999998</v>
      </c>
      <c r="ADA732" s="90">
        <f t="shared" si="817"/>
        <v>32407.52</v>
      </c>
      <c r="ADB732" s="90">
        <f t="shared" si="818"/>
        <v>33073.83</v>
      </c>
      <c r="ADC732" s="90">
        <f t="shared" si="819"/>
        <v>0</v>
      </c>
      <c r="ADD732" s="90">
        <f t="shared" si="239"/>
        <v>0</v>
      </c>
      <c r="ADE732" s="90">
        <f t="shared" si="239"/>
        <v>0</v>
      </c>
      <c r="ADF732" s="90">
        <f t="shared" si="820"/>
        <v>0</v>
      </c>
      <c r="ADG732" s="90">
        <f t="shared" si="240"/>
        <v>0</v>
      </c>
      <c r="ADH732" s="90">
        <f t="shared" si="240"/>
        <v>0</v>
      </c>
      <c r="ADI732" s="1235"/>
      <c r="ADJ732" s="1235"/>
      <c r="ADK732" s="1235"/>
      <c r="ADL732" s="90">
        <f t="shared" si="821"/>
        <v>0</v>
      </c>
      <c r="ADM732" s="90">
        <f t="shared" si="822"/>
        <v>0</v>
      </c>
      <c r="ADN732" s="90">
        <f t="shared" si="823"/>
        <v>0</v>
      </c>
      <c r="ADO732" s="90">
        <f t="shared" si="824"/>
        <v>0</v>
      </c>
      <c r="ADP732" s="90">
        <f t="shared" si="825"/>
        <v>0</v>
      </c>
      <c r="ADQ732" s="90">
        <f t="shared" si="826"/>
        <v>0</v>
      </c>
      <c r="ADR732" s="90">
        <f t="shared" si="827"/>
        <v>64021.61</v>
      </c>
      <c r="ADS732" s="90">
        <f t="shared" si="828"/>
        <v>66751.460000000006</v>
      </c>
      <c r="ADT732" s="90">
        <f t="shared" si="829"/>
        <v>68869.2</v>
      </c>
      <c r="ADU732" s="90">
        <f t="shared" si="830"/>
        <v>28612.25</v>
      </c>
      <c r="ADV732" s="90">
        <f t="shared" si="831"/>
        <v>32236.31</v>
      </c>
      <c r="ADW732" s="90">
        <f t="shared" si="832"/>
        <v>33262.480000000003</v>
      </c>
      <c r="ADX732" s="90">
        <f t="shared" si="833"/>
        <v>0</v>
      </c>
      <c r="ADY732" s="90">
        <f t="shared" si="241"/>
        <v>0</v>
      </c>
      <c r="ADZ732" s="90">
        <f t="shared" si="241"/>
        <v>0</v>
      </c>
      <c r="AEA732" s="90">
        <f t="shared" si="834"/>
        <v>0</v>
      </c>
      <c r="AEB732" s="90">
        <f t="shared" si="242"/>
        <v>0</v>
      </c>
      <c r="AEC732" s="90">
        <f t="shared" si="242"/>
        <v>0</v>
      </c>
      <c r="AED732" s="1235"/>
      <c r="AEE732" s="1235"/>
      <c r="AEF732" s="1235"/>
      <c r="AEG732" s="90">
        <f t="shared" si="835"/>
        <v>0</v>
      </c>
      <c r="AEH732" s="90">
        <f t="shared" si="836"/>
        <v>0</v>
      </c>
      <c r="AEI732" s="90">
        <f t="shared" si="837"/>
        <v>0</v>
      </c>
      <c r="AEJ732" s="90">
        <f t="shared" si="838"/>
        <v>0</v>
      </c>
      <c r="AEK732" s="90">
        <f t="shared" si="839"/>
        <v>0</v>
      </c>
      <c r="AEL732" s="90">
        <f t="shared" si="840"/>
        <v>0</v>
      </c>
      <c r="AEM732" s="90">
        <f t="shared" si="841"/>
        <v>64529.31</v>
      </c>
      <c r="AEN732" s="90">
        <f t="shared" si="842"/>
        <v>67288.55</v>
      </c>
      <c r="AEO732" s="90">
        <f t="shared" si="843"/>
        <v>69423.179999999993</v>
      </c>
      <c r="AEP732" s="90">
        <f t="shared" si="844"/>
        <v>26096.09</v>
      </c>
      <c r="AEQ732" s="90">
        <f t="shared" si="845"/>
        <v>28980.67</v>
      </c>
      <c r="AER732" s="90">
        <f t="shared" si="846"/>
        <v>29892.46</v>
      </c>
      <c r="AES732" s="90">
        <f t="shared" si="847"/>
        <v>0</v>
      </c>
      <c r="AET732" s="90">
        <f t="shared" si="243"/>
        <v>0</v>
      </c>
      <c r="AEU732" s="90">
        <f t="shared" si="243"/>
        <v>0</v>
      </c>
      <c r="AEV732" s="90">
        <f t="shared" si="848"/>
        <v>0</v>
      </c>
      <c r="AEW732" s="90">
        <f t="shared" si="244"/>
        <v>0</v>
      </c>
      <c r="AEX732" s="90">
        <f t="shared" si="244"/>
        <v>0</v>
      </c>
      <c r="AEY732" s="1235"/>
      <c r="AEZ732" s="1235"/>
      <c r="AFA732" s="1235"/>
      <c r="AFB732" s="90">
        <f t="shared" si="849"/>
        <v>0</v>
      </c>
      <c r="AFC732" s="90">
        <f t="shared" si="850"/>
        <v>0</v>
      </c>
      <c r="AFD732" s="90">
        <f t="shared" si="851"/>
        <v>0</v>
      </c>
      <c r="AFE732" s="90">
        <f t="shared" si="852"/>
        <v>0</v>
      </c>
      <c r="AFF732" s="90">
        <f t="shared" si="853"/>
        <v>0</v>
      </c>
      <c r="AFG732" s="90">
        <f t="shared" si="854"/>
        <v>0</v>
      </c>
      <c r="AFH732" s="90">
        <f t="shared" si="855"/>
        <v>68365.679999999993</v>
      </c>
      <c r="AFI732" s="90">
        <f t="shared" si="856"/>
        <v>71238.73</v>
      </c>
      <c r="AFJ732" s="90">
        <f t="shared" si="857"/>
        <v>73495.789999999994</v>
      </c>
      <c r="AFK732" s="90">
        <f t="shared" si="858"/>
        <v>23386.21</v>
      </c>
      <c r="AFL732" s="90">
        <f t="shared" si="859"/>
        <v>28430.5</v>
      </c>
      <c r="AFM732" s="90">
        <f t="shared" si="860"/>
        <v>29421.66</v>
      </c>
      <c r="AFN732" s="90">
        <f t="shared" si="861"/>
        <v>0</v>
      </c>
      <c r="AFO732" s="90">
        <f t="shared" si="245"/>
        <v>0</v>
      </c>
      <c r="AFP732" s="90">
        <f t="shared" si="245"/>
        <v>0</v>
      </c>
      <c r="AFQ732" s="90">
        <f t="shared" si="862"/>
        <v>0</v>
      </c>
      <c r="AFR732" s="90">
        <f t="shared" si="246"/>
        <v>0</v>
      </c>
      <c r="AFS732" s="90">
        <f t="shared" si="246"/>
        <v>0</v>
      </c>
      <c r="AFT732" s="1235"/>
      <c r="AFU732" s="1235"/>
      <c r="AFV732" s="1235"/>
      <c r="AFW732" s="90">
        <f t="shared" si="863"/>
        <v>0</v>
      </c>
      <c r="AFX732" s="90">
        <f t="shared" si="864"/>
        <v>0</v>
      </c>
      <c r="AFY732" s="90">
        <f t="shared" si="865"/>
        <v>0</v>
      </c>
      <c r="AFZ732" s="90">
        <f t="shared" si="866"/>
        <v>0</v>
      </c>
      <c r="AGA732" s="90">
        <f t="shared" si="867"/>
        <v>0</v>
      </c>
      <c r="AGB732" s="90">
        <f t="shared" si="868"/>
        <v>0</v>
      </c>
      <c r="AGC732" s="90">
        <f t="shared" si="869"/>
        <v>71043.97</v>
      </c>
      <c r="AGD732" s="90">
        <f t="shared" si="870"/>
        <v>74140.429999999993</v>
      </c>
      <c r="AGE732" s="90">
        <f t="shared" si="871"/>
        <v>76363.83</v>
      </c>
      <c r="AGF732" s="90">
        <f t="shared" si="872"/>
        <v>30457.81</v>
      </c>
      <c r="AGG732" s="90">
        <f t="shared" si="873"/>
        <v>33855.56</v>
      </c>
      <c r="AGH732" s="90">
        <f t="shared" si="874"/>
        <v>34963.32</v>
      </c>
      <c r="AGI732" s="90">
        <f t="shared" si="875"/>
        <v>0</v>
      </c>
      <c r="AGJ732" s="90">
        <f t="shared" si="247"/>
        <v>0</v>
      </c>
      <c r="AGK732" s="90">
        <f t="shared" si="247"/>
        <v>0</v>
      </c>
      <c r="AGL732" s="90">
        <f t="shared" si="876"/>
        <v>0</v>
      </c>
      <c r="AGM732" s="90">
        <f t="shared" si="248"/>
        <v>0</v>
      </c>
      <c r="AGN732" s="90">
        <f t="shared" si="248"/>
        <v>0</v>
      </c>
      <c r="AGO732" s="1235"/>
      <c r="AGP732" s="1235"/>
      <c r="AGQ732" s="1235"/>
      <c r="AGR732" s="90">
        <f t="shared" si="877"/>
        <v>0</v>
      </c>
      <c r="AGS732" s="90">
        <f t="shared" si="878"/>
        <v>0</v>
      </c>
      <c r="AGT732" s="90">
        <f t="shared" si="879"/>
        <v>0</v>
      </c>
      <c r="AGU732" s="90">
        <f t="shared" si="880"/>
        <v>0</v>
      </c>
      <c r="AGV732" s="90">
        <f t="shared" si="881"/>
        <v>0</v>
      </c>
      <c r="AGW732" s="90">
        <f t="shared" si="882"/>
        <v>0</v>
      </c>
      <c r="AGX732" s="90">
        <f t="shared" si="883"/>
        <v>59617.05</v>
      </c>
      <c r="AGY732" s="90">
        <f t="shared" si="884"/>
        <v>62214.09</v>
      </c>
      <c r="AGZ732" s="90">
        <f t="shared" si="885"/>
        <v>64115.87</v>
      </c>
      <c r="AHA732" s="90">
        <f t="shared" si="886"/>
        <v>30299.57</v>
      </c>
      <c r="AHB732" s="90">
        <f t="shared" si="887"/>
        <v>32713.05</v>
      </c>
      <c r="AHC732" s="90">
        <f t="shared" si="888"/>
        <v>33859.919999999998</v>
      </c>
      <c r="AHD732" s="90">
        <f t="shared" si="889"/>
        <v>0</v>
      </c>
      <c r="AHE732" s="90">
        <f t="shared" si="249"/>
        <v>0</v>
      </c>
      <c r="AHF732" s="90">
        <f t="shared" si="249"/>
        <v>0</v>
      </c>
      <c r="AHG732" s="90">
        <f t="shared" si="890"/>
        <v>0</v>
      </c>
      <c r="AHH732" s="90">
        <f t="shared" si="250"/>
        <v>0</v>
      </c>
      <c r="AHI732" s="90">
        <f t="shared" si="250"/>
        <v>0</v>
      </c>
      <c r="AHJ732" s="1235"/>
      <c r="AHK732" s="1235"/>
      <c r="AHL732" s="1235"/>
      <c r="AHM732" s="90">
        <f t="shared" si="891"/>
        <v>0</v>
      </c>
      <c r="AHN732" s="90">
        <f t="shared" si="892"/>
        <v>0</v>
      </c>
      <c r="AHO732" s="90">
        <f t="shared" si="893"/>
        <v>0</v>
      </c>
      <c r="AHP732" s="90">
        <f t="shared" si="894"/>
        <v>0</v>
      </c>
      <c r="AHQ732" s="90">
        <f t="shared" si="895"/>
        <v>0</v>
      </c>
      <c r="AHR732" s="90">
        <f t="shared" si="896"/>
        <v>0</v>
      </c>
      <c r="AHS732" s="90">
        <f t="shared" si="897"/>
        <v>64689.85</v>
      </c>
      <c r="AHT732" s="90">
        <f t="shared" si="898"/>
        <v>67504.72</v>
      </c>
      <c r="AHU732" s="90">
        <f t="shared" si="899"/>
        <v>69619.649999999994</v>
      </c>
      <c r="AHV732" s="90">
        <f t="shared" si="900"/>
        <v>43542.94</v>
      </c>
      <c r="AHW732" s="90">
        <f t="shared" si="901"/>
        <v>49246.79</v>
      </c>
      <c r="AHX732" s="90">
        <f t="shared" si="902"/>
        <v>50486.74</v>
      </c>
      <c r="AHY732" s="90">
        <f t="shared" si="903"/>
        <v>0</v>
      </c>
      <c r="AHZ732" s="90">
        <f t="shared" si="251"/>
        <v>0</v>
      </c>
      <c r="AIA732" s="90">
        <f t="shared" si="251"/>
        <v>0</v>
      </c>
      <c r="AIB732" s="90">
        <f t="shared" si="904"/>
        <v>0</v>
      </c>
      <c r="AIC732" s="90">
        <f t="shared" si="252"/>
        <v>0</v>
      </c>
      <c r="AID732" s="90">
        <f t="shared" si="252"/>
        <v>0</v>
      </c>
      <c r="AIE732" s="1235"/>
      <c r="AIF732" s="1235"/>
      <c r="AIG732" s="1235"/>
      <c r="AIH732" s="90">
        <f t="shared" si="905"/>
        <v>0</v>
      </c>
      <c r="AII732" s="90">
        <f t="shared" si="906"/>
        <v>0</v>
      </c>
      <c r="AIJ732" s="90">
        <f t="shared" si="907"/>
        <v>0</v>
      </c>
      <c r="AIK732" s="90">
        <f t="shared" si="908"/>
        <v>0</v>
      </c>
      <c r="AIL732" s="90">
        <f t="shared" si="909"/>
        <v>0</v>
      </c>
      <c r="AIM732" s="90">
        <f t="shared" si="910"/>
        <v>0</v>
      </c>
      <c r="AIN732" s="90">
        <f t="shared" si="911"/>
        <v>69786.25</v>
      </c>
      <c r="AIO732" s="90">
        <f t="shared" si="912"/>
        <v>72822.570000000007</v>
      </c>
      <c r="AIP732" s="90">
        <f t="shared" si="913"/>
        <v>75110.03</v>
      </c>
      <c r="AIQ732" s="90">
        <f t="shared" si="914"/>
        <v>29789.84</v>
      </c>
      <c r="AIR732" s="90">
        <f t="shared" si="915"/>
        <v>36464.519999999997</v>
      </c>
      <c r="AIS732" s="90">
        <f t="shared" si="916"/>
        <v>37633.93</v>
      </c>
      <c r="AIT732" s="90">
        <f t="shared" si="917"/>
        <v>0</v>
      </c>
      <c r="AIU732" s="90">
        <f t="shared" si="253"/>
        <v>0</v>
      </c>
      <c r="AIV732" s="90">
        <f t="shared" si="253"/>
        <v>0</v>
      </c>
      <c r="AIW732" s="90">
        <f t="shared" si="918"/>
        <v>0</v>
      </c>
      <c r="AIX732" s="90">
        <f t="shared" si="254"/>
        <v>0</v>
      </c>
      <c r="AIY732" s="90">
        <f t="shared" si="254"/>
        <v>0</v>
      </c>
      <c r="AIZ732" s="92"/>
      <c r="AJA732" s="92"/>
      <c r="AJB732" s="92"/>
      <c r="AJC732" s="90">
        <f t="shared" si="919"/>
        <v>0</v>
      </c>
      <c r="AJD732" s="90">
        <f t="shared" si="920"/>
        <v>0</v>
      </c>
      <c r="AJE732" s="90">
        <f t="shared" si="921"/>
        <v>0</v>
      </c>
      <c r="AJF732" s="90">
        <f t="shared" si="922"/>
        <v>0</v>
      </c>
      <c r="AJG732" s="90">
        <f t="shared" si="923"/>
        <v>0</v>
      </c>
      <c r="AJH732" s="90">
        <f t="shared" si="924"/>
        <v>0</v>
      </c>
      <c r="AJI732" s="90">
        <f t="shared" si="925"/>
        <v>0</v>
      </c>
      <c r="AJJ732" s="90">
        <f t="shared" si="926"/>
        <v>0</v>
      </c>
      <c r="AJK732" s="90">
        <f t="shared" si="927"/>
        <v>0</v>
      </c>
      <c r="AJL732" s="90">
        <f t="shared" si="928"/>
        <v>0</v>
      </c>
      <c r="AJM732" s="90">
        <f t="shared" si="929"/>
        <v>0</v>
      </c>
      <c r="AJN732" s="90">
        <f t="shared" si="930"/>
        <v>0</v>
      </c>
      <c r="AJO732" s="90">
        <f t="shared" si="931"/>
        <v>0</v>
      </c>
      <c r="AJP732" s="90">
        <f t="shared" si="255"/>
        <v>0</v>
      </c>
      <c r="AJQ732" s="90">
        <f t="shared" si="255"/>
        <v>0</v>
      </c>
      <c r="AJR732" s="90">
        <f t="shared" si="932"/>
        <v>0</v>
      </c>
      <c r="AJS732" s="90">
        <f t="shared" si="256"/>
        <v>0</v>
      </c>
      <c r="AJT732" s="90">
        <f t="shared" si="256"/>
        <v>0</v>
      </c>
      <c r="AJU732" s="1235"/>
      <c r="AJV732" s="1235"/>
      <c r="AJW732" s="1235"/>
      <c r="AJX732" s="90">
        <f t="shared" si="933"/>
        <v>0</v>
      </c>
      <c r="AJY732" s="90">
        <f t="shared" si="934"/>
        <v>0</v>
      </c>
      <c r="AJZ732" s="90">
        <f t="shared" si="935"/>
        <v>0</v>
      </c>
      <c r="AKA732" s="90">
        <f t="shared" si="936"/>
        <v>0</v>
      </c>
      <c r="AKB732" s="90">
        <f t="shared" si="937"/>
        <v>0</v>
      </c>
      <c r="AKC732" s="90">
        <f t="shared" si="938"/>
        <v>0</v>
      </c>
      <c r="AKD732" s="90">
        <f t="shared" si="939"/>
        <v>55183.47</v>
      </c>
      <c r="AKE732" s="90">
        <f t="shared" si="940"/>
        <v>57586.65</v>
      </c>
      <c r="AKF732" s="90">
        <f t="shared" si="941"/>
        <v>59381.59</v>
      </c>
      <c r="AKG732" s="90">
        <f t="shared" si="942"/>
        <v>26738.07</v>
      </c>
      <c r="AKH732" s="90">
        <f t="shared" si="943"/>
        <v>29328.59</v>
      </c>
      <c r="AKI732" s="90">
        <f t="shared" si="944"/>
        <v>30375.19</v>
      </c>
      <c r="AKJ732" s="90">
        <f t="shared" si="945"/>
        <v>0</v>
      </c>
      <c r="AKK732" s="90">
        <f t="shared" si="257"/>
        <v>0</v>
      </c>
      <c r="AKL732" s="90">
        <f t="shared" si="257"/>
        <v>0</v>
      </c>
      <c r="AKM732" s="90">
        <f t="shared" si="946"/>
        <v>0</v>
      </c>
      <c r="AKN732" s="90">
        <f t="shared" si="258"/>
        <v>0</v>
      </c>
      <c r="AKO732" s="90">
        <f t="shared" si="258"/>
        <v>0</v>
      </c>
      <c r="AKP732" s="1235"/>
      <c r="AKQ732" s="1235"/>
      <c r="AKR732" s="1235"/>
      <c r="AKS732" s="90">
        <f t="shared" si="947"/>
        <v>0</v>
      </c>
      <c r="AKT732" s="90">
        <f t="shared" si="948"/>
        <v>0</v>
      </c>
      <c r="AKU732" s="90">
        <f t="shared" si="949"/>
        <v>0</v>
      </c>
      <c r="AKV732" s="90">
        <f t="shared" si="950"/>
        <v>0</v>
      </c>
      <c r="AKW732" s="90">
        <f t="shared" si="951"/>
        <v>0</v>
      </c>
      <c r="AKX732" s="90">
        <f t="shared" si="952"/>
        <v>0</v>
      </c>
      <c r="AKY732" s="90">
        <f t="shared" si="953"/>
        <v>72268.22</v>
      </c>
      <c r="AKZ732" s="90">
        <f t="shared" si="954"/>
        <v>75416.63</v>
      </c>
      <c r="ALA732" s="90">
        <f t="shared" si="955"/>
        <v>77740.17</v>
      </c>
      <c r="ALB732" s="90">
        <f t="shared" si="956"/>
        <v>26789.41</v>
      </c>
      <c r="ALC732" s="90">
        <f t="shared" si="957"/>
        <v>31890.240000000002</v>
      </c>
      <c r="ALD732" s="90">
        <f t="shared" si="958"/>
        <v>32930.74</v>
      </c>
      <c r="ALE732" s="90">
        <f t="shared" si="959"/>
        <v>0</v>
      </c>
      <c r="ALF732" s="90">
        <f t="shared" si="259"/>
        <v>0</v>
      </c>
      <c r="ALG732" s="90">
        <f t="shared" si="259"/>
        <v>0</v>
      </c>
      <c r="ALH732" s="90">
        <f t="shared" si="960"/>
        <v>0</v>
      </c>
      <c r="ALI732" s="90">
        <f t="shared" si="260"/>
        <v>0</v>
      </c>
      <c r="ALJ732" s="90">
        <f t="shared" si="260"/>
        <v>0</v>
      </c>
      <c r="ALK732" s="1235"/>
      <c r="ALL732" s="1235"/>
      <c r="ALM732" s="1235"/>
      <c r="ALN732" s="90">
        <f t="shared" si="961"/>
        <v>0</v>
      </c>
      <c r="ALO732" s="90">
        <f t="shared" si="962"/>
        <v>0</v>
      </c>
      <c r="ALP732" s="90">
        <f t="shared" si="963"/>
        <v>0</v>
      </c>
      <c r="ALQ732" s="90">
        <f t="shared" si="964"/>
        <v>0</v>
      </c>
      <c r="ALR732" s="90">
        <f t="shared" si="965"/>
        <v>0</v>
      </c>
      <c r="ALS732" s="90">
        <f t="shared" si="966"/>
        <v>0</v>
      </c>
      <c r="ALT732" s="90">
        <f t="shared" si="967"/>
        <v>75410.820000000007</v>
      </c>
      <c r="ALU732" s="90">
        <f t="shared" si="968"/>
        <v>78694.28</v>
      </c>
      <c r="ALV732" s="90">
        <f t="shared" si="969"/>
        <v>81132.02</v>
      </c>
      <c r="ALW732" s="90">
        <f t="shared" si="970"/>
        <v>29345.18</v>
      </c>
      <c r="ALX732" s="90">
        <f t="shared" si="971"/>
        <v>34191.57</v>
      </c>
      <c r="ALY732" s="90">
        <f t="shared" si="972"/>
        <v>35359.5</v>
      </c>
      <c r="ALZ732" s="90">
        <f t="shared" si="973"/>
        <v>0</v>
      </c>
      <c r="AMA732" s="90">
        <f t="shared" si="261"/>
        <v>0</v>
      </c>
      <c r="AMB732" s="90">
        <f t="shared" si="261"/>
        <v>0</v>
      </c>
      <c r="AMC732" s="90">
        <f t="shared" si="974"/>
        <v>0</v>
      </c>
      <c r="AMD732" s="90">
        <f t="shared" si="262"/>
        <v>0</v>
      </c>
      <c r="AME732" s="90">
        <f t="shared" si="262"/>
        <v>0</v>
      </c>
      <c r="AMF732" s="1235"/>
      <c r="AMG732" s="1235"/>
      <c r="AMH732" s="1235"/>
      <c r="AMI732" s="90">
        <f t="shared" si="975"/>
        <v>0</v>
      </c>
      <c r="AMJ732" s="90">
        <f t="shared" si="976"/>
        <v>0</v>
      </c>
      <c r="AMK732" s="90">
        <f t="shared" si="977"/>
        <v>0</v>
      </c>
      <c r="AML732" s="90">
        <f t="shared" si="978"/>
        <v>0</v>
      </c>
      <c r="AMM732" s="90">
        <f t="shared" si="979"/>
        <v>0</v>
      </c>
      <c r="AMN732" s="90">
        <f t="shared" si="980"/>
        <v>0</v>
      </c>
      <c r="AMO732" s="90">
        <f t="shared" si="981"/>
        <v>67588.27</v>
      </c>
      <c r="AMP732" s="90">
        <f t="shared" si="982"/>
        <v>70485.320000000007</v>
      </c>
      <c r="AMQ732" s="90">
        <f t="shared" si="983"/>
        <v>72772.179999999993</v>
      </c>
      <c r="AMR732" s="90">
        <f t="shared" si="984"/>
        <v>30402.66</v>
      </c>
      <c r="AMS732" s="90">
        <f t="shared" si="985"/>
        <v>34334.629999999997</v>
      </c>
      <c r="AMT732" s="90">
        <f t="shared" si="986"/>
        <v>35403.93</v>
      </c>
      <c r="AMU732" s="90">
        <f t="shared" si="987"/>
        <v>0</v>
      </c>
      <c r="AMV732" s="90">
        <f t="shared" si="263"/>
        <v>0</v>
      </c>
      <c r="AMW732" s="90">
        <f t="shared" si="263"/>
        <v>0</v>
      </c>
      <c r="AMX732" s="90">
        <f t="shared" si="988"/>
        <v>0</v>
      </c>
      <c r="AMY732" s="90">
        <f t="shared" si="264"/>
        <v>0</v>
      </c>
      <c r="AMZ732" s="90">
        <f t="shared" si="264"/>
        <v>0</v>
      </c>
      <c r="ANA732" s="1235"/>
      <c r="ANB732" s="1235"/>
      <c r="ANC732" s="1235"/>
      <c r="AND732" s="90">
        <f t="shared" si="989"/>
        <v>0</v>
      </c>
      <c r="ANE732" s="90">
        <f t="shared" si="990"/>
        <v>0</v>
      </c>
      <c r="ANF732" s="90">
        <f t="shared" si="991"/>
        <v>0</v>
      </c>
      <c r="ANG732" s="90">
        <f t="shared" si="992"/>
        <v>0</v>
      </c>
      <c r="ANH732" s="90">
        <f t="shared" si="993"/>
        <v>0</v>
      </c>
      <c r="ANI732" s="90">
        <f t="shared" si="994"/>
        <v>0</v>
      </c>
      <c r="ANJ732" s="90">
        <f t="shared" si="995"/>
        <v>61689.2</v>
      </c>
      <c r="ANK732" s="90">
        <f t="shared" si="996"/>
        <v>64305.83</v>
      </c>
      <c r="ANL732" s="90">
        <f t="shared" si="997"/>
        <v>66364.14</v>
      </c>
      <c r="ANM732" s="90">
        <f t="shared" si="998"/>
        <v>25791.94</v>
      </c>
      <c r="ANN732" s="90">
        <f t="shared" si="999"/>
        <v>28688.54</v>
      </c>
      <c r="ANO732" s="90">
        <f t="shared" si="1000"/>
        <v>29722.54</v>
      </c>
      <c r="ANP732" s="90">
        <f t="shared" si="1001"/>
        <v>0</v>
      </c>
      <c r="ANQ732" s="90">
        <f t="shared" si="265"/>
        <v>0</v>
      </c>
      <c r="ANR732" s="90">
        <f t="shared" si="265"/>
        <v>0</v>
      </c>
      <c r="ANS732" s="90">
        <f t="shared" si="1002"/>
        <v>0</v>
      </c>
      <c r="ANT732" s="90">
        <f t="shared" si="266"/>
        <v>0</v>
      </c>
      <c r="ANU732" s="90">
        <f t="shared" si="266"/>
        <v>0</v>
      </c>
      <c r="ANV732" s="1235"/>
      <c r="ANW732" s="1235"/>
      <c r="ANX732" s="1235"/>
      <c r="ANY732" s="90">
        <f t="shared" si="1003"/>
        <v>0</v>
      </c>
      <c r="ANZ732" s="90">
        <f t="shared" si="1004"/>
        <v>0</v>
      </c>
      <c r="AOA732" s="90">
        <f t="shared" si="1005"/>
        <v>0</v>
      </c>
      <c r="AOB732" s="90">
        <f t="shared" si="1006"/>
        <v>0</v>
      </c>
      <c r="AOC732" s="90">
        <f t="shared" si="1007"/>
        <v>0</v>
      </c>
      <c r="AOD732" s="90">
        <f t="shared" si="1008"/>
        <v>0</v>
      </c>
      <c r="AOE732" s="90">
        <f t="shared" si="1009"/>
        <v>78506.490000000005</v>
      </c>
      <c r="AOF732" s="90">
        <f t="shared" si="1010"/>
        <v>81924.59</v>
      </c>
      <c r="AOG732" s="90">
        <f t="shared" si="1011"/>
        <v>84456.69</v>
      </c>
      <c r="AOH732" s="90">
        <f t="shared" si="1012"/>
        <v>43207.38</v>
      </c>
      <c r="AOI732" s="90">
        <f t="shared" si="1013"/>
        <v>46964.46</v>
      </c>
      <c r="AOJ732" s="90">
        <f t="shared" si="1014"/>
        <v>48021.33</v>
      </c>
      <c r="AOK732" s="90">
        <f t="shared" si="1015"/>
        <v>0</v>
      </c>
      <c r="AOL732" s="90">
        <f t="shared" si="267"/>
        <v>0</v>
      </c>
      <c r="AOM732" s="90">
        <f t="shared" si="267"/>
        <v>0</v>
      </c>
      <c r="AON732" s="90">
        <f t="shared" si="1016"/>
        <v>0</v>
      </c>
      <c r="AOO732" s="90">
        <f t="shared" si="268"/>
        <v>0</v>
      </c>
      <c r="AOP732" s="90">
        <f t="shared" si="268"/>
        <v>0</v>
      </c>
      <c r="AOQ732" s="1235"/>
      <c r="AOR732" s="1235"/>
      <c r="AOS732" s="1235"/>
      <c r="AOT732" s="90">
        <f t="shared" si="1017"/>
        <v>0</v>
      </c>
      <c r="AOU732" s="90">
        <f t="shared" si="1018"/>
        <v>0</v>
      </c>
      <c r="AOV732" s="90">
        <f t="shared" si="1019"/>
        <v>0</v>
      </c>
      <c r="AOW732" s="90">
        <f t="shared" si="1020"/>
        <v>0</v>
      </c>
      <c r="AOX732" s="90">
        <f t="shared" si="1021"/>
        <v>0</v>
      </c>
      <c r="AOY732" s="90">
        <f t="shared" si="1022"/>
        <v>0</v>
      </c>
      <c r="AOZ732" s="90">
        <f t="shared" si="1023"/>
        <v>65146.36</v>
      </c>
      <c r="APA732" s="90">
        <f t="shared" si="1024"/>
        <v>67924.23</v>
      </c>
      <c r="APB732" s="90">
        <f t="shared" si="1025"/>
        <v>70065.179999999993</v>
      </c>
      <c r="APC732" s="90">
        <f t="shared" si="1026"/>
        <v>27530.17</v>
      </c>
      <c r="APD732" s="90">
        <f t="shared" si="1027"/>
        <v>30469.32</v>
      </c>
      <c r="APE732" s="90">
        <f t="shared" si="1028"/>
        <v>31475.06</v>
      </c>
      <c r="APF732" s="90">
        <f t="shared" si="1029"/>
        <v>0</v>
      </c>
      <c r="APG732" s="90">
        <f t="shared" si="269"/>
        <v>0</v>
      </c>
      <c r="APH732" s="90">
        <f t="shared" si="269"/>
        <v>0</v>
      </c>
      <c r="API732" s="90">
        <f t="shared" si="1030"/>
        <v>0</v>
      </c>
      <c r="APJ732" s="90">
        <f t="shared" si="270"/>
        <v>0</v>
      </c>
      <c r="APK732" s="90">
        <f t="shared" si="270"/>
        <v>0</v>
      </c>
      <c r="APL732" s="1235"/>
      <c r="APM732" s="1235"/>
      <c r="APN732" s="1235"/>
      <c r="APO732" s="90">
        <f t="shared" si="1031"/>
        <v>0</v>
      </c>
      <c r="APP732" s="90">
        <f t="shared" si="1032"/>
        <v>0</v>
      </c>
      <c r="APQ732" s="90">
        <f t="shared" si="1033"/>
        <v>0</v>
      </c>
      <c r="APR732" s="90">
        <f t="shared" si="1034"/>
        <v>0</v>
      </c>
      <c r="APS732" s="90">
        <f t="shared" si="1035"/>
        <v>0</v>
      </c>
      <c r="APT732" s="90">
        <f t="shared" si="1036"/>
        <v>0</v>
      </c>
      <c r="APU732" s="90">
        <f t="shared" si="1037"/>
        <v>72645.210000000006</v>
      </c>
      <c r="APV732" s="90">
        <f t="shared" si="1038"/>
        <v>75782.820000000007</v>
      </c>
      <c r="APW732" s="90">
        <f t="shared" si="1039"/>
        <v>78131.98</v>
      </c>
      <c r="APX732" s="90">
        <f t="shared" si="1040"/>
        <v>35210.769999999997</v>
      </c>
      <c r="APY732" s="90">
        <f t="shared" si="1041"/>
        <v>38572.54</v>
      </c>
      <c r="APZ732" s="90">
        <f t="shared" si="1042"/>
        <v>39861.620000000003</v>
      </c>
      <c r="AQA732" s="90">
        <f t="shared" si="1043"/>
        <v>0</v>
      </c>
      <c r="AQB732" s="90">
        <f t="shared" si="271"/>
        <v>0</v>
      </c>
      <c r="AQC732" s="90">
        <f t="shared" si="271"/>
        <v>0</v>
      </c>
      <c r="AQD732" s="90">
        <f t="shared" si="1044"/>
        <v>0</v>
      </c>
      <c r="AQE732" s="90">
        <f t="shared" si="272"/>
        <v>0</v>
      </c>
      <c r="AQF732" s="90">
        <f t="shared" si="272"/>
        <v>0</v>
      </c>
      <c r="AQG732" s="1235"/>
      <c r="AQH732" s="1235"/>
      <c r="AQI732" s="1235"/>
      <c r="AQJ732" s="90">
        <f t="shared" si="1045"/>
        <v>0</v>
      </c>
      <c r="AQK732" s="90">
        <f t="shared" si="1046"/>
        <v>0</v>
      </c>
      <c r="AQL732" s="90">
        <f t="shared" si="1047"/>
        <v>0</v>
      </c>
      <c r="AQM732" s="90">
        <f t="shared" si="1048"/>
        <v>0</v>
      </c>
      <c r="AQN732" s="90">
        <f t="shared" si="1049"/>
        <v>0</v>
      </c>
      <c r="AQO732" s="90">
        <f t="shared" si="1050"/>
        <v>0</v>
      </c>
      <c r="AQP732" s="90">
        <f t="shared" si="1051"/>
        <v>72157.119999999995</v>
      </c>
      <c r="AQQ732" s="90">
        <f t="shared" si="1052"/>
        <v>75300.62</v>
      </c>
      <c r="AQR732" s="90">
        <f t="shared" si="1053"/>
        <v>77605.7</v>
      </c>
      <c r="AQS732" s="90">
        <f t="shared" si="1054"/>
        <v>32093.7</v>
      </c>
      <c r="AQT732" s="90">
        <f t="shared" si="1055"/>
        <v>36903.279999999999</v>
      </c>
      <c r="AQU732" s="90">
        <f t="shared" si="1056"/>
        <v>38057.43</v>
      </c>
      <c r="AQV732" s="90">
        <f t="shared" si="1057"/>
        <v>0</v>
      </c>
      <c r="AQW732" s="90">
        <f t="shared" si="273"/>
        <v>0</v>
      </c>
      <c r="AQX732" s="90">
        <f t="shared" si="273"/>
        <v>0</v>
      </c>
      <c r="AQY732" s="90">
        <f t="shared" si="1058"/>
        <v>0</v>
      </c>
      <c r="AQZ732" s="90">
        <f t="shared" si="274"/>
        <v>0</v>
      </c>
      <c r="ARA732" s="90">
        <f t="shared" si="274"/>
        <v>0</v>
      </c>
      <c r="ARB732" s="1235"/>
      <c r="ARC732" s="1235"/>
      <c r="ARD732" s="1235"/>
      <c r="ARE732" s="90">
        <f t="shared" si="1059"/>
        <v>0</v>
      </c>
      <c r="ARF732" s="90">
        <f t="shared" si="1060"/>
        <v>0</v>
      </c>
      <c r="ARG732" s="90">
        <f t="shared" si="1061"/>
        <v>0</v>
      </c>
      <c r="ARH732" s="90">
        <f t="shared" si="1062"/>
        <v>0</v>
      </c>
      <c r="ARI732" s="90">
        <f t="shared" si="1063"/>
        <v>0</v>
      </c>
      <c r="ARJ732" s="90">
        <f t="shared" si="1064"/>
        <v>0</v>
      </c>
      <c r="ARK732" s="90">
        <f t="shared" si="1065"/>
        <v>67644.95</v>
      </c>
      <c r="ARL732" s="90">
        <f t="shared" si="1066"/>
        <v>70505.31</v>
      </c>
      <c r="ARM732" s="90">
        <f t="shared" si="1067"/>
        <v>72762.62</v>
      </c>
      <c r="ARN732" s="90">
        <f t="shared" si="1068"/>
        <v>24890.58</v>
      </c>
      <c r="ARO732" s="90">
        <f t="shared" si="1069"/>
        <v>29318.82</v>
      </c>
      <c r="ARP732" s="90">
        <f t="shared" si="1070"/>
        <v>30302.73</v>
      </c>
      <c r="ARQ732" s="90">
        <f t="shared" si="1071"/>
        <v>0</v>
      </c>
      <c r="ARR732" s="90">
        <f t="shared" si="275"/>
        <v>0</v>
      </c>
      <c r="ARS732" s="90">
        <f t="shared" si="275"/>
        <v>0</v>
      </c>
      <c r="ART732" s="90">
        <f t="shared" si="1072"/>
        <v>0</v>
      </c>
      <c r="ARU732" s="90">
        <f t="shared" si="276"/>
        <v>0</v>
      </c>
      <c r="ARV732" s="90">
        <f t="shared" si="276"/>
        <v>0</v>
      </c>
      <c r="ARW732" s="1235"/>
      <c r="ARX732" s="1235"/>
      <c r="ARY732" s="1235"/>
      <c r="ARZ732" s="90">
        <f t="shared" si="1073"/>
        <v>0</v>
      </c>
      <c r="ASA732" s="90">
        <f t="shared" si="1074"/>
        <v>0</v>
      </c>
      <c r="ASB732" s="90">
        <f t="shared" si="1075"/>
        <v>0</v>
      </c>
      <c r="ASC732" s="90">
        <f t="shared" si="1076"/>
        <v>0</v>
      </c>
      <c r="ASD732" s="90">
        <f t="shared" si="1077"/>
        <v>0</v>
      </c>
      <c r="ASE732" s="90">
        <f t="shared" si="1078"/>
        <v>0</v>
      </c>
      <c r="ASF732" s="90">
        <f t="shared" si="1079"/>
        <v>61623.67</v>
      </c>
      <c r="ASG732" s="90">
        <f t="shared" si="1080"/>
        <v>64307.9</v>
      </c>
      <c r="ASH732" s="90">
        <f t="shared" si="1081"/>
        <v>66288.639999999999</v>
      </c>
      <c r="ASI732" s="90">
        <f t="shared" si="1082"/>
        <v>25029.97</v>
      </c>
      <c r="ASJ732" s="90">
        <f t="shared" si="1083"/>
        <v>30477.91</v>
      </c>
      <c r="ASK732" s="90">
        <f t="shared" si="1084"/>
        <v>31586.44</v>
      </c>
      <c r="ASL732" s="90">
        <f t="shared" si="1085"/>
        <v>0</v>
      </c>
      <c r="ASM732" s="90">
        <f t="shared" si="277"/>
        <v>0</v>
      </c>
      <c r="ASN732" s="90">
        <f t="shared" si="277"/>
        <v>0</v>
      </c>
      <c r="ASO732" s="90">
        <f t="shared" si="1086"/>
        <v>0</v>
      </c>
      <c r="ASP732" s="90">
        <f t="shared" si="278"/>
        <v>0</v>
      </c>
      <c r="ASQ732" s="90">
        <f t="shared" si="278"/>
        <v>0</v>
      </c>
      <c r="ASR732" s="1235"/>
      <c r="ASS732" s="1235"/>
      <c r="AST732" s="1235"/>
      <c r="ASU732" s="90">
        <f t="shared" si="1087"/>
        <v>0</v>
      </c>
      <c r="ASV732" s="90">
        <f t="shared" si="1088"/>
        <v>0</v>
      </c>
      <c r="ASW732" s="90">
        <f t="shared" si="1089"/>
        <v>0</v>
      </c>
      <c r="ASX732" s="90">
        <f t="shared" si="1090"/>
        <v>0</v>
      </c>
      <c r="ASY732" s="90">
        <f t="shared" si="1091"/>
        <v>0</v>
      </c>
      <c r="ASZ732" s="90">
        <f t="shared" si="1092"/>
        <v>0</v>
      </c>
      <c r="ATA732" s="90">
        <f t="shared" si="1093"/>
        <v>58901.96</v>
      </c>
      <c r="ATB732" s="90">
        <f t="shared" si="1094"/>
        <v>61447.49</v>
      </c>
      <c r="ATC732" s="90">
        <f t="shared" si="1095"/>
        <v>63371.75</v>
      </c>
      <c r="ATD732" s="90">
        <f t="shared" si="1096"/>
        <v>28184.1</v>
      </c>
      <c r="ATE732" s="90">
        <f t="shared" si="1097"/>
        <v>29843.69</v>
      </c>
      <c r="ATF732" s="90">
        <f t="shared" si="1098"/>
        <v>30983.71</v>
      </c>
      <c r="ATG732" s="90">
        <f t="shared" si="1099"/>
        <v>0</v>
      </c>
      <c r="ATH732" s="90">
        <f t="shared" si="279"/>
        <v>0</v>
      </c>
      <c r="ATI732" s="90">
        <f t="shared" si="279"/>
        <v>0</v>
      </c>
      <c r="ATJ732" s="90">
        <f t="shared" si="1100"/>
        <v>0</v>
      </c>
      <c r="ATK732" s="90">
        <f t="shared" si="280"/>
        <v>0</v>
      </c>
      <c r="ATL732" s="90">
        <f t="shared" si="280"/>
        <v>0</v>
      </c>
      <c r="ATM732" s="1235"/>
      <c r="ATN732" s="1235"/>
      <c r="ATO732" s="1235"/>
      <c r="ATP732" s="90">
        <f t="shared" si="1101"/>
        <v>0</v>
      </c>
      <c r="ATQ732" s="90">
        <f t="shared" si="1102"/>
        <v>0</v>
      </c>
      <c r="ATR732" s="90">
        <f t="shared" si="1103"/>
        <v>0</v>
      </c>
      <c r="ATS732" s="90">
        <f t="shared" si="1104"/>
        <v>0</v>
      </c>
      <c r="ATT732" s="90">
        <f t="shared" si="1105"/>
        <v>0</v>
      </c>
      <c r="ATU732" s="90">
        <f t="shared" si="1106"/>
        <v>0</v>
      </c>
      <c r="ATV732" s="90">
        <f t="shared" si="1107"/>
        <v>61989.19</v>
      </c>
      <c r="ATW732" s="90">
        <f t="shared" si="1108"/>
        <v>64645.19</v>
      </c>
      <c r="ATX732" s="90">
        <f t="shared" si="1109"/>
        <v>66687.070000000007</v>
      </c>
      <c r="ATY732" s="90">
        <f t="shared" si="1110"/>
        <v>23638.32</v>
      </c>
      <c r="ATZ732" s="90">
        <f t="shared" si="1111"/>
        <v>29481.43</v>
      </c>
      <c r="AUA732" s="90">
        <f t="shared" si="1112"/>
        <v>30524.73</v>
      </c>
      <c r="AUB732" s="90">
        <f t="shared" si="1113"/>
        <v>0</v>
      </c>
      <c r="AUC732" s="90">
        <f t="shared" si="281"/>
        <v>0</v>
      </c>
      <c r="AUD732" s="90">
        <f t="shared" si="281"/>
        <v>0</v>
      </c>
      <c r="AUE732" s="90">
        <f t="shared" si="1114"/>
        <v>0</v>
      </c>
      <c r="AUF732" s="90">
        <f t="shared" si="282"/>
        <v>0</v>
      </c>
      <c r="AUG732" s="90">
        <f t="shared" si="282"/>
        <v>0</v>
      </c>
      <c r="AUH732" s="1235"/>
      <c r="AUI732" s="1235"/>
      <c r="AUJ732" s="1235"/>
      <c r="AUK732" s="90">
        <f t="shared" si="1115"/>
        <v>0</v>
      </c>
      <c r="AUL732" s="90">
        <f t="shared" si="1116"/>
        <v>0</v>
      </c>
      <c r="AUM732" s="90">
        <f t="shared" si="1117"/>
        <v>0</v>
      </c>
      <c r="AUN732" s="90">
        <f t="shared" si="1118"/>
        <v>0</v>
      </c>
      <c r="AUO732" s="90">
        <f t="shared" si="1119"/>
        <v>0</v>
      </c>
      <c r="AUP732" s="90">
        <f t="shared" si="1120"/>
        <v>0</v>
      </c>
      <c r="AUQ732" s="90">
        <f t="shared" si="1121"/>
        <v>62107.83</v>
      </c>
      <c r="AUR732" s="90">
        <f t="shared" si="1122"/>
        <v>64795.02</v>
      </c>
      <c r="AUS732" s="90">
        <f t="shared" si="1123"/>
        <v>66810.52</v>
      </c>
      <c r="AUT732" s="90">
        <f t="shared" si="1124"/>
        <v>25142.22</v>
      </c>
      <c r="AUU732" s="90">
        <f t="shared" si="1125"/>
        <v>28237.42</v>
      </c>
      <c r="AUV732" s="90">
        <f t="shared" si="1126"/>
        <v>29317.85</v>
      </c>
      <c r="AUW732" s="90">
        <f t="shared" si="1127"/>
        <v>0</v>
      </c>
      <c r="AUX732" s="90">
        <f t="shared" si="283"/>
        <v>0</v>
      </c>
      <c r="AUY732" s="90">
        <f t="shared" si="283"/>
        <v>0</v>
      </c>
      <c r="AUZ732" s="90">
        <f t="shared" si="1128"/>
        <v>0</v>
      </c>
      <c r="AVA732" s="90">
        <f t="shared" si="284"/>
        <v>0</v>
      </c>
      <c r="AVB732" s="90">
        <f t="shared" si="284"/>
        <v>0</v>
      </c>
      <c r="AVC732" s="1235"/>
      <c r="AVD732" s="1235"/>
      <c r="AVE732" s="1235"/>
      <c r="AVF732" s="90">
        <f t="shared" si="1129"/>
        <v>0</v>
      </c>
      <c r="AVG732" s="90">
        <f t="shared" si="1130"/>
        <v>0</v>
      </c>
      <c r="AVH732" s="90">
        <f t="shared" si="1131"/>
        <v>0</v>
      </c>
      <c r="AVI732" s="90">
        <f t="shared" si="1132"/>
        <v>0</v>
      </c>
      <c r="AVJ732" s="90">
        <f t="shared" si="1133"/>
        <v>0</v>
      </c>
      <c r="AVK732" s="90">
        <f t="shared" si="1134"/>
        <v>0</v>
      </c>
      <c r="AVL732" s="90">
        <f t="shared" si="1135"/>
        <v>60726.99</v>
      </c>
      <c r="AVM732" s="90">
        <f t="shared" si="1136"/>
        <v>63337.3</v>
      </c>
      <c r="AVN732" s="90">
        <f t="shared" si="1137"/>
        <v>65315.22</v>
      </c>
      <c r="AVO732" s="90">
        <f t="shared" si="1138"/>
        <v>27045.66</v>
      </c>
      <c r="AVP732" s="90">
        <f t="shared" si="1139"/>
        <v>30045.040000000001</v>
      </c>
      <c r="AVQ732" s="90">
        <f t="shared" si="1140"/>
        <v>31225.21</v>
      </c>
      <c r="AVR732" s="90">
        <f t="shared" si="1141"/>
        <v>0</v>
      </c>
      <c r="AVS732" s="90">
        <f t="shared" si="285"/>
        <v>0</v>
      </c>
      <c r="AVT732" s="90">
        <f t="shared" si="285"/>
        <v>0</v>
      </c>
      <c r="AVU732" s="90">
        <f t="shared" si="1142"/>
        <v>0</v>
      </c>
      <c r="AVV732" s="90">
        <f t="shared" si="286"/>
        <v>0</v>
      </c>
      <c r="AVW732" s="90">
        <f t="shared" si="286"/>
        <v>0</v>
      </c>
      <c r="AVX732" s="124">
        <f t="shared" si="1143"/>
        <v>14</v>
      </c>
      <c r="AVY732" s="124">
        <f t="shared" si="287"/>
        <v>14</v>
      </c>
      <c r="AVZ732" s="124">
        <f t="shared" si="288"/>
        <v>14</v>
      </c>
      <c r="AWA732" s="90">
        <f t="shared" si="289"/>
        <v>1020894</v>
      </c>
      <c r="AWB732" s="90">
        <f t="shared" si="290"/>
        <v>1046850</v>
      </c>
      <c r="AWC732" s="90">
        <f t="shared" si="291"/>
        <v>1085630</v>
      </c>
      <c r="AWD732" s="90">
        <f t="shared" si="292"/>
        <v>785163.54</v>
      </c>
      <c r="AWE732" s="90">
        <f t="shared" si="293"/>
        <v>808207.54</v>
      </c>
      <c r="AWF732" s="90">
        <f t="shared" si="294"/>
        <v>825497.54</v>
      </c>
      <c r="AWG732" s="90"/>
      <c r="AWH732" s="90"/>
      <c r="AWI732" s="90"/>
      <c r="AWJ732" s="90"/>
      <c r="AWK732" s="90"/>
      <c r="AWL732" s="90"/>
      <c r="AWM732" s="90">
        <f t="shared" si="295"/>
        <v>1033679.08</v>
      </c>
      <c r="AWN732" s="90">
        <f t="shared" si="296"/>
        <v>1077653.22</v>
      </c>
      <c r="AWO732" s="90">
        <f t="shared" si="297"/>
        <v>1112325.48</v>
      </c>
      <c r="AWP732" s="90">
        <f t="shared" si="298"/>
        <v>476339.08</v>
      </c>
      <c r="AWQ732" s="90">
        <f t="shared" si="299"/>
        <v>532400.54</v>
      </c>
      <c r="AWR732" s="90">
        <f t="shared" si="300"/>
        <v>549252.62</v>
      </c>
    </row>
    <row r="733" spans="1:1292" ht="24" hidden="1" x14ac:dyDescent="0.25">
      <c r="A733" s="85" t="s">
        <v>433</v>
      </c>
      <c r="B733" s="85" t="s">
        <v>437</v>
      </c>
      <c r="C733" s="5"/>
      <c r="D733" s="338"/>
      <c r="E733" s="263"/>
      <c r="F733" s="98">
        <f t="shared" si="1144"/>
        <v>147873</v>
      </c>
      <c r="G733" s="98">
        <f t="shared" si="1144"/>
        <v>151925</v>
      </c>
      <c r="H733" s="98">
        <f t="shared" si="1144"/>
        <v>156967</v>
      </c>
      <c r="I733" s="90">
        <f t="shared" si="302"/>
        <v>88544</v>
      </c>
      <c r="J733" s="90">
        <f t="shared" si="302"/>
        <v>91755</v>
      </c>
      <c r="K733" s="90">
        <f t="shared" si="302"/>
        <v>94164</v>
      </c>
      <c r="L733" s="1235"/>
      <c r="M733" s="1235"/>
      <c r="N733" s="1235"/>
      <c r="O733" s="90">
        <f t="shared" si="303"/>
        <v>0</v>
      </c>
      <c r="P733" s="90">
        <f t="shared" si="304"/>
        <v>0</v>
      </c>
      <c r="Q733" s="90">
        <f t="shared" si="305"/>
        <v>0</v>
      </c>
      <c r="R733" s="90">
        <f t="shared" si="306"/>
        <v>0</v>
      </c>
      <c r="S733" s="90">
        <f t="shared" si="307"/>
        <v>0</v>
      </c>
      <c r="T733" s="90">
        <f t="shared" si="308"/>
        <v>0</v>
      </c>
      <c r="U733" s="90">
        <f t="shared" si="309"/>
        <v>141309.13</v>
      </c>
      <c r="V733" s="90">
        <f t="shared" si="310"/>
        <v>147750.31</v>
      </c>
      <c r="W733" s="90">
        <f t="shared" si="311"/>
        <v>151679.51999999999</v>
      </c>
      <c r="X733" s="90">
        <f t="shared" si="312"/>
        <v>36295.22</v>
      </c>
      <c r="Y733" s="90">
        <f t="shared" si="313"/>
        <v>42468.92</v>
      </c>
      <c r="Z733" s="90">
        <f t="shared" si="314"/>
        <v>44380.98</v>
      </c>
      <c r="AA733" s="90">
        <f t="shared" si="315"/>
        <v>0</v>
      </c>
      <c r="AB733" s="90">
        <f t="shared" si="165"/>
        <v>0</v>
      </c>
      <c r="AC733" s="90">
        <f t="shared" si="165"/>
        <v>0</v>
      </c>
      <c r="AD733" s="90">
        <f t="shared" si="316"/>
        <v>0</v>
      </c>
      <c r="AE733" s="90">
        <f t="shared" si="166"/>
        <v>0</v>
      </c>
      <c r="AF733" s="90">
        <f t="shared" si="166"/>
        <v>0</v>
      </c>
      <c r="AG733" s="1235"/>
      <c r="AH733" s="1235"/>
      <c r="AI733" s="1235"/>
      <c r="AJ733" s="90">
        <f t="shared" si="317"/>
        <v>0</v>
      </c>
      <c r="AK733" s="90">
        <f t="shared" si="318"/>
        <v>0</v>
      </c>
      <c r="AL733" s="90">
        <f t="shared" si="319"/>
        <v>0</v>
      </c>
      <c r="AM733" s="90">
        <f t="shared" si="320"/>
        <v>0</v>
      </c>
      <c r="AN733" s="90">
        <f t="shared" si="321"/>
        <v>0</v>
      </c>
      <c r="AO733" s="90">
        <f t="shared" si="322"/>
        <v>0</v>
      </c>
      <c r="AP733" s="90">
        <f t="shared" si="323"/>
        <v>138047.74</v>
      </c>
      <c r="AQ733" s="90">
        <f t="shared" si="324"/>
        <v>144205.19</v>
      </c>
      <c r="AR733" s="90">
        <f t="shared" si="325"/>
        <v>148203.99</v>
      </c>
      <c r="AS733" s="90">
        <f t="shared" si="326"/>
        <v>41091.339999999997</v>
      </c>
      <c r="AT733" s="90">
        <f t="shared" si="327"/>
        <v>49670.38</v>
      </c>
      <c r="AU733" s="90">
        <f t="shared" si="328"/>
        <v>51604.38</v>
      </c>
      <c r="AV733" s="90">
        <f t="shared" si="329"/>
        <v>0</v>
      </c>
      <c r="AW733" s="90">
        <f t="shared" si="167"/>
        <v>0</v>
      </c>
      <c r="AX733" s="90">
        <f t="shared" si="167"/>
        <v>0</v>
      </c>
      <c r="AY733" s="90">
        <f t="shared" si="330"/>
        <v>0</v>
      </c>
      <c r="AZ733" s="90">
        <f t="shared" si="168"/>
        <v>0</v>
      </c>
      <c r="BA733" s="90">
        <f t="shared" si="168"/>
        <v>0</v>
      </c>
      <c r="BB733" s="1235"/>
      <c r="BC733" s="1235"/>
      <c r="BD733" s="1235"/>
      <c r="BE733" s="90">
        <f t="shared" si="331"/>
        <v>0</v>
      </c>
      <c r="BF733" s="90">
        <f t="shared" si="332"/>
        <v>0</v>
      </c>
      <c r="BG733" s="90">
        <f t="shared" si="333"/>
        <v>0</v>
      </c>
      <c r="BH733" s="90">
        <f t="shared" si="334"/>
        <v>0</v>
      </c>
      <c r="BI733" s="90">
        <f t="shared" si="335"/>
        <v>0</v>
      </c>
      <c r="BJ733" s="90">
        <f t="shared" si="336"/>
        <v>0</v>
      </c>
      <c r="BK733" s="90">
        <f t="shared" si="337"/>
        <v>156188.26</v>
      </c>
      <c r="BL733" s="90">
        <f t="shared" si="338"/>
        <v>163305.97</v>
      </c>
      <c r="BM733" s="90">
        <f t="shared" si="339"/>
        <v>167714.88</v>
      </c>
      <c r="BN733" s="90">
        <f t="shared" si="340"/>
        <v>36791.47</v>
      </c>
      <c r="BO733" s="90">
        <f t="shared" si="341"/>
        <v>44190.69</v>
      </c>
      <c r="BP733" s="90">
        <f t="shared" si="342"/>
        <v>46081.3</v>
      </c>
      <c r="BQ733" s="90">
        <f t="shared" si="343"/>
        <v>0</v>
      </c>
      <c r="BR733" s="90">
        <f t="shared" si="169"/>
        <v>0</v>
      </c>
      <c r="BS733" s="90">
        <f t="shared" si="169"/>
        <v>0</v>
      </c>
      <c r="BT733" s="90">
        <f t="shared" si="344"/>
        <v>0</v>
      </c>
      <c r="BU733" s="90">
        <f t="shared" si="170"/>
        <v>0</v>
      </c>
      <c r="BV733" s="90">
        <f t="shared" si="170"/>
        <v>0</v>
      </c>
      <c r="BW733" s="1235"/>
      <c r="BX733" s="1235"/>
      <c r="BY733" s="1235"/>
      <c r="BZ733" s="90">
        <f t="shared" si="345"/>
        <v>0</v>
      </c>
      <c r="CA733" s="90">
        <f t="shared" si="346"/>
        <v>0</v>
      </c>
      <c r="CB733" s="90">
        <f t="shared" si="347"/>
        <v>0</v>
      </c>
      <c r="CC733" s="90">
        <f t="shared" si="348"/>
        <v>0</v>
      </c>
      <c r="CD733" s="90">
        <f t="shared" si="349"/>
        <v>0</v>
      </c>
      <c r="CE733" s="90">
        <f t="shared" si="350"/>
        <v>0</v>
      </c>
      <c r="CF733" s="90">
        <f t="shared" si="351"/>
        <v>159672.65</v>
      </c>
      <c r="CG733" s="90">
        <f t="shared" si="352"/>
        <v>166878.10999999999</v>
      </c>
      <c r="CH733" s="90">
        <f t="shared" si="353"/>
        <v>171504.11</v>
      </c>
      <c r="CI733" s="90">
        <f t="shared" si="354"/>
        <v>43450.39</v>
      </c>
      <c r="CJ733" s="90">
        <f t="shared" si="355"/>
        <v>53162.48</v>
      </c>
      <c r="CK733" s="90">
        <f t="shared" si="356"/>
        <v>55416.94</v>
      </c>
      <c r="CL733" s="90">
        <f t="shared" si="357"/>
        <v>0</v>
      </c>
      <c r="CM733" s="90">
        <f t="shared" si="171"/>
        <v>0</v>
      </c>
      <c r="CN733" s="90">
        <f t="shared" si="171"/>
        <v>0</v>
      </c>
      <c r="CO733" s="90">
        <f t="shared" si="358"/>
        <v>0</v>
      </c>
      <c r="CP733" s="90">
        <f t="shared" si="172"/>
        <v>0</v>
      </c>
      <c r="CQ733" s="90">
        <f t="shared" si="172"/>
        <v>0</v>
      </c>
      <c r="CR733" s="1235"/>
      <c r="CS733" s="1235"/>
      <c r="CT733" s="1235"/>
      <c r="CU733" s="90">
        <f t="shared" si="359"/>
        <v>0</v>
      </c>
      <c r="CV733" s="90">
        <f t="shared" si="360"/>
        <v>0</v>
      </c>
      <c r="CW733" s="90">
        <f t="shared" si="361"/>
        <v>0</v>
      </c>
      <c r="CX733" s="90">
        <f t="shared" si="362"/>
        <v>0</v>
      </c>
      <c r="CY733" s="90">
        <f t="shared" si="363"/>
        <v>0</v>
      </c>
      <c r="CZ733" s="90">
        <f t="shared" si="364"/>
        <v>0</v>
      </c>
      <c r="DA733" s="90">
        <f t="shared" si="365"/>
        <v>140325.47</v>
      </c>
      <c r="DB733" s="90">
        <f t="shared" si="366"/>
        <v>146718.37</v>
      </c>
      <c r="DC733" s="90">
        <f t="shared" si="367"/>
        <v>150697.15</v>
      </c>
      <c r="DD733" s="90">
        <f t="shared" si="368"/>
        <v>48699.28</v>
      </c>
      <c r="DE733" s="90">
        <f t="shared" si="369"/>
        <v>55578.48</v>
      </c>
      <c r="DF733" s="90">
        <f t="shared" si="370"/>
        <v>57657.09</v>
      </c>
      <c r="DG733" s="90">
        <f t="shared" si="371"/>
        <v>0</v>
      </c>
      <c r="DH733" s="90">
        <f t="shared" si="173"/>
        <v>0</v>
      </c>
      <c r="DI733" s="90">
        <f t="shared" si="173"/>
        <v>0</v>
      </c>
      <c r="DJ733" s="90">
        <f t="shared" si="372"/>
        <v>0</v>
      </c>
      <c r="DK733" s="90">
        <f t="shared" si="174"/>
        <v>0</v>
      </c>
      <c r="DL733" s="90">
        <f t="shared" si="174"/>
        <v>0</v>
      </c>
      <c r="DM733" s="369"/>
      <c r="DN733" s="369"/>
      <c r="DO733" s="369"/>
      <c r="DP733" s="90">
        <f t="shared" si="373"/>
        <v>0</v>
      </c>
      <c r="DQ733" s="90">
        <f t="shared" si="374"/>
        <v>0</v>
      </c>
      <c r="DR733" s="90">
        <f t="shared" si="375"/>
        <v>0</v>
      </c>
      <c r="DS733" s="90">
        <f t="shared" si="376"/>
        <v>0</v>
      </c>
      <c r="DT733" s="90">
        <f t="shared" si="377"/>
        <v>0</v>
      </c>
      <c r="DU733" s="90">
        <f t="shared" si="378"/>
        <v>0</v>
      </c>
      <c r="DV733" s="90">
        <f t="shared" si="379"/>
        <v>0</v>
      </c>
      <c r="DW733" s="90">
        <f t="shared" si="380"/>
        <v>0</v>
      </c>
      <c r="DX733" s="90">
        <f t="shared" si="381"/>
        <v>0</v>
      </c>
      <c r="DY733" s="90">
        <f t="shared" si="382"/>
        <v>0</v>
      </c>
      <c r="DZ733" s="90">
        <f t="shared" si="383"/>
        <v>0</v>
      </c>
      <c r="EA733" s="90">
        <f t="shared" si="384"/>
        <v>0</v>
      </c>
      <c r="EB733" s="90">
        <f t="shared" si="385"/>
        <v>0</v>
      </c>
      <c r="EC733" s="90">
        <f t="shared" si="175"/>
        <v>0</v>
      </c>
      <c r="ED733" s="90">
        <f t="shared" si="176"/>
        <v>0</v>
      </c>
      <c r="EE733" s="90">
        <f t="shared" si="386"/>
        <v>0</v>
      </c>
      <c r="EF733" s="90">
        <f t="shared" si="177"/>
        <v>0</v>
      </c>
      <c r="EG733" s="90">
        <f t="shared" si="178"/>
        <v>0</v>
      </c>
      <c r="EH733" s="1235"/>
      <c r="EI733" s="1235"/>
      <c r="EJ733" s="1235"/>
      <c r="EK733" s="90">
        <f t="shared" si="387"/>
        <v>0</v>
      </c>
      <c r="EL733" s="90">
        <f t="shared" si="388"/>
        <v>0</v>
      </c>
      <c r="EM733" s="90">
        <f t="shared" si="389"/>
        <v>0</v>
      </c>
      <c r="EN733" s="90">
        <f t="shared" si="390"/>
        <v>0</v>
      </c>
      <c r="EO733" s="90">
        <f t="shared" si="391"/>
        <v>0</v>
      </c>
      <c r="EP733" s="90">
        <f t="shared" si="392"/>
        <v>0</v>
      </c>
      <c r="EQ733" s="90">
        <f t="shared" si="393"/>
        <v>140566.07999999999</v>
      </c>
      <c r="ER733" s="90">
        <f t="shared" si="394"/>
        <v>146977.4</v>
      </c>
      <c r="ES733" s="90">
        <f t="shared" si="395"/>
        <v>150822.51</v>
      </c>
      <c r="ET733" s="90">
        <f t="shared" si="396"/>
        <v>57207.33</v>
      </c>
      <c r="EU733" s="90">
        <f t="shared" si="397"/>
        <v>69457.88</v>
      </c>
      <c r="EV733" s="90">
        <f t="shared" si="398"/>
        <v>71617.14</v>
      </c>
      <c r="EW733" s="90">
        <f t="shared" si="399"/>
        <v>0</v>
      </c>
      <c r="EX733" s="90">
        <f t="shared" si="179"/>
        <v>0</v>
      </c>
      <c r="EY733" s="90">
        <f t="shared" si="179"/>
        <v>0</v>
      </c>
      <c r="EZ733" s="90">
        <f t="shared" si="400"/>
        <v>0</v>
      </c>
      <c r="FA733" s="90">
        <f t="shared" si="180"/>
        <v>0</v>
      </c>
      <c r="FB733" s="90">
        <f t="shared" si="180"/>
        <v>0</v>
      </c>
      <c r="FC733" s="92"/>
      <c r="FD733" s="92"/>
      <c r="FE733" s="92"/>
      <c r="FF733" s="90">
        <f t="shared" si="401"/>
        <v>0</v>
      </c>
      <c r="FG733" s="90">
        <f t="shared" si="402"/>
        <v>0</v>
      </c>
      <c r="FH733" s="90">
        <f t="shared" si="403"/>
        <v>0</v>
      </c>
      <c r="FI733" s="90">
        <f t="shared" si="404"/>
        <v>0</v>
      </c>
      <c r="FJ733" s="90">
        <f t="shared" si="405"/>
        <v>0</v>
      </c>
      <c r="FK733" s="90">
        <f t="shared" si="406"/>
        <v>0</v>
      </c>
      <c r="FL733" s="90">
        <f t="shared" si="407"/>
        <v>0</v>
      </c>
      <c r="FM733" s="90">
        <f t="shared" si="408"/>
        <v>0</v>
      </c>
      <c r="FN733" s="90">
        <f t="shared" si="409"/>
        <v>0</v>
      </c>
      <c r="FO733" s="90">
        <f t="shared" si="410"/>
        <v>0</v>
      </c>
      <c r="FP733" s="90">
        <f t="shared" si="411"/>
        <v>0</v>
      </c>
      <c r="FQ733" s="90">
        <f t="shared" si="412"/>
        <v>0</v>
      </c>
      <c r="FR733" s="90">
        <f t="shared" si="413"/>
        <v>0</v>
      </c>
      <c r="FS733" s="90">
        <f t="shared" si="181"/>
        <v>0</v>
      </c>
      <c r="FT733" s="90">
        <f t="shared" si="181"/>
        <v>0</v>
      </c>
      <c r="FU733" s="90">
        <f t="shared" si="414"/>
        <v>0</v>
      </c>
      <c r="FV733" s="90">
        <f t="shared" si="182"/>
        <v>0</v>
      </c>
      <c r="FW733" s="90">
        <f t="shared" si="182"/>
        <v>0</v>
      </c>
      <c r="FX733" s="1235"/>
      <c r="FY733" s="1235"/>
      <c r="FZ733" s="1235"/>
      <c r="GA733" s="90">
        <f t="shared" si="415"/>
        <v>0</v>
      </c>
      <c r="GB733" s="90">
        <f t="shared" si="416"/>
        <v>0</v>
      </c>
      <c r="GC733" s="90">
        <f t="shared" si="417"/>
        <v>0</v>
      </c>
      <c r="GD733" s="90">
        <f t="shared" si="418"/>
        <v>0</v>
      </c>
      <c r="GE733" s="90">
        <f t="shared" si="419"/>
        <v>0</v>
      </c>
      <c r="GF733" s="90">
        <f t="shared" si="420"/>
        <v>0</v>
      </c>
      <c r="GG733" s="90">
        <f t="shared" si="421"/>
        <v>144122.34</v>
      </c>
      <c r="GH733" s="90">
        <f t="shared" si="422"/>
        <v>150565.14000000001</v>
      </c>
      <c r="GI733" s="90">
        <f t="shared" si="423"/>
        <v>154760.29999999999</v>
      </c>
      <c r="GJ733" s="90">
        <f t="shared" si="424"/>
        <v>47703.42</v>
      </c>
      <c r="GK733" s="90">
        <f t="shared" si="425"/>
        <v>53588.83</v>
      </c>
      <c r="GL733" s="90">
        <f t="shared" si="426"/>
        <v>55433.8</v>
      </c>
      <c r="GM733" s="90">
        <f t="shared" si="427"/>
        <v>0</v>
      </c>
      <c r="GN733" s="90">
        <f t="shared" si="183"/>
        <v>0</v>
      </c>
      <c r="GO733" s="90">
        <f t="shared" si="183"/>
        <v>0</v>
      </c>
      <c r="GP733" s="90">
        <f t="shared" si="428"/>
        <v>0</v>
      </c>
      <c r="GQ733" s="90">
        <f t="shared" si="184"/>
        <v>0</v>
      </c>
      <c r="GR733" s="90">
        <f t="shared" si="184"/>
        <v>0</v>
      </c>
      <c r="GS733" s="92"/>
      <c r="GT733" s="92"/>
      <c r="GU733" s="92"/>
      <c r="GV733" s="90">
        <f t="shared" si="429"/>
        <v>0</v>
      </c>
      <c r="GW733" s="90">
        <f t="shared" si="430"/>
        <v>0</v>
      </c>
      <c r="GX733" s="90">
        <f t="shared" si="431"/>
        <v>0</v>
      </c>
      <c r="GY733" s="90">
        <f t="shared" si="432"/>
        <v>0</v>
      </c>
      <c r="GZ733" s="90">
        <f t="shared" si="433"/>
        <v>0</v>
      </c>
      <c r="HA733" s="90">
        <f t="shared" si="434"/>
        <v>0</v>
      </c>
      <c r="HB733" s="90">
        <f t="shared" si="435"/>
        <v>0</v>
      </c>
      <c r="HC733" s="90">
        <f t="shared" si="436"/>
        <v>0</v>
      </c>
      <c r="HD733" s="90">
        <f t="shared" si="437"/>
        <v>0</v>
      </c>
      <c r="HE733" s="90">
        <f t="shared" si="438"/>
        <v>0</v>
      </c>
      <c r="HF733" s="90">
        <f t="shared" si="439"/>
        <v>0</v>
      </c>
      <c r="HG733" s="90">
        <f t="shared" si="440"/>
        <v>0</v>
      </c>
      <c r="HH733" s="90">
        <f t="shared" si="441"/>
        <v>0</v>
      </c>
      <c r="HI733" s="90">
        <f t="shared" si="185"/>
        <v>0</v>
      </c>
      <c r="HJ733" s="90">
        <f t="shared" si="185"/>
        <v>0</v>
      </c>
      <c r="HK733" s="90">
        <f t="shared" si="442"/>
        <v>0</v>
      </c>
      <c r="HL733" s="90">
        <f t="shared" si="186"/>
        <v>0</v>
      </c>
      <c r="HM733" s="90">
        <f t="shared" si="186"/>
        <v>0</v>
      </c>
      <c r="HN733" s="1235"/>
      <c r="HO733" s="1235"/>
      <c r="HP733" s="1235"/>
      <c r="HQ733" s="90">
        <f t="shared" si="443"/>
        <v>0</v>
      </c>
      <c r="HR733" s="90">
        <f t="shared" si="444"/>
        <v>0</v>
      </c>
      <c r="HS733" s="90">
        <f t="shared" si="445"/>
        <v>0</v>
      </c>
      <c r="HT733" s="90">
        <f t="shared" si="446"/>
        <v>0</v>
      </c>
      <c r="HU733" s="90">
        <f t="shared" si="447"/>
        <v>0</v>
      </c>
      <c r="HV733" s="90">
        <f t="shared" si="448"/>
        <v>0</v>
      </c>
      <c r="HW733" s="90">
        <f t="shared" si="449"/>
        <v>127859.94</v>
      </c>
      <c r="HX733" s="90">
        <f t="shared" si="450"/>
        <v>133693.04</v>
      </c>
      <c r="HY733" s="90">
        <f t="shared" si="451"/>
        <v>137191.67000000001</v>
      </c>
      <c r="HZ733" s="90">
        <f t="shared" si="452"/>
        <v>47761.42</v>
      </c>
      <c r="IA733" s="90">
        <f t="shared" si="453"/>
        <v>52252.23</v>
      </c>
      <c r="IB733" s="90">
        <f t="shared" si="454"/>
        <v>54326.02</v>
      </c>
      <c r="IC733" s="90">
        <f t="shared" si="455"/>
        <v>0</v>
      </c>
      <c r="ID733" s="90">
        <f t="shared" si="187"/>
        <v>0</v>
      </c>
      <c r="IE733" s="90">
        <f t="shared" si="187"/>
        <v>0</v>
      </c>
      <c r="IF733" s="90">
        <f t="shared" si="456"/>
        <v>0</v>
      </c>
      <c r="IG733" s="90">
        <f t="shared" si="188"/>
        <v>0</v>
      </c>
      <c r="IH733" s="90">
        <f t="shared" si="188"/>
        <v>0</v>
      </c>
      <c r="II733" s="1235"/>
      <c r="IJ733" s="1235"/>
      <c r="IK733" s="1235"/>
      <c r="IL733" s="90">
        <f t="shared" si="457"/>
        <v>0</v>
      </c>
      <c r="IM733" s="90">
        <f t="shared" si="458"/>
        <v>0</v>
      </c>
      <c r="IN733" s="90">
        <f t="shared" si="459"/>
        <v>0</v>
      </c>
      <c r="IO733" s="90">
        <f t="shared" si="460"/>
        <v>0</v>
      </c>
      <c r="IP733" s="90">
        <f t="shared" si="461"/>
        <v>0</v>
      </c>
      <c r="IQ733" s="90">
        <f t="shared" si="462"/>
        <v>0</v>
      </c>
      <c r="IR733" s="90">
        <f t="shared" si="463"/>
        <v>142775.48000000001</v>
      </c>
      <c r="IS733" s="90">
        <f t="shared" si="464"/>
        <v>149123.45000000001</v>
      </c>
      <c r="IT733" s="90">
        <f t="shared" si="465"/>
        <v>153311.19</v>
      </c>
      <c r="IU733" s="90">
        <f t="shared" si="466"/>
        <v>60190.1</v>
      </c>
      <c r="IV733" s="90">
        <f t="shared" si="467"/>
        <v>66989.03</v>
      </c>
      <c r="IW733" s="90">
        <f t="shared" si="468"/>
        <v>69476.45</v>
      </c>
      <c r="IX733" s="90">
        <f t="shared" si="469"/>
        <v>0</v>
      </c>
      <c r="IY733" s="90">
        <f t="shared" si="189"/>
        <v>0</v>
      </c>
      <c r="IZ733" s="90">
        <f t="shared" si="189"/>
        <v>0</v>
      </c>
      <c r="JA733" s="90">
        <f t="shared" si="470"/>
        <v>0</v>
      </c>
      <c r="JB733" s="90">
        <f t="shared" si="190"/>
        <v>0</v>
      </c>
      <c r="JC733" s="90">
        <f t="shared" si="190"/>
        <v>0</v>
      </c>
      <c r="JD733" s="1235"/>
      <c r="JE733" s="1235"/>
      <c r="JF733" s="1235"/>
      <c r="JG733" s="90">
        <f t="shared" si="471"/>
        <v>0</v>
      </c>
      <c r="JH733" s="90">
        <f t="shared" si="472"/>
        <v>0</v>
      </c>
      <c r="JI733" s="90">
        <f t="shared" si="473"/>
        <v>0</v>
      </c>
      <c r="JJ733" s="90">
        <f t="shared" si="474"/>
        <v>0</v>
      </c>
      <c r="JK733" s="90">
        <f t="shared" si="475"/>
        <v>0</v>
      </c>
      <c r="JL733" s="90">
        <f t="shared" si="476"/>
        <v>0</v>
      </c>
      <c r="JM733" s="90">
        <f t="shared" si="477"/>
        <v>160204.74</v>
      </c>
      <c r="JN733" s="90">
        <f t="shared" si="478"/>
        <v>167508.5</v>
      </c>
      <c r="JO733" s="90">
        <f t="shared" si="479"/>
        <v>171966.61</v>
      </c>
      <c r="JP733" s="90">
        <f t="shared" si="480"/>
        <v>58376.23</v>
      </c>
      <c r="JQ733" s="90">
        <f t="shared" si="481"/>
        <v>65739.64</v>
      </c>
      <c r="JR733" s="90">
        <f t="shared" si="482"/>
        <v>68151.8</v>
      </c>
      <c r="JS733" s="90">
        <f t="shared" si="483"/>
        <v>0</v>
      </c>
      <c r="JT733" s="90">
        <f t="shared" si="191"/>
        <v>0</v>
      </c>
      <c r="JU733" s="90">
        <f t="shared" si="191"/>
        <v>0</v>
      </c>
      <c r="JV733" s="90">
        <f t="shared" si="484"/>
        <v>0</v>
      </c>
      <c r="JW733" s="90">
        <f t="shared" si="192"/>
        <v>0</v>
      </c>
      <c r="JX733" s="90">
        <f t="shared" si="192"/>
        <v>0</v>
      </c>
      <c r="JY733" s="1235"/>
      <c r="JZ733" s="1235"/>
      <c r="KA733" s="1235"/>
      <c r="KB733" s="90">
        <f t="shared" si="485"/>
        <v>0</v>
      </c>
      <c r="KC733" s="90">
        <f t="shared" si="486"/>
        <v>0</v>
      </c>
      <c r="KD733" s="90">
        <f t="shared" si="487"/>
        <v>0</v>
      </c>
      <c r="KE733" s="90">
        <f t="shared" si="488"/>
        <v>0</v>
      </c>
      <c r="KF733" s="90">
        <f t="shared" si="489"/>
        <v>0</v>
      </c>
      <c r="KG733" s="90">
        <f t="shared" si="490"/>
        <v>0</v>
      </c>
      <c r="KH733" s="90">
        <f t="shared" si="491"/>
        <v>110467.79</v>
      </c>
      <c r="KI733" s="90">
        <f t="shared" si="492"/>
        <v>115137.12</v>
      </c>
      <c r="KJ733" s="90">
        <f t="shared" si="493"/>
        <v>118595.45</v>
      </c>
      <c r="KK733" s="90">
        <f t="shared" si="494"/>
        <v>68517.61</v>
      </c>
      <c r="KL733" s="90">
        <f t="shared" si="495"/>
        <v>77330.41</v>
      </c>
      <c r="KM733" s="90">
        <f t="shared" si="496"/>
        <v>78676.14</v>
      </c>
      <c r="KN733" s="90">
        <f t="shared" si="497"/>
        <v>0</v>
      </c>
      <c r="KO733" s="90">
        <f t="shared" si="193"/>
        <v>0</v>
      </c>
      <c r="KP733" s="90">
        <f t="shared" si="193"/>
        <v>0</v>
      </c>
      <c r="KQ733" s="90">
        <f t="shared" si="498"/>
        <v>0</v>
      </c>
      <c r="KR733" s="90">
        <f t="shared" si="194"/>
        <v>0</v>
      </c>
      <c r="KS733" s="90">
        <f t="shared" si="194"/>
        <v>0</v>
      </c>
      <c r="KT733" s="1235"/>
      <c r="KU733" s="1235"/>
      <c r="KV733" s="1235"/>
      <c r="KW733" s="90">
        <f t="shared" si="499"/>
        <v>0</v>
      </c>
      <c r="KX733" s="90">
        <f t="shared" si="500"/>
        <v>0</v>
      </c>
      <c r="KY733" s="90">
        <f t="shared" si="501"/>
        <v>0</v>
      </c>
      <c r="KZ733" s="90">
        <f t="shared" si="502"/>
        <v>0</v>
      </c>
      <c r="LA733" s="90">
        <f t="shared" si="503"/>
        <v>0</v>
      </c>
      <c r="LB733" s="90">
        <f t="shared" si="504"/>
        <v>0</v>
      </c>
      <c r="LC733" s="90">
        <f t="shared" si="505"/>
        <v>181002.42</v>
      </c>
      <c r="LD733" s="90">
        <f t="shared" si="506"/>
        <v>189249.71</v>
      </c>
      <c r="LE733" s="90">
        <f t="shared" si="507"/>
        <v>194313.03</v>
      </c>
      <c r="LF733" s="90">
        <f t="shared" si="508"/>
        <v>56519.17</v>
      </c>
      <c r="LG733" s="90">
        <f t="shared" si="509"/>
        <v>61804.13</v>
      </c>
      <c r="LH733" s="90">
        <f t="shared" si="510"/>
        <v>63988.03</v>
      </c>
      <c r="LI733" s="90">
        <f t="shared" si="511"/>
        <v>0</v>
      </c>
      <c r="LJ733" s="90">
        <f t="shared" si="195"/>
        <v>0</v>
      </c>
      <c r="LK733" s="90">
        <f t="shared" si="195"/>
        <v>0</v>
      </c>
      <c r="LL733" s="90">
        <f t="shared" si="512"/>
        <v>0</v>
      </c>
      <c r="LM733" s="90">
        <f t="shared" si="196"/>
        <v>0</v>
      </c>
      <c r="LN733" s="90">
        <f t="shared" si="196"/>
        <v>0</v>
      </c>
      <c r="LO733" s="1235"/>
      <c r="LP733" s="1235"/>
      <c r="LQ733" s="1235"/>
      <c r="LR733" s="90">
        <f t="shared" si="513"/>
        <v>0</v>
      </c>
      <c r="LS733" s="90">
        <f t="shared" si="514"/>
        <v>0</v>
      </c>
      <c r="LT733" s="90">
        <f t="shared" si="515"/>
        <v>0</v>
      </c>
      <c r="LU733" s="90">
        <f t="shared" si="516"/>
        <v>0</v>
      </c>
      <c r="LV733" s="90">
        <f t="shared" si="517"/>
        <v>0</v>
      </c>
      <c r="LW733" s="90">
        <f t="shared" si="518"/>
        <v>0</v>
      </c>
      <c r="LX733" s="90">
        <f t="shared" si="519"/>
        <v>177176.07</v>
      </c>
      <c r="LY733" s="90">
        <f t="shared" si="520"/>
        <v>185247.69</v>
      </c>
      <c r="LZ733" s="90">
        <f t="shared" si="521"/>
        <v>190272.59</v>
      </c>
      <c r="MA733" s="90">
        <f t="shared" si="522"/>
        <v>51895.41</v>
      </c>
      <c r="MB733" s="90">
        <f t="shared" si="523"/>
        <v>60086.11</v>
      </c>
      <c r="MC733" s="90">
        <f t="shared" si="524"/>
        <v>62248.83</v>
      </c>
      <c r="MD733" s="90">
        <f t="shared" si="525"/>
        <v>0</v>
      </c>
      <c r="ME733" s="90">
        <f t="shared" si="197"/>
        <v>0</v>
      </c>
      <c r="MF733" s="90">
        <f t="shared" si="197"/>
        <v>0</v>
      </c>
      <c r="MG733" s="90">
        <f t="shared" si="526"/>
        <v>0</v>
      </c>
      <c r="MH733" s="90">
        <f t="shared" si="198"/>
        <v>0</v>
      </c>
      <c r="MI733" s="90">
        <f t="shared" si="198"/>
        <v>0</v>
      </c>
      <c r="MJ733" s="1235"/>
      <c r="MK733" s="1235"/>
      <c r="ML733" s="1235"/>
      <c r="MM733" s="90">
        <f t="shared" si="527"/>
        <v>0</v>
      </c>
      <c r="MN733" s="90">
        <f t="shared" si="528"/>
        <v>0</v>
      </c>
      <c r="MO733" s="90">
        <f t="shared" si="529"/>
        <v>0</v>
      </c>
      <c r="MP733" s="90">
        <f t="shared" si="530"/>
        <v>0</v>
      </c>
      <c r="MQ733" s="90">
        <f t="shared" si="531"/>
        <v>0</v>
      </c>
      <c r="MR733" s="90">
        <f t="shared" si="532"/>
        <v>0</v>
      </c>
      <c r="MS733" s="90">
        <f t="shared" si="533"/>
        <v>141071.01999999999</v>
      </c>
      <c r="MT733" s="90">
        <f t="shared" si="534"/>
        <v>147496.47</v>
      </c>
      <c r="MU733" s="90">
        <f t="shared" si="535"/>
        <v>151520.26</v>
      </c>
      <c r="MV733" s="90">
        <f t="shared" si="536"/>
        <v>55378.86</v>
      </c>
      <c r="MW733" s="90">
        <f t="shared" si="537"/>
        <v>60094.28</v>
      </c>
      <c r="MX733" s="90">
        <f t="shared" si="538"/>
        <v>61757.03</v>
      </c>
      <c r="MY733" s="90">
        <f t="shared" si="539"/>
        <v>0</v>
      </c>
      <c r="MZ733" s="90">
        <f t="shared" si="199"/>
        <v>0</v>
      </c>
      <c r="NA733" s="90">
        <f t="shared" si="199"/>
        <v>0</v>
      </c>
      <c r="NB733" s="90">
        <f t="shared" si="540"/>
        <v>0</v>
      </c>
      <c r="NC733" s="90">
        <f t="shared" si="200"/>
        <v>0</v>
      </c>
      <c r="ND733" s="90">
        <f t="shared" si="200"/>
        <v>0</v>
      </c>
      <c r="NE733" s="1235"/>
      <c r="NF733" s="1235"/>
      <c r="NG733" s="1235"/>
      <c r="NH733" s="90">
        <f t="shared" si="541"/>
        <v>0</v>
      </c>
      <c r="NI733" s="90">
        <f t="shared" si="542"/>
        <v>0</v>
      </c>
      <c r="NJ733" s="90">
        <f t="shared" si="543"/>
        <v>0</v>
      </c>
      <c r="NK733" s="90">
        <f t="shared" si="544"/>
        <v>0</v>
      </c>
      <c r="NL733" s="90">
        <f t="shared" si="545"/>
        <v>0</v>
      </c>
      <c r="NM733" s="90">
        <f t="shared" si="546"/>
        <v>0</v>
      </c>
      <c r="NN733" s="90">
        <f t="shared" si="547"/>
        <v>142221.06</v>
      </c>
      <c r="NO733" s="90">
        <f t="shared" si="548"/>
        <v>148697.60999999999</v>
      </c>
      <c r="NP733" s="90">
        <f t="shared" si="549"/>
        <v>152759.39000000001</v>
      </c>
      <c r="NQ733" s="90">
        <f t="shared" si="550"/>
        <v>63020.53</v>
      </c>
      <c r="NR733" s="90">
        <f t="shared" si="551"/>
        <v>70328.740000000005</v>
      </c>
      <c r="NS733" s="90">
        <f t="shared" si="552"/>
        <v>72572.02</v>
      </c>
      <c r="NT733" s="90">
        <f t="shared" si="553"/>
        <v>0</v>
      </c>
      <c r="NU733" s="90">
        <f t="shared" si="201"/>
        <v>0</v>
      </c>
      <c r="NV733" s="90">
        <f t="shared" si="201"/>
        <v>0</v>
      </c>
      <c r="NW733" s="90">
        <f t="shared" si="554"/>
        <v>0</v>
      </c>
      <c r="NX733" s="90">
        <f t="shared" si="202"/>
        <v>0</v>
      </c>
      <c r="NY733" s="90">
        <f t="shared" si="202"/>
        <v>0</v>
      </c>
      <c r="NZ733" s="1235"/>
      <c r="OA733" s="1235"/>
      <c r="OB733" s="1235"/>
      <c r="OC733" s="90">
        <f t="shared" si="555"/>
        <v>0</v>
      </c>
      <c r="OD733" s="90">
        <f t="shared" si="556"/>
        <v>0</v>
      </c>
      <c r="OE733" s="90">
        <f t="shared" si="557"/>
        <v>0</v>
      </c>
      <c r="OF733" s="90">
        <f t="shared" si="558"/>
        <v>0</v>
      </c>
      <c r="OG733" s="90">
        <f t="shared" si="559"/>
        <v>0</v>
      </c>
      <c r="OH733" s="90">
        <f t="shared" si="560"/>
        <v>0</v>
      </c>
      <c r="OI733" s="90">
        <f t="shared" si="561"/>
        <v>123720.35</v>
      </c>
      <c r="OJ733" s="90">
        <f t="shared" si="562"/>
        <v>129359.54</v>
      </c>
      <c r="OK733" s="90">
        <f t="shared" si="563"/>
        <v>132804.20000000001</v>
      </c>
      <c r="OL733" s="90">
        <f t="shared" si="564"/>
        <v>40493.919999999998</v>
      </c>
      <c r="OM733" s="90">
        <f t="shared" si="565"/>
        <v>45590.31</v>
      </c>
      <c r="ON733" s="90">
        <f t="shared" si="566"/>
        <v>47566.77</v>
      </c>
      <c r="OO733" s="90">
        <f t="shared" si="567"/>
        <v>0</v>
      </c>
      <c r="OP733" s="90">
        <f t="shared" si="203"/>
        <v>0</v>
      </c>
      <c r="OQ733" s="90">
        <f t="shared" si="203"/>
        <v>0</v>
      </c>
      <c r="OR733" s="90">
        <f t="shared" si="568"/>
        <v>0</v>
      </c>
      <c r="OS733" s="90">
        <f t="shared" si="204"/>
        <v>0</v>
      </c>
      <c r="OT733" s="90">
        <f t="shared" si="204"/>
        <v>0</v>
      </c>
      <c r="OU733" s="1235"/>
      <c r="OV733" s="1235"/>
      <c r="OW733" s="1235"/>
      <c r="OX733" s="90">
        <f t="shared" si="569"/>
        <v>0</v>
      </c>
      <c r="OY733" s="90">
        <f t="shared" si="570"/>
        <v>0</v>
      </c>
      <c r="OZ733" s="90">
        <f t="shared" si="571"/>
        <v>0</v>
      </c>
      <c r="PA733" s="90">
        <f t="shared" si="572"/>
        <v>0</v>
      </c>
      <c r="PB733" s="90">
        <f t="shared" si="573"/>
        <v>0</v>
      </c>
      <c r="PC733" s="90">
        <f t="shared" si="574"/>
        <v>0</v>
      </c>
      <c r="PD733" s="90">
        <f t="shared" si="575"/>
        <v>153810.14000000001</v>
      </c>
      <c r="PE733" s="90">
        <f t="shared" si="576"/>
        <v>160818.21</v>
      </c>
      <c r="PF733" s="90">
        <f t="shared" si="577"/>
        <v>165166.42000000001</v>
      </c>
      <c r="PG733" s="90">
        <f t="shared" si="578"/>
        <v>60391.040000000001</v>
      </c>
      <c r="PH733" s="90">
        <f t="shared" si="579"/>
        <v>65548.11</v>
      </c>
      <c r="PI733" s="90">
        <f t="shared" si="580"/>
        <v>67815.509999999995</v>
      </c>
      <c r="PJ733" s="90">
        <f t="shared" si="581"/>
        <v>0</v>
      </c>
      <c r="PK733" s="90">
        <f t="shared" si="205"/>
        <v>0</v>
      </c>
      <c r="PL733" s="90">
        <f t="shared" si="205"/>
        <v>0</v>
      </c>
      <c r="PM733" s="90">
        <f t="shared" si="582"/>
        <v>0</v>
      </c>
      <c r="PN733" s="90">
        <f t="shared" si="206"/>
        <v>0</v>
      </c>
      <c r="PO733" s="90">
        <f t="shared" si="206"/>
        <v>0</v>
      </c>
      <c r="PP733" s="1235"/>
      <c r="PQ733" s="1235"/>
      <c r="PR733" s="1235"/>
      <c r="PS733" s="90">
        <f t="shared" si="583"/>
        <v>0</v>
      </c>
      <c r="PT733" s="90">
        <f t="shared" si="584"/>
        <v>0</v>
      </c>
      <c r="PU733" s="90">
        <f t="shared" si="585"/>
        <v>0</v>
      </c>
      <c r="PV733" s="90">
        <f t="shared" si="586"/>
        <v>0</v>
      </c>
      <c r="PW733" s="90">
        <f t="shared" si="587"/>
        <v>0</v>
      </c>
      <c r="PX733" s="90">
        <f t="shared" si="588"/>
        <v>0</v>
      </c>
      <c r="PY733" s="90">
        <f t="shared" si="589"/>
        <v>94543.87</v>
      </c>
      <c r="PZ733" s="90">
        <f t="shared" si="590"/>
        <v>98543.96</v>
      </c>
      <c r="QA733" s="90">
        <f t="shared" si="591"/>
        <v>101505.49</v>
      </c>
      <c r="QB733" s="90">
        <f t="shared" si="592"/>
        <v>41816.33</v>
      </c>
      <c r="QC733" s="90">
        <f t="shared" si="593"/>
        <v>48009.09</v>
      </c>
      <c r="QD733" s="90">
        <f t="shared" si="594"/>
        <v>49189.07</v>
      </c>
      <c r="QE733" s="90">
        <f t="shared" si="595"/>
        <v>0</v>
      </c>
      <c r="QF733" s="90">
        <f t="shared" si="207"/>
        <v>0</v>
      </c>
      <c r="QG733" s="90">
        <f t="shared" si="207"/>
        <v>0</v>
      </c>
      <c r="QH733" s="90">
        <f t="shared" si="596"/>
        <v>0</v>
      </c>
      <c r="QI733" s="90">
        <f t="shared" si="208"/>
        <v>0</v>
      </c>
      <c r="QJ733" s="90">
        <f t="shared" si="208"/>
        <v>0</v>
      </c>
      <c r="QK733" s="1235"/>
      <c r="QL733" s="1235"/>
      <c r="QM733" s="1235"/>
      <c r="QN733" s="90">
        <f t="shared" si="597"/>
        <v>0</v>
      </c>
      <c r="QO733" s="90">
        <f t="shared" si="598"/>
        <v>0</v>
      </c>
      <c r="QP733" s="90">
        <f t="shared" si="599"/>
        <v>0</v>
      </c>
      <c r="QQ733" s="90">
        <f t="shared" si="600"/>
        <v>0</v>
      </c>
      <c r="QR733" s="90">
        <f t="shared" si="601"/>
        <v>0</v>
      </c>
      <c r="QS733" s="90">
        <f t="shared" si="602"/>
        <v>0</v>
      </c>
      <c r="QT733" s="90">
        <f t="shared" si="603"/>
        <v>184242.41</v>
      </c>
      <c r="QU733" s="90">
        <f t="shared" si="604"/>
        <v>192639.75</v>
      </c>
      <c r="QV733" s="90">
        <f t="shared" si="605"/>
        <v>197815.43</v>
      </c>
      <c r="QW733" s="90">
        <f t="shared" si="606"/>
        <v>69526.77</v>
      </c>
      <c r="QX733" s="90">
        <f t="shared" si="607"/>
        <v>82266.36</v>
      </c>
      <c r="QY733" s="90">
        <f t="shared" si="608"/>
        <v>84753.21</v>
      </c>
      <c r="QZ733" s="90">
        <f t="shared" si="609"/>
        <v>0</v>
      </c>
      <c r="RA733" s="90">
        <f t="shared" si="209"/>
        <v>0</v>
      </c>
      <c r="RB733" s="90">
        <f t="shared" si="209"/>
        <v>0</v>
      </c>
      <c r="RC733" s="90">
        <f t="shared" si="610"/>
        <v>0</v>
      </c>
      <c r="RD733" s="90">
        <f t="shared" si="210"/>
        <v>0</v>
      </c>
      <c r="RE733" s="90">
        <f t="shared" si="210"/>
        <v>0</v>
      </c>
      <c r="RF733" s="1235"/>
      <c r="RG733" s="1235"/>
      <c r="RH733" s="1235"/>
      <c r="RI733" s="90">
        <f t="shared" si="611"/>
        <v>0</v>
      </c>
      <c r="RJ733" s="90">
        <f t="shared" si="612"/>
        <v>0</v>
      </c>
      <c r="RK733" s="90">
        <f t="shared" si="613"/>
        <v>0</v>
      </c>
      <c r="RL733" s="90">
        <f t="shared" si="614"/>
        <v>0</v>
      </c>
      <c r="RM733" s="90">
        <f t="shared" si="615"/>
        <v>0</v>
      </c>
      <c r="RN733" s="90">
        <f t="shared" si="616"/>
        <v>0</v>
      </c>
      <c r="RO733" s="90">
        <f t="shared" si="617"/>
        <v>129076.93</v>
      </c>
      <c r="RP733" s="90">
        <f t="shared" si="618"/>
        <v>134915.68</v>
      </c>
      <c r="RQ733" s="90">
        <f t="shared" si="619"/>
        <v>138609.03</v>
      </c>
      <c r="RR733" s="90">
        <f t="shared" si="620"/>
        <v>50301.96</v>
      </c>
      <c r="RS733" s="90">
        <f t="shared" si="621"/>
        <v>56504.76</v>
      </c>
      <c r="RT733" s="90">
        <f t="shared" si="622"/>
        <v>58584.61</v>
      </c>
      <c r="RU733" s="90">
        <f t="shared" si="623"/>
        <v>0</v>
      </c>
      <c r="RV733" s="90">
        <f t="shared" si="211"/>
        <v>0</v>
      </c>
      <c r="RW733" s="90">
        <f t="shared" si="211"/>
        <v>0</v>
      </c>
      <c r="RX733" s="90">
        <f t="shared" si="624"/>
        <v>0</v>
      </c>
      <c r="RY733" s="90">
        <f t="shared" si="212"/>
        <v>0</v>
      </c>
      <c r="RZ733" s="90">
        <f t="shared" si="212"/>
        <v>0</v>
      </c>
      <c r="SA733" s="1235"/>
      <c r="SB733" s="1235"/>
      <c r="SC733" s="1235"/>
      <c r="SD733" s="90">
        <f t="shared" si="625"/>
        <v>0</v>
      </c>
      <c r="SE733" s="90">
        <f t="shared" si="626"/>
        <v>0</v>
      </c>
      <c r="SF733" s="90">
        <f t="shared" si="627"/>
        <v>0</v>
      </c>
      <c r="SG733" s="90">
        <f t="shared" si="628"/>
        <v>0</v>
      </c>
      <c r="SH733" s="90">
        <f t="shared" si="629"/>
        <v>0</v>
      </c>
      <c r="SI733" s="90">
        <f t="shared" si="630"/>
        <v>0</v>
      </c>
      <c r="SJ733" s="90">
        <f t="shared" si="631"/>
        <v>121670.46</v>
      </c>
      <c r="SK733" s="90">
        <f t="shared" si="632"/>
        <v>127214.94</v>
      </c>
      <c r="SL733" s="90">
        <f t="shared" si="633"/>
        <v>130651.96</v>
      </c>
      <c r="SM733" s="90">
        <f t="shared" si="634"/>
        <v>34221.86</v>
      </c>
      <c r="SN733" s="90">
        <f t="shared" si="635"/>
        <v>39439.910000000003</v>
      </c>
      <c r="SO733" s="90">
        <f t="shared" si="636"/>
        <v>41326.660000000003</v>
      </c>
      <c r="SP733" s="90">
        <f t="shared" si="637"/>
        <v>0</v>
      </c>
      <c r="SQ733" s="90">
        <f t="shared" si="213"/>
        <v>0</v>
      </c>
      <c r="SR733" s="90">
        <f t="shared" si="213"/>
        <v>0</v>
      </c>
      <c r="SS733" s="90">
        <f t="shared" si="638"/>
        <v>0</v>
      </c>
      <c r="ST733" s="90">
        <f t="shared" si="214"/>
        <v>0</v>
      </c>
      <c r="SU733" s="90">
        <f t="shared" si="214"/>
        <v>0</v>
      </c>
      <c r="SV733" s="1235"/>
      <c r="SW733" s="1235"/>
      <c r="SX733" s="1235"/>
      <c r="SY733" s="90">
        <f t="shared" si="639"/>
        <v>0</v>
      </c>
      <c r="SZ733" s="90">
        <f t="shared" si="640"/>
        <v>0</v>
      </c>
      <c r="TA733" s="90">
        <f t="shared" si="641"/>
        <v>0</v>
      </c>
      <c r="TB733" s="90">
        <f t="shared" si="642"/>
        <v>0</v>
      </c>
      <c r="TC733" s="90">
        <f t="shared" si="643"/>
        <v>0</v>
      </c>
      <c r="TD733" s="90">
        <f t="shared" si="644"/>
        <v>0</v>
      </c>
      <c r="TE733" s="90">
        <f t="shared" si="645"/>
        <v>133012.95000000001</v>
      </c>
      <c r="TF733" s="90">
        <f t="shared" si="646"/>
        <v>138865.1</v>
      </c>
      <c r="TG733" s="90">
        <f t="shared" si="647"/>
        <v>142824.07999999999</v>
      </c>
      <c r="TH733" s="90">
        <f t="shared" si="648"/>
        <v>57893.7</v>
      </c>
      <c r="TI733" s="90">
        <f t="shared" si="649"/>
        <v>65127.93</v>
      </c>
      <c r="TJ733" s="90">
        <f t="shared" si="650"/>
        <v>67038.38</v>
      </c>
      <c r="TK733" s="90">
        <f t="shared" si="651"/>
        <v>0</v>
      </c>
      <c r="TL733" s="90">
        <f t="shared" si="215"/>
        <v>0</v>
      </c>
      <c r="TM733" s="90">
        <f t="shared" si="215"/>
        <v>0</v>
      </c>
      <c r="TN733" s="90">
        <f t="shared" si="652"/>
        <v>0</v>
      </c>
      <c r="TO733" s="90">
        <f t="shared" si="216"/>
        <v>0</v>
      </c>
      <c r="TP733" s="90">
        <f t="shared" si="216"/>
        <v>0</v>
      </c>
      <c r="TQ733" s="1235"/>
      <c r="TR733" s="1235"/>
      <c r="TS733" s="1235"/>
      <c r="TT733" s="90">
        <f t="shared" si="653"/>
        <v>0</v>
      </c>
      <c r="TU733" s="90">
        <f t="shared" si="654"/>
        <v>0</v>
      </c>
      <c r="TV733" s="90">
        <f t="shared" si="655"/>
        <v>0</v>
      </c>
      <c r="TW733" s="90">
        <f t="shared" si="656"/>
        <v>0</v>
      </c>
      <c r="TX733" s="90">
        <f t="shared" si="657"/>
        <v>0</v>
      </c>
      <c r="TY733" s="90">
        <f t="shared" si="658"/>
        <v>0</v>
      </c>
      <c r="TZ733" s="90">
        <f t="shared" si="659"/>
        <v>155755.03</v>
      </c>
      <c r="UA733" s="90">
        <f t="shared" si="660"/>
        <v>162851.07999999999</v>
      </c>
      <c r="UB733" s="90">
        <f t="shared" si="661"/>
        <v>167271.94</v>
      </c>
      <c r="UC733" s="90">
        <f t="shared" si="662"/>
        <v>56611.67</v>
      </c>
      <c r="UD733" s="90">
        <f t="shared" si="663"/>
        <v>64447.82</v>
      </c>
      <c r="UE733" s="90">
        <f t="shared" si="664"/>
        <v>66707.360000000001</v>
      </c>
      <c r="UF733" s="90">
        <f t="shared" si="665"/>
        <v>0</v>
      </c>
      <c r="UG733" s="90">
        <f t="shared" si="217"/>
        <v>0</v>
      </c>
      <c r="UH733" s="90">
        <f t="shared" si="217"/>
        <v>0</v>
      </c>
      <c r="UI733" s="90">
        <f t="shared" si="666"/>
        <v>0</v>
      </c>
      <c r="UJ733" s="90">
        <f t="shared" si="218"/>
        <v>0</v>
      </c>
      <c r="UK733" s="90">
        <f t="shared" si="218"/>
        <v>0</v>
      </c>
      <c r="UL733" s="1235"/>
      <c r="UM733" s="1235"/>
      <c r="UN733" s="1235"/>
      <c r="UO733" s="90">
        <f t="shared" si="667"/>
        <v>0</v>
      </c>
      <c r="UP733" s="90">
        <f t="shared" si="668"/>
        <v>0</v>
      </c>
      <c r="UQ733" s="90">
        <f t="shared" si="669"/>
        <v>0</v>
      </c>
      <c r="UR733" s="90">
        <f t="shared" si="670"/>
        <v>0</v>
      </c>
      <c r="US733" s="90">
        <f t="shared" si="671"/>
        <v>0</v>
      </c>
      <c r="UT733" s="90">
        <f t="shared" si="672"/>
        <v>0</v>
      </c>
      <c r="UU733" s="90">
        <f t="shared" si="673"/>
        <v>158904.87</v>
      </c>
      <c r="UV733" s="90">
        <f t="shared" si="674"/>
        <v>166144.88</v>
      </c>
      <c r="UW733" s="90">
        <f t="shared" si="675"/>
        <v>170657.58</v>
      </c>
      <c r="UX733" s="90">
        <f t="shared" si="676"/>
        <v>58535.17</v>
      </c>
      <c r="UY733" s="90">
        <f t="shared" si="677"/>
        <v>68988.77</v>
      </c>
      <c r="UZ733" s="90">
        <f t="shared" si="678"/>
        <v>71324.460000000006</v>
      </c>
      <c r="VA733" s="90">
        <f t="shared" si="679"/>
        <v>0</v>
      </c>
      <c r="VB733" s="90">
        <f t="shared" si="219"/>
        <v>0</v>
      </c>
      <c r="VC733" s="90">
        <f t="shared" si="219"/>
        <v>0</v>
      </c>
      <c r="VD733" s="90">
        <f t="shared" si="680"/>
        <v>0</v>
      </c>
      <c r="VE733" s="90">
        <f t="shared" si="220"/>
        <v>0</v>
      </c>
      <c r="VF733" s="90">
        <f t="shared" si="220"/>
        <v>0</v>
      </c>
      <c r="VG733" s="1235"/>
      <c r="VH733" s="1235"/>
      <c r="VI733" s="1235"/>
      <c r="VJ733" s="90">
        <f t="shared" si="681"/>
        <v>0</v>
      </c>
      <c r="VK733" s="90">
        <f t="shared" si="682"/>
        <v>0</v>
      </c>
      <c r="VL733" s="90">
        <f t="shared" si="683"/>
        <v>0</v>
      </c>
      <c r="VM733" s="90">
        <f t="shared" si="684"/>
        <v>0</v>
      </c>
      <c r="VN733" s="90">
        <f t="shared" si="685"/>
        <v>0</v>
      </c>
      <c r="VO733" s="90">
        <f t="shared" si="686"/>
        <v>0</v>
      </c>
      <c r="VP733" s="90">
        <f t="shared" si="687"/>
        <v>149724.87</v>
      </c>
      <c r="VQ733" s="90">
        <f t="shared" si="688"/>
        <v>156395.35</v>
      </c>
      <c r="VR733" s="90">
        <f t="shared" si="689"/>
        <v>160826.79</v>
      </c>
      <c r="VS733" s="90">
        <f t="shared" si="690"/>
        <v>53717.43</v>
      </c>
      <c r="VT733" s="90">
        <f t="shared" si="691"/>
        <v>60442.9</v>
      </c>
      <c r="VU733" s="90">
        <f t="shared" si="692"/>
        <v>62652.91</v>
      </c>
      <c r="VV733" s="90">
        <f t="shared" si="693"/>
        <v>0</v>
      </c>
      <c r="VW733" s="90">
        <f t="shared" si="221"/>
        <v>0</v>
      </c>
      <c r="VX733" s="90">
        <f t="shared" si="221"/>
        <v>0</v>
      </c>
      <c r="VY733" s="90">
        <f t="shared" si="694"/>
        <v>0</v>
      </c>
      <c r="VZ733" s="90">
        <f t="shared" si="222"/>
        <v>0</v>
      </c>
      <c r="WA733" s="90">
        <f t="shared" si="222"/>
        <v>0</v>
      </c>
      <c r="WB733" s="92"/>
      <c r="WC733" s="92"/>
      <c r="WD733" s="92"/>
      <c r="WE733" s="90">
        <f t="shared" si="695"/>
        <v>0</v>
      </c>
      <c r="WF733" s="90">
        <f t="shared" si="696"/>
        <v>0</v>
      </c>
      <c r="WG733" s="90">
        <f t="shared" si="697"/>
        <v>0</v>
      </c>
      <c r="WH733" s="90">
        <f t="shared" si="698"/>
        <v>0</v>
      </c>
      <c r="WI733" s="90">
        <f t="shared" si="699"/>
        <v>0</v>
      </c>
      <c r="WJ733" s="90">
        <f t="shared" si="700"/>
        <v>0</v>
      </c>
      <c r="WK733" s="90">
        <f t="shared" si="701"/>
        <v>0</v>
      </c>
      <c r="WL733" s="90">
        <f t="shared" si="702"/>
        <v>0</v>
      </c>
      <c r="WM733" s="90">
        <f t="shared" si="703"/>
        <v>0</v>
      </c>
      <c r="WN733" s="90">
        <f t="shared" si="704"/>
        <v>0</v>
      </c>
      <c r="WO733" s="90">
        <f t="shared" si="705"/>
        <v>0</v>
      </c>
      <c r="WP733" s="90">
        <f t="shared" si="706"/>
        <v>0</v>
      </c>
      <c r="WQ733" s="90">
        <f t="shared" si="707"/>
        <v>0</v>
      </c>
      <c r="WR733" s="90">
        <f t="shared" si="223"/>
        <v>0</v>
      </c>
      <c r="WS733" s="90">
        <f t="shared" si="223"/>
        <v>0</v>
      </c>
      <c r="WT733" s="90">
        <f t="shared" si="708"/>
        <v>0</v>
      </c>
      <c r="WU733" s="90">
        <f t="shared" si="224"/>
        <v>0</v>
      </c>
      <c r="WV733" s="90">
        <f t="shared" si="224"/>
        <v>0</v>
      </c>
      <c r="WW733" s="1235"/>
      <c r="WX733" s="1235"/>
      <c r="WY733" s="1235"/>
      <c r="WZ733" s="90">
        <f t="shared" si="709"/>
        <v>0</v>
      </c>
      <c r="XA733" s="90">
        <f t="shared" si="710"/>
        <v>0</v>
      </c>
      <c r="XB733" s="90">
        <f t="shared" si="711"/>
        <v>0</v>
      </c>
      <c r="XC733" s="90">
        <f t="shared" si="712"/>
        <v>0</v>
      </c>
      <c r="XD733" s="90">
        <f t="shared" si="713"/>
        <v>0</v>
      </c>
      <c r="XE733" s="90">
        <f t="shared" si="714"/>
        <v>0</v>
      </c>
      <c r="XF733" s="90">
        <f t="shared" si="715"/>
        <v>136334.12</v>
      </c>
      <c r="XG733" s="90">
        <f t="shared" si="716"/>
        <v>142444.56</v>
      </c>
      <c r="XH733" s="90">
        <f t="shared" si="717"/>
        <v>146390.68</v>
      </c>
      <c r="XI733" s="90">
        <f t="shared" si="718"/>
        <v>42626.16</v>
      </c>
      <c r="XJ733" s="90">
        <f t="shared" si="719"/>
        <v>47274.78</v>
      </c>
      <c r="XK733" s="90">
        <f t="shared" si="720"/>
        <v>48980.2</v>
      </c>
      <c r="XL733" s="90">
        <f t="shared" si="721"/>
        <v>0</v>
      </c>
      <c r="XM733" s="90">
        <f t="shared" si="225"/>
        <v>0</v>
      </c>
      <c r="XN733" s="90">
        <f t="shared" si="225"/>
        <v>0</v>
      </c>
      <c r="XO733" s="90">
        <f t="shared" si="722"/>
        <v>0</v>
      </c>
      <c r="XP733" s="90">
        <f t="shared" si="226"/>
        <v>0</v>
      </c>
      <c r="XQ733" s="90">
        <f t="shared" si="226"/>
        <v>0</v>
      </c>
      <c r="XR733" s="1235"/>
      <c r="XS733" s="1235"/>
      <c r="XT733" s="1235"/>
      <c r="XU733" s="90">
        <f t="shared" si="723"/>
        <v>0</v>
      </c>
      <c r="XV733" s="90">
        <f t="shared" si="724"/>
        <v>0</v>
      </c>
      <c r="XW733" s="90">
        <f t="shared" si="725"/>
        <v>0</v>
      </c>
      <c r="XX733" s="90">
        <f t="shared" si="726"/>
        <v>0</v>
      </c>
      <c r="XY733" s="90">
        <f t="shared" si="727"/>
        <v>0</v>
      </c>
      <c r="XZ733" s="90">
        <f t="shared" si="728"/>
        <v>0</v>
      </c>
      <c r="YA733" s="90">
        <f t="shared" si="729"/>
        <v>120940.94</v>
      </c>
      <c r="YB733" s="90">
        <f t="shared" si="730"/>
        <v>126368.68</v>
      </c>
      <c r="YC733" s="90">
        <f t="shared" si="731"/>
        <v>129860.48</v>
      </c>
      <c r="YD733" s="90">
        <f t="shared" si="732"/>
        <v>39182.9</v>
      </c>
      <c r="YE733" s="90">
        <f t="shared" si="733"/>
        <v>43700.04</v>
      </c>
      <c r="YF733" s="90">
        <f t="shared" si="734"/>
        <v>45706.080000000002</v>
      </c>
      <c r="YG733" s="90">
        <f t="shared" si="735"/>
        <v>0</v>
      </c>
      <c r="YH733" s="90">
        <f t="shared" si="227"/>
        <v>0</v>
      </c>
      <c r="YI733" s="90">
        <f t="shared" si="227"/>
        <v>0</v>
      </c>
      <c r="YJ733" s="90">
        <f t="shared" si="736"/>
        <v>0</v>
      </c>
      <c r="YK733" s="90">
        <f t="shared" si="228"/>
        <v>0</v>
      </c>
      <c r="YL733" s="90">
        <f t="shared" si="228"/>
        <v>0</v>
      </c>
      <c r="YM733" s="1235"/>
      <c r="YN733" s="1235"/>
      <c r="YO733" s="1235"/>
      <c r="YP733" s="90">
        <f t="shared" si="737"/>
        <v>0</v>
      </c>
      <c r="YQ733" s="90">
        <f t="shared" si="738"/>
        <v>0</v>
      </c>
      <c r="YR733" s="90">
        <f t="shared" si="739"/>
        <v>0</v>
      </c>
      <c r="YS733" s="90">
        <f t="shared" si="740"/>
        <v>0</v>
      </c>
      <c r="YT733" s="90">
        <f t="shared" si="741"/>
        <v>0</v>
      </c>
      <c r="YU733" s="90">
        <f t="shared" si="742"/>
        <v>0</v>
      </c>
      <c r="YV733" s="90">
        <f t="shared" si="743"/>
        <v>123382.46</v>
      </c>
      <c r="YW733" s="90">
        <f t="shared" si="744"/>
        <v>128943.03999999999</v>
      </c>
      <c r="YX733" s="90">
        <f t="shared" si="745"/>
        <v>132531.41</v>
      </c>
      <c r="YY733" s="90">
        <f t="shared" si="746"/>
        <v>36198.36</v>
      </c>
      <c r="YZ733" s="90">
        <f t="shared" si="747"/>
        <v>42867.39</v>
      </c>
      <c r="ZA733" s="90">
        <f t="shared" si="748"/>
        <v>44731.38</v>
      </c>
      <c r="ZB733" s="90">
        <f t="shared" si="749"/>
        <v>0</v>
      </c>
      <c r="ZC733" s="90">
        <f t="shared" si="229"/>
        <v>0</v>
      </c>
      <c r="ZD733" s="90">
        <f t="shared" si="229"/>
        <v>0</v>
      </c>
      <c r="ZE733" s="90">
        <f t="shared" si="750"/>
        <v>0</v>
      </c>
      <c r="ZF733" s="90">
        <f t="shared" si="230"/>
        <v>0</v>
      </c>
      <c r="ZG733" s="90">
        <f t="shared" si="230"/>
        <v>0</v>
      </c>
      <c r="ZH733" s="1235"/>
      <c r="ZI733" s="1235"/>
      <c r="ZJ733" s="1235"/>
      <c r="ZK733" s="90">
        <f t="shared" si="751"/>
        <v>0</v>
      </c>
      <c r="ZL733" s="90">
        <f t="shared" si="752"/>
        <v>0</v>
      </c>
      <c r="ZM733" s="90">
        <f t="shared" si="753"/>
        <v>0</v>
      </c>
      <c r="ZN733" s="90">
        <f t="shared" si="754"/>
        <v>0</v>
      </c>
      <c r="ZO733" s="90">
        <f t="shared" si="755"/>
        <v>0</v>
      </c>
      <c r="ZP733" s="90">
        <f t="shared" si="756"/>
        <v>0</v>
      </c>
      <c r="ZQ733" s="90">
        <f t="shared" si="757"/>
        <v>121660.6</v>
      </c>
      <c r="ZR733" s="90">
        <f t="shared" si="758"/>
        <v>127207.49</v>
      </c>
      <c r="ZS733" s="90">
        <f t="shared" si="759"/>
        <v>130596.95</v>
      </c>
      <c r="ZT733" s="90">
        <f t="shared" si="760"/>
        <v>39305.230000000003</v>
      </c>
      <c r="ZU733" s="90">
        <f t="shared" si="761"/>
        <v>45331.81</v>
      </c>
      <c r="ZV733" s="90">
        <f t="shared" si="762"/>
        <v>47318.25</v>
      </c>
      <c r="ZW733" s="90">
        <f t="shared" si="763"/>
        <v>0</v>
      </c>
      <c r="ZX733" s="90">
        <f t="shared" si="231"/>
        <v>0</v>
      </c>
      <c r="ZY733" s="90">
        <f t="shared" si="231"/>
        <v>0</v>
      </c>
      <c r="ZZ733" s="90">
        <f t="shared" si="764"/>
        <v>0</v>
      </c>
      <c r="AAA733" s="90">
        <f t="shared" si="232"/>
        <v>0</v>
      </c>
      <c r="AAB733" s="90">
        <f t="shared" si="232"/>
        <v>0</v>
      </c>
      <c r="AAC733" s="1235"/>
      <c r="AAD733" s="1235"/>
      <c r="AAE733" s="1235"/>
      <c r="AAF733" s="90">
        <f t="shared" si="765"/>
        <v>0</v>
      </c>
      <c r="AAG733" s="90">
        <f t="shared" si="766"/>
        <v>0</v>
      </c>
      <c r="AAH733" s="90">
        <f t="shared" si="767"/>
        <v>0</v>
      </c>
      <c r="AAI733" s="90">
        <f t="shared" si="768"/>
        <v>0</v>
      </c>
      <c r="AAJ733" s="90">
        <f t="shared" si="769"/>
        <v>0</v>
      </c>
      <c r="AAK733" s="90">
        <f t="shared" si="770"/>
        <v>0</v>
      </c>
      <c r="AAL733" s="90">
        <f t="shared" si="771"/>
        <v>155805.63</v>
      </c>
      <c r="AAM733" s="90">
        <f t="shared" si="772"/>
        <v>162756.18</v>
      </c>
      <c r="AAN733" s="90">
        <f t="shared" si="773"/>
        <v>167283.92000000001</v>
      </c>
      <c r="AAO733" s="90">
        <f t="shared" si="774"/>
        <v>53857.51</v>
      </c>
      <c r="AAP733" s="90">
        <f t="shared" si="775"/>
        <v>67875.59</v>
      </c>
      <c r="AAQ733" s="90">
        <f t="shared" si="776"/>
        <v>70035.490000000005</v>
      </c>
      <c r="AAR733" s="90">
        <f t="shared" si="777"/>
        <v>0</v>
      </c>
      <c r="AAS733" s="90">
        <f t="shared" si="233"/>
        <v>0</v>
      </c>
      <c r="AAT733" s="90">
        <f t="shared" si="233"/>
        <v>0</v>
      </c>
      <c r="AAU733" s="90">
        <f t="shared" si="778"/>
        <v>0</v>
      </c>
      <c r="AAV733" s="90">
        <f t="shared" si="234"/>
        <v>0</v>
      </c>
      <c r="AAW733" s="90">
        <f t="shared" si="234"/>
        <v>0</v>
      </c>
      <c r="AAX733" s="1235"/>
      <c r="AAY733" s="1235"/>
      <c r="AAZ733" s="1235"/>
      <c r="ABA733" s="90">
        <f t="shared" si="779"/>
        <v>0</v>
      </c>
      <c r="ABB733" s="90">
        <f t="shared" si="780"/>
        <v>0</v>
      </c>
      <c r="ABC733" s="90">
        <f t="shared" si="781"/>
        <v>0</v>
      </c>
      <c r="ABD733" s="90">
        <f t="shared" si="782"/>
        <v>0</v>
      </c>
      <c r="ABE733" s="90">
        <f t="shared" si="783"/>
        <v>0</v>
      </c>
      <c r="ABF733" s="90">
        <f t="shared" si="784"/>
        <v>0</v>
      </c>
      <c r="ABG733" s="90">
        <f t="shared" si="785"/>
        <v>131268.5</v>
      </c>
      <c r="ABH733" s="90">
        <f t="shared" si="786"/>
        <v>137148.35</v>
      </c>
      <c r="ABI733" s="90">
        <f t="shared" si="787"/>
        <v>140961.51999999999</v>
      </c>
      <c r="ABJ733" s="90">
        <f t="shared" si="788"/>
        <v>41829.839999999997</v>
      </c>
      <c r="ABK733" s="90">
        <f t="shared" si="789"/>
        <v>52287.95</v>
      </c>
      <c r="ABL733" s="90">
        <f t="shared" si="790"/>
        <v>54137</v>
      </c>
      <c r="ABM733" s="90">
        <f t="shared" si="791"/>
        <v>0</v>
      </c>
      <c r="ABN733" s="90">
        <f t="shared" si="235"/>
        <v>0</v>
      </c>
      <c r="ABO733" s="90">
        <f t="shared" si="235"/>
        <v>0</v>
      </c>
      <c r="ABP733" s="90">
        <f t="shared" si="792"/>
        <v>0</v>
      </c>
      <c r="ABQ733" s="90">
        <f t="shared" si="236"/>
        <v>0</v>
      </c>
      <c r="ABR733" s="90">
        <f t="shared" si="236"/>
        <v>0</v>
      </c>
      <c r="ABS733" s="1235"/>
      <c r="ABT733" s="1235"/>
      <c r="ABU733" s="1235"/>
      <c r="ABV733" s="90">
        <f t="shared" si="793"/>
        <v>0</v>
      </c>
      <c r="ABW733" s="90">
        <f t="shared" si="794"/>
        <v>0</v>
      </c>
      <c r="ABX733" s="90">
        <f t="shared" si="795"/>
        <v>0</v>
      </c>
      <c r="ABY733" s="90">
        <f t="shared" si="796"/>
        <v>0</v>
      </c>
      <c r="ABZ733" s="90">
        <f t="shared" si="797"/>
        <v>0</v>
      </c>
      <c r="ACA733" s="90">
        <f t="shared" si="798"/>
        <v>0</v>
      </c>
      <c r="ACB733" s="90">
        <f t="shared" si="799"/>
        <v>116103.92</v>
      </c>
      <c r="ACC733" s="90">
        <f t="shared" si="800"/>
        <v>121217.14</v>
      </c>
      <c r="ACD733" s="90">
        <f t="shared" si="801"/>
        <v>124681.94</v>
      </c>
      <c r="ACE733" s="90">
        <f t="shared" si="802"/>
        <v>30475.53</v>
      </c>
      <c r="ACF733" s="90">
        <f t="shared" si="803"/>
        <v>38269.64</v>
      </c>
      <c r="ACG733" s="90">
        <f t="shared" si="804"/>
        <v>39908.339999999997</v>
      </c>
      <c r="ACH733" s="90">
        <f t="shared" si="805"/>
        <v>0</v>
      </c>
      <c r="ACI733" s="90">
        <f t="shared" si="237"/>
        <v>0</v>
      </c>
      <c r="ACJ733" s="90">
        <f t="shared" si="237"/>
        <v>0</v>
      </c>
      <c r="ACK733" s="90">
        <f t="shared" si="806"/>
        <v>0</v>
      </c>
      <c r="ACL733" s="90">
        <f t="shared" si="238"/>
        <v>0</v>
      </c>
      <c r="ACM733" s="90">
        <f t="shared" si="238"/>
        <v>0</v>
      </c>
      <c r="ACN733" s="1235"/>
      <c r="ACO733" s="1235"/>
      <c r="ACP733" s="1235"/>
      <c r="ACQ733" s="90">
        <f t="shared" si="807"/>
        <v>0</v>
      </c>
      <c r="ACR733" s="90">
        <f t="shared" si="808"/>
        <v>0</v>
      </c>
      <c r="ACS733" s="90">
        <f t="shared" si="809"/>
        <v>0</v>
      </c>
      <c r="ACT733" s="90">
        <f t="shared" si="810"/>
        <v>0</v>
      </c>
      <c r="ACU733" s="90">
        <f t="shared" si="811"/>
        <v>0</v>
      </c>
      <c r="ACV733" s="90">
        <f t="shared" si="812"/>
        <v>0</v>
      </c>
      <c r="ACW733" s="90">
        <f t="shared" si="813"/>
        <v>108952.25</v>
      </c>
      <c r="ACX733" s="90">
        <f t="shared" si="814"/>
        <v>113620.31</v>
      </c>
      <c r="ACY733" s="90">
        <f t="shared" si="815"/>
        <v>117001.17</v>
      </c>
      <c r="ACZ733" s="90">
        <f t="shared" si="816"/>
        <v>40022.449999999997</v>
      </c>
      <c r="ADA733" s="90">
        <f t="shared" si="817"/>
        <v>51508.72</v>
      </c>
      <c r="ADB733" s="90">
        <f t="shared" si="818"/>
        <v>52817.97</v>
      </c>
      <c r="ADC733" s="90">
        <f t="shared" si="819"/>
        <v>0</v>
      </c>
      <c r="ADD733" s="90">
        <f t="shared" si="239"/>
        <v>0</v>
      </c>
      <c r="ADE733" s="90">
        <f t="shared" si="239"/>
        <v>0</v>
      </c>
      <c r="ADF733" s="90">
        <f t="shared" si="820"/>
        <v>0</v>
      </c>
      <c r="ADG733" s="90">
        <f t="shared" si="240"/>
        <v>0</v>
      </c>
      <c r="ADH733" s="90">
        <f t="shared" si="240"/>
        <v>0</v>
      </c>
      <c r="ADI733" s="1235"/>
      <c r="ADJ733" s="1235"/>
      <c r="ADK733" s="1235"/>
      <c r="ADL733" s="90">
        <f t="shared" si="821"/>
        <v>0</v>
      </c>
      <c r="ADM733" s="90">
        <f t="shared" si="822"/>
        <v>0</v>
      </c>
      <c r="ADN733" s="90">
        <f t="shared" si="823"/>
        <v>0</v>
      </c>
      <c r="ADO733" s="90">
        <f t="shared" si="824"/>
        <v>0</v>
      </c>
      <c r="ADP733" s="90">
        <f t="shared" si="825"/>
        <v>0</v>
      </c>
      <c r="ADQ733" s="90">
        <f t="shared" si="826"/>
        <v>0</v>
      </c>
      <c r="ADR733" s="90">
        <f t="shared" si="827"/>
        <v>129826.35</v>
      </c>
      <c r="ADS733" s="90">
        <f t="shared" si="828"/>
        <v>135623.07999999999</v>
      </c>
      <c r="ADT733" s="90">
        <f t="shared" si="829"/>
        <v>139405.4</v>
      </c>
      <c r="ADU733" s="90">
        <f t="shared" si="830"/>
        <v>45173.01</v>
      </c>
      <c r="ADV733" s="90">
        <f t="shared" si="831"/>
        <v>51236.59</v>
      </c>
      <c r="ADW733" s="90">
        <f t="shared" si="832"/>
        <v>53119.23</v>
      </c>
      <c r="ADX733" s="90">
        <f t="shared" si="833"/>
        <v>0</v>
      </c>
      <c r="ADY733" s="90">
        <f t="shared" si="241"/>
        <v>0</v>
      </c>
      <c r="ADZ733" s="90">
        <f t="shared" si="241"/>
        <v>0</v>
      </c>
      <c r="AEA733" s="90">
        <f t="shared" si="834"/>
        <v>0</v>
      </c>
      <c r="AEB733" s="90">
        <f t="shared" si="242"/>
        <v>0</v>
      </c>
      <c r="AEC733" s="90">
        <f t="shared" si="242"/>
        <v>0</v>
      </c>
      <c r="AED733" s="1235"/>
      <c r="AEE733" s="1235"/>
      <c r="AEF733" s="1235"/>
      <c r="AEG733" s="90">
        <f t="shared" si="835"/>
        <v>0</v>
      </c>
      <c r="AEH733" s="90">
        <f t="shared" si="836"/>
        <v>0</v>
      </c>
      <c r="AEI733" s="90">
        <f t="shared" si="837"/>
        <v>0</v>
      </c>
      <c r="AEJ733" s="90">
        <f t="shared" si="838"/>
        <v>0</v>
      </c>
      <c r="AEK733" s="90">
        <f t="shared" si="839"/>
        <v>0</v>
      </c>
      <c r="AEL733" s="90">
        <f t="shared" si="840"/>
        <v>0</v>
      </c>
      <c r="AEM733" s="90">
        <f t="shared" si="841"/>
        <v>130855.89</v>
      </c>
      <c r="AEN733" s="90">
        <f t="shared" si="842"/>
        <v>136714.32</v>
      </c>
      <c r="AEO733" s="90">
        <f t="shared" si="843"/>
        <v>140526.78</v>
      </c>
      <c r="AEP733" s="90">
        <f t="shared" si="844"/>
        <v>41200.51</v>
      </c>
      <c r="AEQ733" s="90">
        <f t="shared" si="845"/>
        <v>46062.05</v>
      </c>
      <c r="AER733" s="90">
        <f t="shared" si="846"/>
        <v>47737.4</v>
      </c>
      <c r="AES733" s="90">
        <f t="shared" si="847"/>
        <v>0</v>
      </c>
      <c r="AET733" s="90">
        <f t="shared" si="243"/>
        <v>0</v>
      </c>
      <c r="AEU733" s="90">
        <f t="shared" si="243"/>
        <v>0</v>
      </c>
      <c r="AEV733" s="90">
        <f t="shared" si="848"/>
        <v>0</v>
      </c>
      <c r="AEW733" s="90">
        <f t="shared" si="244"/>
        <v>0</v>
      </c>
      <c r="AEX733" s="90">
        <f t="shared" si="244"/>
        <v>0</v>
      </c>
      <c r="AEY733" s="1235"/>
      <c r="AEZ733" s="1235"/>
      <c r="AFA733" s="1235"/>
      <c r="AFB733" s="90">
        <f t="shared" si="849"/>
        <v>0</v>
      </c>
      <c r="AFC733" s="90">
        <f t="shared" si="850"/>
        <v>0</v>
      </c>
      <c r="AFD733" s="90">
        <f t="shared" si="851"/>
        <v>0</v>
      </c>
      <c r="AFE733" s="90">
        <f t="shared" si="852"/>
        <v>0</v>
      </c>
      <c r="AFF733" s="90">
        <f t="shared" si="853"/>
        <v>0</v>
      </c>
      <c r="AFG733" s="90">
        <f t="shared" si="854"/>
        <v>0</v>
      </c>
      <c r="AFH733" s="90">
        <f t="shared" si="855"/>
        <v>138635.49</v>
      </c>
      <c r="AFI733" s="90">
        <f t="shared" si="856"/>
        <v>144740.14000000001</v>
      </c>
      <c r="AFJ733" s="90">
        <f t="shared" si="857"/>
        <v>148770.57</v>
      </c>
      <c r="AFK733" s="90">
        <f t="shared" si="858"/>
        <v>36922.14</v>
      </c>
      <c r="AFL733" s="90">
        <f t="shared" si="859"/>
        <v>45187.62</v>
      </c>
      <c r="AFM733" s="90">
        <f t="shared" si="860"/>
        <v>46985.55</v>
      </c>
      <c r="AFN733" s="90">
        <f t="shared" si="861"/>
        <v>0</v>
      </c>
      <c r="AFO733" s="90">
        <f t="shared" si="245"/>
        <v>0</v>
      </c>
      <c r="AFP733" s="90">
        <f t="shared" si="245"/>
        <v>0</v>
      </c>
      <c r="AFQ733" s="90">
        <f t="shared" si="862"/>
        <v>0</v>
      </c>
      <c r="AFR733" s="90">
        <f t="shared" si="246"/>
        <v>0</v>
      </c>
      <c r="AFS733" s="90">
        <f t="shared" si="246"/>
        <v>0</v>
      </c>
      <c r="AFT733" s="1235"/>
      <c r="AFU733" s="1235"/>
      <c r="AFV733" s="1235"/>
      <c r="AFW733" s="90">
        <f t="shared" si="863"/>
        <v>0</v>
      </c>
      <c r="AFX733" s="90">
        <f t="shared" si="864"/>
        <v>0</v>
      </c>
      <c r="AFY733" s="90">
        <f t="shared" si="865"/>
        <v>0</v>
      </c>
      <c r="AFZ733" s="90">
        <f t="shared" si="866"/>
        <v>0</v>
      </c>
      <c r="AGA733" s="90">
        <f t="shared" si="867"/>
        <v>0</v>
      </c>
      <c r="AGB733" s="90">
        <f t="shared" si="868"/>
        <v>0</v>
      </c>
      <c r="AGC733" s="90">
        <f t="shared" si="869"/>
        <v>144066.66</v>
      </c>
      <c r="AGD733" s="90">
        <f t="shared" si="870"/>
        <v>150635.70000000001</v>
      </c>
      <c r="AGE733" s="90">
        <f t="shared" si="871"/>
        <v>154576.07</v>
      </c>
      <c r="AGF733" s="90">
        <f t="shared" si="872"/>
        <v>48086.78</v>
      </c>
      <c r="AGG733" s="90">
        <f t="shared" si="873"/>
        <v>53810.23</v>
      </c>
      <c r="AGH733" s="90">
        <f t="shared" si="874"/>
        <v>55835.42</v>
      </c>
      <c r="AGI733" s="90">
        <f t="shared" si="875"/>
        <v>0</v>
      </c>
      <c r="AGJ733" s="90">
        <f t="shared" si="247"/>
        <v>0</v>
      </c>
      <c r="AGK733" s="90">
        <f t="shared" si="247"/>
        <v>0</v>
      </c>
      <c r="AGL733" s="90">
        <f t="shared" si="876"/>
        <v>0</v>
      </c>
      <c r="AGM733" s="90">
        <f t="shared" si="248"/>
        <v>0</v>
      </c>
      <c r="AGN733" s="90">
        <f t="shared" si="248"/>
        <v>0</v>
      </c>
      <c r="AGO733" s="1235"/>
      <c r="AGP733" s="1235"/>
      <c r="AGQ733" s="1235"/>
      <c r="AGR733" s="90">
        <f t="shared" si="877"/>
        <v>0</v>
      </c>
      <c r="AGS733" s="90">
        <f t="shared" si="878"/>
        <v>0</v>
      </c>
      <c r="AGT733" s="90">
        <f t="shared" si="879"/>
        <v>0</v>
      </c>
      <c r="AGU733" s="90">
        <f t="shared" si="880"/>
        <v>0</v>
      </c>
      <c r="AGV733" s="90">
        <f t="shared" si="881"/>
        <v>0</v>
      </c>
      <c r="AGW733" s="90">
        <f t="shared" si="882"/>
        <v>0</v>
      </c>
      <c r="AGX733" s="90">
        <f t="shared" si="883"/>
        <v>120894.56</v>
      </c>
      <c r="AGY733" s="90">
        <f t="shared" si="884"/>
        <v>126404.22</v>
      </c>
      <c r="AGZ733" s="90">
        <f t="shared" si="885"/>
        <v>129783.67999999999</v>
      </c>
      <c r="AHA733" s="90">
        <f t="shared" si="886"/>
        <v>47836.95</v>
      </c>
      <c r="AHB733" s="90">
        <f t="shared" si="887"/>
        <v>51994.32</v>
      </c>
      <c r="AHC733" s="90">
        <f t="shared" si="888"/>
        <v>54073.33</v>
      </c>
      <c r="AHD733" s="90">
        <f t="shared" si="889"/>
        <v>0</v>
      </c>
      <c r="AHE733" s="90">
        <f t="shared" si="249"/>
        <v>0</v>
      </c>
      <c r="AHF733" s="90">
        <f t="shared" si="249"/>
        <v>0</v>
      </c>
      <c r="AHG733" s="90">
        <f t="shared" si="890"/>
        <v>0</v>
      </c>
      <c r="AHH733" s="90">
        <f t="shared" si="250"/>
        <v>0</v>
      </c>
      <c r="AHI733" s="90">
        <f t="shared" si="250"/>
        <v>0</v>
      </c>
      <c r="AHJ733" s="1235"/>
      <c r="AHK733" s="1235"/>
      <c r="AHL733" s="1235"/>
      <c r="AHM733" s="90">
        <f t="shared" si="891"/>
        <v>0</v>
      </c>
      <c r="AHN733" s="90">
        <f t="shared" si="892"/>
        <v>0</v>
      </c>
      <c r="AHO733" s="90">
        <f t="shared" si="893"/>
        <v>0</v>
      </c>
      <c r="AHP733" s="90">
        <f t="shared" si="894"/>
        <v>0</v>
      </c>
      <c r="AHQ733" s="90">
        <f t="shared" si="895"/>
        <v>0</v>
      </c>
      <c r="AHR733" s="90">
        <f t="shared" si="896"/>
        <v>0</v>
      </c>
      <c r="AHS733" s="90">
        <f t="shared" si="897"/>
        <v>131181.45000000001</v>
      </c>
      <c r="AHT733" s="90">
        <f t="shared" si="898"/>
        <v>137153.51999999999</v>
      </c>
      <c r="AHU733" s="90">
        <f t="shared" si="899"/>
        <v>140924.47</v>
      </c>
      <c r="AHV733" s="90">
        <f t="shared" si="900"/>
        <v>68745.58</v>
      </c>
      <c r="AHW733" s="90">
        <f t="shared" si="901"/>
        <v>78273.14</v>
      </c>
      <c r="AHX733" s="90">
        <f t="shared" si="902"/>
        <v>80625.89</v>
      </c>
      <c r="AHY733" s="90">
        <f t="shared" si="903"/>
        <v>0</v>
      </c>
      <c r="AHZ733" s="90">
        <f t="shared" si="251"/>
        <v>0</v>
      </c>
      <c r="AIA733" s="90">
        <f t="shared" si="251"/>
        <v>0</v>
      </c>
      <c r="AIB733" s="90">
        <f t="shared" si="904"/>
        <v>0</v>
      </c>
      <c r="AIC733" s="90">
        <f t="shared" si="252"/>
        <v>0</v>
      </c>
      <c r="AID733" s="90">
        <f t="shared" si="252"/>
        <v>0</v>
      </c>
      <c r="AIE733" s="1235"/>
      <c r="AIF733" s="1235"/>
      <c r="AIG733" s="1235"/>
      <c r="AIH733" s="90">
        <f t="shared" si="905"/>
        <v>0</v>
      </c>
      <c r="AII733" s="90">
        <f t="shared" si="906"/>
        <v>0</v>
      </c>
      <c r="AIJ733" s="90">
        <f t="shared" si="907"/>
        <v>0</v>
      </c>
      <c r="AIK733" s="90">
        <f t="shared" si="908"/>
        <v>0</v>
      </c>
      <c r="AIL733" s="90">
        <f t="shared" si="909"/>
        <v>0</v>
      </c>
      <c r="AIM733" s="90">
        <f t="shared" si="910"/>
        <v>0</v>
      </c>
      <c r="AIN733" s="90">
        <f t="shared" si="911"/>
        <v>141516.18</v>
      </c>
      <c r="AIO733" s="90">
        <f t="shared" si="912"/>
        <v>147958.14000000001</v>
      </c>
      <c r="AIP733" s="90">
        <f t="shared" si="913"/>
        <v>152038.12</v>
      </c>
      <c r="AIQ733" s="90">
        <f t="shared" si="914"/>
        <v>47032.2</v>
      </c>
      <c r="AIR733" s="90">
        <f t="shared" si="915"/>
        <v>57956.93</v>
      </c>
      <c r="AIS733" s="90">
        <f t="shared" si="916"/>
        <v>60100.32</v>
      </c>
      <c r="AIT733" s="90">
        <f t="shared" si="917"/>
        <v>0</v>
      </c>
      <c r="AIU733" s="90">
        <f t="shared" si="253"/>
        <v>0</v>
      </c>
      <c r="AIV733" s="90">
        <f t="shared" si="253"/>
        <v>0</v>
      </c>
      <c r="AIW733" s="90">
        <f t="shared" si="918"/>
        <v>0</v>
      </c>
      <c r="AIX733" s="90">
        <f t="shared" si="254"/>
        <v>0</v>
      </c>
      <c r="AIY733" s="90">
        <f t="shared" si="254"/>
        <v>0</v>
      </c>
      <c r="AIZ733" s="92"/>
      <c r="AJA733" s="92"/>
      <c r="AJB733" s="92"/>
      <c r="AJC733" s="90">
        <f t="shared" si="919"/>
        <v>0</v>
      </c>
      <c r="AJD733" s="90">
        <f t="shared" si="920"/>
        <v>0</v>
      </c>
      <c r="AJE733" s="90">
        <f t="shared" si="921"/>
        <v>0</v>
      </c>
      <c r="AJF733" s="90">
        <f t="shared" si="922"/>
        <v>0</v>
      </c>
      <c r="AJG733" s="90">
        <f t="shared" si="923"/>
        <v>0</v>
      </c>
      <c r="AJH733" s="90">
        <f t="shared" si="924"/>
        <v>0</v>
      </c>
      <c r="AJI733" s="90">
        <f t="shared" si="925"/>
        <v>0</v>
      </c>
      <c r="AJJ733" s="90">
        <f t="shared" si="926"/>
        <v>0</v>
      </c>
      <c r="AJK733" s="90">
        <f t="shared" si="927"/>
        <v>0</v>
      </c>
      <c r="AJL733" s="90">
        <f t="shared" si="928"/>
        <v>0</v>
      </c>
      <c r="AJM733" s="90">
        <f t="shared" si="929"/>
        <v>0</v>
      </c>
      <c r="AJN733" s="90">
        <f t="shared" si="930"/>
        <v>0</v>
      </c>
      <c r="AJO733" s="90">
        <f t="shared" si="931"/>
        <v>0</v>
      </c>
      <c r="AJP733" s="90">
        <f t="shared" si="255"/>
        <v>0</v>
      </c>
      <c r="AJQ733" s="90">
        <f t="shared" si="255"/>
        <v>0</v>
      </c>
      <c r="AJR733" s="90">
        <f t="shared" si="932"/>
        <v>0</v>
      </c>
      <c r="AJS733" s="90">
        <f t="shared" si="256"/>
        <v>0</v>
      </c>
      <c r="AJT733" s="90">
        <f t="shared" si="256"/>
        <v>0</v>
      </c>
      <c r="AJU733" s="1235"/>
      <c r="AJV733" s="1235"/>
      <c r="AJW733" s="1235"/>
      <c r="AJX733" s="90">
        <f t="shared" si="933"/>
        <v>0</v>
      </c>
      <c r="AJY733" s="90">
        <f t="shared" si="934"/>
        <v>0</v>
      </c>
      <c r="AJZ733" s="90">
        <f t="shared" si="935"/>
        <v>0</v>
      </c>
      <c r="AKA733" s="90">
        <f t="shared" si="936"/>
        <v>0</v>
      </c>
      <c r="AKB733" s="90">
        <f t="shared" si="937"/>
        <v>0</v>
      </c>
      <c r="AKC733" s="90">
        <f t="shared" si="938"/>
        <v>0</v>
      </c>
      <c r="AKD733" s="90">
        <f t="shared" si="939"/>
        <v>111903.91</v>
      </c>
      <c r="AKE733" s="90">
        <f t="shared" si="940"/>
        <v>117002.37</v>
      </c>
      <c r="AKF733" s="90">
        <f t="shared" si="941"/>
        <v>120200.52</v>
      </c>
      <c r="AKG733" s="90">
        <f t="shared" si="942"/>
        <v>42214.07</v>
      </c>
      <c r="AKH733" s="90">
        <f t="shared" si="943"/>
        <v>46615.040000000001</v>
      </c>
      <c r="AKI733" s="90">
        <f t="shared" si="944"/>
        <v>48508.31</v>
      </c>
      <c r="AKJ733" s="90">
        <f t="shared" si="945"/>
        <v>0</v>
      </c>
      <c r="AKK733" s="90">
        <f t="shared" si="257"/>
        <v>0</v>
      </c>
      <c r="AKL733" s="90">
        <f t="shared" si="257"/>
        <v>0</v>
      </c>
      <c r="AKM733" s="90">
        <f t="shared" si="946"/>
        <v>0</v>
      </c>
      <c r="AKN733" s="90">
        <f t="shared" si="258"/>
        <v>0</v>
      </c>
      <c r="AKO733" s="90">
        <f t="shared" si="258"/>
        <v>0</v>
      </c>
      <c r="AKP733" s="1235"/>
      <c r="AKQ733" s="1235"/>
      <c r="AKR733" s="1235"/>
      <c r="AKS733" s="90">
        <f t="shared" si="947"/>
        <v>0</v>
      </c>
      <c r="AKT733" s="90">
        <f t="shared" si="948"/>
        <v>0</v>
      </c>
      <c r="AKU733" s="90">
        <f t="shared" si="949"/>
        <v>0</v>
      </c>
      <c r="AKV733" s="90">
        <f t="shared" si="950"/>
        <v>0</v>
      </c>
      <c r="AKW733" s="90">
        <f t="shared" si="951"/>
        <v>0</v>
      </c>
      <c r="AKX733" s="90">
        <f t="shared" si="952"/>
        <v>0</v>
      </c>
      <c r="AKY733" s="90">
        <f t="shared" si="953"/>
        <v>146549.25</v>
      </c>
      <c r="AKZ733" s="90">
        <f t="shared" si="954"/>
        <v>153228.63</v>
      </c>
      <c r="ALA733" s="90">
        <f t="shared" si="955"/>
        <v>157362.07</v>
      </c>
      <c r="ALB733" s="90">
        <f t="shared" si="956"/>
        <v>42295.11</v>
      </c>
      <c r="ALC733" s="90">
        <f t="shared" si="957"/>
        <v>50686.54</v>
      </c>
      <c r="ALD733" s="90">
        <f t="shared" si="958"/>
        <v>52589.46</v>
      </c>
      <c r="ALE733" s="90">
        <f t="shared" si="959"/>
        <v>0</v>
      </c>
      <c r="ALF733" s="90">
        <f t="shared" si="259"/>
        <v>0</v>
      </c>
      <c r="ALG733" s="90">
        <f t="shared" si="259"/>
        <v>0</v>
      </c>
      <c r="ALH733" s="90">
        <f t="shared" si="960"/>
        <v>0</v>
      </c>
      <c r="ALI733" s="90">
        <f t="shared" si="260"/>
        <v>0</v>
      </c>
      <c r="ALJ733" s="90">
        <f t="shared" si="260"/>
        <v>0</v>
      </c>
      <c r="ALK733" s="1235"/>
      <c r="ALL733" s="1235"/>
      <c r="ALM733" s="1235"/>
      <c r="ALN733" s="90">
        <f t="shared" si="961"/>
        <v>0</v>
      </c>
      <c r="ALO733" s="90">
        <f t="shared" si="962"/>
        <v>0</v>
      </c>
      <c r="ALP733" s="90">
        <f t="shared" si="963"/>
        <v>0</v>
      </c>
      <c r="ALQ733" s="90">
        <f t="shared" si="964"/>
        <v>0</v>
      </c>
      <c r="ALR733" s="90">
        <f t="shared" si="965"/>
        <v>0</v>
      </c>
      <c r="ALS733" s="90">
        <f t="shared" si="966"/>
        <v>0</v>
      </c>
      <c r="ALT733" s="90">
        <f t="shared" si="967"/>
        <v>152921.99</v>
      </c>
      <c r="ALU733" s="90">
        <f t="shared" si="968"/>
        <v>159888.04999999999</v>
      </c>
      <c r="ALV733" s="90">
        <f t="shared" si="969"/>
        <v>164227.85999999999</v>
      </c>
      <c r="ALW733" s="90">
        <f t="shared" si="970"/>
        <v>46330.15</v>
      </c>
      <c r="ALX733" s="90">
        <f t="shared" si="971"/>
        <v>54344.28</v>
      </c>
      <c r="ALY733" s="90">
        <f t="shared" si="972"/>
        <v>56468.12</v>
      </c>
      <c r="ALZ733" s="90">
        <f t="shared" si="973"/>
        <v>0</v>
      </c>
      <c r="AMA733" s="90">
        <f t="shared" si="261"/>
        <v>0</v>
      </c>
      <c r="AMB733" s="90">
        <f t="shared" si="261"/>
        <v>0</v>
      </c>
      <c r="AMC733" s="90">
        <f t="shared" si="974"/>
        <v>0</v>
      </c>
      <c r="AMD733" s="90">
        <f t="shared" si="262"/>
        <v>0</v>
      </c>
      <c r="AME733" s="90">
        <f t="shared" si="262"/>
        <v>0</v>
      </c>
      <c r="AMF733" s="1235"/>
      <c r="AMG733" s="1235"/>
      <c r="AMH733" s="1235"/>
      <c r="AMI733" s="90">
        <f t="shared" si="975"/>
        <v>0</v>
      </c>
      <c r="AMJ733" s="90">
        <f t="shared" si="976"/>
        <v>0</v>
      </c>
      <c r="AMK733" s="90">
        <f t="shared" si="977"/>
        <v>0</v>
      </c>
      <c r="AML733" s="90">
        <f t="shared" si="978"/>
        <v>0</v>
      </c>
      <c r="AMM733" s="90">
        <f t="shared" si="979"/>
        <v>0</v>
      </c>
      <c r="AMN733" s="90">
        <f t="shared" si="980"/>
        <v>0</v>
      </c>
      <c r="AMO733" s="90">
        <f t="shared" si="981"/>
        <v>137059</v>
      </c>
      <c r="AMP733" s="90">
        <f t="shared" si="982"/>
        <v>143209.4</v>
      </c>
      <c r="AMQ733" s="90">
        <f t="shared" si="983"/>
        <v>147305.82999999999</v>
      </c>
      <c r="AMR733" s="90">
        <f t="shared" si="984"/>
        <v>47999.71</v>
      </c>
      <c r="AMS733" s="90">
        <f t="shared" si="985"/>
        <v>54571.67</v>
      </c>
      <c r="AMT733" s="90">
        <f t="shared" si="986"/>
        <v>56539.07</v>
      </c>
      <c r="AMU733" s="90">
        <f t="shared" si="987"/>
        <v>0</v>
      </c>
      <c r="AMV733" s="90">
        <f t="shared" si="263"/>
        <v>0</v>
      </c>
      <c r="AMW733" s="90">
        <f t="shared" si="263"/>
        <v>0</v>
      </c>
      <c r="AMX733" s="90">
        <f t="shared" si="988"/>
        <v>0</v>
      </c>
      <c r="AMY733" s="90">
        <f t="shared" si="264"/>
        <v>0</v>
      </c>
      <c r="AMZ733" s="90">
        <f t="shared" si="264"/>
        <v>0</v>
      </c>
      <c r="ANA733" s="1235"/>
      <c r="ANB733" s="1235"/>
      <c r="ANC733" s="1235"/>
      <c r="AND733" s="90">
        <f t="shared" si="989"/>
        <v>0</v>
      </c>
      <c r="ANE733" s="90">
        <f t="shared" si="990"/>
        <v>0</v>
      </c>
      <c r="ANF733" s="90">
        <f t="shared" si="991"/>
        <v>0</v>
      </c>
      <c r="ANG733" s="90">
        <f t="shared" si="992"/>
        <v>0</v>
      </c>
      <c r="ANH733" s="90">
        <f t="shared" si="993"/>
        <v>0</v>
      </c>
      <c r="ANI733" s="90">
        <f t="shared" si="994"/>
        <v>0</v>
      </c>
      <c r="ANJ733" s="90">
        <f t="shared" si="995"/>
        <v>125096.57</v>
      </c>
      <c r="ANK733" s="90">
        <f t="shared" si="996"/>
        <v>130654.13</v>
      </c>
      <c r="ANL733" s="90">
        <f t="shared" si="997"/>
        <v>134334.64000000001</v>
      </c>
      <c r="ANM733" s="90">
        <f t="shared" si="998"/>
        <v>40720.31</v>
      </c>
      <c r="ANN733" s="90">
        <f t="shared" si="999"/>
        <v>45597.75</v>
      </c>
      <c r="ANO733" s="90">
        <f t="shared" si="1000"/>
        <v>47466.05</v>
      </c>
      <c r="ANP733" s="90">
        <f t="shared" si="1001"/>
        <v>0</v>
      </c>
      <c r="ANQ733" s="90">
        <f t="shared" si="265"/>
        <v>0</v>
      </c>
      <c r="ANR733" s="90">
        <f t="shared" si="265"/>
        <v>0</v>
      </c>
      <c r="ANS733" s="90">
        <f t="shared" si="1002"/>
        <v>0</v>
      </c>
      <c r="ANT733" s="90">
        <f t="shared" si="266"/>
        <v>0</v>
      </c>
      <c r="ANU733" s="90">
        <f t="shared" si="266"/>
        <v>0</v>
      </c>
      <c r="ANV733" s="1235"/>
      <c r="ANW733" s="1235"/>
      <c r="ANX733" s="1235"/>
      <c r="ANY733" s="90">
        <f t="shared" si="1003"/>
        <v>0</v>
      </c>
      <c r="ANZ733" s="90">
        <f t="shared" si="1004"/>
        <v>0</v>
      </c>
      <c r="AOA733" s="90">
        <f t="shared" si="1005"/>
        <v>0</v>
      </c>
      <c r="AOB733" s="90">
        <f t="shared" si="1006"/>
        <v>0</v>
      </c>
      <c r="AOC733" s="90">
        <f t="shared" si="1007"/>
        <v>0</v>
      </c>
      <c r="AOD733" s="90">
        <f t="shared" si="1008"/>
        <v>0</v>
      </c>
      <c r="AOE733" s="90">
        <f t="shared" si="1009"/>
        <v>159199.54999999999</v>
      </c>
      <c r="AOF733" s="90">
        <f t="shared" si="1010"/>
        <v>166451.26</v>
      </c>
      <c r="AOG733" s="90">
        <f t="shared" si="1011"/>
        <v>170957.68</v>
      </c>
      <c r="AOH733" s="90">
        <f t="shared" si="1012"/>
        <v>68215.8</v>
      </c>
      <c r="AOI733" s="90">
        <f t="shared" si="1013"/>
        <v>74645.600000000006</v>
      </c>
      <c r="AOJ733" s="90">
        <f t="shared" si="1014"/>
        <v>76688.7</v>
      </c>
      <c r="AOK733" s="90">
        <f t="shared" si="1015"/>
        <v>0</v>
      </c>
      <c r="AOL733" s="90">
        <f t="shared" si="267"/>
        <v>0</v>
      </c>
      <c r="AOM733" s="90">
        <f t="shared" si="267"/>
        <v>0</v>
      </c>
      <c r="AON733" s="90">
        <f t="shared" si="1016"/>
        <v>0</v>
      </c>
      <c r="AOO733" s="90">
        <f t="shared" si="268"/>
        <v>0</v>
      </c>
      <c r="AOP733" s="90">
        <f t="shared" si="268"/>
        <v>0</v>
      </c>
      <c r="AOQ733" s="1235"/>
      <c r="AOR733" s="1235"/>
      <c r="AOS733" s="1235"/>
      <c r="AOT733" s="90">
        <f t="shared" si="1017"/>
        <v>0</v>
      </c>
      <c r="AOU733" s="90">
        <f t="shared" si="1018"/>
        <v>0</v>
      </c>
      <c r="AOV733" s="90">
        <f t="shared" si="1019"/>
        <v>0</v>
      </c>
      <c r="AOW733" s="90">
        <f t="shared" si="1020"/>
        <v>0</v>
      </c>
      <c r="AOX733" s="90">
        <f t="shared" si="1021"/>
        <v>0</v>
      </c>
      <c r="AOY733" s="90">
        <f t="shared" si="1022"/>
        <v>0</v>
      </c>
      <c r="AOZ733" s="90">
        <f t="shared" si="1023"/>
        <v>132107.18</v>
      </c>
      <c r="APA733" s="90">
        <f t="shared" si="1024"/>
        <v>138005.85999999999</v>
      </c>
      <c r="APB733" s="90">
        <f t="shared" si="1025"/>
        <v>141826.31</v>
      </c>
      <c r="APC733" s="90">
        <f t="shared" si="1026"/>
        <v>43464.62</v>
      </c>
      <c r="APD733" s="90">
        <f t="shared" si="1027"/>
        <v>48428.12</v>
      </c>
      <c r="APE733" s="90">
        <f t="shared" si="1028"/>
        <v>50264.78</v>
      </c>
      <c r="APF733" s="90">
        <f t="shared" si="1029"/>
        <v>0</v>
      </c>
      <c r="APG733" s="90">
        <f t="shared" si="269"/>
        <v>0</v>
      </c>
      <c r="APH733" s="90">
        <f t="shared" si="269"/>
        <v>0</v>
      </c>
      <c r="API733" s="90">
        <f t="shared" si="1030"/>
        <v>0</v>
      </c>
      <c r="APJ733" s="90">
        <f t="shared" si="270"/>
        <v>0</v>
      </c>
      <c r="APK733" s="90">
        <f t="shared" si="270"/>
        <v>0</v>
      </c>
      <c r="APL733" s="1235"/>
      <c r="APM733" s="1235"/>
      <c r="APN733" s="1235"/>
      <c r="APO733" s="90">
        <f t="shared" si="1031"/>
        <v>0</v>
      </c>
      <c r="APP733" s="90">
        <f t="shared" si="1032"/>
        <v>0</v>
      </c>
      <c r="APQ733" s="90">
        <f t="shared" si="1033"/>
        <v>0</v>
      </c>
      <c r="APR733" s="90">
        <f t="shared" si="1034"/>
        <v>0</v>
      </c>
      <c r="APS733" s="90">
        <f t="shared" si="1035"/>
        <v>0</v>
      </c>
      <c r="APT733" s="90">
        <f t="shared" si="1036"/>
        <v>0</v>
      </c>
      <c r="APU733" s="90">
        <f t="shared" si="1037"/>
        <v>147313.73000000001</v>
      </c>
      <c r="APV733" s="90">
        <f t="shared" si="1038"/>
        <v>153972.64000000001</v>
      </c>
      <c r="APW733" s="90">
        <f t="shared" si="1039"/>
        <v>158155.18</v>
      </c>
      <c r="APX733" s="90">
        <f t="shared" si="1040"/>
        <v>55590.75</v>
      </c>
      <c r="APY733" s="90">
        <f t="shared" si="1041"/>
        <v>61307.44</v>
      </c>
      <c r="APZ733" s="90">
        <f t="shared" si="1042"/>
        <v>63657.87</v>
      </c>
      <c r="AQA733" s="90">
        <f t="shared" si="1043"/>
        <v>0</v>
      </c>
      <c r="AQB733" s="90">
        <f t="shared" si="271"/>
        <v>0</v>
      </c>
      <c r="AQC733" s="90">
        <f t="shared" si="271"/>
        <v>0</v>
      </c>
      <c r="AQD733" s="90">
        <f t="shared" si="1044"/>
        <v>0</v>
      </c>
      <c r="AQE733" s="90">
        <f t="shared" si="272"/>
        <v>0</v>
      </c>
      <c r="AQF733" s="90">
        <f t="shared" si="272"/>
        <v>0</v>
      </c>
      <c r="AQG733" s="1235"/>
      <c r="AQH733" s="1235"/>
      <c r="AQI733" s="1235"/>
      <c r="AQJ733" s="90">
        <f t="shared" si="1045"/>
        <v>0</v>
      </c>
      <c r="AQK733" s="90">
        <f t="shared" si="1046"/>
        <v>0</v>
      </c>
      <c r="AQL733" s="90">
        <f t="shared" si="1047"/>
        <v>0</v>
      </c>
      <c r="AQM733" s="90">
        <f t="shared" si="1048"/>
        <v>0</v>
      </c>
      <c r="AQN733" s="90">
        <f t="shared" si="1049"/>
        <v>0</v>
      </c>
      <c r="AQO733" s="90">
        <f t="shared" si="1050"/>
        <v>0</v>
      </c>
      <c r="AQP733" s="90">
        <f t="shared" si="1051"/>
        <v>146323.97</v>
      </c>
      <c r="AQQ733" s="90">
        <f t="shared" si="1052"/>
        <v>152992.94</v>
      </c>
      <c r="AQR733" s="90">
        <f t="shared" si="1053"/>
        <v>157089.87</v>
      </c>
      <c r="AQS733" s="90">
        <f t="shared" si="1054"/>
        <v>50669.52</v>
      </c>
      <c r="AQT733" s="90">
        <f t="shared" si="1055"/>
        <v>58654.3</v>
      </c>
      <c r="AQU733" s="90">
        <f t="shared" si="1056"/>
        <v>60776.63</v>
      </c>
      <c r="AQV733" s="90">
        <f t="shared" si="1057"/>
        <v>0</v>
      </c>
      <c r="AQW733" s="90">
        <f t="shared" si="273"/>
        <v>0</v>
      </c>
      <c r="AQX733" s="90">
        <f t="shared" si="273"/>
        <v>0</v>
      </c>
      <c r="AQY733" s="90">
        <f t="shared" si="1058"/>
        <v>0</v>
      </c>
      <c r="AQZ733" s="90">
        <f t="shared" si="274"/>
        <v>0</v>
      </c>
      <c r="ARA733" s="90">
        <f t="shared" si="274"/>
        <v>0</v>
      </c>
      <c r="ARB733" s="1235"/>
      <c r="ARC733" s="1235"/>
      <c r="ARD733" s="1235"/>
      <c r="ARE733" s="90">
        <f t="shared" si="1059"/>
        <v>0</v>
      </c>
      <c r="ARF733" s="90">
        <f t="shared" si="1060"/>
        <v>0</v>
      </c>
      <c r="ARG733" s="90">
        <f t="shared" si="1061"/>
        <v>0</v>
      </c>
      <c r="ARH733" s="90">
        <f t="shared" si="1062"/>
        <v>0</v>
      </c>
      <c r="ARI733" s="90">
        <f t="shared" si="1063"/>
        <v>0</v>
      </c>
      <c r="ARJ733" s="90">
        <f t="shared" si="1064"/>
        <v>0</v>
      </c>
      <c r="ARK733" s="90">
        <f t="shared" si="1065"/>
        <v>137173.96</v>
      </c>
      <c r="ARL733" s="90">
        <f t="shared" si="1066"/>
        <v>143250.01</v>
      </c>
      <c r="ARM733" s="90">
        <f t="shared" si="1067"/>
        <v>147286.47</v>
      </c>
      <c r="ARN733" s="90">
        <f t="shared" si="1068"/>
        <v>39297.24</v>
      </c>
      <c r="ARO733" s="90">
        <f t="shared" si="1069"/>
        <v>46599.51</v>
      </c>
      <c r="ARP733" s="90">
        <f t="shared" si="1070"/>
        <v>48392.59</v>
      </c>
      <c r="ARQ733" s="90">
        <f t="shared" si="1071"/>
        <v>0</v>
      </c>
      <c r="ARR733" s="90">
        <f t="shared" si="275"/>
        <v>0</v>
      </c>
      <c r="ARS733" s="90">
        <f t="shared" si="275"/>
        <v>0</v>
      </c>
      <c r="ART733" s="90">
        <f t="shared" si="1072"/>
        <v>0</v>
      </c>
      <c r="ARU733" s="90">
        <f t="shared" si="276"/>
        <v>0</v>
      </c>
      <c r="ARV733" s="90">
        <f t="shared" si="276"/>
        <v>0</v>
      </c>
      <c r="ARW733" s="1235"/>
      <c r="ARX733" s="1235"/>
      <c r="ARY733" s="1235"/>
      <c r="ARZ733" s="90">
        <f t="shared" si="1073"/>
        <v>0</v>
      </c>
      <c r="ASA733" s="90">
        <f t="shared" si="1074"/>
        <v>0</v>
      </c>
      <c r="ASB733" s="90">
        <f t="shared" si="1075"/>
        <v>0</v>
      </c>
      <c r="ASC733" s="90">
        <f t="shared" si="1076"/>
        <v>0</v>
      </c>
      <c r="ASD733" s="90">
        <f t="shared" si="1077"/>
        <v>0</v>
      </c>
      <c r="ASE733" s="90">
        <f t="shared" si="1078"/>
        <v>0</v>
      </c>
      <c r="ASF733" s="90">
        <f t="shared" si="1079"/>
        <v>124963.68</v>
      </c>
      <c r="ASG733" s="90">
        <f t="shared" si="1080"/>
        <v>130658.34</v>
      </c>
      <c r="ASH733" s="90">
        <f t="shared" si="1081"/>
        <v>134181.81</v>
      </c>
      <c r="ASI733" s="90">
        <f t="shared" si="1082"/>
        <v>39517.31</v>
      </c>
      <c r="ASJ733" s="90">
        <f t="shared" si="1083"/>
        <v>48441.78</v>
      </c>
      <c r="ASK733" s="90">
        <f t="shared" si="1084"/>
        <v>50442.64</v>
      </c>
      <c r="ASL733" s="90">
        <f t="shared" si="1085"/>
        <v>0</v>
      </c>
      <c r="ASM733" s="90">
        <f t="shared" si="277"/>
        <v>0</v>
      </c>
      <c r="ASN733" s="90">
        <f t="shared" si="277"/>
        <v>0</v>
      </c>
      <c r="ASO733" s="90">
        <f t="shared" si="1086"/>
        <v>0</v>
      </c>
      <c r="ASP733" s="90">
        <f t="shared" si="278"/>
        <v>0</v>
      </c>
      <c r="ASQ733" s="90">
        <f t="shared" si="278"/>
        <v>0</v>
      </c>
      <c r="ASR733" s="1235"/>
      <c r="ASS733" s="1235"/>
      <c r="AST733" s="1235"/>
      <c r="ASU733" s="90">
        <f t="shared" si="1087"/>
        <v>0</v>
      </c>
      <c r="ASV733" s="90">
        <f t="shared" si="1088"/>
        <v>0</v>
      </c>
      <c r="ASW733" s="90">
        <f t="shared" si="1089"/>
        <v>0</v>
      </c>
      <c r="ASX733" s="90">
        <f t="shared" si="1090"/>
        <v>0</v>
      </c>
      <c r="ASY733" s="90">
        <f t="shared" si="1091"/>
        <v>0</v>
      </c>
      <c r="ASZ733" s="90">
        <f t="shared" si="1092"/>
        <v>0</v>
      </c>
      <c r="ATA733" s="90">
        <f t="shared" si="1093"/>
        <v>119444.47</v>
      </c>
      <c r="ATB733" s="90">
        <f t="shared" si="1094"/>
        <v>124846.66</v>
      </c>
      <c r="ATC733" s="90">
        <f t="shared" si="1095"/>
        <v>128277.44</v>
      </c>
      <c r="ATD733" s="90">
        <f t="shared" si="1096"/>
        <v>44497.05</v>
      </c>
      <c r="ATE733" s="90">
        <f t="shared" si="1097"/>
        <v>47433.74</v>
      </c>
      <c r="ATF733" s="90">
        <f t="shared" si="1098"/>
        <v>49480.1</v>
      </c>
      <c r="ATG733" s="90">
        <f t="shared" si="1099"/>
        <v>0</v>
      </c>
      <c r="ATH733" s="90">
        <f t="shared" si="279"/>
        <v>0</v>
      </c>
      <c r="ATI733" s="90">
        <f t="shared" si="279"/>
        <v>0</v>
      </c>
      <c r="ATJ733" s="90">
        <f t="shared" si="1100"/>
        <v>0</v>
      </c>
      <c r="ATK733" s="90">
        <f t="shared" si="280"/>
        <v>0</v>
      </c>
      <c r="ATL733" s="90">
        <f t="shared" si="280"/>
        <v>0</v>
      </c>
      <c r="ATM733" s="1235"/>
      <c r="ATN733" s="1235"/>
      <c r="ATO733" s="1235"/>
      <c r="ATP733" s="90">
        <f t="shared" si="1101"/>
        <v>0</v>
      </c>
      <c r="ATQ733" s="90">
        <f t="shared" si="1102"/>
        <v>0</v>
      </c>
      <c r="ATR733" s="90">
        <f t="shared" si="1103"/>
        <v>0</v>
      </c>
      <c r="ATS733" s="90">
        <f t="shared" si="1104"/>
        <v>0</v>
      </c>
      <c r="ATT733" s="90">
        <f t="shared" si="1105"/>
        <v>0</v>
      </c>
      <c r="ATU733" s="90">
        <f t="shared" si="1106"/>
        <v>0</v>
      </c>
      <c r="ATV733" s="90">
        <f t="shared" si="1107"/>
        <v>125704.9</v>
      </c>
      <c r="ATW733" s="90">
        <f t="shared" si="1108"/>
        <v>131343.63</v>
      </c>
      <c r="ATX733" s="90">
        <f t="shared" si="1109"/>
        <v>134988.32</v>
      </c>
      <c r="ATY733" s="90">
        <f t="shared" si="1110"/>
        <v>37320.18</v>
      </c>
      <c r="ATZ733" s="90">
        <f t="shared" si="1111"/>
        <v>46857.96</v>
      </c>
      <c r="AUA733" s="90">
        <f t="shared" si="1112"/>
        <v>48747.12</v>
      </c>
      <c r="AUB733" s="90">
        <f t="shared" si="1113"/>
        <v>0</v>
      </c>
      <c r="AUC733" s="90">
        <f t="shared" si="281"/>
        <v>0</v>
      </c>
      <c r="AUD733" s="90">
        <f t="shared" si="281"/>
        <v>0</v>
      </c>
      <c r="AUE733" s="90">
        <f t="shared" si="1114"/>
        <v>0</v>
      </c>
      <c r="AUF733" s="90">
        <f t="shared" si="282"/>
        <v>0</v>
      </c>
      <c r="AUG733" s="90">
        <f t="shared" si="282"/>
        <v>0</v>
      </c>
      <c r="AUH733" s="1235"/>
      <c r="AUI733" s="1235"/>
      <c r="AUJ733" s="1235"/>
      <c r="AUK733" s="90">
        <f t="shared" si="1115"/>
        <v>0</v>
      </c>
      <c r="AUL733" s="90">
        <f t="shared" si="1116"/>
        <v>0</v>
      </c>
      <c r="AUM733" s="90">
        <f t="shared" si="1117"/>
        <v>0</v>
      </c>
      <c r="AUN733" s="90">
        <f t="shared" si="1118"/>
        <v>0</v>
      </c>
      <c r="AUO733" s="90">
        <f t="shared" si="1119"/>
        <v>0</v>
      </c>
      <c r="AUP733" s="90">
        <f t="shared" si="1120"/>
        <v>0</v>
      </c>
      <c r="AUQ733" s="90">
        <f t="shared" si="1121"/>
        <v>125945.5</v>
      </c>
      <c r="AUR733" s="90">
        <f t="shared" si="1122"/>
        <v>131648.04999999999</v>
      </c>
      <c r="AUS733" s="90">
        <f t="shared" si="1123"/>
        <v>135238.21</v>
      </c>
      <c r="AUT733" s="90">
        <f t="shared" si="1124"/>
        <v>39694.53</v>
      </c>
      <c r="AUU733" s="90">
        <f t="shared" si="1125"/>
        <v>44880.73</v>
      </c>
      <c r="AUV733" s="90">
        <f t="shared" si="1126"/>
        <v>46819.77</v>
      </c>
      <c r="AUW733" s="90">
        <f t="shared" si="1127"/>
        <v>0</v>
      </c>
      <c r="AUX733" s="90">
        <f t="shared" si="283"/>
        <v>0</v>
      </c>
      <c r="AUY733" s="90">
        <f t="shared" si="283"/>
        <v>0</v>
      </c>
      <c r="AUZ733" s="90">
        <f t="shared" si="1128"/>
        <v>0</v>
      </c>
      <c r="AVA733" s="90">
        <f t="shared" si="284"/>
        <v>0</v>
      </c>
      <c r="AVB733" s="90">
        <f t="shared" si="284"/>
        <v>0</v>
      </c>
      <c r="AVC733" s="1235"/>
      <c r="AVD733" s="1235"/>
      <c r="AVE733" s="1235"/>
      <c r="AVF733" s="90">
        <f t="shared" si="1129"/>
        <v>0</v>
      </c>
      <c r="AVG733" s="90">
        <f t="shared" si="1130"/>
        <v>0</v>
      </c>
      <c r="AVH733" s="90">
        <f t="shared" si="1131"/>
        <v>0</v>
      </c>
      <c r="AVI733" s="90">
        <f t="shared" si="1132"/>
        <v>0</v>
      </c>
      <c r="AVJ733" s="90">
        <f t="shared" si="1133"/>
        <v>0</v>
      </c>
      <c r="AVK733" s="90">
        <f t="shared" si="1134"/>
        <v>0</v>
      </c>
      <c r="AVL733" s="90">
        <f t="shared" si="1135"/>
        <v>123145.35</v>
      </c>
      <c r="AVM733" s="90">
        <f t="shared" si="1136"/>
        <v>128686.31</v>
      </c>
      <c r="AVN733" s="90">
        <f t="shared" si="1137"/>
        <v>132211.41</v>
      </c>
      <c r="AVO733" s="90">
        <f t="shared" si="1138"/>
        <v>42699.68</v>
      </c>
      <c r="AVP733" s="90">
        <f t="shared" si="1139"/>
        <v>47753.77</v>
      </c>
      <c r="AVQ733" s="90">
        <f t="shared" si="1140"/>
        <v>49865.760000000002</v>
      </c>
      <c r="AVR733" s="90">
        <f t="shared" si="1141"/>
        <v>0</v>
      </c>
      <c r="AVS733" s="90">
        <f t="shared" si="285"/>
        <v>0</v>
      </c>
      <c r="AVT733" s="90">
        <f t="shared" si="285"/>
        <v>0</v>
      </c>
      <c r="AVU733" s="90">
        <f t="shared" si="1142"/>
        <v>0</v>
      </c>
      <c r="AVV733" s="90">
        <f t="shared" si="286"/>
        <v>0</v>
      </c>
      <c r="AVW733" s="90">
        <f t="shared" si="286"/>
        <v>0</v>
      </c>
      <c r="AVX733" s="124">
        <f t="shared" si="1143"/>
        <v>0</v>
      </c>
      <c r="AVY733" s="124">
        <f t="shared" si="287"/>
        <v>0</v>
      </c>
      <c r="AVZ733" s="124">
        <f t="shared" si="288"/>
        <v>0</v>
      </c>
      <c r="AWA733" s="90">
        <f t="shared" si="289"/>
        <v>0</v>
      </c>
      <c r="AWB733" s="90">
        <f t="shared" si="290"/>
        <v>0</v>
      </c>
      <c r="AWC733" s="90">
        <f t="shared" si="291"/>
        <v>0</v>
      </c>
      <c r="AWD733" s="90">
        <f t="shared" si="292"/>
        <v>0</v>
      </c>
      <c r="AWE733" s="90">
        <f t="shared" si="293"/>
        <v>0</v>
      </c>
      <c r="AWF733" s="90">
        <f t="shared" si="294"/>
        <v>0</v>
      </c>
      <c r="AWG733" s="90"/>
      <c r="AWH733" s="90"/>
      <c r="AWI733" s="90"/>
      <c r="AWJ733" s="90"/>
      <c r="AWK733" s="90"/>
      <c r="AWL733" s="90"/>
      <c r="AWM733" s="90">
        <f t="shared" si="295"/>
        <v>0</v>
      </c>
      <c r="AWN733" s="90">
        <f t="shared" si="296"/>
        <v>0</v>
      </c>
      <c r="AWO733" s="90">
        <f t="shared" si="297"/>
        <v>0</v>
      </c>
      <c r="AWP733" s="90">
        <f t="shared" si="298"/>
        <v>0</v>
      </c>
      <c r="AWQ733" s="90">
        <f t="shared" si="299"/>
        <v>0</v>
      </c>
      <c r="AWR733" s="90">
        <f t="shared" si="300"/>
        <v>0</v>
      </c>
    </row>
    <row r="734" spans="1:1292" ht="24" x14ac:dyDescent="0.25">
      <c r="A734" s="91" t="s">
        <v>429</v>
      </c>
      <c r="B734" s="91" t="s">
        <v>440</v>
      </c>
      <c r="C734" s="5"/>
      <c r="D734" s="338"/>
      <c r="E734" s="263"/>
      <c r="F734" s="98">
        <f t="shared" si="1144"/>
        <v>108835</v>
      </c>
      <c r="G734" s="98">
        <f t="shared" si="1144"/>
        <v>111801</v>
      </c>
      <c r="H734" s="98">
        <f t="shared" si="1144"/>
        <v>115450</v>
      </c>
      <c r="I734" s="90">
        <f t="shared" si="302"/>
        <v>78154.78</v>
      </c>
      <c r="J734" s="90">
        <f t="shared" si="302"/>
        <v>80619.78</v>
      </c>
      <c r="K734" s="90">
        <f t="shared" si="302"/>
        <v>82469.78</v>
      </c>
      <c r="L734" s="1235"/>
      <c r="M734" s="1235"/>
      <c r="N734" s="1235"/>
      <c r="O734" s="90">
        <f t="shared" si="303"/>
        <v>0</v>
      </c>
      <c r="P734" s="90">
        <f t="shared" si="304"/>
        <v>0</v>
      </c>
      <c r="Q734" s="90">
        <f t="shared" si="305"/>
        <v>0</v>
      </c>
      <c r="R734" s="90">
        <f t="shared" si="306"/>
        <v>0</v>
      </c>
      <c r="S734" s="90">
        <f t="shared" si="307"/>
        <v>0</v>
      </c>
      <c r="T734" s="90">
        <f t="shared" si="308"/>
        <v>0</v>
      </c>
      <c r="U734" s="90">
        <f t="shared" si="309"/>
        <v>104003.97</v>
      </c>
      <c r="V734" s="90">
        <f t="shared" si="310"/>
        <v>108728.86</v>
      </c>
      <c r="W734" s="90">
        <f t="shared" si="311"/>
        <v>111561.03</v>
      </c>
      <c r="X734" s="90">
        <f t="shared" si="312"/>
        <v>32036.55</v>
      </c>
      <c r="Y734" s="90">
        <f t="shared" si="313"/>
        <v>37314.97</v>
      </c>
      <c r="Z734" s="90">
        <f t="shared" si="314"/>
        <v>38869.31</v>
      </c>
      <c r="AA734" s="90">
        <f t="shared" si="315"/>
        <v>0</v>
      </c>
      <c r="AB734" s="90">
        <f t="shared" si="165"/>
        <v>0</v>
      </c>
      <c r="AC734" s="90">
        <f t="shared" si="165"/>
        <v>0</v>
      </c>
      <c r="AD734" s="90">
        <f t="shared" si="316"/>
        <v>0</v>
      </c>
      <c r="AE734" s="90">
        <f t="shared" si="166"/>
        <v>0</v>
      </c>
      <c r="AF734" s="90">
        <f t="shared" si="166"/>
        <v>0</v>
      </c>
      <c r="AG734" s="1235"/>
      <c r="AH734" s="1235"/>
      <c r="AI734" s="1235"/>
      <c r="AJ734" s="90">
        <f t="shared" si="317"/>
        <v>0</v>
      </c>
      <c r="AK734" s="90">
        <f t="shared" si="318"/>
        <v>0</v>
      </c>
      <c r="AL734" s="90">
        <f t="shared" si="319"/>
        <v>0</v>
      </c>
      <c r="AM734" s="90">
        <f t="shared" si="320"/>
        <v>0</v>
      </c>
      <c r="AN734" s="90">
        <f t="shared" si="321"/>
        <v>0</v>
      </c>
      <c r="AO734" s="90">
        <f t="shared" si="322"/>
        <v>0</v>
      </c>
      <c r="AP734" s="90">
        <f t="shared" si="323"/>
        <v>101603.58</v>
      </c>
      <c r="AQ734" s="90">
        <f t="shared" si="324"/>
        <v>106120.02</v>
      </c>
      <c r="AR734" s="90">
        <f t="shared" si="325"/>
        <v>109004.76</v>
      </c>
      <c r="AS734" s="90">
        <f t="shared" si="326"/>
        <v>36269.93</v>
      </c>
      <c r="AT734" s="90">
        <f t="shared" si="327"/>
        <v>43642.47</v>
      </c>
      <c r="AU734" s="90">
        <f t="shared" si="328"/>
        <v>45195.64</v>
      </c>
      <c r="AV734" s="90">
        <f t="shared" si="329"/>
        <v>0</v>
      </c>
      <c r="AW734" s="90">
        <f t="shared" si="167"/>
        <v>0</v>
      </c>
      <c r="AX734" s="90">
        <f t="shared" si="167"/>
        <v>0</v>
      </c>
      <c r="AY734" s="90">
        <f t="shared" si="330"/>
        <v>0</v>
      </c>
      <c r="AZ734" s="90">
        <f t="shared" si="168"/>
        <v>0</v>
      </c>
      <c r="BA734" s="90">
        <f t="shared" si="168"/>
        <v>0</v>
      </c>
      <c r="BB734" s="1235"/>
      <c r="BC734" s="1235"/>
      <c r="BD734" s="1235"/>
      <c r="BE734" s="90">
        <f t="shared" si="331"/>
        <v>0</v>
      </c>
      <c r="BF734" s="90">
        <f t="shared" si="332"/>
        <v>0</v>
      </c>
      <c r="BG734" s="90">
        <f t="shared" si="333"/>
        <v>0</v>
      </c>
      <c r="BH734" s="90">
        <f t="shared" si="334"/>
        <v>0</v>
      </c>
      <c r="BI734" s="90">
        <f t="shared" si="335"/>
        <v>0</v>
      </c>
      <c r="BJ734" s="90">
        <f t="shared" si="336"/>
        <v>0</v>
      </c>
      <c r="BK734" s="90">
        <f t="shared" si="337"/>
        <v>114955.06</v>
      </c>
      <c r="BL734" s="90">
        <f t="shared" si="338"/>
        <v>120176.21</v>
      </c>
      <c r="BM734" s="90">
        <f t="shared" si="339"/>
        <v>123355.12</v>
      </c>
      <c r="BN734" s="90">
        <f t="shared" si="340"/>
        <v>32474.58</v>
      </c>
      <c r="BO734" s="90">
        <f t="shared" si="341"/>
        <v>38827.78</v>
      </c>
      <c r="BP734" s="90">
        <f t="shared" si="342"/>
        <v>40358.47</v>
      </c>
      <c r="BQ734" s="90">
        <f t="shared" si="343"/>
        <v>0</v>
      </c>
      <c r="BR734" s="90">
        <f t="shared" si="169"/>
        <v>0</v>
      </c>
      <c r="BS734" s="90">
        <f t="shared" si="169"/>
        <v>0</v>
      </c>
      <c r="BT734" s="90">
        <f t="shared" si="344"/>
        <v>0</v>
      </c>
      <c r="BU734" s="90">
        <f t="shared" si="170"/>
        <v>0</v>
      </c>
      <c r="BV734" s="90">
        <f t="shared" si="170"/>
        <v>0</v>
      </c>
      <c r="BW734" s="1235"/>
      <c r="BX734" s="1235"/>
      <c r="BY734" s="1235"/>
      <c r="BZ734" s="90">
        <f t="shared" si="345"/>
        <v>0</v>
      </c>
      <c r="CA734" s="90">
        <f t="shared" si="346"/>
        <v>0</v>
      </c>
      <c r="CB734" s="90">
        <f t="shared" si="347"/>
        <v>0</v>
      </c>
      <c r="CC734" s="90">
        <f t="shared" si="348"/>
        <v>0</v>
      </c>
      <c r="CD734" s="90">
        <f t="shared" si="349"/>
        <v>0</v>
      </c>
      <c r="CE734" s="90">
        <f t="shared" si="350"/>
        <v>0</v>
      </c>
      <c r="CF734" s="90">
        <f t="shared" si="351"/>
        <v>117519.58</v>
      </c>
      <c r="CG734" s="90">
        <f t="shared" si="352"/>
        <v>122804.93</v>
      </c>
      <c r="CH734" s="90">
        <f t="shared" si="353"/>
        <v>126142.11</v>
      </c>
      <c r="CI734" s="90">
        <f t="shared" si="354"/>
        <v>38352.18</v>
      </c>
      <c r="CJ734" s="90">
        <f t="shared" si="355"/>
        <v>46710.78</v>
      </c>
      <c r="CK734" s="90">
        <f t="shared" si="356"/>
        <v>48534.720000000001</v>
      </c>
      <c r="CL734" s="90">
        <f t="shared" si="357"/>
        <v>0</v>
      </c>
      <c r="CM734" s="90">
        <f t="shared" si="171"/>
        <v>0</v>
      </c>
      <c r="CN734" s="90">
        <f t="shared" si="171"/>
        <v>0</v>
      </c>
      <c r="CO734" s="90">
        <f t="shared" si="358"/>
        <v>0</v>
      </c>
      <c r="CP734" s="90">
        <f t="shared" si="172"/>
        <v>0</v>
      </c>
      <c r="CQ734" s="90">
        <f t="shared" si="172"/>
        <v>0</v>
      </c>
      <c r="CR734" s="1235"/>
      <c r="CS734" s="1235"/>
      <c r="CT734" s="1235"/>
      <c r="CU734" s="90">
        <f t="shared" si="359"/>
        <v>0</v>
      </c>
      <c r="CV734" s="90">
        <f t="shared" si="360"/>
        <v>0</v>
      </c>
      <c r="CW734" s="90">
        <f t="shared" si="361"/>
        <v>0</v>
      </c>
      <c r="CX734" s="90">
        <f t="shared" si="362"/>
        <v>0</v>
      </c>
      <c r="CY734" s="90">
        <f t="shared" si="363"/>
        <v>0</v>
      </c>
      <c r="CZ734" s="90">
        <f t="shared" si="364"/>
        <v>0</v>
      </c>
      <c r="DA734" s="90">
        <f t="shared" si="365"/>
        <v>103280</v>
      </c>
      <c r="DB734" s="90">
        <f t="shared" si="366"/>
        <v>107969.46</v>
      </c>
      <c r="DC734" s="90">
        <f t="shared" si="367"/>
        <v>110838.5</v>
      </c>
      <c r="DD734" s="90">
        <f t="shared" si="368"/>
        <v>42985.2</v>
      </c>
      <c r="DE734" s="90">
        <f t="shared" si="369"/>
        <v>48833.58</v>
      </c>
      <c r="DF734" s="90">
        <f t="shared" si="370"/>
        <v>50496.66</v>
      </c>
      <c r="DG734" s="90">
        <f t="shared" si="371"/>
        <v>0</v>
      </c>
      <c r="DH734" s="90">
        <f t="shared" si="173"/>
        <v>0</v>
      </c>
      <c r="DI734" s="90">
        <f t="shared" si="173"/>
        <v>0</v>
      </c>
      <c r="DJ734" s="90">
        <f t="shared" si="372"/>
        <v>0</v>
      </c>
      <c r="DK734" s="90">
        <f t="shared" si="174"/>
        <v>0</v>
      </c>
      <c r="DL734" s="90">
        <f t="shared" si="174"/>
        <v>0</v>
      </c>
      <c r="DM734" s="369"/>
      <c r="DN734" s="369"/>
      <c r="DO734" s="369"/>
      <c r="DP734" s="90">
        <f t="shared" si="373"/>
        <v>0</v>
      </c>
      <c r="DQ734" s="90">
        <f t="shared" si="374"/>
        <v>0</v>
      </c>
      <c r="DR734" s="90">
        <f t="shared" si="375"/>
        <v>0</v>
      </c>
      <c r="DS734" s="90">
        <f t="shared" si="376"/>
        <v>0</v>
      </c>
      <c r="DT734" s="90">
        <f t="shared" si="377"/>
        <v>0</v>
      </c>
      <c r="DU734" s="90">
        <f t="shared" si="378"/>
        <v>0</v>
      </c>
      <c r="DV734" s="90">
        <f t="shared" si="379"/>
        <v>0</v>
      </c>
      <c r="DW734" s="90">
        <f t="shared" si="380"/>
        <v>0</v>
      </c>
      <c r="DX734" s="90">
        <f t="shared" si="381"/>
        <v>0</v>
      </c>
      <c r="DY734" s="90">
        <f t="shared" si="382"/>
        <v>0</v>
      </c>
      <c r="DZ734" s="90">
        <f t="shared" si="383"/>
        <v>0</v>
      </c>
      <c r="EA734" s="90">
        <f t="shared" si="384"/>
        <v>0</v>
      </c>
      <c r="EB734" s="90">
        <f t="shared" si="385"/>
        <v>0</v>
      </c>
      <c r="EC734" s="90">
        <f t="shared" si="175"/>
        <v>0</v>
      </c>
      <c r="ED734" s="90">
        <f t="shared" si="176"/>
        <v>0</v>
      </c>
      <c r="EE734" s="90">
        <f t="shared" si="386"/>
        <v>0</v>
      </c>
      <c r="EF734" s="90">
        <f t="shared" si="177"/>
        <v>0</v>
      </c>
      <c r="EG734" s="90">
        <f t="shared" si="178"/>
        <v>0</v>
      </c>
      <c r="EH734" s="1235"/>
      <c r="EI734" s="1235"/>
      <c r="EJ734" s="1235"/>
      <c r="EK734" s="90">
        <f t="shared" si="387"/>
        <v>0</v>
      </c>
      <c r="EL734" s="90">
        <f t="shared" si="388"/>
        <v>0</v>
      </c>
      <c r="EM734" s="90">
        <f t="shared" si="389"/>
        <v>0</v>
      </c>
      <c r="EN734" s="90">
        <f t="shared" si="390"/>
        <v>0</v>
      </c>
      <c r="EO734" s="90">
        <f t="shared" si="391"/>
        <v>0</v>
      </c>
      <c r="EP734" s="90">
        <f t="shared" si="392"/>
        <v>0</v>
      </c>
      <c r="EQ734" s="90">
        <f t="shared" si="393"/>
        <v>103457.09</v>
      </c>
      <c r="ER734" s="90">
        <f t="shared" si="394"/>
        <v>108160.08</v>
      </c>
      <c r="ES734" s="90">
        <f t="shared" si="395"/>
        <v>110930.7</v>
      </c>
      <c r="ET734" s="90">
        <f t="shared" si="396"/>
        <v>50494.96</v>
      </c>
      <c r="EU734" s="90">
        <f t="shared" si="397"/>
        <v>61028.59</v>
      </c>
      <c r="EV734" s="90">
        <f t="shared" si="398"/>
        <v>62723.02</v>
      </c>
      <c r="EW734" s="90">
        <f t="shared" si="399"/>
        <v>0</v>
      </c>
      <c r="EX734" s="90">
        <f t="shared" si="179"/>
        <v>0</v>
      </c>
      <c r="EY734" s="90">
        <f t="shared" si="179"/>
        <v>0</v>
      </c>
      <c r="EZ734" s="90">
        <f t="shared" si="400"/>
        <v>0</v>
      </c>
      <c r="FA734" s="90">
        <f t="shared" si="180"/>
        <v>0</v>
      </c>
      <c r="FB734" s="90">
        <f t="shared" si="180"/>
        <v>0</v>
      </c>
      <c r="FC734" s="92"/>
      <c r="FD734" s="92"/>
      <c r="FE734" s="92"/>
      <c r="FF734" s="90">
        <f t="shared" si="401"/>
        <v>0</v>
      </c>
      <c r="FG734" s="90">
        <f t="shared" si="402"/>
        <v>0</v>
      </c>
      <c r="FH734" s="90">
        <f t="shared" si="403"/>
        <v>0</v>
      </c>
      <c r="FI734" s="90">
        <f t="shared" si="404"/>
        <v>0</v>
      </c>
      <c r="FJ734" s="90">
        <f t="shared" si="405"/>
        <v>0</v>
      </c>
      <c r="FK734" s="90">
        <f t="shared" si="406"/>
        <v>0</v>
      </c>
      <c r="FL734" s="90">
        <f t="shared" si="407"/>
        <v>0</v>
      </c>
      <c r="FM734" s="90">
        <f t="shared" si="408"/>
        <v>0</v>
      </c>
      <c r="FN734" s="90">
        <f t="shared" si="409"/>
        <v>0</v>
      </c>
      <c r="FO734" s="90">
        <f t="shared" si="410"/>
        <v>0</v>
      </c>
      <c r="FP734" s="90">
        <f t="shared" si="411"/>
        <v>0</v>
      </c>
      <c r="FQ734" s="90">
        <f t="shared" si="412"/>
        <v>0</v>
      </c>
      <c r="FR734" s="90">
        <f t="shared" si="413"/>
        <v>0</v>
      </c>
      <c r="FS734" s="90">
        <f t="shared" si="181"/>
        <v>0</v>
      </c>
      <c r="FT734" s="90">
        <f t="shared" si="181"/>
        <v>0</v>
      </c>
      <c r="FU734" s="90">
        <f t="shared" si="414"/>
        <v>0</v>
      </c>
      <c r="FV734" s="90">
        <f t="shared" si="182"/>
        <v>0</v>
      </c>
      <c r="FW734" s="90">
        <f t="shared" si="182"/>
        <v>0</v>
      </c>
      <c r="FX734" s="1235"/>
      <c r="FY734" s="1235"/>
      <c r="FZ734" s="1235"/>
      <c r="GA734" s="90">
        <f t="shared" si="415"/>
        <v>0</v>
      </c>
      <c r="GB734" s="90">
        <f t="shared" si="416"/>
        <v>0</v>
      </c>
      <c r="GC734" s="90">
        <f t="shared" si="417"/>
        <v>0</v>
      </c>
      <c r="GD734" s="90">
        <f t="shared" si="418"/>
        <v>0</v>
      </c>
      <c r="GE734" s="90">
        <f t="shared" si="419"/>
        <v>0</v>
      </c>
      <c r="GF734" s="90">
        <f t="shared" si="420"/>
        <v>0</v>
      </c>
      <c r="GG734" s="90">
        <f t="shared" si="421"/>
        <v>106074.5</v>
      </c>
      <c r="GH734" s="90">
        <f t="shared" si="422"/>
        <v>110800.29</v>
      </c>
      <c r="GI734" s="90">
        <f t="shared" si="423"/>
        <v>113826.96</v>
      </c>
      <c r="GJ734" s="90">
        <f t="shared" si="424"/>
        <v>42106.19</v>
      </c>
      <c r="GK734" s="90">
        <f t="shared" si="425"/>
        <v>47085.39</v>
      </c>
      <c r="GL734" s="90">
        <f t="shared" si="426"/>
        <v>48549.48</v>
      </c>
      <c r="GM734" s="90">
        <f t="shared" si="427"/>
        <v>0</v>
      </c>
      <c r="GN734" s="90">
        <f t="shared" si="183"/>
        <v>0</v>
      </c>
      <c r="GO734" s="90">
        <f t="shared" si="183"/>
        <v>0</v>
      </c>
      <c r="GP734" s="90">
        <f t="shared" si="428"/>
        <v>0</v>
      </c>
      <c r="GQ734" s="90">
        <f t="shared" si="184"/>
        <v>0</v>
      </c>
      <c r="GR734" s="90">
        <f t="shared" si="184"/>
        <v>0</v>
      </c>
      <c r="GS734" s="92"/>
      <c r="GT734" s="92"/>
      <c r="GU734" s="92"/>
      <c r="GV734" s="90">
        <f t="shared" si="429"/>
        <v>0</v>
      </c>
      <c r="GW734" s="90">
        <f t="shared" si="430"/>
        <v>0</v>
      </c>
      <c r="GX734" s="90">
        <f t="shared" si="431"/>
        <v>0</v>
      </c>
      <c r="GY734" s="90">
        <f t="shared" si="432"/>
        <v>0</v>
      </c>
      <c r="GZ734" s="90">
        <f t="shared" si="433"/>
        <v>0</v>
      </c>
      <c r="HA734" s="90">
        <f t="shared" si="434"/>
        <v>0</v>
      </c>
      <c r="HB734" s="90">
        <f t="shared" si="435"/>
        <v>0</v>
      </c>
      <c r="HC734" s="90">
        <f t="shared" si="436"/>
        <v>0</v>
      </c>
      <c r="HD734" s="90">
        <f t="shared" si="437"/>
        <v>0</v>
      </c>
      <c r="HE734" s="90">
        <f t="shared" si="438"/>
        <v>0</v>
      </c>
      <c r="HF734" s="90">
        <f t="shared" si="439"/>
        <v>0</v>
      </c>
      <c r="HG734" s="90">
        <f t="shared" si="440"/>
        <v>0</v>
      </c>
      <c r="HH734" s="90">
        <f t="shared" si="441"/>
        <v>0</v>
      </c>
      <c r="HI734" s="90">
        <f t="shared" si="185"/>
        <v>0</v>
      </c>
      <c r="HJ734" s="90">
        <f t="shared" si="185"/>
        <v>0</v>
      </c>
      <c r="HK734" s="90">
        <f t="shared" si="442"/>
        <v>0</v>
      </c>
      <c r="HL734" s="90">
        <f t="shared" si="186"/>
        <v>0</v>
      </c>
      <c r="HM734" s="90">
        <f t="shared" si="186"/>
        <v>0</v>
      </c>
      <c r="HN734" s="1235"/>
      <c r="HO734" s="1235"/>
      <c r="HP734" s="1235"/>
      <c r="HQ734" s="90">
        <f t="shared" si="443"/>
        <v>0</v>
      </c>
      <c r="HR734" s="90">
        <f t="shared" si="444"/>
        <v>0</v>
      </c>
      <c r="HS734" s="90">
        <f t="shared" si="445"/>
        <v>0</v>
      </c>
      <c r="HT734" s="90">
        <f t="shared" si="446"/>
        <v>0</v>
      </c>
      <c r="HU734" s="90">
        <f t="shared" si="447"/>
        <v>0</v>
      </c>
      <c r="HV734" s="90">
        <f t="shared" si="448"/>
        <v>0</v>
      </c>
      <c r="HW734" s="90">
        <f t="shared" si="449"/>
        <v>94105.33</v>
      </c>
      <c r="HX734" s="90">
        <f t="shared" si="450"/>
        <v>98384.17</v>
      </c>
      <c r="HY734" s="90">
        <f t="shared" si="451"/>
        <v>100905.15</v>
      </c>
      <c r="HZ734" s="90">
        <f t="shared" si="452"/>
        <v>42157.38</v>
      </c>
      <c r="IA734" s="90">
        <f t="shared" si="453"/>
        <v>45910.99</v>
      </c>
      <c r="IB734" s="90">
        <f t="shared" si="454"/>
        <v>47579.27</v>
      </c>
      <c r="IC734" s="90">
        <f t="shared" si="455"/>
        <v>0</v>
      </c>
      <c r="ID734" s="90">
        <f t="shared" si="187"/>
        <v>0</v>
      </c>
      <c r="IE734" s="90">
        <f t="shared" si="187"/>
        <v>0</v>
      </c>
      <c r="IF734" s="90">
        <f t="shared" si="456"/>
        <v>0</v>
      </c>
      <c r="IG734" s="90">
        <f t="shared" si="188"/>
        <v>0</v>
      </c>
      <c r="IH734" s="90">
        <f t="shared" si="188"/>
        <v>0</v>
      </c>
      <c r="II734" s="1235"/>
      <c r="IJ734" s="1235"/>
      <c r="IK734" s="1235"/>
      <c r="IL734" s="90">
        <f t="shared" si="457"/>
        <v>0</v>
      </c>
      <c r="IM734" s="90">
        <f t="shared" si="458"/>
        <v>0</v>
      </c>
      <c r="IN734" s="90">
        <f t="shared" si="459"/>
        <v>0</v>
      </c>
      <c r="IO734" s="90">
        <f t="shared" si="460"/>
        <v>0</v>
      </c>
      <c r="IP734" s="90">
        <f t="shared" si="461"/>
        <v>0</v>
      </c>
      <c r="IQ734" s="90">
        <f t="shared" si="462"/>
        <v>0</v>
      </c>
      <c r="IR734" s="90">
        <f t="shared" si="463"/>
        <v>105083.21</v>
      </c>
      <c r="IS734" s="90">
        <f t="shared" si="464"/>
        <v>109739.35</v>
      </c>
      <c r="IT734" s="90">
        <f t="shared" si="465"/>
        <v>112761.13</v>
      </c>
      <c r="IU734" s="90">
        <f t="shared" si="466"/>
        <v>53127.76</v>
      </c>
      <c r="IV734" s="90">
        <f t="shared" si="467"/>
        <v>58859.37</v>
      </c>
      <c r="IW734" s="90">
        <f t="shared" si="468"/>
        <v>60848.18</v>
      </c>
      <c r="IX734" s="90">
        <f t="shared" si="469"/>
        <v>0</v>
      </c>
      <c r="IY734" s="90">
        <f t="shared" si="189"/>
        <v>0</v>
      </c>
      <c r="IZ734" s="90">
        <f t="shared" si="189"/>
        <v>0</v>
      </c>
      <c r="JA734" s="90">
        <f t="shared" si="470"/>
        <v>0</v>
      </c>
      <c r="JB734" s="90">
        <f t="shared" si="190"/>
        <v>0</v>
      </c>
      <c r="JC734" s="90">
        <f t="shared" si="190"/>
        <v>0</v>
      </c>
      <c r="JD734" s="1235"/>
      <c r="JE734" s="1235"/>
      <c r="JF734" s="1235"/>
      <c r="JG734" s="90">
        <f t="shared" si="471"/>
        <v>0</v>
      </c>
      <c r="JH734" s="90">
        <f t="shared" si="472"/>
        <v>0</v>
      </c>
      <c r="JI734" s="90">
        <f t="shared" si="473"/>
        <v>0</v>
      </c>
      <c r="JJ734" s="90">
        <f t="shared" si="474"/>
        <v>0</v>
      </c>
      <c r="JK734" s="90">
        <f t="shared" si="475"/>
        <v>0</v>
      </c>
      <c r="JL734" s="90">
        <f t="shared" si="476"/>
        <v>0</v>
      </c>
      <c r="JM734" s="90">
        <f t="shared" si="477"/>
        <v>117911.2</v>
      </c>
      <c r="JN734" s="90">
        <f t="shared" si="478"/>
        <v>123268.84</v>
      </c>
      <c r="JO734" s="90">
        <f t="shared" si="479"/>
        <v>126482.28</v>
      </c>
      <c r="JP734" s="90">
        <f t="shared" si="480"/>
        <v>51526.71</v>
      </c>
      <c r="JQ734" s="90">
        <f t="shared" si="481"/>
        <v>57761.599999999999</v>
      </c>
      <c r="JR734" s="90">
        <f t="shared" si="482"/>
        <v>59688.03</v>
      </c>
      <c r="JS734" s="90">
        <f t="shared" si="483"/>
        <v>0</v>
      </c>
      <c r="JT734" s="90">
        <f t="shared" si="191"/>
        <v>0</v>
      </c>
      <c r="JU734" s="90">
        <f t="shared" si="191"/>
        <v>0</v>
      </c>
      <c r="JV734" s="90">
        <f t="shared" si="484"/>
        <v>0</v>
      </c>
      <c r="JW734" s="90">
        <f t="shared" si="192"/>
        <v>0</v>
      </c>
      <c r="JX734" s="90">
        <f t="shared" si="192"/>
        <v>0</v>
      </c>
      <c r="JY734" s="1235"/>
      <c r="JZ734" s="1235"/>
      <c r="KA734" s="1235"/>
      <c r="KB734" s="90">
        <f t="shared" si="485"/>
        <v>0</v>
      </c>
      <c r="KC734" s="90">
        <f t="shared" si="486"/>
        <v>0</v>
      </c>
      <c r="KD734" s="90">
        <f t="shared" si="487"/>
        <v>0</v>
      </c>
      <c r="KE734" s="90">
        <f t="shared" si="488"/>
        <v>0</v>
      </c>
      <c r="KF734" s="90">
        <f t="shared" si="489"/>
        <v>0</v>
      </c>
      <c r="KG734" s="90">
        <f t="shared" si="490"/>
        <v>0</v>
      </c>
      <c r="KH734" s="90">
        <f t="shared" si="491"/>
        <v>81304.649999999994</v>
      </c>
      <c r="KI734" s="90">
        <f t="shared" si="492"/>
        <v>84728.94</v>
      </c>
      <c r="KJ734" s="90">
        <f t="shared" si="493"/>
        <v>87227.53</v>
      </c>
      <c r="KK734" s="90">
        <f t="shared" si="494"/>
        <v>60478.17</v>
      </c>
      <c r="KL734" s="90">
        <f t="shared" si="495"/>
        <v>67945.73</v>
      </c>
      <c r="KM734" s="90">
        <f t="shared" si="496"/>
        <v>68905.36</v>
      </c>
      <c r="KN734" s="90">
        <f t="shared" si="497"/>
        <v>0</v>
      </c>
      <c r="KO734" s="90">
        <f t="shared" si="193"/>
        <v>0</v>
      </c>
      <c r="KP734" s="90">
        <f t="shared" si="193"/>
        <v>0</v>
      </c>
      <c r="KQ734" s="90">
        <f t="shared" si="498"/>
        <v>0</v>
      </c>
      <c r="KR734" s="90">
        <f t="shared" si="194"/>
        <v>0</v>
      </c>
      <c r="KS734" s="90">
        <f t="shared" si="194"/>
        <v>0</v>
      </c>
      <c r="KT734" s="1235"/>
      <c r="KU734" s="1235"/>
      <c r="KV734" s="1235"/>
      <c r="KW734" s="90">
        <f t="shared" si="499"/>
        <v>0</v>
      </c>
      <c r="KX734" s="90">
        <f t="shared" si="500"/>
        <v>0</v>
      </c>
      <c r="KY734" s="90">
        <f t="shared" si="501"/>
        <v>0</v>
      </c>
      <c r="KZ734" s="90">
        <f t="shared" si="502"/>
        <v>0</v>
      </c>
      <c r="LA734" s="90">
        <f t="shared" si="503"/>
        <v>0</v>
      </c>
      <c r="LB734" s="90">
        <f t="shared" si="504"/>
        <v>0</v>
      </c>
      <c r="LC734" s="90">
        <f t="shared" si="505"/>
        <v>133218.35999999999</v>
      </c>
      <c r="LD734" s="90">
        <f t="shared" si="506"/>
        <v>139268.1</v>
      </c>
      <c r="LE734" s="90">
        <f t="shared" si="507"/>
        <v>142918.19</v>
      </c>
      <c r="LF734" s="90">
        <f t="shared" si="508"/>
        <v>49887.55</v>
      </c>
      <c r="LG734" s="90">
        <f t="shared" si="509"/>
        <v>54303.69</v>
      </c>
      <c r="LH734" s="90">
        <f t="shared" si="510"/>
        <v>56041.36</v>
      </c>
      <c r="LI734" s="90">
        <f t="shared" si="511"/>
        <v>0</v>
      </c>
      <c r="LJ734" s="90">
        <f t="shared" si="195"/>
        <v>0</v>
      </c>
      <c r="LK734" s="90">
        <f t="shared" si="195"/>
        <v>0</v>
      </c>
      <c r="LL734" s="90">
        <f t="shared" si="512"/>
        <v>0</v>
      </c>
      <c r="LM734" s="90">
        <f t="shared" si="196"/>
        <v>0</v>
      </c>
      <c r="LN734" s="90">
        <f t="shared" si="196"/>
        <v>0</v>
      </c>
      <c r="LO734" s="1235"/>
      <c r="LP734" s="1235"/>
      <c r="LQ734" s="1235"/>
      <c r="LR734" s="90">
        <f t="shared" si="513"/>
        <v>0</v>
      </c>
      <c r="LS734" s="90">
        <f t="shared" si="514"/>
        <v>0</v>
      </c>
      <c r="LT734" s="90">
        <f t="shared" si="515"/>
        <v>0</v>
      </c>
      <c r="LU734" s="90">
        <f t="shared" si="516"/>
        <v>0</v>
      </c>
      <c r="LV734" s="90">
        <f t="shared" si="517"/>
        <v>0</v>
      </c>
      <c r="LW734" s="90">
        <f t="shared" si="518"/>
        <v>0</v>
      </c>
      <c r="LX734" s="90">
        <f t="shared" si="519"/>
        <v>130402.15</v>
      </c>
      <c r="LY734" s="90">
        <f t="shared" si="520"/>
        <v>136323.04</v>
      </c>
      <c r="LZ734" s="90">
        <f t="shared" si="521"/>
        <v>139946.42000000001</v>
      </c>
      <c r="MA734" s="90">
        <f t="shared" si="522"/>
        <v>45806.31</v>
      </c>
      <c r="MB734" s="90">
        <f t="shared" si="523"/>
        <v>52794.17</v>
      </c>
      <c r="MC734" s="90">
        <f t="shared" si="524"/>
        <v>54518.15</v>
      </c>
      <c r="MD734" s="90">
        <f t="shared" si="525"/>
        <v>0</v>
      </c>
      <c r="ME734" s="90">
        <f t="shared" si="197"/>
        <v>0</v>
      </c>
      <c r="MF734" s="90">
        <f t="shared" si="197"/>
        <v>0</v>
      </c>
      <c r="MG734" s="90">
        <f t="shared" si="526"/>
        <v>0</v>
      </c>
      <c r="MH734" s="90">
        <f t="shared" si="198"/>
        <v>0</v>
      </c>
      <c r="MI734" s="90">
        <f t="shared" si="198"/>
        <v>0</v>
      </c>
      <c r="MJ734" s="1235"/>
      <c r="MK734" s="1235"/>
      <c r="ML734" s="1235"/>
      <c r="MM734" s="90">
        <f t="shared" si="527"/>
        <v>0</v>
      </c>
      <c r="MN734" s="90">
        <f t="shared" si="528"/>
        <v>0</v>
      </c>
      <c r="MO734" s="90">
        <f t="shared" si="529"/>
        <v>0</v>
      </c>
      <c r="MP734" s="90">
        <f t="shared" si="530"/>
        <v>0</v>
      </c>
      <c r="MQ734" s="90">
        <f t="shared" si="531"/>
        <v>0</v>
      </c>
      <c r="MR734" s="90">
        <f t="shared" si="532"/>
        <v>0</v>
      </c>
      <c r="MS734" s="90">
        <f t="shared" si="533"/>
        <v>103828.72</v>
      </c>
      <c r="MT734" s="90">
        <f t="shared" si="534"/>
        <v>108542.06</v>
      </c>
      <c r="MU734" s="90">
        <f t="shared" si="535"/>
        <v>111443.9</v>
      </c>
      <c r="MV734" s="90">
        <f t="shared" si="536"/>
        <v>48881.04</v>
      </c>
      <c r="MW734" s="90">
        <f t="shared" si="537"/>
        <v>52801.35</v>
      </c>
      <c r="MX734" s="90">
        <f t="shared" si="538"/>
        <v>54087.43</v>
      </c>
      <c r="MY734" s="90">
        <f t="shared" si="539"/>
        <v>0</v>
      </c>
      <c r="MZ734" s="90">
        <f t="shared" si="199"/>
        <v>0</v>
      </c>
      <c r="NA734" s="90">
        <f t="shared" si="199"/>
        <v>0</v>
      </c>
      <c r="NB734" s="90">
        <f t="shared" si="540"/>
        <v>0</v>
      </c>
      <c r="NC734" s="90">
        <f t="shared" si="200"/>
        <v>0</v>
      </c>
      <c r="ND734" s="90">
        <f t="shared" si="200"/>
        <v>0</v>
      </c>
      <c r="NE734" s="1235"/>
      <c r="NF734" s="1235"/>
      <c r="NG734" s="1235"/>
      <c r="NH734" s="90">
        <f t="shared" si="541"/>
        <v>0</v>
      </c>
      <c r="NI734" s="90">
        <f t="shared" si="542"/>
        <v>0</v>
      </c>
      <c r="NJ734" s="90">
        <f t="shared" si="543"/>
        <v>0</v>
      </c>
      <c r="NK734" s="90">
        <f t="shared" si="544"/>
        <v>0</v>
      </c>
      <c r="NL734" s="90">
        <f t="shared" si="545"/>
        <v>0</v>
      </c>
      <c r="NM734" s="90">
        <f t="shared" si="546"/>
        <v>0</v>
      </c>
      <c r="NN734" s="90">
        <f t="shared" si="547"/>
        <v>104675.15</v>
      </c>
      <c r="NO734" s="90">
        <f t="shared" si="548"/>
        <v>109425.98</v>
      </c>
      <c r="NP734" s="90">
        <f t="shared" si="549"/>
        <v>112355.29</v>
      </c>
      <c r="NQ734" s="90">
        <f t="shared" si="550"/>
        <v>55626.080000000002</v>
      </c>
      <c r="NR734" s="90">
        <f t="shared" si="551"/>
        <v>61793.77</v>
      </c>
      <c r="NS734" s="90">
        <f t="shared" si="552"/>
        <v>63559.31</v>
      </c>
      <c r="NT734" s="90">
        <f t="shared" si="553"/>
        <v>0</v>
      </c>
      <c r="NU734" s="90">
        <f t="shared" si="201"/>
        <v>0</v>
      </c>
      <c r="NV734" s="90">
        <f t="shared" si="201"/>
        <v>0</v>
      </c>
      <c r="NW734" s="90">
        <f t="shared" si="554"/>
        <v>0</v>
      </c>
      <c r="NX734" s="90">
        <f t="shared" si="202"/>
        <v>0</v>
      </c>
      <c r="NY734" s="90">
        <f t="shared" si="202"/>
        <v>0</v>
      </c>
      <c r="NZ734" s="1235"/>
      <c r="OA734" s="1235"/>
      <c r="OB734" s="1235"/>
      <c r="OC734" s="90">
        <f t="shared" si="555"/>
        <v>0</v>
      </c>
      <c r="OD734" s="90">
        <f t="shared" si="556"/>
        <v>0</v>
      </c>
      <c r="OE734" s="90">
        <f t="shared" si="557"/>
        <v>0</v>
      </c>
      <c r="OF734" s="90">
        <f t="shared" si="558"/>
        <v>0</v>
      </c>
      <c r="OG734" s="90">
        <f t="shared" si="559"/>
        <v>0</v>
      </c>
      <c r="OH734" s="90">
        <f t="shared" si="560"/>
        <v>0</v>
      </c>
      <c r="OI734" s="90">
        <f t="shared" si="561"/>
        <v>91058.58</v>
      </c>
      <c r="OJ734" s="90">
        <f t="shared" si="562"/>
        <v>95195.17</v>
      </c>
      <c r="OK734" s="90">
        <f t="shared" si="563"/>
        <v>97678.14</v>
      </c>
      <c r="OL734" s="90">
        <f t="shared" si="564"/>
        <v>35742.61</v>
      </c>
      <c r="OM734" s="90">
        <f t="shared" si="565"/>
        <v>40057.550000000003</v>
      </c>
      <c r="ON734" s="90">
        <f t="shared" si="566"/>
        <v>41659.46</v>
      </c>
      <c r="OO734" s="90">
        <f t="shared" si="567"/>
        <v>0</v>
      </c>
      <c r="OP734" s="90">
        <f t="shared" si="203"/>
        <v>0</v>
      </c>
      <c r="OQ734" s="90">
        <f t="shared" si="203"/>
        <v>0</v>
      </c>
      <c r="OR734" s="90">
        <f t="shared" si="568"/>
        <v>0</v>
      </c>
      <c r="OS734" s="90">
        <f t="shared" si="204"/>
        <v>0</v>
      </c>
      <c r="OT734" s="90">
        <f t="shared" si="204"/>
        <v>0</v>
      </c>
      <c r="OU734" s="1235"/>
      <c r="OV734" s="1235"/>
      <c r="OW734" s="1235"/>
      <c r="OX734" s="90">
        <f t="shared" si="569"/>
        <v>0</v>
      </c>
      <c r="OY734" s="90">
        <f t="shared" si="570"/>
        <v>0</v>
      </c>
      <c r="OZ734" s="90">
        <f t="shared" si="571"/>
        <v>0</v>
      </c>
      <c r="PA734" s="90">
        <f t="shared" si="572"/>
        <v>0</v>
      </c>
      <c r="PB734" s="90">
        <f t="shared" si="573"/>
        <v>0</v>
      </c>
      <c r="PC734" s="90">
        <f t="shared" si="574"/>
        <v>0</v>
      </c>
      <c r="PD734" s="90">
        <f t="shared" si="575"/>
        <v>113204.76</v>
      </c>
      <c r="PE734" s="90">
        <f t="shared" si="576"/>
        <v>118345.47</v>
      </c>
      <c r="PF734" s="90">
        <f t="shared" si="577"/>
        <v>121480.71</v>
      </c>
      <c r="PG734" s="90">
        <f t="shared" si="578"/>
        <v>53305.120000000003</v>
      </c>
      <c r="PH734" s="90">
        <f t="shared" si="579"/>
        <v>57593.31</v>
      </c>
      <c r="PI734" s="90">
        <f t="shared" si="580"/>
        <v>59393.51</v>
      </c>
      <c r="PJ734" s="90">
        <f t="shared" si="581"/>
        <v>0</v>
      </c>
      <c r="PK734" s="90">
        <f t="shared" si="205"/>
        <v>0</v>
      </c>
      <c r="PL734" s="90">
        <f t="shared" si="205"/>
        <v>0</v>
      </c>
      <c r="PM734" s="90">
        <f t="shared" si="582"/>
        <v>0</v>
      </c>
      <c r="PN734" s="90">
        <f t="shared" si="206"/>
        <v>0</v>
      </c>
      <c r="PO734" s="90">
        <f t="shared" si="206"/>
        <v>0</v>
      </c>
      <c r="PP734" s="1235"/>
      <c r="PQ734" s="1235"/>
      <c r="PR734" s="1235"/>
      <c r="PS734" s="90">
        <f t="shared" si="583"/>
        <v>0</v>
      </c>
      <c r="PT734" s="90">
        <f t="shared" si="584"/>
        <v>0</v>
      </c>
      <c r="PU734" s="90">
        <f t="shared" si="585"/>
        <v>0</v>
      </c>
      <c r="PV734" s="90">
        <f t="shared" si="586"/>
        <v>0</v>
      </c>
      <c r="PW734" s="90">
        <f t="shared" si="587"/>
        <v>0</v>
      </c>
      <c r="PX734" s="90">
        <f t="shared" si="588"/>
        <v>0</v>
      </c>
      <c r="PY734" s="90">
        <f t="shared" si="589"/>
        <v>69584.59</v>
      </c>
      <c r="PZ734" s="90">
        <f t="shared" si="590"/>
        <v>72518.11</v>
      </c>
      <c r="QA734" s="90">
        <f t="shared" si="591"/>
        <v>74657.789999999994</v>
      </c>
      <c r="QB734" s="90">
        <f t="shared" si="592"/>
        <v>36909.85</v>
      </c>
      <c r="QC734" s="90">
        <f t="shared" si="593"/>
        <v>42182.8</v>
      </c>
      <c r="QD734" s="90">
        <f t="shared" si="594"/>
        <v>43080.28</v>
      </c>
      <c r="QE734" s="90">
        <f t="shared" si="595"/>
        <v>0</v>
      </c>
      <c r="QF734" s="90">
        <f t="shared" si="207"/>
        <v>0</v>
      </c>
      <c r="QG734" s="90">
        <f t="shared" si="207"/>
        <v>0</v>
      </c>
      <c r="QH734" s="90">
        <f t="shared" si="596"/>
        <v>0</v>
      </c>
      <c r="QI734" s="90">
        <f t="shared" si="208"/>
        <v>0</v>
      </c>
      <c r="QJ734" s="90">
        <f t="shared" si="208"/>
        <v>0</v>
      </c>
      <c r="QK734" s="1235"/>
      <c r="QL734" s="1235"/>
      <c r="QM734" s="1235"/>
      <c r="QN734" s="90">
        <f t="shared" si="597"/>
        <v>0</v>
      </c>
      <c r="QO734" s="90">
        <f t="shared" si="598"/>
        <v>0</v>
      </c>
      <c r="QP734" s="90">
        <f t="shared" si="599"/>
        <v>0</v>
      </c>
      <c r="QQ734" s="90">
        <f t="shared" si="600"/>
        <v>0</v>
      </c>
      <c r="QR734" s="90">
        <f t="shared" si="601"/>
        <v>0</v>
      </c>
      <c r="QS734" s="90">
        <f t="shared" si="602"/>
        <v>0</v>
      </c>
      <c r="QT734" s="90">
        <f t="shared" si="603"/>
        <v>135603</v>
      </c>
      <c r="QU734" s="90">
        <f t="shared" si="604"/>
        <v>141762.82</v>
      </c>
      <c r="QV734" s="90">
        <f t="shared" si="605"/>
        <v>145494.22</v>
      </c>
      <c r="QW734" s="90">
        <f t="shared" si="606"/>
        <v>61368.92</v>
      </c>
      <c r="QX734" s="90">
        <f t="shared" si="607"/>
        <v>72282.66</v>
      </c>
      <c r="QY734" s="90">
        <f t="shared" si="608"/>
        <v>74227.72</v>
      </c>
      <c r="QZ734" s="90">
        <f t="shared" si="609"/>
        <v>0</v>
      </c>
      <c r="RA734" s="90">
        <f t="shared" si="209"/>
        <v>0</v>
      </c>
      <c r="RB734" s="90">
        <f t="shared" si="209"/>
        <v>0</v>
      </c>
      <c r="RC734" s="90">
        <f t="shared" si="610"/>
        <v>0</v>
      </c>
      <c r="RD734" s="90">
        <f t="shared" si="210"/>
        <v>0</v>
      </c>
      <c r="RE734" s="90">
        <f t="shared" si="210"/>
        <v>0</v>
      </c>
      <c r="RF734" s="1235"/>
      <c r="RG734" s="1235"/>
      <c r="RH734" s="1235"/>
      <c r="RI734" s="90">
        <f t="shared" si="611"/>
        <v>0</v>
      </c>
      <c r="RJ734" s="90">
        <f t="shared" si="612"/>
        <v>0</v>
      </c>
      <c r="RK734" s="90">
        <f t="shared" si="613"/>
        <v>0</v>
      </c>
      <c r="RL734" s="90">
        <f t="shared" si="614"/>
        <v>0</v>
      </c>
      <c r="RM734" s="90">
        <f t="shared" si="615"/>
        <v>0</v>
      </c>
      <c r="RN734" s="90">
        <f t="shared" si="616"/>
        <v>0</v>
      </c>
      <c r="RO734" s="90">
        <f t="shared" si="617"/>
        <v>95001.03</v>
      </c>
      <c r="RP734" s="90">
        <f t="shared" si="618"/>
        <v>99283.91</v>
      </c>
      <c r="RQ734" s="90">
        <f t="shared" si="619"/>
        <v>101947.62</v>
      </c>
      <c r="RR734" s="90">
        <f t="shared" si="620"/>
        <v>44399.83</v>
      </c>
      <c r="RS734" s="90">
        <f t="shared" si="621"/>
        <v>49647.45</v>
      </c>
      <c r="RT734" s="90">
        <f t="shared" si="622"/>
        <v>51308.99</v>
      </c>
      <c r="RU734" s="90">
        <f t="shared" si="623"/>
        <v>0</v>
      </c>
      <c r="RV734" s="90">
        <f t="shared" si="211"/>
        <v>0</v>
      </c>
      <c r="RW734" s="90">
        <f t="shared" si="211"/>
        <v>0</v>
      </c>
      <c r="RX734" s="90">
        <f t="shared" si="624"/>
        <v>0</v>
      </c>
      <c r="RY734" s="90">
        <f t="shared" si="212"/>
        <v>0</v>
      </c>
      <c r="RZ734" s="90">
        <f t="shared" si="212"/>
        <v>0</v>
      </c>
      <c r="SA734" s="1235"/>
      <c r="SB734" s="1235"/>
      <c r="SC734" s="1235"/>
      <c r="SD734" s="90">
        <f t="shared" si="625"/>
        <v>0</v>
      </c>
      <c r="SE734" s="90">
        <f t="shared" si="626"/>
        <v>0</v>
      </c>
      <c r="SF734" s="90">
        <f t="shared" si="627"/>
        <v>0</v>
      </c>
      <c r="SG734" s="90">
        <f t="shared" si="628"/>
        <v>0</v>
      </c>
      <c r="SH734" s="90">
        <f t="shared" si="629"/>
        <v>0</v>
      </c>
      <c r="SI734" s="90">
        <f t="shared" si="630"/>
        <v>0</v>
      </c>
      <c r="SJ734" s="90">
        <f t="shared" si="631"/>
        <v>89549.84</v>
      </c>
      <c r="SK734" s="90">
        <f t="shared" si="632"/>
        <v>93616.960000000006</v>
      </c>
      <c r="SL734" s="90">
        <f t="shared" si="633"/>
        <v>96095.16</v>
      </c>
      <c r="SM734" s="90">
        <f t="shared" si="634"/>
        <v>30206.47</v>
      </c>
      <c r="SN734" s="90">
        <f t="shared" si="635"/>
        <v>34653.550000000003</v>
      </c>
      <c r="SO734" s="90">
        <f t="shared" si="636"/>
        <v>36194.31</v>
      </c>
      <c r="SP734" s="90">
        <f t="shared" si="637"/>
        <v>0</v>
      </c>
      <c r="SQ734" s="90">
        <f t="shared" si="213"/>
        <v>0</v>
      </c>
      <c r="SR734" s="90">
        <f t="shared" si="213"/>
        <v>0</v>
      </c>
      <c r="SS734" s="90">
        <f t="shared" si="638"/>
        <v>0</v>
      </c>
      <c r="ST734" s="90">
        <f t="shared" si="214"/>
        <v>0</v>
      </c>
      <c r="SU734" s="90">
        <f t="shared" si="214"/>
        <v>0</v>
      </c>
      <c r="SV734" s="1235"/>
      <c r="SW734" s="1235"/>
      <c r="SX734" s="1235"/>
      <c r="SY734" s="90">
        <f t="shared" si="639"/>
        <v>0</v>
      </c>
      <c r="SZ734" s="90">
        <f t="shared" si="640"/>
        <v>0</v>
      </c>
      <c r="TA734" s="90">
        <f t="shared" si="641"/>
        <v>0</v>
      </c>
      <c r="TB734" s="90">
        <f t="shared" si="642"/>
        <v>0</v>
      </c>
      <c r="TC734" s="90">
        <f t="shared" si="643"/>
        <v>0</v>
      </c>
      <c r="TD734" s="90">
        <f t="shared" si="644"/>
        <v>0</v>
      </c>
      <c r="TE734" s="90">
        <f t="shared" si="645"/>
        <v>97897.96</v>
      </c>
      <c r="TF734" s="90">
        <f t="shared" si="646"/>
        <v>102190.27</v>
      </c>
      <c r="TG734" s="90">
        <f t="shared" si="647"/>
        <v>105047.81</v>
      </c>
      <c r="TH734" s="90">
        <f t="shared" si="648"/>
        <v>51100.800000000003</v>
      </c>
      <c r="TI734" s="90">
        <f t="shared" si="649"/>
        <v>57224.12</v>
      </c>
      <c r="TJ734" s="90">
        <f t="shared" si="650"/>
        <v>58712.89</v>
      </c>
      <c r="TK734" s="90">
        <f t="shared" si="651"/>
        <v>0</v>
      </c>
      <c r="TL734" s="90">
        <f t="shared" si="215"/>
        <v>0</v>
      </c>
      <c r="TM734" s="90">
        <f t="shared" si="215"/>
        <v>0</v>
      </c>
      <c r="TN734" s="90">
        <f t="shared" si="652"/>
        <v>0</v>
      </c>
      <c r="TO734" s="90">
        <f t="shared" si="216"/>
        <v>0</v>
      </c>
      <c r="TP734" s="90">
        <f t="shared" si="216"/>
        <v>0</v>
      </c>
      <c r="TQ734" s="1235"/>
      <c r="TR734" s="1235"/>
      <c r="TS734" s="1235"/>
      <c r="TT734" s="90">
        <f t="shared" si="653"/>
        <v>0</v>
      </c>
      <c r="TU734" s="90">
        <f t="shared" si="654"/>
        <v>0</v>
      </c>
      <c r="TV734" s="90">
        <f t="shared" si="655"/>
        <v>0</v>
      </c>
      <c r="TW734" s="90">
        <f t="shared" si="656"/>
        <v>0</v>
      </c>
      <c r="TX734" s="90">
        <f t="shared" si="657"/>
        <v>0</v>
      </c>
      <c r="TY734" s="90">
        <f t="shared" si="658"/>
        <v>0</v>
      </c>
      <c r="TZ734" s="90">
        <f t="shared" si="659"/>
        <v>114636.2</v>
      </c>
      <c r="UA734" s="90">
        <f t="shared" si="660"/>
        <v>119841.46</v>
      </c>
      <c r="UB734" s="90">
        <f t="shared" si="661"/>
        <v>123029.33</v>
      </c>
      <c r="UC734" s="90">
        <f t="shared" si="662"/>
        <v>49969.2</v>
      </c>
      <c r="UD734" s="90">
        <f t="shared" si="663"/>
        <v>56626.55</v>
      </c>
      <c r="UE734" s="90">
        <f t="shared" si="664"/>
        <v>58422.98</v>
      </c>
      <c r="UF734" s="90">
        <f t="shared" si="665"/>
        <v>0</v>
      </c>
      <c r="UG734" s="90">
        <f t="shared" si="217"/>
        <v>0</v>
      </c>
      <c r="UH734" s="90">
        <f t="shared" si="217"/>
        <v>0</v>
      </c>
      <c r="UI734" s="90">
        <f t="shared" si="666"/>
        <v>0</v>
      </c>
      <c r="UJ734" s="90">
        <f t="shared" si="218"/>
        <v>0</v>
      </c>
      <c r="UK734" s="90">
        <f t="shared" si="218"/>
        <v>0</v>
      </c>
      <c r="UL734" s="1235"/>
      <c r="UM734" s="1235"/>
      <c r="UN734" s="1235"/>
      <c r="UO734" s="90">
        <f t="shared" si="667"/>
        <v>0</v>
      </c>
      <c r="UP734" s="90">
        <f t="shared" si="668"/>
        <v>0</v>
      </c>
      <c r="UQ734" s="90">
        <f t="shared" si="669"/>
        <v>0</v>
      </c>
      <c r="UR734" s="90">
        <f t="shared" si="670"/>
        <v>0</v>
      </c>
      <c r="US734" s="90">
        <f t="shared" si="671"/>
        <v>0</v>
      </c>
      <c r="UT734" s="90">
        <f t="shared" si="672"/>
        <v>0</v>
      </c>
      <c r="UU734" s="90">
        <f t="shared" si="673"/>
        <v>116954.49</v>
      </c>
      <c r="UV734" s="90">
        <f t="shared" si="674"/>
        <v>122265.35</v>
      </c>
      <c r="UW734" s="90">
        <f t="shared" si="675"/>
        <v>125519.49</v>
      </c>
      <c r="UX734" s="90">
        <f t="shared" si="676"/>
        <v>51667.01</v>
      </c>
      <c r="UY734" s="90">
        <f t="shared" si="677"/>
        <v>60616.41</v>
      </c>
      <c r="UZ734" s="90">
        <f t="shared" si="678"/>
        <v>62466.68</v>
      </c>
      <c r="VA734" s="90">
        <f t="shared" si="679"/>
        <v>0</v>
      </c>
      <c r="VB734" s="90">
        <f t="shared" si="219"/>
        <v>0</v>
      </c>
      <c r="VC734" s="90">
        <f t="shared" si="219"/>
        <v>0</v>
      </c>
      <c r="VD734" s="90">
        <f t="shared" si="680"/>
        <v>0</v>
      </c>
      <c r="VE734" s="90">
        <f t="shared" si="220"/>
        <v>0</v>
      </c>
      <c r="VF734" s="90">
        <f t="shared" si="220"/>
        <v>0</v>
      </c>
      <c r="VG734" s="1235"/>
      <c r="VH734" s="1235"/>
      <c r="VI734" s="1235"/>
      <c r="VJ734" s="90">
        <f t="shared" si="681"/>
        <v>0</v>
      </c>
      <c r="VK734" s="90">
        <f t="shared" si="682"/>
        <v>0</v>
      </c>
      <c r="VL734" s="90">
        <f t="shared" si="683"/>
        <v>0</v>
      </c>
      <c r="VM734" s="90">
        <f t="shared" si="684"/>
        <v>0</v>
      </c>
      <c r="VN734" s="90">
        <f t="shared" si="685"/>
        <v>0</v>
      </c>
      <c r="VO734" s="90">
        <f t="shared" si="686"/>
        <v>0</v>
      </c>
      <c r="VP734" s="90">
        <f t="shared" si="687"/>
        <v>110197.98</v>
      </c>
      <c r="VQ734" s="90">
        <f t="shared" si="688"/>
        <v>115090.71</v>
      </c>
      <c r="VR734" s="90">
        <f t="shared" si="689"/>
        <v>118288.89</v>
      </c>
      <c r="VS734" s="90">
        <f t="shared" si="690"/>
        <v>47414.55</v>
      </c>
      <c r="VT734" s="90">
        <f t="shared" si="691"/>
        <v>53107.66</v>
      </c>
      <c r="VU734" s="90">
        <f t="shared" si="692"/>
        <v>54872.05</v>
      </c>
      <c r="VV734" s="90">
        <f t="shared" si="693"/>
        <v>0</v>
      </c>
      <c r="VW734" s="90">
        <f t="shared" si="221"/>
        <v>0</v>
      </c>
      <c r="VX734" s="90">
        <f t="shared" si="221"/>
        <v>0</v>
      </c>
      <c r="VY734" s="90">
        <f t="shared" si="694"/>
        <v>0</v>
      </c>
      <c r="VZ734" s="90">
        <f t="shared" si="222"/>
        <v>0</v>
      </c>
      <c r="WA734" s="90">
        <f t="shared" si="222"/>
        <v>0</v>
      </c>
      <c r="WB734" s="92"/>
      <c r="WC734" s="92"/>
      <c r="WD734" s="92"/>
      <c r="WE734" s="90">
        <f t="shared" si="695"/>
        <v>0</v>
      </c>
      <c r="WF734" s="90">
        <f t="shared" si="696"/>
        <v>0</v>
      </c>
      <c r="WG734" s="90">
        <f t="shared" si="697"/>
        <v>0</v>
      </c>
      <c r="WH734" s="90">
        <f t="shared" si="698"/>
        <v>0</v>
      </c>
      <c r="WI734" s="90">
        <f t="shared" si="699"/>
        <v>0</v>
      </c>
      <c r="WJ734" s="90">
        <f t="shared" si="700"/>
        <v>0</v>
      </c>
      <c r="WK734" s="90">
        <f t="shared" si="701"/>
        <v>0</v>
      </c>
      <c r="WL734" s="90">
        <f t="shared" si="702"/>
        <v>0</v>
      </c>
      <c r="WM734" s="90">
        <f t="shared" si="703"/>
        <v>0</v>
      </c>
      <c r="WN734" s="90">
        <f t="shared" si="704"/>
        <v>0</v>
      </c>
      <c r="WO734" s="90">
        <f t="shared" si="705"/>
        <v>0</v>
      </c>
      <c r="WP734" s="90">
        <f t="shared" si="706"/>
        <v>0</v>
      </c>
      <c r="WQ734" s="90">
        <f t="shared" si="707"/>
        <v>0</v>
      </c>
      <c r="WR734" s="90">
        <f t="shared" si="223"/>
        <v>0</v>
      </c>
      <c r="WS734" s="90">
        <f t="shared" si="223"/>
        <v>0</v>
      </c>
      <c r="WT734" s="90">
        <f t="shared" si="708"/>
        <v>0</v>
      </c>
      <c r="WU734" s="90">
        <f t="shared" si="224"/>
        <v>0</v>
      </c>
      <c r="WV734" s="90">
        <f t="shared" si="224"/>
        <v>0</v>
      </c>
      <c r="WW734" s="1235"/>
      <c r="WX734" s="1235"/>
      <c r="WY734" s="1235"/>
      <c r="WZ734" s="90">
        <f t="shared" si="709"/>
        <v>0</v>
      </c>
      <c r="XA734" s="90">
        <f t="shared" si="710"/>
        <v>0</v>
      </c>
      <c r="XB734" s="90">
        <f t="shared" si="711"/>
        <v>0</v>
      </c>
      <c r="XC734" s="90">
        <f t="shared" si="712"/>
        <v>0</v>
      </c>
      <c r="XD734" s="90">
        <f t="shared" si="713"/>
        <v>0</v>
      </c>
      <c r="XE734" s="90">
        <f t="shared" si="714"/>
        <v>0</v>
      </c>
      <c r="XF734" s="90">
        <f t="shared" si="715"/>
        <v>100342.35</v>
      </c>
      <c r="XG734" s="90">
        <f t="shared" si="716"/>
        <v>104824.39</v>
      </c>
      <c r="XH734" s="90">
        <f t="shared" si="717"/>
        <v>107671.07</v>
      </c>
      <c r="XI734" s="90">
        <f t="shared" si="718"/>
        <v>37624.660000000003</v>
      </c>
      <c r="XJ734" s="90">
        <f t="shared" si="719"/>
        <v>41537.599999999999</v>
      </c>
      <c r="XK734" s="90">
        <f t="shared" si="720"/>
        <v>42897.35</v>
      </c>
      <c r="XL734" s="90">
        <f t="shared" si="721"/>
        <v>0</v>
      </c>
      <c r="XM734" s="90">
        <f t="shared" si="225"/>
        <v>0</v>
      </c>
      <c r="XN734" s="90">
        <f t="shared" si="225"/>
        <v>0</v>
      </c>
      <c r="XO734" s="90">
        <f t="shared" si="722"/>
        <v>0</v>
      </c>
      <c r="XP734" s="90">
        <f t="shared" si="226"/>
        <v>0</v>
      </c>
      <c r="XQ734" s="90">
        <f t="shared" si="226"/>
        <v>0</v>
      </c>
      <c r="XR734" s="1235"/>
      <c r="XS734" s="1235"/>
      <c r="XT734" s="1235"/>
      <c r="XU734" s="90">
        <f t="shared" si="723"/>
        <v>0</v>
      </c>
      <c r="XV734" s="90">
        <f t="shared" si="724"/>
        <v>0</v>
      </c>
      <c r="XW734" s="90">
        <f t="shared" si="725"/>
        <v>0</v>
      </c>
      <c r="XX734" s="90">
        <f t="shared" si="726"/>
        <v>0</v>
      </c>
      <c r="XY734" s="90">
        <f t="shared" si="727"/>
        <v>0</v>
      </c>
      <c r="XZ734" s="90">
        <f t="shared" si="728"/>
        <v>0</v>
      </c>
      <c r="YA734" s="90">
        <f t="shared" si="729"/>
        <v>89012.92</v>
      </c>
      <c r="YB734" s="90">
        <f t="shared" si="730"/>
        <v>92994.21</v>
      </c>
      <c r="YC734" s="90">
        <f t="shared" si="731"/>
        <v>95513.02</v>
      </c>
      <c r="YD734" s="90">
        <f t="shared" si="732"/>
        <v>34585.410000000003</v>
      </c>
      <c r="YE734" s="90">
        <f t="shared" si="733"/>
        <v>38396.68</v>
      </c>
      <c r="YF734" s="90">
        <f t="shared" si="734"/>
        <v>40029.839999999997</v>
      </c>
      <c r="YG734" s="90">
        <f t="shared" si="735"/>
        <v>0</v>
      </c>
      <c r="YH734" s="90">
        <f t="shared" si="227"/>
        <v>0</v>
      </c>
      <c r="YI734" s="90">
        <f t="shared" si="227"/>
        <v>0</v>
      </c>
      <c r="YJ734" s="90">
        <f t="shared" si="736"/>
        <v>0</v>
      </c>
      <c r="YK734" s="90">
        <f t="shared" si="228"/>
        <v>0</v>
      </c>
      <c r="YL734" s="90">
        <f t="shared" si="228"/>
        <v>0</v>
      </c>
      <c r="YM734" s="1235"/>
      <c r="YN734" s="1235"/>
      <c r="YO734" s="1235"/>
      <c r="YP734" s="90">
        <f t="shared" si="737"/>
        <v>0</v>
      </c>
      <c r="YQ734" s="90">
        <f t="shared" si="738"/>
        <v>0</v>
      </c>
      <c r="YR734" s="90">
        <f t="shared" si="739"/>
        <v>0</v>
      </c>
      <c r="YS734" s="90">
        <f t="shared" si="740"/>
        <v>0</v>
      </c>
      <c r="YT734" s="90">
        <f t="shared" si="741"/>
        <v>0</v>
      </c>
      <c r="YU734" s="90">
        <f t="shared" si="742"/>
        <v>0</v>
      </c>
      <c r="YV734" s="90">
        <f t="shared" si="743"/>
        <v>90809.88</v>
      </c>
      <c r="YW734" s="90">
        <f t="shared" si="744"/>
        <v>94888.67</v>
      </c>
      <c r="YX734" s="90">
        <f t="shared" si="745"/>
        <v>97477.51</v>
      </c>
      <c r="YY734" s="90">
        <f t="shared" si="746"/>
        <v>31951.06</v>
      </c>
      <c r="YZ734" s="90">
        <f t="shared" si="747"/>
        <v>37665.08</v>
      </c>
      <c r="ZA734" s="90">
        <f t="shared" si="748"/>
        <v>39176.19</v>
      </c>
      <c r="ZB734" s="90">
        <f t="shared" si="749"/>
        <v>0</v>
      </c>
      <c r="ZC734" s="90">
        <f t="shared" si="229"/>
        <v>0</v>
      </c>
      <c r="ZD734" s="90">
        <f t="shared" si="229"/>
        <v>0</v>
      </c>
      <c r="ZE734" s="90">
        <f t="shared" si="750"/>
        <v>0</v>
      </c>
      <c r="ZF734" s="90">
        <f t="shared" si="230"/>
        <v>0</v>
      </c>
      <c r="ZG734" s="90">
        <f t="shared" si="230"/>
        <v>0</v>
      </c>
      <c r="ZH734" s="1235"/>
      <c r="ZI734" s="1235"/>
      <c r="ZJ734" s="1235"/>
      <c r="ZK734" s="90">
        <f t="shared" si="751"/>
        <v>0</v>
      </c>
      <c r="ZL734" s="90">
        <f t="shared" si="752"/>
        <v>0</v>
      </c>
      <c r="ZM734" s="90">
        <f t="shared" si="753"/>
        <v>0</v>
      </c>
      <c r="ZN734" s="90">
        <f t="shared" si="754"/>
        <v>0</v>
      </c>
      <c r="ZO734" s="90">
        <f t="shared" si="755"/>
        <v>0</v>
      </c>
      <c r="ZP734" s="90">
        <f t="shared" si="756"/>
        <v>0</v>
      </c>
      <c r="ZQ734" s="90">
        <f t="shared" si="757"/>
        <v>89542.59</v>
      </c>
      <c r="ZR734" s="90">
        <f t="shared" si="758"/>
        <v>93611.49</v>
      </c>
      <c r="ZS734" s="90">
        <f t="shared" si="759"/>
        <v>96054.7</v>
      </c>
      <c r="ZT734" s="90">
        <f t="shared" si="760"/>
        <v>34693.39</v>
      </c>
      <c r="ZU734" s="90">
        <f t="shared" si="761"/>
        <v>39830.43</v>
      </c>
      <c r="ZV734" s="90">
        <f t="shared" si="762"/>
        <v>41441.800000000003</v>
      </c>
      <c r="ZW734" s="90">
        <f t="shared" si="763"/>
        <v>0</v>
      </c>
      <c r="ZX734" s="90">
        <f t="shared" si="231"/>
        <v>0</v>
      </c>
      <c r="ZY734" s="90">
        <f t="shared" si="231"/>
        <v>0</v>
      </c>
      <c r="ZZ734" s="90">
        <f t="shared" si="764"/>
        <v>0</v>
      </c>
      <c r="AAA734" s="90">
        <f t="shared" si="232"/>
        <v>0</v>
      </c>
      <c r="AAB734" s="90">
        <f t="shared" si="232"/>
        <v>0</v>
      </c>
      <c r="AAC734" s="1235"/>
      <c r="AAD734" s="1235"/>
      <c r="AAE734" s="1235"/>
      <c r="AAF734" s="90">
        <f t="shared" si="765"/>
        <v>0</v>
      </c>
      <c r="AAG734" s="90">
        <f t="shared" si="766"/>
        <v>0</v>
      </c>
      <c r="AAH734" s="90">
        <f t="shared" si="767"/>
        <v>0</v>
      </c>
      <c r="AAI734" s="90">
        <f t="shared" si="768"/>
        <v>0</v>
      </c>
      <c r="AAJ734" s="90">
        <f t="shared" si="769"/>
        <v>0</v>
      </c>
      <c r="AAK734" s="90">
        <f t="shared" si="770"/>
        <v>0</v>
      </c>
      <c r="AAL734" s="90">
        <f t="shared" si="771"/>
        <v>114673.44</v>
      </c>
      <c r="AAM734" s="90">
        <f t="shared" si="772"/>
        <v>119771.62</v>
      </c>
      <c r="AAN734" s="90">
        <f t="shared" si="773"/>
        <v>123038.15</v>
      </c>
      <c r="AAO734" s="90">
        <f t="shared" si="774"/>
        <v>47538.2</v>
      </c>
      <c r="AAP734" s="90">
        <f t="shared" si="775"/>
        <v>59638.33</v>
      </c>
      <c r="AAQ734" s="90">
        <f t="shared" si="776"/>
        <v>61337.79</v>
      </c>
      <c r="AAR734" s="90">
        <f t="shared" si="777"/>
        <v>0</v>
      </c>
      <c r="AAS734" s="90">
        <f t="shared" si="233"/>
        <v>0</v>
      </c>
      <c r="AAT734" s="90">
        <f t="shared" si="233"/>
        <v>0</v>
      </c>
      <c r="AAU734" s="90">
        <f t="shared" si="778"/>
        <v>0</v>
      </c>
      <c r="AAV734" s="90">
        <f t="shared" si="234"/>
        <v>0</v>
      </c>
      <c r="AAW734" s="90">
        <f t="shared" si="234"/>
        <v>0</v>
      </c>
      <c r="AAX734" s="1235"/>
      <c r="AAY734" s="1235"/>
      <c r="AAZ734" s="1235"/>
      <c r="ABA734" s="90">
        <f t="shared" si="779"/>
        <v>0</v>
      </c>
      <c r="ABB734" s="90">
        <f t="shared" si="780"/>
        <v>0</v>
      </c>
      <c r="ABC734" s="90">
        <f t="shared" si="781"/>
        <v>0</v>
      </c>
      <c r="ABD734" s="90">
        <f t="shared" si="782"/>
        <v>0</v>
      </c>
      <c r="ABE734" s="90">
        <f t="shared" si="783"/>
        <v>0</v>
      </c>
      <c r="ABF734" s="90">
        <f t="shared" si="784"/>
        <v>0</v>
      </c>
      <c r="ABG734" s="90">
        <f t="shared" si="785"/>
        <v>96614.04</v>
      </c>
      <c r="ABH734" s="90">
        <f t="shared" si="786"/>
        <v>100926.93</v>
      </c>
      <c r="ABI734" s="90">
        <f t="shared" si="787"/>
        <v>103677.89</v>
      </c>
      <c r="ABJ734" s="90">
        <f t="shared" si="788"/>
        <v>36921.78</v>
      </c>
      <c r="ABK734" s="90">
        <f t="shared" si="789"/>
        <v>45942.38</v>
      </c>
      <c r="ABL734" s="90">
        <f t="shared" si="790"/>
        <v>47413.73</v>
      </c>
      <c r="ABM734" s="90">
        <f t="shared" si="791"/>
        <v>0</v>
      </c>
      <c r="ABN734" s="90">
        <f t="shared" si="235"/>
        <v>0</v>
      </c>
      <c r="ABO734" s="90">
        <f t="shared" si="235"/>
        <v>0</v>
      </c>
      <c r="ABP734" s="90">
        <f t="shared" si="792"/>
        <v>0</v>
      </c>
      <c r="ABQ734" s="90">
        <f t="shared" si="236"/>
        <v>0</v>
      </c>
      <c r="ABR734" s="90">
        <f t="shared" si="236"/>
        <v>0</v>
      </c>
      <c r="ABS734" s="1235">
        <v>30</v>
      </c>
      <c r="ABT734" s="1235">
        <v>30</v>
      </c>
      <c r="ABU734" s="1235">
        <v>30</v>
      </c>
      <c r="ABV734" s="90">
        <f t="shared" si="793"/>
        <v>3265050</v>
      </c>
      <c r="ABW734" s="90">
        <f t="shared" si="794"/>
        <v>3354030</v>
      </c>
      <c r="ABX734" s="90">
        <f t="shared" si="795"/>
        <v>3463500</v>
      </c>
      <c r="ABY734" s="90">
        <f t="shared" si="796"/>
        <v>2344643.4</v>
      </c>
      <c r="ABZ734" s="90">
        <f t="shared" si="797"/>
        <v>2418593.4</v>
      </c>
      <c r="ACA734" s="90">
        <f t="shared" si="798"/>
        <v>2474093.4</v>
      </c>
      <c r="ACB734" s="90">
        <f t="shared" si="799"/>
        <v>85452.86</v>
      </c>
      <c r="ACC734" s="90">
        <f t="shared" si="800"/>
        <v>89203.21</v>
      </c>
      <c r="ACD734" s="90">
        <f t="shared" si="801"/>
        <v>91704.18</v>
      </c>
      <c r="ACE734" s="90">
        <f t="shared" si="802"/>
        <v>26899.71</v>
      </c>
      <c r="ACF734" s="90">
        <f t="shared" si="803"/>
        <v>33625.31</v>
      </c>
      <c r="ACG734" s="90">
        <f t="shared" si="804"/>
        <v>34952.120000000003</v>
      </c>
      <c r="ACH734" s="90">
        <f t="shared" si="805"/>
        <v>2563585.7999999998</v>
      </c>
      <c r="ACI734" s="90">
        <f t="shared" si="237"/>
        <v>2676096.2999999998</v>
      </c>
      <c r="ACJ734" s="90">
        <f t="shared" si="237"/>
        <v>2751125.4</v>
      </c>
      <c r="ACK734" s="90">
        <f t="shared" si="806"/>
        <v>806991.3</v>
      </c>
      <c r="ACL734" s="90">
        <f t="shared" si="238"/>
        <v>1008759.3</v>
      </c>
      <c r="ACM734" s="90">
        <f t="shared" si="238"/>
        <v>1048563.6</v>
      </c>
      <c r="ACN734" s="1235"/>
      <c r="ACO734" s="1235"/>
      <c r="ACP734" s="1235"/>
      <c r="ACQ734" s="90">
        <f t="shared" si="807"/>
        <v>0</v>
      </c>
      <c r="ACR734" s="90">
        <f t="shared" si="808"/>
        <v>0</v>
      </c>
      <c r="ACS734" s="90">
        <f t="shared" si="809"/>
        <v>0</v>
      </c>
      <c r="ACT734" s="90">
        <f t="shared" si="810"/>
        <v>0</v>
      </c>
      <c r="ACU734" s="90">
        <f t="shared" si="811"/>
        <v>0</v>
      </c>
      <c r="ACV734" s="90">
        <f t="shared" si="812"/>
        <v>0</v>
      </c>
      <c r="ACW734" s="90">
        <f t="shared" si="813"/>
        <v>80189.210000000006</v>
      </c>
      <c r="ACX734" s="90">
        <f t="shared" si="814"/>
        <v>83612.73</v>
      </c>
      <c r="ACY734" s="90">
        <f t="shared" si="815"/>
        <v>86054.94</v>
      </c>
      <c r="ACZ734" s="90">
        <f t="shared" si="816"/>
        <v>35326.46</v>
      </c>
      <c r="ADA734" s="90">
        <f t="shared" si="817"/>
        <v>45257.71</v>
      </c>
      <c r="ADB734" s="90">
        <f t="shared" si="818"/>
        <v>46258.51</v>
      </c>
      <c r="ADC734" s="90">
        <f t="shared" si="819"/>
        <v>0</v>
      </c>
      <c r="ADD734" s="90">
        <f t="shared" si="239"/>
        <v>0</v>
      </c>
      <c r="ADE734" s="90">
        <f t="shared" si="239"/>
        <v>0</v>
      </c>
      <c r="ADF734" s="90">
        <f t="shared" si="820"/>
        <v>0</v>
      </c>
      <c r="ADG734" s="90">
        <f t="shared" si="240"/>
        <v>0</v>
      </c>
      <c r="ADH734" s="90">
        <f t="shared" si="240"/>
        <v>0</v>
      </c>
      <c r="ADI734" s="1235"/>
      <c r="ADJ734" s="1235"/>
      <c r="ADK734" s="1235"/>
      <c r="ADL734" s="90">
        <f t="shared" si="821"/>
        <v>0</v>
      </c>
      <c r="ADM734" s="90">
        <f t="shared" si="822"/>
        <v>0</v>
      </c>
      <c r="ADN734" s="90">
        <f t="shared" si="823"/>
        <v>0</v>
      </c>
      <c r="ADO734" s="90">
        <f t="shared" si="824"/>
        <v>0</v>
      </c>
      <c r="ADP734" s="90">
        <f t="shared" si="825"/>
        <v>0</v>
      </c>
      <c r="ADQ734" s="90">
        <f t="shared" si="826"/>
        <v>0</v>
      </c>
      <c r="ADR734" s="90">
        <f t="shared" si="827"/>
        <v>95552.61</v>
      </c>
      <c r="ADS734" s="90">
        <f t="shared" si="828"/>
        <v>99804.49</v>
      </c>
      <c r="ADT734" s="90">
        <f t="shared" si="829"/>
        <v>102533.35</v>
      </c>
      <c r="ADU734" s="90">
        <f t="shared" si="830"/>
        <v>39872.68</v>
      </c>
      <c r="ADV734" s="90">
        <f t="shared" si="831"/>
        <v>45018.61</v>
      </c>
      <c r="ADW734" s="90">
        <f t="shared" si="832"/>
        <v>46522.36</v>
      </c>
      <c r="ADX734" s="90">
        <f t="shared" si="833"/>
        <v>0</v>
      </c>
      <c r="ADY734" s="90">
        <f t="shared" si="241"/>
        <v>0</v>
      </c>
      <c r="ADZ734" s="90">
        <f t="shared" si="241"/>
        <v>0</v>
      </c>
      <c r="AEA734" s="90">
        <f t="shared" si="834"/>
        <v>0</v>
      </c>
      <c r="AEB734" s="90">
        <f t="shared" si="242"/>
        <v>0</v>
      </c>
      <c r="AEC734" s="90">
        <f t="shared" si="242"/>
        <v>0</v>
      </c>
      <c r="AED734" s="1235"/>
      <c r="AEE734" s="1235"/>
      <c r="AEF734" s="1235"/>
      <c r="AEG734" s="90">
        <f t="shared" si="835"/>
        <v>0</v>
      </c>
      <c r="AEH734" s="90">
        <f t="shared" si="836"/>
        <v>0</v>
      </c>
      <c r="AEI734" s="90">
        <f t="shared" si="837"/>
        <v>0</v>
      </c>
      <c r="AEJ734" s="90">
        <f t="shared" si="838"/>
        <v>0</v>
      </c>
      <c r="AEK734" s="90">
        <f t="shared" si="839"/>
        <v>0</v>
      </c>
      <c r="AEL734" s="90">
        <f t="shared" si="840"/>
        <v>0</v>
      </c>
      <c r="AEM734" s="90">
        <f t="shared" si="841"/>
        <v>96310.35</v>
      </c>
      <c r="AEN734" s="90">
        <f t="shared" si="842"/>
        <v>100607.52</v>
      </c>
      <c r="AEO734" s="90">
        <f t="shared" si="843"/>
        <v>103358.14</v>
      </c>
      <c r="AEP734" s="90">
        <f t="shared" si="844"/>
        <v>36366.29</v>
      </c>
      <c r="AEQ734" s="90">
        <f t="shared" si="845"/>
        <v>40472.04</v>
      </c>
      <c r="AER734" s="90">
        <f t="shared" si="846"/>
        <v>41808.89</v>
      </c>
      <c r="AES734" s="90">
        <f t="shared" si="847"/>
        <v>0</v>
      </c>
      <c r="AET734" s="90">
        <f t="shared" si="243"/>
        <v>0</v>
      </c>
      <c r="AEU734" s="90">
        <f t="shared" si="243"/>
        <v>0</v>
      </c>
      <c r="AEV734" s="90">
        <f t="shared" si="848"/>
        <v>0</v>
      </c>
      <c r="AEW734" s="90">
        <f t="shared" si="244"/>
        <v>0</v>
      </c>
      <c r="AEX734" s="90">
        <f t="shared" si="244"/>
        <v>0</v>
      </c>
      <c r="AEY734" s="1235"/>
      <c r="AEZ734" s="1235"/>
      <c r="AFA734" s="1235"/>
      <c r="AFB734" s="90">
        <f t="shared" si="849"/>
        <v>0</v>
      </c>
      <c r="AFC734" s="90">
        <f t="shared" si="850"/>
        <v>0</v>
      </c>
      <c r="AFD734" s="90">
        <f t="shared" si="851"/>
        <v>0</v>
      </c>
      <c r="AFE734" s="90">
        <f t="shared" si="852"/>
        <v>0</v>
      </c>
      <c r="AFF734" s="90">
        <f t="shared" si="853"/>
        <v>0</v>
      </c>
      <c r="AFG734" s="90">
        <f t="shared" si="854"/>
        <v>0</v>
      </c>
      <c r="AFH734" s="90">
        <f t="shared" si="855"/>
        <v>102036.16</v>
      </c>
      <c r="AFI734" s="90">
        <f t="shared" si="856"/>
        <v>106513.69</v>
      </c>
      <c r="AFJ734" s="90">
        <f t="shared" si="857"/>
        <v>109421.48</v>
      </c>
      <c r="AFK734" s="90">
        <f t="shared" si="858"/>
        <v>32589.919999999998</v>
      </c>
      <c r="AFL734" s="90">
        <f t="shared" si="859"/>
        <v>39703.730000000003</v>
      </c>
      <c r="AFM734" s="90">
        <f t="shared" si="860"/>
        <v>41150.410000000003</v>
      </c>
      <c r="AFN734" s="90">
        <f t="shared" si="861"/>
        <v>0</v>
      </c>
      <c r="AFO734" s="90">
        <f t="shared" si="245"/>
        <v>0</v>
      </c>
      <c r="AFP734" s="90">
        <f t="shared" si="245"/>
        <v>0</v>
      </c>
      <c r="AFQ734" s="90">
        <f t="shared" si="862"/>
        <v>0</v>
      </c>
      <c r="AFR734" s="90">
        <f t="shared" si="246"/>
        <v>0</v>
      </c>
      <c r="AFS734" s="90">
        <f t="shared" si="246"/>
        <v>0</v>
      </c>
      <c r="AFT734" s="1235"/>
      <c r="AFU734" s="1235"/>
      <c r="AFV734" s="1235"/>
      <c r="AFW734" s="90">
        <f t="shared" si="863"/>
        <v>0</v>
      </c>
      <c r="AFX734" s="90">
        <f t="shared" si="864"/>
        <v>0</v>
      </c>
      <c r="AFY734" s="90">
        <f t="shared" si="865"/>
        <v>0</v>
      </c>
      <c r="AFZ734" s="90">
        <f t="shared" si="866"/>
        <v>0</v>
      </c>
      <c r="AGA734" s="90">
        <f t="shared" si="867"/>
        <v>0</v>
      </c>
      <c r="AGB734" s="90">
        <f t="shared" si="868"/>
        <v>0</v>
      </c>
      <c r="AGC734" s="90">
        <f t="shared" si="869"/>
        <v>106033.52</v>
      </c>
      <c r="AGD734" s="90">
        <f t="shared" si="870"/>
        <v>110852.21</v>
      </c>
      <c r="AGE734" s="90">
        <f t="shared" si="871"/>
        <v>113691.46</v>
      </c>
      <c r="AGF734" s="90">
        <f t="shared" si="872"/>
        <v>42444.57</v>
      </c>
      <c r="AGG734" s="90">
        <f t="shared" si="873"/>
        <v>47279.92</v>
      </c>
      <c r="AGH734" s="90">
        <f t="shared" si="874"/>
        <v>48901.22</v>
      </c>
      <c r="AGI734" s="90">
        <f t="shared" si="875"/>
        <v>0</v>
      </c>
      <c r="AGJ734" s="90">
        <f t="shared" si="247"/>
        <v>0</v>
      </c>
      <c r="AGK734" s="90">
        <f t="shared" si="247"/>
        <v>0</v>
      </c>
      <c r="AGL734" s="90">
        <f t="shared" si="876"/>
        <v>0</v>
      </c>
      <c r="AGM734" s="90">
        <f t="shared" si="248"/>
        <v>0</v>
      </c>
      <c r="AGN734" s="90">
        <f t="shared" si="248"/>
        <v>0</v>
      </c>
      <c r="AGO734" s="1235"/>
      <c r="AGP734" s="1235"/>
      <c r="AGQ734" s="1235"/>
      <c r="AGR734" s="90">
        <f t="shared" si="877"/>
        <v>0</v>
      </c>
      <c r="AGS734" s="90">
        <f t="shared" si="878"/>
        <v>0</v>
      </c>
      <c r="AGT734" s="90">
        <f t="shared" si="879"/>
        <v>0</v>
      </c>
      <c r="AGU734" s="90">
        <f t="shared" si="880"/>
        <v>0</v>
      </c>
      <c r="AGV734" s="90">
        <f t="shared" si="881"/>
        <v>0</v>
      </c>
      <c r="AGW734" s="90">
        <f t="shared" si="882"/>
        <v>0</v>
      </c>
      <c r="AGX734" s="90">
        <f t="shared" si="883"/>
        <v>88978.78</v>
      </c>
      <c r="AGY734" s="90">
        <f t="shared" si="884"/>
        <v>93020.36</v>
      </c>
      <c r="AGZ734" s="90">
        <f t="shared" si="885"/>
        <v>95456.53</v>
      </c>
      <c r="AHA734" s="90">
        <f t="shared" si="886"/>
        <v>42224.05</v>
      </c>
      <c r="AHB734" s="90">
        <f t="shared" si="887"/>
        <v>45684.38</v>
      </c>
      <c r="AHC734" s="90">
        <f t="shared" si="888"/>
        <v>47357.97</v>
      </c>
      <c r="AHD734" s="90">
        <f t="shared" si="889"/>
        <v>0</v>
      </c>
      <c r="AHE734" s="90">
        <f t="shared" si="249"/>
        <v>0</v>
      </c>
      <c r="AHF734" s="90">
        <f t="shared" si="249"/>
        <v>0</v>
      </c>
      <c r="AHG734" s="90">
        <f t="shared" si="890"/>
        <v>0</v>
      </c>
      <c r="AHH734" s="90">
        <f t="shared" si="250"/>
        <v>0</v>
      </c>
      <c r="AHI734" s="90">
        <f t="shared" si="250"/>
        <v>0</v>
      </c>
      <c r="AHJ734" s="1235"/>
      <c r="AHK734" s="1235"/>
      <c r="AHL734" s="1235"/>
      <c r="AHM734" s="90">
        <f t="shared" si="891"/>
        <v>0</v>
      </c>
      <c r="AHN734" s="90">
        <f t="shared" si="892"/>
        <v>0</v>
      </c>
      <c r="AHO734" s="90">
        <f t="shared" si="893"/>
        <v>0</v>
      </c>
      <c r="AHP734" s="90">
        <f t="shared" si="894"/>
        <v>0</v>
      </c>
      <c r="AHQ734" s="90">
        <f t="shared" si="895"/>
        <v>0</v>
      </c>
      <c r="AHR734" s="90">
        <f t="shared" si="896"/>
        <v>0</v>
      </c>
      <c r="AHS734" s="90">
        <f t="shared" si="897"/>
        <v>96549.96</v>
      </c>
      <c r="AHT734" s="90">
        <f t="shared" si="898"/>
        <v>100930.73</v>
      </c>
      <c r="AHU734" s="90">
        <f t="shared" si="899"/>
        <v>103650.64</v>
      </c>
      <c r="AHV734" s="90">
        <f t="shared" si="900"/>
        <v>60679.39</v>
      </c>
      <c r="AHW734" s="90">
        <f t="shared" si="901"/>
        <v>68774.06</v>
      </c>
      <c r="AHX734" s="90">
        <f t="shared" si="902"/>
        <v>70612.960000000006</v>
      </c>
      <c r="AHY734" s="90">
        <f t="shared" si="903"/>
        <v>0</v>
      </c>
      <c r="AHZ734" s="90">
        <f t="shared" si="251"/>
        <v>0</v>
      </c>
      <c r="AIA734" s="90">
        <f t="shared" si="251"/>
        <v>0</v>
      </c>
      <c r="AIB734" s="90">
        <f t="shared" si="904"/>
        <v>0</v>
      </c>
      <c r="AIC734" s="90">
        <f t="shared" si="252"/>
        <v>0</v>
      </c>
      <c r="AID734" s="90">
        <f t="shared" si="252"/>
        <v>0</v>
      </c>
      <c r="AIE734" s="1235"/>
      <c r="AIF734" s="1235"/>
      <c r="AIG734" s="1235"/>
      <c r="AIH734" s="90">
        <f t="shared" si="905"/>
        <v>0</v>
      </c>
      <c r="AII734" s="90">
        <f t="shared" si="906"/>
        <v>0</v>
      </c>
      <c r="AIJ734" s="90">
        <f t="shared" si="907"/>
        <v>0</v>
      </c>
      <c r="AIK734" s="90">
        <f t="shared" si="908"/>
        <v>0</v>
      </c>
      <c r="AIL734" s="90">
        <f t="shared" si="909"/>
        <v>0</v>
      </c>
      <c r="AIM734" s="90">
        <f t="shared" si="910"/>
        <v>0</v>
      </c>
      <c r="AIN734" s="90">
        <f t="shared" si="911"/>
        <v>104156.36</v>
      </c>
      <c r="AIO734" s="90">
        <f t="shared" si="912"/>
        <v>108881.8</v>
      </c>
      <c r="AIP734" s="90">
        <f t="shared" si="913"/>
        <v>111824.78</v>
      </c>
      <c r="AIQ734" s="90">
        <f t="shared" si="914"/>
        <v>41513.72</v>
      </c>
      <c r="AIR734" s="90">
        <f t="shared" si="915"/>
        <v>50923.38</v>
      </c>
      <c r="AIS734" s="90">
        <f t="shared" si="916"/>
        <v>52636.46</v>
      </c>
      <c r="AIT734" s="90">
        <f t="shared" si="917"/>
        <v>0</v>
      </c>
      <c r="AIU734" s="90">
        <f t="shared" si="253"/>
        <v>0</v>
      </c>
      <c r="AIV734" s="90">
        <f t="shared" si="253"/>
        <v>0</v>
      </c>
      <c r="AIW734" s="90">
        <f t="shared" si="918"/>
        <v>0</v>
      </c>
      <c r="AIX734" s="90">
        <f t="shared" si="254"/>
        <v>0</v>
      </c>
      <c r="AIY734" s="90">
        <f t="shared" si="254"/>
        <v>0</v>
      </c>
      <c r="AIZ734" s="92"/>
      <c r="AJA734" s="92"/>
      <c r="AJB734" s="92"/>
      <c r="AJC734" s="90">
        <f t="shared" si="919"/>
        <v>0</v>
      </c>
      <c r="AJD734" s="90">
        <f t="shared" si="920"/>
        <v>0</v>
      </c>
      <c r="AJE734" s="90">
        <f t="shared" si="921"/>
        <v>0</v>
      </c>
      <c r="AJF734" s="90">
        <f t="shared" si="922"/>
        <v>0</v>
      </c>
      <c r="AJG734" s="90">
        <f t="shared" si="923"/>
        <v>0</v>
      </c>
      <c r="AJH734" s="90">
        <f t="shared" si="924"/>
        <v>0</v>
      </c>
      <c r="AJI734" s="90">
        <f t="shared" si="925"/>
        <v>0</v>
      </c>
      <c r="AJJ734" s="90">
        <f t="shared" si="926"/>
        <v>0</v>
      </c>
      <c r="AJK734" s="90">
        <f t="shared" si="927"/>
        <v>0</v>
      </c>
      <c r="AJL734" s="90">
        <f t="shared" si="928"/>
        <v>0</v>
      </c>
      <c r="AJM734" s="90">
        <f t="shared" si="929"/>
        <v>0</v>
      </c>
      <c r="AJN734" s="90">
        <f t="shared" si="930"/>
        <v>0</v>
      </c>
      <c r="AJO734" s="90">
        <f t="shared" si="931"/>
        <v>0</v>
      </c>
      <c r="AJP734" s="90">
        <f t="shared" si="255"/>
        <v>0</v>
      </c>
      <c r="AJQ734" s="90">
        <f t="shared" si="255"/>
        <v>0</v>
      </c>
      <c r="AJR734" s="90">
        <f t="shared" si="932"/>
        <v>0</v>
      </c>
      <c r="AJS734" s="90">
        <f t="shared" si="256"/>
        <v>0</v>
      </c>
      <c r="AJT734" s="90">
        <f t="shared" si="256"/>
        <v>0</v>
      </c>
      <c r="AJU734" s="1235"/>
      <c r="AJV734" s="1235"/>
      <c r="AJW734" s="1235"/>
      <c r="AJX734" s="90">
        <f t="shared" si="933"/>
        <v>0</v>
      </c>
      <c r="AJY734" s="90">
        <f t="shared" si="934"/>
        <v>0</v>
      </c>
      <c r="AJZ734" s="90">
        <f t="shared" si="935"/>
        <v>0</v>
      </c>
      <c r="AKA734" s="90">
        <f t="shared" si="936"/>
        <v>0</v>
      </c>
      <c r="AKB734" s="90">
        <f t="shared" si="937"/>
        <v>0</v>
      </c>
      <c r="AKC734" s="90">
        <f t="shared" si="938"/>
        <v>0</v>
      </c>
      <c r="AKD734" s="90">
        <f t="shared" si="939"/>
        <v>82361.63</v>
      </c>
      <c r="AKE734" s="90">
        <f t="shared" si="940"/>
        <v>86101.58</v>
      </c>
      <c r="AKF734" s="90">
        <f t="shared" si="941"/>
        <v>88408.08</v>
      </c>
      <c r="AKG734" s="90">
        <f t="shared" si="942"/>
        <v>37260.92</v>
      </c>
      <c r="AKH734" s="90">
        <f t="shared" si="943"/>
        <v>40957.93</v>
      </c>
      <c r="AKI734" s="90">
        <f t="shared" si="944"/>
        <v>42484.07</v>
      </c>
      <c r="AKJ734" s="90">
        <f t="shared" si="945"/>
        <v>0</v>
      </c>
      <c r="AKK734" s="90">
        <f t="shared" si="257"/>
        <v>0</v>
      </c>
      <c r="AKL734" s="90">
        <f t="shared" si="257"/>
        <v>0</v>
      </c>
      <c r="AKM734" s="90">
        <f t="shared" si="946"/>
        <v>0</v>
      </c>
      <c r="AKN734" s="90">
        <f t="shared" si="258"/>
        <v>0</v>
      </c>
      <c r="AKO734" s="90">
        <f t="shared" si="258"/>
        <v>0</v>
      </c>
      <c r="AKP734" s="1235"/>
      <c r="AKQ734" s="1235"/>
      <c r="AKR734" s="1235"/>
      <c r="AKS734" s="90">
        <f t="shared" si="947"/>
        <v>0</v>
      </c>
      <c r="AKT734" s="90">
        <f t="shared" si="948"/>
        <v>0</v>
      </c>
      <c r="AKU734" s="90">
        <f t="shared" si="949"/>
        <v>0</v>
      </c>
      <c r="AKV734" s="90">
        <f t="shared" si="950"/>
        <v>0</v>
      </c>
      <c r="AKW734" s="90">
        <f t="shared" si="951"/>
        <v>0</v>
      </c>
      <c r="AKX734" s="90">
        <f t="shared" si="952"/>
        <v>0</v>
      </c>
      <c r="AKY734" s="90">
        <f t="shared" si="953"/>
        <v>107860.72</v>
      </c>
      <c r="AKZ734" s="90">
        <f t="shared" si="954"/>
        <v>112760.34</v>
      </c>
      <c r="ALA734" s="90">
        <f t="shared" si="955"/>
        <v>115740.58</v>
      </c>
      <c r="ALB734" s="90">
        <f t="shared" si="956"/>
        <v>37332.46</v>
      </c>
      <c r="ALC734" s="90">
        <f t="shared" si="957"/>
        <v>44535.31</v>
      </c>
      <c r="ALD734" s="90">
        <f t="shared" si="958"/>
        <v>46058.38</v>
      </c>
      <c r="ALE734" s="90">
        <f t="shared" si="959"/>
        <v>0</v>
      </c>
      <c r="ALF734" s="90">
        <f t="shared" si="259"/>
        <v>0</v>
      </c>
      <c r="ALG734" s="90">
        <f t="shared" si="259"/>
        <v>0</v>
      </c>
      <c r="ALH734" s="90">
        <f t="shared" si="960"/>
        <v>0</v>
      </c>
      <c r="ALI734" s="90">
        <f t="shared" si="260"/>
        <v>0</v>
      </c>
      <c r="ALJ734" s="90">
        <f t="shared" si="260"/>
        <v>0</v>
      </c>
      <c r="ALK734" s="1235"/>
      <c r="ALL734" s="1235"/>
      <c r="ALM734" s="1235"/>
      <c r="ALN734" s="90">
        <f t="shared" si="961"/>
        <v>0</v>
      </c>
      <c r="ALO734" s="90">
        <f t="shared" si="962"/>
        <v>0</v>
      </c>
      <c r="ALP734" s="90">
        <f t="shared" si="963"/>
        <v>0</v>
      </c>
      <c r="ALQ734" s="90">
        <f t="shared" si="964"/>
        <v>0</v>
      </c>
      <c r="ALR734" s="90">
        <f t="shared" si="965"/>
        <v>0</v>
      </c>
      <c r="ALS734" s="90">
        <f t="shared" si="966"/>
        <v>0</v>
      </c>
      <c r="ALT734" s="90">
        <f t="shared" si="967"/>
        <v>112551.07</v>
      </c>
      <c r="ALU734" s="90">
        <f t="shared" si="968"/>
        <v>117660.98</v>
      </c>
      <c r="ALV734" s="90">
        <f t="shared" si="969"/>
        <v>120790.39999999999</v>
      </c>
      <c r="ALW734" s="90">
        <f t="shared" si="970"/>
        <v>40894.050000000003</v>
      </c>
      <c r="ALX734" s="90">
        <f t="shared" si="971"/>
        <v>47749.16</v>
      </c>
      <c r="ALY734" s="90">
        <f t="shared" si="972"/>
        <v>49455.34</v>
      </c>
      <c r="ALZ734" s="90">
        <f t="shared" si="973"/>
        <v>0</v>
      </c>
      <c r="AMA734" s="90">
        <f t="shared" si="261"/>
        <v>0</v>
      </c>
      <c r="AMB734" s="90">
        <f t="shared" si="261"/>
        <v>0</v>
      </c>
      <c r="AMC734" s="90">
        <f t="shared" si="974"/>
        <v>0</v>
      </c>
      <c r="AMD734" s="90">
        <f t="shared" si="262"/>
        <v>0</v>
      </c>
      <c r="AME734" s="90">
        <f t="shared" si="262"/>
        <v>0</v>
      </c>
      <c r="AMF734" s="1235">
        <v>42</v>
      </c>
      <c r="AMG734" s="1235">
        <v>42</v>
      </c>
      <c r="AMH734" s="1235">
        <v>42</v>
      </c>
      <c r="AMI734" s="90">
        <f t="shared" si="975"/>
        <v>4571070</v>
      </c>
      <c r="AMJ734" s="90">
        <f t="shared" si="976"/>
        <v>4695642</v>
      </c>
      <c r="AMK734" s="90">
        <f t="shared" si="977"/>
        <v>4848900</v>
      </c>
      <c r="AML734" s="90">
        <f t="shared" si="978"/>
        <v>3282500.76</v>
      </c>
      <c r="AMM734" s="90">
        <f t="shared" si="979"/>
        <v>3386030.76</v>
      </c>
      <c r="AMN734" s="90">
        <f t="shared" si="980"/>
        <v>3463730.76</v>
      </c>
      <c r="AMO734" s="90">
        <f t="shared" si="981"/>
        <v>100875.86</v>
      </c>
      <c r="AMP734" s="90">
        <f t="shared" si="982"/>
        <v>105387.23</v>
      </c>
      <c r="AMQ734" s="90">
        <f t="shared" si="983"/>
        <v>108344.16</v>
      </c>
      <c r="AMR734" s="90">
        <f t="shared" si="984"/>
        <v>42367.71</v>
      </c>
      <c r="AMS734" s="90">
        <f t="shared" si="985"/>
        <v>47948.95</v>
      </c>
      <c r="AMT734" s="90">
        <f t="shared" si="986"/>
        <v>49517.48</v>
      </c>
      <c r="AMU734" s="90">
        <f t="shared" si="987"/>
        <v>4236786.12</v>
      </c>
      <c r="AMV734" s="90">
        <f t="shared" si="263"/>
        <v>4426263.66</v>
      </c>
      <c r="AMW734" s="90">
        <f t="shared" si="263"/>
        <v>4550454.72</v>
      </c>
      <c r="AMX734" s="90">
        <f t="shared" si="988"/>
        <v>1779443.82</v>
      </c>
      <c r="AMY734" s="90">
        <f t="shared" si="264"/>
        <v>2013855.9</v>
      </c>
      <c r="AMZ734" s="90">
        <f t="shared" si="264"/>
        <v>2079734.16</v>
      </c>
      <c r="ANA734" s="1235"/>
      <c r="ANB734" s="1235"/>
      <c r="ANC734" s="1235"/>
      <c r="AND734" s="90">
        <f t="shared" si="989"/>
        <v>0</v>
      </c>
      <c r="ANE734" s="90">
        <f t="shared" si="990"/>
        <v>0</v>
      </c>
      <c r="ANF734" s="90">
        <f t="shared" si="991"/>
        <v>0</v>
      </c>
      <c r="ANG734" s="90">
        <f t="shared" si="992"/>
        <v>0</v>
      </c>
      <c r="ANH734" s="90">
        <f t="shared" si="993"/>
        <v>0</v>
      </c>
      <c r="ANI734" s="90">
        <f t="shared" si="994"/>
        <v>0</v>
      </c>
      <c r="ANJ734" s="90">
        <f t="shared" si="995"/>
        <v>92071.48</v>
      </c>
      <c r="ANK734" s="90">
        <f t="shared" si="996"/>
        <v>96147.85</v>
      </c>
      <c r="ANL734" s="90">
        <f t="shared" si="997"/>
        <v>98803.79</v>
      </c>
      <c r="ANM734" s="90">
        <f t="shared" si="998"/>
        <v>35942.44</v>
      </c>
      <c r="ANN734" s="90">
        <f t="shared" si="999"/>
        <v>40064.089999999997</v>
      </c>
      <c r="ANO734" s="90">
        <f t="shared" si="1000"/>
        <v>41571.25</v>
      </c>
      <c r="ANP734" s="90">
        <f t="shared" si="1001"/>
        <v>0</v>
      </c>
      <c r="ANQ734" s="90">
        <f t="shared" si="265"/>
        <v>0</v>
      </c>
      <c r="ANR734" s="90">
        <f t="shared" si="265"/>
        <v>0</v>
      </c>
      <c r="ANS734" s="90">
        <f t="shared" si="1002"/>
        <v>0</v>
      </c>
      <c r="ANT734" s="90">
        <f t="shared" si="266"/>
        <v>0</v>
      </c>
      <c r="ANU734" s="90">
        <f t="shared" si="266"/>
        <v>0</v>
      </c>
      <c r="ANV734" s="1235"/>
      <c r="ANW734" s="1235"/>
      <c r="ANX734" s="1235"/>
      <c r="ANY734" s="90">
        <f t="shared" si="1003"/>
        <v>0</v>
      </c>
      <c r="ANZ734" s="90">
        <f t="shared" si="1004"/>
        <v>0</v>
      </c>
      <c r="AOA734" s="90">
        <f t="shared" si="1005"/>
        <v>0</v>
      </c>
      <c r="AOB734" s="90">
        <f t="shared" si="1006"/>
        <v>0</v>
      </c>
      <c r="AOC734" s="90">
        <f t="shared" si="1007"/>
        <v>0</v>
      </c>
      <c r="AOD734" s="90">
        <f t="shared" si="1008"/>
        <v>0</v>
      </c>
      <c r="AOE734" s="90">
        <f t="shared" si="1009"/>
        <v>117171.38</v>
      </c>
      <c r="AOF734" s="90">
        <f t="shared" si="1010"/>
        <v>122490.82</v>
      </c>
      <c r="AOG734" s="90">
        <f t="shared" si="1011"/>
        <v>125740.21</v>
      </c>
      <c r="AOH734" s="90">
        <f t="shared" si="1012"/>
        <v>60211.77</v>
      </c>
      <c r="AOI734" s="90">
        <f t="shared" si="1013"/>
        <v>65586.75</v>
      </c>
      <c r="AOJ734" s="90">
        <f t="shared" si="1014"/>
        <v>67164.73</v>
      </c>
      <c r="AOK734" s="90">
        <f t="shared" si="1015"/>
        <v>0</v>
      </c>
      <c r="AOL734" s="90">
        <f t="shared" si="267"/>
        <v>0</v>
      </c>
      <c r="AOM734" s="90">
        <f t="shared" si="267"/>
        <v>0</v>
      </c>
      <c r="AON734" s="90">
        <f t="shared" si="1016"/>
        <v>0</v>
      </c>
      <c r="AOO734" s="90">
        <f t="shared" si="268"/>
        <v>0</v>
      </c>
      <c r="AOP734" s="90">
        <f t="shared" si="268"/>
        <v>0</v>
      </c>
      <c r="AOQ734" s="1235"/>
      <c r="AOR734" s="1235"/>
      <c r="AOS734" s="1235"/>
      <c r="AOT734" s="90">
        <f t="shared" si="1017"/>
        <v>0</v>
      </c>
      <c r="AOU734" s="90">
        <f t="shared" si="1018"/>
        <v>0</v>
      </c>
      <c r="AOV734" s="90">
        <f t="shared" si="1019"/>
        <v>0</v>
      </c>
      <c r="AOW734" s="90">
        <f t="shared" si="1020"/>
        <v>0</v>
      </c>
      <c r="AOX734" s="90">
        <f t="shared" si="1021"/>
        <v>0</v>
      </c>
      <c r="AOY734" s="90">
        <f t="shared" si="1022"/>
        <v>0</v>
      </c>
      <c r="AOZ734" s="90">
        <f t="shared" si="1023"/>
        <v>97231.31</v>
      </c>
      <c r="APA734" s="90">
        <f t="shared" si="1024"/>
        <v>101557.96</v>
      </c>
      <c r="APB734" s="90">
        <f t="shared" si="1025"/>
        <v>104313.95</v>
      </c>
      <c r="APC734" s="90">
        <f t="shared" si="1026"/>
        <v>38364.75</v>
      </c>
      <c r="APD734" s="90">
        <f t="shared" si="1027"/>
        <v>42550.97</v>
      </c>
      <c r="APE734" s="90">
        <f t="shared" si="1028"/>
        <v>44022.400000000001</v>
      </c>
      <c r="APF734" s="90">
        <f t="shared" si="1029"/>
        <v>0</v>
      </c>
      <c r="APG734" s="90">
        <f t="shared" si="269"/>
        <v>0</v>
      </c>
      <c r="APH734" s="90">
        <f t="shared" si="269"/>
        <v>0</v>
      </c>
      <c r="API734" s="90">
        <f t="shared" si="1030"/>
        <v>0</v>
      </c>
      <c r="APJ734" s="90">
        <f t="shared" si="270"/>
        <v>0</v>
      </c>
      <c r="APK734" s="90">
        <f t="shared" si="270"/>
        <v>0</v>
      </c>
      <c r="APL734" s="1235"/>
      <c r="APM734" s="1235"/>
      <c r="APN734" s="1235"/>
      <c r="APO734" s="90">
        <f t="shared" si="1031"/>
        <v>0</v>
      </c>
      <c r="APP734" s="90">
        <f t="shared" si="1032"/>
        <v>0</v>
      </c>
      <c r="APQ734" s="90">
        <f t="shared" si="1033"/>
        <v>0</v>
      </c>
      <c r="APR734" s="90">
        <f t="shared" si="1034"/>
        <v>0</v>
      </c>
      <c r="APS734" s="90">
        <f t="shared" si="1035"/>
        <v>0</v>
      </c>
      <c r="APT734" s="90">
        <f t="shared" si="1036"/>
        <v>0</v>
      </c>
      <c r="APU734" s="90">
        <f t="shared" si="1037"/>
        <v>108423.37</v>
      </c>
      <c r="APV734" s="90">
        <f t="shared" si="1038"/>
        <v>113307.85</v>
      </c>
      <c r="APW734" s="90">
        <f t="shared" si="1039"/>
        <v>116323.91</v>
      </c>
      <c r="APX734" s="90">
        <f t="shared" si="1040"/>
        <v>49068.07</v>
      </c>
      <c r="APY734" s="90">
        <f t="shared" si="1041"/>
        <v>53867.28</v>
      </c>
      <c r="APZ734" s="90">
        <f t="shared" si="1042"/>
        <v>55752.2</v>
      </c>
      <c r="AQA734" s="90">
        <f t="shared" si="1043"/>
        <v>0</v>
      </c>
      <c r="AQB734" s="90">
        <f t="shared" si="271"/>
        <v>0</v>
      </c>
      <c r="AQC734" s="90">
        <f t="shared" si="271"/>
        <v>0</v>
      </c>
      <c r="AQD734" s="90">
        <f t="shared" si="1044"/>
        <v>0</v>
      </c>
      <c r="AQE734" s="90">
        <f t="shared" si="272"/>
        <v>0</v>
      </c>
      <c r="AQF734" s="90">
        <f t="shared" si="272"/>
        <v>0</v>
      </c>
      <c r="AQG734" s="1235"/>
      <c r="AQH734" s="1235"/>
      <c r="AQI734" s="1235"/>
      <c r="AQJ734" s="90">
        <f t="shared" si="1045"/>
        <v>0</v>
      </c>
      <c r="AQK734" s="90">
        <f t="shared" si="1046"/>
        <v>0</v>
      </c>
      <c r="AQL734" s="90">
        <f t="shared" si="1047"/>
        <v>0</v>
      </c>
      <c r="AQM734" s="90">
        <f t="shared" si="1048"/>
        <v>0</v>
      </c>
      <c r="AQN734" s="90">
        <f t="shared" si="1049"/>
        <v>0</v>
      </c>
      <c r="AQO734" s="90">
        <f t="shared" si="1050"/>
        <v>0</v>
      </c>
      <c r="AQP734" s="90">
        <f t="shared" si="1051"/>
        <v>107694.91</v>
      </c>
      <c r="AQQ734" s="90">
        <f t="shared" si="1052"/>
        <v>112586.89</v>
      </c>
      <c r="AQR734" s="90">
        <f t="shared" si="1053"/>
        <v>115540.37</v>
      </c>
      <c r="AQS734" s="90">
        <f t="shared" si="1054"/>
        <v>44724.26</v>
      </c>
      <c r="AQT734" s="90">
        <f t="shared" si="1055"/>
        <v>51536.12</v>
      </c>
      <c r="AQU734" s="90">
        <f t="shared" si="1056"/>
        <v>53228.78</v>
      </c>
      <c r="AQV734" s="90">
        <f t="shared" si="1057"/>
        <v>0</v>
      </c>
      <c r="AQW734" s="90">
        <f t="shared" si="273"/>
        <v>0</v>
      </c>
      <c r="AQX734" s="90">
        <f t="shared" si="273"/>
        <v>0</v>
      </c>
      <c r="AQY734" s="90">
        <f t="shared" si="1058"/>
        <v>0</v>
      </c>
      <c r="AQZ734" s="90">
        <f t="shared" si="274"/>
        <v>0</v>
      </c>
      <c r="ARA734" s="90">
        <f t="shared" si="274"/>
        <v>0</v>
      </c>
      <c r="ARB734" s="1235"/>
      <c r="ARC734" s="1235"/>
      <c r="ARD734" s="1235"/>
      <c r="ARE734" s="90">
        <f t="shared" si="1059"/>
        <v>0</v>
      </c>
      <c r="ARF734" s="90">
        <f t="shared" si="1060"/>
        <v>0</v>
      </c>
      <c r="ARG734" s="90">
        <f t="shared" si="1061"/>
        <v>0</v>
      </c>
      <c r="ARH734" s="90">
        <f t="shared" si="1062"/>
        <v>0</v>
      </c>
      <c r="ARI734" s="90">
        <f t="shared" si="1063"/>
        <v>0</v>
      </c>
      <c r="ARJ734" s="90">
        <f t="shared" si="1064"/>
        <v>0</v>
      </c>
      <c r="ARK734" s="90">
        <f t="shared" si="1065"/>
        <v>100960.47</v>
      </c>
      <c r="ARL734" s="90">
        <f t="shared" si="1066"/>
        <v>105417.11</v>
      </c>
      <c r="ARM734" s="90">
        <f t="shared" si="1067"/>
        <v>108329.92</v>
      </c>
      <c r="ARN734" s="90">
        <f t="shared" si="1068"/>
        <v>34686.33</v>
      </c>
      <c r="ARO734" s="90">
        <f t="shared" si="1069"/>
        <v>40944.28</v>
      </c>
      <c r="ARP734" s="90">
        <f t="shared" si="1070"/>
        <v>42382.720000000001</v>
      </c>
      <c r="ARQ734" s="90">
        <f t="shared" si="1071"/>
        <v>0</v>
      </c>
      <c r="ARR734" s="90">
        <f t="shared" si="275"/>
        <v>0</v>
      </c>
      <c r="ARS734" s="90">
        <f t="shared" si="275"/>
        <v>0</v>
      </c>
      <c r="ART734" s="90">
        <f t="shared" si="1072"/>
        <v>0</v>
      </c>
      <c r="ARU734" s="90">
        <f t="shared" si="276"/>
        <v>0</v>
      </c>
      <c r="ARV734" s="90">
        <f t="shared" si="276"/>
        <v>0</v>
      </c>
      <c r="ARW734" s="1235"/>
      <c r="ARX734" s="1235"/>
      <c r="ARY734" s="1235"/>
      <c r="ARZ734" s="90">
        <f t="shared" si="1073"/>
        <v>0</v>
      </c>
      <c r="ASA734" s="90">
        <f t="shared" si="1074"/>
        <v>0</v>
      </c>
      <c r="ASB734" s="90">
        <f t="shared" si="1075"/>
        <v>0</v>
      </c>
      <c r="ASC734" s="90">
        <f t="shared" si="1076"/>
        <v>0</v>
      </c>
      <c r="ASD734" s="90">
        <f t="shared" si="1077"/>
        <v>0</v>
      </c>
      <c r="ASE734" s="90">
        <f t="shared" si="1078"/>
        <v>0</v>
      </c>
      <c r="ASF734" s="90">
        <f t="shared" si="1079"/>
        <v>91973.67</v>
      </c>
      <c r="ASG734" s="90">
        <f t="shared" si="1080"/>
        <v>96150.95</v>
      </c>
      <c r="ASH734" s="90">
        <f t="shared" si="1081"/>
        <v>98691.38</v>
      </c>
      <c r="ASI734" s="90">
        <f t="shared" si="1082"/>
        <v>34880.58</v>
      </c>
      <c r="ASJ734" s="90">
        <f t="shared" si="1083"/>
        <v>42562.98</v>
      </c>
      <c r="ASK734" s="90">
        <f t="shared" si="1084"/>
        <v>44178.18</v>
      </c>
      <c r="ASL734" s="90">
        <f t="shared" si="1085"/>
        <v>0</v>
      </c>
      <c r="ASM734" s="90">
        <f t="shared" si="277"/>
        <v>0</v>
      </c>
      <c r="ASN734" s="90">
        <f t="shared" si="277"/>
        <v>0</v>
      </c>
      <c r="ASO734" s="90">
        <f t="shared" si="1086"/>
        <v>0</v>
      </c>
      <c r="ASP734" s="90">
        <f t="shared" si="278"/>
        <v>0</v>
      </c>
      <c r="ASQ734" s="90">
        <f t="shared" si="278"/>
        <v>0</v>
      </c>
      <c r="ASR734" s="1235"/>
      <c r="ASS734" s="1235"/>
      <c r="AST734" s="1235"/>
      <c r="ASU734" s="90">
        <f t="shared" si="1087"/>
        <v>0</v>
      </c>
      <c r="ASV734" s="90">
        <f t="shared" si="1088"/>
        <v>0</v>
      </c>
      <c r="ASW734" s="90">
        <f t="shared" si="1089"/>
        <v>0</v>
      </c>
      <c r="ASX734" s="90">
        <f t="shared" si="1090"/>
        <v>0</v>
      </c>
      <c r="ASY734" s="90">
        <f t="shared" si="1091"/>
        <v>0</v>
      </c>
      <c r="ASZ734" s="90">
        <f t="shared" si="1092"/>
        <v>0</v>
      </c>
      <c r="ATA734" s="90">
        <f t="shared" si="1093"/>
        <v>87911.51</v>
      </c>
      <c r="ATB734" s="90">
        <f t="shared" si="1094"/>
        <v>91874.16</v>
      </c>
      <c r="ATC734" s="90">
        <f t="shared" si="1095"/>
        <v>94348.69</v>
      </c>
      <c r="ATD734" s="90">
        <f t="shared" si="1096"/>
        <v>39276.04</v>
      </c>
      <c r="ATE734" s="90">
        <f t="shared" si="1097"/>
        <v>41677.269999999997</v>
      </c>
      <c r="ATF734" s="90">
        <f t="shared" si="1098"/>
        <v>43335.17</v>
      </c>
      <c r="ATG734" s="90">
        <f t="shared" si="1099"/>
        <v>0</v>
      </c>
      <c r="ATH734" s="90">
        <f t="shared" si="279"/>
        <v>0</v>
      </c>
      <c r="ATI734" s="90">
        <f t="shared" si="279"/>
        <v>0</v>
      </c>
      <c r="ATJ734" s="90">
        <f t="shared" si="1100"/>
        <v>0</v>
      </c>
      <c r="ATK734" s="90">
        <f t="shared" si="280"/>
        <v>0</v>
      </c>
      <c r="ATL734" s="90">
        <f t="shared" si="280"/>
        <v>0</v>
      </c>
      <c r="ATM734" s="1235"/>
      <c r="ATN734" s="1235"/>
      <c r="ATO734" s="1235"/>
      <c r="ATP734" s="90">
        <f t="shared" si="1101"/>
        <v>0</v>
      </c>
      <c r="ATQ734" s="90">
        <f t="shared" si="1102"/>
        <v>0</v>
      </c>
      <c r="ATR734" s="90">
        <f t="shared" si="1103"/>
        <v>0</v>
      </c>
      <c r="ATS734" s="90">
        <f t="shared" si="1104"/>
        <v>0</v>
      </c>
      <c r="ATT734" s="90">
        <f t="shared" si="1105"/>
        <v>0</v>
      </c>
      <c r="ATU734" s="90">
        <f t="shared" si="1106"/>
        <v>0</v>
      </c>
      <c r="ATV734" s="90">
        <f t="shared" si="1107"/>
        <v>92519.21</v>
      </c>
      <c r="ATW734" s="90">
        <f t="shared" si="1108"/>
        <v>96655.25</v>
      </c>
      <c r="ATX734" s="90">
        <f t="shared" si="1109"/>
        <v>99284.57</v>
      </c>
      <c r="ATY734" s="90">
        <f t="shared" si="1110"/>
        <v>32941.25</v>
      </c>
      <c r="ATZ734" s="90">
        <f t="shared" si="1111"/>
        <v>41171.370000000003</v>
      </c>
      <c r="AUA734" s="90">
        <f t="shared" si="1112"/>
        <v>42693.22</v>
      </c>
      <c r="AUB734" s="90">
        <f t="shared" si="1113"/>
        <v>0</v>
      </c>
      <c r="AUC734" s="90">
        <f t="shared" si="281"/>
        <v>0</v>
      </c>
      <c r="AUD734" s="90">
        <f t="shared" si="281"/>
        <v>0</v>
      </c>
      <c r="AUE734" s="90">
        <f t="shared" si="1114"/>
        <v>0</v>
      </c>
      <c r="AUF734" s="90">
        <f t="shared" si="282"/>
        <v>0</v>
      </c>
      <c r="AUG734" s="90">
        <f t="shared" si="282"/>
        <v>0</v>
      </c>
      <c r="AUH734" s="1235"/>
      <c r="AUI734" s="1235"/>
      <c r="AUJ734" s="1235"/>
      <c r="AUK734" s="90">
        <f t="shared" si="1115"/>
        <v>0</v>
      </c>
      <c r="AUL734" s="90">
        <f t="shared" si="1116"/>
        <v>0</v>
      </c>
      <c r="AUM734" s="90">
        <f t="shared" si="1117"/>
        <v>0</v>
      </c>
      <c r="AUN734" s="90">
        <f t="shared" si="1118"/>
        <v>0</v>
      </c>
      <c r="AUO734" s="90">
        <f t="shared" si="1119"/>
        <v>0</v>
      </c>
      <c r="AUP734" s="90">
        <f t="shared" si="1120"/>
        <v>0</v>
      </c>
      <c r="AUQ734" s="90">
        <f t="shared" si="1121"/>
        <v>92696.29</v>
      </c>
      <c r="AUR734" s="90">
        <f t="shared" si="1122"/>
        <v>96879.27</v>
      </c>
      <c r="AUS734" s="90">
        <f t="shared" si="1123"/>
        <v>99468.37</v>
      </c>
      <c r="AUT734" s="90">
        <f t="shared" si="1124"/>
        <v>35037.01</v>
      </c>
      <c r="AUU734" s="90">
        <f t="shared" si="1125"/>
        <v>39434.089999999997</v>
      </c>
      <c r="AUV734" s="90">
        <f t="shared" si="1126"/>
        <v>41005.230000000003</v>
      </c>
      <c r="AUW734" s="90">
        <f t="shared" si="1127"/>
        <v>0</v>
      </c>
      <c r="AUX734" s="90">
        <f t="shared" si="283"/>
        <v>0</v>
      </c>
      <c r="AUY734" s="90">
        <f t="shared" si="283"/>
        <v>0</v>
      </c>
      <c r="AUZ734" s="90">
        <f t="shared" si="1128"/>
        <v>0</v>
      </c>
      <c r="AVA734" s="90">
        <f t="shared" si="284"/>
        <v>0</v>
      </c>
      <c r="AVB734" s="90">
        <f t="shared" si="284"/>
        <v>0</v>
      </c>
      <c r="AVC734" s="1235"/>
      <c r="AVD734" s="1235"/>
      <c r="AVE734" s="1235"/>
      <c r="AVF734" s="90">
        <f t="shared" si="1129"/>
        <v>0</v>
      </c>
      <c r="AVG734" s="90">
        <f t="shared" si="1130"/>
        <v>0</v>
      </c>
      <c r="AVH734" s="90">
        <f t="shared" si="1131"/>
        <v>0</v>
      </c>
      <c r="AVI734" s="90">
        <f t="shared" si="1132"/>
        <v>0</v>
      </c>
      <c r="AVJ734" s="90">
        <f t="shared" si="1133"/>
        <v>0</v>
      </c>
      <c r="AVK734" s="90">
        <f t="shared" si="1134"/>
        <v>0</v>
      </c>
      <c r="AVL734" s="90">
        <f t="shared" si="1135"/>
        <v>90635.37</v>
      </c>
      <c r="AVM734" s="90">
        <f t="shared" si="1136"/>
        <v>94699.74</v>
      </c>
      <c r="AVN734" s="90">
        <f t="shared" si="1137"/>
        <v>97242.15</v>
      </c>
      <c r="AVO734" s="90">
        <f t="shared" si="1138"/>
        <v>37689.56</v>
      </c>
      <c r="AVP734" s="90">
        <f t="shared" si="1139"/>
        <v>41958.46</v>
      </c>
      <c r="AVQ734" s="90">
        <f t="shared" si="1140"/>
        <v>43672.94</v>
      </c>
      <c r="AVR734" s="90">
        <f t="shared" si="1141"/>
        <v>0</v>
      </c>
      <c r="AVS734" s="90">
        <f t="shared" si="285"/>
        <v>0</v>
      </c>
      <c r="AVT734" s="90">
        <f t="shared" si="285"/>
        <v>0</v>
      </c>
      <c r="AVU734" s="90">
        <f t="shared" si="1142"/>
        <v>0</v>
      </c>
      <c r="AVV734" s="90">
        <f t="shared" si="286"/>
        <v>0</v>
      </c>
      <c r="AVW734" s="90">
        <f t="shared" si="286"/>
        <v>0</v>
      </c>
      <c r="AVX734" s="124">
        <f t="shared" si="1143"/>
        <v>72</v>
      </c>
      <c r="AVY734" s="124">
        <f t="shared" si="287"/>
        <v>72</v>
      </c>
      <c r="AVZ734" s="124">
        <f t="shared" si="288"/>
        <v>72</v>
      </c>
      <c r="AWA734" s="90">
        <f t="shared" si="289"/>
        <v>7836120</v>
      </c>
      <c r="AWB734" s="90">
        <f t="shared" si="290"/>
        <v>8049672</v>
      </c>
      <c r="AWC734" s="90">
        <f t="shared" si="291"/>
        <v>8312400</v>
      </c>
      <c r="AWD734" s="90">
        <f t="shared" si="292"/>
        <v>5627144.1600000001</v>
      </c>
      <c r="AWE734" s="90">
        <f t="shared" si="293"/>
        <v>5804624.1600000001</v>
      </c>
      <c r="AWF734" s="90">
        <f t="shared" si="294"/>
        <v>5937824.1600000001</v>
      </c>
      <c r="AWG734" s="90"/>
      <c r="AWH734" s="90"/>
      <c r="AWI734" s="90"/>
      <c r="AWJ734" s="90"/>
      <c r="AWK734" s="90"/>
      <c r="AWL734" s="90"/>
      <c r="AWM734" s="90">
        <f t="shared" si="295"/>
        <v>6800371.9199999999</v>
      </c>
      <c r="AWN734" s="90">
        <f t="shared" si="296"/>
        <v>7102359.96</v>
      </c>
      <c r="AWO734" s="90">
        <f t="shared" si="297"/>
        <v>7301580.1200000001</v>
      </c>
      <c r="AWP734" s="90">
        <f t="shared" si="298"/>
        <v>2586435.12</v>
      </c>
      <c r="AWQ734" s="90">
        <f t="shared" si="299"/>
        <v>3022615.2</v>
      </c>
      <c r="AWR734" s="90">
        <f t="shared" si="300"/>
        <v>3128297.76</v>
      </c>
    </row>
    <row r="735" spans="1:1292" ht="40.5" hidden="1" customHeight="1" x14ac:dyDescent="0.25">
      <c r="A735" s="371" t="s">
        <v>1141</v>
      </c>
      <c r="B735" s="12" t="s">
        <v>1145</v>
      </c>
      <c r="C735" s="5"/>
      <c r="D735" s="338"/>
      <c r="E735" s="263"/>
      <c r="F735" s="98">
        <f t="shared" si="1144"/>
        <v>129907</v>
      </c>
      <c r="G735" s="98">
        <f t="shared" si="1144"/>
        <v>132452</v>
      </c>
      <c r="H735" s="98">
        <f t="shared" si="1144"/>
        <v>137530</v>
      </c>
      <c r="I735" s="90">
        <f t="shared" si="302"/>
        <v>46434</v>
      </c>
      <c r="J735" s="90">
        <f t="shared" si="302"/>
        <v>48080</v>
      </c>
      <c r="K735" s="90">
        <f t="shared" si="302"/>
        <v>49315</v>
      </c>
      <c r="L735" s="1235"/>
      <c r="M735" s="1235"/>
      <c r="N735" s="1235"/>
      <c r="O735" s="90">
        <f t="shared" si="303"/>
        <v>0</v>
      </c>
      <c r="P735" s="90">
        <f t="shared" si="304"/>
        <v>0</v>
      </c>
      <c r="Q735" s="90">
        <f t="shared" si="305"/>
        <v>0</v>
      </c>
      <c r="R735" s="90">
        <f t="shared" si="306"/>
        <v>0</v>
      </c>
      <c r="S735" s="90">
        <f t="shared" si="307"/>
        <v>0</v>
      </c>
      <c r="T735" s="90">
        <f t="shared" si="308"/>
        <v>0</v>
      </c>
      <c r="U735" s="90">
        <f t="shared" si="309"/>
        <v>124140.61</v>
      </c>
      <c r="V735" s="90">
        <f t="shared" si="310"/>
        <v>128812.4</v>
      </c>
      <c r="W735" s="90">
        <f t="shared" si="311"/>
        <v>132897.26</v>
      </c>
      <c r="X735" s="90">
        <f t="shared" si="312"/>
        <v>19033.84</v>
      </c>
      <c r="Y735" s="90">
        <f t="shared" si="313"/>
        <v>22253.89</v>
      </c>
      <c r="Z735" s="90">
        <f t="shared" si="314"/>
        <v>23242.94</v>
      </c>
      <c r="AA735" s="90">
        <f t="shared" si="315"/>
        <v>0</v>
      </c>
      <c r="AB735" s="90">
        <f t="shared" si="165"/>
        <v>0</v>
      </c>
      <c r="AC735" s="90">
        <f t="shared" si="165"/>
        <v>0</v>
      </c>
      <c r="AD735" s="90">
        <f t="shared" si="316"/>
        <v>0</v>
      </c>
      <c r="AE735" s="90">
        <f t="shared" si="166"/>
        <v>0</v>
      </c>
      <c r="AF735" s="90">
        <f t="shared" si="166"/>
        <v>0</v>
      </c>
      <c r="AG735" s="1235"/>
      <c r="AH735" s="1235"/>
      <c r="AI735" s="1235"/>
      <c r="AJ735" s="90">
        <f t="shared" si="317"/>
        <v>0</v>
      </c>
      <c r="AK735" s="90">
        <f t="shared" si="318"/>
        <v>0</v>
      </c>
      <c r="AL735" s="90">
        <f t="shared" si="319"/>
        <v>0</v>
      </c>
      <c r="AM735" s="90">
        <f t="shared" si="320"/>
        <v>0</v>
      </c>
      <c r="AN735" s="90">
        <f t="shared" si="321"/>
        <v>0</v>
      </c>
      <c r="AO735" s="90">
        <f t="shared" si="322"/>
        <v>0</v>
      </c>
      <c r="AP735" s="90">
        <f t="shared" si="323"/>
        <v>121275.47</v>
      </c>
      <c r="AQ735" s="90">
        <f t="shared" si="324"/>
        <v>125721.67</v>
      </c>
      <c r="AR735" s="90">
        <f t="shared" si="325"/>
        <v>129852.1</v>
      </c>
      <c r="AS735" s="90">
        <f t="shared" si="326"/>
        <v>21549.01</v>
      </c>
      <c r="AT735" s="90">
        <f t="shared" si="327"/>
        <v>26027.48</v>
      </c>
      <c r="AU735" s="90">
        <f t="shared" si="328"/>
        <v>27025.93</v>
      </c>
      <c r="AV735" s="90">
        <f t="shared" si="329"/>
        <v>0</v>
      </c>
      <c r="AW735" s="90">
        <f t="shared" si="167"/>
        <v>0</v>
      </c>
      <c r="AX735" s="90">
        <f t="shared" si="167"/>
        <v>0</v>
      </c>
      <c r="AY735" s="90">
        <f t="shared" si="330"/>
        <v>0</v>
      </c>
      <c r="AZ735" s="90">
        <f t="shared" si="168"/>
        <v>0</v>
      </c>
      <c r="BA735" s="90">
        <f t="shared" si="168"/>
        <v>0</v>
      </c>
      <c r="BB735" s="1235"/>
      <c r="BC735" s="1235"/>
      <c r="BD735" s="1235"/>
      <c r="BE735" s="90">
        <f t="shared" si="331"/>
        <v>0</v>
      </c>
      <c r="BF735" s="90">
        <f t="shared" si="332"/>
        <v>0</v>
      </c>
      <c r="BG735" s="90">
        <f t="shared" si="333"/>
        <v>0</v>
      </c>
      <c r="BH735" s="90">
        <f t="shared" si="334"/>
        <v>0</v>
      </c>
      <c r="BI735" s="90">
        <f t="shared" si="335"/>
        <v>0</v>
      </c>
      <c r="BJ735" s="90">
        <f t="shared" si="336"/>
        <v>0</v>
      </c>
      <c r="BK735" s="90">
        <f t="shared" si="337"/>
        <v>137211.99</v>
      </c>
      <c r="BL735" s="90">
        <f t="shared" si="338"/>
        <v>142374.21</v>
      </c>
      <c r="BM735" s="90">
        <f t="shared" si="339"/>
        <v>146946.99</v>
      </c>
      <c r="BN735" s="90">
        <f t="shared" si="340"/>
        <v>19294.080000000002</v>
      </c>
      <c r="BO735" s="90">
        <f t="shared" si="341"/>
        <v>23156.1</v>
      </c>
      <c r="BP735" s="90">
        <f t="shared" si="342"/>
        <v>24133.42</v>
      </c>
      <c r="BQ735" s="90">
        <f t="shared" si="343"/>
        <v>0</v>
      </c>
      <c r="BR735" s="90">
        <f t="shared" si="169"/>
        <v>0</v>
      </c>
      <c r="BS735" s="90">
        <f t="shared" si="169"/>
        <v>0</v>
      </c>
      <c r="BT735" s="90">
        <f t="shared" si="344"/>
        <v>0</v>
      </c>
      <c r="BU735" s="90">
        <f t="shared" si="170"/>
        <v>0</v>
      </c>
      <c r="BV735" s="90">
        <f t="shared" si="170"/>
        <v>0</v>
      </c>
      <c r="BW735" s="1235"/>
      <c r="BX735" s="1235"/>
      <c r="BY735" s="1235"/>
      <c r="BZ735" s="90">
        <f t="shared" si="345"/>
        <v>0</v>
      </c>
      <c r="CA735" s="90">
        <f t="shared" si="346"/>
        <v>0</v>
      </c>
      <c r="CB735" s="90">
        <f t="shared" si="347"/>
        <v>0</v>
      </c>
      <c r="CC735" s="90">
        <f t="shared" si="348"/>
        <v>0</v>
      </c>
      <c r="CD735" s="90">
        <f t="shared" si="349"/>
        <v>0</v>
      </c>
      <c r="CE735" s="90">
        <f t="shared" si="350"/>
        <v>0</v>
      </c>
      <c r="CF735" s="90">
        <f t="shared" si="351"/>
        <v>140273.04</v>
      </c>
      <c r="CG735" s="90">
        <f t="shared" si="352"/>
        <v>145488.49</v>
      </c>
      <c r="CH735" s="90">
        <f t="shared" si="353"/>
        <v>150267</v>
      </c>
      <c r="CI735" s="90">
        <f t="shared" si="354"/>
        <v>22786.13</v>
      </c>
      <c r="CJ735" s="90">
        <f t="shared" si="355"/>
        <v>27857.360000000001</v>
      </c>
      <c r="CK735" s="90">
        <f t="shared" si="356"/>
        <v>29022.63</v>
      </c>
      <c r="CL735" s="90">
        <f t="shared" si="357"/>
        <v>0</v>
      </c>
      <c r="CM735" s="90">
        <f t="shared" si="171"/>
        <v>0</v>
      </c>
      <c r="CN735" s="90">
        <f t="shared" si="171"/>
        <v>0</v>
      </c>
      <c r="CO735" s="90">
        <f t="shared" si="358"/>
        <v>0</v>
      </c>
      <c r="CP735" s="90">
        <f t="shared" si="172"/>
        <v>0</v>
      </c>
      <c r="CQ735" s="90">
        <f t="shared" si="172"/>
        <v>0</v>
      </c>
      <c r="CR735" s="1235"/>
      <c r="CS735" s="1235"/>
      <c r="CT735" s="1235"/>
      <c r="CU735" s="90">
        <f t="shared" si="359"/>
        <v>0</v>
      </c>
      <c r="CV735" s="90">
        <f t="shared" si="360"/>
        <v>0</v>
      </c>
      <c r="CW735" s="90">
        <f t="shared" si="361"/>
        <v>0</v>
      </c>
      <c r="CX735" s="90">
        <f t="shared" si="362"/>
        <v>0</v>
      </c>
      <c r="CY735" s="90">
        <f t="shared" si="363"/>
        <v>0</v>
      </c>
      <c r="CZ735" s="90">
        <f t="shared" si="364"/>
        <v>0</v>
      </c>
      <c r="DA735" s="90">
        <f t="shared" si="365"/>
        <v>123276.47</v>
      </c>
      <c r="DB735" s="90">
        <f t="shared" si="366"/>
        <v>127912.73</v>
      </c>
      <c r="DC735" s="90">
        <f t="shared" si="367"/>
        <v>132036.54</v>
      </c>
      <c r="DD735" s="90">
        <f t="shared" si="368"/>
        <v>25538.74</v>
      </c>
      <c r="DE735" s="90">
        <f t="shared" si="369"/>
        <v>29123.35</v>
      </c>
      <c r="DF735" s="90">
        <f t="shared" si="370"/>
        <v>30195.82</v>
      </c>
      <c r="DG735" s="90">
        <f t="shared" si="371"/>
        <v>0</v>
      </c>
      <c r="DH735" s="90">
        <f t="shared" si="173"/>
        <v>0</v>
      </c>
      <c r="DI735" s="90">
        <f t="shared" si="173"/>
        <v>0</v>
      </c>
      <c r="DJ735" s="90">
        <f t="shared" si="372"/>
        <v>0</v>
      </c>
      <c r="DK735" s="90">
        <f t="shared" si="174"/>
        <v>0</v>
      </c>
      <c r="DL735" s="90">
        <f t="shared" si="174"/>
        <v>0</v>
      </c>
      <c r="DM735" s="369"/>
      <c r="DN735" s="369"/>
      <c r="DO735" s="369"/>
      <c r="DP735" s="90">
        <f t="shared" si="373"/>
        <v>0</v>
      </c>
      <c r="DQ735" s="90">
        <f t="shared" si="374"/>
        <v>0</v>
      </c>
      <c r="DR735" s="90">
        <f t="shared" si="375"/>
        <v>0</v>
      </c>
      <c r="DS735" s="90">
        <f t="shared" si="376"/>
        <v>0</v>
      </c>
      <c r="DT735" s="90">
        <f t="shared" si="377"/>
        <v>0</v>
      </c>
      <c r="DU735" s="90">
        <f t="shared" si="378"/>
        <v>0</v>
      </c>
      <c r="DV735" s="90">
        <f t="shared" si="379"/>
        <v>0</v>
      </c>
      <c r="DW735" s="90">
        <f t="shared" si="380"/>
        <v>0</v>
      </c>
      <c r="DX735" s="90">
        <f t="shared" si="381"/>
        <v>0</v>
      </c>
      <c r="DY735" s="90">
        <f t="shared" si="382"/>
        <v>0</v>
      </c>
      <c r="DZ735" s="90">
        <f t="shared" si="383"/>
        <v>0</v>
      </c>
      <c r="EA735" s="90">
        <f t="shared" si="384"/>
        <v>0</v>
      </c>
      <c r="EB735" s="90">
        <f t="shared" si="385"/>
        <v>0</v>
      </c>
      <c r="EC735" s="90">
        <f t="shared" si="175"/>
        <v>0</v>
      </c>
      <c r="ED735" s="90">
        <f t="shared" si="176"/>
        <v>0</v>
      </c>
      <c r="EE735" s="90">
        <f t="shared" si="386"/>
        <v>0</v>
      </c>
      <c r="EF735" s="90">
        <f t="shared" si="177"/>
        <v>0</v>
      </c>
      <c r="EG735" s="90">
        <f t="shared" si="178"/>
        <v>0</v>
      </c>
      <c r="EH735" s="1235"/>
      <c r="EI735" s="1235"/>
      <c r="EJ735" s="1235"/>
      <c r="EK735" s="90">
        <f t="shared" si="387"/>
        <v>0</v>
      </c>
      <c r="EL735" s="90">
        <f t="shared" si="388"/>
        <v>0</v>
      </c>
      <c r="EM735" s="90">
        <f t="shared" si="389"/>
        <v>0</v>
      </c>
      <c r="EN735" s="90">
        <f t="shared" si="390"/>
        <v>0</v>
      </c>
      <c r="EO735" s="90">
        <f t="shared" si="391"/>
        <v>0</v>
      </c>
      <c r="EP735" s="90">
        <f t="shared" si="392"/>
        <v>0</v>
      </c>
      <c r="EQ735" s="90">
        <f t="shared" si="393"/>
        <v>123487.85</v>
      </c>
      <c r="ER735" s="90">
        <f t="shared" si="394"/>
        <v>128138.56</v>
      </c>
      <c r="ES735" s="90">
        <f t="shared" si="395"/>
        <v>132146.38</v>
      </c>
      <c r="ET735" s="90">
        <f t="shared" si="396"/>
        <v>30000.51</v>
      </c>
      <c r="EU735" s="90">
        <f t="shared" si="397"/>
        <v>36396.21</v>
      </c>
      <c r="EV735" s="90">
        <f t="shared" si="398"/>
        <v>37506.9</v>
      </c>
      <c r="EW735" s="90">
        <f t="shared" si="399"/>
        <v>0</v>
      </c>
      <c r="EX735" s="90">
        <f t="shared" si="179"/>
        <v>0</v>
      </c>
      <c r="EY735" s="90">
        <f t="shared" si="179"/>
        <v>0</v>
      </c>
      <c r="EZ735" s="90">
        <f t="shared" si="400"/>
        <v>0</v>
      </c>
      <c r="FA735" s="90">
        <f t="shared" si="180"/>
        <v>0</v>
      </c>
      <c r="FB735" s="90">
        <f t="shared" si="180"/>
        <v>0</v>
      </c>
      <c r="FC735" s="92"/>
      <c r="FD735" s="92"/>
      <c r="FE735" s="92"/>
      <c r="FF735" s="90">
        <f t="shared" si="401"/>
        <v>0</v>
      </c>
      <c r="FG735" s="90">
        <f t="shared" si="402"/>
        <v>0</v>
      </c>
      <c r="FH735" s="90">
        <f t="shared" si="403"/>
        <v>0</v>
      </c>
      <c r="FI735" s="90">
        <f t="shared" si="404"/>
        <v>0</v>
      </c>
      <c r="FJ735" s="90">
        <f t="shared" si="405"/>
        <v>0</v>
      </c>
      <c r="FK735" s="90">
        <f t="shared" si="406"/>
        <v>0</v>
      </c>
      <c r="FL735" s="90">
        <f t="shared" si="407"/>
        <v>0</v>
      </c>
      <c r="FM735" s="90">
        <f t="shared" si="408"/>
        <v>0</v>
      </c>
      <c r="FN735" s="90">
        <f t="shared" si="409"/>
        <v>0</v>
      </c>
      <c r="FO735" s="90">
        <f t="shared" si="410"/>
        <v>0</v>
      </c>
      <c r="FP735" s="90">
        <f t="shared" si="411"/>
        <v>0</v>
      </c>
      <c r="FQ735" s="90">
        <f t="shared" si="412"/>
        <v>0</v>
      </c>
      <c r="FR735" s="90">
        <f t="shared" si="413"/>
        <v>0</v>
      </c>
      <c r="FS735" s="90">
        <f t="shared" si="181"/>
        <v>0</v>
      </c>
      <c r="FT735" s="90">
        <f t="shared" si="181"/>
        <v>0</v>
      </c>
      <c r="FU735" s="90">
        <f t="shared" si="414"/>
        <v>0</v>
      </c>
      <c r="FV735" s="90">
        <f t="shared" si="182"/>
        <v>0</v>
      </c>
      <c r="FW735" s="90">
        <f t="shared" si="182"/>
        <v>0</v>
      </c>
      <c r="FX735" s="1235"/>
      <c r="FY735" s="1235"/>
      <c r="FZ735" s="1235"/>
      <c r="GA735" s="90">
        <f t="shared" si="415"/>
        <v>0</v>
      </c>
      <c r="GB735" s="90">
        <f t="shared" si="416"/>
        <v>0</v>
      </c>
      <c r="GC735" s="90">
        <f t="shared" si="417"/>
        <v>0</v>
      </c>
      <c r="GD735" s="90">
        <f t="shared" si="418"/>
        <v>0</v>
      </c>
      <c r="GE735" s="90">
        <f t="shared" si="419"/>
        <v>0</v>
      </c>
      <c r="GF735" s="90">
        <f t="shared" si="420"/>
        <v>0</v>
      </c>
      <c r="GG735" s="90">
        <f t="shared" si="421"/>
        <v>126612.03</v>
      </c>
      <c r="GH735" s="90">
        <f t="shared" si="422"/>
        <v>131266.44</v>
      </c>
      <c r="GI735" s="90">
        <f t="shared" si="423"/>
        <v>135596.54999999999</v>
      </c>
      <c r="GJ735" s="90">
        <f t="shared" si="424"/>
        <v>25016.5</v>
      </c>
      <c r="GK735" s="90">
        <f t="shared" si="425"/>
        <v>28080.77</v>
      </c>
      <c r="GL735" s="90">
        <f t="shared" si="426"/>
        <v>29031.46</v>
      </c>
      <c r="GM735" s="90">
        <f t="shared" si="427"/>
        <v>0</v>
      </c>
      <c r="GN735" s="90">
        <f t="shared" si="183"/>
        <v>0</v>
      </c>
      <c r="GO735" s="90">
        <f t="shared" si="183"/>
        <v>0</v>
      </c>
      <c r="GP735" s="90">
        <f t="shared" si="428"/>
        <v>0</v>
      </c>
      <c r="GQ735" s="90">
        <f t="shared" si="184"/>
        <v>0</v>
      </c>
      <c r="GR735" s="90">
        <f t="shared" si="184"/>
        <v>0</v>
      </c>
      <c r="GS735" s="92"/>
      <c r="GT735" s="92"/>
      <c r="GU735" s="92"/>
      <c r="GV735" s="90">
        <f t="shared" si="429"/>
        <v>0</v>
      </c>
      <c r="GW735" s="90">
        <f t="shared" si="430"/>
        <v>0</v>
      </c>
      <c r="GX735" s="90">
        <f t="shared" si="431"/>
        <v>0</v>
      </c>
      <c r="GY735" s="90">
        <f t="shared" si="432"/>
        <v>0</v>
      </c>
      <c r="GZ735" s="90">
        <f t="shared" si="433"/>
        <v>0</v>
      </c>
      <c r="HA735" s="90">
        <f t="shared" si="434"/>
        <v>0</v>
      </c>
      <c r="HB735" s="90">
        <f t="shared" si="435"/>
        <v>0</v>
      </c>
      <c r="HC735" s="90">
        <f t="shared" si="436"/>
        <v>0</v>
      </c>
      <c r="HD735" s="90">
        <f t="shared" si="437"/>
        <v>0</v>
      </c>
      <c r="HE735" s="90">
        <f t="shared" si="438"/>
        <v>0</v>
      </c>
      <c r="HF735" s="90">
        <f t="shared" si="439"/>
        <v>0</v>
      </c>
      <c r="HG735" s="90">
        <f t="shared" si="440"/>
        <v>0</v>
      </c>
      <c r="HH735" s="90">
        <f t="shared" si="441"/>
        <v>0</v>
      </c>
      <c r="HI735" s="90">
        <f t="shared" si="185"/>
        <v>0</v>
      </c>
      <c r="HJ735" s="90">
        <f t="shared" si="185"/>
        <v>0</v>
      </c>
      <c r="HK735" s="90">
        <f t="shared" si="442"/>
        <v>0</v>
      </c>
      <c r="HL735" s="90">
        <f t="shared" si="186"/>
        <v>0</v>
      </c>
      <c r="HM735" s="90">
        <f t="shared" si="186"/>
        <v>0</v>
      </c>
      <c r="HN735" s="1235"/>
      <c r="HO735" s="1235"/>
      <c r="HP735" s="1235"/>
      <c r="HQ735" s="90">
        <f t="shared" si="443"/>
        <v>0</v>
      </c>
      <c r="HR735" s="90">
        <f t="shared" si="444"/>
        <v>0</v>
      </c>
      <c r="HS735" s="90">
        <f t="shared" si="445"/>
        <v>0</v>
      </c>
      <c r="HT735" s="90">
        <f t="shared" si="446"/>
        <v>0</v>
      </c>
      <c r="HU735" s="90">
        <f t="shared" si="447"/>
        <v>0</v>
      </c>
      <c r="HV735" s="90">
        <f t="shared" si="448"/>
        <v>0</v>
      </c>
      <c r="HW735" s="90">
        <f t="shared" si="449"/>
        <v>112325.45</v>
      </c>
      <c r="HX735" s="90">
        <f t="shared" si="450"/>
        <v>116556.92</v>
      </c>
      <c r="HY735" s="90">
        <f t="shared" si="451"/>
        <v>120203.42</v>
      </c>
      <c r="HZ735" s="90">
        <f t="shared" si="452"/>
        <v>25046.91</v>
      </c>
      <c r="IA735" s="90">
        <f t="shared" si="453"/>
        <v>27380.38</v>
      </c>
      <c r="IB735" s="90">
        <f t="shared" si="454"/>
        <v>28451.29</v>
      </c>
      <c r="IC735" s="90">
        <f t="shared" si="455"/>
        <v>0</v>
      </c>
      <c r="ID735" s="90">
        <f t="shared" si="187"/>
        <v>0</v>
      </c>
      <c r="IE735" s="90">
        <f t="shared" si="187"/>
        <v>0</v>
      </c>
      <c r="IF735" s="90">
        <f t="shared" si="456"/>
        <v>0</v>
      </c>
      <c r="IG735" s="90">
        <f t="shared" si="188"/>
        <v>0</v>
      </c>
      <c r="IH735" s="90">
        <f t="shared" si="188"/>
        <v>0</v>
      </c>
      <c r="II735" s="1235"/>
      <c r="IJ735" s="1235"/>
      <c r="IK735" s="1235"/>
      <c r="IL735" s="90">
        <f t="shared" si="457"/>
        <v>0</v>
      </c>
      <c r="IM735" s="90">
        <f t="shared" si="458"/>
        <v>0</v>
      </c>
      <c r="IN735" s="90">
        <f t="shared" si="459"/>
        <v>0</v>
      </c>
      <c r="IO735" s="90">
        <f t="shared" si="460"/>
        <v>0</v>
      </c>
      <c r="IP735" s="90">
        <f t="shared" si="461"/>
        <v>0</v>
      </c>
      <c r="IQ735" s="90">
        <f t="shared" si="462"/>
        <v>0</v>
      </c>
      <c r="IR735" s="90">
        <f t="shared" si="463"/>
        <v>125428.81</v>
      </c>
      <c r="IS735" s="90">
        <f t="shared" si="464"/>
        <v>130009.54</v>
      </c>
      <c r="IT735" s="90">
        <f t="shared" si="465"/>
        <v>134326.88</v>
      </c>
      <c r="IU735" s="90">
        <f t="shared" si="466"/>
        <v>31564.73</v>
      </c>
      <c r="IV735" s="90">
        <f t="shared" si="467"/>
        <v>35102.53</v>
      </c>
      <c r="IW735" s="90">
        <f t="shared" si="468"/>
        <v>36385.79</v>
      </c>
      <c r="IX735" s="90">
        <f t="shared" si="469"/>
        <v>0</v>
      </c>
      <c r="IY735" s="90">
        <f t="shared" si="189"/>
        <v>0</v>
      </c>
      <c r="IZ735" s="90">
        <f t="shared" si="189"/>
        <v>0</v>
      </c>
      <c r="JA735" s="90">
        <f t="shared" si="470"/>
        <v>0</v>
      </c>
      <c r="JB735" s="90">
        <f t="shared" si="190"/>
        <v>0</v>
      </c>
      <c r="JC735" s="90">
        <f t="shared" si="190"/>
        <v>0</v>
      </c>
      <c r="JD735" s="1235"/>
      <c r="JE735" s="1235"/>
      <c r="JF735" s="1235"/>
      <c r="JG735" s="90">
        <f t="shared" si="471"/>
        <v>0</v>
      </c>
      <c r="JH735" s="90">
        <f t="shared" si="472"/>
        <v>0</v>
      </c>
      <c r="JI735" s="90">
        <f t="shared" si="473"/>
        <v>0</v>
      </c>
      <c r="JJ735" s="90">
        <f t="shared" si="474"/>
        <v>0</v>
      </c>
      <c r="JK735" s="90">
        <f t="shared" si="475"/>
        <v>0</v>
      </c>
      <c r="JL735" s="90">
        <f t="shared" si="476"/>
        <v>0</v>
      </c>
      <c r="JM735" s="90">
        <f t="shared" si="477"/>
        <v>140740.48000000001</v>
      </c>
      <c r="JN735" s="90">
        <f t="shared" si="478"/>
        <v>146038.07999999999</v>
      </c>
      <c r="JO735" s="90">
        <f t="shared" si="479"/>
        <v>150672.23000000001</v>
      </c>
      <c r="JP735" s="90">
        <f t="shared" si="480"/>
        <v>30613.5</v>
      </c>
      <c r="JQ735" s="90">
        <f t="shared" si="481"/>
        <v>34447.85</v>
      </c>
      <c r="JR735" s="90">
        <f t="shared" si="482"/>
        <v>35692.050000000003</v>
      </c>
      <c r="JS735" s="90">
        <f t="shared" si="483"/>
        <v>0</v>
      </c>
      <c r="JT735" s="90">
        <f t="shared" si="191"/>
        <v>0</v>
      </c>
      <c r="JU735" s="90">
        <f t="shared" si="191"/>
        <v>0</v>
      </c>
      <c r="JV735" s="90">
        <f t="shared" si="484"/>
        <v>0</v>
      </c>
      <c r="JW735" s="90">
        <f t="shared" si="192"/>
        <v>0</v>
      </c>
      <c r="JX735" s="90">
        <f t="shared" si="192"/>
        <v>0</v>
      </c>
      <c r="JY735" s="1235"/>
      <c r="JZ735" s="1235"/>
      <c r="KA735" s="1235"/>
      <c r="KB735" s="90">
        <f t="shared" si="485"/>
        <v>0</v>
      </c>
      <c r="KC735" s="90">
        <f t="shared" si="486"/>
        <v>0</v>
      </c>
      <c r="KD735" s="90">
        <f t="shared" si="487"/>
        <v>0</v>
      </c>
      <c r="KE735" s="90">
        <f t="shared" si="488"/>
        <v>0</v>
      </c>
      <c r="KF735" s="90">
        <f t="shared" si="489"/>
        <v>0</v>
      </c>
      <c r="KG735" s="90">
        <f t="shared" si="490"/>
        <v>0</v>
      </c>
      <c r="KH735" s="90">
        <f t="shared" si="491"/>
        <v>97046.38</v>
      </c>
      <c r="KI735" s="90">
        <f t="shared" si="492"/>
        <v>100379.41</v>
      </c>
      <c r="KJ735" s="90">
        <f t="shared" si="493"/>
        <v>103909.94</v>
      </c>
      <c r="KK735" s="90">
        <f t="shared" si="494"/>
        <v>35931.82</v>
      </c>
      <c r="KL735" s="90">
        <f t="shared" si="495"/>
        <v>40521.46</v>
      </c>
      <c r="KM735" s="90">
        <f t="shared" si="496"/>
        <v>41203.79</v>
      </c>
      <c r="KN735" s="90">
        <f t="shared" si="497"/>
        <v>0</v>
      </c>
      <c r="KO735" s="90">
        <f t="shared" si="193"/>
        <v>0</v>
      </c>
      <c r="KP735" s="90">
        <f t="shared" si="193"/>
        <v>0</v>
      </c>
      <c r="KQ735" s="90">
        <f t="shared" si="498"/>
        <v>0</v>
      </c>
      <c r="KR735" s="90">
        <f t="shared" si="194"/>
        <v>0</v>
      </c>
      <c r="KS735" s="90">
        <f t="shared" si="194"/>
        <v>0</v>
      </c>
      <c r="KT735" s="1235"/>
      <c r="KU735" s="1235"/>
      <c r="KV735" s="1235"/>
      <c r="KW735" s="90">
        <f t="shared" si="499"/>
        <v>0</v>
      </c>
      <c r="KX735" s="90">
        <f t="shared" si="500"/>
        <v>0</v>
      </c>
      <c r="KY735" s="90">
        <f t="shared" si="501"/>
        <v>0</v>
      </c>
      <c r="KZ735" s="90">
        <f t="shared" si="502"/>
        <v>0</v>
      </c>
      <c r="LA735" s="90">
        <f t="shared" si="503"/>
        <v>0</v>
      </c>
      <c r="LB735" s="90">
        <f t="shared" si="504"/>
        <v>0</v>
      </c>
      <c r="LC735" s="90">
        <f t="shared" si="505"/>
        <v>159011.32999999999</v>
      </c>
      <c r="LD735" s="90">
        <f t="shared" si="506"/>
        <v>164992.60999999999</v>
      </c>
      <c r="LE735" s="90">
        <f t="shared" si="507"/>
        <v>170251.51999999999</v>
      </c>
      <c r="LF735" s="90">
        <f t="shared" si="508"/>
        <v>29639.63</v>
      </c>
      <c r="LG735" s="90">
        <f t="shared" si="509"/>
        <v>32385.62</v>
      </c>
      <c r="LH735" s="90">
        <f t="shared" si="510"/>
        <v>33511.42</v>
      </c>
      <c r="LI735" s="90">
        <f t="shared" si="511"/>
        <v>0</v>
      </c>
      <c r="LJ735" s="90">
        <f t="shared" si="195"/>
        <v>0</v>
      </c>
      <c r="LK735" s="90">
        <f t="shared" si="195"/>
        <v>0</v>
      </c>
      <c r="LL735" s="90">
        <f t="shared" si="512"/>
        <v>0</v>
      </c>
      <c r="LM735" s="90">
        <f t="shared" si="196"/>
        <v>0</v>
      </c>
      <c r="LN735" s="90">
        <f t="shared" si="196"/>
        <v>0</v>
      </c>
      <c r="LO735" s="1235"/>
      <c r="LP735" s="1235"/>
      <c r="LQ735" s="1235"/>
      <c r="LR735" s="90">
        <f t="shared" si="513"/>
        <v>0</v>
      </c>
      <c r="LS735" s="90">
        <f t="shared" si="514"/>
        <v>0</v>
      </c>
      <c r="LT735" s="90">
        <f t="shared" si="515"/>
        <v>0</v>
      </c>
      <c r="LU735" s="90">
        <f t="shared" si="516"/>
        <v>0</v>
      </c>
      <c r="LV735" s="90">
        <f t="shared" si="517"/>
        <v>0</v>
      </c>
      <c r="LW735" s="90">
        <f t="shared" si="518"/>
        <v>0</v>
      </c>
      <c r="LX735" s="90">
        <f t="shared" si="519"/>
        <v>155649.85999999999</v>
      </c>
      <c r="LY735" s="90">
        <f t="shared" si="520"/>
        <v>161503.54999999999</v>
      </c>
      <c r="LZ735" s="90">
        <f t="shared" si="521"/>
        <v>166711.41</v>
      </c>
      <c r="MA735" s="90">
        <f t="shared" si="522"/>
        <v>27214.85</v>
      </c>
      <c r="MB735" s="90">
        <f t="shared" si="523"/>
        <v>31485.37</v>
      </c>
      <c r="MC735" s="90">
        <f t="shared" si="524"/>
        <v>32600.58</v>
      </c>
      <c r="MD735" s="90">
        <f t="shared" si="525"/>
        <v>0</v>
      </c>
      <c r="ME735" s="90">
        <f t="shared" si="197"/>
        <v>0</v>
      </c>
      <c r="MF735" s="90">
        <f t="shared" si="197"/>
        <v>0</v>
      </c>
      <c r="MG735" s="90">
        <f t="shared" si="526"/>
        <v>0</v>
      </c>
      <c r="MH735" s="90">
        <f t="shared" si="198"/>
        <v>0</v>
      </c>
      <c r="MI735" s="90">
        <f t="shared" si="198"/>
        <v>0</v>
      </c>
      <c r="MJ735" s="1235"/>
      <c r="MK735" s="1235"/>
      <c r="ML735" s="1235"/>
      <c r="MM735" s="90">
        <f t="shared" si="527"/>
        <v>0</v>
      </c>
      <c r="MN735" s="90">
        <f t="shared" si="528"/>
        <v>0</v>
      </c>
      <c r="MO735" s="90">
        <f t="shared" si="529"/>
        <v>0</v>
      </c>
      <c r="MP735" s="90">
        <f t="shared" si="530"/>
        <v>0</v>
      </c>
      <c r="MQ735" s="90">
        <f t="shared" si="531"/>
        <v>0</v>
      </c>
      <c r="MR735" s="90">
        <f t="shared" si="532"/>
        <v>0</v>
      </c>
      <c r="MS735" s="90">
        <f t="shared" si="533"/>
        <v>123931.44</v>
      </c>
      <c r="MT735" s="90">
        <f t="shared" si="534"/>
        <v>128591.09</v>
      </c>
      <c r="MU735" s="90">
        <f t="shared" si="535"/>
        <v>132757.72</v>
      </c>
      <c r="MV735" s="90">
        <f t="shared" si="536"/>
        <v>29041.63</v>
      </c>
      <c r="MW735" s="90">
        <f t="shared" si="537"/>
        <v>31489.65</v>
      </c>
      <c r="MX735" s="90">
        <f t="shared" si="538"/>
        <v>32343.02</v>
      </c>
      <c r="MY735" s="90">
        <f t="shared" si="539"/>
        <v>0</v>
      </c>
      <c r="MZ735" s="90">
        <f t="shared" si="199"/>
        <v>0</v>
      </c>
      <c r="NA735" s="90">
        <f t="shared" si="199"/>
        <v>0</v>
      </c>
      <c r="NB735" s="90">
        <f t="shared" si="540"/>
        <v>0</v>
      </c>
      <c r="NC735" s="90">
        <f t="shared" si="200"/>
        <v>0</v>
      </c>
      <c r="ND735" s="90">
        <f t="shared" si="200"/>
        <v>0</v>
      </c>
      <c r="NE735" s="1235"/>
      <c r="NF735" s="1235"/>
      <c r="NG735" s="1235"/>
      <c r="NH735" s="90">
        <f t="shared" si="541"/>
        <v>0</v>
      </c>
      <c r="NI735" s="90">
        <f t="shared" si="542"/>
        <v>0</v>
      </c>
      <c r="NJ735" s="90">
        <f t="shared" si="543"/>
        <v>0</v>
      </c>
      <c r="NK735" s="90">
        <f t="shared" si="544"/>
        <v>0</v>
      </c>
      <c r="NL735" s="90">
        <f t="shared" si="545"/>
        <v>0</v>
      </c>
      <c r="NM735" s="90">
        <f t="shared" si="546"/>
        <v>0</v>
      </c>
      <c r="NN735" s="90">
        <f t="shared" si="547"/>
        <v>124941.74</v>
      </c>
      <c r="NO735" s="90">
        <f t="shared" si="548"/>
        <v>129638.28</v>
      </c>
      <c r="NP735" s="90">
        <f t="shared" si="549"/>
        <v>133843.42000000001</v>
      </c>
      <c r="NQ735" s="90">
        <f t="shared" si="550"/>
        <v>33049.050000000003</v>
      </c>
      <c r="NR735" s="90">
        <f t="shared" si="551"/>
        <v>36852.550000000003</v>
      </c>
      <c r="NS735" s="90">
        <f t="shared" si="552"/>
        <v>38006.980000000003</v>
      </c>
      <c r="NT735" s="90">
        <f t="shared" si="553"/>
        <v>0</v>
      </c>
      <c r="NU735" s="90">
        <f t="shared" si="201"/>
        <v>0</v>
      </c>
      <c r="NV735" s="90">
        <f t="shared" si="201"/>
        <v>0</v>
      </c>
      <c r="NW735" s="90">
        <f t="shared" si="554"/>
        <v>0</v>
      </c>
      <c r="NX735" s="90">
        <f t="shared" si="202"/>
        <v>0</v>
      </c>
      <c r="NY735" s="90">
        <f t="shared" si="202"/>
        <v>0</v>
      </c>
      <c r="NZ735" s="1235"/>
      <c r="OA735" s="1235"/>
      <c r="OB735" s="1235"/>
      <c r="OC735" s="90">
        <f t="shared" si="555"/>
        <v>0</v>
      </c>
      <c r="OD735" s="90">
        <f t="shared" si="556"/>
        <v>0</v>
      </c>
      <c r="OE735" s="90">
        <f t="shared" si="557"/>
        <v>0</v>
      </c>
      <c r="OF735" s="90">
        <f t="shared" si="558"/>
        <v>0</v>
      </c>
      <c r="OG735" s="90">
        <f t="shared" si="559"/>
        <v>0</v>
      </c>
      <c r="OH735" s="90">
        <f t="shared" si="560"/>
        <v>0</v>
      </c>
      <c r="OI735" s="90">
        <f t="shared" si="561"/>
        <v>108688.81</v>
      </c>
      <c r="OJ735" s="90">
        <f t="shared" si="562"/>
        <v>112778.87</v>
      </c>
      <c r="OK735" s="90">
        <f t="shared" si="563"/>
        <v>116359.25</v>
      </c>
      <c r="OL735" s="90">
        <f t="shared" si="564"/>
        <v>21235.71</v>
      </c>
      <c r="OM735" s="90">
        <f t="shared" si="565"/>
        <v>23889.51</v>
      </c>
      <c r="ON735" s="90">
        <f t="shared" si="566"/>
        <v>24911.38</v>
      </c>
      <c r="OO735" s="90">
        <f t="shared" si="567"/>
        <v>0</v>
      </c>
      <c r="OP735" s="90">
        <f t="shared" si="203"/>
        <v>0</v>
      </c>
      <c r="OQ735" s="90">
        <f t="shared" si="203"/>
        <v>0</v>
      </c>
      <c r="OR735" s="90">
        <f t="shared" si="568"/>
        <v>0</v>
      </c>
      <c r="OS735" s="90">
        <f t="shared" si="204"/>
        <v>0</v>
      </c>
      <c r="OT735" s="90">
        <f t="shared" si="204"/>
        <v>0</v>
      </c>
      <c r="OU735" s="1235"/>
      <c r="OV735" s="1235"/>
      <c r="OW735" s="1235"/>
      <c r="OX735" s="90">
        <f t="shared" si="569"/>
        <v>0</v>
      </c>
      <c r="OY735" s="90">
        <f t="shared" si="570"/>
        <v>0</v>
      </c>
      <c r="OZ735" s="90">
        <f t="shared" si="571"/>
        <v>0</v>
      </c>
      <c r="PA735" s="90">
        <f t="shared" si="572"/>
        <v>0</v>
      </c>
      <c r="PB735" s="90">
        <f t="shared" si="573"/>
        <v>0</v>
      </c>
      <c r="PC735" s="90">
        <f t="shared" si="574"/>
        <v>0</v>
      </c>
      <c r="PD735" s="90">
        <f t="shared" si="575"/>
        <v>135122.79999999999</v>
      </c>
      <c r="PE735" s="90">
        <f t="shared" si="576"/>
        <v>140205.32</v>
      </c>
      <c r="PF735" s="90">
        <f t="shared" si="577"/>
        <v>144714.1</v>
      </c>
      <c r="PG735" s="90">
        <f t="shared" si="578"/>
        <v>31670.1</v>
      </c>
      <c r="PH735" s="90">
        <f t="shared" si="579"/>
        <v>34347.480000000003</v>
      </c>
      <c r="PI735" s="90">
        <f t="shared" si="580"/>
        <v>35515.93</v>
      </c>
      <c r="PJ735" s="90">
        <f t="shared" si="581"/>
        <v>0</v>
      </c>
      <c r="PK735" s="90">
        <f t="shared" si="205"/>
        <v>0</v>
      </c>
      <c r="PL735" s="90">
        <f t="shared" si="205"/>
        <v>0</v>
      </c>
      <c r="PM735" s="90">
        <f t="shared" si="582"/>
        <v>0</v>
      </c>
      <c r="PN735" s="90">
        <f t="shared" si="206"/>
        <v>0</v>
      </c>
      <c r="PO735" s="90">
        <f t="shared" si="206"/>
        <v>0</v>
      </c>
      <c r="PP735" s="1235"/>
      <c r="PQ735" s="1235"/>
      <c r="PR735" s="1235"/>
      <c r="PS735" s="90">
        <f t="shared" si="583"/>
        <v>0</v>
      </c>
      <c r="PT735" s="90">
        <f t="shared" si="584"/>
        <v>0</v>
      </c>
      <c r="PU735" s="90">
        <f t="shared" si="585"/>
        <v>0</v>
      </c>
      <c r="PV735" s="90">
        <f t="shared" si="586"/>
        <v>0</v>
      </c>
      <c r="PW735" s="90">
        <f t="shared" si="587"/>
        <v>0</v>
      </c>
      <c r="PX735" s="90">
        <f t="shared" si="588"/>
        <v>0</v>
      </c>
      <c r="PY735" s="90">
        <f t="shared" si="589"/>
        <v>83057.149999999994</v>
      </c>
      <c r="PZ735" s="90">
        <f t="shared" si="590"/>
        <v>85913.08</v>
      </c>
      <c r="QA735" s="90">
        <f t="shared" si="591"/>
        <v>88936.21</v>
      </c>
      <c r="QB735" s="90">
        <f t="shared" si="592"/>
        <v>21929.200000000001</v>
      </c>
      <c r="QC735" s="90">
        <f t="shared" si="593"/>
        <v>25156.959999999999</v>
      </c>
      <c r="QD735" s="90">
        <f t="shared" si="594"/>
        <v>25761</v>
      </c>
      <c r="QE735" s="90">
        <f t="shared" si="595"/>
        <v>0</v>
      </c>
      <c r="QF735" s="90">
        <f t="shared" si="207"/>
        <v>0</v>
      </c>
      <c r="QG735" s="90">
        <f t="shared" si="207"/>
        <v>0</v>
      </c>
      <c r="QH735" s="90">
        <f t="shared" si="596"/>
        <v>0</v>
      </c>
      <c r="QI735" s="90">
        <f t="shared" si="208"/>
        <v>0</v>
      </c>
      <c r="QJ735" s="90">
        <f t="shared" si="208"/>
        <v>0</v>
      </c>
      <c r="QK735" s="1235"/>
      <c r="QL735" s="1235"/>
      <c r="QM735" s="1235"/>
      <c r="QN735" s="90">
        <f t="shared" si="597"/>
        <v>0</v>
      </c>
      <c r="QO735" s="90">
        <f t="shared" si="598"/>
        <v>0</v>
      </c>
      <c r="QP735" s="90">
        <f t="shared" si="599"/>
        <v>0</v>
      </c>
      <c r="QQ735" s="90">
        <f t="shared" si="600"/>
        <v>0</v>
      </c>
      <c r="QR735" s="90">
        <f t="shared" si="601"/>
        <v>0</v>
      </c>
      <c r="QS735" s="90">
        <f t="shared" si="602"/>
        <v>0</v>
      </c>
      <c r="QT735" s="90">
        <f t="shared" si="603"/>
        <v>161857.66</v>
      </c>
      <c r="QU735" s="90">
        <f t="shared" si="604"/>
        <v>167948.13</v>
      </c>
      <c r="QV735" s="90">
        <f t="shared" si="605"/>
        <v>173320.23</v>
      </c>
      <c r="QW735" s="90">
        <f t="shared" si="606"/>
        <v>36461.040000000001</v>
      </c>
      <c r="QX735" s="90">
        <f t="shared" si="607"/>
        <v>43107.91</v>
      </c>
      <c r="QY735" s="90">
        <f t="shared" si="608"/>
        <v>44386.44</v>
      </c>
      <c r="QZ735" s="90">
        <f t="shared" si="609"/>
        <v>0</v>
      </c>
      <c r="RA735" s="90">
        <f t="shared" si="209"/>
        <v>0</v>
      </c>
      <c r="RB735" s="90">
        <f t="shared" si="209"/>
        <v>0</v>
      </c>
      <c r="RC735" s="90">
        <f t="shared" si="610"/>
        <v>0</v>
      </c>
      <c r="RD735" s="90">
        <f t="shared" si="210"/>
        <v>0</v>
      </c>
      <c r="RE735" s="90">
        <f t="shared" si="210"/>
        <v>0</v>
      </c>
      <c r="RF735" s="1235"/>
      <c r="RG735" s="1235"/>
      <c r="RH735" s="1235"/>
      <c r="RI735" s="90">
        <f t="shared" si="611"/>
        <v>0</v>
      </c>
      <c r="RJ735" s="90">
        <f t="shared" si="612"/>
        <v>0</v>
      </c>
      <c r="RK735" s="90">
        <f t="shared" si="613"/>
        <v>0</v>
      </c>
      <c r="RL735" s="90">
        <f t="shared" si="614"/>
        <v>0</v>
      </c>
      <c r="RM735" s="90">
        <f t="shared" si="615"/>
        <v>0</v>
      </c>
      <c r="RN735" s="90">
        <f t="shared" si="616"/>
        <v>0</v>
      </c>
      <c r="RO735" s="90">
        <f t="shared" si="617"/>
        <v>113394.58</v>
      </c>
      <c r="RP735" s="90">
        <f t="shared" si="618"/>
        <v>117622.85</v>
      </c>
      <c r="RQ735" s="90">
        <f t="shared" si="619"/>
        <v>121445.27</v>
      </c>
      <c r="RR735" s="90">
        <f t="shared" si="620"/>
        <v>26379.22</v>
      </c>
      <c r="RS735" s="90">
        <f t="shared" si="621"/>
        <v>29608.73</v>
      </c>
      <c r="RT735" s="90">
        <f t="shared" si="622"/>
        <v>30681.57</v>
      </c>
      <c r="RU735" s="90">
        <f t="shared" si="623"/>
        <v>0</v>
      </c>
      <c r="RV735" s="90">
        <f t="shared" si="211"/>
        <v>0</v>
      </c>
      <c r="RW735" s="90">
        <f t="shared" si="211"/>
        <v>0</v>
      </c>
      <c r="RX735" s="90">
        <f t="shared" si="624"/>
        <v>0</v>
      </c>
      <c r="RY735" s="90">
        <f t="shared" si="212"/>
        <v>0</v>
      </c>
      <c r="RZ735" s="90">
        <f t="shared" si="212"/>
        <v>0</v>
      </c>
      <c r="SA735" s="1235"/>
      <c r="SB735" s="1235"/>
      <c r="SC735" s="1235"/>
      <c r="SD735" s="90">
        <f t="shared" si="625"/>
        <v>0</v>
      </c>
      <c r="SE735" s="90">
        <f t="shared" si="626"/>
        <v>0</v>
      </c>
      <c r="SF735" s="90">
        <f t="shared" si="627"/>
        <v>0</v>
      </c>
      <c r="SG735" s="90">
        <f t="shared" si="628"/>
        <v>0</v>
      </c>
      <c r="SH735" s="90">
        <f t="shared" si="629"/>
        <v>0</v>
      </c>
      <c r="SI735" s="90">
        <f t="shared" si="630"/>
        <v>0</v>
      </c>
      <c r="SJ735" s="90">
        <f t="shared" si="631"/>
        <v>106887.96</v>
      </c>
      <c r="SK735" s="90">
        <f t="shared" si="632"/>
        <v>110909.15</v>
      </c>
      <c r="SL735" s="90">
        <f t="shared" si="633"/>
        <v>114473.52</v>
      </c>
      <c r="SM735" s="90">
        <f t="shared" si="634"/>
        <v>17946.53</v>
      </c>
      <c r="SN735" s="90">
        <f t="shared" si="635"/>
        <v>20666.68</v>
      </c>
      <c r="SO735" s="90">
        <f t="shared" si="636"/>
        <v>21643.35</v>
      </c>
      <c r="SP735" s="90">
        <f t="shared" si="637"/>
        <v>0</v>
      </c>
      <c r="SQ735" s="90">
        <f t="shared" si="213"/>
        <v>0</v>
      </c>
      <c r="SR735" s="90">
        <f t="shared" si="213"/>
        <v>0</v>
      </c>
      <c r="SS735" s="90">
        <f t="shared" si="638"/>
        <v>0</v>
      </c>
      <c r="ST735" s="90">
        <f t="shared" si="214"/>
        <v>0</v>
      </c>
      <c r="SU735" s="90">
        <f t="shared" si="214"/>
        <v>0</v>
      </c>
      <c r="SV735" s="1235"/>
      <c r="SW735" s="1235"/>
      <c r="SX735" s="1235"/>
      <c r="SY735" s="90">
        <f t="shared" si="639"/>
        <v>0</v>
      </c>
      <c r="SZ735" s="90">
        <f t="shared" si="640"/>
        <v>0</v>
      </c>
      <c r="TA735" s="90">
        <f t="shared" si="641"/>
        <v>0</v>
      </c>
      <c r="TB735" s="90">
        <f t="shared" si="642"/>
        <v>0</v>
      </c>
      <c r="TC735" s="90">
        <f t="shared" si="643"/>
        <v>0</v>
      </c>
      <c r="TD735" s="90">
        <f t="shared" si="644"/>
        <v>0</v>
      </c>
      <c r="TE735" s="90">
        <f t="shared" si="645"/>
        <v>116852.39</v>
      </c>
      <c r="TF735" s="90">
        <f t="shared" si="646"/>
        <v>121066.05</v>
      </c>
      <c r="TG735" s="90">
        <f t="shared" si="647"/>
        <v>125138.38</v>
      </c>
      <c r="TH735" s="90">
        <f t="shared" si="648"/>
        <v>30360.45</v>
      </c>
      <c r="TI735" s="90">
        <f t="shared" si="649"/>
        <v>34127.300000000003</v>
      </c>
      <c r="TJ735" s="90">
        <f t="shared" si="650"/>
        <v>35108.94</v>
      </c>
      <c r="TK735" s="90">
        <f t="shared" si="651"/>
        <v>0</v>
      </c>
      <c r="TL735" s="90">
        <f t="shared" si="215"/>
        <v>0</v>
      </c>
      <c r="TM735" s="90">
        <f t="shared" si="215"/>
        <v>0</v>
      </c>
      <c r="TN735" s="90">
        <f t="shared" si="652"/>
        <v>0</v>
      </c>
      <c r="TO735" s="90">
        <f t="shared" si="216"/>
        <v>0</v>
      </c>
      <c r="TP735" s="90">
        <f t="shared" si="216"/>
        <v>0</v>
      </c>
      <c r="TQ735" s="1235"/>
      <c r="TR735" s="1235"/>
      <c r="TS735" s="1235"/>
      <c r="TT735" s="90">
        <f t="shared" si="653"/>
        <v>0</v>
      </c>
      <c r="TU735" s="90">
        <f t="shared" si="654"/>
        <v>0</v>
      </c>
      <c r="TV735" s="90">
        <f t="shared" si="655"/>
        <v>0</v>
      </c>
      <c r="TW735" s="90">
        <f t="shared" si="656"/>
        <v>0</v>
      </c>
      <c r="TX735" s="90">
        <f t="shared" si="657"/>
        <v>0</v>
      </c>
      <c r="TY735" s="90">
        <f t="shared" si="658"/>
        <v>0</v>
      </c>
      <c r="TZ735" s="90">
        <f t="shared" si="659"/>
        <v>136831.39000000001</v>
      </c>
      <c r="UA735" s="90">
        <f t="shared" si="660"/>
        <v>141977.63</v>
      </c>
      <c r="UB735" s="90">
        <f t="shared" si="661"/>
        <v>146558.89000000001</v>
      </c>
      <c r="UC735" s="90">
        <f t="shared" si="662"/>
        <v>29688.14</v>
      </c>
      <c r="UD735" s="90">
        <f t="shared" si="663"/>
        <v>33770.93</v>
      </c>
      <c r="UE735" s="90">
        <f t="shared" si="664"/>
        <v>34935.58</v>
      </c>
      <c r="UF735" s="90">
        <f t="shared" si="665"/>
        <v>0</v>
      </c>
      <c r="UG735" s="90">
        <f t="shared" si="217"/>
        <v>0</v>
      </c>
      <c r="UH735" s="90">
        <f t="shared" si="217"/>
        <v>0</v>
      </c>
      <c r="UI735" s="90">
        <f t="shared" si="666"/>
        <v>0</v>
      </c>
      <c r="UJ735" s="90">
        <f t="shared" si="218"/>
        <v>0</v>
      </c>
      <c r="UK735" s="90">
        <f t="shared" si="218"/>
        <v>0</v>
      </c>
      <c r="UL735" s="1235"/>
      <c r="UM735" s="1235"/>
      <c r="UN735" s="1235"/>
      <c r="UO735" s="90">
        <f t="shared" si="667"/>
        <v>0</v>
      </c>
      <c r="UP735" s="90">
        <f t="shared" si="668"/>
        <v>0</v>
      </c>
      <c r="UQ735" s="90">
        <f t="shared" si="669"/>
        <v>0</v>
      </c>
      <c r="UR735" s="90">
        <f t="shared" si="670"/>
        <v>0</v>
      </c>
      <c r="US735" s="90">
        <f t="shared" si="671"/>
        <v>0</v>
      </c>
      <c r="UT735" s="90">
        <f t="shared" si="672"/>
        <v>0</v>
      </c>
      <c r="UU735" s="90">
        <f t="shared" si="673"/>
        <v>139598.54</v>
      </c>
      <c r="UV735" s="90">
        <f t="shared" si="674"/>
        <v>144849.24</v>
      </c>
      <c r="UW735" s="90">
        <f t="shared" si="675"/>
        <v>149525.29999999999</v>
      </c>
      <c r="UX735" s="90">
        <f t="shared" si="676"/>
        <v>30696.85</v>
      </c>
      <c r="UY735" s="90">
        <f t="shared" si="677"/>
        <v>36150.400000000001</v>
      </c>
      <c r="UZ735" s="90">
        <f t="shared" si="678"/>
        <v>37353.61</v>
      </c>
      <c r="VA735" s="90">
        <f t="shared" si="679"/>
        <v>0</v>
      </c>
      <c r="VB735" s="90">
        <f t="shared" si="219"/>
        <v>0</v>
      </c>
      <c r="VC735" s="90">
        <f t="shared" si="219"/>
        <v>0</v>
      </c>
      <c r="VD735" s="90">
        <f t="shared" si="680"/>
        <v>0</v>
      </c>
      <c r="VE735" s="90">
        <f t="shared" si="220"/>
        <v>0</v>
      </c>
      <c r="VF735" s="90">
        <f t="shared" si="220"/>
        <v>0</v>
      </c>
      <c r="VG735" s="1235"/>
      <c r="VH735" s="1235"/>
      <c r="VI735" s="1235"/>
      <c r="VJ735" s="90">
        <f t="shared" si="681"/>
        <v>0</v>
      </c>
      <c r="VK735" s="90">
        <f t="shared" si="682"/>
        <v>0</v>
      </c>
      <c r="VL735" s="90">
        <f t="shared" si="683"/>
        <v>0</v>
      </c>
      <c r="VM735" s="90">
        <f t="shared" si="684"/>
        <v>0</v>
      </c>
      <c r="VN735" s="90">
        <f t="shared" si="685"/>
        <v>0</v>
      </c>
      <c r="VO735" s="90">
        <f t="shared" si="686"/>
        <v>0</v>
      </c>
      <c r="VP735" s="90">
        <f t="shared" si="687"/>
        <v>131533.88</v>
      </c>
      <c r="VQ735" s="90">
        <f t="shared" si="688"/>
        <v>136349.35999999999</v>
      </c>
      <c r="VR735" s="90">
        <f t="shared" si="689"/>
        <v>140911.84</v>
      </c>
      <c r="VS735" s="90">
        <f t="shared" si="690"/>
        <v>28170.35</v>
      </c>
      <c r="VT735" s="90">
        <f t="shared" si="691"/>
        <v>31672.33</v>
      </c>
      <c r="VU735" s="90">
        <f t="shared" si="692"/>
        <v>32812.199999999997</v>
      </c>
      <c r="VV735" s="90">
        <f t="shared" si="693"/>
        <v>0</v>
      </c>
      <c r="VW735" s="90">
        <f t="shared" si="221"/>
        <v>0</v>
      </c>
      <c r="VX735" s="90">
        <f t="shared" si="221"/>
        <v>0</v>
      </c>
      <c r="VY735" s="90">
        <f t="shared" si="694"/>
        <v>0</v>
      </c>
      <c r="VZ735" s="90">
        <f t="shared" si="222"/>
        <v>0</v>
      </c>
      <c r="WA735" s="90">
        <f t="shared" si="222"/>
        <v>0</v>
      </c>
      <c r="WB735" s="92"/>
      <c r="WC735" s="92"/>
      <c r="WD735" s="92"/>
      <c r="WE735" s="90">
        <f t="shared" si="695"/>
        <v>0</v>
      </c>
      <c r="WF735" s="90">
        <f t="shared" si="696"/>
        <v>0</v>
      </c>
      <c r="WG735" s="90">
        <f t="shared" si="697"/>
        <v>0</v>
      </c>
      <c r="WH735" s="90">
        <f t="shared" si="698"/>
        <v>0</v>
      </c>
      <c r="WI735" s="90">
        <f t="shared" si="699"/>
        <v>0</v>
      </c>
      <c r="WJ735" s="90">
        <f t="shared" si="700"/>
        <v>0</v>
      </c>
      <c r="WK735" s="90">
        <f t="shared" si="701"/>
        <v>0</v>
      </c>
      <c r="WL735" s="90">
        <f t="shared" si="702"/>
        <v>0</v>
      </c>
      <c r="WM735" s="90">
        <f t="shared" si="703"/>
        <v>0</v>
      </c>
      <c r="WN735" s="90">
        <f t="shared" si="704"/>
        <v>0</v>
      </c>
      <c r="WO735" s="90">
        <f t="shared" si="705"/>
        <v>0</v>
      </c>
      <c r="WP735" s="90">
        <f t="shared" si="706"/>
        <v>0</v>
      </c>
      <c r="WQ735" s="90">
        <f t="shared" si="707"/>
        <v>0</v>
      </c>
      <c r="WR735" s="90">
        <f t="shared" si="223"/>
        <v>0</v>
      </c>
      <c r="WS735" s="90">
        <f t="shared" si="223"/>
        <v>0</v>
      </c>
      <c r="WT735" s="90">
        <f t="shared" si="708"/>
        <v>0</v>
      </c>
      <c r="WU735" s="90">
        <f t="shared" si="224"/>
        <v>0</v>
      </c>
      <c r="WV735" s="90">
        <f t="shared" si="224"/>
        <v>0</v>
      </c>
      <c r="WW735" s="1235"/>
      <c r="WX735" s="1235"/>
      <c r="WY735" s="1235"/>
      <c r="WZ735" s="90">
        <f t="shared" si="709"/>
        <v>0</v>
      </c>
      <c r="XA735" s="90">
        <f t="shared" si="710"/>
        <v>0</v>
      </c>
      <c r="XB735" s="90">
        <f t="shared" si="711"/>
        <v>0</v>
      </c>
      <c r="XC735" s="90">
        <f t="shared" si="712"/>
        <v>0</v>
      </c>
      <c r="XD735" s="90">
        <f t="shared" si="713"/>
        <v>0</v>
      </c>
      <c r="XE735" s="90">
        <f t="shared" si="714"/>
        <v>0</v>
      </c>
      <c r="XF735" s="90">
        <f t="shared" si="715"/>
        <v>119770.05</v>
      </c>
      <c r="XG735" s="90">
        <f t="shared" si="716"/>
        <v>124186.72</v>
      </c>
      <c r="XH735" s="90">
        <f t="shared" si="717"/>
        <v>128263.33</v>
      </c>
      <c r="XI735" s="90">
        <f t="shared" si="718"/>
        <v>22353.89</v>
      </c>
      <c r="XJ735" s="90">
        <f t="shared" si="719"/>
        <v>24772.18</v>
      </c>
      <c r="XK735" s="90">
        <f t="shared" si="720"/>
        <v>25651.61</v>
      </c>
      <c r="XL735" s="90">
        <f t="shared" si="721"/>
        <v>0</v>
      </c>
      <c r="XM735" s="90">
        <f t="shared" si="225"/>
        <v>0</v>
      </c>
      <c r="XN735" s="90">
        <f t="shared" si="225"/>
        <v>0</v>
      </c>
      <c r="XO735" s="90">
        <f t="shared" si="722"/>
        <v>0</v>
      </c>
      <c r="XP735" s="90">
        <f t="shared" si="226"/>
        <v>0</v>
      </c>
      <c r="XQ735" s="90">
        <f t="shared" si="226"/>
        <v>0</v>
      </c>
      <c r="XR735" s="1235"/>
      <c r="XS735" s="1235"/>
      <c r="XT735" s="1235"/>
      <c r="XU735" s="90">
        <f t="shared" si="723"/>
        <v>0</v>
      </c>
      <c r="XV735" s="90">
        <f t="shared" si="724"/>
        <v>0</v>
      </c>
      <c r="XW735" s="90">
        <f t="shared" si="725"/>
        <v>0</v>
      </c>
      <c r="XX735" s="90">
        <f t="shared" si="726"/>
        <v>0</v>
      </c>
      <c r="XY735" s="90">
        <f t="shared" si="727"/>
        <v>0</v>
      </c>
      <c r="XZ735" s="90">
        <f t="shared" si="728"/>
        <v>0</v>
      </c>
      <c r="YA735" s="90">
        <f t="shared" si="729"/>
        <v>106247.08</v>
      </c>
      <c r="YB735" s="90">
        <f t="shared" si="730"/>
        <v>110171.37</v>
      </c>
      <c r="YC735" s="90">
        <f t="shared" si="731"/>
        <v>113780.04</v>
      </c>
      <c r="YD735" s="90">
        <f t="shared" si="732"/>
        <v>20548.189999999999</v>
      </c>
      <c r="YE735" s="90">
        <f t="shared" si="733"/>
        <v>22899</v>
      </c>
      <c r="YF735" s="90">
        <f t="shared" si="734"/>
        <v>23936.91</v>
      </c>
      <c r="YG735" s="90">
        <f t="shared" si="735"/>
        <v>0</v>
      </c>
      <c r="YH735" s="90">
        <f t="shared" si="227"/>
        <v>0</v>
      </c>
      <c r="YI735" s="90">
        <f t="shared" si="227"/>
        <v>0</v>
      </c>
      <c r="YJ735" s="90">
        <f t="shared" si="736"/>
        <v>0</v>
      </c>
      <c r="YK735" s="90">
        <f t="shared" si="228"/>
        <v>0</v>
      </c>
      <c r="YL735" s="90">
        <f t="shared" si="228"/>
        <v>0</v>
      </c>
      <c r="YM735" s="1235"/>
      <c r="YN735" s="1235"/>
      <c r="YO735" s="1235"/>
      <c r="YP735" s="90">
        <f t="shared" si="737"/>
        <v>0</v>
      </c>
      <c r="YQ735" s="90">
        <f t="shared" si="738"/>
        <v>0</v>
      </c>
      <c r="YR735" s="90">
        <f t="shared" si="739"/>
        <v>0</v>
      </c>
      <c r="YS735" s="90">
        <f t="shared" si="740"/>
        <v>0</v>
      </c>
      <c r="YT735" s="90">
        <f t="shared" si="741"/>
        <v>0</v>
      </c>
      <c r="YU735" s="90">
        <f t="shared" si="742"/>
        <v>0</v>
      </c>
      <c r="YV735" s="90">
        <f t="shared" si="743"/>
        <v>108391.97</v>
      </c>
      <c r="YW735" s="90">
        <f t="shared" si="744"/>
        <v>112415.76</v>
      </c>
      <c r="YX735" s="90">
        <f t="shared" si="745"/>
        <v>116120.24</v>
      </c>
      <c r="YY735" s="90">
        <f t="shared" si="746"/>
        <v>18983.04</v>
      </c>
      <c r="YZ735" s="90">
        <f t="shared" si="747"/>
        <v>22462.69</v>
      </c>
      <c r="ZA735" s="90">
        <f t="shared" si="748"/>
        <v>23426.45</v>
      </c>
      <c r="ZB735" s="90">
        <f t="shared" si="749"/>
        <v>0</v>
      </c>
      <c r="ZC735" s="90">
        <f t="shared" si="229"/>
        <v>0</v>
      </c>
      <c r="ZD735" s="90">
        <f t="shared" si="229"/>
        <v>0</v>
      </c>
      <c r="ZE735" s="90">
        <f t="shared" si="750"/>
        <v>0</v>
      </c>
      <c r="ZF735" s="90">
        <f t="shared" si="230"/>
        <v>0</v>
      </c>
      <c r="ZG735" s="90">
        <f t="shared" si="230"/>
        <v>0</v>
      </c>
      <c r="ZH735" s="1235"/>
      <c r="ZI735" s="1235"/>
      <c r="ZJ735" s="1235"/>
      <c r="ZK735" s="90">
        <f t="shared" si="751"/>
        <v>0</v>
      </c>
      <c r="ZL735" s="90">
        <f t="shared" si="752"/>
        <v>0</v>
      </c>
      <c r="ZM735" s="90">
        <f t="shared" si="753"/>
        <v>0</v>
      </c>
      <c r="ZN735" s="90">
        <f t="shared" si="754"/>
        <v>0</v>
      </c>
      <c r="ZO735" s="90">
        <f t="shared" si="755"/>
        <v>0</v>
      </c>
      <c r="ZP735" s="90">
        <f t="shared" si="756"/>
        <v>0</v>
      </c>
      <c r="ZQ735" s="90">
        <f t="shared" si="757"/>
        <v>106879.31</v>
      </c>
      <c r="ZR735" s="90">
        <f t="shared" si="758"/>
        <v>110902.66</v>
      </c>
      <c r="ZS735" s="90">
        <f t="shared" si="759"/>
        <v>114425.31</v>
      </c>
      <c r="ZT735" s="90">
        <f t="shared" si="760"/>
        <v>20612.34</v>
      </c>
      <c r="ZU735" s="90">
        <f t="shared" si="761"/>
        <v>23754.06</v>
      </c>
      <c r="ZV735" s="90">
        <f t="shared" si="762"/>
        <v>24781.23</v>
      </c>
      <c r="ZW735" s="90">
        <f t="shared" si="763"/>
        <v>0</v>
      </c>
      <c r="ZX735" s="90">
        <f t="shared" si="231"/>
        <v>0</v>
      </c>
      <c r="ZY735" s="90">
        <f t="shared" si="231"/>
        <v>0</v>
      </c>
      <c r="ZZ735" s="90">
        <f t="shared" si="764"/>
        <v>0</v>
      </c>
      <c r="AAA735" s="90">
        <f t="shared" si="232"/>
        <v>0</v>
      </c>
      <c r="AAB735" s="90">
        <f t="shared" si="232"/>
        <v>0</v>
      </c>
      <c r="AAC735" s="1235"/>
      <c r="AAD735" s="1235"/>
      <c r="AAE735" s="1235"/>
      <c r="AAF735" s="90">
        <f t="shared" si="765"/>
        <v>0</v>
      </c>
      <c r="AAG735" s="90">
        <f t="shared" si="766"/>
        <v>0</v>
      </c>
      <c r="AAH735" s="90">
        <f t="shared" si="767"/>
        <v>0</v>
      </c>
      <c r="AAI735" s="90">
        <f t="shared" si="768"/>
        <v>0</v>
      </c>
      <c r="AAJ735" s="90">
        <f t="shared" si="769"/>
        <v>0</v>
      </c>
      <c r="AAK735" s="90">
        <f t="shared" si="770"/>
        <v>0</v>
      </c>
      <c r="AAL735" s="90">
        <f t="shared" si="771"/>
        <v>136875.85</v>
      </c>
      <c r="AAM735" s="90">
        <f t="shared" si="772"/>
        <v>141894.89000000001</v>
      </c>
      <c r="AAN735" s="90">
        <f t="shared" si="773"/>
        <v>146569.39000000001</v>
      </c>
      <c r="AAO735" s="90">
        <f t="shared" si="774"/>
        <v>28243.81</v>
      </c>
      <c r="AAP735" s="90">
        <f t="shared" si="775"/>
        <v>35567.089999999997</v>
      </c>
      <c r="AAQ735" s="90">
        <f t="shared" si="776"/>
        <v>36678.559999999998</v>
      </c>
      <c r="AAR735" s="90">
        <f t="shared" si="777"/>
        <v>0</v>
      </c>
      <c r="AAS735" s="90">
        <f t="shared" si="233"/>
        <v>0</v>
      </c>
      <c r="AAT735" s="90">
        <f t="shared" si="233"/>
        <v>0</v>
      </c>
      <c r="AAU735" s="90">
        <f t="shared" si="778"/>
        <v>0</v>
      </c>
      <c r="AAV735" s="90">
        <f t="shared" si="234"/>
        <v>0</v>
      </c>
      <c r="AAW735" s="90">
        <f t="shared" si="234"/>
        <v>0</v>
      </c>
      <c r="AAX735" s="1235"/>
      <c r="AAY735" s="1235"/>
      <c r="AAZ735" s="1235"/>
      <c r="ABA735" s="90">
        <f t="shared" si="779"/>
        <v>0</v>
      </c>
      <c r="ABB735" s="90">
        <f t="shared" si="780"/>
        <v>0</v>
      </c>
      <c r="ABC735" s="90">
        <f t="shared" si="781"/>
        <v>0</v>
      </c>
      <c r="ABD735" s="90">
        <f t="shared" si="782"/>
        <v>0</v>
      </c>
      <c r="ABE735" s="90">
        <f t="shared" si="783"/>
        <v>0</v>
      </c>
      <c r="ABF735" s="90">
        <f t="shared" si="784"/>
        <v>0</v>
      </c>
      <c r="ABG735" s="90">
        <f t="shared" si="785"/>
        <v>115319.88</v>
      </c>
      <c r="ABH735" s="90">
        <f t="shared" si="786"/>
        <v>119569.35</v>
      </c>
      <c r="ABI735" s="90">
        <f t="shared" si="787"/>
        <v>123506.45</v>
      </c>
      <c r="ABJ735" s="90">
        <f t="shared" si="788"/>
        <v>21936.29</v>
      </c>
      <c r="ABK735" s="90">
        <f t="shared" si="789"/>
        <v>27399.1</v>
      </c>
      <c r="ABL735" s="90">
        <f t="shared" si="790"/>
        <v>28352.3</v>
      </c>
      <c r="ABM735" s="90">
        <f t="shared" si="791"/>
        <v>0</v>
      </c>
      <c r="ABN735" s="90">
        <f t="shared" si="235"/>
        <v>0</v>
      </c>
      <c r="ABO735" s="90">
        <f t="shared" si="235"/>
        <v>0</v>
      </c>
      <c r="ABP735" s="90">
        <f t="shared" si="792"/>
        <v>0</v>
      </c>
      <c r="ABQ735" s="90">
        <f t="shared" si="236"/>
        <v>0</v>
      </c>
      <c r="ABR735" s="90">
        <f t="shared" si="236"/>
        <v>0</v>
      </c>
      <c r="ABS735" s="1235"/>
      <c r="ABT735" s="1235"/>
      <c r="ABU735" s="1235"/>
      <c r="ABV735" s="90">
        <f t="shared" si="793"/>
        <v>0</v>
      </c>
      <c r="ABW735" s="90">
        <f t="shared" si="794"/>
        <v>0</v>
      </c>
      <c r="ABX735" s="90">
        <f t="shared" si="795"/>
        <v>0</v>
      </c>
      <c r="ABY735" s="90">
        <f t="shared" si="796"/>
        <v>0</v>
      </c>
      <c r="ABZ735" s="90">
        <f t="shared" si="797"/>
        <v>0</v>
      </c>
      <c r="ACA735" s="90">
        <f t="shared" si="798"/>
        <v>0</v>
      </c>
      <c r="ACB735" s="90">
        <f t="shared" si="799"/>
        <v>101997.74</v>
      </c>
      <c r="ACC735" s="90">
        <f t="shared" si="800"/>
        <v>105680.12</v>
      </c>
      <c r="ACD735" s="90">
        <f t="shared" si="801"/>
        <v>109242.75</v>
      </c>
      <c r="ACE735" s="90">
        <f t="shared" si="802"/>
        <v>15981.89</v>
      </c>
      <c r="ACF735" s="90">
        <f t="shared" si="803"/>
        <v>20053.45</v>
      </c>
      <c r="ACG735" s="90">
        <f t="shared" si="804"/>
        <v>20900.55</v>
      </c>
      <c r="ACH735" s="90">
        <f t="shared" si="805"/>
        <v>0</v>
      </c>
      <c r="ACI735" s="90">
        <f t="shared" si="237"/>
        <v>0</v>
      </c>
      <c r="ACJ735" s="90">
        <f t="shared" si="237"/>
        <v>0</v>
      </c>
      <c r="ACK735" s="90">
        <f t="shared" si="806"/>
        <v>0</v>
      </c>
      <c r="ACL735" s="90">
        <f t="shared" si="238"/>
        <v>0</v>
      </c>
      <c r="ACM735" s="90">
        <f t="shared" si="238"/>
        <v>0</v>
      </c>
      <c r="ACN735" s="1235"/>
      <c r="ACO735" s="1235"/>
      <c r="ACP735" s="1235"/>
      <c r="ACQ735" s="90">
        <f t="shared" si="807"/>
        <v>0</v>
      </c>
      <c r="ACR735" s="90">
        <f t="shared" si="808"/>
        <v>0</v>
      </c>
      <c r="ACS735" s="90">
        <f t="shared" si="809"/>
        <v>0</v>
      </c>
      <c r="ACT735" s="90">
        <f t="shared" si="810"/>
        <v>0</v>
      </c>
      <c r="ACU735" s="90">
        <f t="shared" si="811"/>
        <v>0</v>
      </c>
      <c r="ACV735" s="90">
        <f t="shared" si="812"/>
        <v>0</v>
      </c>
      <c r="ACW735" s="90">
        <f t="shared" si="813"/>
        <v>95714.97</v>
      </c>
      <c r="ACX735" s="90">
        <f t="shared" si="814"/>
        <v>99057.01</v>
      </c>
      <c r="ACY735" s="90">
        <f t="shared" si="815"/>
        <v>102513.08</v>
      </c>
      <c r="ACZ735" s="90">
        <f t="shared" si="816"/>
        <v>20988.46</v>
      </c>
      <c r="ADA735" s="90">
        <f t="shared" si="817"/>
        <v>26990.78</v>
      </c>
      <c r="ADB735" s="90">
        <f t="shared" si="818"/>
        <v>27661.51</v>
      </c>
      <c r="ADC735" s="90">
        <f t="shared" si="819"/>
        <v>0</v>
      </c>
      <c r="ADD735" s="90">
        <f t="shared" si="239"/>
        <v>0</v>
      </c>
      <c r="ADE735" s="90">
        <f t="shared" si="239"/>
        <v>0</v>
      </c>
      <c r="ADF735" s="90">
        <f t="shared" si="820"/>
        <v>0</v>
      </c>
      <c r="ADG735" s="90">
        <f t="shared" si="240"/>
        <v>0</v>
      </c>
      <c r="ADH735" s="90">
        <f t="shared" si="240"/>
        <v>0</v>
      </c>
      <c r="ADI735" s="1235"/>
      <c r="ADJ735" s="1235"/>
      <c r="ADK735" s="1235"/>
      <c r="ADL735" s="90">
        <f t="shared" si="821"/>
        <v>0</v>
      </c>
      <c r="ADM735" s="90">
        <f t="shared" si="822"/>
        <v>0</v>
      </c>
      <c r="ADN735" s="90">
        <f t="shared" si="823"/>
        <v>0</v>
      </c>
      <c r="ADO735" s="90">
        <f t="shared" si="824"/>
        <v>0</v>
      </c>
      <c r="ADP735" s="90">
        <f t="shared" si="825"/>
        <v>0</v>
      </c>
      <c r="ADQ735" s="90">
        <f t="shared" si="826"/>
        <v>0</v>
      </c>
      <c r="ADR735" s="90">
        <f t="shared" si="827"/>
        <v>114052.95</v>
      </c>
      <c r="ADS735" s="90">
        <f t="shared" si="828"/>
        <v>118239.58</v>
      </c>
      <c r="ADT735" s="90">
        <f t="shared" si="829"/>
        <v>122143.03</v>
      </c>
      <c r="ADU735" s="90">
        <f t="shared" si="830"/>
        <v>23689.5</v>
      </c>
      <c r="ADV735" s="90">
        <f t="shared" si="831"/>
        <v>26848.18</v>
      </c>
      <c r="ADW735" s="90">
        <f t="shared" si="832"/>
        <v>27819.279999999999</v>
      </c>
      <c r="ADX735" s="90">
        <f t="shared" si="833"/>
        <v>0</v>
      </c>
      <c r="ADY735" s="90">
        <f t="shared" si="241"/>
        <v>0</v>
      </c>
      <c r="ADZ735" s="90">
        <f t="shared" si="241"/>
        <v>0</v>
      </c>
      <c r="AEA735" s="90">
        <f t="shared" si="834"/>
        <v>0</v>
      </c>
      <c r="AEB735" s="90">
        <f t="shared" si="242"/>
        <v>0</v>
      </c>
      <c r="AEC735" s="90">
        <f t="shared" si="242"/>
        <v>0</v>
      </c>
      <c r="AED735" s="1235"/>
      <c r="AEE735" s="1235"/>
      <c r="AEF735" s="1235"/>
      <c r="AEG735" s="90">
        <f t="shared" si="835"/>
        <v>0</v>
      </c>
      <c r="AEH735" s="90">
        <f t="shared" si="836"/>
        <v>0</v>
      </c>
      <c r="AEI735" s="90">
        <f t="shared" si="837"/>
        <v>0</v>
      </c>
      <c r="AEJ735" s="90">
        <f t="shared" si="838"/>
        <v>0</v>
      </c>
      <c r="AEK735" s="90">
        <f t="shared" si="839"/>
        <v>0</v>
      </c>
      <c r="AEL735" s="90">
        <f t="shared" si="840"/>
        <v>0</v>
      </c>
      <c r="AEM735" s="90">
        <f t="shared" si="841"/>
        <v>114957.4</v>
      </c>
      <c r="AEN735" s="90">
        <f t="shared" si="842"/>
        <v>119190.95</v>
      </c>
      <c r="AEO735" s="90">
        <f t="shared" si="843"/>
        <v>123125.55</v>
      </c>
      <c r="AEP735" s="90">
        <f t="shared" si="844"/>
        <v>21606.26</v>
      </c>
      <c r="AEQ735" s="90">
        <f t="shared" si="845"/>
        <v>24136.7</v>
      </c>
      <c r="AER735" s="90">
        <f t="shared" si="846"/>
        <v>25000.74</v>
      </c>
      <c r="AES735" s="90">
        <f t="shared" si="847"/>
        <v>0</v>
      </c>
      <c r="AET735" s="90">
        <f t="shared" si="243"/>
        <v>0</v>
      </c>
      <c r="AEU735" s="90">
        <f t="shared" si="243"/>
        <v>0</v>
      </c>
      <c r="AEV735" s="90">
        <f t="shared" si="848"/>
        <v>0</v>
      </c>
      <c r="AEW735" s="90">
        <f t="shared" si="244"/>
        <v>0</v>
      </c>
      <c r="AEX735" s="90">
        <f t="shared" si="244"/>
        <v>0</v>
      </c>
      <c r="AEY735" s="1235"/>
      <c r="AEZ735" s="1235"/>
      <c r="AFA735" s="1235"/>
      <c r="AFB735" s="90">
        <f t="shared" si="849"/>
        <v>0</v>
      </c>
      <c r="AFC735" s="90">
        <f t="shared" si="850"/>
        <v>0</v>
      </c>
      <c r="AFD735" s="90">
        <f t="shared" si="851"/>
        <v>0</v>
      </c>
      <c r="AFE735" s="90">
        <f t="shared" si="852"/>
        <v>0</v>
      </c>
      <c r="AFF735" s="90">
        <f t="shared" si="853"/>
        <v>0</v>
      </c>
      <c r="AFG735" s="90">
        <f t="shared" si="854"/>
        <v>0</v>
      </c>
      <c r="AFH735" s="90">
        <f t="shared" si="855"/>
        <v>121791.81</v>
      </c>
      <c r="AFI735" s="90">
        <f t="shared" si="856"/>
        <v>126188.06</v>
      </c>
      <c r="AFJ735" s="90">
        <f t="shared" si="857"/>
        <v>130348.52</v>
      </c>
      <c r="AFK735" s="90">
        <f t="shared" si="858"/>
        <v>19362.61</v>
      </c>
      <c r="AFL735" s="90">
        <f t="shared" si="859"/>
        <v>23678.5</v>
      </c>
      <c r="AFM735" s="90">
        <f t="shared" si="860"/>
        <v>24606.99</v>
      </c>
      <c r="AFN735" s="90">
        <f t="shared" si="861"/>
        <v>0</v>
      </c>
      <c r="AFO735" s="90">
        <f t="shared" si="245"/>
        <v>0</v>
      </c>
      <c r="AFP735" s="90">
        <f t="shared" si="245"/>
        <v>0</v>
      </c>
      <c r="AFQ735" s="90">
        <f t="shared" si="862"/>
        <v>0</v>
      </c>
      <c r="AFR735" s="90">
        <f t="shared" si="246"/>
        <v>0</v>
      </c>
      <c r="AFS735" s="90">
        <f t="shared" si="246"/>
        <v>0</v>
      </c>
      <c r="AFT735" s="1235"/>
      <c r="AFU735" s="1235"/>
      <c r="AFV735" s="1235"/>
      <c r="AFW735" s="90">
        <f t="shared" si="863"/>
        <v>0</v>
      </c>
      <c r="AFX735" s="90">
        <f t="shared" si="864"/>
        <v>0</v>
      </c>
      <c r="AFY735" s="90">
        <f t="shared" si="865"/>
        <v>0</v>
      </c>
      <c r="AFZ735" s="90">
        <f t="shared" si="866"/>
        <v>0</v>
      </c>
      <c r="AGA735" s="90">
        <f t="shared" si="867"/>
        <v>0</v>
      </c>
      <c r="AGB735" s="90">
        <f t="shared" si="868"/>
        <v>0</v>
      </c>
      <c r="AGC735" s="90">
        <f t="shared" si="869"/>
        <v>126563.12</v>
      </c>
      <c r="AGD735" s="90">
        <f t="shared" si="870"/>
        <v>131327.95000000001</v>
      </c>
      <c r="AGE735" s="90">
        <f t="shared" si="871"/>
        <v>135435.13</v>
      </c>
      <c r="AGF735" s="90">
        <f t="shared" si="872"/>
        <v>25217.54</v>
      </c>
      <c r="AGG735" s="90">
        <f t="shared" si="873"/>
        <v>28196.78</v>
      </c>
      <c r="AGH735" s="90">
        <f t="shared" si="874"/>
        <v>29241.79</v>
      </c>
      <c r="AGI735" s="90">
        <f t="shared" si="875"/>
        <v>0</v>
      </c>
      <c r="AGJ735" s="90">
        <f t="shared" si="247"/>
        <v>0</v>
      </c>
      <c r="AGK735" s="90">
        <f t="shared" si="247"/>
        <v>0</v>
      </c>
      <c r="AGL735" s="90">
        <f t="shared" si="876"/>
        <v>0</v>
      </c>
      <c r="AGM735" s="90">
        <f t="shared" si="248"/>
        <v>0</v>
      </c>
      <c r="AGN735" s="90">
        <f t="shared" si="248"/>
        <v>0</v>
      </c>
      <c r="AGO735" s="1235"/>
      <c r="AGP735" s="1235"/>
      <c r="AGQ735" s="1235"/>
      <c r="AGR735" s="90">
        <f t="shared" si="877"/>
        <v>0</v>
      </c>
      <c r="AGS735" s="90">
        <f t="shared" si="878"/>
        <v>0</v>
      </c>
      <c r="AGT735" s="90">
        <f t="shared" si="879"/>
        <v>0</v>
      </c>
      <c r="AGU735" s="90">
        <f t="shared" si="880"/>
        <v>0</v>
      </c>
      <c r="AGV735" s="90">
        <f t="shared" si="881"/>
        <v>0</v>
      </c>
      <c r="AGW735" s="90">
        <f t="shared" si="882"/>
        <v>0</v>
      </c>
      <c r="AGX735" s="90">
        <f t="shared" si="883"/>
        <v>106206.34</v>
      </c>
      <c r="AGY735" s="90">
        <f t="shared" si="884"/>
        <v>110202.35</v>
      </c>
      <c r="AGZ735" s="90">
        <f t="shared" si="885"/>
        <v>113712.75</v>
      </c>
      <c r="AHA735" s="90">
        <f t="shared" si="886"/>
        <v>25086.52</v>
      </c>
      <c r="AHB735" s="90">
        <f t="shared" si="887"/>
        <v>27245.24</v>
      </c>
      <c r="AHC735" s="90">
        <f t="shared" si="888"/>
        <v>28318.959999999999</v>
      </c>
      <c r="AHD735" s="90">
        <f t="shared" si="889"/>
        <v>0</v>
      </c>
      <c r="AHE735" s="90">
        <f t="shared" si="249"/>
        <v>0</v>
      </c>
      <c r="AHF735" s="90">
        <f t="shared" si="249"/>
        <v>0</v>
      </c>
      <c r="AHG735" s="90">
        <f t="shared" si="890"/>
        <v>0</v>
      </c>
      <c r="AHH735" s="90">
        <f t="shared" si="250"/>
        <v>0</v>
      </c>
      <c r="AHI735" s="90">
        <f t="shared" si="250"/>
        <v>0</v>
      </c>
      <c r="AHJ735" s="1235"/>
      <c r="AHK735" s="1235"/>
      <c r="AHL735" s="1235"/>
      <c r="AHM735" s="90">
        <f t="shared" si="891"/>
        <v>0</v>
      </c>
      <c r="AHN735" s="90">
        <f t="shared" si="892"/>
        <v>0</v>
      </c>
      <c r="AHO735" s="90">
        <f t="shared" si="893"/>
        <v>0</v>
      </c>
      <c r="AHP735" s="90">
        <f t="shared" si="894"/>
        <v>0</v>
      </c>
      <c r="AHQ735" s="90">
        <f t="shared" si="895"/>
        <v>0</v>
      </c>
      <c r="AHR735" s="90">
        <f t="shared" si="896"/>
        <v>0</v>
      </c>
      <c r="AHS735" s="90">
        <f t="shared" si="897"/>
        <v>115243.41</v>
      </c>
      <c r="AHT735" s="90">
        <f t="shared" si="898"/>
        <v>119573.86</v>
      </c>
      <c r="AHU735" s="90">
        <f t="shared" si="899"/>
        <v>123473.99</v>
      </c>
      <c r="AHV735" s="90">
        <f t="shared" si="900"/>
        <v>36051.370000000003</v>
      </c>
      <c r="AHW735" s="90">
        <f t="shared" si="901"/>
        <v>41015.449999999997</v>
      </c>
      <c r="AHX735" s="90">
        <f t="shared" si="902"/>
        <v>42224.9</v>
      </c>
      <c r="AHY735" s="90">
        <f t="shared" si="903"/>
        <v>0</v>
      </c>
      <c r="AHZ735" s="90">
        <f t="shared" si="251"/>
        <v>0</v>
      </c>
      <c r="AIA735" s="90">
        <f t="shared" si="251"/>
        <v>0</v>
      </c>
      <c r="AIB735" s="90">
        <f t="shared" si="904"/>
        <v>0</v>
      </c>
      <c r="AIC735" s="90">
        <f t="shared" si="252"/>
        <v>0</v>
      </c>
      <c r="AID735" s="90">
        <f t="shared" si="252"/>
        <v>0</v>
      </c>
      <c r="AIE735" s="1235"/>
      <c r="AIF735" s="1235"/>
      <c r="AIG735" s="1235"/>
      <c r="AIH735" s="90">
        <f t="shared" si="905"/>
        <v>0</v>
      </c>
      <c r="AII735" s="90">
        <f t="shared" si="906"/>
        <v>0</v>
      </c>
      <c r="AIJ735" s="90">
        <f t="shared" si="907"/>
        <v>0</v>
      </c>
      <c r="AIK735" s="90">
        <f t="shared" si="908"/>
        <v>0</v>
      </c>
      <c r="AIL735" s="90">
        <f t="shared" si="909"/>
        <v>0</v>
      </c>
      <c r="AIM735" s="90">
        <f t="shared" si="910"/>
        <v>0</v>
      </c>
      <c r="AIN735" s="90">
        <f t="shared" si="911"/>
        <v>124322.51</v>
      </c>
      <c r="AIO735" s="90">
        <f t="shared" si="912"/>
        <v>128993.59</v>
      </c>
      <c r="AIP735" s="90">
        <f t="shared" si="913"/>
        <v>133211.45000000001</v>
      </c>
      <c r="AIQ735" s="90">
        <f t="shared" si="914"/>
        <v>24664.5</v>
      </c>
      <c r="AIR735" s="90">
        <f t="shared" si="915"/>
        <v>30369.67</v>
      </c>
      <c r="AIS735" s="90">
        <f t="shared" si="916"/>
        <v>31475.37</v>
      </c>
      <c r="AIT735" s="90">
        <f t="shared" si="917"/>
        <v>0</v>
      </c>
      <c r="AIU735" s="90">
        <f t="shared" si="253"/>
        <v>0</v>
      </c>
      <c r="AIV735" s="90">
        <f t="shared" si="253"/>
        <v>0</v>
      </c>
      <c r="AIW735" s="90">
        <f t="shared" si="918"/>
        <v>0</v>
      </c>
      <c r="AIX735" s="90">
        <f t="shared" si="254"/>
        <v>0</v>
      </c>
      <c r="AIY735" s="90">
        <f t="shared" si="254"/>
        <v>0</v>
      </c>
      <c r="AIZ735" s="92"/>
      <c r="AJA735" s="92"/>
      <c r="AJB735" s="92"/>
      <c r="AJC735" s="90">
        <f t="shared" si="919"/>
        <v>0</v>
      </c>
      <c r="AJD735" s="90">
        <f t="shared" si="920"/>
        <v>0</v>
      </c>
      <c r="AJE735" s="90">
        <f t="shared" si="921"/>
        <v>0</v>
      </c>
      <c r="AJF735" s="90">
        <f t="shared" si="922"/>
        <v>0</v>
      </c>
      <c r="AJG735" s="90">
        <f t="shared" si="923"/>
        <v>0</v>
      </c>
      <c r="AJH735" s="90">
        <f t="shared" si="924"/>
        <v>0</v>
      </c>
      <c r="AJI735" s="90">
        <f t="shared" si="925"/>
        <v>0</v>
      </c>
      <c r="AJJ735" s="90">
        <f t="shared" si="926"/>
        <v>0</v>
      </c>
      <c r="AJK735" s="90">
        <f t="shared" si="927"/>
        <v>0</v>
      </c>
      <c r="AJL735" s="90">
        <f t="shared" si="928"/>
        <v>0</v>
      </c>
      <c r="AJM735" s="90">
        <f t="shared" si="929"/>
        <v>0</v>
      </c>
      <c r="AJN735" s="90">
        <f t="shared" si="930"/>
        <v>0</v>
      </c>
      <c r="AJO735" s="90">
        <f t="shared" si="931"/>
        <v>0</v>
      </c>
      <c r="AJP735" s="90">
        <f t="shared" si="255"/>
        <v>0</v>
      </c>
      <c r="AJQ735" s="90">
        <f t="shared" si="255"/>
        <v>0</v>
      </c>
      <c r="AJR735" s="90">
        <f t="shared" si="932"/>
        <v>0</v>
      </c>
      <c r="AJS735" s="90">
        <f t="shared" si="256"/>
        <v>0</v>
      </c>
      <c r="AJT735" s="90">
        <f t="shared" si="256"/>
        <v>0</v>
      </c>
      <c r="AJU735" s="1235"/>
      <c r="AJV735" s="1235"/>
      <c r="AJW735" s="1235"/>
      <c r="AJX735" s="90">
        <f t="shared" si="933"/>
        <v>0</v>
      </c>
      <c r="AJY735" s="90">
        <f t="shared" si="934"/>
        <v>0</v>
      </c>
      <c r="AJZ735" s="90">
        <f t="shared" si="935"/>
        <v>0</v>
      </c>
      <c r="AKA735" s="90">
        <f t="shared" si="936"/>
        <v>0</v>
      </c>
      <c r="AKB735" s="90">
        <f t="shared" si="937"/>
        <v>0</v>
      </c>
      <c r="AKC735" s="90">
        <f t="shared" si="938"/>
        <v>0</v>
      </c>
      <c r="AKD735" s="90">
        <f t="shared" si="939"/>
        <v>98308.01</v>
      </c>
      <c r="AKE735" s="90">
        <f t="shared" si="940"/>
        <v>102005.59</v>
      </c>
      <c r="AKF735" s="90">
        <f t="shared" si="941"/>
        <v>105316.26</v>
      </c>
      <c r="AKG735" s="90">
        <f t="shared" si="942"/>
        <v>22137.78</v>
      </c>
      <c r="AKH735" s="90">
        <f t="shared" si="943"/>
        <v>24426.48</v>
      </c>
      <c r="AKI735" s="90">
        <f t="shared" si="944"/>
        <v>25404.48</v>
      </c>
      <c r="AKJ735" s="90">
        <f t="shared" si="945"/>
        <v>0</v>
      </c>
      <c r="AKK735" s="90">
        <f t="shared" si="257"/>
        <v>0</v>
      </c>
      <c r="AKL735" s="90">
        <f t="shared" si="257"/>
        <v>0</v>
      </c>
      <c r="AKM735" s="90">
        <f t="shared" si="946"/>
        <v>0</v>
      </c>
      <c r="AKN735" s="90">
        <f t="shared" si="258"/>
        <v>0</v>
      </c>
      <c r="AKO735" s="90">
        <f t="shared" si="258"/>
        <v>0</v>
      </c>
      <c r="AKP735" s="1235"/>
      <c r="AKQ735" s="1235"/>
      <c r="AKR735" s="1235"/>
      <c r="AKS735" s="90">
        <f t="shared" si="947"/>
        <v>0</v>
      </c>
      <c r="AKT735" s="90">
        <f t="shared" si="948"/>
        <v>0</v>
      </c>
      <c r="AKU735" s="90">
        <f t="shared" si="949"/>
        <v>0</v>
      </c>
      <c r="AKV735" s="90">
        <f t="shared" si="950"/>
        <v>0</v>
      </c>
      <c r="AKW735" s="90">
        <f t="shared" si="951"/>
        <v>0</v>
      </c>
      <c r="AKX735" s="90">
        <f t="shared" si="952"/>
        <v>0</v>
      </c>
      <c r="AKY735" s="90">
        <f t="shared" si="953"/>
        <v>128744.08</v>
      </c>
      <c r="AKZ735" s="90">
        <f t="shared" si="954"/>
        <v>133588.54</v>
      </c>
      <c r="ALA735" s="90">
        <f t="shared" si="955"/>
        <v>137876.15</v>
      </c>
      <c r="ALB735" s="90">
        <f t="shared" si="956"/>
        <v>22180.29</v>
      </c>
      <c r="ALC735" s="90">
        <f t="shared" si="957"/>
        <v>26559.95</v>
      </c>
      <c r="ALD735" s="90">
        <f t="shared" si="958"/>
        <v>27541.83</v>
      </c>
      <c r="ALE735" s="90">
        <f t="shared" si="959"/>
        <v>0</v>
      </c>
      <c r="ALF735" s="90">
        <f t="shared" si="259"/>
        <v>0</v>
      </c>
      <c r="ALG735" s="90">
        <f t="shared" si="259"/>
        <v>0</v>
      </c>
      <c r="ALH735" s="90">
        <f t="shared" si="960"/>
        <v>0</v>
      </c>
      <c r="ALI735" s="90">
        <f t="shared" si="260"/>
        <v>0</v>
      </c>
      <c r="ALJ735" s="90">
        <f t="shared" si="260"/>
        <v>0</v>
      </c>
      <c r="ALK735" s="1235"/>
      <c r="ALL735" s="1235"/>
      <c r="ALM735" s="1235"/>
      <c r="ALN735" s="90">
        <f t="shared" si="961"/>
        <v>0</v>
      </c>
      <c r="ALO735" s="90">
        <f t="shared" si="962"/>
        <v>0</v>
      </c>
      <c r="ALP735" s="90">
        <f t="shared" si="963"/>
        <v>0</v>
      </c>
      <c r="ALQ735" s="90">
        <f t="shared" si="964"/>
        <v>0</v>
      </c>
      <c r="ALR735" s="90">
        <f t="shared" si="965"/>
        <v>0</v>
      </c>
      <c r="ALS735" s="90">
        <f t="shared" si="966"/>
        <v>0</v>
      </c>
      <c r="ALT735" s="90">
        <f t="shared" si="967"/>
        <v>134342.56</v>
      </c>
      <c r="ALU735" s="90">
        <f t="shared" si="968"/>
        <v>139394.38</v>
      </c>
      <c r="ALV735" s="90">
        <f t="shared" si="969"/>
        <v>143891.76</v>
      </c>
      <c r="ALW735" s="90">
        <f t="shared" si="970"/>
        <v>24296.33</v>
      </c>
      <c r="ALX735" s="90">
        <f t="shared" si="971"/>
        <v>28476.63</v>
      </c>
      <c r="ALY735" s="90">
        <f t="shared" si="972"/>
        <v>29573.14</v>
      </c>
      <c r="ALZ735" s="90">
        <f t="shared" si="973"/>
        <v>0</v>
      </c>
      <c r="AMA735" s="90">
        <f t="shared" si="261"/>
        <v>0</v>
      </c>
      <c r="AMB735" s="90">
        <f t="shared" si="261"/>
        <v>0</v>
      </c>
      <c r="AMC735" s="90">
        <f t="shared" si="974"/>
        <v>0</v>
      </c>
      <c r="AMD735" s="90">
        <f t="shared" si="262"/>
        <v>0</v>
      </c>
      <c r="AME735" s="90">
        <f t="shared" si="262"/>
        <v>0</v>
      </c>
      <c r="AMF735" s="1235"/>
      <c r="AMG735" s="1235"/>
      <c r="AMH735" s="1235"/>
      <c r="AMI735" s="90">
        <f t="shared" si="975"/>
        <v>0</v>
      </c>
      <c r="AMJ735" s="90">
        <f t="shared" si="976"/>
        <v>0</v>
      </c>
      <c r="AMK735" s="90">
        <f t="shared" si="977"/>
        <v>0</v>
      </c>
      <c r="AML735" s="90">
        <f t="shared" si="978"/>
        <v>0</v>
      </c>
      <c r="AMM735" s="90">
        <f t="shared" si="979"/>
        <v>0</v>
      </c>
      <c r="AMN735" s="90">
        <f t="shared" si="980"/>
        <v>0</v>
      </c>
      <c r="AMO735" s="90">
        <f t="shared" si="981"/>
        <v>120406.86</v>
      </c>
      <c r="AMP735" s="90">
        <f t="shared" si="982"/>
        <v>124853.52</v>
      </c>
      <c r="AMQ735" s="90">
        <f t="shared" si="983"/>
        <v>129065.16</v>
      </c>
      <c r="AMR735" s="90">
        <f t="shared" si="984"/>
        <v>25171.87</v>
      </c>
      <c r="AMS735" s="90">
        <f t="shared" si="985"/>
        <v>28595.78</v>
      </c>
      <c r="AMT735" s="90">
        <f t="shared" si="986"/>
        <v>29610.3</v>
      </c>
      <c r="AMU735" s="90">
        <f t="shared" si="987"/>
        <v>0</v>
      </c>
      <c r="AMV735" s="90">
        <f t="shared" si="263"/>
        <v>0</v>
      </c>
      <c r="AMW735" s="90">
        <f t="shared" si="263"/>
        <v>0</v>
      </c>
      <c r="AMX735" s="90">
        <f t="shared" si="988"/>
        <v>0</v>
      </c>
      <c r="AMY735" s="90">
        <f t="shared" si="264"/>
        <v>0</v>
      </c>
      <c r="AMZ735" s="90">
        <f t="shared" si="264"/>
        <v>0</v>
      </c>
      <c r="ANA735" s="1235"/>
      <c r="ANB735" s="1235"/>
      <c r="ANC735" s="1235"/>
      <c r="AND735" s="90">
        <f t="shared" si="989"/>
        <v>0</v>
      </c>
      <c r="ANE735" s="90">
        <f t="shared" si="990"/>
        <v>0</v>
      </c>
      <c r="ANF735" s="90">
        <f t="shared" si="991"/>
        <v>0</v>
      </c>
      <c r="ANG735" s="90">
        <f t="shared" si="992"/>
        <v>0</v>
      </c>
      <c r="ANH735" s="90">
        <f t="shared" si="993"/>
        <v>0</v>
      </c>
      <c r="ANI735" s="90">
        <f t="shared" si="994"/>
        <v>0</v>
      </c>
      <c r="ANJ735" s="90">
        <f t="shared" si="995"/>
        <v>109897.82</v>
      </c>
      <c r="ANK735" s="90">
        <f t="shared" si="996"/>
        <v>113907.53</v>
      </c>
      <c r="ANL735" s="90">
        <f t="shared" si="997"/>
        <v>117700.17</v>
      </c>
      <c r="ANM735" s="90">
        <f t="shared" si="998"/>
        <v>21354.43</v>
      </c>
      <c r="ANN735" s="90">
        <f t="shared" si="999"/>
        <v>23893.41</v>
      </c>
      <c r="ANO735" s="90">
        <f t="shared" si="1000"/>
        <v>24858.63</v>
      </c>
      <c r="ANP735" s="90">
        <f t="shared" si="1001"/>
        <v>0</v>
      </c>
      <c r="ANQ735" s="90">
        <f t="shared" si="265"/>
        <v>0</v>
      </c>
      <c r="ANR735" s="90">
        <f t="shared" si="265"/>
        <v>0</v>
      </c>
      <c r="ANS735" s="90">
        <f t="shared" si="1002"/>
        <v>0</v>
      </c>
      <c r="ANT735" s="90">
        <f t="shared" si="266"/>
        <v>0</v>
      </c>
      <c r="ANU735" s="90">
        <f t="shared" si="266"/>
        <v>0</v>
      </c>
      <c r="ANV735" s="1235"/>
      <c r="ANW735" s="1235"/>
      <c r="ANX735" s="1235"/>
      <c r="ANY735" s="90">
        <f t="shared" si="1003"/>
        <v>0</v>
      </c>
      <c r="ANZ735" s="90">
        <f t="shared" si="1004"/>
        <v>0</v>
      </c>
      <c r="AOA735" s="90">
        <f t="shared" si="1005"/>
        <v>0</v>
      </c>
      <c r="AOB735" s="90">
        <f t="shared" si="1006"/>
        <v>0</v>
      </c>
      <c r="AOC735" s="90">
        <f t="shared" si="1007"/>
        <v>0</v>
      </c>
      <c r="AOD735" s="90">
        <f t="shared" si="1008"/>
        <v>0</v>
      </c>
      <c r="AOE735" s="90">
        <f t="shared" si="1009"/>
        <v>139857.42000000001</v>
      </c>
      <c r="AOF735" s="90">
        <f t="shared" si="1010"/>
        <v>145116.35999999999</v>
      </c>
      <c r="AOG735" s="90">
        <f t="shared" si="1011"/>
        <v>149788.23000000001</v>
      </c>
      <c r="AOH735" s="90">
        <f t="shared" si="1012"/>
        <v>35773.54</v>
      </c>
      <c r="AOI735" s="90">
        <f t="shared" si="1013"/>
        <v>39114.6</v>
      </c>
      <c r="AOJ735" s="90">
        <f t="shared" si="1014"/>
        <v>40162.94</v>
      </c>
      <c r="AOK735" s="90">
        <f t="shared" si="1015"/>
        <v>0</v>
      </c>
      <c r="AOL735" s="90">
        <f t="shared" si="267"/>
        <v>0</v>
      </c>
      <c r="AOM735" s="90">
        <f t="shared" si="267"/>
        <v>0</v>
      </c>
      <c r="AON735" s="90">
        <f t="shared" si="1016"/>
        <v>0</v>
      </c>
      <c r="AOO735" s="90">
        <f t="shared" si="268"/>
        <v>0</v>
      </c>
      <c r="AOP735" s="90">
        <f t="shared" si="268"/>
        <v>0</v>
      </c>
      <c r="AOQ735" s="1235"/>
      <c r="AOR735" s="1235"/>
      <c r="AOS735" s="1235"/>
      <c r="AOT735" s="90">
        <f t="shared" si="1017"/>
        <v>0</v>
      </c>
      <c r="AOU735" s="90">
        <f t="shared" si="1018"/>
        <v>0</v>
      </c>
      <c r="AOV735" s="90">
        <f t="shared" si="1019"/>
        <v>0</v>
      </c>
      <c r="AOW735" s="90">
        <f t="shared" si="1020"/>
        <v>0</v>
      </c>
      <c r="AOX735" s="90">
        <f t="shared" si="1021"/>
        <v>0</v>
      </c>
      <c r="AOY735" s="90">
        <f t="shared" si="1022"/>
        <v>0</v>
      </c>
      <c r="AOZ735" s="90">
        <f t="shared" si="1023"/>
        <v>116056.67</v>
      </c>
      <c r="APA735" s="90">
        <f t="shared" si="1024"/>
        <v>120316.95</v>
      </c>
      <c r="APB735" s="90">
        <f t="shared" si="1025"/>
        <v>124264.16</v>
      </c>
      <c r="APC735" s="90">
        <f t="shared" si="1026"/>
        <v>22793.599999999999</v>
      </c>
      <c r="APD735" s="90">
        <f t="shared" si="1027"/>
        <v>25376.53</v>
      </c>
      <c r="APE735" s="90">
        <f t="shared" si="1028"/>
        <v>26324.36</v>
      </c>
      <c r="APF735" s="90">
        <f t="shared" si="1029"/>
        <v>0</v>
      </c>
      <c r="APG735" s="90">
        <f t="shared" si="269"/>
        <v>0</v>
      </c>
      <c r="APH735" s="90">
        <f t="shared" si="269"/>
        <v>0</v>
      </c>
      <c r="API735" s="90">
        <f t="shared" si="1030"/>
        <v>0</v>
      </c>
      <c r="APJ735" s="90">
        <f t="shared" si="270"/>
        <v>0</v>
      </c>
      <c r="APK735" s="90">
        <f t="shared" si="270"/>
        <v>0</v>
      </c>
      <c r="APL735" s="1235"/>
      <c r="APM735" s="1235"/>
      <c r="APN735" s="1235"/>
      <c r="APO735" s="90">
        <f t="shared" si="1031"/>
        <v>0</v>
      </c>
      <c r="APP735" s="90">
        <f t="shared" si="1032"/>
        <v>0</v>
      </c>
      <c r="APQ735" s="90">
        <f t="shared" si="1033"/>
        <v>0</v>
      </c>
      <c r="APR735" s="90">
        <f t="shared" si="1034"/>
        <v>0</v>
      </c>
      <c r="APS735" s="90">
        <f t="shared" si="1035"/>
        <v>0</v>
      </c>
      <c r="APT735" s="90">
        <f t="shared" si="1036"/>
        <v>0</v>
      </c>
      <c r="APU735" s="90">
        <f t="shared" si="1037"/>
        <v>129415.67999999999</v>
      </c>
      <c r="APV735" s="90">
        <f t="shared" si="1038"/>
        <v>134237.19</v>
      </c>
      <c r="APW735" s="90">
        <f t="shared" si="1039"/>
        <v>138571.04999999999</v>
      </c>
      <c r="APX735" s="90">
        <f t="shared" si="1040"/>
        <v>29152.75</v>
      </c>
      <c r="APY735" s="90">
        <f t="shared" si="1041"/>
        <v>32125.35</v>
      </c>
      <c r="APZ735" s="90">
        <f t="shared" si="1042"/>
        <v>33338.51</v>
      </c>
      <c r="AQA735" s="90">
        <f t="shared" si="1043"/>
        <v>0</v>
      </c>
      <c r="AQB735" s="90">
        <f t="shared" si="271"/>
        <v>0</v>
      </c>
      <c r="AQC735" s="90">
        <f t="shared" si="271"/>
        <v>0</v>
      </c>
      <c r="AQD735" s="90">
        <f t="shared" si="1044"/>
        <v>0</v>
      </c>
      <c r="AQE735" s="90">
        <f t="shared" si="272"/>
        <v>0</v>
      </c>
      <c r="AQF735" s="90">
        <f t="shared" si="272"/>
        <v>0</v>
      </c>
      <c r="AQG735" s="1235"/>
      <c r="AQH735" s="1235"/>
      <c r="AQI735" s="1235"/>
      <c r="AQJ735" s="90">
        <f t="shared" si="1045"/>
        <v>0</v>
      </c>
      <c r="AQK735" s="90">
        <f t="shared" si="1046"/>
        <v>0</v>
      </c>
      <c r="AQL735" s="90">
        <f t="shared" si="1047"/>
        <v>0</v>
      </c>
      <c r="AQM735" s="90">
        <f t="shared" si="1048"/>
        <v>0</v>
      </c>
      <c r="AQN735" s="90">
        <f t="shared" si="1049"/>
        <v>0</v>
      </c>
      <c r="AQO735" s="90">
        <f t="shared" si="1050"/>
        <v>0</v>
      </c>
      <c r="AQP735" s="90">
        <f t="shared" si="1051"/>
        <v>128546.17</v>
      </c>
      <c r="AQQ735" s="90">
        <f t="shared" si="1052"/>
        <v>133383.06</v>
      </c>
      <c r="AQR735" s="90">
        <f t="shared" si="1053"/>
        <v>137637.65</v>
      </c>
      <c r="AQS735" s="90">
        <f t="shared" si="1054"/>
        <v>26571.97</v>
      </c>
      <c r="AQT735" s="90">
        <f t="shared" si="1055"/>
        <v>30735.1</v>
      </c>
      <c r="AQU735" s="90">
        <f t="shared" si="1056"/>
        <v>31829.57</v>
      </c>
      <c r="AQV735" s="90">
        <f t="shared" si="1057"/>
        <v>0</v>
      </c>
      <c r="AQW735" s="90">
        <f t="shared" si="273"/>
        <v>0</v>
      </c>
      <c r="AQX735" s="90">
        <f t="shared" si="273"/>
        <v>0</v>
      </c>
      <c r="AQY735" s="90">
        <f t="shared" si="1058"/>
        <v>0</v>
      </c>
      <c r="AQZ735" s="90">
        <f t="shared" si="274"/>
        <v>0</v>
      </c>
      <c r="ARA735" s="90">
        <f t="shared" si="274"/>
        <v>0</v>
      </c>
      <c r="ARB735" s="1235"/>
      <c r="ARC735" s="1235"/>
      <c r="ARD735" s="1235"/>
      <c r="ARE735" s="90">
        <f t="shared" si="1059"/>
        <v>0</v>
      </c>
      <c r="ARF735" s="90">
        <f t="shared" si="1060"/>
        <v>0</v>
      </c>
      <c r="ARG735" s="90">
        <f t="shared" si="1061"/>
        <v>0</v>
      </c>
      <c r="ARH735" s="90">
        <f t="shared" si="1062"/>
        <v>0</v>
      </c>
      <c r="ARI735" s="90">
        <f t="shared" si="1063"/>
        <v>0</v>
      </c>
      <c r="ARJ735" s="90">
        <f t="shared" si="1064"/>
        <v>0</v>
      </c>
      <c r="ARK735" s="90">
        <f t="shared" si="1065"/>
        <v>120507.85</v>
      </c>
      <c r="ARL735" s="90">
        <f t="shared" si="1066"/>
        <v>124888.93</v>
      </c>
      <c r="ARM735" s="90">
        <f t="shared" si="1067"/>
        <v>129048.2</v>
      </c>
      <c r="ARN735" s="90">
        <f t="shared" si="1068"/>
        <v>20608.150000000001</v>
      </c>
      <c r="ARO735" s="90">
        <f t="shared" si="1069"/>
        <v>24418.34</v>
      </c>
      <c r="ARP735" s="90">
        <f t="shared" si="1070"/>
        <v>25343.87</v>
      </c>
      <c r="ARQ735" s="90">
        <f t="shared" si="1071"/>
        <v>0</v>
      </c>
      <c r="ARR735" s="90">
        <f t="shared" si="275"/>
        <v>0</v>
      </c>
      <c r="ARS735" s="90">
        <f t="shared" si="275"/>
        <v>0</v>
      </c>
      <c r="ART735" s="90">
        <f t="shared" si="1072"/>
        <v>0</v>
      </c>
      <c r="ARU735" s="90">
        <f t="shared" si="276"/>
        <v>0</v>
      </c>
      <c r="ARV735" s="90">
        <f t="shared" si="276"/>
        <v>0</v>
      </c>
      <c r="ARW735" s="1235"/>
      <c r="ARX735" s="1235"/>
      <c r="ARY735" s="1235"/>
      <c r="ARZ735" s="90">
        <f t="shared" si="1073"/>
        <v>0</v>
      </c>
      <c r="ASA735" s="90">
        <f t="shared" si="1074"/>
        <v>0</v>
      </c>
      <c r="ASB735" s="90">
        <f t="shared" si="1075"/>
        <v>0</v>
      </c>
      <c r="ASC735" s="90">
        <f t="shared" si="1076"/>
        <v>0</v>
      </c>
      <c r="ASD735" s="90">
        <f t="shared" si="1077"/>
        <v>0</v>
      </c>
      <c r="ASE735" s="90">
        <f t="shared" si="1078"/>
        <v>0</v>
      </c>
      <c r="ASF735" s="90">
        <f t="shared" si="1079"/>
        <v>109781.07</v>
      </c>
      <c r="ASG735" s="90">
        <f t="shared" si="1080"/>
        <v>113911.2</v>
      </c>
      <c r="ASH735" s="90">
        <f t="shared" si="1081"/>
        <v>117566.27</v>
      </c>
      <c r="ASI735" s="90">
        <f t="shared" si="1082"/>
        <v>20723.560000000001</v>
      </c>
      <c r="ASJ735" s="90">
        <f t="shared" si="1083"/>
        <v>25383.7</v>
      </c>
      <c r="ASK735" s="90">
        <f t="shared" si="1084"/>
        <v>26417.52</v>
      </c>
      <c r="ASL735" s="90">
        <f t="shared" si="1085"/>
        <v>0</v>
      </c>
      <c r="ASM735" s="90">
        <f t="shared" si="277"/>
        <v>0</v>
      </c>
      <c r="ASN735" s="90">
        <f t="shared" si="277"/>
        <v>0</v>
      </c>
      <c r="ASO735" s="90">
        <f t="shared" si="1086"/>
        <v>0</v>
      </c>
      <c r="ASP735" s="90">
        <f t="shared" si="278"/>
        <v>0</v>
      </c>
      <c r="ASQ735" s="90">
        <f t="shared" si="278"/>
        <v>0</v>
      </c>
      <c r="ASR735" s="1235"/>
      <c r="ASS735" s="1235"/>
      <c r="AST735" s="1235"/>
      <c r="ASU735" s="90">
        <f t="shared" si="1087"/>
        <v>0</v>
      </c>
      <c r="ASV735" s="90">
        <f t="shared" si="1088"/>
        <v>0</v>
      </c>
      <c r="ASW735" s="90">
        <f t="shared" si="1089"/>
        <v>0</v>
      </c>
      <c r="ASX735" s="90">
        <f t="shared" si="1090"/>
        <v>0</v>
      </c>
      <c r="ASY735" s="90">
        <f t="shared" si="1091"/>
        <v>0</v>
      </c>
      <c r="ASZ735" s="90">
        <f t="shared" si="1092"/>
        <v>0</v>
      </c>
      <c r="ATA735" s="90">
        <f t="shared" si="1093"/>
        <v>104932.43</v>
      </c>
      <c r="ATB735" s="90">
        <f t="shared" si="1094"/>
        <v>108844.43</v>
      </c>
      <c r="ATC735" s="90">
        <f t="shared" si="1095"/>
        <v>112393.03</v>
      </c>
      <c r="ATD735" s="90">
        <f t="shared" si="1096"/>
        <v>23335.02</v>
      </c>
      <c r="ATE735" s="90">
        <f t="shared" si="1097"/>
        <v>24855.48</v>
      </c>
      <c r="ATF735" s="90">
        <f t="shared" si="1098"/>
        <v>25913.42</v>
      </c>
      <c r="ATG735" s="90">
        <f t="shared" si="1099"/>
        <v>0</v>
      </c>
      <c r="ATH735" s="90">
        <f t="shared" si="279"/>
        <v>0</v>
      </c>
      <c r="ATI735" s="90">
        <f t="shared" si="279"/>
        <v>0</v>
      </c>
      <c r="ATJ735" s="90">
        <f t="shared" si="1100"/>
        <v>0</v>
      </c>
      <c r="ATK735" s="90">
        <f t="shared" si="280"/>
        <v>0</v>
      </c>
      <c r="ATL735" s="90">
        <f t="shared" si="280"/>
        <v>0</v>
      </c>
      <c r="ATM735" s="1235"/>
      <c r="ATN735" s="1235"/>
      <c r="ATO735" s="1235"/>
      <c r="ATP735" s="90">
        <f t="shared" si="1101"/>
        <v>0</v>
      </c>
      <c r="ATQ735" s="90">
        <f t="shared" si="1102"/>
        <v>0</v>
      </c>
      <c r="ATR735" s="90">
        <f t="shared" si="1103"/>
        <v>0</v>
      </c>
      <c r="ATS735" s="90">
        <f t="shared" si="1104"/>
        <v>0</v>
      </c>
      <c r="ATT735" s="90">
        <f t="shared" si="1105"/>
        <v>0</v>
      </c>
      <c r="ATU735" s="90">
        <f t="shared" si="1106"/>
        <v>0</v>
      </c>
      <c r="ATV735" s="90">
        <f t="shared" si="1107"/>
        <v>110432.24</v>
      </c>
      <c r="ATW735" s="90">
        <f t="shared" si="1108"/>
        <v>114508.65</v>
      </c>
      <c r="ATX735" s="90">
        <f t="shared" si="1109"/>
        <v>118272.91</v>
      </c>
      <c r="ATY735" s="90">
        <f t="shared" si="1110"/>
        <v>19571.34</v>
      </c>
      <c r="ATZ735" s="90">
        <f t="shared" si="1111"/>
        <v>24553.77</v>
      </c>
      <c r="AUA735" s="90">
        <f t="shared" si="1112"/>
        <v>25529.54</v>
      </c>
      <c r="AUB735" s="90">
        <f t="shared" si="1113"/>
        <v>0</v>
      </c>
      <c r="AUC735" s="90">
        <f t="shared" si="281"/>
        <v>0</v>
      </c>
      <c r="AUD735" s="90">
        <f t="shared" si="281"/>
        <v>0</v>
      </c>
      <c r="AUE735" s="90">
        <f t="shared" si="1114"/>
        <v>0</v>
      </c>
      <c r="AUF735" s="90">
        <f t="shared" si="282"/>
        <v>0</v>
      </c>
      <c r="AUG735" s="90">
        <f t="shared" si="282"/>
        <v>0</v>
      </c>
      <c r="AUH735" s="1235"/>
      <c r="AUI735" s="1235"/>
      <c r="AUJ735" s="1235"/>
      <c r="AUK735" s="90">
        <f t="shared" si="1115"/>
        <v>0</v>
      </c>
      <c r="AUL735" s="90">
        <f t="shared" si="1116"/>
        <v>0</v>
      </c>
      <c r="AUM735" s="90">
        <f t="shared" si="1117"/>
        <v>0</v>
      </c>
      <c r="AUN735" s="90">
        <f t="shared" si="1118"/>
        <v>0</v>
      </c>
      <c r="AUO735" s="90">
        <f t="shared" si="1119"/>
        <v>0</v>
      </c>
      <c r="AUP735" s="90">
        <f t="shared" si="1120"/>
        <v>0</v>
      </c>
      <c r="AUQ735" s="90">
        <f t="shared" si="1121"/>
        <v>110643.6</v>
      </c>
      <c r="AUR735" s="90">
        <f t="shared" si="1122"/>
        <v>114774.05</v>
      </c>
      <c r="AUS735" s="90">
        <f t="shared" si="1123"/>
        <v>118491.86</v>
      </c>
      <c r="AUT735" s="90">
        <f t="shared" si="1124"/>
        <v>20816.5</v>
      </c>
      <c r="AUU735" s="90">
        <f t="shared" si="1125"/>
        <v>23517.69</v>
      </c>
      <c r="AUV735" s="90">
        <f t="shared" si="1126"/>
        <v>24520.17</v>
      </c>
      <c r="AUW735" s="90">
        <f t="shared" si="1127"/>
        <v>0</v>
      </c>
      <c r="AUX735" s="90">
        <f t="shared" si="283"/>
        <v>0</v>
      </c>
      <c r="AUY735" s="90">
        <f t="shared" si="283"/>
        <v>0</v>
      </c>
      <c r="AUZ735" s="90">
        <f t="shared" si="1128"/>
        <v>0</v>
      </c>
      <c r="AVA735" s="90">
        <f t="shared" si="284"/>
        <v>0</v>
      </c>
      <c r="AVB735" s="90">
        <f t="shared" si="284"/>
        <v>0</v>
      </c>
      <c r="AVC735" s="1235"/>
      <c r="AVD735" s="1235"/>
      <c r="AVE735" s="1235"/>
      <c r="AVF735" s="90">
        <f t="shared" si="1129"/>
        <v>0</v>
      </c>
      <c r="AVG735" s="90">
        <f t="shared" si="1130"/>
        <v>0</v>
      </c>
      <c r="AVH735" s="90">
        <f t="shared" si="1131"/>
        <v>0</v>
      </c>
      <c r="AVI735" s="90">
        <f t="shared" si="1132"/>
        <v>0</v>
      </c>
      <c r="AVJ735" s="90">
        <f t="shared" si="1133"/>
        <v>0</v>
      </c>
      <c r="AVK735" s="90">
        <f t="shared" si="1134"/>
        <v>0</v>
      </c>
      <c r="AVL735" s="90">
        <f t="shared" si="1135"/>
        <v>108183.66</v>
      </c>
      <c r="AVM735" s="90">
        <f t="shared" si="1136"/>
        <v>112191.93</v>
      </c>
      <c r="AVN735" s="90">
        <f t="shared" si="1137"/>
        <v>115839.86</v>
      </c>
      <c r="AVO735" s="90">
        <f t="shared" si="1138"/>
        <v>22392.45</v>
      </c>
      <c r="AVP735" s="90">
        <f t="shared" si="1139"/>
        <v>25023.17</v>
      </c>
      <c r="AVQ735" s="90">
        <f t="shared" si="1140"/>
        <v>26115.4</v>
      </c>
      <c r="AVR735" s="90">
        <f t="shared" si="1141"/>
        <v>0</v>
      </c>
      <c r="AVS735" s="90">
        <f t="shared" si="285"/>
        <v>0</v>
      </c>
      <c r="AVT735" s="90">
        <f t="shared" si="285"/>
        <v>0</v>
      </c>
      <c r="AVU735" s="90">
        <f t="shared" si="1142"/>
        <v>0</v>
      </c>
      <c r="AVV735" s="90">
        <f t="shared" si="286"/>
        <v>0</v>
      </c>
      <c r="AVW735" s="90">
        <f t="shared" si="286"/>
        <v>0</v>
      </c>
      <c r="AVX735" s="124">
        <f t="shared" si="1143"/>
        <v>0</v>
      </c>
      <c r="AVY735" s="124">
        <f t="shared" si="287"/>
        <v>0</v>
      </c>
      <c r="AVZ735" s="124">
        <f t="shared" si="288"/>
        <v>0</v>
      </c>
      <c r="AWA735" s="90">
        <f t="shared" si="289"/>
        <v>0</v>
      </c>
      <c r="AWB735" s="90">
        <f t="shared" si="290"/>
        <v>0</v>
      </c>
      <c r="AWC735" s="90">
        <f t="shared" si="291"/>
        <v>0</v>
      </c>
      <c r="AWD735" s="90">
        <f t="shared" si="292"/>
        <v>0</v>
      </c>
      <c r="AWE735" s="90">
        <f t="shared" si="293"/>
        <v>0</v>
      </c>
      <c r="AWF735" s="90">
        <f t="shared" si="294"/>
        <v>0</v>
      </c>
      <c r="AWG735" s="90"/>
      <c r="AWH735" s="90"/>
      <c r="AWI735" s="90"/>
      <c r="AWJ735" s="90"/>
      <c r="AWK735" s="90"/>
      <c r="AWL735" s="90"/>
      <c r="AWM735" s="90">
        <f t="shared" si="295"/>
        <v>0</v>
      </c>
      <c r="AWN735" s="90">
        <f t="shared" si="296"/>
        <v>0</v>
      </c>
      <c r="AWO735" s="90">
        <f t="shared" si="297"/>
        <v>0</v>
      </c>
      <c r="AWP735" s="90">
        <f t="shared" si="298"/>
        <v>0</v>
      </c>
      <c r="AWQ735" s="90">
        <f t="shared" si="299"/>
        <v>0</v>
      </c>
      <c r="AWR735" s="90">
        <f t="shared" si="300"/>
        <v>0</v>
      </c>
    </row>
    <row r="736" spans="1:1292" s="133" customFormat="1" ht="24" customHeight="1" x14ac:dyDescent="0.25">
      <c r="A736" s="227" t="s">
        <v>858</v>
      </c>
    </row>
    <row r="737" spans="1:1292" x14ac:dyDescent="0.25">
      <c r="A737" s="100" t="s">
        <v>602</v>
      </c>
      <c r="B737" s="93"/>
      <c r="C737" s="99" t="s">
        <v>459</v>
      </c>
      <c r="D737" s="1302"/>
      <c r="E737" s="1303"/>
      <c r="F737" s="228" t="s">
        <v>861</v>
      </c>
      <c r="G737" s="228" t="s">
        <v>861</v>
      </c>
      <c r="H737" s="228" t="s">
        <v>861</v>
      </c>
      <c r="I737" s="228" t="s">
        <v>861</v>
      </c>
      <c r="J737" s="228" t="s">
        <v>861</v>
      </c>
      <c r="K737" s="228" t="s">
        <v>861</v>
      </c>
      <c r="L737" s="1236">
        <f>SUM(L738:L755)</f>
        <v>288</v>
      </c>
      <c r="M737" s="1236">
        <f t="shared" ref="M737:N737" si="1145">SUM(M738:M755)</f>
        <v>288</v>
      </c>
      <c r="N737" s="1236">
        <f t="shared" si="1145"/>
        <v>288</v>
      </c>
      <c r="O737" s="108">
        <f t="shared" ref="O737:T737" si="1146">SUM(O738:O755)</f>
        <v>0</v>
      </c>
      <c r="P737" s="108">
        <f t="shared" si="1146"/>
        <v>0</v>
      </c>
      <c r="Q737" s="108">
        <f t="shared" si="1146"/>
        <v>0</v>
      </c>
      <c r="R737" s="108">
        <f t="shared" si="1146"/>
        <v>2237739.9500000002</v>
      </c>
      <c r="S737" s="108">
        <f t="shared" si="1146"/>
        <v>2237739.9500000002</v>
      </c>
      <c r="T737" s="108">
        <f t="shared" si="1146"/>
        <v>2237739.9500000002</v>
      </c>
      <c r="U737" s="228" t="s">
        <v>861</v>
      </c>
      <c r="V737" s="228" t="s">
        <v>861</v>
      </c>
      <c r="W737" s="228" t="s">
        <v>861</v>
      </c>
      <c r="X737" s="228" t="s">
        <v>861</v>
      </c>
      <c r="Y737" s="228" t="s">
        <v>861</v>
      </c>
      <c r="Z737" s="228" t="s">
        <v>861</v>
      </c>
      <c r="AA737" s="108">
        <f t="shared" ref="AA737:AO737" si="1147">SUM(AA738:AA755)</f>
        <v>0</v>
      </c>
      <c r="AB737" s="108">
        <f t="shared" si="1147"/>
        <v>0</v>
      </c>
      <c r="AC737" s="108">
        <f t="shared" si="1147"/>
        <v>0</v>
      </c>
      <c r="AD737" s="108">
        <f t="shared" si="1147"/>
        <v>917275.55</v>
      </c>
      <c r="AE737" s="108">
        <f t="shared" si="1147"/>
        <v>1035740.33</v>
      </c>
      <c r="AF737" s="108">
        <f t="shared" si="1147"/>
        <v>1054681.6499999999</v>
      </c>
      <c r="AG737" s="1236">
        <f t="shared" si="1147"/>
        <v>424</v>
      </c>
      <c r="AH737" s="1236">
        <f t="shared" si="1147"/>
        <v>424</v>
      </c>
      <c r="AI737" s="108">
        <f t="shared" si="1147"/>
        <v>424</v>
      </c>
      <c r="AJ737" s="108">
        <f t="shared" si="1147"/>
        <v>0</v>
      </c>
      <c r="AK737" s="108">
        <f t="shared" si="1147"/>
        <v>0</v>
      </c>
      <c r="AL737" s="108">
        <f t="shared" si="1147"/>
        <v>0</v>
      </c>
      <c r="AM737" s="108">
        <f t="shared" si="1147"/>
        <v>4037802.02</v>
      </c>
      <c r="AN737" s="108">
        <f t="shared" si="1147"/>
        <v>4037802.02</v>
      </c>
      <c r="AO737" s="108">
        <f t="shared" si="1147"/>
        <v>4037802.02</v>
      </c>
      <c r="AP737" s="228" t="s">
        <v>861</v>
      </c>
      <c r="AQ737" s="228" t="s">
        <v>861</v>
      </c>
      <c r="AR737" s="228" t="s">
        <v>861</v>
      </c>
      <c r="AS737" s="228" t="s">
        <v>861</v>
      </c>
      <c r="AT737" s="228" t="s">
        <v>861</v>
      </c>
      <c r="AU737" s="228" t="s">
        <v>861</v>
      </c>
      <c r="AV737" s="108">
        <f t="shared" ref="AV737:BJ737" si="1148">SUM(AV738:AV755)</f>
        <v>0</v>
      </c>
      <c r="AW737" s="108">
        <f t="shared" si="1148"/>
        <v>0</v>
      </c>
      <c r="AX737" s="108">
        <f t="shared" si="1148"/>
        <v>0</v>
      </c>
      <c r="AY737" s="108">
        <f t="shared" si="1148"/>
        <v>1873856.45</v>
      </c>
      <c r="AZ737" s="108">
        <f t="shared" si="1148"/>
        <v>2185810.7999999998</v>
      </c>
      <c r="BA737" s="108">
        <f t="shared" si="1148"/>
        <v>2212823.63</v>
      </c>
      <c r="BB737" s="1236">
        <f t="shared" si="1148"/>
        <v>286</v>
      </c>
      <c r="BC737" s="1236">
        <f t="shared" si="1148"/>
        <v>286</v>
      </c>
      <c r="BD737" s="1236">
        <f t="shared" si="1148"/>
        <v>286</v>
      </c>
      <c r="BE737" s="108">
        <f t="shared" si="1148"/>
        <v>0</v>
      </c>
      <c r="BF737" s="108">
        <f t="shared" si="1148"/>
        <v>0</v>
      </c>
      <c r="BG737" s="108">
        <f t="shared" si="1148"/>
        <v>0</v>
      </c>
      <c r="BH737" s="108">
        <f t="shared" si="1148"/>
        <v>2327592.02</v>
      </c>
      <c r="BI737" s="108">
        <f t="shared" si="1148"/>
        <v>2327592.02</v>
      </c>
      <c r="BJ737" s="108">
        <f t="shared" si="1148"/>
        <v>2327592.02</v>
      </c>
      <c r="BK737" s="228" t="s">
        <v>861</v>
      </c>
      <c r="BL737" s="228" t="s">
        <v>861</v>
      </c>
      <c r="BM737" s="228" t="s">
        <v>861</v>
      </c>
      <c r="BN737" s="228" t="s">
        <v>861</v>
      </c>
      <c r="BO737" s="228" t="s">
        <v>861</v>
      </c>
      <c r="BP737" s="228" t="s">
        <v>861</v>
      </c>
      <c r="BQ737" s="108">
        <f t="shared" ref="BQ737:CE737" si="1149">SUM(BQ738:BQ755)</f>
        <v>0</v>
      </c>
      <c r="BR737" s="108">
        <f t="shared" si="1149"/>
        <v>0</v>
      </c>
      <c r="BS737" s="108">
        <f t="shared" si="1149"/>
        <v>0</v>
      </c>
      <c r="BT737" s="108">
        <f t="shared" si="1149"/>
        <v>967151.85</v>
      </c>
      <c r="BU737" s="108">
        <f t="shared" si="1149"/>
        <v>1121004.96</v>
      </c>
      <c r="BV737" s="108">
        <f t="shared" si="1149"/>
        <v>1139059.3799999999</v>
      </c>
      <c r="BW737" s="1236">
        <f t="shared" si="1149"/>
        <v>261</v>
      </c>
      <c r="BX737" s="1236">
        <f t="shared" si="1149"/>
        <v>261</v>
      </c>
      <c r="BY737" s="1236">
        <f t="shared" si="1149"/>
        <v>261</v>
      </c>
      <c r="BZ737" s="108">
        <f t="shared" si="1149"/>
        <v>0</v>
      </c>
      <c r="CA737" s="108">
        <f t="shared" si="1149"/>
        <v>0</v>
      </c>
      <c r="CB737" s="108">
        <f t="shared" si="1149"/>
        <v>0</v>
      </c>
      <c r="CC737" s="108">
        <f t="shared" si="1149"/>
        <v>2093654.89</v>
      </c>
      <c r="CD737" s="108">
        <f t="shared" si="1149"/>
        <v>2093654.89</v>
      </c>
      <c r="CE737" s="108">
        <f t="shared" si="1149"/>
        <v>2093654.89</v>
      </c>
      <c r="CF737" s="228" t="s">
        <v>861</v>
      </c>
      <c r="CG737" s="228" t="s">
        <v>861</v>
      </c>
      <c r="CH737" s="228" t="s">
        <v>861</v>
      </c>
      <c r="CI737" s="228" t="s">
        <v>861</v>
      </c>
      <c r="CJ737" s="228" t="s">
        <v>861</v>
      </c>
      <c r="CK737" s="228" t="s">
        <v>861</v>
      </c>
      <c r="CL737" s="108">
        <f t="shared" ref="CL737:CZ737" si="1150">SUM(CL738:CL755)</f>
        <v>0</v>
      </c>
      <c r="CM737" s="108">
        <f t="shared" si="1150"/>
        <v>0</v>
      </c>
      <c r="CN737" s="108">
        <f t="shared" si="1150"/>
        <v>0</v>
      </c>
      <c r="CO737" s="108">
        <f t="shared" si="1150"/>
        <v>1027399.84</v>
      </c>
      <c r="CP737" s="108">
        <f t="shared" si="1150"/>
        <v>1213055.22</v>
      </c>
      <c r="CQ737" s="108">
        <f t="shared" si="1150"/>
        <v>1232148.3</v>
      </c>
      <c r="CR737" s="1236">
        <f t="shared" si="1150"/>
        <v>124</v>
      </c>
      <c r="CS737" s="1236">
        <f t="shared" si="1150"/>
        <v>124</v>
      </c>
      <c r="CT737" s="1236">
        <f t="shared" si="1150"/>
        <v>124</v>
      </c>
      <c r="CU737" s="108">
        <f t="shared" si="1150"/>
        <v>0</v>
      </c>
      <c r="CV737" s="108">
        <f t="shared" si="1150"/>
        <v>0</v>
      </c>
      <c r="CW737" s="108">
        <f t="shared" si="1150"/>
        <v>0</v>
      </c>
      <c r="CX737" s="108">
        <f t="shared" si="1150"/>
        <v>960363.16</v>
      </c>
      <c r="CY737" s="108">
        <f t="shared" si="1150"/>
        <v>960363.16</v>
      </c>
      <c r="CZ737" s="108">
        <f t="shared" si="1150"/>
        <v>960363.16</v>
      </c>
      <c r="DA737" s="228" t="s">
        <v>861</v>
      </c>
      <c r="DB737" s="228" t="s">
        <v>861</v>
      </c>
      <c r="DC737" s="228" t="s">
        <v>861</v>
      </c>
      <c r="DD737" s="228" t="s">
        <v>861</v>
      </c>
      <c r="DE737" s="228" t="s">
        <v>861</v>
      </c>
      <c r="DF737" s="228" t="s">
        <v>861</v>
      </c>
      <c r="DG737" s="108">
        <f t="shared" ref="DG737:EP737" si="1151">SUM(DG738:DG755)</f>
        <v>0</v>
      </c>
      <c r="DH737" s="108">
        <f t="shared" si="1151"/>
        <v>0</v>
      </c>
      <c r="DI737" s="108">
        <f t="shared" si="1151"/>
        <v>0</v>
      </c>
      <c r="DJ737" s="108">
        <f t="shared" si="1151"/>
        <v>528200.85</v>
      </c>
      <c r="DK737" s="108">
        <f t="shared" si="1151"/>
        <v>581717.93999999994</v>
      </c>
      <c r="DL737" s="108">
        <f t="shared" si="1151"/>
        <v>588035.53</v>
      </c>
      <c r="DM737" s="108">
        <f t="shared" si="1151"/>
        <v>0</v>
      </c>
      <c r="DN737" s="108">
        <f t="shared" si="1151"/>
        <v>0</v>
      </c>
      <c r="DO737" s="108">
        <f t="shared" si="1151"/>
        <v>0</v>
      </c>
      <c r="DP737" s="108">
        <f t="shared" si="1151"/>
        <v>0</v>
      </c>
      <c r="DQ737" s="108">
        <f t="shared" si="1151"/>
        <v>0</v>
      </c>
      <c r="DR737" s="108">
        <f t="shared" si="1151"/>
        <v>0</v>
      </c>
      <c r="DS737" s="108">
        <f t="shared" si="1151"/>
        <v>0</v>
      </c>
      <c r="DT737" s="108">
        <f t="shared" si="1151"/>
        <v>0</v>
      </c>
      <c r="DU737" s="108">
        <f t="shared" si="1151"/>
        <v>0</v>
      </c>
      <c r="DV737" s="228" t="s">
        <v>861</v>
      </c>
      <c r="DW737" s="228" t="s">
        <v>861</v>
      </c>
      <c r="DX737" s="228" t="s">
        <v>861</v>
      </c>
      <c r="DY737" s="228" t="s">
        <v>861</v>
      </c>
      <c r="DZ737" s="228" t="s">
        <v>861</v>
      </c>
      <c r="EA737" s="228" t="s">
        <v>861</v>
      </c>
      <c r="EB737" s="108">
        <f t="shared" ref="EB737:EJ737" si="1152">SUM(EB738:EB755)</f>
        <v>0</v>
      </c>
      <c r="EC737" s="108">
        <f t="shared" si="1152"/>
        <v>0</v>
      </c>
      <c r="ED737" s="108">
        <f t="shared" si="1152"/>
        <v>0</v>
      </c>
      <c r="EE737" s="108">
        <f t="shared" si="1152"/>
        <v>0</v>
      </c>
      <c r="EF737" s="108">
        <f t="shared" si="1152"/>
        <v>0</v>
      </c>
      <c r="EG737" s="108">
        <f t="shared" si="1152"/>
        <v>0</v>
      </c>
      <c r="EH737" s="1236">
        <f t="shared" si="1152"/>
        <v>158</v>
      </c>
      <c r="EI737" s="1236">
        <f t="shared" si="1152"/>
        <v>158</v>
      </c>
      <c r="EJ737" s="1236">
        <f t="shared" si="1152"/>
        <v>158</v>
      </c>
      <c r="EK737" s="108">
        <f t="shared" si="1151"/>
        <v>0</v>
      </c>
      <c r="EL737" s="108">
        <f t="shared" si="1151"/>
        <v>0</v>
      </c>
      <c r="EM737" s="108">
        <f t="shared" si="1151"/>
        <v>0</v>
      </c>
      <c r="EN737" s="108">
        <f t="shared" si="1151"/>
        <v>1255284.8700000001</v>
      </c>
      <c r="EO737" s="108">
        <f t="shared" si="1151"/>
        <v>1255284.8700000001</v>
      </c>
      <c r="EP737" s="108">
        <f t="shared" si="1151"/>
        <v>1255284.8700000001</v>
      </c>
      <c r="EQ737" s="228" t="s">
        <v>861</v>
      </c>
      <c r="ER737" s="228" t="s">
        <v>861</v>
      </c>
      <c r="ES737" s="228" t="s">
        <v>861</v>
      </c>
      <c r="ET737" s="228" t="s">
        <v>861</v>
      </c>
      <c r="EU737" s="228" t="s">
        <v>861</v>
      </c>
      <c r="EV737" s="228" t="s">
        <v>861</v>
      </c>
      <c r="EW737" s="108">
        <f t="shared" ref="EW737:FK737" si="1153">SUM(EW738:EW755)</f>
        <v>0</v>
      </c>
      <c r="EX737" s="108">
        <f t="shared" si="1153"/>
        <v>0</v>
      </c>
      <c r="EY737" s="108">
        <f t="shared" si="1153"/>
        <v>0</v>
      </c>
      <c r="EZ737" s="108">
        <f t="shared" si="1153"/>
        <v>811026.22</v>
      </c>
      <c r="FA737" s="108">
        <f t="shared" si="1153"/>
        <v>950241.69</v>
      </c>
      <c r="FB737" s="108">
        <f t="shared" si="1153"/>
        <v>954716.13</v>
      </c>
      <c r="FC737" s="108">
        <f t="shared" si="1153"/>
        <v>0</v>
      </c>
      <c r="FD737" s="108">
        <f t="shared" si="1153"/>
        <v>0</v>
      </c>
      <c r="FE737" s="108">
        <f t="shared" si="1153"/>
        <v>0</v>
      </c>
      <c r="FF737" s="108">
        <f t="shared" si="1153"/>
        <v>0</v>
      </c>
      <c r="FG737" s="108">
        <f t="shared" si="1153"/>
        <v>0</v>
      </c>
      <c r="FH737" s="108">
        <f t="shared" si="1153"/>
        <v>0</v>
      </c>
      <c r="FI737" s="108">
        <f t="shared" si="1153"/>
        <v>0</v>
      </c>
      <c r="FJ737" s="108">
        <f t="shared" si="1153"/>
        <v>0</v>
      </c>
      <c r="FK737" s="108">
        <f t="shared" si="1153"/>
        <v>0</v>
      </c>
      <c r="FL737" s="228" t="s">
        <v>861</v>
      </c>
      <c r="FM737" s="228" t="s">
        <v>861</v>
      </c>
      <c r="FN737" s="228" t="s">
        <v>861</v>
      </c>
      <c r="FO737" s="228" t="s">
        <v>861</v>
      </c>
      <c r="FP737" s="228" t="s">
        <v>861</v>
      </c>
      <c r="FQ737" s="228" t="s">
        <v>861</v>
      </c>
      <c r="FR737" s="108">
        <f t="shared" ref="FR737:GF737" si="1154">SUM(FR738:FR755)</f>
        <v>0</v>
      </c>
      <c r="FS737" s="108">
        <f t="shared" si="1154"/>
        <v>0</v>
      </c>
      <c r="FT737" s="108">
        <f t="shared" si="1154"/>
        <v>0</v>
      </c>
      <c r="FU737" s="108">
        <f t="shared" si="1154"/>
        <v>0</v>
      </c>
      <c r="FV737" s="108">
        <f t="shared" si="1154"/>
        <v>0</v>
      </c>
      <c r="FW737" s="108">
        <f t="shared" si="1154"/>
        <v>0</v>
      </c>
      <c r="FX737" s="1236">
        <f t="shared" si="1154"/>
        <v>136</v>
      </c>
      <c r="FY737" s="1236">
        <f t="shared" si="1154"/>
        <v>136</v>
      </c>
      <c r="FZ737" s="1236">
        <f t="shared" si="1154"/>
        <v>136</v>
      </c>
      <c r="GA737" s="108">
        <f t="shared" si="1154"/>
        <v>0</v>
      </c>
      <c r="GB737" s="108">
        <f t="shared" si="1154"/>
        <v>0</v>
      </c>
      <c r="GC737" s="108">
        <f t="shared" si="1154"/>
        <v>0</v>
      </c>
      <c r="GD737" s="108">
        <f t="shared" si="1154"/>
        <v>1174548.07</v>
      </c>
      <c r="GE737" s="108">
        <f t="shared" si="1154"/>
        <v>1174548.07</v>
      </c>
      <c r="GF737" s="108">
        <f t="shared" si="1154"/>
        <v>1174548.07</v>
      </c>
      <c r="GG737" s="228" t="s">
        <v>861</v>
      </c>
      <c r="GH737" s="228" t="s">
        <v>861</v>
      </c>
      <c r="GI737" s="228" t="s">
        <v>861</v>
      </c>
      <c r="GJ737" s="228" t="s">
        <v>861</v>
      </c>
      <c r="GK737" s="228" t="s">
        <v>861</v>
      </c>
      <c r="GL737" s="228" t="s">
        <v>861</v>
      </c>
      <c r="GM737" s="108">
        <f t="shared" ref="GM737:HA737" si="1155">SUM(GM738:GM755)</f>
        <v>0</v>
      </c>
      <c r="GN737" s="108">
        <f t="shared" si="1155"/>
        <v>0</v>
      </c>
      <c r="GO737" s="108">
        <f t="shared" si="1155"/>
        <v>0</v>
      </c>
      <c r="GP737" s="108">
        <f t="shared" si="1155"/>
        <v>632792.18000000005</v>
      </c>
      <c r="GQ737" s="108">
        <f t="shared" si="1155"/>
        <v>685985.94</v>
      </c>
      <c r="GR737" s="108">
        <f t="shared" si="1155"/>
        <v>691450.02</v>
      </c>
      <c r="GS737" s="108">
        <f t="shared" si="1155"/>
        <v>0</v>
      </c>
      <c r="GT737" s="108">
        <f t="shared" si="1155"/>
        <v>0</v>
      </c>
      <c r="GU737" s="108">
        <f t="shared" si="1155"/>
        <v>0</v>
      </c>
      <c r="GV737" s="108">
        <f t="shared" si="1155"/>
        <v>0</v>
      </c>
      <c r="GW737" s="108">
        <f t="shared" si="1155"/>
        <v>0</v>
      </c>
      <c r="GX737" s="108">
        <f t="shared" si="1155"/>
        <v>0</v>
      </c>
      <c r="GY737" s="108">
        <f t="shared" si="1155"/>
        <v>0</v>
      </c>
      <c r="GZ737" s="108">
        <f t="shared" si="1155"/>
        <v>0</v>
      </c>
      <c r="HA737" s="108">
        <f t="shared" si="1155"/>
        <v>0</v>
      </c>
      <c r="HB737" s="228" t="s">
        <v>861</v>
      </c>
      <c r="HC737" s="228" t="s">
        <v>861</v>
      </c>
      <c r="HD737" s="228" t="s">
        <v>861</v>
      </c>
      <c r="HE737" s="228" t="s">
        <v>861</v>
      </c>
      <c r="HF737" s="228" t="s">
        <v>861</v>
      </c>
      <c r="HG737" s="228" t="s">
        <v>861</v>
      </c>
      <c r="HH737" s="108">
        <f t="shared" ref="HH737:HV737" si="1156">SUM(HH738:HH755)</f>
        <v>0</v>
      </c>
      <c r="HI737" s="108">
        <f t="shared" si="1156"/>
        <v>0</v>
      </c>
      <c r="HJ737" s="108">
        <f t="shared" si="1156"/>
        <v>0</v>
      </c>
      <c r="HK737" s="108">
        <f t="shared" si="1156"/>
        <v>0</v>
      </c>
      <c r="HL737" s="108">
        <f t="shared" si="1156"/>
        <v>0</v>
      </c>
      <c r="HM737" s="108">
        <f t="shared" si="1156"/>
        <v>0</v>
      </c>
      <c r="HN737" s="1236">
        <f t="shared" si="1156"/>
        <v>131</v>
      </c>
      <c r="HO737" s="1236">
        <f t="shared" si="1156"/>
        <v>131</v>
      </c>
      <c r="HP737" s="1236">
        <f t="shared" si="1156"/>
        <v>131</v>
      </c>
      <c r="HQ737" s="108">
        <f t="shared" si="1156"/>
        <v>0</v>
      </c>
      <c r="HR737" s="108">
        <f t="shared" si="1156"/>
        <v>0</v>
      </c>
      <c r="HS737" s="108">
        <f t="shared" si="1156"/>
        <v>0</v>
      </c>
      <c r="HT737" s="108">
        <f t="shared" si="1156"/>
        <v>1030752.26</v>
      </c>
      <c r="HU737" s="108">
        <f t="shared" si="1156"/>
        <v>1030752.26</v>
      </c>
      <c r="HV737" s="108">
        <f t="shared" si="1156"/>
        <v>1030752.26</v>
      </c>
      <c r="HW737" s="228" t="s">
        <v>861</v>
      </c>
      <c r="HX737" s="228" t="s">
        <v>861</v>
      </c>
      <c r="HY737" s="228" t="s">
        <v>861</v>
      </c>
      <c r="HZ737" s="228" t="s">
        <v>861</v>
      </c>
      <c r="IA737" s="228" t="s">
        <v>861</v>
      </c>
      <c r="IB737" s="228" t="s">
        <v>861</v>
      </c>
      <c r="IC737" s="108">
        <f t="shared" ref="IC737:IQ737" si="1157">SUM(IC738:IC755)</f>
        <v>0</v>
      </c>
      <c r="ID737" s="108">
        <f t="shared" si="1157"/>
        <v>0</v>
      </c>
      <c r="IE737" s="108">
        <f t="shared" si="1157"/>
        <v>0</v>
      </c>
      <c r="IF737" s="108">
        <f t="shared" si="1157"/>
        <v>555997.06999999995</v>
      </c>
      <c r="IG737" s="108">
        <f t="shared" si="1157"/>
        <v>586987.96</v>
      </c>
      <c r="IH737" s="108">
        <f t="shared" si="1157"/>
        <v>594672.03</v>
      </c>
      <c r="II737" s="1236">
        <f t="shared" si="1157"/>
        <v>273</v>
      </c>
      <c r="IJ737" s="1236">
        <f t="shared" si="1157"/>
        <v>273</v>
      </c>
      <c r="IK737" s="1236">
        <f t="shared" si="1157"/>
        <v>273</v>
      </c>
      <c r="IL737" s="108">
        <f t="shared" si="1157"/>
        <v>0</v>
      </c>
      <c r="IM737" s="108">
        <f t="shared" si="1157"/>
        <v>0</v>
      </c>
      <c r="IN737" s="108">
        <f t="shared" si="1157"/>
        <v>0</v>
      </c>
      <c r="IO737" s="108">
        <f t="shared" si="1157"/>
        <v>2250841.77</v>
      </c>
      <c r="IP737" s="108">
        <f t="shared" si="1157"/>
        <v>2250841.77</v>
      </c>
      <c r="IQ737" s="108">
        <f t="shared" si="1157"/>
        <v>2250841.77</v>
      </c>
      <c r="IR737" s="228" t="s">
        <v>861</v>
      </c>
      <c r="IS737" s="228" t="s">
        <v>861</v>
      </c>
      <c r="IT737" s="228" t="s">
        <v>861</v>
      </c>
      <c r="IU737" s="228" t="s">
        <v>861</v>
      </c>
      <c r="IV737" s="228" t="s">
        <v>861</v>
      </c>
      <c r="IW737" s="228" t="s">
        <v>861</v>
      </c>
      <c r="IX737" s="108">
        <f t="shared" ref="IX737:JL737" si="1158">SUM(IX738:IX755)</f>
        <v>0</v>
      </c>
      <c r="IY737" s="108">
        <f t="shared" si="1158"/>
        <v>0</v>
      </c>
      <c r="IZ737" s="108">
        <f t="shared" si="1158"/>
        <v>0</v>
      </c>
      <c r="JA737" s="108">
        <f t="shared" si="1158"/>
        <v>1530068.3</v>
      </c>
      <c r="JB737" s="108">
        <f t="shared" si="1158"/>
        <v>1643308.6</v>
      </c>
      <c r="JC737" s="108">
        <f t="shared" si="1158"/>
        <v>1660724.61</v>
      </c>
      <c r="JD737" s="1236">
        <f t="shared" si="1158"/>
        <v>134</v>
      </c>
      <c r="JE737" s="1236">
        <f t="shared" si="1158"/>
        <v>134</v>
      </c>
      <c r="JF737" s="1236">
        <f t="shared" si="1158"/>
        <v>134</v>
      </c>
      <c r="JG737" s="108">
        <f t="shared" si="1158"/>
        <v>0</v>
      </c>
      <c r="JH737" s="108">
        <f t="shared" si="1158"/>
        <v>0</v>
      </c>
      <c r="JI737" s="108">
        <f t="shared" si="1158"/>
        <v>0</v>
      </c>
      <c r="JJ737" s="108">
        <f t="shared" si="1158"/>
        <v>1027193.57</v>
      </c>
      <c r="JK737" s="108">
        <f t="shared" si="1158"/>
        <v>1027193.57</v>
      </c>
      <c r="JL737" s="108">
        <f t="shared" si="1158"/>
        <v>1027193.57</v>
      </c>
      <c r="JM737" s="228" t="s">
        <v>861</v>
      </c>
      <c r="JN737" s="228" t="s">
        <v>861</v>
      </c>
      <c r="JO737" s="228" t="s">
        <v>861</v>
      </c>
      <c r="JP737" s="228" t="s">
        <v>861</v>
      </c>
      <c r="JQ737" s="228" t="s">
        <v>861</v>
      </c>
      <c r="JR737" s="228" t="s">
        <v>861</v>
      </c>
      <c r="JS737" s="108">
        <f t="shared" ref="JS737:KG737" si="1159">SUM(JS738:JS755)</f>
        <v>0</v>
      </c>
      <c r="JT737" s="108">
        <f t="shared" si="1159"/>
        <v>0</v>
      </c>
      <c r="JU737" s="108">
        <f t="shared" si="1159"/>
        <v>0</v>
      </c>
      <c r="JV737" s="108">
        <f t="shared" si="1159"/>
        <v>677219.09</v>
      </c>
      <c r="JW737" s="108">
        <f t="shared" si="1159"/>
        <v>735953.1</v>
      </c>
      <c r="JX737" s="108">
        <f t="shared" si="1159"/>
        <v>743437.59</v>
      </c>
      <c r="JY737" s="1236">
        <f t="shared" si="1159"/>
        <v>51</v>
      </c>
      <c r="JZ737" s="1236">
        <f t="shared" si="1159"/>
        <v>51</v>
      </c>
      <c r="KA737" s="1236">
        <f t="shared" si="1159"/>
        <v>51</v>
      </c>
      <c r="KB737" s="108">
        <f t="shared" si="1159"/>
        <v>0</v>
      </c>
      <c r="KC737" s="108">
        <f t="shared" si="1159"/>
        <v>0</v>
      </c>
      <c r="KD737" s="108">
        <f t="shared" si="1159"/>
        <v>0</v>
      </c>
      <c r="KE737" s="108">
        <f t="shared" si="1159"/>
        <v>706016.83</v>
      </c>
      <c r="KF737" s="108">
        <f t="shared" si="1159"/>
        <v>706016.83</v>
      </c>
      <c r="KG737" s="108">
        <f t="shared" si="1159"/>
        <v>706016.83</v>
      </c>
      <c r="KH737" s="228" t="s">
        <v>861</v>
      </c>
      <c r="KI737" s="228" t="s">
        <v>861</v>
      </c>
      <c r="KJ737" s="228" t="s">
        <v>861</v>
      </c>
      <c r="KK737" s="228" t="s">
        <v>861</v>
      </c>
      <c r="KL737" s="228" t="s">
        <v>861</v>
      </c>
      <c r="KM737" s="228" t="s">
        <v>861</v>
      </c>
      <c r="KN737" s="108">
        <f t="shared" ref="KN737:LB737" si="1160">SUM(KN738:KN755)</f>
        <v>0</v>
      </c>
      <c r="KO737" s="108">
        <f t="shared" si="1160"/>
        <v>0</v>
      </c>
      <c r="KP737" s="108">
        <f t="shared" si="1160"/>
        <v>0</v>
      </c>
      <c r="KQ737" s="108">
        <f t="shared" si="1160"/>
        <v>546333.93999999994</v>
      </c>
      <c r="KR737" s="108">
        <f t="shared" si="1160"/>
        <v>595025.68999999994</v>
      </c>
      <c r="KS737" s="108">
        <f t="shared" si="1160"/>
        <v>589893.07999999996</v>
      </c>
      <c r="KT737" s="1236">
        <f t="shared" si="1160"/>
        <v>176</v>
      </c>
      <c r="KU737" s="1236">
        <f t="shared" si="1160"/>
        <v>176</v>
      </c>
      <c r="KV737" s="1236">
        <f t="shared" si="1160"/>
        <v>176</v>
      </c>
      <c r="KW737" s="108">
        <f t="shared" si="1160"/>
        <v>0</v>
      </c>
      <c r="KX737" s="108">
        <f t="shared" si="1160"/>
        <v>0</v>
      </c>
      <c r="KY737" s="108">
        <f t="shared" si="1160"/>
        <v>0</v>
      </c>
      <c r="KZ737" s="108">
        <f t="shared" si="1160"/>
        <v>1375720.07</v>
      </c>
      <c r="LA737" s="108">
        <f t="shared" si="1160"/>
        <v>1375720.07</v>
      </c>
      <c r="LB737" s="108">
        <f t="shared" si="1160"/>
        <v>1375720.07</v>
      </c>
      <c r="LC737" s="228" t="s">
        <v>861</v>
      </c>
      <c r="LD737" s="228" t="s">
        <v>861</v>
      </c>
      <c r="LE737" s="228" t="s">
        <v>861</v>
      </c>
      <c r="LF737" s="228" t="s">
        <v>861</v>
      </c>
      <c r="LG737" s="228" t="s">
        <v>861</v>
      </c>
      <c r="LH737" s="228" t="s">
        <v>861</v>
      </c>
      <c r="LI737" s="108">
        <f t="shared" ref="LI737:LW737" si="1161">SUM(LI738:LI755)</f>
        <v>0</v>
      </c>
      <c r="LJ737" s="108">
        <f t="shared" si="1161"/>
        <v>0</v>
      </c>
      <c r="LK737" s="108">
        <f t="shared" si="1161"/>
        <v>0</v>
      </c>
      <c r="LL737" s="108">
        <f t="shared" si="1161"/>
        <v>878146.19</v>
      </c>
      <c r="LM737" s="108">
        <f t="shared" si="1161"/>
        <v>926654.81</v>
      </c>
      <c r="LN737" s="108">
        <f t="shared" si="1161"/>
        <v>934853.63</v>
      </c>
      <c r="LO737" s="1236">
        <f t="shared" si="1161"/>
        <v>221</v>
      </c>
      <c r="LP737" s="1236">
        <f t="shared" si="1161"/>
        <v>221</v>
      </c>
      <c r="LQ737" s="1236">
        <f t="shared" si="1161"/>
        <v>221</v>
      </c>
      <c r="LR737" s="108">
        <f t="shared" si="1161"/>
        <v>0</v>
      </c>
      <c r="LS737" s="108">
        <f t="shared" si="1161"/>
        <v>0</v>
      </c>
      <c r="LT737" s="108">
        <f t="shared" si="1161"/>
        <v>0</v>
      </c>
      <c r="LU737" s="108">
        <f t="shared" si="1161"/>
        <v>1690196.56</v>
      </c>
      <c r="LV737" s="108">
        <f t="shared" si="1161"/>
        <v>1690196.56</v>
      </c>
      <c r="LW737" s="108">
        <f t="shared" si="1161"/>
        <v>1690196.56</v>
      </c>
      <c r="LX737" s="228" t="s">
        <v>861</v>
      </c>
      <c r="LY737" s="228" t="s">
        <v>861</v>
      </c>
      <c r="LZ737" s="228" t="s">
        <v>861</v>
      </c>
      <c r="MA737" s="228" t="s">
        <v>861</v>
      </c>
      <c r="MB737" s="228" t="s">
        <v>861</v>
      </c>
      <c r="MC737" s="228" t="s">
        <v>861</v>
      </c>
      <c r="MD737" s="108">
        <f t="shared" ref="MD737:MR737" si="1162">SUM(MD738:MD755)</f>
        <v>0</v>
      </c>
      <c r="ME737" s="108">
        <f t="shared" si="1162"/>
        <v>0</v>
      </c>
      <c r="MF737" s="108">
        <f t="shared" si="1162"/>
        <v>0</v>
      </c>
      <c r="MG737" s="108">
        <f t="shared" si="1162"/>
        <v>990620.26</v>
      </c>
      <c r="MH737" s="108">
        <f t="shared" si="1162"/>
        <v>1106831.27</v>
      </c>
      <c r="MI737" s="108">
        <f t="shared" si="1162"/>
        <v>1117335.1499999999</v>
      </c>
      <c r="MJ737" s="1236">
        <f t="shared" si="1162"/>
        <v>107</v>
      </c>
      <c r="MK737" s="1236">
        <f t="shared" si="1162"/>
        <v>107</v>
      </c>
      <c r="ML737" s="1236">
        <f t="shared" si="1162"/>
        <v>107</v>
      </c>
      <c r="MM737" s="108">
        <f t="shared" si="1162"/>
        <v>0</v>
      </c>
      <c r="MN737" s="108">
        <f t="shared" si="1162"/>
        <v>0</v>
      </c>
      <c r="MO737" s="108">
        <f t="shared" si="1162"/>
        <v>0</v>
      </c>
      <c r="MP737" s="108">
        <f t="shared" si="1162"/>
        <v>840420.32</v>
      </c>
      <c r="MQ737" s="108">
        <f t="shared" si="1162"/>
        <v>840420.32</v>
      </c>
      <c r="MR737" s="108">
        <f t="shared" si="1162"/>
        <v>840420.32</v>
      </c>
      <c r="MS737" s="228" t="s">
        <v>861</v>
      </c>
      <c r="MT737" s="228" t="s">
        <v>861</v>
      </c>
      <c r="MU737" s="228" t="s">
        <v>861</v>
      </c>
      <c r="MV737" s="228" t="s">
        <v>861</v>
      </c>
      <c r="MW737" s="228" t="s">
        <v>861</v>
      </c>
      <c r="MX737" s="228" t="s">
        <v>861</v>
      </c>
      <c r="MY737" s="108">
        <f t="shared" ref="MY737:NM737" si="1163">SUM(MY738:MY755)</f>
        <v>0</v>
      </c>
      <c r="MZ737" s="108">
        <f t="shared" si="1163"/>
        <v>0</v>
      </c>
      <c r="NA737" s="108">
        <f t="shared" si="1163"/>
        <v>0</v>
      </c>
      <c r="NB737" s="108">
        <f t="shared" si="1163"/>
        <v>525631.65</v>
      </c>
      <c r="NC737" s="108">
        <f t="shared" si="1163"/>
        <v>550427.03</v>
      </c>
      <c r="ND737" s="108">
        <f t="shared" si="1163"/>
        <v>551185.85</v>
      </c>
      <c r="NE737" s="1236">
        <f t="shared" si="1163"/>
        <v>173</v>
      </c>
      <c r="NF737" s="1236">
        <f t="shared" si="1163"/>
        <v>173</v>
      </c>
      <c r="NG737" s="1236">
        <f t="shared" si="1163"/>
        <v>173</v>
      </c>
      <c r="NH737" s="108">
        <f t="shared" si="1163"/>
        <v>0</v>
      </c>
      <c r="NI737" s="108">
        <f t="shared" si="1163"/>
        <v>0</v>
      </c>
      <c r="NJ737" s="108">
        <f t="shared" si="1163"/>
        <v>0</v>
      </c>
      <c r="NK737" s="108">
        <f t="shared" si="1163"/>
        <v>1530650.56</v>
      </c>
      <c r="NL737" s="108">
        <f t="shared" si="1163"/>
        <v>1530650.56</v>
      </c>
      <c r="NM737" s="108">
        <f t="shared" si="1163"/>
        <v>1530650.56</v>
      </c>
      <c r="NN737" s="228" t="s">
        <v>861</v>
      </c>
      <c r="NO737" s="228" t="s">
        <v>861</v>
      </c>
      <c r="NP737" s="228" t="s">
        <v>861</v>
      </c>
      <c r="NQ737" s="228" t="s">
        <v>861</v>
      </c>
      <c r="NR737" s="228" t="s">
        <v>861</v>
      </c>
      <c r="NS737" s="228" t="s">
        <v>861</v>
      </c>
      <c r="NT737" s="108">
        <f t="shared" ref="NT737:OH737" si="1164">SUM(NT738:NT755)</f>
        <v>0</v>
      </c>
      <c r="NU737" s="108">
        <f t="shared" si="1164"/>
        <v>0</v>
      </c>
      <c r="NV737" s="108">
        <f t="shared" si="1164"/>
        <v>0</v>
      </c>
      <c r="NW737" s="108">
        <f t="shared" si="1164"/>
        <v>1089429.17</v>
      </c>
      <c r="NX737" s="108">
        <f t="shared" si="1164"/>
        <v>1173219.3799999999</v>
      </c>
      <c r="NY737" s="108">
        <f t="shared" si="1164"/>
        <v>1179669.53</v>
      </c>
      <c r="NZ737" s="1236">
        <f t="shared" si="1164"/>
        <v>309</v>
      </c>
      <c r="OA737" s="1236">
        <f t="shared" si="1164"/>
        <v>309</v>
      </c>
      <c r="OB737" s="1236">
        <f t="shared" si="1164"/>
        <v>309</v>
      </c>
      <c r="OC737" s="108">
        <f t="shared" si="1164"/>
        <v>0</v>
      </c>
      <c r="OD737" s="108">
        <f t="shared" si="1164"/>
        <v>0</v>
      </c>
      <c r="OE737" s="108">
        <f t="shared" si="1164"/>
        <v>0</v>
      </c>
      <c r="OF737" s="108">
        <f t="shared" si="1164"/>
        <v>2649987.04</v>
      </c>
      <c r="OG737" s="108">
        <f t="shared" si="1164"/>
        <v>2649987.04</v>
      </c>
      <c r="OH737" s="108">
        <f t="shared" si="1164"/>
        <v>2649987.04</v>
      </c>
      <c r="OI737" s="228" t="s">
        <v>861</v>
      </c>
      <c r="OJ737" s="228" t="s">
        <v>861</v>
      </c>
      <c r="OK737" s="228" t="s">
        <v>861</v>
      </c>
      <c r="OL737" s="228" t="s">
        <v>861</v>
      </c>
      <c r="OM737" s="228" t="s">
        <v>861</v>
      </c>
      <c r="ON737" s="228" t="s">
        <v>861</v>
      </c>
      <c r="OO737" s="108">
        <f t="shared" ref="OO737:PC737" si="1165">SUM(OO738:OO755)</f>
        <v>0</v>
      </c>
      <c r="OP737" s="108">
        <f t="shared" si="1165"/>
        <v>0</v>
      </c>
      <c r="OQ737" s="108">
        <f t="shared" si="1165"/>
        <v>0</v>
      </c>
      <c r="OR737" s="108">
        <f t="shared" si="1165"/>
        <v>1211920.4099999999</v>
      </c>
      <c r="OS737" s="108">
        <f t="shared" si="1165"/>
        <v>1316699.67</v>
      </c>
      <c r="OT737" s="108">
        <f t="shared" si="1165"/>
        <v>1338636.17</v>
      </c>
      <c r="OU737" s="1236">
        <f t="shared" si="1165"/>
        <v>154</v>
      </c>
      <c r="OV737" s="1236">
        <f t="shared" si="1165"/>
        <v>154</v>
      </c>
      <c r="OW737" s="1236">
        <f t="shared" si="1165"/>
        <v>154</v>
      </c>
      <c r="OX737" s="108">
        <f t="shared" si="1165"/>
        <v>0</v>
      </c>
      <c r="OY737" s="108">
        <f t="shared" si="1165"/>
        <v>0</v>
      </c>
      <c r="OZ737" s="108">
        <f t="shared" si="1165"/>
        <v>0</v>
      </c>
      <c r="PA737" s="108">
        <f t="shared" si="1165"/>
        <v>1200759.49</v>
      </c>
      <c r="PB737" s="108">
        <f t="shared" si="1165"/>
        <v>1200759.49</v>
      </c>
      <c r="PC737" s="108">
        <f t="shared" si="1165"/>
        <v>1200759.49</v>
      </c>
      <c r="PD737" s="228" t="s">
        <v>861</v>
      </c>
      <c r="PE737" s="228" t="s">
        <v>861</v>
      </c>
      <c r="PF737" s="228" t="s">
        <v>861</v>
      </c>
      <c r="PG737" s="228" t="s">
        <v>861</v>
      </c>
      <c r="PH737" s="228" t="s">
        <v>861</v>
      </c>
      <c r="PI737" s="228" t="s">
        <v>861</v>
      </c>
      <c r="PJ737" s="108">
        <f t="shared" ref="PJ737:PX737" si="1166">SUM(PJ738:PJ755)</f>
        <v>0</v>
      </c>
      <c r="PK737" s="108">
        <f t="shared" si="1166"/>
        <v>0</v>
      </c>
      <c r="PL737" s="108">
        <f t="shared" si="1166"/>
        <v>0</v>
      </c>
      <c r="PM737" s="108">
        <f t="shared" si="1166"/>
        <v>818972.75</v>
      </c>
      <c r="PN737" s="108">
        <f t="shared" si="1166"/>
        <v>857800.93</v>
      </c>
      <c r="PO737" s="108">
        <f t="shared" si="1166"/>
        <v>864769.47</v>
      </c>
      <c r="PP737" s="1236">
        <f t="shared" si="1166"/>
        <v>95</v>
      </c>
      <c r="PQ737" s="1236">
        <f t="shared" si="1166"/>
        <v>95</v>
      </c>
      <c r="PR737" s="1236">
        <f t="shared" si="1166"/>
        <v>95</v>
      </c>
      <c r="PS737" s="108">
        <f t="shared" si="1166"/>
        <v>0</v>
      </c>
      <c r="PT737" s="108">
        <f t="shared" si="1166"/>
        <v>0</v>
      </c>
      <c r="PU737" s="108">
        <f t="shared" si="1166"/>
        <v>0</v>
      </c>
      <c r="PV737" s="108">
        <f t="shared" si="1166"/>
        <v>1288199.75</v>
      </c>
      <c r="PW737" s="108">
        <f t="shared" si="1166"/>
        <v>1288199.75</v>
      </c>
      <c r="PX737" s="108">
        <f t="shared" si="1166"/>
        <v>1288199.75</v>
      </c>
      <c r="PY737" s="228" t="s">
        <v>861</v>
      </c>
      <c r="PZ737" s="228" t="s">
        <v>861</v>
      </c>
      <c r="QA737" s="228" t="s">
        <v>861</v>
      </c>
      <c r="QB737" s="228" t="s">
        <v>861</v>
      </c>
      <c r="QC737" s="228" t="s">
        <v>861</v>
      </c>
      <c r="QD737" s="228" t="s">
        <v>861</v>
      </c>
      <c r="QE737" s="108">
        <f t="shared" ref="QE737:QS737" si="1167">SUM(QE738:QE755)</f>
        <v>0</v>
      </c>
      <c r="QF737" s="108">
        <f t="shared" si="1167"/>
        <v>0</v>
      </c>
      <c r="QG737" s="108">
        <f t="shared" si="1167"/>
        <v>0</v>
      </c>
      <c r="QH737" s="108">
        <f t="shared" si="1167"/>
        <v>608373.46</v>
      </c>
      <c r="QI737" s="108">
        <f t="shared" si="1167"/>
        <v>674026.58</v>
      </c>
      <c r="QJ737" s="108">
        <f t="shared" si="1167"/>
        <v>672925.47</v>
      </c>
      <c r="QK737" s="1236">
        <f t="shared" si="1167"/>
        <v>165</v>
      </c>
      <c r="QL737" s="1236">
        <f t="shared" si="1167"/>
        <v>165</v>
      </c>
      <c r="QM737" s="1236">
        <f t="shared" si="1167"/>
        <v>165</v>
      </c>
      <c r="QN737" s="108">
        <f t="shared" si="1167"/>
        <v>0</v>
      </c>
      <c r="QO737" s="108">
        <f t="shared" si="1167"/>
        <v>0</v>
      </c>
      <c r="QP737" s="108">
        <f t="shared" si="1167"/>
        <v>0</v>
      </c>
      <c r="QQ737" s="108">
        <f t="shared" si="1167"/>
        <v>1308685.17</v>
      </c>
      <c r="QR737" s="108">
        <f t="shared" si="1167"/>
        <v>1308685.17</v>
      </c>
      <c r="QS737" s="108">
        <f t="shared" si="1167"/>
        <v>1308685.17</v>
      </c>
      <c r="QT737" s="228" t="s">
        <v>861</v>
      </c>
      <c r="QU737" s="228" t="s">
        <v>861</v>
      </c>
      <c r="QV737" s="228" t="s">
        <v>861</v>
      </c>
      <c r="QW737" s="228" t="s">
        <v>861</v>
      </c>
      <c r="QX737" s="228" t="s">
        <v>861</v>
      </c>
      <c r="QY737" s="228" t="s">
        <v>861</v>
      </c>
      <c r="QZ737" s="108">
        <f t="shared" ref="QZ737:RN737" si="1168">SUM(QZ738:QZ755)</f>
        <v>0</v>
      </c>
      <c r="RA737" s="108">
        <f t="shared" si="1168"/>
        <v>0</v>
      </c>
      <c r="RB737" s="108">
        <f t="shared" si="1168"/>
        <v>0</v>
      </c>
      <c r="RC737" s="108">
        <f t="shared" si="1168"/>
        <v>1027609.39</v>
      </c>
      <c r="RD737" s="108">
        <f t="shared" si="1168"/>
        <v>1173350.55</v>
      </c>
      <c r="RE737" s="108">
        <f t="shared" si="1168"/>
        <v>1177895.1399999999</v>
      </c>
      <c r="RF737" s="1236">
        <f t="shared" si="1168"/>
        <v>277</v>
      </c>
      <c r="RG737" s="1236">
        <f t="shared" si="1168"/>
        <v>277</v>
      </c>
      <c r="RH737" s="1236">
        <f t="shared" si="1168"/>
        <v>277</v>
      </c>
      <c r="RI737" s="108">
        <f t="shared" si="1168"/>
        <v>0</v>
      </c>
      <c r="RJ737" s="108">
        <f t="shared" si="1168"/>
        <v>0</v>
      </c>
      <c r="RK737" s="108">
        <f t="shared" si="1168"/>
        <v>0</v>
      </c>
      <c r="RL737" s="108">
        <f t="shared" si="1168"/>
        <v>2356121.4300000002</v>
      </c>
      <c r="RM737" s="108">
        <f t="shared" si="1168"/>
        <v>2356121.4300000002</v>
      </c>
      <c r="RN737" s="108">
        <f t="shared" si="1168"/>
        <v>2356121.4300000002</v>
      </c>
      <c r="RO737" s="228" t="s">
        <v>861</v>
      </c>
      <c r="RP737" s="228" t="s">
        <v>861</v>
      </c>
      <c r="RQ737" s="228" t="s">
        <v>861</v>
      </c>
      <c r="RR737" s="228" t="s">
        <v>861</v>
      </c>
      <c r="RS737" s="228" t="s">
        <v>861</v>
      </c>
      <c r="RT737" s="228" t="s">
        <v>861</v>
      </c>
      <c r="RU737" s="108">
        <f t="shared" ref="RU737:SI737" si="1169">SUM(RU738:RU755)</f>
        <v>0</v>
      </c>
      <c r="RV737" s="108">
        <f t="shared" si="1169"/>
        <v>0</v>
      </c>
      <c r="RW737" s="108">
        <f t="shared" si="1169"/>
        <v>0</v>
      </c>
      <c r="RX737" s="108">
        <f t="shared" si="1169"/>
        <v>1338515.1100000001</v>
      </c>
      <c r="RY737" s="108">
        <f t="shared" si="1169"/>
        <v>1450952.26</v>
      </c>
      <c r="RZ737" s="108">
        <f t="shared" si="1169"/>
        <v>1465872.47</v>
      </c>
      <c r="SA737" s="1236">
        <f t="shared" si="1169"/>
        <v>480</v>
      </c>
      <c r="SB737" s="1236">
        <f t="shared" si="1169"/>
        <v>480</v>
      </c>
      <c r="SC737" s="1236">
        <f t="shared" si="1169"/>
        <v>480</v>
      </c>
      <c r="SD737" s="108">
        <f t="shared" si="1169"/>
        <v>0</v>
      </c>
      <c r="SE737" s="108">
        <f t="shared" si="1169"/>
        <v>0</v>
      </c>
      <c r="SF737" s="108">
        <f t="shared" si="1169"/>
        <v>0</v>
      </c>
      <c r="SG737" s="108">
        <f t="shared" si="1169"/>
        <v>4045152.23</v>
      </c>
      <c r="SH737" s="108">
        <f t="shared" si="1169"/>
        <v>4045152.23</v>
      </c>
      <c r="SI737" s="108">
        <f t="shared" si="1169"/>
        <v>4045152.23</v>
      </c>
      <c r="SJ737" s="228" t="s">
        <v>861</v>
      </c>
      <c r="SK737" s="228" t="s">
        <v>861</v>
      </c>
      <c r="SL737" s="228" t="s">
        <v>861</v>
      </c>
      <c r="SM737" s="228" t="s">
        <v>861</v>
      </c>
      <c r="SN737" s="228" t="s">
        <v>861</v>
      </c>
      <c r="SO737" s="228" t="s">
        <v>861</v>
      </c>
      <c r="SP737" s="108">
        <f t="shared" ref="SP737:TD737" si="1170">SUM(SP738:SP755)</f>
        <v>0</v>
      </c>
      <c r="SQ737" s="108">
        <f t="shared" si="1170"/>
        <v>0</v>
      </c>
      <c r="SR737" s="108">
        <f t="shared" si="1170"/>
        <v>0</v>
      </c>
      <c r="SS737" s="108">
        <f t="shared" si="1170"/>
        <v>1563434.33</v>
      </c>
      <c r="ST737" s="108">
        <f t="shared" si="1170"/>
        <v>1738764.68</v>
      </c>
      <c r="SU737" s="108">
        <f t="shared" si="1170"/>
        <v>1775335.27</v>
      </c>
      <c r="SV737" s="1236">
        <f t="shared" si="1170"/>
        <v>160</v>
      </c>
      <c r="SW737" s="1236">
        <f t="shared" si="1170"/>
        <v>160</v>
      </c>
      <c r="SX737" s="1236">
        <f t="shared" si="1170"/>
        <v>160</v>
      </c>
      <c r="SY737" s="108">
        <f t="shared" si="1170"/>
        <v>0</v>
      </c>
      <c r="SZ737" s="108">
        <f t="shared" si="1170"/>
        <v>0</v>
      </c>
      <c r="TA737" s="108">
        <f t="shared" si="1170"/>
        <v>0</v>
      </c>
      <c r="TB737" s="108">
        <f t="shared" si="1170"/>
        <v>1711154.26</v>
      </c>
      <c r="TC737" s="108">
        <f t="shared" si="1170"/>
        <v>1711154.26</v>
      </c>
      <c r="TD737" s="108">
        <f t="shared" si="1170"/>
        <v>1711154.26</v>
      </c>
      <c r="TE737" s="228" t="s">
        <v>861</v>
      </c>
      <c r="TF737" s="228" t="s">
        <v>861</v>
      </c>
      <c r="TG737" s="228" t="s">
        <v>861</v>
      </c>
      <c r="TH737" s="228" t="s">
        <v>861</v>
      </c>
      <c r="TI737" s="228" t="s">
        <v>861</v>
      </c>
      <c r="TJ737" s="228" t="s">
        <v>861</v>
      </c>
      <c r="TK737" s="108">
        <f t="shared" ref="TK737:TY737" si="1171">SUM(TK738:TK755)</f>
        <v>0</v>
      </c>
      <c r="TL737" s="108">
        <f t="shared" si="1171"/>
        <v>0</v>
      </c>
      <c r="TM737" s="108">
        <f t="shared" si="1171"/>
        <v>0</v>
      </c>
      <c r="TN737" s="108">
        <f t="shared" si="1171"/>
        <v>1118823.1200000001</v>
      </c>
      <c r="TO737" s="108">
        <f t="shared" si="1171"/>
        <v>1214581.58</v>
      </c>
      <c r="TP737" s="108">
        <f t="shared" si="1171"/>
        <v>1218225.68</v>
      </c>
      <c r="TQ737" s="1236">
        <f t="shared" si="1171"/>
        <v>109</v>
      </c>
      <c r="TR737" s="1236">
        <f t="shared" si="1171"/>
        <v>109</v>
      </c>
      <c r="TS737" s="1236">
        <f t="shared" si="1171"/>
        <v>109</v>
      </c>
      <c r="TT737" s="108">
        <f t="shared" si="1171"/>
        <v>0</v>
      </c>
      <c r="TU737" s="108">
        <f t="shared" si="1171"/>
        <v>0</v>
      </c>
      <c r="TV737" s="108">
        <f t="shared" si="1171"/>
        <v>0</v>
      </c>
      <c r="TW737" s="108">
        <f t="shared" si="1171"/>
        <v>883984.64</v>
      </c>
      <c r="TX737" s="108">
        <f t="shared" si="1171"/>
        <v>883984.64</v>
      </c>
      <c r="TY737" s="108">
        <f t="shared" si="1171"/>
        <v>883984.64</v>
      </c>
      <c r="TZ737" s="228" t="s">
        <v>861</v>
      </c>
      <c r="UA737" s="228" t="s">
        <v>861</v>
      </c>
      <c r="UB737" s="228" t="s">
        <v>861</v>
      </c>
      <c r="UC737" s="228" t="s">
        <v>861</v>
      </c>
      <c r="UD737" s="228" t="s">
        <v>861</v>
      </c>
      <c r="UE737" s="228" t="s">
        <v>861</v>
      </c>
      <c r="UF737" s="108">
        <f t="shared" ref="UF737:UT737" si="1172">SUM(UF738:UF755)</f>
        <v>0</v>
      </c>
      <c r="UG737" s="108">
        <f t="shared" si="1172"/>
        <v>0</v>
      </c>
      <c r="UH737" s="108">
        <f t="shared" si="1172"/>
        <v>0</v>
      </c>
      <c r="UI737" s="108">
        <f t="shared" si="1172"/>
        <v>565185.97</v>
      </c>
      <c r="UJ737" s="108">
        <f t="shared" si="1172"/>
        <v>620902.22</v>
      </c>
      <c r="UK737" s="108">
        <f t="shared" si="1172"/>
        <v>626229.68999999994</v>
      </c>
      <c r="UL737" s="1236">
        <f t="shared" si="1172"/>
        <v>266</v>
      </c>
      <c r="UM737" s="1236">
        <f t="shared" si="1172"/>
        <v>266</v>
      </c>
      <c r="UN737" s="1236">
        <f t="shared" si="1172"/>
        <v>266</v>
      </c>
      <c r="UO737" s="108">
        <f t="shared" si="1172"/>
        <v>0</v>
      </c>
      <c r="UP737" s="108">
        <f t="shared" si="1172"/>
        <v>0</v>
      </c>
      <c r="UQ737" s="108">
        <f t="shared" si="1172"/>
        <v>0</v>
      </c>
      <c r="UR737" s="108">
        <f t="shared" si="1172"/>
        <v>2138009.25</v>
      </c>
      <c r="US737" s="108">
        <f t="shared" si="1172"/>
        <v>2138009.25</v>
      </c>
      <c r="UT737" s="108">
        <f t="shared" si="1172"/>
        <v>2138009.25</v>
      </c>
      <c r="UU737" s="228" t="s">
        <v>861</v>
      </c>
      <c r="UV737" s="228" t="s">
        <v>861</v>
      </c>
      <c r="UW737" s="228" t="s">
        <v>861</v>
      </c>
      <c r="UX737" s="228" t="s">
        <v>861</v>
      </c>
      <c r="UY737" s="228" t="s">
        <v>861</v>
      </c>
      <c r="UZ737" s="228" t="s">
        <v>861</v>
      </c>
      <c r="VA737" s="108">
        <f t="shared" ref="VA737:VO737" si="1173">SUM(VA738:VA755)</f>
        <v>0</v>
      </c>
      <c r="VB737" s="108">
        <f t="shared" si="1173"/>
        <v>0</v>
      </c>
      <c r="VC737" s="108">
        <f t="shared" si="1173"/>
        <v>0</v>
      </c>
      <c r="VD737" s="108">
        <f t="shared" si="1173"/>
        <v>1413408.22</v>
      </c>
      <c r="VE737" s="108">
        <f t="shared" si="1173"/>
        <v>1607526.81</v>
      </c>
      <c r="VF737" s="108">
        <f t="shared" si="1173"/>
        <v>1619434.4</v>
      </c>
      <c r="VG737" s="1236">
        <f t="shared" si="1173"/>
        <v>272</v>
      </c>
      <c r="VH737" s="1236">
        <f t="shared" si="1173"/>
        <v>272</v>
      </c>
      <c r="VI737" s="1236">
        <f t="shared" si="1173"/>
        <v>272</v>
      </c>
      <c r="VJ737" s="108">
        <f t="shared" si="1173"/>
        <v>0</v>
      </c>
      <c r="VK737" s="108">
        <f t="shared" si="1173"/>
        <v>0</v>
      </c>
      <c r="VL737" s="108">
        <f t="shared" si="1173"/>
        <v>0</v>
      </c>
      <c r="VM737" s="108">
        <f t="shared" si="1173"/>
        <v>2848845.23</v>
      </c>
      <c r="VN737" s="108">
        <f t="shared" si="1173"/>
        <v>2848845.23</v>
      </c>
      <c r="VO737" s="108">
        <f t="shared" si="1173"/>
        <v>2848845.23</v>
      </c>
      <c r="VP737" s="228" t="s">
        <v>861</v>
      </c>
      <c r="VQ737" s="228" t="s">
        <v>861</v>
      </c>
      <c r="VR737" s="228" t="s">
        <v>861</v>
      </c>
      <c r="VS737" s="228" t="s">
        <v>861</v>
      </c>
      <c r="VT737" s="228" t="s">
        <v>861</v>
      </c>
      <c r="VU737" s="228" t="s">
        <v>861</v>
      </c>
      <c r="VV737" s="108">
        <f t="shared" ref="VV737:WJ737" si="1174">SUM(VV738:VV755)</f>
        <v>0</v>
      </c>
      <c r="VW737" s="108">
        <f t="shared" si="1174"/>
        <v>0</v>
      </c>
      <c r="VX737" s="108">
        <f t="shared" si="1174"/>
        <v>0</v>
      </c>
      <c r="VY737" s="108">
        <f t="shared" si="1174"/>
        <v>1728323.22</v>
      </c>
      <c r="VZ737" s="108">
        <f t="shared" si="1174"/>
        <v>1876654.25</v>
      </c>
      <c r="WA737" s="108">
        <f t="shared" si="1174"/>
        <v>1895506.78</v>
      </c>
      <c r="WB737" s="108">
        <f t="shared" si="1174"/>
        <v>0</v>
      </c>
      <c r="WC737" s="108">
        <f t="shared" si="1174"/>
        <v>0</v>
      </c>
      <c r="WD737" s="108">
        <f t="shared" si="1174"/>
        <v>0</v>
      </c>
      <c r="WE737" s="108">
        <f t="shared" si="1174"/>
        <v>0</v>
      </c>
      <c r="WF737" s="108">
        <f t="shared" si="1174"/>
        <v>0</v>
      </c>
      <c r="WG737" s="108">
        <f t="shared" si="1174"/>
        <v>0</v>
      </c>
      <c r="WH737" s="108">
        <f t="shared" si="1174"/>
        <v>0</v>
      </c>
      <c r="WI737" s="108">
        <f t="shared" si="1174"/>
        <v>0</v>
      </c>
      <c r="WJ737" s="108">
        <f t="shared" si="1174"/>
        <v>0</v>
      </c>
      <c r="WK737" s="228" t="s">
        <v>861</v>
      </c>
      <c r="WL737" s="228" t="s">
        <v>861</v>
      </c>
      <c r="WM737" s="228" t="s">
        <v>861</v>
      </c>
      <c r="WN737" s="228" t="s">
        <v>861</v>
      </c>
      <c r="WO737" s="228" t="s">
        <v>861</v>
      </c>
      <c r="WP737" s="228" t="s">
        <v>861</v>
      </c>
      <c r="WQ737" s="108">
        <f t="shared" ref="WQ737:XE737" si="1175">SUM(WQ738:WQ755)</f>
        <v>0</v>
      </c>
      <c r="WR737" s="108">
        <f t="shared" si="1175"/>
        <v>0</v>
      </c>
      <c r="WS737" s="108">
        <f t="shared" si="1175"/>
        <v>0</v>
      </c>
      <c r="WT737" s="108">
        <f t="shared" si="1175"/>
        <v>0</v>
      </c>
      <c r="WU737" s="108">
        <f t="shared" si="1175"/>
        <v>0</v>
      </c>
      <c r="WV737" s="108">
        <f t="shared" si="1175"/>
        <v>0</v>
      </c>
      <c r="WW737" s="1236">
        <f t="shared" si="1175"/>
        <v>163</v>
      </c>
      <c r="WX737" s="1236">
        <f t="shared" si="1175"/>
        <v>163</v>
      </c>
      <c r="WY737" s="1236">
        <f t="shared" si="1175"/>
        <v>163</v>
      </c>
      <c r="WZ737" s="108">
        <f t="shared" si="1175"/>
        <v>0</v>
      </c>
      <c r="XA737" s="108">
        <f t="shared" si="1175"/>
        <v>0</v>
      </c>
      <c r="XB737" s="108">
        <f t="shared" si="1175"/>
        <v>0</v>
      </c>
      <c r="XC737" s="108">
        <f t="shared" si="1175"/>
        <v>1439842.82</v>
      </c>
      <c r="XD737" s="108">
        <f t="shared" si="1175"/>
        <v>1439842.82</v>
      </c>
      <c r="XE737" s="108">
        <f t="shared" si="1175"/>
        <v>1439842.82</v>
      </c>
      <c r="XF737" s="228" t="s">
        <v>861</v>
      </c>
      <c r="XG737" s="228" t="s">
        <v>861</v>
      </c>
      <c r="XH737" s="228" t="s">
        <v>861</v>
      </c>
      <c r="XI737" s="228" t="s">
        <v>861</v>
      </c>
      <c r="XJ737" s="228" t="s">
        <v>861</v>
      </c>
      <c r="XK737" s="228" t="s">
        <v>861</v>
      </c>
      <c r="XL737" s="108">
        <f t="shared" ref="XL737:XZ737" si="1176">SUM(XL738:XL755)</f>
        <v>0</v>
      </c>
      <c r="XM737" s="108">
        <f t="shared" si="1176"/>
        <v>0</v>
      </c>
      <c r="XN737" s="108">
        <f t="shared" si="1176"/>
        <v>0</v>
      </c>
      <c r="XO737" s="108">
        <f t="shared" si="1176"/>
        <v>693157.86</v>
      </c>
      <c r="XP737" s="108">
        <f t="shared" si="1176"/>
        <v>741847.9</v>
      </c>
      <c r="XQ737" s="108">
        <f t="shared" si="1176"/>
        <v>748946.8</v>
      </c>
      <c r="XR737" s="1236">
        <f t="shared" si="1176"/>
        <v>343</v>
      </c>
      <c r="XS737" s="1236">
        <f t="shared" si="1176"/>
        <v>343</v>
      </c>
      <c r="XT737" s="1236">
        <f t="shared" si="1176"/>
        <v>343</v>
      </c>
      <c r="XU737" s="108">
        <f t="shared" si="1176"/>
        <v>0</v>
      </c>
      <c r="XV737" s="108">
        <f t="shared" si="1176"/>
        <v>0</v>
      </c>
      <c r="XW737" s="108">
        <f t="shared" si="1176"/>
        <v>0</v>
      </c>
      <c r="XX737" s="108">
        <f t="shared" si="1176"/>
        <v>2938945.76</v>
      </c>
      <c r="XY737" s="108">
        <f t="shared" si="1176"/>
        <v>2938945.76</v>
      </c>
      <c r="XZ737" s="108">
        <f t="shared" si="1176"/>
        <v>2938945.76</v>
      </c>
      <c r="YA737" s="228" t="s">
        <v>861</v>
      </c>
      <c r="YB737" s="228" t="s">
        <v>861</v>
      </c>
      <c r="YC737" s="228" t="s">
        <v>861</v>
      </c>
      <c r="YD737" s="228" t="s">
        <v>861</v>
      </c>
      <c r="YE737" s="228" t="s">
        <v>861</v>
      </c>
      <c r="YF737" s="228" t="s">
        <v>861</v>
      </c>
      <c r="YG737" s="108">
        <f t="shared" ref="YG737:YU737" si="1177">SUM(YG738:YG755)</f>
        <v>0</v>
      </c>
      <c r="YH737" s="108">
        <f t="shared" si="1177"/>
        <v>0</v>
      </c>
      <c r="YI737" s="108">
        <f t="shared" si="1177"/>
        <v>0</v>
      </c>
      <c r="YJ737" s="108">
        <f t="shared" si="1177"/>
        <v>1300555.6599999999</v>
      </c>
      <c r="YK737" s="108">
        <f t="shared" si="1177"/>
        <v>1399728.57</v>
      </c>
      <c r="YL737" s="108">
        <f t="shared" si="1177"/>
        <v>1426528.73</v>
      </c>
      <c r="YM737" s="1236">
        <f t="shared" si="1177"/>
        <v>286</v>
      </c>
      <c r="YN737" s="1236">
        <f t="shared" si="1177"/>
        <v>286</v>
      </c>
      <c r="YO737" s="1236">
        <f t="shared" si="1177"/>
        <v>286</v>
      </c>
      <c r="YP737" s="108">
        <f t="shared" si="1177"/>
        <v>0</v>
      </c>
      <c r="YQ737" s="108">
        <f t="shared" si="1177"/>
        <v>0</v>
      </c>
      <c r="YR737" s="108">
        <f t="shared" si="1177"/>
        <v>0</v>
      </c>
      <c r="YS737" s="108">
        <f t="shared" si="1177"/>
        <v>2373078.9700000002</v>
      </c>
      <c r="YT737" s="108">
        <f t="shared" si="1177"/>
        <v>2373078.9700000002</v>
      </c>
      <c r="YU737" s="108">
        <f t="shared" si="1177"/>
        <v>2373078.9700000002</v>
      </c>
      <c r="YV737" s="228" t="s">
        <v>861</v>
      </c>
      <c r="YW737" s="228" t="s">
        <v>861</v>
      </c>
      <c r="YX737" s="228" t="s">
        <v>861</v>
      </c>
      <c r="YY737" s="228" t="s">
        <v>861</v>
      </c>
      <c r="YZ737" s="228" t="s">
        <v>861</v>
      </c>
      <c r="ZA737" s="228" t="s">
        <v>861</v>
      </c>
      <c r="ZB737" s="108">
        <f t="shared" ref="ZB737:ZP737" si="1178">SUM(ZB738:ZB755)</f>
        <v>0</v>
      </c>
      <c r="ZC737" s="108">
        <f t="shared" si="1178"/>
        <v>0</v>
      </c>
      <c r="ZD737" s="108">
        <f t="shared" si="1178"/>
        <v>0</v>
      </c>
      <c r="ZE737" s="108">
        <f t="shared" si="1178"/>
        <v>970156.16</v>
      </c>
      <c r="ZF737" s="108">
        <f t="shared" si="1178"/>
        <v>1108687.8600000001</v>
      </c>
      <c r="ZG737" s="108">
        <f t="shared" si="1178"/>
        <v>1127300.51</v>
      </c>
      <c r="ZH737" s="1236">
        <f t="shared" si="1178"/>
        <v>248</v>
      </c>
      <c r="ZI737" s="1236">
        <f t="shared" si="1178"/>
        <v>248</v>
      </c>
      <c r="ZJ737" s="1236">
        <f t="shared" si="1178"/>
        <v>248</v>
      </c>
      <c r="ZK737" s="108">
        <f t="shared" si="1178"/>
        <v>0</v>
      </c>
      <c r="ZL737" s="108">
        <f t="shared" si="1178"/>
        <v>0</v>
      </c>
      <c r="ZM737" s="108">
        <f t="shared" si="1178"/>
        <v>0</v>
      </c>
      <c r="ZN737" s="108">
        <f t="shared" si="1178"/>
        <v>2052963.17</v>
      </c>
      <c r="ZO737" s="108">
        <f t="shared" si="1178"/>
        <v>2052963.17</v>
      </c>
      <c r="ZP737" s="108">
        <f t="shared" si="1178"/>
        <v>2052963.17</v>
      </c>
      <c r="ZQ737" s="228" t="s">
        <v>861</v>
      </c>
      <c r="ZR737" s="228" t="s">
        <v>861</v>
      </c>
      <c r="ZS737" s="228" t="s">
        <v>861</v>
      </c>
      <c r="ZT737" s="228" t="s">
        <v>861</v>
      </c>
      <c r="ZU737" s="228" t="s">
        <v>861</v>
      </c>
      <c r="ZV737" s="228" t="s">
        <v>861</v>
      </c>
      <c r="ZW737" s="108">
        <f t="shared" ref="ZW737:AAK737" si="1179">SUM(ZW738:ZW755)</f>
        <v>0</v>
      </c>
      <c r="ZX737" s="108">
        <f t="shared" si="1179"/>
        <v>0</v>
      </c>
      <c r="ZY737" s="108">
        <f t="shared" si="1179"/>
        <v>0</v>
      </c>
      <c r="ZZ737" s="108">
        <f t="shared" si="1179"/>
        <v>911323.14</v>
      </c>
      <c r="AAA737" s="108">
        <f t="shared" si="1179"/>
        <v>1014271.24</v>
      </c>
      <c r="AAB737" s="108">
        <f t="shared" si="1179"/>
        <v>1031632.19</v>
      </c>
      <c r="AAC737" s="1236">
        <f t="shared" si="1179"/>
        <v>116</v>
      </c>
      <c r="AAD737" s="1236">
        <f t="shared" si="1179"/>
        <v>116</v>
      </c>
      <c r="AAE737" s="1236">
        <f t="shared" si="1179"/>
        <v>116</v>
      </c>
      <c r="AAF737" s="108">
        <f t="shared" si="1179"/>
        <v>0</v>
      </c>
      <c r="AAG737" s="108">
        <f t="shared" si="1179"/>
        <v>0</v>
      </c>
      <c r="AAH737" s="108">
        <f t="shared" si="1179"/>
        <v>0</v>
      </c>
      <c r="AAI737" s="108">
        <f t="shared" si="1179"/>
        <v>1111267.6000000001</v>
      </c>
      <c r="AAJ737" s="108">
        <f t="shared" si="1179"/>
        <v>1111267.6000000001</v>
      </c>
      <c r="AAK737" s="108">
        <f t="shared" si="1179"/>
        <v>1111267.6000000001</v>
      </c>
      <c r="AAL737" s="228" t="s">
        <v>861</v>
      </c>
      <c r="AAM737" s="228" t="s">
        <v>861</v>
      </c>
      <c r="AAN737" s="228" t="s">
        <v>861</v>
      </c>
      <c r="AAO737" s="228" t="s">
        <v>861</v>
      </c>
      <c r="AAP737" s="228" t="s">
        <v>861</v>
      </c>
      <c r="AAQ737" s="228" t="s">
        <v>861</v>
      </c>
      <c r="AAR737" s="108">
        <f t="shared" ref="AAR737:ABF737" si="1180">SUM(AAR738:AAR755)</f>
        <v>0</v>
      </c>
      <c r="AAS737" s="108">
        <f t="shared" si="1180"/>
        <v>0</v>
      </c>
      <c r="AAT737" s="108">
        <f t="shared" si="1180"/>
        <v>0</v>
      </c>
      <c r="AAU737" s="108">
        <f t="shared" si="1180"/>
        <v>675936.19</v>
      </c>
      <c r="AAV737" s="108">
        <f t="shared" si="1180"/>
        <v>822058.19</v>
      </c>
      <c r="AAW737" s="108">
        <f t="shared" si="1180"/>
        <v>826517.55</v>
      </c>
      <c r="AAX737" s="1236">
        <f t="shared" si="1180"/>
        <v>145</v>
      </c>
      <c r="AAY737" s="1236">
        <f t="shared" si="1180"/>
        <v>145</v>
      </c>
      <c r="AAZ737" s="1236">
        <f t="shared" si="1180"/>
        <v>145</v>
      </c>
      <c r="ABA737" s="108">
        <f t="shared" si="1180"/>
        <v>0</v>
      </c>
      <c r="ABB737" s="108">
        <f t="shared" si="1180"/>
        <v>0</v>
      </c>
      <c r="ABC737" s="108">
        <f t="shared" si="1180"/>
        <v>0</v>
      </c>
      <c r="ABD737" s="108">
        <f t="shared" si="1180"/>
        <v>1167280.73</v>
      </c>
      <c r="ABE737" s="108">
        <f t="shared" si="1180"/>
        <v>1167280.73</v>
      </c>
      <c r="ABF737" s="108">
        <f t="shared" si="1180"/>
        <v>1167280.73</v>
      </c>
      <c r="ABG737" s="228" t="s">
        <v>861</v>
      </c>
      <c r="ABH737" s="228" t="s">
        <v>861</v>
      </c>
      <c r="ABI737" s="228" t="s">
        <v>861</v>
      </c>
      <c r="ABJ737" s="228" t="s">
        <v>861</v>
      </c>
      <c r="ABK737" s="228" t="s">
        <v>861</v>
      </c>
      <c r="ABL737" s="228" t="s">
        <v>861</v>
      </c>
      <c r="ABM737" s="108">
        <f t="shared" ref="ABM737:ACA737" si="1181">SUM(ABM738:ABM755)</f>
        <v>0</v>
      </c>
      <c r="ABN737" s="108">
        <f t="shared" si="1181"/>
        <v>0</v>
      </c>
      <c r="ABO737" s="108">
        <f t="shared" si="1181"/>
        <v>0</v>
      </c>
      <c r="ABP737" s="108">
        <f t="shared" si="1181"/>
        <v>551445.68999999994</v>
      </c>
      <c r="ABQ737" s="108">
        <f t="shared" si="1181"/>
        <v>665192.18999999994</v>
      </c>
      <c r="ABR737" s="108">
        <f t="shared" si="1181"/>
        <v>671095.84</v>
      </c>
      <c r="ABS737" s="1236">
        <f t="shared" si="1181"/>
        <v>314</v>
      </c>
      <c r="ABT737" s="1236">
        <f t="shared" si="1181"/>
        <v>314</v>
      </c>
      <c r="ABU737" s="1236">
        <f t="shared" si="1181"/>
        <v>314</v>
      </c>
      <c r="ABV737" s="108">
        <f t="shared" si="1181"/>
        <v>0</v>
      </c>
      <c r="ABW737" s="108">
        <f t="shared" si="1181"/>
        <v>0</v>
      </c>
      <c r="ABX737" s="108">
        <f t="shared" si="1181"/>
        <v>0</v>
      </c>
      <c r="ABY737" s="108">
        <f t="shared" si="1181"/>
        <v>2893951.84</v>
      </c>
      <c r="ABZ737" s="108">
        <f t="shared" si="1181"/>
        <v>2893951.84</v>
      </c>
      <c r="ACA737" s="108">
        <f t="shared" si="1181"/>
        <v>2893951.84</v>
      </c>
      <c r="ACB737" s="228" t="s">
        <v>861</v>
      </c>
      <c r="ACC737" s="228" t="s">
        <v>861</v>
      </c>
      <c r="ACD737" s="228" t="s">
        <v>861</v>
      </c>
      <c r="ACE737" s="228" t="s">
        <v>861</v>
      </c>
      <c r="ACF737" s="228" t="s">
        <v>861</v>
      </c>
      <c r="ACG737" s="228" t="s">
        <v>861</v>
      </c>
      <c r="ACH737" s="108">
        <f t="shared" ref="ACH737:ACV737" si="1182">SUM(ACH738:ACH755)</f>
        <v>0</v>
      </c>
      <c r="ACI737" s="108">
        <f t="shared" si="1182"/>
        <v>0</v>
      </c>
      <c r="ACJ737" s="108">
        <f t="shared" si="1182"/>
        <v>0</v>
      </c>
      <c r="ACK737" s="108">
        <f t="shared" si="1182"/>
        <v>996054.87</v>
      </c>
      <c r="ACL737" s="108">
        <f t="shared" si="1182"/>
        <v>1207024.8799999999</v>
      </c>
      <c r="ACM737" s="108">
        <f t="shared" si="1182"/>
        <v>1226506.73</v>
      </c>
      <c r="ACN737" s="1236">
        <f t="shared" si="1182"/>
        <v>101</v>
      </c>
      <c r="ACO737" s="1236">
        <f t="shared" si="1182"/>
        <v>101</v>
      </c>
      <c r="ACP737" s="1236">
        <f t="shared" si="1182"/>
        <v>101</v>
      </c>
      <c r="ACQ737" s="108">
        <f t="shared" si="1182"/>
        <v>0</v>
      </c>
      <c r="ACR737" s="108">
        <f t="shared" si="1182"/>
        <v>0</v>
      </c>
      <c r="ACS737" s="108">
        <f t="shared" si="1182"/>
        <v>0</v>
      </c>
      <c r="ACT737" s="108">
        <f t="shared" si="1182"/>
        <v>1211807.78</v>
      </c>
      <c r="ACU737" s="108">
        <f t="shared" si="1182"/>
        <v>1211807.78</v>
      </c>
      <c r="ACV737" s="108">
        <f t="shared" si="1182"/>
        <v>1211807.78</v>
      </c>
      <c r="ACW737" s="228" t="s">
        <v>861</v>
      </c>
      <c r="ACX737" s="228" t="s">
        <v>861</v>
      </c>
      <c r="ACY737" s="228" t="s">
        <v>861</v>
      </c>
      <c r="ACZ737" s="228" t="s">
        <v>861</v>
      </c>
      <c r="ADA737" s="228" t="s">
        <v>861</v>
      </c>
      <c r="ADB737" s="228" t="s">
        <v>861</v>
      </c>
      <c r="ADC737" s="108">
        <f t="shared" ref="ADC737:ADQ737" si="1183">SUM(ADC738:ADC755)</f>
        <v>0</v>
      </c>
      <c r="ADD737" s="108">
        <f t="shared" si="1183"/>
        <v>0</v>
      </c>
      <c r="ADE737" s="108">
        <f t="shared" si="1183"/>
        <v>0</v>
      </c>
      <c r="ADF737" s="108">
        <f t="shared" si="1183"/>
        <v>547744.86</v>
      </c>
      <c r="ADG737" s="108">
        <f t="shared" si="1183"/>
        <v>680275.57</v>
      </c>
      <c r="ADH737" s="108">
        <f t="shared" si="1183"/>
        <v>679720.46</v>
      </c>
      <c r="ADI737" s="1236">
        <f t="shared" si="1183"/>
        <v>153</v>
      </c>
      <c r="ADJ737" s="1236">
        <f t="shared" si="1183"/>
        <v>153</v>
      </c>
      <c r="ADK737" s="1236">
        <f t="shared" si="1183"/>
        <v>153</v>
      </c>
      <c r="ADL737" s="108">
        <f t="shared" si="1183"/>
        <v>0</v>
      </c>
      <c r="ADM737" s="108">
        <f t="shared" si="1183"/>
        <v>0</v>
      </c>
      <c r="ADN737" s="108">
        <f t="shared" si="1183"/>
        <v>0</v>
      </c>
      <c r="ADO737" s="108">
        <f t="shared" si="1183"/>
        <v>1253946.6299999999</v>
      </c>
      <c r="ADP737" s="108">
        <f t="shared" si="1183"/>
        <v>1253946.6299999999</v>
      </c>
      <c r="ADQ737" s="108">
        <f t="shared" si="1183"/>
        <v>1253946.6299999999</v>
      </c>
      <c r="ADR737" s="228" t="s">
        <v>861</v>
      </c>
      <c r="ADS737" s="228" t="s">
        <v>861</v>
      </c>
      <c r="ADT737" s="228" t="s">
        <v>861</v>
      </c>
      <c r="ADU737" s="228" t="s">
        <v>861</v>
      </c>
      <c r="ADV737" s="228" t="s">
        <v>861</v>
      </c>
      <c r="ADW737" s="228" t="s">
        <v>861</v>
      </c>
      <c r="ADX737" s="108">
        <f t="shared" ref="ADX737:AEL737" si="1184">SUM(ADX738:ADX755)</f>
        <v>0</v>
      </c>
      <c r="ADY737" s="108">
        <f t="shared" si="1184"/>
        <v>0</v>
      </c>
      <c r="ADZ737" s="108">
        <f t="shared" si="1184"/>
        <v>0</v>
      </c>
      <c r="AEA737" s="108">
        <f t="shared" si="1184"/>
        <v>639733.14</v>
      </c>
      <c r="AEB737" s="108">
        <f t="shared" si="1184"/>
        <v>700211.76</v>
      </c>
      <c r="AEC737" s="108">
        <f t="shared" si="1184"/>
        <v>707369.07</v>
      </c>
      <c r="AED737" s="1236">
        <f t="shared" si="1184"/>
        <v>482</v>
      </c>
      <c r="AEE737" s="1236">
        <f t="shared" si="1184"/>
        <v>482</v>
      </c>
      <c r="AEF737" s="1236">
        <f t="shared" si="1184"/>
        <v>482</v>
      </c>
      <c r="AEG737" s="108">
        <f t="shared" si="1184"/>
        <v>0</v>
      </c>
      <c r="AEH737" s="108">
        <f t="shared" si="1184"/>
        <v>0</v>
      </c>
      <c r="AEI737" s="108">
        <f t="shared" si="1184"/>
        <v>0</v>
      </c>
      <c r="AEJ737" s="108">
        <f t="shared" si="1184"/>
        <v>4257526.5199999996</v>
      </c>
      <c r="AEK737" s="108">
        <f t="shared" si="1184"/>
        <v>4257526.5199999996</v>
      </c>
      <c r="AEL737" s="108">
        <f t="shared" si="1184"/>
        <v>4257526.5199999996</v>
      </c>
      <c r="AEM737" s="228" t="s">
        <v>861</v>
      </c>
      <c r="AEN737" s="228" t="s">
        <v>861</v>
      </c>
      <c r="AEO737" s="228" t="s">
        <v>861</v>
      </c>
      <c r="AEP737" s="228" t="s">
        <v>861</v>
      </c>
      <c r="AEQ737" s="228" t="s">
        <v>861</v>
      </c>
      <c r="AER737" s="228" t="s">
        <v>861</v>
      </c>
      <c r="AES737" s="108">
        <f t="shared" ref="AES737:AFG737" si="1185">SUM(AES738:AES755)</f>
        <v>0</v>
      </c>
      <c r="AET737" s="108">
        <f t="shared" si="1185"/>
        <v>0</v>
      </c>
      <c r="AEU737" s="108">
        <f t="shared" si="1185"/>
        <v>0</v>
      </c>
      <c r="AEV737" s="108">
        <f t="shared" si="1185"/>
        <v>1981073.03</v>
      </c>
      <c r="AEW737" s="108">
        <f t="shared" si="1185"/>
        <v>2137325.37</v>
      </c>
      <c r="AEX737" s="108">
        <f t="shared" si="1185"/>
        <v>2158395.5</v>
      </c>
      <c r="AEY737" s="1236">
        <f t="shared" si="1185"/>
        <v>175</v>
      </c>
      <c r="AEZ737" s="1236">
        <f t="shared" si="1185"/>
        <v>175</v>
      </c>
      <c r="AFA737" s="1236">
        <f t="shared" si="1185"/>
        <v>175</v>
      </c>
      <c r="AFB737" s="108">
        <f t="shared" si="1185"/>
        <v>0</v>
      </c>
      <c r="AFC737" s="108">
        <f t="shared" si="1185"/>
        <v>0</v>
      </c>
      <c r="AFD737" s="108">
        <f t="shared" si="1185"/>
        <v>0</v>
      </c>
      <c r="AFE737" s="108">
        <f t="shared" si="1185"/>
        <v>1908835.46</v>
      </c>
      <c r="AFF737" s="108">
        <f t="shared" si="1185"/>
        <v>1908835.46</v>
      </c>
      <c r="AFG737" s="108">
        <f t="shared" si="1185"/>
        <v>1908835.46</v>
      </c>
      <c r="AFH737" s="228" t="s">
        <v>861</v>
      </c>
      <c r="AFI737" s="228" t="s">
        <v>861</v>
      </c>
      <c r="AFJ737" s="228" t="s">
        <v>861</v>
      </c>
      <c r="AFK737" s="228" t="s">
        <v>861</v>
      </c>
      <c r="AFL737" s="228" t="s">
        <v>861</v>
      </c>
      <c r="AFM737" s="228" t="s">
        <v>861</v>
      </c>
      <c r="AFN737" s="108">
        <f t="shared" ref="AFN737:AGB737" si="1186">SUM(AFN738:AFN755)</f>
        <v>0</v>
      </c>
      <c r="AFO737" s="108">
        <f t="shared" si="1186"/>
        <v>0</v>
      </c>
      <c r="AFP737" s="108">
        <f t="shared" si="1186"/>
        <v>0</v>
      </c>
      <c r="AFQ737" s="108">
        <f t="shared" si="1186"/>
        <v>795969.28</v>
      </c>
      <c r="AFR737" s="108">
        <f t="shared" si="1186"/>
        <v>940065.36</v>
      </c>
      <c r="AFS737" s="108">
        <f t="shared" si="1186"/>
        <v>952462.24</v>
      </c>
      <c r="AFT737" s="1236">
        <f t="shared" si="1186"/>
        <v>141</v>
      </c>
      <c r="AFU737" s="1236">
        <f t="shared" si="1186"/>
        <v>141</v>
      </c>
      <c r="AFV737" s="1236">
        <f t="shared" si="1186"/>
        <v>141</v>
      </c>
      <c r="AFW737" s="108">
        <f t="shared" si="1186"/>
        <v>0</v>
      </c>
      <c r="AFX737" s="108">
        <f t="shared" si="1186"/>
        <v>0</v>
      </c>
      <c r="AFY737" s="108">
        <f t="shared" si="1186"/>
        <v>0</v>
      </c>
      <c r="AFZ737" s="108">
        <f t="shared" si="1186"/>
        <v>1076365.03</v>
      </c>
      <c r="AGA737" s="108">
        <f t="shared" si="1186"/>
        <v>1076365.03</v>
      </c>
      <c r="AGB737" s="108">
        <f t="shared" si="1186"/>
        <v>1076365.03</v>
      </c>
      <c r="AGC737" s="228" t="s">
        <v>861</v>
      </c>
      <c r="AGD737" s="228" t="s">
        <v>861</v>
      </c>
      <c r="AGE737" s="228" t="s">
        <v>861</v>
      </c>
      <c r="AGF737" s="228" t="s">
        <v>861</v>
      </c>
      <c r="AGG737" s="228" t="s">
        <v>861</v>
      </c>
      <c r="AGH737" s="228" t="s">
        <v>861</v>
      </c>
      <c r="AGI737" s="108">
        <f t="shared" ref="AGI737:AGW737" si="1187">SUM(AGI738:AGI755)</f>
        <v>0</v>
      </c>
      <c r="AGJ737" s="108">
        <f t="shared" si="1187"/>
        <v>0</v>
      </c>
      <c r="AGK737" s="108">
        <f t="shared" si="1187"/>
        <v>0</v>
      </c>
      <c r="AGL737" s="108">
        <f t="shared" si="1187"/>
        <v>584556.21</v>
      </c>
      <c r="AGM737" s="108">
        <f t="shared" si="1187"/>
        <v>631240.31000000006</v>
      </c>
      <c r="AGN737" s="108">
        <f t="shared" si="1187"/>
        <v>638240.36</v>
      </c>
      <c r="AGO737" s="1236">
        <f t="shared" si="1187"/>
        <v>226</v>
      </c>
      <c r="AGP737" s="1236">
        <f t="shared" si="1187"/>
        <v>226</v>
      </c>
      <c r="AGQ737" s="1236">
        <f t="shared" si="1187"/>
        <v>226</v>
      </c>
      <c r="AGR737" s="108">
        <f t="shared" si="1187"/>
        <v>0</v>
      </c>
      <c r="AGS737" s="108">
        <f t="shared" si="1187"/>
        <v>0</v>
      </c>
      <c r="AGT737" s="108">
        <f t="shared" si="1187"/>
        <v>0</v>
      </c>
      <c r="AGU737" s="108">
        <f t="shared" si="1187"/>
        <v>1883883.91</v>
      </c>
      <c r="AGV737" s="108">
        <f t="shared" si="1187"/>
        <v>1883883.91</v>
      </c>
      <c r="AGW737" s="108">
        <f t="shared" si="1187"/>
        <v>1883883.91</v>
      </c>
      <c r="AGX737" s="228" t="s">
        <v>861</v>
      </c>
      <c r="AGY737" s="228" t="s">
        <v>861</v>
      </c>
      <c r="AGZ737" s="228" t="s">
        <v>861</v>
      </c>
      <c r="AHA737" s="228" t="s">
        <v>861</v>
      </c>
      <c r="AHB737" s="228" t="s">
        <v>861</v>
      </c>
      <c r="AHC737" s="228" t="s">
        <v>861</v>
      </c>
      <c r="AHD737" s="108">
        <f t="shared" ref="AHD737:AHR737" si="1188">SUM(AHD738:AHD755)</f>
        <v>0</v>
      </c>
      <c r="AHE737" s="108">
        <f t="shared" si="1188"/>
        <v>0</v>
      </c>
      <c r="AHF737" s="108">
        <f t="shared" si="1188"/>
        <v>0</v>
      </c>
      <c r="AHG737" s="108">
        <f t="shared" si="1188"/>
        <v>1017791.08</v>
      </c>
      <c r="AHH737" s="108">
        <f t="shared" si="1188"/>
        <v>1067529.6399999999</v>
      </c>
      <c r="AHI737" s="108">
        <f t="shared" si="1188"/>
        <v>1081813.56</v>
      </c>
      <c r="AHJ737" s="1236">
        <f t="shared" si="1188"/>
        <v>67</v>
      </c>
      <c r="AHK737" s="1236">
        <f t="shared" si="1188"/>
        <v>67</v>
      </c>
      <c r="AHL737" s="1236">
        <f t="shared" si="1188"/>
        <v>67</v>
      </c>
      <c r="AHM737" s="108">
        <f t="shared" si="1188"/>
        <v>0</v>
      </c>
      <c r="AHN737" s="108">
        <f t="shared" si="1188"/>
        <v>0</v>
      </c>
      <c r="AHO737" s="108">
        <f t="shared" si="1188"/>
        <v>0</v>
      </c>
      <c r="AHP737" s="108">
        <f t="shared" si="1188"/>
        <v>485958.32</v>
      </c>
      <c r="AHQ737" s="108">
        <f t="shared" si="1188"/>
        <v>485958.32</v>
      </c>
      <c r="AHR737" s="108">
        <f t="shared" si="1188"/>
        <v>485958.32</v>
      </c>
      <c r="AHS737" s="228" t="s">
        <v>861</v>
      </c>
      <c r="AHT737" s="228" t="s">
        <v>861</v>
      </c>
      <c r="AHU737" s="228" t="s">
        <v>861</v>
      </c>
      <c r="AHV737" s="228" t="s">
        <v>861</v>
      </c>
      <c r="AHW737" s="228" t="s">
        <v>861</v>
      </c>
      <c r="AHX737" s="228" t="s">
        <v>861</v>
      </c>
      <c r="AHY737" s="108">
        <f t="shared" ref="AHY737:AIM737" si="1189">SUM(AHY738:AHY755)</f>
        <v>0</v>
      </c>
      <c r="AHZ737" s="108">
        <f t="shared" si="1189"/>
        <v>0</v>
      </c>
      <c r="AIA737" s="108">
        <f t="shared" si="1189"/>
        <v>0</v>
      </c>
      <c r="AIB737" s="108">
        <f t="shared" si="1189"/>
        <v>377298.32</v>
      </c>
      <c r="AIC737" s="108">
        <f t="shared" si="1189"/>
        <v>414555.06</v>
      </c>
      <c r="AID737" s="108">
        <f t="shared" si="1189"/>
        <v>416091.29</v>
      </c>
      <c r="AIE737" s="1236">
        <f t="shared" si="1189"/>
        <v>147</v>
      </c>
      <c r="AIF737" s="1236">
        <f t="shared" si="1189"/>
        <v>147</v>
      </c>
      <c r="AIG737" s="1236">
        <f t="shared" si="1189"/>
        <v>147</v>
      </c>
      <c r="AIH737" s="108">
        <f t="shared" si="1189"/>
        <v>0</v>
      </c>
      <c r="AII737" s="108">
        <f t="shared" si="1189"/>
        <v>0</v>
      </c>
      <c r="AIJ737" s="108">
        <f t="shared" si="1189"/>
        <v>0</v>
      </c>
      <c r="AIK737" s="108">
        <f t="shared" si="1189"/>
        <v>1244254.79</v>
      </c>
      <c r="AIL737" s="108">
        <f t="shared" si="1189"/>
        <v>1244254.79</v>
      </c>
      <c r="AIM737" s="108">
        <f t="shared" si="1189"/>
        <v>1244254.79</v>
      </c>
      <c r="AIN737" s="228" t="s">
        <v>861</v>
      </c>
      <c r="AIO737" s="228" t="s">
        <v>861</v>
      </c>
      <c r="AIP737" s="228" t="s">
        <v>861</v>
      </c>
      <c r="AIQ737" s="228" t="s">
        <v>861</v>
      </c>
      <c r="AIR737" s="228" t="s">
        <v>861</v>
      </c>
      <c r="AIS737" s="228" t="s">
        <v>861</v>
      </c>
      <c r="AIT737" s="108">
        <f t="shared" ref="AIT737:AJH737" si="1190">SUM(AIT738:AIT755)</f>
        <v>0</v>
      </c>
      <c r="AIU737" s="108">
        <f t="shared" si="1190"/>
        <v>0</v>
      </c>
      <c r="AIV737" s="108">
        <f t="shared" si="1190"/>
        <v>0</v>
      </c>
      <c r="AIW737" s="108">
        <f t="shared" si="1190"/>
        <v>660914.55000000005</v>
      </c>
      <c r="AIX737" s="108">
        <f t="shared" si="1190"/>
        <v>785932.19</v>
      </c>
      <c r="AIY737" s="108">
        <f t="shared" si="1190"/>
        <v>794147.75</v>
      </c>
      <c r="AIZ737" s="108">
        <f t="shared" si="1190"/>
        <v>0</v>
      </c>
      <c r="AJA737" s="108">
        <f t="shared" si="1190"/>
        <v>0</v>
      </c>
      <c r="AJB737" s="108">
        <f t="shared" si="1190"/>
        <v>0</v>
      </c>
      <c r="AJC737" s="108">
        <f t="shared" si="1190"/>
        <v>0</v>
      </c>
      <c r="AJD737" s="108">
        <f t="shared" si="1190"/>
        <v>0</v>
      </c>
      <c r="AJE737" s="108">
        <f t="shared" si="1190"/>
        <v>0</v>
      </c>
      <c r="AJF737" s="108">
        <f t="shared" si="1190"/>
        <v>0</v>
      </c>
      <c r="AJG737" s="108">
        <f t="shared" si="1190"/>
        <v>0</v>
      </c>
      <c r="AJH737" s="108">
        <f t="shared" si="1190"/>
        <v>0</v>
      </c>
      <c r="AJI737" s="228" t="s">
        <v>861</v>
      </c>
      <c r="AJJ737" s="228" t="s">
        <v>861</v>
      </c>
      <c r="AJK737" s="228" t="s">
        <v>861</v>
      </c>
      <c r="AJL737" s="228" t="s">
        <v>861</v>
      </c>
      <c r="AJM737" s="228" t="s">
        <v>861</v>
      </c>
      <c r="AJN737" s="228" t="s">
        <v>861</v>
      </c>
      <c r="AJO737" s="108">
        <f t="shared" ref="AJO737:AKC737" si="1191">SUM(AJO738:AJO755)</f>
        <v>0</v>
      </c>
      <c r="AJP737" s="108">
        <f t="shared" si="1191"/>
        <v>0</v>
      </c>
      <c r="AJQ737" s="108">
        <f t="shared" si="1191"/>
        <v>0</v>
      </c>
      <c r="AJR737" s="108">
        <f t="shared" si="1191"/>
        <v>0</v>
      </c>
      <c r="AJS737" s="108">
        <f t="shared" si="1191"/>
        <v>0</v>
      </c>
      <c r="AJT737" s="108">
        <f t="shared" si="1191"/>
        <v>0</v>
      </c>
      <c r="AJU737" s="1236">
        <f t="shared" si="1191"/>
        <v>244</v>
      </c>
      <c r="AJV737" s="1236">
        <f t="shared" si="1191"/>
        <v>244</v>
      </c>
      <c r="AJW737" s="1236">
        <f t="shared" si="1191"/>
        <v>244</v>
      </c>
      <c r="AJX737" s="108">
        <f t="shared" si="1191"/>
        <v>0</v>
      </c>
      <c r="AJY737" s="108">
        <f t="shared" si="1191"/>
        <v>0</v>
      </c>
      <c r="AJZ737" s="108">
        <f t="shared" si="1191"/>
        <v>0</v>
      </c>
      <c r="AKA737" s="108">
        <f t="shared" si="1191"/>
        <v>1916018.35</v>
      </c>
      <c r="AKB737" s="108">
        <f t="shared" si="1191"/>
        <v>1916018.35</v>
      </c>
      <c r="AKC737" s="108">
        <f t="shared" si="1191"/>
        <v>1916018.35</v>
      </c>
      <c r="AKD737" s="228" t="s">
        <v>861</v>
      </c>
      <c r="AKE737" s="228" t="s">
        <v>861</v>
      </c>
      <c r="AKF737" s="228" t="s">
        <v>861</v>
      </c>
      <c r="AKG737" s="228" t="s">
        <v>861</v>
      </c>
      <c r="AKH737" s="228" t="s">
        <v>861</v>
      </c>
      <c r="AKI737" s="228" t="s">
        <v>861</v>
      </c>
      <c r="AKJ737" s="108">
        <f t="shared" ref="AKJ737:AKX737" si="1192">SUM(AKJ738:AKJ755)</f>
        <v>0</v>
      </c>
      <c r="AKK737" s="108">
        <f t="shared" si="1192"/>
        <v>0</v>
      </c>
      <c r="AKL737" s="108">
        <f t="shared" si="1192"/>
        <v>0</v>
      </c>
      <c r="AKM737" s="108">
        <f t="shared" si="1192"/>
        <v>913477.45</v>
      </c>
      <c r="AKN737" s="108">
        <f t="shared" si="1192"/>
        <v>973411.01</v>
      </c>
      <c r="AKO737" s="108">
        <f t="shared" si="1192"/>
        <v>987031.38</v>
      </c>
      <c r="AKP737" s="1236">
        <f t="shared" si="1192"/>
        <v>155</v>
      </c>
      <c r="AKQ737" s="1236">
        <f t="shared" si="1192"/>
        <v>155</v>
      </c>
      <c r="AKR737" s="1236">
        <f t="shared" si="1192"/>
        <v>155</v>
      </c>
      <c r="AKS737" s="108">
        <f t="shared" si="1192"/>
        <v>0</v>
      </c>
      <c r="AKT737" s="108">
        <f t="shared" si="1192"/>
        <v>0</v>
      </c>
      <c r="AKU737" s="108">
        <f t="shared" si="1192"/>
        <v>0</v>
      </c>
      <c r="AKV737" s="108">
        <f t="shared" si="1192"/>
        <v>1303989.3400000001</v>
      </c>
      <c r="AKW737" s="108">
        <f t="shared" si="1192"/>
        <v>1303989.3400000001</v>
      </c>
      <c r="AKX737" s="108">
        <f t="shared" si="1192"/>
        <v>1303989.3400000001</v>
      </c>
      <c r="AKY737" s="228" t="s">
        <v>861</v>
      </c>
      <c r="AKZ737" s="228" t="s">
        <v>861</v>
      </c>
      <c r="ALA737" s="228" t="s">
        <v>861</v>
      </c>
      <c r="ALB737" s="228" t="s">
        <v>861</v>
      </c>
      <c r="ALC737" s="228" t="s">
        <v>861</v>
      </c>
      <c r="ALD737" s="228" t="s">
        <v>861</v>
      </c>
      <c r="ALE737" s="108">
        <f t="shared" ref="ALE737:ALS737" si="1193">SUM(ALE738:ALE755)</f>
        <v>0</v>
      </c>
      <c r="ALF737" s="108">
        <f t="shared" si="1193"/>
        <v>0</v>
      </c>
      <c r="ALG737" s="108">
        <f t="shared" si="1193"/>
        <v>0</v>
      </c>
      <c r="ALH737" s="108">
        <f t="shared" si="1193"/>
        <v>622881.18999999994</v>
      </c>
      <c r="ALI737" s="108">
        <f t="shared" si="1193"/>
        <v>720339.07</v>
      </c>
      <c r="ALJ737" s="108">
        <f t="shared" si="1193"/>
        <v>728262.54</v>
      </c>
      <c r="ALK737" s="1236">
        <f t="shared" si="1193"/>
        <v>156</v>
      </c>
      <c r="ALL737" s="1236">
        <f t="shared" si="1193"/>
        <v>156</v>
      </c>
      <c r="ALM737" s="1236">
        <f t="shared" si="1193"/>
        <v>156</v>
      </c>
      <c r="ALN737" s="108">
        <f t="shared" si="1193"/>
        <v>0</v>
      </c>
      <c r="ALO737" s="108">
        <f t="shared" si="1193"/>
        <v>0</v>
      </c>
      <c r="ALP737" s="108">
        <f t="shared" si="1193"/>
        <v>0</v>
      </c>
      <c r="ALQ737" s="108">
        <f t="shared" si="1193"/>
        <v>1131270.22</v>
      </c>
      <c r="ALR737" s="108">
        <f t="shared" si="1193"/>
        <v>1131270.22</v>
      </c>
      <c r="ALS737" s="108">
        <f t="shared" si="1193"/>
        <v>1131270.22</v>
      </c>
      <c r="ALT737" s="228" t="s">
        <v>861</v>
      </c>
      <c r="ALU737" s="228" t="s">
        <v>861</v>
      </c>
      <c r="ALV737" s="228" t="s">
        <v>861</v>
      </c>
      <c r="ALW737" s="228" t="s">
        <v>861</v>
      </c>
      <c r="ALX737" s="228" t="s">
        <v>861</v>
      </c>
      <c r="ALY737" s="228" t="s">
        <v>861</v>
      </c>
      <c r="ALZ737" s="108">
        <f t="shared" ref="ALZ737:AMN737" si="1194">SUM(ALZ738:ALZ755)</f>
        <v>0</v>
      </c>
      <c r="AMA737" s="108">
        <f t="shared" si="1194"/>
        <v>0</v>
      </c>
      <c r="AMB737" s="108">
        <f t="shared" si="1194"/>
        <v>0</v>
      </c>
      <c r="AMC737" s="108">
        <f t="shared" si="1194"/>
        <v>591931.18000000005</v>
      </c>
      <c r="AMD737" s="108">
        <f t="shared" si="1194"/>
        <v>670024.05000000005</v>
      </c>
      <c r="AME737" s="108">
        <f t="shared" si="1194"/>
        <v>678397.82</v>
      </c>
      <c r="AMF737" s="1236">
        <f t="shared" si="1194"/>
        <v>141</v>
      </c>
      <c r="AMG737" s="1236">
        <f t="shared" si="1194"/>
        <v>141</v>
      </c>
      <c r="AMH737" s="1236">
        <f t="shared" si="1194"/>
        <v>141</v>
      </c>
      <c r="AMI737" s="108">
        <f t="shared" si="1194"/>
        <v>0</v>
      </c>
      <c r="AMJ737" s="108">
        <f t="shared" si="1194"/>
        <v>0</v>
      </c>
      <c r="AMK737" s="108">
        <f t="shared" si="1194"/>
        <v>0</v>
      </c>
      <c r="AML737" s="108">
        <f t="shared" si="1194"/>
        <v>1168195.96</v>
      </c>
      <c r="AMM737" s="108">
        <f t="shared" si="1194"/>
        <v>1168195.96</v>
      </c>
      <c r="AMN737" s="108">
        <f t="shared" si="1194"/>
        <v>1168195.96</v>
      </c>
      <c r="AMO737" s="228" t="s">
        <v>861</v>
      </c>
      <c r="AMP737" s="228" t="s">
        <v>861</v>
      </c>
      <c r="AMQ737" s="228" t="s">
        <v>861</v>
      </c>
      <c r="AMR737" s="228" t="s">
        <v>861</v>
      </c>
      <c r="AMS737" s="228" t="s">
        <v>861</v>
      </c>
      <c r="AMT737" s="228" t="s">
        <v>861</v>
      </c>
      <c r="AMU737" s="108">
        <f t="shared" ref="AMU737:ANI737" si="1195">SUM(AMU738:AMU755)</f>
        <v>0</v>
      </c>
      <c r="AMV737" s="108">
        <f t="shared" si="1195"/>
        <v>0</v>
      </c>
      <c r="AMW737" s="108">
        <f t="shared" si="1195"/>
        <v>0</v>
      </c>
      <c r="AMX737" s="108">
        <f t="shared" si="1195"/>
        <v>633278.73</v>
      </c>
      <c r="AMY737" s="108">
        <f t="shared" si="1195"/>
        <v>694789.84</v>
      </c>
      <c r="AMZ737" s="108">
        <f t="shared" si="1195"/>
        <v>701421.78</v>
      </c>
      <c r="ANA737" s="1236">
        <f t="shared" si="1195"/>
        <v>359</v>
      </c>
      <c r="ANB737" s="1236">
        <f t="shared" si="1195"/>
        <v>359</v>
      </c>
      <c r="ANC737" s="1236">
        <f t="shared" si="1195"/>
        <v>359</v>
      </c>
      <c r="AND737" s="108">
        <f t="shared" si="1195"/>
        <v>0</v>
      </c>
      <c r="ANE737" s="108">
        <f t="shared" si="1195"/>
        <v>0</v>
      </c>
      <c r="ANF737" s="108">
        <f t="shared" si="1195"/>
        <v>0</v>
      </c>
      <c r="ANG737" s="108">
        <f t="shared" si="1195"/>
        <v>3222042.65</v>
      </c>
      <c r="ANH737" s="108">
        <f t="shared" si="1195"/>
        <v>3222042.65</v>
      </c>
      <c r="ANI737" s="108">
        <f t="shared" si="1195"/>
        <v>3222042.65</v>
      </c>
      <c r="ANJ737" s="228" t="s">
        <v>861</v>
      </c>
      <c r="ANK737" s="228" t="s">
        <v>861</v>
      </c>
      <c r="ANL737" s="228" t="s">
        <v>861</v>
      </c>
      <c r="ANM737" s="228" t="s">
        <v>861</v>
      </c>
      <c r="ANN737" s="228" t="s">
        <v>861</v>
      </c>
      <c r="ANO737" s="228" t="s">
        <v>861</v>
      </c>
      <c r="ANP737" s="108">
        <f t="shared" ref="ANP737:AOD737" si="1196">SUM(ANP738:ANP755)</f>
        <v>0</v>
      </c>
      <c r="ANQ737" s="108">
        <f t="shared" si="1196"/>
        <v>0</v>
      </c>
      <c r="ANR737" s="108">
        <f t="shared" si="1196"/>
        <v>0</v>
      </c>
      <c r="ANS737" s="108">
        <f t="shared" si="1196"/>
        <v>1481777.39</v>
      </c>
      <c r="ANT737" s="108">
        <f t="shared" si="1196"/>
        <v>1601197.67</v>
      </c>
      <c r="ANU737" s="108">
        <f t="shared" si="1196"/>
        <v>1624162.77</v>
      </c>
      <c r="ANV737" s="1236">
        <f t="shared" si="1196"/>
        <v>84</v>
      </c>
      <c r="ANW737" s="1236">
        <f t="shared" si="1196"/>
        <v>84</v>
      </c>
      <c r="ANX737" s="1236">
        <f t="shared" si="1196"/>
        <v>84</v>
      </c>
      <c r="ANY737" s="108">
        <f t="shared" si="1196"/>
        <v>0</v>
      </c>
      <c r="ANZ737" s="108">
        <f t="shared" si="1196"/>
        <v>0</v>
      </c>
      <c r="AOA737" s="108">
        <f t="shared" si="1196"/>
        <v>0</v>
      </c>
      <c r="AOB737" s="108">
        <f t="shared" si="1196"/>
        <v>719075.83999999997</v>
      </c>
      <c r="AOC737" s="108">
        <f t="shared" si="1196"/>
        <v>719075.83999999997</v>
      </c>
      <c r="AOD737" s="108">
        <f t="shared" si="1196"/>
        <v>719075.83999999997</v>
      </c>
      <c r="AOE737" s="228" t="s">
        <v>861</v>
      </c>
      <c r="AOF737" s="228" t="s">
        <v>861</v>
      </c>
      <c r="AOG737" s="228" t="s">
        <v>861</v>
      </c>
      <c r="AOH737" s="228" t="s">
        <v>861</v>
      </c>
      <c r="AOI737" s="228" t="s">
        <v>861</v>
      </c>
      <c r="AOJ737" s="228" t="s">
        <v>861</v>
      </c>
      <c r="AOK737" s="108">
        <f t="shared" ref="AOK737:AOY737" si="1197">SUM(AOK738:AOK755)</f>
        <v>0</v>
      </c>
      <c r="AOL737" s="108">
        <f t="shared" si="1197"/>
        <v>0</v>
      </c>
      <c r="AOM737" s="108">
        <f t="shared" si="1197"/>
        <v>0</v>
      </c>
      <c r="AON737" s="108">
        <f t="shared" si="1197"/>
        <v>553988.24</v>
      </c>
      <c r="AOO737" s="108">
        <f t="shared" si="1197"/>
        <v>584991.09</v>
      </c>
      <c r="AOP737" s="108">
        <f t="shared" si="1197"/>
        <v>585627.18999999994</v>
      </c>
      <c r="AOQ737" s="1236">
        <f t="shared" si="1197"/>
        <v>299</v>
      </c>
      <c r="AOR737" s="1236">
        <f t="shared" si="1197"/>
        <v>299</v>
      </c>
      <c r="AOS737" s="1236">
        <f t="shared" si="1197"/>
        <v>299</v>
      </c>
      <c r="AOT737" s="108">
        <f t="shared" si="1197"/>
        <v>0</v>
      </c>
      <c r="AOU737" s="108">
        <f t="shared" si="1197"/>
        <v>0</v>
      </c>
      <c r="AOV737" s="108">
        <f t="shared" si="1197"/>
        <v>0</v>
      </c>
      <c r="AOW737" s="108">
        <f t="shared" si="1197"/>
        <v>2832711.84</v>
      </c>
      <c r="AOX737" s="108">
        <f t="shared" si="1197"/>
        <v>2832711.84</v>
      </c>
      <c r="AOY737" s="108">
        <f t="shared" si="1197"/>
        <v>2832711.84</v>
      </c>
      <c r="AOZ737" s="228" t="s">
        <v>861</v>
      </c>
      <c r="APA737" s="228" t="s">
        <v>861</v>
      </c>
      <c r="APB737" s="228" t="s">
        <v>861</v>
      </c>
      <c r="APC737" s="228" t="s">
        <v>861</v>
      </c>
      <c r="APD737" s="228" t="s">
        <v>861</v>
      </c>
      <c r="APE737" s="228" t="s">
        <v>861</v>
      </c>
      <c r="APF737" s="108">
        <f t="shared" ref="APF737:APT737" si="1198">SUM(APF738:APF755)</f>
        <v>0</v>
      </c>
      <c r="APG737" s="108">
        <f t="shared" si="1198"/>
        <v>0</v>
      </c>
      <c r="APH737" s="108">
        <f t="shared" si="1198"/>
        <v>0</v>
      </c>
      <c r="API737" s="108">
        <f t="shared" si="1198"/>
        <v>1390527.35</v>
      </c>
      <c r="APJ737" s="108">
        <f t="shared" si="1198"/>
        <v>1495099.39</v>
      </c>
      <c r="APK737" s="108">
        <f t="shared" si="1198"/>
        <v>1512102.18</v>
      </c>
      <c r="APL737" s="1236">
        <f t="shared" si="1198"/>
        <v>265</v>
      </c>
      <c r="APM737" s="1236">
        <f t="shared" si="1198"/>
        <v>265</v>
      </c>
      <c r="APN737" s="1236">
        <f t="shared" si="1198"/>
        <v>265</v>
      </c>
      <c r="APO737" s="108">
        <f t="shared" si="1198"/>
        <v>0</v>
      </c>
      <c r="APP737" s="108">
        <f t="shared" si="1198"/>
        <v>0</v>
      </c>
      <c r="APQ737" s="108">
        <f t="shared" si="1198"/>
        <v>0</v>
      </c>
      <c r="APR737" s="108">
        <f t="shared" si="1198"/>
        <v>2191035.7799999998</v>
      </c>
      <c r="APS737" s="108">
        <f t="shared" si="1198"/>
        <v>2191035.7799999998</v>
      </c>
      <c r="APT737" s="108">
        <f t="shared" si="1198"/>
        <v>2191035.7799999998</v>
      </c>
      <c r="APU737" s="228" t="s">
        <v>861</v>
      </c>
      <c r="APV737" s="228" t="s">
        <v>861</v>
      </c>
      <c r="APW737" s="228" t="s">
        <v>861</v>
      </c>
      <c r="APX737" s="228" t="s">
        <v>861</v>
      </c>
      <c r="APY737" s="228" t="s">
        <v>861</v>
      </c>
      <c r="APZ737" s="228" t="s">
        <v>861</v>
      </c>
      <c r="AQA737" s="108">
        <f t="shared" ref="AQA737:AQO737" si="1199">SUM(AQA738:AQA755)</f>
        <v>0</v>
      </c>
      <c r="AQB737" s="108">
        <f t="shared" si="1199"/>
        <v>0</v>
      </c>
      <c r="AQC737" s="108">
        <f t="shared" si="1199"/>
        <v>0</v>
      </c>
      <c r="AQD737" s="108">
        <f t="shared" si="1199"/>
        <v>1375601.12</v>
      </c>
      <c r="AQE737" s="108">
        <f t="shared" si="1199"/>
        <v>1463972.16</v>
      </c>
      <c r="AQF737" s="108">
        <f t="shared" si="1199"/>
        <v>1481209.46</v>
      </c>
      <c r="AQG737" s="1236">
        <f t="shared" si="1199"/>
        <v>151</v>
      </c>
      <c r="AQH737" s="1236">
        <f t="shared" si="1199"/>
        <v>151</v>
      </c>
      <c r="AQI737" s="1236">
        <f t="shared" si="1199"/>
        <v>151</v>
      </c>
      <c r="AQJ737" s="108">
        <f t="shared" si="1199"/>
        <v>0</v>
      </c>
      <c r="AQK737" s="108">
        <f t="shared" si="1199"/>
        <v>0</v>
      </c>
      <c r="AQL737" s="108">
        <f t="shared" si="1199"/>
        <v>0</v>
      </c>
      <c r="AQM737" s="108">
        <f t="shared" si="1199"/>
        <v>1203847.52</v>
      </c>
      <c r="AQN737" s="108">
        <f t="shared" si="1199"/>
        <v>1203847.52</v>
      </c>
      <c r="AQO737" s="108">
        <f t="shared" si="1199"/>
        <v>1203847.52</v>
      </c>
      <c r="AQP737" s="228" t="s">
        <v>861</v>
      </c>
      <c r="AQQ737" s="228" t="s">
        <v>861</v>
      </c>
      <c r="AQR737" s="228" t="s">
        <v>861</v>
      </c>
      <c r="AQS737" s="228" t="s">
        <v>861</v>
      </c>
      <c r="AQT737" s="228" t="s">
        <v>861</v>
      </c>
      <c r="AQU737" s="228" t="s">
        <v>861</v>
      </c>
      <c r="AQV737" s="108">
        <f t="shared" ref="AQV737:ARJ737" si="1200">SUM(AQV738:AQV755)</f>
        <v>0</v>
      </c>
      <c r="AQW737" s="108">
        <f t="shared" si="1200"/>
        <v>0</v>
      </c>
      <c r="AQX737" s="108">
        <f t="shared" si="1200"/>
        <v>0</v>
      </c>
      <c r="AQY737" s="108">
        <f t="shared" si="1200"/>
        <v>688904.37</v>
      </c>
      <c r="AQZ737" s="108">
        <f t="shared" si="1200"/>
        <v>769558.07</v>
      </c>
      <c r="ARA737" s="108">
        <f t="shared" si="1200"/>
        <v>777003.98</v>
      </c>
      <c r="ARB737" s="1236">
        <f t="shared" si="1200"/>
        <v>254</v>
      </c>
      <c r="ARC737" s="1236">
        <f t="shared" si="1200"/>
        <v>254</v>
      </c>
      <c r="ARD737" s="1236">
        <f t="shared" si="1200"/>
        <v>254</v>
      </c>
      <c r="ARE737" s="108">
        <f t="shared" si="1200"/>
        <v>0</v>
      </c>
      <c r="ARF737" s="108">
        <f t="shared" si="1200"/>
        <v>0</v>
      </c>
      <c r="ARG737" s="108">
        <f t="shared" si="1200"/>
        <v>0</v>
      </c>
      <c r="ARH737" s="108">
        <f t="shared" si="1200"/>
        <v>2406138.14</v>
      </c>
      <c r="ARI737" s="108">
        <f t="shared" si="1200"/>
        <v>2406138.14</v>
      </c>
      <c r="ARJ737" s="108">
        <f t="shared" si="1200"/>
        <v>2406138.14</v>
      </c>
      <c r="ARK737" s="228" t="s">
        <v>861</v>
      </c>
      <c r="ARL737" s="228" t="s">
        <v>861</v>
      </c>
      <c r="ARM737" s="228" t="s">
        <v>861</v>
      </c>
      <c r="ARN737" s="228" t="s">
        <v>861</v>
      </c>
      <c r="ARO737" s="228" t="s">
        <v>861</v>
      </c>
      <c r="ARP737" s="228" t="s">
        <v>861</v>
      </c>
      <c r="ARQ737" s="108">
        <f t="shared" ref="ARQ737:ASE737" si="1201">SUM(ARQ738:ARQ755)</f>
        <v>0</v>
      </c>
      <c r="ARR737" s="108">
        <f t="shared" si="1201"/>
        <v>0</v>
      </c>
      <c r="ARS737" s="108">
        <f t="shared" si="1201"/>
        <v>0</v>
      </c>
      <c r="ART737" s="108">
        <f t="shared" si="1201"/>
        <v>1067882.73</v>
      </c>
      <c r="ARU737" s="108">
        <f t="shared" si="1201"/>
        <v>1222002.7</v>
      </c>
      <c r="ARV737" s="108">
        <f t="shared" si="1201"/>
        <v>1236558.0900000001</v>
      </c>
      <c r="ARW737" s="1236">
        <f t="shared" si="1201"/>
        <v>192</v>
      </c>
      <c r="ARX737" s="1236">
        <f t="shared" si="1201"/>
        <v>192</v>
      </c>
      <c r="ARY737" s="1236">
        <f t="shared" si="1201"/>
        <v>192</v>
      </c>
      <c r="ARZ737" s="108">
        <f t="shared" si="1201"/>
        <v>0</v>
      </c>
      <c r="ASA737" s="108">
        <f t="shared" si="1201"/>
        <v>0</v>
      </c>
      <c r="ASB737" s="108">
        <f t="shared" si="1201"/>
        <v>0</v>
      </c>
      <c r="ASC737" s="108">
        <f t="shared" si="1201"/>
        <v>1586258.9</v>
      </c>
      <c r="ASD737" s="108">
        <f t="shared" si="1201"/>
        <v>1586258.9</v>
      </c>
      <c r="ASE737" s="108">
        <f t="shared" si="1201"/>
        <v>1586258.9</v>
      </c>
      <c r="ASF737" s="228" t="s">
        <v>861</v>
      </c>
      <c r="ASG737" s="228" t="s">
        <v>861</v>
      </c>
      <c r="ASH737" s="228" t="s">
        <v>861</v>
      </c>
      <c r="ASI737" s="228" t="s">
        <v>861</v>
      </c>
      <c r="ASJ737" s="228" t="s">
        <v>861</v>
      </c>
      <c r="ASK737" s="228" t="s">
        <v>861</v>
      </c>
      <c r="ASL737" s="108">
        <f t="shared" ref="ASL737:ASZ737" si="1202">SUM(ASL738:ASL755)</f>
        <v>0</v>
      </c>
      <c r="ASM737" s="108">
        <f t="shared" si="1202"/>
        <v>0</v>
      </c>
      <c r="ASN737" s="108">
        <f t="shared" si="1202"/>
        <v>0</v>
      </c>
      <c r="ASO737" s="108">
        <f t="shared" si="1202"/>
        <v>707949.72</v>
      </c>
      <c r="ASP737" s="108">
        <f t="shared" si="1202"/>
        <v>837461.22</v>
      </c>
      <c r="ASQ737" s="108">
        <f t="shared" si="1202"/>
        <v>849741.94</v>
      </c>
      <c r="ASR737" s="1236">
        <f t="shared" si="1202"/>
        <v>329</v>
      </c>
      <c r="ASS737" s="1236">
        <f t="shared" si="1202"/>
        <v>329</v>
      </c>
      <c r="AST737" s="1236">
        <f t="shared" si="1202"/>
        <v>329</v>
      </c>
      <c r="ASU737" s="108">
        <f t="shared" si="1202"/>
        <v>0</v>
      </c>
      <c r="ASV737" s="108">
        <f t="shared" si="1202"/>
        <v>0</v>
      </c>
      <c r="ASW737" s="108">
        <f t="shared" si="1202"/>
        <v>0</v>
      </c>
      <c r="ASX737" s="108">
        <f t="shared" si="1202"/>
        <v>2486189.66</v>
      </c>
      <c r="ASY737" s="108">
        <f t="shared" si="1202"/>
        <v>2486189.66</v>
      </c>
      <c r="ASZ737" s="108">
        <f t="shared" si="1202"/>
        <v>2486189.66</v>
      </c>
      <c r="ATA737" s="228" t="s">
        <v>861</v>
      </c>
      <c r="ATB737" s="228" t="s">
        <v>861</v>
      </c>
      <c r="ATC737" s="228" t="s">
        <v>861</v>
      </c>
      <c r="ATD737" s="228" t="s">
        <v>861</v>
      </c>
      <c r="ATE737" s="228" t="s">
        <v>861</v>
      </c>
      <c r="ATF737" s="228" t="s">
        <v>861</v>
      </c>
      <c r="ATG737" s="108">
        <f t="shared" ref="ATG737:ATU737" si="1203">SUM(ATG738:ATG755)</f>
        <v>0</v>
      </c>
      <c r="ATH737" s="108">
        <f t="shared" si="1203"/>
        <v>0</v>
      </c>
      <c r="ATI737" s="108">
        <f t="shared" si="1203"/>
        <v>0</v>
      </c>
      <c r="ATJ737" s="108">
        <f t="shared" si="1203"/>
        <v>1249413.3700000001</v>
      </c>
      <c r="ATK737" s="108">
        <f t="shared" si="1203"/>
        <v>1285263.6399999999</v>
      </c>
      <c r="ATL737" s="108">
        <f t="shared" si="1203"/>
        <v>1306410.81</v>
      </c>
      <c r="ATM737" s="1236">
        <f t="shared" si="1203"/>
        <v>318</v>
      </c>
      <c r="ATN737" s="1236">
        <f t="shared" si="1203"/>
        <v>318</v>
      </c>
      <c r="ATO737" s="1236">
        <f t="shared" si="1203"/>
        <v>318</v>
      </c>
      <c r="ATP737" s="108">
        <f t="shared" si="1203"/>
        <v>0</v>
      </c>
      <c r="ATQ737" s="108">
        <f t="shared" si="1203"/>
        <v>0</v>
      </c>
      <c r="ATR737" s="108">
        <f t="shared" si="1203"/>
        <v>0</v>
      </c>
      <c r="ATS737" s="108">
        <f t="shared" si="1203"/>
        <v>2608273.6</v>
      </c>
      <c r="ATT737" s="108">
        <f t="shared" si="1203"/>
        <v>2608273.6</v>
      </c>
      <c r="ATU737" s="108">
        <f t="shared" si="1203"/>
        <v>2608273.6</v>
      </c>
      <c r="ATV737" s="228" t="s">
        <v>861</v>
      </c>
      <c r="ATW737" s="228" t="s">
        <v>861</v>
      </c>
      <c r="ATX737" s="228" t="s">
        <v>861</v>
      </c>
      <c r="ATY737" s="228" t="s">
        <v>861</v>
      </c>
      <c r="ATZ737" s="228" t="s">
        <v>861</v>
      </c>
      <c r="AUA737" s="228" t="s">
        <v>861</v>
      </c>
      <c r="AUB737" s="108">
        <f t="shared" ref="AUB737:AUP737" si="1204">SUM(AUB738:AUB755)</f>
        <v>0</v>
      </c>
      <c r="AUC737" s="108">
        <f t="shared" si="1204"/>
        <v>0</v>
      </c>
      <c r="AUD737" s="108">
        <f t="shared" si="1204"/>
        <v>0</v>
      </c>
      <c r="AUE737" s="108">
        <f t="shared" si="1204"/>
        <v>1099354.55</v>
      </c>
      <c r="AUF737" s="108">
        <f t="shared" si="1204"/>
        <v>1332008.1599999999</v>
      </c>
      <c r="AUG737" s="108">
        <f t="shared" si="1204"/>
        <v>1350259.24</v>
      </c>
      <c r="AUH737" s="1236">
        <f t="shared" si="1204"/>
        <v>515</v>
      </c>
      <c r="AUI737" s="1236">
        <f t="shared" si="1204"/>
        <v>515</v>
      </c>
      <c r="AUJ737" s="1236">
        <f t="shared" si="1204"/>
        <v>515</v>
      </c>
      <c r="AUK737" s="108">
        <f t="shared" si="1204"/>
        <v>0</v>
      </c>
      <c r="AUL737" s="108">
        <f t="shared" si="1204"/>
        <v>0</v>
      </c>
      <c r="AUM737" s="108">
        <f t="shared" si="1204"/>
        <v>0</v>
      </c>
      <c r="AUN737" s="108">
        <f t="shared" si="1204"/>
        <v>4152819.58</v>
      </c>
      <c r="AUO737" s="108">
        <f t="shared" si="1204"/>
        <v>4152819.58</v>
      </c>
      <c r="AUP737" s="108">
        <f t="shared" si="1204"/>
        <v>4152819.58</v>
      </c>
      <c r="AUQ737" s="228" t="s">
        <v>861</v>
      </c>
      <c r="AUR737" s="228" t="s">
        <v>861</v>
      </c>
      <c r="AUS737" s="228" t="s">
        <v>861</v>
      </c>
      <c r="AUT737" s="228" t="s">
        <v>861</v>
      </c>
      <c r="AUU737" s="228" t="s">
        <v>861</v>
      </c>
      <c r="AUV737" s="228" t="s">
        <v>861</v>
      </c>
      <c r="AUW737" s="108">
        <f t="shared" ref="AUW737:AVK737" si="1205">SUM(AUW738:AUW755)</f>
        <v>0</v>
      </c>
      <c r="AUX737" s="108">
        <f t="shared" si="1205"/>
        <v>0</v>
      </c>
      <c r="AUY737" s="108">
        <f t="shared" si="1205"/>
        <v>0</v>
      </c>
      <c r="AUZ737" s="108">
        <f t="shared" si="1205"/>
        <v>1861719.83</v>
      </c>
      <c r="AVA737" s="108">
        <f t="shared" si="1205"/>
        <v>2031296.5</v>
      </c>
      <c r="AVB737" s="108">
        <f t="shared" si="1205"/>
        <v>2064843.85</v>
      </c>
      <c r="AVC737" s="1236">
        <f t="shared" si="1205"/>
        <v>345</v>
      </c>
      <c r="AVD737" s="1236">
        <f t="shared" si="1205"/>
        <v>345</v>
      </c>
      <c r="AVE737" s="1236">
        <f t="shared" si="1205"/>
        <v>345</v>
      </c>
      <c r="AVF737" s="108">
        <f t="shared" si="1205"/>
        <v>0</v>
      </c>
      <c r="AVG737" s="108">
        <f t="shared" si="1205"/>
        <v>0</v>
      </c>
      <c r="AVH737" s="108">
        <f t="shared" si="1205"/>
        <v>0</v>
      </c>
      <c r="AVI737" s="108">
        <f t="shared" si="1205"/>
        <v>2994603.23</v>
      </c>
      <c r="AVJ737" s="108">
        <f t="shared" si="1205"/>
        <v>2994603.23</v>
      </c>
      <c r="AVK737" s="108">
        <f t="shared" si="1205"/>
        <v>2994603.23</v>
      </c>
      <c r="AVL737" s="228" t="s">
        <v>861</v>
      </c>
      <c r="AVM737" s="228" t="s">
        <v>861</v>
      </c>
      <c r="AVN737" s="228" t="s">
        <v>861</v>
      </c>
      <c r="AVO737" s="228" t="s">
        <v>861</v>
      </c>
      <c r="AVP737" s="228" t="s">
        <v>861</v>
      </c>
      <c r="AVQ737" s="228" t="s">
        <v>861</v>
      </c>
      <c r="AVR737" s="108">
        <f t="shared" ref="AVR737:AWF737" si="1206">SUM(AVR738:AVR755)</f>
        <v>0</v>
      </c>
      <c r="AVS737" s="108">
        <f t="shared" si="1206"/>
        <v>0</v>
      </c>
      <c r="AVT737" s="108">
        <f t="shared" si="1206"/>
        <v>0</v>
      </c>
      <c r="AVU737" s="108">
        <f t="shared" si="1206"/>
        <v>1444124.67</v>
      </c>
      <c r="AVV737" s="108">
        <f t="shared" si="1206"/>
        <v>1558538.27</v>
      </c>
      <c r="AVW737" s="108">
        <f t="shared" si="1206"/>
        <v>1585831.05</v>
      </c>
      <c r="AVX737" s="108">
        <f t="shared" si="1206"/>
        <v>12144</v>
      </c>
      <c r="AVY737" s="108">
        <f t="shared" si="1206"/>
        <v>12144</v>
      </c>
      <c r="AVZ737" s="108">
        <f t="shared" si="1206"/>
        <v>12144</v>
      </c>
      <c r="AWA737" s="108">
        <f t="shared" si="1206"/>
        <v>0</v>
      </c>
      <c r="AWB737" s="108">
        <f t="shared" si="1206"/>
        <v>0</v>
      </c>
      <c r="AWC737" s="108">
        <f t="shared" si="1206"/>
        <v>0</v>
      </c>
      <c r="AWD737" s="108">
        <f t="shared" si="1206"/>
        <v>104192055.34999999</v>
      </c>
      <c r="AWE737" s="108">
        <f t="shared" si="1206"/>
        <v>104192055.34999999</v>
      </c>
      <c r="AWF737" s="108">
        <f t="shared" si="1206"/>
        <v>104192055.34999999</v>
      </c>
      <c r="AWG737" s="228" t="s">
        <v>861</v>
      </c>
      <c r="AWH737" s="228" t="s">
        <v>861</v>
      </c>
      <c r="AWI737" s="228" t="s">
        <v>861</v>
      </c>
      <c r="AWJ737" s="228" t="s">
        <v>861</v>
      </c>
      <c r="AWK737" s="228" t="s">
        <v>861</v>
      </c>
      <c r="AWL737" s="228" t="s">
        <v>861</v>
      </c>
      <c r="AWM737" s="108">
        <f t="shared" ref="AWM737:AWR737" si="1207">SUM(AWM738:AWM755)</f>
        <v>0</v>
      </c>
      <c r="AWN737" s="108">
        <f t="shared" si="1207"/>
        <v>0</v>
      </c>
      <c r="AWO737" s="108">
        <f t="shared" si="1207"/>
        <v>0</v>
      </c>
      <c r="AWP737" s="108">
        <f t="shared" si="1207"/>
        <v>53332236.520000003</v>
      </c>
      <c r="AWQ737" s="108">
        <f t="shared" si="1207"/>
        <v>59179123.18</v>
      </c>
      <c r="AWR737" s="108">
        <f t="shared" si="1207"/>
        <v>59855149.310000002</v>
      </c>
    </row>
    <row r="738" spans="1:1292" ht="24" hidden="1" x14ac:dyDescent="0.25">
      <c r="A738" s="12" t="s">
        <v>822</v>
      </c>
      <c r="B738" s="12" t="s">
        <v>442</v>
      </c>
      <c r="C738" s="5"/>
      <c r="D738" s="338"/>
      <c r="E738" s="263"/>
      <c r="F738" s="98"/>
      <c r="G738" s="98"/>
      <c r="H738" s="98"/>
      <c r="I738" s="90">
        <f t="shared" ref="I738:I747" si="1208">F696</f>
        <v>24133.919999999998</v>
      </c>
      <c r="J738" s="90">
        <f t="shared" ref="J738:J747" si="1209">G696</f>
        <v>24133.919999999998</v>
      </c>
      <c r="K738" s="90">
        <f t="shared" ref="K738:K747" si="1210">H696</f>
        <v>24133.919999999998</v>
      </c>
      <c r="L738" s="1235"/>
      <c r="M738" s="1235"/>
      <c r="N738" s="1235"/>
      <c r="O738" s="104"/>
      <c r="P738" s="104"/>
      <c r="Q738" s="104"/>
      <c r="R738" s="90">
        <f>$I738*L738</f>
        <v>0</v>
      </c>
      <c r="S738" s="90">
        <f>$J738*M738</f>
        <v>0</v>
      </c>
      <c r="T738" s="90">
        <f>$K738*N738</f>
        <v>0</v>
      </c>
      <c r="U738" s="104"/>
      <c r="V738" s="104"/>
      <c r="W738" s="104"/>
      <c r="X738" s="90">
        <f>$I738*X$758</f>
        <v>9892.77</v>
      </c>
      <c r="Y738" s="90">
        <f>$J738*Y$758</f>
        <v>11170.42</v>
      </c>
      <c r="Z738" s="90">
        <f>$K738*Z$758</f>
        <v>11374.7</v>
      </c>
      <c r="AA738" s="104"/>
      <c r="AB738" s="104"/>
      <c r="AC738" s="104"/>
      <c r="AD738" s="90">
        <f t="shared" ref="AD738:AF749" si="1211">L738*X738</f>
        <v>0</v>
      </c>
      <c r="AE738" s="90">
        <f t="shared" si="1211"/>
        <v>0</v>
      </c>
      <c r="AF738" s="90">
        <f t="shared" si="1211"/>
        <v>0</v>
      </c>
      <c r="AG738" s="1235"/>
      <c r="AH738" s="1235"/>
      <c r="AI738" s="369"/>
      <c r="AJ738" s="104"/>
      <c r="AK738" s="104"/>
      <c r="AL738" s="104"/>
      <c r="AM738" s="90">
        <f>$I738*AG738</f>
        <v>0</v>
      </c>
      <c r="AN738" s="90">
        <f>$J738*AH738</f>
        <v>0</v>
      </c>
      <c r="AO738" s="90">
        <f>$K738*AI738</f>
        <v>0</v>
      </c>
      <c r="AP738" s="104"/>
      <c r="AQ738" s="104"/>
      <c r="AR738" s="104"/>
      <c r="AS738" s="90">
        <f>$I738*AS$758</f>
        <v>11200.03</v>
      </c>
      <c r="AT738" s="90">
        <f>$J738*AT$758</f>
        <v>13064.58</v>
      </c>
      <c r="AU738" s="90">
        <f>$K738*AU$758</f>
        <v>13226.03</v>
      </c>
      <c r="AV738" s="104"/>
      <c r="AW738" s="104"/>
      <c r="AX738" s="104"/>
      <c r="AY738" s="90">
        <f t="shared" ref="AY738:BA749" si="1212">AG738*AS738</f>
        <v>0</v>
      </c>
      <c r="AZ738" s="90">
        <f t="shared" si="1212"/>
        <v>0</v>
      </c>
      <c r="BA738" s="90">
        <f t="shared" si="1212"/>
        <v>0</v>
      </c>
      <c r="BB738" s="1235"/>
      <c r="BC738" s="1235"/>
      <c r="BD738" s="1235"/>
      <c r="BE738" s="104"/>
      <c r="BF738" s="104"/>
      <c r="BG738" s="104"/>
      <c r="BH738" s="90">
        <f>$I738*BB738</f>
        <v>0</v>
      </c>
      <c r="BI738" s="90">
        <f>$J738*BC738</f>
        <v>0</v>
      </c>
      <c r="BJ738" s="90">
        <f>$K738*BD738</f>
        <v>0</v>
      </c>
      <c r="BK738" s="104"/>
      <c r="BL738" s="104"/>
      <c r="BM738" s="104"/>
      <c r="BN738" s="90">
        <f>$I738*BN$758</f>
        <v>10028.040000000001</v>
      </c>
      <c r="BO738" s="90">
        <f>$J738*BO$758</f>
        <v>11623.28</v>
      </c>
      <c r="BP738" s="90">
        <f>$K738*BP$758</f>
        <v>11810.48</v>
      </c>
      <c r="BQ738" s="104"/>
      <c r="BR738" s="104"/>
      <c r="BS738" s="104"/>
      <c r="BT738" s="90">
        <f t="shared" ref="BT738:BV749" si="1213">BB738*BN738</f>
        <v>0</v>
      </c>
      <c r="BU738" s="90">
        <f t="shared" si="1213"/>
        <v>0</v>
      </c>
      <c r="BV738" s="90">
        <f t="shared" si="1213"/>
        <v>0</v>
      </c>
      <c r="BW738" s="1235"/>
      <c r="BX738" s="1235"/>
      <c r="BY738" s="1235"/>
      <c r="BZ738" s="104"/>
      <c r="CA738" s="104"/>
      <c r="CB738" s="104"/>
      <c r="CC738" s="90">
        <f>$I738*BW738</f>
        <v>0</v>
      </c>
      <c r="CD738" s="90">
        <f>$J738*BX738</f>
        <v>0</v>
      </c>
      <c r="CE738" s="90">
        <f>$K738*BY738</f>
        <v>0</v>
      </c>
      <c r="CF738" s="104"/>
      <c r="CG738" s="104"/>
      <c r="CH738" s="104"/>
      <c r="CI738" s="90">
        <f>$I738*CI$758</f>
        <v>11843.02</v>
      </c>
      <c r="CJ738" s="90">
        <f>$J738*CJ$758</f>
        <v>13983.1</v>
      </c>
      <c r="CK738" s="90">
        <f>$K738*CK$758</f>
        <v>14203.18</v>
      </c>
      <c r="CL738" s="104"/>
      <c r="CM738" s="104"/>
      <c r="CN738" s="104"/>
      <c r="CO738" s="90">
        <f t="shared" ref="CO738:CQ749" si="1214">BW738*CI738</f>
        <v>0</v>
      </c>
      <c r="CP738" s="90">
        <f t="shared" si="1214"/>
        <v>0</v>
      </c>
      <c r="CQ738" s="90">
        <f t="shared" si="1214"/>
        <v>0</v>
      </c>
      <c r="CR738" s="1235"/>
      <c r="CS738" s="1235"/>
      <c r="CT738" s="1235"/>
      <c r="CU738" s="104"/>
      <c r="CV738" s="104"/>
      <c r="CW738" s="104"/>
      <c r="CX738" s="90">
        <f>$I738*CR738</f>
        <v>0</v>
      </c>
      <c r="CY738" s="90">
        <f>$J738*CS738</f>
        <v>0</v>
      </c>
      <c r="CZ738" s="90">
        <f>$K738*CT738</f>
        <v>0</v>
      </c>
      <c r="DA738" s="104"/>
      <c r="DB738" s="104"/>
      <c r="DC738" s="104"/>
      <c r="DD738" s="90">
        <f>$I738*DD$758</f>
        <v>13273.68</v>
      </c>
      <c r="DE738" s="90">
        <f>$J738*DE$758</f>
        <v>14618.57</v>
      </c>
      <c r="DF738" s="90">
        <f>$K738*DF$758</f>
        <v>14777.32</v>
      </c>
      <c r="DG738" s="104"/>
      <c r="DH738" s="104"/>
      <c r="DI738" s="104"/>
      <c r="DJ738" s="90">
        <f t="shared" ref="DJ738:DL749" si="1215">CR738*DD738</f>
        <v>0</v>
      </c>
      <c r="DK738" s="90">
        <f t="shared" si="1215"/>
        <v>0</v>
      </c>
      <c r="DL738" s="90">
        <f t="shared" si="1215"/>
        <v>0</v>
      </c>
      <c r="DM738" s="369"/>
      <c r="DN738" s="369"/>
      <c r="DO738" s="369"/>
      <c r="DP738" s="104"/>
      <c r="DQ738" s="104"/>
      <c r="DR738" s="104"/>
      <c r="DS738" s="90">
        <f>$I738*DM738</f>
        <v>0</v>
      </c>
      <c r="DT738" s="90">
        <f>$J738*DN738</f>
        <v>0</v>
      </c>
      <c r="DU738" s="90">
        <f>$K738*DO738</f>
        <v>0</v>
      </c>
      <c r="DV738" s="104"/>
      <c r="DW738" s="104"/>
      <c r="DX738" s="104"/>
      <c r="DY738" s="90">
        <f>$I738*DY$758</f>
        <v>0</v>
      </c>
      <c r="DZ738" s="90">
        <f>$J738*DZ$758</f>
        <v>0</v>
      </c>
      <c r="EA738" s="90">
        <f>$K738*EA$758</f>
        <v>0</v>
      </c>
      <c r="EB738" s="104"/>
      <c r="EC738" s="104"/>
      <c r="ED738" s="104"/>
      <c r="EE738" s="90">
        <f t="shared" ref="EE738:EE755" si="1216">DM738*DY738</f>
        <v>0</v>
      </c>
      <c r="EF738" s="90">
        <f t="shared" ref="EF738:EF755" si="1217">DN738*DZ738</f>
        <v>0</v>
      </c>
      <c r="EG738" s="90">
        <f t="shared" ref="EG738:EG755" si="1218">DO738*EA738</f>
        <v>0</v>
      </c>
      <c r="EH738" s="1235"/>
      <c r="EI738" s="1235"/>
      <c r="EJ738" s="1235"/>
      <c r="EK738" s="104"/>
      <c r="EL738" s="104"/>
      <c r="EM738" s="104"/>
      <c r="EN738" s="90">
        <f>$I738*EH738</f>
        <v>0</v>
      </c>
      <c r="EO738" s="90">
        <f>$J738*EI738</f>
        <v>0</v>
      </c>
      <c r="EP738" s="90">
        <f>$K738*EJ738</f>
        <v>0</v>
      </c>
      <c r="EQ738" s="104"/>
      <c r="ER738" s="104"/>
      <c r="ES738" s="104"/>
      <c r="ET738" s="90">
        <f>$I738*ET$758</f>
        <v>15592.67</v>
      </c>
      <c r="EU738" s="90">
        <f>$J738*EU$758</f>
        <v>18269.2</v>
      </c>
      <c r="EV738" s="90">
        <f>$K738*EV$758</f>
        <v>18355.240000000002</v>
      </c>
      <c r="EW738" s="104"/>
      <c r="EX738" s="104"/>
      <c r="EY738" s="104"/>
      <c r="EZ738" s="90">
        <f t="shared" ref="EZ738:FB749" si="1219">EH738*ET738</f>
        <v>0</v>
      </c>
      <c r="FA738" s="90">
        <f t="shared" si="1219"/>
        <v>0</v>
      </c>
      <c r="FB738" s="90">
        <f t="shared" si="1219"/>
        <v>0</v>
      </c>
      <c r="FC738" s="92"/>
      <c r="FD738" s="92"/>
      <c r="FE738" s="92"/>
      <c r="FF738" s="104"/>
      <c r="FG738" s="104"/>
      <c r="FH738" s="104"/>
      <c r="FI738" s="90">
        <f>$I738*FC738</f>
        <v>0</v>
      </c>
      <c r="FJ738" s="90">
        <f>$J738*FD738</f>
        <v>0</v>
      </c>
      <c r="FK738" s="90">
        <f>$K738*FE738</f>
        <v>0</v>
      </c>
      <c r="FL738" s="104"/>
      <c r="FM738" s="104"/>
      <c r="FN738" s="104"/>
      <c r="FO738" s="90">
        <f>$I738*FO$758</f>
        <v>0</v>
      </c>
      <c r="FP738" s="90">
        <f>$J738*FP$758</f>
        <v>0</v>
      </c>
      <c r="FQ738" s="90">
        <f>$K738*FQ$758</f>
        <v>0</v>
      </c>
      <c r="FR738" s="104"/>
      <c r="FS738" s="104"/>
      <c r="FT738" s="104"/>
      <c r="FU738" s="90">
        <f t="shared" ref="FU738:FW749" si="1220">FC738*FO738</f>
        <v>0</v>
      </c>
      <c r="FV738" s="90">
        <f t="shared" si="1220"/>
        <v>0</v>
      </c>
      <c r="FW738" s="90">
        <f t="shared" si="1220"/>
        <v>0</v>
      </c>
      <c r="FX738" s="1235"/>
      <c r="FY738" s="1235"/>
      <c r="FZ738" s="1235"/>
      <c r="GA738" s="104"/>
      <c r="GB738" s="104"/>
      <c r="GC738" s="104"/>
      <c r="GD738" s="90">
        <f>$I738*FX738</f>
        <v>0</v>
      </c>
      <c r="GE738" s="90">
        <f>$J738*FY738</f>
        <v>0</v>
      </c>
      <c r="GF738" s="90">
        <f>$K738*FZ738</f>
        <v>0</v>
      </c>
      <c r="GG738" s="104"/>
      <c r="GH738" s="104"/>
      <c r="GI738" s="104"/>
      <c r="GJ738" s="90">
        <f>$I738*GJ$758</f>
        <v>13002.24</v>
      </c>
      <c r="GK738" s="90">
        <f>$J738*GK$758</f>
        <v>14095.24</v>
      </c>
      <c r="GL738" s="90">
        <f>$K738*GL$758</f>
        <v>14207.5</v>
      </c>
      <c r="GM738" s="104"/>
      <c r="GN738" s="104"/>
      <c r="GO738" s="104"/>
      <c r="GP738" s="90">
        <f t="shared" ref="GP738:GR749" si="1221">FX738*GJ738</f>
        <v>0</v>
      </c>
      <c r="GQ738" s="90">
        <f t="shared" si="1221"/>
        <v>0</v>
      </c>
      <c r="GR738" s="90">
        <f t="shared" si="1221"/>
        <v>0</v>
      </c>
      <c r="GS738" s="92"/>
      <c r="GT738" s="92"/>
      <c r="GU738" s="92"/>
      <c r="GV738" s="104"/>
      <c r="GW738" s="104"/>
      <c r="GX738" s="104"/>
      <c r="GY738" s="90">
        <f>$I738*GS738</f>
        <v>0</v>
      </c>
      <c r="GZ738" s="90">
        <f>$J738*GT738</f>
        <v>0</v>
      </c>
      <c r="HA738" s="90">
        <f>$K738*GU738</f>
        <v>0</v>
      </c>
      <c r="HB738" s="104"/>
      <c r="HC738" s="104"/>
      <c r="HD738" s="104"/>
      <c r="HE738" s="90">
        <f>$I738*HE$758</f>
        <v>0</v>
      </c>
      <c r="HF738" s="90">
        <f>$J738*HF$758</f>
        <v>0</v>
      </c>
      <c r="HG738" s="90">
        <f>$K738*HG$758</f>
        <v>0</v>
      </c>
      <c r="HH738" s="104"/>
      <c r="HI738" s="104"/>
      <c r="HJ738" s="104"/>
      <c r="HK738" s="90">
        <f t="shared" ref="HK738:HM749" si="1222">GS738*HE738</f>
        <v>0</v>
      </c>
      <c r="HL738" s="90">
        <f t="shared" si="1222"/>
        <v>0</v>
      </c>
      <c r="HM738" s="90">
        <f t="shared" si="1222"/>
        <v>0</v>
      </c>
      <c r="HN738" s="1235"/>
      <c r="HO738" s="1235"/>
      <c r="HP738" s="1235"/>
      <c r="HQ738" s="104"/>
      <c r="HR738" s="104"/>
      <c r="HS738" s="104"/>
      <c r="HT738" s="90">
        <f>$I738*HN738</f>
        <v>0</v>
      </c>
      <c r="HU738" s="90">
        <f>$J738*HO738</f>
        <v>0</v>
      </c>
      <c r="HV738" s="90">
        <f>$K738*HP738</f>
        <v>0</v>
      </c>
      <c r="HW738" s="104"/>
      <c r="HX738" s="104"/>
      <c r="HY738" s="104"/>
      <c r="HZ738" s="90">
        <f>$I738*HZ$758</f>
        <v>13018.05</v>
      </c>
      <c r="IA738" s="90">
        <f>$J738*IA$758</f>
        <v>13743.68</v>
      </c>
      <c r="IB738" s="90">
        <f>$K738*IB$758</f>
        <v>13923.58</v>
      </c>
      <c r="IC738" s="104"/>
      <c r="ID738" s="104"/>
      <c r="IE738" s="104"/>
      <c r="IF738" s="90">
        <f t="shared" ref="IF738:IH749" si="1223">HN738*HZ738</f>
        <v>0</v>
      </c>
      <c r="IG738" s="90">
        <f t="shared" si="1223"/>
        <v>0</v>
      </c>
      <c r="IH738" s="90">
        <f t="shared" si="1223"/>
        <v>0</v>
      </c>
      <c r="II738" s="1235"/>
      <c r="IJ738" s="1235"/>
      <c r="IK738" s="1235"/>
      <c r="IL738" s="104"/>
      <c r="IM738" s="104"/>
      <c r="IN738" s="104"/>
      <c r="IO738" s="90">
        <f>$I738*II738</f>
        <v>0</v>
      </c>
      <c r="IP738" s="90">
        <f>$J738*IJ738</f>
        <v>0</v>
      </c>
      <c r="IQ738" s="90">
        <f>$K738*IK738</f>
        <v>0</v>
      </c>
      <c r="IR738" s="104"/>
      <c r="IS738" s="104"/>
      <c r="IT738" s="104"/>
      <c r="IU738" s="90">
        <f>$I738*IU$758</f>
        <v>16405.66</v>
      </c>
      <c r="IV738" s="90">
        <f>$J738*IV$758</f>
        <v>17619.84</v>
      </c>
      <c r="IW738" s="90">
        <f>$K738*IW$758</f>
        <v>17806.580000000002</v>
      </c>
      <c r="IX738" s="104"/>
      <c r="IY738" s="104"/>
      <c r="IZ738" s="104"/>
      <c r="JA738" s="90">
        <f t="shared" ref="JA738:JC749" si="1224">II738*IU738</f>
        <v>0</v>
      </c>
      <c r="JB738" s="90">
        <f t="shared" si="1224"/>
        <v>0</v>
      </c>
      <c r="JC738" s="90">
        <f t="shared" si="1224"/>
        <v>0</v>
      </c>
      <c r="JD738" s="1235"/>
      <c r="JE738" s="1235"/>
      <c r="JF738" s="1235"/>
      <c r="JG738" s="104"/>
      <c r="JH738" s="104"/>
      <c r="JI738" s="104"/>
      <c r="JJ738" s="90">
        <f>$I738*JD738</f>
        <v>0</v>
      </c>
      <c r="JK738" s="90">
        <f>$J738*JE738</f>
        <v>0</v>
      </c>
      <c r="JL738" s="90">
        <f>$K738*JF738</f>
        <v>0</v>
      </c>
      <c r="JM738" s="104"/>
      <c r="JN738" s="104"/>
      <c r="JO738" s="104"/>
      <c r="JP738" s="90">
        <f>$I738*JP$758</f>
        <v>15911.27</v>
      </c>
      <c r="JQ738" s="90">
        <f>$J738*JQ$758</f>
        <v>17291.21</v>
      </c>
      <c r="JR738" s="90">
        <f>$K738*JR$758</f>
        <v>17467.080000000002</v>
      </c>
      <c r="JS738" s="104"/>
      <c r="JT738" s="104"/>
      <c r="JU738" s="104"/>
      <c r="JV738" s="90">
        <f t="shared" ref="JV738:JX749" si="1225">JD738*JP738</f>
        <v>0</v>
      </c>
      <c r="JW738" s="90">
        <f t="shared" si="1225"/>
        <v>0</v>
      </c>
      <c r="JX738" s="90">
        <f t="shared" si="1225"/>
        <v>0</v>
      </c>
      <c r="JY738" s="1235"/>
      <c r="JZ738" s="1235"/>
      <c r="KA738" s="1235"/>
      <c r="KB738" s="104"/>
      <c r="KC738" s="104"/>
      <c r="KD738" s="104"/>
      <c r="KE738" s="90">
        <f>$I738*JY738</f>
        <v>0</v>
      </c>
      <c r="KF738" s="90">
        <f>$J738*JZ738</f>
        <v>0</v>
      </c>
      <c r="KG738" s="90">
        <f>$K738*KA738</f>
        <v>0</v>
      </c>
      <c r="KH738" s="104"/>
      <c r="KI738" s="104"/>
      <c r="KJ738" s="104"/>
      <c r="KK738" s="90">
        <f>$I738*KK$758</f>
        <v>18675.439999999999</v>
      </c>
      <c r="KL738" s="90">
        <f>$J738*KL$758</f>
        <v>20339.88</v>
      </c>
      <c r="KM738" s="90">
        <f>$K738*KM$758</f>
        <v>20164.43</v>
      </c>
      <c r="KN738" s="104"/>
      <c r="KO738" s="104"/>
      <c r="KP738" s="104"/>
      <c r="KQ738" s="90">
        <f t="shared" ref="KQ738:KS749" si="1226">JY738*KK738</f>
        <v>0</v>
      </c>
      <c r="KR738" s="90">
        <f t="shared" si="1226"/>
        <v>0</v>
      </c>
      <c r="KS738" s="90">
        <f t="shared" si="1226"/>
        <v>0</v>
      </c>
      <c r="KT738" s="1235"/>
      <c r="KU738" s="1235"/>
      <c r="KV738" s="1235"/>
      <c r="KW738" s="104"/>
      <c r="KX738" s="104"/>
      <c r="KY738" s="104"/>
      <c r="KZ738" s="90">
        <f>$I738*KT738</f>
        <v>0</v>
      </c>
      <c r="LA738" s="90">
        <f>$J738*KU738</f>
        <v>0</v>
      </c>
      <c r="LB738" s="90">
        <f>$K738*KV738</f>
        <v>0</v>
      </c>
      <c r="LC738" s="104"/>
      <c r="LD738" s="104"/>
      <c r="LE738" s="104"/>
      <c r="LF738" s="90">
        <f>$I738*LF$758</f>
        <v>15405.1</v>
      </c>
      <c r="LG738" s="90">
        <f>$J738*LG$758</f>
        <v>16256.07</v>
      </c>
      <c r="LH738" s="90">
        <f>$K738*LH$758</f>
        <v>16399.919999999998</v>
      </c>
      <c r="LI738" s="104"/>
      <c r="LJ738" s="104"/>
      <c r="LK738" s="104"/>
      <c r="LL738" s="90">
        <f t="shared" ref="LL738:LN749" si="1227">KT738*LF738</f>
        <v>0</v>
      </c>
      <c r="LM738" s="90">
        <f t="shared" si="1227"/>
        <v>0</v>
      </c>
      <c r="LN738" s="90">
        <f t="shared" si="1227"/>
        <v>0</v>
      </c>
      <c r="LO738" s="1235"/>
      <c r="LP738" s="1235"/>
      <c r="LQ738" s="1235"/>
      <c r="LR738" s="104"/>
      <c r="LS738" s="104"/>
      <c r="LT738" s="104"/>
      <c r="LU738" s="90">
        <f>$I738*LO738</f>
        <v>0</v>
      </c>
      <c r="LV738" s="90">
        <f>$J738*LP738</f>
        <v>0</v>
      </c>
      <c r="LW738" s="90">
        <f>$K738*LQ738</f>
        <v>0</v>
      </c>
      <c r="LX738" s="104"/>
      <c r="LY738" s="104"/>
      <c r="LZ738" s="104"/>
      <c r="MA738" s="90">
        <f>$I738*MA$758</f>
        <v>14144.83</v>
      </c>
      <c r="MB738" s="90">
        <f>$J738*MB$758</f>
        <v>15804.19</v>
      </c>
      <c r="MC738" s="90">
        <f>$K738*MC$758</f>
        <v>15954.17</v>
      </c>
      <c r="MD738" s="104"/>
      <c r="ME738" s="104"/>
      <c r="MF738" s="104"/>
      <c r="MG738" s="90">
        <f t="shared" ref="MG738:MI749" si="1228">LO738*MA738</f>
        <v>0</v>
      </c>
      <c r="MH738" s="90">
        <f t="shared" si="1228"/>
        <v>0</v>
      </c>
      <c r="MI738" s="90">
        <f t="shared" si="1228"/>
        <v>0</v>
      </c>
      <c r="MJ738" s="1235"/>
      <c r="MK738" s="1235"/>
      <c r="ML738" s="1235"/>
      <c r="MM738" s="104"/>
      <c r="MN738" s="104"/>
      <c r="MO738" s="104"/>
      <c r="MP738" s="90">
        <f>$I738*MJ738</f>
        <v>0</v>
      </c>
      <c r="MQ738" s="90">
        <f>$J738*MK738</f>
        <v>0</v>
      </c>
      <c r="MR738" s="90">
        <f>$K738*ML738</f>
        <v>0</v>
      </c>
      <c r="MS738" s="104"/>
      <c r="MT738" s="104"/>
      <c r="MU738" s="104"/>
      <c r="MV738" s="90">
        <f>$I738*MV$758</f>
        <v>15094.29</v>
      </c>
      <c r="MW738" s="90">
        <f>$J738*MW$758</f>
        <v>15806.34</v>
      </c>
      <c r="MX738" s="90">
        <f>$K738*MX$758</f>
        <v>15828.12</v>
      </c>
      <c r="MY738" s="104"/>
      <c r="MZ738" s="104"/>
      <c r="NA738" s="104"/>
      <c r="NB738" s="90">
        <f t="shared" ref="NB738:ND749" si="1229">MJ738*MV738</f>
        <v>0</v>
      </c>
      <c r="NC738" s="90">
        <f t="shared" si="1229"/>
        <v>0</v>
      </c>
      <c r="ND738" s="90">
        <f t="shared" si="1229"/>
        <v>0</v>
      </c>
      <c r="NE738" s="1235"/>
      <c r="NF738" s="1235"/>
      <c r="NG738" s="1235"/>
      <c r="NH738" s="104"/>
      <c r="NI738" s="104"/>
      <c r="NJ738" s="104"/>
      <c r="NK738" s="90">
        <f>$I738*NE738</f>
        <v>0</v>
      </c>
      <c r="NL738" s="90">
        <f>$J738*NF738</f>
        <v>0</v>
      </c>
      <c r="NM738" s="90">
        <f>$K738*NG738</f>
        <v>0</v>
      </c>
      <c r="NN738" s="104"/>
      <c r="NO738" s="104"/>
      <c r="NP738" s="104"/>
      <c r="NQ738" s="90">
        <f>$I738*NQ$758</f>
        <v>17177.14</v>
      </c>
      <c r="NR738" s="90">
        <f>$J738*NR$758</f>
        <v>18498.259999999998</v>
      </c>
      <c r="NS738" s="90">
        <f>$K738*NS$758</f>
        <v>18599.97</v>
      </c>
      <c r="NT738" s="104"/>
      <c r="NU738" s="104"/>
      <c r="NV738" s="104"/>
      <c r="NW738" s="90">
        <f t="shared" ref="NW738:NY749" si="1230">NE738*NQ738</f>
        <v>0</v>
      </c>
      <c r="NX738" s="90">
        <f t="shared" si="1230"/>
        <v>0</v>
      </c>
      <c r="NY738" s="90">
        <f t="shared" si="1230"/>
        <v>0</v>
      </c>
      <c r="NZ738" s="1235"/>
      <c r="OA738" s="1235"/>
      <c r="OB738" s="1235"/>
      <c r="OC738" s="104"/>
      <c r="OD738" s="104"/>
      <c r="OE738" s="104"/>
      <c r="OF738" s="90">
        <f>$I738*NZ738</f>
        <v>0</v>
      </c>
      <c r="OG738" s="90">
        <f>$J738*OA738</f>
        <v>0</v>
      </c>
      <c r="OH738" s="90">
        <f>$K738*OB738</f>
        <v>0</v>
      </c>
      <c r="OI738" s="104"/>
      <c r="OJ738" s="104"/>
      <c r="OK738" s="104"/>
      <c r="OL738" s="90">
        <f>$I738*OL$758</f>
        <v>11037.19</v>
      </c>
      <c r="OM738" s="90">
        <f>$J738*OM$758</f>
        <v>11991.42</v>
      </c>
      <c r="ON738" s="90">
        <f>$K738*ON$758</f>
        <v>12191.2</v>
      </c>
      <c r="OO738" s="104"/>
      <c r="OP738" s="104"/>
      <c r="OQ738" s="104"/>
      <c r="OR738" s="90">
        <f t="shared" ref="OR738:OT749" si="1231">NZ738*OL738</f>
        <v>0</v>
      </c>
      <c r="OS738" s="90">
        <f t="shared" si="1231"/>
        <v>0</v>
      </c>
      <c r="OT738" s="90">
        <f t="shared" si="1231"/>
        <v>0</v>
      </c>
      <c r="OU738" s="1235"/>
      <c r="OV738" s="1235"/>
      <c r="OW738" s="1235"/>
      <c r="OX738" s="104"/>
      <c r="OY738" s="104"/>
      <c r="OZ738" s="104"/>
      <c r="PA738" s="90">
        <f>$I738*OU738</f>
        <v>0</v>
      </c>
      <c r="PB738" s="90">
        <f>$J738*OV738</f>
        <v>0</v>
      </c>
      <c r="PC738" s="90">
        <f>$K738*OW738</f>
        <v>0</v>
      </c>
      <c r="PD738" s="104"/>
      <c r="PE738" s="104"/>
      <c r="PF738" s="104"/>
      <c r="PG738" s="90">
        <f>$I738*PG$758</f>
        <v>16460.43</v>
      </c>
      <c r="PH738" s="90">
        <f>$J738*PH$758</f>
        <v>17240.84</v>
      </c>
      <c r="PI738" s="90">
        <f>$K738*PI$758</f>
        <v>17380.89</v>
      </c>
      <c r="PJ738" s="104"/>
      <c r="PK738" s="104"/>
      <c r="PL738" s="104"/>
      <c r="PM738" s="90">
        <f t="shared" ref="PM738:PO749" si="1232">OU738*PG738</f>
        <v>0</v>
      </c>
      <c r="PN738" s="90">
        <f t="shared" si="1232"/>
        <v>0</v>
      </c>
      <c r="PO738" s="90">
        <f t="shared" si="1232"/>
        <v>0</v>
      </c>
      <c r="PP738" s="1235"/>
      <c r="PQ738" s="1235"/>
      <c r="PR738" s="1235"/>
      <c r="PS738" s="104"/>
      <c r="PT738" s="104"/>
      <c r="PU738" s="104"/>
      <c r="PV738" s="90">
        <f>$I738*PP738</f>
        <v>0</v>
      </c>
      <c r="PW738" s="90">
        <f>$J738*PQ738</f>
        <v>0</v>
      </c>
      <c r="PX738" s="90">
        <f>$K738*PR738</f>
        <v>0</v>
      </c>
      <c r="PY738" s="104"/>
      <c r="PZ738" s="104"/>
      <c r="QA738" s="104"/>
      <c r="QB738" s="90">
        <f>$I738*QB$758</f>
        <v>11397.63</v>
      </c>
      <c r="QC738" s="90">
        <f>$J738*QC$758</f>
        <v>12627.62</v>
      </c>
      <c r="QD738" s="90">
        <f>$K738*QD$758</f>
        <v>12607</v>
      </c>
      <c r="QE738" s="104"/>
      <c r="QF738" s="104"/>
      <c r="QG738" s="104"/>
      <c r="QH738" s="90">
        <f t="shared" ref="QH738:QJ749" si="1233">PP738*QB738</f>
        <v>0</v>
      </c>
      <c r="QI738" s="90">
        <f t="shared" si="1233"/>
        <v>0</v>
      </c>
      <c r="QJ738" s="90">
        <f t="shared" si="1233"/>
        <v>0</v>
      </c>
      <c r="QK738" s="1235"/>
      <c r="QL738" s="1235"/>
      <c r="QM738" s="1235"/>
      <c r="QN738" s="104"/>
      <c r="QO738" s="104"/>
      <c r="QP738" s="104"/>
      <c r="QQ738" s="90">
        <f>$I738*QK738</f>
        <v>0</v>
      </c>
      <c r="QR738" s="90">
        <f>$J738*QL738</f>
        <v>0</v>
      </c>
      <c r="QS738" s="90">
        <f>$K738*QM738</f>
        <v>0</v>
      </c>
      <c r="QT738" s="104"/>
      <c r="QU738" s="104"/>
      <c r="QV738" s="104"/>
      <c r="QW738" s="90">
        <f>$I738*QW$758</f>
        <v>18950.5</v>
      </c>
      <c r="QX738" s="90">
        <f>$J738*QX$758</f>
        <v>21638.16</v>
      </c>
      <c r="QY738" s="90">
        <f>$K738*QY$758</f>
        <v>21721.97</v>
      </c>
      <c r="QZ738" s="104"/>
      <c r="RA738" s="104"/>
      <c r="RB738" s="104"/>
      <c r="RC738" s="90">
        <f t="shared" ref="RC738:RE749" si="1234">QK738*QW738</f>
        <v>0</v>
      </c>
      <c r="RD738" s="90">
        <f t="shared" si="1234"/>
        <v>0</v>
      </c>
      <c r="RE738" s="90">
        <f t="shared" si="1234"/>
        <v>0</v>
      </c>
      <c r="RF738" s="1235"/>
      <c r="RG738" s="1235"/>
      <c r="RH738" s="1235"/>
      <c r="RI738" s="104"/>
      <c r="RJ738" s="104"/>
      <c r="RK738" s="104"/>
      <c r="RL738" s="90">
        <f>$I738*RF738</f>
        <v>0</v>
      </c>
      <c r="RM738" s="90">
        <f>$J738*RG738</f>
        <v>0</v>
      </c>
      <c r="RN738" s="90">
        <f>$K738*RH738</f>
        <v>0</v>
      </c>
      <c r="RO738" s="104"/>
      <c r="RP738" s="104"/>
      <c r="RQ738" s="104"/>
      <c r="RR738" s="90">
        <f>$I738*RR$758</f>
        <v>13710.51</v>
      </c>
      <c r="RS738" s="90">
        <f>$J738*RS$758</f>
        <v>14862.2</v>
      </c>
      <c r="RT738" s="90">
        <f>$K738*RT$758</f>
        <v>15015.04</v>
      </c>
      <c r="RU738" s="104"/>
      <c r="RV738" s="104"/>
      <c r="RW738" s="104"/>
      <c r="RX738" s="90">
        <f t="shared" ref="RX738:RZ749" si="1235">RF738*RR738</f>
        <v>0</v>
      </c>
      <c r="RY738" s="90">
        <f t="shared" si="1235"/>
        <v>0</v>
      </c>
      <c r="RZ738" s="90">
        <f t="shared" si="1235"/>
        <v>0</v>
      </c>
      <c r="SA738" s="1235"/>
      <c r="SB738" s="1235"/>
      <c r="SC738" s="1235"/>
      <c r="SD738" s="104"/>
      <c r="SE738" s="104"/>
      <c r="SF738" s="104"/>
      <c r="SG738" s="90">
        <f>$I738*SA738</f>
        <v>0</v>
      </c>
      <c r="SH738" s="90">
        <f>$J738*SB738</f>
        <v>0</v>
      </c>
      <c r="SI738" s="90">
        <f>$K738*SC738</f>
        <v>0</v>
      </c>
      <c r="SJ738" s="104"/>
      <c r="SK738" s="104"/>
      <c r="SL738" s="104"/>
      <c r="SM738" s="90">
        <f>$I738*SM$758</f>
        <v>9327.65</v>
      </c>
      <c r="SN738" s="90">
        <f>$J738*SN$758</f>
        <v>10373.709999999999</v>
      </c>
      <c r="SO738" s="90">
        <f>$K738*SO$758</f>
        <v>10591.89</v>
      </c>
      <c r="SP738" s="104"/>
      <c r="SQ738" s="104"/>
      <c r="SR738" s="104"/>
      <c r="SS738" s="90">
        <f t="shared" ref="SS738:SU749" si="1236">SA738*SM738</f>
        <v>0</v>
      </c>
      <c r="ST738" s="90">
        <f t="shared" si="1236"/>
        <v>0</v>
      </c>
      <c r="SU738" s="90">
        <f t="shared" si="1236"/>
        <v>0</v>
      </c>
      <c r="SV738" s="1235"/>
      <c r="SW738" s="1235"/>
      <c r="SX738" s="1235"/>
      <c r="SY738" s="104"/>
      <c r="SZ738" s="104"/>
      <c r="TA738" s="104"/>
      <c r="TB738" s="90">
        <f>$I738*SV738</f>
        <v>0</v>
      </c>
      <c r="TC738" s="90">
        <f>$J738*SW738</f>
        <v>0</v>
      </c>
      <c r="TD738" s="90">
        <f>$K738*SX738</f>
        <v>0</v>
      </c>
      <c r="TE738" s="104"/>
      <c r="TF738" s="104"/>
      <c r="TG738" s="104"/>
      <c r="TH738" s="90">
        <f>$I738*TH$758</f>
        <v>15779.75</v>
      </c>
      <c r="TI738" s="90">
        <f>$J738*TI$758</f>
        <v>17130.32</v>
      </c>
      <c r="TJ738" s="90">
        <f>$K738*TJ$758</f>
        <v>17181.71</v>
      </c>
      <c r="TK738" s="104"/>
      <c r="TL738" s="104"/>
      <c r="TM738" s="104"/>
      <c r="TN738" s="90">
        <f t="shared" ref="TN738:TP749" si="1237">SV738*TH738</f>
        <v>0</v>
      </c>
      <c r="TO738" s="90">
        <f t="shared" si="1237"/>
        <v>0</v>
      </c>
      <c r="TP738" s="90">
        <f t="shared" si="1237"/>
        <v>0</v>
      </c>
      <c r="TQ738" s="1235"/>
      <c r="TR738" s="1235"/>
      <c r="TS738" s="1235"/>
      <c r="TT738" s="104"/>
      <c r="TU738" s="104"/>
      <c r="TV738" s="104"/>
      <c r="TW738" s="90">
        <f>$I738*TQ738</f>
        <v>0</v>
      </c>
      <c r="TX738" s="90">
        <f>$J738*TR738</f>
        <v>0</v>
      </c>
      <c r="TY738" s="90">
        <f>$K738*TS738</f>
        <v>0</v>
      </c>
      <c r="TZ738" s="104"/>
      <c r="UA738" s="104"/>
      <c r="UB738" s="104"/>
      <c r="UC738" s="90">
        <f>$I738*UC$758</f>
        <v>15430.31</v>
      </c>
      <c r="UD738" s="90">
        <f>$J738*UD$758</f>
        <v>16951.43</v>
      </c>
      <c r="UE738" s="90">
        <f>$K738*UE$758</f>
        <v>17096.88</v>
      </c>
      <c r="UF738" s="104"/>
      <c r="UG738" s="104"/>
      <c r="UH738" s="104"/>
      <c r="UI738" s="90">
        <f t="shared" ref="UI738:UK749" si="1238">TQ738*UC738</f>
        <v>0</v>
      </c>
      <c r="UJ738" s="90">
        <f t="shared" si="1238"/>
        <v>0</v>
      </c>
      <c r="UK738" s="90">
        <f t="shared" si="1238"/>
        <v>0</v>
      </c>
      <c r="UL738" s="1235"/>
      <c r="UM738" s="1235"/>
      <c r="UN738" s="1235"/>
      <c r="UO738" s="104"/>
      <c r="UP738" s="104"/>
      <c r="UQ738" s="104"/>
      <c r="UR738" s="90">
        <f>$I738*UL738</f>
        <v>0</v>
      </c>
      <c r="US738" s="90">
        <f>$J738*UM738</f>
        <v>0</v>
      </c>
      <c r="UT738" s="90">
        <f>$K738*UN738</f>
        <v>0</v>
      </c>
      <c r="UU738" s="104"/>
      <c r="UV738" s="104"/>
      <c r="UW738" s="104"/>
      <c r="UX738" s="90">
        <f>$I738*UX$758</f>
        <v>15954.59</v>
      </c>
      <c r="UY738" s="90">
        <f>$J738*UY$758</f>
        <v>18145.82</v>
      </c>
      <c r="UZ738" s="90">
        <f>$K738*UZ$758</f>
        <v>18280.22</v>
      </c>
      <c r="VA738" s="104"/>
      <c r="VB738" s="104"/>
      <c r="VC738" s="104"/>
      <c r="VD738" s="90">
        <f t="shared" ref="VD738:VF749" si="1239">UL738*UX738</f>
        <v>0</v>
      </c>
      <c r="VE738" s="90">
        <f t="shared" si="1239"/>
        <v>0</v>
      </c>
      <c r="VF738" s="90">
        <f t="shared" si="1239"/>
        <v>0</v>
      </c>
      <c r="VG738" s="1235"/>
      <c r="VH738" s="1235"/>
      <c r="VI738" s="1235"/>
      <c r="VJ738" s="104"/>
      <c r="VK738" s="104"/>
      <c r="VL738" s="104"/>
      <c r="VM738" s="90">
        <f>$I738*VG738</f>
        <v>0</v>
      </c>
      <c r="VN738" s="90">
        <f>$J738*VH738</f>
        <v>0</v>
      </c>
      <c r="VO738" s="90">
        <f>$K738*VI738</f>
        <v>0</v>
      </c>
      <c r="VP738" s="104"/>
      <c r="VQ738" s="104"/>
      <c r="VR738" s="104"/>
      <c r="VS738" s="90">
        <f>$I738*VS$758</f>
        <v>14641.45</v>
      </c>
      <c r="VT738" s="90">
        <f>$J738*VT$758</f>
        <v>15898.03</v>
      </c>
      <c r="VU738" s="90">
        <f>$K738*VU$758</f>
        <v>16057.73</v>
      </c>
      <c r="VV738" s="104"/>
      <c r="VW738" s="104"/>
      <c r="VX738" s="104"/>
      <c r="VY738" s="90">
        <f t="shared" ref="VY738:WA749" si="1240">VG738*VS738</f>
        <v>0</v>
      </c>
      <c r="VZ738" s="90">
        <f t="shared" si="1240"/>
        <v>0</v>
      </c>
      <c r="WA738" s="90">
        <f t="shared" si="1240"/>
        <v>0</v>
      </c>
      <c r="WB738" s="92"/>
      <c r="WC738" s="92"/>
      <c r="WD738" s="92"/>
      <c r="WE738" s="104"/>
      <c r="WF738" s="104"/>
      <c r="WG738" s="104"/>
      <c r="WH738" s="90">
        <f>$I738*WB738</f>
        <v>0</v>
      </c>
      <c r="WI738" s="90">
        <f>$J738*WC738</f>
        <v>0</v>
      </c>
      <c r="WJ738" s="90">
        <f>$K738*WD738</f>
        <v>0</v>
      </c>
      <c r="WK738" s="104"/>
      <c r="WL738" s="104"/>
      <c r="WM738" s="104"/>
      <c r="WN738" s="90">
        <f>$I738*WN$758</f>
        <v>0</v>
      </c>
      <c r="WO738" s="90">
        <f>$J738*WO$758</f>
        <v>0</v>
      </c>
      <c r="WP738" s="90">
        <f>$K738*WP$758</f>
        <v>0</v>
      </c>
      <c r="WQ738" s="104"/>
      <c r="WR738" s="104"/>
      <c r="WS738" s="104"/>
      <c r="WT738" s="90">
        <f t="shared" ref="WT738:WV749" si="1241">WB738*WN738</f>
        <v>0</v>
      </c>
      <c r="WU738" s="90">
        <f t="shared" si="1241"/>
        <v>0</v>
      </c>
      <c r="WV738" s="90">
        <f t="shared" si="1241"/>
        <v>0</v>
      </c>
      <c r="WW738" s="1235"/>
      <c r="WX738" s="1235"/>
      <c r="WY738" s="1235"/>
      <c r="WZ738" s="104"/>
      <c r="XA738" s="104"/>
      <c r="XB738" s="104"/>
      <c r="XC738" s="90">
        <f>$I738*WW738</f>
        <v>0</v>
      </c>
      <c r="XD738" s="90">
        <f>$J738*WX738</f>
        <v>0</v>
      </c>
      <c r="XE738" s="90">
        <f>$K738*WY738</f>
        <v>0</v>
      </c>
      <c r="XF738" s="104"/>
      <c r="XG738" s="104"/>
      <c r="XH738" s="104"/>
      <c r="XI738" s="90">
        <f>$I738*XI$758</f>
        <v>11618.36</v>
      </c>
      <c r="XJ738" s="90">
        <f>$J738*XJ$758</f>
        <v>12434.48</v>
      </c>
      <c r="XK738" s="90">
        <f>$K738*XK$758</f>
        <v>12553.46</v>
      </c>
      <c r="XL738" s="104"/>
      <c r="XM738" s="104"/>
      <c r="XN738" s="104"/>
      <c r="XO738" s="90">
        <f t="shared" ref="XO738:XQ749" si="1242">WW738*XI738</f>
        <v>0</v>
      </c>
      <c r="XP738" s="90">
        <f t="shared" si="1242"/>
        <v>0</v>
      </c>
      <c r="XQ738" s="90">
        <f t="shared" si="1242"/>
        <v>0</v>
      </c>
      <c r="XR738" s="1235"/>
      <c r="XS738" s="1235"/>
      <c r="XT738" s="1235"/>
      <c r="XU738" s="104"/>
      <c r="XV738" s="104"/>
      <c r="XW738" s="104"/>
      <c r="XX738" s="90">
        <f>$I738*XR738</f>
        <v>0</v>
      </c>
      <c r="XY738" s="90">
        <f>$J738*XS738</f>
        <v>0</v>
      </c>
      <c r="XZ738" s="90">
        <f>$K738*XT738</f>
        <v>0</v>
      </c>
      <c r="YA738" s="104"/>
      <c r="YB738" s="104"/>
      <c r="YC738" s="104"/>
      <c r="YD738" s="90">
        <f>$I738*YD$758</f>
        <v>10679.85</v>
      </c>
      <c r="YE738" s="90">
        <f>$J738*YE$758</f>
        <v>11494.23</v>
      </c>
      <c r="YF738" s="90">
        <f>$K738*YF$758</f>
        <v>11714.32</v>
      </c>
      <c r="YG738" s="104"/>
      <c r="YH738" s="104"/>
      <c r="YI738" s="104"/>
      <c r="YJ738" s="90">
        <f t="shared" ref="YJ738:YL749" si="1243">XR738*YD738</f>
        <v>0</v>
      </c>
      <c r="YK738" s="90">
        <f t="shared" si="1243"/>
        <v>0</v>
      </c>
      <c r="YL738" s="90">
        <f t="shared" si="1243"/>
        <v>0</v>
      </c>
      <c r="YM738" s="1235"/>
      <c r="YN738" s="1235"/>
      <c r="YO738" s="1235"/>
      <c r="YP738" s="104"/>
      <c r="YQ738" s="104"/>
      <c r="YR738" s="104"/>
      <c r="YS738" s="90">
        <f>$I738*YM738</f>
        <v>0</v>
      </c>
      <c r="YT738" s="90">
        <f>$J738*YN738</f>
        <v>0</v>
      </c>
      <c r="YU738" s="90">
        <f>$K738*YO738</f>
        <v>0</v>
      </c>
      <c r="YV738" s="104"/>
      <c r="YW738" s="104"/>
      <c r="YX738" s="104"/>
      <c r="YY738" s="90">
        <f>$I738*YY$758</f>
        <v>9866.3700000000008</v>
      </c>
      <c r="YZ738" s="90">
        <f>$J738*YZ$758</f>
        <v>11275.22</v>
      </c>
      <c r="ZA738" s="90">
        <f>$K738*ZA$758</f>
        <v>11464.5</v>
      </c>
      <c r="ZB738" s="104"/>
      <c r="ZC738" s="104"/>
      <c r="ZD738" s="104"/>
      <c r="ZE738" s="90">
        <f t="shared" ref="ZE738:ZG749" si="1244">YM738*YY738</f>
        <v>0</v>
      </c>
      <c r="ZF738" s="90">
        <f t="shared" si="1244"/>
        <v>0</v>
      </c>
      <c r="ZG738" s="90">
        <f t="shared" si="1244"/>
        <v>0</v>
      </c>
      <c r="ZH738" s="1235"/>
      <c r="ZI738" s="1235"/>
      <c r="ZJ738" s="1235"/>
      <c r="ZK738" s="104"/>
      <c r="ZL738" s="104"/>
      <c r="ZM738" s="104"/>
      <c r="ZN738" s="90">
        <f>$I738*ZH738</f>
        <v>0</v>
      </c>
      <c r="ZO738" s="90">
        <f>$J738*ZI738</f>
        <v>0</v>
      </c>
      <c r="ZP738" s="90">
        <f>$K738*ZJ738</f>
        <v>0</v>
      </c>
      <c r="ZQ738" s="104"/>
      <c r="ZR738" s="104"/>
      <c r="ZS738" s="104"/>
      <c r="ZT738" s="90">
        <f>$I738*ZT$758</f>
        <v>10713.2</v>
      </c>
      <c r="ZU738" s="90">
        <f>$J738*ZU$758</f>
        <v>11923.43</v>
      </c>
      <c r="ZV738" s="90">
        <f>$K738*ZV$758</f>
        <v>12127.51</v>
      </c>
      <c r="ZW738" s="104"/>
      <c r="ZX738" s="104"/>
      <c r="ZY738" s="104"/>
      <c r="ZZ738" s="90">
        <f t="shared" ref="ZZ738:AAB749" si="1245">ZH738*ZT738</f>
        <v>0</v>
      </c>
      <c r="AAA738" s="90">
        <f t="shared" si="1245"/>
        <v>0</v>
      </c>
      <c r="AAB738" s="90">
        <f t="shared" si="1245"/>
        <v>0</v>
      </c>
      <c r="AAC738" s="1235"/>
      <c r="AAD738" s="1235"/>
      <c r="AAE738" s="1235"/>
      <c r="AAF738" s="104"/>
      <c r="AAG738" s="104"/>
      <c r="AAH738" s="104"/>
      <c r="AAI738" s="90">
        <f>$I738*AAC738</f>
        <v>0</v>
      </c>
      <c r="AAJ738" s="90">
        <f>$J738*AAD738</f>
        <v>0</v>
      </c>
      <c r="AAK738" s="90">
        <f>$K738*AAE738</f>
        <v>0</v>
      </c>
      <c r="AAL738" s="104"/>
      <c r="AAM738" s="104"/>
      <c r="AAN738" s="104"/>
      <c r="AAO738" s="90">
        <f>$I738*AAO$758</f>
        <v>14679.63</v>
      </c>
      <c r="AAP738" s="90">
        <f>$J738*AAP$758</f>
        <v>17853.02</v>
      </c>
      <c r="AAQ738" s="90">
        <f>$K738*AAQ$758</f>
        <v>17949.86</v>
      </c>
      <c r="AAR738" s="104"/>
      <c r="AAS738" s="104"/>
      <c r="AAT738" s="104"/>
      <c r="AAU738" s="90">
        <f t="shared" ref="AAU738:AAW749" si="1246">AAC738*AAO738</f>
        <v>0</v>
      </c>
      <c r="AAV738" s="90">
        <f t="shared" si="1246"/>
        <v>0</v>
      </c>
      <c r="AAW738" s="90">
        <f t="shared" si="1246"/>
        <v>0</v>
      </c>
      <c r="AAX738" s="1235"/>
      <c r="AAY738" s="1235"/>
      <c r="AAZ738" s="1235"/>
      <c r="ABA738" s="104"/>
      <c r="ABB738" s="104"/>
      <c r="ABC738" s="104"/>
      <c r="ABD738" s="90">
        <f>$I738*AAX738</f>
        <v>0</v>
      </c>
      <c r="ABE738" s="90">
        <f>$J738*AAY738</f>
        <v>0</v>
      </c>
      <c r="ABF738" s="90">
        <f>$K738*AAZ738</f>
        <v>0</v>
      </c>
      <c r="ABG738" s="104"/>
      <c r="ABH738" s="104"/>
      <c r="ABI738" s="104"/>
      <c r="ABJ738" s="90">
        <f>$I738*ABJ$758</f>
        <v>11401.32</v>
      </c>
      <c r="ABK738" s="90">
        <f>$J738*ABK$758</f>
        <v>13753.07</v>
      </c>
      <c r="ABL738" s="90">
        <f>$K738*ABL$758</f>
        <v>13875.13</v>
      </c>
      <c r="ABM738" s="104"/>
      <c r="ABN738" s="104"/>
      <c r="ABO738" s="104"/>
      <c r="ABP738" s="90">
        <f t="shared" ref="ABP738:ABR749" si="1247">AAX738*ABJ738</f>
        <v>0</v>
      </c>
      <c r="ABQ738" s="90">
        <f t="shared" si="1247"/>
        <v>0</v>
      </c>
      <c r="ABR738" s="90">
        <f t="shared" si="1247"/>
        <v>0</v>
      </c>
      <c r="ABS738" s="1235"/>
      <c r="ABT738" s="1235"/>
      <c r="ABU738" s="1235"/>
      <c r="ABV738" s="104"/>
      <c r="ABW738" s="104"/>
      <c r="ABX738" s="104"/>
      <c r="ABY738" s="90">
        <f>$I738*ABS738</f>
        <v>0</v>
      </c>
      <c r="ABZ738" s="90">
        <f>$J738*ABT738</f>
        <v>0</v>
      </c>
      <c r="ACA738" s="90">
        <f>$K738*ABU738</f>
        <v>0</v>
      </c>
      <c r="ACB738" s="104"/>
      <c r="ACC738" s="104"/>
      <c r="ACD738" s="104"/>
      <c r="ACE738" s="90">
        <f>$I738*ACE$758</f>
        <v>8306.5400000000009</v>
      </c>
      <c r="ACF738" s="90">
        <f>$J738*ACF$758</f>
        <v>10065.9</v>
      </c>
      <c r="ACG738" s="90">
        <f>$K738*ACG$758</f>
        <v>10228.370000000001</v>
      </c>
      <c r="ACH738" s="104"/>
      <c r="ACI738" s="104"/>
      <c r="ACJ738" s="104"/>
      <c r="ACK738" s="90">
        <f t="shared" ref="ACK738:ACM749" si="1248">ABS738*ACE738</f>
        <v>0</v>
      </c>
      <c r="ACL738" s="90">
        <f t="shared" si="1248"/>
        <v>0</v>
      </c>
      <c r="ACM738" s="90">
        <f t="shared" si="1248"/>
        <v>0</v>
      </c>
      <c r="ACN738" s="1235"/>
      <c r="ACO738" s="1235"/>
      <c r="ACP738" s="1235"/>
      <c r="ACQ738" s="104"/>
      <c r="ACR738" s="104"/>
      <c r="ACS738" s="104"/>
      <c r="ACT738" s="90">
        <f>$I738*ACN738</f>
        <v>0</v>
      </c>
      <c r="ACU738" s="90">
        <f>$J738*ACO738</f>
        <v>0</v>
      </c>
      <c r="ACV738" s="90">
        <f>$K738*ACP738</f>
        <v>0</v>
      </c>
      <c r="ACW738" s="104"/>
      <c r="ACX738" s="104"/>
      <c r="ACY738" s="104"/>
      <c r="ACZ738" s="90">
        <f>$I738*ACZ$758</f>
        <v>10908.69</v>
      </c>
      <c r="ADA738" s="90">
        <f>$J738*ADA$758</f>
        <v>13548.11</v>
      </c>
      <c r="ADB738" s="90">
        <f>$K738*ADB$758</f>
        <v>13537.07</v>
      </c>
      <c r="ADC738" s="104"/>
      <c r="ADD738" s="104"/>
      <c r="ADE738" s="104"/>
      <c r="ADF738" s="90">
        <f t="shared" ref="ADF738:ADH749" si="1249">ACN738*ACZ738</f>
        <v>0</v>
      </c>
      <c r="ADG738" s="90">
        <f t="shared" si="1249"/>
        <v>0</v>
      </c>
      <c r="ADH738" s="90">
        <f t="shared" si="1249"/>
        <v>0</v>
      </c>
      <c r="ADI738" s="1235"/>
      <c r="ADJ738" s="1235"/>
      <c r="ADK738" s="1235"/>
      <c r="ADL738" s="104"/>
      <c r="ADM738" s="104"/>
      <c r="ADN738" s="104"/>
      <c r="ADO738" s="90">
        <f>$I738*ADI738</f>
        <v>0</v>
      </c>
      <c r="ADP738" s="90">
        <f>$J738*ADJ738</f>
        <v>0</v>
      </c>
      <c r="ADQ738" s="90">
        <f>$K738*ADK738</f>
        <v>0</v>
      </c>
      <c r="ADR738" s="104"/>
      <c r="ADS738" s="104"/>
      <c r="ADT738" s="104"/>
      <c r="ADU738" s="90">
        <f>$I738*ADU$758</f>
        <v>12312.54</v>
      </c>
      <c r="ADV738" s="90">
        <f>$J738*ADV$758</f>
        <v>13476.54</v>
      </c>
      <c r="ADW738" s="90">
        <f>$K738*ADW$758</f>
        <v>13614.28</v>
      </c>
      <c r="ADX738" s="104"/>
      <c r="ADY738" s="104"/>
      <c r="ADZ738" s="104"/>
      <c r="AEA738" s="90">
        <f t="shared" ref="AEA738:AEC749" si="1250">ADI738*ADU738</f>
        <v>0</v>
      </c>
      <c r="AEB738" s="90">
        <f t="shared" si="1250"/>
        <v>0</v>
      </c>
      <c r="AEC738" s="90">
        <f t="shared" si="1250"/>
        <v>0</v>
      </c>
      <c r="AED738" s="1235"/>
      <c r="AEE738" s="1235"/>
      <c r="AEF738" s="1235"/>
      <c r="AEG738" s="104"/>
      <c r="AEH738" s="104"/>
      <c r="AEI738" s="104"/>
      <c r="AEJ738" s="90">
        <f>$I738*AED738</f>
        <v>0</v>
      </c>
      <c r="AEK738" s="90">
        <f>$J738*AEE738</f>
        <v>0</v>
      </c>
      <c r="AEL738" s="90">
        <f>$K738*AEF738</f>
        <v>0</v>
      </c>
      <c r="AEM738" s="104"/>
      <c r="AEN738" s="104"/>
      <c r="AEO738" s="104"/>
      <c r="AEP738" s="90">
        <f>$I738*AEP$758</f>
        <v>11229.78</v>
      </c>
      <c r="AEQ738" s="90">
        <f>$J738*AEQ$758</f>
        <v>12115.5</v>
      </c>
      <c r="AER738" s="90">
        <f>$K738*AER$758</f>
        <v>12234.94</v>
      </c>
      <c r="AES738" s="104"/>
      <c r="AET738" s="104"/>
      <c r="AEU738" s="104"/>
      <c r="AEV738" s="90">
        <f t="shared" ref="AEV738:AEX749" si="1251">AED738*AEP738</f>
        <v>0</v>
      </c>
      <c r="AEW738" s="90">
        <f t="shared" si="1251"/>
        <v>0</v>
      </c>
      <c r="AEX738" s="90">
        <f t="shared" si="1251"/>
        <v>0</v>
      </c>
      <c r="AEY738" s="1235"/>
      <c r="AEZ738" s="1235"/>
      <c r="AFA738" s="1235"/>
      <c r="AFB738" s="104"/>
      <c r="AFC738" s="104"/>
      <c r="AFD738" s="104"/>
      <c r="AFE738" s="90">
        <f>$I738*AEY738</f>
        <v>0</v>
      </c>
      <c r="AFF738" s="90">
        <f>$J738*AEZ738</f>
        <v>0</v>
      </c>
      <c r="AFG738" s="90">
        <f>$K738*AFA738</f>
        <v>0</v>
      </c>
      <c r="AFH738" s="104"/>
      <c r="AFI738" s="104"/>
      <c r="AFJ738" s="104"/>
      <c r="AFK738" s="90">
        <f>$I738*AFK$758</f>
        <v>10063.65</v>
      </c>
      <c r="AFL738" s="90">
        <f>$J738*AFL$758</f>
        <v>11885.5</v>
      </c>
      <c r="AFM738" s="90">
        <f>$K738*AFM$758</f>
        <v>12042.24</v>
      </c>
      <c r="AFN738" s="104"/>
      <c r="AFO738" s="104"/>
      <c r="AFP738" s="104"/>
      <c r="AFQ738" s="90">
        <f t="shared" ref="AFQ738:AFS749" si="1252">AEY738*AFK738</f>
        <v>0</v>
      </c>
      <c r="AFR738" s="90">
        <f t="shared" si="1252"/>
        <v>0</v>
      </c>
      <c r="AFS738" s="90">
        <f t="shared" si="1252"/>
        <v>0</v>
      </c>
      <c r="AFT738" s="1235"/>
      <c r="AFU738" s="1235"/>
      <c r="AFV738" s="1235"/>
      <c r="AFW738" s="104"/>
      <c r="AFX738" s="104"/>
      <c r="AFY738" s="104"/>
      <c r="AFZ738" s="90">
        <f>$I738*AFT738</f>
        <v>0</v>
      </c>
      <c r="AGA738" s="90">
        <f>$J738*AFU738</f>
        <v>0</v>
      </c>
      <c r="AGB738" s="90">
        <f>$K738*AFV738</f>
        <v>0</v>
      </c>
      <c r="AGC738" s="104"/>
      <c r="AGD738" s="104"/>
      <c r="AGE738" s="104"/>
      <c r="AGF738" s="90">
        <f>$I738*AGF$758</f>
        <v>13106.73</v>
      </c>
      <c r="AGG738" s="90">
        <f>$J738*AGG$758</f>
        <v>14153.47</v>
      </c>
      <c r="AGH738" s="90">
        <f>$K738*AGH$758</f>
        <v>14310.43</v>
      </c>
      <c r="AGI738" s="104"/>
      <c r="AGJ738" s="104"/>
      <c r="AGK738" s="104"/>
      <c r="AGL738" s="90">
        <f t="shared" ref="AGL738:AGN749" si="1253">AFT738*AGF738</f>
        <v>0</v>
      </c>
      <c r="AGM738" s="90">
        <f t="shared" si="1253"/>
        <v>0</v>
      </c>
      <c r="AGN738" s="90">
        <f t="shared" si="1253"/>
        <v>0</v>
      </c>
      <c r="AGO738" s="1235"/>
      <c r="AGP738" s="1235"/>
      <c r="AGQ738" s="1235"/>
      <c r="AGR738" s="104"/>
      <c r="AGS738" s="104"/>
      <c r="AGT738" s="104"/>
      <c r="AGU738" s="90">
        <f>$I738*AGO738</f>
        <v>0</v>
      </c>
      <c r="AGV738" s="90">
        <f>$J738*AGP738</f>
        <v>0</v>
      </c>
      <c r="AGW738" s="90">
        <f>$K738*AGQ738</f>
        <v>0</v>
      </c>
      <c r="AGX738" s="104"/>
      <c r="AGY738" s="104"/>
      <c r="AGZ738" s="104"/>
      <c r="AHA738" s="90">
        <f>$I738*AHA$758</f>
        <v>13038.64</v>
      </c>
      <c r="AHB738" s="90">
        <f>$J738*AHB$758</f>
        <v>13675.84</v>
      </c>
      <c r="AHC738" s="90">
        <f>$K738*AHC$758</f>
        <v>13858.81</v>
      </c>
      <c r="AHD738" s="104"/>
      <c r="AHE738" s="104"/>
      <c r="AHF738" s="104"/>
      <c r="AHG738" s="90">
        <f t="shared" ref="AHG738:AHI749" si="1254">AGO738*AHA738</f>
        <v>0</v>
      </c>
      <c r="AHH738" s="90">
        <f t="shared" si="1254"/>
        <v>0</v>
      </c>
      <c r="AHI738" s="90">
        <f t="shared" si="1254"/>
        <v>0</v>
      </c>
      <c r="AHJ738" s="1235"/>
      <c r="AHK738" s="1235"/>
      <c r="AHL738" s="1235"/>
      <c r="AHM738" s="104"/>
      <c r="AHN738" s="104"/>
      <c r="AHO738" s="104"/>
      <c r="AHP738" s="90">
        <f>$I738*AHJ738</f>
        <v>0</v>
      </c>
      <c r="AHQ738" s="90">
        <f>$J738*AHK738</f>
        <v>0</v>
      </c>
      <c r="AHR738" s="90">
        <f>$K738*AHL738</f>
        <v>0</v>
      </c>
      <c r="AHS738" s="104"/>
      <c r="AHT738" s="104"/>
      <c r="AHU738" s="104"/>
      <c r="AHV738" s="90">
        <f>$I738*AHV$758</f>
        <v>18737.580000000002</v>
      </c>
      <c r="AHW738" s="90">
        <f>$J738*AHW$758</f>
        <v>20587.849999999999</v>
      </c>
      <c r="AHX738" s="90">
        <f>$K738*AHX$758</f>
        <v>20664.150000000001</v>
      </c>
      <c r="AHY738" s="104"/>
      <c r="AHZ738" s="104"/>
      <c r="AIA738" s="104"/>
      <c r="AIB738" s="90">
        <f t="shared" ref="AIB738:AID749" si="1255">AHJ738*AHV738</f>
        <v>0</v>
      </c>
      <c r="AIC738" s="90">
        <f t="shared" si="1255"/>
        <v>0</v>
      </c>
      <c r="AID738" s="90">
        <f t="shared" si="1255"/>
        <v>0</v>
      </c>
      <c r="AIE738" s="1235"/>
      <c r="AIF738" s="1235"/>
      <c r="AIG738" s="1235"/>
      <c r="AIH738" s="104"/>
      <c r="AII738" s="104"/>
      <c r="AIJ738" s="104"/>
      <c r="AIK738" s="90">
        <f>$I738*AIE738</f>
        <v>0</v>
      </c>
      <c r="AIL738" s="90">
        <f>$J738*AIF738</f>
        <v>0</v>
      </c>
      <c r="AIM738" s="90">
        <f>$K738*AIG738</f>
        <v>0</v>
      </c>
      <c r="AIN738" s="104"/>
      <c r="AIO738" s="104"/>
      <c r="AIP738" s="104"/>
      <c r="AIQ738" s="90">
        <f>$I738*AIQ$758</f>
        <v>12819.29</v>
      </c>
      <c r="AIR738" s="90">
        <f>$J738*AIR$758</f>
        <v>15244.16</v>
      </c>
      <c r="AIS738" s="90">
        <f>$K738*AIS$758</f>
        <v>15403.51</v>
      </c>
      <c r="AIT738" s="104"/>
      <c r="AIU738" s="104"/>
      <c r="AIV738" s="104"/>
      <c r="AIW738" s="90">
        <f t="shared" ref="AIW738:AIY749" si="1256">AIE738*AIQ738</f>
        <v>0</v>
      </c>
      <c r="AIX738" s="90">
        <f t="shared" si="1256"/>
        <v>0</v>
      </c>
      <c r="AIY738" s="90">
        <f t="shared" si="1256"/>
        <v>0</v>
      </c>
      <c r="AIZ738" s="92"/>
      <c r="AJA738" s="92"/>
      <c r="AJB738" s="92"/>
      <c r="AJC738" s="104"/>
      <c r="AJD738" s="104"/>
      <c r="AJE738" s="104"/>
      <c r="AJF738" s="90">
        <f>$I738*AIZ738</f>
        <v>0</v>
      </c>
      <c r="AJG738" s="90">
        <f>$J738*AJA738</f>
        <v>0</v>
      </c>
      <c r="AJH738" s="90">
        <f>$K738*AJB738</f>
        <v>0</v>
      </c>
      <c r="AJI738" s="104"/>
      <c r="AJJ738" s="104"/>
      <c r="AJK738" s="104"/>
      <c r="AJL738" s="90">
        <f>$I738*AJL$758</f>
        <v>0</v>
      </c>
      <c r="AJM738" s="90">
        <f>$J738*AJM$758</f>
        <v>0</v>
      </c>
      <c r="AJN738" s="90">
        <f>$K738*AJN$758</f>
        <v>0</v>
      </c>
      <c r="AJO738" s="104"/>
      <c r="AJP738" s="104"/>
      <c r="AJQ738" s="104"/>
      <c r="AJR738" s="90">
        <f t="shared" ref="AJR738:AJT749" si="1257">AIZ738*AJL738</f>
        <v>0</v>
      </c>
      <c r="AJS738" s="90">
        <f t="shared" si="1257"/>
        <v>0</v>
      </c>
      <c r="AJT738" s="90">
        <f t="shared" si="1257"/>
        <v>0</v>
      </c>
      <c r="AJU738" s="1235"/>
      <c r="AJV738" s="1235"/>
      <c r="AJW738" s="1235"/>
      <c r="AJX738" s="104"/>
      <c r="AJY738" s="104"/>
      <c r="AJZ738" s="104"/>
      <c r="AKA738" s="90">
        <f>$I738*AJU738</f>
        <v>0</v>
      </c>
      <c r="AKB738" s="90">
        <f>$J738*AJV738</f>
        <v>0</v>
      </c>
      <c r="AKC738" s="90">
        <f>$K738*AJW738</f>
        <v>0</v>
      </c>
      <c r="AKD738" s="104"/>
      <c r="AKE738" s="104"/>
      <c r="AKF738" s="104"/>
      <c r="AKG738" s="90">
        <f>$I738*AKG$758</f>
        <v>11506.04</v>
      </c>
      <c r="AKH738" s="90">
        <f>$J738*AKH$758</f>
        <v>12260.95</v>
      </c>
      <c r="AKI738" s="90">
        <f>$K738*AKI$758</f>
        <v>12432.52</v>
      </c>
      <c r="AKJ738" s="104"/>
      <c r="AKK738" s="104"/>
      <c r="AKL738" s="104"/>
      <c r="AKM738" s="90">
        <f t="shared" ref="AKM738:AKO749" si="1258">AJU738*AKG738</f>
        <v>0</v>
      </c>
      <c r="AKN738" s="90">
        <f t="shared" si="1258"/>
        <v>0</v>
      </c>
      <c r="AKO738" s="90">
        <f t="shared" si="1258"/>
        <v>0</v>
      </c>
      <c r="AKP738" s="1235"/>
      <c r="AKQ738" s="1235"/>
      <c r="AKR738" s="1235"/>
      <c r="AKS738" s="104"/>
      <c r="AKT738" s="104"/>
      <c r="AKU738" s="104"/>
      <c r="AKV738" s="90">
        <f>$I738*AKP738</f>
        <v>0</v>
      </c>
      <c r="AKW738" s="90">
        <f>$J738*AKQ738</f>
        <v>0</v>
      </c>
      <c r="AKX738" s="90">
        <f>$K738*AKR738</f>
        <v>0</v>
      </c>
      <c r="AKY738" s="104"/>
      <c r="AKZ738" s="104"/>
      <c r="ALA738" s="104"/>
      <c r="ALB738" s="90">
        <f>$I738*ALB$758</f>
        <v>11528.13</v>
      </c>
      <c r="ALC738" s="90">
        <f>$J738*ALC$758</f>
        <v>13331.86</v>
      </c>
      <c r="ALD738" s="90">
        <f>$K738*ALD$758</f>
        <v>13478.5</v>
      </c>
      <c r="ALE738" s="104"/>
      <c r="ALF738" s="104"/>
      <c r="ALG738" s="104"/>
      <c r="ALH738" s="90">
        <f t="shared" ref="ALH738:ALJ749" si="1259">AKP738*ALB738</f>
        <v>0</v>
      </c>
      <c r="ALI738" s="90">
        <f t="shared" si="1259"/>
        <v>0</v>
      </c>
      <c r="ALJ738" s="90">
        <f t="shared" si="1259"/>
        <v>0</v>
      </c>
      <c r="ALK738" s="1235"/>
      <c r="ALL738" s="1235"/>
      <c r="ALM738" s="1235"/>
      <c r="ALN738" s="104"/>
      <c r="ALO738" s="104"/>
      <c r="ALP738" s="104"/>
      <c r="ALQ738" s="90">
        <f>$I738*ALK738</f>
        <v>0</v>
      </c>
      <c r="ALR738" s="90">
        <f>$J738*ALL738</f>
        <v>0</v>
      </c>
      <c r="ALS738" s="90">
        <f>$K738*ALM738</f>
        <v>0</v>
      </c>
      <c r="ALT738" s="104"/>
      <c r="ALU738" s="104"/>
      <c r="ALV738" s="104"/>
      <c r="ALW738" s="90">
        <f>$I738*ALW$758</f>
        <v>12627.94</v>
      </c>
      <c r="ALX738" s="90">
        <f>$J738*ALX$758</f>
        <v>14293.94</v>
      </c>
      <c r="ALY738" s="90">
        <f>$K738*ALY$758</f>
        <v>14472.59</v>
      </c>
      <c r="ALZ738" s="104"/>
      <c r="AMA738" s="104"/>
      <c r="AMB738" s="104"/>
      <c r="AMC738" s="90">
        <f t="shared" ref="AMC738:AME749" si="1260">ALK738*ALW738</f>
        <v>0</v>
      </c>
      <c r="AMD738" s="90">
        <f t="shared" si="1260"/>
        <v>0</v>
      </c>
      <c r="AME738" s="90">
        <f t="shared" si="1260"/>
        <v>0</v>
      </c>
      <c r="AMF738" s="1235"/>
      <c r="AMG738" s="1235"/>
      <c r="AMH738" s="1235"/>
      <c r="AMI738" s="104"/>
      <c r="AMJ738" s="104"/>
      <c r="AMK738" s="104"/>
      <c r="AML738" s="90">
        <f>$I738*AMF738</f>
        <v>0</v>
      </c>
      <c r="AMM738" s="90">
        <f>$J738*AMG738</f>
        <v>0</v>
      </c>
      <c r="AMN738" s="90">
        <f>$K738*AMH738</f>
        <v>0</v>
      </c>
      <c r="AMO738" s="104"/>
      <c r="AMP738" s="104"/>
      <c r="AMQ738" s="104"/>
      <c r="AMR738" s="90">
        <f>$I738*AMR$758</f>
        <v>13083</v>
      </c>
      <c r="AMS738" s="90">
        <f>$J738*AMS$758</f>
        <v>14353.75</v>
      </c>
      <c r="AMT738" s="90">
        <f>$K738*AMT$758</f>
        <v>14490.77</v>
      </c>
      <c r="AMU738" s="104"/>
      <c r="AMV738" s="104"/>
      <c r="AMW738" s="104"/>
      <c r="AMX738" s="90">
        <f t="shared" ref="AMX738:AMZ749" si="1261">AMF738*AMR738</f>
        <v>0</v>
      </c>
      <c r="AMY738" s="90">
        <f t="shared" si="1261"/>
        <v>0</v>
      </c>
      <c r="AMZ738" s="90">
        <f t="shared" si="1261"/>
        <v>0</v>
      </c>
      <c r="ANA738" s="1235"/>
      <c r="ANB738" s="1235"/>
      <c r="ANC738" s="1235"/>
      <c r="AND738" s="104"/>
      <c r="ANE738" s="104"/>
      <c r="ANF738" s="104"/>
      <c r="ANG738" s="90">
        <f>$I738*ANA738</f>
        <v>0</v>
      </c>
      <c r="ANH738" s="90">
        <f>$J738*ANB738</f>
        <v>0</v>
      </c>
      <c r="ANI738" s="90">
        <f>$K738*ANC738</f>
        <v>0</v>
      </c>
      <c r="ANJ738" s="104"/>
      <c r="ANK738" s="104"/>
      <c r="ANL738" s="104"/>
      <c r="ANM738" s="90">
        <f>$I738*ANM$758</f>
        <v>11098.9</v>
      </c>
      <c r="ANN738" s="90">
        <f>$J738*ANN$758</f>
        <v>11993.38</v>
      </c>
      <c r="ANO738" s="90">
        <f>$K738*ANO$758</f>
        <v>12165.39</v>
      </c>
      <c r="ANP738" s="104"/>
      <c r="ANQ738" s="104"/>
      <c r="ANR738" s="104"/>
      <c r="ANS738" s="90">
        <f t="shared" ref="ANS738:ANU749" si="1262">ANA738*ANM738</f>
        <v>0</v>
      </c>
      <c r="ANT738" s="90">
        <f t="shared" si="1262"/>
        <v>0</v>
      </c>
      <c r="ANU738" s="90">
        <f t="shared" si="1262"/>
        <v>0</v>
      </c>
      <c r="ANV738" s="1235"/>
      <c r="ANW738" s="1235"/>
      <c r="ANX738" s="1235"/>
      <c r="ANY738" s="104"/>
      <c r="ANZ738" s="104"/>
      <c r="AOA738" s="104"/>
      <c r="AOB738" s="90">
        <f>$I738*ANV738</f>
        <v>0</v>
      </c>
      <c r="AOC738" s="90">
        <f>$J738*ANW738</f>
        <v>0</v>
      </c>
      <c r="AOD738" s="90">
        <f>$K738*ANX738</f>
        <v>0</v>
      </c>
      <c r="AOE738" s="104"/>
      <c r="AOF738" s="104"/>
      <c r="AOG738" s="104"/>
      <c r="AOH738" s="90">
        <f>$I738*AOH$758</f>
        <v>18593.18</v>
      </c>
      <c r="AOI738" s="90">
        <f>$J738*AOI$758</f>
        <v>19633.71</v>
      </c>
      <c r="AOJ738" s="90">
        <f>$K738*AOJ$758</f>
        <v>19655.060000000001</v>
      </c>
      <c r="AOK738" s="104"/>
      <c r="AOL738" s="104"/>
      <c r="AOM738" s="104"/>
      <c r="AON738" s="90">
        <f t="shared" ref="AON738:AOP749" si="1263">ANV738*AOH738</f>
        <v>0</v>
      </c>
      <c r="AOO738" s="90">
        <f t="shared" si="1263"/>
        <v>0</v>
      </c>
      <c r="AOP738" s="90">
        <f t="shared" si="1263"/>
        <v>0</v>
      </c>
      <c r="AOQ738" s="1235"/>
      <c r="AOR738" s="1235"/>
      <c r="AOS738" s="1235"/>
      <c r="AOT738" s="104"/>
      <c r="AOU738" s="104"/>
      <c r="AOV738" s="104"/>
      <c r="AOW738" s="90">
        <f>$I738*AOQ738</f>
        <v>0</v>
      </c>
      <c r="AOX738" s="90">
        <f>$J738*AOR738</f>
        <v>0</v>
      </c>
      <c r="AOY738" s="90">
        <f>$K738*AOS738</f>
        <v>0</v>
      </c>
      <c r="AOZ738" s="104"/>
      <c r="APA738" s="104"/>
      <c r="APB738" s="104"/>
      <c r="APC738" s="90">
        <f>$I738*APC$758</f>
        <v>11846.9</v>
      </c>
      <c r="APD738" s="90">
        <f>$J738*APD$758</f>
        <v>12737.84</v>
      </c>
      <c r="APE738" s="90">
        <f>$K738*APE$758</f>
        <v>12882.69</v>
      </c>
      <c r="APF738" s="104"/>
      <c r="APG738" s="104"/>
      <c r="APH738" s="104"/>
      <c r="API738" s="90">
        <f t="shared" ref="API738:APK749" si="1264">AOQ738*APC738</f>
        <v>0</v>
      </c>
      <c r="APJ738" s="90">
        <f t="shared" si="1264"/>
        <v>0</v>
      </c>
      <c r="APK738" s="90">
        <f t="shared" si="1264"/>
        <v>0</v>
      </c>
      <c r="APL738" s="1235"/>
      <c r="APM738" s="1235"/>
      <c r="APN738" s="1235"/>
      <c r="APO738" s="104"/>
      <c r="APP738" s="104"/>
      <c r="APQ738" s="104"/>
      <c r="APR738" s="90">
        <f>$I738*APL738</f>
        <v>0</v>
      </c>
      <c r="APS738" s="90">
        <f>$J738*APM738</f>
        <v>0</v>
      </c>
      <c r="APT738" s="90">
        <f>$K738*APN738</f>
        <v>0</v>
      </c>
      <c r="APU738" s="104"/>
      <c r="APV738" s="104"/>
      <c r="APW738" s="104"/>
      <c r="APX738" s="90">
        <f>$I738*APX$758</f>
        <v>15152.05</v>
      </c>
      <c r="APY738" s="90">
        <f>$J738*APY$758</f>
        <v>16125.43</v>
      </c>
      <c r="APZ738" s="90">
        <f>$K738*APZ$758</f>
        <v>16315.3</v>
      </c>
      <c r="AQA738" s="104"/>
      <c r="AQB738" s="104"/>
      <c r="AQC738" s="104"/>
      <c r="AQD738" s="90">
        <f t="shared" ref="AQD738:AQF749" si="1265">APL738*APX738</f>
        <v>0</v>
      </c>
      <c r="AQE738" s="90">
        <f t="shared" si="1265"/>
        <v>0</v>
      </c>
      <c r="AQF738" s="90">
        <f t="shared" si="1265"/>
        <v>0</v>
      </c>
      <c r="AQG738" s="1235"/>
      <c r="AQH738" s="1235"/>
      <c r="AQI738" s="1235"/>
      <c r="AQJ738" s="104"/>
      <c r="AQK738" s="104"/>
      <c r="AQL738" s="104"/>
      <c r="AQM738" s="90">
        <f>$I738*AQG738</f>
        <v>0</v>
      </c>
      <c r="AQN738" s="90">
        <f>$J738*AQH738</f>
        <v>0</v>
      </c>
      <c r="AQO738" s="90">
        <f>$K738*AQI738</f>
        <v>0</v>
      </c>
      <c r="AQP738" s="104"/>
      <c r="AQQ738" s="104"/>
      <c r="AQR738" s="104"/>
      <c r="AQS738" s="90">
        <f>$I738*AQS$758</f>
        <v>13810.69</v>
      </c>
      <c r="AQT738" s="90">
        <f>$J738*AQT$758</f>
        <v>15427.59</v>
      </c>
      <c r="AQU738" s="90">
        <f>$K738*AQU$758</f>
        <v>15576.85</v>
      </c>
      <c r="AQV738" s="104"/>
      <c r="AQW738" s="104"/>
      <c r="AQX738" s="104"/>
      <c r="AQY738" s="90">
        <f t="shared" ref="AQY738:ARA749" si="1266">AQG738*AQS738</f>
        <v>0</v>
      </c>
      <c r="AQZ738" s="90">
        <f t="shared" si="1266"/>
        <v>0</v>
      </c>
      <c r="ARA738" s="90">
        <f t="shared" si="1266"/>
        <v>0</v>
      </c>
      <c r="ARB738" s="1235"/>
      <c r="ARC738" s="1235"/>
      <c r="ARD738" s="1235"/>
      <c r="ARE738" s="104"/>
      <c r="ARF738" s="104"/>
      <c r="ARG738" s="104"/>
      <c r="ARH738" s="90">
        <f>$I738*ARB738</f>
        <v>0</v>
      </c>
      <c r="ARI738" s="90">
        <f>$J738*ARC738</f>
        <v>0</v>
      </c>
      <c r="ARJ738" s="90">
        <f>$K738*ARD738</f>
        <v>0</v>
      </c>
      <c r="ARK738" s="104"/>
      <c r="ARL738" s="104"/>
      <c r="ARM738" s="104"/>
      <c r="ARN738" s="90">
        <f>$I738*ARN$758</f>
        <v>10711.02</v>
      </c>
      <c r="ARO738" s="90">
        <f>$J738*ARO$758</f>
        <v>12256.87</v>
      </c>
      <c r="ARP738" s="90">
        <f>$K738*ARP$758</f>
        <v>12402.86</v>
      </c>
      <c r="ARQ738" s="104"/>
      <c r="ARR738" s="104"/>
      <c r="ARS738" s="104"/>
      <c r="ART738" s="90">
        <f t="shared" ref="ART738:ARV749" si="1267">ARB738*ARN738</f>
        <v>0</v>
      </c>
      <c r="ARU738" s="90">
        <f t="shared" si="1267"/>
        <v>0</v>
      </c>
      <c r="ARV738" s="90">
        <f t="shared" si="1267"/>
        <v>0</v>
      </c>
      <c r="ARW738" s="1235"/>
      <c r="ARX738" s="1235"/>
      <c r="ARY738" s="1235"/>
      <c r="ARZ738" s="104"/>
      <c r="ASA738" s="104"/>
      <c r="ASB738" s="104"/>
      <c r="ASC738" s="90">
        <f>$I738*ARW738</f>
        <v>0</v>
      </c>
      <c r="ASD738" s="90">
        <f>$J738*ARX738</f>
        <v>0</v>
      </c>
      <c r="ASE738" s="90">
        <f>$K738*ARY738</f>
        <v>0</v>
      </c>
      <c r="ASF738" s="104"/>
      <c r="ASG738" s="104"/>
      <c r="ASH738" s="104"/>
      <c r="ASI738" s="90">
        <f>$I738*ASI$758</f>
        <v>10771</v>
      </c>
      <c r="ASJ738" s="90">
        <f>$J738*ASJ$758</f>
        <v>12741.43</v>
      </c>
      <c r="ASK738" s="90">
        <f>$K738*ASK$758</f>
        <v>12928.28</v>
      </c>
      <c r="ASL738" s="104"/>
      <c r="ASM738" s="104"/>
      <c r="ASN738" s="104"/>
      <c r="ASO738" s="90">
        <f t="shared" ref="ASO738:ASQ749" si="1268">ARW738*ASI738</f>
        <v>0</v>
      </c>
      <c r="ASP738" s="90">
        <f t="shared" si="1268"/>
        <v>0</v>
      </c>
      <c r="ASQ738" s="90">
        <f t="shared" si="1268"/>
        <v>0</v>
      </c>
      <c r="ASR738" s="1235"/>
      <c r="ASS738" s="1235"/>
      <c r="AST738" s="1235"/>
      <c r="ASU738" s="104"/>
      <c r="ASV738" s="104"/>
      <c r="ASW738" s="104"/>
      <c r="ASX738" s="90">
        <f>$I738*ASR738</f>
        <v>0</v>
      </c>
      <c r="ASY738" s="90">
        <f>$J738*ASS738</f>
        <v>0</v>
      </c>
      <c r="ASZ738" s="90">
        <f>$K738*AST738</f>
        <v>0</v>
      </c>
      <c r="ATA738" s="104"/>
      <c r="ATB738" s="104"/>
      <c r="ATC738" s="104"/>
      <c r="ATD738" s="90">
        <f>$I738*ATD$758</f>
        <v>12128.3</v>
      </c>
      <c r="ATE738" s="90">
        <f>$J738*ATE$758</f>
        <v>12476.29</v>
      </c>
      <c r="ATF738" s="90">
        <f>$K738*ATF$758</f>
        <v>12681.58</v>
      </c>
      <c r="ATG738" s="104"/>
      <c r="ATH738" s="104"/>
      <c r="ATI738" s="104"/>
      <c r="ATJ738" s="90">
        <f t="shared" ref="ATJ738:ATL749" si="1269">ASR738*ATD738</f>
        <v>0</v>
      </c>
      <c r="ATK738" s="90">
        <f t="shared" si="1269"/>
        <v>0</v>
      </c>
      <c r="ATL738" s="90">
        <f t="shared" si="1269"/>
        <v>0</v>
      </c>
      <c r="ATM738" s="1235"/>
      <c r="ATN738" s="1235"/>
      <c r="ATO738" s="1235"/>
      <c r="ATP738" s="104"/>
      <c r="ATQ738" s="104"/>
      <c r="ATR738" s="104"/>
      <c r="ATS738" s="90">
        <f>$I738*ATM738</f>
        <v>0</v>
      </c>
      <c r="ATT738" s="90">
        <f>$J738*ATN738</f>
        <v>0</v>
      </c>
      <c r="ATU738" s="90">
        <f>$K738*ATO738</f>
        <v>0</v>
      </c>
      <c r="ATV738" s="104"/>
      <c r="ATW738" s="104"/>
      <c r="ATX738" s="104"/>
      <c r="ATY738" s="90">
        <f>$I738*ATY$758</f>
        <v>10172.14</v>
      </c>
      <c r="ATZ738" s="90">
        <f>$J738*ATZ$758</f>
        <v>12324.85</v>
      </c>
      <c r="AUA738" s="90">
        <f>$K738*AUA$758</f>
        <v>12493.72</v>
      </c>
      <c r="AUB738" s="104"/>
      <c r="AUC738" s="104"/>
      <c r="AUD738" s="104"/>
      <c r="AUE738" s="90">
        <f t="shared" ref="AUE738:AUG749" si="1270">ATM738*ATY738</f>
        <v>0</v>
      </c>
      <c r="AUF738" s="90">
        <f t="shared" si="1270"/>
        <v>0</v>
      </c>
      <c r="AUG738" s="90">
        <f t="shared" si="1270"/>
        <v>0</v>
      </c>
      <c r="AUH738" s="1235"/>
      <c r="AUI738" s="1235"/>
      <c r="AUJ738" s="1235"/>
      <c r="AUK738" s="104"/>
      <c r="AUL738" s="104"/>
      <c r="AUM738" s="104"/>
      <c r="AUN738" s="90">
        <f>$I738*AUH738</f>
        <v>0</v>
      </c>
      <c r="AUO738" s="90">
        <f>$J738*AUI738</f>
        <v>0</v>
      </c>
      <c r="AUP738" s="90">
        <f>$K738*AUJ738</f>
        <v>0</v>
      </c>
      <c r="AUQ738" s="104"/>
      <c r="AUR738" s="104"/>
      <c r="AUS738" s="104"/>
      <c r="AUT738" s="90">
        <f>$I738*AUT$758</f>
        <v>10819.31</v>
      </c>
      <c r="AUU738" s="90">
        <f>$J738*AUU$758</f>
        <v>11804.78</v>
      </c>
      <c r="AUV738" s="90">
        <f>$K738*AUV$758</f>
        <v>11999.75</v>
      </c>
      <c r="AUW738" s="104"/>
      <c r="AUX738" s="104"/>
      <c r="AUY738" s="104"/>
      <c r="AUZ738" s="90">
        <f t="shared" ref="AUZ738:AVB749" si="1271">AUH738*AUT738</f>
        <v>0</v>
      </c>
      <c r="AVA738" s="90">
        <f t="shared" si="1271"/>
        <v>0</v>
      </c>
      <c r="AVB738" s="90">
        <f t="shared" si="1271"/>
        <v>0</v>
      </c>
      <c r="AVC738" s="1235"/>
      <c r="AVD738" s="1235"/>
      <c r="AVE738" s="1235"/>
      <c r="AVF738" s="104"/>
      <c r="AVG738" s="104"/>
      <c r="AVH738" s="104"/>
      <c r="AVI738" s="90">
        <f>$I738*AVC738</f>
        <v>0</v>
      </c>
      <c r="AVJ738" s="90">
        <f>$J738*AVD738</f>
        <v>0</v>
      </c>
      <c r="AVK738" s="90">
        <f>$K738*AVE738</f>
        <v>0</v>
      </c>
      <c r="AVL738" s="104"/>
      <c r="AVM738" s="104"/>
      <c r="AVN738" s="104"/>
      <c r="AVO738" s="90">
        <f>$I738*AVO$758</f>
        <v>11638.4</v>
      </c>
      <c r="AVP738" s="90">
        <f>$J738*AVP$758</f>
        <v>12560.47</v>
      </c>
      <c r="AVQ738" s="90">
        <f>$K738*AVQ$758</f>
        <v>12780.43</v>
      </c>
      <c r="AVR738" s="104"/>
      <c r="AVS738" s="104"/>
      <c r="AVT738" s="104"/>
      <c r="AVU738" s="90">
        <f t="shared" ref="AVU738:AVW749" si="1272">AVC738*AVO738</f>
        <v>0</v>
      </c>
      <c r="AVV738" s="90">
        <f t="shared" si="1272"/>
        <v>0</v>
      </c>
      <c r="AVW738" s="90">
        <f t="shared" si="1272"/>
        <v>0</v>
      </c>
      <c r="AVX738" s="124">
        <f t="shared" ref="AVX738:AWF738" si="1273">L738+AG738+BB738+BW738+CR738+EH738+FC738+FX738+GS738+HN738+II738+JD738+JY738+KT738+LO738+MJ738+NE738+NZ738+OU738+PP738+QK738+RF738+SA738+SV738+TQ738+UL738+VG738+WB738+WW738+XR738+YM738+ZH738+AAC738+AAX738+ABS738+ACN738+ADI738+AED738+AEY738+AFT738+AGO738+AHJ738+AIE738+AIZ738+AJU738+AKP738+ALK738+AMF738+ANA738+ANV738+AOQ738+APL738+AQG738+ARB738+ARW738+ASR738+ATM738+AUH738+AVC738</f>
        <v>0</v>
      </c>
      <c r="AVY738" s="124">
        <f t="shared" si="1273"/>
        <v>0</v>
      </c>
      <c r="AVZ738" s="124">
        <f t="shared" si="1273"/>
        <v>0</v>
      </c>
      <c r="AWA738" s="90">
        <f t="shared" si="1273"/>
        <v>0</v>
      </c>
      <c r="AWB738" s="90">
        <f t="shared" si="1273"/>
        <v>0</v>
      </c>
      <c r="AWC738" s="90">
        <f t="shared" si="1273"/>
        <v>0</v>
      </c>
      <c r="AWD738" s="90">
        <f t="shared" si="1273"/>
        <v>0</v>
      </c>
      <c r="AWE738" s="90">
        <f t="shared" si="1273"/>
        <v>0</v>
      </c>
      <c r="AWF738" s="90">
        <f t="shared" si="1273"/>
        <v>0</v>
      </c>
      <c r="AWG738" s="104"/>
      <c r="AWH738" s="104"/>
      <c r="AWI738" s="104"/>
      <c r="AWJ738" s="90"/>
      <c r="AWK738" s="90"/>
      <c r="AWL738" s="90"/>
      <c r="AWM738" s="90">
        <f t="shared" ref="AWM738:AWR738" si="1274">AA738+AV738+BQ738+CL738+DG738+EW738+FR738+GM738+HH738+IC738+IX738+JS738+KN738+LI738+MD738+MY738+NT738+OO738+PJ738+QE738+QZ738+RU738+SP738+TK738+UF738+VA738+VV738+WQ738+XL738+YG738+ZB738+ZW738+AAR738+ABM738+ACH738+ADC738+ADX738+AES738+AFN738+AGI738+AHD738+AHY738+AIT738+AJO738+AKJ738+ALE738+ALZ738+AMU738+ANP738+AOK738+APF738+AQA738+AQV738+ARQ738+ASL738+ATG738+AUB738+AUW738+AVR738</f>
        <v>0</v>
      </c>
      <c r="AWN738" s="90">
        <f t="shared" si="1274"/>
        <v>0</v>
      </c>
      <c r="AWO738" s="90">
        <f t="shared" si="1274"/>
        <v>0</v>
      </c>
      <c r="AWP738" s="90">
        <f t="shared" si="1274"/>
        <v>0</v>
      </c>
      <c r="AWQ738" s="90">
        <f t="shared" si="1274"/>
        <v>0</v>
      </c>
      <c r="AWR738" s="90">
        <f t="shared" si="1274"/>
        <v>0</v>
      </c>
    </row>
    <row r="739" spans="1:1292" ht="36" x14ac:dyDescent="0.25">
      <c r="A739" s="12" t="s">
        <v>823</v>
      </c>
      <c r="B739" s="12" t="s">
        <v>443</v>
      </c>
      <c r="C739" s="5"/>
      <c r="D739" s="338"/>
      <c r="E739" s="263"/>
      <c r="F739" s="98"/>
      <c r="G739" s="98"/>
      <c r="H739" s="98"/>
      <c r="I739" s="90">
        <f t="shared" si="1208"/>
        <v>24133.919999999998</v>
      </c>
      <c r="J739" s="90">
        <f t="shared" si="1209"/>
        <v>24133.919999999998</v>
      </c>
      <c r="K739" s="90">
        <f t="shared" si="1210"/>
        <v>24133.919999999998</v>
      </c>
      <c r="L739" s="1235"/>
      <c r="M739" s="1235"/>
      <c r="N739" s="1235"/>
      <c r="O739" s="104"/>
      <c r="P739" s="104"/>
      <c r="Q739" s="104"/>
      <c r="R739" s="90">
        <f t="shared" ref="R739:R749" si="1275">$I739*L739</f>
        <v>0</v>
      </c>
      <c r="S739" s="90">
        <f t="shared" ref="S739:S749" si="1276">$J739*M739</f>
        <v>0</v>
      </c>
      <c r="T739" s="90">
        <f t="shared" ref="T739:T749" si="1277">$K739*N739</f>
        <v>0</v>
      </c>
      <c r="U739" s="104"/>
      <c r="V739" s="104"/>
      <c r="W739" s="104"/>
      <c r="X739" s="90">
        <f t="shared" ref="X739:X755" si="1278">$I739*X$758</f>
        <v>9892.77</v>
      </c>
      <c r="Y739" s="90">
        <f t="shared" ref="Y739:Y755" si="1279">$J739*Y$758</f>
        <v>11170.42</v>
      </c>
      <c r="Z739" s="90">
        <f t="shared" ref="Z739:Z755" si="1280">$K739*Z$758</f>
        <v>11374.7</v>
      </c>
      <c r="AA739" s="104"/>
      <c r="AB739" s="104"/>
      <c r="AC739" s="104"/>
      <c r="AD739" s="90">
        <f t="shared" si="1211"/>
        <v>0</v>
      </c>
      <c r="AE739" s="90">
        <f t="shared" si="1211"/>
        <v>0</v>
      </c>
      <c r="AF739" s="90">
        <f t="shared" si="1211"/>
        <v>0</v>
      </c>
      <c r="AG739" s="1235"/>
      <c r="AH739" s="1235"/>
      <c r="AI739" s="1235"/>
      <c r="AJ739" s="104"/>
      <c r="AK739" s="104"/>
      <c r="AL739" s="104"/>
      <c r="AM739" s="90">
        <f t="shared" ref="AM739:AM749" si="1281">$I739*AG739</f>
        <v>0</v>
      </c>
      <c r="AN739" s="90">
        <f t="shared" ref="AN739:AN749" si="1282">$J739*AH739</f>
        <v>0</v>
      </c>
      <c r="AO739" s="90">
        <f t="shared" ref="AO739:AO749" si="1283">$K739*AI739</f>
        <v>0</v>
      </c>
      <c r="AP739" s="104"/>
      <c r="AQ739" s="104"/>
      <c r="AR739" s="104"/>
      <c r="AS739" s="90">
        <f t="shared" ref="AS739:AS755" si="1284">$I739*AS$758</f>
        <v>11200.03</v>
      </c>
      <c r="AT739" s="90">
        <f t="shared" ref="AT739:AT755" si="1285">$J739*AT$758</f>
        <v>13064.58</v>
      </c>
      <c r="AU739" s="90">
        <f t="shared" ref="AU739:AU755" si="1286">$K739*AU$758</f>
        <v>13226.03</v>
      </c>
      <c r="AV739" s="104"/>
      <c r="AW739" s="104"/>
      <c r="AX739" s="104"/>
      <c r="AY739" s="90">
        <f t="shared" si="1212"/>
        <v>0</v>
      </c>
      <c r="AZ739" s="90">
        <f t="shared" si="1212"/>
        <v>0</v>
      </c>
      <c r="BA739" s="90">
        <f t="shared" si="1212"/>
        <v>0</v>
      </c>
      <c r="BB739" s="1235"/>
      <c r="BC739" s="1235"/>
      <c r="BD739" s="1235"/>
      <c r="BE739" s="104"/>
      <c r="BF739" s="104"/>
      <c r="BG739" s="104"/>
      <c r="BH739" s="90">
        <f t="shared" ref="BH739:BH749" si="1287">$I739*BB739</f>
        <v>0</v>
      </c>
      <c r="BI739" s="90">
        <f t="shared" ref="BI739:BI749" si="1288">$J739*BC739</f>
        <v>0</v>
      </c>
      <c r="BJ739" s="90">
        <f t="shared" ref="BJ739:BJ749" si="1289">$K739*BD739</f>
        <v>0</v>
      </c>
      <c r="BK739" s="104"/>
      <c r="BL739" s="104"/>
      <c r="BM739" s="104"/>
      <c r="BN739" s="90">
        <f t="shared" ref="BN739:BN755" si="1290">$I739*BN$758</f>
        <v>10028.040000000001</v>
      </c>
      <c r="BO739" s="90">
        <f t="shared" ref="BO739:BO755" si="1291">$J739*BO$758</f>
        <v>11623.28</v>
      </c>
      <c r="BP739" s="90">
        <f t="shared" ref="BP739:BP755" si="1292">$K739*BP$758</f>
        <v>11810.48</v>
      </c>
      <c r="BQ739" s="104"/>
      <c r="BR739" s="104"/>
      <c r="BS739" s="104"/>
      <c r="BT739" s="90">
        <f t="shared" si="1213"/>
        <v>0</v>
      </c>
      <c r="BU739" s="90">
        <f t="shared" si="1213"/>
        <v>0</v>
      </c>
      <c r="BV739" s="90">
        <f t="shared" si="1213"/>
        <v>0</v>
      </c>
      <c r="BW739" s="1235"/>
      <c r="BX739" s="1235"/>
      <c r="BY739" s="1235"/>
      <c r="BZ739" s="104"/>
      <c r="CA739" s="104"/>
      <c r="CB739" s="104"/>
      <c r="CC739" s="90">
        <f t="shared" ref="CC739:CC749" si="1293">$I739*BW739</f>
        <v>0</v>
      </c>
      <c r="CD739" s="90">
        <f t="shared" ref="CD739:CD749" si="1294">$J739*BX739</f>
        <v>0</v>
      </c>
      <c r="CE739" s="90">
        <f t="shared" ref="CE739:CE749" si="1295">$K739*BY739</f>
        <v>0</v>
      </c>
      <c r="CF739" s="104"/>
      <c r="CG739" s="104"/>
      <c r="CH739" s="104"/>
      <c r="CI739" s="90">
        <f t="shared" ref="CI739:CI755" si="1296">$I739*CI$758</f>
        <v>11843.02</v>
      </c>
      <c r="CJ739" s="90">
        <f t="shared" ref="CJ739:CJ755" si="1297">$J739*CJ$758</f>
        <v>13983.1</v>
      </c>
      <c r="CK739" s="90">
        <f t="shared" ref="CK739:CK755" si="1298">$K739*CK$758</f>
        <v>14203.18</v>
      </c>
      <c r="CL739" s="104"/>
      <c r="CM739" s="104"/>
      <c r="CN739" s="104"/>
      <c r="CO739" s="90">
        <f t="shared" si="1214"/>
        <v>0</v>
      </c>
      <c r="CP739" s="90">
        <f t="shared" si="1214"/>
        <v>0</v>
      </c>
      <c r="CQ739" s="90">
        <f t="shared" si="1214"/>
        <v>0</v>
      </c>
      <c r="CR739" s="1235"/>
      <c r="CS739" s="1235"/>
      <c r="CT739" s="1235"/>
      <c r="CU739" s="104"/>
      <c r="CV739" s="104"/>
      <c r="CW739" s="104"/>
      <c r="CX739" s="90">
        <f t="shared" ref="CX739:CX749" si="1299">$I739*CR739</f>
        <v>0</v>
      </c>
      <c r="CY739" s="90">
        <f t="shared" ref="CY739:CY749" si="1300">$J739*CS739</f>
        <v>0</v>
      </c>
      <c r="CZ739" s="90">
        <f t="shared" ref="CZ739:CZ749" si="1301">$K739*CT739</f>
        <v>0</v>
      </c>
      <c r="DA739" s="104"/>
      <c r="DB739" s="104"/>
      <c r="DC739" s="104"/>
      <c r="DD739" s="90">
        <f t="shared" ref="DD739:DD755" si="1302">$I739*DD$758</f>
        <v>13273.68</v>
      </c>
      <c r="DE739" s="90">
        <f t="shared" ref="DE739:DE755" si="1303">$J739*DE$758</f>
        <v>14618.57</v>
      </c>
      <c r="DF739" s="90">
        <f t="shared" ref="DF739:DF755" si="1304">$K739*DF$758</f>
        <v>14777.32</v>
      </c>
      <c r="DG739" s="104"/>
      <c r="DH739" s="104"/>
      <c r="DI739" s="104"/>
      <c r="DJ739" s="90">
        <f t="shared" si="1215"/>
        <v>0</v>
      </c>
      <c r="DK739" s="90">
        <f t="shared" si="1215"/>
        <v>0</v>
      </c>
      <c r="DL739" s="90">
        <f t="shared" si="1215"/>
        <v>0</v>
      </c>
      <c r="DM739" s="369"/>
      <c r="DN739" s="369"/>
      <c r="DO739" s="369"/>
      <c r="DP739" s="104"/>
      <c r="DQ739" s="104"/>
      <c r="DR739" s="104"/>
      <c r="DS739" s="90">
        <f t="shared" ref="DS739:DS749" si="1305">$I739*DM739</f>
        <v>0</v>
      </c>
      <c r="DT739" s="90">
        <f t="shared" ref="DT739:DT749" si="1306">$J739*DN739</f>
        <v>0</v>
      </c>
      <c r="DU739" s="90">
        <f t="shared" ref="DU739:DU749" si="1307">$K739*DO739</f>
        <v>0</v>
      </c>
      <c r="DV739" s="104"/>
      <c r="DW739" s="104"/>
      <c r="DX739" s="104"/>
      <c r="DY739" s="90">
        <f t="shared" ref="DY739:DY755" si="1308">$I739*DY$758</f>
        <v>0</v>
      </c>
      <c r="DZ739" s="90">
        <f t="shared" ref="DZ739:DZ755" si="1309">$J739*DZ$758</f>
        <v>0</v>
      </c>
      <c r="EA739" s="90">
        <f t="shared" ref="EA739:EA755" si="1310">$K739*EA$758</f>
        <v>0</v>
      </c>
      <c r="EB739" s="104"/>
      <c r="EC739" s="104"/>
      <c r="ED739" s="104"/>
      <c r="EE739" s="90">
        <f t="shared" si="1216"/>
        <v>0</v>
      </c>
      <c r="EF739" s="90">
        <f t="shared" si="1217"/>
        <v>0</v>
      </c>
      <c r="EG739" s="90">
        <f t="shared" si="1218"/>
        <v>0</v>
      </c>
      <c r="EH739" s="1235"/>
      <c r="EI739" s="1235"/>
      <c r="EJ739" s="1235"/>
      <c r="EK739" s="104"/>
      <c r="EL739" s="104"/>
      <c r="EM739" s="104"/>
      <c r="EN739" s="90">
        <f t="shared" ref="EN739:EN749" si="1311">$I739*EH739</f>
        <v>0</v>
      </c>
      <c r="EO739" s="90">
        <f t="shared" ref="EO739:EO749" si="1312">$J739*EI739</f>
        <v>0</v>
      </c>
      <c r="EP739" s="90">
        <f t="shared" ref="EP739:EP749" si="1313">$K739*EJ739</f>
        <v>0</v>
      </c>
      <c r="EQ739" s="104"/>
      <c r="ER739" s="104"/>
      <c r="ES739" s="104"/>
      <c r="ET739" s="90">
        <f t="shared" ref="ET739:ET755" si="1314">$I739*ET$758</f>
        <v>15592.67</v>
      </c>
      <c r="EU739" s="90">
        <f t="shared" ref="EU739:EU755" si="1315">$J739*EU$758</f>
        <v>18269.2</v>
      </c>
      <c r="EV739" s="90">
        <f t="shared" ref="EV739:EV755" si="1316">$K739*EV$758</f>
        <v>18355.240000000002</v>
      </c>
      <c r="EW739" s="104"/>
      <c r="EX739" s="104"/>
      <c r="EY739" s="104"/>
      <c r="EZ739" s="90">
        <f t="shared" si="1219"/>
        <v>0</v>
      </c>
      <c r="FA739" s="90">
        <f t="shared" si="1219"/>
        <v>0</v>
      </c>
      <c r="FB739" s="90">
        <f t="shared" si="1219"/>
        <v>0</v>
      </c>
      <c r="FC739" s="92"/>
      <c r="FD739" s="92"/>
      <c r="FE739" s="92"/>
      <c r="FF739" s="104"/>
      <c r="FG739" s="104"/>
      <c r="FH739" s="104"/>
      <c r="FI739" s="90">
        <f t="shared" ref="FI739:FI749" si="1317">$I739*FC739</f>
        <v>0</v>
      </c>
      <c r="FJ739" s="90">
        <f t="shared" ref="FJ739:FJ749" si="1318">$J739*FD739</f>
        <v>0</v>
      </c>
      <c r="FK739" s="90">
        <f t="shared" ref="FK739:FK749" si="1319">$K739*FE739</f>
        <v>0</v>
      </c>
      <c r="FL739" s="104"/>
      <c r="FM739" s="104"/>
      <c r="FN739" s="104"/>
      <c r="FO739" s="90">
        <f t="shared" ref="FO739:FO755" si="1320">$I739*FO$758</f>
        <v>0</v>
      </c>
      <c r="FP739" s="90">
        <f t="shared" ref="FP739:FP755" si="1321">$J739*FP$758</f>
        <v>0</v>
      </c>
      <c r="FQ739" s="90">
        <f t="shared" ref="FQ739:FQ755" si="1322">$K739*FQ$758</f>
        <v>0</v>
      </c>
      <c r="FR739" s="104"/>
      <c r="FS739" s="104"/>
      <c r="FT739" s="104"/>
      <c r="FU739" s="90">
        <f t="shared" si="1220"/>
        <v>0</v>
      </c>
      <c r="FV739" s="90">
        <f t="shared" si="1220"/>
        <v>0</v>
      </c>
      <c r="FW739" s="90">
        <f t="shared" si="1220"/>
        <v>0</v>
      </c>
      <c r="FX739" s="1235"/>
      <c r="FY739" s="1235"/>
      <c r="FZ739" s="1235"/>
      <c r="GA739" s="104"/>
      <c r="GB739" s="104"/>
      <c r="GC739" s="104"/>
      <c r="GD739" s="90">
        <f t="shared" ref="GD739:GD749" si="1323">$I739*FX739</f>
        <v>0</v>
      </c>
      <c r="GE739" s="90">
        <f t="shared" ref="GE739:GE749" si="1324">$J739*FY739</f>
        <v>0</v>
      </c>
      <c r="GF739" s="90">
        <f t="shared" ref="GF739:GF749" si="1325">$K739*FZ739</f>
        <v>0</v>
      </c>
      <c r="GG739" s="104"/>
      <c r="GH739" s="104"/>
      <c r="GI739" s="104"/>
      <c r="GJ739" s="90">
        <f t="shared" ref="GJ739:GJ755" si="1326">$I739*GJ$758</f>
        <v>13002.24</v>
      </c>
      <c r="GK739" s="90">
        <f t="shared" ref="GK739:GK755" si="1327">$J739*GK$758</f>
        <v>14095.24</v>
      </c>
      <c r="GL739" s="90">
        <f t="shared" ref="GL739:GL755" si="1328">$K739*GL$758</f>
        <v>14207.5</v>
      </c>
      <c r="GM739" s="104"/>
      <c r="GN739" s="104"/>
      <c r="GO739" s="104"/>
      <c r="GP739" s="90">
        <f t="shared" si="1221"/>
        <v>0</v>
      </c>
      <c r="GQ739" s="90">
        <f t="shared" si="1221"/>
        <v>0</v>
      </c>
      <c r="GR739" s="90">
        <f t="shared" si="1221"/>
        <v>0</v>
      </c>
      <c r="GS739" s="92"/>
      <c r="GT739" s="92"/>
      <c r="GU739" s="92"/>
      <c r="GV739" s="104"/>
      <c r="GW739" s="104"/>
      <c r="GX739" s="104"/>
      <c r="GY739" s="90">
        <f t="shared" ref="GY739:GY749" si="1329">$I739*GS739</f>
        <v>0</v>
      </c>
      <c r="GZ739" s="90">
        <f t="shared" ref="GZ739:GZ749" si="1330">$J739*GT739</f>
        <v>0</v>
      </c>
      <c r="HA739" s="90">
        <f t="shared" ref="HA739:HA749" si="1331">$K739*GU739</f>
        <v>0</v>
      </c>
      <c r="HB739" s="104"/>
      <c r="HC739" s="104"/>
      <c r="HD739" s="104"/>
      <c r="HE739" s="90">
        <f t="shared" ref="HE739:HE755" si="1332">$I739*HE$758</f>
        <v>0</v>
      </c>
      <c r="HF739" s="90">
        <f t="shared" ref="HF739:HF755" si="1333">$J739*HF$758</f>
        <v>0</v>
      </c>
      <c r="HG739" s="90">
        <f t="shared" ref="HG739:HG755" si="1334">$K739*HG$758</f>
        <v>0</v>
      </c>
      <c r="HH739" s="104"/>
      <c r="HI739" s="104"/>
      <c r="HJ739" s="104"/>
      <c r="HK739" s="90">
        <f t="shared" si="1222"/>
        <v>0</v>
      </c>
      <c r="HL739" s="90">
        <f t="shared" si="1222"/>
        <v>0</v>
      </c>
      <c r="HM739" s="90">
        <f t="shared" si="1222"/>
        <v>0</v>
      </c>
      <c r="HN739" s="1235"/>
      <c r="HO739" s="1235"/>
      <c r="HP739" s="1235"/>
      <c r="HQ739" s="104"/>
      <c r="HR739" s="104"/>
      <c r="HS739" s="104"/>
      <c r="HT739" s="90">
        <f t="shared" ref="HT739:HT749" si="1335">$I739*HN739</f>
        <v>0</v>
      </c>
      <c r="HU739" s="90">
        <f t="shared" ref="HU739:HU749" si="1336">$J739*HO739</f>
        <v>0</v>
      </c>
      <c r="HV739" s="90">
        <f t="shared" ref="HV739:HV749" si="1337">$K739*HP739</f>
        <v>0</v>
      </c>
      <c r="HW739" s="104"/>
      <c r="HX739" s="104"/>
      <c r="HY739" s="104"/>
      <c r="HZ739" s="90">
        <f t="shared" ref="HZ739:HZ755" si="1338">$I739*HZ$758</f>
        <v>13018.05</v>
      </c>
      <c r="IA739" s="90">
        <f t="shared" ref="IA739:IA755" si="1339">$J739*IA$758</f>
        <v>13743.68</v>
      </c>
      <c r="IB739" s="90">
        <f t="shared" ref="IB739:IB755" si="1340">$K739*IB$758</f>
        <v>13923.58</v>
      </c>
      <c r="IC739" s="104"/>
      <c r="ID739" s="104"/>
      <c r="IE739" s="104"/>
      <c r="IF739" s="90">
        <f t="shared" si="1223"/>
        <v>0</v>
      </c>
      <c r="IG739" s="90">
        <f t="shared" si="1223"/>
        <v>0</v>
      </c>
      <c r="IH739" s="90">
        <f t="shared" si="1223"/>
        <v>0</v>
      </c>
      <c r="II739" s="1235"/>
      <c r="IJ739" s="1235"/>
      <c r="IK739" s="1235"/>
      <c r="IL739" s="104"/>
      <c r="IM739" s="104"/>
      <c r="IN739" s="104"/>
      <c r="IO739" s="90">
        <f t="shared" ref="IO739:IO749" si="1341">$I739*II739</f>
        <v>0</v>
      </c>
      <c r="IP739" s="90">
        <f t="shared" ref="IP739:IP749" si="1342">$J739*IJ739</f>
        <v>0</v>
      </c>
      <c r="IQ739" s="90">
        <f t="shared" ref="IQ739:IQ749" si="1343">$K739*IK739</f>
        <v>0</v>
      </c>
      <c r="IR739" s="104"/>
      <c r="IS739" s="104"/>
      <c r="IT739" s="104"/>
      <c r="IU739" s="90">
        <f t="shared" ref="IU739:IU755" si="1344">$I739*IU$758</f>
        <v>16405.66</v>
      </c>
      <c r="IV739" s="90">
        <f t="shared" ref="IV739:IV755" si="1345">$J739*IV$758</f>
        <v>17619.84</v>
      </c>
      <c r="IW739" s="90">
        <f t="shared" ref="IW739:IW755" si="1346">$K739*IW$758</f>
        <v>17806.580000000002</v>
      </c>
      <c r="IX739" s="104"/>
      <c r="IY739" s="104"/>
      <c r="IZ739" s="104"/>
      <c r="JA739" s="90">
        <f t="shared" si="1224"/>
        <v>0</v>
      </c>
      <c r="JB739" s="90">
        <f t="shared" si="1224"/>
        <v>0</v>
      </c>
      <c r="JC739" s="90">
        <f t="shared" si="1224"/>
        <v>0</v>
      </c>
      <c r="JD739" s="1235"/>
      <c r="JE739" s="1235"/>
      <c r="JF739" s="1235"/>
      <c r="JG739" s="104"/>
      <c r="JH739" s="104"/>
      <c r="JI739" s="104"/>
      <c r="JJ739" s="90">
        <f t="shared" ref="JJ739:JJ749" si="1347">$I739*JD739</f>
        <v>0</v>
      </c>
      <c r="JK739" s="90">
        <f t="shared" ref="JK739:JK749" si="1348">$J739*JE739</f>
        <v>0</v>
      </c>
      <c r="JL739" s="90">
        <f t="shared" ref="JL739:JL749" si="1349">$K739*JF739</f>
        <v>0</v>
      </c>
      <c r="JM739" s="104"/>
      <c r="JN739" s="104"/>
      <c r="JO739" s="104"/>
      <c r="JP739" s="90">
        <f t="shared" ref="JP739:JP755" si="1350">$I739*JP$758</f>
        <v>15911.27</v>
      </c>
      <c r="JQ739" s="90">
        <f t="shared" ref="JQ739:JQ755" si="1351">$J739*JQ$758</f>
        <v>17291.21</v>
      </c>
      <c r="JR739" s="90">
        <f t="shared" ref="JR739:JR755" si="1352">$K739*JR$758</f>
        <v>17467.080000000002</v>
      </c>
      <c r="JS739" s="104"/>
      <c r="JT739" s="104"/>
      <c r="JU739" s="104"/>
      <c r="JV739" s="90">
        <f t="shared" si="1225"/>
        <v>0</v>
      </c>
      <c r="JW739" s="90">
        <f t="shared" si="1225"/>
        <v>0</v>
      </c>
      <c r="JX739" s="90">
        <f t="shared" si="1225"/>
        <v>0</v>
      </c>
      <c r="JY739" s="1235"/>
      <c r="JZ739" s="1235"/>
      <c r="KA739" s="1235"/>
      <c r="KB739" s="104"/>
      <c r="KC739" s="104"/>
      <c r="KD739" s="104"/>
      <c r="KE739" s="90">
        <f t="shared" ref="KE739:KE749" si="1353">$I739*JY739</f>
        <v>0</v>
      </c>
      <c r="KF739" s="90">
        <f t="shared" ref="KF739:KF749" si="1354">$J739*JZ739</f>
        <v>0</v>
      </c>
      <c r="KG739" s="90">
        <f t="shared" ref="KG739:KG749" si="1355">$K739*KA739</f>
        <v>0</v>
      </c>
      <c r="KH739" s="104"/>
      <c r="KI739" s="104"/>
      <c r="KJ739" s="104"/>
      <c r="KK739" s="90">
        <f t="shared" ref="KK739:KK755" si="1356">$I739*KK$758</f>
        <v>18675.439999999999</v>
      </c>
      <c r="KL739" s="90">
        <f t="shared" ref="KL739:KL755" si="1357">$J739*KL$758</f>
        <v>20339.88</v>
      </c>
      <c r="KM739" s="90">
        <f t="shared" ref="KM739:KM755" si="1358">$K739*KM$758</f>
        <v>20164.43</v>
      </c>
      <c r="KN739" s="104"/>
      <c r="KO739" s="104"/>
      <c r="KP739" s="104"/>
      <c r="KQ739" s="90">
        <f t="shared" si="1226"/>
        <v>0</v>
      </c>
      <c r="KR739" s="90">
        <f t="shared" si="1226"/>
        <v>0</v>
      </c>
      <c r="KS739" s="90">
        <f t="shared" si="1226"/>
        <v>0</v>
      </c>
      <c r="KT739" s="1235"/>
      <c r="KU739" s="1235"/>
      <c r="KV739" s="1235"/>
      <c r="KW739" s="104"/>
      <c r="KX739" s="104"/>
      <c r="KY739" s="104"/>
      <c r="KZ739" s="90">
        <f t="shared" ref="KZ739:KZ749" si="1359">$I739*KT739</f>
        <v>0</v>
      </c>
      <c r="LA739" s="90">
        <f t="shared" ref="LA739:LA749" si="1360">$J739*KU739</f>
        <v>0</v>
      </c>
      <c r="LB739" s="90">
        <f t="shared" ref="LB739:LB749" si="1361">$K739*KV739</f>
        <v>0</v>
      </c>
      <c r="LC739" s="104"/>
      <c r="LD739" s="104"/>
      <c r="LE739" s="104"/>
      <c r="LF739" s="90">
        <f t="shared" ref="LF739:LF755" si="1362">$I739*LF$758</f>
        <v>15405.1</v>
      </c>
      <c r="LG739" s="90">
        <f t="shared" ref="LG739:LG755" si="1363">$J739*LG$758</f>
        <v>16256.07</v>
      </c>
      <c r="LH739" s="90">
        <f t="shared" ref="LH739:LH755" si="1364">$K739*LH$758</f>
        <v>16399.919999999998</v>
      </c>
      <c r="LI739" s="104"/>
      <c r="LJ739" s="104"/>
      <c r="LK739" s="104"/>
      <c r="LL739" s="90">
        <f t="shared" si="1227"/>
        <v>0</v>
      </c>
      <c r="LM739" s="90">
        <f t="shared" si="1227"/>
        <v>0</v>
      </c>
      <c r="LN739" s="90">
        <f t="shared" si="1227"/>
        <v>0</v>
      </c>
      <c r="LO739" s="1235"/>
      <c r="LP739" s="1235"/>
      <c r="LQ739" s="1235"/>
      <c r="LR739" s="104"/>
      <c r="LS739" s="104"/>
      <c r="LT739" s="104"/>
      <c r="LU739" s="90">
        <f t="shared" ref="LU739:LU749" si="1365">$I739*LO739</f>
        <v>0</v>
      </c>
      <c r="LV739" s="90">
        <f t="shared" ref="LV739:LV749" si="1366">$J739*LP739</f>
        <v>0</v>
      </c>
      <c r="LW739" s="90">
        <f t="shared" ref="LW739:LW749" si="1367">$K739*LQ739</f>
        <v>0</v>
      </c>
      <c r="LX739" s="104"/>
      <c r="LY739" s="104"/>
      <c r="LZ739" s="104"/>
      <c r="MA739" s="90">
        <f t="shared" ref="MA739:MA755" si="1368">$I739*MA$758</f>
        <v>14144.83</v>
      </c>
      <c r="MB739" s="90">
        <f t="shared" ref="MB739:MB755" si="1369">$J739*MB$758</f>
        <v>15804.19</v>
      </c>
      <c r="MC739" s="90">
        <f t="shared" ref="MC739:MC755" si="1370">$K739*MC$758</f>
        <v>15954.17</v>
      </c>
      <c r="MD739" s="104"/>
      <c r="ME739" s="104"/>
      <c r="MF739" s="104"/>
      <c r="MG739" s="90">
        <f t="shared" si="1228"/>
        <v>0</v>
      </c>
      <c r="MH739" s="90">
        <f t="shared" si="1228"/>
        <v>0</v>
      </c>
      <c r="MI739" s="90">
        <f t="shared" si="1228"/>
        <v>0</v>
      </c>
      <c r="MJ739" s="1235"/>
      <c r="MK739" s="1235"/>
      <c r="ML739" s="1235"/>
      <c r="MM739" s="104"/>
      <c r="MN739" s="104"/>
      <c r="MO739" s="104"/>
      <c r="MP739" s="90">
        <f t="shared" ref="MP739:MP749" si="1371">$I739*MJ739</f>
        <v>0</v>
      </c>
      <c r="MQ739" s="90">
        <f t="shared" ref="MQ739:MQ749" si="1372">$J739*MK739</f>
        <v>0</v>
      </c>
      <c r="MR739" s="90">
        <f t="shared" ref="MR739:MR749" si="1373">$K739*ML739</f>
        <v>0</v>
      </c>
      <c r="MS739" s="104"/>
      <c r="MT739" s="104"/>
      <c r="MU739" s="104"/>
      <c r="MV739" s="90">
        <f t="shared" ref="MV739:MV755" si="1374">$I739*MV$758</f>
        <v>15094.29</v>
      </c>
      <c r="MW739" s="90">
        <f t="shared" ref="MW739:MW755" si="1375">$J739*MW$758</f>
        <v>15806.34</v>
      </c>
      <c r="MX739" s="90">
        <f t="shared" ref="MX739:MX755" si="1376">$K739*MX$758</f>
        <v>15828.12</v>
      </c>
      <c r="MY739" s="104"/>
      <c r="MZ739" s="104"/>
      <c r="NA739" s="104"/>
      <c r="NB739" s="90">
        <f t="shared" si="1229"/>
        <v>0</v>
      </c>
      <c r="NC739" s="90">
        <f t="shared" si="1229"/>
        <v>0</v>
      </c>
      <c r="ND739" s="90">
        <f t="shared" si="1229"/>
        <v>0</v>
      </c>
      <c r="NE739" s="1235"/>
      <c r="NF739" s="1235"/>
      <c r="NG739" s="1235"/>
      <c r="NH739" s="104"/>
      <c r="NI739" s="104"/>
      <c r="NJ739" s="104"/>
      <c r="NK739" s="90">
        <f t="shared" ref="NK739:NK749" si="1377">$I739*NE739</f>
        <v>0</v>
      </c>
      <c r="NL739" s="90">
        <f t="shared" ref="NL739:NL749" si="1378">$J739*NF739</f>
        <v>0</v>
      </c>
      <c r="NM739" s="90">
        <f t="shared" ref="NM739:NM749" si="1379">$K739*NG739</f>
        <v>0</v>
      </c>
      <c r="NN739" s="104"/>
      <c r="NO739" s="104"/>
      <c r="NP739" s="104"/>
      <c r="NQ739" s="90">
        <f t="shared" ref="NQ739:NQ755" si="1380">$I739*NQ$758</f>
        <v>17177.14</v>
      </c>
      <c r="NR739" s="90">
        <f t="shared" ref="NR739:NR755" si="1381">$J739*NR$758</f>
        <v>18498.259999999998</v>
      </c>
      <c r="NS739" s="90">
        <f t="shared" ref="NS739:NS755" si="1382">$K739*NS$758</f>
        <v>18599.97</v>
      </c>
      <c r="NT739" s="104"/>
      <c r="NU739" s="104"/>
      <c r="NV739" s="104"/>
      <c r="NW739" s="90">
        <f t="shared" si="1230"/>
        <v>0</v>
      </c>
      <c r="NX739" s="90">
        <f t="shared" si="1230"/>
        <v>0</v>
      </c>
      <c r="NY739" s="90">
        <f t="shared" si="1230"/>
        <v>0</v>
      </c>
      <c r="NZ739" s="1235"/>
      <c r="OA739" s="1235"/>
      <c r="OB739" s="1235"/>
      <c r="OC739" s="104"/>
      <c r="OD739" s="104"/>
      <c r="OE739" s="104"/>
      <c r="OF739" s="90">
        <f t="shared" ref="OF739:OF749" si="1383">$I739*NZ739</f>
        <v>0</v>
      </c>
      <c r="OG739" s="90">
        <f t="shared" ref="OG739:OG749" si="1384">$J739*OA739</f>
        <v>0</v>
      </c>
      <c r="OH739" s="90">
        <f t="shared" ref="OH739:OH749" si="1385">$K739*OB739</f>
        <v>0</v>
      </c>
      <c r="OI739" s="104"/>
      <c r="OJ739" s="104"/>
      <c r="OK739" s="104"/>
      <c r="OL739" s="90">
        <f t="shared" ref="OL739:OL755" si="1386">$I739*OL$758</f>
        <v>11037.19</v>
      </c>
      <c r="OM739" s="90">
        <f t="shared" ref="OM739:OM755" si="1387">$J739*OM$758</f>
        <v>11991.42</v>
      </c>
      <c r="ON739" s="90">
        <f t="shared" ref="ON739:ON755" si="1388">$K739*ON$758</f>
        <v>12191.2</v>
      </c>
      <c r="OO739" s="104"/>
      <c r="OP739" s="104"/>
      <c r="OQ739" s="104"/>
      <c r="OR739" s="90">
        <f t="shared" si="1231"/>
        <v>0</v>
      </c>
      <c r="OS739" s="90">
        <f t="shared" si="1231"/>
        <v>0</v>
      </c>
      <c r="OT739" s="90">
        <f t="shared" si="1231"/>
        <v>0</v>
      </c>
      <c r="OU739" s="1235"/>
      <c r="OV739" s="1235"/>
      <c r="OW739" s="1235"/>
      <c r="OX739" s="104"/>
      <c r="OY739" s="104"/>
      <c r="OZ739" s="104"/>
      <c r="PA739" s="90">
        <f t="shared" ref="PA739:PA749" si="1389">$I739*OU739</f>
        <v>0</v>
      </c>
      <c r="PB739" s="90">
        <f t="shared" ref="PB739:PB749" si="1390">$J739*OV739</f>
        <v>0</v>
      </c>
      <c r="PC739" s="90">
        <f t="shared" ref="PC739:PC749" si="1391">$K739*OW739</f>
        <v>0</v>
      </c>
      <c r="PD739" s="104"/>
      <c r="PE739" s="104"/>
      <c r="PF739" s="104"/>
      <c r="PG739" s="90">
        <f t="shared" ref="PG739:PG755" si="1392">$I739*PG$758</f>
        <v>16460.43</v>
      </c>
      <c r="PH739" s="90">
        <f t="shared" ref="PH739:PH755" si="1393">$J739*PH$758</f>
        <v>17240.84</v>
      </c>
      <c r="PI739" s="90">
        <f t="shared" ref="PI739:PI755" si="1394">$K739*PI$758</f>
        <v>17380.89</v>
      </c>
      <c r="PJ739" s="104"/>
      <c r="PK739" s="104"/>
      <c r="PL739" s="104"/>
      <c r="PM739" s="90">
        <f t="shared" si="1232"/>
        <v>0</v>
      </c>
      <c r="PN739" s="90">
        <f t="shared" si="1232"/>
        <v>0</v>
      </c>
      <c r="PO739" s="90">
        <f t="shared" si="1232"/>
        <v>0</v>
      </c>
      <c r="PP739" s="1235"/>
      <c r="PQ739" s="1235"/>
      <c r="PR739" s="1235"/>
      <c r="PS739" s="104"/>
      <c r="PT739" s="104"/>
      <c r="PU739" s="104"/>
      <c r="PV739" s="90">
        <f t="shared" ref="PV739:PV749" si="1395">$I739*PP739</f>
        <v>0</v>
      </c>
      <c r="PW739" s="90">
        <f t="shared" ref="PW739:PW749" si="1396">$J739*PQ739</f>
        <v>0</v>
      </c>
      <c r="PX739" s="90">
        <f t="shared" ref="PX739:PX749" si="1397">$K739*PR739</f>
        <v>0</v>
      </c>
      <c r="PY739" s="104"/>
      <c r="PZ739" s="104"/>
      <c r="QA739" s="104"/>
      <c r="QB739" s="90">
        <f t="shared" ref="QB739:QB755" si="1398">$I739*QB$758</f>
        <v>11397.63</v>
      </c>
      <c r="QC739" s="90">
        <f t="shared" ref="QC739:QC755" si="1399">$J739*QC$758</f>
        <v>12627.62</v>
      </c>
      <c r="QD739" s="90">
        <f t="shared" ref="QD739:QD755" si="1400">$K739*QD$758</f>
        <v>12607</v>
      </c>
      <c r="QE739" s="104"/>
      <c r="QF739" s="104"/>
      <c r="QG739" s="104"/>
      <c r="QH739" s="90">
        <f t="shared" si="1233"/>
        <v>0</v>
      </c>
      <c r="QI739" s="90">
        <f t="shared" si="1233"/>
        <v>0</v>
      </c>
      <c r="QJ739" s="90">
        <f t="shared" si="1233"/>
        <v>0</v>
      </c>
      <c r="QK739" s="1235"/>
      <c r="QL739" s="1235"/>
      <c r="QM739" s="1235"/>
      <c r="QN739" s="104"/>
      <c r="QO739" s="104"/>
      <c r="QP739" s="104"/>
      <c r="QQ739" s="90">
        <f t="shared" ref="QQ739:QQ749" si="1401">$I739*QK739</f>
        <v>0</v>
      </c>
      <c r="QR739" s="90">
        <f t="shared" ref="QR739:QR749" si="1402">$J739*QL739</f>
        <v>0</v>
      </c>
      <c r="QS739" s="90">
        <f t="shared" ref="QS739:QS749" si="1403">$K739*QM739</f>
        <v>0</v>
      </c>
      <c r="QT739" s="104"/>
      <c r="QU739" s="104"/>
      <c r="QV739" s="104"/>
      <c r="QW739" s="90">
        <f t="shared" ref="QW739:QW755" si="1404">$I739*QW$758</f>
        <v>18950.5</v>
      </c>
      <c r="QX739" s="90">
        <f t="shared" ref="QX739:QX755" si="1405">$J739*QX$758</f>
        <v>21638.16</v>
      </c>
      <c r="QY739" s="90">
        <f t="shared" ref="QY739:QY755" si="1406">$K739*QY$758</f>
        <v>21721.97</v>
      </c>
      <c r="QZ739" s="104"/>
      <c r="RA739" s="104"/>
      <c r="RB739" s="104"/>
      <c r="RC739" s="90">
        <f t="shared" si="1234"/>
        <v>0</v>
      </c>
      <c r="RD739" s="90">
        <f t="shared" si="1234"/>
        <v>0</v>
      </c>
      <c r="RE739" s="90">
        <f t="shared" si="1234"/>
        <v>0</v>
      </c>
      <c r="RF739" s="1235"/>
      <c r="RG739" s="1235"/>
      <c r="RH739" s="1235"/>
      <c r="RI739" s="104"/>
      <c r="RJ739" s="104"/>
      <c r="RK739" s="104"/>
      <c r="RL739" s="90">
        <f t="shared" ref="RL739:RL749" si="1407">$I739*RF739</f>
        <v>0</v>
      </c>
      <c r="RM739" s="90">
        <f t="shared" ref="RM739:RM749" si="1408">$J739*RG739</f>
        <v>0</v>
      </c>
      <c r="RN739" s="90">
        <f t="shared" ref="RN739:RN749" si="1409">$K739*RH739</f>
        <v>0</v>
      </c>
      <c r="RO739" s="104"/>
      <c r="RP739" s="104"/>
      <c r="RQ739" s="104"/>
      <c r="RR739" s="90">
        <f t="shared" ref="RR739:RR755" si="1410">$I739*RR$758</f>
        <v>13710.51</v>
      </c>
      <c r="RS739" s="90">
        <f t="shared" ref="RS739:RS755" si="1411">$J739*RS$758</f>
        <v>14862.2</v>
      </c>
      <c r="RT739" s="90">
        <f t="shared" ref="RT739:RT755" si="1412">$K739*RT$758</f>
        <v>15015.04</v>
      </c>
      <c r="RU739" s="104"/>
      <c r="RV739" s="104"/>
      <c r="RW739" s="104"/>
      <c r="RX739" s="90">
        <f t="shared" si="1235"/>
        <v>0</v>
      </c>
      <c r="RY739" s="90">
        <f t="shared" si="1235"/>
        <v>0</v>
      </c>
      <c r="RZ739" s="90">
        <f t="shared" si="1235"/>
        <v>0</v>
      </c>
      <c r="SA739" s="1235"/>
      <c r="SB739" s="1235"/>
      <c r="SC739" s="1235"/>
      <c r="SD739" s="104"/>
      <c r="SE739" s="104"/>
      <c r="SF739" s="104"/>
      <c r="SG739" s="90">
        <f t="shared" ref="SG739:SG749" si="1413">$I739*SA739</f>
        <v>0</v>
      </c>
      <c r="SH739" s="90">
        <f t="shared" ref="SH739:SH749" si="1414">$J739*SB739</f>
        <v>0</v>
      </c>
      <c r="SI739" s="90">
        <f t="shared" ref="SI739:SI749" si="1415">$K739*SC739</f>
        <v>0</v>
      </c>
      <c r="SJ739" s="104"/>
      <c r="SK739" s="104"/>
      <c r="SL739" s="104"/>
      <c r="SM739" s="90">
        <f t="shared" ref="SM739:SM755" si="1416">$I739*SM$758</f>
        <v>9327.65</v>
      </c>
      <c r="SN739" s="90">
        <f t="shared" ref="SN739:SN755" si="1417">$J739*SN$758</f>
        <v>10373.709999999999</v>
      </c>
      <c r="SO739" s="90">
        <f t="shared" ref="SO739:SO755" si="1418">$K739*SO$758</f>
        <v>10591.89</v>
      </c>
      <c r="SP739" s="104"/>
      <c r="SQ739" s="104"/>
      <c r="SR739" s="104"/>
      <c r="SS739" s="90">
        <f t="shared" si="1236"/>
        <v>0</v>
      </c>
      <c r="ST739" s="90">
        <f t="shared" si="1236"/>
        <v>0</v>
      </c>
      <c r="SU739" s="90">
        <f t="shared" si="1236"/>
        <v>0</v>
      </c>
      <c r="SV739" s="1235"/>
      <c r="SW739" s="1235"/>
      <c r="SX739" s="1235"/>
      <c r="SY739" s="104"/>
      <c r="SZ739" s="104"/>
      <c r="TA739" s="104"/>
      <c r="TB739" s="90">
        <f t="shared" ref="TB739:TB749" si="1419">$I739*SV739</f>
        <v>0</v>
      </c>
      <c r="TC739" s="90">
        <f t="shared" ref="TC739:TC749" si="1420">$J739*SW739</f>
        <v>0</v>
      </c>
      <c r="TD739" s="90">
        <f t="shared" ref="TD739:TD749" si="1421">$K739*SX739</f>
        <v>0</v>
      </c>
      <c r="TE739" s="104"/>
      <c r="TF739" s="104"/>
      <c r="TG739" s="104"/>
      <c r="TH739" s="90">
        <f t="shared" ref="TH739:TH755" si="1422">$I739*TH$758</f>
        <v>15779.75</v>
      </c>
      <c r="TI739" s="90">
        <f t="shared" ref="TI739:TI755" si="1423">$J739*TI$758</f>
        <v>17130.32</v>
      </c>
      <c r="TJ739" s="90">
        <f t="shared" ref="TJ739:TJ755" si="1424">$K739*TJ$758</f>
        <v>17181.71</v>
      </c>
      <c r="TK739" s="104"/>
      <c r="TL739" s="104"/>
      <c r="TM739" s="104"/>
      <c r="TN739" s="90">
        <f t="shared" si="1237"/>
        <v>0</v>
      </c>
      <c r="TO739" s="90">
        <f t="shared" si="1237"/>
        <v>0</v>
      </c>
      <c r="TP739" s="90">
        <f t="shared" si="1237"/>
        <v>0</v>
      </c>
      <c r="TQ739" s="1235"/>
      <c r="TR739" s="1235"/>
      <c r="TS739" s="1235"/>
      <c r="TT739" s="104"/>
      <c r="TU739" s="104"/>
      <c r="TV739" s="104"/>
      <c r="TW739" s="90">
        <f t="shared" ref="TW739:TW749" si="1425">$I739*TQ739</f>
        <v>0</v>
      </c>
      <c r="TX739" s="90">
        <f t="shared" ref="TX739:TX749" si="1426">$J739*TR739</f>
        <v>0</v>
      </c>
      <c r="TY739" s="90">
        <f t="shared" ref="TY739:TY749" si="1427">$K739*TS739</f>
        <v>0</v>
      </c>
      <c r="TZ739" s="104"/>
      <c r="UA739" s="104"/>
      <c r="UB739" s="104"/>
      <c r="UC739" s="90">
        <f t="shared" ref="UC739:UC755" si="1428">$I739*UC$758</f>
        <v>15430.31</v>
      </c>
      <c r="UD739" s="90">
        <f t="shared" ref="UD739:UD755" si="1429">$J739*UD$758</f>
        <v>16951.43</v>
      </c>
      <c r="UE739" s="90">
        <f t="shared" ref="UE739:UE755" si="1430">$K739*UE$758</f>
        <v>17096.88</v>
      </c>
      <c r="UF739" s="104"/>
      <c r="UG739" s="104"/>
      <c r="UH739" s="104"/>
      <c r="UI739" s="90">
        <f t="shared" si="1238"/>
        <v>0</v>
      </c>
      <c r="UJ739" s="90">
        <f t="shared" si="1238"/>
        <v>0</v>
      </c>
      <c r="UK739" s="90">
        <f t="shared" si="1238"/>
        <v>0</v>
      </c>
      <c r="UL739" s="1235"/>
      <c r="UM739" s="1235"/>
      <c r="UN739" s="1235"/>
      <c r="UO739" s="104"/>
      <c r="UP739" s="104"/>
      <c r="UQ739" s="104"/>
      <c r="UR739" s="90">
        <f t="shared" ref="UR739:UR749" si="1431">$I739*UL739</f>
        <v>0</v>
      </c>
      <c r="US739" s="90">
        <f t="shared" ref="US739:US749" si="1432">$J739*UM739</f>
        <v>0</v>
      </c>
      <c r="UT739" s="90">
        <f t="shared" ref="UT739:UT749" si="1433">$K739*UN739</f>
        <v>0</v>
      </c>
      <c r="UU739" s="104"/>
      <c r="UV739" s="104"/>
      <c r="UW739" s="104"/>
      <c r="UX739" s="90">
        <f t="shared" ref="UX739:UX755" si="1434">$I739*UX$758</f>
        <v>15954.59</v>
      </c>
      <c r="UY739" s="90">
        <f t="shared" ref="UY739:UY755" si="1435">$J739*UY$758</f>
        <v>18145.82</v>
      </c>
      <c r="UZ739" s="90">
        <f t="shared" ref="UZ739:UZ755" si="1436">$K739*UZ$758</f>
        <v>18280.22</v>
      </c>
      <c r="VA739" s="104"/>
      <c r="VB739" s="104"/>
      <c r="VC739" s="104"/>
      <c r="VD739" s="90">
        <f t="shared" si="1239"/>
        <v>0</v>
      </c>
      <c r="VE739" s="90">
        <f t="shared" si="1239"/>
        <v>0</v>
      </c>
      <c r="VF739" s="90">
        <f t="shared" si="1239"/>
        <v>0</v>
      </c>
      <c r="VG739" s="1235"/>
      <c r="VH739" s="1235"/>
      <c r="VI739" s="1235"/>
      <c r="VJ739" s="104"/>
      <c r="VK739" s="104"/>
      <c r="VL739" s="104"/>
      <c r="VM739" s="90">
        <f t="shared" ref="VM739:VM749" si="1437">$I739*VG739</f>
        <v>0</v>
      </c>
      <c r="VN739" s="90">
        <f t="shared" ref="VN739:VN749" si="1438">$J739*VH739</f>
        <v>0</v>
      </c>
      <c r="VO739" s="90">
        <f t="shared" ref="VO739:VO749" si="1439">$K739*VI739</f>
        <v>0</v>
      </c>
      <c r="VP739" s="104"/>
      <c r="VQ739" s="104"/>
      <c r="VR739" s="104"/>
      <c r="VS739" s="90">
        <f t="shared" ref="VS739:VS755" si="1440">$I739*VS$758</f>
        <v>14641.45</v>
      </c>
      <c r="VT739" s="90">
        <f t="shared" ref="VT739:VT755" si="1441">$J739*VT$758</f>
        <v>15898.03</v>
      </c>
      <c r="VU739" s="90">
        <f t="shared" ref="VU739:VU755" si="1442">$K739*VU$758</f>
        <v>16057.73</v>
      </c>
      <c r="VV739" s="104"/>
      <c r="VW739" s="104"/>
      <c r="VX739" s="104"/>
      <c r="VY739" s="90">
        <f t="shared" si="1240"/>
        <v>0</v>
      </c>
      <c r="VZ739" s="90">
        <f t="shared" si="1240"/>
        <v>0</v>
      </c>
      <c r="WA739" s="90">
        <f t="shared" si="1240"/>
        <v>0</v>
      </c>
      <c r="WB739" s="92"/>
      <c r="WC739" s="92"/>
      <c r="WD739" s="92"/>
      <c r="WE739" s="104"/>
      <c r="WF739" s="104"/>
      <c r="WG739" s="104"/>
      <c r="WH739" s="90">
        <f t="shared" ref="WH739:WH749" si="1443">$I739*WB739</f>
        <v>0</v>
      </c>
      <c r="WI739" s="90">
        <f t="shared" ref="WI739:WI749" si="1444">$J739*WC739</f>
        <v>0</v>
      </c>
      <c r="WJ739" s="90">
        <f t="shared" ref="WJ739:WJ749" si="1445">$K739*WD739</f>
        <v>0</v>
      </c>
      <c r="WK739" s="104"/>
      <c r="WL739" s="104"/>
      <c r="WM739" s="104"/>
      <c r="WN739" s="90">
        <f t="shared" ref="WN739:WN755" si="1446">$I739*WN$758</f>
        <v>0</v>
      </c>
      <c r="WO739" s="90">
        <f t="shared" ref="WO739:WO755" si="1447">$J739*WO$758</f>
        <v>0</v>
      </c>
      <c r="WP739" s="90">
        <f t="shared" ref="WP739:WP755" si="1448">$K739*WP$758</f>
        <v>0</v>
      </c>
      <c r="WQ739" s="104"/>
      <c r="WR739" s="104"/>
      <c r="WS739" s="104"/>
      <c r="WT739" s="90">
        <f t="shared" si="1241"/>
        <v>0</v>
      </c>
      <c r="WU739" s="90">
        <f t="shared" si="1241"/>
        <v>0</v>
      </c>
      <c r="WV739" s="90">
        <f t="shared" si="1241"/>
        <v>0</v>
      </c>
      <c r="WW739" s="1235"/>
      <c r="WX739" s="1235"/>
      <c r="WY739" s="1235"/>
      <c r="WZ739" s="104"/>
      <c r="XA739" s="104"/>
      <c r="XB739" s="104"/>
      <c r="XC739" s="90">
        <f t="shared" ref="XC739:XC749" si="1449">$I739*WW739</f>
        <v>0</v>
      </c>
      <c r="XD739" s="90">
        <f t="shared" ref="XD739:XD749" si="1450">$J739*WX739</f>
        <v>0</v>
      </c>
      <c r="XE739" s="90">
        <f t="shared" ref="XE739:XE749" si="1451">$K739*WY739</f>
        <v>0</v>
      </c>
      <c r="XF739" s="104"/>
      <c r="XG739" s="104"/>
      <c r="XH739" s="104"/>
      <c r="XI739" s="90">
        <f t="shared" ref="XI739:XI755" si="1452">$I739*XI$758</f>
        <v>11618.36</v>
      </c>
      <c r="XJ739" s="90">
        <f t="shared" ref="XJ739:XJ755" si="1453">$J739*XJ$758</f>
        <v>12434.48</v>
      </c>
      <c r="XK739" s="90">
        <f t="shared" ref="XK739:XK755" si="1454">$K739*XK$758</f>
        <v>12553.46</v>
      </c>
      <c r="XL739" s="104"/>
      <c r="XM739" s="104"/>
      <c r="XN739" s="104"/>
      <c r="XO739" s="90">
        <f t="shared" si="1242"/>
        <v>0</v>
      </c>
      <c r="XP739" s="90">
        <f t="shared" si="1242"/>
        <v>0</v>
      </c>
      <c r="XQ739" s="90">
        <f t="shared" si="1242"/>
        <v>0</v>
      </c>
      <c r="XR739" s="1235"/>
      <c r="XS739" s="1235"/>
      <c r="XT739" s="1235"/>
      <c r="XU739" s="104"/>
      <c r="XV739" s="104"/>
      <c r="XW739" s="104"/>
      <c r="XX739" s="90">
        <f t="shared" ref="XX739:XX749" si="1455">$I739*XR739</f>
        <v>0</v>
      </c>
      <c r="XY739" s="90">
        <f t="shared" ref="XY739:XY749" si="1456">$J739*XS739</f>
        <v>0</v>
      </c>
      <c r="XZ739" s="90">
        <f t="shared" ref="XZ739:XZ749" si="1457">$K739*XT739</f>
        <v>0</v>
      </c>
      <c r="YA739" s="104"/>
      <c r="YB739" s="104"/>
      <c r="YC739" s="104"/>
      <c r="YD739" s="90">
        <f t="shared" ref="YD739:YD755" si="1458">$I739*YD$758</f>
        <v>10679.85</v>
      </c>
      <c r="YE739" s="90">
        <f t="shared" ref="YE739:YE755" si="1459">$J739*YE$758</f>
        <v>11494.23</v>
      </c>
      <c r="YF739" s="90">
        <f t="shared" ref="YF739:YF755" si="1460">$K739*YF$758</f>
        <v>11714.32</v>
      </c>
      <c r="YG739" s="104"/>
      <c r="YH739" s="104"/>
      <c r="YI739" s="104"/>
      <c r="YJ739" s="90">
        <f t="shared" si="1243"/>
        <v>0</v>
      </c>
      <c r="YK739" s="90">
        <f t="shared" si="1243"/>
        <v>0</v>
      </c>
      <c r="YL739" s="90">
        <f t="shared" si="1243"/>
        <v>0</v>
      </c>
      <c r="YM739" s="1235"/>
      <c r="YN739" s="1235"/>
      <c r="YO739" s="1235"/>
      <c r="YP739" s="104"/>
      <c r="YQ739" s="104"/>
      <c r="YR739" s="104"/>
      <c r="YS739" s="90">
        <f t="shared" ref="YS739:YS749" si="1461">$I739*YM739</f>
        <v>0</v>
      </c>
      <c r="YT739" s="90">
        <f t="shared" ref="YT739:YT749" si="1462">$J739*YN739</f>
        <v>0</v>
      </c>
      <c r="YU739" s="90">
        <f t="shared" ref="YU739:YU749" si="1463">$K739*YO739</f>
        <v>0</v>
      </c>
      <c r="YV739" s="104"/>
      <c r="YW739" s="104"/>
      <c r="YX739" s="104"/>
      <c r="YY739" s="90">
        <f t="shared" ref="YY739:YY755" si="1464">$I739*YY$758</f>
        <v>9866.3700000000008</v>
      </c>
      <c r="YZ739" s="90">
        <f t="shared" ref="YZ739:YZ755" si="1465">$J739*YZ$758</f>
        <v>11275.22</v>
      </c>
      <c r="ZA739" s="90">
        <f t="shared" ref="ZA739:ZA755" si="1466">$K739*ZA$758</f>
        <v>11464.5</v>
      </c>
      <c r="ZB739" s="104"/>
      <c r="ZC739" s="104"/>
      <c r="ZD739" s="104"/>
      <c r="ZE739" s="90">
        <f t="shared" si="1244"/>
        <v>0</v>
      </c>
      <c r="ZF739" s="90">
        <f t="shared" si="1244"/>
        <v>0</v>
      </c>
      <c r="ZG739" s="90">
        <f t="shared" si="1244"/>
        <v>0</v>
      </c>
      <c r="ZH739" s="1235"/>
      <c r="ZI739" s="1235"/>
      <c r="ZJ739" s="1235"/>
      <c r="ZK739" s="104"/>
      <c r="ZL739" s="104"/>
      <c r="ZM739" s="104"/>
      <c r="ZN739" s="90">
        <f t="shared" ref="ZN739:ZN749" si="1467">$I739*ZH739</f>
        <v>0</v>
      </c>
      <c r="ZO739" s="90">
        <f t="shared" ref="ZO739:ZO749" si="1468">$J739*ZI739</f>
        <v>0</v>
      </c>
      <c r="ZP739" s="90">
        <f t="shared" ref="ZP739:ZP749" si="1469">$K739*ZJ739</f>
        <v>0</v>
      </c>
      <c r="ZQ739" s="104"/>
      <c r="ZR739" s="104"/>
      <c r="ZS739" s="104"/>
      <c r="ZT739" s="90">
        <f t="shared" ref="ZT739:ZT755" si="1470">$I739*ZT$758</f>
        <v>10713.2</v>
      </c>
      <c r="ZU739" s="90">
        <f t="shared" ref="ZU739:ZU755" si="1471">$J739*ZU$758</f>
        <v>11923.43</v>
      </c>
      <c r="ZV739" s="90">
        <f t="shared" ref="ZV739:ZV755" si="1472">$K739*ZV$758</f>
        <v>12127.51</v>
      </c>
      <c r="ZW739" s="104"/>
      <c r="ZX739" s="104"/>
      <c r="ZY739" s="104"/>
      <c r="ZZ739" s="90">
        <f t="shared" si="1245"/>
        <v>0</v>
      </c>
      <c r="AAA739" s="90">
        <f t="shared" si="1245"/>
        <v>0</v>
      </c>
      <c r="AAB739" s="90">
        <f t="shared" si="1245"/>
        <v>0</v>
      </c>
      <c r="AAC739" s="1235"/>
      <c r="AAD739" s="1235"/>
      <c r="AAE739" s="1235"/>
      <c r="AAF739" s="104"/>
      <c r="AAG739" s="104"/>
      <c r="AAH739" s="104"/>
      <c r="AAI739" s="90">
        <f t="shared" ref="AAI739:AAI749" si="1473">$I739*AAC739</f>
        <v>0</v>
      </c>
      <c r="AAJ739" s="90">
        <f t="shared" ref="AAJ739:AAJ749" si="1474">$J739*AAD739</f>
        <v>0</v>
      </c>
      <c r="AAK739" s="90">
        <f t="shared" ref="AAK739:AAK749" si="1475">$K739*AAE739</f>
        <v>0</v>
      </c>
      <c r="AAL739" s="104"/>
      <c r="AAM739" s="104"/>
      <c r="AAN739" s="104"/>
      <c r="AAO739" s="90">
        <f t="shared" ref="AAO739:AAO755" si="1476">$I739*AAO$758</f>
        <v>14679.63</v>
      </c>
      <c r="AAP739" s="90">
        <f t="shared" ref="AAP739:AAP755" si="1477">$J739*AAP$758</f>
        <v>17853.02</v>
      </c>
      <c r="AAQ739" s="90">
        <f t="shared" ref="AAQ739:AAQ755" si="1478">$K739*AAQ$758</f>
        <v>17949.86</v>
      </c>
      <c r="AAR739" s="104"/>
      <c r="AAS739" s="104"/>
      <c r="AAT739" s="104"/>
      <c r="AAU739" s="90">
        <f t="shared" si="1246"/>
        <v>0</v>
      </c>
      <c r="AAV739" s="90">
        <f t="shared" si="1246"/>
        <v>0</v>
      </c>
      <c r="AAW739" s="90">
        <f t="shared" si="1246"/>
        <v>0</v>
      </c>
      <c r="AAX739" s="1235"/>
      <c r="AAY739" s="1235"/>
      <c r="AAZ739" s="1235"/>
      <c r="ABA739" s="104"/>
      <c r="ABB739" s="104"/>
      <c r="ABC739" s="104"/>
      <c r="ABD739" s="90">
        <f t="shared" ref="ABD739:ABD749" si="1479">$I739*AAX739</f>
        <v>0</v>
      </c>
      <c r="ABE739" s="90">
        <f t="shared" ref="ABE739:ABE749" si="1480">$J739*AAY739</f>
        <v>0</v>
      </c>
      <c r="ABF739" s="90">
        <f t="shared" ref="ABF739:ABF749" si="1481">$K739*AAZ739</f>
        <v>0</v>
      </c>
      <c r="ABG739" s="104"/>
      <c r="ABH739" s="104"/>
      <c r="ABI739" s="104"/>
      <c r="ABJ739" s="90">
        <f t="shared" ref="ABJ739:ABJ755" si="1482">$I739*ABJ$758</f>
        <v>11401.32</v>
      </c>
      <c r="ABK739" s="90">
        <f t="shared" ref="ABK739:ABK755" si="1483">$J739*ABK$758</f>
        <v>13753.07</v>
      </c>
      <c r="ABL739" s="90">
        <f t="shared" ref="ABL739:ABL755" si="1484">$K739*ABL$758</f>
        <v>13875.13</v>
      </c>
      <c r="ABM739" s="104"/>
      <c r="ABN739" s="104"/>
      <c r="ABO739" s="104"/>
      <c r="ABP739" s="90">
        <f t="shared" si="1247"/>
        <v>0</v>
      </c>
      <c r="ABQ739" s="90">
        <f t="shared" si="1247"/>
        <v>0</v>
      </c>
      <c r="ABR739" s="90">
        <f t="shared" si="1247"/>
        <v>0</v>
      </c>
      <c r="ABS739" s="1235"/>
      <c r="ABT739" s="1235"/>
      <c r="ABU739" s="1235"/>
      <c r="ABV739" s="104"/>
      <c r="ABW739" s="104"/>
      <c r="ABX739" s="104"/>
      <c r="ABY739" s="90">
        <f t="shared" ref="ABY739:ABY749" si="1485">$I739*ABS739</f>
        <v>0</v>
      </c>
      <c r="ABZ739" s="90">
        <f t="shared" ref="ABZ739:ABZ749" si="1486">$J739*ABT739</f>
        <v>0</v>
      </c>
      <c r="ACA739" s="90">
        <f t="shared" ref="ACA739:ACA749" si="1487">$K739*ABU739</f>
        <v>0</v>
      </c>
      <c r="ACB739" s="104"/>
      <c r="ACC739" s="104"/>
      <c r="ACD739" s="104"/>
      <c r="ACE739" s="90">
        <f t="shared" ref="ACE739:ACE755" si="1488">$I739*ACE$758</f>
        <v>8306.5400000000009</v>
      </c>
      <c r="ACF739" s="90">
        <f t="shared" ref="ACF739:ACF755" si="1489">$J739*ACF$758</f>
        <v>10065.9</v>
      </c>
      <c r="ACG739" s="90">
        <f t="shared" ref="ACG739:ACG755" si="1490">$K739*ACG$758</f>
        <v>10228.370000000001</v>
      </c>
      <c r="ACH739" s="104"/>
      <c r="ACI739" s="104"/>
      <c r="ACJ739" s="104"/>
      <c r="ACK739" s="90">
        <f t="shared" si="1248"/>
        <v>0</v>
      </c>
      <c r="ACL739" s="90">
        <f t="shared" si="1248"/>
        <v>0</v>
      </c>
      <c r="ACM739" s="90">
        <f t="shared" si="1248"/>
        <v>0</v>
      </c>
      <c r="ACN739" s="1235"/>
      <c r="ACO739" s="1235"/>
      <c r="ACP739" s="1235"/>
      <c r="ACQ739" s="104"/>
      <c r="ACR739" s="104"/>
      <c r="ACS739" s="104"/>
      <c r="ACT739" s="90">
        <f t="shared" ref="ACT739:ACT749" si="1491">$I739*ACN739</f>
        <v>0</v>
      </c>
      <c r="ACU739" s="90">
        <f t="shared" ref="ACU739:ACU749" si="1492">$J739*ACO739</f>
        <v>0</v>
      </c>
      <c r="ACV739" s="90">
        <f t="shared" ref="ACV739:ACV749" si="1493">$K739*ACP739</f>
        <v>0</v>
      </c>
      <c r="ACW739" s="104"/>
      <c r="ACX739" s="104"/>
      <c r="ACY739" s="104"/>
      <c r="ACZ739" s="90">
        <f t="shared" ref="ACZ739:ACZ755" si="1494">$I739*ACZ$758</f>
        <v>10908.69</v>
      </c>
      <c r="ADA739" s="90">
        <f t="shared" ref="ADA739:ADA755" si="1495">$J739*ADA$758</f>
        <v>13548.11</v>
      </c>
      <c r="ADB739" s="90">
        <f t="shared" ref="ADB739:ADB755" si="1496">$K739*ADB$758</f>
        <v>13537.07</v>
      </c>
      <c r="ADC739" s="104"/>
      <c r="ADD739" s="104"/>
      <c r="ADE739" s="104"/>
      <c r="ADF739" s="90">
        <f t="shared" si="1249"/>
        <v>0</v>
      </c>
      <c r="ADG739" s="90">
        <f t="shared" si="1249"/>
        <v>0</v>
      </c>
      <c r="ADH739" s="90">
        <f t="shared" si="1249"/>
        <v>0</v>
      </c>
      <c r="ADI739" s="1235"/>
      <c r="ADJ739" s="1235"/>
      <c r="ADK739" s="1235"/>
      <c r="ADL739" s="104"/>
      <c r="ADM739" s="104"/>
      <c r="ADN739" s="104"/>
      <c r="ADO739" s="90">
        <f t="shared" ref="ADO739:ADO749" si="1497">$I739*ADI739</f>
        <v>0</v>
      </c>
      <c r="ADP739" s="90">
        <f t="shared" ref="ADP739:ADP749" si="1498">$J739*ADJ739</f>
        <v>0</v>
      </c>
      <c r="ADQ739" s="90">
        <f t="shared" ref="ADQ739:ADQ749" si="1499">$K739*ADK739</f>
        <v>0</v>
      </c>
      <c r="ADR739" s="104"/>
      <c r="ADS739" s="104"/>
      <c r="ADT739" s="104"/>
      <c r="ADU739" s="90">
        <f t="shared" ref="ADU739:ADU755" si="1500">$I739*ADU$758</f>
        <v>12312.54</v>
      </c>
      <c r="ADV739" s="90">
        <f t="shared" ref="ADV739:ADV755" si="1501">$J739*ADV$758</f>
        <v>13476.54</v>
      </c>
      <c r="ADW739" s="90">
        <f t="shared" ref="ADW739:ADW755" si="1502">$K739*ADW$758</f>
        <v>13614.28</v>
      </c>
      <c r="ADX739" s="104"/>
      <c r="ADY739" s="104"/>
      <c r="ADZ739" s="104"/>
      <c r="AEA739" s="90">
        <f t="shared" si="1250"/>
        <v>0</v>
      </c>
      <c r="AEB739" s="90">
        <f t="shared" si="1250"/>
        <v>0</v>
      </c>
      <c r="AEC739" s="90">
        <f t="shared" si="1250"/>
        <v>0</v>
      </c>
      <c r="AED739" s="1235">
        <v>1</v>
      </c>
      <c r="AEE739" s="1235">
        <v>1</v>
      </c>
      <c r="AEF739" s="1235">
        <v>1</v>
      </c>
      <c r="AEG739" s="104"/>
      <c r="AEH739" s="104"/>
      <c r="AEI739" s="104"/>
      <c r="AEJ739" s="90">
        <f t="shared" ref="AEJ739:AEJ749" si="1503">$I739*AED739</f>
        <v>24133.919999999998</v>
      </c>
      <c r="AEK739" s="90">
        <f t="shared" ref="AEK739:AEK749" si="1504">$J739*AEE739</f>
        <v>24133.919999999998</v>
      </c>
      <c r="AEL739" s="90">
        <f t="shared" ref="AEL739:AEL749" si="1505">$K739*AEF739</f>
        <v>24133.919999999998</v>
      </c>
      <c r="AEM739" s="104"/>
      <c r="AEN739" s="104"/>
      <c r="AEO739" s="104"/>
      <c r="AEP739" s="90">
        <f t="shared" ref="AEP739:AEP755" si="1506">$I739*AEP$758</f>
        <v>11229.78</v>
      </c>
      <c r="AEQ739" s="90">
        <f t="shared" ref="AEQ739:AEQ755" si="1507">$J739*AEQ$758</f>
        <v>12115.5</v>
      </c>
      <c r="AER739" s="90">
        <f t="shared" ref="AER739:AER755" si="1508">$K739*AER$758</f>
        <v>12234.94</v>
      </c>
      <c r="AES739" s="104"/>
      <c r="AET739" s="104"/>
      <c r="AEU739" s="104"/>
      <c r="AEV739" s="90">
        <f t="shared" si="1251"/>
        <v>11229.78</v>
      </c>
      <c r="AEW739" s="90">
        <f t="shared" si="1251"/>
        <v>12115.5</v>
      </c>
      <c r="AEX739" s="90">
        <f t="shared" si="1251"/>
        <v>12234.94</v>
      </c>
      <c r="AEY739" s="1235"/>
      <c r="AEZ739" s="1235"/>
      <c r="AFA739" s="1235"/>
      <c r="AFB739" s="104"/>
      <c r="AFC739" s="104"/>
      <c r="AFD739" s="104"/>
      <c r="AFE739" s="90">
        <f t="shared" ref="AFE739:AFE749" si="1509">$I739*AEY739</f>
        <v>0</v>
      </c>
      <c r="AFF739" s="90">
        <f t="shared" ref="AFF739:AFF749" si="1510">$J739*AEZ739</f>
        <v>0</v>
      </c>
      <c r="AFG739" s="90">
        <f t="shared" ref="AFG739:AFG749" si="1511">$K739*AFA739</f>
        <v>0</v>
      </c>
      <c r="AFH739" s="104"/>
      <c r="AFI739" s="104"/>
      <c r="AFJ739" s="104"/>
      <c r="AFK739" s="90">
        <f t="shared" ref="AFK739:AFK755" si="1512">$I739*AFK$758</f>
        <v>10063.65</v>
      </c>
      <c r="AFL739" s="90">
        <f t="shared" ref="AFL739:AFL755" si="1513">$J739*AFL$758</f>
        <v>11885.5</v>
      </c>
      <c r="AFM739" s="90">
        <f t="shared" ref="AFM739:AFM755" si="1514">$K739*AFM$758</f>
        <v>12042.24</v>
      </c>
      <c r="AFN739" s="104"/>
      <c r="AFO739" s="104"/>
      <c r="AFP739" s="104"/>
      <c r="AFQ739" s="90">
        <f t="shared" si="1252"/>
        <v>0</v>
      </c>
      <c r="AFR739" s="90">
        <f t="shared" si="1252"/>
        <v>0</v>
      </c>
      <c r="AFS739" s="90">
        <f t="shared" si="1252"/>
        <v>0</v>
      </c>
      <c r="AFT739" s="1235"/>
      <c r="AFU739" s="1235"/>
      <c r="AFV739" s="1235"/>
      <c r="AFW739" s="104"/>
      <c r="AFX739" s="104"/>
      <c r="AFY739" s="104"/>
      <c r="AFZ739" s="90">
        <f t="shared" ref="AFZ739:AFZ749" si="1515">$I739*AFT739</f>
        <v>0</v>
      </c>
      <c r="AGA739" s="90">
        <f t="shared" ref="AGA739:AGA749" si="1516">$J739*AFU739</f>
        <v>0</v>
      </c>
      <c r="AGB739" s="90">
        <f t="shared" ref="AGB739:AGB749" si="1517">$K739*AFV739</f>
        <v>0</v>
      </c>
      <c r="AGC739" s="104"/>
      <c r="AGD739" s="104"/>
      <c r="AGE739" s="104"/>
      <c r="AGF739" s="90">
        <f t="shared" ref="AGF739:AGF755" si="1518">$I739*AGF$758</f>
        <v>13106.73</v>
      </c>
      <c r="AGG739" s="90">
        <f t="shared" ref="AGG739:AGG755" si="1519">$J739*AGG$758</f>
        <v>14153.47</v>
      </c>
      <c r="AGH739" s="90">
        <f t="shared" ref="AGH739:AGH755" si="1520">$K739*AGH$758</f>
        <v>14310.43</v>
      </c>
      <c r="AGI739" s="104"/>
      <c r="AGJ739" s="104"/>
      <c r="AGK739" s="104"/>
      <c r="AGL739" s="90">
        <f t="shared" si="1253"/>
        <v>0</v>
      </c>
      <c r="AGM739" s="90">
        <f t="shared" si="1253"/>
        <v>0</v>
      </c>
      <c r="AGN739" s="90">
        <f t="shared" si="1253"/>
        <v>0</v>
      </c>
      <c r="AGO739" s="1235"/>
      <c r="AGP739" s="1235"/>
      <c r="AGQ739" s="1235"/>
      <c r="AGR739" s="104"/>
      <c r="AGS739" s="104"/>
      <c r="AGT739" s="104"/>
      <c r="AGU739" s="90">
        <f t="shared" ref="AGU739:AGU749" si="1521">$I739*AGO739</f>
        <v>0</v>
      </c>
      <c r="AGV739" s="90">
        <f t="shared" ref="AGV739:AGV749" si="1522">$J739*AGP739</f>
        <v>0</v>
      </c>
      <c r="AGW739" s="90">
        <f t="shared" ref="AGW739:AGW749" si="1523">$K739*AGQ739</f>
        <v>0</v>
      </c>
      <c r="AGX739" s="104"/>
      <c r="AGY739" s="104"/>
      <c r="AGZ739" s="104"/>
      <c r="AHA739" s="90">
        <f t="shared" ref="AHA739:AHA755" si="1524">$I739*AHA$758</f>
        <v>13038.64</v>
      </c>
      <c r="AHB739" s="90">
        <f t="shared" ref="AHB739:AHB755" si="1525">$J739*AHB$758</f>
        <v>13675.84</v>
      </c>
      <c r="AHC739" s="90">
        <f t="shared" ref="AHC739:AHC755" si="1526">$K739*AHC$758</f>
        <v>13858.81</v>
      </c>
      <c r="AHD739" s="104"/>
      <c r="AHE739" s="104"/>
      <c r="AHF739" s="104"/>
      <c r="AHG739" s="90">
        <f t="shared" si="1254"/>
        <v>0</v>
      </c>
      <c r="AHH739" s="90">
        <f t="shared" si="1254"/>
        <v>0</v>
      </c>
      <c r="AHI739" s="90">
        <f t="shared" si="1254"/>
        <v>0</v>
      </c>
      <c r="AHJ739" s="1235"/>
      <c r="AHK739" s="1235"/>
      <c r="AHL739" s="1235"/>
      <c r="AHM739" s="104"/>
      <c r="AHN739" s="104"/>
      <c r="AHO739" s="104"/>
      <c r="AHP739" s="90">
        <f t="shared" ref="AHP739:AHP749" si="1527">$I739*AHJ739</f>
        <v>0</v>
      </c>
      <c r="AHQ739" s="90">
        <f t="shared" ref="AHQ739:AHQ749" si="1528">$J739*AHK739</f>
        <v>0</v>
      </c>
      <c r="AHR739" s="90">
        <f t="shared" ref="AHR739:AHR749" si="1529">$K739*AHL739</f>
        <v>0</v>
      </c>
      <c r="AHS739" s="104"/>
      <c r="AHT739" s="104"/>
      <c r="AHU739" s="104"/>
      <c r="AHV739" s="90">
        <f t="shared" ref="AHV739:AHV755" si="1530">$I739*AHV$758</f>
        <v>18737.580000000002</v>
      </c>
      <c r="AHW739" s="90">
        <f t="shared" ref="AHW739:AHW755" si="1531">$J739*AHW$758</f>
        <v>20587.849999999999</v>
      </c>
      <c r="AHX739" s="90">
        <f t="shared" ref="AHX739:AHX755" si="1532">$K739*AHX$758</f>
        <v>20664.150000000001</v>
      </c>
      <c r="AHY739" s="104"/>
      <c r="AHZ739" s="104"/>
      <c r="AIA739" s="104"/>
      <c r="AIB739" s="90">
        <f t="shared" si="1255"/>
        <v>0</v>
      </c>
      <c r="AIC739" s="90">
        <f t="shared" si="1255"/>
        <v>0</v>
      </c>
      <c r="AID739" s="90">
        <f t="shared" si="1255"/>
        <v>0</v>
      </c>
      <c r="AIE739" s="1235"/>
      <c r="AIF739" s="1235"/>
      <c r="AIG739" s="1235"/>
      <c r="AIH739" s="104"/>
      <c r="AII739" s="104"/>
      <c r="AIJ739" s="104"/>
      <c r="AIK739" s="90">
        <f t="shared" ref="AIK739:AIK749" si="1533">$I739*AIE739</f>
        <v>0</v>
      </c>
      <c r="AIL739" s="90">
        <f t="shared" ref="AIL739:AIL749" si="1534">$J739*AIF739</f>
        <v>0</v>
      </c>
      <c r="AIM739" s="90">
        <f t="shared" ref="AIM739:AIM749" si="1535">$K739*AIG739</f>
        <v>0</v>
      </c>
      <c r="AIN739" s="104"/>
      <c r="AIO739" s="104"/>
      <c r="AIP739" s="104"/>
      <c r="AIQ739" s="90">
        <f t="shared" ref="AIQ739:AIQ755" si="1536">$I739*AIQ$758</f>
        <v>12819.29</v>
      </c>
      <c r="AIR739" s="90">
        <f t="shared" ref="AIR739:AIR755" si="1537">$J739*AIR$758</f>
        <v>15244.16</v>
      </c>
      <c r="AIS739" s="90">
        <f t="shared" ref="AIS739:AIS755" si="1538">$K739*AIS$758</f>
        <v>15403.51</v>
      </c>
      <c r="AIT739" s="104"/>
      <c r="AIU739" s="104"/>
      <c r="AIV739" s="104"/>
      <c r="AIW739" s="90">
        <f t="shared" si="1256"/>
        <v>0</v>
      </c>
      <c r="AIX739" s="90">
        <f t="shared" si="1256"/>
        <v>0</v>
      </c>
      <c r="AIY739" s="90">
        <f t="shared" si="1256"/>
        <v>0</v>
      </c>
      <c r="AIZ739" s="92"/>
      <c r="AJA739" s="92"/>
      <c r="AJB739" s="92"/>
      <c r="AJC739" s="104"/>
      <c r="AJD739" s="104"/>
      <c r="AJE739" s="104"/>
      <c r="AJF739" s="90">
        <f t="shared" ref="AJF739:AJF749" si="1539">$I739*AIZ739</f>
        <v>0</v>
      </c>
      <c r="AJG739" s="90">
        <f t="shared" ref="AJG739:AJG749" si="1540">$J739*AJA739</f>
        <v>0</v>
      </c>
      <c r="AJH739" s="90">
        <f t="shared" ref="AJH739:AJH749" si="1541">$K739*AJB739</f>
        <v>0</v>
      </c>
      <c r="AJI739" s="104"/>
      <c r="AJJ739" s="104"/>
      <c r="AJK739" s="104"/>
      <c r="AJL739" s="90">
        <f t="shared" ref="AJL739:AJL755" si="1542">$I739*AJL$758</f>
        <v>0</v>
      </c>
      <c r="AJM739" s="90">
        <f t="shared" ref="AJM739:AJM755" si="1543">$J739*AJM$758</f>
        <v>0</v>
      </c>
      <c r="AJN739" s="90">
        <f t="shared" ref="AJN739:AJN755" si="1544">$K739*AJN$758</f>
        <v>0</v>
      </c>
      <c r="AJO739" s="104"/>
      <c r="AJP739" s="104"/>
      <c r="AJQ739" s="104"/>
      <c r="AJR739" s="90">
        <f t="shared" si="1257"/>
        <v>0</v>
      </c>
      <c r="AJS739" s="90">
        <f t="shared" si="1257"/>
        <v>0</v>
      </c>
      <c r="AJT739" s="90">
        <f t="shared" si="1257"/>
        <v>0</v>
      </c>
      <c r="AJU739" s="1235"/>
      <c r="AJV739" s="1235"/>
      <c r="AJW739" s="1235"/>
      <c r="AJX739" s="104"/>
      <c r="AJY739" s="104"/>
      <c r="AJZ739" s="104"/>
      <c r="AKA739" s="90">
        <f t="shared" ref="AKA739:AKA749" si="1545">$I739*AJU739</f>
        <v>0</v>
      </c>
      <c r="AKB739" s="90">
        <f t="shared" ref="AKB739:AKB749" si="1546">$J739*AJV739</f>
        <v>0</v>
      </c>
      <c r="AKC739" s="90">
        <f t="shared" ref="AKC739:AKC749" si="1547">$K739*AJW739</f>
        <v>0</v>
      </c>
      <c r="AKD739" s="104"/>
      <c r="AKE739" s="104"/>
      <c r="AKF739" s="104"/>
      <c r="AKG739" s="90">
        <f t="shared" ref="AKG739:AKG755" si="1548">$I739*AKG$758</f>
        <v>11506.04</v>
      </c>
      <c r="AKH739" s="90">
        <f t="shared" ref="AKH739:AKH755" si="1549">$J739*AKH$758</f>
        <v>12260.95</v>
      </c>
      <c r="AKI739" s="90">
        <f t="shared" ref="AKI739:AKI755" si="1550">$K739*AKI$758</f>
        <v>12432.52</v>
      </c>
      <c r="AKJ739" s="104"/>
      <c r="AKK739" s="104"/>
      <c r="AKL739" s="104"/>
      <c r="AKM739" s="90">
        <f t="shared" si="1258"/>
        <v>0</v>
      </c>
      <c r="AKN739" s="90">
        <f t="shared" si="1258"/>
        <v>0</v>
      </c>
      <c r="AKO739" s="90">
        <f t="shared" si="1258"/>
        <v>0</v>
      </c>
      <c r="AKP739" s="1235"/>
      <c r="AKQ739" s="1235"/>
      <c r="AKR739" s="1235"/>
      <c r="AKS739" s="104"/>
      <c r="AKT739" s="104"/>
      <c r="AKU739" s="104"/>
      <c r="AKV739" s="90">
        <f t="shared" ref="AKV739:AKV749" si="1551">$I739*AKP739</f>
        <v>0</v>
      </c>
      <c r="AKW739" s="90">
        <f t="shared" ref="AKW739:AKW749" si="1552">$J739*AKQ739</f>
        <v>0</v>
      </c>
      <c r="AKX739" s="90">
        <f t="shared" ref="AKX739:AKX749" si="1553">$K739*AKR739</f>
        <v>0</v>
      </c>
      <c r="AKY739" s="104"/>
      <c r="AKZ739" s="104"/>
      <c r="ALA739" s="104"/>
      <c r="ALB739" s="90">
        <f t="shared" ref="ALB739:ALB755" si="1554">$I739*ALB$758</f>
        <v>11528.13</v>
      </c>
      <c r="ALC739" s="90">
        <f t="shared" ref="ALC739:ALC755" si="1555">$J739*ALC$758</f>
        <v>13331.86</v>
      </c>
      <c r="ALD739" s="90">
        <f t="shared" ref="ALD739:ALD755" si="1556">$K739*ALD$758</f>
        <v>13478.5</v>
      </c>
      <c r="ALE739" s="104"/>
      <c r="ALF739" s="104"/>
      <c r="ALG739" s="104"/>
      <c r="ALH739" s="90">
        <f t="shared" si="1259"/>
        <v>0</v>
      </c>
      <c r="ALI739" s="90">
        <f t="shared" si="1259"/>
        <v>0</v>
      </c>
      <c r="ALJ739" s="90">
        <f t="shared" si="1259"/>
        <v>0</v>
      </c>
      <c r="ALK739" s="1235"/>
      <c r="ALL739" s="1235"/>
      <c r="ALM739" s="1235"/>
      <c r="ALN739" s="104"/>
      <c r="ALO739" s="104"/>
      <c r="ALP739" s="104"/>
      <c r="ALQ739" s="90">
        <f t="shared" ref="ALQ739:ALQ749" si="1557">$I739*ALK739</f>
        <v>0</v>
      </c>
      <c r="ALR739" s="90">
        <f t="shared" ref="ALR739:ALR749" si="1558">$J739*ALL739</f>
        <v>0</v>
      </c>
      <c r="ALS739" s="90">
        <f t="shared" ref="ALS739:ALS749" si="1559">$K739*ALM739</f>
        <v>0</v>
      </c>
      <c r="ALT739" s="104"/>
      <c r="ALU739" s="104"/>
      <c r="ALV739" s="104"/>
      <c r="ALW739" s="90">
        <f t="shared" ref="ALW739:ALW755" si="1560">$I739*ALW$758</f>
        <v>12627.94</v>
      </c>
      <c r="ALX739" s="90">
        <f t="shared" ref="ALX739:ALX755" si="1561">$J739*ALX$758</f>
        <v>14293.94</v>
      </c>
      <c r="ALY739" s="90">
        <f t="shared" ref="ALY739:ALY755" si="1562">$K739*ALY$758</f>
        <v>14472.59</v>
      </c>
      <c r="ALZ739" s="104"/>
      <c r="AMA739" s="104"/>
      <c r="AMB739" s="104"/>
      <c r="AMC739" s="90">
        <f t="shared" si="1260"/>
        <v>0</v>
      </c>
      <c r="AMD739" s="90">
        <f t="shared" si="1260"/>
        <v>0</v>
      </c>
      <c r="AME739" s="90">
        <f t="shared" si="1260"/>
        <v>0</v>
      </c>
      <c r="AMF739" s="1235"/>
      <c r="AMG739" s="1235"/>
      <c r="AMH739" s="1235"/>
      <c r="AMI739" s="104"/>
      <c r="AMJ739" s="104"/>
      <c r="AMK739" s="104"/>
      <c r="AML739" s="90">
        <f t="shared" ref="AML739:AML749" si="1563">$I739*AMF739</f>
        <v>0</v>
      </c>
      <c r="AMM739" s="90">
        <f t="shared" ref="AMM739:AMM749" si="1564">$J739*AMG739</f>
        <v>0</v>
      </c>
      <c r="AMN739" s="90">
        <f t="shared" ref="AMN739:AMN749" si="1565">$K739*AMH739</f>
        <v>0</v>
      </c>
      <c r="AMO739" s="104"/>
      <c r="AMP739" s="104"/>
      <c r="AMQ739" s="104"/>
      <c r="AMR739" s="90">
        <f t="shared" ref="AMR739:AMR755" si="1566">$I739*AMR$758</f>
        <v>13083</v>
      </c>
      <c r="AMS739" s="90">
        <f t="shared" ref="AMS739:AMS755" si="1567">$J739*AMS$758</f>
        <v>14353.75</v>
      </c>
      <c r="AMT739" s="90">
        <f t="shared" ref="AMT739:AMT755" si="1568">$K739*AMT$758</f>
        <v>14490.77</v>
      </c>
      <c r="AMU739" s="104"/>
      <c r="AMV739" s="104"/>
      <c r="AMW739" s="104"/>
      <c r="AMX739" s="90">
        <f t="shared" si="1261"/>
        <v>0</v>
      </c>
      <c r="AMY739" s="90">
        <f t="shared" si="1261"/>
        <v>0</v>
      </c>
      <c r="AMZ739" s="90">
        <f t="shared" si="1261"/>
        <v>0</v>
      </c>
      <c r="ANA739" s="1235"/>
      <c r="ANB739" s="1235"/>
      <c r="ANC739" s="1235"/>
      <c r="AND739" s="104"/>
      <c r="ANE739" s="104"/>
      <c r="ANF739" s="104"/>
      <c r="ANG739" s="90">
        <f t="shared" ref="ANG739:ANG749" si="1569">$I739*ANA739</f>
        <v>0</v>
      </c>
      <c r="ANH739" s="90">
        <f t="shared" ref="ANH739:ANH749" si="1570">$J739*ANB739</f>
        <v>0</v>
      </c>
      <c r="ANI739" s="90">
        <f t="shared" ref="ANI739:ANI749" si="1571">$K739*ANC739</f>
        <v>0</v>
      </c>
      <c r="ANJ739" s="104"/>
      <c r="ANK739" s="104"/>
      <c r="ANL739" s="104"/>
      <c r="ANM739" s="90">
        <f t="shared" ref="ANM739:ANM755" si="1572">$I739*ANM$758</f>
        <v>11098.9</v>
      </c>
      <c r="ANN739" s="90">
        <f t="shared" ref="ANN739:ANN755" si="1573">$J739*ANN$758</f>
        <v>11993.38</v>
      </c>
      <c r="ANO739" s="90">
        <f t="shared" ref="ANO739:ANO755" si="1574">$K739*ANO$758</f>
        <v>12165.39</v>
      </c>
      <c r="ANP739" s="104"/>
      <c r="ANQ739" s="104"/>
      <c r="ANR739" s="104"/>
      <c r="ANS739" s="90">
        <f t="shared" si="1262"/>
        <v>0</v>
      </c>
      <c r="ANT739" s="90">
        <f t="shared" si="1262"/>
        <v>0</v>
      </c>
      <c r="ANU739" s="90">
        <f t="shared" si="1262"/>
        <v>0</v>
      </c>
      <c r="ANV739" s="1235"/>
      <c r="ANW739" s="1235"/>
      <c r="ANX739" s="1235"/>
      <c r="ANY739" s="104"/>
      <c r="ANZ739" s="104"/>
      <c r="AOA739" s="104"/>
      <c r="AOB739" s="90">
        <f t="shared" ref="AOB739:AOB749" si="1575">$I739*ANV739</f>
        <v>0</v>
      </c>
      <c r="AOC739" s="90">
        <f t="shared" ref="AOC739:AOC749" si="1576">$J739*ANW739</f>
        <v>0</v>
      </c>
      <c r="AOD739" s="90">
        <f t="shared" ref="AOD739:AOD749" si="1577">$K739*ANX739</f>
        <v>0</v>
      </c>
      <c r="AOE739" s="104"/>
      <c r="AOF739" s="104"/>
      <c r="AOG739" s="104"/>
      <c r="AOH739" s="90">
        <f t="shared" ref="AOH739:AOH755" si="1578">$I739*AOH$758</f>
        <v>18593.18</v>
      </c>
      <c r="AOI739" s="90">
        <f t="shared" ref="AOI739:AOI755" si="1579">$J739*AOI$758</f>
        <v>19633.71</v>
      </c>
      <c r="AOJ739" s="90">
        <f t="shared" ref="AOJ739:AOJ755" si="1580">$K739*AOJ$758</f>
        <v>19655.060000000001</v>
      </c>
      <c r="AOK739" s="104"/>
      <c r="AOL739" s="104"/>
      <c r="AOM739" s="104"/>
      <c r="AON739" s="90">
        <f t="shared" si="1263"/>
        <v>0</v>
      </c>
      <c r="AOO739" s="90">
        <f t="shared" si="1263"/>
        <v>0</v>
      </c>
      <c r="AOP739" s="90">
        <f t="shared" si="1263"/>
        <v>0</v>
      </c>
      <c r="AOQ739" s="1235"/>
      <c r="AOR739" s="1235"/>
      <c r="AOS739" s="1235"/>
      <c r="AOT739" s="104"/>
      <c r="AOU739" s="104"/>
      <c r="AOV739" s="104"/>
      <c r="AOW739" s="90">
        <f t="shared" ref="AOW739:AOW749" si="1581">$I739*AOQ739</f>
        <v>0</v>
      </c>
      <c r="AOX739" s="90">
        <f t="shared" ref="AOX739:AOX749" si="1582">$J739*AOR739</f>
        <v>0</v>
      </c>
      <c r="AOY739" s="90">
        <f t="shared" ref="AOY739:AOY749" si="1583">$K739*AOS739</f>
        <v>0</v>
      </c>
      <c r="AOZ739" s="104"/>
      <c r="APA739" s="104"/>
      <c r="APB739" s="104"/>
      <c r="APC739" s="90">
        <f t="shared" ref="APC739:APC755" si="1584">$I739*APC$758</f>
        <v>11846.9</v>
      </c>
      <c r="APD739" s="90">
        <f t="shared" ref="APD739:APD755" si="1585">$J739*APD$758</f>
        <v>12737.84</v>
      </c>
      <c r="APE739" s="90">
        <f t="shared" ref="APE739:APE755" si="1586">$K739*APE$758</f>
        <v>12882.69</v>
      </c>
      <c r="APF739" s="104"/>
      <c r="APG739" s="104"/>
      <c r="APH739" s="104"/>
      <c r="API739" s="90">
        <f t="shared" si="1264"/>
        <v>0</v>
      </c>
      <c r="APJ739" s="90">
        <f t="shared" si="1264"/>
        <v>0</v>
      </c>
      <c r="APK739" s="90">
        <f t="shared" si="1264"/>
        <v>0</v>
      </c>
      <c r="APL739" s="1235"/>
      <c r="APM739" s="1235"/>
      <c r="APN739" s="1235"/>
      <c r="APO739" s="104"/>
      <c r="APP739" s="104"/>
      <c r="APQ739" s="104"/>
      <c r="APR739" s="90">
        <f t="shared" ref="APR739:APR749" si="1587">$I739*APL739</f>
        <v>0</v>
      </c>
      <c r="APS739" s="90">
        <f t="shared" ref="APS739:APS749" si="1588">$J739*APM739</f>
        <v>0</v>
      </c>
      <c r="APT739" s="90">
        <f t="shared" ref="APT739:APT749" si="1589">$K739*APN739</f>
        <v>0</v>
      </c>
      <c r="APU739" s="104"/>
      <c r="APV739" s="104"/>
      <c r="APW739" s="104"/>
      <c r="APX739" s="90">
        <f t="shared" ref="APX739:APX755" si="1590">$I739*APX$758</f>
        <v>15152.05</v>
      </c>
      <c r="APY739" s="90">
        <f t="shared" ref="APY739:APY755" si="1591">$J739*APY$758</f>
        <v>16125.43</v>
      </c>
      <c r="APZ739" s="90">
        <f t="shared" ref="APZ739:APZ755" si="1592">$K739*APZ$758</f>
        <v>16315.3</v>
      </c>
      <c r="AQA739" s="104"/>
      <c r="AQB739" s="104"/>
      <c r="AQC739" s="104"/>
      <c r="AQD739" s="90">
        <f t="shared" si="1265"/>
        <v>0</v>
      </c>
      <c r="AQE739" s="90">
        <f t="shared" si="1265"/>
        <v>0</v>
      </c>
      <c r="AQF739" s="90">
        <f t="shared" si="1265"/>
        <v>0</v>
      </c>
      <c r="AQG739" s="1235"/>
      <c r="AQH739" s="1235"/>
      <c r="AQI739" s="1235"/>
      <c r="AQJ739" s="104"/>
      <c r="AQK739" s="104"/>
      <c r="AQL739" s="104"/>
      <c r="AQM739" s="90">
        <f t="shared" ref="AQM739:AQM749" si="1593">$I739*AQG739</f>
        <v>0</v>
      </c>
      <c r="AQN739" s="90">
        <f t="shared" ref="AQN739:AQN749" si="1594">$J739*AQH739</f>
        <v>0</v>
      </c>
      <c r="AQO739" s="90">
        <f t="shared" ref="AQO739:AQO749" si="1595">$K739*AQI739</f>
        <v>0</v>
      </c>
      <c r="AQP739" s="104"/>
      <c r="AQQ739" s="104"/>
      <c r="AQR739" s="104"/>
      <c r="AQS739" s="90">
        <f t="shared" ref="AQS739:AQS755" si="1596">$I739*AQS$758</f>
        <v>13810.69</v>
      </c>
      <c r="AQT739" s="90">
        <f t="shared" ref="AQT739:AQT755" si="1597">$J739*AQT$758</f>
        <v>15427.59</v>
      </c>
      <c r="AQU739" s="90">
        <f t="shared" ref="AQU739:AQU755" si="1598">$K739*AQU$758</f>
        <v>15576.85</v>
      </c>
      <c r="AQV739" s="104"/>
      <c r="AQW739" s="104"/>
      <c r="AQX739" s="104"/>
      <c r="AQY739" s="90">
        <f t="shared" si="1266"/>
        <v>0</v>
      </c>
      <c r="AQZ739" s="90">
        <f t="shared" si="1266"/>
        <v>0</v>
      </c>
      <c r="ARA739" s="90">
        <f t="shared" si="1266"/>
        <v>0</v>
      </c>
      <c r="ARB739" s="1235"/>
      <c r="ARC739" s="1235"/>
      <c r="ARD739" s="1235"/>
      <c r="ARE739" s="104"/>
      <c r="ARF739" s="104"/>
      <c r="ARG739" s="104"/>
      <c r="ARH739" s="90">
        <f t="shared" ref="ARH739:ARH749" si="1599">$I739*ARB739</f>
        <v>0</v>
      </c>
      <c r="ARI739" s="90">
        <f t="shared" ref="ARI739:ARI749" si="1600">$J739*ARC739</f>
        <v>0</v>
      </c>
      <c r="ARJ739" s="90">
        <f t="shared" ref="ARJ739:ARJ749" si="1601">$K739*ARD739</f>
        <v>0</v>
      </c>
      <c r="ARK739" s="104"/>
      <c r="ARL739" s="104"/>
      <c r="ARM739" s="104"/>
      <c r="ARN739" s="90">
        <f t="shared" ref="ARN739:ARN755" si="1602">$I739*ARN$758</f>
        <v>10711.02</v>
      </c>
      <c r="ARO739" s="90">
        <f t="shared" ref="ARO739:ARO755" si="1603">$J739*ARO$758</f>
        <v>12256.87</v>
      </c>
      <c r="ARP739" s="90">
        <f t="shared" ref="ARP739:ARP755" si="1604">$K739*ARP$758</f>
        <v>12402.86</v>
      </c>
      <c r="ARQ739" s="104"/>
      <c r="ARR739" s="104"/>
      <c r="ARS739" s="104"/>
      <c r="ART739" s="90">
        <f t="shared" si="1267"/>
        <v>0</v>
      </c>
      <c r="ARU739" s="90">
        <f t="shared" si="1267"/>
        <v>0</v>
      </c>
      <c r="ARV739" s="90">
        <f t="shared" si="1267"/>
        <v>0</v>
      </c>
      <c r="ARW739" s="1235"/>
      <c r="ARX739" s="1235"/>
      <c r="ARY739" s="1235"/>
      <c r="ARZ739" s="104"/>
      <c r="ASA739" s="104"/>
      <c r="ASB739" s="104"/>
      <c r="ASC739" s="90">
        <f t="shared" ref="ASC739:ASC749" si="1605">$I739*ARW739</f>
        <v>0</v>
      </c>
      <c r="ASD739" s="90">
        <f t="shared" ref="ASD739:ASD749" si="1606">$J739*ARX739</f>
        <v>0</v>
      </c>
      <c r="ASE739" s="90">
        <f t="shared" ref="ASE739:ASE749" si="1607">$K739*ARY739</f>
        <v>0</v>
      </c>
      <c r="ASF739" s="104"/>
      <c r="ASG739" s="104"/>
      <c r="ASH739" s="104"/>
      <c r="ASI739" s="90">
        <f t="shared" ref="ASI739:ASI755" si="1608">$I739*ASI$758</f>
        <v>10771</v>
      </c>
      <c r="ASJ739" s="90">
        <f t="shared" ref="ASJ739:ASJ755" si="1609">$J739*ASJ$758</f>
        <v>12741.43</v>
      </c>
      <c r="ASK739" s="90">
        <f t="shared" ref="ASK739:ASK755" si="1610">$K739*ASK$758</f>
        <v>12928.28</v>
      </c>
      <c r="ASL739" s="104"/>
      <c r="ASM739" s="104"/>
      <c r="ASN739" s="104"/>
      <c r="ASO739" s="90">
        <f t="shared" si="1268"/>
        <v>0</v>
      </c>
      <c r="ASP739" s="90">
        <f t="shared" si="1268"/>
        <v>0</v>
      </c>
      <c r="ASQ739" s="90">
        <f t="shared" si="1268"/>
        <v>0</v>
      </c>
      <c r="ASR739" s="1235"/>
      <c r="ASS739" s="1235"/>
      <c r="AST739" s="1235"/>
      <c r="ASU739" s="104"/>
      <c r="ASV739" s="104"/>
      <c r="ASW739" s="104"/>
      <c r="ASX739" s="90">
        <f t="shared" ref="ASX739:ASX749" si="1611">$I739*ASR739</f>
        <v>0</v>
      </c>
      <c r="ASY739" s="90">
        <f t="shared" ref="ASY739:ASY749" si="1612">$J739*ASS739</f>
        <v>0</v>
      </c>
      <c r="ASZ739" s="90">
        <f t="shared" ref="ASZ739:ASZ749" si="1613">$K739*AST739</f>
        <v>0</v>
      </c>
      <c r="ATA739" s="104"/>
      <c r="ATB739" s="104"/>
      <c r="ATC739" s="104"/>
      <c r="ATD739" s="90">
        <f t="shared" ref="ATD739:ATD755" si="1614">$I739*ATD$758</f>
        <v>12128.3</v>
      </c>
      <c r="ATE739" s="90">
        <f t="shared" ref="ATE739:ATE755" si="1615">$J739*ATE$758</f>
        <v>12476.29</v>
      </c>
      <c r="ATF739" s="90">
        <f t="shared" ref="ATF739:ATF755" si="1616">$K739*ATF$758</f>
        <v>12681.58</v>
      </c>
      <c r="ATG739" s="104"/>
      <c r="ATH739" s="104"/>
      <c r="ATI739" s="104"/>
      <c r="ATJ739" s="90">
        <f t="shared" si="1269"/>
        <v>0</v>
      </c>
      <c r="ATK739" s="90">
        <f t="shared" si="1269"/>
        <v>0</v>
      </c>
      <c r="ATL739" s="90">
        <f t="shared" si="1269"/>
        <v>0</v>
      </c>
      <c r="ATM739" s="1235"/>
      <c r="ATN739" s="1235"/>
      <c r="ATO739" s="1235"/>
      <c r="ATP739" s="104"/>
      <c r="ATQ739" s="104"/>
      <c r="ATR739" s="104"/>
      <c r="ATS739" s="90">
        <f t="shared" ref="ATS739:ATS749" si="1617">$I739*ATM739</f>
        <v>0</v>
      </c>
      <c r="ATT739" s="90">
        <f t="shared" ref="ATT739:ATT749" si="1618">$J739*ATN739</f>
        <v>0</v>
      </c>
      <c r="ATU739" s="90">
        <f t="shared" ref="ATU739:ATU749" si="1619">$K739*ATO739</f>
        <v>0</v>
      </c>
      <c r="ATV739" s="104"/>
      <c r="ATW739" s="104"/>
      <c r="ATX739" s="104"/>
      <c r="ATY739" s="90">
        <f t="shared" ref="ATY739:ATY755" si="1620">$I739*ATY$758</f>
        <v>10172.14</v>
      </c>
      <c r="ATZ739" s="90">
        <f t="shared" ref="ATZ739:ATZ755" si="1621">$J739*ATZ$758</f>
        <v>12324.85</v>
      </c>
      <c r="AUA739" s="90">
        <f t="shared" ref="AUA739:AUA755" si="1622">$K739*AUA$758</f>
        <v>12493.72</v>
      </c>
      <c r="AUB739" s="104"/>
      <c r="AUC739" s="104"/>
      <c r="AUD739" s="104"/>
      <c r="AUE739" s="90">
        <f t="shared" si="1270"/>
        <v>0</v>
      </c>
      <c r="AUF739" s="90">
        <f t="shared" si="1270"/>
        <v>0</v>
      </c>
      <c r="AUG739" s="90">
        <f t="shared" si="1270"/>
        <v>0</v>
      </c>
      <c r="AUH739" s="1235">
        <v>1</v>
      </c>
      <c r="AUI739" s="1235">
        <v>1</v>
      </c>
      <c r="AUJ739" s="1235">
        <v>1</v>
      </c>
      <c r="AUK739" s="104"/>
      <c r="AUL739" s="104"/>
      <c r="AUM739" s="104"/>
      <c r="AUN739" s="90">
        <f t="shared" ref="AUN739:AUN749" si="1623">$I739*AUH739</f>
        <v>24133.919999999998</v>
      </c>
      <c r="AUO739" s="90">
        <f t="shared" ref="AUO739:AUO749" si="1624">$J739*AUI739</f>
        <v>24133.919999999998</v>
      </c>
      <c r="AUP739" s="90">
        <f t="shared" ref="AUP739:AUP749" si="1625">$K739*AUJ739</f>
        <v>24133.919999999998</v>
      </c>
      <c r="AUQ739" s="104"/>
      <c r="AUR739" s="104"/>
      <c r="AUS739" s="104"/>
      <c r="AUT739" s="90">
        <f t="shared" ref="AUT739:AUT755" si="1626">$I739*AUT$758</f>
        <v>10819.31</v>
      </c>
      <c r="AUU739" s="90">
        <f t="shared" ref="AUU739:AUU755" si="1627">$J739*AUU$758</f>
        <v>11804.78</v>
      </c>
      <c r="AUV739" s="90">
        <f t="shared" ref="AUV739:AUV755" si="1628">$K739*AUV$758</f>
        <v>11999.75</v>
      </c>
      <c r="AUW739" s="104"/>
      <c r="AUX739" s="104"/>
      <c r="AUY739" s="104"/>
      <c r="AUZ739" s="90">
        <f t="shared" si="1271"/>
        <v>10819.31</v>
      </c>
      <c r="AVA739" s="90">
        <f t="shared" si="1271"/>
        <v>11804.78</v>
      </c>
      <c r="AVB739" s="90">
        <f t="shared" si="1271"/>
        <v>11999.75</v>
      </c>
      <c r="AVC739" s="1235"/>
      <c r="AVD739" s="1235"/>
      <c r="AVE739" s="1235"/>
      <c r="AVF739" s="104"/>
      <c r="AVG739" s="104"/>
      <c r="AVH739" s="104"/>
      <c r="AVI739" s="90">
        <f t="shared" ref="AVI739:AVI749" si="1629">$I739*AVC739</f>
        <v>0</v>
      </c>
      <c r="AVJ739" s="90">
        <f t="shared" ref="AVJ739:AVJ749" si="1630">$J739*AVD739</f>
        <v>0</v>
      </c>
      <c r="AVK739" s="90">
        <f t="shared" ref="AVK739:AVK749" si="1631">$K739*AVE739</f>
        <v>0</v>
      </c>
      <c r="AVL739" s="104"/>
      <c r="AVM739" s="104"/>
      <c r="AVN739" s="104"/>
      <c r="AVO739" s="90">
        <f t="shared" ref="AVO739:AVO755" si="1632">$I739*AVO$758</f>
        <v>11638.4</v>
      </c>
      <c r="AVP739" s="90">
        <f t="shared" ref="AVP739:AVP755" si="1633">$J739*AVP$758</f>
        <v>12560.47</v>
      </c>
      <c r="AVQ739" s="90">
        <f t="shared" ref="AVQ739:AVQ755" si="1634">$K739*AVQ$758</f>
        <v>12780.43</v>
      </c>
      <c r="AVR739" s="104"/>
      <c r="AVS739" s="104"/>
      <c r="AVT739" s="104"/>
      <c r="AVU739" s="90">
        <f t="shared" si="1272"/>
        <v>0</v>
      </c>
      <c r="AVV739" s="90">
        <f t="shared" si="1272"/>
        <v>0</v>
      </c>
      <c r="AVW739" s="90">
        <f t="shared" si="1272"/>
        <v>0</v>
      </c>
      <c r="AVX739" s="124">
        <f t="shared" ref="AVX739:AVX755" si="1635">L739+AG739+BB739+BW739+CR739+DM739+EH739+FC739+FX739+GS739+HN739+II739+JD739+JY739+KT739+LO739+MJ739+NE739+NZ739+OU739+PP739+QK739+RF739+SA739+SV739+TQ739+UL739+VG739+WB739+WW739+XR739+YM739+ZH739+AAC739+AAX739+ABS739+ACN739+ADI739+AED739+AEY739+AFT739+AGO739+AHJ739+AIE739+AIZ739+AJU739+AKP739+ALK739+AMF739+ANA739+ANV739+AOQ739+APL739+AQG739+ARB739+ARW739+ASR739+ATM739+AUH739+AVC739</f>
        <v>2</v>
      </c>
      <c r="AVY739" s="124">
        <f t="shared" ref="AVY739:AVY755" si="1636">M739+AH739+BC739+BX739+CS739+DN739+EI739+FD739+FY739+GT739+HO739+IJ739+JE739+JZ739+KU739+LP739+MK739+NF739+OA739+OV739+PQ739+QL739+RG739+SB739+SW739+TR739+UM739+VH739+WC739+WX739+XS739+YN739+ZI739+AAD739+AAY739+ABT739+ACO739+ADJ739+AEE739+AEZ739+AFU739+AGP739+AHK739+AIF739+AJA739+AJV739+AKQ739+ALL739+AMG739+ANB739+ANW739+AOR739+APM739+AQH739+ARC739+ARX739+ASS739+ATN739+AUI739+AVD739</f>
        <v>2</v>
      </c>
      <c r="AVZ739" s="124">
        <f t="shared" ref="AVZ739:AVZ755" si="1637">N739+AI739+BD739+BY739+CT739+DO739+EJ739+FE739+FZ739+GU739+HP739+IK739+JF739+KA739+KV739+LQ739+ML739+NG739+OB739+OW739+PR739+QM739+RH739+SC739+SX739+TS739+UN739+VI739+WD739+WY739+XT739+YO739+ZJ739+AAE739+AAZ739+ABU739+ACP739+ADK739+AEF739+AFA739+AFV739+AGQ739+AHL739+AIG739+AJB739+AJW739+AKR739+ALM739+AMH739+ANC739+ANX739+AOS739+APN739+AQI739+ARD739+ARY739+AST739+ATO739+AUJ739+AVE739</f>
        <v>2</v>
      </c>
      <c r="AWA739" s="90">
        <f t="shared" ref="AWA739:AWA755" si="1638">O739+AJ739+BE739+BZ739+CU739+DP739+EK739+FF739+GA739+GV739+HQ739+IL739+JG739+KB739+KW739+LR739+MM739+NH739+OC739+OX739+PS739+QN739+RI739+SD739+SY739+TT739+UO739+VJ739+WE739+WZ739+XU739+YP739+ZK739+AAF739+ABA739+ABV739+ACQ739+ADL739+AEG739+AFB739+AFW739+AGR739+AHM739+AIH739+AJC739+AJX739+AKS739+ALN739+AMI739+AND739+ANY739+AOT739+APO739+AQJ739+ARE739+ARZ739+ASU739+ATP739+AUK739+AVF739</f>
        <v>0</v>
      </c>
      <c r="AWB739" s="90">
        <f t="shared" ref="AWB739:AWB755" si="1639">P739+AK739+BF739+CA739+CV739+DQ739+EL739+FG739+GB739+GW739+HR739+IM739+JH739+KC739+KX739+LS739+MN739+NI739+OD739+OY739+PT739+QO739+RJ739+SE739+SZ739+TU739+UP739+VK739+WF739+XA739+XV739+YQ739+ZL739+AAG739+ABB739+ABW739+ACR739+ADM739+AEH739+AFC739+AFX739+AGS739+AHN739+AII739+AJD739+AJY739+AKT739+ALO739+AMJ739+ANE739+ANZ739+AOU739+APP739+AQK739+ARF739+ASA739+ASV739+ATQ739+AUL739+AVG739</f>
        <v>0</v>
      </c>
      <c r="AWC739" s="90">
        <f t="shared" ref="AWC739:AWC755" si="1640">Q739+AL739+BG739+CB739+CW739+DR739+EM739+FH739+GC739+GX739+HS739+IN739+JI739+KD739+KY739+LT739+MO739+NJ739+OE739+OZ739+PU739+QP739+RK739+SF739+TA739+TV739+UQ739+VL739+WG739+XB739+XW739+YR739+ZM739+AAH739+ABC739+ABX739+ACS739+ADN739+AEI739+AFD739+AFY739+AGT739+AHO739+AIJ739+AJE739+AJZ739+AKU739+ALP739+AMK739+ANF739+AOA739+AOV739+APQ739+AQL739+ARG739+ASB739+ASW739+ATR739+AUM739+AVH739</f>
        <v>0</v>
      </c>
      <c r="AWD739" s="90">
        <f t="shared" ref="AWD739:AWD755" si="1641">R739+AM739+BH739+CC739+CX739+DS739+EN739+FI739+GD739+GY739+HT739+IO739+JJ739+KE739+KZ739+LU739+MP739+NK739+OF739+PA739+PV739+QQ739+RL739+SG739+TB739+TW739+UR739+VM739+WH739+XC739+XX739+YS739+ZN739+AAI739+ABD739+ABY739+ACT739+ADO739+AEJ739+AFE739+AFZ739+AGU739+AHP739+AIK739+AJF739+AKA739+AKV739+ALQ739+AML739+ANG739+AOB739+AOW739+APR739+AQM739+ARH739+ASC739+ASX739+ATS739+AUN739+AVI739</f>
        <v>48267.839999999997</v>
      </c>
      <c r="AWE739" s="90">
        <f t="shared" ref="AWE739:AWE755" si="1642">S739+AN739+BI739+CD739+CY739+DT739+EO739+FJ739+GE739+GZ739+HU739+IP739+JK739+KF739+LA739+LV739+MQ739+NL739+OG739+PB739+PW739+QR739+RM739+SH739+TC739+TX739+US739+VN739+WI739+XD739+XY739+YT739+ZO739+AAJ739+ABE739+ABZ739+ACU739+ADP739+AEK739+AFF739+AGA739+AGV739+AHQ739+AIL739+AJG739+AKB739+AKW739+ALR739+AMM739+ANH739+AOC739+AOX739+APS739+AQN739+ARI739+ASD739+ASY739+ATT739+AUO739+AVJ739</f>
        <v>48267.839999999997</v>
      </c>
      <c r="AWF739" s="90">
        <f t="shared" ref="AWF739:AWF755" si="1643">T739+AO739+BJ739+CE739+CZ739+DU739+EP739+FK739+GF739+HA739+HV739+IQ739+JL739+KG739+LB739+LW739+MR739+NM739+OH739+PC739+PX739+QS739+RN739+SI739+TD739+TY739+UT739+VO739+WJ739+XE739+XZ739+YU739+ZP739+AAK739+ABF739+ACA739+ACV739+ADQ739+AEL739+AFG739+AGB739+AGW739+AHR739+AIM739+AJH739+AKC739+AKX739+ALS739+AMN739+ANI739+AOD739+AOY739+APT739+AQO739+ARJ739+ASE739+ASZ739+ATU739+AUP739+AVK739</f>
        <v>48267.839999999997</v>
      </c>
      <c r="AWG739" s="104"/>
      <c r="AWH739" s="104"/>
      <c r="AWI739" s="104"/>
      <c r="AWJ739" s="90"/>
      <c r="AWK739" s="90"/>
      <c r="AWL739" s="90"/>
      <c r="AWM739" s="90">
        <f t="shared" ref="AWM739:AWM755" si="1644">AA739+AV739+BQ739+CL739+DG739+EB739+EW739+FR739+GM739+HH739+IC739+IX739+JS739+KN739+LI739+MD739+MY739+NT739+OO739+PJ739+QE739+QZ739+RU739+SP739+TK739+UF739+VA739+VV739+WQ739+XL739+YG739+ZB739+ZW739+AAR739+ABM739+ACH739+ADC739+ADX739+AES739+AFN739+AGI739+AHD739+AHY739+AIT739+AJO739+AKJ739+ALE739+ALZ739+AMU739+ANP739+AOK739+APF739+AQA739+AQV739+ARQ739+ASL739+ATG739+AUB739+AUW739+AVR739</f>
        <v>0</v>
      </c>
      <c r="AWN739" s="90">
        <f t="shared" ref="AWN739:AWN755" si="1645">AB739+AW739+BR739+CM739+DH739+EC739+EX739+FS739+GN739+HI739+ID739+IY739+JT739+KO739+LJ739+ME739+MZ739+NU739+OP739+PK739+QF739+RA739+RV739+SQ739+TL739+UG739+VB739+VW739+WR739+XM739+YH739+ZC739+ZX739+AAS739+ABN739+ACI739+ADD739+ADY739+AET739+AFO739+AGJ739+AHE739+AHZ739+AIU739+AJP739+AKK739+ALF739+AMA739+AMV739+ANQ739+AOL739+APG739+AQB739+AQW739+ARR739+ASM739+ATH739+AUC739+AUX739+AVS739</f>
        <v>0</v>
      </c>
      <c r="AWO739" s="90">
        <f t="shared" ref="AWO739:AWO755" si="1646">AC739+AX739+BS739+CN739+DI739+ED739+EY739+FT739+GO739+HJ739+IE739+IZ739+JU739+KP739+LK739+MF739+NA739+NV739+OQ739+PL739+QG739+RB739+RW739+SR739+TM739+UH739+VC739+VX739+WS739+XN739+YI739+ZD739+ZY739+AAT739+ABO739+ACJ739+ADE739+ADZ739+AEU739+AFP739+AGK739+AHF739+AIA739+AIV739+AJQ739+AKL739+ALG739+AMB739+AMW739+ANR739+AOM739+APH739+AQC739+AQX739+ARS739+ASN739+ATI739+AUD739+AUY739+AVT739</f>
        <v>0</v>
      </c>
      <c r="AWP739" s="90">
        <f t="shared" ref="AWP739:AWP755" si="1647">AD739+AY739+BT739+CO739+DJ739+EE739+EZ739+FU739+GP739+HK739+IF739+JA739+JV739+KQ739+LL739+MG739+NB739+NW739+OR739+PM739+QH739+RC739+RX739+SS739+TN739+UI739+VD739+VY739+WT739+XO739+YJ739+ZE739+ZZ739+AAU739+ABP739+ACK739+ADF739+AEA739+AEV739+AFQ739+AGL739+AHG739+AIB739+AIW739+AJR739+AKM739+ALH739+AMC739+AMX739+ANS739+AON739+API739+AQD739+AQY739+ART739+ASO739+ATJ739+AUE739+AUZ739+AVU739</f>
        <v>22049.09</v>
      </c>
      <c r="AWQ739" s="90">
        <f t="shared" ref="AWQ739:AWQ755" si="1648">AE739+AZ739+BU739+CP739+DK739+EF739+FA739+FV739+GQ739+HL739+IG739+JB739+JW739+KR739+LM739+MH739+NC739+NX739+OS739+PN739+QI739+RD739+RY739+ST739+TO739+UJ739+VE739+VZ739+WU739+XP739+YK739+ZF739+AAA739+AAV739+ABQ739+ACL739+ADG739+AEB739+AEW739+AFR739+AGM739+AHH739+AIC739+AIX739+AJS739+AKN739+ALI739+AMD739+AMY739+ANT739+AOO739+APJ739+AQE739+AQZ739+ARU739+ASP739+ATK739+AUF739+AVA739+AVV739</f>
        <v>23920.28</v>
      </c>
      <c r="AWR739" s="90">
        <f t="shared" ref="AWR739:AWR755" si="1649">AF739+BA739+BV739+CQ739+DL739+EG739+FB739+FW739+GR739+HM739+IH739+JC739+JX739+KS739+LN739+MI739+ND739+NY739+OT739+PO739+QJ739+RE739+RZ739+SU739+TP739+UK739+VF739+WA739+WV739+XQ739+YL739+ZG739+AAB739+AAW739+ABR739+ACM739+ADH739+AEC739+AEX739+AFS739+AGN739+AHI739+AID739+AIY739+AJT739+AKO739+ALJ739+AME739+AMZ739+ANU739+AOP739+APK739+AQF739+ARA739+ARV739+ASQ739+ATL739+AUG739+AVB739+AVW739</f>
        <v>24234.69</v>
      </c>
    </row>
    <row r="740" spans="1:1292" ht="24" x14ac:dyDescent="0.25">
      <c r="A740" s="12" t="s">
        <v>824</v>
      </c>
      <c r="B740" s="12" t="s">
        <v>444</v>
      </c>
      <c r="C740" s="5"/>
      <c r="D740" s="338"/>
      <c r="E740" s="263"/>
      <c r="F740" s="98"/>
      <c r="G740" s="98"/>
      <c r="H740" s="98"/>
      <c r="I740" s="90">
        <f t="shared" si="1208"/>
        <v>24133.919999999998</v>
      </c>
      <c r="J740" s="90">
        <f t="shared" si="1209"/>
        <v>24133.919999999998</v>
      </c>
      <c r="K740" s="90">
        <f t="shared" si="1210"/>
        <v>24133.919999999998</v>
      </c>
      <c r="L740" s="1235"/>
      <c r="M740" s="1235"/>
      <c r="N740" s="1235"/>
      <c r="O740" s="104"/>
      <c r="P740" s="104"/>
      <c r="Q740" s="104"/>
      <c r="R740" s="90">
        <f t="shared" si="1275"/>
        <v>0</v>
      </c>
      <c r="S740" s="90">
        <f t="shared" si="1276"/>
        <v>0</v>
      </c>
      <c r="T740" s="90">
        <f t="shared" si="1277"/>
        <v>0</v>
      </c>
      <c r="U740" s="104"/>
      <c r="V740" s="104"/>
      <c r="W740" s="104"/>
      <c r="X740" s="90">
        <f t="shared" si="1278"/>
        <v>9892.77</v>
      </c>
      <c r="Y740" s="90">
        <f t="shared" si="1279"/>
        <v>11170.42</v>
      </c>
      <c r="Z740" s="90">
        <f t="shared" si="1280"/>
        <v>11374.7</v>
      </c>
      <c r="AA740" s="104"/>
      <c r="AB740" s="104"/>
      <c r="AC740" s="104"/>
      <c r="AD740" s="90">
        <f t="shared" si="1211"/>
        <v>0</v>
      </c>
      <c r="AE740" s="90">
        <f t="shared" si="1211"/>
        <v>0</v>
      </c>
      <c r="AF740" s="90">
        <f t="shared" si="1211"/>
        <v>0</v>
      </c>
      <c r="AG740" s="1235"/>
      <c r="AH740" s="1235"/>
      <c r="AI740" s="1235"/>
      <c r="AJ740" s="104"/>
      <c r="AK740" s="104"/>
      <c r="AL740" s="104"/>
      <c r="AM740" s="90">
        <f t="shared" si="1281"/>
        <v>0</v>
      </c>
      <c r="AN740" s="90">
        <f t="shared" si="1282"/>
        <v>0</v>
      </c>
      <c r="AO740" s="90">
        <f t="shared" si="1283"/>
        <v>0</v>
      </c>
      <c r="AP740" s="104"/>
      <c r="AQ740" s="104"/>
      <c r="AR740" s="104"/>
      <c r="AS740" s="90">
        <f t="shared" si="1284"/>
        <v>11200.03</v>
      </c>
      <c r="AT740" s="90">
        <f t="shared" si="1285"/>
        <v>13064.58</v>
      </c>
      <c r="AU740" s="90">
        <f t="shared" si="1286"/>
        <v>13226.03</v>
      </c>
      <c r="AV740" s="104"/>
      <c r="AW740" s="104"/>
      <c r="AX740" s="104"/>
      <c r="AY740" s="90">
        <f t="shared" si="1212"/>
        <v>0</v>
      </c>
      <c r="AZ740" s="90">
        <f t="shared" si="1212"/>
        <v>0</v>
      </c>
      <c r="BA740" s="90">
        <f t="shared" si="1212"/>
        <v>0</v>
      </c>
      <c r="BB740" s="1235"/>
      <c r="BC740" s="1235"/>
      <c r="BD740" s="1235"/>
      <c r="BE740" s="104"/>
      <c r="BF740" s="104"/>
      <c r="BG740" s="104"/>
      <c r="BH740" s="90">
        <f t="shared" si="1287"/>
        <v>0</v>
      </c>
      <c r="BI740" s="90">
        <f t="shared" si="1288"/>
        <v>0</v>
      </c>
      <c r="BJ740" s="90">
        <f t="shared" si="1289"/>
        <v>0</v>
      </c>
      <c r="BK740" s="104"/>
      <c r="BL740" s="104"/>
      <c r="BM740" s="104"/>
      <c r="BN740" s="90">
        <f t="shared" si="1290"/>
        <v>10028.040000000001</v>
      </c>
      <c r="BO740" s="90">
        <f t="shared" si="1291"/>
        <v>11623.28</v>
      </c>
      <c r="BP740" s="90">
        <f t="shared" si="1292"/>
        <v>11810.48</v>
      </c>
      <c r="BQ740" s="104"/>
      <c r="BR740" s="104"/>
      <c r="BS740" s="104"/>
      <c r="BT740" s="90">
        <f t="shared" si="1213"/>
        <v>0</v>
      </c>
      <c r="BU740" s="90">
        <f t="shared" si="1213"/>
        <v>0</v>
      </c>
      <c r="BV740" s="90">
        <f t="shared" si="1213"/>
        <v>0</v>
      </c>
      <c r="BW740" s="1235"/>
      <c r="BX740" s="1235"/>
      <c r="BY740" s="1235"/>
      <c r="BZ740" s="104"/>
      <c r="CA740" s="104"/>
      <c r="CB740" s="104"/>
      <c r="CC740" s="90">
        <f t="shared" si="1293"/>
        <v>0</v>
      </c>
      <c r="CD740" s="90">
        <f t="shared" si="1294"/>
        <v>0</v>
      </c>
      <c r="CE740" s="90">
        <f t="shared" si="1295"/>
        <v>0</v>
      </c>
      <c r="CF740" s="104"/>
      <c r="CG740" s="104"/>
      <c r="CH740" s="104"/>
      <c r="CI740" s="90">
        <f t="shared" si="1296"/>
        <v>11843.02</v>
      </c>
      <c r="CJ740" s="90">
        <f t="shared" si="1297"/>
        <v>13983.1</v>
      </c>
      <c r="CK740" s="90">
        <f t="shared" si="1298"/>
        <v>14203.18</v>
      </c>
      <c r="CL740" s="104"/>
      <c r="CM740" s="104"/>
      <c r="CN740" s="104"/>
      <c r="CO740" s="90">
        <f t="shared" si="1214"/>
        <v>0</v>
      </c>
      <c r="CP740" s="90">
        <f t="shared" si="1214"/>
        <v>0</v>
      </c>
      <c r="CQ740" s="90">
        <f t="shared" si="1214"/>
        <v>0</v>
      </c>
      <c r="CR740" s="1235"/>
      <c r="CS740" s="1235"/>
      <c r="CT740" s="1235"/>
      <c r="CU740" s="104"/>
      <c r="CV740" s="104"/>
      <c r="CW740" s="104"/>
      <c r="CX740" s="90">
        <f t="shared" si="1299"/>
        <v>0</v>
      </c>
      <c r="CY740" s="90">
        <f t="shared" si="1300"/>
        <v>0</v>
      </c>
      <c r="CZ740" s="90">
        <f t="shared" si="1301"/>
        <v>0</v>
      </c>
      <c r="DA740" s="104"/>
      <c r="DB740" s="104"/>
      <c r="DC740" s="104"/>
      <c r="DD740" s="90">
        <f t="shared" si="1302"/>
        <v>13273.68</v>
      </c>
      <c r="DE740" s="90">
        <f t="shared" si="1303"/>
        <v>14618.57</v>
      </c>
      <c r="DF740" s="90">
        <f t="shared" si="1304"/>
        <v>14777.32</v>
      </c>
      <c r="DG740" s="104"/>
      <c r="DH740" s="104"/>
      <c r="DI740" s="104"/>
      <c r="DJ740" s="90">
        <f t="shared" si="1215"/>
        <v>0</v>
      </c>
      <c r="DK740" s="90">
        <f t="shared" si="1215"/>
        <v>0</v>
      </c>
      <c r="DL740" s="90">
        <f t="shared" si="1215"/>
        <v>0</v>
      </c>
      <c r="DM740" s="369"/>
      <c r="DN740" s="369"/>
      <c r="DO740" s="369"/>
      <c r="DP740" s="104"/>
      <c r="DQ740" s="104"/>
      <c r="DR740" s="104"/>
      <c r="DS740" s="90">
        <f t="shared" si="1305"/>
        <v>0</v>
      </c>
      <c r="DT740" s="90">
        <f t="shared" si="1306"/>
        <v>0</v>
      </c>
      <c r="DU740" s="90">
        <f t="shared" si="1307"/>
        <v>0</v>
      </c>
      <c r="DV740" s="104"/>
      <c r="DW740" s="104"/>
      <c r="DX740" s="104"/>
      <c r="DY740" s="90">
        <f t="shared" si="1308"/>
        <v>0</v>
      </c>
      <c r="DZ740" s="90">
        <f t="shared" si="1309"/>
        <v>0</v>
      </c>
      <c r="EA740" s="90">
        <f t="shared" si="1310"/>
        <v>0</v>
      </c>
      <c r="EB740" s="104"/>
      <c r="EC740" s="104"/>
      <c r="ED740" s="104"/>
      <c r="EE740" s="90">
        <f t="shared" si="1216"/>
        <v>0</v>
      </c>
      <c r="EF740" s="90">
        <f t="shared" si="1217"/>
        <v>0</v>
      </c>
      <c r="EG740" s="90">
        <f t="shared" si="1218"/>
        <v>0</v>
      </c>
      <c r="EH740" s="1235"/>
      <c r="EI740" s="1235"/>
      <c r="EJ740" s="1235"/>
      <c r="EK740" s="104"/>
      <c r="EL740" s="104"/>
      <c r="EM740" s="104"/>
      <c r="EN740" s="90">
        <f t="shared" si="1311"/>
        <v>0</v>
      </c>
      <c r="EO740" s="90">
        <f t="shared" si="1312"/>
        <v>0</v>
      </c>
      <c r="EP740" s="90">
        <f t="shared" si="1313"/>
        <v>0</v>
      </c>
      <c r="EQ740" s="104"/>
      <c r="ER740" s="104"/>
      <c r="ES740" s="104"/>
      <c r="ET740" s="90">
        <f t="shared" si="1314"/>
        <v>15592.67</v>
      </c>
      <c r="EU740" s="90">
        <f t="shared" si="1315"/>
        <v>18269.2</v>
      </c>
      <c r="EV740" s="90">
        <f t="shared" si="1316"/>
        <v>18355.240000000002</v>
      </c>
      <c r="EW740" s="104"/>
      <c r="EX740" s="104"/>
      <c r="EY740" s="104"/>
      <c r="EZ740" s="90">
        <f t="shared" si="1219"/>
        <v>0</v>
      </c>
      <c r="FA740" s="90">
        <f t="shared" si="1219"/>
        <v>0</v>
      </c>
      <c r="FB740" s="90">
        <f t="shared" si="1219"/>
        <v>0</v>
      </c>
      <c r="FC740" s="92"/>
      <c r="FD740" s="92"/>
      <c r="FE740" s="92"/>
      <c r="FF740" s="104"/>
      <c r="FG740" s="104"/>
      <c r="FH740" s="104"/>
      <c r="FI740" s="90">
        <f t="shared" si="1317"/>
        <v>0</v>
      </c>
      <c r="FJ740" s="90">
        <f t="shared" si="1318"/>
        <v>0</v>
      </c>
      <c r="FK740" s="90">
        <f t="shared" si="1319"/>
        <v>0</v>
      </c>
      <c r="FL740" s="104"/>
      <c r="FM740" s="104"/>
      <c r="FN740" s="104"/>
      <c r="FO740" s="90">
        <f t="shared" si="1320"/>
        <v>0</v>
      </c>
      <c r="FP740" s="90">
        <f t="shared" si="1321"/>
        <v>0</v>
      </c>
      <c r="FQ740" s="90">
        <f t="shared" si="1322"/>
        <v>0</v>
      </c>
      <c r="FR740" s="104"/>
      <c r="FS740" s="104"/>
      <c r="FT740" s="104"/>
      <c r="FU740" s="90">
        <f t="shared" si="1220"/>
        <v>0</v>
      </c>
      <c r="FV740" s="90">
        <f t="shared" si="1220"/>
        <v>0</v>
      </c>
      <c r="FW740" s="90">
        <f t="shared" si="1220"/>
        <v>0</v>
      </c>
      <c r="FX740" s="1235"/>
      <c r="FY740" s="1235"/>
      <c r="FZ740" s="1235"/>
      <c r="GA740" s="104"/>
      <c r="GB740" s="104"/>
      <c r="GC740" s="104"/>
      <c r="GD740" s="90">
        <f t="shared" si="1323"/>
        <v>0</v>
      </c>
      <c r="GE740" s="90">
        <f t="shared" si="1324"/>
        <v>0</v>
      </c>
      <c r="GF740" s="90">
        <f t="shared" si="1325"/>
        <v>0</v>
      </c>
      <c r="GG740" s="104"/>
      <c r="GH740" s="104"/>
      <c r="GI740" s="104"/>
      <c r="GJ740" s="90">
        <f t="shared" si="1326"/>
        <v>13002.24</v>
      </c>
      <c r="GK740" s="90">
        <f t="shared" si="1327"/>
        <v>14095.24</v>
      </c>
      <c r="GL740" s="90">
        <f t="shared" si="1328"/>
        <v>14207.5</v>
      </c>
      <c r="GM740" s="104"/>
      <c r="GN740" s="104"/>
      <c r="GO740" s="104"/>
      <c r="GP740" s="90">
        <f t="shared" si="1221"/>
        <v>0</v>
      </c>
      <c r="GQ740" s="90">
        <f t="shared" si="1221"/>
        <v>0</v>
      </c>
      <c r="GR740" s="90">
        <f t="shared" si="1221"/>
        <v>0</v>
      </c>
      <c r="GS740" s="92"/>
      <c r="GT740" s="92"/>
      <c r="GU740" s="92"/>
      <c r="GV740" s="104"/>
      <c r="GW740" s="104"/>
      <c r="GX740" s="104"/>
      <c r="GY740" s="90">
        <f t="shared" si="1329"/>
        <v>0</v>
      </c>
      <c r="GZ740" s="90">
        <f t="shared" si="1330"/>
        <v>0</v>
      </c>
      <c r="HA740" s="90">
        <f t="shared" si="1331"/>
        <v>0</v>
      </c>
      <c r="HB740" s="104"/>
      <c r="HC740" s="104"/>
      <c r="HD740" s="104"/>
      <c r="HE740" s="90">
        <f t="shared" si="1332"/>
        <v>0</v>
      </c>
      <c r="HF740" s="90">
        <f t="shared" si="1333"/>
        <v>0</v>
      </c>
      <c r="HG740" s="90">
        <f t="shared" si="1334"/>
        <v>0</v>
      </c>
      <c r="HH740" s="104"/>
      <c r="HI740" s="104"/>
      <c r="HJ740" s="104"/>
      <c r="HK740" s="90">
        <f t="shared" si="1222"/>
        <v>0</v>
      </c>
      <c r="HL740" s="90">
        <f t="shared" si="1222"/>
        <v>0</v>
      </c>
      <c r="HM740" s="90">
        <f t="shared" si="1222"/>
        <v>0</v>
      </c>
      <c r="HN740" s="1235"/>
      <c r="HO740" s="1235"/>
      <c r="HP740" s="1235"/>
      <c r="HQ740" s="104"/>
      <c r="HR740" s="104"/>
      <c r="HS740" s="104"/>
      <c r="HT740" s="90">
        <f t="shared" si="1335"/>
        <v>0</v>
      </c>
      <c r="HU740" s="90">
        <f t="shared" si="1336"/>
        <v>0</v>
      </c>
      <c r="HV740" s="90">
        <f t="shared" si="1337"/>
        <v>0</v>
      </c>
      <c r="HW740" s="104"/>
      <c r="HX740" s="104"/>
      <c r="HY740" s="104"/>
      <c r="HZ740" s="90">
        <f t="shared" si="1338"/>
        <v>13018.05</v>
      </c>
      <c r="IA740" s="90">
        <f t="shared" si="1339"/>
        <v>13743.68</v>
      </c>
      <c r="IB740" s="90">
        <f t="shared" si="1340"/>
        <v>13923.58</v>
      </c>
      <c r="IC740" s="104"/>
      <c r="ID740" s="104"/>
      <c r="IE740" s="104"/>
      <c r="IF740" s="90">
        <f t="shared" si="1223"/>
        <v>0</v>
      </c>
      <c r="IG740" s="90">
        <f t="shared" si="1223"/>
        <v>0</v>
      </c>
      <c r="IH740" s="90">
        <f t="shared" si="1223"/>
        <v>0</v>
      </c>
      <c r="II740" s="1235"/>
      <c r="IJ740" s="1235"/>
      <c r="IK740" s="1235"/>
      <c r="IL740" s="104"/>
      <c r="IM740" s="104"/>
      <c r="IN740" s="104"/>
      <c r="IO740" s="90">
        <f t="shared" si="1341"/>
        <v>0</v>
      </c>
      <c r="IP740" s="90">
        <f t="shared" si="1342"/>
        <v>0</v>
      </c>
      <c r="IQ740" s="90">
        <f t="shared" si="1343"/>
        <v>0</v>
      </c>
      <c r="IR740" s="104"/>
      <c r="IS740" s="104"/>
      <c r="IT740" s="104"/>
      <c r="IU740" s="90">
        <f t="shared" si="1344"/>
        <v>16405.66</v>
      </c>
      <c r="IV740" s="90">
        <f t="shared" si="1345"/>
        <v>17619.84</v>
      </c>
      <c r="IW740" s="90">
        <f t="shared" si="1346"/>
        <v>17806.580000000002</v>
      </c>
      <c r="IX740" s="104"/>
      <c r="IY740" s="104"/>
      <c r="IZ740" s="104"/>
      <c r="JA740" s="90">
        <f t="shared" si="1224"/>
        <v>0</v>
      </c>
      <c r="JB740" s="90">
        <f t="shared" si="1224"/>
        <v>0</v>
      </c>
      <c r="JC740" s="90">
        <f t="shared" si="1224"/>
        <v>0</v>
      </c>
      <c r="JD740" s="1235">
        <v>1</v>
      </c>
      <c r="JE740" s="1235">
        <v>1</v>
      </c>
      <c r="JF740" s="1235">
        <v>1</v>
      </c>
      <c r="JG740" s="104"/>
      <c r="JH740" s="104"/>
      <c r="JI740" s="104"/>
      <c r="JJ740" s="90">
        <f t="shared" si="1347"/>
        <v>24133.919999999998</v>
      </c>
      <c r="JK740" s="90">
        <f t="shared" si="1348"/>
        <v>24133.919999999998</v>
      </c>
      <c r="JL740" s="90">
        <f t="shared" si="1349"/>
        <v>24133.919999999998</v>
      </c>
      <c r="JM740" s="104"/>
      <c r="JN740" s="104"/>
      <c r="JO740" s="104"/>
      <c r="JP740" s="90">
        <f t="shared" si="1350"/>
        <v>15911.27</v>
      </c>
      <c r="JQ740" s="90">
        <f t="shared" si="1351"/>
        <v>17291.21</v>
      </c>
      <c r="JR740" s="90">
        <f t="shared" si="1352"/>
        <v>17467.080000000002</v>
      </c>
      <c r="JS740" s="104"/>
      <c r="JT740" s="104"/>
      <c r="JU740" s="104"/>
      <c r="JV740" s="90">
        <f t="shared" si="1225"/>
        <v>15911.27</v>
      </c>
      <c r="JW740" s="90">
        <f t="shared" si="1225"/>
        <v>17291.21</v>
      </c>
      <c r="JX740" s="90">
        <f t="shared" si="1225"/>
        <v>17467.080000000002</v>
      </c>
      <c r="JY740" s="1235"/>
      <c r="JZ740" s="1235"/>
      <c r="KA740" s="1235"/>
      <c r="KB740" s="104"/>
      <c r="KC740" s="104"/>
      <c r="KD740" s="104"/>
      <c r="KE740" s="90">
        <f t="shared" si="1353"/>
        <v>0</v>
      </c>
      <c r="KF740" s="90">
        <f t="shared" si="1354"/>
        <v>0</v>
      </c>
      <c r="KG740" s="90">
        <f t="shared" si="1355"/>
        <v>0</v>
      </c>
      <c r="KH740" s="104"/>
      <c r="KI740" s="104"/>
      <c r="KJ740" s="104"/>
      <c r="KK740" s="90">
        <f t="shared" si="1356"/>
        <v>18675.439999999999</v>
      </c>
      <c r="KL740" s="90">
        <f t="shared" si="1357"/>
        <v>20339.88</v>
      </c>
      <c r="KM740" s="90">
        <f t="shared" si="1358"/>
        <v>20164.43</v>
      </c>
      <c r="KN740" s="104"/>
      <c r="KO740" s="104"/>
      <c r="KP740" s="104"/>
      <c r="KQ740" s="90">
        <f t="shared" si="1226"/>
        <v>0</v>
      </c>
      <c r="KR740" s="90">
        <f t="shared" si="1226"/>
        <v>0</v>
      </c>
      <c r="KS740" s="90">
        <f t="shared" si="1226"/>
        <v>0</v>
      </c>
      <c r="KT740" s="1235"/>
      <c r="KU740" s="1235"/>
      <c r="KV740" s="1235"/>
      <c r="KW740" s="104"/>
      <c r="KX740" s="104"/>
      <c r="KY740" s="104"/>
      <c r="KZ740" s="90">
        <f t="shared" si="1359"/>
        <v>0</v>
      </c>
      <c r="LA740" s="90">
        <f t="shared" si="1360"/>
        <v>0</v>
      </c>
      <c r="LB740" s="90">
        <f t="shared" si="1361"/>
        <v>0</v>
      </c>
      <c r="LC740" s="104"/>
      <c r="LD740" s="104"/>
      <c r="LE740" s="104"/>
      <c r="LF740" s="90">
        <f t="shared" si="1362"/>
        <v>15405.1</v>
      </c>
      <c r="LG740" s="90">
        <f t="shared" si="1363"/>
        <v>16256.07</v>
      </c>
      <c r="LH740" s="90">
        <f t="shared" si="1364"/>
        <v>16399.919999999998</v>
      </c>
      <c r="LI740" s="104"/>
      <c r="LJ740" s="104"/>
      <c r="LK740" s="104"/>
      <c r="LL740" s="90">
        <f t="shared" si="1227"/>
        <v>0</v>
      </c>
      <c r="LM740" s="90">
        <f t="shared" si="1227"/>
        <v>0</v>
      </c>
      <c r="LN740" s="90">
        <f t="shared" si="1227"/>
        <v>0</v>
      </c>
      <c r="LO740" s="1235">
        <v>1</v>
      </c>
      <c r="LP740" s="1235">
        <v>1</v>
      </c>
      <c r="LQ740" s="1235">
        <v>1</v>
      </c>
      <c r="LR740" s="104"/>
      <c r="LS740" s="104"/>
      <c r="LT740" s="104"/>
      <c r="LU740" s="90">
        <f t="shared" si="1365"/>
        <v>24133.919999999998</v>
      </c>
      <c r="LV740" s="90">
        <f t="shared" si="1366"/>
        <v>24133.919999999998</v>
      </c>
      <c r="LW740" s="90">
        <f t="shared" si="1367"/>
        <v>24133.919999999998</v>
      </c>
      <c r="LX740" s="104"/>
      <c r="LY740" s="104"/>
      <c r="LZ740" s="104"/>
      <c r="MA740" s="90">
        <f t="shared" si="1368"/>
        <v>14144.83</v>
      </c>
      <c r="MB740" s="90">
        <f t="shared" si="1369"/>
        <v>15804.19</v>
      </c>
      <c r="MC740" s="90">
        <f t="shared" si="1370"/>
        <v>15954.17</v>
      </c>
      <c r="MD740" s="104"/>
      <c r="ME740" s="104"/>
      <c r="MF740" s="104"/>
      <c r="MG740" s="90">
        <f t="shared" si="1228"/>
        <v>14144.83</v>
      </c>
      <c r="MH740" s="90">
        <f t="shared" si="1228"/>
        <v>15804.19</v>
      </c>
      <c r="MI740" s="90">
        <f t="shared" si="1228"/>
        <v>15954.17</v>
      </c>
      <c r="MJ740" s="1235"/>
      <c r="MK740" s="1235"/>
      <c r="ML740" s="1235"/>
      <c r="MM740" s="104"/>
      <c r="MN740" s="104"/>
      <c r="MO740" s="104"/>
      <c r="MP740" s="90">
        <f t="shared" si="1371"/>
        <v>0</v>
      </c>
      <c r="MQ740" s="90">
        <f t="shared" si="1372"/>
        <v>0</v>
      </c>
      <c r="MR740" s="90">
        <f t="shared" si="1373"/>
        <v>0</v>
      </c>
      <c r="MS740" s="104"/>
      <c r="MT740" s="104"/>
      <c r="MU740" s="104"/>
      <c r="MV740" s="90">
        <f t="shared" si="1374"/>
        <v>15094.29</v>
      </c>
      <c r="MW740" s="90">
        <f t="shared" si="1375"/>
        <v>15806.34</v>
      </c>
      <c r="MX740" s="90">
        <f t="shared" si="1376"/>
        <v>15828.12</v>
      </c>
      <c r="MY740" s="104"/>
      <c r="MZ740" s="104"/>
      <c r="NA740" s="104"/>
      <c r="NB740" s="90">
        <f t="shared" si="1229"/>
        <v>0</v>
      </c>
      <c r="NC740" s="90">
        <f t="shared" si="1229"/>
        <v>0</v>
      </c>
      <c r="ND740" s="90">
        <f t="shared" si="1229"/>
        <v>0</v>
      </c>
      <c r="NE740" s="1235"/>
      <c r="NF740" s="1235"/>
      <c r="NG740" s="1235"/>
      <c r="NH740" s="104"/>
      <c r="NI740" s="104"/>
      <c r="NJ740" s="104"/>
      <c r="NK740" s="90">
        <f t="shared" si="1377"/>
        <v>0</v>
      </c>
      <c r="NL740" s="90">
        <f t="shared" si="1378"/>
        <v>0</v>
      </c>
      <c r="NM740" s="90">
        <f t="shared" si="1379"/>
        <v>0</v>
      </c>
      <c r="NN740" s="104"/>
      <c r="NO740" s="104"/>
      <c r="NP740" s="104"/>
      <c r="NQ740" s="90">
        <f t="shared" si="1380"/>
        <v>17177.14</v>
      </c>
      <c r="NR740" s="90">
        <f t="shared" si="1381"/>
        <v>18498.259999999998</v>
      </c>
      <c r="NS740" s="90">
        <f t="shared" si="1382"/>
        <v>18599.97</v>
      </c>
      <c r="NT740" s="104"/>
      <c r="NU740" s="104"/>
      <c r="NV740" s="104"/>
      <c r="NW740" s="90">
        <f t="shared" si="1230"/>
        <v>0</v>
      </c>
      <c r="NX740" s="90">
        <f t="shared" si="1230"/>
        <v>0</v>
      </c>
      <c r="NY740" s="90">
        <f t="shared" si="1230"/>
        <v>0</v>
      </c>
      <c r="NZ740" s="1235"/>
      <c r="OA740" s="1235"/>
      <c r="OB740" s="1235"/>
      <c r="OC740" s="104"/>
      <c r="OD740" s="104"/>
      <c r="OE740" s="104"/>
      <c r="OF740" s="90">
        <f t="shared" si="1383"/>
        <v>0</v>
      </c>
      <c r="OG740" s="90">
        <f t="shared" si="1384"/>
        <v>0</v>
      </c>
      <c r="OH740" s="90">
        <f t="shared" si="1385"/>
        <v>0</v>
      </c>
      <c r="OI740" s="104"/>
      <c r="OJ740" s="104"/>
      <c r="OK740" s="104"/>
      <c r="OL740" s="90">
        <f t="shared" si="1386"/>
        <v>11037.19</v>
      </c>
      <c r="OM740" s="90">
        <f t="shared" si="1387"/>
        <v>11991.42</v>
      </c>
      <c r="ON740" s="90">
        <f t="shared" si="1388"/>
        <v>12191.2</v>
      </c>
      <c r="OO740" s="104"/>
      <c r="OP740" s="104"/>
      <c r="OQ740" s="104"/>
      <c r="OR740" s="90">
        <f t="shared" si="1231"/>
        <v>0</v>
      </c>
      <c r="OS740" s="90">
        <f t="shared" si="1231"/>
        <v>0</v>
      </c>
      <c r="OT740" s="90">
        <f t="shared" si="1231"/>
        <v>0</v>
      </c>
      <c r="OU740" s="1235"/>
      <c r="OV740" s="1235"/>
      <c r="OW740" s="1235"/>
      <c r="OX740" s="104"/>
      <c r="OY740" s="104"/>
      <c r="OZ740" s="104"/>
      <c r="PA740" s="90">
        <f t="shared" si="1389"/>
        <v>0</v>
      </c>
      <c r="PB740" s="90">
        <f t="shared" si="1390"/>
        <v>0</v>
      </c>
      <c r="PC740" s="90">
        <f t="shared" si="1391"/>
        <v>0</v>
      </c>
      <c r="PD740" s="104"/>
      <c r="PE740" s="104"/>
      <c r="PF740" s="104"/>
      <c r="PG740" s="90">
        <f t="shared" si="1392"/>
        <v>16460.43</v>
      </c>
      <c r="PH740" s="90">
        <f t="shared" si="1393"/>
        <v>17240.84</v>
      </c>
      <c r="PI740" s="90">
        <f t="shared" si="1394"/>
        <v>17380.89</v>
      </c>
      <c r="PJ740" s="104"/>
      <c r="PK740" s="104"/>
      <c r="PL740" s="104"/>
      <c r="PM740" s="90">
        <f t="shared" si="1232"/>
        <v>0</v>
      </c>
      <c r="PN740" s="90">
        <f t="shared" si="1232"/>
        <v>0</v>
      </c>
      <c r="PO740" s="90">
        <f t="shared" si="1232"/>
        <v>0</v>
      </c>
      <c r="PP740" s="1235"/>
      <c r="PQ740" s="1235"/>
      <c r="PR740" s="1235"/>
      <c r="PS740" s="104"/>
      <c r="PT740" s="104"/>
      <c r="PU740" s="104"/>
      <c r="PV740" s="90">
        <f t="shared" si="1395"/>
        <v>0</v>
      </c>
      <c r="PW740" s="90">
        <f t="shared" si="1396"/>
        <v>0</v>
      </c>
      <c r="PX740" s="90">
        <f t="shared" si="1397"/>
        <v>0</v>
      </c>
      <c r="PY740" s="104"/>
      <c r="PZ740" s="104"/>
      <c r="QA740" s="104"/>
      <c r="QB740" s="90">
        <f t="shared" si="1398"/>
        <v>11397.63</v>
      </c>
      <c r="QC740" s="90">
        <f t="shared" si="1399"/>
        <v>12627.62</v>
      </c>
      <c r="QD740" s="90">
        <f t="shared" si="1400"/>
        <v>12607</v>
      </c>
      <c r="QE740" s="104"/>
      <c r="QF740" s="104"/>
      <c r="QG740" s="104"/>
      <c r="QH740" s="90">
        <f t="shared" si="1233"/>
        <v>0</v>
      </c>
      <c r="QI740" s="90">
        <f t="shared" si="1233"/>
        <v>0</v>
      </c>
      <c r="QJ740" s="90">
        <f t="shared" si="1233"/>
        <v>0</v>
      </c>
      <c r="QK740" s="1235"/>
      <c r="QL740" s="1235"/>
      <c r="QM740" s="1235"/>
      <c r="QN740" s="104"/>
      <c r="QO740" s="104"/>
      <c r="QP740" s="104"/>
      <c r="QQ740" s="90">
        <f t="shared" si="1401"/>
        <v>0</v>
      </c>
      <c r="QR740" s="90">
        <f t="shared" si="1402"/>
        <v>0</v>
      </c>
      <c r="QS740" s="90">
        <f t="shared" si="1403"/>
        <v>0</v>
      </c>
      <c r="QT740" s="104"/>
      <c r="QU740" s="104"/>
      <c r="QV740" s="104"/>
      <c r="QW740" s="90">
        <f t="shared" si="1404"/>
        <v>18950.5</v>
      </c>
      <c r="QX740" s="90">
        <f t="shared" si="1405"/>
        <v>21638.16</v>
      </c>
      <c r="QY740" s="90">
        <f t="shared" si="1406"/>
        <v>21721.97</v>
      </c>
      <c r="QZ740" s="104"/>
      <c r="RA740" s="104"/>
      <c r="RB740" s="104"/>
      <c r="RC740" s="90">
        <f t="shared" si="1234"/>
        <v>0</v>
      </c>
      <c r="RD740" s="90">
        <f t="shared" si="1234"/>
        <v>0</v>
      </c>
      <c r="RE740" s="90">
        <f t="shared" si="1234"/>
        <v>0</v>
      </c>
      <c r="RF740" s="1235"/>
      <c r="RG740" s="1235"/>
      <c r="RH740" s="1235"/>
      <c r="RI740" s="104"/>
      <c r="RJ740" s="104"/>
      <c r="RK740" s="104"/>
      <c r="RL740" s="90">
        <f t="shared" si="1407"/>
        <v>0</v>
      </c>
      <c r="RM740" s="90">
        <f t="shared" si="1408"/>
        <v>0</v>
      </c>
      <c r="RN740" s="90">
        <f t="shared" si="1409"/>
        <v>0</v>
      </c>
      <c r="RO740" s="104"/>
      <c r="RP740" s="104"/>
      <c r="RQ740" s="104"/>
      <c r="RR740" s="90">
        <f t="shared" si="1410"/>
        <v>13710.51</v>
      </c>
      <c r="RS740" s="90">
        <f t="shared" si="1411"/>
        <v>14862.2</v>
      </c>
      <c r="RT740" s="90">
        <f t="shared" si="1412"/>
        <v>15015.04</v>
      </c>
      <c r="RU740" s="104"/>
      <c r="RV740" s="104"/>
      <c r="RW740" s="104"/>
      <c r="RX740" s="90">
        <f t="shared" si="1235"/>
        <v>0</v>
      </c>
      <c r="RY740" s="90">
        <f t="shared" si="1235"/>
        <v>0</v>
      </c>
      <c r="RZ740" s="90">
        <f t="shared" si="1235"/>
        <v>0</v>
      </c>
      <c r="SA740" s="1235"/>
      <c r="SB740" s="1235"/>
      <c r="SC740" s="1235"/>
      <c r="SD740" s="104"/>
      <c r="SE740" s="104"/>
      <c r="SF740" s="104"/>
      <c r="SG740" s="90">
        <f t="shared" si="1413"/>
        <v>0</v>
      </c>
      <c r="SH740" s="90">
        <f t="shared" si="1414"/>
        <v>0</v>
      </c>
      <c r="SI740" s="90">
        <f t="shared" si="1415"/>
        <v>0</v>
      </c>
      <c r="SJ740" s="104"/>
      <c r="SK740" s="104"/>
      <c r="SL740" s="104"/>
      <c r="SM740" s="90">
        <f t="shared" si="1416"/>
        <v>9327.65</v>
      </c>
      <c r="SN740" s="90">
        <f t="shared" si="1417"/>
        <v>10373.709999999999</v>
      </c>
      <c r="SO740" s="90">
        <f t="shared" si="1418"/>
        <v>10591.89</v>
      </c>
      <c r="SP740" s="104"/>
      <c r="SQ740" s="104"/>
      <c r="SR740" s="104"/>
      <c r="SS740" s="90">
        <f t="shared" si="1236"/>
        <v>0</v>
      </c>
      <c r="ST740" s="90">
        <f t="shared" si="1236"/>
        <v>0</v>
      </c>
      <c r="SU740" s="90">
        <f t="shared" si="1236"/>
        <v>0</v>
      </c>
      <c r="SV740" s="1235">
        <v>1</v>
      </c>
      <c r="SW740" s="1235">
        <v>1</v>
      </c>
      <c r="SX740" s="1235">
        <v>1</v>
      </c>
      <c r="SY740" s="104"/>
      <c r="SZ740" s="104"/>
      <c r="TA740" s="104"/>
      <c r="TB740" s="90">
        <f t="shared" si="1419"/>
        <v>24133.919999999998</v>
      </c>
      <c r="TC740" s="90">
        <f t="shared" si="1420"/>
        <v>24133.919999999998</v>
      </c>
      <c r="TD740" s="90">
        <f t="shared" si="1421"/>
        <v>24133.919999999998</v>
      </c>
      <c r="TE740" s="104"/>
      <c r="TF740" s="104"/>
      <c r="TG740" s="104"/>
      <c r="TH740" s="90">
        <f t="shared" si="1422"/>
        <v>15779.75</v>
      </c>
      <c r="TI740" s="90">
        <f t="shared" si="1423"/>
        <v>17130.32</v>
      </c>
      <c r="TJ740" s="90">
        <f t="shared" si="1424"/>
        <v>17181.71</v>
      </c>
      <c r="TK740" s="104"/>
      <c r="TL740" s="104"/>
      <c r="TM740" s="104"/>
      <c r="TN740" s="90">
        <f t="shared" si="1237"/>
        <v>15779.75</v>
      </c>
      <c r="TO740" s="90">
        <f t="shared" si="1237"/>
        <v>17130.32</v>
      </c>
      <c r="TP740" s="90">
        <f t="shared" si="1237"/>
        <v>17181.71</v>
      </c>
      <c r="TQ740" s="1235"/>
      <c r="TR740" s="1235"/>
      <c r="TS740" s="1235"/>
      <c r="TT740" s="104"/>
      <c r="TU740" s="104"/>
      <c r="TV740" s="104"/>
      <c r="TW740" s="90">
        <f t="shared" si="1425"/>
        <v>0</v>
      </c>
      <c r="TX740" s="90">
        <f t="shared" si="1426"/>
        <v>0</v>
      </c>
      <c r="TY740" s="90">
        <f t="shared" si="1427"/>
        <v>0</v>
      </c>
      <c r="TZ740" s="104"/>
      <c r="UA740" s="104"/>
      <c r="UB740" s="104"/>
      <c r="UC740" s="90">
        <f t="shared" si="1428"/>
        <v>15430.31</v>
      </c>
      <c r="UD740" s="90">
        <f t="shared" si="1429"/>
        <v>16951.43</v>
      </c>
      <c r="UE740" s="90">
        <f t="shared" si="1430"/>
        <v>17096.88</v>
      </c>
      <c r="UF740" s="104"/>
      <c r="UG740" s="104"/>
      <c r="UH740" s="104"/>
      <c r="UI740" s="90">
        <f t="shared" si="1238"/>
        <v>0</v>
      </c>
      <c r="UJ740" s="90">
        <f t="shared" si="1238"/>
        <v>0</v>
      </c>
      <c r="UK740" s="90">
        <f t="shared" si="1238"/>
        <v>0</v>
      </c>
      <c r="UL740" s="1235"/>
      <c r="UM740" s="1235"/>
      <c r="UN740" s="1235"/>
      <c r="UO740" s="104"/>
      <c r="UP740" s="104"/>
      <c r="UQ740" s="104"/>
      <c r="UR740" s="90">
        <f t="shared" si="1431"/>
        <v>0</v>
      </c>
      <c r="US740" s="90">
        <f t="shared" si="1432"/>
        <v>0</v>
      </c>
      <c r="UT740" s="90">
        <f t="shared" si="1433"/>
        <v>0</v>
      </c>
      <c r="UU740" s="104"/>
      <c r="UV740" s="104"/>
      <c r="UW740" s="104"/>
      <c r="UX740" s="90">
        <f t="shared" si="1434"/>
        <v>15954.59</v>
      </c>
      <c r="UY740" s="90">
        <f t="shared" si="1435"/>
        <v>18145.82</v>
      </c>
      <c r="UZ740" s="90">
        <f t="shared" si="1436"/>
        <v>18280.22</v>
      </c>
      <c r="VA740" s="104"/>
      <c r="VB740" s="104"/>
      <c r="VC740" s="104"/>
      <c r="VD740" s="90">
        <f t="shared" si="1239"/>
        <v>0</v>
      </c>
      <c r="VE740" s="90">
        <f t="shared" si="1239"/>
        <v>0</v>
      </c>
      <c r="VF740" s="90">
        <f t="shared" si="1239"/>
        <v>0</v>
      </c>
      <c r="VG740" s="1235">
        <v>1</v>
      </c>
      <c r="VH740" s="1235">
        <v>1</v>
      </c>
      <c r="VI740" s="1235">
        <v>1</v>
      </c>
      <c r="VJ740" s="104"/>
      <c r="VK740" s="104"/>
      <c r="VL740" s="104"/>
      <c r="VM740" s="90">
        <f t="shared" si="1437"/>
        <v>24133.919999999998</v>
      </c>
      <c r="VN740" s="90">
        <f t="shared" si="1438"/>
        <v>24133.919999999998</v>
      </c>
      <c r="VO740" s="90">
        <f t="shared" si="1439"/>
        <v>24133.919999999998</v>
      </c>
      <c r="VP740" s="104"/>
      <c r="VQ740" s="104"/>
      <c r="VR740" s="104"/>
      <c r="VS740" s="90">
        <f t="shared" si="1440"/>
        <v>14641.45</v>
      </c>
      <c r="VT740" s="90">
        <f t="shared" si="1441"/>
        <v>15898.03</v>
      </c>
      <c r="VU740" s="90">
        <f t="shared" si="1442"/>
        <v>16057.73</v>
      </c>
      <c r="VV740" s="104"/>
      <c r="VW740" s="104"/>
      <c r="VX740" s="104"/>
      <c r="VY740" s="90">
        <f t="shared" si="1240"/>
        <v>14641.45</v>
      </c>
      <c r="VZ740" s="90">
        <f t="shared" si="1240"/>
        <v>15898.03</v>
      </c>
      <c r="WA740" s="90">
        <f t="shared" si="1240"/>
        <v>16057.73</v>
      </c>
      <c r="WB740" s="92"/>
      <c r="WC740" s="92"/>
      <c r="WD740" s="92"/>
      <c r="WE740" s="104"/>
      <c r="WF740" s="104"/>
      <c r="WG740" s="104"/>
      <c r="WH740" s="90">
        <f t="shared" si="1443"/>
        <v>0</v>
      </c>
      <c r="WI740" s="90">
        <f t="shared" si="1444"/>
        <v>0</v>
      </c>
      <c r="WJ740" s="90">
        <f t="shared" si="1445"/>
        <v>0</v>
      </c>
      <c r="WK740" s="104"/>
      <c r="WL740" s="104"/>
      <c r="WM740" s="104"/>
      <c r="WN740" s="90">
        <f t="shared" si="1446"/>
        <v>0</v>
      </c>
      <c r="WO740" s="90">
        <f t="shared" si="1447"/>
        <v>0</v>
      </c>
      <c r="WP740" s="90">
        <f t="shared" si="1448"/>
        <v>0</v>
      </c>
      <c r="WQ740" s="104"/>
      <c r="WR740" s="104"/>
      <c r="WS740" s="104"/>
      <c r="WT740" s="90">
        <f t="shared" si="1241"/>
        <v>0</v>
      </c>
      <c r="WU740" s="90">
        <f t="shared" si="1241"/>
        <v>0</v>
      </c>
      <c r="WV740" s="90">
        <f t="shared" si="1241"/>
        <v>0</v>
      </c>
      <c r="WW740" s="1235"/>
      <c r="WX740" s="1235"/>
      <c r="WY740" s="1235"/>
      <c r="WZ740" s="104"/>
      <c r="XA740" s="104"/>
      <c r="XB740" s="104"/>
      <c r="XC740" s="90">
        <f t="shared" si="1449"/>
        <v>0</v>
      </c>
      <c r="XD740" s="90">
        <f t="shared" si="1450"/>
        <v>0</v>
      </c>
      <c r="XE740" s="90">
        <f t="shared" si="1451"/>
        <v>0</v>
      </c>
      <c r="XF740" s="104"/>
      <c r="XG740" s="104"/>
      <c r="XH740" s="104"/>
      <c r="XI740" s="90">
        <f t="shared" si="1452"/>
        <v>11618.36</v>
      </c>
      <c r="XJ740" s="90">
        <f t="shared" si="1453"/>
        <v>12434.48</v>
      </c>
      <c r="XK740" s="90">
        <f t="shared" si="1454"/>
        <v>12553.46</v>
      </c>
      <c r="XL740" s="104"/>
      <c r="XM740" s="104"/>
      <c r="XN740" s="104"/>
      <c r="XO740" s="90">
        <f t="shared" si="1242"/>
        <v>0</v>
      </c>
      <c r="XP740" s="90">
        <f t="shared" si="1242"/>
        <v>0</v>
      </c>
      <c r="XQ740" s="90">
        <f t="shared" si="1242"/>
        <v>0</v>
      </c>
      <c r="XR740" s="1235"/>
      <c r="XS740" s="1235"/>
      <c r="XT740" s="1235"/>
      <c r="XU740" s="104"/>
      <c r="XV740" s="104"/>
      <c r="XW740" s="104"/>
      <c r="XX740" s="90">
        <f t="shared" si="1455"/>
        <v>0</v>
      </c>
      <c r="XY740" s="90">
        <f t="shared" si="1456"/>
        <v>0</v>
      </c>
      <c r="XZ740" s="90">
        <f t="shared" si="1457"/>
        <v>0</v>
      </c>
      <c r="YA740" s="104"/>
      <c r="YB740" s="104"/>
      <c r="YC740" s="104"/>
      <c r="YD740" s="90">
        <f t="shared" si="1458"/>
        <v>10679.85</v>
      </c>
      <c r="YE740" s="90">
        <f t="shared" si="1459"/>
        <v>11494.23</v>
      </c>
      <c r="YF740" s="90">
        <f t="shared" si="1460"/>
        <v>11714.32</v>
      </c>
      <c r="YG740" s="104"/>
      <c r="YH740" s="104"/>
      <c r="YI740" s="104"/>
      <c r="YJ740" s="90">
        <f t="shared" si="1243"/>
        <v>0</v>
      </c>
      <c r="YK740" s="90">
        <f t="shared" si="1243"/>
        <v>0</v>
      </c>
      <c r="YL740" s="90">
        <f t="shared" si="1243"/>
        <v>0</v>
      </c>
      <c r="YM740" s="1235"/>
      <c r="YN740" s="1235"/>
      <c r="YO740" s="1235"/>
      <c r="YP740" s="104"/>
      <c r="YQ740" s="104"/>
      <c r="YR740" s="104"/>
      <c r="YS740" s="90">
        <f t="shared" si="1461"/>
        <v>0</v>
      </c>
      <c r="YT740" s="90">
        <f t="shared" si="1462"/>
        <v>0</v>
      </c>
      <c r="YU740" s="90">
        <f t="shared" si="1463"/>
        <v>0</v>
      </c>
      <c r="YV740" s="104"/>
      <c r="YW740" s="104"/>
      <c r="YX740" s="104"/>
      <c r="YY740" s="90">
        <f t="shared" si="1464"/>
        <v>9866.3700000000008</v>
      </c>
      <c r="YZ740" s="90">
        <f t="shared" si="1465"/>
        <v>11275.22</v>
      </c>
      <c r="ZA740" s="90">
        <f t="shared" si="1466"/>
        <v>11464.5</v>
      </c>
      <c r="ZB740" s="104"/>
      <c r="ZC740" s="104"/>
      <c r="ZD740" s="104"/>
      <c r="ZE740" s="90">
        <f t="shared" si="1244"/>
        <v>0</v>
      </c>
      <c r="ZF740" s="90">
        <f t="shared" si="1244"/>
        <v>0</v>
      </c>
      <c r="ZG740" s="90">
        <f t="shared" si="1244"/>
        <v>0</v>
      </c>
      <c r="ZH740" s="1235">
        <v>1</v>
      </c>
      <c r="ZI740" s="1235">
        <v>1</v>
      </c>
      <c r="ZJ740" s="1235">
        <v>1</v>
      </c>
      <c r="ZK740" s="104"/>
      <c r="ZL740" s="104"/>
      <c r="ZM740" s="104"/>
      <c r="ZN740" s="90">
        <f t="shared" si="1467"/>
        <v>24133.919999999998</v>
      </c>
      <c r="ZO740" s="90">
        <f t="shared" si="1468"/>
        <v>24133.919999999998</v>
      </c>
      <c r="ZP740" s="90">
        <f t="shared" si="1469"/>
        <v>24133.919999999998</v>
      </c>
      <c r="ZQ740" s="104"/>
      <c r="ZR740" s="104"/>
      <c r="ZS740" s="104"/>
      <c r="ZT740" s="90">
        <f t="shared" si="1470"/>
        <v>10713.2</v>
      </c>
      <c r="ZU740" s="90">
        <f t="shared" si="1471"/>
        <v>11923.43</v>
      </c>
      <c r="ZV740" s="90">
        <f t="shared" si="1472"/>
        <v>12127.51</v>
      </c>
      <c r="ZW740" s="104"/>
      <c r="ZX740" s="104"/>
      <c r="ZY740" s="104"/>
      <c r="ZZ740" s="90">
        <f t="shared" si="1245"/>
        <v>10713.2</v>
      </c>
      <c r="AAA740" s="90">
        <f t="shared" si="1245"/>
        <v>11923.43</v>
      </c>
      <c r="AAB740" s="90">
        <f t="shared" si="1245"/>
        <v>12127.51</v>
      </c>
      <c r="AAC740" s="1235"/>
      <c r="AAD740" s="1235"/>
      <c r="AAE740" s="1235"/>
      <c r="AAF740" s="104"/>
      <c r="AAG740" s="104"/>
      <c r="AAH740" s="104"/>
      <c r="AAI740" s="90">
        <f t="shared" si="1473"/>
        <v>0</v>
      </c>
      <c r="AAJ740" s="90">
        <f t="shared" si="1474"/>
        <v>0</v>
      </c>
      <c r="AAK740" s="90">
        <f t="shared" si="1475"/>
        <v>0</v>
      </c>
      <c r="AAL740" s="104"/>
      <c r="AAM740" s="104"/>
      <c r="AAN740" s="104"/>
      <c r="AAO740" s="90">
        <f t="shared" si="1476"/>
        <v>14679.63</v>
      </c>
      <c r="AAP740" s="90">
        <f t="shared" si="1477"/>
        <v>17853.02</v>
      </c>
      <c r="AAQ740" s="90">
        <f t="shared" si="1478"/>
        <v>17949.86</v>
      </c>
      <c r="AAR740" s="104"/>
      <c r="AAS740" s="104"/>
      <c r="AAT740" s="104"/>
      <c r="AAU740" s="90">
        <f t="shared" si="1246"/>
        <v>0</v>
      </c>
      <c r="AAV740" s="90">
        <f t="shared" si="1246"/>
        <v>0</v>
      </c>
      <c r="AAW740" s="90">
        <f t="shared" si="1246"/>
        <v>0</v>
      </c>
      <c r="AAX740" s="1235"/>
      <c r="AAY740" s="1235"/>
      <c r="AAZ740" s="1235"/>
      <c r="ABA740" s="104"/>
      <c r="ABB740" s="104"/>
      <c r="ABC740" s="104"/>
      <c r="ABD740" s="90">
        <f t="shared" si="1479"/>
        <v>0</v>
      </c>
      <c r="ABE740" s="90">
        <f t="shared" si="1480"/>
        <v>0</v>
      </c>
      <c r="ABF740" s="90">
        <f t="shared" si="1481"/>
        <v>0</v>
      </c>
      <c r="ABG740" s="104"/>
      <c r="ABH740" s="104"/>
      <c r="ABI740" s="104"/>
      <c r="ABJ740" s="90">
        <f t="shared" si="1482"/>
        <v>11401.32</v>
      </c>
      <c r="ABK740" s="90">
        <f t="shared" si="1483"/>
        <v>13753.07</v>
      </c>
      <c r="ABL740" s="90">
        <f t="shared" si="1484"/>
        <v>13875.13</v>
      </c>
      <c r="ABM740" s="104"/>
      <c r="ABN740" s="104"/>
      <c r="ABO740" s="104"/>
      <c r="ABP740" s="90">
        <f t="shared" si="1247"/>
        <v>0</v>
      </c>
      <c r="ABQ740" s="90">
        <f t="shared" si="1247"/>
        <v>0</v>
      </c>
      <c r="ABR740" s="90">
        <f t="shared" si="1247"/>
        <v>0</v>
      </c>
      <c r="ABS740" s="1235"/>
      <c r="ABT740" s="1235"/>
      <c r="ABU740" s="1235"/>
      <c r="ABV740" s="104"/>
      <c r="ABW740" s="104"/>
      <c r="ABX740" s="104"/>
      <c r="ABY740" s="90">
        <f t="shared" si="1485"/>
        <v>0</v>
      </c>
      <c r="ABZ740" s="90">
        <f t="shared" si="1486"/>
        <v>0</v>
      </c>
      <c r="ACA740" s="90">
        <f t="shared" si="1487"/>
        <v>0</v>
      </c>
      <c r="ACB740" s="104"/>
      <c r="ACC740" s="104"/>
      <c r="ACD740" s="104"/>
      <c r="ACE740" s="90">
        <f t="shared" si="1488"/>
        <v>8306.5400000000009</v>
      </c>
      <c r="ACF740" s="90">
        <f t="shared" si="1489"/>
        <v>10065.9</v>
      </c>
      <c r="ACG740" s="90">
        <f t="shared" si="1490"/>
        <v>10228.370000000001</v>
      </c>
      <c r="ACH740" s="104"/>
      <c r="ACI740" s="104"/>
      <c r="ACJ740" s="104"/>
      <c r="ACK740" s="90">
        <f t="shared" si="1248"/>
        <v>0</v>
      </c>
      <c r="ACL740" s="90">
        <f t="shared" si="1248"/>
        <v>0</v>
      </c>
      <c r="ACM740" s="90">
        <f t="shared" si="1248"/>
        <v>0</v>
      </c>
      <c r="ACN740" s="1235"/>
      <c r="ACO740" s="1235"/>
      <c r="ACP740" s="1235"/>
      <c r="ACQ740" s="104"/>
      <c r="ACR740" s="104"/>
      <c r="ACS740" s="104"/>
      <c r="ACT740" s="90">
        <f t="shared" si="1491"/>
        <v>0</v>
      </c>
      <c r="ACU740" s="90">
        <f t="shared" si="1492"/>
        <v>0</v>
      </c>
      <c r="ACV740" s="90">
        <f t="shared" si="1493"/>
        <v>0</v>
      </c>
      <c r="ACW740" s="104"/>
      <c r="ACX740" s="104"/>
      <c r="ACY740" s="104"/>
      <c r="ACZ740" s="90">
        <f t="shared" si="1494"/>
        <v>10908.69</v>
      </c>
      <c r="ADA740" s="90">
        <f t="shared" si="1495"/>
        <v>13548.11</v>
      </c>
      <c r="ADB740" s="90">
        <f t="shared" si="1496"/>
        <v>13537.07</v>
      </c>
      <c r="ADC740" s="104"/>
      <c r="ADD740" s="104"/>
      <c r="ADE740" s="104"/>
      <c r="ADF740" s="90">
        <f t="shared" si="1249"/>
        <v>0</v>
      </c>
      <c r="ADG740" s="90">
        <f t="shared" si="1249"/>
        <v>0</v>
      </c>
      <c r="ADH740" s="90">
        <f t="shared" si="1249"/>
        <v>0</v>
      </c>
      <c r="ADI740" s="1235"/>
      <c r="ADJ740" s="1235"/>
      <c r="ADK740" s="1235"/>
      <c r="ADL740" s="104"/>
      <c r="ADM740" s="104"/>
      <c r="ADN740" s="104"/>
      <c r="ADO740" s="90">
        <f t="shared" si="1497"/>
        <v>0</v>
      </c>
      <c r="ADP740" s="90">
        <f t="shared" si="1498"/>
        <v>0</v>
      </c>
      <c r="ADQ740" s="90">
        <f t="shared" si="1499"/>
        <v>0</v>
      </c>
      <c r="ADR740" s="104"/>
      <c r="ADS740" s="104"/>
      <c r="ADT740" s="104"/>
      <c r="ADU740" s="90">
        <f t="shared" si="1500"/>
        <v>12312.54</v>
      </c>
      <c r="ADV740" s="90">
        <f t="shared" si="1501"/>
        <v>13476.54</v>
      </c>
      <c r="ADW740" s="90">
        <f t="shared" si="1502"/>
        <v>13614.28</v>
      </c>
      <c r="ADX740" s="104"/>
      <c r="ADY740" s="104"/>
      <c r="ADZ740" s="104"/>
      <c r="AEA740" s="90">
        <f t="shared" si="1250"/>
        <v>0</v>
      </c>
      <c r="AEB740" s="90">
        <f t="shared" si="1250"/>
        <v>0</v>
      </c>
      <c r="AEC740" s="90">
        <f t="shared" si="1250"/>
        <v>0</v>
      </c>
      <c r="AED740" s="1235">
        <v>1</v>
      </c>
      <c r="AEE740" s="1235">
        <v>1</v>
      </c>
      <c r="AEF740" s="1235">
        <v>1</v>
      </c>
      <c r="AEG740" s="104"/>
      <c r="AEH740" s="104"/>
      <c r="AEI740" s="104"/>
      <c r="AEJ740" s="90">
        <f t="shared" si="1503"/>
        <v>24133.919999999998</v>
      </c>
      <c r="AEK740" s="90">
        <f t="shared" si="1504"/>
        <v>24133.919999999998</v>
      </c>
      <c r="AEL740" s="90">
        <f t="shared" si="1505"/>
        <v>24133.919999999998</v>
      </c>
      <c r="AEM740" s="104"/>
      <c r="AEN740" s="104"/>
      <c r="AEO740" s="104"/>
      <c r="AEP740" s="90">
        <f t="shared" si="1506"/>
        <v>11229.78</v>
      </c>
      <c r="AEQ740" s="90">
        <f t="shared" si="1507"/>
        <v>12115.5</v>
      </c>
      <c r="AER740" s="90">
        <f t="shared" si="1508"/>
        <v>12234.94</v>
      </c>
      <c r="AES740" s="104"/>
      <c r="AET740" s="104"/>
      <c r="AEU740" s="104"/>
      <c r="AEV740" s="90">
        <f t="shared" si="1251"/>
        <v>11229.78</v>
      </c>
      <c r="AEW740" s="90">
        <f t="shared" si="1251"/>
        <v>12115.5</v>
      </c>
      <c r="AEX740" s="90">
        <f t="shared" si="1251"/>
        <v>12234.94</v>
      </c>
      <c r="AEY740" s="1235"/>
      <c r="AEZ740" s="1235"/>
      <c r="AFA740" s="1235"/>
      <c r="AFB740" s="104"/>
      <c r="AFC740" s="104"/>
      <c r="AFD740" s="104"/>
      <c r="AFE740" s="90">
        <f t="shared" si="1509"/>
        <v>0</v>
      </c>
      <c r="AFF740" s="90">
        <f t="shared" si="1510"/>
        <v>0</v>
      </c>
      <c r="AFG740" s="90">
        <f t="shared" si="1511"/>
        <v>0</v>
      </c>
      <c r="AFH740" s="104"/>
      <c r="AFI740" s="104"/>
      <c r="AFJ740" s="104"/>
      <c r="AFK740" s="90">
        <f t="shared" si="1512"/>
        <v>10063.65</v>
      </c>
      <c r="AFL740" s="90">
        <f t="shared" si="1513"/>
        <v>11885.5</v>
      </c>
      <c r="AFM740" s="90">
        <f t="shared" si="1514"/>
        <v>12042.24</v>
      </c>
      <c r="AFN740" s="104"/>
      <c r="AFO740" s="104"/>
      <c r="AFP740" s="104"/>
      <c r="AFQ740" s="90">
        <f t="shared" si="1252"/>
        <v>0</v>
      </c>
      <c r="AFR740" s="90">
        <f t="shared" si="1252"/>
        <v>0</v>
      </c>
      <c r="AFS740" s="90">
        <f t="shared" si="1252"/>
        <v>0</v>
      </c>
      <c r="AFT740" s="1235"/>
      <c r="AFU740" s="1235"/>
      <c r="AFV740" s="1235"/>
      <c r="AFW740" s="104"/>
      <c r="AFX740" s="104"/>
      <c r="AFY740" s="104"/>
      <c r="AFZ740" s="90">
        <f t="shared" si="1515"/>
        <v>0</v>
      </c>
      <c r="AGA740" s="90">
        <f t="shared" si="1516"/>
        <v>0</v>
      </c>
      <c r="AGB740" s="90">
        <f t="shared" si="1517"/>
        <v>0</v>
      </c>
      <c r="AGC740" s="104"/>
      <c r="AGD740" s="104"/>
      <c r="AGE740" s="104"/>
      <c r="AGF740" s="90">
        <f t="shared" si="1518"/>
        <v>13106.73</v>
      </c>
      <c r="AGG740" s="90">
        <f t="shared" si="1519"/>
        <v>14153.47</v>
      </c>
      <c r="AGH740" s="90">
        <f t="shared" si="1520"/>
        <v>14310.43</v>
      </c>
      <c r="AGI740" s="104"/>
      <c r="AGJ740" s="104"/>
      <c r="AGK740" s="104"/>
      <c r="AGL740" s="90">
        <f t="shared" si="1253"/>
        <v>0</v>
      </c>
      <c r="AGM740" s="90">
        <f t="shared" si="1253"/>
        <v>0</v>
      </c>
      <c r="AGN740" s="90">
        <f t="shared" si="1253"/>
        <v>0</v>
      </c>
      <c r="AGO740" s="1235">
        <v>1</v>
      </c>
      <c r="AGP740" s="1235">
        <v>1</v>
      </c>
      <c r="AGQ740" s="1235">
        <v>1</v>
      </c>
      <c r="AGR740" s="104"/>
      <c r="AGS740" s="104"/>
      <c r="AGT740" s="104"/>
      <c r="AGU740" s="90">
        <f t="shared" si="1521"/>
        <v>24133.919999999998</v>
      </c>
      <c r="AGV740" s="90">
        <f t="shared" si="1522"/>
        <v>24133.919999999998</v>
      </c>
      <c r="AGW740" s="90">
        <f t="shared" si="1523"/>
        <v>24133.919999999998</v>
      </c>
      <c r="AGX740" s="104"/>
      <c r="AGY740" s="104"/>
      <c r="AGZ740" s="104"/>
      <c r="AHA740" s="90">
        <f t="shared" si="1524"/>
        <v>13038.64</v>
      </c>
      <c r="AHB740" s="90">
        <f t="shared" si="1525"/>
        <v>13675.84</v>
      </c>
      <c r="AHC740" s="90">
        <f t="shared" si="1526"/>
        <v>13858.81</v>
      </c>
      <c r="AHD740" s="104"/>
      <c r="AHE740" s="104"/>
      <c r="AHF740" s="104"/>
      <c r="AHG740" s="90">
        <f t="shared" si="1254"/>
        <v>13038.64</v>
      </c>
      <c r="AHH740" s="90">
        <f t="shared" si="1254"/>
        <v>13675.84</v>
      </c>
      <c r="AHI740" s="90">
        <f t="shared" si="1254"/>
        <v>13858.81</v>
      </c>
      <c r="AHJ740" s="1235"/>
      <c r="AHK740" s="1235"/>
      <c r="AHL740" s="1235"/>
      <c r="AHM740" s="104"/>
      <c r="AHN740" s="104"/>
      <c r="AHO740" s="104"/>
      <c r="AHP740" s="90">
        <f t="shared" si="1527"/>
        <v>0</v>
      </c>
      <c r="AHQ740" s="90">
        <f t="shared" si="1528"/>
        <v>0</v>
      </c>
      <c r="AHR740" s="90">
        <f t="shared" si="1529"/>
        <v>0</v>
      </c>
      <c r="AHS740" s="104"/>
      <c r="AHT740" s="104"/>
      <c r="AHU740" s="104"/>
      <c r="AHV740" s="90">
        <f t="shared" si="1530"/>
        <v>18737.580000000002</v>
      </c>
      <c r="AHW740" s="90">
        <f t="shared" si="1531"/>
        <v>20587.849999999999</v>
      </c>
      <c r="AHX740" s="90">
        <f t="shared" si="1532"/>
        <v>20664.150000000001</v>
      </c>
      <c r="AHY740" s="104"/>
      <c r="AHZ740" s="104"/>
      <c r="AIA740" s="104"/>
      <c r="AIB740" s="90">
        <f t="shared" si="1255"/>
        <v>0</v>
      </c>
      <c r="AIC740" s="90">
        <f t="shared" si="1255"/>
        <v>0</v>
      </c>
      <c r="AID740" s="90">
        <f t="shared" si="1255"/>
        <v>0</v>
      </c>
      <c r="AIE740" s="1235"/>
      <c r="AIF740" s="1235"/>
      <c r="AIG740" s="1235"/>
      <c r="AIH740" s="104"/>
      <c r="AII740" s="104"/>
      <c r="AIJ740" s="104"/>
      <c r="AIK740" s="90">
        <f t="shared" si="1533"/>
        <v>0</v>
      </c>
      <c r="AIL740" s="90">
        <f t="shared" si="1534"/>
        <v>0</v>
      </c>
      <c r="AIM740" s="90">
        <f t="shared" si="1535"/>
        <v>0</v>
      </c>
      <c r="AIN740" s="104"/>
      <c r="AIO740" s="104"/>
      <c r="AIP740" s="104"/>
      <c r="AIQ740" s="90">
        <f t="shared" si="1536"/>
        <v>12819.29</v>
      </c>
      <c r="AIR740" s="90">
        <f t="shared" si="1537"/>
        <v>15244.16</v>
      </c>
      <c r="AIS740" s="90">
        <f t="shared" si="1538"/>
        <v>15403.51</v>
      </c>
      <c r="AIT740" s="104"/>
      <c r="AIU740" s="104"/>
      <c r="AIV740" s="104"/>
      <c r="AIW740" s="90">
        <f t="shared" si="1256"/>
        <v>0</v>
      </c>
      <c r="AIX740" s="90">
        <f t="shared" si="1256"/>
        <v>0</v>
      </c>
      <c r="AIY740" s="90">
        <f t="shared" si="1256"/>
        <v>0</v>
      </c>
      <c r="AIZ740" s="92"/>
      <c r="AJA740" s="92"/>
      <c r="AJB740" s="92"/>
      <c r="AJC740" s="104"/>
      <c r="AJD740" s="104"/>
      <c r="AJE740" s="104"/>
      <c r="AJF740" s="90">
        <f t="shared" si="1539"/>
        <v>0</v>
      </c>
      <c r="AJG740" s="90">
        <f t="shared" si="1540"/>
        <v>0</v>
      </c>
      <c r="AJH740" s="90">
        <f t="shared" si="1541"/>
        <v>0</v>
      </c>
      <c r="AJI740" s="104"/>
      <c r="AJJ740" s="104"/>
      <c r="AJK740" s="104"/>
      <c r="AJL740" s="90">
        <f t="shared" si="1542"/>
        <v>0</v>
      </c>
      <c r="AJM740" s="90">
        <f t="shared" si="1543"/>
        <v>0</v>
      </c>
      <c r="AJN740" s="90">
        <f t="shared" si="1544"/>
        <v>0</v>
      </c>
      <c r="AJO740" s="104"/>
      <c r="AJP740" s="104"/>
      <c r="AJQ740" s="104"/>
      <c r="AJR740" s="90">
        <f t="shared" si="1257"/>
        <v>0</v>
      </c>
      <c r="AJS740" s="90">
        <f t="shared" si="1257"/>
        <v>0</v>
      </c>
      <c r="AJT740" s="90">
        <f t="shared" si="1257"/>
        <v>0</v>
      </c>
      <c r="AJU740" s="1235"/>
      <c r="AJV740" s="1235"/>
      <c r="AJW740" s="1235"/>
      <c r="AJX740" s="104"/>
      <c r="AJY740" s="104"/>
      <c r="AJZ740" s="104"/>
      <c r="AKA740" s="90">
        <f t="shared" si="1545"/>
        <v>0</v>
      </c>
      <c r="AKB740" s="90">
        <f t="shared" si="1546"/>
        <v>0</v>
      </c>
      <c r="AKC740" s="90">
        <f t="shared" si="1547"/>
        <v>0</v>
      </c>
      <c r="AKD740" s="104"/>
      <c r="AKE740" s="104"/>
      <c r="AKF740" s="104"/>
      <c r="AKG740" s="90">
        <f t="shared" si="1548"/>
        <v>11506.04</v>
      </c>
      <c r="AKH740" s="90">
        <f t="shared" si="1549"/>
        <v>12260.95</v>
      </c>
      <c r="AKI740" s="90">
        <f t="shared" si="1550"/>
        <v>12432.52</v>
      </c>
      <c r="AKJ740" s="104"/>
      <c r="AKK740" s="104"/>
      <c r="AKL740" s="104"/>
      <c r="AKM740" s="90">
        <f t="shared" si="1258"/>
        <v>0</v>
      </c>
      <c r="AKN740" s="90">
        <f t="shared" si="1258"/>
        <v>0</v>
      </c>
      <c r="AKO740" s="90">
        <f t="shared" si="1258"/>
        <v>0</v>
      </c>
      <c r="AKP740" s="1235"/>
      <c r="AKQ740" s="1235"/>
      <c r="AKR740" s="1235"/>
      <c r="AKS740" s="104"/>
      <c r="AKT740" s="104"/>
      <c r="AKU740" s="104"/>
      <c r="AKV740" s="90">
        <f t="shared" si="1551"/>
        <v>0</v>
      </c>
      <c r="AKW740" s="90">
        <f t="shared" si="1552"/>
        <v>0</v>
      </c>
      <c r="AKX740" s="90">
        <f t="shared" si="1553"/>
        <v>0</v>
      </c>
      <c r="AKY740" s="104"/>
      <c r="AKZ740" s="104"/>
      <c r="ALA740" s="104"/>
      <c r="ALB740" s="90">
        <f t="shared" si="1554"/>
        <v>11528.13</v>
      </c>
      <c r="ALC740" s="90">
        <f t="shared" si="1555"/>
        <v>13331.86</v>
      </c>
      <c r="ALD740" s="90">
        <f t="shared" si="1556"/>
        <v>13478.5</v>
      </c>
      <c r="ALE740" s="104"/>
      <c r="ALF740" s="104"/>
      <c r="ALG740" s="104"/>
      <c r="ALH740" s="90">
        <f t="shared" si="1259"/>
        <v>0</v>
      </c>
      <c r="ALI740" s="90">
        <f t="shared" si="1259"/>
        <v>0</v>
      </c>
      <c r="ALJ740" s="90">
        <f t="shared" si="1259"/>
        <v>0</v>
      </c>
      <c r="ALK740" s="1235"/>
      <c r="ALL740" s="1235"/>
      <c r="ALM740" s="1235"/>
      <c r="ALN740" s="104"/>
      <c r="ALO740" s="104"/>
      <c r="ALP740" s="104"/>
      <c r="ALQ740" s="90">
        <f t="shared" si="1557"/>
        <v>0</v>
      </c>
      <c r="ALR740" s="90">
        <f t="shared" si="1558"/>
        <v>0</v>
      </c>
      <c r="ALS740" s="90">
        <f t="shared" si="1559"/>
        <v>0</v>
      </c>
      <c r="ALT740" s="104"/>
      <c r="ALU740" s="104"/>
      <c r="ALV740" s="104"/>
      <c r="ALW740" s="90">
        <f t="shared" si="1560"/>
        <v>12627.94</v>
      </c>
      <c r="ALX740" s="90">
        <f t="shared" si="1561"/>
        <v>14293.94</v>
      </c>
      <c r="ALY740" s="90">
        <f t="shared" si="1562"/>
        <v>14472.59</v>
      </c>
      <c r="ALZ740" s="104"/>
      <c r="AMA740" s="104"/>
      <c r="AMB740" s="104"/>
      <c r="AMC740" s="90">
        <f t="shared" si="1260"/>
        <v>0</v>
      </c>
      <c r="AMD740" s="90">
        <f t="shared" si="1260"/>
        <v>0</v>
      </c>
      <c r="AME740" s="90">
        <f t="shared" si="1260"/>
        <v>0</v>
      </c>
      <c r="AMF740" s="1235"/>
      <c r="AMG740" s="1235"/>
      <c r="AMH740" s="1235"/>
      <c r="AMI740" s="104"/>
      <c r="AMJ740" s="104"/>
      <c r="AMK740" s="104"/>
      <c r="AML740" s="90">
        <f t="shared" si="1563"/>
        <v>0</v>
      </c>
      <c r="AMM740" s="90">
        <f t="shared" si="1564"/>
        <v>0</v>
      </c>
      <c r="AMN740" s="90">
        <f t="shared" si="1565"/>
        <v>0</v>
      </c>
      <c r="AMO740" s="104"/>
      <c r="AMP740" s="104"/>
      <c r="AMQ740" s="104"/>
      <c r="AMR740" s="90">
        <f t="shared" si="1566"/>
        <v>13083</v>
      </c>
      <c r="AMS740" s="90">
        <f t="shared" si="1567"/>
        <v>14353.75</v>
      </c>
      <c r="AMT740" s="90">
        <f t="shared" si="1568"/>
        <v>14490.77</v>
      </c>
      <c r="AMU740" s="104"/>
      <c r="AMV740" s="104"/>
      <c r="AMW740" s="104"/>
      <c r="AMX740" s="90">
        <f t="shared" si="1261"/>
        <v>0</v>
      </c>
      <c r="AMY740" s="90">
        <f t="shared" si="1261"/>
        <v>0</v>
      </c>
      <c r="AMZ740" s="90">
        <f t="shared" si="1261"/>
        <v>0</v>
      </c>
      <c r="ANA740" s="1235"/>
      <c r="ANB740" s="1235"/>
      <c r="ANC740" s="1235"/>
      <c r="AND740" s="104"/>
      <c r="ANE740" s="104"/>
      <c r="ANF740" s="104"/>
      <c r="ANG740" s="90">
        <f t="shared" si="1569"/>
        <v>0</v>
      </c>
      <c r="ANH740" s="90">
        <f t="shared" si="1570"/>
        <v>0</v>
      </c>
      <c r="ANI740" s="90">
        <f t="shared" si="1571"/>
        <v>0</v>
      </c>
      <c r="ANJ740" s="104"/>
      <c r="ANK740" s="104"/>
      <c r="ANL740" s="104"/>
      <c r="ANM740" s="90">
        <f t="shared" si="1572"/>
        <v>11098.9</v>
      </c>
      <c r="ANN740" s="90">
        <f t="shared" si="1573"/>
        <v>11993.38</v>
      </c>
      <c r="ANO740" s="90">
        <f t="shared" si="1574"/>
        <v>12165.39</v>
      </c>
      <c r="ANP740" s="104"/>
      <c r="ANQ740" s="104"/>
      <c r="ANR740" s="104"/>
      <c r="ANS740" s="90">
        <f t="shared" si="1262"/>
        <v>0</v>
      </c>
      <c r="ANT740" s="90">
        <f t="shared" si="1262"/>
        <v>0</v>
      </c>
      <c r="ANU740" s="90">
        <f t="shared" si="1262"/>
        <v>0</v>
      </c>
      <c r="ANV740" s="1235"/>
      <c r="ANW740" s="1235"/>
      <c r="ANX740" s="1235"/>
      <c r="ANY740" s="104"/>
      <c r="ANZ740" s="104"/>
      <c r="AOA740" s="104"/>
      <c r="AOB740" s="90">
        <f t="shared" si="1575"/>
        <v>0</v>
      </c>
      <c r="AOC740" s="90">
        <f t="shared" si="1576"/>
        <v>0</v>
      </c>
      <c r="AOD740" s="90">
        <f t="shared" si="1577"/>
        <v>0</v>
      </c>
      <c r="AOE740" s="104"/>
      <c r="AOF740" s="104"/>
      <c r="AOG740" s="104"/>
      <c r="AOH740" s="90">
        <f t="shared" si="1578"/>
        <v>18593.18</v>
      </c>
      <c r="AOI740" s="90">
        <f t="shared" si="1579"/>
        <v>19633.71</v>
      </c>
      <c r="AOJ740" s="90">
        <f t="shared" si="1580"/>
        <v>19655.060000000001</v>
      </c>
      <c r="AOK740" s="104"/>
      <c r="AOL740" s="104"/>
      <c r="AOM740" s="104"/>
      <c r="AON740" s="90">
        <f t="shared" si="1263"/>
        <v>0</v>
      </c>
      <c r="AOO740" s="90">
        <f t="shared" si="1263"/>
        <v>0</v>
      </c>
      <c r="AOP740" s="90">
        <f t="shared" si="1263"/>
        <v>0</v>
      </c>
      <c r="AOQ740" s="1235"/>
      <c r="AOR740" s="1235"/>
      <c r="AOS740" s="1235"/>
      <c r="AOT740" s="104"/>
      <c r="AOU740" s="104"/>
      <c r="AOV740" s="104"/>
      <c r="AOW740" s="90">
        <f t="shared" si="1581"/>
        <v>0</v>
      </c>
      <c r="AOX740" s="90">
        <f t="shared" si="1582"/>
        <v>0</v>
      </c>
      <c r="AOY740" s="90">
        <f t="shared" si="1583"/>
        <v>0</v>
      </c>
      <c r="AOZ740" s="104"/>
      <c r="APA740" s="104"/>
      <c r="APB740" s="104"/>
      <c r="APC740" s="90">
        <f t="shared" si="1584"/>
        <v>11846.9</v>
      </c>
      <c r="APD740" s="90">
        <f t="shared" si="1585"/>
        <v>12737.84</v>
      </c>
      <c r="APE740" s="90">
        <f t="shared" si="1586"/>
        <v>12882.69</v>
      </c>
      <c r="APF740" s="104"/>
      <c r="APG740" s="104"/>
      <c r="APH740" s="104"/>
      <c r="API740" s="90">
        <f t="shared" si="1264"/>
        <v>0</v>
      </c>
      <c r="APJ740" s="90">
        <f t="shared" si="1264"/>
        <v>0</v>
      </c>
      <c r="APK740" s="90">
        <f t="shared" si="1264"/>
        <v>0</v>
      </c>
      <c r="APL740" s="1235"/>
      <c r="APM740" s="1235"/>
      <c r="APN740" s="1235"/>
      <c r="APO740" s="104"/>
      <c r="APP740" s="104"/>
      <c r="APQ740" s="104"/>
      <c r="APR740" s="90">
        <f t="shared" si="1587"/>
        <v>0</v>
      </c>
      <c r="APS740" s="90">
        <f t="shared" si="1588"/>
        <v>0</v>
      </c>
      <c r="APT740" s="90">
        <f t="shared" si="1589"/>
        <v>0</v>
      </c>
      <c r="APU740" s="104"/>
      <c r="APV740" s="104"/>
      <c r="APW740" s="104"/>
      <c r="APX740" s="90">
        <f t="shared" si="1590"/>
        <v>15152.05</v>
      </c>
      <c r="APY740" s="90">
        <f t="shared" si="1591"/>
        <v>16125.43</v>
      </c>
      <c r="APZ740" s="90">
        <f t="shared" si="1592"/>
        <v>16315.3</v>
      </c>
      <c r="AQA740" s="104"/>
      <c r="AQB740" s="104"/>
      <c r="AQC740" s="104"/>
      <c r="AQD740" s="90">
        <f t="shared" si="1265"/>
        <v>0</v>
      </c>
      <c r="AQE740" s="90">
        <f t="shared" si="1265"/>
        <v>0</v>
      </c>
      <c r="AQF740" s="90">
        <f t="shared" si="1265"/>
        <v>0</v>
      </c>
      <c r="AQG740" s="1235"/>
      <c r="AQH740" s="1235"/>
      <c r="AQI740" s="1235"/>
      <c r="AQJ740" s="104"/>
      <c r="AQK740" s="104"/>
      <c r="AQL740" s="104"/>
      <c r="AQM740" s="90">
        <f t="shared" si="1593"/>
        <v>0</v>
      </c>
      <c r="AQN740" s="90">
        <f t="shared" si="1594"/>
        <v>0</v>
      </c>
      <c r="AQO740" s="90">
        <f t="shared" si="1595"/>
        <v>0</v>
      </c>
      <c r="AQP740" s="104"/>
      <c r="AQQ740" s="104"/>
      <c r="AQR740" s="104"/>
      <c r="AQS740" s="90">
        <f t="shared" si="1596"/>
        <v>13810.69</v>
      </c>
      <c r="AQT740" s="90">
        <f t="shared" si="1597"/>
        <v>15427.59</v>
      </c>
      <c r="AQU740" s="90">
        <f t="shared" si="1598"/>
        <v>15576.85</v>
      </c>
      <c r="AQV740" s="104"/>
      <c r="AQW740" s="104"/>
      <c r="AQX740" s="104"/>
      <c r="AQY740" s="90">
        <f t="shared" si="1266"/>
        <v>0</v>
      </c>
      <c r="AQZ740" s="90">
        <f t="shared" si="1266"/>
        <v>0</v>
      </c>
      <c r="ARA740" s="90">
        <f t="shared" si="1266"/>
        <v>0</v>
      </c>
      <c r="ARB740" s="1235"/>
      <c r="ARC740" s="1235"/>
      <c r="ARD740" s="1235"/>
      <c r="ARE740" s="104"/>
      <c r="ARF740" s="104"/>
      <c r="ARG740" s="104"/>
      <c r="ARH740" s="90">
        <f t="shared" si="1599"/>
        <v>0</v>
      </c>
      <c r="ARI740" s="90">
        <f t="shared" si="1600"/>
        <v>0</v>
      </c>
      <c r="ARJ740" s="90">
        <f t="shared" si="1601"/>
        <v>0</v>
      </c>
      <c r="ARK740" s="104"/>
      <c r="ARL740" s="104"/>
      <c r="ARM740" s="104"/>
      <c r="ARN740" s="90">
        <f t="shared" si="1602"/>
        <v>10711.02</v>
      </c>
      <c r="ARO740" s="90">
        <f t="shared" si="1603"/>
        <v>12256.87</v>
      </c>
      <c r="ARP740" s="90">
        <f t="shared" si="1604"/>
        <v>12402.86</v>
      </c>
      <c r="ARQ740" s="104"/>
      <c r="ARR740" s="104"/>
      <c r="ARS740" s="104"/>
      <c r="ART740" s="90">
        <f t="shared" si="1267"/>
        <v>0</v>
      </c>
      <c r="ARU740" s="90">
        <f t="shared" si="1267"/>
        <v>0</v>
      </c>
      <c r="ARV740" s="90">
        <f t="shared" si="1267"/>
        <v>0</v>
      </c>
      <c r="ARW740" s="1235"/>
      <c r="ARX740" s="1235"/>
      <c r="ARY740" s="1235"/>
      <c r="ARZ740" s="104"/>
      <c r="ASA740" s="104"/>
      <c r="ASB740" s="104"/>
      <c r="ASC740" s="90">
        <f t="shared" si="1605"/>
        <v>0</v>
      </c>
      <c r="ASD740" s="90">
        <f t="shared" si="1606"/>
        <v>0</v>
      </c>
      <c r="ASE740" s="90">
        <f t="shared" si="1607"/>
        <v>0</v>
      </c>
      <c r="ASF740" s="104"/>
      <c r="ASG740" s="104"/>
      <c r="ASH740" s="104"/>
      <c r="ASI740" s="90">
        <f t="shared" si="1608"/>
        <v>10771</v>
      </c>
      <c r="ASJ740" s="90">
        <f t="shared" si="1609"/>
        <v>12741.43</v>
      </c>
      <c r="ASK740" s="90">
        <f t="shared" si="1610"/>
        <v>12928.28</v>
      </c>
      <c r="ASL740" s="104"/>
      <c r="ASM740" s="104"/>
      <c r="ASN740" s="104"/>
      <c r="ASO740" s="90">
        <f t="shared" si="1268"/>
        <v>0</v>
      </c>
      <c r="ASP740" s="90">
        <f t="shared" si="1268"/>
        <v>0</v>
      </c>
      <c r="ASQ740" s="90">
        <f t="shared" si="1268"/>
        <v>0</v>
      </c>
      <c r="ASR740" s="1235"/>
      <c r="ASS740" s="1235"/>
      <c r="AST740" s="1235"/>
      <c r="ASU740" s="104"/>
      <c r="ASV740" s="104"/>
      <c r="ASW740" s="104"/>
      <c r="ASX740" s="90">
        <f t="shared" si="1611"/>
        <v>0</v>
      </c>
      <c r="ASY740" s="90">
        <f t="shared" si="1612"/>
        <v>0</v>
      </c>
      <c r="ASZ740" s="90">
        <f t="shared" si="1613"/>
        <v>0</v>
      </c>
      <c r="ATA740" s="104"/>
      <c r="ATB740" s="104"/>
      <c r="ATC740" s="104"/>
      <c r="ATD740" s="90">
        <f t="shared" si="1614"/>
        <v>12128.3</v>
      </c>
      <c r="ATE740" s="90">
        <f t="shared" si="1615"/>
        <v>12476.29</v>
      </c>
      <c r="ATF740" s="90">
        <f t="shared" si="1616"/>
        <v>12681.58</v>
      </c>
      <c r="ATG740" s="104"/>
      <c r="ATH740" s="104"/>
      <c r="ATI740" s="104"/>
      <c r="ATJ740" s="90">
        <f t="shared" si="1269"/>
        <v>0</v>
      </c>
      <c r="ATK740" s="90">
        <f t="shared" si="1269"/>
        <v>0</v>
      </c>
      <c r="ATL740" s="90">
        <f t="shared" si="1269"/>
        <v>0</v>
      </c>
      <c r="ATM740" s="1235"/>
      <c r="ATN740" s="1235"/>
      <c r="ATO740" s="1235"/>
      <c r="ATP740" s="104"/>
      <c r="ATQ740" s="104"/>
      <c r="ATR740" s="104"/>
      <c r="ATS740" s="90">
        <f t="shared" si="1617"/>
        <v>0</v>
      </c>
      <c r="ATT740" s="90">
        <f t="shared" si="1618"/>
        <v>0</v>
      </c>
      <c r="ATU740" s="90">
        <f t="shared" si="1619"/>
        <v>0</v>
      </c>
      <c r="ATV740" s="104"/>
      <c r="ATW740" s="104"/>
      <c r="ATX740" s="104"/>
      <c r="ATY740" s="90">
        <f t="shared" si="1620"/>
        <v>10172.14</v>
      </c>
      <c r="ATZ740" s="90">
        <f t="shared" si="1621"/>
        <v>12324.85</v>
      </c>
      <c r="AUA740" s="90">
        <f t="shared" si="1622"/>
        <v>12493.72</v>
      </c>
      <c r="AUB740" s="104"/>
      <c r="AUC740" s="104"/>
      <c r="AUD740" s="104"/>
      <c r="AUE740" s="90">
        <f t="shared" si="1270"/>
        <v>0</v>
      </c>
      <c r="AUF740" s="90">
        <f t="shared" si="1270"/>
        <v>0</v>
      </c>
      <c r="AUG740" s="90">
        <f t="shared" si="1270"/>
        <v>0</v>
      </c>
      <c r="AUH740" s="1235"/>
      <c r="AUI740" s="1235"/>
      <c r="AUJ740" s="1235"/>
      <c r="AUK740" s="104"/>
      <c r="AUL740" s="104"/>
      <c r="AUM740" s="104"/>
      <c r="AUN740" s="90">
        <f t="shared" si="1623"/>
        <v>0</v>
      </c>
      <c r="AUO740" s="90">
        <f t="shared" si="1624"/>
        <v>0</v>
      </c>
      <c r="AUP740" s="90">
        <f t="shared" si="1625"/>
        <v>0</v>
      </c>
      <c r="AUQ740" s="104"/>
      <c r="AUR740" s="104"/>
      <c r="AUS740" s="104"/>
      <c r="AUT740" s="90">
        <f t="shared" si="1626"/>
        <v>10819.31</v>
      </c>
      <c r="AUU740" s="90">
        <f t="shared" si="1627"/>
        <v>11804.78</v>
      </c>
      <c r="AUV740" s="90">
        <f t="shared" si="1628"/>
        <v>11999.75</v>
      </c>
      <c r="AUW740" s="104"/>
      <c r="AUX740" s="104"/>
      <c r="AUY740" s="104"/>
      <c r="AUZ740" s="90">
        <f t="shared" si="1271"/>
        <v>0</v>
      </c>
      <c r="AVA740" s="90">
        <f t="shared" si="1271"/>
        <v>0</v>
      </c>
      <c r="AVB740" s="90">
        <f t="shared" si="1271"/>
        <v>0</v>
      </c>
      <c r="AVC740" s="1235"/>
      <c r="AVD740" s="1235"/>
      <c r="AVE740" s="1235"/>
      <c r="AVF740" s="104"/>
      <c r="AVG740" s="104"/>
      <c r="AVH740" s="104"/>
      <c r="AVI740" s="90">
        <f t="shared" si="1629"/>
        <v>0</v>
      </c>
      <c r="AVJ740" s="90">
        <f t="shared" si="1630"/>
        <v>0</v>
      </c>
      <c r="AVK740" s="90">
        <f t="shared" si="1631"/>
        <v>0</v>
      </c>
      <c r="AVL740" s="104"/>
      <c r="AVM740" s="104"/>
      <c r="AVN740" s="104"/>
      <c r="AVO740" s="90">
        <f t="shared" si="1632"/>
        <v>11638.4</v>
      </c>
      <c r="AVP740" s="90">
        <f t="shared" si="1633"/>
        <v>12560.47</v>
      </c>
      <c r="AVQ740" s="90">
        <f t="shared" si="1634"/>
        <v>12780.43</v>
      </c>
      <c r="AVR740" s="104"/>
      <c r="AVS740" s="104"/>
      <c r="AVT740" s="104"/>
      <c r="AVU740" s="90">
        <f t="shared" si="1272"/>
        <v>0</v>
      </c>
      <c r="AVV740" s="90">
        <f t="shared" si="1272"/>
        <v>0</v>
      </c>
      <c r="AVW740" s="90">
        <f t="shared" si="1272"/>
        <v>0</v>
      </c>
      <c r="AVX740" s="124">
        <f t="shared" si="1635"/>
        <v>7</v>
      </c>
      <c r="AVY740" s="124">
        <f t="shared" si="1636"/>
        <v>7</v>
      </c>
      <c r="AVZ740" s="124">
        <f t="shared" si="1637"/>
        <v>7</v>
      </c>
      <c r="AWA740" s="90">
        <f t="shared" si="1638"/>
        <v>0</v>
      </c>
      <c r="AWB740" s="90">
        <f t="shared" si="1639"/>
        <v>0</v>
      </c>
      <c r="AWC740" s="90">
        <f t="shared" si="1640"/>
        <v>0</v>
      </c>
      <c r="AWD740" s="90">
        <f t="shared" si="1641"/>
        <v>168937.44</v>
      </c>
      <c r="AWE740" s="90">
        <f t="shared" si="1642"/>
        <v>168937.44</v>
      </c>
      <c r="AWF740" s="90">
        <f t="shared" si="1643"/>
        <v>168937.44</v>
      </c>
      <c r="AWG740" s="104"/>
      <c r="AWH740" s="104"/>
      <c r="AWI740" s="104"/>
      <c r="AWJ740" s="90"/>
      <c r="AWK740" s="90"/>
      <c r="AWL740" s="90"/>
      <c r="AWM740" s="90">
        <f t="shared" si="1644"/>
        <v>0</v>
      </c>
      <c r="AWN740" s="90">
        <f t="shared" si="1645"/>
        <v>0</v>
      </c>
      <c r="AWO740" s="90">
        <f t="shared" si="1646"/>
        <v>0</v>
      </c>
      <c r="AWP740" s="90">
        <f t="shared" si="1647"/>
        <v>95458.92</v>
      </c>
      <c r="AWQ740" s="90">
        <f t="shared" si="1648"/>
        <v>103838.52</v>
      </c>
      <c r="AWR740" s="90">
        <f t="shared" si="1649"/>
        <v>104881.95</v>
      </c>
    </row>
    <row r="741" spans="1:1292" ht="48" hidden="1" x14ac:dyDescent="0.25">
      <c r="A741" s="1252" t="s">
        <v>1621</v>
      </c>
      <c r="B741" s="1252" t="s">
        <v>445</v>
      </c>
      <c r="C741" s="5"/>
      <c r="D741" s="1244"/>
      <c r="E741" s="263"/>
      <c r="F741" s="98"/>
      <c r="G741" s="98"/>
      <c r="H741" s="98"/>
      <c r="I741" s="90">
        <f t="shared" si="1208"/>
        <v>24133.919999999998</v>
      </c>
      <c r="J741" s="90">
        <f t="shared" si="1209"/>
        <v>24133.919999999998</v>
      </c>
      <c r="K741" s="90">
        <f t="shared" si="1210"/>
        <v>24133.919999999998</v>
      </c>
      <c r="L741" s="1235"/>
      <c r="M741" s="1235"/>
      <c r="N741" s="1235"/>
      <c r="O741" s="104"/>
      <c r="P741" s="104"/>
      <c r="Q741" s="104"/>
      <c r="R741" s="90">
        <f>$I741*L741</f>
        <v>0</v>
      </c>
      <c r="S741" s="90">
        <f>$J741*M741</f>
        <v>0</v>
      </c>
      <c r="T741" s="90">
        <f>$K741*N741</f>
        <v>0</v>
      </c>
      <c r="U741" s="104"/>
      <c r="V741" s="104"/>
      <c r="W741" s="104"/>
      <c r="X741" s="90">
        <f>$I741*X$758</f>
        <v>9892.77</v>
      </c>
      <c r="Y741" s="90">
        <f>$J741*Y$758</f>
        <v>11170.42</v>
      </c>
      <c r="Z741" s="90">
        <f>$K741*Z$758</f>
        <v>11374.7</v>
      </c>
      <c r="AA741" s="104"/>
      <c r="AB741" s="104"/>
      <c r="AC741" s="104"/>
      <c r="AD741" s="90">
        <f t="shared" ref="AD741" si="1650">L741*X741</f>
        <v>0</v>
      </c>
      <c r="AE741" s="90">
        <f t="shared" ref="AE741" si="1651">M741*Y741</f>
        <v>0</v>
      </c>
      <c r="AF741" s="90">
        <f t="shared" ref="AF741" si="1652">N741*Z741</f>
        <v>0</v>
      </c>
      <c r="AG741" s="1235"/>
      <c r="AH741" s="1235"/>
      <c r="AI741" s="369"/>
      <c r="AJ741" s="104"/>
      <c r="AK741" s="104"/>
      <c r="AL741" s="104"/>
      <c r="AM741" s="90">
        <f>$I741*AG741</f>
        <v>0</v>
      </c>
      <c r="AN741" s="90">
        <f>$J741*AH741</f>
        <v>0</v>
      </c>
      <c r="AO741" s="90">
        <f>$K741*AI741</f>
        <v>0</v>
      </c>
      <c r="AP741" s="104"/>
      <c r="AQ741" s="104"/>
      <c r="AR741" s="104"/>
      <c r="AS741" s="90">
        <f>$I741*AS$758</f>
        <v>11200.03</v>
      </c>
      <c r="AT741" s="90">
        <f>$J741*AT$758</f>
        <v>13064.58</v>
      </c>
      <c r="AU741" s="90">
        <f>$K741*AU$758</f>
        <v>13226.03</v>
      </c>
      <c r="AV741" s="104"/>
      <c r="AW741" s="104"/>
      <c r="AX741" s="104"/>
      <c r="AY741" s="90">
        <f t="shared" ref="AY741" si="1653">AG741*AS741</f>
        <v>0</v>
      </c>
      <c r="AZ741" s="90">
        <f t="shared" ref="AZ741" si="1654">AH741*AT741</f>
        <v>0</v>
      </c>
      <c r="BA741" s="90">
        <f t="shared" ref="BA741" si="1655">AI741*AU741</f>
        <v>0</v>
      </c>
      <c r="BB741" s="1235"/>
      <c r="BC741" s="1235"/>
      <c r="BD741" s="1235"/>
      <c r="BE741" s="104"/>
      <c r="BF741" s="104"/>
      <c r="BG741" s="104"/>
      <c r="BH741" s="90">
        <f>$I741*BB741</f>
        <v>0</v>
      </c>
      <c r="BI741" s="90">
        <f>$J741*BC741</f>
        <v>0</v>
      </c>
      <c r="BJ741" s="90">
        <f>$K741*BD741</f>
        <v>0</v>
      </c>
      <c r="BK741" s="104"/>
      <c r="BL741" s="104"/>
      <c r="BM741" s="104"/>
      <c r="BN741" s="90">
        <f>$I741*BN$758</f>
        <v>10028.040000000001</v>
      </c>
      <c r="BO741" s="90">
        <f>$J741*BO$758</f>
        <v>11623.28</v>
      </c>
      <c r="BP741" s="90">
        <f>$K741*BP$758</f>
        <v>11810.48</v>
      </c>
      <c r="BQ741" s="104"/>
      <c r="BR741" s="104"/>
      <c r="BS741" s="104"/>
      <c r="BT741" s="90">
        <f t="shared" ref="BT741" si="1656">BB741*BN741</f>
        <v>0</v>
      </c>
      <c r="BU741" s="90">
        <f t="shared" ref="BU741" si="1657">BC741*BO741</f>
        <v>0</v>
      </c>
      <c r="BV741" s="90">
        <f t="shared" ref="BV741" si="1658">BD741*BP741</f>
        <v>0</v>
      </c>
      <c r="BW741" s="1235"/>
      <c r="BX741" s="1235"/>
      <c r="BY741" s="1235"/>
      <c r="BZ741" s="104"/>
      <c r="CA741" s="104"/>
      <c r="CB741" s="104"/>
      <c r="CC741" s="90">
        <f>$I741*BW741</f>
        <v>0</v>
      </c>
      <c r="CD741" s="90">
        <f>$J741*BX741</f>
        <v>0</v>
      </c>
      <c r="CE741" s="90">
        <f>$K741*BY741</f>
        <v>0</v>
      </c>
      <c r="CF741" s="104"/>
      <c r="CG741" s="104"/>
      <c r="CH741" s="104"/>
      <c r="CI741" s="90">
        <f>$I741*CI$758</f>
        <v>11843.02</v>
      </c>
      <c r="CJ741" s="90">
        <f>$J741*CJ$758</f>
        <v>13983.1</v>
      </c>
      <c r="CK741" s="90">
        <f>$K741*CK$758</f>
        <v>14203.18</v>
      </c>
      <c r="CL741" s="104"/>
      <c r="CM741" s="104"/>
      <c r="CN741" s="104"/>
      <c r="CO741" s="90">
        <f t="shared" ref="CO741" si="1659">BW741*CI741</f>
        <v>0</v>
      </c>
      <c r="CP741" s="90">
        <f t="shared" ref="CP741" si="1660">BX741*CJ741</f>
        <v>0</v>
      </c>
      <c r="CQ741" s="90">
        <f t="shared" ref="CQ741" si="1661">BY741*CK741</f>
        <v>0</v>
      </c>
      <c r="CR741" s="1235"/>
      <c r="CS741" s="1235"/>
      <c r="CT741" s="1235"/>
      <c r="CU741" s="104"/>
      <c r="CV741" s="104"/>
      <c r="CW741" s="104"/>
      <c r="CX741" s="90">
        <f>$I741*CR741</f>
        <v>0</v>
      </c>
      <c r="CY741" s="90">
        <f>$J741*CS741</f>
        <v>0</v>
      </c>
      <c r="CZ741" s="90">
        <f>$K741*CT741</f>
        <v>0</v>
      </c>
      <c r="DA741" s="104"/>
      <c r="DB741" s="104"/>
      <c r="DC741" s="104"/>
      <c r="DD741" s="90">
        <f>$I741*DD$758</f>
        <v>13273.68</v>
      </c>
      <c r="DE741" s="90">
        <f>$J741*DE$758</f>
        <v>14618.57</v>
      </c>
      <c r="DF741" s="90">
        <f>$K741*DF$758</f>
        <v>14777.32</v>
      </c>
      <c r="DG741" s="104"/>
      <c r="DH741" s="104"/>
      <c r="DI741" s="104"/>
      <c r="DJ741" s="90">
        <f t="shared" ref="DJ741" si="1662">CR741*DD741</f>
        <v>0</v>
      </c>
      <c r="DK741" s="90">
        <f t="shared" ref="DK741" si="1663">CS741*DE741</f>
        <v>0</v>
      </c>
      <c r="DL741" s="90">
        <f t="shared" ref="DL741" si="1664">CT741*DF741</f>
        <v>0</v>
      </c>
      <c r="DM741" s="369"/>
      <c r="DN741" s="369"/>
      <c r="DO741" s="369"/>
      <c r="DP741" s="104"/>
      <c r="DQ741" s="104"/>
      <c r="DR741" s="104"/>
      <c r="DS741" s="90">
        <f>$I741*DM741</f>
        <v>0</v>
      </c>
      <c r="DT741" s="90">
        <f>$J741*DN741</f>
        <v>0</v>
      </c>
      <c r="DU741" s="90">
        <f>$K741*DO741</f>
        <v>0</v>
      </c>
      <c r="DV741" s="104"/>
      <c r="DW741" s="104"/>
      <c r="DX741" s="104"/>
      <c r="DY741" s="90">
        <f>$I741*DY$758</f>
        <v>0</v>
      </c>
      <c r="DZ741" s="90">
        <f>$J741*DZ$758</f>
        <v>0</v>
      </c>
      <c r="EA741" s="90">
        <f>$K741*EA$758</f>
        <v>0</v>
      </c>
      <c r="EB741" s="104"/>
      <c r="EC741" s="104"/>
      <c r="ED741" s="104"/>
      <c r="EE741" s="90">
        <f t="shared" ref="EE741" si="1665">DM741*DY741</f>
        <v>0</v>
      </c>
      <c r="EF741" s="90">
        <f t="shared" ref="EF741" si="1666">DN741*DZ741</f>
        <v>0</v>
      </c>
      <c r="EG741" s="90">
        <f t="shared" ref="EG741" si="1667">DO741*EA741</f>
        <v>0</v>
      </c>
      <c r="EH741" s="1235"/>
      <c r="EI741" s="1235"/>
      <c r="EJ741" s="1235"/>
      <c r="EK741" s="104"/>
      <c r="EL741" s="104"/>
      <c r="EM741" s="104"/>
      <c r="EN741" s="90">
        <f>$I741*EH741</f>
        <v>0</v>
      </c>
      <c r="EO741" s="90">
        <f>$J741*EI741</f>
        <v>0</v>
      </c>
      <c r="EP741" s="90">
        <f>$K741*EJ741</f>
        <v>0</v>
      </c>
      <c r="EQ741" s="104"/>
      <c r="ER741" s="104"/>
      <c r="ES741" s="104"/>
      <c r="ET741" s="90">
        <f>$I741*ET$758</f>
        <v>15592.67</v>
      </c>
      <c r="EU741" s="90">
        <f>$J741*EU$758</f>
        <v>18269.2</v>
      </c>
      <c r="EV741" s="90">
        <f>$K741*EV$758</f>
        <v>18355.240000000002</v>
      </c>
      <c r="EW741" s="104"/>
      <c r="EX741" s="104"/>
      <c r="EY741" s="104"/>
      <c r="EZ741" s="90">
        <f t="shared" ref="EZ741" si="1668">EH741*ET741</f>
        <v>0</v>
      </c>
      <c r="FA741" s="90">
        <f t="shared" ref="FA741" si="1669">EI741*EU741</f>
        <v>0</v>
      </c>
      <c r="FB741" s="90">
        <f t="shared" ref="FB741" si="1670">EJ741*EV741</f>
        <v>0</v>
      </c>
      <c r="FC741" s="92"/>
      <c r="FD741" s="92"/>
      <c r="FE741" s="92"/>
      <c r="FF741" s="104"/>
      <c r="FG741" s="104"/>
      <c r="FH741" s="104"/>
      <c r="FI741" s="90">
        <f>$I741*FC741</f>
        <v>0</v>
      </c>
      <c r="FJ741" s="90">
        <f>$J741*FD741</f>
        <v>0</v>
      </c>
      <c r="FK741" s="90">
        <f>$K741*FE741</f>
        <v>0</v>
      </c>
      <c r="FL741" s="104"/>
      <c r="FM741" s="104"/>
      <c r="FN741" s="104"/>
      <c r="FO741" s="90">
        <f>$I741*FO$758</f>
        <v>0</v>
      </c>
      <c r="FP741" s="90">
        <f>$J741*FP$758</f>
        <v>0</v>
      </c>
      <c r="FQ741" s="90">
        <f>$K741*FQ$758</f>
        <v>0</v>
      </c>
      <c r="FR741" s="104"/>
      <c r="FS741" s="104"/>
      <c r="FT741" s="104"/>
      <c r="FU741" s="90">
        <f t="shared" ref="FU741" si="1671">FC741*FO741</f>
        <v>0</v>
      </c>
      <c r="FV741" s="90">
        <f t="shared" ref="FV741" si="1672">FD741*FP741</f>
        <v>0</v>
      </c>
      <c r="FW741" s="90">
        <f t="shared" ref="FW741" si="1673">FE741*FQ741</f>
        <v>0</v>
      </c>
      <c r="FX741" s="1235"/>
      <c r="FY741" s="1235"/>
      <c r="FZ741" s="1235"/>
      <c r="GA741" s="104"/>
      <c r="GB741" s="104"/>
      <c r="GC741" s="104"/>
      <c r="GD741" s="90">
        <f>$I741*FX741</f>
        <v>0</v>
      </c>
      <c r="GE741" s="90">
        <f>$J741*FY741</f>
        <v>0</v>
      </c>
      <c r="GF741" s="90">
        <f>$K741*FZ741</f>
        <v>0</v>
      </c>
      <c r="GG741" s="104"/>
      <c r="GH741" s="104"/>
      <c r="GI741" s="104"/>
      <c r="GJ741" s="90">
        <f>$I741*GJ$758</f>
        <v>13002.24</v>
      </c>
      <c r="GK741" s="90">
        <f>$J741*GK$758</f>
        <v>14095.24</v>
      </c>
      <c r="GL741" s="90">
        <f>$K741*GL$758</f>
        <v>14207.5</v>
      </c>
      <c r="GM741" s="104"/>
      <c r="GN741" s="104"/>
      <c r="GO741" s="104"/>
      <c r="GP741" s="90">
        <f t="shared" ref="GP741" si="1674">FX741*GJ741</f>
        <v>0</v>
      </c>
      <c r="GQ741" s="90">
        <f t="shared" ref="GQ741" si="1675">FY741*GK741</f>
        <v>0</v>
      </c>
      <c r="GR741" s="90">
        <f t="shared" ref="GR741" si="1676">FZ741*GL741</f>
        <v>0</v>
      </c>
      <c r="GS741" s="92"/>
      <c r="GT741" s="92"/>
      <c r="GU741" s="92"/>
      <c r="GV741" s="104"/>
      <c r="GW741" s="104"/>
      <c r="GX741" s="104"/>
      <c r="GY741" s="90">
        <f>$I741*GS741</f>
        <v>0</v>
      </c>
      <c r="GZ741" s="90">
        <f>$J741*GT741</f>
        <v>0</v>
      </c>
      <c r="HA741" s="90">
        <f>$K741*GU741</f>
        <v>0</v>
      </c>
      <c r="HB741" s="104"/>
      <c r="HC741" s="104"/>
      <c r="HD741" s="104"/>
      <c r="HE741" s="90">
        <f>$I741*HE$758</f>
        <v>0</v>
      </c>
      <c r="HF741" s="90">
        <f>$J741*HF$758</f>
        <v>0</v>
      </c>
      <c r="HG741" s="90">
        <f>$K741*HG$758</f>
        <v>0</v>
      </c>
      <c r="HH741" s="104"/>
      <c r="HI741" s="104"/>
      <c r="HJ741" s="104"/>
      <c r="HK741" s="90">
        <f t="shared" ref="HK741" si="1677">GS741*HE741</f>
        <v>0</v>
      </c>
      <c r="HL741" s="90">
        <f t="shared" ref="HL741" si="1678">GT741*HF741</f>
        <v>0</v>
      </c>
      <c r="HM741" s="90">
        <f t="shared" ref="HM741" si="1679">GU741*HG741</f>
        <v>0</v>
      </c>
      <c r="HN741" s="1235"/>
      <c r="HO741" s="1235"/>
      <c r="HP741" s="1235"/>
      <c r="HQ741" s="104"/>
      <c r="HR741" s="104"/>
      <c r="HS741" s="104"/>
      <c r="HT741" s="90">
        <f>$I741*HN741</f>
        <v>0</v>
      </c>
      <c r="HU741" s="90">
        <f>$J741*HO741</f>
        <v>0</v>
      </c>
      <c r="HV741" s="90">
        <f>$K741*HP741</f>
        <v>0</v>
      </c>
      <c r="HW741" s="104"/>
      <c r="HX741" s="104"/>
      <c r="HY741" s="104"/>
      <c r="HZ741" s="90">
        <f>$I741*HZ$758</f>
        <v>13018.05</v>
      </c>
      <c r="IA741" s="90">
        <f>$J741*IA$758</f>
        <v>13743.68</v>
      </c>
      <c r="IB741" s="90">
        <f>$K741*IB$758</f>
        <v>13923.58</v>
      </c>
      <c r="IC741" s="104"/>
      <c r="ID741" s="104"/>
      <c r="IE741" s="104"/>
      <c r="IF741" s="90">
        <f t="shared" ref="IF741" si="1680">HN741*HZ741</f>
        <v>0</v>
      </c>
      <c r="IG741" s="90">
        <f t="shared" ref="IG741" si="1681">HO741*IA741</f>
        <v>0</v>
      </c>
      <c r="IH741" s="90">
        <f t="shared" ref="IH741" si="1682">HP741*IB741</f>
        <v>0</v>
      </c>
      <c r="II741" s="1235"/>
      <c r="IJ741" s="1235"/>
      <c r="IK741" s="1235"/>
      <c r="IL741" s="104"/>
      <c r="IM741" s="104"/>
      <c r="IN741" s="104"/>
      <c r="IO741" s="90">
        <f>$I741*II741</f>
        <v>0</v>
      </c>
      <c r="IP741" s="90">
        <f>$J741*IJ741</f>
        <v>0</v>
      </c>
      <c r="IQ741" s="90">
        <f>$K741*IK741</f>
        <v>0</v>
      </c>
      <c r="IR741" s="104"/>
      <c r="IS741" s="104"/>
      <c r="IT741" s="104"/>
      <c r="IU741" s="90">
        <f>$I741*IU$758</f>
        <v>16405.66</v>
      </c>
      <c r="IV741" s="90">
        <f>$J741*IV$758</f>
        <v>17619.84</v>
      </c>
      <c r="IW741" s="90">
        <f>$K741*IW$758</f>
        <v>17806.580000000002</v>
      </c>
      <c r="IX741" s="104"/>
      <c r="IY741" s="104"/>
      <c r="IZ741" s="104"/>
      <c r="JA741" s="90">
        <f t="shared" ref="JA741" si="1683">II741*IU741</f>
        <v>0</v>
      </c>
      <c r="JB741" s="90">
        <f t="shared" ref="JB741" si="1684">IJ741*IV741</f>
        <v>0</v>
      </c>
      <c r="JC741" s="90">
        <f t="shared" ref="JC741" si="1685">IK741*IW741</f>
        <v>0</v>
      </c>
      <c r="JD741" s="1235"/>
      <c r="JE741" s="1235"/>
      <c r="JF741" s="1235"/>
      <c r="JG741" s="104"/>
      <c r="JH741" s="104"/>
      <c r="JI741" s="104"/>
      <c r="JJ741" s="90">
        <f>$I741*JD741</f>
        <v>0</v>
      </c>
      <c r="JK741" s="90">
        <f>$J741*JE741</f>
        <v>0</v>
      </c>
      <c r="JL741" s="90">
        <f>$K741*JF741</f>
        <v>0</v>
      </c>
      <c r="JM741" s="104"/>
      <c r="JN741" s="104"/>
      <c r="JO741" s="104"/>
      <c r="JP741" s="90">
        <f>$I741*JP$758</f>
        <v>15911.27</v>
      </c>
      <c r="JQ741" s="90">
        <f>$J741*JQ$758</f>
        <v>17291.21</v>
      </c>
      <c r="JR741" s="90">
        <f>$K741*JR$758</f>
        <v>17467.080000000002</v>
      </c>
      <c r="JS741" s="104"/>
      <c r="JT741" s="104"/>
      <c r="JU741" s="104"/>
      <c r="JV741" s="90">
        <f t="shared" ref="JV741" si="1686">JD741*JP741</f>
        <v>0</v>
      </c>
      <c r="JW741" s="90">
        <f t="shared" ref="JW741" si="1687">JE741*JQ741</f>
        <v>0</v>
      </c>
      <c r="JX741" s="90">
        <f t="shared" ref="JX741" si="1688">JF741*JR741</f>
        <v>0</v>
      </c>
      <c r="JY741" s="1235"/>
      <c r="JZ741" s="1235"/>
      <c r="KA741" s="1235"/>
      <c r="KB741" s="104"/>
      <c r="KC741" s="104"/>
      <c r="KD741" s="104"/>
      <c r="KE741" s="90">
        <f>$I741*JY741</f>
        <v>0</v>
      </c>
      <c r="KF741" s="90">
        <f>$J741*JZ741</f>
        <v>0</v>
      </c>
      <c r="KG741" s="90">
        <f>$K741*KA741</f>
        <v>0</v>
      </c>
      <c r="KH741" s="104"/>
      <c r="KI741" s="104"/>
      <c r="KJ741" s="104"/>
      <c r="KK741" s="90">
        <f>$I741*KK$758</f>
        <v>18675.439999999999</v>
      </c>
      <c r="KL741" s="90">
        <f>$J741*KL$758</f>
        <v>20339.88</v>
      </c>
      <c r="KM741" s="90">
        <f>$K741*KM$758</f>
        <v>20164.43</v>
      </c>
      <c r="KN741" s="104"/>
      <c r="KO741" s="104"/>
      <c r="KP741" s="104"/>
      <c r="KQ741" s="90">
        <f t="shared" ref="KQ741" si="1689">JY741*KK741</f>
        <v>0</v>
      </c>
      <c r="KR741" s="90">
        <f t="shared" ref="KR741" si="1690">JZ741*KL741</f>
        <v>0</v>
      </c>
      <c r="KS741" s="90">
        <f t="shared" ref="KS741" si="1691">KA741*KM741</f>
        <v>0</v>
      </c>
      <c r="KT741" s="1235"/>
      <c r="KU741" s="1235"/>
      <c r="KV741" s="1235"/>
      <c r="KW741" s="104"/>
      <c r="KX741" s="104"/>
      <c r="KY741" s="104"/>
      <c r="KZ741" s="90">
        <f>$I741*KT741</f>
        <v>0</v>
      </c>
      <c r="LA741" s="90">
        <f>$J741*KU741</f>
        <v>0</v>
      </c>
      <c r="LB741" s="90">
        <f>$K741*KV741</f>
        <v>0</v>
      </c>
      <c r="LC741" s="104"/>
      <c r="LD741" s="104"/>
      <c r="LE741" s="104"/>
      <c r="LF741" s="90">
        <f>$I741*LF$758</f>
        <v>15405.1</v>
      </c>
      <c r="LG741" s="90">
        <f>$J741*LG$758</f>
        <v>16256.07</v>
      </c>
      <c r="LH741" s="90">
        <f>$K741*LH$758</f>
        <v>16399.919999999998</v>
      </c>
      <c r="LI741" s="104"/>
      <c r="LJ741" s="104"/>
      <c r="LK741" s="104"/>
      <c r="LL741" s="90">
        <f t="shared" ref="LL741" si="1692">KT741*LF741</f>
        <v>0</v>
      </c>
      <c r="LM741" s="90">
        <f t="shared" ref="LM741" si="1693">KU741*LG741</f>
        <v>0</v>
      </c>
      <c r="LN741" s="90">
        <f t="shared" ref="LN741" si="1694">KV741*LH741</f>
        <v>0</v>
      </c>
      <c r="LO741" s="1235"/>
      <c r="LP741" s="1235"/>
      <c r="LQ741" s="1235"/>
      <c r="LR741" s="104"/>
      <c r="LS741" s="104"/>
      <c r="LT741" s="104"/>
      <c r="LU741" s="90">
        <f>$I741*LO741</f>
        <v>0</v>
      </c>
      <c r="LV741" s="90">
        <f>$J741*LP741</f>
        <v>0</v>
      </c>
      <c r="LW741" s="90">
        <f>$K741*LQ741</f>
        <v>0</v>
      </c>
      <c r="LX741" s="104"/>
      <c r="LY741" s="104"/>
      <c r="LZ741" s="104"/>
      <c r="MA741" s="90">
        <f>$I741*MA$758</f>
        <v>14144.83</v>
      </c>
      <c r="MB741" s="90">
        <f>$J741*MB$758</f>
        <v>15804.19</v>
      </c>
      <c r="MC741" s="90">
        <f>$K741*MC$758</f>
        <v>15954.17</v>
      </c>
      <c r="MD741" s="104"/>
      <c r="ME741" s="104"/>
      <c r="MF741" s="104"/>
      <c r="MG741" s="90">
        <f t="shared" ref="MG741" si="1695">LO741*MA741</f>
        <v>0</v>
      </c>
      <c r="MH741" s="90">
        <f t="shared" ref="MH741" si="1696">LP741*MB741</f>
        <v>0</v>
      </c>
      <c r="MI741" s="90">
        <f t="shared" ref="MI741" si="1697">LQ741*MC741</f>
        <v>0</v>
      </c>
      <c r="MJ741" s="1235"/>
      <c r="MK741" s="1235"/>
      <c r="ML741" s="1235"/>
      <c r="MM741" s="104"/>
      <c r="MN741" s="104"/>
      <c r="MO741" s="104"/>
      <c r="MP741" s="90">
        <f>$I741*MJ741</f>
        <v>0</v>
      </c>
      <c r="MQ741" s="90">
        <f>$J741*MK741</f>
        <v>0</v>
      </c>
      <c r="MR741" s="90">
        <f>$K741*ML741</f>
        <v>0</v>
      </c>
      <c r="MS741" s="104"/>
      <c r="MT741" s="104"/>
      <c r="MU741" s="104"/>
      <c r="MV741" s="90">
        <f>$I741*MV$758</f>
        <v>15094.29</v>
      </c>
      <c r="MW741" s="90">
        <f>$J741*MW$758</f>
        <v>15806.34</v>
      </c>
      <c r="MX741" s="90">
        <f>$K741*MX$758</f>
        <v>15828.12</v>
      </c>
      <c r="MY741" s="104"/>
      <c r="MZ741" s="104"/>
      <c r="NA741" s="104"/>
      <c r="NB741" s="90">
        <f t="shared" ref="NB741" si="1698">MJ741*MV741</f>
        <v>0</v>
      </c>
      <c r="NC741" s="90">
        <f t="shared" ref="NC741" si="1699">MK741*MW741</f>
        <v>0</v>
      </c>
      <c r="ND741" s="90">
        <f t="shared" ref="ND741" si="1700">ML741*MX741</f>
        <v>0</v>
      </c>
      <c r="NE741" s="1235"/>
      <c r="NF741" s="1235"/>
      <c r="NG741" s="1235"/>
      <c r="NH741" s="104"/>
      <c r="NI741" s="104"/>
      <c r="NJ741" s="104"/>
      <c r="NK741" s="90">
        <f>$I741*NE741</f>
        <v>0</v>
      </c>
      <c r="NL741" s="90">
        <f>$J741*NF741</f>
        <v>0</v>
      </c>
      <c r="NM741" s="90">
        <f>$K741*NG741</f>
        <v>0</v>
      </c>
      <c r="NN741" s="104"/>
      <c r="NO741" s="104"/>
      <c r="NP741" s="104"/>
      <c r="NQ741" s="90">
        <f>$I741*NQ$758</f>
        <v>17177.14</v>
      </c>
      <c r="NR741" s="90">
        <f>$J741*NR$758</f>
        <v>18498.259999999998</v>
      </c>
      <c r="NS741" s="90">
        <f>$K741*NS$758</f>
        <v>18599.97</v>
      </c>
      <c r="NT741" s="104"/>
      <c r="NU741" s="104"/>
      <c r="NV741" s="104"/>
      <c r="NW741" s="90">
        <f t="shared" ref="NW741" si="1701">NE741*NQ741</f>
        <v>0</v>
      </c>
      <c r="NX741" s="90">
        <f t="shared" ref="NX741" si="1702">NF741*NR741</f>
        <v>0</v>
      </c>
      <c r="NY741" s="90">
        <f t="shared" ref="NY741" si="1703">NG741*NS741</f>
        <v>0</v>
      </c>
      <c r="NZ741" s="1235"/>
      <c r="OA741" s="1235"/>
      <c r="OB741" s="1235"/>
      <c r="OC741" s="104"/>
      <c r="OD741" s="104"/>
      <c r="OE741" s="104"/>
      <c r="OF741" s="90">
        <f>$I741*NZ741</f>
        <v>0</v>
      </c>
      <c r="OG741" s="90">
        <f>$J741*OA741</f>
        <v>0</v>
      </c>
      <c r="OH741" s="90">
        <f>$K741*OB741</f>
        <v>0</v>
      </c>
      <c r="OI741" s="104"/>
      <c r="OJ741" s="104"/>
      <c r="OK741" s="104"/>
      <c r="OL741" s="90">
        <f>$I741*OL$758</f>
        <v>11037.19</v>
      </c>
      <c r="OM741" s="90">
        <f>$J741*OM$758</f>
        <v>11991.42</v>
      </c>
      <c r="ON741" s="90">
        <f>$K741*ON$758</f>
        <v>12191.2</v>
      </c>
      <c r="OO741" s="104"/>
      <c r="OP741" s="104"/>
      <c r="OQ741" s="104"/>
      <c r="OR741" s="90">
        <f t="shared" ref="OR741" si="1704">NZ741*OL741</f>
        <v>0</v>
      </c>
      <c r="OS741" s="90">
        <f t="shared" ref="OS741" si="1705">OA741*OM741</f>
        <v>0</v>
      </c>
      <c r="OT741" s="90">
        <f t="shared" ref="OT741" si="1706">OB741*ON741</f>
        <v>0</v>
      </c>
      <c r="OU741" s="1235"/>
      <c r="OV741" s="1235"/>
      <c r="OW741" s="1235"/>
      <c r="OX741" s="104"/>
      <c r="OY741" s="104"/>
      <c r="OZ741" s="104"/>
      <c r="PA741" s="90">
        <f>$I741*OU741</f>
        <v>0</v>
      </c>
      <c r="PB741" s="90">
        <f>$J741*OV741</f>
        <v>0</v>
      </c>
      <c r="PC741" s="90">
        <f>$K741*OW741</f>
        <v>0</v>
      </c>
      <c r="PD741" s="104"/>
      <c r="PE741" s="104"/>
      <c r="PF741" s="104"/>
      <c r="PG741" s="90">
        <f>$I741*PG$758</f>
        <v>16460.43</v>
      </c>
      <c r="PH741" s="90">
        <f>$J741*PH$758</f>
        <v>17240.84</v>
      </c>
      <c r="PI741" s="90">
        <f>$K741*PI$758</f>
        <v>17380.89</v>
      </c>
      <c r="PJ741" s="104"/>
      <c r="PK741" s="104"/>
      <c r="PL741" s="104"/>
      <c r="PM741" s="90">
        <f t="shared" ref="PM741" si="1707">OU741*PG741</f>
        <v>0</v>
      </c>
      <c r="PN741" s="90">
        <f t="shared" ref="PN741" si="1708">OV741*PH741</f>
        <v>0</v>
      </c>
      <c r="PO741" s="90">
        <f t="shared" ref="PO741" si="1709">OW741*PI741</f>
        <v>0</v>
      </c>
      <c r="PP741" s="1235"/>
      <c r="PQ741" s="1235"/>
      <c r="PR741" s="1235"/>
      <c r="PS741" s="104"/>
      <c r="PT741" s="104"/>
      <c r="PU741" s="104"/>
      <c r="PV741" s="90">
        <f>$I741*PP741</f>
        <v>0</v>
      </c>
      <c r="PW741" s="90">
        <f>$J741*PQ741</f>
        <v>0</v>
      </c>
      <c r="PX741" s="90">
        <f>$K741*PR741</f>
        <v>0</v>
      </c>
      <c r="PY741" s="104"/>
      <c r="PZ741" s="104"/>
      <c r="QA741" s="104"/>
      <c r="QB741" s="90">
        <f>$I741*QB$758</f>
        <v>11397.63</v>
      </c>
      <c r="QC741" s="90">
        <f>$J741*QC$758</f>
        <v>12627.62</v>
      </c>
      <c r="QD741" s="90">
        <f>$K741*QD$758</f>
        <v>12607</v>
      </c>
      <c r="QE741" s="104"/>
      <c r="QF741" s="104"/>
      <c r="QG741" s="104"/>
      <c r="QH741" s="90">
        <f t="shared" ref="QH741" si="1710">PP741*QB741</f>
        <v>0</v>
      </c>
      <c r="QI741" s="90">
        <f t="shared" ref="QI741" si="1711">PQ741*QC741</f>
        <v>0</v>
      </c>
      <c r="QJ741" s="90">
        <f t="shared" ref="QJ741" si="1712">PR741*QD741</f>
        <v>0</v>
      </c>
      <c r="QK741" s="1235"/>
      <c r="QL741" s="1235"/>
      <c r="QM741" s="1235"/>
      <c r="QN741" s="104"/>
      <c r="QO741" s="104"/>
      <c r="QP741" s="104"/>
      <c r="QQ741" s="90">
        <f>$I741*QK741</f>
        <v>0</v>
      </c>
      <c r="QR741" s="90">
        <f>$J741*QL741</f>
        <v>0</v>
      </c>
      <c r="QS741" s="90">
        <f>$K741*QM741</f>
        <v>0</v>
      </c>
      <c r="QT741" s="104"/>
      <c r="QU741" s="104"/>
      <c r="QV741" s="104"/>
      <c r="QW741" s="90">
        <f>$I741*QW$758</f>
        <v>18950.5</v>
      </c>
      <c r="QX741" s="90">
        <f>$J741*QX$758</f>
        <v>21638.16</v>
      </c>
      <c r="QY741" s="90">
        <f>$K741*QY$758</f>
        <v>21721.97</v>
      </c>
      <c r="QZ741" s="104"/>
      <c r="RA741" s="104"/>
      <c r="RB741" s="104"/>
      <c r="RC741" s="90">
        <f t="shared" ref="RC741" si="1713">QK741*QW741</f>
        <v>0</v>
      </c>
      <c r="RD741" s="90">
        <f t="shared" ref="RD741" si="1714">QL741*QX741</f>
        <v>0</v>
      </c>
      <c r="RE741" s="90">
        <f t="shared" ref="RE741" si="1715">QM741*QY741</f>
        <v>0</v>
      </c>
      <c r="RF741" s="1235"/>
      <c r="RG741" s="1235"/>
      <c r="RH741" s="1235"/>
      <c r="RI741" s="104"/>
      <c r="RJ741" s="104"/>
      <c r="RK741" s="104"/>
      <c r="RL741" s="90">
        <f>$I741*RF741</f>
        <v>0</v>
      </c>
      <c r="RM741" s="90">
        <f>$J741*RG741</f>
        <v>0</v>
      </c>
      <c r="RN741" s="90">
        <f>$K741*RH741</f>
        <v>0</v>
      </c>
      <c r="RO741" s="104"/>
      <c r="RP741" s="104"/>
      <c r="RQ741" s="104"/>
      <c r="RR741" s="90">
        <f>$I741*RR$758</f>
        <v>13710.51</v>
      </c>
      <c r="RS741" s="90">
        <f>$J741*RS$758</f>
        <v>14862.2</v>
      </c>
      <c r="RT741" s="90">
        <f>$K741*RT$758</f>
        <v>15015.04</v>
      </c>
      <c r="RU741" s="104"/>
      <c r="RV741" s="104"/>
      <c r="RW741" s="104"/>
      <c r="RX741" s="90">
        <f t="shared" ref="RX741" si="1716">RF741*RR741</f>
        <v>0</v>
      </c>
      <c r="RY741" s="90">
        <f t="shared" ref="RY741" si="1717">RG741*RS741</f>
        <v>0</v>
      </c>
      <c r="RZ741" s="90">
        <f t="shared" ref="RZ741" si="1718">RH741*RT741</f>
        <v>0</v>
      </c>
      <c r="SA741" s="1235"/>
      <c r="SB741" s="1235"/>
      <c r="SC741" s="1235"/>
      <c r="SD741" s="104"/>
      <c r="SE741" s="104"/>
      <c r="SF741" s="104"/>
      <c r="SG741" s="90">
        <f>$I741*SA741</f>
        <v>0</v>
      </c>
      <c r="SH741" s="90">
        <f>$J741*SB741</f>
        <v>0</v>
      </c>
      <c r="SI741" s="90">
        <f>$K741*SC741</f>
        <v>0</v>
      </c>
      <c r="SJ741" s="104"/>
      <c r="SK741" s="104"/>
      <c r="SL741" s="104"/>
      <c r="SM741" s="90">
        <f>$I741*SM$758</f>
        <v>9327.65</v>
      </c>
      <c r="SN741" s="90">
        <f>$J741*SN$758</f>
        <v>10373.709999999999</v>
      </c>
      <c r="SO741" s="90">
        <f>$K741*SO$758</f>
        <v>10591.89</v>
      </c>
      <c r="SP741" s="104"/>
      <c r="SQ741" s="104"/>
      <c r="SR741" s="104"/>
      <c r="SS741" s="90">
        <f t="shared" ref="SS741" si="1719">SA741*SM741</f>
        <v>0</v>
      </c>
      <c r="ST741" s="90">
        <f t="shared" ref="ST741" si="1720">SB741*SN741</f>
        <v>0</v>
      </c>
      <c r="SU741" s="90">
        <f t="shared" ref="SU741" si="1721">SC741*SO741</f>
        <v>0</v>
      </c>
      <c r="SV741" s="1235"/>
      <c r="SW741" s="1235"/>
      <c r="SX741" s="1235"/>
      <c r="SY741" s="104"/>
      <c r="SZ741" s="104"/>
      <c r="TA741" s="104"/>
      <c r="TB741" s="90">
        <f>$I741*SV741</f>
        <v>0</v>
      </c>
      <c r="TC741" s="90">
        <f>$J741*SW741</f>
        <v>0</v>
      </c>
      <c r="TD741" s="90">
        <f>$K741*SX741</f>
        <v>0</v>
      </c>
      <c r="TE741" s="104"/>
      <c r="TF741" s="104"/>
      <c r="TG741" s="104"/>
      <c r="TH741" s="90">
        <f>$I741*TH$758</f>
        <v>15779.75</v>
      </c>
      <c r="TI741" s="90">
        <f>$J741*TI$758</f>
        <v>17130.32</v>
      </c>
      <c r="TJ741" s="90">
        <f>$K741*TJ$758</f>
        <v>17181.71</v>
      </c>
      <c r="TK741" s="104"/>
      <c r="TL741" s="104"/>
      <c r="TM741" s="104"/>
      <c r="TN741" s="90">
        <f t="shared" ref="TN741" si="1722">SV741*TH741</f>
        <v>0</v>
      </c>
      <c r="TO741" s="90">
        <f t="shared" ref="TO741" si="1723">SW741*TI741</f>
        <v>0</v>
      </c>
      <c r="TP741" s="90">
        <f t="shared" ref="TP741" si="1724">SX741*TJ741</f>
        <v>0</v>
      </c>
      <c r="TQ741" s="1235"/>
      <c r="TR741" s="1235"/>
      <c r="TS741" s="1235"/>
      <c r="TT741" s="104"/>
      <c r="TU741" s="104"/>
      <c r="TV741" s="104"/>
      <c r="TW741" s="90">
        <f>$I741*TQ741</f>
        <v>0</v>
      </c>
      <c r="TX741" s="90">
        <f>$J741*TR741</f>
        <v>0</v>
      </c>
      <c r="TY741" s="90">
        <f>$K741*TS741</f>
        <v>0</v>
      </c>
      <c r="TZ741" s="104"/>
      <c r="UA741" s="104"/>
      <c r="UB741" s="104"/>
      <c r="UC741" s="90">
        <f>$I741*UC$758</f>
        <v>15430.31</v>
      </c>
      <c r="UD741" s="90">
        <f>$J741*UD$758</f>
        <v>16951.43</v>
      </c>
      <c r="UE741" s="90">
        <f>$K741*UE$758</f>
        <v>17096.88</v>
      </c>
      <c r="UF741" s="104"/>
      <c r="UG741" s="104"/>
      <c r="UH741" s="104"/>
      <c r="UI741" s="90">
        <f t="shared" ref="UI741" si="1725">TQ741*UC741</f>
        <v>0</v>
      </c>
      <c r="UJ741" s="90">
        <f t="shared" ref="UJ741" si="1726">TR741*UD741</f>
        <v>0</v>
      </c>
      <c r="UK741" s="90">
        <f t="shared" ref="UK741" si="1727">TS741*UE741</f>
        <v>0</v>
      </c>
      <c r="UL741" s="1235"/>
      <c r="UM741" s="1235"/>
      <c r="UN741" s="1235"/>
      <c r="UO741" s="104"/>
      <c r="UP741" s="104"/>
      <c r="UQ741" s="104"/>
      <c r="UR741" s="90">
        <f>$I741*UL741</f>
        <v>0</v>
      </c>
      <c r="US741" s="90">
        <f>$J741*UM741</f>
        <v>0</v>
      </c>
      <c r="UT741" s="90">
        <f>$K741*UN741</f>
        <v>0</v>
      </c>
      <c r="UU741" s="104"/>
      <c r="UV741" s="104"/>
      <c r="UW741" s="104"/>
      <c r="UX741" s="90">
        <f>$I741*UX$758</f>
        <v>15954.59</v>
      </c>
      <c r="UY741" s="90">
        <f>$J741*UY$758</f>
        <v>18145.82</v>
      </c>
      <c r="UZ741" s="90">
        <f>$K741*UZ$758</f>
        <v>18280.22</v>
      </c>
      <c r="VA741" s="104"/>
      <c r="VB741" s="104"/>
      <c r="VC741" s="104"/>
      <c r="VD741" s="90">
        <f t="shared" ref="VD741" si="1728">UL741*UX741</f>
        <v>0</v>
      </c>
      <c r="VE741" s="90">
        <f t="shared" ref="VE741" si="1729">UM741*UY741</f>
        <v>0</v>
      </c>
      <c r="VF741" s="90">
        <f t="shared" ref="VF741" si="1730">UN741*UZ741</f>
        <v>0</v>
      </c>
      <c r="VG741" s="1235"/>
      <c r="VH741" s="1235"/>
      <c r="VI741" s="1235"/>
      <c r="VJ741" s="104"/>
      <c r="VK741" s="104"/>
      <c r="VL741" s="104"/>
      <c r="VM741" s="90">
        <f>$I741*VG741</f>
        <v>0</v>
      </c>
      <c r="VN741" s="90">
        <f>$J741*VH741</f>
        <v>0</v>
      </c>
      <c r="VO741" s="90">
        <f>$K741*VI741</f>
        <v>0</v>
      </c>
      <c r="VP741" s="104"/>
      <c r="VQ741" s="104"/>
      <c r="VR741" s="104"/>
      <c r="VS741" s="90">
        <f>$I741*VS$758</f>
        <v>14641.45</v>
      </c>
      <c r="VT741" s="90">
        <f>$J741*VT$758</f>
        <v>15898.03</v>
      </c>
      <c r="VU741" s="90">
        <f>$K741*VU$758</f>
        <v>16057.73</v>
      </c>
      <c r="VV741" s="104"/>
      <c r="VW741" s="104"/>
      <c r="VX741" s="104"/>
      <c r="VY741" s="90">
        <f t="shared" ref="VY741" si="1731">VG741*VS741</f>
        <v>0</v>
      </c>
      <c r="VZ741" s="90">
        <f t="shared" ref="VZ741" si="1732">VH741*VT741</f>
        <v>0</v>
      </c>
      <c r="WA741" s="90">
        <f t="shared" ref="WA741" si="1733">VI741*VU741</f>
        <v>0</v>
      </c>
      <c r="WB741" s="92"/>
      <c r="WC741" s="92"/>
      <c r="WD741" s="92"/>
      <c r="WE741" s="104"/>
      <c r="WF741" s="104"/>
      <c r="WG741" s="104"/>
      <c r="WH741" s="90">
        <f>$I741*WB741</f>
        <v>0</v>
      </c>
      <c r="WI741" s="90">
        <f>$J741*WC741</f>
        <v>0</v>
      </c>
      <c r="WJ741" s="90">
        <f>$K741*WD741</f>
        <v>0</v>
      </c>
      <c r="WK741" s="104"/>
      <c r="WL741" s="104"/>
      <c r="WM741" s="104"/>
      <c r="WN741" s="90">
        <f>$I741*WN$758</f>
        <v>0</v>
      </c>
      <c r="WO741" s="90">
        <f>$J741*WO$758</f>
        <v>0</v>
      </c>
      <c r="WP741" s="90">
        <f>$K741*WP$758</f>
        <v>0</v>
      </c>
      <c r="WQ741" s="104"/>
      <c r="WR741" s="104"/>
      <c r="WS741" s="104"/>
      <c r="WT741" s="90">
        <f t="shared" ref="WT741" si="1734">WB741*WN741</f>
        <v>0</v>
      </c>
      <c r="WU741" s="90">
        <f t="shared" ref="WU741" si="1735">WC741*WO741</f>
        <v>0</v>
      </c>
      <c r="WV741" s="90">
        <f t="shared" ref="WV741" si="1736">WD741*WP741</f>
        <v>0</v>
      </c>
      <c r="WW741" s="1235"/>
      <c r="WX741" s="1235"/>
      <c r="WY741" s="1235"/>
      <c r="WZ741" s="104"/>
      <c r="XA741" s="104"/>
      <c r="XB741" s="104"/>
      <c r="XC741" s="90">
        <f>$I741*WW741</f>
        <v>0</v>
      </c>
      <c r="XD741" s="90">
        <f>$J741*WX741</f>
        <v>0</v>
      </c>
      <c r="XE741" s="90">
        <f>$K741*WY741</f>
        <v>0</v>
      </c>
      <c r="XF741" s="104"/>
      <c r="XG741" s="104"/>
      <c r="XH741" s="104"/>
      <c r="XI741" s="90">
        <f>$I741*XI$758</f>
        <v>11618.36</v>
      </c>
      <c r="XJ741" s="90">
        <f>$J741*XJ$758</f>
        <v>12434.48</v>
      </c>
      <c r="XK741" s="90">
        <f>$K741*XK$758</f>
        <v>12553.46</v>
      </c>
      <c r="XL741" s="104"/>
      <c r="XM741" s="104"/>
      <c r="XN741" s="104"/>
      <c r="XO741" s="90">
        <f t="shared" ref="XO741" si="1737">WW741*XI741</f>
        <v>0</v>
      </c>
      <c r="XP741" s="90">
        <f t="shared" ref="XP741" si="1738">WX741*XJ741</f>
        <v>0</v>
      </c>
      <c r="XQ741" s="90">
        <f t="shared" ref="XQ741" si="1739">WY741*XK741</f>
        <v>0</v>
      </c>
      <c r="XR741" s="1235"/>
      <c r="XS741" s="1235"/>
      <c r="XT741" s="1235"/>
      <c r="XU741" s="104"/>
      <c r="XV741" s="104"/>
      <c r="XW741" s="104"/>
      <c r="XX741" s="90">
        <f>$I741*XR741</f>
        <v>0</v>
      </c>
      <c r="XY741" s="90">
        <f>$J741*XS741</f>
        <v>0</v>
      </c>
      <c r="XZ741" s="90">
        <f>$K741*XT741</f>
        <v>0</v>
      </c>
      <c r="YA741" s="104"/>
      <c r="YB741" s="104"/>
      <c r="YC741" s="104"/>
      <c r="YD741" s="90">
        <f>$I741*YD$758</f>
        <v>10679.85</v>
      </c>
      <c r="YE741" s="90">
        <f>$J741*YE$758</f>
        <v>11494.23</v>
      </c>
      <c r="YF741" s="90">
        <f>$K741*YF$758</f>
        <v>11714.32</v>
      </c>
      <c r="YG741" s="104"/>
      <c r="YH741" s="104"/>
      <c r="YI741" s="104"/>
      <c r="YJ741" s="90">
        <f t="shared" ref="YJ741" si="1740">XR741*YD741</f>
        <v>0</v>
      </c>
      <c r="YK741" s="90">
        <f t="shared" ref="YK741" si="1741">XS741*YE741</f>
        <v>0</v>
      </c>
      <c r="YL741" s="90">
        <f t="shared" ref="YL741" si="1742">XT741*YF741</f>
        <v>0</v>
      </c>
      <c r="YM741" s="1235"/>
      <c r="YN741" s="1235"/>
      <c r="YO741" s="1235"/>
      <c r="YP741" s="104"/>
      <c r="YQ741" s="104"/>
      <c r="YR741" s="104"/>
      <c r="YS741" s="90">
        <f>$I741*YM741</f>
        <v>0</v>
      </c>
      <c r="YT741" s="90">
        <f>$J741*YN741</f>
        <v>0</v>
      </c>
      <c r="YU741" s="90">
        <f>$K741*YO741</f>
        <v>0</v>
      </c>
      <c r="YV741" s="104"/>
      <c r="YW741" s="104"/>
      <c r="YX741" s="104"/>
      <c r="YY741" s="90">
        <f>$I741*YY$758</f>
        <v>9866.3700000000008</v>
      </c>
      <c r="YZ741" s="90">
        <f>$J741*YZ$758</f>
        <v>11275.22</v>
      </c>
      <c r="ZA741" s="90">
        <f>$K741*ZA$758</f>
        <v>11464.5</v>
      </c>
      <c r="ZB741" s="104"/>
      <c r="ZC741" s="104"/>
      <c r="ZD741" s="104"/>
      <c r="ZE741" s="90">
        <f t="shared" ref="ZE741" si="1743">YM741*YY741</f>
        <v>0</v>
      </c>
      <c r="ZF741" s="90">
        <f t="shared" ref="ZF741" si="1744">YN741*YZ741</f>
        <v>0</v>
      </c>
      <c r="ZG741" s="90">
        <f t="shared" ref="ZG741" si="1745">YO741*ZA741</f>
        <v>0</v>
      </c>
      <c r="ZH741" s="1235"/>
      <c r="ZI741" s="1235"/>
      <c r="ZJ741" s="1235"/>
      <c r="ZK741" s="104"/>
      <c r="ZL741" s="104"/>
      <c r="ZM741" s="104"/>
      <c r="ZN741" s="90">
        <f>$I741*ZH741</f>
        <v>0</v>
      </c>
      <c r="ZO741" s="90">
        <f>$J741*ZI741</f>
        <v>0</v>
      </c>
      <c r="ZP741" s="90">
        <f>$K741*ZJ741</f>
        <v>0</v>
      </c>
      <c r="ZQ741" s="104"/>
      <c r="ZR741" s="104"/>
      <c r="ZS741" s="104"/>
      <c r="ZT741" s="90">
        <f>$I741*ZT$758</f>
        <v>10713.2</v>
      </c>
      <c r="ZU741" s="90">
        <f>$J741*ZU$758</f>
        <v>11923.43</v>
      </c>
      <c r="ZV741" s="90">
        <f>$K741*ZV$758</f>
        <v>12127.51</v>
      </c>
      <c r="ZW741" s="104"/>
      <c r="ZX741" s="104"/>
      <c r="ZY741" s="104"/>
      <c r="ZZ741" s="90">
        <f t="shared" ref="ZZ741" si="1746">ZH741*ZT741</f>
        <v>0</v>
      </c>
      <c r="AAA741" s="90">
        <f t="shared" ref="AAA741" si="1747">ZI741*ZU741</f>
        <v>0</v>
      </c>
      <c r="AAB741" s="90">
        <f t="shared" ref="AAB741" si="1748">ZJ741*ZV741</f>
        <v>0</v>
      </c>
      <c r="AAC741" s="1235"/>
      <c r="AAD741" s="1235"/>
      <c r="AAE741" s="1235"/>
      <c r="AAF741" s="104"/>
      <c r="AAG741" s="104"/>
      <c r="AAH741" s="104"/>
      <c r="AAI741" s="90">
        <f>$I741*AAC741</f>
        <v>0</v>
      </c>
      <c r="AAJ741" s="90">
        <f>$J741*AAD741</f>
        <v>0</v>
      </c>
      <c r="AAK741" s="90">
        <f>$K741*AAE741</f>
        <v>0</v>
      </c>
      <c r="AAL741" s="104"/>
      <c r="AAM741" s="104"/>
      <c r="AAN741" s="104"/>
      <c r="AAO741" s="90">
        <f>$I741*AAO$758</f>
        <v>14679.63</v>
      </c>
      <c r="AAP741" s="90">
        <f>$J741*AAP$758</f>
        <v>17853.02</v>
      </c>
      <c r="AAQ741" s="90">
        <f>$K741*AAQ$758</f>
        <v>17949.86</v>
      </c>
      <c r="AAR741" s="104"/>
      <c r="AAS741" s="104"/>
      <c r="AAT741" s="104"/>
      <c r="AAU741" s="90">
        <f t="shared" ref="AAU741" si="1749">AAC741*AAO741</f>
        <v>0</v>
      </c>
      <c r="AAV741" s="90">
        <f t="shared" ref="AAV741" si="1750">AAD741*AAP741</f>
        <v>0</v>
      </c>
      <c r="AAW741" s="90">
        <f t="shared" ref="AAW741" si="1751">AAE741*AAQ741</f>
        <v>0</v>
      </c>
      <c r="AAX741" s="1235"/>
      <c r="AAY741" s="1235"/>
      <c r="AAZ741" s="1235"/>
      <c r="ABA741" s="104"/>
      <c r="ABB741" s="104"/>
      <c r="ABC741" s="104"/>
      <c r="ABD741" s="90">
        <f>$I741*AAX741</f>
        <v>0</v>
      </c>
      <c r="ABE741" s="90">
        <f>$J741*AAY741</f>
        <v>0</v>
      </c>
      <c r="ABF741" s="90">
        <f>$K741*AAZ741</f>
        <v>0</v>
      </c>
      <c r="ABG741" s="104"/>
      <c r="ABH741" s="104"/>
      <c r="ABI741" s="104"/>
      <c r="ABJ741" s="90">
        <f>$I741*ABJ$758</f>
        <v>11401.32</v>
      </c>
      <c r="ABK741" s="90">
        <f>$J741*ABK$758</f>
        <v>13753.07</v>
      </c>
      <c r="ABL741" s="90">
        <f>$K741*ABL$758</f>
        <v>13875.13</v>
      </c>
      <c r="ABM741" s="104"/>
      <c r="ABN741" s="104"/>
      <c r="ABO741" s="104"/>
      <c r="ABP741" s="90">
        <f t="shared" ref="ABP741" si="1752">AAX741*ABJ741</f>
        <v>0</v>
      </c>
      <c r="ABQ741" s="90">
        <f t="shared" ref="ABQ741" si="1753">AAY741*ABK741</f>
        <v>0</v>
      </c>
      <c r="ABR741" s="90">
        <f t="shared" ref="ABR741" si="1754">AAZ741*ABL741</f>
        <v>0</v>
      </c>
      <c r="ABS741" s="1235"/>
      <c r="ABT741" s="1235"/>
      <c r="ABU741" s="1235"/>
      <c r="ABV741" s="104"/>
      <c r="ABW741" s="104"/>
      <c r="ABX741" s="104"/>
      <c r="ABY741" s="90">
        <f>$I741*ABS741</f>
        <v>0</v>
      </c>
      <c r="ABZ741" s="90">
        <f>$J741*ABT741</f>
        <v>0</v>
      </c>
      <c r="ACA741" s="90">
        <f>$K741*ABU741</f>
        <v>0</v>
      </c>
      <c r="ACB741" s="104"/>
      <c r="ACC741" s="104"/>
      <c r="ACD741" s="104"/>
      <c r="ACE741" s="90">
        <f>$I741*ACE$758</f>
        <v>8306.5400000000009</v>
      </c>
      <c r="ACF741" s="90">
        <f>$J741*ACF$758</f>
        <v>10065.9</v>
      </c>
      <c r="ACG741" s="90">
        <f>$K741*ACG$758</f>
        <v>10228.370000000001</v>
      </c>
      <c r="ACH741" s="104"/>
      <c r="ACI741" s="104"/>
      <c r="ACJ741" s="104"/>
      <c r="ACK741" s="90">
        <f t="shared" ref="ACK741" si="1755">ABS741*ACE741</f>
        <v>0</v>
      </c>
      <c r="ACL741" s="90">
        <f t="shared" ref="ACL741" si="1756">ABT741*ACF741</f>
        <v>0</v>
      </c>
      <c r="ACM741" s="90">
        <f t="shared" ref="ACM741" si="1757">ABU741*ACG741</f>
        <v>0</v>
      </c>
      <c r="ACN741" s="1235"/>
      <c r="ACO741" s="1235"/>
      <c r="ACP741" s="1235"/>
      <c r="ACQ741" s="104"/>
      <c r="ACR741" s="104"/>
      <c r="ACS741" s="104"/>
      <c r="ACT741" s="90">
        <f>$I741*ACN741</f>
        <v>0</v>
      </c>
      <c r="ACU741" s="90">
        <f>$J741*ACO741</f>
        <v>0</v>
      </c>
      <c r="ACV741" s="90">
        <f>$K741*ACP741</f>
        <v>0</v>
      </c>
      <c r="ACW741" s="104"/>
      <c r="ACX741" s="104"/>
      <c r="ACY741" s="104"/>
      <c r="ACZ741" s="90">
        <f>$I741*ACZ$758</f>
        <v>10908.69</v>
      </c>
      <c r="ADA741" s="90">
        <f>$J741*ADA$758</f>
        <v>13548.11</v>
      </c>
      <c r="ADB741" s="90">
        <f>$K741*ADB$758</f>
        <v>13537.07</v>
      </c>
      <c r="ADC741" s="104"/>
      <c r="ADD741" s="104"/>
      <c r="ADE741" s="104"/>
      <c r="ADF741" s="90">
        <f t="shared" ref="ADF741" si="1758">ACN741*ACZ741</f>
        <v>0</v>
      </c>
      <c r="ADG741" s="90">
        <f t="shared" ref="ADG741" si="1759">ACO741*ADA741</f>
        <v>0</v>
      </c>
      <c r="ADH741" s="90">
        <f t="shared" ref="ADH741" si="1760">ACP741*ADB741</f>
        <v>0</v>
      </c>
      <c r="ADI741" s="1235"/>
      <c r="ADJ741" s="1235"/>
      <c r="ADK741" s="1235"/>
      <c r="ADL741" s="104"/>
      <c r="ADM741" s="104"/>
      <c r="ADN741" s="104"/>
      <c r="ADO741" s="90">
        <f>$I741*ADI741</f>
        <v>0</v>
      </c>
      <c r="ADP741" s="90">
        <f>$J741*ADJ741</f>
        <v>0</v>
      </c>
      <c r="ADQ741" s="90">
        <f>$K741*ADK741</f>
        <v>0</v>
      </c>
      <c r="ADR741" s="104"/>
      <c r="ADS741" s="104"/>
      <c r="ADT741" s="104"/>
      <c r="ADU741" s="90">
        <f>$I741*ADU$758</f>
        <v>12312.54</v>
      </c>
      <c r="ADV741" s="90">
        <f>$J741*ADV$758</f>
        <v>13476.54</v>
      </c>
      <c r="ADW741" s="90">
        <f>$K741*ADW$758</f>
        <v>13614.28</v>
      </c>
      <c r="ADX741" s="104"/>
      <c r="ADY741" s="104"/>
      <c r="ADZ741" s="104"/>
      <c r="AEA741" s="90">
        <f t="shared" ref="AEA741" si="1761">ADI741*ADU741</f>
        <v>0</v>
      </c>
      <c r="AEB741" s="90">
        <f t="shared" ref="AEB741" si="1762">ADJ741*ADV741</f>
        <v>0</v>
      </c>
      <c r="AEC741" s="90">
        <f t="shared" ref="AEC741" si="1763">ADK741*ADW741</f>
        <v>0</v>
      </c>
      <c r="AED741" s="1235"/>
      <c r="AEE741" s="1235"/>
      <c r="AEF741" s="1235"/>
      <c r="AEG741" s="104"/>
      <c r="AEH741" s="104"/>
      <c r="AEI741" s="104"/>
      <c r="AEJ741" s="90">
        <f>$I741*AED741</f>
        <v>0</v>
      </c>
      <c r="AEK741" s="90">
        <f>$J741*AEE741</f>
        <v>0</v>
      </c>
      <c r="AEL741" s="90">
        <f>$K741*AEF741</f>
        <v>0</v>
      </c>
      <c r="AEM741" s="104"/>
      <c r="AEN741" s="104"/>
      <c r="AEO741" s="104"/>
      <c r="AEP741" s="90">
        <f>$I741*AEP$758</f>
        <v>11229.78</v>
      </c>
      <c r="AEQ741" s="90">
        <f>$J741*AEQ$758</f>
        <v>12115.5</v>
      </c>
      <c r="AER741" s="90">
        <f>$K741*AER$758</f>
        <v>12234.94</v>
      </c>
      <c r="AES741" s="104"/>
      <c r="AET741" s="104"/>
      <c r="AEU741" s="104"/>
      <c r="AEV741" s="90">
        <f t="shared" ref="AEV741" si="1764">AED741*AEP741</f>
        <v>0</v>
      </c>
      <c r="AEW741" s="90">
        <f t="shared" ref="AEW741" si="1765">AEE741*AEQ741</f>
        <v>0</v>
      </c>
      <c r="AEX741" s="90">
        <f t="shared" ref="AEX741" si="1766">AEF741*AER741</f>
        <v>0</v>
      </c>
      <c r="AEY741" s="1235"/>
      <c r="AEZ741" s="1235"/>
      <c r="AFA741" s="1235"/>
      <c r="AFB741" s="104"/>
      <c r="AFC741" s="104"/>
      <c r="AFD741" s="104"/>
      <c r="AFE741" s="90">
        <f>$I741*AEY741</f>
        <v>0</v>
      </c>
      <c r="AFF741" s="90">
        <f>$J741*AEZ741</f>
        <v>0</v>
      </c>
      <c r="AFG741" s="90">
        <f>$K741*AFA741</f>
        <v>0</v>
      </c>
      <c r="AFH741" s="104"/>
      <c r="AFI741" s="104"/>
      <c r="AFJ741" s="104"/>
      <c r="AFK741" s="90">
        <f>$I741*AFK$758</f>
        <v>10063.65</v>
      </c>
      <c r="AFL741" s="90">
        <f>$J741*AFL$758</f>
        <v>11885.5</v>
      </c>
      <c r="AFM741" s="90">
        <f>$K741*AFM$758</f>
        <v>12042.24</v>
      </c>
      <c r="AFN741" s="104"/>
      <c r="AFO741" s="104"/>
      <c r="AFP741" s="104"/>
      <c r="AFQ741" s="90">
        <f t="shared" ref="AFQ741" si="1767">AEY741*AFK741</f>
        <v>0</v>
      </c>
      <c r="AFR741" s="90">
        <f t="shared" ref="AFR741" si="1768">AEZ741*AFL741</f>
        <v>0</v>
      </c>
      <c r="AFS741" s="90">
        <f t="shared" ref="AFS741" si="1769">AFA741*AFM741</f>
        <v>0</v>
      </c>
      <c r="AFT741" s="1235"/>
      <c r="AFU741" s="1235"/>
      <c r="AFV741" s="1235"/>
      <c r="AFW741" s="104"/>
      <c r="AFX741" s="104"/>
      <c r="AFY741" s="104"/>
      <c r="AFZ741" s="90">
        <f>$I741*AFT741</f>
        <v>0</v>
      </c>
      <c r="AGA741" s="90">
        <f>$J741*AFU741</f>
        <v>0</v>
      </c>
      <c r="AGB741" s="90">
        <f>$K741*AFV741</f>
        <v>0</v>
      </c>
      <c r="AGC741" s="104"/>
      <c r="AGD741" s="104"/>
      <c r="AGE741" s="104"/>
      <c r="AGF741" s="90">
        <f>$I741*AGF$758</f>
        <v>13106.73</v>
      </c>
      <c r="AGG741" s="90">
        <f>$J741*AGG$758</f>
        <v>14153.47</v>
      </c>
      <c r="AGH741" s="90">
        <f>$K741*AGH$758</f>
        <v>14310.43</v>
      </c>
      <c r="AGI741" s="104"/>
      <c r="AGJ741" s="104"/>
      <c r="AGK741" s="104"/>
      <c r="AGL741" s="90">
        <f t="shared" ref="AGL741" si="1770">AFT741*AGF741</f>
        <v>0</v>
      </c>
      <c r="AGM741" s="90">
        <f t="shared" ref="AGM741" si="1771">AFU741*AGG741</f>
        <v>0</v>
      </c>
      <c r="AGN741" s="90">
        <f t="shared" ref="AGN741" si="1772">AFV741*AGH741</f>
        <v>0</v>
      </c>
      <c r="AGO741" s="1235"/>
      <c r="AGP741" s="1235"/>
      <c r="AGQ741" s="1235"/>
      <c r="AGR741" s="104"/>
      <c r="AGS741" s="104"/>
      <c r="AGT741" s="104"/>
      <c r="AGU741" s="90">
        <f>$I741*AGO741</f>
        <v>0</v>
      </c>
      <c r="AGV741" s="90">
        <f>$J741*AGP741</f>
        <v>0</v>
      </c>
      <c r="AGW741" s="90">
        <f>$K741*AGQ741</f>
        <v>0</v>
      </c>
      <c r="AGX741" s="104"/>
      <c r="AGY741" s="104"/>
      <c r="AGZ741" s="104"/>
      <c r="AHA741" s="90">
        <f>$I741*AHA$758</f>
        <v>13038.64</v>
      </c>
      <c r="AHB741" s="90">
        <f>$J741*AHB$758</f>
        <v>13675.84</v>
      </c>
      <c r="AHC741" s="90">
        <f>$K741*AHC$758</f>
        <v>13858.81</v>
      </c>
      <c r="AHD741" s="104"/>
      <c r="AHE741" s="104"/>
      <c r="AHF741" s="104"/>
      <c r="AHG741" s="90">
        <f t="shared" ref="AHG741" si="1773">AGO741*AHA741</f>
        <v>0</v>
      </c>
      <c r="AHH741" s="90">
        <f t="shared" ref="AHH741" si="1774">AGP741*AHB741</f>
        <v>0</v>
      </c>
      <c r="AHI741" s="90">
        <f t="shared" ref="AHI741" si="1775">AGQ741*AHC741</f>
        <v>0</v>
      </c>
      <c r="AHJ741" s="1235"/>
      <c r="AHK741" s="1235"/>
      <c r="AHL741" s="1235"/>
      <c r="AHM741" s="104"/>
      <c r="AHN741" s="104"/>
      <c r="AHO741" s="104"/>
      <c r="AHP741" s="90">
        <f>$I741*AHJ741</f>
        <v>0</v>
      </c>
      <c r="AHQ741" s="90">
        <f>$J741*AHK741</f>
        <v>0</v>
      </c>
      <c r="AHR741" s="90">
        <f>$K741*AHL741</f>
        <v>0</v>
      </c>
      <c r="AHS741" s="104"/>
      <c r="AHT741" s="104"/>
      <c r="AHU741" s="104"/>
      <c r="AHV741" s="90">
        <f>$I741*AHV$758</f>
        <v>18737.580000000002</v>
      </c>
      <c r="AHW741" s="90">
        <f>$J741*AHW$758</f>
        <v>20587.849999999999</v>
      </c>
      <c r="AHX741" s="90">
        <f>$K741*AHX$758</f>
        <v>20664.150000000001</v>
      </c>
      <c r="AHY741" s="104"/>
      <c r="AHZ741" s="104"/>
      <c r="AIA741" s="104"/>
      <c r="AIB741" s="90">
        <f t="shared" ref="AIB741" si="1776">AHJ741*AHV741</f>
        <v>0</v>
      </c>
      <c r="AIC741" s="90">
        <f t="shared" ref="AIC741" si="1777">AHK741*AHW741</f>
        <v>0</v>
      </c>
      <c r="AID741" s="90">
        <f t="shared" ref="AID741" si="1778">AHL741*AHX741</f>
        <v>0</v>
      </c>
      <c r="AIE741" s="1235"/>
      <c r="AIF741" s="1235"/>
      <c r="AIG741" s="1235"/>
      <c r="AIH741" s="104"/>
      <c r="AII741" s="104"/>
      <c r="AIJ741" s="104"/>
      <c r="AIK741" s="90">
        <f>$I741*AIE741</f>
        <v>0</v>
      </c>
      <c r="AIL741" s="90">
        <f>$J741*AIF741</f>
        <v>0</v>
      </c>
      <c r="AIM741" s="90">
        <f>$K741*AIG741</f>
        <v>0</v>
      </c>
      <c r="AIN741" s="104"/>
      <c r="AIO741" s="104"/>
      <c r="AIP741" s="104"/>
      <c r="AIQ741" s="90">
        <f>$I741*AIQ$758</f>
        <v>12819.29</v>
      </c>
      <c r="AIR741" s="90">
        <f>$J741*AIR$758</f>
        <v>15244.16</v>
      </c>
      <c r="AIS741" s="90">
        <f>$K741*AIS$758</f>
        <v>15403.51</v>
      </c>
      <c r="AIT741" s="104"/>
      <c r="AIU741" s="104"/>
      <c r="AIV741" s="104"/>
      <c r="AIW741" s="90">
        <f t="shared" ref="AIW741" si="1779">AIE741*AIQ741</f>
        <v>0</v>
      </c>
      <c r="AIX741" s="90">
        <f t="shared" ref="AIX741" si="1780">AIF741*AIR741</f>
        <v>0</v>
      </c>
      <c r="AIY741" s="90">
        <f t="shared" ref="AIY741" si="1781">AIG741*AIS741</f>
        <v>0</v>
      </c>
      <c r="AIZ741" s="92"/>
      <c r="AJA741" s="92"/>
      <c r="AJB741" s="92"/>
      <c r="AJC741" s="104"/>
      <c r="AJD741" s="104"/>
      <c r="AJE741" s="104"/>
      <c r="AJF741" s="90">
        <f>$I741*AIZ741</f>
        <v>0</v>
      </c>
      <c r="AJG741" s="90">
        <f>$J741*AJA741</f>
        <v>0</v>
      </c>
      <c r="AJH741" s="90">
        <f>$K741*AJB741</f>
        <v>0</v>
      </c>
      <c r="AJI741" s="104"/>
      <c r="AJJ741" s="104"/>
      <c r="AJK741" s="104"/>
      <c r="AJL741" s="90">
        <f>$I741*AJL$758</f>
        <v>0</v>
      </c>
      <c r="AJM741" s="90">
        <f>$J741*AJM$758</f>
        <v>0</v>
      </c>
      <c r="AJN741" s="90">
        <f>$K741*AJN$758</f>
        <v>0</v>
      </c>
      <c r="AJO741" s="104"/>
      <c r="AJP741" s="104"/>
      <c r="AJQ741" s="104"/>
      <c r="AJR741" s="90">
        <f t="shared" ref="AJR741" si="1782">AIZ741*AJL741</f>
        <v>0</v>
      </c>
      <c r="AJS741" s="90">
        <f t="shared" ref="AJS741" si="1783">AJA741*AJM741</f>
        <v>0</v>
      </c>
      <c r="AJT741" s="90">
        <f t="shared" ref="AJT741" si="1784">AJB741*AJN741</f>
        <v>0</v>
      </c>
      <c r="AJU741" s="1235"/>
      <c r="AJV741" s="1235"/>
      <c r="AJW741" s="1235"/>
      <c r="AJX741" s="104"/>
      <c r="AJY741" s="104"/>
      <c r="AJZ741" s="104"/>
      <c r="AKA741" s="90">
        <f>$I741*AJU741</f>
        <v>0</v>
      </c>
      <c r="AKB741" s="90">
        <f>$J741*AJV741</f>
        <v>0</v>
      </c>
      <c r="AKC741" s="90">
        <f>$K741*AJW741</f>
        <v>0</v>
      </c>
      <c r="AKD741" s="104"/>
      <c r="AKE741" s="104"/>
      <c r="AKF741" s="104"/>
      <c r="AKG741" s="90">
        <f>$I741*AKG$758</f>
        <v>11506.04</v>
      </c>
      <c r="AKH741" s="90">
        <f>$J741*AKH$758</f>
        <v>12260.95</v>
      </c>
      <c r="AKI741" s="90">
        <f>$K741*AKI$758</f>
        <v>12432.52</v>
      </c>
      <c r="AKJ741" s="104"/>
      <c r="AKK741" s="104"/>
      <c r="AKL741" s="104"/>
      <c r="AKM741" s="90">
        <f t="shared" ref="AKM741" si="1785">AJU741*AKG741</f>
        <v>0</v>
      </c>
      <c r="AKN741" s="90">
        <f t="shared" ref="AKN741" si="1786">AJV741*AKH741</f>
        <v>0</v>
      </c>
      <c r="AKO741" s="90">
        <f t="shared" ref="AKO741" si="1787">AJW741*AKI741</f>
        <v>0</v>
      </c>
      <c r="AKP741" s="1235"/>
      <c r="AKQ741" s="1235"/>
      <c r="AKR741" s="1235"/>
      <c r="AKS741" s="104"/>
      <c r="AKT741" s="104"/>
      <c r="AKU741" s="104"/>
      <c r="AKV741" s="90">
        <f>$I741*AKP741</f>
        <v>0</v>
      </c>
      <c r="AKW741" s="90">
        <f>$J741*AKQ741</f>
        <v>0</v>
      </c>
      <c r="AKX741" s="90">
        <f>$K741*AKR741</f>
        <v>0</v>
      </c>
      <c r="AKY741" s="104"/>
      <c r="AKZ741" s="104"/>
      <c r="ALA741" s="104"/>
      <c r="ALB741" s="90">
        <f>$I741*ALB$758</f>
        <v>11528.13</v>
      </c>
      <c r="ALC741" s="90">
        <f>$J741*ALC$758</f>
        <v>13331.86</v>
      </c>
      <c r="ALD741" s="90">
        <f>$K741*ALD$758</f>
        <v>13478.5</v>
      </c>
      <c r="ALE741" s="104"/>
      <c r="ALF741" s="104"/>
      <c r="ALG741" s="104"/>
      <c r="ALH741" s="90">
        <f t="shared" ref="ALH741" si="1788">AKP741*ALB741</f>
        <v>0</v>
      </c>
      <c r="ALI741" s="90">
        <f t="shared" ref="ALI741" si="1789">AKQ741*ALC741</f>
        <v>0</v>
      </c>
      <c r="ALJ741" s="90">
        <f t="shared" ref="ALJ741" si="1790">AKR741*ALD741</f>
        <v>0</v>
      </c>
      <c r="ALK741" s="1235"/>
      <c r="ALL741" s="1235"/>
      <c r="ALM741" s="1235"/>
      <c r="ALN741" s="104"/>
      <c r="ALO741" s="104"/>
      <c r="ALP741" s="104"/>
      <c r="ALQ741" s="90">
        <f>$I741*ALK741</f>
        <v>0</v>
      </c>
      <c r="ALR741" s="90">
        <f>$J741*ALL741</f>
        <v>0</v>
      </c>
      <c r="ALS741" s="90">
        <f>$K741*ALM741</f>
        <v>0</v>
      </c>
      <c r="ALT741" s="104"/>
      <c r="ALU741" s="104"/>
      <c r="ALV741" s="104"/>
      <c r="ALW741" s="90">
        <f>$I741*ALW$758</f>
        <v>12627.94</v>
      </c>
      <c r="ALX741" s="90">
        <f>$J741*ALX$758</f>
        <v>14293.94</v>
      </c>
      <c r="ALY741" s="90">
        <f>$K741*ALY$758</f>
        <v>14472.59</v>
      </c>
      <c r="ALZ741" s="104"/>
      <c r="AMA741" s="104"/>
      <c r="AMB741" s="104"/>
      <c r="AMC741" s="90">
        <f t="shared" ref="AMC741" si="1791">ALK741*ALW741</f>
        <v>0</v>
      </c>
      <c r="AMD741" s="90">
        <f t="shared" ref="AMD741" si="1792">ALL741*ALX741</f>
        <v>0</v>
      </c>
      <c r="AME741" s="90">
        <f t="shared" ref="AME741" si="1793">ALM741*ALY741</f>
        <v>0</v>
      </c>
      <c r="AMF741" s="1235"/>
      <c r="AMG741" s="1235"/>
      <c r="AMH741" s="1235"/>
      <c r="AMI741" s="104"/>
      <c r="AMJ741" s="104"/>
      <c r="AMK741" s="104"/>
      <c r="AML741" s="90">
        <f>$I741*AMF741</f>
        <v>0</v>
      </c>
      <c r="AMM741" s="90">
        <f>$J741*AMG741</f>
        <v>0</v>
      </c>
      <c r="AMN741" s="90">
        <f>$K741*AMH741</f>
        <v>0</v>
      </c>
      <c r="AMO741" s="104"/>
      <c r="AMP741" s="104"/>
      <c r="AMQ741" s="104"/>
      <c r="AMR741" s="90">
        <f>$I741*AMR$758</f>
        <v>13083</v>
      </c>
      <c r="AMS741" s="90">
        <f>$J741*AMS$758</f>
        <v>14353.75</v>
      </c>
      <c r="AMT741" s="90">
        <f>$K741*AMT$758</f>
        <v>14490.77</v>
      </c>
      <c r="AMU741" s="104"/>
      <c r="AMV741" s="104"/>
      <c r="AMW741" s="104"/>
      <c r="AMX741" s="90">
        <f t="shared" ref="AMX741" si="1794">AMF741*AMR741</f>
        <v>0</v>
      </c>
      <c r="AMY741" s="90">
        <f t="shared" ref="AMY741" si="1795">AMG741*AMS741</f>
        <v>0</v>
      </c>
      <c r="AMZ741" s="90">
        <f t="shared" ref="AMZ741" si="1796">AMH741*AMT741</f>
        <v>0</v>
      </c>
      <c r="ANA741" s="1235"/>
      <c r="ANB741" s="1235"/>
      <c r="ANC741" s="1235"/>
      <c r="AND741" s="104"/>
      <c r="ANE741" s="104"/>
      <c r="ANF741" s="104"/>
      <c r="ANG741" s="90">
        <f>$I741*ANA741</f>
        <v>0</v>
      </c>
      <c r="ANH741" s="90">
        <f>$J741*ANB741</f>
        <v>0</v>
      </c>
      <c r="ANI741" s="90">
        <f>$K741*ANC741</f>
        <v>0</v>
      </c>
      <c r="ANJ741" s="104"/>
      <c r="ANK741" s="104"/>
      <c r="ANL741" s="104"/>
      <c r="ANM741" s="90">
        <f>$I741*ANM$758</f>
        <v>11098.9</v>
      </c>
      <c r="ANN741" s="90">
        <f>$J741*ANN$758</f>
        <v>11993.38</v>
      </c>
      <c r="ANO741" s="90">
        <f>$K741*ANO$758</f>
        <v>12165.39</v>
      </c>
      <c r="ANP741" s="104"/>
      <c r="ANQ741" s="104"/>
      <c r="ANR741" s="104"/>
      <c r="ANS741" s="90">
        <f t="shared" ref="ANS741" si="1797">ANA741*ANM741</f>
        <v>0</v>
      </c>
      <c r="ANT741" s="90">
        <f t="shared" ref="ANT741" si="1798">ANB741*ANN741</f>
        <v>0</v>
      </c>
      <c r="ANU741" s="90">
        <f t="shared" ref="ANU741" si="1799">ANC741*ANO741</f>
        <v>0</v>
      </c>
      <c r="ANV741" s="1235"/>
      <c r="ANW741" s="1235"/>
      <c r="ANX741" s="1235"/>
      <c r="ANY741" s="104"/>
      <c r="ANZ741" s="104"/>
      <c r="AOA741" s="104"/>
      <c r="AOB741" s="90">
        <f>$I741*ANV741</f>
        <v>0</v>
      </c>
      <c r="AOC741" s="90">
        <f>$J741*ANW741</f>
        <v>0</v>
      </c>
      <c r="AOD741" s="90">
        <f>$K741*ANX741</f>
        <v>0</v>
      </c>
      <c r="AOE741" s="104"/>
      <c r="AOF741" s="104"/>
      <c r="AOG741" s="104"/>
      <c r="AOH741" s="90">
        <f>$I741*AOH$758</f>
        <v>18593.18</v>
      </c>
      <c r="AOI741" s="90">
        <f>$J741*AOI$758</f>
        <v>19633.71</v>
      </c>
      <c r="AOJ741" s="90">
        <f>$K741*AOJ$758</f>
        <v>19655.060000000001</v>
      </c>
      <c r="AOK741" s="104"/>
      <c r="AOL741" s="104"/>
      <c r="AOM741" s="104"/>
      <c r="AON741" s="90">
        <f t="shared" ref="AON741" si="1800">ANV741*AOH741</f>
        <v>0</v>
      </c>
      <c r="AOO741" s="90">
        <f t="shared" ref="AOO741" si="1801">ANW741*AOI741</f>
        <v>0</v>
      </c>
      <c r="AOP741" s="90">
        <f t="shared" ref="AOP741" si="1802">ANX741*AOJ741</f>
        <v>0</v>
      </c>
      <c r="AOQ741" s="1235"/>
      <c r="AOR741" s="1235"/>
      <c r="AOS741" s="1235"/>
      <c r="AOT741" s="104"/>
      <c r="AOU741" s="104"/>
      <c r="AOV741" s="104"/>
      <c r="AOW741" s="90">
        <f>$I741*AOQ741</f>
        <v>0</v>
      </c>
      <c r="AOX741" s="90">
        <f>$J741*AOR741</f>
        <v>0</v>
      </c>
      <c r="AOY741" s="90">
        <f>$K741*AOS741</f>
        <v>0</v>
      </c>
      <c r="AOZ741" s="104"/>
      <c r="APA741" s="104"/>
      <c r="APB741" s="104"/>
      <c r="APC741" s="90">
        <f>$I741*APC$758</f>
        <v>11846.9</v>
      </c>
      <c r="APD741" s="90">
        <f>$J741*APD$758</f>
        <v>12737.84</v>
      </c>
      <c r="APE741" s="90">
        <f>$K741*APE$758</f>
        <v>12882.69</v>
      </c>
      <c r="APF741" s="104"/>
      <c r="APG741" s="104"/>
      <c r="APH741" s="104"/>
      <c r="API741" s="90">
        <f t="shared" ref="API741" si="1803">AOQ741*APC741</f>
        <v>0</v>
      </c>
      <c r="APJ741" s="90">
        <f t="shared" ref="APJ741" si="1804">AOR741*APD741</f>
        <v>0</v>
      </c>
      <c r="APK741" s="90">
        <f t="shared" ref="APK741" si="1805">AOS741*APE741</f>
        <v>0</v>
      </c>
      <c r="APL741" s="1235"/>
      <c r="APM741" s="1235"/>
      <c r="APN741" s="1235"/>
      <c r="APO741" s="104"/>
      <c r="APP741" s="104"/>
      <c r="APQ741" s="104"/>
      <c r="APR741" s="90">
        <f>$I741*APL741</f>
        <v>0</v>
      </c>
      <c r="APS741" s="90">
        <f>$J741*APM741</f>
        <v>0</v>
      </c>
      <c r="APT741" s="90">
        <f>$K741*APN741</f>
        <v>0</v>
      </c>
      <c r="APU741" s="104"/>
      <c r="APV741" s="104"/>
      <c r="APW741" s="104"/>
      <c r="APX741" s="90">
        <f>$I741*APX$758</f>
        <v>15152.05</v>
      </c>
      <c r="APY741" s="90">
        <f>$J741*APY$758</f>
        <v>16125.43</v>
      </c>
      <c r="APZ741" s="90">
        <f>$K741*APZ$758</f>
        <v>16315.3</v>
      </c>
      <c r="AQA741" s="104"/>
      <c r="AQB741" s="104"/>
      <c r="AQC741" s="104"/>
      <c r="AQD741" s="90">
        <f t="shared" ref="AQD741" si="1806">APL741*APX741</f>
        <v>0</v>
      </c>
      <c r="AQE741" s="90">
        <f t="shared" ref="AQE741" si="1807">APM741*APY741</f>
        <v>0</v>
      </c>
      <c r="AQF741" s="90">
        <f t="shared" ref="AQF741" si="1808">APN741*APZ741</f>
        <v>0</v>
      </c>
      <c r="AQG741" s="1235"/>
      <c r="AQH741" s="1235"/>
      <c r="AQI741" s="1235"/>
      <c r="AQJ741" s="104"/>
      <c r="AQK741" s="104"/>
      <c r="AQL741" s="104"/>
      <c r="AQM741" s="90">
        <f>$I741*AQG741</f>
        <v>0</v>
      </c>
      <c r="AQN741" s="90">
        <f>$J741*AQH741</f>
        <v>0</v>
      </c>
      <c r="AQO741" s="90">
        <f>$K741*AQI741</f>
        <v>0</v>
      </c>
      <c r="AQP741" s="104"/>
      <c r="AQQ741" s="104"/>
      <c r="AQR741" s="104"/>
      <c r="AQS741" s="90">
        <f>$I741*AQS$758</f>
        <v>13810.69</v>
      </c>
      <c r="AQT741" s="90">
        <f>$J741*AQT$758</f>
        <v>15427.59</v>
      </c>
      <c r="AQU741" s="90">
        <f>$K741*AQU$758</f>
        <v>15576.85</v>
      </c>
      <c r="AQV741" s="104"/>
      <c r="AQW741" s="104"/>
      <c r="AQX741" s="104"/>
      <c r="AQY741" s="90">
        <f t="shared" ref="AQY741" si="1809">AQG741*AQS741</f>
        <v>0</v>
      </c>
      <c r="AQZ741" s="90">
        <f t="shared" ref="AQZ741" si="1810">AQH741*AQT741</f>
        <v>0</v>
      </c>
      <c r="ARA741" s="90">
        <f t="shared" ref="ARA741" si="1811">AQI741*AQU741</f>
        <v>0</v>
      </c>
      <c r="ARB741" s="1235"/>
      <c r="ARC741" s="1235"/>
      <c r="ARD741" s="1235"/>
      <c r="ARE741" s="104"/>
      <c r="ARF741" s="104"/>
      <c r="ARG741" s="104"/>
      <c r="ARH741" s="90">
        <f>$I741*ARB741</f>
        <v>0</v>
      </c>
      <c r="ARI741" s="90">
        <f>$J741*ARC741</f>
        <v>0</v>
      </c>
      <c r="ARJ741" s="90">
        <f>$K741*ARD741</f>
        <v>0</v>
      </c>
      <c r="ARK741" s="104"/>
      <c r="ARL741" s="104"/>
      <c r="ARM741" s="104"/>
      <c r="ARN741" s="90">
        <f>$I741*ARN$758</f>
        <v>10711.02</v>
      </c>
      <c r="ARO741" s="90">
        <f>$J741*ARO$758</f>
        <v>12256.87</v>
      </c>
      <c r="ARP741" s="90">
        <f>$K741*ARP$758</f>
        <v>12402.86</v>
      </c>
      <c r="ARQ741" s="104"/>
      <c r="ARR741" s="104"/>
      <c r="ARS741" s="104"/>
      <c r="ART741" s="90">
        <f t="shared" ref="ART741" si="1812">ARB741*ARN741</f>
        <v>0</v>
      </c>
      <c r="ARU741" s="90">
        <f t="shared" ref="ARU741" si="1813">ARC741*ARO741</f>
        <v>0</v>
      </c>
      <c r="ARV741" s="90">
        <f t="shared" ref="ARV741" si="1814">ARD741*ARP741</f>
        <v>0</v>
      </c>
      <c r="ARW741" s="1235"/>
      <c r="ARX741" s="1235"/>
      <c r="ARY741" s="1235"/>
      <c r="ARZ741" s="104"/>
      <c r="ASA741" s="104"/>
      <c r="ASB741" s="104"/>
      <c r="ASC741" s="90">
        <f>$I741*ARW741</f>
        <v>0</v>
      </c>
      <c r="ASD741" s="90">
        <f>$J741*ARX741</f>
        <v>0</v>
      </c>
      <c r="ASE741" s="90">
        <f>$K741*ARY741</f>
        <v>0</v>
      </c>
      <c r="ASF741" s="104"/>
      <c r="ASG741" s="104"/>
      <c r="ASH741" s="104"/>
      <c r="ASI741" s="90">
        <f>$I741*ASI$758</f>
        <v>10771</v>
      </c>
      <c r="ASJ741" s="90">
        <f>$J741*ASJ$758</f>
        <v>12741.43</v>
      </c>
      <c r="ASK741" s="90">
        <f>$K741*ASK$758</f>
        <v>12928.28</v>
      </c>
      <c r="ASL741" s="104"/>
      <c r="ASM741" s="104"/>
      <c r="ASN741" s="104"/>
      <c r="ASO741" s="90">
        <f t="shared" ref="ASO741" si="1815">ARW741*ASI741</f>
        <v>0</v>
      </c>
      <c r="ASP741" s="90">
        <f t="shared" ref="ASP741" si="1816">ARX741*ASJ741</f>
        <v>0</v>
      </c>
      <c r="ASQ741" s="90">
        <f t="shared" ref="ASQ741" si="1817">ARY741*ASK741</f>
        <v>0</v>
      </c>
      <c r="ASR741" s="1235"/>
      <c r="ASS741" s="1235"/>
      <c r="AST741" s="1235"/>
      <c r="ASU741" s="104"/>
      <c r="ASV741" s="104"/>
      <c r="ASW741" s="104"/>
      <c r="ASX741" s="90">
        <f>$I741*ASR741</f>
        <v>0</v>
      </c>
      <c r="ASY741" s="90">
        <f>$J741*ASS741</f>
        <v>0</v>
      </c>
      <c r="ASZ741" s="90">
        <f>$K741*AST741</f>
        <v>0</v>
      </c>
      <c r="ATA741" s="104"/>
      <c r="ATB741" s="104"/>
      <c r="ATC741" s="104"/>
      <c r="ATD741" s="90">
        <f>$I741*ATD$758</f>
        <v>12128.3</v>
      </c>
      <c r="ATE741" s="90">
        <f>$J741*ATE$758</f>
        <v>12476.29</v>
      </c>
      <c r="ATF741" s="90">
        <f>$K741*ATF$758</f>
        <v>12681.58</v>
      </c>
      <c r="ATG741" s="104"/>
      <c r="ATH741" s="104"/>
      <c r="ATI741" s="104"/>
      <c r="ATJ741" s="90">
        <f t="shared" ref="ATJ741" si="1818">ASR741*ATD741</f>
        <v>0</v>
      </c>
      <c r="ATK741" s="90">
        <f t="shared" ref="ATK741" si="1819">ASS741*ATE741</f>
        <v>0</v>
      </c>
      <c r="ATL741" s="90">
        <f t="shared" ref="ATL741" si="1820">AST741*ATF741</f>
        <v>0</v>
      </c>
      <c r="ATM741" s="1235"/>
      <c r="ATN741" s="1235"/>
      <c r="ATO741" s="1235"/>
      <c r="ATP741" s="104"/>
      <c r="ATQ741" s="104"/>
      <c r="ATR741" s="104"/>
      <c r="ATS741" s="90">
        <f>$I741*ATM741</f>
        <v>0</v>
      </c>
      <c r="ATT741" s="90">
        <f>$J741*ATN741</f>
        <v>0</v>
      </c>
      <c r="ATU741" s="90">
        <f>$K741*ATO741</f>
        <v>0</v>
      </c>
      <c r="ATV741" s="104"/>
      <c r="ATW741" s="104"/>
      <c r="ATX741" s="104"/>
      <c r="ATY741" s="90">
        <f>$I741*ATY$758</f>
        <v>10172.14</v>
      </c>
      <c r="ATZ741" s="90">
        <f>$J741*ATZ$758</f>
        <v>12324.85</v>
      </c>
      <c r="AUA741" s="90">
        <f>$K741*AUA$758</f>
        <v>12493.72</v>
      </c>
      <c r="AUB741" s="104"/>
      <c r="AUC741" s="104"/>
      <c r="AUD741" s="104"/>
      <c r="AUE741" s="90">
        <f t="shared" ref="AUE741" si="1821">ATM741*ATY741</f>
        <v>0</v>
      </c>
      <c r="AUF741" s="90">
        <f t="shared" ref="AUF741" si="1822">ATN741*ATZ741</f>
        <v>0</v>
      </c>
      <c r="AUG741" s="90">
        <f t="shared" ref="AUG741" si="1823">ATO741*AUA741</f>
        <v>0</v>
      </c>
      <c r="AUH741" s="1235"/>
      <c r="AUI741" s="1235"/>
      <c r="AUJ741" s="1235"/>
      <c r="AUK741" s="104"/>
      <c r="AUL741" s="104"/>
      <c r="AUM741" s="104"/>
      <c r="AUN741" s="90">
        <f>$I741*AUH741</f>
        <v>0</v>
      </c>
      <c r="AUO741" s="90">
        <f>$J741*AUI741</f>
        <v>0</v>
      </c>
      <c r="AUP741" s="90">
        <f>$K741*AUJ741</f>
        <v>0</v>
      </c>
      <c r="AUQ741" s="104"/>
      <c r="AUR741" s="104"/>
      <c r="AUS741" s="104"/>
      <c r="AUT741" s="90">
        <f>$I741*AUT$758</f>
        <v>10819.31</v>
      </c>
      <c r="AUU741" s="90">
        <f>$J741*AUU$758</f>
        <v>11804.78</v>
      </c>
      <c r="AUV741" s="90">
        <f>$K741*AUV$758</f>
        <v>11999.75</v>
      </c>
      <c r="AUW741" s="104"/>
      <c r="AUX741" s="104"/>
      <c r="AUY741" s="104"/>
      <c r="AUZ741" s="90">
        <f t="shared" ref="AUZ741" si="1824">AUH741*AUT741</f>
        <v>0</v>
      </c>
      <c r="AVA741" s="90">
        <f t="shared" ref="AVA741" si="1825">AUI741*AUU741</f>
        <v>0</v>
      </c>
      <c r="AVB741" s="90">
        <f t="shared" ref="AVB741" si="1826">AUJ741*AUV741</f>
        <v>0</v>
      </c>
      <c r="AVC741" s="1235"/>
      <c r="AVD741" s="1235"/>
      <c r="AVE741" s="1235"/>
      <c r="AVF741" s="104"/>
      <c r="AVG741" s="104"/>
      <c r="AVH741" s="104"/>
      <c r="AVI741" s="90">
        <f>$I741*AVC741</f>
        <v>0</v>
      </c>
      <c r="AVJ741" s="90">
        <f>$J741*AVD741</f>
        <v>0</v>
      </c>
      <c r="AVK741" s="90">
        <f>$K741*AVE741</f>
        <v>0</v>
      </c>
      <c r="AVL741" s="104"/>
      <c r="AVM741" s="104"/>
      <c r="AVN741" s="104"/>
      <c r="AVO741" s="90">
        <f>$I741*AVO$758</f>
        <v>11638.4</v>
      </c>
      <c r="AVP741" s="90">
        <f>$J741*AVP$758</f>
        <v>12560.47</v>
      </c>
      <c r="AVQ741" s="90">
        <f>$K741*AVQ$758</f>
        <v>12780.43</v>
      </c>
      <c r="AVR741" s="104"/>
      <c r="AVS741" s="104"/>
      <c r="AVT741" s="104"/>
      <c r="AVU741" s="90">
        <f t="shared" ref="AVU741" si="1827">AVC741*AVO741</f>
        <v>0</v>
      </c>
      <c r="AVV741" s="90">
        <f t="shared" ref="AVV741" si="1828">AVD741*AVP741</f>
        <v>0</v>
      </c>
      <c r="AVW741" s="90">
        <f t="shared" ref="AVW741" si="1829">AVE741*AVQ741</f>
        <v>0</v>
      </c>
      <c r="AVX741" s="124">
        <f t="shared" ref="AVX741" si="1830">L741+AG741+BB741+BW741+CR741+EH741+FC741+FX741+GS741+HN741+II741+JD741+JY741+KT741+LO741+MJ741+NE741+NZ741+OU741+PP741+QK741+RF741+SA741+SV741+TQ741+UL741+VG741+WB741+WW741+XR741+YM741+ZH741+AAC741+AAX741+ABS741+ACN741+ADI741+AED741+AEY741+AFT741+AGO741+AHJ741+AIE741+AIZ741+AJU741+AKP741+ALK741+AMF741+ANA741+ANV741+AOQ741+APL741+AQG741+ARB741+ARW741+ASR741+ATM741+AUH741+AVC741</f>
        <v>0</v>
      </c>
      <c r="AVY741" s="124">
        <f t="shared" ref="AVY741" si="1831">M741+AH741+BC741+BX741+CS741+EI741+FD741+FY741+GT741+HO741+IJ741+JE741+JZ741+KU741+LP741+MK741+NF741+OA741+OV741+PQ741+QL741+RG741+SB741+SW741+TR741+UM741+VH741+WC741+WX741+XS741+YN741+ZI741+AAD741+AAY741+ABT741+ACO741+ADJ741+AEE741+AEZ741+AFU741+AGP741+AHK741+AIF741+AJA741+AJV741+AKQ741+ALL741+AMG741+ANB741+ANW741+AOR741+APM741+AQH741+ARC741+ARX741+ASS741+ATN741+AUI741+AVD741</f>
        <v>0</v>
      </c>
      <c r="AVZ741" s="124">
        <f t="shared" ref="AVZ741" si="1832">N741+AI741+BD741+BY741+CT741+EJ741+FE741+FZ741+GU741+HP741+IK741+JF741+KA741+KV741+LQ741+ML741+NG741+OB741+OW741+PR741+QM741+RH741+SC741+SX741+TS741+UN741+VI741+WD741+WY741+XT741+YO741+ZJ741+AAE741+AAZ741+ABU741+ACP741+ADK741+AEF741+AFA741+AFV741+AGQ741+AHL741+AIG741+AJB741+AJW741+AKR741+ALM741+AMH741+ANC741+ANX741+AOS741+APN741+AQI741+ARD741+ARY741+AST741+ATO741+AUJ741+AVE741</f>
        <v>0</v>
      </c>
      <c r="AWA741" s="90">
        <f t="shared" ref="AWA741" si="1833">O741+AJ741+BE741+BZ741+CU741+EK741+FF741+GA741+GV741+HQ741+IL741+JG741+KB741+KW741+LR741+MM741+NH741+OC741+OX741+PS741+QN741+RI741+SD741+SY741+TT741+UO741+VJ741+WE741+WZ741+XU741+YP741+ZK741+AAF741+ABA741+ABV741+ACQ741+ADL741+AEG741+AFB741+AFW741+AGR741+AHM741+AIH741+AJC741+AJX741+AKS741+ALN741+AMI741+AND741+ANY741+AOT741+APO741+AQJ741+ARE741+ARZ741+ASU741+ATP741+AUK741+AVF741</f>
        <v>0</v>
      </c>
      <c r="AWB741" s="90">
        <f t="shared" ref="AWB741" si="1834">P741+AK741+BF741+CA741+CV741+EL741+FG741+GB741+GW741+HR741+IM741+JH741+KC741+KX741+LS741+MN741+NI741+OD741+OY741+PT741+QO741+RJ741+SE741+SZ741+TU741+UP741+VK741+WF741+XA741+XV741+YQ741+ZL741+AAG741+ABB741+ABW741+ACR741+ADM741+AEH741+AFC741+AFX741+AGS741+AHN741+AII741+AJD741+AJY741+AKT741+ALO741+AMJ741+ANE741+ANZ741+AOU741+APP741+AQK741+ARF741+ASA741+ASV741+ATQ741+AUL741+AVG741</f>
        <v>0</v>
      </c>
      <c r="AWC741" s="90">
        <f t="shared" ref="AWC741" si="1835">Q741+AL741+BG741+CB741+CW741+EM741+FH741+GC741+GX741+HS741+IN741+JI741+KD741+KY741+LT741+MO741+NJ741+OE741+OZ741+PU741+QP741+RK741+SF741+TA741+TV741+UQ741+VL741+WG741+XB741+XW741+YR741+ZM741+AAH741+ABC741+ABX741+ACS741+ADN741+AEI741+AFD741+AFY741+AGT741+AHO741+AIJ741+AJE741+AJZ741+AKU741+ALP741+AMK741+ANF741+AOA741+AOV741+APQ741+AQL741+ARG741+ASB741+ASW741+ATR741+AUM741+AVH741</f>
        <v>0</v>
      </c>
      <c r="AWD741" s="90">
        <f t="shared" ref="AWD741" si="1836">R741+AM741+BH741+CC741+CX741+EN741+FI741+GD741+GY741+HT741+IO741+JJ741+KE741+KZ741+LU741+MP741+NK741+OF741+PA741+PV741+QQ741+RL741+SG741+TB741+TW741+UR741+VM741+WH741+XC741+XX741+YS741+ZN741+AAI741+ABD741+ABY741+ACT741+ADO741+AEJ741+AFE741+AFZ741+AGU741+AHP741+AIK741+AJF741+AKA741+AKV741+ALQ741+AML741+ANG741+AOB741+AOW741+APR741+AQM741+ARH741+ASC741+ASX741+ATS741+AUN741+AVI741</f>
        <v>0</v>
      </c>
      <c r="AWE741" s="90">
        <f t="shared" ref="AWE741" si="1837">S741+AN741+BI741+CD741+CY741+EO741+FJ741+GE741+GZ741+HU741+IP741+JK741+KF741+LA741+LV741+MQ741+NL741+OG741+PB741+PW741+QR741+RM741+SH741+TC741+TX741+US741+VN741+WI741+XD741+XY741+YT741+ZO741+AAJ741+ABE741+ABZ741+ACU741+ADP741+AEK741+AFF741+AGA741+AGV741+AHQ741+AIL741+AJG741+AKB741+AKW741+ALR741+AMM741+ANH741+AOC741+AOX741+APS741+AQN741+ARI741+ASD741+ASY741+ATT741+AUO741+AVJ741</f>
        <v>0</v>
      </c>
      <c r="AWF741" s="90">
        <f t="shared" ref="AWF741" si="1838">T741+AO741+BJ741+CE741+CZ741+EP741+FK741+GF741+HA741+HV741+IQ741+JL741+KG741+LB741+LW741+MR741+NM741+OH741+PC741+PX741+QS741+RN741+SI741+TD741+TY741+UT741+VO741+WJ741+XE741+XZ741+YU741+ZP741+AAK741+ABF741+ACA741+ACV741+ADQ741+AEL741+AFG741+AGB741+AGW741+AHR741+AIM741+AJH741+AKC741+AKX741+ALS741+AMN741+ANI741+AOD741+AOY741+APT741+AQO741+ARJ741+ASE741+ASZ741+ATU741+AUP741+AVK741</f>
        <v>0</v>
      </c>
      <c r="AWG741" s="104"/>
      <c r="AWH741" s="104"/>
      <c r="AWI741" s="104"/>
      <c r="AWJ741" s="90"/>
      <c r="AWK741" s="90"/>
      <c r="AWL741" s="90"/>
      <c r="AWM741" s="90">
        <f t="shared" ref="AWM741" si="1839">AA741+AV741+BQ741+CL741+DG741+EW741+FR741+GM741+HH741+IC741+IX741+JS741+KN741+LI741+MD741+MY741+NT741+OO741+PJ741+QE741+QZ741+RU741+SP741+TK741+UF741+VA741+VV741+WQ741+XL741+YG741+ZB741+ZW741+AAR741+ABM741+ACH741+ADC741+ADX741+AES741+AFN741+AGI741+AHD741+AHY741+AIT741+AJO741+AKJ741+ALE741+ALZ741+AMU741+ANP741+AOK741+APF741+AQA741+AQV741+ARQ741+ASL741+ATG741+AUB741+AUW741+AVR741</f>
        <v>0</v>
      </c>
      <c r="AWN741" s="90">
        <f t="shared" ref="AWN741" si="1840">AB741+AW741+BR741+CM741+DH741+EX741+FS741+GN741+HI741+ID741+IY741+JT741+KO741+LJ741+ME741+MZ741+NU741+OP741+PK741+QF741+RA741+RV741+SQ741+TL741+UG741+VB741+VW741+WR741+XM741+YH741+ZC741+ZX741+AAS741+ABN741+ACI741+ADD741+ADY741+AET741+AFO741+AGJ741+AHE741+AHZ741+AIU741+AJP741+AKK741+ALF741+AMA741+AMV741+ANQ741+AOL741+APG741+AQB741+AQW741+ARR741+ASM741+ATH741+AUC741+AUX741+AVS741</f>
        <v>0</v>
      </c>
      <c r="AWO741" s="90">
        <f t="shared" ref="AWO741" si="1841">AC741+AX741+BS741+CN741+DI741+EY741+FT741+GO741+HJ741+IE741+IZ741+JU741+KP741+LK741+MF741+NA741+NV741+OQ741+PL741+QG741+RB741+RW741+SR741+TM741+UH741+VC741+VX741+WS741+XN741+YI741+ZD741+ZY741+AAT741+ABO741+ACJ741+ADE741+ADZ741+AEU741+AFP741+AGK741+AHF741+AIA741+AIV741+AJQ741+AKL741+ALG741+AMB741+AMW741+ANR741+AOM741+APH741+AQC741+AQX741+ARS741+ASN741+ATI741+AUD741+AUY741+AVT741</f>
        <v>0</v>
      </c>
      <c r="AWP741" s="90">
        <f t="shared" ref="AWP741" si="1842">AD741+AY741+BT741+CO741+DJ741+EZ741+FU741+GP741+HK741+IF741+JA741+JV741+KQ741+LL741+MG741+NB741+NW741+OR741+PM741+QH741+RC741+RX741+SS741+TN741+UI741+VD741+VY741+WT741+XO741+YJ741+ZE741+ZZ741+AAU741+ABP741+ACK741+ADF741+AEA741+AEV741+AFQ741+AGL741+AHG741+AIB741+AIW741+AJR741+AKM741+ALH741+AMC741+AMX741+ANS741+AON741+API741+AQD741+AQY741+ART741+ASO741+ATJ741+AUE741+AUZ741+AVU741</f>
        <v>0</v>
      </c>
      <c r="AWQ741" s="90">
        <f t="shared" ref="AWQ741" si="1843">AE741+AZ741+BU741+CP741+DK741+FA741+FV741+GQ741+HL741+IG741+JB741+JW741+KR741+LM741+MH741+NC741+NX741+OS741+PN741+QI741+RD741+RY741+ST741+TO741+UJ741+VE741+VZ741+WU741+XP741+YK741+ZF741+AAA741+AAV741+ABQ741+ACL741+ADG741+AEB741+AEW741+AFR741+AGM741+AHH741+AIC741+AIX741+AJS741+AKN741+ALI741+AMD741+AMY741+ANT741+AOO741+APJ741+AQE741+AQZ741+ARU741+ASP741+ATK741+AUF741+AVA741+AVV741</f>
        <v>0</v>
      </c>
      <c r="AWR741" s="90">
        <f t="shared" ref="AWR741" si="1844">AF741+BA741+BV741+CQ741+DL741+FB741+FW741+GR741+HM741+IH741+JC741+JX741+KS741+LN741+MI741+ND741+NY741+OT741+PO741+QJ741+RE741+RZ741+SU741+TP741+UK741+VF741+WA741+WV741+XQ741+YL741+ZG741+AAB741+AAW741+ABR741+ACM741+ADH741+AEC741+AEX741+AFS741+AGN741+AHI741+AID741+AIY741+AJT741+AKO741+ALJ741+AME741+AMZ741+ANU741+AOP741+APK741+AQF741+ARA741+ARV741+ASQ741+ATL741+AUG741+AVB741+AVW741</f>
        <v>0</v>
      </c>
    </row>
    <row r="742" spans="1:1292" ht="36" x14ac:dyDescent="0.25">
      <c r="A742" s="12" t="s">
        <v>1622</v>
      </c>
      <c r="B742" s="12" t="s">
        <v>445</v>
      </c>
      <c r="C742" s="5"/>
      <c r="D742" s="338"/>
      <c r="E742" s="263"/>
      <c r="F742" s="98"/>
      <c r="G742" s="98"/>
      <c r="H742" s="98"/>
      <c r="I742" s="90">
        <f t="shared" si="1208"/>
        <v>11203.7</v>
      </c>
      <c r="J742" s="90">
        <f t="shared" si="1209"/>
        <v>11203.7</v>
      </c>
      <c r="K742" s="90">
        <f t="shared" si="1210"/>
        <v>11203.7</v>
      </c>
      <c r="L742" s="1235"/>
      <c r="M742" s="1235"/>
      <c r="N742" s="1235"/>
      <c r="O742" s="104"/>
      <c r="P742" s="104"/>
      <c r="Q742" s="104"/>
      <c r="R742" s="90">
        <f t="shared" si="1275"/>
        <v>0</v>
      </c>
      <c r="S742" s="90">
        <f t="shared" si="1276"/>
        <v>0</v>
      </c>
      <c r="T742" s="90">
        <f t="shared" si="1277"/>
        <v>0</v>
      </c>
      <c r="U742" s="104"/>
      <c r="V742" s="104"/>
      <c r="W742" s="104"/>
      <c r="X742" s="90">
        <f t="shared" si="1278"/>
        <v>4592.53</v>
      </c>
      <c r="Y742" s="90">
        <f t="shared" si="1279"/>
        <v>5185.6499999999996</v>
      </c>
      <c r="Z742" s="90">
        <f t="shared" si="1280"/>
        <v>5280.48</v>
      </c>
      <c r="AA742" s="104"/>
      <c r="AB742" s="104"/>
      <c r="AC742" s="104"/>
      <c r="AD742" s="90">
        <f t="shared" si="1211"/>
        <v>0</v>
      </c>
      <c r="AE742" s="90">
        <f t="shared" si="1211"/>
        <v>0</v>
      </c>
      <c r="AF742" s="90">
        <f t="shared" si="1211"/>
        <v>0</v>
      </c>
      <c r="AG742" s="1235">
        <v>16</v>
      </c>
      <c r="AH742" s="1235">
        <v>16</v>
      </c>
      <c r="AI742" s="1235">
        <v>16</v>
      </c>
      <c r="AJ742" s="104"/>
      <c r="AK742" s="104"/>
      <c r="AL742" s="104"/>
      <c r="AM742" s="90">
        <f t="shared" si="1281"/>
        <v>179259.2</v>
      </c>
      <c r="AN742" s="90">
        <f t="shared" si="1282"/>
        <v>179259.2</v>
      </c>
      <c r="AO742" s="90">
        <f t="shared" si="1283"/>
        <v>179259.2</v>
      </c>
      <c r="AP742" s="104"/>
      <c r="AQ742" s="104"/>
      <c r="AR742" s="104"/>
      <c r="AS742" s="90">
        <f t="shared" si="1284"/>
        <v>5199.3900000000003</v>
      </c>
      <c r="AT742" s="90">
        <f t="shared" si="1285"/>
        <v>6064.98</v>
      </c>
      <c r="AU742" s="90">
        <f t="shared" si="1286"/>
        <v>6139.93</v>
      </c>
      <c r="AV742" s="104"/>
      <c r="AW742" s="104"/>
      <c r="AX742" s="104"/>
      <c r="AY742" s="90">
        <f t="shared" si="1212"/>
        <v>83190.240000000005</v>
      </c>
      <c r="AZ742" s="90">
        <f t="shared" si="1212"/>
        <v>97039.679999999993</v>
      </c>
      <c r="BA742" s="90">
        <f t="shared" si="1212"/>
        <v>98238.88</v>
      </c>
      <c r="BB742" s="1235">
        <v>17</v>
      </c>
      <c r="BC742" s="1235">
        <v>17</v>
      </c>
      <c r="BD742" s="1235">
        <v>17</v>
      </c>
      <c r="BE742" s="104"/>
      <c r="BF742" s="104"/>
      <c r="BG742" s="104"/>
      <c r="BH742" s="90">
        <f t="shared" si="1287"/>
        <v>190462.9</v>
      </c>
      <c r="BI742" s="90">
        <f t="shared" si="1288"/>
        <v>190462.9</v>
      </c>
      <c r="BJ742" s="90">
        <f t="shared" si="1289"/>
        <v>190462.9</v>
      </c>
      <c r="BK742" s="104"/>
      <c r="BL742" s="104"/>
      <c r="BM742" s="104"/>
      <c r="BN742" s="90">
        <f t="shared" si="1290"/>
        <v>4655.32</v>
      </c>
      <c r="BO742" s="90">
        <f t="shared" si="1291"/>
        <v>5395.88</v>
      </c>
      <c r="BP742" s="90">
        <f t="shared" si="1292"/>
        <v>5482.79</v>
      </c>
      <c r="BQ742" s="104"/>
      <c r="BR742" s="104"/>
      <c r="BS742" s="104"/>
      <c r="BT742" s="90">
        <f t="shared" si="1213"/>
        <v>79140.44</v>
      </c>
      <c r="BU742" s="90">
        <f t="shared" si="1213"/>
        <v>91729.96</v>
      </c>
      <c r="BV742" s="90">
        <f t="shared" si="1213"/>
        <v>93207.43</v>
      </c>
      <c r="BW742" s="1235">
        <v>12</v>
      </c>
      <c r="BX742" s="1235">
        <v>12</v>
      </c>
      <c r="BY742" s="1235">
        <v>12</v>
      </c>
      <c r="BZ742" s="104"/>
      <c r="CA742" s="104"/>
      <c r="CB742" s="104"/>
      <c r="CC742" s="90">
        <f t="shared" si="1293"/>
        <v>134444.4</v>
      </c>
      <c r="CD742" s="90">
        <f t="shared" si="1294"/>
        <v>134444.4</v>
      </c>
      <c r="CE742" s="90">
        <f t="shared" si="1295"/>
        <v>134444.4</v>
      </c>
      <c r="CF742" s="104"/>
      <c r="CG742" s="104"/>
      <c r="CH742" s="104"/>
      <c r="CI742" s="90">
        <f t="shared" si="1296"/>
        <v>5497.89</v>
      </c>
      <c r="CJ742" s="90">
        <f t="shared" si="1297"/>
        <v>6491.38</v>
      </c>
      <c r="CK742" s="90">
        <f t="shared" si="1298"/>
        <v>6593.55</v>
      </c>
      <c r="CL742" s="104"/>
      <c r="CM742" s="104"/>
      <c r="CN742" s="104"/>
      <c r="CO742" s="90">
        <f t="shared" si="1214"/>
        <v>65974.679999999993</v>
      </c>
      <c r="CP742" s="90">
        <f t="shared" si="1214"/>
        <v>77896.56</v>
      </c>
      <c r="CQ742" s="90">
        <f t="shared" si="1214"/>
        <v>79122.600000000006</v>
      </c>
      <c r="CR742" s="1235">
        <v>4</v>
      </c>
      <c r="CS742" s="1235">
        <v>4</v>
      </c>
      <c r="CT742" s="1235">
        <v>4</v>
      </c>
      <c r="CU742" s="104"/>
      <c r="CV742" s="104"/>
      <c r="CW742" s="104"/>
      <c r="CX742" s="90">
        <f t="shared" si="1299"/>
        <v>44814.8</v>
      </c>
      <c r="CY742" s="90">
        <f t="shared" si="1300"/>
        <v>44814.8</v>
      </c>
      <c r="CZ742" s="90">
        <f t="shared" si="1301"/>
        <v>44814.8</v>
      </c>
      <c r="DA742" s="104"/>
      <c r="DB742" s="104"/>
      <c r="DC742" s="104"/>
      <c r="DD742" s="90">
        <f t="shared" si="1302"/>
        <v>6162.04</v>
      </c>
      <c r="DE742" s="90">
        <f t="shared" si="1303"/>
        <v>6786.38</v>
      </c>
      <c r="DF742" s="90">
        <f t="shared" si="1304"/>
        <v>6860.08</v>
      </c>
      <c r="DG742" s="104"/>
      <c r="DH742" s="104"/>
      <c r="DI742" s="104"/>
      <c r="DJ742" s="90">
        <f t="shared" si="1215"/>
        <v>24648.16</v>
      </c>
      <c r="DK742" s="90">
        <f t="shared" si="1215"/>
        <v>27145.52</v>
      </c>
      <c r="DL742" s="90">
        <f t="shared" si="1215"/>
        <v>27440.32</v>
      </c>
      <c r="DM742" s="369"/>
      <c r="DN742" s="369"/>
      <c r="DO742" s="369"/>
      <c r="DP742" s="104"/>
      <c r="DQ742" s="104"/>
      <c r="DR742" s="104"/>
      <c r="DS742" s="90">
        <f t="shared" si="1305"/>
        <v>0</v>
      </c>
      <c r="DT742" s="90">
        <f t="shared" si="1306"/>
        <v>0</v>
      </c>
      <c r="DU742" s="90">
        <f t="shared" si="1307"/>
        <v>0</v>
      </c>
      <c r="DV742" s="104"/>
      <c r="DW742" s="104"/>
      <c r="DX742" s="104"/>
      <c r="DY742" s="90">
        <f t="shared" si="1308"/>
        <v>0</v>
      </c>
      <c r="DZ742" s="90">
        <f t="shared" si="1309"/>
        <v>0</v>
      </c>
      <c r="EA742" s="90">
        <f t="shared" si="1310"/>
        <v>0</v>
      </c>
      <c r="EB742" s="104"/>
      <c r="EC742" s="104"/>
      <c r="ED742" s="104"/>
      <c r="EE742" s="90">
        <f t="shared" si="1216"/>
        <v>0</v>
      </c>
      <c r="EF742" s="90">
        <f t="shared" si="1217"/>
        <v>0</v>
      </c>
      <c r="EG742" s="90">
        <f t="shared" si="1218"/>
        <v>0</v>
      </c>
      <c r="EH742" s="1235"/>
      <c r="EI742" s="1235"/>
      <c r="EJ742" s="1235"/>
      <c r="EK742" s="104"/>
      <c r="EL742" s="104"/>
      <c r="EM742" s="104"/>
      <c r="EN742" s="90">
        <f t="shared" si="1311"/>
        <v>0</v>
      </c>
      <c r="EO742" s="90">
        <f t="shared" si="1312"/>
        <v>0</v>
      </c>
      <c r="EP742" s="90">
        <f t="shared" si="1313"/>
        <v>0</v>
      </c>
      <c r="EQ742" s="104"/>
      <c r="ER742" s="104"/>
      <c r="ES742" s="104"/>
      <c r="ET742" s="90">
        <f t="shared" si="1314"/>
        <v>7238.59</v>
      </c>
      <c r="EU742" s="90">
        <f t="shared" si="1315"/>
        <v>8481.1200000000008</v>
      </c>
      <c r="EV742" s="90">
        <f t="shared" si="1316"/>
        <v>8521.06</v>
      </c>
      <c r="EW742" s="104"/>
      <c r="EX742" s="104"/>
      <c r="EY742" s="104"/>
      <c r="EZ742" s="90">
        <f t="shared" si="1219"/>
        <v>0</v>
      </c>
      <c r="FA742" s="90">
        <f t="shared" si="1219"/>
        <v>0</v>
      </c>
      <c r="FB742" s="90">
        <f t="shared" si="1219"/>
        <v>0</v>
      </c>
      <c r="FC742" s="92"/>
      <c r="FD742" s="92"/>
      <c r="FE742" s="92"/>
      <c r="FF742" s="104"/>
      <c r="FG742" s="104"/>
      <c r="FH742" s="104"/>
      <c r="FI742" s="90">
        <f t="shared" si="1317"/>
        <v>0</v>
      </c>
      <c r="FJ742" s="90">
        <f t="shared" si="1318"/>
        <v>0</v>
      </c>
      <c r="FK742" s="90">
        <f t="shared" si="1319"/>
        <v>0</v>
      </c>
      <c r="FL742" s="104"/>
      <c r="FM742" s="104"/>
      <c r="FN742" s="104"/>
      <c r="FO742" s="90">
        <f t="shared" si="1320"/>
        <v>0</v>
      </c>
      <c r="FP742" s="90">
        <f t="shared" si="1321"/>
        <v>0</v>
      </c>
      <c r="FQ742" s="90">
        <f t="shared" si="1322"/>
        <v>0</v>
      </c>
      <c r="FR742" s="104"/>
      <c r="FS742" s="104"/>
      <c r="FT742" s="104"/>
      <c r="FU742" s="90">
        <f t="shared" si="1220"/>
        <v>0</v>
      </c>
      <c r="FV742" s="90">
        <f t="shared" si="1220"/>
        <v>0</v>
      </c>
      <c r="FW742" s="90">
        <f t="shared" si="1220"/>
        <v>0</v>
      </c>
      <c r="FX742" s="1235">
        <v>7</v>
      </c>
      <c r="FY742" s="1235">
        <v>7</v>
      </c>
      <c r="FZ742" s="1235">
        <v>7</v>
      </c>
      <c r="GA742" s="104"/>
      <c r="GB742" s="104"/>
      <c r="GC742" s="104"/>
      <c r="GD742" s="90">
        <f t="shared" si="1323"/>
        <v>78425.899999999994</v>
      </c>
      <c r="GE742" s="90">
        <f t="shared" si="1324"/>
        <v>78425.899999999994</v>
      </c>
      <c r="GF742" s="90">
        <f t="shared" si="1325"/>
        <v>78425.899999999994</v>
      </c>
      <c r="GG742" s="104"/>
      <c r="GH742" s="104"/>
      <c r="GI742" s="104"/>
      <c r="GJ742" s="90">
        <f t="shared" si="1326"/>
        <v>6036.04</v>
      </c>
      <c r="GK742" s="90">
        <f t="shared" si="1327"/>
        <v>6543.44</v>
      </c>
      <c r="GL742" s="90">
        <f t="shared" si="1328"/>
        <v>6595.55</v>
      </c>
      <c r="GM742" s="104"/>
      <c r="GN742" s="104"/>
      <c r="GO742" s="104"/>
      <c r="GP742" s="90">
        <f t="shared" si="1221"/>
        <v>42252.28</v>
      </c>
      <c r="GQ742" s="90">
        <f t="shared" si="1221"/>
        <v>45804.08</v>
      </c>
      <c r="GR742" s="90">
        <f t="shared" si="1221"/>
        <v>46168.85</v>
      </c>
      <c r="GS742" s="92">
        <f>6-6</f>
        <v>0</v>
      </c>
      <c r="GT742" s="92">
        <f>6-6</f>
        <v>0</v>
      </c>
      <c r="GU742" s="92">
        <f>6-6</f>
        <v>0</v>
      </c>
      <c r="GV742" s="104"/>
      <c r="GW742" s="104"/>
      <c r="GX742" s="104"/>
      <c r="GY742" s="90">
        <f t="shared" si="1329"/>
        <v>0</v>
      </c>
      <c r="GZ742" s="90">
        <f t="shared" si="1330"/>
        <v>0</v>
      </c>
      <c r="HA742" s="90">
        <f t="shared" si="1331"/>
        <v>0</v>
      </c>
      <c r="HB742" s="104"/>
      <c r="HC742" s="104"/>
      <c r="HD742" s="104"/>
      <c r="HE742" s="90">
        <f t="shared" si="1332"/>
        <v>0</v>
      </c>
      <c r="HF742" s="90">
        <f t="shared" si="1333"/>
        <v>0</v>
      </c>
      <c r="HG742" s="90">
        <f t="shared" si="1334"/>
        <v>0</v>
      </c>
      <c r="HH742" s="104"/>
      <c r="HI742" s="104"/>
      <c r="HJ742" s="104"/>
      <c r="HK742" s="90">
        <f t="shared" si="1222"/>
        <v>0</v>
      </c>
      <c r="HL742" s="90">
        <f t="shared" si="1222"/>
        <v>0</v>
      </c>
      <c r="HM742" s="90">
        <f t="shared" si="1222"/>
        <v>0</v>
      </c>
      <c r="HN742" s="1235">
        <v>2</v>
      </c>
      <c r="HO742" s="1235">
        <v>2</v>
      </c>
      <c r="HP742" s="1235">
        <v>2</v>
      </c>
      <c r="HQ742" s="104"/>
      <c r="HR742" s="104"/>
      <c r="HS742" s="104"/>
      <c r="HT742" s="90">
        <f t="shared" si="1335"/>
        <v>22407.4</v>
      </c>
      <c r="HU742" s="90">
        <f t="shared" si="1336"/>
        <v>22407.4</v>
      </c>
      <c r="HV742" s="90">
        <f t="shared" si="1337"/>
        <v>22407.4</v>
      </c>
      <c r="HW742" s="104"/>
      <c r="HX742" s="104"/>
      <c r="HY742" s="104"/>
      <c r="HZ742" s="90">
        <f t="shared" si="1338"/>
        <v>6043.37</v>
      </c>
      <c r="IA742" s="90">
        <f t="shared" si="1339"/>
        <v>6380.23</v>
      </c>
      <c r="IB742" s="90">
        <f t="shared" si="1340"/>
        <v>6463.75</v>
      </c>
      <c r="IC742" s="104"/>
      <c r="ID742" s="104"/>
      <c r="IE742" s="104"/>
      <c r="IF742" s="90">
        <f t="shared" si="1223"/>
        <v>12086.74</v>
      </c>
      <c r="IG742" s="90">
        <f t="shared" si="1223"/>
        <v>12760.46</v>
      </c>
      <c r="IH742" s="90">
        <f t="shared" si="1223"/>
        <v>12927.5</v>
      </c>
      <c r="II742" s="1235">
        <v>7</v>
      </c>
      <c r="IJ742" s="1235">
        <v>7</v>
      </c>
      <c r="IK742" s="1235">
        <v>7</v>
      </c>
      <c r="IL742" s="104"/>
      <c r="IM742" s="104"/>
      <c r="IN742" s="104"/>
      <c r="IO742" s="90">
        <f t="shared" si="1341"/>
        <v>78425.899999999994</v>
      </c>
      <c r="IP742" s="90">
        <f t="shared" si="1342"/>
        <v>78425.899999999994</v>
      </c>
      <c r="IQ742" s="90">
        <f t="shared" si="1343"/>
        <v>78425.899999999994</v>
      </c>
      <c r="IR742" s="104"/>
      <c r="IS742" s="104"/>
      <c r="IT742" s="104"/>
      <c r="IU742" s="90">
        <f t="shared" si="1344"/>
        <v>7616.01</v>
      </c>
      <c r="IV742" s="90">
        <f t="shared" si="1345"/>
        <v>8179.66</v>
      </c>
      <c r="IW742" s="90">
        <f t="shared" si="1346"/>
        <v>8266.36</v>
      </c>
      <c r="IX742" s="104"/>
      <c r="IY742" s="104"/>
      <c r="IZ742" s="104"/>
      <c r="JA742" s="90">
        <f t="shared" si="1224"/>
        <v>53312.07</v>
      </c>
      <c r="JB742" s="90">
        <f t="shared" si="1224"/>
        <v>57257.62</v>
      </c>
      <c r="JC742" s="90">
        <f t="shared" si="1224"/>
        <v>57864.52</v>
      </c>
      <c r="JD742" s="1235">
        <v>4</v>
      </c>
      <c r="JE742" s="1235">
        <v>4</v>
      </c>
      <c r="JF742" s="1235">
        <v>4</v>
      </c>
      <c r="JG742" s="104"/>
      <c r="JH742" s="104"/>
      <c r="JI742" s="104"/>
      <c r="JJ742" s="90">
        <f t="shared" si="1347"/>
        <v>44814.8</v>
      </c>
      <c r="JK742" s="90">
        <f t="shared" si="1348"/>
        <v>44814.8</v>
      </c>
      <c r="JL742" s="90">
        <f t="shared" si="1349"/>
        <v>44814.8</v>
      </c>
      <c r="JM742" s="104"/>
      <c r="JN742" s="104"/>
      <c r="JO742" s="104"/>
      <c r="JP742" s="90">
        <f t="shared" si="1350"/>
        <v>7386.49</v>
      </c>
      <c r="JQ742" s="90">
        <f t="shared" si="1351"/>
        <v>8027.11</v>
      </c>
      <c r="JR742" s="90">
        <f t="shared" si="1352"/>
        <v>8108.75</v>
      </c>
      <c r="JS742" s="104"/>
      <c r="JT742" s="104"/>
      <c r="JU742" s="104"/>
      <c r="JV742" s="90">
        <f t="shared" si="1225"/>
        <v>29545.96</v>
      </c>
      <c r="JW742" s="90">
        <f t="shared" si="1225"/>
        <v>32108.44</v>
      </c>
      <c r="JX742" s="90">
        <f t="shared" si="1225"/>
        <v>32435</v>
      </c>
      <c r="JY742" s="1235"/>
      <c r="JZ742" s="1235"/>
      <c r="KA742" s="1235"/>
      <c r="KB742" s="104"/>
      <c r="KC742" s="104"/>
      <c r="KD742" s="104"/>
      <c r="KE742" s="90">
        <f t="shared" si="1353"/>
        <v>0</v>
      </c>
      <c r="KF742" s="90">
        <f t="shared" si="1354"/>
        <v>0</v>
      </c>
      <c r="KG742" s="90">
        <f t="shared" si="1355"/>
        <v>0</v>
      </c>
      <c r="KH742" s="104"/>
      <c r="KI742" s="104"/>
      <c r="KJ742" s="104"/>
      <c r="KK742" s="90">
        <f t="shared" si="1356"/>
        <v>8669.7099999999991</v>
      </c>
      <c r="KL742" s="90">
        <f t="shared" si="1357"/>
        <v>9442.39</v>
      </c>
      <c r="KM742" s="90">
        <f t="shared" si="1358"/>
        <v>9360.94</v>
      </c>
      <c r="KN742" s="104"/>
      <c r="KO742" s="104"/>
      <c r="KP742" s="104"/>
      <c r="KQ742" s="90">
        <f t="shared" si="1226"/>
        <v>0</v>
      </c>
      <c r="KR742" s="90">
        <f t="shared" si="1226"/>
        <v>0</v>
      </c>
      <c r="KS742" s="90">
        <f t="shared" si="1226"/>
        <v>0</v>
      </c>
      <c r="KT742" s="1235">
        <v>3</v>
      </c>
      <c r="KU742" s="1235">
        <v>3</v>
      </c>
      <c r="KV742" s="1235">
        <v>3</v>
      </c>
      <c r="KW742" s="104"/>
      <c r="KX742" s="104"/>
      <c r="KY742" s="104"/>
      <c r="KZ742" s="90">
        <f t="shared" si="1359"/>
        <v>33611.1</v>
      </c>
      <c r="LA742" s="90">
        <f t="shared" si="1360"/>
        <v>33611.1</v>
      </c>
      <c r="LB742" s="90">
        <f t="shared" si="1361"/>
        <v>33611.1</v>
      </c>
      <c r="LC742" s="104"/>
      <c r="LD742" s="104"/>
      <c r="LE742" s="104"/>
      <c r="LF742" s="90">
        <f t="shared" si="1362"/>
        <v>7151.52</v>
      </c>
      <c r="LG742" s="90">
        <f t="shared" si="1363"/>
        <v>7546.56</v>
      </c>
      <c r="LH742" s="90">
        <f t="shared" si="1364"/>
        <v>7613.34</v>
      </c>
      <c r="LI742" s="104"/>
      <c r="LJ742" s="104"/>
      <c r="LK742" s="104"/>
      <c r="LL742" s="90">
        <f t="shared" si="1227"/>
        <v>21454.560000000001</v>
      </c>
      <c r="LM742" s="90">
        <f t="shared" si="1227"/>
        <v>22639.68</v>
      </c>
      <c r="LN742" s="90">
        <f t="shared" si="1227"/>
        <v>22840.02</v>
      </c>
      <c r="LO742" s="1235">
        <v>10</v>
      </c>
      <c r="LP742" s="1235">
        <v>10</v>
      </c>
      <c r="LQ742" s="1235">
        <v>10</v>
      </c>
      <c r="LR742" s="104"/>
      <c r="LS742" s="104"/>
      <c r="LT742" s="104"/>
      <c r="LU742" s="90">
        <f t="shared" si="1365"/>
        <v>112037</v>
      </c>
      <c r="LV742" s="90">
        <f t="shared" si="1366"/>
        <v>112037</v>
      </c>
      <c r="LW742" s="90">
        <f t="shared" si="1367"/>
        <v>112037</v>
      </c>
      <c r="LX742" s="104"/>
      <c r="LY742" s="104"/>
      <c r="LZ742" s="104"/>
      <c r="MA742" s="90">
        <f t="shared" si="1368"/>
        <v>6566.46</v>
      </c>
      <c r="MB742" s="90">
        <f t="shared" si="1369"/>
        <v>7336.79</v>
      </c>
      <c r="MC742" s="90">
        <f t="shared" si="1370"/>
        <v>7406.41</v>
      </c>
      <c r="MD742" s="104"/>
      <c r="ME742" s="104"/>
      <c r="MF742" s="104"/>
      <c r="MG742" s="90">
        <f t="shared" si="1228"/>
        <v>65664.600000000006</v>
      </c>
      <c r="MH742" s="90">
        <f t="shared" si="1228"/>
        <v>73367.899999999994</v>
      </c>
      <c r="MI742" s="90">
        <f t="shared" si="1228"/>
        <v>74064.100000000006</v>
      </c>
      <c r="MJ742" s="1235">
        <v>5</v>
      </c>
      <c r="MK742" s="1235">
        <v>5</v>
      </c>
      <c r="ML742" s="1235">
        <v>5</v>
      </c>
      <c r="MM742" s="104"/>
      <c r="MN742" s="104"/>
      <c r="MO742" s="104"/>
      <c r="MP742" s="90">
        <f t="shared" si="1371"/>
        <v>56018.5</v>
      </c>
      <c r="MQ742" s="90">
        <f t="shared" si="1372"/>
        <v>56018.5</v>
      </c>
      <c r="MR742" s="90">
        <f t="shared" si="1373"/>
        <v>56018.5</v>
      </c>
      <c r="MS742" s="104"/>
      <c r="MT742" s="104"/>
      <c r="MU742" s="104"/>
      <c r="MV742" s="90">
        <f t="shared" si="1374"/>
        <v>7007.23</v>
      </c>
      <c r="MW742" s="90">
        <f t="shared" si="1375"/>
        <v>7337.78</v>
      </c>
      <c r="MX742" s="90">
        <f t="shared" si="1376"/>
        <v>7347.9</v>
      </c>
      <c r="MY742" s="104"/>
      <c r="MZ742" s="104"/>
      <c r="NA742" s="104"/>
      <c r="NB742" s="90">
        <f t="shared" si="1229"/>
        <v>35036.15</v>
      </c>
      <c r="NC742" s="90">
        <f t="shared" si="1229"/>
        <v>36688.9</v>
      </c>
      <c r="ND742" s="90">
        <f t="shared" si="1229"/>
        <v>36739.5</v>
      </c>
      <c r="NE742" s="1235">
        <v>17</v>
      </c>
      <c r="NF742" s="1235">
        <v>17</v>
      </c>
      <c r="NG742" s="1235">
        <v>17</v>
      </c>
      <c r="NH742" s="104"/>
      <c r="NI742" s="104"/>
      <c r="NJ742" s="104"/>
      <c r="NK742" s="90">
        <f t="shared" si="1377"/>
        <v>190462.9</v>
      </c>
      <c r="NL742" s="90">
        <f t="shared" si="1378"/>
        <v>190462.9</v>
      </c>
      <c r="NM742" s="90">
        <f t="shared" si="1379"/>
        <v>190462.9</v>
      </c>
      <c r="NN742" s="104"/>
      <c r="NO742" s="104"/>
      <c r="NP742" s="104"/>
      <c r="NQ742" s="90">
        <f t="shared" si="1380"/>
        <v>7974.15</v>
      </c>
      <c r="NR742" s="90">
        <f t="shared" si="1381"/>
        <v>8587.4599999999991</v>
      </c>
      <c r="NS742" s="90">
        <f t="shared" si="1382"/>
        <v>8634.67</v>
      </c>
      <c r="NT742" s="104"/>
      <c r="NU742" s="104"/>
      <c r="NV742" s="104"/>
      <c r="NW742" s="90">
        <f t="shared" si="1230"/>
        <v>135560.54999999999</v>
      </c>
      <c r="NX742" s="90">
        <f t="shared" si="1230"/>
        <v>145986.82</v>
      </c>
      <c r="NY742" s="90">
        <f t="shared" si="1230"/>
        <v>146789.39000000001</v>
      </c>
      <c r="NZ742" s="1235">
        <v>10</v>
      </c>
      <c r="OA742" s="1235">
        <v>10</v>
      </c>
      <c r="OB742" s="1235">
        <v>10</v>
      </c>
      <c r="OC742" s="104"/>
      <c r="OD742" s="104"/>
      <c r="OE742" s="104"/>
      <c r="OF742" s="90">
        <f t="shared" si="1383"/>
        <v>112037</v>
      </c>
      <c r="OG742" s="90">
        <f t="shared" si="1384"/>
        <v>112037</v>
      </c>
      <c r="OH742" s="90">
        <f t="shared" si="1385"/>
        <v>112037</v>
      </c>
      <c r="OI742" s="104"/>
      <c r="OJ742" s="104"/>
      <c r="OK742" s="104"/>
      <c r="OL742" s="90">
        <f t="shared" si="1386"/>
        <v>5123.8</v>
      </c>
      <c r="OM742" s="90">
        <f t="shared" si="1387"/>
        <v>5566.78</v>
      </c>
      <c r="ON742" s="90">
        <f t="shared" si="1388"/>
        <v>5659.53</v>
      </c>
      <c r="OO742" s="104"/>
      <c r="OP742" s="104"/>
      <c r="OQ742" s="104"/>
      <c r="OR742" s="90">
        <f t="shared" si="1231"/>
        <v>51238</v>
      </c>
      <c r="OS742" s="90">
        <f t="shared" si="1231"/>
        <v>55667.8</v>
      </c>
      <c r="OT742" s="90">
        <f t="shared" si="1231"/>
        <v>56595.3</v>
      </c>
      <c r="OU742" s="1235">
        <v>6</v>
      </c>
      <c r="OV742" s="1235">
        <v>6</v>
      </c>
      <c r="OW742" s="1235">
        <v>6</v>
      </c>
      <c r="OX742" s="104"/>
      <c r="OY742" s="104"/>
      <c r="OZ742" s="104"/>
      <c r="PA742" s="90">
        <f t="shared" si="1389"/>
        <v>67222.2</v>
      </c>
      <c r="PB742" s="90">
        <f t="shared" si="1390"/>
        <v>67222.2</v>
      </c>
      <c r="PC742" s="90">
        <f t="shared" si="1391"/>
        <v>67222.2</v>
      </c>
      <c r="PD742" s="104"/>
      <c r="PE742" s="104"/>
      <c r="PF742" s="104"/>
      <c r="PG742" s="90">
        <f t="shared" si="1392"/>
        <v>7641.43</v>
      </c>
      <c r="PH742" s="90">
        <f t="shared" si="1393"/>
        <v>8003.72</v>
      </c>
      <c r="PI742" s="90">
        <f t="shared" si="1394"/>
        <v>8068.74</v>
      </c>
      <c r="PJ742" s="104"/>
      <c r="PK742" s="104"/>
      <c r="PL742" s="104"/>
      <c r="PM742" s="90">
        <f t="shared" si="1232"/>
        <v>45848.58</v>
      </c>
      <c r="PN742" s="90">
        <f t="shared" si="1232"/>
        <v>48022.32</v>
      </c>
      <c r="PO742" s="90">
        <f t="shared" si="1232"/>
        <v>48412.44</v>
      </c>
      <c r="PP742" s="1235"/>
      <c r="PQ742" s="1235"/>
      <c r="PR742" s="1235"/>
      <c r="PS742" s="104"/>
      <c r="PT742" s="104"/>
      <c r="PU742" s="104"/>
      <c r="PV742" s="90">
        <f t="shared" si="1395"/>
        <v>0</v>
      </c>
      <c r="PW742" s="90">
        <f t="shared" si="1396"/>
        <v>0</v>
      </c>
      <c r="PX742" s="90">
        <f t="shared" si="1397"/>
        <v>0</v>
      </c>
      <c r="PY742" s="104"/>
      <c r="PZ742" s="104"/>
      <c r="QA742" s="104"/>
      <c r="QB742" s="90">
        <f t="shared" si="1398"/>
        <v>5291.13</v>
      </c>
      <c r="QC742" s="90">
        <f t="shared" si="1399"/>
        <v>5862.13</v>
      </c>
      <c r="QD742" s="90">
        <f t="shared" si="1400"/>
        <v>5852.55</v>
      </c>
      <c r="QE742" s="104"/>
      <c r="QF742" s="104"/>
      <c r="QG742" s="104"/>
      <c r="QH742" s="90">
        <f t="shared" si="1233"/>
        <v>0</v>
      </c>
      <c r="QI742" s="90">
        <f t="shared" si="1233"/>
        <v>0</v>
      </c>
      <c r="QJ742" s="90">
        <f t="shared" si="1233"/>
        <v>0</v>
      </c>
      <c r="QK742" s="1235">
        <v>10</v>
      </c>
      <c r="QL742" s="1235">
        <v>10</v>
      </c>
      <c r="QM742" s="1235">
        <v>10</v>
      </c>
      <c r="QN742" s="104"/>
      <c r="QO742" s="104"/>
      <c r="QP742" s="104"/>
      <c r="QQ742" s="90">
        <f t="shared" si="1401"/>
        <v>112037</v>
      </c>
      <c r="QR742" s="90">
        <f t="shared" si="1402"/>
        <v>112037</v>
      </c>
      <c r="QS742" s="90">
        <f t="shared" si="1403"/>
        <v>112037</v>
      </c>
      <c r="QT742" s="104"/>
      <c r="QU742" s="104"/>
      <c r="QV742" s="104"/>
      <c r="QW742" s="90">
        <f t="shared" si="1404"/>
        <v>8797.4</v>
      </c>
      <c r="QX742" s="90">
        <f t="shared" si="1405"/>
        <v>10045.09</v>
      </c>
      <c r="QY742" s="90">
        <f t="shared" si="1406"/>
        <v>10084</v>
      </c>
      <c r="QZ742" s="104"/>
      <c r="RA742" s="104"/>
      <c r="RB742" s="104"/>
      <c r="RC742" s="90">
        <f t="shared" si="1234"/>
        <v>87974</v>
      </c>
      <c r="RD742" s="90">
        <f t="shared" si="1234"/>
        <v>100450.9</v>
      </c>
      <c r="RE742" s="90">
        <f t="shared" si="1234"/>
        <v>100840</v>
      </c>
      <c r="RF742" s="1235">
        <v>10</v>
      </c>
      <c r="RG742" s="1235">
        <v>10</v>
      </c>
      <c r="RH742" s="1235">
        <v>10</v>
      </c>
      <c r="RI742" s="104"/>
      <c r="RJ742" s="104"/>
      <c r="RK742" s="104"/>
      <c r="RL742" s="90">
        <f t="shared" si="1407"/>
        <v>112037</v>
      </c>
      <c r="RM742" s="90">
        <f t="shared" si="1408"/>
        <v>112037</v>
      </c>
      <c r="RN742" s="90">
        <f t="shared" si="1409"/>
        <v>112037</v>
      </c>
      <c r="RO742" s="104"/>
      <c r="RP742" s="104"/>
      <c r="RQ742" s="104"/>
      <c r="RR742" s="90">
        <f t="shared" si="1410"/>
        <v>6364.84</v>
      </c>
      <c r="RS742" s="90">
        <f t="shared" si="1411"/>
        <v>6899.49</v>
      </c>
      <c r="RT742" s="90">
        <f t="shared" si="1412"/>
        <v>6970.44</v>
      </c>
      <c r="RU742" s="104"/>
      <c r="RV742" s="104"/>
      <c r="RW742" s="104"/>
      <c r="RX742" s="90">
        <f t="shared" si="1235"/>
        <v>63648.4</v>
      </c>
      <c r="RY742" s="90">
        <f t="shared" si="1235"/>
        <v>68994.899999999994</v>
      </c>
      <c r="RZ742" s="90">
        <f t="shared" si="1235"/>
        <v>69704.399999999994</v>
      </c>
      <c r="SA742" s="1235">
        <v>18</v>
      </c>
      <c r="SB742" s="1235">
        <v>18</v>
      </c>
      <c r="SC742" s="1235">
        <v>18</v>
      </c>
      <c r="SD742" s="104"/>
      <c r="SE742" s="104"/>
      <c r="SF742" s="104"/>
      <c r="SG742" s="90">
        <f t="shared" si="1413"/>
        <v>201666.6</v>
      </c>
      <c r="SH742" s="90">
        <f t="shared" si="1414"/>
        <v>201666.6</v>
      </c>
      <c r="SI742" s="90">
        <f t="shared" si="1415"/>
        <v>201666.6</v>
      </c>
      <c r="SJ742" s="104"/>
      <c r="SK742" s="104"/>
      <c r="SL742" s="104"/>
      <c r="SM742" s="90">
        <f t="shared" si="1416"/>
        <v>4330.18</v>
      </c>
      <c r="SN742" s="90">
        <f t="shared" si="1417"/>
        <v>4815.79</v>
      </c>
      <c r="SO742" s="90">
        <f t="shared" si="1418"/>
        <v>4917.08</v>
      </c>
      <c r="SP742" s="104"/>
      <c r="SQ742" s="104"/>
      <c r="SR742" s="104"/>
      <c r="SS742" s="90">
        <f t="shared" si="1236"/>
        <v>77943.240000000005</v>
      </c>
      <c r="ST742" s="90">
        <f t="shared" si="1236"/>
        <v>86684.22</v>
      </c>
      <c r="SU742" s="90">
        <f t="shared" si="1236"/>
        <v>88507.44</v>
      </c>
      <c r="SV742" s="1235">
        <v>4</v>
      </c>
      <c r="SW742" s="1235">
        <v>4</v>
      </c>
      <c r="SX742" s="1235">
        <v>4</v>
      </c>
      <c r="SY742" s="104"/>
      <c r="SZ742" s="104"/>
      <c r="TA742" s="104"/>
      <c r="TB742" s="90">
        <f t="shared" si="1419"/>
        <v>44814.8</v>
      </c>
      <c r="TC742" s="90">
        <f t="shared" si="1420"/>
        <v>44814.8</v>
      </c>
      <c r="TD742" s="90">
        <f t="shared" si="1421"/>
        <v>44814.8</v>
      </c>
      <c r="TE742" s="104"/>
      <c r="TF742" s="104"/>
      <c r="TG742" s="104"/>
      <c r="TH742" s="90">
        <f t="shared" si="1422"/>
        <v>7325.44</v>
      </c>
      <c r="TI742" s="90">
        <f t="shared" si="1423"/>
        <v>7952.41</v>
      </c>
      <c r="TJ742" s="90">
        <f t="shared" si="1424"/>
        <v>7976.27</v>
      </c>
      <c r="TK742" s="104"/>
      <c r="TL742" s="104"/>
      <c r="TM742" s="104"/>
      <c r="TN742" s="90">
        <f t="shared" si="1237"/>
        <v>29301.759999999998</v>
      </c>
      <c r="TO742" s="90">
        <f t="shared" si="1237"/>
        <v>31809.64</v>
      </c>
      <c r="TP742" s="90">
        <f t="shared" si="1237"/>
        <v>31905.08</v>
      </c>
      <c r="TQ742" s="1235">
        <v>6</v>
      </c>
      <c r="TR742" s="1235">
        <v>6</v>
      </c>
      <c r="TS742" s="1235">
        <v>6</v>
      </c>
      <c r="TT742" s="104"/>
      <c r="TU742" s="104"/>
      <c r="TV742" s="104"/>
      <c r="TW742" s="90">
        <f t="shared" si="1425"/>
        <v>67222.2</v>
      </c>
      <c r="TX742" s="90">
        <f t="shared" si="1426"/>
        <v>67222.2</v>
      </c>
      <c r="TY742" s="90">
        <f t="shared" si="1427"/>
        <v>67222.2</v>
      </c>
      <c r="TZ742" s="104"/>
      <c r="UA742" s="104"/>
      <c r="UB742" s="104"/>
      <c r="UC742" s="90">
        <f t="shared" si="1428"/>
        <v>7163.22</v>
      </c>
      <c r="UD742" s="90">
        <f t="shared" si="1429"/>
        <v>7869.37</v>
      </c>
      <c r="UE742" s="90">
        <f t="shared" si="1430"/>
        <v>7936.89</v>
      </c>
      <c r="UF742" s="104"/>
      <c r="UG742" s="104"/>
      <c r="UH742" s="104"/>
      <c r="UI742" s="90">
        <f t="shared" si="1238"/>
        <v>42979.32</v>
      </c>
      <c r="UJ742" s="90">
        <f t="shared" si="1238"/>
        <v>47216.22</v>
      </c>
      <c r="UK742" s="90">
        <f t="shared" si="1238"/>
        <v>47621.34</v>
      </c>
      <c r="UL742" s="1235">
        <v>15</v>
      </c>
      <c r="UM742" s="1235">
        <v>15</v>
      </c>
      <c r="UN742" s="1235">
        <v>15</v>
      </c>
      <c r="UO742" s="104"/>
      <c r="UP742" s="104"/>
      <c r="UQ742" s="104"/>
      <c r="UR742" s="90">
        <f t="shared" si="1431"/>
        <v>168055.5</v>
      </c>
      <c r="US742" s="90">
        <f t="shared" si="1432"/>
        <v>168055.5</v>
      </c>
      <c r="UT742" s="90">
        <f t="shared" si="1433"/>
        <v>168055.5</v>
      </c>
      <c r="UU742" s="104"/>
      <c r="UV742" s="104"/>
      <c r="UW742" s="104"/>
      <c r="UX742" s="90">
        <f t="shared" si="1434"/>
        <v>7406.61</v>
      </c>
      <c r="UY742" s="90">
        <f t="shared" si="1435"/>
        <v>8423.84</v>
      </c>
      <c r="UZ742" s="90">
        <f t="shared" si="1436"/>
        <v>8486.23</v>
      </c>
      <c r="VA742" s="104"/>
      <c r="VB742" s="104"/>
      <c r="VC742" s="104"/>
      <c r="VD742" s="90">
        <f t="shared" si="1239"/>
        <v>111099.15</v>
      </c>
      <c r="VE742" s="90">
        <f t="shared" si="1239"/>
        <v>126357.6</v>
      </c>
      <c r="VF742" s="90">
        <f t="shared" si="1239"/>
        <v>127293.45</v>
      </c>
      <c r="VG742" s="1235">
        <v>25</v>
      </c>
      <c r="VH742" s="1235">
        <v>25</v>
      </c>
      <c r="VI742" s="1235">
        <v>25</v>
      </c>
      <c r="VJ742" s="104"/>
      <c r="VK742" s="104"/>
      <c r="VL742" s="104"/>
      <c r="VM742" s="90">
        <f t="shared" si="1437"/>
        <v>280092.5</v>
      </c>
      <c r="VN742" s="90">
        <f t="shared" si="1438"/>
        <v>280092.5</v>
      </c>
      <c r="VO742" s="90">
        <f t="shared" si="1439"/>
        <v>280092.5</v>
      </c>
      <c r="VP742" s="104"/>
      <c r="VQ742" s="104"/>
      <c r="VR742" s="104"/>
      <c r="VS742" s="90">
        <f t="shared" si="1440"/>
        <v>6797</v>
      </c>
      <c r="VT742" s="90">
        <f t="shared" si="1441"/>
        <v>7380.35</v>
      </c>
      <c r="VU742" s="90">
        <f t="shared" si="1442"/>
        <v>7454.49</v>
      </c>
      <c r="VV742" s="104"/>
      <c r="VW742" s="104"/>
      <c r="VX742" s="104"/>
      <c r="VY742" s="90">
        <f t="shared" si="1240"/>
        <v>169925</v>
      </c>
      <c r="VZ742" s="90">
        <f t="shared" si="1240"/>
        <v>184508.75</v>
      </c>
      <c r="WA742" s="90">
        <f t="shared" si="1240"/>
        <v>186362.25</v>
      </c>
      <c r="WB742" s="92">
        <f>10-10</f>
        <v>0</v>
      </c>
      <c r="WC742" s="92">
        <f>10-10</f>
        <v>0</v>
      </c>
      <c r="WD742" s="92">
        <f>10-10</f>
        <v>0</v>
      </c>
      <c r="WE742" s="104"/>
      <c r="WF742" s="104"/>
      <c r="WG742" s="104"/>
      <c r="WH742" s="90">
        <f t="shared" si="1443"/>
        <v>0</v>
      </c>
      <c r="WI742" s="90">
        <f t="shared" si="1444"/>
        <v>0</v>
      </c>
      <c r="WJ742" s="90">
        <f t="shared" si="1445"/>
        <v>0</v>
      </c>
      <c r="WK742" s="104"/>
      <c r="WL742" s="104"/>
      <c r="WM742" s="104"/>
      <c r="WN742" s="90">
        <f t="shared" si="1446"/>
        <v>0</v>
      </c>
      <c r="WO742" s="90">
        <f t="shared" si="1447"/>
        <v>0</v>
      </c>
      <c r="WP742" s="90">
        <f t="shared" si="1448"/>
        <v>0</v>
      </c>
      <c r="WQ742" s="104"/>
      <c r="WR742" s="104"/>
      <c r="WS742" s="104"/>
      <c r="WT742" s="90">
        <f t="shared" si="1241"/>
        <v>0</v>
      </c>
      <c r="WU742" s="90">
        <f t="shared" si="1241"/>
        <v>0</v>
      </c>
      <c r="WV742" s="90">
        <f t="shared" si="1241"/>
        <v>0</v>
      </c>
      <c r="WW742" s="1235">
        <v>11</v>
      </c>
      <c r="WX742" s="1235">
        <v>11</v>
      </c>
      <c r="WY742" s="1235">
        <v>11</v>
      </c>
      <c r="WZ742" s="104"/>
      <c r="XA742" s="104"/>
      <c r="XB742" s="104"/>
      <c r="XC742" s="90">
        <f t="shared" si="1449"/>
        <v>123240.7</v>
      </c>
      <c r="XD742" s="90">
        <f t="shared" si="1450"/>
        <v>123240.7</v>
      </c>
      <c r="XE742" s="90">
        <f t="shared" si="1451"/>
        <v>123240.7</v>
      </c>
      <c r="XF742" s="104"/>
      <c r="XG742" s="104"/>
      <c r="XH742" s="104"/>
      <c r="XI742" s="90">
        <f t="shared" si="1452"/>
        <v>5393.6</v>
      </c>
      <c r="XJ742" s="90">
        <f t="shared" si="1453"/>
        <v>5772.46</v>
      </c>
      <c r="XK742" s="90">
        <f t="shared" si="1454"/>
        <v>5827.7</v>
      </c>
      <c r="XL742" s="104"/>
      <c r="XM742" s="104"/>
      <c r="XN742" s="104"/>
      <c r="XO742" s="90">
        <f t="shared" si="1242"/>
        <v>59329.599999999999</v>
      </c>
      <c r="XP742" s="90">
        <f t="shared" si="1242"/>
        <v>63497.06</v>
      </c>
      <c r="XQ742" s="90">
        <f t="shared" si="1242"/>
        <v>64104.7</v>
      </c>
      <c r="XR742" s="1235">
        <v>16</v>
      </c>
      <c r="XS742" s="1235">
        <v>16</v>
      </c>
      <c r="XT742" s="1235">
        <v>16</v>
      </c>
      <c r="XU742" s="104"/>
      <c r="XV742" s="104"/>
      <c r="XW742" s="104"/>
      <c r="XX742" s="90">
        <f t="shared" si="1455"/>
        <v>179259.2</v>
      </c>
      <c r="XY742" s="90">
        <f t="shared" si="1456"/>
        <v>179259.2</v>
      </c>
      <c r="XZ742" s="90">
        <f t="shared" si="1457"/>
        <v>179259.2</v>
      </c>
      <c r="YA742" s="104"/>
      <c r="YB742" s="104"/>
      <c r="YC742" s="104"/>
      <c r="YD742" s="90">
        <f t="shared" si="1458"/>
        <v>4957.91</v>
      </c>
      <c r="YE742" s="90">
        <f t="shared" si="1459"/>
        <v>5335.97</v>
      </c>
      <c r="YF742" s="90">
        <f t="shared" si="1460"/>
        <v>5438.14</v>
      </c>
      <c r="YG742" s="104"/>
      <c r="YH742" s="104"/>
      <c r="YI742" s="104"/>
      <c r="YJ742" s="90">
        <f t="shared" si="1243"/>
        <v>79326.559999999998</v>
      </c>
      <c r="YK742" s="90">
        <f t="shared" si="1243"/>
        <v>85375.52</v>
      </c>
      <c r="YL742" s="90">
        <f t="shared" si="1243"/>
        <v>87010.240000000005</v>
      </c>
      <c r="YM742" s="1235">
        <v>18</v>
      </c>
      <c r="YN742" s="1235">
        <v>18</v>
      </c>
      <c r="YO742" s="1235">
        <v>18</v>
      </c>
      <c r="YP742" s="104"/>
      <c r="YQ742" s="104"/>
      <c r="YR742" s="104"/>
      <c r="YS742" s="90">
        <f t="shared" si="1461"/>
        <v>201666.6</v>
      </c>
      <c r="YT742" s="90">
        <f t="shared" si="1462"/>
        <v>201666.6</v>
      </c>
      <c r="YU742" s="90">
        <f t="shared" si="1463"/>
        <v>201666.6</v>
      </c>
      <c r="YV742" s="104"/>
      <c r="YW742" s="104"/>
      <c r="YX742" s="104"/>
      <c r="YY742" s="90">
        <f t="shared" si="1464"/>
        <v>4580.2700000000004</v>
      </c>
      <c r="YZ742" s="90">
        <f t="shared" si="1465"/>
        <v>5234.3</v>
      </c>
      <c r="ZA742" s="90">
        <f t="shared" si="1466"/>
        <v>5322.17</v>
      </c>
      <c r="ZB742" s="104"/>
      <c r="ZC742" s="104"/>
      <c r="ZD742" s="104"/>
      <c r="ZE742" s="90">
        <f t="shared" si="1244"/>
        <v>82444.86</v>
      </c>
      <c r="ZF742" s="90">
        <f t="shared" si="1244"/>
        <v>94217.4</v>
      </c>
      <c r="ZG742" s="90">
        <f t="shared" si="1244"/>
        <v>95799.06</v>
      </c>
      <c r="ZH742" s="1235">
        <v>12</v>
      </c>
      <c r="ZI742" s="1235">
        <v>12</v>
      </c>
      <c r="ZJ742" s="1235">
        <v>12</v>
      </c>
      <c r="ZK742" s="104"/>
      <c r="ZL742" s="104"/>
      <c r="ZM742" s="104"/>
      <c r="ZN742" s="90">
        <f t="shared" si="1467"/>
        <v>134444.4</v>
      </c>
      <c r="ZO742" s="90">
        <f t="shared" si="1468"/>
        <v>134444.4</v>
      </c>
      <c r="ZP742" s="90">
        <f t="shared" si="1469"/>
        <v>134444.4</v>
      </c>
      <c r="ZQ742" s="104"/>
      <c r="ZR742" s="104"/>
      <c r="ZS742" s="104"/>
      <c r="ZT742" s="90">
        <f t="shared" si="1470"/>
        <v>4973.3900000000003</v>
      </c>
      <c r="ZU742" s="90">
        <f t="shared" si="1471"/>
        <v>5535.22</v>
      </c>
      <c r="ZV742" s="90">
        <f t="shared" si="1472"/>
        <v>5629.96</v>
      </c>
      <c r="ZW742" s="104"/>
      <c r="ZX742" s="104"/>
      <c r="ZY742" s="104"/>
      <c r="ZZ742" s="90">
        <f t="shared" si="1245"/>
        <v>59680.68</v>
      </c>
      <c r="AAA742" s="90">
        <f t="shared" si="1245"/>
        <v>66422.64</v>
      </c>
      <c r="AAB742" s="90">
        <f t="shared" si="1245"/>
        <v>67559.520000000004</v>
      </c>
      <c r="AAC742" s="1235">
        <v>4</v>
      </c>
      <c r="AAD742" s="1235">
        <v>4</v>
      </c>
      <c r="AAE742" s="1235">
        <v>4</v>
      </c>
      <c r="AAF742" s="104"/>
      <c r="AAG742" s="104"/>
      <c r="AAH742" s="104"/>
      <c r="AAI742" s="90">
        <f t="shared" si="1473"/>
        <v>44814.8</v>
      </c>
      <c r="AAJ742" s="90">
        <f t="shared" si="1474"/>
        <v>44814.8</v>
      </c>
      <c r="AAK742" s="90">
        <f t="shared" si="1475"/>
        <v>44814.8</v>
      </c>
      <c r="AAL742" s="104"/>
      <c r="AAM742" s="104"/>
      <c r="AAN742" s="104"/>
      <c r="AAO742" s="90">
        <f t="shared" si="1476"/>
        <v>6814.73</v>
      </c>
      <c r="AAP742" s="90">
        <f t="shared" si="1477"/>
        <v>8287.92</v>
      </c>
      <c r="AAQ742" s="90">
        <f t="shared" si="1478"/>
        <v>8332.8700000000008</v>
      </c>
      <c r="AAR742" s="104"/>
      <c r="AAS742" s="104"/>
      <c r="AAT742" s="104"/>
      <c r="AAU742" s="90">
        <f t="shared" si="1246"/>
        <v>27258.92</v>
      </c>
      <c r="AAV742" s="90">
        <f t="shared" si="1246"/>
        <v>33151.68</v>
      </c>
      <c r="AAW742" s="90">
        <f t="shared" si="1246"/>
        <v>33331.480000000003</v>
      </c>
      <c r="AAX742" s="1235">
        <v>6</v>
      </c>
      <c r="AAY742" s="1235">
        <v>6</v>
      </c>
      <c r="AAZ742" s="1235">
        <v>6</v>
      </c>
      <c r="ABA742" s="104"/>
      <c r="ABB742" s="104"/>
      <c r="ABC742" s="104"/>
      <c r="ABD742" s="90">
        <f t="shared" si="1479"/>
        <v>67222.2</v>
      </c>
      <c r="ABE742" s="90">
        <f t="shared" si="1480"/>
        <v>67222.2</v>
      </c>
      <c r="ABF742" s="90">
        <f t="shared" si="1481"/>
        <v>67222.2</v>
      </c>
      <c r="ABG742" s="104"/>
      <c r="ABH742" s="104"/>
      <c r="ABI742" s="104"/>
      <c r="ABJ742" s="90">
        <f t="shared" si="1482"/>
        <v>5292.84</v>
      </c>
      <c r="ABK742" s="90">
        <f t="shared" si="1483"/>
        <v>6384.6</v>
      </c>
      <c r="ABL742" s="90">
        <f t="shared" si="1484"/>
        <v>6441.26</v>
      </c>
      <c r="ABM742" s="104"/>
      <c r="ABN742" s="104"/>
      <c r="ABO742" s="104"/>
      <c r="ABP742" s="90">
        <f t="shared" si="1247"/>
        <v>31757.040000000001</v>
      </c>
      <c r="ABQ742" s="90">
        <f t="shared" si="1247"/>
        <v>38307.599999999999</v>
      </c>
      <c r="ABR742" s="90">
        <f t="shared" si="1247"/>
        <v>38647.56</v>
      </c>
      <c r="ABS742" s="1235">
        <v>9</v>
      </c>
      <c r="ABT742" s="1235">
        <v>9</v>
      </c>
      <c r="ABU742" s="1235">
        <v>9</v>
      </c>
      <c r="ABV742" s="104"/>
      <c r="ABW742" s="104"/>
      <c r="ABX742" s="104"/>
      <c r="ABY742" s="90">
        <f t="shared" si="1485"/>
        <v>100833.3</v>
      </c>
      <c r="ABZ742" s="90">
        <f t="shared" si="1486"/>
        <v>100833.3</v>
      </c>
      <c r="ACA742" s="90">
        <f t="shared" si="1487"/>
        <v>100833.3</v>
      </c>
      <c r="ACB742" s="104"/>
      <c r="ACC742" s="104"/>
      <c r="ACD742" s="104"/>
      <c r="ACE742" s="90">
        <f t="shared" si="1488"/>
        <v>3856.15</v>
      </c>
      <c r="ACF742" s="90">
        <f t="shared" si="1489"/>
        <v>4672.8999999999996</v>
      </c>
      <c r="ACG742" s="90">
        <f t="shared" si="1490"/>
        <v>4748.32</v>
      </c>
      <c r="ACH742" s="104"/>
      <c r="ACI742" s="104"/>
      <c r="ACJ742" s="104"/>
      <c r="ACK742" s="90">
        <f t="shared" si="1248"/>
        <v>34705.35</v>
      </c>
      <c r="ACL742" s="90">
        <f t="shared" si="1248"/>
        <v>42056.1</v>
      </c>
      <c r="ACM742" s="90">
        <f t="shared" si="1248"/>
        <v>42734.879999999997</v>
      </c>
      <c r="ACN742" s="1235">
        <v>7</v>
      </c>
      <c r="ACO742" s="1235">
        <v>7</v>
      </c>
      <c r="ACP742" s="1235">
        <v>7</v>
      </c>
      <c r="ACQ742" s="104"/>
      <c r="ACR742" s="104"/>
      <c r="ACS742" s="104"/>
      <c r="ACT742" s="90">
        <f t="shared" si="1491"/>
        <v>78425.899999999994</v>
      </c>
      <c r="ACU742" s="90">
        <f t="shared" si="1492"/>
        <v>78425.899999999994</v>
      </c>
      <c r="ACV742" s="90">
        <f t="shared" si="1493"/>
        <v>78425.899999999994</v>
      </c>
      <c r="ACW742" s="104"/>
      <c r="ACX742" s="104"/>
      <c r="ACY742" s="104"/>
      <c r="ACZ742" s="90">
        <f t="shared" si="1494"/>
        <v>5064.1400000000003</v>
      </c>
      <c r="ADA742" s="90">
        <f t="shared" si="1495"/>
        <v>6289.45</v>
      </c>
      <c r="ADB742" s="90">
        <f t="shared" si="1496"/>
        <v>6284.32</v>
      </c>
      <c r="ADC742" s="104"/>
      <c r="ADD742" s="104"/>
      <c r="ADE742" s="104"/>
      <c r="ADF742" s="90">
        <f t="shared" si="1249"/>
        <v>35448.980000000003</v>
      </c>
      <c r="ADG742" s="90">
        <f t="shared" si="1249"/>
        <v>44026.15</v>
      </c>
      <c r="ADH742" s="90">
        <f t="shared" si="1249"/>
        <v>43990.239999999998</v>
      </c>
      <c r="ADI742" s="1235">
        <v>6</v>
      </c>
      <c r="ADJ742" s="1235">
        <v>6</v>
      </c>
      <c r="ADK742" s="1235">
        <v>6</v>
      </c>
      <c r="ADL742" s="104"/>
      <c r="ADM742" s="104"/>
      <c r="ADN742" s="104"/>
      <c r="ADO742" s="90">
        <f t="shared" si="1497"/>
        <v>67222.2</v>
      </c>
      <c r="ADP742" s="90">
        <f t="shared" si="1498"/>
        <v>67222.2</v>
      </c>
      <c r="ADQ742" s="90">
        <f t="shared" si="1499"/>
        <v>67222.2</v>
      </c>
      <c r="ADR742" s="104"/>
      <c r="ADS742" s="104"/>
      <c r="ADT742" s="104"/>
      <c r="ADU742" s="90">
        <f t="shared" si="1500"/>
        <v>5715.86</v>
      </c>
      <c r="ADV742" s="90">
        <f t="shared" si="1501"/>
        <v>6256.22</v>
      </c>
      <c r="ADW742" s="90">
        <f t="shared" si="1502"/>
        <v>6320.16</v>
      </c>
      <c r="ADX742" s="104"/>
      <c r="ADY742" s="104"/>
      <c r="ADZ742" s="104"/>
      <c r="AEA742" s="90">
        <f t="shared" si="1250"/>
        <v>34295.160000000003</v>
      </c>
      <c r="AEB742" s="90">
        <f t="shared" si="1250"/>
        <v>37537.32</v>
      </c>
      <c r="AEC742" s="90">
        <f t="shared" si="1250"/>
        <v>37920.959999999999</v>
      </c>
      <c r="AED742" s="1237">
        <v>27</v>
      </c>
      <c r="AEE742" s="1237">
        <v>27</v>
      </c>
      <c r="AEF742" s="1237">
        <v>27</v>
      </c>
      <c r="AEG742" s="104"/>
      <c r="AEH742" s="104"/>
      <c r="AEI742" s="104"/>
      <c r="AEJ742" s="90">
        <f t="shared" si="1503"/>
        <v>302499.90000000002</v>
      </c>
      <c r="AEK742" s="90">
        <f t="shared" si="1504"/>
        <v>302499.90000000002</v>
      </c>
      <c r="AEL742" s="90">
        <f t="shared" si="1505"/>
        <v>302499.90000000002</v>
      </c>
      <c r="AEM742" s="104"/>
      <c r="AEN742" s="104"/>
      <c r="AEO742" s="104"/>
      <c r="AEP742" s="90">
        <f t="shared" si="1506"/>
        <v>5213.21</v>
      </c>
      <c r="AEQ742" s="90">
        <f t="shared" si="1507"/>
        <v>5624.38</v>
      </c>
      <c r="AER742" s="90">
        <f t="shared" si="1508"/>
        <v>5679.83</v>
      </c>
      <c r="AES742" s="104"/>
      <c r="AET742" s="104"/>
      <c r="AEU742" s="104"/>
      <c r="AEV742" s="90">
        <f t="shared" si="1251"/>
        <v>140756.67000000001</v>
      </c>
      <c r="AEW742" s="90">
        <f t="shared" si="1251"/>
        <v>151858.26</v>
      </c>
      <c r="AEX742" s="90">
        <f t="shared" si="1251"/>
        <v>153355.41</v>
      </c>
      <c r="AEY742" s="1235">
        <v>14</v>
      </c>
      <c r="AEZ742" s="1235">
        <v>14</v>
      </c>
      <c r="AFA742" s="1235">
        <v>14</v>
      </c>
      <c r="AFB742" s="104"/>
      <c r="AFC742" s="104"/>
      <c r="AFD742" s="104"/>
      <c r="AFE742" s="90">
        <f t="shared" si="1509"/>
        <v>156851.79999999999</v>
      </c>
      <c r="AFF742" s="90">
        <f t="shared" si="1510"/>
        <v>156851.79999999999</v>
      </c>
      <c r="AFG742" s="90">
        <f t="shared" si="1511"/>
        <v>156851.79999999999</v>
      </c>
      <c r="AFH742" s="104"/>
      <c r="AFI742" s="104"/>
      <c r="AFJ742" s="104"/>
      <c r="AFK742" s="90">
        <f t="shared" si="1512"/>
        <v>4671.8500000000004</v>
      </c>
      <c r="AFL742" s="90">
        <f t="shared" si="1513"/>
        <v>5517.61</v>
      </c>
      <c r="AFM742" s="90">
        <f t="shared" si="1514"/>
        <v>5590.37</v>
      </c>
      <c r="AFN742" s="104"/>
      <c r="AFO742" s="104"/>
      <c r="AFP742" s="104"/>
      <c r="AFQ742" s="90">
        <f t="shared" si="1252"/>
        <v>65405.9</v>
      </c>
      <c r="AFR742" s="90">
        <f t="shared" si="1252"/>
        <v>77246.539999999994</v>
      </c>
      <c r="AFS742" s="90">
        <f t="shared" si="1252"/>
        <v>78265.179999999993</v>
      </c>
      <c r="AFT742" s="1235"/>
      <c r="AFU742" s="1235"/>
      <c r="AFV742" s="1235"/>
      <c r="AFW742" s="104"/>
      <c r="AFX742" s="104"/>
      <c r="AFY742" s="104"/>
      <c r="AFZ742" s="90">
        <f t="shared" si="1515"/>
        <v>0</v>
      </c>
      <c r="AGA742" s="90">
        <f t="shared" si="1516"/>
        <v>0</v>
      </c>
      <c r="AGB742" s="90">
        <f t="shared" si="1517"/>
        <v>0</v>
      </c>
      <c r="AGC742" s="104"/>
      <c r="AGD742" s="104"/>
      <c r="AGE742" s="104"/>
      <c r="AGF742" s="90">
        <f t="shared" si="1518"/>
        <v>6084.54</v>
      </c>
      <c r="AGG742" s="90">
        <f t="shared" si="1519"/>
        <v>6570.47</v>
      </c>
      <c r="AGH742" s="90">
        <f t="shared" si="1520"/>
        <v>6643.34</v>
      </c>
      <c r="AGI742" s="104"/>
      <c r="AGJ742" s="104"/>
      <c r="AGK742" s="104"/>
      <c r="AGL742" s="90">
        <f t="shared" si="1253"/>
        <v>0</v>
      </c>
      <c r="AGM742" s="90">
        <f t="shared" si="1253"/>
        <v>0</v>
      </c>
      <c r="AGN742" s="90">
        <f t="shared" si="1253"/>
        <v>0</v>
      </c>
      <c r="AGO742" s="1235">
        <v>11</v>
      </c>
      <c r="AGP742" s="1235">
        <v>11</v>
      </c>
      <c r="AGQ742" s="1235">
        <v>11</v>
      </c>
      <c r="AGR742" s="104"/>
      <c r="AGS742" s="104"/>
      <c r="AGT742" s="104"/>
      <c r="AGU742" s="90">
        <f t="shared" si="1521"/>
        <v>123240.7</v>
      </c>
      <c r="AGV742" s="90">
        <f t="shared" si="1522"/>
        <v>123240.7</v>
      </c>
      <c r="AGW742" s="90">
        <f t="shared" si="1523"/>
        <v>123240.7</v>
      </c>
      <c r="AGX742" s="104"/>
      <c r="AGY742" s="104"/>
      <c r="AGZ742" s="104"/>
      <c r="AHA742" s="90">
        <f t="shared" si="1524"/>
        <v>6052.93</v>
      </c>
      <c r="AHB742" s="90">
        <f t="shared" si="1525"/>
        <v>6348.74</v>
      </c>
      <c r="AHC742" s="90">
        <f t="shared" si="1526"/>
        <v>6433.68</v>
      </c>
      <c r="AHD742" s="104"/>
      <c r="AHE742" s="104"/>
      <c r="AHF742" s="104"/>
      <c r="AHG742" s="90">
        <f t="shared" si="1254"/>
        <v>66582.23</v>
      </c>
      <c r="AHH742" s="90">
        <f t="shared" si="1254"/>
        <v>69836.14</v>
      </c>
      <c r="AHI742" s="90">
        <f t="shared" si="1254"/>
        <v>70770.48</v>
      </c>
      <c r="AHJ742" s="1235">
        <v>3</v>
      </c>
      <c r="AHK742" s="1235">
        <v>3</v>
      </c>
      <c r="AHL742" s="1235">
        <v>3</v>
      </c>
      <c r="AHM742" s="104"/>
      <c r="AHN742" s="104"/>
      <c r="AHO742" s="104"/>
      <c r="AHP742" s="90">
        <f t="shared" si="1527"/>
        <v>33611.1</v>
      </c>
      <c r="AHQ742" s="90">
        <f t="shared" si="1528"/>
        <v>33611.1</v>
      </c>
      <c r="AHR742" s="90">
        <f t="shared" si="1529"/>
        <v>33611.1</v>
      </c>
      <c r="AHS742" s="104"/>
      <c r="AHT742" s="104"/>
      <c r="AHU742" s="104"/>
      <c r="AHV742" s="90">
        <f t="shared" si="1530"/>
        <v>8698.56</v>
      </c>
      <c r="AHW742" s="90">
        <f t="shared" si="1531"/>
        <v>9557.5</v>
      </c>
      <c r="AHX742" s="90">
        <f t="shared" si="1532"/>
        <v>9592.93</v>
      </c>
      <c r="AHY742" s="104"/>
      <c r="AHZ742" s="104"/>
      <c r="AIA742" s="104"/>
      <c r="AIB742" s="90">
        <f t="shared" si="1255"/>
        <v>26095.68</v>
      </c>
      <c r="AIC742" s="90">
        <f t="shared" si="1255"/>
        <v>28672.5</v>
      </c>
      <c r="AID742" s="90">
        <f t="shared" si="1255"/>
        <v>28778.79</v>
      </c>
      <c r="AIE742" s="1235">
        <v>15</v>
      </c>
      <c r="AIF742" s="1235">
        <v>15</v>
      </c>
      <c r="AIG742" s="1235">
        <v>15</v>
      </c>
      <c r="AIH742" s="104"/>
      <c r="AII742" s="104"/>
      <c r="AIJ742" s="104"/>
      <c r="AIK742" s="90">
        <f t="shared" si="1533"/>
        <v>168055.5</v>
      </c>
      <c r="AIL742" s="90">
        <f t="shared" si="1534"/>
        <v>168055.5</v>
      </c>
      <c r="AIM742" s="90">
        <f t="shared" si="1535"/>
        <v>168055.5</v>
      </c>
      <c r="AIN742" s="104"/>
      <c r="AIO742" s="104"/>
      <c r="AIP742" s="104"/>
      <c r="AIQ742" s="90">
        <f t="shared" si="1536"/>
        <v>5951.11</v>
      </c>
      <c r="AIR742" s="90">
        <f t="shared" si="1537"/>
        <v>7076.8</v>
      </c>
      <c r="AIS742" s="90">
        <f t="shared" si="1538"/>
        <v>7150.78</v>
      </c>
      <c r="AIT742" s="104"/>
      <c r="AIU742" s="104"/>
      <c r="AIV742" s="104"/>
      <c r="AIW742" s="90">
        <f t="shared" si="1256"/>
        <v>89266.65</v>
      </c>
      <c r="AIX742" s="90">
        <f t="shared" si="1256"/>
        <v>106152</v>
      </c>
      <c r="AIY742" s="90">
        <f t="shared" si="1256"/>
        <v>107261.7</v>
      </c>
      <c r="AIZ742" s="92">
        <f>4-4</f>
        <v>0</v>
      </c>
      <c r="AJA742" s="92">
        <f>4-4</f>
        <v>0</v>
      </c>
      <c r="AJB742" s="92">
        <f>4-4</f>
        <v>0</v>
      </c>
      <c r="AJC742" s="104"/>
      <c r="AJD742" s="104"/>
      <c r="AJE742" s="104"/>
      <c r="AJF742" s="90">
        <f t="shared" si="1539"/>
        <v>0</v>
      </c>
      <c r="AJG742" s="90">
        <f t="shared" si="1540"/>
        <v>0</v>
      </c>
      <c r="AJH742" s="90">
        <f t="shared" si="1541"/>
        <v>0</v>
      </c>
      <c r="AJI742" s="104"/>
      <c r="AJJ742" s="104"/>
      <c r="AJK742" s="104"/>
      <c r="AJL742" s="90">
        <f t="shared" si="1542"/>
        <v>0</v>
      </c>
      <c r="AJM742" s="90">
        <f t="shared" si="1543"/>
        <v>0</v>
      </c>
      <c r="AJN742" s="90">
        <f t="shared" si="1544"/>
        <v>0</v>
      </c>
      <c r="AJO742" s="104"/>
      <c r="AJP742" s="104"/>
      <c r="AJQ742" s="104"/>
      <c r="AJR742" s="90">
        <f t="shared" si="1257"/>
        <v>0</v>
      </c>
      <c r="AJS742" s="90">
        <f t="shared" si="1257"/>
        <v>0</v>
      </c>
      <c r="AJT742" s="90">
        <f t="shared" si="1257"/>
        <v>0</v>
      </c>
      <c r="AJU742" s="1235">
        <v>10</v>
      </c>
      <c r="AJV742" s="1235">
        <v>10</v>
      </c>
      <c r="AJW742" s="1235">
        <v>10</v>
      </c>
      <c r="AJX742" s="104"/>
      <c r="AJY742" s="104"/>
      <c r="AJZ742" s="104"/>
      <c r="AKA742" s="90">
        <f t="shared" si="1545"/>
        <v>112037</v>
      </c>
      <c r="AKB742" s="90">
        <f t="shared" si="1546"/>
        <v>112037</v>
      </c>
      <c r="AKC742" s="90">
        <f t="shared" si="1547"/>
        <v>112037</v>
      </c>
      <c r="AKD742" s="104"/>
      <c r="AKE742" s="104"/>
      <c r="AKF742" s="104"/>
      <c r="AKG742" s="90">
        <f t="shared" si="1548"/>
        <v>5341.45</v>
      </c>
      <c r="AKH742" s="90">
        <f t="shared" si="1549"/>
        <v>5691.91</v>
      </c>
      <c r="AKI742" s="90">
        <f t="shared" si="1550"/>
        <v>5771.55</v>
      </c>
      <c r="AKJ742" s="104"/>
      <c r="AKK742" s="104"/>
      <c r="AKL742" s="104"/>
      <c r="AKM742" s="90">
        <f t="shared" si="1258"/>
        <v>53414.5</v>
      </c>
      <c r="AKN742" s="90">
        <f t="shared" si="1258"/>
        <v>56919.1</v>
      </c>
      <c r="AKO742" s="90">
        <f t="shared" si="1258"/>
        <v>57715.5</v>
      </c>
      <c r="AKP742" s="1235">
        <v>8</v>
      </c>
      <c r="AKQ742" s="1235">
        <v>8</v>
      </c>
      <c r="AKR742" s="1235">
        <v>8</v>
      </c>
      <c r="AKS742" s="104"/>
      <c r="AKT742" s="104"/>
      <c r="AKU742" s="104"/>
      <c r="AKV742" s="90">
        <f t="shared" si="1551"/>
        <v>89629.6</v>
      </c>
      <c r="AKW742" s="90">
        <f t="shared" si="1552"/>
        <v>89629.6</v>
      </c>
      <c r="AKX742" s="90">
        <f t="shared" si="1553"/>
        <v>89629.6</v>
      </c>
      <c r="AKY742" s="104"/>
      <c r="AKZ742" s="104"/>
      <c r="ALA742" s="104"/>
      <c r="ALB742" s="90">
        <f t="shared" si="1554"/>
        <v>5351.71</v>
      </c>
      <c r="ALC742" s="90">
        <f t="shared" si="1555"/>
        <v>6189.06</v>
      </c>
      <c r="ALD742" s="90">
        <f t="shared" si="1556"/>
        <v>6257.13</v>
      </c>
      <c r="ALE742" s="104"/>
      <c r="ALF742" s="104"/>
      <c r="ALG742" s="104"/>
      <c r="ALH742" s="90">
        <f t="shared" si="1259"/>
        <v>42813.68</v>
      </c>
      <c r="ALI742" s="90">
        <f t="shared" si="1259"/>
        <v>49512.480000000003</v>
      </c>
      <c r="ALJ742" s="90">
        <f t="shared" si="1259"/>
        <v>50057.04</v>
      </c>
      <c r="ALK742" s="1235">
        <v>3</v>
      </c>
      <c r="ALL742" s="1235">
        <v>3</v>
      </c>
      <c r="ALM742" s="1235">
        <v>3</v>
      </c>
      <c r="ALN742" s="104"/>
      <c r="ALO742" s="104"/>
      <c r="ALP742" s="104"/>
      <c r="ALQ742" s="90">
        <f t="shared" si="1557"/>
        <v>33611.1</v>
      </c>
      <c r="ALR742" s="90">
        <f t="shared" si="1558"/>
        <v>33611.1</v>
      </c>
      <c r="ALS742" s="90">
        <f t="shared" si="1559"/>
        <v>33611.1</v>
      </c>
      <c r="ALT742" s="104"/>
      <c r="ALU742" s="104"/>
      <c r="ALV742" s="104"/>
      <c r="ALW742" s="90">
        <f t="shared" si="1560"/>
        <v>5862.27</v>
      </c>
      <c r="ALX742" s="90">
        <f t="shared" si="1561"/>
        <v>6635.68</v>
      </c>
      <c r="ALY742" s="90">
        <f t="shared" si="1562"/>
        <v>6718.62</v>
      </c>
      <c r="ALZ742" s="104"/>
      <c r="AMA742" s="104"/>
      <c r="AMB742" s="104"/>
      <c r="AMC742" s="90">
        <f t="shared" si="1260"/>
        <v>17586.810000000001</v>
      </c>
      <c r="AMD742" s="90">
        <f t="shared" si="1260"/>
        <v>19907.04</v>
      </c>
      <c r="AME742" s="90">
        <f t="shared" si="1260"/>
        <v>20155.86</v>
      </c>
      <c r="AMF742" s="1235">
        <v>3</v>
      </c>
      <c r="AMG742" s="1235">
        <v>3</v>
      </c>
      <c r="AMH742" s="1235">
        <v>3</v>
      </c>
      <c r="AMI742" s="104"/>
      <c r="AMJ742" s="104"/>
      <c r="AMK742" s="104"/>
      <c r="AML742" s="90">
        <f t="shared" si="1563"/>
        <v>33611.1</v>
      </c>
      <c r="AMM742" s="90">
        <f t="shared" si="1564"/>
        <v>33611.1</v>
      </c>
      <c r="AMN742" s="90">
        <f t="shared" si="1565"/>
        <v>33611.1</v>
      </c>
      <c r="AMO742" s="104"/>
      <c r="AMP742" s="104"/>
      <c r="AMQ742" s="104"/>
      <c r="AMR742" s="90">
        <f t="shared" si="1566"/>
        <v>6073.53</v>
      </c>
      <c r="AMS742" s="90">
        <f t="shared" si="1567"/>
        <v>6663.45</v>
      </c>
      <c r="AMT742" s="90">
        <f t="shared" si="1568"/>
        <v>6727.06</v>
      </c>
      <c r="AMU742" s="104"/>
      <c r="AMV742" s="104"/>
      <c r="AMW742" s="104"/>
      <c r="AMX742" s="90">
        <f t="shared" si="1261"/>
        <v>18220.59</v>
      </c>
      <c r="AMY742" s="90">
        <f t="shared" si="1261"/>
        <v>19990.349999999999</v>
      </c>
      <c r="AMZ742" s="90">
        <f t="shared" si="1261"/>
        <v>20181.18</v>
      </c>
      <c r="ANA742" s="1235">
        <v>18</v>
      </c>
      <c r="ANB742" s="1235">
        <v>18</v>
      </c>
      <c r="ANC742" s="1235">
        <v>18</v>
      </c>
      <c r="AND742" s="104"/>
      <c r="ANE742" s="104"/>
      <c r="ANF742" s="104"/>
      <c r="ANG742" s="90">
        <f t="shared" si="1569"/>
        <v>201666.6</v>
      </c>
      <c r="ANH742" s="90">
        <f t="shared" si="1570"/>
        <v>201666.6</v>
      </c>
      <c r="ANI742" s="90">
        <f t="shared" si="1571"/>
        <v>201666.6</v>
      </c>
      <c r="ANJ742" s="104"/>
      <c r="ANK742" s="104"/>
      <c r="ANL742" s="104"/>
      <c r="ANM742" s="90">
        <f t="shared" si="1572"/>
        <v>5152.45</v>
      </c>
      <c r="ANN742" s="90">
        <f t="shared" si="1573"/>
        <v>5567.69</v>
      </c>
      <c r="ANO742" s="90">
        <f t="shared" si="1574"/>
        <v>5647.55</v>
      </c>
      <c r="ANP742" s="104"/>
      <c r="ANQ742" s="104"/>
      <c r="ANR742" s="104"/>
      <c r="ANS742" s="90">
        <f t="shared" si="1262"/>
        <v>92744.1</v>
      </c>
      <c r="ANT742" s="90">
        <f t="shared" si="1262"/>
        <v>100218.42</v>
      </c>
      <c r="ANU742" s="90">
        <f t="shared" si="1262"/>
        <v>101655.9</v>
      </c>
      <c r="ANV742" s="1235">
        <v>4</v>
      </c>
      <c r="ANW742" s="1235">
        <v>4</v>
      </c>
      <c r="ANX742" s="1235">
        <v>4</v>
      </c>
      <c r="ANY742" s="104"/>
      <c r="ANZ742" s="104"/>
      <c r="AOA742" s="104"/>
      <c r="AOB742" s="90">
        <f t="shared" si="1575"/>
        <v>44814.8</v>
      </c>
      <c r="AOC742" s="90">
        <f t="shared" si="1576"/>
        <v>44814.8</v>
      </c>
      <c r="AOD742" s="90">
        <f t="shared" si="1577"/>
        <v>44814.8</v>
      </c>
      <c r="AOE742" s="104"/>
      <c r="AOF742" s="104"/>
      <c r="AOG742" s="104"/>
      <c r="AOH742" s="90">
        <f t="shared" si="1578"/>
        <v>8631.52</v>
      </c>
      <c r="AOI742" s="90">
        <f t="shared" si="1579"/>
        <v>9114.57</v>
      </c>
      <c r="AOJ742" s="90">
        <f t="shared" si="1580"/>
        <v>9124.48</v>
      </c>
      <c r="AOK742" s="104"/>
      <c r="AOL742" s="104"/>
      <c r="AOM742" s="104"/>
      <c r="AON742" s="90">
        <f t="shared" si="1263"/>
        <v>34526.080000000002</v>
      </c>
      <c r="AOO742" s="90">
        <f t="shared" si="1263"/>
        <v>36458.28</v>
      </c>
      <c r="AOP742" s="90">
        <f t="shared" si="1263"/>
        <v>36497.919999999998</v>
      </c>
      <c r="AOQ742" s="1235">
        <v>11</v>
      </c>
      <c r="AOR742" s="1235">
        <v>11</v>
      </c>
      <c r="AOS742" s="1235">
        <v>11</v>
      </c>
      <c r="AOT742" s="104"/>
      <c r="AOU742" s="104"/>
      <c r="AOV742" s="104"/>
      <c r="AOW742" s="90">
        <f t="shared" si="1581"/>
        <v>123240.7</v>
      </c>
      <c r="AOX742" s="90">
        <f t="shared" si="1582"/>
        <v>123240.7</v>
      </c>
      <c r="AOY742" s="90">
        <f t="shared" si="1583"/>
        <v>123240.7</v>
      </c>
      <c r="AOZ742" s="104"/>
      <c r="APA742" s="104"/>
      <c r="APB742" s="104"/>
      <c r="APC742" s="90">
        <f t="shared" si="1584"/>
        <v>5499.69</v>
      </c>
      <c r="APD742" s="90">
        <f t="shared" si="1585"/>
        <v>5913.29</v>
      </c>
      <c r="APE742" s="90">
        <f t="shared" si="1586"/>
        <v>5980.54</v>
      </c>
      <c r="APF742" s="104"/>
      <c r="APG742" s="104"/>
      <c r="APH742" s="104"/>
      <c r="API742" s="90">
        <f t="shared" si="1264"/>
        <v>60496.59</v>
      </c>
      <c r="APJ742" s="90">
        <f t="shared" si="1264"/>
        <v>65046.19</v>
      </c>
      <c r="APK742" s="90">
        <f t="shared" si="1264"/>
        <v>65785.94</v>
      </c>
      <c r="APL742" s="1235">
        <v>13</v>
      </c>
      <c r="APM742" s="1235">
        <v>13</v>
      </c>
      <c r="APN742" s="1235">
        <v>13</v>
      </c>
      <c r="APO742" s="104"/>
      <c r="APP742" s="104"/>
      <c r="APQ742" s="104"/>
      <c r="APR742" s="90">
        <f t="shared" si="1587"/>
        <v>145648.1</v>
      </c>
      <c r="APS742" s="90">
        <f t="shared" si="1588"/>
        <v>145648.1</v>
      </c>
      <c r="APT742" s="90">
        <f t="shared" si="1589"/>
        <v>145648.1</v>
      </c>
      <c r="APU742" s="104"/>
      <c r="APV742" s="104"/>
      <c r="APW742" s="104"/>
      <c r="APX742" s="90">
        <f t="shared" si="1590"/>
        <v>7034.04</v>
      </c>
      <c r="APY742" s="90">
        <f t="shared" si="1591"/>
        <v>7485.91</v>
      </c>
      <c r="APZ742" s="90">
        <f t="shared" si="1592"/>
        <v>7574.06</v>
      </c>
      <c r="AQA742" s="104"/>
      <c r="AQB742" s="104"/>
      <c r="AQC742" s="104"/>
      <c r="AQD742" s="90">
        <f t="shared" si="1265"/>
        <v>91442.52</v>
      </c>
      <c r="AQE742" s="90">
        <f t="shared" si="1265"/>
        <v>97316.83</v>
      </c>
      <c r="AQF742" s="90">
        <f t="shared" si="1265"/>
        <v>98462.78</v>
      </c>
      <c r="AQG742" s="1235">
        <v>4</v>
      </c>
      <c r="AQH742" s="1235">
        <v>4</v>
      </c>
      <c r="AQI742" s="1235">
        <v>4</v>
      </c>
      <c r="AQJ742" s="104"/>
      <c r="AQK742" s="104"/>
      <c r="AQL742" s="104"/>
      <c r="AQM742" s="90">
        <f t="shared" si="1593"/>
        <v>44814.8</v>
      </c>
      <c r="AQN742" s="90">
        <f t="shared" si="1594"/>
        <v>44814.8</v>
      </c>
      <c r="AQO742" s="90">
        <f t="shared" si="1595"/>
        <v>44814.8</v>
      </c>
      <c r="AQP742" s="104"/>
      <c r="AQQ742" s="104"/>
      <c r="AQR742" s="104"/>
      <c r="AQS742" s="90">
        <f t="shared" si="1596"/>
        <v>6411.34</v>
      </c>
      <c r="AQT742" s="90">
        <f t="shared" si="1597"/>
        <v>7161.96</v>
      </c>
      <c r="AQU742" s="90">
        <f t="shared" si="1598"/>
        <v>7231.25</v>
      </c>
      <c r="AQV742" s="104"/>
      <c r="AQW742" s="104"/>
      <c r="AQX742" s="104"/>
      <c r="AQY742" s="90">
        <f t="shared" si="1266"/>
        <v>25645.360000000001</v>
      </c>
      <c r="AQZ742" s="90">
        <f t="shared" si="1266"/>
        <v>28647.84</v>
      </c>
      <c r="ARA742" s="90">
        <f t="shared" si="1266"/>
        <v>28925</v>
      </c>
      <c r="ARB742" s="1235">
        <v>17</v>
      </c>
      <c r="ARC742" s="1235">
        <v>17</v>
      </c>
      <c r="ARD742" s="1235">
        <v>17</v>
      </c>
      <c r="ARE742" s="104"/>
      <c r="ARF742" s="104"/>
      <c r="ARG742" s="104"/>
      <c r="ARH742" s="90">
        <f t="shared" si="1599"/>
        <v>190462.9</v>
      </c>
      <c r="ARI742" s="90">
        <f t="shared" si="1600"/>
        <v>190462.9</v>
      </c>
      <c r="ARJ742" s="90">
        <f t="shared" si="1601"/>
        <v>190462.9</v>
      </c>
      <c r="ARK742" s="104"/>
      <c r="ARL742" s="104"/>
      <c r="ARM742" s="104"/>
      <c r="ARN742" s="90">
        <f t="shared" si="1602"/>
        <v>4972.38</v>
      </c>
      <c r="ARO742" s="90">
        <f t="shared" si="1603"/>
        <v>5690.01</v>
      </c>
      <c r="ARP742" s="90">
        <f t="shared" si="1604"/>
        <v>5757.78</v>
      </c>
      <c r="ARQ742" s="104"/>
      <c r="ARR742" s="104"/>
      <c r="ARS742" s="104"/>
      <c r="ART742" s="90">
        <f t="shared" si="1267"/>
        <v>84530.46</v>
      </c>
      <c r="ARU742" s="90">
        <f t="shared" si="1267"/>
        <v>96730.17</v>
      </c>
      <c r="ARV742" s="90">
        <f t="shared" si="1267"/>
        <v>97882.26</v>
      </c>
      <c r="ARW742" s="1235">
        <v>8</v>
      </c>
      <c r="ARX742" s="1235">
        <v>8</v>
      </c>
      <c r="ARY742" s="1235">
        <v>8</v>
      </c>
      <c r="ARZ742" s="104"/>
      <c r="ASA742" s="104"/>
      <c r="ASB742" s="104"/>
      <c r="ASC742" s="90">
        <f t="shared" si="1605"/>
        <v>89629.6</v>
      </c>
      <c r="ASD742" s="90">
        <f t="shared" si="1606"/>
        <v>89629.6</v>
      </c>
      <c r="ASE742" s="90">
        <f t="shared" si="1607"/>
        <v>89629.6</v>
      </c>
      <c r="ASF742" s="104"/>
      <c r="ASG742" s="104"/>
      <c r="ASH742" s="104"/>
      <c r="ASI742" s="90">
        <f t="shared" si="1608"/>
        <v>5000.2299999999996</v>
      </c>
      <c r="ASJ742" s="90">
        <f t="shared" si="1609"/>
        <v>5914.96</v>
      </c>
      <c r="ASK742" s="90">
        <f t="shared" si="1610"/>
        <v>6001.7</v>
      </c>
      <c r="ASL742" s="104"/>
      <c r="ASM742" s="104"/>
      <c r="ASN742" s="104"/>
      <c r="ASO742" s="90">
        <f t="shared" si="1268"/>
        <v>40001.839999999997</v>
      </c>
      <c r="ASP742" s="90">
        <f t="shared" si="1268"/>
        <v>47319.68</v>
      </c>
      <c r="ASQ742" s="90">
        <f t="shared" si="1268"/>
        <v>48013.599999999999</v>
      </c>
      <c r="ASR742" s="1235">
        <v>13</v>
      </c>
      <c r="ASS742" s="1235">
        <v>13</v>
      </c>
      <c r="AST742" s="1235">
        <v>13</v>
      </c>
      <c r="ASU742" s="104"/>
      <c r="ASV742" s="104"/>
      <c r="ASW742" s="104"/>
      <c r="ASX742" s="90">
        <f t="shared" si="1611"/>
        <v>145648.1</v>
      </c>
      <c r="ASY742" s="90">
        <f t="shared" si="1612"/>
        <v>145648.1</v>
      </c>
      <c r="ASZ742" s="90">
        <f t="shared" si="1613"/>
        <v>145648.1</v>
      </c>
      <c r="ATA742" s="104"/>
      <c r="ATB742" s="104"/>
      <c r="ATC742" s="104"/>
      <c r="ATD742" s="90">
        <f t="shared" si="1614"/>
        <v>5630.33</v>
      </c>
      <c r="ATE742" s="90">
        <f t="shared" si="1615"/>
        <v>5791.87</v>
      </c>
      <c r="ATF742" s="90">
        <f t="shared" si="1616"/>
        <v>5887.18</v>
      </c>
      <c r="ATG742" s="104"/>
      <c r="ATH742" s="104"/>
      <c r="ATI742" s="104"/>
      <c r="ATJ742" s="90">
        <f t="shared" si="1269"/>
        <v>73194.289999999994</v>
      </c>
      <c r="ATK742" s="90">
        <f t="shared" si="1269"/>
        <v>75294.31</v>
      </c>
      <c r="ATL742" s="90">
        <f t="shared" si="1269"/>
        <v>76533.34</v>
      </c>
      <c r="ATM742" s="1235">
        <v>7</v>
      </c>
      <c r="ATN742" s="1235">
        <v>7</v>
      </c>
      <c r="ATO742" s="1235">
        <v>7</v>
      </c>
      <c r="ATP742" s="104"/>
      <c r="ATQ742" s="104"/>
      <c r="ATR742" s="104"/>
      <c r="ATS742" s="90">
        <f t="shared" si="1617"/>
        <v>78425.899999999994</v>
      </c>
      <c r="ATT742" s="90">
        <f t="shared" si="1618"/>
        <v>78425.899999999994</v>
      </c>
      <c r="ATU742" s="90">
        <f t="shared" si="1619"/>
        <v>78425.899999999994</v>
      </c>
      <c r="ATV742" s="104"/>
      <c r="ATW742" s="104"/>
      <c r="ATX742" s="104"/>
      <c r="ATY742" s="90">
        <f t="shared" si="1620"/>
        <v>4722.22</v>
      </c>
      <c r="ATZ742" s="90">
        <f t="shared" si="1621"/>
        <v>5721.57</v>
      </c>
      <c r="AUA742" s="90">
        <f t="shared" si="1622"/>
        <v>5799.97</v>
      </c>
      <c r="AUB742" s="104"/>
      <c r="AUC742" s="104"/>
      <c r="AUD742" s="104"/>
      <c r="AUE742" s="90">
        <f t="shared" si="1270"/>
        <v>33055.54</v>
      </c>
      <c r="AUF742" s="90">
        <f t="shared" si="1270"/>
        <v>40050.99</v>
      </c>
      <c r="AUG742" s="90">
        <f t="shared" si="1270"/>
        <v>40599.79</v>
      </c>
      <c r="AUH742" s="1235">
        <v>12</v>
      </c>
      <c r="AUI742" s="1235">
        <v>12</v>
      </c>
      <c r="AUJ742" s="1235">
        <v>12</v>
      </c>
      <c r="AUK742" s="104"/>
      <c r="AUL742" s="104"/>
      <c r="AUM742" s="104"/>
      <c r="AUN742" s="90">
        <f t="shared" si="1623"/>
        <v>134444.4</v>
      </c>
      <c r="AUO742" s="90">
        <f t="shared" si="1624"/>
        <v>134444.4</v>
      </c>
      <c r="AUP742" s="90">
        <f t="shared" si="1625"/>
        <v>134444.4</v>
      </c>
      <c r="AUQ742" s="104"/>
      <c r="AUR742" s="104"/>
      <c r="AUS742" s="104"/>
      <c r="AUT742" s="90">
        <f t="shared" si="1626"/>
        <v>5022.6499999999996</v>
      </c>
      <c r="AUU742" s="90">
        <f t="shared" si="1627"/>
        <v>5480.14</v>
      </c>
      <c r="AUV742" s="90">
        <f t="shared" si="1628"/>
        <v>5570.65</v>
      </c>
      <c r="AUW742" s="104"/>
      <c r="AUX742" s="104"/>
      <c r="AUY742" s="104"/>
      <c r="AUZ742" s="90">
        <f t="shared" si="1271"/>
        <v>60271.8</v>
      </c>
      <c r="AVA742" s="90">
        <f t="shared" si="1271"/>
        <v>65761.679999999993</v>
      </c>
      <c r="AVB742" s="90">
        <f t="shared" si="1271"/>
        <v>66847.8</v>
      </c>
      <c r="AVC742" s="1235">
        <v>15</v>
      </c>
      <c r="AVD742" s="1235">
        <v>15</v>
      </c>
      <c r="AVE742" s="1235">
        <v>15</v>
      </c>
      <c r="AVF742" s="104"/>
      <c r="AVG742" s="104"/>
      <c r="AVH742" s="104"/>
      <c r="AVI742" s="90">
        <f t="shared" si="1629"/>
        <v>168055.5</v>
      </c>
      <c r="AVJ742" s="90">
        <f t="shared" si="1630"/>
        <v>168055.5</v>
      </c>
      <c r="AVK742" s="90">
        <f t="shared" si="1631"/>
        <v>168055.5</v>
      </c>
      <c r="AVL742" s="104"/>
      <c r="AVM742" s="104"/>
      <c r="AVN742" s="104"/>
      <c r="AVO742" s="90">
        <f t="shared" si="1632"/>
        <v>5402.9</v>
      </c>
      <c r="AVP742" s="90">
        <f t="shared" si="1633"/>
        <v>5830.95</v>
      </c>
      <c r="AVQ742" s="90">
        <f t="shared" si="1634"/>
        <v>5933.06</v>
      </c>
      <c r="AVR742" s="104"/>
      <c r="AVS742" s="104"/>
      <c r="AVT742" s="104"/>
      <c r="AVU742" s="90">
        <f t="shared" si="1272"/>
        <v>81043.5</v>
      </c>
      <c r="AVV742" s="90">
        <f t="shared" si="1272"/>
        <v>87464.25</v>
      </c>
      <c r="AVW742" s="90">
        <f t="shared" si="1272"/>
        <v>88995.9</v>
      </c>
      <c r="AVX742" s="124">
        <f t="shared" si="1635"/>
        <v>513</v>
      </c>
      <c r="AVY742" s="124">
        <f t="shared" si="1636"/>
        <v>513</v>
      </c>
      <c r="AVZ742" s="124">
        <f t="shared" si="1637"/>
        <v>513</v>
      </c>
      <c r="AWA742" s="90">
        <f t="shared" si="1638"/>
        <v>0</v>
      </c>
      <c r="AWB742" s="90">
        <f t="shared" si="1639"/>
        <v>0</v>
      </c>
      <c r="AWC742" s="90">
        <f t="shared" si="1640"/>
        <v>0</v>
      </c>
      <c r="AWD742" s="90">
        <f t="shared" si="1641"/>
        <v>5747498.0999999996</v>
      </c>
      <c r="AWE742" s="90">
        <f t="shared" si="1642"/>
        <v>5747498.0999999996</v>
      </c>
      <c r="AWF742" s="90">
        <f t="shared" si="1643"/>
        <v>5747498.0999999996</v>
      </c>
      <c r="AWG742" s="104"/>
      <c r="AWH742" s="104"/>
      <c r="AWI742" s="104"/>
      <c r="AWJ742" s="90"/>
      <c r="AWK742" s="90"/>
      <c r="AWL742" s="90"/>
      <c r="AWM742" s="90">
        <f t="shared" si="1644"/>
        <v>0</v>
      </c>
      <c r="AWN742" s="90">
        <f t="shared" si="1645"/>
        <v>0</v>
      </c>
      <c r="AWO742" s="90">
        <f t="shared" si="1646"/>
        <v>0</v>
      </c>
      <c r="AWP742" s="90">
        <f t="shared" si="1647"/>
        <v>2969165.82</v>
      </c>
      <c r="AWQ742" s="90">
        <f t="shared" si="1648"/>
        <v>3295132.49</v>
      </c>
      <c r="AWR742" s="90">
        <f t="shared" si="1649"/>
        <v>3332919.82</v>
      </c>
    </row>
    <row r="743" spans="1:1292" ht="36" x14ac:dyDescent="0.25">
      <c r="A743" s="12" t="s">
        <v>1194</v>
      </c>
      <c r="B743" s="12" t="s">
        <v>446</v>
      </c>
      <c r="C743" s="5"/>
      <c r="D743" s="338"/>
      <c r="E743" s="263"/>
      <c r="F743" s="98"/>
      <c r="G743" s="98"/>
      <c r="H743" s="98"/>
      <c r="I743" s="90">
        <f t="shared" si="1208"/>
        <v>5662.17</v>
      </c>
      <c r="J743" s="90">
        <f t="shared" si="1209"/>
        <v>5662.17</v>
      </c>
      <c r="K743" s="90">
        <f t="shared" si="1210"/>
        <v>5662.17</v>
      </c>
      <c r="L743" s="1235">
        <v>24</v>
      </c>
      <c r="M743" s="1235">
        <v>24</v>
      </c>
      <c r="N743" s="1235">
        <v>24</v>
      </c>
      <c r="O743" s="104"/>
      <c r="P743" s="104"/>
      <c r="Q743" s="104"/>
      <c r="R743" s="90">
        <f t="shared" si="1275"/>
        <v>135892.07999999999</v>
      </c>
      <c r="S743" s="90">
        <f t="shared" si="1276"/>
        <v>135892.07999999999</v>
      </c>
      <c r="T743" s="90">
        <f t="shared" si="1277"/>
        <v>135892.07999999999</v>
      </c>
      <c r="U743" s="104"/>
      <c r="V743" s="104"/>
      <c r="W743" s="104"/>
      <c r="X743" s="90">
        <f t="shared" si="1278"/>
        <v>2320.9899999999998</v>
      </c>
      <c r="Y743" s="90">
        <f t="shared" si="1279"/>
        <v>2620.7399999999998</v>
      </c>
      <c r="Z743" s="90">
        <f t="shared" si="1280"/>
        <v>2668.67</v>
      </c>
      <c r="AA743" s="104"/>
      <c r="AB743" s="104"/>
      <c r="AC743" s="104"/>
      <c r="AD743" s="90">
        <f t="shared" si="1211"/>
        <v>55703.76</v>
      </c>
      <c r="AE743" s="90">
        <f t="shared" si="1211"/>
        <v>62897.760000000002</v>
      </c>
      <c r="AF743" s="90">
        <f t="shared" si="1211"/>
        <v>64048.08</v>
      </c>
      <c r="AG743" s="1235">
        <v>27</v>
      </c>
      <c r="AH743" s="1235">
        <v>27</v>
      </c>
      <c r="AI743" s="1235">
        <v>27</v>
      </c>
      <c r="AJ743" s="104"/>
      <c r="AK743" s="104"/>
      <c r="AL743" s="104"/>
      <c r="AM743" s="90">
        <f t="shared" si="1281"/>
        <v>152878.59</v>
      </c>
      <c r="AN743" s="90">
        <f t="shared" si="1282"/>
        <v>152878.59</v>
      </c>
      <c r="AO743" s="90">
        <f t="shared" si="1283"/>
        <v>152878.59</v>
      </c>
      <c r="AP743" s="104"/>
      <c r="AQ743" s="104"/>
      <c r="AR743" s="104"/>
      <c r="AS743" s="90">
        <f t="shared" si="1284"/>
        <v>2627.69</v>
      </c>
      <c r="AT743" s="90">
        <f t="shared" si="1285"/>
        <v>3065.14</v>
      </c>
      <c r="AU743" s="90">
        <f t="shared" si="1286"/>
        <v>3103.02</v>
      </c>
      <c r="AV743" s="104"/>
      <c r="AW743" s="104"/>
      <c r="AX743" s="104"/>
      <c r="AY743" s="90">
        <f t="shared" si="1212"/>
        <v>70947.63</v>
      </c>
      <c r="AZ743" s="90">
        <f t="shared" si="1212"/>
        <v>82758.78</v>
      </c>
      <c r="BA743" s="90">
        <f t="shared" si="1212"/>
        <v>83781.539999999994</v>
      </c>
      <c r="BB743" s="1235">
        <v>30</v>
      </c>
      <c r="BC743" s="1235">
        <v>30</v>
      </c>
      <c r="BD743" s="1235">
        <v>30</v>
      </c>
      <c r="BE743" s="104"/>
      <c r="BF743" s="104"/>
      <c r="BG743" s="104"/>
      <c r="BH743" s="90">
        <f t="shared" si="1287"/>
        <v>169865.1</v>
      </c>
      <c r="BI743" s="90">
        <f t="shared" si="1288"/>
        <v>169865.1</v>
      </c>
      <c r="BJ743" s="90">
        <f t="shared" si="1289"/>
        <v>169865.1</v>
      </c>
      <c r="BK743" s="104"/>
      <c r="BL743" s="104"/>
      <c r="BM743" s="104"/>
      <c r="BN743" s="90">
        <f t="shared" si="1290"/>
        <v>2352.7199999999998</v>
      </c>
      <c r="BO743" s="90">
        <f t="shared" si="1291"/>
        <v>2726.99</v>
      </c>
      <c r="BP743" s="90">
        <f t="shared" si="1292"/>
        <v>2770.91</v>
      </c>
      <c r="BQ743" s="104"/>
      <c r="BR743" s="104"/>
      <c r="BS743" s="104"/>
      <c r="BT743" s="90">
        <f t="shared" si="1213"/>
        <v>70581.600000000006</v>
      </c>
      <c r="BU743" s="90">
        <f t="shared" si="1213"/>
        <v>81809.7</v>
      </c>
      <c r="BV743" s="90">
        <f t="shared" si="1213"/>
        <v>83127.3</v>
      </c>
      <c r="BW743" s="1235">
        <v>48</v>
      </c>
      <c r="BX743" s="1235">
        <v>48</v>
      </c>
      <c r="BY743" s="1235">
        <v>48</v>
      </c>
      <c r="BZ743" s="104"/>
      <c r="CA743" s="104"/>
      <c r="CB743" s="104"/>
      <c r="CC743" s="90">
        <f t="shared" si="1293"/>
        <v>271784.15999999997</v>
      </c>
      <c r="CD743" s="90">
        <f t="shared" si="1294"/>
        <v>271784.15999999997</v>
      </c>
      <c r="CE743" s="90">
        <f t="shared" si="1295"/>
        <v>271784.15999999997</v>
      </c>
      <c r="CF743" s="104"/>
      <c r="CG743" s="104"/>
      <c r="CH743" s="104"/>
      <c r="CI743" s="90">
        <f t="shared" si="1296"/>
        <v>2778.55</v>
      </c>
      <c r="CJ743" s="90">
        <f t="shared" si="1297"/>
        <v>3280.64</v>
      </c>
      <c r="CK743" s="90">
        <f t="shared" si="1298"/>
        <v>3332.27</v>
      </c>
      <c r="CL743" s="104"/>
      <c r="CM743" s="104"/>
      <c r="CN743" s="104"/>
      <c r="CO743" s="90">
        <f t="shared" si="1214"/>
        <v>133370.4</v>
      </c>
      <c r="CP743" s="90">
        <f t="shared" si="1214"/>
        <v>157470.72</v>
      </c>
      <c r="CQ743" s="90">
        <f t="shared" si="1214"/>
        <v>159948.96</v>
      </c>
      <c r="CR743" s="1235">
        <v>19</v>
      </c>
      <c r="CS743" s="1235">
        <v>19</v>
      </c>
      <c r="CT743" s="1235">
        <v>19</v>
      </c>
      <c r="CU743" s="104"/>
      <c r="CV743" s="104"/>
      <c r="CW743" s="104"/>
      <c r="CX743" s="90">
        <f t="shared" si="1299"/>
        <v>107581.23</v>
      </c>
      <c r="CY743" s="90">
        <f t="shared" si="1300"/>
        <v>107581.23</v>
      </c>
      <c r="CZ743" s="90">
        <f t="shared" si="1301"/>
        <v>107581.23</v>
      </c>
      <c r="DA743" s="104"/>
      <c r="DB743" s="104"/>
      <c r="DC743" s="104"/>
      <c r="DD743" s="90">
        <f t="shared" si="1302"/>
        <v>3114.2</v>
      </c>
      <c r="DE743" s="90">
        <f t="shared" si="1303"/>
        <v>3429.73</v>
      </c>
      <c r="DF743" s="90">
        <f t="shared" si="1304"/>
        <v>3466.98</v>
      </c>
      <c r="DG743" s="104"/>
      <c r="DH743" s="104"/>
      <c r="DI743" s="104"/>
      <c r="DJ743" s="90">
        <f t="shared" si="1215"/>
        <v>59169.8</v>
      </c>
      <c r="DK743" s="90">
        <f t="shared" si="1215"/>
        <v>65164.87</v>
      </c>
      <c r="DL743" s="90">
        <f t="shared" si="1215"/>
        <v>65872.62</v>
      </c>
      <c r="DM743" s="369"/>
      <c r="DN743" s="369"/>
      <c r="DO743" s="369"/>
      <c r="DP743" s="104"/>
      <c r="DQ743" s="104"/>
      <c r="DR743" s="104"/>
      <c r="DS743" s="90">
        <f t="shared" si="1305"/>
        <v>0</v>
      </c>
      <c r="DT743" s="90">
        <f t="shared" si="1306"/>
        <v>0</v>
      </c>
      <c r="DU743" s="90">
        <f t="shared" si="1307"/>
        <v>0</v>
      </c>
      <c r="DV743" s="104"/>
      <c r="DW743" s="104"/>
      <c r="DX743" s="104"/>
      <c r="DY743" s="90">
        <f t="shared" si="1308"/>
        <v>0</v>
      </c>
      <c r="DZ743" s="90">
        <f t="shared" si="1309"/>
        <v>0</v>
      </c>
      <c r="EA743" s="90">
        <f t="shared" si="1310"/>
        <v>0</v>
      </c>
      <c r="EB743" s="104"/>
      <c r="EC743" s="104"/>
      <c r="ED743" s="104"/>
      <c r="EE743" s="90">
        <f t="shared" si="1216"/>
        <v>0</v>
      </c>
      <c r="EF743" s="90">
        <f t="shared" si="1217"/>
        <v>0</v>
      </c>
      <c r="EG743" s="90">
        <f t="shared" si="1218"/>
        <v>0</v>
      </c>
      <c r="EH743" s="1235">
        <v>32</v>
      </c>
      <c r="EI743" s="1235">
        <v>32</v>
      </c>
      <c r="EJ743" s="1235">
        <v>32</v>
      </c>
      <c r="EK743" s="104"/>
      <c r="EL743" s="104"/>
      <c r="EM743" s="104"/>
      <c r="EN743" s="90">
        <f t="shared" si="1311"/>
        <v>181189.44</v>
      </c>
      <c r="EO743" s="90">
        <f t="shared" si="1312"/>
        <v>181189.44</v>
      </c>
      <c r="EP743" s="90">
        <f t="shared" si="1313"/>
        <v>181189.44</v>
      </c>
      <c r="EQ743" s="104"/>
      <c r="ER743" s="104"/>
      <c r="ES743" s="104"/>
      <c r="ET743" s="90">
        <f t="shared" si="1314"/>
        <v>3658.27</v>
      </c>
      <c r="EU743" s="90">
        <f t="shared" si="1315"/>
        <v>4286.22</v>
      </c>
      <c r="EV743" s="90">
        <f t="shared" si="1316"/>
        <v>4306.41</v>
      </c>
      <c r="EW743" s="104"/>
      <c r="EX743" s="104"/>
      <c r="EY743" s="104"/>
      <c r="EZ743" s="90">
        <f t="shared" si="1219"/>
        <v>117064.64</v>
      </c>
      <c r="FA743" s="90">
        <f t="shared" si="1219"/>
        <v>137159.04000000001</v>
      </c>
      <c r="FB743" s="90">
        <f t="shared" si="1219"/>
        <v>137805.12</v>
      </c>
      <c r="FC743" s="92"/>
      <c r="FD743" s="92"/>
      <c r="FE743" s="92"/>
      <c r="FF743" s="104"/>
      <c r="FG743" s="104"/>
      <c r="FH743" s="104"/>
      <c r="FI743" s="90">
        <f t="shared" si="1317"/>
        <v>0</v>
      </c>
      <c r="FJ743" s="90">
        <f t="shared" si="1318"/>
        <v>0</v>
      </c>
      <c r="FK743" s="90">
        <f t="shared" si="1319"/>
        <v>0</v>
      </c>
      <c r="FL743" s="104"/>
      <c r="FM743" s="104"/>
      <c r="FN743" s="104"/>
      <c r="FO743" s="90">
        <f t="shared" si="1320"/>
        <v>0</v>
      </c>
      <c r="FP743" s="90">
        <f t="shared" si="1321"/>
        <v>0</v>
      </c>
      <c r="FQ743" s="90">
        <f t="shared" si="1322"/>
        <v>0</v>
      </c>
      <c r="FR743" s="104"/>
      <c r="FS743" s="104"/>
      <c r="FT743" s="104"/>
      <c r="FU743" s="90">
        <f t="shared" si="1220"/>
        <v>0</v>
      </c>
      <c r="FV743" s="90">
        <f t="shared" si="1220"/>
        <v>0</v>
      </c>
      <c r="FW743" s="90">
        <f t="shared" si="1220"/>
        <v>0</v>
      </c>
      <c r="FX743" s="1235">
        <v>15</v>
      </c>
      <c r="FY743" s="1235">
        <v>15</v>
      </c>
      <c r="FZ743" s="1235">
        <v>15</v>
      </c>
      <c r="GA743" s="104"/>
      <c r="GB743" s="104"/>
      <c r="GC743" s="104"/>
      <c r="GD743" s="90">
        <f t="shared" si="1323"/>
        <v>84932.55</v>
      </c>
      <c r="GE743" s="90">
        <f t="shared" si="1324"/>
        <v>84932.55</v>
      </c>
      <c r="GF743" s="90">
        <f t="shared" si="1325"/>
        <v>84932.55</v>
      </c>
      <c r="GG743" s="104"/>
      <c r="GH743" s="104"/>
      <c r="GI743" s="104"/>
      <c r="GJ743" s="90">
        <f t="shared" si="1326"/>
        <v>3050.52</v>
      </c>
      <c r="GK743" s="90">
        <f t="shared" si="1327"/>
        <v>3306.95</v>
      </c>
      <c r="GL743" s="90">
        <f t="shared" si="1328"/>
        <v>3333.29</v>
      </c>
      <c r="GM743" s="104"/>
      <c r="GN743" s="104"/>
      <c r="GO743" s="104"/>
      <c r="GP743" s="90">
        <f t="shared" si="1221"/>
        <v>45757.8</v>
      </c>
      <c r="GQ743" s="90">
        <f t="shared" si="1221"/>
        <v>49604.25</v>
      </c>
      <c r="GR743" s="90">
        <f t="shared" si="1221"/>
        <v>49999.35</v>
      </c>
      <c r="GS743" s="92">
        <f>10-10</f>
        <v>0</v>
      </c>
      <c r="GT743" s="92">
        <f>10-10</f>
        <v>0</v>
      </c>
      <c r="GU743" s="92">
        <f>10-10</f>
        <v>0</v>
      </c>
      <c r="GV743" s="104"/>
      <c r="GW743" s="104"/>
      <c r="GX743" s="104"/>
      <c r="GY743" s="90">
        <f t="shared" si="1329"/>
        <v>0</v>
      </c>
      <c r="GZ743" s="90">
        <f t="shared" si="1330"/>
        <v>0</v>
      </c>
      <c r="HA743" s="90">
        <f t="shared" si="1331"/>
        <v>0</v>
      </c>
      <c r="HB743" s="104"/>
      <c r="HC743" s="104"/>
      <c r="HD743" s="104"/>
      <c r="HE743" s="90">
        <f t="shared" si="1332"/>
        <v>0</v>
      </c>
      <c r="HF743" s="90">
        <f t="shared" si="1333"/>
        <v>0</v>
      </c>
      <c r="HG743" s="90">
        <f t="shared" si="1334"/>
        <v>0</v>
      </c>
      <c r="HH743" s="104"/>
      <c r="HI743" s="104"/>
      <c r="HJ743" s="104"/>
      <c r="HK743" s="90">
        <f t="shared" si="1222"/>
        <v>0</v>
      </c>
      <c r="HL743" s="90">
        <f t="shared" si="1222"/>
        <v>0</v>
      </c>
      <c r="HM743" s="90">
        <f t="shared" si="1222"/>
        <v>0</v>
      </c>
      <c r="HN743" s="1235">
        <v>21</v>
      </c>
      <c r="HO743" s="1235">
        <v>21</v>
      </c>
      <c r="HP743" s="1235">
        <v>21</v>
      </c>
      <c r="HQ743" s="104"/>
      <c r="HR743" s="104"/>
      <c r="HS743" s="104"/>
      <c r="HT743" s="90">
        <f t="shared" si="1335"/>
        <v>118905.57</v>
      </c>
      <c r="HU743" s="90">
        <f t="shared" si="1336"/>
        <v>118905.57</v>
      </c>
      <c r="HV743" s="90">
        <f t="shared" si="1337"/>
        <v>118905.57</v>
      </c>
      <c r="HW743" s="104"/>
      <c r="HX743" s="104"/>
      <c r="HY743" s="104"/>
      <c r="HZ743" s="90">
        <f t="shared" si="1338"/>
        <v>3054.22</v>
      </c>
      <c r="IA743" s="90">
        <f t="shared" si="1339"/>
        <v>3224.47</v>
      </c>
      <c r="IB743" s="90">
        <f t="shared" si="1340"/>
        <v>3266.67</v>
      </c>
      <c r="IC743" s="104"/>
      <c r="ID743" s="104"/>
      <c r="IE743" s="104"/>
      <c r="IF743" s="90">
        <f t="shared" si="1223"/>
        <v>64138.62</v>
      </c>
      <c r="IG743" s="90">
        <f t="shared" si="1223"/>
        <v>67713.87</v>
      </c>
      <c r="IH743" s="90">
        <f t="shared" si="1223"/>
        <v>68600.070000000007</v>
      </c>
      <c r="II743" s="1235">
        <v>36</v>
      </c>
      <c r="IJ743" s="1235">
        <v>36</v>
      </c>
      <c r="IK743" s="1235">
        <v>36</v>
      </c>
      <c r="IL743" s="104"/>
      <c r="IM743" s="104"/>
      <c r="IN743" s="104"/>
      <c r="IO743" s="90">
        <f t="shared" si="1341"/>
        <v>203838.12</v>
      </c>
      <c r="IP743" s="90">
        <f t="shared" si="1342"/>
        <v>203838.12</v>
      </c>
      <c r="IQ743" s="90">
        <f t="shared" si="1343"/>
        <v>203838.12</v>
      </c>
      <c r="IR743" s="104"/>
      <c r="IS743" s="104"/>
      <c r="IT743" s="104"/>
      <c r="IU743" s="90">
        <f t="shared" si="1344"/>
        <v>3849.01</v>
      </c>
      <c r="IV743" s="90">
        <f t="shared" si="1345"/>
        <v>4133.87</v>
      </c>
      <c r="IW743" s="90">
        <f t="shared" si="1346"/>
        <v>4177.68</v>
      </c>
      <c r="IX743" s="104"/>
      <c r="IY743" s="104"/>
      <c r="IZ743" s="104"/>
      <c r="JA743" s="90">
        <f t="shared" si="1224"/>
        <v>138564.35999999999</v>
      </c>
      <c r="JB743" s="90">
        <f t="shared" si="1224"/>
        <v>148819.32</v>
      </c>
      <c r="JC743" s="90">
        <f t="shared" si="1224"/>
        <v>150396.48000000001</v>
      </c>
      <c r="JD743" s="1235">
        <v>7</v>
      </c>
      <c r="JE743" s="1235">
        <v>7</v>
      </c>
      <c r="JF743" s="1235">
        <v>7</v>
      </c>
      <c r="JG743" s="104"/>
      <c r="JH743" s="104"/>
      <c r="JI743" s="104"/>
      <c r="JJ743" s="90">
        <f t="shared" si="1347"/>
        <v>39635.19</v>
      </c>
      <c r="JK743" s="90">
        <f t="shared" si="1348"/>
        <v>39635.19</v>
      </c>
      <c r="JL743" s="90">
        <f t="shared" si="1349"/>
        <v>39635.19</v>
      </c>
      <c r="JM743" s="104"/>
      <c r="JN743" s="104"/>
      <c r="JO743" s="104"/>
      <c r="JP743" s="90">
        <f t="shared" si="1350"/>
        <v>3733.02</v>
      </c>
      <c r="JQ743" s="90">
        <f t="shared" si="1351"/>
        <v>4056.77</v>
      </c>
      <c r="JR743" s="90">
        <f t="shared" si="1352"/>
        <v>4098.03</v>
      </c>
      <c r="JS743" s="104"/>
      <c r="JT743" s="104"/>
      <c r="JU743" s="104"/>
      <c r="JV743" s="90">
        <f t="shared" si="1225"/>
        <v>26131.14</v>
      </c>
      <c r="JW743" s="90">
        <f t="shared" si="1225"/>
        <v>28397.39</v>
      </c>
      <c r="JX743" s="90">
        <f t="shared" si="1225"/>
        <v>28686.21</v>
      </c>
      <c r="JY743" s="1235"/>
      <c r="JZ743" s="1235"/>
      <c r="KA743" s="1235"/>
      <c r="KB743" s="104"/>
      <c r="KC743" s="104"/>
      <c r="KD743" s="104"/>
      <c r="KE743" s="90">
        <f t="shared" si="1353"/>
        <v>0</v>
      </c>
      <c r="KF743" s="90">
        <f t="shared" si="1354"/>
        <v>0</v>
      </c>
      <c r="KG743" s="90">
        <f t="shared" si="1355"/>
        <v>0</v>
      </c>
      <c r="KH743" s="104"/>
      <c r="KI743" s="104"/>
      <c r="KJ743" s="104"/>
      <c r="KK743" s="90">
        <f t="shared" si="1356"/>
        <v>4381.53</v>
      </c>
      <c r="KL743" s="90">
        <f t="shared" si="1357"/>
        <v>4772.03</v>
      </c>
      <c r="KM743" s="90">
        <f t="shared" si="1358"/>
        <v>4730.87</v>
      </c>
      <c r="KN743" s="104"/>
      <c r="KO743" s="104"/>
      <c r="KP743" s="104"/>
      <c r="KQ743" s="90">
        <f t="shared" si="1226"/>
        <v>0</v>
      </c>
      <c r="KR743" s="90">
        <f t="shared" si="1226"/>
        <v>0</v>
      </c>
      <c r="KS743" s="90">
        <f t="shared" si="1226"/>
        <v>0</v>
      </c>
      <c r="KT743" s="1235">
        <v>17</v>
      </c>
      <c r="KU743" s="1235">
        <v>17</v>
      </c>
      <c r="KV743" s="1235">
        <v>17</v>
      </c>
      <c r="KW743" s="104"/>
      <c r="KX743" s="104"/>
      <c r="KY743" s="104"/>
      <c r="KZ743" s="90">
        <f t="shared" si="1359"/>
        <v>96256.89</v>
      </c>
      <c r="LA743" s="90">
        <f t="shared" si="1360"/>
        <v>96256.89</v>
      </c>
      <c r="LB743" s="90">
        <f t="shared" si="1361"/>
        <v>96256.89</v>
      </c>
      <c r="LC743" s="104"/>
      <c r="LD743" s="104"/>
      <c r="LE743" s="104"/>
      <c r="LF743" s="90">
        <f t="shared" si="1362"/>
        <v>3614.26</v>
      </c>
      <c r="LG743" s="90">
        <f t="shared" si="1363"/>
        <v>3813.91</v>
      </c>
      <c r="LH743" s="90">
        <f t="shared" si="1364"/>
        <v>3847.66</v>
      </c>
      <c r="LI743" s="104"/>
      <c r="LJ743" s="104"/>
      <c r="LK743" s="104"/>
      <c r="LL743" s="90">
        <f t="shared" si="1227"/>
        <v>61442.42</v>
      </c>
      <c r="LM743" s="90">
        <f t="shared" si="1227"/>
        <v>64836.47</v>
      </c>
      <c r="LN743" s="90">
        <f t="shared" si="1227"/>
        <v>65410.22</v>
      </c>
      <c r="LO743" s="1235">
        <v>31</v>
      </c>
      <c r="LP743" s="1235">
        <v>31</v>
      </c>
      <c r="LQ743" s="1235">
        <v>31</v>
      </c>
      <c r="LR743" s="104"/>
      <c r="LS743" s="104"/>
      <c r="LT743" s="104"/>
      <c r="LU743" s="90">
        <f t="shared" si="1365"/>
        <v>175527.27</v>
      </c>
      <c r="LV743" s="90">
        <f t="shared" si="1366"/>
        <v>175527.27</v>
      </c>
      <c r="LW743" s="90">
        <f t="shared" si="1367"/>
        <v>175527.27</v>
      </c>
      <c r="LX743" s="104"/>
      <c r="LY743" s="104"/>
      <c r="LZ743" s="104"/>
      <c r="MA743" s="90">
        <f t="shared" si="1368"/>
        <v>3318.58</v>
      </c>
      <c r="MB743" s="90">
        <f t="shared" si="1369"/>
        <v>3707.89</v>
      </c>
      <c r="MC743" s="90">
        <f t="shared" si="1370"/>
        <v>3743.08</v>
      </c>
      <c r="MD743" s="104"/>
      <c r="ME743" s="104"/>
      <c r="MF743" s="104"/>
      <c r="MG743" s="90">
        <f t="shared" si="1228"/>
        <v>102875.98</v>
      </c>
      <c r="MH743" s="90">
        <f t="shared" si="1228"/>
        <v>114944.59</v>
      </c>
      <c r="MI743" s="90">
        <f t="shared" si="1228"/>
        <v>116035.48</v>
      </c>
      <c r="MJ743" s="1235">
        <v>19</v>
      </c>
      <c r="MK743" s="1235">
        <v>19</v>
      </c>
      <c r="ML743" s="1235">
        <v>19</v>
      </c>
      <c r="MM743" s="104"/>
      <c r="MN743" s="104"/>
      <c r="MO743" s="104"/>
      <c r="MP743" s="90">
        <f t="shared" si="1371"/>
        <v>107581.23</v>
      </c>
      <c r="MQ743" s="90">
        <f t="shared" si="1372"/>
        <v>107581.23</v>
      </c>
      <c r="MR743" s="90">
        <f t="shared" si="1373"/>
        <v>107581.23</v>
      </c>
      <c r="MS743" s="104"/>
      <c r="MT743" s="104"/>
      <c r="MU743" s="104"/>
      <c r="MV743" s="90">
        <f t="shared" si="1374"/>
        <v>3541.34</v>
      </c>
      <c r="MW743" s="90">
        <f t="shared" si="1375"/>
        <v>3708.4</v>
      </c>
      <c r="MX743" s="90">
        <f t="shared" si="1376"/>
        <v>3713.51</v>
      </c>
      <c r="MY743" s="104"/>
      <c r="MZ743" s="104"/>
      <c r="NA743" s="104"/>
      <c r="NB743" s="90">
        <f t="shared" si="1229"/>
        <v>67285.460000000006</v>
      </c>
      <c r="NC743" s="90">
        <f t="shared" si="1229"/>
        <v>70459.600000000006</v>
      </c>
      <c r="ND743" s="90">
        <f t="shared" si="1229"/>
        <v>70556.69</v>
      </c>
      <c r="NE743" s="1235">
        <v>22</v>
      </c>
      <c r="NF743" s="1235">
        <v>22</v>
      </c>
      <c r="NG743" s="1235">
        <v>22</v>
      </c>
      <c r="NH743" s="104"/>
      <c r="NI743" s="104"/>
      <c r="NJ743" s="104"/>
      <c r="NK743" s="90">
        <f t="shared" si="1377"/>
        <v>124567.74</v>
      </c>
      <c r="NL743" s="90">
        <f t="shared" si="1378"/>
        <v>124567.74</v>
      </c>
      <c r="NM743" s="90">
        <f t="shared" si="1379"/>
        <v>124567.74</v>
      </c>
      <c r="NN743" s="104"/>
      <c r="NO743" s="104"/>
      <c r="NP743" s="104"/>
      <c r="NQ743" s="90">
        <f t="shared" si="1380"/>
        <v>4030.01</v>
      </c>
      <c r="NR743" s="90">
        <f t="shared" si="1381"/>
        <v>4339.96</v>
      </c>
      <c r="NS743" s="90">
        <f t="shared" si="1382"/>
        <v>4363.82</v>
      </c>
      <c r="NT743" s="104"/>
      <c r="NU743" s="104"/>
      <c r="NV743" s="104"/>
      <c r="NW743" s="90">
        <f t="shared" si="1230"/>
        <v>88660.22</v>
      </c>
      <c r="NX743" s="90">
        <f t="shared" si="1230"/>
        <v>95479.12</v>
      </c>
      <c r="NY743" s="90">
        <f t="shared" si="1230"/>
        <v>96004.04</v>
      </c>
      <c r="NZ743" s="1235">
        <v>18</v>
      </c>
      <c r="OA743" s="1235">
        <v>18</v>
      </c>
      <c r="OB743" s="1235">
        <v>18</v>
      </c>
      <c r="OC743" s="104"/>
      <c r="OD743" s="104"/>
      <c r="OE743" s="104"/>
      <c r="OF743" s="90">
        <f t="shared" si="1383"/>
        <v>101919.06</v>
      </c>
      <c r="OG743" s="90">
        <f t="shared" si="1384"/>
        <v>101919.06</v>
      </c>
      <c r="OH743" s="90">
        <f t="shared" si="1385"/>
        <v>101919.06</v>
      </c>
      <c r="OI743" s="104"/>
      <c r="OJ743" s="104"/>
      <c r="OK743" s="104"/>
      <c r="OL743" s="90">
        <f t="shared" si="1386"/>
        <v>2589.4899999999998</v>
      </c>
      <c r="OM743" s="90">
        <f t="shared" si="1387"/>
        <v>2813.36</v>
      </c>
      <c r="ON743" s="90">
        <f t="shared" si="1388"/>
        <v>2860.23</v>
      </c>
      <c r="OO743" s="104"/>
      <c r="OP743" s="104"/>
      <c r="OQ743" s="104"/>
      <c r="OR743" s="90">
        <f t="shared" si="1231"/>
        <v>46610.82</v>
      </c>
      <c r="OS743" s="90">
        <f t="shared" si="1231"/>
        <v>50640.480000000003</v>
      </c>
      <c r="OT743" s="90">
        <f t="shared" si="1231"/>
        <v>51484.14</v>
      </c>
      <c r="OU743" s="1235">
        <v>20</v>
      </c>
      <c r="OV743" s="1235">
        <v>20</v>
      </c>
      <c r="OW743" s="1235">
        <v>20</v>
      </c>
      <c r="OX743" s="104"/>
      <c r="OY743" s="104"/>
      <c r="OZ743" s="104"/>
      <c r="PA743" s="90">
        <f t="shared" si="1389"/>
        <v>113243.4</v>
      </c>
      <c r="PB743" s="90">
        <f t="shared" si="1390"/>
        <v>113243.4</v>
      </c>
      <c r="PC743" s="90">
        <f t="shared" si="1391"/>
        <v>113243.4</v>
      </c>
      <c r="PD743" s="104"/>
      <c r="PE743" s="104"/>
      <c r="PF743" s="104"/>
      <c r="PG743" s="90">
        <f t="shared" si="1392"/>
        <v>3861.86</v>
      </c>
      <c r="PH743" s="90">
        <f t="shared" si="1393"/>
        <v>4044.95</v>
      </c>
      <c r="PI743" s="90">
        <f t="shared" si="1394"/>
        <v>4077.81</v>
      </c>
      <c r="PJ743" s="104"/>
      <c r="PK743" s="104"/>
      <c r="PL743" s="104"/>
      <c r="PM743" s="90">
        <f t="shared" si="1232"/>
        <v>77237.2</v>
      </c>
      <c r="PN743" s="90">
        <f t="shared" si="1232"/>
        <v>80899</v>
      </c>
      <c r="PO743" s="90">
        <f t="shared" si="1232"/>
        <v>81556.2</v>
      </c>
      <c r="PP743" s="1235"/>
      <c r="PQ743" s="1235"/>
      <c r="PR743" s="1235"/>
      <c r="PS743" s="104"/>
      <c r="PT743" s="104"/>
      <c r="PU743" s="104"/>
      <c r="PV743" s="90">
        <f t="shared" si="1395"/>
        <v>0</v>
      </c>
      <c r="PW743" s="90">
        <f t="shared" si="1396"/>
        <v>0</v>
      </c>
      <c r="PX743" s="90">
        <f t="shared" si="1397"/>
        <v>0</v>
      </c>
      <c r="PY743" s="104"/>
      <c r="PZ743" s="104"/>
      <c r="QA743" s="104"/>
      <c r="QB743" s="90">
        <f t="shared" si="1398"/>
        <v>2674.05</v>
      </c>
      <c r="QC743" s="90">
        <f t="shared" si="1399"/>
        <v>2962.62</v>
      </c>
      <c r="QD743" s="90">
        <f t="shared" si="1400"/>
        <v>2957.79</v>
      </c>
      <c r="QE743" s="104"/>
      <c r="QF743" s="104"/>
      <c r="QG743" s="104"/>
      <c r="QH743" s="90">
        <f t="shared" si="1233"/>
        <v>0</v>
      </c>
      <c r="QI743" s="90">
        <f t="shared" si="1233"/>
        <v>0</v>
      </c>
      <c r="QJ743" s="90">
        <f t="shared" si="1233"/>
        <v>0</v>
      </c>
      <c r="QK743" s="1235">
        <v>13</v>
      </c>
      <c r="QL743" s="1235">
        <v>13</v>
      </c>
      <c r="QM743" s="1235">
        <v>13</v>
      </c>
      <c r="QN743" s="104"/>
      <c r="QO743" s="104"/>
      <c r="QP743" s="104"/>
      <c r="QQ743" s="90">
        <f t="shared" si="1401"/>
        <v>73608.210000000006</v>
      </c>
      <c r="QR743" s="90">
        <f t="shared" si="1402"/>
        <v>73608.210000000006</v>
      </c>
      <c r="QS743" s="90">
        <f t="shared" si="1403"/>
        <v>73608.210000000006</v>
      </c>
      <c r="QT743" s="104"/>
      <c r="QU743" s="104"/>
      <c r="QV743" s="104"/>
      <c r="QW743" s="90">
        <f t="shared" si="1404"/>
        <v>4446.07</v>
      </c>
      <c r="QX743" s="90">
        <f t="shared" si="1405"/>
        <v>5076.63</v>
      </c>
      <c r="QY743" s="90">
        <f t="shared" si="1406"/>
        <v>5096.29</v>
      </c>
      <c r="QZ743" s="104"/>
      <c r="RA743" s="104"/>
      <c r="RB743" s="104"/>
      <c r="RC743" s="90">
        <f t="shared" si="1234"/>
        <v>57798.91</v>
      </c>
      <c r="RD743" s="90">
        <f t="shared" si="1234"/>
        <v>65996.19</v>
      </c>
      <c r="RE743" s="90">
        <f t="shared" si="1234"/>
        <v>66251.77</v>
      </c>
      <c r="RF743" s="1235">
        <v>38</v>
      </c>
      <c r="RG743" s="1235">
        <v>38</v>
      </c>
      <c r="RH743" s="1235">
        <v>38</v>
      </c>
      <c r="RI743" s="104"/>
      <c r="RJ743" s="104"/>
      <c r="RK743" s="104"/>
      <c r="RL743" s="90">
        <f t="shared" si="1407"/>
        <v>215162.46</v>
      </c>
      <c r="RM743" s="90">
        <f t="shared" si="1408"/>
        <v>215162.46</v>
      </c>
      <c r="RN743" s="90">
        <f t="shared" si="1409"/>
        <v>215162.46</v>
      </c>
      <c r="RO743" s="104"/>
      <c r="RP743" s="104"/>
      <c r="RQ743" s="104"/>
      <c r="RR743" s="90">
        <f t="shared" si="1410"/>
        <v>3216.69</v>
      </c>
      <c r="RS743" s="90">
        <f t="shared" si="1411"/>
        <v>3486.89</v>
      </c>
      <c r="RT743" s="90">
        <f t="shared" si="1412"/>
        <v>3522.75</v>
      </c>
      <c r="RU743" s="104"/>
      <c r="RV743" s="104"/>
      <c r="RW743" s="104"/>
      <c r="RX743" s="90">
        <f t="shared" si="1235"/>
        <v>122234.22</v>
      </c>
      <c r="RY743" s="90">
        <f t="shared" si="1235"/>
        <v>132501.82</v>
      </c>
      <c r="RZ743" s="90">
        <f t="shared" si="1235"/>
        <v>133864.5</v>
      </c>
      <c r="SA743" s="1235">
        <v>63</v>
      </c>
      <c r="SB743" s="1235">
        <v>63</v>
      </c>
      <c r="SC743" s="1235">
        <v>63</v>
      </c>
      <c r="SD743" s="104"/>
      <c r="SE743" s="104"/>
      <c r="SF743" s="104"/>
      <c r="SG743" s="90">
        <f t="shared" si="1413"/>
        <v>356716.71</v>
      </c>
      <c r="SH743" s="90">
        <f t="shared" si="1414"/>
        <v>356716.71</v>
      </c>
      <c r="SI743" s="90">
        <f t="shared" si="1415"/>
        <v>356716.71</v>
      </c>
      <c r="SJ743" s="104"/>
      <c r="SK743" s="104"/>
      <c r="SL743" s="104"/>
      <c r="SM743" s="90">
        <f t="shared" si="1416"/>
        <v>2188.4</v>
      </c>
      <c r="SN743" s="90">
        <f t="shared" si="1417"/>
        <v>2433.8200000000002</v>
      </c>
      <c r="SO743" s="90">
        <f t="shared" si="1418"/>
        <v>2485.0100000000002</v>
      </c>
      <c r="SP743" s="104"/>
      <c r="SQ743" s="104"/>
      <c r="SR743" s="104"/>
      <c r="SS743" s="90">
        <f t="shared" si="1236"/>
        <v>137869.20000000001</v>
      </c>
      <c r="ST743" s="90">
        <f t="shared" si="1236"/>
        <v>153330.66</v>
      </c>
      <c r="SU743" s="90">
        <f t="shared" si="1236"/>
        <v>156555.63</v>
      </c>
      <c r="SV743" s="1235">
        <v>21</v>
      </c>
      <c r="SW743" s="1235">
        <v>21</v>
      </c>
      <c r="SX743" s="1235">
        <v>21</v>
      </c>
      <c r="SY743" s="104"/>
      <c r="SZ743" s="104"/>
      <c r="TA743" s="104"/>
      <c r="TB743" s="90">
        <f t="shared" si="1419"/>
        <v>118905.57</v>
      </c>
      <c r="TC743" s="90">
        <f t="shared" si="1420"/>
        <v>118905.57</v>
      </c>
      <c r="TD743" s="90">
        <f t="shared" si="1421"/>
        <v>118905.57</v>
      </c>
      <c r="TE743" s="104"/>
      <c r="TF743" s="104"/>
      <c r="TG743" s="104"/>
      <c r="TH743" s="90">
        <f t="shared" si="1422"/>
        <v>3702.16</v>
      </c>
      <c r="TI743" s="90">
        <f t="shared" si="1423"/>
        <v>4019.02</v>
      </c>
      <c r="TJ743" s="90">
        <f t="shared" si="1424"/>
        <v>4031.08</v>
      </c>
      <c r="TK743" s="104"/>
      <c r="TL743" s="104"/>
      <c r="TM743" s="104"/>
      <c r="TN743" s="90">
        <f t="shared" si="1237"/>
        <v>77745.36</v>
      </c>
      <c r="TO743" s="90">
        <f t="shared" si="1237"/>
        <v>84399.42</v>
      </c>
      <c r="TP743" s="90">
        <f t="shared" si="1237"/>
        <v>84652.68</v>
      </c>
      <c r="TQ743" s="1235">
        <v>15</v>
      </c>
      <c r="TR743" s="1235">
        <v>15</v>
      </c>
      <c r="TS743" s="1235">
        <v>15</v>
      </c>
      <c r="TT743" s="104"/>
      <c r="TU743" s="104"/>
      <c r="TV743" s="104"/>
      <c r="TW743" s="90">
        <f t="shared" si="1425"/>
        <v>84932.55</v>
      </c>
      <c r="TX743" s="90">
        <f t="shared" si="1426"/>
        <v>84932.55</v>
      </c>
      <c r="TY743" s="90">
        <f t="shared" si="1427"/>
        <v>84932.55</v>
      </c>
      <c r="TZ743" s="104"/>
      <c r="UA743" s="104"/>
      <c r="UB743" s="104"/>
      <c r="UC743" s="90">
        <f t="shared" si="1428"/>
        <v>3620.18</v>
      </c>
      <c r="UD743" s="90">
        <f t="shared" si="1429"/>
        <v>3977.05</v>
      </c>
      <c r="UE743" s="90">
        <f t="shared" si="1430"/>
        <v>4011.18</v>
      </c>
      <c r="UF743" s="104"/>
      <c r="UG743" s="104"/>
      <c r="UH743" s="104"/>
      <c r="UI743" s="90">
        <f t="shared" si="1238"/>
        <v>54302.7</v>
      </c>
      <c r="UJ743" s="90">
        <f t="shared" si="1238"/>
        <v>59655.75</v>
      </c>
      <c r="UK743" s="90">
        <f t="shared" si="1238"/>
        <v>60167.7</v>
      </c>
      <c r="UL743" s="1235">
        <v>38</v>
      </c>
      <c r="UM743" s="1235">
        <v>38</v>
      </c>
      <c r="UN743" s="1235">
        <v>38</v>
      </c>
      <c r="UO743" s="104"/>
      <c r="UP743" s="104"/>
      <c r="UQ743" s="104"/>
      <c r="UR743" s="90">
        <f t="shared" si="1431"/>
        <v>215162.46</v>
      </c>
      <c r="US743" s="90">
        <f t="shared" si="1432"/>
        <v>215162.46</v>
      </c>
      <c r="UT743" s="90">
        <f t="shared" si="1433"/>
        <v>215162.46</v>
      </c>
      <c r="UU743" s="104"/>
      <c r="UV743" s="104"/>
      <c r="UW743" s="104"/>
      <c r="UX743" s="90">
        <f t="shared" si="1434"/>
        <v>3743.18</v>
      </c>
      <c r="UY743" s="90">
        <f t="shared" si="1435"/>
        <v>4257.2700000000004</v>
      </c>
      <c r="UZ743" s="90">
        <f t="shared" si="1436"/>
        <v>4288.8100000000004</v>
      </c>
      <c r="VA743" s="104"/>
      <c r="VB743" s="104"/>
      <c r="VC743" s="104"/>
      <c r="VD743" s="90">
        <f t="shared" si="1239"/>
        <v>142240.84</v>
      </c>
      <c r="VE743" s="90">
        <f t="shared" si="1239"/>
        <v>161776.26</v>
      </c>
      <c r="VF743" s="90">
        <f t="shared" si="1239"/>
        <v>162974.78</v>
      </c>
      <c r="VG743" s="1235">
        <v>42</v>
      </c>
      <c r="VH743" s="1235">
        <v>42</v>
      </c>
      <c r="VI743" s="1235">
        <v>42</v>
      </c>
      <c r="VJ743" s="104"/>
      <c r="VK743" s="104"/>
      <c r="VL743" s="104"/>
      <c r="VM743" s="90">
        <f t="shared" si="1437"/>
        <v>237811.14</v>
      </c>
      <c r="VN743" s="90">
        <f t="shared" si="1438"/>
        <v>237811.14</v>
      </c>
      <c r="VO743" s="90">
        <f t="shared" si="1439"/>
        <v>237811.14</v>
      </c>
      <c r="VP743" s="104"/>
      <c r="VQ743" s="104"/>
      <c r="VR743" s="104"/>
      <c r="VS743" s="90">
        <f t="shared" si="1440"/>
        <v>3435.1</v>
      </c>
      <c r="VT743" s="90">
        <f t="shared" si="1441"/>
        <v>3729.91</v>
      </c>
      <c r="VU743" s="90">
        <f t="shared" si="1442"/>
        <v>3767.38</v>
      </c>
      <c r="VV743" s="104"/>
      <c r="VW743" s="104"/>
      <c r="VX743" s="104"/>
      <c r="VY743" s="90">
        <f t="shared" si="1240"/>
        <v>144274.20000000001</v>
      </c>
      <c r="VZ743" s="90">
        <f t="shared" si="1240"/>
        <v>156656.22</v>
      </c>
      <c r="WA743" s="90">
        <f t="shared" si="1240"/>
        <v>158229.96</v>
      </c>
      <c r="WB743" s="92">
        <f>22-22</f>
        <v>0</v>
      </c>
      <c r="WC743" s="92">
        <f>22-22</f>
        <v>0</v>
      </c>
      <c r="WD743" s="92">
        <f>22-22</f>
        <v>0</v>
      </c>
      <c r="WE743" s="104"/>
      <c r="WF743" s="104"/>
      <c r="WG743" s="104"/>
      <c r="WH743" s="90">
        <f t="shared" si="1443"/>
        <v>0</v>
      </c>
      <c r="WI743" s="90">
        <f t="shared" si="1444"/>
        <v>0</v>
      </c>
      <c r="WJ743" s="90">
        <f t="shared" si="1445"/>
        <v>0</v>
      </c>
      <c r="WK743" s="104"/>
      <c r="WL743" s="104"/>
      <c r="WM743" s="104"/>
      <c r="WN743" s="90">
        <f t="shared" si="1446"/>
        <v>0</v>
      </c>
      <c r="WO743" s="90">
        <f t="shared" si="1447"/>
        <v>0</v>
      </c>
      <c r="WP743" s="90">
        <f t="shared" si="1448"/>
        <v>0</v>
      </c>
      <c r="WQ743" s="104"/>
      <c r="WR743" s="104"/>
      <c r="WS743" s="104"/>
      <c r="WT743" s="90">
        <f t="shared" si="1241"/>
        <v>0</v>
      </c>
      <c r="WU743" s="90">
        <f t="shared" si="1241"/>
        <v>0</v>
      </c>
      <c r="WV743" s="90">
        <f t="shared" si="1241"/>
        <v>0</v>
      </c>
      <c r="WW743" s="1235">
        <v>14</v>
      </c>
      <c r="WX743" s="1235">
        <v>14</v>
      </c>
      <c r="WY743" s="1235">
        <v>14</v>
      </c>
      <c r="WZ743" s="104"/>
      <c r="XA743" s="104"/>
      <c r="XB743" s="104"/>
      <c r="XC743" s="90">
        <f t="shared" si="1449"/>
        <v>79270.38</v>
      </c>
      <c r="XD743" s="90">
        <f t="shared" si="1450"/>
        <v>79270.38</v>
      </c>
      <c r="XE743" s="90">
        <f t="shared" si="1451"/>
        <v>79270.38</v>
      </c>
      <c r="XF743" s="104"/>
      <c r="XG743" s="104"/>
      <c r="XH743" s="104"/>
      <c r="XI743" s="90">
        <f t="shared" si="1452"/>
        <v>2725.84</v>
      </c>
      <c r="XJ743" s="90">
        <f t="shared" si="1453"/>
        <v>2917.31</v>
      </c>
      <c r="XK743" s="90">
        <f t="shared" si="1454"/>
        <v>2945.23</v>
      </c>
      <c r="XL743" s="104"/>
      <c r="XM743" s="104"/>
      <c r="XN743" s="104"/>
      <c r="XO743" s="90">
        <f t="shared" si="1242"/>
        <v>38161.760000000002</v>
      </c>
      <c r="XP743" s="90">
        <f t="shared" si="1242"/>
        <v>40842.339999999997</v>
      </c>
      <c r="XQ743" s="90">
        <f t="shared" si="1242"/>
        <v>41233.22</v>
      </c>
      <c r="XR743" s="1235">
        <v>35</v>
      </c>
      <c r="XS743" s="1235">
        <v>35</v>
      </c>
      <c r="XT743" s="1235">
        <v>35</v>
      </c>
      <c r="XU743" s="104"/>
      <c r="XV743" s="104"/>
      <c r="XW743" s="104"/>
      <c r="XX743" s="90">
        <f t="shared" si="1455"/>
        <v>198175.95</v>
      </c>
      <c r="XY743" s="90">
        <f t="shared" si="1456"/>
        <v>198175.95</v>
      </c>
      <c r="XZ743" s="90">
        <f t="shared" si="1457"/>
        <v>198175.95</v>
      </c>
      <c r="YA743" s="104"/>
      <c r="YB743" s="104"/>
      <c r="YC743" s="104"/>
      <c r="YD743" s="90">
        <f t="shared" si="1458"/>
        <v>2505.65</v>
      </c>
      <c r="YE743" s="90">
        <f t="shared" si="1459"/>
        <v>2696.71</v>
      </c>
      <c r="YF743" s="90">
        <f t="shared" si="1460"/>
        <v>2748.35</v>
      </c>
      <c r="YG743" s="104"/>
      <c r="YH743" s="104"/>
      <c r="YI743" s="104"/>
      <c r="YJ743" s="90">
        <f t="shared" si="1243"/>
        <v>87697.75</v>
      </c>
      <c r="YK743" s="90">
        <f t="shared" si="1243"/>
        <v>94384.85</v>
      </c>
      <c r="YL743" s="90">
        <f t="shared" si="1243"/>
        <v>96192.25</v>
      </c>
      <c r="YM743" s="1235">
        <v>52</v>
      </c>
      <c r="YN743" s="1235">
        <v>52</v>
      </c>
      <c r="YO743" s="1235">
        <v>52</v>
      </c>
      <c r="YP743" s="104"/>
      <c r="YQ743" s="104"/>
      <c r="YR743" s="104"/>
      <c r="YS743" s="90">
        <f t="shared" si="1461"/>
        <v>294432.84000000003</v>
      </c>
      <c r="YT743" s="90">
        <f t="shared" si="1462"/>
        <v>294432.84000000003</v>
      </c>
      <c r="YU743" s="90">
        <f t="shared" si="1463"/>
        <v>294432.84000000003</v>
      </c>
      <c r="YV743" s="104"/>
      <c r="YW743" s="104"/>
      <c r="YX743" s="104"/>
      <c r="YY743" s="90">
        <f t="shared" si="1464"/>
        <v>2314.8000000000002</v>
      </c>
      <c r="YZ743" s="90">
        <f t="shared" si="1465"/>
        <v>2645.33</v>
      </c>
      <c r="ZA743" s="90">
        <f t="shared" si="1466"/>
        <v>2689.74</v>
      </c>
      <c r="ZB743" s="104"/>
      <c r="ZC743" s="104"/>
      <c r="ZD743" s="104"/>
      <c r="ZE743" s="90">
        <f t="shared" si="1244"/>
        <v>120369.60000000001</v>
      </c>
      <c r="ZF743" s="90">
        <f t="shared" si="1244"/>
        <v>137557.16</v>
      </c>
      <c r="ZG743" s="90">
        <f t="shared" si="1244"/>
        <v>139866.48000000001</v>
      </c>
      <c r="ZH743" s="1235">
        <v>10</v>
      </c>
      <c r="ZI743" s="1235">
        <v>10</v>
      </c>
      <c r="ZJ743" s="1235">
        <v>10</v>
      </c>
      <c r="ZK743" s="104"/>
      <c r="ZL743" s="104"/>
      <c r="ZM743" s="104"/>
      <c r="ZN743" s="90">
        <f t="shared" si="1467"/>
        <v>56621.7</v>
      </c>
      <c r="ZO743" s="90">
        <f t="shared" si="1468"/>
        <v>56621.7</v>
      </c>
      <c r="ZP743" s="90">
        <f t="shared" si="1469"/>
        <v>56621.7</v>
      </c>
      <c r="ZQ743" s="104"/>
      <c r="ZR743" s="104"/>
      <c r="ZS743" s="104"/>
      <c r="ZT743" s="90">
        <f t="shared" si="1470"/>
        <v>2513.4699999999998</v>
      </c>
      <c r="ZU743" s="90">
        <f t="shared" si="1471"/>
        <v>2797.41</v>
      </c>
      <c r="ZV743" s="90">
        <f t="shared" si="1472"/>
        <v>2845.29</v>
      </c>
      <c r="ZW743" s="104"/>
      <c r="ZX743" s="104"/>
      <c r="ZY743" s="104"/>
      <c r="ZZ743" s="90">
        <f t="shared" si="1245"/>
        <v>25134.7</v>
      </c>
      <c r="AAA743" s="90">
        <f t="shared" si="1245"/>
        <v>27974.1</v>
      </c>
      <c r="AAB743" s="90">
        <f t="shared" si="1245"/>
        <v>28452.9</v>
      </c>
      <c r="AAC743" s="1235">
        <v>11</v>
      </c>
      <c r="AAD743" s="1235">
        <v>11</v>
      </c>
      <c r="AAE743" s="1235">
        <v>11</v>
      </c>
      <c r="AAF743" s="104"/>
      <c r="AAG743" s="104"/>
      <c r="AAH743" s="104"/>
      <c r="AAI743" s="90">
        <f t="shared" si="1473"/>
        <v>62283.87</v>
      </c>
      <c r="AAJ743" s="90">
        <f t="shared" si="1474"/>
        <v>62283.87</v>
      </c>
      <c r="AAK743" s="90">
        <f t="shared" si="1475"/>
        <v>62283.87</v>
      </c>
      <c r="AAL743" s="104"/>
      <c r="AAM743" s="104"/>
      <c r="AAN743" s="104"/>
      <c r="AAO743" s="90">
        <f t="shared" si="1476"/>
        <v>3444.05</v>
      </c>
      <c r="AAP743" s="90">
        <f t="shared" si="1477"/>
        <v>4188.58</v>
      </c>
      <c r="AAQ743" s="90">
        <f t="shared" si="1478"/>
        <v>4211.3</v>
      </c>
      <c r="AAR743" s="104"/>
      <c r="AAS743" s="104"/>
      <c r="AAT743" s="104"/>
      <c r="AAU743" s="90">
        <f t="shared" si="1246"/>
        <v>37884.550000000003</v>
      </c>
      <c r="AAV743" s="90">
        <f t="shared" si="1246"/>
        <v>46074.38</v>
      </c>
      <c r="AAW743" s="90">
        <f t="shared" si="1246"/>
        <v>46324.3</v>
      </c>
      <c r="AAX743" s="1235">
        <v>19</v>
      </c>
      <c r="AAY743" s="1235">
        <v>19</v>
      </c>
      <c r="AAZ743" s="1235">
        <v>19</v>
      </c>
      <c r="ABA743" s="104"/>
      <c r="ABB743" s="104"/>
      <c r="ABC743" s="104"/>
      <c r="ABD743" s="90">
        <f t="shared" si="1479"/>
        <v>107581.23</v>
      </c>
      <c r="ABE743" s="90">
        <f t="shared" si="1480"/>
        <v>107581.23</v>
      </c>
      <c r="ABF743" s="90">
        <f t="shared" si="1481"/>
        <v>107581.23</v>
      </c>
      <c r="ABG743" s="104"/>
      <c r="ABH743" s="104"/>
      <c r="ABI743" s="104"/>
      <c r="ABJ743" s="90">
        <f t="shared" si="1482"/>
        <v>2674.92</v>
      </c>
      <c r="ABK743" s="90">
        <f t="shared" si="1483"/>
        <v>3226.67</v>
      </c>
      <c r="ABL743" s="90">
        <f t="shared" si="1484"/>
        <v>3255.31</v>
      </c>
      <c r="ABM743" s="104"/>
      <c r="ABN743" s="104"/>
      <c r="ABO743" s="104"/>
      <c r="ABP743" s="90">
        <f t="shared" si="1247"/>
        <v>50823.48</v>
      </c>
      <c r="ABQ743" s="90">
        <f t="shared" si="1247"/>
        <v>61306.73</v>
      </c>
      <c r="ABR743" s="90">
        <f t="shared" si="1247"/>
        <v>61850.89</v>
      </c>
      <c r="ABS743" s="1235">
        <v>26</v>
      </c>
      <c r="ABT743" s="1235">
        <v>26</v>
      </c>
      <c r="ABU743" s="1235">
        <v>26</v>
      </c>
      <c r="ABV743" s="104"/>
      <c r="ABW743" s="104"/>
      <c r="ABX743" s="104"/>
      <c r="ABY743" s="90">
        <f t="shared" si="1485"/>
        <v>147216.42000000001</v>
      </c>
      <c r="ABZ743" s="90">
        <f t="shared" si="1486"/>
        <v>147216.42000000001</v>
      </c>
      <c r="ACA743" s="90">
        <f t="shared" si="1487"/>
        <v>147216.42000000001</v>
      </c>
      <c r="ACB743" s="104"/>
      <c r="ACC743" s="104"/>
      <c r="ACD743" s="104"/>
      <c r="ACE743" s="90">
        <f t="shared" si="1488"/>
        <v>1948.83</v>
      </c>
      <c r="ACF743" s="90">
        <f t="shared" si="1489"/>
        <v>2361.61</v>
      </c>
      <c r="ACG743" s="90">
        <f t="shared" si="1490"/>
        <v>2399.73</v>
      </c>
      <c r="ACH743" s="104"/>
      <c r="ACI743" s="104"/>
      <c r="ACJ743" s="104"/>
      <c r="ACK743" s="90">
        <f t="shared" si="1248"/>
        <v>50669.58</v>
      </c>
      <c r="ACL743" s="90">
        <f t="shared" si="1248"/>
        <v>61401.86</v>
      </c>
      <c r="ACM743" s="90">
        <f t="shared" si="1248"/>
        <v>62392.98</v>
      </c>
      <c r="ACN743" s="1235">
        <v>19</v>
      </c>
      <c r="ACO743" s="1235">
        <v>19</v>
      </c>
      <c r="ACP743" s="1235">
        <v>19</v>
      </c>
      <c r="ACQ743" s="104"/>
      <c r="ACR743" s="104"/>
      <c r="ACS743" s="104"/>
      <c r="ACT743" s="90">
        <f t="shared" si="1491"/>
        <v>107581.23</v>
      </c>
      <c r="ACU743" s="90">
        <f t="shared" si="1492"/>
        <v>107581.23</v>
      </c>
      <c r="ACV743" s="90">
        <f t="shared" si="1493"/>
        <v>107581.23</v>
      </c>
      <c r="ACW743" s="104"/>
      <c r="ACX743" s="104"/>
      <c r="ACY743" s="104"/>
      <c r="ACZ743" s="90">
        <f t="shared" si="1494"/>
        <v>2559.34</v>
      </c>
      <c r="ADA743" s="90">
        <f t="shared" si="1495"/>
        <v>3178.59</v>
      </c>
      <c r="ADB743" s="90">
        <f t="shared" si="1496"/>
        <v>3175.99</v>
      </c>
      <c r="ADC743" s="104"/>
      <c r="ADD743" s="104"/>
      <c r="ADE743" s="104"/>
      <c r="ADF743" s="90">
        <f t="shared" si="1249"/>
        <v>48627.46</v>
      </c>
      <c r="ADG743" s="90">
        <f t="shared" si="1249"/>
        <v>60393.21</v>
      </c>
      <c r="ADH743" s="90">
        <f t="shared" si="1249"/>
        <v>60343.81</v>
      </c>
      <c r="ADI743" s="1235">
        <v>18</v>
      </c>
      <c r="ADJ743" s="1235">
        <v>18</v>
      </c>
      <c r="ADK743" s="1235">
        <v>18</v>
      </c>
      <c r="ADL743" s="104"/>
      <c r="ADM743" s="104"/>
      <c r="ADN743" s="104"/>
      <c r="ADO743" s="90">
        <f t="shared" si="1497"/>
        <v>101919.06</v>
      </c>
      <c r="ADP743" s="90">
        <f t="shared" si="1498"/>
        <v>101919.06</v>
      </c>
      <c r="ADQ743" s="90">
        <f t="shared" si="1499"/>
        <v>101919.06</v>
      </c>
      <c r="ADR743" s="104"/>
      <c r="ADS743" s="104"/>
      <c r="ADT743" s="104"/>
      <c r="ADU743" s="90">
        <f t="shared" si="1500"/>
        <v>2888.7</v>
      </c>
      <c r="ADV743" s="90">
        <f t="shared" si="1501"/>
        <v>3161.79</v>
      </c>
      <c r="ADW743" s="90">
        <f t="shared" si="1502"/>
        <v>3194.11</v>
      </c>
      <c r="ADX743" s="104"/>
      <c r="ADY743" s="104"/>
      <c r="ADZ743" s="104"/>
      <c r="AEA743" s="90">
        <f t="shared" si="1250"/>
        <v>51996.6</v>
      </c>
      <c r="AEB743" s="90">
        <f t="shared" si="1250"/>
        <v>56912.22</v>
      </c>
      <c r="AEC743" s="90">
        <f t="shared" si="1250"/>
        <v>57493.98</v>
      </c>
      <c r="AED743" s="1237">
        <v>61</v>
      </c>
      <c r="AEE743" s="1237">
        <v>61</v>
      </c>
      <c r="AEF743" s="1237">
        <v>61</v>
      </c>
      <c r="AEG743" s="104"/>
      <c r="AEH743" s="104"/>
      <c r="AEI743" s="104"/>
      <c r="AEJ743" s="90">
        <f t="shared" si="1503"/>
        <v>345392.37</v>
      </c>
      <c r="AEK743" s="90">
        <f t="shared" si="1504"/>
        <v>345392.37</v>
      </c>
      <c r="AEL743" s="90">
        <f t="shared" si="1505"/>
        <v>345392.37</v>
      </c>
      <c r="AEM743" s="104"/>
      <c r="AEN743" s="104"/>
      <c r="AEO743" s="104"/>
      <c r="AEP743" s="90">
        <f t="shared" si="1506"/>
        <v>2634.67</v>
      </c>
      <c r="AEQ743" s="90">
        <f t="shared" si="1507"/>
        <v>2842.47</v>
      </c>
      <c r="AER743" s="90">
        <f t="shared" si="1508"/>
        <v>2870.49</v>
      </c>
      <c r="AES743" s="104"/>
      <c r="AET743" s="104"/>
      <c r="AEU743" s="104"/>
      <c r="AEV743" s="90">
        <f t="shared" si="1251"/>
        <v>160714.87</v>
      </c>
      <c r="AEW743" s="90">
        <f t="shared" si="1251"/>
        <v>173390.67</v>
      </c>
      <c r="AEX743" s="90">
        <f t="shared" si="1251"/>
        <v>175099.89</v>
      </c>
      <c r="AEY743" s="1235">
        <v>27</v>
      </c>
      <c r="AEZ743" s="1235">
        <v>27</v>
      </c>
      <c r="AFA743" s="1235">
        <v>27</v>
      </c>
      <c r="AFB743" s="104"/>
      <c r="AFC743" s="104"/>
      <c r="AFD743" s="104"/>
      <c r="AFE743" s="90">
        <f t="shared" si="1509"/>
        <v>152878.59</v>
      </c>
      <c r="AFF743" s="90">
        <f t="shared" si="1510"/>
        <v>152878.59</v>
      </c>
      <c r="AFG743" s="90">
        <f t="shared" si="1511"/>
        <v>152878.59</v>
      </c>
      <c r="AFH743" s="104"/>
      <c r="AFI743" s="104"/>
      <c r="AFJ743" s="104"/>
      <c r="AFK743" s="90">
        <f t="shared" si="1512"/>
        <v>2361.08</v>
      </c>
      <c r="AFL743" s="90">
        <f t="shared" si="1513"/>
        <v>2788.51</v>
      </c>
      <c r="AFM743" s="90">
        <f t="shared" si="1514"/>
        <v>2825.29</v>
      </c>
      <c r="AFN743" s="104"/>
      <c r="AFO743" s="104"/>
      <c r="AFP743" s="104"/>
      <c r="AFQ743" s="90">
        <f t="shared" si="1252"/>
        <v>63749.16</v>
      </c>
      <c r="AFR743" s="90">
        <f t="shared" si="1252"/>
        <v>75289.77</v>
      </c>
      <c r="AFS743" s="90">
        <f t="shared" si="1252"/>
        <v>76282.83</v>
      </c>
      <c r="AFT743" s="1235"/>
      <c r="AFU743" s="1235"/>
      <c r="AFV743" s="1235"/>
      <c r="AFW743" s="104"/>
      <c r="AFX743" s="104"/>
      <c r="AFY743" s="104"/>
      <c r="AFZ743" s="90">
        <f t="shared" si="1515"/>
        <v>0</v>
      </c>
      <c r="AGA743" s="90">
        <f t="shared" si="1516"/>
        <v>0</v>
      </c>
      <c r="AGB743" s="90">
        <f t="shared" si="1517"/>
        <v>0</v>
      </c>
      <c r="AGC743" s="104"/>
      <c r="AGD743" s="104"/>
      <c r="AGE743" s="104"/>
      <c r="AGF743" s="90">
        <f t="shared" si="1518"/>
        <v>3075.03</v>
      </c>
      <c r="AGG743" s="90">
        <f t="shared" si="1519"/>
        <v>3320.61</v>
      </c>
      <c r="AGH743" s="90">
        <f t="shared" si="1520"/>
        <v>3357.44</v>
      </c>
      <c r="AGI743" s="104"/>
      <c r="AGJ743" s="104"/>
      <c r="AGK743" s="104"/>
      <c r="AGL743" s="90">
        <f t="shared" si="1253"/>
        <v>0</v>
      </c>
      <c r="AGM743" s="90">
        <f t="shared" si="1253"/>
        <v>0</v>
      </c>
      <c r="AGN743" s="90">
        <f t="shared" si="1253"/>
        <v>0</v>
      </c>
      <c r="AGO743" s="1235">
        <v>13</v>
      </c>
      <c r="AGP743" s="1235">
        <v>13</v>
      </c>
      <c r="AGQ743" s="1235">
        <v>13</v>
      </c>
      <c r="AGR743" s="104"/>
      <c r="AGS743" s="104"/>
      <c r="AGT743" s="104"/>
      <c r="AGU743" s="90">
        <f t="shared" si="1521"/>
        <v>73608.210000000006</v>
      </c>
      <c r="AGV743" s="90">
        <f t="shared" si="1522"/>
        <v>73608.210000000006</v>
      </c>
      <c r="AGW743" s="90">
        <f t="shared" si="1523"/>
        <v>73608.210000000006</v>
      </c>
      <c r="AGX743" s="104"/>
      <c r="AGY743" s="104"/>
      <c r="AGZ743" s="104"/>
      <c r="AHA743" s="90">
        <f t="shared" si="1524"/>
        <v>3059.05</v>
      </c>
      <c r="AHB743" s="90">
        <f t="shared" si="1525"/>
        <v>3208.55</v>
      </c>
      <c r="AHC743" s="90">
        <f t="shared" si="1526"/>
        <v>3251.48</v>
      </c>
      <c r="AHD743" s="104"/>
      <c r="AHE743" s="104"/>
      <c r="AHF743" s="104"/>
      <c r="AHG743" s="90">
        <f t="shared" si="1254"/>
        <v>39767.65</v>
      </c>
      <c r="AHH743" s="90">
        <f t="shared" si="1254"/>
        <v>41711.15</v>
      </c>
      <c r="AHI743" s="90">
        <f t="shared" si="1254"/>
        <v>42269.24</v>
      </c>
      <c r="AHJ743" s="1235">
        <v>15</v>
      </c>
      <c r="AHK743" s="1235">
        <v>15</v>
      </c>
      <c r="AHL743" s="1235">
        <v>15</v>
      </c>
      <c r="AHM743" s="104"/>
      <c r="AHN743" s="104"/>
      <c r="AHO743" s="104"/>
      <c r="AHP743" s="90">
        <f t="shared" si="1527"/>
        <v>84932.55</v>
      </c>
      <c r="AHQ743" s="90">
        <f t="shared" si="1528"/>
        <v>84932.55</v>
      </c>
      <c r="AHR743" s="90">
        <f t="shared" si="1529"/>
        <v>84932.55</v>
      </c>
      <c r="AHS743" s="104"/>
      <c r="AHT743" s="104"/>
      <c r="AHU743" s="104"/>
      <c r="AHV743" s="90">
        <f t="shared" si="1530"/>
        <v>4396.1099999999997</v>
      </c>
      <c r="AHW743" s="90">
        <f t="shared" si="1531"/>
        <v>4830.21</v>
      </c>
      <c r="AHX743" s="90">
        <f t="shared" si="1532"/>
        <v>4848.1099999999997</v>
      </c>
      <c r="AHY743" s="104"/>
      <c r="AHZ743" s="104"/>
      <c r="AIA743" s="104"/>
      <c r="AIB743" s="90">
        <f t="shared" si="1255"/>
        <v>65941.649999999994</v>
      </c>
      <c r="AIC743" s="90">
        <f t="shared" si="1255"/>
        <v>72453.149999999994</v>
      </c>
      <c r="AID743" s="90">
        <f t="shared" si="1255"/>
        <v>72721.649999999994</v>
      </c>
      <c r="AIE743" s="1235">
        <v>27</v>
      </c>
      <c r="AIF743" s="1235">
        <v>27</v>
      </c>
      <c r="AIG743" s="1235">
        <v>27</v>
      </c>
      <c r="AIH743" s="104"/>
      <c r="AII743" s="104"/>
      <c r="AIJ743" s="104"/>
      <c r="AIK743" s="90">
        <f t="shared" si="1533"/>
        <v>152878.59</v>
      </c>
      <c r="AIL743" s="90">
        <f t="shared" si="1534"/>
        <v>152878.59</v>
      </c>
      <c r="AIM743" s="90">
        <f t="shared" si="1535"/>
        <v>152878.59</v>
      </c>
      <c r="AIN743" s="104"/>
      <c r="AIO743" s="104"/>
      <c r="AIP743" s="104"/>
      <c r="AIQ743" s="90">
        <f t="shared" si="1536"/>
        <v>3007.59</v>
      </c>
      <c r="AIR743" s="90">
        <f t="shared" si="1537"/>
        <v>3576.5</v>
      </c>
      <c r="AIS743" s="90">
        <f t="shared" si="1538"/>
        <v>3613.89</v>
      </c>
      <c r="AIT743" s="104"/>
      <c r="AIU743" s="104"/>
      <c r="AIV743" s="104"/>
      <c r="AIW743" s="90">
        <f t="shared" si="1256"/>
        <v>81204.929999999993</v>
      </c>
      <c r="AIX743" s="90">
        <f t="shared" si="1256"/>
        <v>96565.5</v>
      </c>
      <c r="AIY743" s="90">
        <f t="shared" si="1256"/>
        <v>97575.03</v>
      </c>
      <c r="AIZ743" s="92">
        <f>23-23</f>
        <v>0</v>
      </c>
      <c r="AJA743" s="92">
        <f>23-23</f>
        <v>0</v>
      </c>
      <c r="AJB743" s="92">
        <f>23-23</f>
        <v>0</v>
      </c>
      <c r="AJC743" s="104"/>
      <c r="AJD743" s="104"/>
      <c r="AJE743" s="104"/>
      <c r="AJF743" s="90">
        <f t="shared" si="1539"/>
        <v>0</v>
      </c>
      <c r="AJG743" s="90">
        <f t="shared" si="1540"/>
        <v>0</v>
      </c>
      <c r="AJH743" s="90">
        <f t="shared" si="1541"/>
        <v>0</v>
      </c>
      <c r="AJI743" s="104"/>
      <c r="AJJ743" s="104"/>
      <c r="AJK743" s="104"/>
      <c r="AJL743" s="90">
        <f t="shared" si="1542"/>
        <v>0</v>
      </c>
      <c r="AJM743" s="90">
        <f t="shared" si="1543"/>
        <v>0</v>
      </c>
      <c r="AJN743" s="90">
        <f t="shared" si="1544"/>
        <v>0</v>
      </c>
      <c r="AJO743" s="104"/>
      <c r="AJP743" s="104"/>
      <c r="AJQ743" s="104"/>
      <c r="AJR743" s="90">
        <f t="shared" si="1257"/>
        <v>0</v>
      </c>
      <c r="AJS743" s="90">
        <f t="shared" si="1257"/>
        <v>0</v>
      </c>
      <c r="AJT743" s="90">
        <f t="shared" si="1257"/>
        <v>0</v>
      </c>
      <c r="AJU743" s="1235">
        <v>47</v>
      </c>
      <c r="AJV743" s="1235">
        <v>47</v>
      </c>
      <c r="AJW743" s="1235">
        <v>47</v>
      </c>
      <c r="AJX743" s="104"/>
      <c r="AJY743" s="104"/>
      <c r="AJZ743" s="104"/>
      <c r="AKA743" s="90">
        <f t="shared" si="1545"/>
        <v>266121.99</v>
      </c>
      <c r="AKB743" s="90">
        <f t="shared" si="1546"/>
        <v>266121.99</v>
      </c>
      <c r="AKC743" s="90">
        <f t="shared" si="1547"/>
        <v>266121.99</v>
      </c>
      <c r="AKD743" s="104"/>
      <c r="AKE743" s="104"/>
      <c r="AKF743" s="104"/>
      <c r="AKG743" s="90">
        <f t="shared" si="1548"/>
        <v>2699.49</v>
      </c>
      <c r="AKH743" s="90">
        <f t="shared" si="1549"/>
        <v>2876.6</v>
      </c>
      <c r="AKI743" s="90">
        <f t="shared" si="1550"/>
        <v>2916.85</v>
      </c>
      <c r="AKJ743" s="104"/>
      <c r="AKK743" s="104"/>
      <c r="AKL743" s="104"/>
      <c r="AKM743" s="90">
        <f t="shared" si="1258"/>
        <v>126876.03</v>
      </c>
      <c r="AKN743" s="90">
        <f t="shared" si="1258"/>
        <v>135200.20000000001</v>
      </c>
      <c r="AKO743" s="90">
        <f t="shared" si="1258"/>
        <v>137091.95000000001</v>
      </c>
      <c r="AKP743" s="1235">
        <v>17</v>
      </c>
      <c r="AKQ743" s="1235">
        <v>17</v>
      </c>
      <c r="AKR743" s="1235">
        <v>17</v>
      </c>
      <c r="AKS743" s="104"/>
      <c r="AKT743" s="104"/>
      <c r="AKU743" s="104"/>
      <c r="AKV743" s="90">
        <f t="shared" si="1551"/>
        <v>96256.89</v>
      </c>
      <c r="AKW743" s="90">
        <f t="shared" si="1552"/>
        <v>96256.89</v>
      </c>
      <c r="AKX743" s="90">
        <f t="shared" si="1553"/>
        <v>96256.89</v>
      </c>
      <c r="AKY743" s="104"/>
      <c r="AKZ743" s="104"/>
      <c r="ALA743" s="104"/>
      <c r="ALB743" s="90">
        <f t="shared" si="1554"/>
        <v>2704.67</v>
      </c>
      <c r="ALC743" s="90">
        <f t="shared" si="1555"/>
        <v>3127.85</v>
      </c>
      <c r="ALD743" s="90">
        <f t="shared" si="1556"/>
        <v>3162.25</v>
      </c>
      <c r="ALE743" s="104"/>
      <c r="ALF743" s="104"/>
      <c r="ALG743" s="104"/>
      <c r="ALH743" s="90">
        <f t="shared" si="1259"/>
        <v>45979.39</v>
      </c>
      <c r="ALI743" s="90">
        <f t="shared" si="1259"/>
        <v>53173.45</v>
      </c>
      <c r="ALJ743" s="90">
        <f t="shared" si="1259"/>
        <v>53758.25</v>
      </c>
      <c r="ALK743" s="1235">
        <v>27</v>
      </c>
      <c r="ALL743" s="1235">
        <v>27</v>
      </c>
      <c r="ALM743" s="1235">
        <v>27</v>
      </c>
      <c r="ALN743" s="104"/>
      <c r="ALO743" s="104"/>
      <c r="ALP743" s="104"/>
      <c r="ALQ743" s="90">
        <f t="shared" si="1557"/>
        <v>152878.59</v>
      </c>
      <c r="ALR743" s="90">
        <f t="shared" si="1558"/>
        <v>152878.59</v>
      </c>
      <c r="ALS743" s="90">
        <f t="shared" si="1559"/>
        <v>152878.59</v>
      </c>
      <c r="ALT743" s="104"/>
      <c r="ALU743" s="104"/>
      <c r="ALV743" s="104"/>
      <c r="ALW743" s="90">
        <f t="shared" si="1560"/>
        <v>2962.7</v>
      </c>
      <c r="ALX743" s="90">
        <f t="shared" si="1561"/>
        <v>3353.57</v>
      </c>
      <c r="ALY743" s="90">
        <f t="shared" si="1562"/>
        <v>3395.48</v>
      </c>
      <c r="ALZ743" s="104"/>
      <c r="AMA743" s="104"/>
      <c r="AMB743" s="104"/>
      <c r="AMC743" s="90">
        <f t="shared" si="1260"/>
        <v>79992.899999999994</v>
      </c>
      <c r="AMD743" s="90">
        <f t="shared" si="1260"/>
        <v>90546.39</v>
      </c>
      <c r="AME743" s="90">
        <f t="shared" si="1260"/>
        <v>91677.96</v>
      </c>
      <c r="AMF743" s="1235">
        <v>23</v>
      </c>
      <c r="AMG743" s="1235">
        <v>23</v>
      </c>
      <c r="AMH743" s="1235">
        <v>23</v>
      </c>
      <c r="AMI743" s="104"/>
      <c r="AMJ743" s="104"/>
      <c r="AMK743" s="104"/>
      <c r="AML743" s="90">
        <f t="shared" si="1563"/>
        <v>130229.91</v>
      </c>
      <c r="AMM743" s="90">
        <f t="shared" si="1564"/>
        <v>130229.91</v>
      </c>
      <c r="AMN743" s="90">
        <f t="shared" si="1565"/>
        <v>130229.91</v>
      </c>
      <c r="AMO743" s="104"/>
      <c r="AMP743" s="104"/>
      <c r="AMQ743" s="104"/>
      <c r="AMR743" s="90">
        <f t="shared" si="1566"/>
        <v>3069.46</v>
      </c>
      <c r="AMS743" s="90">
        <f t="shared" si="1567"/>
        <v>3367.6</v>
      </c>
      <c r="AMT743" s="90">
        <f t="shared" si="1568"/>
        <v>3399.75</v>
      </c>
      <c r="AMU743" s="104"/>
      <c r="AMV743" s="104"/>
      <c r="AMW743" s="104"/>
      <c r="AMX743" s="90">
        <f t="shared" si="1261"/>
        <v>70597.58</v>
      </c>
      <c r="AMY743" s="90">
        <f t="shared" si="1261"/>
        <v>77454.8</v>
      </c>
      <c r="AMZ743" s="90">
        <f t="shared" si="1261"/>
        <v>78194.25</v>
      </c>
      <c r="ANA743" s="1235">
        <v>43</v>
      </c>
      <c r="ANB743" s="1235">
        <v>43</v>
      </c>
      <c r="ANC743" s="1235">
        <v>43</v>
      </c>
      <c r="AND743" s="104"/>
      <c r="ANE743" s="104"/>
      <c r="ANF743" s="104"/>
      <c r="ANG743" s="90">
        <f t="shared" si="1569"/>
        <v>243473.31</v>
      </c>
      <c r="ANH743" s="90">
        <f t="shared" si="1570"/>
        <v>243473.31</v>
      </c>
      <c r="ANI743" s="90">
        <f t="shared" si="1571"/>
        <v>243473.31</v>
      </c>
      <c r="ANJ743" s="104"/>
      <c r="ANK743" s="104"/>
      <c r="ANL743" s="104"/>
      <c r="ANM743" s="90">
        <f t="shared" si="1572"/>
        <v>2603.96</v>
      </c>
      <c r="ANN743" s="90">
        <f t="shared" si="1573"/>
        <v>2813.82</v>
      </c>
      <c r="ANO743" s="90">
        <f t="shared" si="1574"/>
        <v>2854.18</v>
      </c>
      <c r="ANP743" s="104"/>
      <c r="ANQ743" s="104"/>
      <c r="ANR743" s="104"/>
      <c r="ANS743" s="90">
        <f t="shared" si="1262"/>
        <v>111970.28</v>
      </c>
      <c r="ANT743" s="90">
        <f t="shared" si="1262"/>
        <v>120994.26</v>
      </c>
      <c r="ANU743" s="90">
        <f t="shared" si="1262"/>
        <v>122729.74</v>
      </c>
      <c r="ANV743" s="1235">
        <v>11</v>
      </c>
      <c r="ANW743" s="1235">
        <v>11</v>
      </c>
      <c r="ANX743" s="1235">
        <v>11</v>
      </c>
      <c r="ANY743" s="104"/>
      <c r="ANZ743" s="104"/>
      <c r="AOA743" s="104"/>
      <c r="AOB743" s="90">
        <f t="shared" si="1575"/>
        <v>62283.87</v>
      </c>
      <c r="AOC743" s="90">
        <f t="shared" si="1576"/>
        <v>62283.87</v>
      </c>
      <c r="AOD743" s="90">
        <f t="shared" si="1577"/>
        <v>62283.87</v>
      </c>
      <c r="AOE743" s="104"/>
      <c r="AOF743" s="104"/>
      <c r="AOG743" s="104"/>
      <c r="AOH743" s="90">
        <f t="shared" si="1578"/>
        <v>4362.2299999999996</v>
      </c>
      <c r="AOI743" s="90">
        <f t="shared" si="1579"/>
        <v>4606.3500000000004</v>
      </c>
      <c r="AOJ743" s="90">
        <f t="shared" si="1580"/>
        <v>4611.3599999999997</v>
      </c>
      <c r="AOK743" s="104"/>
      <c r="AOL743" s="104"/>
      <c r="AOM743" s="104"/>
      <c r="AON743" s="90">
        <f t="shared" si="1263"/>
        <v>47984.53</v>
      </c>
      <c r="AOO743" s="90">
        <f t="shared" si="1263"/>
        <v>50669.85</v>
      </c>
      <c r="AOP743" s="90">
        <f t="shared" si="1263"/>
        <v>50724.959999999999</v>
      </c>
      <c r="AOQ743" s="1235">
        <v>20</v>
      </c>
      <c r="AOR743" s="1235">
        <v>20</v>
      </c>
      <c r="AOS743" s="1235">
        <v>20</v>
      </c>
      <c r="AOT743" s="104"/>
      <c r="AOU743" s="104"/>
      <c r="AOV743" s="104"/>
      <c r="AOW743" s="90">
        <f t="shared" si="1581"/>
        <v>113243.4</v>
      </c>
      <c r="AOX743" s="90">
        <f t="shared" si="1582"/>
        <v>113243.4</v>
      </c>
      <c r="AOY743" s="90">
        <f t="shared" si="1583"/>
        <v>113243.4</v>
      </c>
      <c r="AOZ743" s="104"/>
      <c r="APA743" s="104"/>
      <c r="APB743" s="104"/>
      <c r="APC743" s="90">
        <f t="shared" si="1584"/>
        <v>2779.46</v>
      </c>
      <c r="APD743" s="90">
        <f t="shared" si="1585"/>
        <v>2988.48</v>
      </c>
      <c r="APE743" s="90">
        <f t="shared" si="1586"/>
        <v>3022.47</v>
      </c>
      <c r="APF743" s="104"/>
      <c r="APG743" s="104"/>
      <c r="APH743" s="104"/>
      <c r="API743" s="90">
        <f t="shared" si="1264"/>
        <v>55589.2</v>
      </c>
      <c r="APJ743" s="90">
        <f t="shared" si="1264"/>
        <v>59769.599999999999</v>
      </c>
      <c r="APK743" s="90">
        <f t="shared" si="1264"/>
        <v>60449.4</v>
      </c>
      <c r="APL743" s="1235">
        <v>18</v>
      </c>
      <c r="APM743" s="1235">
        <v>18</v>
      </c>
      <c r="APN743" s="1235">
        <v>18</v>
      </c>
      <c r="APO743" s="104"/>
      <c r="APP743" s="104"/>
      <c r="APQ743" s="104"/>
      <c r="APR743" s="90">
        <f t="shared" si="1587"/>
        <v>101919.06</v>
      </c>
      <c r="APS743" s="90">
        <f t="shared" si="1588"/>
        <v>101919.06</v>
      </c>
      <c r="APT743" s="90">
        <f t="shared" si="1589"/>
        <v>101919.06</v>
      </c>
      <c r="APU743" s="104"/>
      <c r="APV743" s="104"/>
      <c r="APW743" s="104"/>
      <c r="APX743" s="90">
        <f t="shared" si="1590"/>
        <v>3554.89</v>
      </c>
      <c r="APY743" s="90">
        <f t="shared" si="1591"/>
        <v>3783.26</v>
      </c>
      <c r="APZ743" s="90">
        <f t="shared" si="1592"/>
        <v>3827.81</v>
      </c>
      <c r="AQA743" s="104"/>
      <c r="AQB743" s="104"/>
      <c r="AQC743" s="104"/>
      <c r="AQD743" s="90">
        <f t="shared" si="1265"/>
        <v>63988.02</v>
      </c>
      <c r="AQE743" s="90">
        <f t="shared" si="1265"/>
        <v>68098.679999999993</v>
      </c>
      <c r="AQF743" s="90">
        <f t="shared" si="1265"/>
        <v>68900.58</v>
      </c>
      <c r="AQG743" s="1235">
        <v>14</v>
      </c>
      <c r="AQH743" s="1235">
        <v>14</v>
      </c>
      <c r="AQI743" s="1235">
        <v>14</v>
      </c>
      <c r="AQJ743" s="104"/>
      <c r="AQK743" s="104"/>
      <c r="AQL743" s="104"/>
      <c r="AQM743" s="90">
        <f t="shared" si="1593"/>
        <v>79270.38</v>
      </c>
      <c r="AQN743" s="90">
        <f t="shared" si="1594"/>
        <v>79270.38</v>
      </c>
      <c r="AQO743" s="90">
        <f t="shared" si="1595"/>
        <v>79270.38</v>
      </c>
      <c r="AQP743" s="104"/>
      <c r="AQQ743" s="104"/>
      <c r="AQR743" s="104"/>
      <c r="AQS743" s="90">
        <f t="shared" si="1596"/>
        <v>3240.19</v>
      </c>
      <c r="AQT743" s="90">
        <f t="shared" si="1597"/>
        <v>3619.54</v>
      </c>
      <c r="AQU743" s="90">
        <f t="shared" si="1598"/>
        <v>3654.56</v>
      </c>
      <c r="AQV743" s="104"/>
      <c r="AQW743" s="104"/>
      <c r="AQX743" s="104"/>
      <c r="AQY743" s="90">
        <f t="shared" si="1266"/>
        <v>45362.66</v>
      </c>
      <c r="AQZ743" s="90">
        <f t="shared" si="1266"/>
        <v>50673.56</v>
      </c>
      <c r="ARA743" s="90">
        <f t="shared" si="1266"/>
        <v>51163.839999999997</v>
      </c>
      <c r="ARB743" s="1235">
        <v>17</v>
      </c>
      <c r="ARC743" s="1235">
        <v>17</v>
      </c>
      <c r="ARD743" s="1235">
        <v>17</v>
      </c>
      <c r="ARE743" s="104"/>
      <c r="ARF743" s="104"/>
      <c r="ARG743" s="104"/>
      <c r="ARH743" s="90">
        <f t="shared" si="1599"/>
        <v>96256.89</v>
      </c>
      <c r="ARI743" s="90">
        <f t="shared" si="1600"/>
        <v>96256.89</v>
      </c>
      <c r="ARJ743" s="90">
        <f t="shared" si="1601"/>
        <v>96256.89</v>
      </c>
      <c r="ARK743" s="104"/>
      <c r="ARL743" s="104"/>
      <c r="ARM743" s="104"/>
      <c r="ARN743" s="90">
        <f t="shared" si="1602"/>
        <v>2512.96</v>
      </c>
      <c r="ARO743" s="90">
        <f t="shared" si="1603"/>
        <v>2875.64</v>
      </c>
      <c r="ARP743" s="90">
        <f t="shared" si="1604"/>
        <v>2909.89</v>
      </c>
      <c r="ARQ743" s="104"/>
      <c r="ARR743" s="104"/>
      <c r="ARS743" s="104"/>
      <c r="ART743" s="90">
        <f t="shared" si="1267"/>
        <v>42720.32</v>
      </c>
      <c r="ARU743" s="90">
        <f t="shared" si="1267"/>
        <v>48885.88</v>
      </c>
      <c r="ARV743" s="90">
        <f t="shared" si="1267"/>
        <v>49468.13</v>
      </c>
      <c r="ARW743" s="1235">
        <v>22</v>
      </c>
      <c r="ARX743" s="1235">
        <v>22</v>
      </c>
      <c r="ARY743" s="1235">
        <v>22</v>
      </c>
      <c r="ARZ743" s="104"/>
      <c r="ASA743" s="104"/>
      <c r="ASB743" s="104"/>
      <c r="ASC743" s="90">
        <f t="shared" si="1605"/>
        <v>124567.74</v>
      </c>
      <c r="ASD743" s="90">
        <f t="shared" si="1606"/>
        <v>124567.74</v>
      </c>
      <c r="ASE743" s="90">
        <f t="shared" si="1607"/>
        <v>124567.74</v>
      </c>
      <c r="ASF743" s="104"/>
      <c r="ASG743" s="104"/>
      <c r="ASH743" s="104"/>
      <c r="ASI743" s="90">
        <f t="shared" si="1608"/>
        <v>2527.0300000000002</v>
      </c>
      <c r="ASJ743" s="90">
        <f t="shared" si="1609"/>
        <v>2989.33</v>
      </c>
      <c r="ASK743" s="90">
        <f t="shared" si="1610"/>
        <v>3033.16</v>
      </c>
      <c r="ASL743" s="104"/>
      <c r="ASM743" s="104"/>
      <c r="ASN743" s="104"/>
      <c r="ASO743" s="90">
        <f t="shared" si="1268"/>
        <v>55594.66</v>
      </c>
      <c r="ASP743" s="90">
        <f t="shared" si="1268"/>
        <v>65765.259999999995</v>
      </c>
      <c r="ASQ743" s="90">
        <f t="shared" si="1268"/>
        <v>66729.52</v>
      </c>
      <c r="ASR743" s="1235">
        <v>52</v>
      </c>
      <c r="ASS743" s="1235">
        <v>52</v>
      </c>
      <c r="AST743" s="1235">
        <v>52</v>
      </c>
      <c r="ASU743" s="104"/>
      <c r="ASV743" s="104"/>
      <c r="ASW743" s="104"/>
      <c r="ASX743" s="90">
        <f t="shared" si="1611"/>
        <v>294432.84000000003</v>
      </c>
      <c r="ASY743" s="90">
        <f t="shared" si="1612"/>
        <v>294432.84000000003</v>
      </c>
      <c r="ASZ743" s="90">
        <f t="shared" si="1613"/>
        <v>294432.84000000003</v>
      </c>
      <c r="ATA743" s="104"/>
      <c r="ATB743" s="104"/>
      <c r="ATC743" s="104"/>
      <c r="ATD743" s="90">
        <f t="shared" si="1614"/>
        <v>2845.48</v>
      </c>
      <c r="ATE743" s="90">
        <f t="shared" si="1615"/>
        <v>2927.12</v>
      </c>
      <c r="ATF743" s="90">
        <f t="shared" si="1616"/>
        <v>2975.28</v>
      </c>
      <c r="ATG743" s="104"/>
      <c r="ATH743" s="104"/>
      <c r="ATI743" s="104"/>
      <c r="ATJ743" s="90">
        <f t="shared" si="1269"/>
        <v>147964.96</v>
      </c>
      <c r="ATK743" s="90">
        <f t="shared" si="1269"/>
        <v>152210.23999999999</v>
      </c>
      <c r="ATL743" s="90">
        <f t="shared" si="1269"/>
        <v>154714.56</v>
      </c>
      <c r="ATM743" s="1235">
        <v>48</v>
      </c>
      <c r="ATN743" s="1235">
        <v>48</v>
      </c>
      <c r="ATO743" s="1235">
        <v>48</v>
      </c>
      <c r="ATP743" s="104"/>
      <c r="ATQ743" s="104"/>
      <c r="ATR743" s="104"/>
      <c r="ATS743" s="90">
        <f t="shared" si="1617"/>
        <v>271784.15999999997</v>
      </c>
      <c r="ATT743" s="90">
        <f t="shared" si="1618"/>
        <v>271784.15999999997</v>
      </c>
      <c r="ATU743" s="90">
        <f t="shared" si="1619"/>
        <v>271784.15999999997</v>
      </c>
      <c r="ATV743" s="104"/>
      <c r="ATW743" s="104"/>
      <c r="ATX743" s="104"/>
      <c r="ATY743" s="90">
        <f t="shared" si="1620"/>
        <v>2386.5300000000002</v>
      </c>
      <c r="ATZ743" s="90">
        <f t="shared" si="1621"/>
        <v>2891.59</v>
      </c>
      <c r="AUA743" s="90">
        <f t="shared" si="1622"/>
        <v>2931.21</v>
      </c>
      <c r="AUB743" s="104"/>
      <c r="AUC743" s="104"/>
      <c r="AUD743" s="104"/>
      <c r="AUE743" s="90">
        <f t="shared" si="1270"/>
        <v>114553.44</v>
      </c>
      <c r="AUF743" s="90">
        <f t="shared" si="1270"/>
        <v>138796.32</v>
      </c>
      <c r="AUG743" s="90">
        <f t="shared" si="1270"/>
        <v>140698.07999999999</v>
      </c>
      <c r="AUH743" s="1235">
        <v>70</v>
      </c>
      <c r="AUI743" s="1235">
        <v>70</v>
      </c>
      <c r="AUJ743" s="1235">
        <v>70</v>
      </c>
      <c r="AUK743" s="104"/>
      <c r="AUL743" s="104"/>
      <c r="AUM743" s="104"/>
      <c r="AUN743" s="90">
        <f t="shared" si="1623"/>
        <v>396351.9</v>
      </c>
      <c r="AUO743" s="90">
        <f t="shared" si="1624"/>
        <v>396351.9</v>
      </c>
      <c r="AUP743" s="90">
        <f t="shared" si="1625"/>
        <v>396351.9</v>
      </c>
      <c r="AUQ743" s="104"/>
      <c r="AUR743" s="104"/>
      <c r="AUS743" s="104"/>
      <c r="AUT743" s="90">
        <f t="shared" si="1626"/>
        <v>2538.37</v>
      </c>
      <c r="AUU743" s="90">
        <f t="shared" si="1627"/>
        <v>2769.57</v>
      </c>
      <c r="AUV743" s="90">
        <f t="shared" si="1628"/>
        <v>2815.32</v>
      </c>
      <c r="AUW743" s="104"/>
      <c r="AUX743" s="104"/>
      <c r="AUY743" s="104"/>
      <c r="AUZ743" s="90">
        <f t="shared" si="1271"/>
        <v>177685.9</v>
      </c>
      <c r="AVA743" s="90">
        <f t="shared" si="1271"/>
        <v>193869.9</v>
      </c>
      <c r="AVB743" s="90">
        <f t="shared" si="1271"/>
        <v>197072.4</v>
      </c>
      <c r="AVC743" s="1235">
        <v>32</v>
      </c>
      <c r="AVD743" s="1235">
        <v>32</v>
      </c>
      <c r="AVE743" s="1235">
        <v>32</v>
      </c>
      <c r="AVF743" s="104"/>
      <c r="AVG743" s="104"/>
      <c r="AVH743" s="104"/>
      <c r="AVI743" s="90">
        <f t="shared" si="1629"/>
        <v>181189.44</v>
      </c>
      <c r="AVJ743" s="90">
        <f t="shared" si="1630"/>
        <v>181189.44</v>
      </c>
      <c r="AVK743" s="90">
        <f t="shared" si="1631"/>
        <v>181189.44</v>
      </c>
      <c r="AVL743" s="104"/>
      <c r="AVM743" s="104"/>
      <c r="AVN743" s="104"/>
      <c r="AVO743" s="90">
        <f t="shared" si="1632"/>
        <v>2730.54</v>
      </c>
      <c r="AVP743" s="90">
        <f t="shared" si="1633"/>
        <v>2946.87</v>
      </c>
      <c r="AVQ743" s="90">
        <f t="shared" si="1634"/>
        <v>2998.48</v>
      </c>
      <c r="AVR743" s="104"/>
      <c r="AVS743" s="104"/>
      <c r="AVT743" s="104"/>
      <c r="AVU743" s="90">
        <f t="shared" si="1272"/>
        <v>87377.279999999999</v>
      </c>
      <c r="AVV743" s="90">
        <f t="shared" si="1272"/>
        <v>94299.839999999997</v>
      </c>
      <c r="AVW743" s="90">
        <f t="shared" si="1272"/>
        <v>95951.360000000001</v>
      </c>
      <c r="AVX743" s="124">
        <f t="shared" si="1635"/>
        <v>1424</v>
      </c>
      <c r="AVY743" s="124">
        <f t="shared" si="1636"/>
        <v>1424</v>
      </c>
      <c r="AVZ743" s="124">
        <f t="shared" si="1637"/>
        <v>1424</v>
      </c>
      <c r="AWA743" s="90">
        <f t="shared" si="1638"/>
        <v>0</v>
      </c>
      <c r="AWB743" s="90">
        <f t="shared" si="1639"/>
        <v>0</v>
      </c>
      <c r="AWC743" s="90">
        <f t="shared" si="1640"/>
        <v>0</v>
      </c>
      <c r="AWD743" s="90">
        <f t="shared" si="1641"/>
        <v>8062930.0800000001</v>
      </c>
      <c r="AWE743" s="90">
        <f t="shared" si="1642"/>
        <v>8062930.0800000001</v>
      </c>
      <c r="AWF743" s="90">
        <f t="shared" si="1643"/>
        <v>8062930.0800000001</v>
      </c>
      <c r="AWG743" s="104"/>
      <c r="AWH743" s="104"/>
      <c r="AWI743" s="104"/>
      <c r="AWJ743" s="90"/>
      <c r="AWK743" s="90"/>
      <c r="AWL743" s="90"/>
      <c r="AWM743" s="90">
        <f t="shared" si="1644"/>
        <v>0</v>
      </c>
      <c r="AWN743" s="90">
        <f t="shared" si="1645"/>
        <v>0</v>
      </c>
      <c r="AWO743" s="90">
        <f t="shared" si="1646"/>
        <v>0</v>
      </c>
      <c r="AWP743" s="90">
        <f t="shared" si="1647"/>
        <v>4158988.17</v>
      </c>
      <c r="AWQ743" s="90">
        <f t="shared" si="1648"/>
        <v>4620036.5999999996</v>
      </c>
      <c r="AWR743" s="90">
        <f t="shared" si="1649"/>
        <v>4673433.95</v>
      </c>
    </row>
    <row r="744" spans="1:1292" ht="36" x14ac:dyDescent="0.25">
      <c r="A744" s="91" t="s">
        <v>826</v>
      </c>
      <c r="B744" s="91" t="s">
        <v>447</v>
      </c>
      <c r="C744" s="5"/>
      <c r="D744" s="338"/>
      <c r="E744" s="263"/>
      <c r="F744" s="98"/>
      <c r="G744" s="98"/>
      <c r="H744" s="98"/>
      <c r="I744" s="90">
        <f t="shared" si="1208"/>
        <v>28838.38</v>
      </c>
      <c r="J744" s="90">
        <f t="shared" si="1209"/>
        <v>28838.38</v>
      </c>
      <c r="K744" s="90">
        <f t="shared" si="1210"/>
        <v>28838.38</v>
      </c>
      <c r="L744" s="1235"/>
      <c r="M744" s="1235"/>
      <c r="N744" s="1235"/>
      <c r="O744" s="104"/>
      <c r="P744" s="104"/>
      <c r="Q744" s="104"/>
      <c r="R744" s="90">
        <f t="shared" si="1275"/>
        <v>0</v>
      </c>
      <c r="S744" s="90">
        <f t="shared" si="1276"/>
        <v>0</v>
      </c>
      <c r="T744" s="90">
        <f t="shared" si="1277"/>
        <v>0</v>
      </c>
      <c r="U744" s="104"/>
      <c r="V744" s="104"/>
      <c r="W744" s="104"/>
      <c r="X744" s="90">
        <f t="shared" si="1278"/>
        <v>11821.19</v>
      </c>
      <c r="Y744" s="90">
        <f t="shared" si="1279"/>
        <v>13347.88</v>
      </c>
      <c r="Z744" s="90">
        <f t="shared" si="1280"/>
        <v>13591.98</v>
      </c>
      <c r="AA744" s="104"/>
      <c r="AB744" s="104"/>
      <c r="AC744" s="104"/>
      <c r="AD744" s="90">
        <f t="shared" si="1211"/>
        <v>0</v>
      </c>
      <c r="AE744" s="90">
        <f t="shared" si="1211"/>
        <v>0</v>
      </c>
      <c r="AF744" s="90">
        <f t="shared" si="1211"/>
        <v>0</v>
      </c>
      <c r="AG744" s="1235"/>
      <c r="AH744" s="1235"/>
      <c r="AI744" s="1235"/>
      <c r="AJ744" s="104"/>
      <c r="AK744" s="104"/>
      <c r="AL744" s="104"/>
      <c r="AM744" s="90">
        <f t="shared" si="1281"/>
        <v>0</v>
      </c>
      <c r="AN744" s="90">
        <f t="shared" si="1282"/>
        <v>0</v>
      </c>
      <c r="AO744" s="90">
        <f t="shared" si="1283"/>
        <v>0</v>
      </c>
      <c r="AP744" s="104"/>
      <c r="AQ744" s="104"/>
      <c r="AR744" s="104"/>
      <c r="AS744" s="90">
        <f t="shared" si="1284"/>
        <v>13383.26</v>
      </c>
      <c r="AT744" s="90">
        <f t="shared" si="1285"/>
        <v>15611.28</v>
      </c>
      <c r="AU744" s="90">
        <f t="shared" si="1286"/>
        <v>15804.2</v>
      </c>
      <c r="AV744" s="104"/>
      <c r="AW744" s="104"/>
      <c r="AX744" s="104"/>
      <c r="AY744" s="90">
        <f t="shared" si="1212"/>
        <v>0</v>
      </c>
      <c r="AZ744" s="90">
        <f t="shared" si="1212"/>
        <v>0</v>
      </c>
      <c r="BA744" s="90">
        <f t="shared" si="1212"/>
        <v>0</v>
      </c>
      <c r="BB744" s="1235"/>
      <c r="BC744" s="1235"/>
      <c r="BD744" s="1235"/>
      <c r="BE744" s="104"/>
      <c r="BF744" s="104"/>
      <c r="BG744" s="104"/>
      <c r="BH744" s="90">
        <f t="shared" si="1287"/>
        <v>0</v>
      </c>
      <c r="BI744" s="90">
        <f t="shared" si="1288"/>
        <v>0</v>
      </c>
      <c r="BJ744" s="90">
        <f t="shared" si="1289"/>
        <v>0</v>
      </c>
      <c r="BK744" s="104"/>
      <c r="BL744" s="104"/>
      <c r="BM744" s="104"/>
      <c r="BN744" s="90">
        <f t="shared" si="1290"/>
        <v>11982.81</v>
      </c>
      <c r="BO744" s="90">
        <f t="shared" si="1291"/>
        <v>13889.03</v>
      </c>
      <c r="BP744" s="90">
        <f t="shared" si="1292"/>
        <v>14112.72</v>
      </c>
      <c r="BQ744" s="104"/>
      <c r="BR744" s="104"/>
      <c r="BS744" s="104"/>
      <c r="BT744" s="90">
        <f t="shared" si="1213"/>
        <v>0</v>
      </c>
      <c r="BU744" s="90">
        <f t="shared" si="1213"/>
        <v>0</v>
      </c>
      <c r="BV744" s="90">
        <f t="shared" si="1213"/>
        <v>0</v>
      </c>
      <c r="BW744" s="1235"/>
      <c r="BX744" s="1235"/>
      <c r="BY744" s="1235"/>
      <c r="BZ744" s="104"/>
      <c r="CA744" s="104"/>
      <c r="CB744" s="104"/>
      <c r="CC744" s="90">
        <f t="shared" si="1293"/>
        <v>0</v>
      </c>
      <c r="CD744" s="90">
        <f t="shared" si="1294"/>
        <v>0</v>
      </c>
      <c r="CE744" s="90">
        <f t="shared" si="1295"/>
        <v>0</v>
      </c>
      <c r="CF744" s="104"/>
      <c r="CG744" s="104"/>
      <c r="CH744" s="104"/>
      <c r="CI744" s="90">
        <f t="shared" si="1296"/>
        <v>14151.6</v>
      </c>
      <c r="CJ744" s="90">
        <f t="shared" si="1297"/>
        <v>16708.84</v>
      </c>
      <c r="CK744" s="90">
        <f t="shared" si="1298"/>
        <v>16971.82</v>
      </c>
      <c r="CL744" s="104"/>
      <c r="CM744" s="104"/>
      <c r="CN744" s="104"/>
      <c r="CO744" s="90">
        <f t="shared" si="1214"/>
        <v>0</v>
      </c>
      <c r="CP744" s="90">
        <f t="shared" si="1214"/>
        <v>0</v>
      </c>
      <c r="CQ744" s="90">
        <f t="shared" si="1214"/>
        <v>0</v>
      </c>
      <c r="CR744" s="1235"/>
      <c r="CS744" s="1235"/>
      <c r="CT744" s="1235"/>
      <c r="CU744" s="104"/>
      <c r="CV744" s="104"/>
      <c r="CW744" s="104"/>
      <c r="CX744" s="90">
        <f t="shared" si="1299"/>
        <v>0</v>
      </c>
      <c r="CY744" s="90">
        <f t="shared" si="1300"/>
        <v>0</v>
      </c>
      <c r="CZ744" s="90">
        <f t="shared" si="1301"/>
        <v>0</v>
      </c>
      <c r="DA744" s="104"/>
      <c r="DB744" s="104"/>
      <c r="DC744" s="104"/>
      <c r="DD744" s="90">
        <f t="shared" si="1302"/>
        <v>15861.13</v>
      </c>
      <c r="DE744" s="90">
        <f t="shared" si="1303"/>
        <v>17468.18</v>
      </c>
      <c r="DF744" s="90">
        <f t="shared" si="1304"/>
        <v>17657.89</v>
      </c>
      <c r="DG744" s="104"/>
      <c r="DH744" s="104"/>
      <c r="DI744" s="104"/>
      <c r="DJ744" s="90">
        <f t="shared" si="1215"/>
        <v>0</v>
      </c>
      <c r="DK744" s="90">
        <f t="shared" si="1215"/>
        <v>0</v>
      </c>
      <c r="DL744" s="90">
        <f t="shared" si="1215"/>
        <v>0</v>
      </c>
      <c r="DM744" s="369"/>
      <c r="DN744" s="369"/>
      <c r="DO744" s="369"/>
      <c r="DP744" s="104"/>
      <c r="DQ744" s="104"/>
      <c r="DR744" s="104"/>
      <c r="DS744" s="90">
        <f t="shared" si="1305"/>
        <v>0</v>
      </c>
      <c r="DT744" s="90">
        <f t="shared" si="1306"/>
        <v>0</v>
      </c>
      <c r="DU744" s="90">
        <f t="shared" si="1307"/>
        <v>0</v>
      </c>
      <c r="DV744" s="104"/>
      <c r="DW744" s="104"/>
      <c r="DX744" s="104"/>
      <c r="DY744" s="90">
        <f t="shared" si="1308"/>
        <v>0</v>
      </c>
      <c r="DZ744" s="90">
        <f t="shared" si="1309"/>
        <v>0</v>
      </c>
      <c r="EA744" s="90">
        <f t="shared" si="1310"/>
        <v>0</v>
      </c>
      <c r="EB744" s="104"/>
      <c r="EC744" s="104"/>
      <c r="ED744" s="104"/>
      <c r="EE744" s="90">
        <f t="shared" si="1216"/>
        <v>0</v>
      </c>
      <c r="EF744" s="90">
        <f t="shared" si="1217"/>
        <v>0</v>
      </c>
      <c r="EG744" s="90">
        <f t="shared" si="1218"/>
        <v>0</v>
      </c>
      <c r="EH744" s="1235"/>
      <c r="EI744" s="1235"/>
      <c r="EJ744" s="1235"/>
      <c r="EK744" s="104"/>
      <c r="EL744" s="104"/>
      <c r="EM744" s="104"/>
      <c r="EN744" s="90">
        <f t="shared" si="1311"/>
        <v>0</v>
      </c>
      <c r="EO744" s="90">
        <f t="shared" si="1312"/>
        <v>0</v>
      </c>
      <c r="EP744" s="90">
        <f t="shared" si="1313"/>
        <v>0</v>
      </c>
      <c r="EQ744" s="104"/>
      <c r="ER744" s="104"/>
      <c r="ES744" s="104"/>
      <c r="ET744" s="90">
        <f t="shared" si="1314"/>
        <v>18632.169999999998</v>
      </c>
      <c r="EU744" s="90">
        <f t="shared" si="1315"/>
        <v>21830.45</v>
      </c>
      <c r="EV744" s="90">
        <f t="shared" si="1316"/>
        <v>21933.25</v>
      </c>
      <c r="EW744" s="104"/>
      <c r="EX744" s="104"/>
      <c r="EY744" s="104"/>
      <c r="EZ744" s="90">
        <f t="shared" si="1219"/>
        <v>0</v>
      </c>
      <c r="FA744" s="90">
        <f t="shared" si="1219"/>
        <v>0</v>
      </c>
      <c r="FB744" s="90">
        <f t="shared" si="1219"/>
        <v>0</v>
      </c>
      <c r="FC744" s="92"/>
      <c r="FD744" s="92"/>
      <c r="FE744" s="92"/>
      <c r="FF744" s="104"/>
      <c r="FG744" s="104"/>
      <c r="FH744" s="104"/>
      <c r="FI744" s="90">
        <f t="shared" si="1317"/>
        <v>0</v>
      </c>
      <c r="FJ744" s="90">
        <f t="shared" si="1318"/>
        <v>0</v>
      </c>
      <c r="FK744" s="90">
        <f t="shared" si="1319"/>
        <v>0</v>
      </c>
      <c r="FL744" s="104"/>
      <c r="FM744" s="104"/>
      <c r="FN744" s="104"/>
      <c r="FO744" s="90">
        <f t="shared" si="1320"/>
        <v>0</v>
      </c>
      <c r="FP744" s="90">
        <f t="shared" si="1321"/>
        <v>0</v>
      </c>
      <c r="FQ744" s="90">
        <f t="shared" si="1322"/>
        <v>0</v>
      </c>
      <c r="FR744" s="104"/>
      <c r="FS744" s="104"/>
      <c r="FT744" s="104"/>
      <c r="FU744" s="90">
        <f t="shared" si="1220"/>
        <v>0</v>
      </c>
      <c r="FV744" s="90">
        <f t="shared" si="1220"/>
        <v>0</v>
      </c>
      <c r="FW744" s="90">
        <f t="shared" si="1220"/>
        <v>0</v>
      </c>
      <c r="FX744" s="1235"/>
      <c r="FY744" s="1235"/>
      <c r="FZ744" s="1235"/>
      <c r="GA744" s="104"/>
      <c r="GB744" s="104"/>
      <c r="GC744" s="104"/>
      <c r="GD744" s="90">
        <f t="shared" si="1323"/>
        <v>0</v>
      </c>
      <c r="GE744" s="90">
        <f t="shared" si="1324"/>
        <v>0</v>
      </c>
      <c r="GF744" s="90">
        <f t="shared" si="1325"/>
        <v>0</v>
      </c>
      <c r="GG744" s="104"/>
      <c r="GH744" s="104"/>
      <c r="GI744" s="104"/>
      <c r="GJ744" s="90">
        <f t="shared" si="1326"/>
        <v>15536.79</v>
      </c>
      <c r="GK744" s="90">
        <f t="shared" si="1327"/>
        <v>16842.84</v>
      </c>
      <c r="GL744" s="90">
        <f t="shared" si="1328"/>
        <v>16976.990000000002</v>
      </c>
      <c r="GM744" s="104"/>
      <c r="GN744" s="104"/>
      <c r="GO744" s="104"/>
      <c r="GP744" s="90">
        <f t="shared" si="1221"/>
        <v>0</v>
      </c>
      <c r="GQ744" s="90">
        <f t="shared" si="1221"/>
        <v>0</v>
      </c>
      <c r="GR744" s="90">
        <f t="shared" si="1221"/>
        <v>0</v>
      </c>
      <c r="GS744" s="92"/>
      <c r="GT744" s="92"/>
      <c r="GU744" s="92"/>
      <c r="GV744" s="104"/>
      <c r="GW744" s="104"/>
      <c r="GX744" s="104"/>
      <c r="GY744" s="90">
        <f t="shared" si="1329"/>
        <v>0</v>
      </c>
      <c r="GZ744" s="90">
        <f t="shared" si="1330"/>
        <v>0</v>
      </c>
      <c r="HA744" s="90">
        <f t="shared" si="1331"/>
        <v>0</v>
      </c>
      <c r="HB744" s="104"/>
      <c r="HC744" s="104"/>
      <c r="HD744" s="104"/>
      <c r="HE744" s="90">
        <f t="shared" si="1332"/>
        <v>0</v>
      </c>
      <c r="HF744" s="90">
        <f t="shared" si="1333"/>
        <v>0</v>
      </c>
      <c r="HG744" s="90">
        <f t="shared" si="1334"/>
        <v>0</v>
      </c>
      <c r="HH744" s="104"/>
      <c r="HI744" s="104"/>
      <c r="HJ744" s="104"/>
      <c r="HK744" s="90">
        <f t="shared" si="1222"/>
        <v>0</v>
      </c>
      <c r="HL744" s="90">
        <f t="shared" si="1222"/>
        <v>0</v>
      </c>
      <c r="HM744" s="90">
        <f t="shared" si="1222"/>
        <v>0</v>
      </c>
      <c r="HN744" s="1235"/>
      <c r="HO744" s="1235"/>
      <c r="HP744" s="1235"/>
      <c r="HQ744" s="104"/>
      <c r="HR744" s="104"/>
      <c r="HS744" s="104"/>
      <c r="HT744" s="90">
        <f t="shared" si="1335"/>
        <v>0</v>
      </c>
      <c r="HU744" s="90">
        <f t="shared" si="1336"/>
        <v>0</v>
      </c>
      <c r="HV744" s="90">
        <f t="shared" si="1337"/>
        <v>0</v>
      </c>
      <c r="HW744" s="104"/>
      <c r="HX744" s="104"/>
      <c r="HY744" s="104"/>
      <c r="HZ744" s="90">
        <f t="shared" si="1338"/>
        <v>15555.68</v>
      </c>
      <c r="IA744" s="90">
        <f t="shared" si="1339"/>
        <v>16422.75</v>
      </c>
      <c r="IB744" s="90">
        <f t="shared" si="1340"/>
        <v>16637.72</v>
      </c>
      <c r="IC744" s="104"/>
      <c r="ID744" s="104"/>
      <c r="IE744" s="104"/>
      <c r="IF744" s="90">
        <f t="shared" si="1223"/>
        <v>0</v>
      </c>
      <c r="IG744" s="90">
        <f t="shared" si="1223"/>
        <v>0</v>
      </c>
      <c r="IH744" s="90">
        <f t="shared" si="1223"/>
        <v>0</v>
      </c>
      <c r="II744" s="1235"/>
      <c r="IJ744" s="1235"/>
      <c r="IK744" s="1235"/>
      <c r="IL744" s="104"/>
      <c r="IM744" s="104"/>
      <c r="IN744" s="104"/>
      <c r="IO744" s="90">
        <f t="shared" si="1341"/>
        <v>0</v>
      </c>
      <c r="IP744" s="90">
        <f t="shared" si="1342"/>
        <v>0</v>
      </c>
      <c r="IQ744" s="90">
        <f t="shared" si="1343"/>
        <v>0</v>
      </c>
      <c r="IR744" s="104"/>
      <c r="IS744" s="104"/>
      <c r="IT744" s="104"/>
      <c r="IU744" s="90">
        <f t="shared" si="1344"/>
        <v>19603.64</v>
      </c>
      <c r="IV744" s="90">
        <f t="shared" si="1345"/>
        <v>21054.5</v>
      </c>
      <c r="IW744" s="90">
        <f t="shared" si="1346"/>
        <v>21277.65</v>
      </c>
      <c r="IX744" s="104"/>
      <c r="IY744" s="104"/>
      <c r="IZ744" s="104"/>
      <c r="JA744" s="90">
        <f t="shared" si="1224"/>
        <v>0</v>
      </c>
      <c r="JB744" s="90">
        <f t="shared" si="1224"/>
        <v>0</v>
      </c>
      <c r="JC744" s="90">
        <f t="shared" si="1224"/>
        <v>0</v>
      </c>
      <c r="JD744" s="1235"/>
      <c r="JE744" s="1235"/>
      <c r="JF744" s="1235"/>
      <c r="JG744" s="104"/>
      <c r="JH744" s="104"/>
      <c r="JI744" s="104"/>
      <c r="JJ744" s="90">
        <f t="shared" si="1347"/>
        <v>0</v>
      </c>
      <c r="JK744" s="90">
        <f t="shared" si="1348"/>
        <v>0</v>
      </c>
      <c r="JL744" s="90">
        <f t="shared" si="1349"/>
        <v>0</v>
      </c>
      <c r="JM744" s="104"/>
      <c r="JN744" s="104"/>
      <c r="JO744" s="104"/>
      <c r="JP744" s="90">
        <f t="shared" si="1350"/>
        <v>19012.87</v>
      </c>
      <c r="JQ744" s="90">
        <f t="shared" si="1351"/>
        <v>20661.810000000001</v>
      </c>
      <c r="JR744" s="90">
        <f t="shared" si="1352"/>
        <v>20871.96</v>
      </c>
      <c r="JS744" s="104"/>
      <c r="JT744" s="104"/>
      <c r="JU744" s="104"/>
      <c r="JV744" s="90">
        <f t="shared" si="1225"/>
        <v>0</v>
      </c>
      <c r="JW744" s="90">
        <f t="shared" si="1225"/>
        <v>0</v>
      </c>
      <c r="JX744" s="90">
        <f t="shared" si="1225"/>
        <v>0</v>
      </c>
      <c r="JY744" s="1235"/>
      <c r="JZ744" s="1235"/>
      <c r="KA744" s="1235"/>
      <c r="KB744" s="104"/>
      <c r="KC744" s="104"/>
      <c r="KD744" s="104"/>
      <c r="KE744" s="90">
        <f t="shared" si="1353"/>
        <v>0</v>
      </c>
      <c r="KF744" s="90">
        <f t="shared" si="1354"/>
        <v>0</v>
      </c>
      <c r="KG744" s="90">
        <f t="shared" si="1355"/>
        <v>0</v>
      </c>
      <c r="KH744" s="104"/>
      <c r="KI744" s="104"/>
      <c r="KJ744" s="104"/>
      <c r="KK744" s="90">
        <f t="shared" si="1356"/>
        <v>22315.88</v>
      </c>
      <c r="KL744" s="90">
        <f t="shared" si="1357"/>
        <v>24304.77</v>
      </c>
      <c r="KM744" s="90">
        <f t="shared" si="1358"/>
        <v>24095.119999999999</v>
      </c>
      <c r="KN744" s="104"/>
      <c r="KO744" s="104"/>
      <c r="KP744" s="104"/>
      <c r="KQ744" s="90">
        <f t="shared" si="1226"/>
        <v>0</v>
      </c>
      <c r="KR744" s="90">
        <f t="shared" si="1226"/>
        <v>0</v>
      </c>
      <c r="KS744" s="90">
        <f t="shared" si="1226"/>
        <v>0</v>
      </c>
      <c r="KT744" s="1235"/>
      <c r="KU744" s="1235"/>
      <c r="KV744" s="1235"/>
      <c r="KW744" s="104"/>
      <c r="KX744" s="104"/>
      <c r="KY744" s="104"/>
      <c r="KZ744" s="90">
        <f t="shared" si="1359"/>
        <v>0</v>
      </c>
      <c r="LA744" s="90">
        <f t="shared" si="1360"/>
        <v>0</v>
      </c>
      <c r="LB744" s="90">
        <f t="shared" si="1361"/>
        <v>0</v>
      </c>
      <c r="LC744" s="104"/>
      <c r="LD744" s="104"/>
      <c r="LE744" s="104"/>
      <c r="LF744" s="90">
        <f t="shared" si="1362"/>
        <v>18408.04</v>
      </c>
      <c r="LG744" s="90">
        <f t="shared" si="1363"/>
        <v>19424.89</v>
      </c>
      <c r="LH744" s="90">
        <f t="shared" si="1364"/>
        <v>19596.78</v>
      </c>
      <c r="LI744" s="104"/>
      <c r="LJ744" s="104"/>
      <c r="LK744" s="104"/>
      <c r="LL744" s="90">
        <f t="shared" si="1227"/>
        <v>0</v>
      </c>
      <c r="LM744" s="90">
        <f t="shared" si="1227"/>
        <v>0</v>
      </c>
      <c r="LN744" s="90">
        <f t="shared" si="1227"/>
        <v>0</v>
      </c>
      <c r="LO744" s="1235"/>
      <c r="LP744" s="1235"/>
      <c r="LQ744" s="1235"/>
      <c r="LR744" s="104"/>
      <c r="LS744" s="104"/>
      <c r="LT744" s="104"/>
      <c r="LU744" s="90">
        <f t="shared" si="1365"/>
        <v>0</v>
      </c>
      <c r="LV744" s="90">
        <f t="shared" si="1366"/>
        <v>0</v>
      </c>
      <c r="LW744" s="90">
        <f t="shared" si="1367"/>
        <v>0</v>
      </c>
      <c r="LX744" s="104"/>
      <c r="LY744" s="104"/>
      <c r="LZ744" s="104"/>
      <c r="MA744" s="90">
        <f t="shared" si="1368"/>
        <v>16902.099999999999</v>
      </c>
      <c r="MB744" s="90">
        <f t="shared" si="1369"/>
        <v>18884.919999999998</v>
      </c>
      <c r="MC744" s="90">
        <f t="shared" si="1370"/>
        <v>19064.14</v>
      </c>
      <c r="MD744" s="104"/>
      <c r="ME744" s="104"/>
      <c r="MF744" s="104"/>
      <c r="MG744" s="90">
        <f t="shared" si="1228"/>
        <v>0</v>
      </c>
      <c r="MH744" s="90">
        <f t="shared" si="1228"/>
        <v>0</v>
      </c>
      <c r="MI744" s="90">
        <f t="shared" si="1228"/>
        <v>0</v>
      </c>
      <c r="MJ744" s="1235"/>
      <c r="MK744" s="1235"/>
      <c r="ML744" s="1235"/>
      <c r="MM744" s="104"/>
      <c r="MN744" s="104"/>
      <c r="MO744" s="104"/>
      <c r="MP744" s="90">
        <f t="shared" si="1371"/>
        <v>0</v>
      </c>
      <c r="MQ744" s="90">
        <f t="shared" si="1372"/>
        <v>0</v>
      </c>
      <c r="MR744" s="90">
        <f t="shared" si="1373"/>
        <v>0</v>
      </c>
      <c r="MS744" s="104"/>
      <c r="MT744" s="104"/>
      <c r="MU744" s="104"/>
      <c r="MV744" s="90">
        <f t="shared" si="1374"/>
        <v>18036.64</v>
      </c>
      <c r="MW744" s="90">
        <f t="shared" si="1375"/>
        <v>18887.490000000002</v>
      </c>
      <c r="MX744" s="90">
        <f t="shared" si="1376"/>
        <v>18913.52</v>
      </c>
      <c r="MY744" s="104"/>
      <c r="MZ744" s="104"/>
      <c r="NA744" s="104"/>
      <c r="NB744" s="90">
        <f t="shared" si="1229"/>
        <v>0</v>
      </c>
      <c r="NC744" s="90">
        <f t="shared" si="1229"/>
        <v>0</v>
      </c>
      <c r="ND744" s="90">
        <f t="shared" si="1229"/>
        <v>0</v>
      </c>
      <c r="NE744" s="1235"/>
      <c r="NF744" s="1235"/>
      <c r="NG744" s="1235"/>
      <c r="NH744" s="104"/>
      <c r="NI744" s="104"/>
      <c r="NJ744" s="104"/>
      <c r="NK744" s="90">
        <f t="shared" si="1377"/>
        <v>0</v>
      </c>
      <c r="NL744" s="90">
        <f t="shared" si="1378"/>
        <v>0</v>
      </c>
      <c r="NM744" s="90">
        <f t="shared" si="1379"/>
        <v>0</v>
      </c>
      <c r="NN744" s="104"/>
      <c r="NO744" s="104"/>
      <c r="NP744" s="104"/>
      <c r="NQ744" s="90">
        <f t="shared" si="1380"/>
        <v>20525.5</v>
      </c>
      <c r="NR744" s="90">
        <f t="shared" si="1381"/>
        <v>22104.16</v>
      </c>
      <c r="NS744" s="90">
        <f t="shared" si="1382"/>
        <v>22225.69</v>
      </c>
      <c r="NT744" s="104"/>
      <c r="NU744" s="104"/>
      <c r="NV744" s="104"/>
      <c r="NW744" s="90">
        <f t="shared" si="1230"/>
        <v>0</v>
      </c>
      <c r="NX744" s="90">
        <f t="shared" si="1230"/>
        <v>0</v>
      </c>
      <c r="NY744" s="90">
        <f t="shared" si="1230"/>
        <v>0</v>
      </c>
      <c r="NZ744" s="1235"/>
      <c r="OA744" s="1235"/>
      <c r="OB744" s="1235"/>
      <c r="OC744" s="104"/>
      <c r="OD744" s="104"/>
      <c r="OE744" s="104"/>
      <c r="OF744" s="90">
        <f t="shared" si="1383"/>
        <v>0</v>
      </c>
      <c r="OG744" s="90">
        <f t="shared" si="1384"/>
        <v>0</v>
      </c>
      <c r="OH744" s="90">
        <f t="shared" si="1385"/>
        <v>0</v>
      </c>
      <c r="OI744" s="104"/>
      <c r="OJ744" s="104"/>
      <c r="OK744" s="104"/>
      <c r="OL744" s="90">
        <f t="shared" si="1386"/>
        <v>13188.69</v>
      </c>
      <c r="OM744" s="90">
        <f t="shared" si="1387"/>
        <v>14328.93</v>
      </c>
      <c r="ON744" s="90">
        <f t="shared" si="1388"/>
        <v>14567.65</v>
      </c>
      <c r="OO744" s="104"/>
      <c r="OP744" s="104"/>
      <c r="OQ744" s="104"/>
      <c r="OR744" s="90">
        <f t="shared" si="1231"/>
        <v>0</v>
      </c>
      <c r="OS744" s="90">
        <f t="shared" si="1231"/>
        <v>0</v>
      </c>
      <c r="OT744" s="90">
        <f t="shared" si="1231"/>
        <v>0</v>
      </c>
      <c r="OU744" s="1235"/>
      <c r="OV744" s="1235"/>
      <c r="OW744" s="1235"/>
      <c r="OX744" s="104"/>
      <c r="OY744" s="104"/>
      <c r="OZ744" s="104"/>
      <c r="PA744" s="90">
        <f t="shared" si="1389"/>
        <v>0</v>
      </c>
      <c r="PB744" s="90">
        <f t="shared" si="1390"/>
        <v>0</v>
      </c>
      <c r="PC744" s="90">
        <f t="shared" si="1391"/>
        <v>0</v>
      </c>
      <c r="PD744" s="104"/>
      <c r="PE744" s="104"/>
      <c r="PF744" s="104"/>
      <c r="PG744" s="90">
        <f t="shared" si="1392"/>
        <v>19669.09</v>
      </c>
      <c r="PH744" s="90">
        <f t="shared" si="1393"/>
        <v>20601.62</v>
      </c>
      <c r="PI744" s="90">
        <f t="shared" si="1394"/>
        <v>20768.97</v>
      </c>
      <c r="PJ744" s="104"/>
      <c r="PK744" s="104"/>
      <c r="PL744" s="104"/>
      <c r="PM744" s="90">
        <f t="shared" si="1232"/>
        <v>0</v>
      </c>
      <c r="PN744" s="90">
        <f t="shared" si="1232"/>
        <v>0</v>
      </c>
      <c r="PO744" s="90">
        <f t="shared" si="1232"/>
        <v>0</v>
      </c>
      <c r="PP744" s="1235"/>
      <c r="PQ744" s="1235"/>
      <c r="PR744" s="1235"/>
      <c r="PS744" s="104"/>
      <c r="PT744" s="104"/>
      <c r="PU744" s="104"/>
      <c r="PV744" s="90">
        <f t="shared" si="1395"/>
        <v>0</v>
      </c>
      <c r="PW744" s="90">
        <f t="shared" si="1396"/>
        <v>0</v>
      </c>
      <c r="PX744" s="90">
        <f t="shared" si="1397"/>
        <v>0</v>
      </c>
      <c r="PY744" s="104"/>
      <c r="PZ744" s="104"/>
      <c r="QA744" s="104"/>
      <c r="QB744" s="90">
        <f t="shared" si="1398"/>
        <v>13619.39</v>
      </c>
      <c r="QC744" s="90">
        <f t="shared" si="1399"/>
        <v>15089.14</v>
      </c>
      <c r="QD744" s="90">
        <f t="shared" si="1400"/>
        <v>15064.5</v>
      </c>
      <c r="QE744" s="104"/>
      <c r="QF744" s="104"/>
      <c r="QG744" s="104"/>
      <c r="QH744" s="90">
        <f t="shared" si="1233"/>
        <v>0</v>
      </c>
      <c r="QI744" s="90">
        <f t="shared" si="1233"/>
        <v>0</v>
      </c>
      <c r="QJ744" s="90">
        <f t="shared" si="1233"/>
        <v>0</v>
      </c>
      <c r="QK744" s="1235"/>
      <c r="QL744" s="1235"/>
      <c r="QM744" s="1235"/>
      <c r="QN744" s="104"/>
      <c r="QO744" s="104"/>
      <c r="QP744" s="104"/>
      <c r="QQ744" s="90">
        <f t="shared" si="1401"/>
        <v>0</v>
      </c>
      <c r="QR744" s="90">
        <f t="shared" si="1402"/>
        <v>0</v>
      </c>
      <c r="QS744" s="90">
        <f t="shared" si="1403"/>
        <v>0</v>
      </c>
      <c r="QT744" s="104"/>
      <c r="QU744" s="104"/>
      <c r="QV744" s="104"/>
      <c r="QW744" s="90">
        <f t="shared" si="1404"/>
        <v>22644.55</v>
      </c>
      <c r="QX744" s="90">
        <f t="shared" si="1405"/>
        <v>25856.12</v>
      </c>
      <c r="QY744" s="90">
        <f t="shared" si="1406"/>
        <v>25956.26</v>
      </c>
      <c r="QZ744" s="104"/>
      <c r="RA744" s="104"/>
      <c r="RB744" s="104"/>
      <c r="RC744" s="90">
        <f t="shared" si="1234"/>
        <v>0</v>
      </c>
      <c r="RD744" s="90">
        <f t="shared" si="1234"/>
        <v>0</v>
      </c>
      <c r="RE744" s="90">
        <f t="shared" si="1234"/>
        <v>0</v>
      </c>
      <c r="RF744" s="1235"/>
      <c r="RG744" s="1235"/>
      <c r="RH744" s="1235"/>
      <c r="RI744" s="104"/>
      <c r="RJ744" s="104"/>
      <c r="RK744" s="104"/>
      <c r="RL744" s="90">
        <f t="shared" si="1407"/>
        <v>0</v>
      </c>
      <c r="RM744" s="90">
        <f t="shared" si="1408"/>
        <v>0</v>
      </c>
      <c r="RN744" s="90">
        <f t="shared" si="1409"/>
        <v>0</v>
      </c>
      <c r="RO744" s="104"/>
      <c r="RP744" s="104"/>
      <c r="RQ744" s="104"/>
      <c r="RR744" s="90">
        <f t="shared" si="1410"/>
        <v>16383.12</v>
      </c>
      <c r="RS744" s="90">
        <f t="shared" si="1411"/>
        <v>17759.310000000001</v>
      </c>
      <c r="RT744" s="90">
        <f t="shared" si="1412"/>
        <v>17941.939999999999</v>
      </c>
      <c r="RU744" s="104"/>
      <c r="RV744" s="104"/>
      <c r="RW744" s="104"/>
      <c r="RX744" s="90">
        <f t="shared" si="1235"/>
        <v>0</v>
      </c>
      <c r="RY744" s="90">
        <f t="shared" si="1235"/>
        <v>0</v>
      </c>
      <c r="RZ744" s="90">
        <f t="shared" si="1235"/>
        <v>0</v>
      </c>
      <c r="SA744" s="1235"/>
      <c r="SB744" s="1235"/>
      <c r="SC744" s="1235"/>
      <c r="SD744" s="104"/>
      <c r="SE744" s="104"/>
      <c r="SF744" s="104"/>
      <c r="SG744" s="90">
        <f t="shared" si="1413"/>
        <v>0</v>
      </c>
      <c r="SH744" s="90">
        <f t="shared" si="1414"/>
        <v>0</v>
      </c>
      <c r="SI744" s="90">
        <f t="shared" si="1415"/>
        <v>0</v>
      </c>
      <c r="SJ744" s="104"/>
      <c r="SK744" s="104"/>
      <c r="SL744" s="104"/>
      <c r="SM744" s="90">
        <f t="shared" si="1416"/>
        <v>11145.9</v>
      </c>
      <c r="SN744" s="90">
        <f t="shared" si="1417"/>
        <v>12395.87</v>
      </c>
      <c r="SO744" s="90">
        <f t="shared" si="1418"/>
        <v>12656.58</v>
      </c>
      <c r="SP744" s="104"/>
      <c r="SQ744" s="104"/>
      <c r="SR744" s="104"/>
      <c r="SS744" s="90">
        <f t="shared" si="1236"/>
        <v>0</v>
      </c>
      <c r="ST744" s="90">
        <f t="shared" si="1236"/>
        <v>0</v>
      </c>
      <c r="SU744" s="90">
        <f t="shared" si="1236"/>
        <v>0</v>
      </c>
      <c r="SV744" s="1235"/>
      <c r="SW744" s="1235"/>
      <c r="SX744" s="1235"/>
      <c r="SY744" s="104"/>
      <c r="SZ744" s="104"/>
      <c r="TA744" s="104"/>
      <c r="TB744" s="90">
        <f t="shared" si="1419"/>
        <v>0</v>
      </c>
      <c r="TC744" s="90">
        <f t="shared" si="1420"/>
        <v>0</v>
      </c>
      <c r="TD744" s="90">
        <f t="shared" si="1421"/>
        <v>0</v>
      </c>
      <c r="TE744" s="104"/>
      <c r="TF744" s="104"/>
      <c r="TG744" s="104"/>
      <c r="TH744" s="90">
        <f t="shared" si="1422"/>
        <v>18855.72</v>
      </c>
      <c r="TI744" s="90">
        <f t="shared" si="1423"/>
        <v>20469.55</v>
      </c>
      <c r="TJ744" s="90">
        <f t="shared" si="1424"/>
        <v>20530.97</v>
      </c>
      <c r="TK744" s="104"/>
      <c r="TL744" s="104"/>
      <c r="TM744" s="104"/>
      <c r="TN744" s="90">
        <f t="shared" si="1237"/>
        <v>0</v>
      </c>
      <c r="TO744" s="90">
        <f t="shared" si="1237"/>
        <v>0</v>
      </c>
      <c r="TP744" s="90">
        <f t="shared" si="1237"/>
        <v>0</v>
      </c>
      <c r="TQ744" s="1235"/>
      <c r="TR744" s="1235"/>
      <c r="TS744" s="1235"/>
      <c r="TT744" s="104"/>
      <c r="TU744" s="104"/>
      <c r="TV744" s="104"/>
      <c r="TW744" s="90">
        <f t="shared" si="1425"/>
        <v>0</v>
      </c>
      <c r="TX744" s="90">
        <f t="shared" si="1426"/>
        <v>0</v>
      </c>
      <c r="TY744" s="90">
        <f t="shared" si="1427"/>
        <v>0</v>
      </c>
      <c r="TZ744" s="104"/>
      <c r="UA744" s="104"/>
      <c r="UB744" s="104"/>
      <c r="UC744" s="90">
        <f t="shared" si="1428"/>
        <v>18438.16</v>
      </c>
      <c r="UD744" s="90">
        <f t="shared" si="1429"/>
        <v>20255.8</v>
      </c>
      <c r="UE744" s="90">
        <f t="shared" si="1430"/>
        <v>20429.59</v>
      </c>
      <c r="UF744" s="104"/>
      <c r="UG744" s="104"/>
      <c r="UH744" s="104"/>
      <c r="UI744" s="90">
        <f t="shared" si="1238"/>
        <v>0</v>
      </c>
      <c r="UJ744" s="90">
        <f t="shared" si="1238"/>
        <v>0</v>
      </c>
      <c r="UK744" s="90">
        <f t="shared" si="1238"/>
        <v>0</v>
      </c>
      <c r="UL744" s="1235"/>
      <c r="UM744" s="1235"/>
      <c r="UN744" s="1235"/>
      <c r="UO744" s="104"/>
      <c r="UP744" s="104"/>
      <c r="UQ744" s="104"/>
      <c r="UR744" s="90">
        <f t="shared" si="1431"/>
        <v>0</v>
      </c>
      <c r="US744" s="90">
        <f t="shared" si="1432"/>
        <v>0</v>
      </c>
      <c r="UT744" s="90">
        <f t="shared" si="1433"/>
        <v>0</v>
      </c>
      <c r="UU744" s="104"/>
      <c r="UV744" s="104"/>
      <c r="UW744" s="104"/>
      <c r="UX744" s="90">
        <f t="shared" si="1434"/>
        <v>19064.64</v>
      </c>
      <c r="UY744" s="90">
        <f t="shared" si="1435"/>
        <v>21683.01</v>
      </c>
      <c r="UZ744" s="90">
        <f t="shared" si="1436"/>
        <v>21843.61</v>
      </c>
      <c r="VA744" s="104"/>
      <c r="VB744" s="104"/>
      <c r="VC744" s="104"/>
      <c r="VD744" s="90">
        <f t="shared" si="1239"/>
        <v>0</v>
      </c>
      <c r="VE744" s="90">
        <f t="shared" si="1239"/>
        <v>0</v>
      </c>
      <c r="VF744" s="90">
        <f t="shared" si="1239"/>
        <v>0</v>
      </c>
      <c r="VG744" s="1235">
        <v>14</v>
      </c>
      <c r="VH744" s="1235">
        <v>14</v>
      </c>
      <c r="VI744" s="1235">
        <v>14</v>
      </c>
      <c r="VJ744" s="104"/>
      <c r="VK744" s="104"/>
      <c r="VL744" s="104"/>
      <c r="VM744" s="90">
        <f t="shared" si="1437"/>
        <v>403737.32</v>
      </c>
      <c r="VN744" s="90">
        <f t="shared" si="1438"/>
        <v>403737.32</v>
      </c>
      <c r="VO744" s="90">
        <f t="shared" si="1439"/>
        <v>403737.32</v>
      </c>
      <c r="VP744" s="104"/>
      <c r="VQ744" s="104"/>
      <c r="VR744" s="104"/>
      <c r="VS744" s="90">
        <f t="shared" si="1440"/>
        <v>17495.52</v>
      </c>
      <c r="VT744" s="90">
        <f t="shared" si="1441"/>
        <v>18997.060000000001</v>
      </c>
      <c r="VU744" s="90">
        <f t="shared" si="1442"/>
        <v>19187.89</v>
      </c>
      <c r="VV744" s="104"/>
      <c r="VW744" s="104"/>
      <c r="VX744" s="104"/>
      <c r="VY744" s="90">
        <f t="shared" si="1240"/>
        <v>244937.28</v>
      </c>
      <c r="VZ744" s="90">
        <f t="shared" si="1240"/>
        <v>265958.84000000003</v>
      </c>
      <c r="WA744" s="90">
        <f t="shared" si="1240"/>
        <v>268630.46000000002</v>
      </c>
      <c r="WB744" s="92"/>
      <c r="WC744" s="92"/>
      <c r="WD744" s="92"/>
      <c r="WE744" s="104"/>
      <c r="WF744" s="104"/>
      <c r="WG744" s="104"/>
      <c r="WH744" s="90">
        <f t="shared" si="1443"/>
        <v>0</v>
      </c>
      <c r="WI744" s="90">
        <f t="shared" si="1444"/>
        <v>0</v>
      </c>
      <c r="WJ744" s="90">
        <f t="shared" si="1445"/>
        <v>0</v>
      </c>
      <c r="WK744" s="104"/>
      <c r="WL744" s="104"/>
      <c r="WM744" s="104"/>
      <c r="WN744" s="90">
        <f t="shared" si="1446"/>
        <v>0</v>
      </c>
      <c r="WO744" s="90">
        <f t="shared" si="1447"/>
        <v>0</v>
      </c>
      <c r="WP744" s="90">
        <f t="shared" si="1448"/>
        <v>0</v>
      </c>
      <c r="WQ744" s="104"/>
      <c r="WR744" s="104"/>
      <c r="WS744" s="104"/>
      <c r="WT744" s="90">
        <f t="shared" si="1241"/>
        <v>0</v>
      </c>
      <c r="WU744" s="90">
        <f t="shared" si="1241"/>
        <v>0</v>
      </c>
      <c r="WV744" s="90">
        <f t="shared" si="1241"/>
        <v>0</v>
      </c>
      <c r="WW744" s="1235"/>
      <c r="WX744" s="1235"/>
      <c r="WY744" s="1235"/>
      <c r="WZ744" s="104"/>
      <c r="XA744" s="104"/>
      <c r="XB744" s="104"/>
      <c r="XC744" s="90">
        <f t="shared" si="1449"/>
        <v>0</v>
      </c>
      <c r="XD744" s="90">
        <f t="shared" si="1450"/>
        <v>0</v>
      </c>
      <c r="XE744" s="90">
        <f t="shared" si="1451"/>
        <v>0</v>
      </c>
      <c r="XF744" s="104"/>
      <c r="XG744" s="104"/>
      <c r="XH744" s="104"/>
      <c r="XI744" s="90">
        <f t="shared" si="1452"/>
        <v>13883.15</v>
      </c>
      <c r="XJ744" s="90">
        <f t="shared" si="1453"/>
        <v>14858.35</v>
      </c>
      <c r="XK744" s="90">
        <f t="shared" si="1454"/>
        <v>15000.53</v>
      </c>
      <c r="XL744" s="104"/>
      <c r="XM744" s="104"/>
      <c r="XN744" s="104"/>
      <c r="XO744" s="90">
        <f t="shared" si="1242"/>
        <v>0</v>
      </c>
      <c r="XP744" s="90">
        <f t="shared" si="1242"/>
        <v>0</v>
      </c>
      <c r="XQ744" s="90">
        <f t="shared" si="1242"/>
        <v>0</v>
      </c>
      <c r="XR744" s="1235"/>
      <c r="XS744" s="1235"/>
      <c r="XT744" s="1235"/>
      <c r="XU744" s="104"/>
      <c r="XV744" s="104"/>
      <c r="XW744" s="104"/>
      <c r="XX744" s="90">
        <f t="shared" si="1455"/>
        <v>0</v>
      </c>
      <c r="XY744" s="90">
        <f t="shared" si="1456"/>
        <v>0</v>
      </c>
      <c r="XZ744" s="90">
        <f t="shared" si="1457"/>
        <v>0</v>
      </c>
      <c r="YA744" s="104"/>
      <c r="YB744" s="104"/>
      <c r="YC744" s="104"/>
      <c r="YD744" s="90">
        <f t="shared" si="1458"/>
        <v>12761.69</v>
      </c>
      <c r="YE744" s="90">
        <f t="shared" si="1459"/>
        <v>13734.82</v>
      </c>
      <c r="YF744" s="90">
        <f t="shared" si="1460"/>
        <v>13997.8</v>
      </c>
      <c r="YG744" s="104"/>
      <c r="YH744" s="104"/>
      <c r="YI744" s="104"/>
      <c r="YJ744" s="90">
        <f t="shared" si="1243"/>
        <v>0</v>
      </c>
      <c r="YK744" s="90">
        <f t="shared" si="1243"/>
        <v>0</v>
      </c>
      <c r="YL744" s="90">
        <f t="shared" si="1243"/>
        <v>0</v>
      </c>
      <c r="YM744" s="1235"/>
      <c r="YN744" s="1235"/>
      <c r="YO744" s="1235"/>
      <c r="YP744" s="104"/>
      <c r="YQ744" s="104"/>
      <c r="YR744" s="104"/>
      <c r="YS744" s="90">
        <f t="shared" si="1461"/>
        <v>0</v>
      </c>
      <c r="YT744" s="90">
        <f t="shared" si="1462"/>
        <v>0</v>
      </c>
      <c r="YU744" s="90">
        <f t="shared" si="1463"/>
        <v>0</v>
      </c>
      <c r="YV744" s="104"/>
      <c r="YW744" s="104"/>
      <c r="YX744" s="104"/>
      <c r="YY744" s="90">
        <f t="shared" si="1464"/>
        <v>11789.64</v>
      </c>
      <c r="YZ744" s="90">
        <f t="shared" si="1465"/>
        <v>13473.12</v>
      </c>
      <c r="ZA744" s="90">
        <f t="shared" si="1466"/>
        <v>13699.29</v>
      </c>
      <c r="ZB744" s="104"/>
      <c r="ZC744" s="104"/>
      <c r="ZD744" s="104"/>
      <c r="ZE744" s="90">
        <f t="shared" si="1244"/>
        <v>0</v>
      </c>
      <c r="ZF744" s="90">
        <f t="shared" si="1244"/>
        <v>0</v>
      </c>
      <c r="ZG744" s="90">
        <f t="shared" si="1244"/>
        <v>0</v>
      </c>
      <c r="ZH744" s="1235"/>
      <c r="ZI744" s="1235"/>
      <c r="ZJ744" s="1235"/>
      <c r="ZK744" s="104"/>
      <c r="ZL744" s="104"/>
      <c r="ZM744" s="104"/>
      <c r="ZN744" s="90">
        <f t="shared" si="1467"/>
        <v>0</v>
      </c>
      <c r="ZO744" s="90">
        <f t="shared" si="1468"/>
        <v>0</v>
      </c>
      <c r="ZP744" s="90">
        <f t="shared" si="1469"/>
        <v>0</v>
      </c>
      <c r="ZQ744" s="104"/>
      <c r="ZR744" s="104"/>
      <c r="ZS744" s="104"/>
      <c r="ZT744" s="90">
        <f t="shared" si="1470"/>
        <v>12801.54</v>
      </c>
      <c r="ZU744" s="90">
        <f t="shared" si="1471"/>
        <v>14247.68</v>
      </c>
      <c r="ZV744" s="90">
        <f t="shared" si="1472"/>
        <v>14491.54</v>
      </c>
      <c r="ZW744" s="104"/>
      <c r="ZX744" s="104"/>
      <c r="ZY744" s="104"/>
      <c r="ZZ744" s="90">
        <f t="shared" si="1245"/>
        <v>0</v>
      </c>
      <c r="AAA744" s="90">
        <f t="shared" si="1245"/>
        <v>0</v>
      </c>
      <c r="AAB744" s="90">
        <f t="shared" si="1245"/>
        <v>0</v>
      </c>
      <c r="AAC744" s="1235"/>
      <c r="AAD744" s="1235"/>
      <c r="AAE744" s="1235"/>
      <c r="AAF744" s="104"/>
      <c r="AAG744" s="104"/>
      <c r="AAH744" s="104"/>
      <c r="AAI744" s="90">
        <f t="shared" si="1473"/>
        <v>0</v>
      </c>
      <c r="AAJ744" s="90">
        <f t="shared" si="1474"/>
        <v>0</v>
      </c>
      <c r="AAK744" s="90">
        <f t="shared" si="1475"/>
        <v>0</v>
      </c>
      <c r="AAL744" s="104"/>
      <c r="AAM744" s="104"/>
      <c r="AAN744" s="104"/>
      <c r="AAO744" s="90">
        <f t="shared" si="1476"/>
        <v>17541.150000000001</v>
      </c>
      <c r="AAP744" s="90">
        <f t="shared" si="1477"/>
        <v>21333.14</v>
      </c>
      <c r="AAQ744" s="90">
        <f t="shared" si="1478"/>
        <v>21448.86</v>
      </c>
      <c r="AAR744" s="104"/>
      <c r="AAS744" s="104"/>
      <c r="AAT744" s="104"/>
      <c r="AAU744" s="90">
        <f t="shared" si="1246"/>
        <v>0</v>
      </c>
      <c r="AAV744" s="90">
        <f t="shared" si="1246"/>
        <v>0</v>
      </c>
      <c r="AAW744" s="90">
        <f t="shared" si="1246"/>
        <v>0</v>
      </c>
      <c r="AAX744" s="1235"/>
      <c r="AAY744" s="1235"/>
      <c r="AAZ744" s="1235"/>
      <c r="ABA744" s="104"/>
      <c r="ABB744" s="104"/>
      <c r="ABC744" s="104"/>
      <c r="ABD744" s="90">
        <f t="shared" si="1479"/>
        <v>0</v>
      </c>
      <c r="ABE744" s="90">
        <f t="shared" si="1480"/>
        <v>0</v>
      </c>
      <c r="ABF744" s="90">
        <f t="shared" si="1481"/>
        <v>0</v>
      </c>
      <c r="ABG744" s="104"/>
      <c r="ABH744" s="104"/>
      <c r="ABI744" s="104"/>
      <c r="ABJ744" s="90">
        <f t="shared" si="1482"/>
        <v>13623.79</v>
      </c>
      <c r="ABK744" s="90">
        <f t="shared" si="1483"/>
        <v>16433.98</v>
      </c>
      <c r="ABL744" s="90">
        <f t="shared" si="1484"/>
        <v>16579.830000000002</v>
      </c>
      <c r="ABM744" s="104"/>
      <c r="ABN744" s="104"/>
      <c r="ABO744" s="104"/>
      <c r="ABP744" s="90">
        <f t="shared" si="1247"/>
        <v>0</v>
      </c>
      <c r="ABQ744" s="90">
        <f t="shared" si="1247"/>
        <v>0</v>
      </c>
      <c r="ABR744" s="90">
        <f t="shared" si="1247"/>
        <v>0</v>
      </c>
      <c r="ABS744" s="1235"/>
      <c r="ABT744" s="1235"/>
      <c r="ABU744" s="1235"/>
      <c r="ABV744" s="104"/>
      <c r="ABW744" s="104"/>
      <c r="ABX744" s="104"/>
      <c r="ABY744" s="90">
        <f t="shared" si="1485"/>
        <v>0</v>
      </c>
      <c r="ABZ744" s="90">
        <f t="shared" si="1486"/>
        <v>0</v>
      </c>
      <c r="ACA744" s="90">
        <f t="shared" si="1487"/>
        <v>0</v>
      </c>
      <c r="ACB744" s="104"/>
      <c r="ACC744" s="104"/>
      <c r="ACD744" s="104"/>
      <c r="ACE744" s="90">
        <f t="shared" si="1488"/>
        <v>9925.74</v>
      </c>
      <c r="ACF744" s="90">
        <f t="shared" si="1489"/>
        <v>12028.06</v>
      </c>
      <c r="ACG744" s="90">
        <f t="shared" si="1490"/>
        <v>12222.21</v>
      </c>
      <c r="ACH744" s="104"/>
      <c r="ACI744" s="104"/>
      <c r="ACJ744" s="104"/>
      <c r="ACK744" s="90">
        <f t="shared" si="1248"/>
        <v>0</v>
      </c>
      <c r="ACL744" s="90">
        <f t="shared" si="1248"/>
        <v>0</v>
      </c>
      <c r="ACM744" s="90">
        <f t="shared" si="1248"/>
        <v>0</v>
      </c>
      <c r="ACN744" s="1235"/>
      <c r="ACO744" s="1235"/>
      <c r="ACP744" s="1235"/>
      <c r="ACQ744" s="104"/>
      <c r="ACR744" s="104"/>
      <c r="ACS744" s="104"/>
      <c r="ACT744" s="90">
        <f t="shared" si="1491"/>
        <v>0</v>
      </c>
      <c r="ACU744" s="90">
        <f t="shared" si="1492"/>
        <v>0</v>
      </c>
      <c r="ACV744" s="90">
        <f t="shared" si="1493"/>
        <v>0</v>
      </c>
      <c r="ACW744" s="104"/>
      <c r="ACX744" s="104"/>
      <c r="ACY744" s="104"/>
      <c r="ACZ744" s="90">
        <f t="shared" si="1494"/>
        <v>13035.13</v>
      </c>
      <c r="ADA744" s="90">
        <f t="shared" si="1495"/>
        <v>16189.07</v>
      </c>
      <c r="ADB744" s="90">
        <f t="shared" si="1496"/>
        <v>16175.87</v>
      </c>
      <c r="ADC744" s="104"/>
      <c r="ADD744" s="104"/>
      <c r="ADE744" s="104"/>
      <c r="ADF744" s="90">
        <f t="shared" si="1249"/>
        <v>0</v>
      </c>
      <c r="ADG744" s="90">
        <f t="shared" si="1249"/>
        <v>0</v>
      </c>
      <c r="ADH744" s="90">
        <f t="shared" si="1249"/>
        <v>0</v>
      </c>
      <c r="ADI744" s="1235"/>
      <c r="ADJ744" s="1235"/>
      <c r="ADK744" s="1235"/>
      <c r="ADL744" s="104"/>
      <c r="ADM744" s="104"/>
      <c r="ADN744" s="104"/>
      <c r="ADO744" s="90">
        <f t="shared" si="1497"/>
        <v>0</v>
      </c>
      <c r="ADP744" s="90">
        <f t="shared" si="1498"/>
        <v>0</v>
      </c>
      <c r="ADQ744" s="90">
        <f t="shared" si="1499"/>
        <v>0</v>
      </c>
      <c r="ADR744" s="104"/>
      <c r="ADS744" s="104"/>
      <c r="ADT744" s="104"/>
      <c r="ADU744" s="90">
        <f t="shared" si="1500"/>
        <v>14712.64</v>
      </c>
      <c r="ADV744" s="90">
        <f t="shared" si="1501"/>
        <v>16103.54</v>
      </c>
      <c r="ADW744" s="90">
        <f t="shared" si="1502"/>
        <v>16268.13</v>
      </c>
      <c r="ADX744" s="104"/>
      <c r="ADY744" s="104"/>
      <c r="ADZ744" s="104"/>
      <c r="AEA744" s="90">
        <f t="shared" si="1250"/>
        <v>0</v>
      </c>
      <c r="AEB744" s="90">
        <f t="shared" si="1250"/>
        <v>0</v>
      </c>
      <c r="AEC744" s="90">
        <f t="shared" si="1250"/>
        <v>0</v>
      </c>
      <c r="AED744" s="1237"/>
      <c r="AEE744" s="1237"/>
      <c r="AEF744" s="1237"/>
      <c r="AEG744" s="104"/>
      <c r="AEH744" s="104"/>
      <c r="AEI744" s="104"/>
      <c r="AEJ744" s="90">
        <f t="shared" si="1503"/>
        <v>0</v>
      </c>
      <c r="AEK744" s="90">
        <f t="shared" si="1504"/>
        <v>0</v>
      </c>
      <c r="AEL744" s="90">
        <f t="shared" si="1505"/>
        <v>0</v>
      </c>
      <c r="AEM744" s="104"/>
      <c r="AEN744" s="104"/>
      <c r="AEO744" s="104"/>
      <c r="AEP744" s="90">
        <f t="shared" si="1506"/>
        <v>13418.82</v>
      </c>
      <c r="AEQ744" s="90">
        <f t="shared" si="1507"/>
        <v>14477.19</v>
      </c>
      <c r="AER744" s="90">
        <f t="shared" si="1508"/>
        <v>14619.91</v>
      </c>
      <c r="AES744" s="104"/>
      <c r="AET744" s="104"/>
      <c r="AEU744" s="104"/>
      <c r="AEV744" s="90">
        <f t="shared" si="1251"/>
        <v>0</v>
      </c>
      <c r="AEW744" s="90">
        <f t="shared" si="1251"/>
        <v>0</v>
      </c>
      <c r="AEX744" s="90">
        <f t="shared" si="1251"/>
        <v>0</v>
      </c>
      <c r="AEY744" s="1235"/>
      <c r="AEZ744" s="1235"/>
      <c r="AFA744" s="1235"/>
      <c r="AFB744" s="104"/>
      <c r="AFC744" s="104"/>
      <c r="AFD744" s="104"/>
      <c r="AFE744" s="90">
        <f t="shared" si="1509"/>
        <v>0</v>
      </c>
      <c r="AFF744" s="90">
        <f t="shared" si="1510"/>
        <v>0</v>
      </c>
      <c r="AFG744" s="90">
        <f t="shared" si="1511"/>
        <v>0</v>
      </c>
      <c r="AFH744" s="104"/>
      <c r="AFI744" s="104"/>
      <c r="AFJ744" s="104"/>
      <c r="AFK744" s="90">
        <f t="shared" si="1512"/>
        <v>12025.37</v>
      </c>
      <c r="AFL744" s="90">
        <f t="shared" si="1513"/>
        <v>14202.36</v>
      </c>
      <c r="AFM744" s="90">
        <f t="shared" si="1514"/>
        <v>14389.65</v>
      </c>
      <c r="AFN744" s="104"/>
      <c r="AFO744" s="104"/>
      <c r="AFP744" s="104"/>
      <c r="AFQ744" s="90">
        <f t="shared" si="1252"/>
        <v>0</v>
      </c>
      <c r="AFR744" s="90">
        <f t="shared" si="1252"/>
        <v>0</v>
      </c>
      <c r="AFS744" s="90">
        <f t="shared" si="1252"/>
        <v>0</v>
      </c>
      <c r="AFT744" s="1235"/>
      <c r="AFU744" s="1235"/>
      <c r="AFV744" s="1235"/>
      <c r="AFW744" s="104"/>
      <c r="AFX744" s="104"/>
      <c r="AFY744" s="104"/>
      <c r="AFZ744" s="90">
        <f t="shared" si="1515"/>
        <v>0</v>
      </c>
      <c r="AGA744" s="90">
        <f t="shared" si="1516"/>
        <v>0</v>
      </c>
      <c r="AGB744" s="90">
        <f t="shared" si="1517"/>
        <v>0</v>
      </c>
      <c r="AGC744" s="104"/>
      <c r="AGD744" s="104"/>
      <c r="AGE744" s="104"/>
      <c r="AGF744" s="90">
        <f t="shared" si="1518"/>
        <v>15661.65</v>
      </c>
      <c r="AGG744" s="90">
        <f t="shared" si="1519"/>
        <v>16912.43</v>
      </c>
      <c r="AGH744" s="90">
        <f t="shared" si="1520"/>
        <v>17099.990000000002</v>
      </c>
      <c r="AGI744" s="104"/>
      <c r="AGJ744" s="104"/>
      <c r="AGK744" s="104"/>
      <c r="AGL744" s="90">
        <f t="shared" si="1253"/>
        <v>0</v>
      </c>
      <c r="AGM744" s="90">
        <f t="shared" si="1253"/>
        <v>0</v>
      </c>
      <c r="AGN744" s="90">
        <f t="shared" si="1253"/>
        <v>0</v>
      </c>
      <c r="AGO744" s="1235"/>
      <c r="AGP744" s="1235"/>
      <c r="AGQ744" s="1235"/>
      <c r="AGR744" s="104"/>
      <c r="AGS744" s="104"/>
      <c r="AGT744" s="104"/>
      <c r="AGU744" s="90">
        <f t="shared" si="1521"/>
        <v>0</v>
      </c>
      <c r="AGV744" s="90">
        <f t="shared" si="1522"/>
        <v>0</v>
      </c>
      <c r="AGW744" s="90">
        <f t="shared" si="1523"/>
        <v>0</v>
      </c>
      <c r="AGX744" s="104"/>
      <c r="AGY744" s="104"/>
      <c r="AGZ744" s="104"/>
      <c r="AHA744" s="90">
        <f t="shared" si="1524"/>
        <v>15580.28</v>
      </c>
      <c r="AHB744" s="90">
        <f t="shared" si="1525"/>
        <v>16341.69</v>
      </c>
      <c r="AHC744" s="90">
        <f t="shared" si="1526"/>
        <v>16560.330000000002</v>
      </c>
      <c r="AHD744" s="104"/>
      <c r="AHE744" s="104"/>
      <c r="AHF744" s="104"/>
      <c r="AHG744" s="90">
        <f t="shared" si="1254"/>
        <v>0</v>
      </c>
      <c r="AHH744" s="90">
        <f t="shared" si="1254"/>
        <v>0</v>
      </c>
      <c r="AHI744" s="90">
        <f t="shared" si="1254"/>
        <v>0</v>
      </c>
      <c r="AHJ744" s="1235"/>
      <c r="AHK744" s="1235"/>
      <c r="AHL744" s="1235"/>
      <c r="AHM744" s="104"/>
      <c r="AHN744" s="104"/>
      <c r="AHO744" s="104"/>
      <c r="AHP744" s="90">
        <f t="shared" si="1527"/>
        <v>0</v>
      </c>
      <c r="AHQ744" s="90">
        <f t="shared" si="1528"/>
        <v>0</v>
      </c>
      <c r="AHR744" s="90">
        <f t="shared" si="1529"/>
        <v>0</v>
      </c>
      <c r="AHS744" s="104"/>
      <c r="AHT744" s="104"/>
      <c r="AHU744" s="104"/>
      <c r="AHV744" s="90">
        <f t="shared" si="1530"/>
        <v>22390.13</v>
      </c>
      <c r="AHW744" s="90">
        <f t="shared" si="1531"/>
        <v>24601.06</v>
      </c>
      <c r="AHX744" s="90">
        <f t="shared" si="1532"/>
        <v>24692.240000000002</v>
      </c>
      <c r="AHY744" s="104"/>
      <c r="AHZ744" s="104"/>
      <c r="AIA744" s="104"/>
      <c r="AIB744" s="90">
        <f t="shared" si="1255"/>
        <v>0</v>
      </c>
      <c r="AIC744" s="90">
        <f t="shared" si="1255"/>
        <v>0</v>
      </c>
      <c r="AID744" s="90">
        <f t="shared" si="1255"/>
        <v>0</v>
      </c>
      <c r="AIE744" s="1235"/>
      <c r="AIF744" s="1235"/>
      <c r="AIG744" s="1235"/>
      <c r="AIH744" s="104"/>
      <c r="AII744" s="104"/>
      <c r="AIJ744" s="104"/>
      <c r="AIK744" s="90">
        <f t="shared" si="1533"/>
        <v>0</v>
      </c>
      <c r="AIL744" s="90">
        <f t="shared" si="1534"/>
        <v>0</v>
      </c>
      <c r="AIM744" s="90">
        <f t="shared" si="1535"/>
        <v>0</v>
      </c>
      <c r="AIN744" s="104"/>
      <c r="AIO744" s="104"/>
      <c r="AIP744" s="104"/>
      <c r="AIQ744" s="90">
        <f t="shared" si="1536"/>
        <v>15318.17</v>
      </c>
      <c r="AIR744" s="90">
        <f t="shared" si="1537"/>
        <v>18215.73</v>
      </c>
      <c r="AIS744" s="90">
        <f t="shared" si="1538"/>
        <v>18406.14</v>
      </c>
      <c r="AIT744" s="104"/>
      <c r="AIU744" s="104"/>
      <c r="AIV744" s="104"/>
      <c r="AIW744" s="90">
        <f t="shared" si="1256"/>
        <v>0</v>
      </c>
      <c r="AIX744" s="90">
        <f t="shared" si="1256"/>
        <v>0</v>
      </c>
      <c r="AIY744" s="90">
        <f t="shared" si="1256"/>
        <v>0</v>
      </c>
      <c r="AIZ744" s="92"/>
      <c r="AJA744" s="92"/>
      <c r="AJB744" s="92"/>
      <c r="AJC744" s="104"/>
      <c r="AJD744" s="104"/>
      <c r="AJE744" s="104"/>
      <c r="AJF744" s="90">
        <f t="shared" si="1539"/>
        <v>0</v>
      </c>
      <c r="AJG744" s="90">
        <f t="shared" si="1540"/>
        <v>0</v>
      </c>
      <c r="AJH744" s="90">
        <f t="shared" si="1541"/>
        <v>0</v>
      </c>
      <c r="AJI744" s="104"/>
      <c r="AJJ744" s="104"/>
      <c r="AJK744" s="104"/>
      <c r="AJL744" s="90">
        <f t="shared" si="1542"/>
        <v>0</v>
      </c>
      <c r="AJM744" s="90">
        <f t="shared" si="1543"/>
        <v>0</v>
      </c>
      <c r="AJN744" s="90">
        <f t="shared" si="1544"/>
        <v>0</v>
      </c>
      <c r="AJO744" s="104"/>
      <c r="AJP744" s="104"/>
      <c r="AJQ744" s="104"/>
      <c r="AJR744" s="90">
        <f t="shared" si="1257"/>
        <v>0</v>
      </c>
      <c r="AJS744" s="90">
        <f t="shared" si="1257"/>
        <v>0</v>
      </c>
      <c r="AJT744" s="90">
        <f t="shared" si="1257"/>
        <v>0</v>
      </c>
      <c r="AJU744" s="1235"/>
      <c r="AJV744" s="1235"/>
      <c r="AJW744" s="1235"/>
      <c r="AJX744" s="104"/>
      <c r="AJY744" s="104"/>
      <c r="AJZ744" s="104"/>
      <c r="AKA744" s="90">
        <f t="shared" si="1545"/>
        <v>0</v>
      </c>
      <c r="AKB744" s="90">
        <f t="shared" si="1546"/>
        <v>0</v>
      </c>
      <c r="AKC744" s="90">
        <f t="shared" si="1547"/>
        <v>0</v>
      </c>
      <c r="AKD744" s="104"/>
      <c r="AKE744" s="104"/>
      <c r="AKF744" s="104"/>
      <c r="AKG744" s="90">
        <f t="shared" si="1548"/>
        <v>13748.93</v>
      </c>
      <c r="AKH744" s="90">
        <f t="shared" si="1549"/>
        <v>14651</v>
      </c>
      <c r="AKI744" s="90">
        <f t="shared" si="1550"/>
        <v>14856.01</v>
      </c>
      <c r="AKJ744" s="104"/>
      <c r="AKK744" s="104"/>
      <c r="AKL744" s="104"/>
      <c r="AKM744" s="90">
        <f t="shared" si="1258"/>
        <v>0</v>
      </c>
      <c r="AKN744" s="90">
        <f t="shared" si="1258"/>
        <v>0</v>
      </c>
      <c r="AKO744" s="90">
        <f t="shared" si="1258"/>
        <v>0</v>
      </c>
      <c r="AKP744" s="1235"/>
      <c r="AKQ744" s="1235"/>
      <c r="AKR744" s="1235"/>
      <c r="AKS744" s="104"/>
      <c r="AKT744" s="104"/>
      <c r="AKU744" s="104"/>
      <c r="AKV744" s="90">
        <f t="shared" si="1551"/>
        <v>0</v>
      </c>
      <c r="AKW744" s="90">
        <f t="shared" si="1552"/>
        <v>0</v>
      </c>
      <c r="AKX744" s="90">
        <f t="shared" si="1553"/>
        <v>0</v>
      </c>
      <c r="AKY744" s="104"/>
      <c r="AKZ744" s="104"/>
      <c r="ALA744" s="104"/>
      <c r="ALB744" s="90">
        <f t="shared" si="1554"/>
        <v>13775.33</v>
      </c>
      <c r="ALC744" s="90">
        <f t="shared" si="1555"/>
        <v>15930.66</v>
      </c>
      <c r="ALD744" s="90">
        <f t="shared" si="1556"/>
        <v>16105.89</v>
      </c>
      <c r="ALE744" s="104"/>
      <c r="ALF744" s="104"/>
      <c r="ALG744" s="104"/>
      <c r="ALH744" s="90">
        <f t="shared" si="1259"/>
        <v>0</v>
      </c>
      <c r="ALI744" s="90">
        <f t="shared" si="1259"/>
        <v>0</v>
      </c>
      <c r="ALJ744" s="90">
        <f t="shared" si="1259"/>
        <v>0</v>
      </c>
      <c r="ALK744" s="1235"/>
      <c r="ALL744" s="1235"/>
      <c r="ALM744" s="1235"/>
      <c r="ALN744" s="104"/>
      <c r="ALO744" s="104"/>
      <c r="ALP744" s="104"/>
      <c r="ALQ744" s="90">
        <f t="shared" si="1557"/>
        <v>0</v>
      </c>
      <c r="ALR744" s="90">
        <f t="shared" si="1558"/>
        <v>0</v>
      </c>
      <c r="ALS744" s="90">
        <f t="shared" si="1559"/>
        <v>0</v>
      </c>
      <c r="ALT744" s="104"/>
      <c r="ALU744" s="104"/>
      <c r="ALV744" s="104"/>
      <c r="ALW744" s="90">
        <f t="shared" si="1560"/>
        <v>15089.52</v>
      </c>
      <c r="ALX744" s="90">
        <f t="shared" si="1561"/>
        <v>17080.28</v>
      </c>
      <c r="ALY744" s="90">
        <f t="shared" si="1562"/>
        <v>17293.75</v>
      </c>
      <c r="ALZ744" s="104"/>
      <c r="AMA744" s="104"/>
      <c r="AMB744" s="104"/>
      <c r="AMC744" s="90">
        <f t="shared" si="1260"/>
        <v>0</v>
      </c>
      <c r="AMD744" s="90">
        <f t="shared" si="1260"/>
        <v>0</v>
      </c>
      <c r="AME744" s="90">
        <f t="shared" si="1260"/>
        <v>0</v>
      </c>
      <c r="AMF744" s="1235"/>
      <c r="AMG744" s="1235"/>
      <c r="AMH744" s="1235"/>
      <c r="AMI744" s="104"/>
      <c r="AMJ744" s="104"/>
      <c r="AMK744" s="104"/>
      <c r="AML744" s="90">
        <f t="shared" si="1563"/>
        <v>0</v>
      </c>
      <c r="AMM744" s="90">
        <f t="shared" si="1564"/>
        <v>0</v>
      </c>
      <c r="AMN744" s="90">
        <f t="shared" si="1565"/>
        <v>0</v>
      </c>
      <c r="AMO744" s="104"/>
      <c r="AMP744" s="104"/>
      <c r="AMQ744" s="104"/>
      <c r="AMR744" s="90">
        <f t="shared" si="1566"/>
        <v>15633.29</v>
      </c>
      <c r="AMS744" s="90">
        <f t="shared" si="1567"/>
        <v>17151.75</v>
      </c>
      <c r="AMT744" s="90">
        <f t="shared" si="1568"/>
        <v>17315.48</v>
      </c>
      <c r="AMU744" s="104"/>
      <c r="AMV744" s="104"/>
      <c r="AMW744" s="104"/>
      <c r="AMX744" s="90">
        <f t="shared" si="1261"/>
        <v>0</v>
      </c>
      <c r="AMY744" s="90">
        <f t="shared" si="1261"/>
        <v>0</v>
      </c>
      <c r="AMZ744" s="90">
        <f t="shared" si="1261"/>
        <v>0</v>
      </c>
      <c r="ANA744" s="1235"/>
      <c r="ANB744" s="1235"/>
      <c r="ANC744" s="1235"/>
      <c r="AND744" s="104"/>
      <c r="ANE744" s="104"/>
      <c r="ANF744" s="104"/>
      <c r="ANG744" s="90">
        <f t="shared" si="1569"/>
        <v>0</v>
      </c>
      <c r="ANH744" s="90">
        <f t="shared" si="1570"/>
        <v>0</v>
      </c>
      <c r="ANI744" s="90">
        <f t="shared" si="1571"/>
        <v>0</v>
      </c>
      <c r="ANJ744" s="104"/>
      <c r="ANK744" s="104"/>
      <c r="ANL744" s="104"/>
      <c r="ANM744" s="90">
        <f t="shared" si="1572"/>
        <v>13262.42</v>
      </c>
      <c r="ANN744" s="90">
        <f t="shared" si="1573"/>
        <v>14331.26</v>
      </c>
      <c r="ANO744" s="90">
        <f t="shared" si="1574"/>
        <v>14536.81</v>
      </c>
      <c r="ANP744" s="104"/>
      <c r="ANQ744" s="104"/>
      <c r="ANR744" s="104"/>
      <c r="ANS744" s="90">
        <f t="shared" si="1262"/>
        <v>0</v>
      </c>
      <c r="ANT744" s="90">
        <f t="shared" si="1262"/>
        <v>0</v>
      </c>
      <c r="ANU744" s="90">
        <f t="shared" si="1262"/>
        <v>0</v>
      </c>
      <c r="ANV744" s="1235"/>
      <c r="ANW744" s="1235"/>
      <c r="ANX744" s="1235"/>
      <c r="ANY744" s="104"/>
      <c r="ANZ744" s="104"/>
      <c r="AOA744" s="104"/>
      <c r="AOB744" s="90">
        <f t="shared" si="1575"/>
        <v>0</v>
      </c>
      <c r="AOC744" s="90">
        <f t="shared" si="1576"/>
        <v>0</v>
      </c>
      <c r="AOD744" s="90">
        <f t="shared" si="1577"/>
        <v>0</v>
      </c>
      <c r="AOE744" s="104"/>
      <c r="AOF744" s="104"/>
      <c r="AOG744" s="104"/>
      <c r="AOH744" s="90">
        <f t="shared" si="1578"/>
        <v>22217.58</v>
      </c>
      <c r="AOI744" s="90">
        <f t="shared" si="1579"/>
        <v>23460.94</v>
      </c>
      <c r="AOJ744" s="90">
        <f t="shared" si="1580"/>
        <v>23486.45</v>
      </c>
      <c r="AOK744" s="104"/>
      <c r="AOL744" s="104"/>
      <c r="AOM744" s="104"/>
      <c r="AON744" s="90">
        <f t="shared" si="1263"/>
        <v>0</v>
      </c>
      <c r="AOO744" s="90">
        <f t="shared" si="1263"/>
        <v>0</v>
      </c>
      <c r="AOP744" s="90">
        <f t="shared" si="1263"/>
        <v>0</v>
      </c>
      <c r="AOQ744" s="1235"/>
      <c r="AOR744" s="1235"/>
      <c r="AOS744" s="1235"/>
      <c r="AOT744" s="104"/>
      <c r="AOU744" s="104"/>
      <c r="AOV744" s="104"/>
      <c r="AOW744" s="90">
        <f t="shared" si="1581"/>
        <v>0</v>
      </c>
      <c r="AOX744" s="90">
        <f t="shared" si="1582"/>
        <v>0</v>
      </c>
      <c r="AOY744" s="90">
        <f t="shared" si="1583"/>
        <v>0</v>
      </c>
      <c r="AOZ744" s="104"/>
      <c r="APA744" s="104"/>
      <c r="APB744" s="104"/>
      <c r="APC744" s="90">
        <f t="shared" si="1584"/>
        <v>14156.23</v>
      </c>
      <c r="APD744" s="90">
        <f t="shared" si="1585"/>
        <v>15220.84</v>
      </c>
      <c r="APE744" s="90">
        <f t="shared" si="1586"/>
        <v>15393.94</v>
      </c>
      <c r="APF744" s="104"/>
      <c r="APG744" s="104"/>
      <c r="APH744" s="104"/>
      <c r="API744" s="90">
        <f t="shared" si="1264"/>
        <v>0</v>
      </c>
      <c r="APJ744" s="90">
        <f t="shared" si="1264"/>
        <v>0</v>
      </c>
      <c r="APK744" s="90">
        <f t="shared" si="1264"/>
        <v>0</v>
      </c>
      <c r="APL744" s="1235"/>
      <c r="APM744" s="1235"/>
      <c r="APN744" s="1235"/>
      <c r="APO744" s="104"/>
      <c r="APP744" s="104"/>
      <c r="APQ744" s="104"/>
      <c r="APR744" s="90">
        <f t="shared" si="1587"/>
        <v>0</v>
      </c>
      <c r="APS744" s="90">
        <f t="shared" si="1588"/>
        <v>0</v>
      </c>
      <c r="APT744" s="90">
        <f t="shared" si="1589"/>
        <v>0</v>
      </c>
      <c r="APU744" s="104"/>
      <c r="APV744" s="104"/>
      <c r="APW744" s="104"/>
      <c r="APX744" s="90">
        <f t="shared" si="1590"/>
        <v>18105.66</v>
      </c>
      <c r="APY744" s="90">
        <f t="shared" si="1591"/>
        <v>19268.78</v>
      </c>
      <c r="APZ744" s="90">
        <f t="shared" si="1592"/>
        <v>19495.66</v>
      </c>
      <c r="AQA744" s="104"/>
      <c r="AQB744" s="104"/>
      <c r="AQC744" s="104"/>
      <c r="AQD744" s="90">
        <f t="shared" si="1265"/>
        <v>0</v>
      </c>
      <c r="AQE744" s="90">
        <f t="shared" si="1265"/>
        <v>0</v>
      </c>
      <c r="AQF744" s="90">
        <f t="shared" si="1265"/>
        <v>0</v>
      </c>
      <c r="AQG744" s="1235"/>
      <c r="AQH744" s="1235"/>
      <c r="AQI744" s="1235"/>
      <c r="AQJ744" s="104"/>
      <c r="AQK744" s="104"/>
      <c r="AQL744" s="104"/>
      <c r="AQM744" s="90">
        <f t="shared" si="1593"/>
        <v>0</v>
      </c>
      <c r="AQN744" s="90">
        <f t="shared" si="1594"/>
        <v>0</v>
      </c>
      <c r="AQO744" s="90">
        <f t="shared" si="1595"/>
        <v>0</v>
      </c>
      <c r="AQP744" s="104"/>
      <c r="AQQ744" s="104"/>
      <c r="AQR744" s="104"/>
      <c r="AQS744" s="90">
        <f t="shared" si="1596"/>
        <v>16502.830000000002</v>
      </c>
      <c r="AQT744" s="90">
        <f t="shared" si="1597"/>
        <v>18434.91</v>
      </c>
      <c r="AQU744" s="90">
        <f t="shared" si="1598"/>
        <v>18613.259999999998</v>
      </c>
      <c r="AQV744" s="104"/>
      <c r="AQW744" s="104"/>
      <c r="AQX744" s="104"/>
      <c r="AQY744" s="90">
        <f t="shared" si="1266"/>
        <v>0</v>
      </c>
      <c r="AQZ744" s="90">
        <f t="shared" si="1266"/>
        <v>0</v>
      </c>
      <c r="ARA744" s="90">
        <f t="shared" si="1266"/>
        <v>0</v>
      </c>
      <c r="ARB744" s="1235"/>
      <c r="ARC744" s="1235"/>
      <c r="ARD744" s="1235"/>
      <c r="ARE744" s="104"/>
      <c r="ARF744" s="104"/>
      <c r="ARG744" s="104"/>
      <c r="ARH744" s="90">
        <f t="shared" si="1599"/>
        <v>0</v>
      </c>
      <c r="ARI744" s="90">
        <f t="shared" si="1600"/>
        <v>0</v>
      </c>
      <c r="ARJ744" s="90">
        <f t="shared" si="1601"/>
        <v>0</v>
      </c>
      <c r="ARK744" s="104"/>
      <c r="ARL744" s="104"/>
      <c r="ARM744" s="104"/>
      <c r="ARN744" s="90">
        <f t="shared" si="1602"/>
        <v>12798.93</v>
      </c>
      <c r="ARO744" s="90">
        <f t="shared" si="1603"/>
        <v>14646.12</v>
      </c>
      <c r="ARP744" s="90">
        <f t="shared" si="1604"/>
        <v>14820.57</v>
      </c>
      <c r="ARQ744" s="104"/>
      <c r="ARR744" s="104"/>
      <c r="ARS744" s="104"/>
      <c r="ART744" s="90">
        <f t="shared" si="1267"/>
        <v>0</v>
      </c>
      <c r="ARU744" s="90">
        <f t="shared" si="1267"/>
        <v>0</v>
      </c>
      <c r="ARV744" s="90">
        <f t="shared" si="1267"/>
        <v>0</v>
      </c>
      <c r="ARW744" s="1235"/>
      <c r="ARX744" s="1235"/>
      <c r="ARY744" s="1235"/>
      <c r="ARZ744" s="104"/>
      <c r="ASA744" s="104"/>
      <c r="ASB744" s="104"/>
      <c r="ASC744" s="90">
        <f t="shared" si="1605"/>
        <v>0</v>
      </c>
      <c r="ASD744" s="90">
        <f t="shared" si="1606"/>
        <v>0</v>
      </c>
      <c r="ASE744" s="90">
        <f t="shared" si="1607"/>
        <v>0</v>
      </c>
      <c r="ASF744" s="104"/>
      <c r="ASG744" s="104"/>
      <c r="ASH744" s="104"/>
      <c r="ASI744" s="90">
        <f t="shared" si="1608"/>
        <v>12870.61</v>
      </c>
      <c r="ASJ744" s="90">
        <f t="shared" si="1609"/>
        <v>15225.14</v>
      </c>
      <c r="ASK744" s="90">
        <f t="shared" si="1610"/>
        <v>15448.41</v>
      </c>
      <c r="ASL744" s="104"/>
      <c r="ASM744" s="104"/>
      <c r="ASN744" s="104"/>
      <c r="ASO744" s="90">
        <f t="shared" si="1268"/>
        <v>0</v>
      </c>
      <c r="ASP744" s="90">
        <f t="shared" si="1268"/>
        <v>0</v>
      </c>
      <c r="ASQ744" s="90">
        <f t="shared" si="1268"/>
        <v>0</v>
      </c>
      <c r="ASR744" s="1235"/>
      <c r="ASS744" s="1235"/>
      <c r="AST744" s="1235"/>
      <c r="ASU744" s="104"/>
      <c r="ASV744" s="104"/>
      <c r="ASW744" s="104"/>
      <c r="ASX744" s="90">
        <f t="shared" si="1611"/>
        <v>0</v>
      </c>
      <c r="ASY744" s="90">
        <f t="shared" si="1612"/>
        <v>0</v>
      </c>
      <c r="ASZ744" s="90">
        <f t="shared" si="1613"/>
        <v>0</v>
      </c>
      <c r="ATA744" s="104"/>
      <c r="ATB744" s="104"/>
      <c r="ATC744" s="104"/>
      <c r="ATD744" s="90">
        <f t="shared" si="1614"/>
        <v>14492.49</v>
      </c>
      <c r="ATE744" s="90">
        <f t="shared" si="1615"/>
        <v>14908.31</v>
      </c>
      <c r="ATF744" s="90">
        <f t="shared" si="1616"/>
        <v>15153.62</v>
      </c>
      <c r="ATG744" s="104"/>
      <c r="ATH744" s="104"/>
      <c r="ATI744" s="104"/>
      <c r="ATJ744" s="90">
        <f t="shared" si="1269"/>
        <v>0</v>
      </c>
      <c r="ATK744" s="90">
        <f t="shared" si="1269"/>
        <v>0</v>
      </c>
      <c r="ATL744" s="90">
        <f t="shared" si="1269"/>
        <v>0</v>
      </c>
      <c r="ATM744" s="1235"/>
      <c r="ATN744" s="1235"/>
      <c r="ATO744" s="1235"/>
      <c r="ATP744" s="104"/>
      <c r="ATQ744" s="104"/>
      <c r="ATR744" s="104"/>
      <c r="ATS744" s="90">
        <f t="shared" si="1617"/>
        <v>0</v>
      </c>
      <c r="ATT744" s="90">
        <f t="shared" si="1618"/>
        <v>0</v>
      </c>
      <c r="ATU744" s="90">
        <f t="shared" si="1619"/>
        <v>0</v>
      </c>
      <c r="ATV744" s="104"/>
      <c r="ATW744" s="104"/>
      <c r="ATX744" s="104"/>
      <c r="ATY744" s="90">
        <f t="shared" si="1620"/>
        <v>12155.01</v>
      </c>
      <c r="ATZ744" s="90">
        <f t="shared" si="1621"/>
        <v>14727.35</v>
      </c>
      <c r="AUA744" s="90">
        <f t="shared" si="1622"/>
        <v>14929.14</v>
      </c>
      <c r="AUB744" s="104"/>
      <c r="AUC744" s="104"/>
      <c r="AUD744" s="104"/>
      <c r="AUE744" s="90">
        <f t="shared" si="1270"/>
        <v>0</v>
      </c>
      <c r="AUF744" s="90">
        <f t="shared" si="1270"/>
        <v>0</v>
      </c>
      <c r="AUG744" s="90">
        <f t="shared" si="1270"/>
        <v>0</v>
      </c>
      <c r="AUH744" s="1235"/>
      <c r="AUI744" s="1235"/>
      <c r="AUJ744" s="1235"/>
      <c r="AUK744" s="104"/>
      <c r="AUL744" s="104"/>
      <c r="AUM744" s="104"/>
      <c r="AUN744" s="90">
        <f t="shared" si="1623"/>
        <v>0</v>
      </c>
      <c r="AUO744" s="90">
        <f t="shared" si="1624"/>
        <v>0</v>
      </c>
      <c r="AUP744" s="90">
        <f t="shared" si="1625"/>
        <v>0</v>
      </c>
      <c r="AUQ744" s="104"/>
      <c r="AUR744" s="104"/>
      <c r="AUS744" s="104"/>
      <c r="AUT744" s="90">
        <f t="shared" si="1626"/>
        <v>12928.33</v>
      </c>
      <c r="AUU744" s="90">
        <f t="shared" si="1627"/>
        <v>14105.91</v>
      </c>
      <c r="AUV744" s="90">
        <f t="shared" si="1628"/>
        <v>14338.88</v>
      </c>
      <c r="AUW744" s="104"/>
      <c r="AUX744" s="104"/>
      <c r="AUY744" s="104"/>
      <c r="AUZ744" s="90">
        <f t="shared" si="1271"/>
        <v>0</v>
      </c>
      <c r="AVA744" s="90">
        <f t="shared" si="1271"/>
        <v>0</v>
      </c>
      <c r="AVB744" s="90">
        <f t="shared" si="1271"/>
        <v>0</v>
      </c>
      <c r="AVC744" s="1235"/>
      <c r="AVD744" s="1235"/>
      <c r="AVE744" s="1235"/>
      <c r="AVF744" s="104"/>
      <c r="AVG744" s="104"/>
      <c r="AVH744" s="104"/>
      <c r="AVI744" s="90">
        <f t="shared" si="1629"/>
        <v>0</v>
      </c>
      <c r="AVJ744" s="90">
        <f t="shared" si="1630"/>
        <v>0</v>
      </c>
      <c r="AVK744" s="90">
        <f t="shared" si="1631"/>
        <v>0</v>
      </c>
      <c r="AVL744" s="104"/>
      <c r="AVM744" s="104"/>
      <c r="AVN744" s="104"/>
      <c r="AVO744" s="90">
        <f t="shared" si="1632"/>
        <v>13907.09</v>
      </c>
      <c r="AVP744" s="90">
        <f t="shared" si="1633"/>
        <v>15008.9</v>
      </c>
      <c r="AVQ744" s="90">
        <f t="shared" si="1634"/>
        <v>15271.74</v>
      </c>
      <c r="AVR744" s="104"/>
      <c r="AVS744" s="104"/>
      <c r="AVT744" s="104"/>
      <c r="AVU744" s="90">
        <f t="shared" si="1272"/>
        <v>0</v>
      </c>
      <c r="AVV744" s="90">
        <f t="shared" si="1272"/>
        <v>0</v>
      </c>
      <c r="AVW744" s="90">
        <f t="shared" si="1272"/>
        <v>0</v>
      </c>
      <c r="AVX744" s="124">
        <f t="shared" si="1635"/>
        <v>14</v>
      </c>
      <c r="AVY744" s="124">
        <f t="shared" si="1636"/>
        <v>14</v>
      </c>
      <c r="AVZ744" s="124">
        <f t="shared" si="1637"/>
        <v>14</v>
      </c>
      <c r="AWA744" s="90">
        <f t="shared" si="1638"/>
        <v>0</v>
      </c>
      <c r="AWB744" s="90">
        <f t="shared" si="1639"/>
        <v>0</v>
      </c>
      <c r="AWC744" s="90">
        <f t="shared" si="1640"/>
        <v>0</v>
      </c>
      <c r="AWD744" s="90">
        <f t="shared" si="1641"/>
        <v>403737.32</v>
      </c>
      <c r="AWE744" s="90">
        <f t="shared" si="1642"/>
        <v>403737.32</v>
      </c>
      <c r="AWF744" s="90">
        <f t="shared" si="1643"/>
        <v>403737.32</v>
      </c>
      <c r="AWG744" s="104"/>
      <c r="AWH744" s="104"/>
      <c r="AWI744" s="104"/>
      <c r="AWJ744" s="90"/>
      <c r="AWK744" s="90"/>
      <c r="AWL744" s="90"/>
      <c r="AWM744" s="90">
        <f t="shared" si="1644"/>
        <v>0</v>
      </c>
      <c r="AWN744" s="90">
        <f t="shared" si="1645"/>
        <v>0</v>
      </c>
      <c r="AWO744" s="90">
        <f t="shared" si="1646"/>
        <v>0</v>
      </c>
      <c r="AWP744" s="90">
        <f t="shared" si="1647"/>
        <v>244937.28</v>
      </c>
      <c r="AWQ744" s="90">
        <f t="shared" si="1648"/>
        <v>265958.84000000003</v>
      </c>
      <c r="AWR744" s="90">
        <f t="shared" si="1649"/>
        <v>268630.46000000002</v>
      </c>
    </row>
    <row r="745" spans="1:1292" ht="36" x14ac:dyDescent="0.25">
      <c r="A745" s="91" t="s">
        <v>827</v>
      </c>
      <c r="B745" s="91" t="s">
        <v>448</v>
      </c>
      <c r="C745" s="5"/>
      <c r="D745" s="338"/>
      <c r="E745" s="263"/>
      <c r="F745" s="98"/>
      <c r="G745" s="98"/>
      <c r="H745" s="98"/>
      <c r="I745" s="90">
        <f t="shared" si="1208"/>
        <v>28838.38</v>
      </c>
      <c r="J745" s="90">
        <f t="shared" si="1209"/>
        <v>28838.38</v>
      </c>
      <c r="K745" s="90">
        <f t="shared" si="1210"/>
        <v>28838.38</v>
      </c>
      <c r="L745" s="1235"/>
      <c r="M745" s="1235"/>
      <c r="N745" s="1235"/>
      <c r="O745" s="104"/>
      <c r="P745" s="104"/>
      <c r="Q745" s="104"/>
      <c r="R745" s="90">
        <f t="shared" si="1275"/>
        <v>0</v>
      </c>
      <c r="S745" s="90">
        <f t="shared" si="1276"/>
        <v>0</v>
      </c>
      <c r="T745" s="90">
        <f t="shared" si="1277"/>
        <v>0</v>
      </c>
      <c r="U745" s="104"/>
      <c r="V745" s="104"/>
      <c r="W745" s="104"/>
      <c r="X745" s="90">
        <f t="shared" si="1278"/>
        <v>11821.19</v>
      </c>
      <c r="Y745" s="90">
        <f t="shared" si="1279"/>
        <v>13347.88</v>
      </c>
      <c r="Z745" s="90">
        <f t="shared" si="1280"/>
        <v>13591.98</v>
      </c>
      <c r="AA745" s="104"/>
      <c r="AB745" s="104"/>
      <c r="AC745" s="104"/>
      <c r="AD745" s="90">
        <f t="shared" si="1211"/>
        <v>0</v>
      </c>
      <c r="AE745" s="90">
        <f t="shared" si="1211"/>
        <v>0</v>
      </c>
      <c r="AF745" s="90">
        <f t="shared" si="1211"/>
        <v>0</v>
      </c>
      <c r="AG745" s="1235">
        <v>1</v>
      </c>
      <c r="AH745" s="1235">
        <v>1</v>
      </c>
      <c r="AI745" s="1235">
        <v>1</v>
      </c>
      <c r="AJ745" s="104"/>
      <c r="AK745" s="104"/>
      <c r="AL745" s="104"/>
      <c r="AM745" s="90">
        <f t="shared" si="1281"/>
        <v>28838.38</v>
      </c>
      <c r="AN745" s="90">
        <f t="shared" si="1282"/>
        <v>28838.38</v>
      </c>
      <c r="AO745" s="90">
        <f t="shared" si="1283"/>
        <v>28838.38</v>
      </c>
      <c r="AP745" s="104"/>
      <c r="AQ745" s="104"/>
      <c r="AR745" s="104"/>
      <c r="AS745" s="90">
        <f t="shared" si="1284"/>
        <v>13383.26</v>
      </c>
      <c r="AT745" s="90">
        <f t="shared" si="1285"/>
        <v>15611.28</v>
      </c>
      <c r="AU745" s="90">
        <f t="shared" si="1286"/>
        <v>15804.2</v>
      </c>
      <c r="AV745" s="104"/>
      <c r="AW745" s="104"/>
      <c r="AX745" s="104"/>
      <c r="AY745" s="90">
        <f t="shared" si="1212"/>
        <v>13383.26</v>
      </c>
      <c r="AZ745" s="90">
        <f t="shared" si="1212"/>
        <v>15611.28</v>
      </c>
      <c r="BA745" s="90">
        <f t="shared" si="1212"/>
        <v>15804.2</v>
      </c>
      <c r="BB745" s="1235"/>
      <c r="BC745" s="1235"/>
      <c r="BD745" s="1235"/>
      <c r="BE745" s="104"/>
      <c r="BF745" s="104"/>
      <c r="BG745" s="104"/>
      <c r="BH745" s="90">
        <f t="shared" si="1287"/>
        <v>0</v>
      </c>
      <c r="BI745" s="90">
        <f t="shared" si="1288"/>
        <v>0</v>
      </c>
      <c r="BJ745" s="90">
        <f t="shared" si="1289"/>
        <v>0</v>
      </c>
      <c r="BK745" s="104"/>
      <c r="BL745" s="104"/>
      <c r="BM745" s="104"/>
      <c r="BN745" s="90">
        <f t="shared" si="1290"/>
        <v>11982.81</v>
      </c>
      <c r="BO745" s="90">
        <f t="shared" si="1291"/>
        <v>13889.03</v>
      </c>
      <c r="BP745" s="90">
        <f t="shared" si="1292"/>
        <v>14112.72</v>
      </c>
      <c r="BQ745" s="104"/>
      <c r="BR745" s="104"/>
      <c r="BS745" s="104"/>
      <c r="BT745" s="90">
        <f t="shared" si="1213"/>
        <v>0</v>
      </c>
      <c r="BU745" s="90">
        <f t="shared" si="1213"/>
        <v>0</v>
      </c>
      <c r="BV745" s="90">
        <f t="shared" si="1213"/>
        <v>0</v>
      </c>
      <c r="BW745" s="1235"/>
      <c r="BX745" s="1235"/>
      <c r="BY745" s="1235"/>
      <c r="BZ745" s="104"/>
      <c r="CA745" s="104"/>
      <c r="CB745" s="104"/>
      <c r="CC745" s="90">
        <f t="shared" si="1293"/>
        <v>0</v>
      </c>
      <c r="CD745" s="90">
        <f t="shared" si="1294"/>
        <v>0</v>
      </c>
      <c r="CE745" s="90">
        <f t="shared" si="1295"/>
        <v>0</v>
      </c>
      <c r="CF745" s="104"/>
      <c r="CG745" s="104"/>
      <c r="CH745" s="104"/>
      <c r="CI745" s="90">
        <f t="shared" si="1296"/>
        <v>14151.6</v>
      </c>
      <c r="CJ745" s="90">
        <f t="shared" si="1297"/>
        <v>16708.84</v>
      </c>
      <c r="CK745" s="90">
        <f t="shared" si="1298"/>
        <v>16971.82</v>
      </c>
      <c r="CL745" s="104"/>
      <c r="CM745" s="104"/>
      <c r="CN745" s="104"/>
      <c r="CO745" s="90">
        <f t="shared" si="1214"/>
        <v>0</v>
      </c>
      <c r="CP745" s="90">
        <f t="shared" si="1214"/>
        <v>0</v>
      </c>
      <c r="CQ745" s="90">
        <f t="shared" si="1214"/>
        <v>0</v>
      </c>
      <c r="CR745" s="1235"/>
      <c r="CS745" s="1235"/>
      <c r="CT745" s="1235"/>
      <c r="CU745" s="104"/>
      <c r="CV745" s="104"/>
      <c r="CW745" s="104"/>
      <c r="CX745" s="90">
        <f t="shared" si="1299"/>
        <v>0</v>
      </c>
      <c r="CY745" s="90">
        <f t="shared" si="1300"/>
        <v>0</v>
      </c>
      <c r="CZ745" s="90">
        <f t="shared" si="1301"/>
        <v>0</v>
      </c>
      <c r="DA745" s="104"/>
      <c r="DB745" s="104"/>
      <c r="DC745" s="104"/>
      <c r="DD745" s="90">
        <f t="shared" si="1302"/>
        <v>15861.13</v>
      </c>
      <c r="DE745" s="90">
        <f t="shared" si="1303"/>
        <v>17468.18</v>
      </c>
      <c r="DF745" s="90">
        <f t="shared" si="1304"/>
        <v>17657.89</v>
      </c>
      <c r="DG745" s="104"/>
      <c r="DH745" s="104"/>
      <c r="DI745" s="104"/>
      <c r="DJ745" s="90">
        <f t="shared" si="1215"/>
        <v>0</v>
      </c>
      <c r="DK745" s="90">
        <f t="shared" si="1215"/>
        <v>0</v>
      </c>
      <c r="DL745" s="90">
        <f t="shared" si="1215"/>
        <v>0</v>
      </c>
      <c r="DM745" s="369"/>
      <c r="DN745" s="369"/>
      <c r="DO745" s="369"/>
      <c r="DP745" s="104"/>
      <c r="DQ745" s="104"/>
      <c r="DR745" s="104"/>
      <c r="DS745" s="90">
        <f t="shared" si="1305"/>
        <v>0</v>
      </c>
      <c r="DT745" s="90">
        <f t="shared" si="1306"/>
        <v>0</v>
      </c>
      <c r="DU745" s="90">
        <f t="shared" si="1307"/>
        <v>0</v>
      </c>
      <c r="DV745" s="104"/>
      <c r="DW745" s="104"/>
      <c r="DX745" s="104"/>
      <c r="DY745" s="90">
        <f t="shared" si="1308"/>
        <v>0</v>
      </c>
      <c r="DZ745" s="90">
        <f t="shared" si="1309"/>
        <v>0</v>
      </c>
      <c r="EA745" s="90">
        <f t="shared" si="1310"/>
        <v>0</v>
      </c>
      <c r="EB745" s="104"/>
      <c r="EC745" s="104"/>
      <c r="ED745" s="104"/>
      <c r="EE745" s="90">
        <f t="shared" si="1216"/>
        <v>0</v>
      </c>
      <c r="EF745" s="90">
        <f t="shared" si="1217"/>
        <v>0</v>
      </c>
      <c r="EG745" s="90">
        <f t="shared" si="1218"/>
        <v>0</v>
      </c>
      <c r="EH745" s="1235">
        <v>1</v>
      </c>
      <c r="EI745" s="1235">
        <v>1</v>
      </c>
      <c r="EJ745" s="1235">
        <v>1</v>
      </c>
      <c r="EK745" s="104"/>
      <c r="EL745" s="104"/>
      <c r="EM745" s="104"/>
      <c r="EN745" s="90">
        <f t="shared" si="1311"/>
        <v>28838.38</v>
      </c>
      <c r="EO745" s="90">
        <f t="shared" si="1312"/>
        <v>28838.38</v>
      </c>
      <c r="EP745" s="90">
        <f t="shared" si="1313"/>
        <v>28838.38</v>
      </c>
      <c r="EQ745" s="104"/>
      <c r="ER745" s="104"/>
      <c r="ES745" s="104"/>
      <c r="ET745" s="90">
        <f t="shared" si="1314"/>
        <v>18632.169999999998</v>
      </c>
      <c r="EU745" s="90">
        <f t="shared" si="1315"/>
        <v>21830.45</v>
      </c>
      <c r="EV745" s="90">
        <f t="shared" si="1316"/>
        <v>21933.25</v>
      </c>
      <c r="EW745" s="104"/>
      <c r="EX745" s="104"/>
      <c r="EY745" s="104"/>
      <c r="EZ745" s="90">
        <f t="shared" si="1219"/>
        <v>18632.169999999998</v>
      </c>
      <c r="FA745" s="90">
        <f t="shared" si="1219"/>
        <v>21830.45</v>
      </c>
      <c r="FB745" s="90">
        <f t="shared" si="1219"/>
        <v>21933.25</v>
      </c>
      <c r="FC745" s="284"/>
      <c r="FD745" s="284"/>
      <c r="FE745" s="284"/>
      <c r="FF745" s="104"/>
      <c r="FG745" s="104"/>
      <c r="FH745" s="104"/>
      <c r="FI745" s="90">
        <f t="shared" si="1317"/>
        <v>0</v>
      </c>
      <c r="FJ745" s="90">
        <f t="shared" si="1318"/>
        <v>0</v>
      </c>
      <c r="FK745" s="90">
        <f t="shared" si="1319"/>
        <v>0</v>
      </c>
      <c r="FL745" s="104"/>
      <c r="FM745" s="104"/>
      <c r="FN745" s="104"/>
      <c r="FO745" s="90">
        <f t="shared" si="1320"/>
        <v>0</v>
      </c>
      <c r="FP745" s="90">
        <f t="shared" si="1321"/>
        <v>0</v>
      </c>
      <c r="FQ745" s="90">
        <f t="shared" si="1322"/>
        <v>0</v>
      </c>
      <c r="FR745" s="104"/>
      <c r="FS745" s="104"/>
      <c r="FT745" s="104"/>
      <c r="FU745" s="90">
        <f t="shared" si="1220"/>
        <v>0</v>
      </c>
      <c r="FV745" s="90">
        <f t="shared" si="1220"/>
        <v>0</v>
      </c>
      <c r="FW745" s="90">
        <f t="shared" si="1220"/>
        <v>0</v>
      </c>
      <c r="FX745" s="1235">
        <v>1</v>
      </c>
      <c r="FY745" s="1235">
        <v>1</v>
      </c>
      <c r="FZ745" s="1235">
        <v>1</v>
      </c>
      <c r="GA745" s="104"/>
      <c r="GB745" s="104"/>
      <c r="GC745" s="104"/>
      <c r="GD745" s="90">
        <f t="shared" si="1323"/>
        <v>28838.38</v>
      </c>
      <c r="GE745" s="90">
        <f t="shared" si="1324"/>
        <v>28838.38</v>
      </c>
      <c r="GF745" s="90">
        <f t="shared" si="1325"/>
        <v>28838.38</v>
      </c>
      <c r="GG745" s="104"/>
      <c r="GH745" s="104"/>
      <c r="GI745" s="104"/>
      <c r="GJ745" s="90">
        <f t="shared" si="1326"/>
        <v>15536.79</v>
      </c>
      <c r="GK745" s="90">
        <f t="shared" si="1327"/>
        <v>16842.84</v>
      </c>
      <c r="GL745" s="90">
        <f t="shared" si="1328"/>
        <v>16976.990000000002</v>
      </c>
      <c r="GM745" s="104"/>
      <c r="GN745" s="104"/>
      <c r="GO745" s="104"/>
      <c r="GP745" s="90">
        <f t="shared" si="1221"/>
        <v>15536.79</v>
      </c>
      <c r="GQ745" s="90">
        <f t="shared" si="1221"/>
        <v>16842.84</v>
      </c>
      <c r="GR745" s="90">
        <f t="shared" si="1221"/>
        <v>16976.990000000002</v>
      </c>
      <c r="GS745" s="92"/>
      <c r="GT745" s="92"/>
      <c r="GU745" s="92"/>
      <c r="GV745" s="104"/>
      <c r="GW745" s="104"/>
      <c r="GX745" s="104"/>
      <c r="GY745" s="90">
        <f t="shared" si="1329"/>
        <v>0</v>
      </c>
      <c r="GZ745" s="90">
        <f t="shared" si="1330"/>
        <v>0</v>
      </c>
      <c r="HA745" s="90">
        <f t="shared" si="1331"/>
        <v>0</v>
      </c>
      <c r="HB745" s="104"/>
      <c r="HC745" s="104"/>
      <c r="HD745" s="104"/>
      <c r="HE745" s="90">
        <f t="shared" si="1332"/>
        <v>0</v>
      </c>
      <c r="HF745" s="90">
        <f t="shared" si="1333"/>
        <v>0</v>
      </c>
      <c r="HG745" s="90">
        <f t="shared" si="1334"/>
        <v>0</v>
      </c>
      <c r="HH745" s="104"/>
      <c r="HI745" s="104"/>
      <c r="HJ745" s="104"/>
      <c r="HK745" s="90">
        <f t="shared" si="1222"/>
        <v>0</v>
      </c>
      <c r="HL745" s="90">
        <f t="shared" si="1222"/>
        <v>0</v>
      </c>
      <c r="HM745" s="90">
        <f t="shared" si="1222"/>
        <v>0</v>
      </c>
      <c r="HN745" s="1235"/>
      <c r="HO745" s="1235"/>
      <c r="HP745" s="1235"/>
      <c r="HQ745" s="104"/>
      <c r="HR745" s="104"/>
      <c r="HS745" s="104"/>
      <c r="HT745" s="90">
        <f t="shared" si="1335"/>
        <v>0</v>
      </c>
      <c r="HU745" s="90">
        <f t="shared" si="1336"/>
        <v>0</v>
      </c>
      <c r="HV745" s="90">
        <f t="shared" si="1337"/>
        <v>0</v>
      </c>
      <c r="HW745" s="104"/>
      <c r="HX745" s="104"/>
      <c r="HY745" s="104"/>
      <c r="HZ745" s="90">
        <f t="shared" si="1338"/>
        <v>15555.68</v>
      </c>
      <c r="IA745" s="90">
        <f t="shared" si="1339"/>
        <v>16422.75</v>
      </c>
      <c r="IB745" s="90">
        <f t="shared" si="1340"/>
        <v>16637.72</v>
      </c>
      <c r="IC745" s="104"/>
      <c r="ID745" s="104"/>
      <c r="IE745" s="104"/>
      <c r="IF745" s="90">
        <f t="shared" si="1223"/>
        <v>0</v>
      </c>
      <c r="IG745" s="90">
        <f t="shared" si="1223"/>
        <v>0</v>
      </c>
      <c r="IH745" s="90">
        <f t="shared" si="1223"/>
        <v>0</v>
      </c>
      <c r="II745" s="1235"/>
      <c r="IJ745" s="1235"/>
      <c r="IK745" s="1235"/>
      <c r="IL745" s="104"/>
      <c r="IM745" s="104"/>
      <c r="IN745" s="104"/>
      <c r="IO745" s="90">
        <f t="shared" si="1341"/>
        <v>0</v>
      </c>
      <c r="IP745" s="90">
        <f t="shared" si="1342"/>
        <v>0</v>
      </c>
      <c r="IQ745" s="90">
        <f t="shared" si="1343"/>
        <v>0</v>
      </c>
      <c r="IR745" s="104"/>
      <c r="IS745" s="104"/>
      <c r="IT745" s="104"/>
      <c r="IU745" s="90">
        <f t="shared" si="1344"/>
        <v>19603.64</v>
      </c>
      <c r="IV745" s="90">
        <f t="shared" si="1345"/>
        <v>21054.5</v>
      </c>
      <c r="IW745" s="90">
        <f t="shared" si="1346"/>
        <v>21277.65</v>
      </c>
      <c r="IX745" s="104"/>
      <c r="IY745" s="104"/>
      <c r="IZ745" s="104"/>
      <c r="JA745" s="90">
        <f t="shared" si="1224"/>
        <v>0</v>
      </c>
      <c r="JB745" s="90">
        <f t="shared" si="1224"/>
        <v>0</v>
      </c>
      <c r="JC745" s="90">
        <f t="shared" si="1224"/>
        <v>0</v>
      </c>
      <c r="JD745" s="1235"/>
      <c r="JE745" s="1235"/>
      <c r="JF745" s="1235"/>
      <c r="JG745" s="104"/>
      <c r="JH745" s="104"/>
      <c r="JI745" s="104"/>
      <c r="JJ745" s="90">
        <f t="shared" si="1347"/>
        <v>0</v>
      </c>
      <c r="JK745" s="90">
        <f t="shared" si="1348"/>
        <v>0</v>
      </c>
      <c r="JL745" s="90">
        <f t="shared" si="1349"/>
        <v>0</v>
      </c>
      <c r="JM745" s="104"/>
      <c r="JN745" s="104"/>
      <c r="JO745" s="104"/>
      <c r="JP745" s="90">
        <f t="shared" si="1350"/>
        <v>19012.87</v>
      </c>
      <c r="JQ745" s="90">
        <f t="shared" si="1351"/>
        <v>20661.810000000001</v>
      </c>
      <c r="JR745" s="90">
        <f t="shared" si="1352"/>
        <v>20871.96</v>
      </c>
      <c r="JS745" s="104"/>
      <c r="JT745" s="104"/>
      <c r="JU745" s="104"/>
      <c r="JV745" s="90">
        <f t="shared" si="1225"/>
        <v>0</v>
      </c>
      <c r="JW745" s="90">
        <f t="shared" si="1225"/>
        <v>0</v>
      </c>
      <c r="JX745" s="90">
        <f t="shared" si="1225"/>
        <v>0</v>
      </c>
      <c r="JY745" s="1235"/>
      <c r="JZ745" s="1235"/>
      <c r="KA745" s="1235"/>
      <c r="KB745" s="104"/>
      <c r="KC745" s="104"/>
      <c r="KD745" s="104"/>
      <c r="KE745" s="90">
        <f t="shared" si="1353"/>
        <v>0</v>
      </c>
      <c r="KF745" s="90">
        <f t="shared" si="1354"/>
        <v>0</v>
      </c>
      <c r="KG745" s="90">
        <f t="shared" si="1355"/>
        <v>0</v>
      </c>
      <c r="KH745" s="104"/>
      <c r="KI745" s="104"/>
      <c r="KJ745" s="104"/>
      <c r="KK745" s="90">
        <f t="shared" si="1356"/>
        <v>22315.88</v>
      </c>
      <c r="KL745" s="90">
        <f t="shared" si="1357"/>
        <v>24304.77</v>
      </c>
      <c r="KM745" s="90">
        <f t="shared" si="1358"/>
        <v>24095.119999999999</v>
      </c>
      <c r="KN745" s="104"/>
      <c r="KO745" s="104"/>
      <c r="KP745" s="104"/>
      <c r="KQ745" s="90">
        <f t="shared" si="1226"/>
        <v>0</v>
      </c>
      <c r="KR745" s="90">
        <f t="shared" si="1226"/>
        <v>0</v>
      </c>
      <c r="KS745" s="90">
        <f t="shared" si="1226"/>
        <v>0</v>
      </c>
      <c r="KT745" s="1235">
        <v>1</v>
      </c>
      <c r="KU745" s="1235">
        <v>1</v>
      </c>
      <c r="KV745" s="1235">
        <v>1</v>
      </c>
      <c r="KW745" s="104"/>
      <c r="KX745" s="104"/>
      <c r="KY745" s="104"/>
      <c r="KZ745" s="90">
        <f t="shared" si="1359"/>
        <v>28838.38</v>
      </c>
      <c r="LA745" s="90">
        <f t="shared" si="1360"/>
        <v>28838.38</v>
      </c>
      <c r="LB745" s="90">
        <f t="shared" si="1361"/>
        <v>28838.38</v>
      </c>
      <c r="LC745" s="104"/>
      <c r="LD745" s="104"/>
      <c r="LE745" s="104"/>
      <c r="LF745" s="90">
        <f t="shared" si="1362"/>
        <v>18408.04</v>
      </c>
      <c r="LG745" s="90">
        <f t="shared" si="1363"/>
        <v>19424.89</v>
      </c>
      <c r="LH745" s="90">
        <f t="shared" si="1364"/>
        <v>19596.78</v>
      </c>
      <c r="LI745" s="104"/>
      <c r="LJ745" s="104"/>
      <c r="LK745" s="104"/>
      <c r="LL745" s="90">
        <f t="shared" si="1227"/>
        <v>18408.04</v>
      </c>
      <c r="LM745" s="90">
        <f t="shared" si="1227"/>
        <v>19424.89</v>
      </c>
      <c r="LN745" s="90">
        <f t="shared" si="1227"/>
        <v>19596.78</v>
      </c>
      <c r="LO745" s="1235"/>
      <c r="LP745" s="1235"/>
      <c r="LQ745" s="1235"/>
      <c r="LR745" s="104"/>
      <c r="LS745" s="104"/>
      <c r="LT745" s="104"/>
      <c r="LU745" s="90">
        <f t="shared" si="1365"/>
        <v>0</v>
      </c>
      <c r="LV745" s="90">
        <f t="shared" si="1366"/>
        <v>0</v>
      </c>
      <c r="LW745" s="90">
        <f t="shared" si="1367"/>
        <v>0</v>
      </c>
      <c r="LX745" s="104"/>
      <c r="LY745" s="104"/>
      <c r="LZ745" s="104"/>
      <c r="MA745" s="90">
        <f t="shared" si="1368"/>
        <v>16902.099999999999</v>
      </c>
      <c r="MB745" s="90">
        <f t="shared" si="1369"/>
        <v>18884.919999999998</v>
      </c>
      <c r="MC745" s="90">
        <f t="shared" si="1370"/>
        <v>19064.14</v>
      </c>
      <c r="MD745" s="104"/>
      <c r="ME745" s="104"/>
      <c r="MF745" s="104"/>
      <c r="MG745" s="90">
        <f t="shared" si="1228"/>
        <v>0</v>
      </c>
      <c r="MH745" s="90">
        <f t="shared" si="1228"/>
        <v>0</v>
      </c>
      <c r="MI745" s="90">
        <f t="shared" si="1228"/>
        <v>0</v>
      </c>
      <c r="MJ745" s="1235"/>
      <c r="MK745" s="1235"/>
      <c r="ML745" s="1235"/>
      <c r="MM745" s="104"/>
      <c r="MN745" s="104"/>
      <c r="MO745" s="104"/>
      <c r="MP745" s="90">
        <f t="shared" si="1371"/>
        <v>0</v>
      </c>
      <c r="MQ745" s="90">
        <f t="shared" si="1372"/>
        <v>0</v>
      </c>
      <c r="MR745" s="90">
        <f t="shared" si="1373"/>
        <v>0</v>
      </c>
      <c r="MS745" s="104"/>
      <c r="MT745" s="104"/>
      <c r="MU745" s="104"/>
      <c r="MV745" s="90">
        <f t="shared" si="1374"/>
        <v>18036.64</v>
      </c>
      <c r="MW745" s="90">
        <f t="shared" si="1375"/>
        <v>18887.490000000002</v>
      </c>
      <c r="MX745" s="90">
        <f t="shared" si="1376"/>
        <v>18913.52</v>
      </c>
      <c r="MY745" s="104"/>
      <c r="MZ745" s="104"/>
      <c r="NA745" s="104"/>
      <c r="NB745" s="90">
        <f t="shared" si="1229"/>
        <v>0</v>
      </c>
      <c r="NC745" s="90">
        <f t="shared" si="1229"/>
        <v>0</v>
      </c>
      <c r="ND745" s="90">
        <f t="shared" si="1229"/>
        <v>0</v>
      </c>
      <c r="NE745" s="1235">
        <v>1</v>
      </c>
      <c r="NF745" s="1235">
        <v>1</v>
      </c>
      <c r="NG745" s="1235">
        <v>1</v>
      </c>
      <c r="NH745" s="104"/>
      <c r="NI745" s="104"/>
      <c r="NJ745" s="104"/>
      <c r="NK745" s="90">
        <f t="shared" si="1377"/>
        <v>28838.38</v>
      </c>
      <c r="NL745" s="90">
        <f t="shared" si="1378"/>
        <v>28838.38</v>
      </c>
      <c r="NM745" s="90">
        <f t="shared" si="1379"/>
        <v>28838.38</v>
      </c>
      <c r="NN745" s="104"/>
      <c r="NO745" s="104"/>
      <c r="NP745" s="104"/>
      <c r="NQ745" s="90">
        <f t="shared" si="1380"/>
        <v>20525.5</v>
      </c>
      <c r="NR745" s="90">
        <f t="shared" si="1381"/>
        <v>22104.16</v>
      </c>
      <c r="NS745" s="90">
        <f t="shared" si="1382"/>
        <v>22225.69</v>
      </c>
      <c r="NT745" s="104"/>
      <c r="NU745" s="104"/>
      <c r="NV745" s="104"/>
      <c r="NW745" s="90">
        <f t="shared" si="1230"/>
        <v>20525.5</v>
      </c>
      <c r="NX745" s="90">
        <f t="shared" si="1230"/>
        <v>22104.16</v>
      </c>
      <c r="NY745" s="90">
        <f t="shared" si="1230"/>
        <v>22225.69</v>
      </c>
      <c r="NZ745" s="1235">
        <v>1</v>
      </c>
      <c r="OA745" s="1235">
        <v>1</v>
      </c>
      <c r="OB745" s="1235">
        <v>1</v>
      </c>
      <c r="OC745" s="104"/>
      <c r="OD745" s="104"/>
      <c r="OE745" s="104"/>
      <c r="OF745" s="90">
        <f t="shared" si="1383"/>
        <v>28838.38</v>
      </c>
      <c r="OG745" s="90">
        <f t="shared" si="1384"/>
        <v>28838.38</v>
      </c>
      <c r="OH745" s="90">
        <f t="shared" si="1385"/>
        <v>28838.38</v>
      </c>
      <c r="OI745" s="104"/>
      <c r="OJ745" s="104"/>
      <c r="OK745" s="104"/>
      <c r="OL745" s="90">
        <f t="shared" si="1386"/>
        <v>13188.69</v>
      </c>
      <c r="OM745" s="90">
        <f t="shared" si="1387"/>
        <v>14328.93</v>
      </c>
      <c r="ON745" s="90">
        <f t="shared" si="1388"/>
        <v>14567.65</v>
      </c>
      <c r="OO745" s="104"/>
      <c r="OP745" s="104"/>
      <c r="OQ745" s="104"/>
      <c r="OR745" s="90">
        <f t="shared" si="1231"/>
        <v>13188.69</v>
      </c>
      <c r="OS745" s="90">
        <f t="shared" si="1231"/>
        <v>14328.93</v>
      </c>
      <c r="OT745" s="90">
        <f t="shared" si="1231"/>
        <v>14567.65</v>
      </c>
      <c r="OU745" s="1235">
        <v>1</v>
      </c>
      <c r="OV745" s="1235">
        <v>1</v>
      </c>
      <c r="OW745" s="1235">
        <v>1</v>
      </c>
      <c r="OX745" s="104"/>
      <c r="OY745" s="104"/>
      <c r="OZ745" s="104"/>
      <c r="PA745" s="90">
        <f t="shared" si="1389"/>
        <v>28838.38</v>
      </c>
      <c r="PB745" s="90">
        <f t="shared" si="1390"/>
        <v>28838.38</v>
      </c>
      <c r="PC745" s="90">
        <f t="shared" si="1391"/>
        <v>28838.38</v>
      </c>
      <c r="PD745" s="104"/>
      <c r="PE745" s="104"/>
      <c r="PF745" s="104"/>
      <c r="PG745" s="90">
        <f t="shared" si="1392"/>
        <v>19669.09</v>
      </c>
      <c r="PH745" s="90">
        <f t="shared" si="1393"/>
        <v>20601.62</v>
      </c>
      <c r="PI745" s="90">
        <f t="shared" si="1394"/>
        <v>20768.97</v>
      </c>
      <c r="PJ745" s="104"/>
      <c r="PK745" s="104"/>
      <c r="PL745" s="104"/>
      <c r="PM745" s="90">
        <f t="shared" si="1232"/>
        <v>19669.09</v>
      </c>
      <c r="PN745" s="90">
        <f t="shared" si="1232"/>
        <v>20601.62</v>
      </c>
      <c r="PO745" s="90">
        <f t="shared" si="1232"/>
        <v>20768.97</v>
      </c>
      <c r="PP745" s="1235"/>
      <c r="PQ745" s="1235"/>
      <c r="PR745" s="1235"/>
      <c r="PS745" s="104"/>
      <c r="PT745" s="104"/>
      <c r="PU745" s="104"/>
      <c r="PV745" s="90">
        <f t="shared" si="1395"/>
        <v>0</v>
      </c>
      <c r="PW745" s="90">
        <f t="shared" si="1396"/>
        <v>0</v>
      </c>
      <c r="PX745" s="90">
        <f t="shared" si="1397"/>
        <v>0</v>
      </c>
      <c r="PY745" s="104"/>
      <c r="PZ745" s="104"/>
      <c r="QA745" s="104"/>
      <c r="QB745" s="90">
        <f t="shared" si="1398"/>
        <v>13619.39</v>
      </c>
      <c r="QC745" s="90">
        <f t="shared" si="1399"/>
        <v>15089.14</v>
      </c>
      <c r="QD745" s="90">
        <f t="shared" si="1400"/>
        <v>15064.5</v>
      </c>
      <c r="QE745" s="104"/>
      <c r="QF745" s="104"/>
      <c r="QG745" s="104"/>
      <c r="QH745" s="90">
        <f t="shared" si="1233"/>
        <v>0</v>
      </c>
      <c r="QI745" s="90">
        <f t="shared" si="1233"/>
        <v>0</v>
      </c>
      <c r="QJ745" s="90">
        <f t="shared" si="1233"/>
        <v>0</v>
      </c>
      <c r="QK745" s="1235"/>
      <c r="QL745" s="1235"/>
      <c r="QM745" s="1235"/>
      <c r="QN745" s="104"/>
      <c r="QO745" s="104"/>
      <c r="QP745" s="104"/>
      <c r="QQ745" s="90">
        <f t="shared" si="1401"/>
        <v>0</v>
      </c>
      <c r="QR745" s="90">
        <f t="shared" si="1402"/>
        <v>0</v>
      </c>
      <c r="QS745" s="90">
        <f t="shared" si="1403"/>
        <v>0</v>
      </c>
      <c r="QT745" s="104"/>
      <c r="QU745" s="104"/>
      <c r="QV745" s="104"/>
      <c r="QW745" s="90">
        <f t="shared" si="1404"/>
        <v>22644.55</v>
      </c>
      <c r="QX745" s="90">
        <f t="shared" si="1405"/>
        <v>25856.12</v>
      </c>
      <c r="QY745" s="90">
        <f t="shared" si="1406"/>
        <v>25956.26</v>
      </c>
      <c r="QZ745" s="104"/>
      <c r="RA745" s="104"/>
      <c r="RB745" s="104"/>
      <c r="RC745" s="90">
        <f t="shared" si="1234"/>
        <v>0</v>
      </c>
      <c r="RD745" s="90">
        <f t="shared" si="1234"/>
        <v>0</v>
      </c>
      <c r="RE745" s="90">
        <f t="shared" si="1234"/>
        <v>0</v>
      </c>
      <c r="RF745" s="1235">
        <v>4</v>
      </c>
      <c r="RG745" s="1235">
        <v>4</v>
      </c>
      <c r="RH745" s="1235">
        <v>4</v>
      </c>
      <c r="RI745" s="104"/>
      <c r="RJ745" s="104"/>
      <c r="RK745" s="104"/>
      <c r="RL745" s="90">
        <f t="shared" si="1407"/>
        <v>115353.52</v>
      </c>
      <c r="RM745" s="90">
        <f t="shared" si="1408"/>
        <v>115353.52</v>
      </c>
      <c r="RN745" s="90">
        <f t="shared" si="1409"/>
        <v>115353.52</v>
      </c>
      <c r="RO745" s="104"/>
      <c r="RP745" s="104"/>
      <c r="RQ745" s="104"/>
      <c r="RR745" s="90">
        <f t="shared" si="1410"/>
        <v>16383.12</v>
      </c>
      <c r="RS745" s="90">
        <f t="shared" si="1411"/>
        <v>17759.310000000001</v>
      </c>
      <c r="RT745" s="90">
        <f t="shared" si="1412"/>
        <v>17941.939999999999</v>
      </c>
      <c r="RU745" s="104"/>
      <c r="RV745" s="104"/>
      <c r="RW745" s="104"/>
      <c r="RX745" s="90">
        <f t="shared" si="1235"/>
        <v>65532.480000000003</v>
      </c>
      <c r="RY745" s="90">
        <f t="shared" si="1235"/>
        <v>71037.240000000005</v>
      </c>
      <c r="RZ745" s="90">
        <f t="shared" si="1235"/>
        <v>71767.759999999995</v>
      </c>
      <c r="SA745" s="1235"/>
      <c r="SB745" s="1235"/>
      <c r="SC745" s="1235"/>
      <c r="SD745" s="104"/>
      <c r="SE745" s="104"/>
      <c r="SF745" s="104"/>
      <c r="SG745" s="90">
        <f t="shared" si="1413"/>
        <v>0</v>
      </c>
      <c r="SH745" s="90">
        <f t="shared" si="1414"/>
        <v>0</v>
      </c>
      <c r="SI745" s="90">
        <f t="shared" si="1415"/>
        <v>0</v>
      </c>
      <c r="SJ745" s="104"/>
      <c r="SK745" s="104"/>
      <c r="SL745" s="104"/>
      <c r="SM745" s="90">
        <f t="shared" si="1416"/>
        <v>11145.9</v>
      </c>
      <c r="SN745" s="90">
        <f t="shared" si="1417"/>
        <v>12395.87</v>
      </c>
      <c r="SO745" s="90">
        <f t="shared" si="1418"/>
        <v>12656.58</v>
      </c>
      <c r="SP745" s="104"/>
      <c r="SQ745" s="104"/>
      <c r="SR745" s="104"/>
      <c r="SS745" s="90">
        <f t="shared" si="1236"/>
        <v>0</v>
      </c>
      <c r="ST745" s="90">
        <f t="shared" si="1236"/>
        <v>0</v>
      </c>
      <c r="SU745" s="90">
        <f t="shared" si="1236"/>
        <v>0</v>
      </c>
      <c r="SV745" s="1235"/>
      <c r="SW745" s="1235"/>
      <c r="SX745" s="1235"/>
      <c r="SY745" s="104"/>
      <c r="SZ745" s="104"/>
      <c r="TA745" s="104"/>
      <c r="TB745" s="90">
        <f t="shared" si="1419"/>
        <v>0</v>
      </c>
      <c r="TC745" s="90">
        <f t="shared" si="1420"/>
        <v>0</v>
      </c>
      <c r="TD745" s="90">
        <f t="shared" si="1421"/>
        <v>0</v>
      </c>
      <c r="TE745" s="104"/>
      <c r="TF745" s="104"/>
      <c r="TG745" s="104"/>
      <c r="TH745" s="90">
        <f t="shared" si="1422"/>
        <v>18855.72</v>
      </c>
      <c r="TI745" s="90">
        <f t="shared" si="1423"/>
        <v>20469.55</v>
      </c>
      <c r="TJ745" s="90">
        <f t="shared" si="1424"/>
        <v>20530.97</v>
      </c>
      <c r="TK745" s="104"/>
      <c r="TL745" s="104"/>
      <c r="TM745" s="104"/>
      <c r="TN745" s="90">
        <f t="shared" si="1237"/>
        <v>0</v>
      </c>
      <c r="TO745" s="90">
        <f t="shared" si="1237"/>
        <v>0</v>
      </c>
      <c r="TP745" s="90">
        <f t="shared" si="1237"/>
        <v>0</v>
      </c>
      <c r="TQ745" s="1235"/>
      <c r="TR745" s="1235"/>
      <c r="TS745" s="1235"/>
      <c r="TT745" s="104"/>
      <c r="TU745" s="104"/>
      <c r="TV745" s="104"/>
      <c r="TW745" s="90">
        <f t="shared" si="1425"/>
        <v>0</v>
      </c>
      <c r="TX745" s="90">
        <f t="shared" si="1426"/>
        <v>0</v>
      </c>
      <c r="TY745" s="90">
        <f t="shared" si="1427"/>
        <v>0</v>
      </c>
      <c r="TZ745" s="104"/>
      <c r="UA745" s="104"/>
      <c r="UB745" s="104"/>
      <c r="UC745" s="90">
        <f t="shared" si="1428"/>
        <v>18438.16</v>
      </c>
      <c r="UD745" s="90">
        <f t="shared" si="1429"/>
        <v>20255.8</v>
      </c>
      <c r="UE745" s="90">
        <f t="shared" si="1430"/>
        <v>20429.59</v>
      </c>
      <c r="UF745" s="104"/>
      <c r="UG745" s="104"/>
      <c r="UH745" s="104"/>
      <c r="UI745" s="90">
        <f t="shared" si="1238"/>
        <v>0</v>
      </c>
      <c r="UJ745" s="90">
        <f t="shared" si="1238"/>
        <v>0</v>
      </c>
      <c r="UK745" s="90">
        <f t="shared" si="1238"/>
        <v>0</v>
      </c>
      <c r="UL745" s="1235"/>
      <c r="UM745" s="1235"/>
      <c r="UN745" s="1235"/>
      <c r="UO745" s="104"/>
      <c r="UP745" s="104"/>
      <c r="UQ745" s="104"/>
      <c r="UR745" s="90">
        <f t="shared" si="1431"/>
        <v>0</v>
      </c>
      <c r="US745" s="90">
        <f t="shared" si="1432"/>
        <v>0</v>
      </c>
      <c r="UT745" s="90">
        <f t="shared" si="1433"/>
        <v>0</v>
      </c>
      <c r="UU745" s="104"/>
      <c r="UV745" s="104"/>
      <c r="UW745" s="104"/>
      <c r="UX745" s="90">
        <f t="shared" si="1434"/>
        <v>19064.64</v>
      </c>
      <c r="UY745" s="90">
        <f t="shared" si="1435"/>
        <v>21683.01</v>
      </c>
      <c r="UZ745" s="90">
        <f t="shared" si="1436"/>
        <v>21843.61</v>
      </c>
      <c r="VA745" s="104"/>
      <c r="VB745" s="104"/>
      <c r="VC745" s="104"/>
      <c r="VD745" s="90">
        <f t="shared" si="1239"/>
        <v>0</v>
      </c>
      <c r="VE745" s="90">
        <f t="shared" si="1239"/>
        <v>0</v>
      </c>
      <c r="VF745" s="90">
        <f t="shared" si="1239"/>
        <v>0</v>
      </c>
      <c r="VG745" s="1235">
        <v>1</v>
      </c>
      <c r="VH745" s="1235">
        <v>1</v>
      </c>
      <c r="VI745" s="1235">
        <v>1</v>
      </c>
      <c r="VJ745" s="104"/>
      <c r="VK745" s="104"/>
      <c r="VL745" s="104"/>
      <c r="VM745" s="90">
        <f t="shared" si="1437"/>
        <v>28838.38</v>
      </c>
      <c r="VN745" s="90">
        <f t="shared" si="1438"/>
        <v>28838.38</v>
      </c>
      <c r="VO745" s="90">
        <f t="shared" si="1439"/>
        <v>28838.38</v>
      </c>
      <c r="VP745" s="104"/>
      <c r="VQ745" s="104"/>
      <c r="VR745" s="104"/>
      <c r="VS745" s="90">
        <f t="shared" si="1440"/>
        <v>17495.52</v>
      </c>
      <c r="VT745" s="90">
        <f t="shared" si="1441"/>
        <v>18997.060000000001</v>
      </c>
      <c r="VU745" s="90">
        <f t="shared" si="1442"/>
        <v>19187.89</v>
      </c>
      <c r="VV745" s="104"/>
      <c r="VW745" s="104"/>
      <c r="VX745" s="104"/>
      <c r="VY745" s="90">
        <f t="shared" si="1240"/>
        <v>17495.52</v>
      </c>
      <c r="VZ745" s="90">
        <f t="shared" si="1240"/>
        <v>18997.060000000001</v>
      </c>
      <c r="WA745" s="90">
        <f t="shared" si="1240"/>
        <v>19187.89</v>
      </c>
      <c r="WB745" s="92"/>
      <c r="WC745" s="92"/>
      <c r="WD745" s="92"/>
      <c r="WE745" s="104"/>
      <c r="WF745" s="104"/>
      <c r="WG745" s="104"/>
      <c r="WH745" s="90">
        <f t="shared" si="1443"/>
        <v>0</v>
      </c>
      <c r="WI745" s="90">
        <f t="shared" si="1444"/>
        <v>0</v>
      </c>
      <c r="WJ745" s="90">
        <f t="shared" si="1445"/>
        <v>0</v>
      </c>
      <c r="WK745" s="104"/>
      <c r="WL745" s="104"/>
      <c r="WM745" s="104"/>
      <c r="WN745" s="90">
        <f t="shared" si="1446"/>
        <v>0</v>
      </c>
      <c r="WO745" s="90">
        <f t="shared" si="1447"/>
        <v>0</v>
      </c>
      <c r="WP745" s="90">
        <f t="shared" si="1448"/>
        <v>0</v>
      </c>
      <c r="WQ745" s="104"/>
      <c r="WR745" s="104"/>
      <c r="WS745" s="104"/>
      <c r="WT745" s="90">
        <f t="shared" si="1241"/>
        <v>0</v>
      </c>
      <c r="WU745" s="90">
        <f t="shared" si="1241"/>
        <v>0</v>
      </c>
      <c r="WV745" s="90">
        <f t="shared" si="1241"/>
        <v>0</v>
      </c>
      <c r="WW745" s="1235"/>
      <c r="WX745" s="1235"/>
      <c r="WY745" s="1235"/>
      <c r="WZ745" s="104"/>
      <c r="XA745" s="104"/>
      <c r="XB745" s="104"/>
      <c r="XC745" s="90">
        <f t="shared" si="1449"/>
        <v>0</v>
      </c>
      <c r="XD745" s="90">
        <f t="shared" si="1450"/>
        <v>0</v>
      </c>
      <c r="XE745" s="90">
        <f t="shared" si="1451"/>
        <v>0</v>
      </c>
      <c r="XF745" s="104"/>
      <c r="XG745" s="104"/>
      <c r="XH745" s="104"/>
      <c r="XI745" s="90">
        <f t="shared" si="1452"/>
        <v>13883.15</v>
      </c>
      <c r="XJ745" s="90">
        <f t="shared" si="1453"/>
        <v>14858.35</v>
      </c>
      <c r="XK745" s="90">
        <f t="shared" si="1454"/>
        <v>15000.53</v>
      </c>
      <c r="XL745" s="104"/>
      <c r="XM745" s="104"/>
      <c r="XN745" s="104"/>
      <c r="XO745" s="90">
        <f t="shared" si="1242"/>
        <v>0</v>
      </c>
      <c r="XP745" s="90">
        <f t="shared" si="1242"/>
        <v>0</v>
      </c>
      <c r="XQ745" s="90">
        <f t="shared" si="1242"/>
        <v>0</v>
      </c>
      <c r="XR745" s="1235"/>
      <c r="XS745" s="1235"/>
      <c r="XT745" s="1235"/>
      <c r="XU745" s="104"/>
      <c r="XV745" s="104"/>
      <c r="XW745" s="104"/>
      <c r="XX745" s="90">
        <f t="shared" si="1455"/>
        <v>0</v>
      </c>
      <c r="XY745" s="90">
        <f t="shared" si="1456"/>
        <v>0</v>
      </c>
      <c r="XZ745" s="90">
        <f t="shared" si="1457"/>
        <v>0</v>
      </c>
      <c r="YA745" s="104"/>
      <c r="YB745" s="104"/>
      <c r="YC745" s="104"/>
      <c r="YD745" s="90">
        <f t="shared" si="1458"/>
        <v>12761.69</v>
      </c>
      <c r="YE745" s="90">
        <f t="shared" si="1459"/>
        <v>13734.82</v>
      </c>
      <c r="YF745" s="90">
        <f t="shared" si="1460"/>
        <v>13997.8</v>
      </c>
      <c r="YG745" s="104"/>
      <c r="YH745" s="104"/>
      <c r="YI745" s="104"/>
      <c r="YJ745" s="90">
        <f t="shared" si="1243"/>
        <v>0</v>
      </c>
      <c r="YK745" s="90">
        <f t="shared" si="1243"/>
        <v>0</v>
      </c>
      <c r="YL745" s="90">
        <f t="shared" si="1243"/>
        <v>0</v>
      </c>
      <c r="YM745" s="1235"/>
      <c r="YN745" s="1235"/>
      <c r="YO745" s="1235"/>
      <c r="YP745" s="104"/>
      <c r="YQ745" s="104"/>
      <c r="YR745" s="104"/>
      <c r="YS745" s="90">
        <f t="shared" si="1461"/>
        <v>0</v>
      </c>
      <c r="YT745" s="90">
        <f t="shared" si="1462"/>
        <v>0</v>
      </c>
      <c r="YU745" s="90">
        <f t="shared" si="1463"/>
        <v>0</v>
      </c>
      <c r="YV745" s="104"/>
      <c r="YW745" s="104"/>
      <c r="YX745" s="104"/>
      <c r="YY745" s="90">
        <f t="shared" si="1464"/>
        <v>11789.64</v>
      </c>
      <c r="YZ745" s="90">
        <f t="shared" si="1465"/>
        <v>13473.12</v>
      </c>
      <c r="ZA745" s="90">
        <f t="shared" si="1466"/>
        <v>13699.29</v>
      </c>
      <c r="ZB745" s="104"/>
      <c r="ZC745" s="104"/>
      <c r="ZD745" s="104"/>
      <c r="ZE745" s="90">
        <f t="shared" si="1244"/>
        <v>0</v>
      </c>
      <c r="ZF745" s="90">
        <f t="shared" si="1244"/>
        <v>0</v>
      </c>
      <c r="ZG745" s="90">
        <f t="shared" si="1244"/>
        <v>0</v>
      </c>
      <c r="ZH745" s="1235">
        <v>2</v>
      </c>
      <c r="ZI745" s="1235">
        <v>2</v>
      </c>
      <c r="ZJ745" s="1235">
        <v>2</v>
      </c>
      <c r="ZK745" s="104"/>
      <c r="ZL745" s="104"/>
      <c r="ZM745" s="104"/>
      <c r="ZN745" s="90">
        <f t="shared" si="1467"/>
        <v>57676.76</v>
      </c>
      <c r="ZO745" s="90">
        <f t="shared" si="1468"/>
        <v>57676.76</v>
      </c>
      <c r="ZP745" s="90">
        <f t="shared" si="1469"/>
        <v>57676.76</v>
      </c>
      <c r="ZQ745" s="104"/>
      <c r="ZR745" s="104"/>
      <c r="ZS745" s="104"/>
      <c r="ZT745" s="90">
        <f t="shared" si="1470"/>
        <v>12801.54</v>
      </c>
      <c r="ZU745" s="90">
        <f t="shared" si="1471"/>
        <v>14247.68</v>
      </c>
      <c r="ZV745" s="90">
        <f t="shared" si="1472"/>
        <v>14491.54</v>
      </c>
      <c r="ZW745" s="104"/>
      <c r="ZX745" s="104"/>
      <c r="ZY745" s="104"/>
      <c r="ZZ745" s="90">
        <f t="shared" si="1245"/>
        <v>25603.08</v>
      </c>
      <c r="AAA745" s="90">
        <f t="shared" si="1245"/>
        <v>28495.360000000001</v>
      </c>
      <c r="AAB745" s="90">
        <f t="shared" si="1245"/>
        <v>28983.08</v>
      </c>
      <c r="AAC745" s="1235">
        <v>2</v>
      </c>
      <c r="AAD745" s="1235">
        <v>2</v>
      </c>
      <c r="AAE745" s="1235">
        <v>2</v>
      </c>
      <c r="AAF745" s="104"/>
      <c r="AAG745" s="104"/>
      <c r="AAH745" s="104"/>
      <c r="AAI745" s="90">
        <f t="shared" si="1473"/>
        <v>57676.76</v>
      </c>
      <c r="AAJ745" s="90">
        <f t="shared" si="1474"/>
        <v>57676.76</v>
      </c>
      <c r="AAK745" s="90">
        <f t="shared" si="1475"/>
        <v>57676.76</v>
      </c>
      <c r="AAL745" s="104"/>
      <c r="AAM745" s="104"/>
      <c r="AAN745" s="104"/>
      <c r="AAO745" s="90">
        <f t="shared" si="1476"/>
        <v>17541.150000000001</v>
      </c>
      <c r="AAP745" s="90">
        <f t="shared" si="1477"/>
        <v>21333.14</v>
      </c>
      <c r="AAQ745" s="90">
        <f t="shared" si="1478"/>
        <v>21448.86</v>
      </c>
      <c r="AAR745" s="104"/>
      <c r="AAS745" s="104"/>
      <c r="AAT745" s="104"/>
      <c r="AAU745" s="90">
        <f t="shared" si="1246"/>
        <v>35082.300000000003</v>
      </c>
      <c r="AAV745" s="90">
        <f t="shared" si="1246"/>
        <v>42666.28</v>
      </c>
      <c r="AAW745" s="90">
        <f t="shared" si="1246"/>
        <v>42897.72</v>
      </c>
      <c r="AAX745" s="1235"/>
      <c r="AAY745" s="1235"/>
      <c r="AAZ745" s="1235"/>
      <c r="ABA745" s="104"/>
      <c r="ABB745" s="104"/>
      <c r="ABC745" s="104"/>
      <c r="ABD745" s="90">
        <f t="shared" si="1479"/>
        <v>0</v>
      </c>
      <c r="ABE745" s="90">
        <f t="shared" si="1480"/>
        <v>0</v>
      </c>
      <c r="ABF745" s="90">
        <f t="shared" si="1481"/>
        <v>0</v>
      </c>
      <c r="ABG745" s="104"/>
      <c r="ABH745" s="104"/>
      <c r="ABI745" s="104"/>
      <c r="ABJ745" s="90">
        <f t="shared" si="1482"/>
        <v>13623.79</v>
      </c>
      <c r="ABK745" s="90">
        <f t="shared" si="1483"/>
        <v>16433.98</v>
      </c>
      <c r="ABL745" s="90">
        <f t="shared" si="1484"/>
        <v>16579.830000000002</v>
      </c>
      <c r="ABM745" s="104"/>
      <c r="ABN745" s="104"/>
      <c r="ABO745" s="104"/>
      <c r="ABP745" s="90">
        <f t="shared" si="1247"/>
        <v>0</v>
      </c>
      <c r="ABQ745" s="90">
        <f t="shared" si="1247"/>
        <v>0</v>
      </c>
      <c r="ABR745" s="90">
        <f t="shared" si="1247"/>
        <v>0</v>
      </c>
      <c r="ABS745" s="1235">
        <v>1</v>
      </c>
      <c r="ABT745" s="1235">
        <v>1</v>
      </c>
      <c r="ABU745" s="1235">
        <v>1</v>
      </c>
      <c r="ABV745" s="104"/>
      <c r="ABW745" s="104"/>
      <c r="ABX745" s="104"/>
      <c r="ABY745" s="90">
        <f t="shared" si="1485"/>
        <v>28838.38</v>
      </c>
      <c r="ABZ745" s="90">
        <f t="shared" si="1486"/>
        <v>28838.38</v>
      </c>
      <c r="ACA745" s="90">
        <f t="shared" si="1487"/>
        <v>28838.38</v>
      </c>
      <c r="ACB745" s="104"/>
      <c r="ACC745" s="104"/>
      <c r="ACD745" s="104"/>
      <c r="ACE745" s="90">
        <f t="shared" si="1488"/>
        <v>9925.74</v>
      </c>
      <c r="ACF745" s="90">
        <f t="shared" si="1489"/>
        <v>12028.06</v>
      </c>
      <c r="ACG745" s="90">
        <f t="shared" si="1490"/>
        <v>12222.21</v>
      </c>
      <c r="ACH745" s="104"/>
      <c r="ACI745" s="104"/>
      <c r="ACJ745" s="104"/>
      <c r="ACK745" s="90">
        <f t="shared" si="1248"/>
        <v>9925.74</v>
      </c>
      <c r="ACL745" s="90">
        <f t="shared" si="1248"/>
        <v>12028.06</v>
      </c>
      <c r="ACM745" s="90">
        <f t="shared" si="1248"/>
        <v>12222.21</v>
      </c>
      <c r="ACN745" s="1235">
        <v>2</v>
      </c>
      <c r="ACO745" s="1235">
        <v>2</v>
      </c>
      <c r="ACP745" s="1235">
        <v>2</v>
      </c>
      <c r="ACQ745" s="104"/>
      <c r="ACR745" s="104"/>
      <c r="ACS745" s="104"/>
      <c r="ACT745" s="90">
        <f t="shared" si="1491"/>
        <v>57676.76</v>
      </c>
      <c r="ACU745" s="90">
        <f t="shared" si="1492"/>
        <v>57676.76</v>
      </c>
      <c r="ACV745" s="90">
        <f t="shared" si="1493"/>
        <v>57676.76</v>
      </c>
      <c r="ACW745" s="104"/>
      <c r="ACX745" s="104"/>
      <c r="ACY745" s="104"/>
      <c r="ACZ745" s="90">
        <f t="shared" si="1494"/>
        <v>13035.13</v>
      </c>
      <c r="ADA745" s="90">
        <f t="shared" si="1495"/>
        <v>16189.07</v>
      </c>
      <c r="ADB745" s="90">
        <f t="shared" si="1496"/>
        <v>16175.87</v>
      </c>
      <c r="ADC745" s="104"/>
      <c r="ADD745" s="104"/>
      <c r="ADE745" s="104"/>
      <c r="ADF745" s="90">
        <f t="shared" si="1249"/>
        <v>26070.26</v>
      </c>
      <c r="ADG745" s="90">
        <f t="shared" si="1249"/>
        <v>32378.14</v>
      </c>
      <c r="ADH745" s="90">
        <f t="shared" si="1249"/>
        <v>32351.74</v>
      </c>
      <c r="ADI745" s="1235"/>
      <c r="ADJ745" s="1235"/>
      <c r="ADK745" s="1235"/>
      <c r="ADL745" s="104"/>
      <c r="ADM745" s="104"/>
      <c r="ADN745" s="104"/>
      <c r="ADO745" s="90">
        <f t="shared" si="1497"/>
        <v>0</v>
      </c>
      <c r="ADP745" s="90">
        <f t="shared" si="1498"/>
        <v>0</v>
      </c>
      <c r="ADQ745" s="90">
        <f t="shared" si="1499"/>
        <v>0</v>
      </c>
      <c r="ADR745" s="104"/>
      <c r="ADS745" s="104"/>
      <c r="ADT745" s="104"/>
      <c r="ADU745" s="90">
        <f t="shared" si="1500"/>
        <v>14712.64</v>
      </c>
      <c r="ADV745" s="90">
        <f t="shared" si="1501"/>
        <v>16103.54</v>
      </c>
      <c r="ADW745" s="90">
        <f t="shared" si="1502"/>
        <v>16268.13</v>
      </c>
      <c r="ADX745" s="104"/>
      <c r="ADY745" s="104"/>
      <c r="ADZ745" s="104"/>
      <c r="AEA745" s="90">
        <f t="shared" si="1250"/>
        <v>0</v>
      </c>
      <c r="AEB745" s="90">
        <f t="shared" si="1250"/>
        <v>0</v>
      </c>
      <c r="AEC745" s="90">
        <f t="shared" si="1250"/>
        <v>0</v>
      </c>
      <c r="AED745" s="1237">
        <v>2</v>
      </c>
      <c r="AEE745" s="1237">
        <v>2</v>
      </c>
      <c r="AEF745" s="1237">
        <v>2</v>
      </c>
      <c r="AEG745" s="104"/>
      <c r="AEH745" s="104"/>
      <c r="AEI745" s="104"/>
      <c r="AEJ745" s="90">
        <f t="shared" si="1503"/>
        <v>57676.76</v>
      </c>
      <c r="AEK745" s="90">
        <f t="shared" si="1504"/>
        <v>57676.76</v>
      </c>
      <c r="AEL745" s="90">
        <f t="shared" si="1505"/>
        <v>57676.76</v>
      </c>
      <c r="AEM745" s="104"/>
      <c r="AEN745" s="104"/>
      <c r="AEO745" s="104"/>
      <c r="AEP745" s="90">
        <f t="shared" si="1506"/>
        <v>13418.82</v>
      </c>
      <c r="AEQ745" s="90">
        <f t="shared" si="1507"/>
        <v>14477.19</v>
      </c>
      <c r="AER745" s="90">
        <f t="shared" si="1508"/>
        <v>14619.91</v>
      </c>
      <c r="AES745" s="104"/>
      <c r="AET745" s="104"/>
      <c r="AEU745" s="104"/>
      <c r="AEV745" s="90">
        <f t="shared" si="1251"/>
        <v>26837.64</v>
      </c>
      <c r="AEW745" s="90">
        <f t="shared" si="1251"/>
        <v>28954.38</v>
      </c>
      <c r="AEX745" s="90">
        <f t="shared" si="1251"/>
        <v>29239.82</v>
      </c>
      <c r="AEY745" s="1235"/>
      <c r="AEZ745" s="1235"/>
      <c r="AFA745" s="1235"/>
      <c r="AFB745" s="104"/>
      <c r="AFC745" s="104"/>
      <c r="AFD745" s="104"/>
      <c r="AFE745" s="90">
        <f t="shared" si="1509"/>
        <v>0</v>
      </c>
      <c r="AFF745" s="90">
        <f t="shared" si="1510"/>
        <v>0</v>
      </c>
      <c r="AFG745" s="90">
        <f t="shared" si="1511"/>
        <v>0</v>
      </c>
      <c r="AFH745" s="104"/>
      <c r="AFI745" s="104"/>
      <c r="AFJ745" s="104"/>
      <c r="AFK745" s="90">
        <f t="shared" si="1512"/>
        <v>12025.37</v>
      </c>
      <c r="AFL745" s="90">
        <f t="shared" si="1513"/>
        <v>14202.36</v>
      </c>
      <c r="AFM745" s="90">
        <f t="shared" si="1514"/>
        <v>14389.65</v>
      </c>
      <c r="AFN745" s="104"/>
      <c r="AFO745" s="104"/>
      <c r="AFP745" s="104"/>
      <c r="AFQ745" s="90">
        <f t="shared" si="1252"/>
        <v>0</v>
      </c>
      <c r="AFR745" s="90">
        <f t="shared" si="1252"/>
        <v>0</v>
      </c>
      <c r="AFS745" s="90">
        <f t="shared" si="1252"/>
        <v>0</v>
      </c>
      <c r="AFT745" s="1235"/>
      <c r="AFU745" s="1235"/>
      <c r="AFV745" s="1235"/>
      <c r="AFW745" s="104"/>
      <c r="AFX745" s="104"/>
      <c r="AFY745" s="104"/>
      <c r="AFZ745" s="90">
        <f t="shared" si="1515"/>
        <v>0</v>
      </c>
      <c r="AGA745" s="90">
        <f t="shared" si="1516"/>
        <v>0</v>
      </c>
      <c r="AGB745" s="90">
        <f t="shared" si="1517"/>
        <v>0</v>
      </c>
      <c r="AGC745" s="104"/>
      <c r="AGD745" s="104"/>
      <c r="AGE745" s="104"/>
      <c r="AGF745" s="90">
        <f t="shared" si="1518"/>
        <v>15661.65</v>
      </c>
      <c r="AGG745" s="90">
        <f t="shared" si="1519"/>
        <v>16912.43</v>
      </c>
      <c r="AGH745" s="90">
        <f t="shared" si="1520"/>
        <v>17099.990000000002</v>
      </c>
      <c r="AGI745" s="104"/>
      <c r="AGJ745" s="104"/>
      <c r="AGK745" s="104"/>
      <c r="AGL745" s="90">
        <f t="shared" si="1253"/>
        <v>0</v>
      </c>
      <c r="AGM745" s="90">
        <f t="shared" si="1253"/>
        <v>0</v>
      </c>
      <c r="AGN745" s="90">
        <f t="shared" si="1253"/>
        <v>0</v>
      </c>
      <c r="AGO745" s="1235">
        <v>1</v>
      </c>
      <c r="AGP745" s="1235">
        <v>1</v>
      </c>
      <c r="AGQ745" s="1235">
        <v>1</v>
      </c>
      <c r="AGR745" s="104"/>
      <c r="AGS745" s="104"/>
      <c r="AGT745" s="104"/>
      <c r="AGU745" s="90">
        <f t="shared" si="1521"/>
        <v>28838.38</v>
      </c>
      <c r="AGV745" s="90">
        <f t="shared" si="1522"/>
        <v>28838.38</v>
      </c>
      <c r="AGW745" s="90">
        <f t="shared" si="1523"/>
        <v>28838.38</v>
      </c>
      <c r="AGX745" s="104"/>
      <c r="AGY745" s="104"/>
      <c r="AGZ745" s="104"/>
      <c r="AHA745" s="90">
        <f t="shared" si="1524"/>
        <v>15580.28</v>
      </c>
      <c r="AHB745" s="90">
        <f t="shared" si="1525"/>
        <v>16341.69</v>
      </c>
      <c r="AHC745" s="90">
        <f t="shared" si="1526"/>
        <v>16560.330000000002</v>
      </c>
      <c r="AHD745" s="104"/>
      <c r="AHE745" s="104"/>
      <c r="AHF745" s="104"/>
      <c r="AHG745" s="90">
        <f t="shared" si="1254"/>
        <v>15580.28</v>
      </c>
      <c r="AHH745" s="90">
        <f t="shared" si="1254"/>
        <v>16341.69</v>
      </c>
      <c r="AHI745" s="90">
        <f t="shared" si="1254"/>
        <v>16560.330000000002</v>
      </c>
      <c r="AHJ745" s="1235"/>
      <c r="AHK745" s="1235"/>
      <c r="AHL745" s="1235"/>
      <c r="AHM745" s="104"/>
      <c r="AHN745" s="104"/>
      <c r="AHO745" s="104"/>
      <c r="AHP745" s="90">
        <f t="shared" si="1527"/>
        <v>0</v>
      </c>
      <c r="AHQ745" s="90">
        <f t="shared" si="1528"/>
        <v>0</v>
      </c>
      <c r="AHR745" s="90">
        <f t="shared" si="1529"/>
        <v>0</v>
      </c>
      <c r="AHS745" s="104"/>
      <c r="AHT745" s="104"/>
      <c r="AHU745" s="104"/>
      <c r="AHV745" s="90">
        <f t="shared" si="1530"/>
        <v>22390.13</v>
      </c>
      <c r="AHW745" s="90">
        <f t="shared" si="1531"/>
        <v>24601.06</v>
      </c>
      <c r="AHX745" s="90">
        <f t="shared" si="1532"/>
        <v>24692.240000000002</v>
      </c>
      <c r="AHY745" s="104"/>
      <c r="AHZ745" s="104"/>
      <c r="AIA745" s="104"/>
      <c r="AIB745" s="90">
        <f t="shared" si="1255"/>
        <v>0</v>
      </c>
      <c r="AIC745" s="90">
        <f t="shared" si="1255"/>
        <v>0</v>
      </c>
      <c r="AID745" s="90">
        <f t="shared" si="1255"/>
        <v>0</v>
      </c>
      <c r="AIE745" s="1235">
        <v>1</v>
      </c>
      <c r="AIF745" s="1235">
        <v>1</v>
      </c>
      <c r="AIG745" s="1235">
        <v>1</v>
      </c>
      <c r="AIH745" s="104"/>
      <c r="AII745" s="104"/>
      <c r="AIJ745" s="104"/>
      <c r="AIK745" s="90">
        <f t="shared" si="1533"/>
        <v>28838.38</v>
      </c>
      <c r="AIL745" s="90">
        <f t="shared" si="1534"/>
        <v>28838.38</v>
      </c>
      <c r="AIM745" s="90">
        <f t="shared" si="1535"/>
        <v>28838.38</v>
      </c>
      <c r="AIN745" s="104"/>
      <c r="AIO745" s="104"/>
      <c r="AIP745" s="104"/>
      <c r="AIQ745" s="90">
        <f t="shared" si="1536"/>
        <v>15318.17</v>
      </c>
      <c r="AIR745" s="90">
        <f t="shared" si="1537"/>
        <v>18215.73</v>
      </c>
      <c r="AIS745" s="90">
        <f t="shared" si="1538"/>
        <v>18406.14</v>
      </c>
      <c r="AIT745" s="104"/>
      <c r="AIU745" s="104"/>
      <c r="AIV745" s="104"/>
      <c r="AIW745" s="90">
        <f t="shared" si="1256"/>
        <v>15318.17</v>
      </c>
      <c r="AIX745" s="90">
        <f t="shared" si="1256"/>
        <v>18215.73</v>
      </c>
      <c r="AIY745" s="90">
        <f t="shared" si="1256"/>
        <v>18406.14</v>
      </c>
      <c r="AIZ745" s="92"/>
      <c r="AJA745" s="92"/>
      <c r="AJB745" s="92"/>
      <c r="AJC745" s="104"/>
      <c r="AJD745" s="104"/>
      <c r="AJE745" s="104"/>
      <c r="AJF745" s="90">
        <f t="shared" si="1539"/>
        <v>0</v>
      </c>
      <c r="AJG745" s="90">
        <f t="shared" si="1540"/>
        <v>0</v>
      </c>
      <c r="AJH745" s="90">
        <f t="shared" si="1541"/>
        <v>0</v>
      </c>
      <c r="AJI745" s="104"/>
      <c r="AJJ745" s="104"/>
      <c r="AJK745" s="104"/>
      <c r="AJL745" s="90">
        <f t="shared" si="1542"/>
        <v>0</v>
      </c>
      <c r="AJM745" s="90">
        <f t="shared" si="1543"/>
        <v>0</v>
      </c>
      <c r="AJN745" s="90">
        <f t="shared" si="1544"/>
        <v>0</v>
      </c>
      <c r="AJO745" s="104"/>
      <c r="AJP745" s="104"/>
      <c r="AJQ745" s="104"/>
      <c r="AJR745" s="90">
        <f t="shared" si="1257"/>
        <v>0</v>
      </c>
      <c r="AJS745" s="90">
        <f t="shared" si="1257"/>
        <v>0</v>
      </c>
      <c r="AJT745" s="90">
        <f t="shared" si="1257"/>
        <v>0</v>
      </c>
      <c r="AJU745" s="1235">
        <v>3</v>
      </c>
      <c r="AJV745" s="1235">
        <v>3</v>
      </c>
      <c r="AJW745" s="1235">
        <v>3</v>
      </c>
      <c r="AJX745" s="104"/>
      <c r="AJY745" s="104"/>
      <c r="AJZ745" s="104"/>
      <c r="AKA745" s="90">
        <f t="shared" si="1545"/>
        <v>86515.14</v>
      </c>
      <c r="AKB745" s="90">
        <f t="shared" si="1546"/>
        <v>86515.14</v>
      </c>
      <c r="AKC745" s="90">
        <f t="shared" si="1547"/>
        <v>86515.14</v>
      </c>
      <c r="AKD745" s="104"/>
      <c r="AKE745" s="104"/>
      <c r="AKF745" s="104"/>
      <c r="AKG745" s="90">
        <f t="shared" si="1548"/>
        <v>13748.93</v>
      </c>
      <c r="AKH745" s="90">
        <f t="shared" si="1549"/>
        <v>14651</v>
      </c>
      <c r="AKI745" s="90">
        <f t="shared" si="1550"/>
        <v>14856.01</v>
      </c>
      <c r="AKJ745" s="104"/>
      <c r="AKK745" s="104"/>
      <c r="AKL745" s="104"/>
      <c r="AKM745" s="90">
        <f t="shared" si="1258"/>
        <v>41246.79</v>
      </c>
      <c r="AKN745" s="90">
        <f t="shared" si="1258"/>
        <v>43953</v>
      </c>
      <c r="AKO745" s="90">
        <f t="shared" si="1258"/>
        <v>44568.03</v>
      </c>
      <c r="AKP745" s="1235">
        <v>2</v>
      </c>
      <c r="AKQ745" s="1235">
        <v>2</v>
      </c>
      <c r="AKR745" s="1235">
        <v>2</v>
      </c>
      <c r="AKS745" s="104"/>
      <c r="AKT745" s="104"/>
      <c r="AKU745" s="104"/>
      <c r="AKV745" s="90">
        <f t="shared" si="1551"/>
        <v>57676.76</v>
      </c>
      <c r="AKW745" s="90">
        <f t="shared" si="1552"/>
        <v>57676.76</v>
      </c>
      <c r="AKX745" s="90">
        <f t="shared" si="1553"/>
        <v>57676.76</v>
      </c>
      <c r="AKY745" s="104"/>
      <c r="AKZ745" s="104"/>
      <c r="ALA745" s="104"/>
      <c r="ALB745" s="90">
        <f t="shared" si="1554"/>
        <v>13775.33</v>
      </c>
      <c r="ALC745" s="90">
        <f t="shared" si="1555"/>
        <v>15930.66</v>
      </c>
      <c r="ALD745" s="90">
        <f t="shared" si="1556"/>
        <v>16105.89</v>
      </c>
      <c r="ALE745" s="104"/>
      <c r="ALF745" s="104"/>
      <c r="ALG745" s="104"/>
      <c r="ALH745" s="90">
        <f t="shared" si="1259"/>
        <v>27550.66</v>
      </c>
      <c r="ALI745" s="90">
        <f t="shared" si="1259"/>
        <v>31861.32</v>
      </c>
      <c r="ALJ745" s="90">
        <f t="shared" si="1259"/>
        <v>32211.78</v>
      </c>
      <c r="ALK745" s="1235">
        <v>1</v>
      </c>
      <c r="ALL745" s="1235">
        <v>1</v>
      </c>
      <c r="ALM745" s="1235">
        <v>1</v>
      </c>
      <c r="ALN745" s="104"/>
      <c r="ALO745" s="104"/>
      <c r="ALP745" s="104"/>
      <c r="ALQ745" s="90">
        <f t="shared" si="1557"/>
        <v>28838.38</v>
      </c>
      <c r="ALR745" s="90">
        <f t="shared" si="1558"/>
        <v>28838.38</v>
      </c>
      <c r="ALS745" s="90">
        <f t="shared" si="1559"/>
        <v>28838.38</v>
      </c>
      <c r="ALT745" s="104"/>
      <c r="ALU745" s="104"/>
      <c r="ALV745" s="104"/>
      <c r="ALW745" s="90">
        <f t="shared" si="1560"/>
        <v>15089.52</v>
      </c>
      <c r="ALX745" s="90">
        <f t="shared" si="1561"/>
        <v>17080.28</v>
      </c>
      <c r="ALY745" s="90">
        <f t="shared" si="1562"/>
        <v>17293.75</v>
      </c>
      <c r="ALZ745" s="104"/>
      <c r="AMA745" s="104"/>
      <c r="AMB745" s="104"/>
      <c r="AMC745" s="90">
        <f t="shared" si="1260"/>
        <v>15089.52</v>
      </c>
      <c r="AMD745" s="90">
        <f t="shared" si="1260"/>
        <v>17080.28</v>
      </c>
      <c r="AME745" s="90">
        <f t="shared" si="1260"/>
        <v>17293.75</v>
      </c>
      <c r="AMF745" s="1235">
        <v>1</v>
      </c>
      <c r="AMG745" s="1235">
        <v>1</v>
      </c>
      <c r="AMH745" s="1235">
        <v>1</v>
      </c>
      <c r="AMI745" s="104"/>
      <c r="AMJ745" s="104"/>
      <c r="AMK745" s="104"/>
      <c r="AML745" s="90">
        <f t="shared" si="1563"/>
        <v>28838.38</v>
      </c>
      <c r="AMM745" s="90">
        <f t="shared" si="1564"/>
        <v>28838.38</v>
      </c>
      <c r="AMN745" s="90">
        <f t="shared" si="1565"/>
        <v>28838.38</v>
      </c>
      <c r="AMO745" s="104"/>
      <c r="AMP745" s="104"/>
      <c r="AMQ745" s="104"/>
      <c r="AMR745" s="90">
        <f t="shared" si="1566"/>
        <v>15633.29</v>
      </c>
      <c r="AMS745" s="90">
        <f t="shared" si="1567"/>
        <v>17151.75</v>
      </c>
      <c r="AMT745" s="90">
        <f t="shared" si="1568"/>
        <v>17315.48</v>
      </c>
      <c r="AMU745" s="104"/>
      <c r="AMV745" s="104"/>
      <c r="AMW745" s="104"/>
      <c r="AMX745" s="90">
        <f t="shared" si="1261"/>
        <v>15633.29</v>
      </c>
      <c r="AMY745" s="90">
        <f t="shared" si="1261"/>
        <v>17151.75</v>
      </c>
      <c r="AMZ745" s="90">
        <f t="shared" si="1261"/>
        <v>17315.48</v>
      </c>
      <c r="ANA745" s="1235">
        <v>1</v>
      </c>
      <c r="ANB745" s="1235">
        <v>1</v>
      </c>
      <c r="ANC745" s="1235">
        <v>1</v>
      </c>
      <c r="AND745" s="104"/>
      <c r="ANE745" s="104"/>
      <c r="ANF745" s="104"/>
      <c r="ANG745" s="90">
        <f t="shared" si="1569"/>
        <v>28838.38</v>
      </c>
      <c r="ANH745" s="90">
        <f t="shared" si="1570"/>
        <v>28838.38</v>
      </c>
      <c r="ANI745" s="90">
        <f t="shared" si="1571"/>
        <v>28838.38</v>
      </c>
      <c r="ANJ745" s="104"/>
      <c r="ANK745" s="104"/>
      <c r="ANL745" s="104"/>
      <c r="ANM745" s="90">
        <f t="shared" si="1572"/>
        <v>13262.42</v>
      </c>
      <c r="ANN745" s="90">
        <f t="shared" si="1573"/>
        <v>14331.26</v>
      </c>
      <c r="ANO745" s="90">
        <f t="shared" si="1574"/>
        <v>14536.81</v>
      </c>
      <c r="ANP745" s="104"/>
      <c r="ANQ745" s="104"/>
      <c r="ANR745" s="104"/>
      <c r="ANS745" s="90">
        <f t="shared" si="1262"/>
        <v>13262.42</v>
      </c>
      <c r="ANT745" s="90">
        <f t="shared" si="1262"/>
        <v>14331.26</v>
      </c>
      <c r="ANU745" s="90">
        <f t="shared" si="1262"/>
        <v>14536.81</v>
      </c>
      <c r="ANV745" s="1235"/>
      <c r="ANW745" s="1235"/>
      <c r="ANX745" s="1235"/>
      <c r="ANY745" s="104"/>
      <c r="ANZ745" s="104"/>
      <c r="AOA745" s="104"/>
      <c r="AOB745" s="90">
        <f t="shared" si="1575"/>
        <v>0</v>
      </c>
      <c r="AOC745" s="90">
        <f t="shared" si="1576"/>
        <v>0</v>
      </c>
      <c r="AOD745" s="90">
        <f t="shared" si="1577"/>
        <v>0</v>
      </c>
      <c r="AOE745" s="104"/>
      <c r="AOF745" s="104"/>
      <c r="AOG745" s="104"/>
      <c r="AOH745" s="90">
        <f t="shared" si="1578"/>
        <v>22217.58</v>
      </c>
      <c r="AOI745" s="90">
        <f t="shared" si="1579"/>
        <v>23460.94</v>
      </c>
      <c r="AOJ745" s="90">
        <f t="shared" si="1580"/>
        <v>23486.45</v>
      </c>
      <c r="AOK745" s="104"/>
      <c r="AOL745" s="104"/>
      <c r="AOM745" s="104"/>
      <c r="AON745" s="90">
        <f t="shared" si="1263"/>
        <v>0</v>
      </c>
      <c r="AOO745" s="90">
        <f t="shared" si="1263"/>
        <v>0</v>
      </c>
      <c r="AOP745" s="90">
        <f t="shared" si="1263"/>
        <v>0</v>
      </c>
      <c r="AOQ745" s="1235"/>
      <c r="AOR745" s="1235"/>
      <c r="AOS745" s="1235"/>
      <c r="AOT745" s="104"/>
      <c r="AOU745" s="104"/>
      <c r="AOV745" s="104"/>
      <c r="AOW745" s="90">
        <f t="shared" si="1581"/>
        <v>0</v>
      </c>
      <c r="AOX745" s="90">
        <f t="shared" si="1582"/>
        <v>0</v>
      </c>
      <c r="AOY745" s="90">
        <f t="shared" si="1583"/>
        <v>0</v>
      </c>
      <c r="AOZ745" s="104"/>
      <c r="APA745" s="104"/>
      <c r="APB745" s="104"/>
      <c r="APC745" s="90">
        <f t="shared" si="1584"/>
        <v>14156.23</v>
      </c>
      <c r="APD745" s="90">
        <f t="shared" si="1585"/>
        <v>15220.84</v>
      </c>
      <c r="APE745" s="90">
        <f t="shared" si="1586"/>
        <v>15393.94</v>
      </c>
      <c r="APF745" s="104"/>
      <c r="APG745" s="104"/>
      <c r="APH745" s="104"/>
      <c r="API745" s="90">
        <f t="shared" si="1264"/>
        <v>0</v>
      </c>
      <c r="APJ745" s="90">
        <f t="shared" si="1264"/>
        <v>0</v>
      </c>
      <c r="APK745" s="90">
        <f t="shared" si="1264"/>
        <v>0</v>
      </c>
      <c r="APL745" s="1235"/>
      <c r="APM745" s="1235"/>
      <c r="APN745" s="1235"/>
      <c r="APO745" s="104"/>
      <c r="APP745" s="104"/>
      <c r="APQ745" s="104"/>
      <c r="APR745" s="90">
        <f t="shared" si="1587"/>
        <v>0</v>
      </c>
      <c r="APS745" s="90">
        <f t="shared" si="1588"/>
        <v>0</v>
      </c>
      <c r="APT745" s="90">
        <f t="shared" si="1589"/>
        <v>0</v>
      </c>
      <c r="APU745" s="104"/>
      <c r="APV745" s="104"/>
      <c r="APW745" s="104"/>
      <c r="APX745" s="90">
        <f t="shared" si="1590"/>
        <v>18105.66</v>
      </c>
      <c r="APY745" s="90">
        <f t="shared" si="1591"/>
        <v>19268.78</v>
      </c>
      <c r="APZ745" s="90">
        <f t="shared" si="1592"/>
        <v>19495.66</v>
      </c>
      <c r="AQA745" s="104"/>
      <c r="AQB745" s="104"/>
      <c r="AQC745" s="104"/>
      <c r="AQD745" s="90">
        <f t="shared" si="1265"/>
        <v>0</v>
      </c>
      <c r="AQE745" s="90">
        <f t="shared" si="1265"/>
        <v>0</v>
      </c>
      <c r="AQF745" s="90">
        <f t="shared" si="1265"/>
        <v>0</v>
      </c>
      <c r="AQG745" s="1235"/>
      <c r="AQH745" s="1235"/>
      <c r="AQI745" s="1235"/>
      <c r="AQJ745" s="104"/>
      <c r="AQK745" s="104"/>
      <c r="AQL745" s="104"/>
      <c r="AQM745" s="90">
        <f t="shared" si="1593"/>
        <v>0</v>
      </c>
      <c r="AQN745" s="90">
        <f t="shared" si="1594"/>
        <v>0</v>
      </c>
      <c r="AQO745" s="90">
        <f t="shared" si="1595"/>
        <v>0</v>
      </c>
      <c r="AQP745" s="104"/>
      <c r="AQQ745" s="104"/>
      <c r="AQR745" s="104"/>
      <c r="AQS745" s="90">
        <f t="shared" si="1596"/>
        <v>16502.830000000002</v>
      </c>
      <c r="AQT745" s="90">
        <f t="shared" si="1597"/>
        <v>18434.91</v>
      </c>
      <c r="AQU745" s="90">
        <f t="shared" si="1598"/>
        <v>18613.259999999998</v>
      </c>
      <c r="AQV745" s="104"/>
      <c r="AQW745" s="104"/>
      <c r="AQX745" s="104"/>
      <c r="AQY745" s="90">
        <f t="shared" si="1266"/>
        <v>0</v>
      </c>
      <c r="AQZ745" s="90">
        <f t="shared" si="1266"/>
        <v>0</v>
      </c>
      <c r="ARA745" s="90">
        <f t="shared" si="1266"/>
        <v>0</v>
      </c>
      <c r="ARB745" s="1235"/>
      <c r="ARC745" s="1235"/>
      <c r="ARD745" s="1235"/>
      <c r="ARE745" s="104"/>
      <c r="ARF745" s="104"/>
      <c r="ARG745" s="104"/>
      <c r="ARH745" s="90">
        <f t="shared" si="1599"/>
        <v>0</v>
      </c>
      <c r="ARI745" s="90">
        <f t="shared" si="1600"/>
        <v>0</v>
      </c>
      <c r="ARJ745" s="90">
        <f t="shared" si="1601"/>
        <v>0</v>
      </c>
      <c r="ARK745" s="104"/>
      <c r="ARL745" s="104"/>
      <c r="ARM745" s="104"/>
      <c r="ARN745" s="90">
        <f t="shared" si="1602"/>
        <v>12798.93</v>
      </c>
      <c r="ARO745" s="90">
        <f t="shared" si="1603"/>
        <v>14646.12</v>
      </c>
      <c r="ARP745" s="90">
        <f t="shared" si="1604"/>
        <v>14820.57</v>
      </c>
      <c r="ARQ745" s="104"/>
      <c r="ARR745" s="104"/>
      <c r="ARS745" s="104"/>
      <c r="ART745" s="90">
        <f t="shared" si="1267"/>
        <v>0</v>
      </c>
      <c r="ARU745" s="90">
        <f t="shared" si="1267"/>
        <v>0</v>
      </c>
      <c r="ARV745" s="90">
        <f t="shared" si="1267"/>
        <v>0</v>
      </c>
      <c r="ARW745" s="1235">
        <v>2</v>
      </c>
      <c r="ARX745" s="1235">
        <v>2</v>
      </c>
      <c r="ARY745" s="1235">
        <v>2</v>
      </c>
      <c r="ARZ745" s="104"/>
      <c r="ASA745" s="104"/>
      <c r="ASB745" s="104"/>
      <c r="ASC745" s="90">
        <f t="shared" si="1605"/>
        <v>57676.76</v>
      </c>
      <c r="ASD745" s="90">
        <f t="shared" si="1606"/>
        <v>57676.76</v>
      </c>
      <c r="ASE745" s="90">
        <f t="shared" si="1607"/>
        <v>57676.76</v>
      </c>
      <c r="ASF745" s="104"/>
      <c r="ASG745" s="104"/>
      <c r="ASH745" s="104"/>
      <c r="ASI745" s="90">
        <f t="shared" si="1608"/>
        <v>12870.61</v>
      </c>
      <c r="ASJ745" s="90">
        <f t="shared" si="1609"/>
        <v>15225.14</v>
      </c>
      <c r="ASK745" s="90">
        <f t="shared" si="1610"/>
        <v>15448.41</v>
      </c>
      <c r="ASL745" s="104"/>
      <c r="ASM745" s="104"/>
      <c r="ASN745" s="104"/>
      <c r="ASO745" s="90">
        <f t="shared" si="1268"/>
        <v>25741.22</v>
      </c>
      <c r="ASP745" s="90">
        <f t="shared" si="1268"/>
        <v>30450.28</v>
      </c>
      <c r="ASQ745" s="90">
        <f t="shared" si="1268"/>
        <v>30896.82</v>
      </c>
      <c r="ASR745" s="1235">
        <v>1</v>
      </c>
      <c r="ASS745" s="1235">
        <v>1</v>
      </c>
      <c r="AST745" s="1235">
        <v>1</v>
      </c>
      <c r="ASU745" s="104"/>
      <c r="ASV745" s="104"/>
      <c r="ASW745" s="104"/>
      <c r="ASX745" s="90">
        <f t="shared" si="1611"/>
        <v>28838.38</v>
      </c>
      <c r="ASY745" s="90">
        <f t="shared" si="1612"/>
        <v>28838.38</v>
      </c>
      <c r="ASZ745" s="90">
        <f t="shared" si="1613"/>
        <v>28838.38</v>
      </c>
      <c r="ATA745" s="104"/>
      <c r="ATB745" s="104"/>
      <c r="ATC745" s="104"/>
      <c r="ATD745" s="90">
        <f t="shared" si="1614"/>
        <v>14492.49</v>
      </c>
      <c r="ATE745" s="90">
        <f t="shared" si="1615"/>
        <v>14908.31</v>
      </c>
      <c r="ATF745" s="90">
        <f t="shared" si="1616"/>
        <v>15153.62</v>
      </c>
      <c r="ATG745" s="104"/>
      <c r="ATH745" s="104"/>
      <c r="ATI745" s="104"/>
      <c r="ATJ745" s="90">
        <f t="shared" si="1269"/>
        <v>14492.49</v>
      </c>
      <c r="ATK745" s="90">
        <f t="shared" si="1269"/>
        <v>14908.31</v>
      </c>
      <c r="ATL745" s="90">
        <f t="shared" si="1269"/>
        <v>15153.62</v>
      </c>
      <c r="ATM745" s="1235"/>
      <c r="ATN745" s="1235"/>
      <c r="ATO745" s="1235"/>
      <c r="ATP745" s="104"/>
      <c r="ATQ745" s="104"/>
      <c r="ATR745" s="104"/>
      <c r="ATS745" s="90">
        <f t="shared" si="1617"/>
        <v>0</v>
      </c>
      <c r="ATT745" s="90">
        <f t="shared" si="1618"/>
        <v>0</v>
      </c>
      <c r="ATU745" s="90">
        <f t="shared" si="1619"/>
        <v>0</v>
      </c>
      <c r="ATV745" s="104"/>
      <c r="ATW745" s="104"/>
      <c r="ATX745" s="104"/>
      <c r="ATY745" s="90">
        <f t="shared" si="1620"/>
        <v>12155.01</v>
      </c>
      <c r="ATZ745" s="90">
        <f t="shared" si="1621"/>
        <v>14727.35</v>
      </c>
      <c r="AUA745" s="90">
        <f t="shared" si="1622"/>
        <v>14929.14</v>
      </c>
      <c r="AUB745" s="104"/>
      <c r="AUC745" s="104"/>
      <c r="AUD745" s="104"/>
      <c r="AUE745" s="90">
        <f t="shared" si="1270"/>
        <v>0</v>
      </c>
      <c r="AUF745" s="90">
        <f t="shared" si="1270"/>
        <v>0</v>
      </c>
      <c r="AUG745" s="90">
        <f t="shared" si="1270"/>
        <v>0</v>
      </c>
      <c r="AUH745" s="1235">
        <v>2</v>
      </c>
      <c r="AUI745" s="1235">
        <v>2</v>
      </c>
      <c r="AUJ745" s="1235">
        <v>2</v>
      </c>
      <c r="AUK745" s="104"/>
      <c r="AUL745" s="104"/>
      <c r="AUM745" s="104"/>
      <c r="AUN745" s="90">
        <f t="shared" si="1623"/>
        <v>57676.76</v>
      </c>
      <c r="AUO745" s="90">
        <f t="shared" si="1624"/>
        <v>57676.76</v>
      </c>
      <c r="AUP745" s="90">
        <f t="shared" si="1625"/>
        <v>57676.76</v>
      </c>
      <c r="AUQ745" s="104"/>
      <c r="AUR745" s="104"/>
      <c r="AUS745" s="104"/>
      <c r="AUT745" s="90">
        <f t="shared" si="1626"/>
        <v>12928.33</v>
      </c>
      <c r="AUU745" s="90">
        <f t="shared" si="1627"/>
        <v>14105.91</v>
      </c>
      <c r="AUV745" s="90">
        <f t="shared" si="1628"/>
        <v>14338.88</v>
      </c>
      <c r="AUW745" s="104"/>
      <c r="AUX745" s="104"/>
      <c r="AUY745" s="104"/>
      <c r="AUZ745" s="90">
        <f t="shared" si="1271"/>
        <v>25856.66</v>
      </c>
      <c r="AVA745" s="90">
        <f t="shared" si="1271"/>
        <v>28211.82</v>
      </c>
      <c r="AVB745" s="90">
        <f t="shared" si="1271"/>
        <v>28677.759999999998</v>
      </c>
      <c r="AVC745" s="1235">
        <v>1</v>
      </c>
      <c r="AVD745" s="1235">
        <v>1</v>
      </c>
      <c r="AVE745" s="1235">
        <v>1</v>
      </c>
      <c r="AVF745" s="104"/>
      <c r="AVG745" s="104"/>
      <c r="AVH745" s="104"/>
      <c r="AVI745" s="90">
        <f t="shared" si="1629"/>
        <v>28838.38</v>
      </c>
      <c r="AVJ745" s="90">
        <f t="shared" si="1630"/>
        <v>28838.38</v>
      </c>
      <c r="AVK745" s="90">
        <f t="shared" si="1631"/>
        <v>28838.38</v>
      </c>
      <c r="AVL745" s="104"/>
      <c r="AVM745" s="104"/>
      <c r="AVN745" s="104"/>
      <c r="AVO745" s="90">
        <f t="shared" si="1632"/>
        <v>13907.09</v>
      </c>
      <c r="AVP745" s="90">
        <f t="shared" si="1633"/>
        <v>15008.9</v>
      </c>
      <c r="AVQ745" s="90">
        <f t="shared" si="1634"/>
        <v>15271.74</v>
      </c>
      <c r="AVR745" s="104"/>
      <c r="AVS745" s="104"/>
      <c r="AVT745" s="104"/>
      <c r="AVU745" s="90">
        <f t="shared" si="1272"/>
        <v>13907.09</v>
      </c>
      <c r="AVV745" s="90">
        <f t="shared" si="1272"/>
        <v>15008.9</v>
      </c>
      <c r="AVW745" s="90">
        <f t="shared" si="1272"/>
        <v>15271.74</v>
      </c>
      <c r="AVX745" s="124">
        <f t="shared" si="1635"/>
        <v>37</v>
      </c>
      <c r="AVY745" s="124">
        <f t="shared" si="1636"/>
        <v>37</v>
      </c>
      <c r="AVZ745" s="124">
        <f t="shared" si="1637"/>
        <v>37</v>
      </c>
      <c r="AWA745" s="90">
        <f t="shared" si="1638"/>
        <v>0</v>
      </c>
      <c r="AWB745" s="90">
        <f t="shared" si="1639"/>
        <v>0</v>
      </c>
      <c r="AWC745" s="90">
        <f t="shared" si="1640"/>
        <v>0</v>
      </c>
      <c r="AWD745" s="90">
        <f t="shared" si="1641"/>
        <v>1067020.06</v>
      </c>
      <c r="AWE745" s="90">
        <f t="shared" si="1642"/>
        <v>1067020.06</v>
      </c>
      <c r="AWF745" s="90">
        <f t="shared" si="1643"/>
        <v>1067020.06</v>
      </c>
      <c r="AWG745" s="104"/>
      <c r="AWH745" s="104"/>
      <c r="AWI745" s="104"/>
      <c r="AWJ745" s="90"/>
      <c r="AWK745" s="90"/>
      <c r="AWL745" s="90"/>
      <c r="AWM745" s="90">
        <f t="shared" si="1644"/>
        <v>0</v>
      </c>
      <c r="AWN745" s="90">
        <f t="shared" si="1645"/>
        <v>0</v>
      </c>
      <c r="AWO745" s="90">
        <f t="shared" si="1646"/>
        <v>0</v>
      </c>
      <c r="AWP745" s="90">
        <f t="shared" si="1647"/>
        <v>549569.15</v>
      </c>
      <c r="AWQ745" s="90">
        <f t="shared" si="1648"/>
        <v>612815.03</v>
      </c>
      <c r="AWR745" s="90">
        <f t="shared" si="1649"/>
        <v>619416.01</v>
      </c>
    </row>
    <row r="746" spans="1:1292" ht="24" x14ac:dyDescent="0.25">
      <c r="A746" s="91" t="s">
        <v>828</v>
      </c>
      <c r="B746" s="91" t="s">
        <v>449</v>
      </c>
      <c r="C746" s="5"/>
      <c r="D746" s="338"/>
      <c r="E746" s="263"/>
      <c r="F746" s="98"/>
      <c r="G746" s="98"/>
      <c r="H746" s="98"/>
      <c r="I746" s="90">
        <f t="shared" si="1208"/>
        <v>28838.38</v>
      </c>
      <c r="J746" s="90">
        <f t="shared" si="1209"/>
        <v>28838.38</v>
      </c>
      <c r="K746" s="90">
        <f t="shared" si="1210"/>
        <v>28838.38</v>
      </c>
      <c r="L746" s="1235">
        <v>3</v>
      </c>
      <c r="M746" s="1235">
        <v>3</v>
      </c>
      <c r="N746" s="1235">
        <v>3</v>
      </c>
      <c r="O746" s="104"/>
      <c r="P746" s="104"/>
      <c r="Q746" s="104"/>
      <c r="R746" s="90">
        <f t="shared" si="1275"/>
        <v>86515.14</v>
      </c>
      <c r="S746" s="90">
        <f t="shared" si="1276"/>
        <v>86515.14</v>
      </c>
      <c r="T746" s="90">
        <f t="shared" si="1277"/>
        <v>86515.14</v>
      </c>
      <c r="U746" s="104"/>
      <c r="V746" s="104"/>
      <c r="W746" s="104"/>
      <c r="X746" s="90">
        <f t="shared" si="1278"/>
        <v>11821.19</v>
      </c>
      <c r="Y746" s="90">
        <f t="shared" si="1279"/>
        <v>13347.88</v>
      </c>
      <c r="Z746" s="90">
        <f t="shared" si="1280"/>
        <v>13591.98</v>
      </c>
      <c r="AA746" s="104"/>
      <c r="AB746" s="104"/>
      <c r="AC746" s="104"/>
      <c r="AD746" s="90">
        <f t="shared" si="1211"/>
        <v>35463.57</v>
      </c>
      <c r="AE746" s="90">
        <f t="shared" si="1211"/>
        <v>40043.64</v>
      </c>
      <c r="AF746" s="90">
        <f t="shared" si="1211"/>
        <v>40775.94</v>
      </c>
      <c r="AG746" s="1235">
        <v>9</v>
      </c>
      <c r="AH746" s="1235">
        <v>9</v>
      </c>
      <c r="AI746" s="1235">
        <v>9</v>
      </c>
      <c r="AJ746" s="104"/>
      <c r="AK746" s="104"/>
      <c r="AL746" s="104"/>
      <c r="AM746" s="90">
        <f t="shared" si="1281"/>
        <v>259545.42</v>
      </c>
      <c r="AN746" s="90">
        <f t="shared" si="1282"/>
        <v>259545.42</v>
      </c>
      <c r="AO746" s="90">
        <f t="shared" si="1283"/>
        <v>259545.42</v>
      </c>
      <c r="AP746" s="104"/>
      <c r="AQ746" s="104"/>
      <c r="AR746" s="104"/>
      <c r="AS746" s="90">
        <f t="shared" si="1284"/>
        <v>13383.26</v>
      </c>
      <c r="AT746" s="90">
        <f t="shared" si="1285"/>
        <v>15611.28</v>
      </c>
      <c r="AU746" s="90">
        <f t="shared" si="1286"/>
        <v>15804.2</v>
      </c>
      <c r="AV746" s="104"/>
      <c r="AW746" s="104"/>
      <c r="AX746" s="104"/>
      <c r="AY746" s="90">
        <f t="shared" si="1212"/>
        <v>120449.34</v>
      </c>
      <c r="AZ746" s="90">
        <f t="shared" si="1212"/>
        <v>140501.51999999999</v>
      </c>
      <c r="BA746" s="90">
        <f t="shared" si="1212"/>
        <v>142237.79999999999</v>
      </c>
      <c r="BB746" s="1235">
        <v>1</v>
      </c>
      <c r="BC746" s="1235">
        <v>1</v>
      </c>
      <c r="BD746" s="1235">
        <v>1</v>
      </c>
      <c r="BE746" s="104"/>
      <c r="BF746" s="104"/>
      <c r="BG746" s="104"/>
      <c r="BH746" s="90">
        <f t="shared" si="1287"/>
        <v>28838.38</v>
      </c>
      <c r="BI746" s="90">
        <f t="shared" si="1288"/>
        <v>28838.38</v>
      </c>
      <c r="BJ746" s="90">
        <f t="shared" si="1289"/>
        <v>28838.38</v>
      </c>
      <c r="BK746" s="104"/>
      <c r="BL746" s="104"/>
      <c r="BM746" s="104"/>
      <c r="BN746" s="90">
        <f t="shared" si="1290"/>
        <v>11982.81</v>
      </c>
      <c r="BO746" s="90">
        <f t="shared" si="1291"/>
        <v>13889.03</v>
      </c>
      <c r="BP746" s="90">
        <f t="shared" si="1292"/>
        <v>14112.72</v>
      </c>
      <c r="BQ746" s="104"/>
      <c r="BR746" s="104"/>
      <c r="BS746" s="104"/>
      <c r="BT746" s="90">
        <f t="shared" si="1213"/>
        <v>11982.81</v>
      </c>
      <c r="BU746" s="90">
        <f t="shared" si="1213"/>
        <v>13889.03</v>
      </c>
      <c r="BV746" s="90">
        <f t="shared" si="1213"/>
        <v>14112.72</v>
      </c>
      <c r="BW746" s="1235">
        <v>2</v>
      </c>
      <c r="BX746" s="1235">
        <v>2</v>
      </c>
      <c r="BY746" s="1235">
        <v>2</v>
      </c>
      <c r="BZ746" s="104"/>
      <c r="CA746" s="104"/>
      <c r="CB746" s="104"/>
      <c r="CC746" s="90">
        <f t="shared" si="1293"/>
        <v>57676.76</v>
      </c>
      <c r="CD746" s="90">
        <f t="shared" si="1294"/>
        <v>57676.76</v>
      </c>
      <c r="CE746" s="90">
        <f t="shared" si="1295"/>
        <v>57676.76</v>
      </c>
      <c r="CF746" s="104"/>
      <c r="CG746" s="104"/>
      <c r="CH746" s="104"/>
      <c r="CI746" s="90">
        <f t="shared" si="1296"/>
        <v>14151.6</v>
      </c>
      <c r="CJ746" s="90">
        <f t="shared" si="1297"/>
        <v>16708.84</v>
      </c>
      <c r="CK746" s="90">
        <f t="shared" si="1298"/>
        <v>16971.82</v>
      </c>
      <c r="CL746" s="104"/>
      <c r="CM746" s="104"/>
      <c r="CN746" s="104"/>
      <c r="CO746" s="90">
        <f t="shared" si="1214"/>
        <v>28303.200000000001</v>
      </c>
      <c r="CP746" s="90">
        <f t="shared" si="1214"/>
        <v>33417.68</v>
      </c>
      <c r="CQ746" s="90">
        <f t="shared" si="1214"/>
        <v>33943.64</v>
      </c>
      <c r="CR746" s="1235"/>
      <c r="CS746" s="1235"/>
      <c r="CT746" s="1235"/>
      <c r="CU746" s="104"/>
      <c r="CV746" s="104"/>
      <c r="CW746" s="104"/>
      <c r="CX746" s="90">
        <f t="shared" si="1299"/>
        <v>0</v>
      </c>
      <c r="CY746" s="90">
        <f t="shared" si="1300"/>
        <v>0</v>
      </c>
      <c r="CZ746" s="90">
        <f t="shared" si="1301"/>
        <v>0</v>
      </c>
      <c r="DA746" s="104"/>
      <c r="DB746" s="104"/>
      <c r="DC746" s="104"/>
      <c r="DD746" s="90">
        <f t="shared" si="1302"/>
        <v>15861.13</v>
      </c>
      <c r="DE746" s="90">
        <f t="shared" si="1303"/>
        <v>17468.18</v>
      </c>
      <c r="DF746" s="90">
        <f t="shared" si="1304"/>
        <v>17657.89</v>
      </c>
      <c r="DG746" s="104"/>
      <c r="DH746" s="104"/>
      <c r="DI746" s="104"/>
      <c r="DJ746" s="90">
        <f t="shared" si="1215"/>
        <v>0</v>
      </c>
      <c r="DK746" s="90">
        <f t="shared" si="1215"/>
        <v>0</v>
      </c>
      <c r="DL746" s="90">
        <f t="shared" si="1215"/>
        <v>0</v>
      </c>
      <c r="DM746" s="369"/>
      <c r="DN746" s="369"/>
      <c r="DO746" s="369"/>
      <c r="DP746" s="104"/>
      <c r="DQ746" s="104"/>
      <c r="DR746" s="104"/>
      <c r="DS746" s="90">
        <f t="shared" si="1305"/>
        <v>0</v>
      </c>
      <c r="DT746" s="90">
        <f t="shared" si="1306"/>
        <v>0</v>
      </c>
      <c r="DU746" s="90">
        <f t="shared" si="1307"/>
        <v>0</v>
      </c>
      <c r="DV746" s="104"/>
      <c r="DW746" s="104"/>
      <c r="DX746" s="104"/>
      <c r="DY746" s="90">
        <f t="shared" si="1308"/>
        <v>0</v>
      </c>
      <c r="DZ746" s="90">
        <f t="shared" si="1309"/>
        <v>0</v>
      </c>
      <c r="EA746" s="90">
        <f t="shared" si="1310"/>
        <v>0</v>
      </c>
      <c r="EB746" s="104"/>
      <c r="EC746" s="104"/>
      <c r="ED746" s="104"/>
      <c r="EE746" s="90">
        <f t="shared" si="1216"/>
        <v>0</v>
      </c>
      <c r="EF746" s="90">
        <f t="shared" si="1217"/>
        <v>0</v>
      </c>
      <c r="EG746" s="90">
        <f t="shared" si="1218"/>
        <v>0</v>
      </c>
      <c r="EH746" s="1235"/>
      <c r="EI746" s="1235"/>
      <c r="EJ746" s="1235"/>
      <c r="EK746" s="104"/>
      <c r="EL746" s="104"/>
      <c r="EM746" s="104"/>
      <c r="EN746" s="90">
        <f t="shared" si="1311"/>
        <v>0</v>
      </c>
      <c r="EO746" s="90">
        <f t="shared" si="1312"/>
        <v>0</v>
      </c>
      <c r="EP746" s="90">
        <f t="shared" si="1313"/>
        <v>0</v>
      </c>
      <c r="EQ746" s="104"/>
      <c r="ER746" s="104"/>
      <c r="ES746" s="104"/>
      <c r="ET746" s="90">
        <f t="shared" si="1314"/>
        <v>18632.169999999998</v>
      </c>
      <c r="EU746" s="90">
        <f t="shared" si="1315"/>
        <v>21830.45</v>
      </c>
      <c r="EV746" s="90">
        <f t="shared" si="1316"/>
        <v>21933.25</v>
      </c>
      <c r="EW746" s="104"/>
      <c r="EX746" s="104"/>
      <c r="EY746" s="104"/>
      <c r="EZ746" s="90">
        <f t="shared" si="1219"/>
        <v>0</v>
      </c>
      <c r="FA746" s="90">
        <f t="shared" si="1219"/>
        <v>0</v>
      </c>
      <c r="FB746" s="90">
        <f t="shared" si="1219"/>
        <v>0</v>
      </c>
      <c r="FC746" s="284"/>
      <c r="FD746" s="284"/>
      <c r="FE746" s="284"/>
      <c r="FF746" s="104"/>
      <c r="FG746" s="104"/>
      <c r="FH746" s="104"/>
      <c r="FI746" s="90">
        <f t="shared" si="1317"/>
        <v>0</v>
      </c>
      <c r="FJ746" s="90">
        <f t="shared" si="1318"/>
        <v>0</v>
      </c>
      <c r="FK746" s="90">
        <f t="shared" si="1319"/>
        <v>0</v>
      </c>
      <c r="FL746" s="104"/>
      <c r="FM746" s="104"/>
      <c r="FN746" s="104"/>
      <c r="FO746" s="90">
        <f t="shared" si="1320"/>
        <v>0</v>
      </c>
      <c r="FP746" s="90">
        <f t="shared" si="1321"/>
        <v>0</v>
      </c>
      <c r="FQ746" s="90">
        <f t="shared" si="1322"/>
        <v>0</v>
      </c>
      <c r="FR746" s="104"/>
      <c r="FS746" s="104"/>
      <c r="FT746" s="104"/>
      <c r="FU746" s="90">
        <f t="shared" si="1220"/>
        <v>0</v>
      </c>
      <c r="FV746" s="90">
        <f t="shared" si="1220"/>
        <v>0</v>
      </c>
      <c r="FW746" s="90">
        <f t="shared" si="1220"/>
        <v>0</v>
      </c>
      <c r="FX746" s="1235">
        <v>1</v>
      </c>
      <c r="FY746" s="1235">
        <v>1</v>
      </c>
      <c r="FZ746" s="1235">
        <v>1</v>
      </c>
      <c r="GA746" s="104"/>
      <c r="GB746" s="104"/>
      <c r="GC746" s="104"/>
      <c r="GD746" s="90">
        <f t="shared" si="1323"/>
        <v>28838.38</v>
      </c>
      <c r="GE746" s="90">
        <f t="shared" si="1324"/>
        <v>28838.38</v>
      </c>
      <c r="GF746" s="90">
        <f t="shared" si="1325"/>
        <v>28838.38</v>
      </c>
      <c r="GG746" s="104"/>
      <c r="GH746" s="104"/>
      <c r="GI746" s="104"/>
      <c r="GJ746" s="90">
        <f t="shared" si="1326"/>
        <v>15536.79</v>
      </c>
      <c r="GK746" s="90">
        <f t="shared" si="1327"/>
        <v>16842.84</v>
      </c>
      <c r="GL746" s="90">
        <f t="shared" si="1328"/>
        <v>16976.990000000002</v>
      </c>
      <c r="GM746" s="104"/>
      <c r="GN746" s="104"/>
      <c r="GO746" s="104"/>
      <c r="GP746" s="90">
        <f t="shared" si="1221"/>
        <v>15536.79</v>
      </c>
      <c r="GQ746" s="90">
        <f t="shared" si="1221"/>
        <v>16842.84</v>
      </c>
      <c r="GR746" s="90">
        <f t="shared" si="1221"/>
        <v>16976.990000000002</v>
      </c>
      <c r="GS746" s="92">
        <f>1-1</f>
        <v>0</v>
      </c>
      <c r="GT746" s="92">
        <f>1-1</f>
        <v>0</v>
      </c>
      <c r="GU746" s="92">
        <f>1-1</f>
        <v>0</v>
      </c>
      <c r="GV746" s="104"/>
      <c r="GW746" s="104"/>
      <c r="GX746" s="104"/>
      <c r="GY746" s="90">
        <f t="shared" si="1329"/>
        <v>0</v>
      </c>
      <c r="GZ746" s="90">
        <f t="shared" si="1330"/>
        <v>0</v>
      </c>
      <c r="HA746" s="90">
        <f t="shared" si="1331"/>
        <v>0</v>
      </c>
      <c r="HB746" s="104"/>
      <c r="HC746" s="104"/>
      <c r="HD746" s="104"/>
      <c r="HE746" s="90">
        <f t="shared" si="1332"/>
        <v>0</v>
      </c>
      <c r="HF746" s="90">
        <f t="shared" si="1333"/>
        <v>0</v>
      </c>
      <c r="HG746" s="90">
        <f t="shared" si="1334"/>
        <v>0</v>
      </c>
      <c r="HH746" s="104"/>
      <c r="HI746" s="104"/>
      <c r="HJ746" s="104"/>
      <c r="HK746" s="90">
        <f t="shared" si="1222"/>
        <v>0</v>
      </c>
      <c r="HL746" s="90">
        <f t="shared" si="1222"/>
        <v>0</v>
      </c>
      <c r="HM746" s="90">
        <f t="shared" si="1222"/>
        <v>0</v>
      </c>
      <c r="HN746" s="1235">
        <v>1</v>
      </c>
      <c r="HO746" s="1235">
        <v>1</v>
      </c>
      <c r="HP746" s="1235">
        <v>1</v>
      </c>
      <c r="HQ746" s="104"/>
      <c r="HR746" s="104"/>
      <c r="HS746" s="104"/>
      <c r="HT746" s="90">
        <f t="shared" si="1335"/>
        <v>28838.38</v>
      </c>
      <c r="HU746" s="90">
        <f t="shared" si="1336"/>
        <v>28838.38</v>
      </c>
      <c r="HV746" s="90">
        <f t="shared" si="1337"/>
        <v>28838.38</v>
      </c>
      <c r="HW746" s="104"/>
      <c r="HX746" s="104"/>
      <c r="HY746" s="104"/>
      <c r="HZ746" s="90">
        <f t="shared" si="1338"/>
        <v>15555.68</v>
      </c>
      <c r="IA746" s="90">
        <f t="shared" si="1339"/>
        <v>16422.75</v>
      </c>
      <c r="IB746" s="90">
        <f t="shared" si="1340"/>
        <v>16637.72</v>
      </c>
      <c r="IC746" s="104"/>
      <c r="ID746" s="104"/>
      <c r="IE746" s="104"/>
      <c r="IF746" s="90">
        <f t="shared" si="1223"/>
        <v>15555.68</v>
      </c>
      <c r="IG746" s="90">
        <f t="shared" si="1223"/>
        <v>16422.75</v>
      </c>
      <c r="IH746" s="90">
        <f t="shared" si="1223"/>
        <v>16637.72</v>
      </c>
      <c r="II746" s="1235">
        <v>1</v>
      </c>
      <c r="IJ746" s="1235">
        <v>1</v>
      </c>
      <c r="IK746" s="1235">
        <v>1</v>
      </c>
      <c r="IL746" s="104"/>
      <c r="IM746" s="104"/>
      <c r="IN746" s="104"/>
      <c r="IO746" s="90">
        <f t="shared" si="1341"/>
        <v>28838.38</v>
      </c>
      <c r="IP746" s="90">
        <f t="shared" si="1342"/>
        <v>28838.38</v>
      </c>
      <c r="IQ746" s="90">
        <f t="shared" si="1343"/>
        <v>28838.38</v>
      </c>
      <c r="IR746" s="104"/>
      <c r="IS746" s="104"/>
      <c r="IT746" s="104"/>
      <c r="IU746" s="90">
        <f t="shared" si="1344"/>
        <v>19603.64</v>
      </c>
      <c r="IV746" s="90">
        <f t="shared" si="1345"/>
        <v>21054.5</v>
      </c>
      <c r="IW746" s="90">
        <f t="shared" si="1346"/>
        <v>21277.65</v>
      </c>
      <c r="IX746" s="104"/>
      <c r="IY746" s="104"/>
      <c r="IZ746" s="104"/>
      <c r="JA746" s="90">
        <f t="shared" si="1224"/>
        <v>19603.64</v>
      </c>
      <c r="JB746" s="90">
        <f t="shared" si="1224"/>
        <v>21054.5</v>
      </c>
      <c r="JC746" s="90">
        <f t="shared" si="1224"/>
        <v>21277.65</v>
      </c>
      <c r="JD746" s="1235"/>
      <c r="JE746" s="1235"/>
      <c r="JF746" s="1235"/>
      <c r="JG746" s="104"/>
      <c r="JH746" s="104"/>
      <c r="JI746" s="104"/>
      <c r="JJ746" s="90">
        <f t="shared" si="1347"/>
        <v>0</v>
      </c>
      <c r="JK746" s="90">
        <f t="shared" si="1348"/>
        <v>0</v>
      </c>
      <c r="JL746" s="90">
        <f t="shared" si="1349"/>
        <v>0</v>
      </c>
      <c r="JM746" s="104"/>
      <c r="JN746" s="104"/>
      <c r="JO746" s="104"/>
      <c r="JP746" s="90">
        <f t="shared" si="1350"/>
        <v>19012.87</v>
      </c>
      <c r="JQ746" s="90">
        <f t="shared" si="1351"/>
        <v>20661.810000000001</v>
      </c>
      <c r="JR746" s="90">
        <f t="shared" si="1352"/>
        <v>20871.96</v>
      </c>
      <c r="JS746" s="104"/>
      <c r="JT746" s="104"/>
      <c r="JU746" s="104"/>
      <c r="JV746" s="90">
        <f t="shared" si="1225"/>
        <v>0</v>
      </c>
      <c r="JW746" s="90">
        <f t="shared" si="1225"/>
        <v>0</v>
      </c>
      <c r="JX746" s="90">
        <f t="shared" si="1225"/>
        <v>0</v>
      </c>
      <c r="JY746" s="1235">
        <v>2</v>
      </c>
      <c r="JZ746" s="1235">
        <v>2</v>
      </c>
      <c r="KA746" s="1235">
        <v>2</v>
      </c>
      <c r="KB746" s="104"/>
      <c r="KC746" s="104"/>
      <c r="KD746" s="104"/>
      <c r="KE746" s="90">
        <f t="shared" si="1353"/>
        <v>57676.76</v>
      </c>
      <c r="KF746" s="90">
        <f t="shared" si="1354"/>
        <v>57676.76</v>
      </c>
      <c r="KG746" s="90">
        <f t="shared" si="1355"/>
        <v>57676.76</v>
      </c>
      <c r="KH746" s="104"/>
      <c r="KI746" s="104"/>
      <c r="KJ746" s="104"/>
      <c r="KK746" s="90">
        <f t="shared" si="1356"/>
        <v>22315.88</v>
      </c>
      <c r="KL746" s="90">
        <f t="shared" si="1357"/>
        <v>24304.77</v>
      </c>
      <c r="KM746" s="90">
        <f t="shared" si="1358"/>
        <v>24095.119999999999</v>
      </c>
      <c r="KN746" s="104"/>
      <c r="KO746" s="104"/>
      <c r="KP746" s="104"/>
      <c r="KQ746" s="90">
        <f t="shared" si="1226"/>
        <v>44631.76</v>
      </c>
      <c r="KR746" s="90">
        <f t="shared" si="1226"/>
        <v>48609.54</v>
      </c>
      <c r="KS746" s="90">
        <f t="shared" si="1226"/>
        <v>48190.239999999998</v>
      </c>
      <c r="KT746" s="1235">
        <v>1</v>
      </c>
      <c r="KU746" s="1235">
        <v>1</v>
      </c>
      <c r="KV746" s="1235">
        <v>1</v>
      </c>
      <c r="KW746" s="104"/>
      <c r="KX746" s="104"/>
      <c r="KY746" s="104"/>
      <c r="KZ746" s="90">
        <f t="shared" si="1359"/>
        <v>28838.38</v>
      </c>
      <c r="LA746" s="90">
        <f t="shared" si="1360"/>
        <v>28838.38</v>
      </c>
      <c r="LB746" s="90">
        <f t="shared" si="1361"/>
        <v>28838.38</v>
      </c>
      <c r="LC746" s="104"/>
      <c r="LD746" s="104"/>
      <c r="LE746" s="104"/>
      <c r="LF746" s="90">
        <f t="shared" si="1362"/>
        <v>18408.04</v>
      </c>
      <c r="LG746" s="90">
        <f t="shared" si="1363"/>
        <v>19424.89</v>
      </c>
      <c r="LH746" s="90">
        <f t="shared" si="1364"/>
        <v>19596.78</v>
      </c>
      <c r="LI746" s="104"/>
      <c r="LJ746" s="104"/>
      <c r="LK746" s="104"/>
      <c r="LL746" s="90">
        <f t="shared" si="1227"/>
        <v>18408.04</v>
      </c>
      <c r="LM746" s="90">
        <f t="shared" si="1227"/>
        <v>19424.89</v>
      </c>
      <c r="LN746" s="90">
        <f t="shared" si="1227"/>
        <v>19596.78</v>
      </c>
      <c r="LO746" s="1235"/>
      <c r="LP746" s="1235"/>
      <c r="LQ746" s="1235"/>
      <c r="LR746" s="104"/>
      <c r="LS746" s="104"/>
      <c r="LT746" s="104"/>
      <c r="LU746" s="90">
        <f t="shared" si="1365"/>
        <v>0</v>
      </c>
      <c r="LV746" s="90">
        <f t="shared" si="1366"/>
        <v>0</v>
      </c>
      <c r="LW746" s="90">
        <f t="shared" si="1367"/>
        <v>0</v>
      </c>
      <c r="LX746" s="104"/>
      <c r="LY746" s="104"/>
      <c r="LZ746" s="104"/>
      <c r="MA746" s="90">
        <f t="shared" si="1368"/>
        <v>16902.099999999999</v>
      </c>
      <c r="MB746" s="90">
        <f t="shared" si="1369"/>
        <v>18884.919999999998</v>
      </c>
      <c r="MC746" s="90">
        <f t="shared" si="1370"/>
        <v>19064.14</v>
      </c>
      <c r="MD746" s="104"/>
      <c r="ME746" s="104"/>
      <c r="MF746" s="104"/>
      <c r="MG746" s="90">
        <f t="shared" si="1228"/>
        <v>0</v>
      </c>
      <c r="MH746" s="90">
        <f t="shared" si="1228"/>
        <v>0</v>
      </c>
      <c r="MI746" s="90">
        <f t="shared" si="1228"/>
        <v>0</v>
      </c>
      <c r="MJ746" s="1235"/>
      <c r="MK746" s="1235"/>
      <c r="ML746" s="1235"/>
      <c r="MM746" s="104"/>
      <c r="MN746" s="104"/>
      <c r="MO746" s="104"/>
      <c r="MP746" s="90">
        <f t="shared" si="1371"/>
        <v>0</v>
      </c>
      <c r="MQ746" s="90">
        <f t="shared" si="1372"/>
        <v>0</v>
      </c>
      <c r="MR746" s="90">
        <f t="shared" si="1373"/>
        <v>0</v>
      </c>
      <c r="MS746" s="104"/>
      <c r="MT746" s="104"/>
      <c r="MU746" s="104"/>
      <c r="MV746" s="90">
        <f t="shared" si="1374"/>
        <v>18036.64</v>
      </c>
      <c r="MW746" s="90">
        <f t="shared" si="1375"/>
        <v>18887.490000000002</v>
      </c>
      <c r="MX746" s="90">
        <f t="shared" si="1376"/>
        <v>18913.52</v>
      </c>
      <c r="MY746" s="104"/>
      <c r="MZ746" s="104"/>
      <c r="NA746" s="104"/>
      <c r="NB746" s="90">
        <f t="shared" si="1229"/>
        <v>0</v>
      </c>
      <c r="NC746" s="90">
        <f t="shared" si="1229"/>
        <v>0</v>
      </c>
      <c r="ND746" s="90">
        <f t="shared" si="1229"/>
        <v>0</v>
      </c>
      <c r="NE746" s="1235">
        <v>1</v>
      </c>
      <c r="NF746" s="1235">
        <v>1</v>
      </c>
      <c r="NG746" s="1235">
        <v>1</v>
      </c>
      <c r="NH746" s="104"/>
      <c r="NI746" s="104"/>
      <c r="NJ746" s="104"/>
      <c r="NK746" s="90">
        <f t="shared" si="1377"/>
        <v>28838.38</v>
      </c>
      <c r="NL746" s="90">
        <f t="shared" si="1378"/>
        <v>28838.38</v>
      </c>
      <c r="NM746" s="90">
        <f t="shared" si="1379"/>
        <v>28838.38</v>
      </c>
      <c r="NN746" s="104"/>
      <c r="NO746" s="104"/>
      <c r="NP746" s="104"/>
      <c r="NQ746" s="90">
        <f t="shared" si="1380"/>
        <v>20525.5</v>
      </c>
      <c r="NR746" s="90">
        <f t="shared" si="1381"/>
        <v>22104.16</v>
      </c>
      <c r="NS746" s="90">
        <f t="shared" si="1382"/>
        <v>22225.69</v>
      </c>
      <c r="NT746" s="104"/>
      <c r="NU746" s="104"/>
      <c r="NV746" s="104"/>
      <c r="NW746" s="90">
        <f t="shared" si="1230"/>
        <v>20525.5</v>
      </c>
      <c r="NX746" s="90">
        <f t="shared" si="1230"/>
        <v>22104.16</v>
      </c>
      <c r="NY746" s="90">
        <f t="shared" si="1230"/>
        <v>22225.69</v>
      </c>
      <c r="NZ746" s="1235"/>
      <c r="OA746" s="1235"/>
      <c r="OB746" s="1235"/>
      <c r="OC746" s="104"/>
      <c r="OD746" s="104"/>
      <c r="OE746" s="104"/>
      <c r="OF746" s="90">
        <f t="shared" si="1383"/>
        <v>0</v>
      </c>
      <c r="OG746" s="90">
        <f t="shared" si="1384"/>
        <v>0</v>
      </c>
      <c r="OH746" s="90">
        <f t="shared" si="1385"/>
        <v>0</v>
      </c>
      <c r="OI746" s="104"/>
      <c r="OJ746" s="104"/>
      <c r="OK746" s="104"/>
      <c r="OL746" s="90">
        <f t="shared" si="1386"/>
        <v>13188.69</v>
      </c>
      <c r="OM746" s="90">
        <f t="shared" si="1387"/>
        <v>14328.93</v>
      </c>
      <c r="ON746" s="90">
        <f t="shared" si="1388"/>
        <v>14567.65</v>
      </c>
      <c r="OO746" s="104"/>
      <c r="OP746" s="104"/>
      <c r="OQ746" s="104"/>
      <c r="OR746" s="90">
        <f t="shared" si="1231"/>
        <v>0</v>
      </c>
      <c r="OS746" s="90">
        <f t="shared" si="1231"/>
        <v>0</v>
      </c>
      <c r="OT746" s="90">
        <f t="shared" si="1231"/>
        <v>0</v>
      </c>
      <c r="OU746" s="1235"/>
      <c r="OV746" s="1235"/>
      <c r="OW746" s="1235"/>
      <c r="OX746" s="104"/>
      <c r="OY746" s="104"/>
      <c r="OZ746" s="104"/>
      <c r="PA746" s="90">
        <f t="shared" si="1389"/>
        <v>0</v>
      </c>
      <c r="PB746" s="90">
        <f t="shared" si="1390"/>
        <v>0</v>
      </c>
      <c r="PC746" s="90">
        <f t="shared" si="1391"/>
        <v>0</v>
      </c>
      <c r="PD746" s="104"/>
      <c r="PE746" s="104"/>
      <c r="PF746" s="104"/>
      <c r="PG746" s="90">
        <f t="shared" si="1392"/>
        <v>19669.09</v>
      </c>
      <c r="PH746" s="90">
        <f t="shared" si="1393"/>
        <v>20601.62</v>
      </c>
      <c r="PI746" s="90">
        <f t="shared" si="1394"/>
        <v>20768.97</v>
      </c>
      <c r="PJ746" s="104"/>
      <c r="PK746" s="104"/>
      <c r="PL746" s="104"/>
      <c r="PM746" s="90">
        <f t="shared" si="1232"/>
        <v>0</v>
      </c>
      <c r="PN746" s="90">
        <f t="shared" si="1232"/>
        <v>0</v>
      </c>
      <c r="PO746" s="90">
        <f t="shared" si="1232"/>
        <v>0</v>
      </c>
      <c r="PP746" s="1235">
        <v>2</v>
      </c>
      <c r="PQ746" s="1235">
        <v>2</v>
      </c>
      <c r="PR746" s="1235">
        <v>2</v>
      </c>
      <c r="PS746" s="104"/>
      <c r="PT746" s="104"/>
      <c r="PU746" s="104"/>
      <c r="PV746" s="90">
        <f t="shared" si="1395"/>
        <v>57676.76</v>
      </c>
      <c r="PW746" s="90">
        <f t="shared" si="1396"/>
        <v>57676.76</v>
      </c>
      <c r="PX746" s="90">
        <f t="shared" si="1397"/>
        <v>57676.76</v>
      </c>
      <c r="PY746" s="104"/>
      <c r="PZ746" s="104"/>
      <c r="QA746" s="104"/>
      <c r="QB746" s="90">
        <f t="shared" si="1398"/>
        <v>13619.39</v>
      </c>
      <c r="QC746" s="90">
        <f t="shared" si="1399"/>
        <v>15089.14</v>
      </c>
      <c r="QD746" s="90">
        <f t="shared" si="1400"/>
        <v>15064.5</v>
      </c>
      <c r="QE746" s="104"/>
      <c r="QF746" s="104"/>
      <c r="QG746" s="104"/>
      <c r="QH746" s="90">
        <f t="shared" si="1233"/>
        <v>27238.78</v>
      </c>
      <c r="QI746" s="90">
        <f t="shared" si="1233"/>
        <v>30178.28</v>
      </c>
      <c r="QJ746" s="90">
        <f t="shared" si="1233"/>
        <v>30129</v>
      </c>
      <c r="QK746" s="1235"/>
      <c r="QL746" s="1235"/>
      <c r="QM746" s="1235"/>
      <c r="QN746" s="104"/>
      <c r="QO746" s="104"/>
      <c r="QP746" s="104"/>
      <c r="QQ746" s="90">
        <f t="shared" si="1401"/>
        <v>0</v>
      </c>
      <c r="QR746" s="90">
        <f t="shared" si="1402"/>
        <v>0</v>
      </c>
      <c r="QS746" s="90">
        <f t="shared" si="1403"/>
        <v>0</v>
      </c>
      <c r="QT746" s="104"/>
      <c r="QU746" s="104"/>
      <c r="QV746" s="104"/>
      <c r="QW746" s="90">
        <f t="shared" si="1404"/>
        <v>22644.55</v>
      </c>
      <c r="QX746" s="90">
        <f t="shared" si="1405"/>
        <v>25856.12</v>
      </c>
      <c r="QY746" s="90">
        <f t="shared" si="1406"/>
        <v>25956.26</v>
      </c>
      <c r="QZ746" s="104"/>
      <c r="RA746" s="104"/>
      <c r="RB746" s="104"/>
      <c r="RC746" s="90">
        <f t="shared" si="1234"/>
        <v>0</v>
      </c>
      <c r="RD746" s="90">
        <f t="shared" si="1234"/>
        <v>0</v>
      </c>
      <c r="RE746" s="90">
        <f t="shared" si="1234"/>
        <v>0</v>
      </c>
      <c r="RF746" s="1235"/>
      <c r="RG746" s="1235"/>
      <c r="RH746" s="1235"/>
      <c r="RI746" s="104"/>
      <c r="RJ746" s="104"/>
      <c r="RK746" s="104"/>
      <c r="RL746" s="90">
        <f t="shared" si="1407"/>
        <v>0</v>
      </c>
      <c r="RM746" s="90">
        <f t="shared" si="1408"/>
        <v>0</v>
      </c>
      <c r="RN746" s="90">
        <f t="shared" si="1409"/>
        <v>0</v>
      </c>
      <c r="RO746" s="104"/>
      <c r="RP746" s="104"/>
      <c r="RQ746" s="104"/>
      <c r="RR746" s="90">
        <f t="shared" si="1410"/>
        <v>16383.12</v>
      </c>
      <c r="RS746" s="90">
        <f t="shared" si="1411"/>
        <v>17759.310000000001</v>
      </c>
      <c r="RT746" s="90">
        <f t="shared" si="1412"/>
        <v>17941.939999999999</v>
      </c>
      <c r="RU746" s="104"/>
      <c r="RV746" s="104"/>
      <c r="RW746" s="104"/>
      <c r="RX746" s="90">
        <f t="shared" si="1235"/>
        <v>0</v>
      </c>
      <c r="RY746" s="90">
        <f t="shared" si="1235"/>
        <v>0</v>
      </c>
      <c r="RZ746" s="90">
        <f t="shared" si="1235"/>
        <v>0</v>
      </c>
      <c r="SA746" s="1235">
        <v>3</v>
      </c>
      <c r="SB746" s="1235">
        <v>3</v>
      </c>
      <c r="SC746" s="1235">
        <v>3</v>
      </c>
      <c r="SD746" s="104"/>
      <c r="SE746" s="104"/>
      <c r="SF746" s="104"/>
      <c r="SG746" s="90">
        <f t="shared" si="1413"/>
        <v>86515.14</v>
      </c>
      <c r="SH746" s="90">
        <f t="shared" si="1414"/>
        <v>86515.14</v>
      </c>
      <c r="SI746" s="90">
        <f t="shared" si="1415"/>
        <v>86515.14</v>
      </c>
      <c r="SJ746" s="104"/>
      <c r="SK746" s="104"/>
      <c r="SL746" s="104"/>
      <c r="SM746" s="90">
        <f t="shared" si="1416"/>
        <v>11145.9</v>
      </c>
      <c r="SN746" s="90">
        <f t="shared" si="1417"/>
        <v>12395.87</v>
      </c>
      <c r="SO746" s="90">
        <f t="shared" si="1418"/>
        <v>12656.58</v>
      </c>
      <c r="SP746" s="104"/>
      <c r="SQ746" s="104"/>
      <c r="SR746" s="104"/>
      <c r="SS746" s="90">
        <f t="shared" si="1236"/>
        <v>33437.699999999997</v>
      </c>
      <c r="ST746" s="90">
        <f t="shared" si="1236"/>
        <v>37187.61</v>
      </c>
      <c r="SU746" s="90">
        <f t="shared" si="1236"/>
        <v>37969.74</v>
      </c>
      <c r="SV746" s="1235">
        <v>11</v>
      </c>
      <c r="SW746" s="1235">
        <v>11</v>
      </c>
      <c r="SX746" s="1235">
        <v>11</v>
      </c>
      <c r="SY746" s="104"/>
      <c r="SZ746" s="104"/>
      <c r="TA746" s="104"/>
      <c r="TB746" s="90">
        <f t="shared" si="1419"/>
        <v>317222.18</v>
      </c>
      <c r="TC746" s="90">
        <f t="shared" si="1420"/>
        <v>317222.18</v>
      </c>
      <c r="TD746" s="90">
        <f t="shared" si="1421"/>
        <v>317222.18</v>
      </c>
      <c r="TE746" s="104"/>
      <c r="TF746" s="104"/>
      <c r="TG746" s="104"/>
      <c r="TH746" s="90">
        <f t="shared" si="1422"/>
        <v>18855.72</v>
      </c>
      <c r="TI746" s="90">
        <f t="shared" si="1423"/>
        <v>20469.55</v>
      </c>
      <c r="TJ746" s="90">
        <f t="shared" si="1424"/>
        <v>20530.97</v>
      </c>
      <c r="TK746" s="104"/>
      <c r="TL746" s="104"/>
      <c r="TM746" s="104"/>
      <c r="TN746" s="90">
        <f t="shared" si="1237"/>
        <v>207412.92</v>
      </c>
      <c r="TO746" s="90">
        <f t="shared" si="1237"/>
        <v>225165.05</v>
      </c>
      <c r="TP746" s="90">
        <f t="shared" si="1237"/>
        <v>225840.67</v>
      </c>
      <c r="TQ746" s="1235">
        <v>1</v>
      </c>
      <c r="TR746" s="1235">
        <v>1</v>
      </c>
      <c r="TS746" s="1235">
        <v>1</v>
      </c>
      <c r="TT746" s="104"/>
      <c r="TU746" s="104"/>
      <c r="TV746" s="104"/>
      <c r="TW746" s="90">
        <f t="shared" si="1425"/>
        <v>28838.38</v>
      </c>
      <c r="TX746" s="90">
        <f t="shared" si="1426"/>
        <v>28838.38</v>
      </c>
      <c r="TY746" s="90">
        <f t="shared" si="1427"/>
        <v>28838.38</v>
      </c>
      <c r="TZ746" s="104"/>
      <c r="UA746" s="104"/>
      <c r="UB746" s="104"/>
      <c r="UC746" s="90">
        <f t="shared" si="1428"/>
        <v>18438.16</v>
      </c>
      <c r="UD746" s="90">
        <f t="shared" si="1429"/>
        <v>20255.8</v>
      </c>
      <c r="UE746" s="90">
        <f t="shared" si="1430"/>
        <v>20429.59</v>
      </c>
      <c r="UF746" s="104"/>
      <c r="UG746" s="104"/>
      <c r="UH746" s="104"/>
      <c r="UI746" s="90">
        <f t="shared" si="1238"/>
        <v>18438.16</v>
      </c>
      <c r="UJ746" s="90">
        <f t="shared" si="1238"/>
        <v>20255.8</v>
      </c>
      <c r="UK746" s="90">
        <f t="shared" si="1238"/>
        <v>20429.59</v>
      </c>
      <c r="UL746" s="1235"/>
      <c r="UM746" s="1235"/>
      <c r="UN746" s="1235"/>
      <c r="UO746" s="104"/>
      <c r="UP746" s="104"/>
      <c r="UQ746" s="104"/>
      <c r="UR746" s="90">
        <f t="shared" si="1431"/>
        <v>0</v>
      </c>
      <c r="US746" s="90">
        <f t="shared" si="1432"/>
        <v>0</v>
      </c>
      <c r="UT746" s="90">
        <f t="shared" si="1433"/>
        <v>0</v>
      </c>
      <c r="UU746" s="104"/>
      <c r="UV746" s="104"/>
      <c r="UW746" s="104"/>
      <c r="UX746" s="90">
        <f t="shared" si="1434"/>
        <v>19064.64</v>
      </c>
      <c r="UY746" s="90">
        <f t="shared" si="1435"/>
        <v>21683.01</v>
      </c>
      <c r="UZ746" s="90">
        <f t="shared" si="1436"/>
        <v>21843.61</v>
      </c>
      <c r="VA746" s="104"/>
      <c r="VB746" s="104"/>
      <c r="VC746" s="104"/>
      <c r="VD746" s="90">
        <f t="shared" si="1239"/>
        <v>0</v>
      </c>
      <c r="VE746" s="90">
        <f t="shared" si="1239"/>
        <v>0</v>
      </c>
      <c r="VF746" s="90">
        <f t="shared" si="1239"/>
        <v>0</v>
      </c>
      <c r="VG746" s="1235">
        <v>4</v>
      </c>
      <c r="VH746" s="1235">
        <v>4</v>
      </c>
      <c r="VI746" s="1235">
        <v>4</v>
      </c>
      <c r="VJ746" s="104"/>
      <c r="VK746" s="104"/>
      <c r="VL746" s="104"/>
      <c r="VM746" s="90">
        <f t="shared" si="1437"/>
        <v>115353.52</v>
      </c>
      <c r="VN746" s="90">
        <f t="shared" si="1438"/>
        <v>115353.52</v>
      </c>
      <c r="VO746" s="90">
        <f t="shared" si="1439"/>
        <v>115353.52</v>
      </c>
      <c r="VP746" s="104"/>
      <c r="VQ746" s="104"/>
      <c r="VR746" s="104"/>
      <c r="VS746" s="90">
        <f t="shared" si="1440"/>
        <v>17495.52</v>
      </c>
      <c r="VT746" s="90">
        <f t="shared" si="1441"/>
        <v>18997.060000000001</v>
      </c>
      <c r="VU746" s="90">
        <f t="shared" si="1442"/>
        <v>19187.89</v>
      </c>
      <c r="VV746" s="104"/>
      <c r="VW746" s="104"/>
      <c r="VX746" s="104"/>
      <c r="VY746" s="90">
        <f t="shared" si="1240"/>
        <v>69982.080000000002</v>
      </c>
      <c r="VZ746" s="90">
        <f t="shared" si="1240"/>
        <v>75988.240000000005</v>
      </c>
      <c r="WA746" s="90">
        <f t="shared" si="1240"/>
        <v>76751.56</v>
      </c>
      <c r="WB746" s="92"/>
      <c r="WC746" s="92"/>
      <c r="WD746" s="92"/>
      <c r="WE746" s="104"/>
      <c r="WF746" s="104"/>
      <c r="WG746" s="104"/>
      <c r="WH746" s="90">
        <f t="shared" si="1443"/>
        <v>0</v>
      </c>
      <c r="WI746" s="90">
        <f t="shared" si="1444"/>
        <v>0</v>
      </c>
      <c r="WJ746" s="90">
        <f t="shared" si="1445"/>
        <v>0</v>
      </c>
      <c r="WK746" s="104"/>
      <c r="WL746" s="104"/>
      <c r="WM746" s="104"/>
      <c r="WN746" s="90">
        <f t="shared" si="1446"/>
        <v>0</v>
      </c>
      <c r="WO746" s="90">
        <f t="shared" si="1447"/>
        <v>0</v>
      </c>
      <c r="WP746" s="90">
        <f t="shared" si="1448"/>
        <v>0</v>
      </c>
      <c r="WQ746" s="104"/>
      <c r="WR746" s="104"/>
      <c r="WS746" s="104"/>
      <c r="WT746" s="90">
        <f t="shared" si="1241"/>
        <v>0</v>
      </c>
      <c r="WU746" s="90">
        <f t="shared" si="1241"/>
        <v>0</v>
      </c>
      <c r="WV746" s="90">
        <f t="shared" si="1241"/>
        <v>0</v>
      </c>
      <c r="WW746" s="1235"/>
      <c r="WX746" s="1235"/>
      <c r="WY746" s="1235"/>
      <c r="WZ746" s="104"/>
      <c r="XA746" s="104"/>
      <c r="XB746" s="104"/>
      <c r="XC746" s="90">
        <f t="shared" si="1449"/>
        <v>0</v>
      </c>
      <c r="XD746" s="90">
        <f t="shared" si="1450"/>
        <v>0</v>
      </c>
      <c r="XE746" s="90">
        <f t="shared" si="1451"/>
        <v>0</v>
      </c>
      <c r="XF746" s="104"/>
      <c r="XG746" s="104"/>
      <c r="XH746" s="104"/>
      <c r="XI746" s="90">
        <f t="shared" si="1452"/>
        <v>13883.15</v>
      </c>
      <c r="XJ746" s="90">
        <f t="shared" si="1453"/>
        <v>14858.35</v>
      </c>
      <c r="XK746" s="90">
        <f t="shared" si="1454"/>
        <v>15000.53</v>
      </c>
      <c r="XL746" s="104"/>
      <c r="XM746" s="104"/>
      <c r="XN746" s="104"/>
      <c r="XO746" s="90">
        <f t="shared" si="1242"/>
        <v>0</v>
      </c>
      <c r="XP746" s="90">
        <f t="shared" si="1242"/>
        <v>0</v>
      </c>
      <c r="XQ746" s="90">
        <f t="shared" si="1242"/>
        <v>0</v>
      </c>
      <c r="XR746" s="1235">
        <v>1</v>
      </c>
      <c r="XS746" s="1235">
        <v>1</v>
      </c>
      <c r="XT746" s="1235">
        <v>1</v>
      </c>
      <c r="XU746" s="104"/>
      <c r="XV746" s="104"/>
      <c r="XW746" s="104"/>
      <c r="XX746" s="90">
        <f t="shared" si="1455"/>
        <v>28838.38</v>
      </c>
      <c r="XY746" s="90">
        <f t="shared" si="1456"/>
        <v>28838.38</v>
      </c>
      <c r="XZ746" s="90">
        <f t="shared" si="1457"/>
        <v>28838.38</v>
      </c>
      <c r="YA746" s="104"/>
      <c r="YB746" s="104"/>
      <c r="YC746" s="104"/>
      <c r="YD746" s="90">
        <f t="shared" si="1458"/>
        <v>12761.69</v>
      </c>
      <c r="YE746" s="90">
        <f t="shared" si="1459"/>
        <v>13734.82</v>
      </c>
      <c r="YF746" s="90">
        <f t="shared" si="1460"/>
        <v>13997.8</v>
      </c>
      <c r="YG746" s="104"/>
      <c r="YH746" s="104"/>
      <c r="YI746" s="104"/>
      <c r="YJ746" s="90">
        <f t="shared" si="1243"/>
        <v>12761.69</v>
      </c>
      <c r="YK746" s="90">
        <f t="shared" si="1243"/>
        <v>13734.82</v>
      </c>
      <c r="YL746" s="90">
        <f t="shared" si="1243"/>
        <v>13997.8</v>
      </c>
      <c r="YM746" s="1235">
        <v>1</v>
      </c>
      <c r="YN746" s="1235">
        <v>1</v>
      </c>
      <c r="YO746" s="1235">
        <v>1</v>
      </c>
      <c r="YP746" s="104"/>
      <c r="YQ746" s="104"/>
      <c r="YR746" s="104"/>
      <c r="YS746" s="90">
        <f t="shared" si="1461"/>
        <v>28838.38</v>
      </c>
      <c r="YT746" s="90">
        <f t="shared" si="1462"/>
        <v>28838.38</v>
      </c>
      <c r="YU746" s="90">
        <f t="shared" si="1463"/>
        <v>28838.38</v>
      </c>
      <c r="YV746" s="104"/>
      <c r="YW746" s="104"/>
      <c r="YX746" s="104"/>
      <c r="YY746" s="90">
        <f t="shared" si="1464"/>
        <v>11789.64</v>
      </c>
      <c r="YZ746" s="90">
        <f t="shared" si="1465"/>
        <v>13473.12</v>
      </c>
      <c r="ZA746" s="90">
        <f t="shared" si="1466"/>
        <v>13699.29</v>
      </c>
      <c r="ZB746" s="104"/>
      <c r="ZC746" s="104"/>
      <c r="ZD746" s="104"/>
      <c r="ZE746" s="90">
        <f t="shared" si="1244"/>
        <v>11789.64</v>
      </c>
      <c r="ZF746" s="90">
        <f t="shared" si="1244"/>
        <v>13473.12</v>
      </c>
      <c r="ZG746" s="90">
        <f t="shared" si="1244"/>
        <v>13699.29</v>
      </c>
      <c r="ZH746" s="1235"/>
      <c r="ZI746" s="1235"/>
      <c r="ZJ746" s="1235"/>
      <c r="ZK746" s="104"/>
      <c r="ZL746" s="104"/>
      <c r="ZM746" s="104"/>
      <c r="ZN746" s="90">
        <f t="shared" si="1467"/>
        <v>0</v>
      </c>
      <c r="ZO746" s="90">
        <f t="shared" si="1468"/>
        <v>0</v>
      </c>
      <c r="ZP746" s="90">
        <f t="shared" si="1469"/>
        <v>0</v>
      </c>
      <c r="ZQ746" s="104"/>
      <c r="ZR746" s="104"/>
      <c r="ZS746" s="104"/>
      <c r="ZT746" s="90">
        <f t="shared" si="1470"/>
        <v>12801.54</v>
      </c>
      <c r="ZU746" s="90">
        <f t="shared" si="1471"/>
        <v>14247.68</v>
      </c>
      <c r="ZV746" s="90">
        <f t="shared" si="1472"/>
        <v>14491.54</v>
      </c>
      <c r="ZW746" s="104"/>
      <c r="ZX746" s="104"/>
      <c r="ZY746" s="104"/>
      <c r="ZZ746" s="90">
        <f t="shared" si="1245"/>
        <v>0</v>
      </c>
      <c r="AAA746" s="90">
        <f t="shared" si="1245"/>
        <v>0</v>
      </c>
      <c r="AAB746" s="90">
        <f t="shared" si="1245"/>
        <v>0</v>
      </c>
      <c r="AAC746" s="1235">
        <v>2</v>
      </c>
      <c r="AAD746" s="1235">
        <v>2</v>
      </c>
      <c r="AAE746" s="1235">
        <v>2</v>
      </c>
      <c r="AAF746" s="104"/>
      <c r="AAG746" s="104"/>
      <c r="AAH746" s="104"/>
      <c r="AAI746" s="90">
        <f t="shared" si="1473"/>
        <v>57676.76</v>
      </c>
      <c r="AAJ746" s="90">
        <f t="shared" si="1474"/>
        <v>57676.76</v>
      </c>
      <c r="AAK746" s="90">
        <f t="shared" si="1475"/>
        <v>57676.76</v>
      </c>
      <c r="AAL746" s="104"/>
      <c r="AAM746" s="104"/>
      <c r="AAN746" s="104"/>
      <c r="AAO746" s="90">
        <f t="shared" si="1476"/>
        <v>17541.150000000001</v>
      </c>
      <c r="AAP746" s="90">
        <f t="shared" si="1477"/>
        <v>21333.14</v>
      </c>
      <c r="AAQ746" s="90">
        <f t="shared" si="1478"/>
        <v>21448.86</v>
      </c>
      <c r="AAR746" s="104"/>
      <c r="AAS746" s="104"/>
      <c r="AAT746" s="104"/>
      <c r="AAU746" s="90">
        <f t="shared" si="1246"/>
        <v>35082.300000000003</v>
      </c>
      <c r="AAV746" s="90">
        <f t="shared" si="1246"/>
        <v>42666.28</v>
      </c>
      <c r="AAW746" s="90">
        <f t="shared" si="1246"/>
        <v>42897.72</v>
      </c>
      <c r="AAX746" s="1235"/>
      <c r="AAY746" s="1235"/>
      <c r="AAZ746" s="1235"/>
      <c r="ABA746" s="104"/>
      <c r="ABB746" s="104"/>
      <c r="ABC746" s="104"/>
      <c r="ABD746" s="90">
        <f t="shared" si="1479"/>
        <v>0</v>
      </c>
      <c r="ABE746" s="90">
        <f t="shared" si="1480"/>
        <v>0</v>
      </c>
      <c r="ABF746" s="90">
        <f t="shared" si="1481"/>
        <v>0</v>
      </c>
      <c r="ABG746" s="104"/>
      <c r="ABH746" s="104"/>
      <c r="ABI746" s="104"/>
      <c r="ABJ746" s="90">
        <f t="shared" si="1482"/>
        <v>13623.79</v>
      </c>
      <c r="ABK746" s="90">
        <f t="shared" si="1483"/>
        <v>16433.98</v>
      </c>
      <c r="ABL746" s="90">
        <f t="shared" si="1484"/>
        <v>16579.830000000002</v>
      </c>
      <c r="ABM746" s="104"/>
      <c r="ABN746" s="104"/>
      <c r="ABO746" s="104"/>
      <c r="ABP746" s="90">
        <f t="shared" si="1247"/>
        <v>0</v>
      </c>
      <c r="ABQ746" s="90">
        <f t="shared" si="1247"/>
        <v>0</v>
      </c>
      <c r="ABR746" s="90">
        <f t="shared" si="1247"/>
        <v>0</v>
      </c>
      <c r="ABS746" s="1235">
        <v>4</v>
      </c>
      <c r="ABT746" s="1235">
        <v>4</v>
      </c>
      <c r="ABU746" s="1235">
        <v>4</v>
      </c>
      <c r="ABV746" s="104"/>
      <c r="ABW746" s="104"/>
      <c r="ABX746" s="104"/>
      <c r="ABY746" s="90">
        <f t="shared" si="1485"/>
        <v>115353.52</v>
      </c>
      <c r="ABZ746" s="90">
        <f t="shared" si="1486"/>
        <v>115353.52</v>
      </c>
      <c r="ACA746" s="90">
        <f t="shared" si="1487"/>
        <v>115353.52</v>
      </c>
      <c r="ACB746" s="104"/>
      <c r="ACC746" s="104"/>
      <c r="ACD746" s="104"/>
      <c r="ACE746" s="90">
        <f t="shared" si="1488"/>
        <v>9925.74</v>
      </c>
      <c r="ACF746" s="90">
        <f t="shared" si="1489"/>
        <v>12028.06</v>
      </c>
      <c r="ACG746" s="90">
        <f t="shared" si="1490"/>
        <v>12222.21</v>
      </c>
      <c r="ACH746" s="104"/>
      <c r="ACI746" s="104"/>
      <c r="ACJ746" s="104"/>
      <c r="ACK746" s="90">
        <f t="shared" si="1248"/>
        <v>39702.959999999999</v>
      </c>
      <c r="ACL746" s="90">
        <f t="shared" si="1248"/>
        <v>48112.24</v>
      </c>
      <c r="ACM746" s="90">
        <f t="shared" si="1248"/>
        <v>48888.84</v>
      </c>
      <c r="ACN746" s="1235">
        <v>4</v>
      </c>
      <c r="ACO746" s="1235">
        <v>4</v>
      </c>
      <c r="ACP746" s="1235">
        <v>4</v>
      </c>
      <c r="ACQ746" s="104"/>
      <c r="ACR746" s="104"/>
      <c r="ACS746" s="104"/>
      <c r="ACT746" s="90">
        <f t="shared" si="1491"/>
        <v>115353.52</v>
      </c>
      <c r="ACU746" s="90">
        <f t="shared" si="1492"/>
        <v>115353.52</v>
      </c>
      <c r="ACV746" s="90">
        <f t="shared" si="1493"/>
        <v>115353.52</v>
      </c>
      <c r="ACW746" s="104"/>
      <c r="ACX746" s="104"/>
      <c r="ACY746" s="104"/>
      <c r="ACZ746" s="90">
        <f t="shared" si="1494"/>
        <v>13035.13</v>
      </c>
      <c r="ADA746" s="90">
        <f t="shared" si="1495"/>
        <v>16189.07</v>
      </c>
      <c r="ADB746" s="90">
        <f t="shared" si="1496"/>
        <v>16175.87</v>
      </c>
      <c r="ADC746" s="104"/>
      <c r="ADD746" s="104"/>
      <c r="ADE746" s="104"/>
      <c r="ADF746" s="90">
        <f t="shared" si="1249"/>
        <v>52140.52</v>
      </c>
      <c r="ADG746" s="90">
        <f t="shared" si="1249"/>
        <v>64756.28</v>
      </c>
      <c r="ADH746" s="90">
        <f t="shared" si="1249"/>
        <v>64703.48</v>
      </c>
      <c r="ADI746" s="1235"/>
      <c r="ADJ746" s="1235"/>
      <c r="ADK746" s="1235"/>
      <c r="ADL746" s="104"/>
      <c r="ADM746" s="104"/>
      <c r="ADN746" s="104"/>
      <c r="ADO746" s="90">
        <f t="shared" si="1497"/>
        <v>0</v>
      </c>
      <c r="ADP746" s="90">
        <f t="shared" si="1498"/>
        <v>0</v>
      </c>
      <c r="ADQ746" s="90">
        <f t="shared" si="1499"/>
        <v>0</v>
      </c>
      <c r="ADR746" s="104"/>
      <c r="ADS746" s="104"/>
      <c r="ADT746" s="104"/>
      <c r="ADU746" s="90">
        <f t="shared" si="1500"/>
        <v>14712.64</v>
      </c>
      <c r="ADV746" s="90">
        <f t="shared" si="1501"/>
        <v>16103.54</v>
      </c>
      <c r="ADW746" s="90">
        <f t="shared" si="1502"/>
        <v>16268.13</v>
      </c>
      <c r="ADX746" s="104"/>
      <c r="ADY746" s="104"/>
      <c r="ADZ746" s="104"/>
      <c r="AEA746" s="90">
        <f t="shared" si="1250"/>
        <v>0</v>
      </c>
      <c r="AEB746" s="90">
        <f t="shared" si="1250"/>
        <v>0</v>
      </c>
      <c r="AEC746" s="90">
        <f t="shared" si="1250"/>
        <v>0</v>
      </c>
      <c r="AED746" s="1237">
        <v>1</v>
      </c>
      <c r="AEE746" s="1237">
        <v>1</v>
      </c>
      <c r="AEF746" s="1237">
        <v>1</v>
      </c>
      <c r="AEG746" s="104"/>
      <c r="AEH746" s="104"/>
      <c r="AEI746" s="104"/>
      <c r="AEJ746" s="90">
        <f t="shared" si="1503"/>
        <v>28838.38</v>
      </c>
      <c r="AEK746" s="90">
        <f t="shared" si="1504"/>
        <v>28838.38</v>
      </c>
      <c r="AEL746" s="90">
        <f t="shared" si="1505"/>
        <v>28838.38</v>
      </c>
      <c r="AEM746" s="104"/>
      <c r="AEN746" s="104"/>
      <c r="AEO746" s="104"/>
      <c r="AEP746" s="90">
        <f t="shared" si="1506"/>
        <v>13418.82</v>
      </c>
      <c r="AEQ746" s="90">
        <f t="shared" si="1507"/>
        <v>14477.19</v>
      </c>
      <c r="AER746" s="90">
        <f t="shared" si="1508"/>
        <v>14619.91</v>
      </c>
      <c r="AES746" s="104"/>
      <c r="AET746" s="104"/>
      <c r="AEU746" s="104"/>
      <c r="AEV746" s="90">
        <f t="shared" si="1251"/>
        <v>13418.82</v>
      </c>
      <c r="AEW746" s="90">
        <f t="shared" si="1251"/>
        <v>14477.19</v>
      </c>
      <c r="AEX746" s="90">
        <f t="shared" si="1251"/>
        <v>14619.91</v>
      </c>
      <c r="AEY746" s="1235">
        <v>21</v>
      </c>
      <c r="AEZ746" s="1235">
        <v>21</v>
      </c>
      <c r="AFA746" s="1235">
        <v>21</v>
      </c>
      <c r="AFB746" s="104"/>
      <c r="AFC746" s="104"/>
      <c r="AFD746" s="104"/>
      <c r="AFE746" s="90">
        <f t="shared" si="1509"/>
        <v>605605.98</v>
      </c>
      <c r="AFF746" s="90">
        <f t="shared" si="1510"/>
        <v>605605.98</v>
      </c>
      <c r="AFG746" s="90">
        <f t="shared" si="1511"/>
        <v>605605.98</v>
      </c>
      <c r="AFH746" s="104"/>
      <c r="AFI746" s="104"/>
      <c r="AFJ746" s="104"/>
      <c r="AFK746" s="90">
        <f t="shared" si="1512"/>
        <v>12025.37</v>
      </c>
      <c r="AFL746" s="90">
        <f t="shared" si="1513"/>
        <v>14202.36</v>
      </c>
      <c r="AFM746" s="90">
        <f t="shared" si="1514"/>
        <v>14389.65</v>
      </c>
      <c r="AFN746" s="104"/>
      <c r="AFO746" s="104"/>
      <c r="AFP746" s="104"/>
      <c r="AFQ746" s="90">
        <f t="shared" si="1252"/>
        <v>252532.77</v>
      </c>
      <c r="AFR746" s="90">
        <f t="shared" si="1252"/>
        <v>298249.56</v>
      </c>
      <c r="AFS746" s="90">
        <f t="shared" si="1252"/>
        <v>302182.65000000002</v>
      </c>
      <c r="AFT746" s="1235"/>
      <c r="AFU746" s="1235"/>
      <c r="AFV746" s="1235"/>
      <c r="AFW746" s="104"/>
      <c r="AFX746" s="104"/>
      <c r="AFY746" s="104"/>
      <c r="AFZ746" s="90">
        <f t="shared" si="1515"/>
        <v>0</v>
      </c>
      <c r="AGA746" s="90">
        <f t="shared" si="1516"/>
        <v>0</v>
      </c>
      <c r="AGB746" s="90">
        <f t="shared" si="1517"/>
        <v>0</v>
      </c>
      <c r="AGC746" s="104"/>
      <c r="AGD746" s="104"/>
      <c r="AGE746" s="104"/>
      <c r="AGF746" s="90">
        <f t="shared" si="1518"/>
        <v>15661.65</v>
      </c>
      <c r="AGG746" s="90">
        <f t="shared" si="1519"/>
        <v>16912.43</v>
      </c>
      <c r="AGH746" s="90">
        <f t="shared" si="1520"/>
        <v>17099.990000000002</v>
      </c>
      <c r="AGI746" s="104"/>
      <c r="AGJ746" s="104"/>
      <c r="AGK746" s="104"/>
      <c r="AGL746" s="90">
        <f t="shared" si="1253"/>
        <v>0</v>
      </c>
      <c r="AGM746" s="90">
        <f t="shared" si="1253"/>
        <v>0</v>
      </c>
      <c r="AGN746" s="90">
        <f t="shared" si="1253"/>
        <v>0</v>
      </c>
      <c r="AGO746" s="1235">
        <v>2</v>
      </c>
      <c r="AGP746" s="1235">
        <v>2</v>
      </c>
      <c r="AGQ746" s="1235">
        <v>2</v>
      </c>
      <c r="AGR746" s="104"/>
      <c r="AGS746" s="104"/>
      <c r="AGT746" s="104"/>
      <c r="AGU746" s="90">
        <f t="shared" si="1521"/>
        <v>57676.76</v>
      </c>
      <c r="AGV746" s="90">
        <f t="shared" si="1522"/>
        <v>57676.76</v>
      </c>
      <c r="AGW746" s="90">
        <f t="shared" si="1523"/>
        <v>57676.76</v>
      </c>
      <c r="AGX746" s="104"/>
      <c r="AGY746" s="104"/>
      <c r="AGZ746" s="104"/>
      <c r="AHA746" s="90">
        <f t="shared" si="1524"/>
        <v>15580.28</v>
      </c>
      <c r="AHB746" s="90">
        <f t="shared" si="1525"/>
        <v>16341.69</v>
      </c>
      <c r="AHC746" s="90">
        <f t="shared" si="1526"/>
        <v>16560.330000000002</v>
      </c>
      <c r="AHD746" s="104"/>
      <c r="AHE746" s="104"/>
      <c r="AHF746" s="104"/>
      <c r="AHG746" s="90">
        <f t="shared" si="1254"/>
        <v>31160.560000000001</v>
      </c>
      <c r="AHH746" s="90">
        <f t="shared" si="1254"/>
        <v>32683.38</v>
      </c>
      <c r="AHI746" s="90">
        <f t="shared" si="1254"/>
        <v>33120.660000000003</v>
      </c>
      <c r="AHJ746" s="1235"/>
      <c r="AHK746" s="1235"/>
      <c r="AHL746" s="1235"/>
      <c r="AHM746" s="104"/>
      <c r="AHN746" s="104"/>
      <c r="AHO746" s="104"/>
      <c r="AHP746" s="90">
        <f t="shared" si="1527"/>
        <v>0</v>
      </c>
      <c r="AHQ746" s="90">
        <f t="shared" si="1528"/>
        <v>0</v>
      </c>
      <c r="AHR746" s="90">
        <f t="shared" si="1529"/>
        <v>0</v>
      </c>
      <c r="AHS746" s="104"/>
      <c r="AHT746" s="104"/>
      <c r="AHU746" s="104"/>
      <c r="AHV746" s="90">
        <f t="shared" si="1530"/>
        <v>22390.13</v>
      </c>
      <c r="AHW746" s="90">
        <f t="shared" si="1531"/>
        <v>24601.06</v>
      </c>
      <c r="AHX746" s="90">
        <f t="shared" si="1532"/>
        <v>24692.240000000002</v>
      </c>
      <c r="AHY746" s="104"/>
      <c r="AHZ746" s="104"/>
      <c r="AIA746" s="104"/>
      <c r="AIB746" s="90">
        <f t="shared" si="1255"/>
        <v>0</v>
      </c>
      <c r="AIC746" s="90">
        <f t="shared" si="1255"/>
        <v>0</v>
      </c>
      <c r="AID746" s="90">
        <f t="shared" si="1255"/>
        <v>0</v>
      </c>
      <c r="AIE746" s="1235"/>
      <c r="AIF746" s="1235"/>
      <c r="AIG746" s="1235"/>
      <c r="AIH746" s="104"/>
      <c r="AII746" s="104"/>
      <c r="AIJ746" s="104"/>
      <c r="AIK746" s="90">
        <f t="shared" si="1533"/>
        <v>0</v>
      </c>
      <c r="AIL746" s="90">
        <f t="shared" si="1534"/>
        <v>0</v>
      </c>
      <c r="AIM746" s="90">
        <f t="shared" si="1535"/>
        <v>0</v>
      </c>
      <c r="AIN746" s="104"/>
      <c r="AIO746" s="104"/>
      <c r="AIP746" s="104"/>
      <c r="AIQ746" s="90">
        <f t="shared" si="1536"/>
        <v>15318.17</v>
      </c>
      <c r="AIR746" s="90">
        <f t="shared" si="1537"/>
        <v>18215.73</v>
      </c>
      <c r="AIS746" s="90">
        <f t="shared" si="1538"/>
        <v>18406.14</v>
      </c>
      <c r="AIT746" s="104"/>
      <c r="AIU746" s="104"/>
      <c r="AIV746" s="104"/>
      <c r="AIW746" s="90">
        <f t="shared" si="1256"/>
        <v>0</v>
      </c>
      <c r="AIX746" s="90">
        <f t="shared" si="1256"/>
        <v>0</v>
      </c>
      <c r="AIY746" s="90">
        <f t="shared" si="1256"/>
        <v>0</v>
      </c>
      <c r="AIZ746" s="92"/>
      <c r="AJA746" s="92"/>
      <c r="AJB746" s="92"/>
      <c r="AJC746" s="104"/>
      <c r="AJD746" s="104"/>
      <c r="AJE746" s="104"/>
      <c r="AJF746" s="90">
        <f t="shared" si="1539"/>
        <v>0</v>
      </c>
      <c r="AJG746" s="90">
        <f t="shared" si="1540"/>
        <v>0</v>
      </c>
      <c r="AJH746" s="90">
        <f t="shared" si="1541"/>
        <v>0</v>
      </c>
      <c r="AJI746" s="104"/>
      <c r="AJJ746" s="104"/>
      <c r="AJK746" s="104"/>
      <c r="AJL746" s="90">
        <f t="shared" si="1542"/>
        <v>0</v>
      </c>
      <c r="AJM746" s="90">
        <f t="shared" si="1543"/>
        <v>0</v>
      </c>
      <c r="AJN746" s="90">
        <f t="shared" si="1544"/>
        <v>0</v>
      </c>
      <c r="AJO746" s="104"/>
      <c r="AJP746" s="104"/>
      <c r="AJQ746" s="104"/>
      <c r="AJR746" s="90">
        <f t="shared" si="1257"/>
        <v>0</v>
      </c>
      <c r="AJS746" s="90">
        <f t="shared" si="1257"/>
        <v>0</v>
      </c>
      <c r="AJT746" s="90">
        <f t="shared" si="1257"/>
        <v>0</v>
      </c>
      <c r="AJU746" s="1235"/>
      <c r="AJV746" s="1235"/>
      <c r="AJW746" s="1235"/>
      <c r="AJX746" s="104"/>
      <c r="AJY746" s="104"/>
      <c r="AJZ746" s="104"/>
      <c r="AKA746" s="90">
        <f t="shared" si="1545"/>
        <v>0</v>
      </c>
      <c r="AKB746" s="90">
        <f t="shared" si="1546"/>
        <v>0</v>
      </c>
      <c r="AKC746" s="90">
        <f t="shared" si="1547"/>
        <v>0</v>
      </c>
      <c r="AKD746" s="104"/>
      <c r="AKE746" s="104"/>
      <c r="AKF746" s="104"/>
      <c r="AKG746" s="90">
        <f t="shared" si="1548"/>
        <v>13748.93</v>
      </c>
      <c r="AKH746" s="90">
        <f t="shared" si="1549"/>
        <v>14651</v>
      </c>
      <c r="AKI746" s="90">
        <f t="shared" si="1550"/>
        <v>14856.01</v>
      </c>
      <c r="AKJ746" s="104"/>
      <c r="AKK746" s="104"/>
      <c r="AKL746" s="104"/>
      <c r="AKM746" s="90">
        <f t="shared" si="1258"/>
        <v>0</v>
      </c>
      <c r="AKN746" s="90">
        <f t="shared" si="1258"/>
        <v>0</v>
      </c>
      <c r="AKO746" s="90">
        <f t="shared" si="1258"/>
        <v>0</v>
      </c>
      <c r="AKP746" s="1235">
        <v>1</v>
      </c>
      <c r="AKQ746" s="1235">
        <v>1</v>
      </c>
      <c r="AKR746" s="1235">
        <v>1</v>
      </c>
      <c r="AKS746" s="104"/>
      <c r="AKT746" s="104"/>
      <c r="AKU746" s="104"/>
      <c r="AKV746" s="90">
        <f t="shared" si="1551"/>
        <v>28838.38</v>
      </c>
      <c r="AKW746" s="90">
        <f t="shared" si="1552"/>
        <v>28838.38</v>
      </c>
      <c r="AKX746" s="90">
        <f t="shared" si="1553"/>
        <v>28838.38</v>
      </c>
      <c r="AKY746" s="104"/>
      <c r="AKZ746" s="104"/>
      <c r="ALA746" s="104"/>
      <c r="ALB746" s="90">
        <f t="shared" si="1554"/>
        <v>13775.33</v>
      </c>
      <c r="ALC746" s="90">
        <f t="shared" si="1555"/>
        <v>15930.66</v>
      </c>
      <c r="ALD746" s="90">
        <f t="shared" si="1556"/>
        <v>16105.89</v>
      </c>
      <c r="ALE746" s="104"/>
      <c r="ALF746" s="104"/>
      <c r="ALG746" s="104"/>
      <c r="ALH746" s="90">
        <f t="shared" si="1259"/>
        <v>13775.33</v>
      </c>
      <c r="ALI746" s="90">
        <f t="shared" si="1259"/>
        <v>15930.66</v>
      </c>
      <c r="ALJ746" s="90">
        <f t="shared" si="1259"/>
        <v>16105.89</v>
      </c>
      <c r="ALK746" s="1235">
        <v>2</v>
      </c>
      <c r="ALL746" s="1235">
        <v>2</v>
      </c>
      <c r="ALM746" s="1235">
        <v>2</v>
      </c>
      <c r="ALN746" s="104"/>
      <c r="ALO746" s="104"/>
      <c r="ALP746" s="104"/>
      <c r="ALQ746" s="90">
        <f t="shared" si="1557"/>
        <v>57676.76</v>
      </c>
      <c r="ALR746" s="90">
        <f t="shared" si="1558"/>
        <v>57676.76</v>
      </c>
      <c r="ALS746" s="90">
        <f t="shared" si="1559"/>
        <v>57676.76</v>
      </c>
      <c r="ALT746" s="104"/>
      <c r="ALU746" s="104"/>
      <c r="ALV746" s="104"/>
      <c r="ALW746" s="90">
        <f t="shared" si="1560"/>
        <v>15089.52</v>
      </c>
      <c r="ALX746" s="90">
        <f t="shared" si="1561"/>
        <v>17080.28</v>
      </c>
      <c r="ALY746" s="90">
        <f t="shared" si="1562"/>
        <v>17293.75</v>
      </c>
      <c r="ALZ746" s="104"/>
      <c r="AMA746" s="104"/>
      <c r="AMB746" s="104"/>
      <c r="AMC746" s="90">
        <f t="shared" si="1260"/>
        <v>30179.040000000001</v>
      </c>
      <c r="AMD746" s="90">
        <f t="shared" si="1260"/>
        <v>34160.559999999998</v>
      </c>
      <c r="AME746" s="90">
        <f t="shared" si="1260"/>
        <v>34587.5</v>
      </c>
      <c r="AMF746" s="1235">
        <v>1</v>
      </c>
      <c r="AMG746" s="1235">
        <v>1</v>
      </c>
      <c r="AMH746" s="1235">
        <v>1</v>
      </c>
      <c r="AMI746" s="104"/>
      <c r="AMJ746" s="104"/>
      <c r="AMK746" s="104"/>
      <c r="AML746" s="90">
        <f t="shared" si="1563"/>
        <v>28838.38</v>
      </c>
      <c r="AMM746" s="90">
        <f t="shared" si="1564"/>
        <v>28838.38</v>
      </c>
      <c r="AMN746" s="90">
        <f t="shared" si="1565"/>
        <v>28838.38</v>
      </c>
      <c r="AMO746" s="104"/>
      <c r="AMP746" s="104"/>
      <c r="AMQ746" s="104"/>
      <c r="AMR746" s="90">
        <f t="shared" si="1566"/>
        <v>15633.29</v>
      </c>
      <c r="AMS746" s="90">
        <f t="shared" si="1567"/>
        <v>17151.75</v>
      </c>
      <c r="AMT746" s="90">
        <f t="shared" si="1568"/>
        <v>17315.48</v>
      </c>
      <c r="AMU746" s="104"/>
      <c r="AMV746" s="104"/>
      <c r="AMW746" s="104"/>
      <c r="AMX746" s="90">
        <f t="shared" si="1261"/>
        <v>15633.29</v>
      </c>
      <c r="AMY746" s="90">
        <f t="shared" si="1261"/>
        <v>17151.75</v>
      </c>
      <c r="AMZ746" s="90">
        <f t="shared" si="1261"/>
        <v>17315.48</v>
      </c>
      <c r="ANA746" s="1235">
        <v>1</v>
      </c>
      <c r="ANB746" s="1235">
        <v>1</v>
      </c>
      <c r="ANC746" s="1235">
        <v>1</v>
      </c>
      <c r="AND746" s="104"/>
      <c r="ANE746" s="104"/>
      <c r="ANF746" s="104"/>
      <c r="ANG746" s="90">
        <f t="shared" si="1569"/>
        <v>28838.38</v>
      </c>
      <c r="ANH746" s="90">
        <f t="shared" si="1570"/>
        <v>28838.38</v>
      </c>
      <c r="ANI746" s="90">
        <f t="shared" si="1571"/>
        <v>28838.38</v>
      </c>
      <c r="ANJ746" s="104"/>
      <c r="ANK746" s="104"/>
      <c r="ANL746" s="104"/>
      <c r="ANM746" s="90">
        <f t="shared" si="1572"/>
        <v>13262.42</v>
      </c>
      <c r="ANN746" s="90">
        <f t="shared" si="1573"/>
        <v>14331.26</v>
      </c>
      <c r="ANO746" s="90">
        <f t="shared" si="1574"/>
        <v>14536.81</v>
      </c>
      <c r="ANP746" s="104"/>
      <c r="ANQ746" s="104"/>
      <c r="ANR746" s="104"/>
      <c r="ANS746" s="90">
        <f t="shared" si="1262"/>
        <v>13262.42</v>
      </c>
      <c r="ANT746" s="90">
        <f t="shared" si="1262"/>
        <v>14331.26</v>
      </c>
      <c r="ANU746" s="90">
        <f t="shared" si="1262"/>
        <v>14536.81</v>
      </c>
      <c r="ANV746" s="1235"/>
      <c r="ANW746" s="1235"/>
      <c r="ANX746" s="1235"/>
      <c r="ANY746" s="104"/>
      <c r="ANZ746" s="104"/>
      <c r="AOA746" s="104"/>
      <c r="AOB746" s="90">
        <f t="shared" si="1575"/>
        <v>0</v>
      </c>
      <c r="AOC746" s="90">
        <f t="shared" si="1576"/>
        <v>0</v>
      </c>
      <c r="AOD746" s="90">
        <f t="shared" si="1577"/>
        <v>0</v>
      </c>
      <c r="AOE746" s="104"/>
      <c r="AOF746" s="104"/>
      <c r="AOG746" s="104"/>
      <c r="AOH746" s="90">
        <f t="shared" si="1578"/>
        <v>22217.58</v>
      </c>
      <c r="AOI746" s="90">
        <f t="shared" si="1579"/>
        <v>23460.94</v>
      </c>
      <c r="AOJ746" s="90">
        <f t="shared" si="1580"/>
        <v>23486.45</v>
      </c>
      <c r="AOK746" s="104"/>
      <c r="AOL746" s="104"/>
      <c r="AOM746" s="104"/>
      <c r="AON746" s="90">
        <f t="shared" si="1263"/>
        <v>0</v>
      </c>
      <c r="AOO746" s="90">
        <f t="shared" si="1263"/>
        <v>0</v>
      </c>
      <c r="AOP746" s="90">
        <f t="shared" si="1263"/>
        <v>0</v>
      </c>
      <c r="AOQ746" s="1235">
        <v>6</v>
      </c>
      <c r="AOR746" s="1235">
        <v>6</v>
      </c>
      <c r="AOS746" s="1235">
        <v>6</v>
      </c>
      <c r="AOT746" s="104"/>
      <c r="AOU746" s="104"/>
      <c r="AOV746" s="104"/>
      <c r="AOW746" s="90">
        <f t="shared" si="1581"/>
        <v>173030.28</v>
      </c>
      <c r="AOX746" s="90">
        <f t="shared" si="1582"/>
        <v>173030.28</v>
      </c>
      <c r="AOY746" s="90">
        <f t="shared" si="1583"/>
        <v>173030.28</v>
      </c>
      <c r="AOZ746" s="104"/>
      <c r="APA746" s="104"/>
      <c r="APB746" s="104"/>
      <c r="APC746" s="90">
        <f t="shared" si="1584"/>
        <v>14156.23</v>
      </c>
      <c r="APD746" s="90">
        <f t="shared" si="1585"/>
        <v>15220.84</v>
      </c>
      <c r="APE746" s="90">
        <f t="shared" si="1586"/>
        <v>15393.94</v>
      </c>
      <c r="APF746" s="104"/>
      <c r="APG746" s="104"/>
      <c r="APH746" s="104"/>
      <c r="API746" s="90">
        <f t="shared" si="1264"/>
        <v>84937.38</v>
      </c>
      <c r="APJ746" s="90">
        <f t="shared" si="1264"/>
        <v>91325.04</v>
      </c>
      <c r="APK746" s="90">
        <f t="shared" si="1264"/>
        <v>92363.64</v>
      </c>
      <c r="APL746" s="1235">
        <v>2</v>
      </c>
      <c r="APM746" s="1235">
        <v>2</v>
      </c>
      <c r="APN746" s="1235">
        <v>2</v>
      </c>
      <c r="APO746" s="104"/>
      <c r="APP746" s="104"/>
      <c r="APQ746" s="104"/>
      <c r="APR746" s="90">
        <f t="shared" si="1587"/>
        <v>57676.76</v>
      </c>
      <c r="APS746" s="90">
        <f t="shared" si="1588"/>
        <v>57676.76</v>
      </c>
      <c r="APT746" s="90">
        <f t="shared" si="1589"/>
        <v>57676.76</v>
      </c>
      <c r="APU746" s="104"/>
      <c r="APV746" s="104"/>
      <c r="APW746" s="104"/>
      <c r="APX746" s="90">
        <f t="shared" si="1590"/>
        <v>18105.66</v>
      </c>
      <c r="APY746" s="90">
        <f t="shared" si="1591"/>
        <v>19268.78</v>
      </c>
      <c r="APZ746" s="90">
        <f t="shared" si="1592"/>
        <v>19495.66</v>
      </c>
      <c r="AQA746" s="104"/>
      <c r="AQB746" s="104"/>
      <c r="AQC746" s="104"/>
      <c r="AQD746" s="90">
        <f t="shared" si="1265"/>
        <v>36211.32</v>
      </c>
      <c r="AQE746" s="90">
        <f t="shared" si="1265"/>
        <v>38537.56</v>
      </c>
      <c r="AQF746" s="90">
        <f t="shared" si="1265"/>
        <v>38991.32</v>
      </c>
      <c r="AQG746" s="1235">
        <v>1</v>
      </c>
      <c r="AQH746" s="1235">
        <v>1</v>
      </c>
      <c r="AQI746" s="1235">
        <v>1</v>
      </c>
      <c r="AQJ746" s="104"/>
      <c r="AQK746" s="104"/>
      <c r="AQL746" s="104"/>
      <c r="AQM746" s="90">
        <f t="shared" si="1593"/>
        <v>28838.38</v>
      </c>
      <c r="AQN746" s="90">
        <f t="shared" si="1594"/>
        <v>28838.38</v>
      </c>
      <c r="AQO746" s="90">
        <f t="shared" si="1595"/>
        <v>28838.38</v>
      </c>
      <c r="AQP746" s="104"/>
      <c r="AQQ746" s="104"/>
      <c r="AQR746" s="104"/>
      <c r="AQS746" s="90">
        <f t="shared" si="1596"/>
        <v>16502.830000000002</v>
      </c>
      <c r="AQT746" s="90">
        <f t="shared" si="1597"/>
        <v>18434.91</v>
      </c>
      <c r="AQU746" s="90">
        <f t="shared" si="1598"/>
        <v>18613.259999999998</v>
      </c>
      <c r="AQV746" s="104"/>
      <c r="AQW746" s="104"/>
      <c r="AQX746" s="104"/>
      <c r="AQY746" s="90">
        <f t="shared" si="1266"/>
        <v>16502.830000000002</v>
      </c>
      <c r="AQZ746" s="90">
        <f t="shared" si="1266"/>
        <v>18434.91</v>
      </c>
      <c r="ARA746" s="90">
        <f t="shared" si="1266"/>
        <v>18613.259999999998</v>
      </c>
      <c r="ARB746" s="1235">
        <v>5</v>
      </c>
      <c r="ARC746" s="1235">
        <v>5</v>
      </c>
      <c r="ARD746" s="1235">
        <v>5</v>
      </c>
      <c r="ARE746" s="104"/>
      <c r="ARF746" s="104"/>
      <c r="ARG746" s="104"/>
      <c r="ARH746" s="90">
        <f t="shared" si="1599"/>
        <v>144191.9</v>
      </c>
      <c r="ARI746" s="90">
        <f t="shared" si="1600"/>
        <v>144191.9</v>
      </c>
      <c r="ARJ746" s="90">
        <f t="shared" si="1601"/>
        <v>144191.9</v>
      </c>
      <c r="ARK746" s="104"/>
      <c r="ARL746" s="104"/>
      <c r="ARM746" s="104"/>
      <c r="ARN746" s="90">
        <f t="shared" si="1602"/>
        <v>12798.93</v>
      </c>
      <c r="ARO746" s="90">
        <f t="shared" si="1603"/>
        <v>14646.12</v>
      </c>
      <c r="ARP746" s="90">
        <f t="shared" si="1604"/>
        <v>14820.57</v>
      </c>
      <c r="ARQ746" s="104"/>
      <c r="ARR746" s="104"/>
      <c r="ARS746" s="104"/>
      <c r="ART746" s="90">
        <f t="shared" si="1267"/>
        <v>63994.65</v>
      </c>
      <c r="ARU746" s="90">
        <f t="shared" si="1267"/>
        <v>73230.600000000006</v>
      </c>
      <c r="ARV746" s="90">
        <f t="shared" si="1267"/>
        <v>74102.850000000006</v>
      </c>
      <c r="ARW746" s="1235"/>
      <c r="ARX746" s="1235"/>
      <c r="ARY746" s="1235"/>
      <c r="ARZ746" s="104"/>
      <c r="ASA746" s="104"/>
      <c r="ASB746" s="104"/>
      <c r="ASC746" s="90">
        <f t="shared" si="1605"/>
        <v>0</v>
      </c>
      <c r="ASD746" s="90">
        <f t="shared" si="1606"/>
        <v>0</v>
      </c>
      <c r="ASE746" s="90">
        <f t="shared" si="1607"/>
        <v>0</v>
      </c>
      <c r="ASF746" s="104"/>
      <c r="ASG746" s="104"/>
      <c r="ASH746" s="104"/>
      <c r="ASI746" s="90">
        <f t="shared" si="1608"/>
        <v>12870.61</v>
      </c>
      <c r="ASJ746" s="90">
        <f t="shared" si="1609"/>
        <v>15225.14</v>
      </c>
      <c r="ASK746" s="90">
        <f t="shared" si="1610"/>
        <v>15448.41</v>
      </c>
      <c r="ASL746" s="104"/>
      <c r="ASM746" s="104"/>
      <c r="ASN746" s="104"/>
      <c r="ASO746" s="90">
        <f t="shared" si="1268"/>
        <v>0</v>
      </c>
      <c r="ASP746" s="90">
        <f t="shared" si="1268"/>
        <v>0</v>
      </c>
      <c r="ASQ746" s="90">
        <f t="shared" si="1268"/>
        <v>0</v>
      </c>
      <c r="ASR746" s="1235">
        <v>1</v>
      </c>
      <c r="ASS746" s="1235">
        <v>1</v>
      </c>
      <c r="AST746" s="1235">
        <v>1</v>
      </c>
      <c r="ASU746" s="104"/>
      <c r="ASV746" s="104"/>
      <c r="ASW746" s="104"/>
      <c r="ASX746" s="90">
        <f t="shared" si="1611"/>
        <v>28838.38</v>
      </c>
      <c r="ASY746" s="90">
        <f t="shared" si="1612"/>
        <v>28838.38</v>
      </c>
      <c r="ASZ746" s="90">
        <f t="shared" si="1613"/>
        <v>28838.38</v>
      </c>
      <c r="ATA746" s="104"/>
      <c r="ATB746" s="104"/>
      <c r="ATC746" s="104"/>
      <c r="ATD746" s="90">
        <f t="shared" si="1614"/>
        <v>14492.49</v>
      </c>
      <c r="ATE746" s="90">
        <f t="shared" si="1615"/>
        <v>14908.31</v>
      </c>
      <c r="ATF746" s="90">
        <f t="shared" si="1616"/>
        <v>15153.62</v>
      </c>
      <c r="ATG746" s="104"/>
      <c r="ATH746" s="104"/>
      <c r="ATI746" s="104"/>
      <c r="ATJ746" s="90">
        <f t="shared" si="1269"/>
        <v>14492.49</v>
      </c>
      <c r="ATK746" s="90">
        <f t="shared" si="1269"/>
        <v>14908.31</v>
      </c>
      <c r="ATL746" s="90">
        <f t="shared" si="1269"/>
        <v>15153.62</v>
      </c>
      <c r="ATM746" s="1235">
        <v>1</v>
      </c>
      <c r="ATN746" s="1235">
        <v>1</v>
      </c>
      <c r="ATO746" s="1235">
        <v>1</v>
      </c>
      <c r="ATP746" s="104"/>
      <c r="ATQ746" s="104"/>
      <c r="ATR746" s="104"/>
      <c r="ATS746" s="90">
        <f t="shared" si="1617"/>
        <v>28838.38</v>
      </c>
      <c r="ATT746" s="90">
        <f t="shared" si="1618"/>
        <v>28838.38</v>
      </c>
      <c r="ATU746" s="90">
        <f t="shared" si="1619"/>
        <v>28838.38</v>
      </c>
      <c r="ATV746" s="104"/>
      <c r="ATW746" s="104"/>
      <c r="ATX746" s="104"/>
      <c r="ATY746" s="90">
        <f t="shared" si="1620"/>
        <v>12155.01</v>
      </c>
      <c r="ATZ746" s="90">
        <f t="shared" si="1621"/>
        <v>14727.35</v>
      </c>
      <c r="AUA746" s="90">
        <f t="shared" si="1622"/>
        <v>14929.14</v>
      </c>
      <c r="AUB746" s="104"/>
      <c r="AUC746" s="104"/>
      <c r="AUD746" s="104"/>
      <c r="AUE746" s="90">
        <f t="shared" si="1270"/>
        <v>12155.01</v>
      </c>
      <c r="AUF746" s="90">
        <f t="shared" si="1270"/>
        <v>14727.35</v>
      </c>
      <c r="AUG746" s="90">
        <f t="shared" si="1270"/>
        <v>14929.14</v>
      </c>
      <c r="AUH746" s="1235">
        <v>2</v>
      </c>
      <c r="AUI746" s="1235">
        <v>2</v>
      </c>
      <c r="AUJ746" s="1235">
        <v>2</v>
      </c>
      <c r="AUK746" s="104"/>
      <c r="AUL746" s="104"/>
      <c r="AUM746" s="104"/>
      <c r="AUN746" s="90">
        <f t="shared" si="1623"/>
        <v>57676.76</v>
      </c>
      <c r="AUO746" s="90">
        <f t="shared" si="1624"/>
        <v>57676.76</v>
      </c>
      <c r="AUP746" s="90">
        <f t="shared" si="1625"/>
        <v>57676.76</v>
      </c>
      <c r="AUQ746" s="104"/>
      <c r="AUR746" s="104"/>
      <c r="AUS746" s="104"/>
      <c r="AUT746" s="90">
        <f t="shared" si="1626"/>
        <v>12928.33</v>
      </c>
      <c r="AUU746" s="90">
        <f t="shared" si="1627"/>
        <v>14105.91</v>
      </c>
      <c r="AUV746" s="90">
        <f t="shared" si="1628"/>
        <v>14338.88</v>
      </c>
      <c r="AUW746" s="104"/>
      <c r="AUX746" s="104"/>
      <c r="AUY746" s="104"/>
      <c r="AUZ746" s="90">
        <f t="shared" si="1271"/>
        <v>25856.66</v>
      </c>
      <c r="AVA746" s="90">
        <f t="shared" si="1271"/>
        <v>28211.82</v>
      </c>
      <c r="AVB746" s="90">
        <f t="shared" si="1271"/>
        <v>28677.759999999998</v>
      </c>
      <c r="AVC746" s="1235">
        <v>2</v>
      </c>
      <c r="AVD746" s="1235">
        <v>2</v>
      </c>
      <c r="AVE746" s="1235">
        <v>2</v>
      </c>
      <c r="AVF746" s="104"/>
      <c r="AVG746" s="104"/>
      <c r="AVH746" s="104"/>
      <c r="AVI746" s="90">
        <f t="shared" si="1629"/>
        <v>57676.76</v>
      </c>
      <c r="AVJ746" s="90">
        <f t="shared" si="1630"/>
        <v>57676.76</v>
      </c>
      <c r="AVK746" s="90">
        <f t="shared" si="1631"/>
        <v>57676.76</v>
      </c>
      <c r="AVL746" s="104"/>
      <c r="AVM746" s="104"/>
      <c r="AVN746" s="104"/>
      <c r="AVO746" s="90">
        <f t="shared" si="1632"/>
        <v>13907.09</v>
      </c>
      <c r="AVP746" s="90">
        <f t="shared" si="1633"/>
        <v>15008.9</v>
      </c>
      <c r="AVQ746" s="90">
        <f t="shared" si="1634"/>
        <v>15271.74</v>
      </c>
      <c r="AVR746" s="104"/>
      <c r="AVS746" s="104"/>
      <c r="AVT746" s="104"/>
      <c r="AVU746" s="90">
        <f t="shared" si="1272"/>
        <v>27814.18</v>
      </c>
      <c r="AVV746" s="90">
        <f t="shared" si="1272"/>
        <v>30017.8</v>
      </c>
      <c r="AVW746" s="90">
        <f t="shared" si="1272"/>
        <v>30543.48</v>
      </c>
      <c r="AVX746" s="124">
        <f t="shared" si="1635"/>
        <v>104</v>
      </c>
      <c r="AVY746" s="124">
        <f t="shared" si="1636"/>
        <v>104</v>
      </c>
      <c r="AVZ746" s="124">
        <f t="shared" si="1637"/>
        <v>104</v>
      </c>
      <c r="AWA746" s="90">
        <f t="shared" si="1638"/>
        <v>0</v>
      </c>
      <c r="AWB746" s="90">
        <f t="shared" si="1639"/>
        <v>0</v>
      </c>
      <c r="AWC746" s="90">
        <f t="shared" si="1640"/>
        <v>0</v>
      </c>
      <c r="AWD746" s="90">
        <f t="shared" si="1641"/>
        <v>2999191.52</v>
      </c>
      <c r="AWE746" s="90">
        <f t="shared" si="1642"/>
        <v>2999191.52</v>
      </c>
      <c r="AWF746" s="90">
        <f t="shared" si="1643"/>
        <v>2999191.52</v>
      </c>
      <c r="AWG746" s="104"/>
      <c r="AWH746" s="104"/>
      <c r="AWI746" s="104"/>
      <c r="AWJ746" s="90"/>
      <c r="AWK746" s="90"/>
      <c r="AWL746" s="90"/>
      <c r="AWM746" s="90">
        <f t="shared" si="1644"/>
        <v>0</v>
      </c>
      <c r="AWN746" s="90">
        <f t="shared" si="1645"/>
        <v>0</v>
      </c>
      <c r="AWO746" s="90">
        <f t="shared" si="1646"/>
        <v>0</v>
      </c>
      <c r="AWP746" s="90">
        <f t="shared" si="1647"/>
        <v>1490373.83</v>
      </c>
      <c r="AWQ746" s="90">
        <f t="shared" si="1648"/>
        <v>1680206.02</v>
      </c>
      <c r="AWR746" s="90">
        <f t="shared" si="1649"/>
        <v>1697126.83</v>
      </c>
    </row>
    <row r="747" spans="1:1292" ht="48" hidden="1" x14ac:dyDescent="0.25">
      <c r="A747" s="1253" t="s">
        <v>1623</v>
      </c>
      <c r="B747" s="1253" t="s">
        <v>450</v>
      </c>
      <c r="C747" s="5"/>
      <c r="D747" s="1244"/>
      <c r="E747" s="263"/>
      <c r="F747" s="98"/>
      <c r="G747" s="98"/>
      <c r="H747" s="98"/>
      <c r="I747" s="90">
        <f t="shared" si="1208"/>
        <v>28838.38</v>
      </c>
      <c r="J747" s="90">
        <f t="shared" si="1209"/>
        <v>28838.38</v>
      </c>
      <c r="K747" s="90">
        <f t="shared" si="1210"/>
        <v>28838.38</v>
      </c>
      <c r="L747" s="1235"/>
      <c r="M747" s="1235"/>
      <c r="N747" s="1235"/>
      <c r="O747" s="104"/>
      <c r="P747" s="104"/>
      <c r="Q747" s="104"/>
      <c r="R747" s="90">
        <f>$I747*L747</f>
        <v>0</v>
      </c>
      <c r="S747" s="90">
        <f>$J747*M747</f>
        <v>0</v>
      </c>
      <c r="T747" s="90">
        <f>$K747*N747</f>
        <v>0</v>
      </c>
      <c r="U747" s="104"/>
      <c r="V747" s="104"/>
      <c r="W747" s="104"/>
      <c r="X747" s="90">
        <f>$I747*X$758</f>
        <v>11821.19</v>
      </c>
      <c r="Y747" s="90">
        <f>$J747*Y$758</f>
        <v>13347.88</v>
      </c>
      <c r="Z747" s="90">
        <f>$K747*Z$758</f>
        <v>13591.98</v>
      </c>
      <c r="AA747" s="104"/>
      <c r="AB747" s="104"/>
      <c r="AC747" s="104"/>
      <c r="AD747" s="90">
        <f t="shared" si="1211"/>
        <v>0</v>
      </c>
      <c r="AE747" s="90">
        <f t="shared" si="1211"/>
        <v>0</v>
      </c>
      <c r="AF747" s="90">
        <f t="shared" si="1211"/>
        <v>0</v>
      </c>
      <c r="AG747" s="1235"/>
      <c r="AH747" s="1235"/>
      <c r="AI747" s="369"/>
      <c r="AJ747" s="104"/>
      <c r="AK747" s="104"/>
      <c r="AL747" s="104"/>
      <c r="AM747" s="90">
        <f>$I747*AG747</f>
        <v>0</v>
      </c>
      <c r="AN747" s="90">
        <f>$J747*AH747</f>
        <v>0</v>
      </c>
      <c r="AO747" s="90">
        <f>$K747*AI747</f>
        <v>0</v>
      </c>
      <c r="AP747" s="104"/>
      <c r="AQ747" s="104"/>
      <c r="AR747" s="104"/>
      <c r="AS747" s="90">
        <f>$I747*AS$758</f>
        <v>13383.26</v>
      </c>
      <c r="AT747" s="90">
        <f>$J747*AT$758</f>
        <v>15611.28</v>
      </c>
      <c r="AU747" s="90">
        <f>$K747*AU$758</f>
        <v>15804.2</v>
      </c>
      <c r="AV747" s="104"/>
      <c r="AW747" s="104"/>
      <c r="AX747" s="104"/>
      <c r="AY747" s="90">
        <f t="shared" si="1212"/>
        <v>0</v>
      </c>
      <c r="AZ747" s="90">
        <f t="shared" si="1212"/>
        <v>0</v>
      </c>
      <c r="BA747" s="90">
        <f t="shared" si="1212"/>
        <v>0</v>
      </c>
      <c r="BB747" s="1235"/>
      <c r="BC747" s="1235"/>
      <c r="BD747" s="1235"/>
      <c r="BE747" s="104"/>
      <c r="BF747" s="104"/>
      <c r="BG747" s="104"/>
      <c r="BH747" s="90">
        <f>$I747*BB747</f>
        <v>0</v>
      </c>
      <c r="BI747" s="90">
        <f>$J747*BC747</f>
        <v>0</v>
      </c>
      <c r="BJ747" s="90">
        <f>$K747*BD747</f>
        <v>0</v>
      </c>
      <c r="BK747" s="104"/>
      <c r="BL747" s="104"/>
      <c r="BM747" s="104"/>
      <c r="BN747" s="90">
        <f>$I747*BN$758</f>
        <v>11982.81</v>
      </c>
      <c r="BO747" s="90">
        <f>$J747*BO$758</f>
        <v>13889.03</v>
      </c>
      <c r="BP747" s="90">
        <f>$K747*BP$758</f>
        <v>14112.72</v>
      </c>
      <c r="BQ747" s="104"/>
      <c r="BR747" s="104"/>
      <c r="BS747" s="104"/>
      <c r="BT747" s="90">
        <f t="shared" si="1213"/>
        <v>0</v>
      </c>
      <c r="BU747" s="90">
        <f t="shared" si="1213"/>
        <v>0</v>
      </c>
      <c r="BV747" s="90">
        <f t="shared" si="1213"/>
        <v>0</v>
      </c>
      <c r="BW747" s="1235"/>
      <c r="BX747" s="1235"/>
      <c r="BY747" s="1235"/>
      <c r="BZ747" s="104"/>
      <c r="CA747" s="104"/>
      <c r="CB747" s="104"/>
      <c r="CC747" s="90">
        <f>$I747*BW747</f>
        <v>0</v>
      </c>
      <c r="CD747" s="90">
        <f>$J747*BX747</f>
        <v>0</v>
      </c>
      <c r="CE747" s="90">
        <f>$K747*BY747</f>
        <v>0</v>
      </c>
      <c r="CF747" s="104"/>
      <c r="CG747" s="104"/>
      <c r="CH747" s="104"/>
      <c r="CI747" s="90">
        <f>$I747*CI$758</f>
        <v>14151.6</v>
      </c>
      <c r="CJ747" s="90">
        <f>$J747*CJ$758</f>
        <v>16708.84</v>
      </c>
      <c r="CK747" s="90">
        <f>$K747*CK$758</f>
        <v>16971.82</v>
      </c>
      <c r="CL747" s="104"/>
      <c r="CM747" s="104"/>
      <c r="CN747" s="104"/>
      <c r="CO747" s="90">
        <f t="shared" si="1214"/>
        <v>0</v>
      </c>
      <c r="CP747" s="90">
        <f t="shared" si="1214"/>
        <v>0</v>
      </c>
      <c r="CQ747" s="90">
        <f t="shared" si="1214"/>
        <v>0</v>
      </c>
      <c r="CR747" s="1235"/>
      <c r="CS747" s="1235"/>
      <c r="CT747" s="1235"/>
      <c r="CU747" s="104"/>
      <c r="CV747" s="104"/>
      <c r="CW747" s="104"/>
      <c r="CX747" s="90">
        <f>$I747*CR747</f>
        <v>0</v>
      </c>
      <c r="CY747" s="90">
        <f>$J747*CS747</f>
        <v>0</v>
      </c>
      <c r="CZ747" s="90">
        <f>$K747*CT747</f>
        <v>0</v>
      </c>
      <c r="DA747" s="104"/>
      <c r="DB747" s="104"/>
      <c r="DC747" s="104"/>
      <c r="DD747" s="90">
        <f>$I747*DD$758</f>
        <v>15861.13</v>
      </c>
      <c r="DE747" s="90">
        <f>$J747*DE$758</f>
        <v>17468.18</v>
      </c>
      <c r="DF747" s="90">
        <f>$K747*DF$758</f>
        <v>17657.89</v>
      </c>
      <c r="DG747" s="104"/>
      <c r="DH747" s="104"/>
      <c r="DI747" s="104"/>
      <c r="DJ747" s="90">
        <f t="shared" si="1215"/>
        <v>0</v>
      </c>
      <c r="DK747" s="90">
        <f t="shared" si="1215"/>
        <v>0</v>
      </c>
      <c r="DL747" s="90">
        <f t="shared" si="1215"/>
        <v>0</v>
      </c>
      <c r="DM747" s="369"/>
      <c r="DN747" s="369"/>
      <c r="DO747" s="369"/>
      <c r="DP747" s="104"/>
      <c r="DQ747" s="104"/>
      <c r="DR747" s="104"/>
      <c r="DS747" s="90">
        <f>$I747*DM747</f>
        <v>0</v>
      </c>
      <c r="DT747" s="90">
        <f>$J747*DN747</f>
        <v>0</v>
      </c>
      <c r="DU747" s="90">
        <f>$K747*DO747</f>
        <v>0</v>
      </c>
      <c r="DV747" s="104"/>
      <c r="DW747" s="104"/>
      <c r="DX747" s="104"/>
      <c r="DY747" s="90">
        <f>$I747*DY$758</f>
        <v>0</v>
      </c>
      <c r="DZ747" s="90">
        <f>$J747*DZ$758</f>
        <v>0</v>
      </c>
      <c r="EA747" s="90">
        <f>$K747*EA$758</f>
        <v>0</v>
      </c>
      <c r="EB747" s="104"/>
      <c r="EC747" s="104"/>
      <c r="ED747" s="104"/>
      <c r="EE747" s="90">
        <f t="shared" si="1216"/>
        <v>0</v>
      </c>
      <c r="EF747" s="90">
        <f t="shared" si="1217"/>
        <v>0</v>
      </c>
      <c r="EG747" s="90">
        <f t="shared" si="1218"/>
        <v>0</v>
      </c>
      <c r="EH747" s="1235"/>
      <c r="EI747" s="1235"/>
      <c r="EJ747" s="1235"/>
      <c r="EK747" s="104"/>
      <c r="EL747" s="104"/>
      <c r="EM747" s="104"/>
      <c r="EN747" s="90">
        <f>$I747*EH747</f>
        <v>0</v>
      </c>
      <c r="EO747" s="90">
        <f>$J747*EI747</f>
        <v>0</v>
      </c>
      <c r="EP747" s="90">
        <f>$K747*EJ747</f>
        <v>0</v>
      </c>
      <c r="EQ747" s="104"/>
      <c r="ER747" s="104"/>
      <c r="ES747" s="104"/>
      <c r="ET747" s="90">
        <f>$I747*ET$758</f>
        <v>18632.169999999998</v>
      </c>
      <c r="EU747" s="90">
        <f>$J747*EU$758</f>
        <v>21830.45</v>
      </c>
      <c r="EV747" s="90">
        <f>$K747*EV$758</f>
        <v>21933.25</v>
      </c>
      <c r="EW747" s="104"/>
      <c r="EX747" s="104"/>
      <c r="EY747" s="104"/>
      <c r="EZ747" s="90">
        <f t="shared" si="1219"/>
        <v>0</v>
      </c>
      <c r="FA747" s="90">
        <f t="shared" si="1219"/>
        <v>0</v>
      </c>
      <c r="FB747" s="90">
        <f t="shared" si="1219"/>
        <v>0</v>
      </c>
      <c r="FC747" s="92"/>
      <c r="FD747" s="92"/>
      <c r="FE747" s="92"/>
      <c r="FF747" s="104"/>
      <c r="FG747" s="104"/>
      <c r="FH747" s="104"/>
      <c r="FI747" s="90">
        <f>$I747*FC747</f>
        <v>0</v>
      </c>
      <c r="FJ747" s="90">
        <f>$J747*FD747</f>
        <v>0</v>
      </c>
      <c r="FK747" s="90">
        <f>$K747*FE747</f>
        <v>0</v>
      </c>
      <c r="FL747" s="104"/>
      <c r="FM747" s="104"/>
      <c r="FN747" s="104"/>
      <c r="FO747" s="90">
        <f>$I747*FO$758</f>
        <v>0</v>
      </c>
      <c r="FP747" s="90">
        <f>$J747*FP$758</f>
        <v>0</v>
      </c>
      <c r="FQ747" s="90">
        <f>$K747*FQ$758</f>
        <v>0</v>
      </c>
      <c r="FR747" s="104"/>
      <c r="FS747" s="104"/>
      <c r="FT747" s="104"/>
      <c r="FU747" s="90">
        <f t="shared" si="1220"/>
        <v>0</v>
      </c>
      <c r="FV747" s="90">
        <f t="shared" si="1220"/>
        <v>0</v>
      </c>
      <c r="FW747" s="90">
        <f t="shared" si="1220"/>
        <v>0</v>
      </c>
      <c r="FX747" s="1235"/>
      <c r="FY747" s="1235"/>
      <c r="FZ747" s="1235"/>
      <c r="GA747" s="104"/>
      <c r="GB747" s="104"/>
      <c r="GC747" s="104"/>
      <c r="GD747" s="90">
        <f>$I747*FX747</f>
        <v>0</v>
      </c>
      <c r="GE747" s="90">
        <f>$J747*FY747</f>
        <v>0</v>
      </c>
      <c r="GF747" s="90">
        <f>$K747*FZ747</f>
        <v>0</v>
      </c>
      <c r="GG747" s="104"/>
      <c r="GH747" s="104"/>
      <c r="GI747" s="104"/>
      <c r="GJ747" s="90">
        <f>$I747*GJ$758</f>
        <v>15536.79</v>
      </c>
      <c r="GK747" s="90">
        <f>$J747*GK$758</f>
        <v>16842.84</v>
      </c>
      <c r="GL747" s="90">
        <f>$K747*GL$758</f>
        <v>16976.990000000002</v>
      </c>
      <c r="GM747" s="104"/>
      <c r="GN747" s="104"/>
      <c r="GO747" s="104"/>
      <c r="GP747" s="90">
        <f t="shared" si="1221"/>
        <v>0</v>
      </c>
      <c r="GQ747" s="90">
        <f t="shared" si="1221"/>
        <v>0</v>
      </c>
      <c r="GR747" s="90">
        <f t="shared" si="1221"/>
        <v>0</v>
      </c>
      <c r="GS747" s="92"/>
      <c r="GT747" s="92"/>
      <c r="GU747" s="92"/>
      <c r="GV747" s="104"/>
      <c r="GW747" s="104"/>
      <c r="GX747" s="104"/>
      <c r="GY747" s="90">
        <f>$I747*GS747</f>
        <v>0</v>
      </c>
      <c r="GZ747" s="90">
        <f>$J747*GT747</f>
        <v>0</v>
      </c>
      <c r="HA747" s="90">
        <f>$K747*GU747</f>
        <v>0</v>
      </c>
      <c r="HB747" s="104"/>
      <c r="HC747" s="104"/>
      <c r="HD747" s="104"/>
      <c r="HE747" s="90">
        <f>$I747*HE$758</f>
        <v>0</v>
      </c>
      <c r="HF747" s="90">
        <f>$J747*HF$758</f>
        <v>0</v>
      </c>
      <c r="HG747" s="90">
        <f>$K747*HG$758</f>
        <v>0</v>
      </c>
      <c r="HH747" s="104"/>
      <c r="HI747" s="104"/>
      <c r="HJ747" s="104"/>
      <c r="HK747" s="90">
        <f t="shared" si="1222"/>
        <v>0</v>
      </c>
      <c r="HL747" s="90">
        <f t="shared" si="1222"/>
        <v>0</v>
      </c>
      <c r="HM747" s="90">
        <f t="shared" si="1222"/>
        <v>0</v>
      </c>
      <c r="HN747" s="1235"/>
      <c r="HO747" s="1235"/>
      <c r="HP747" s="1235"/>
      <c r="HQ747" s="104"/>
      <c r="HR747" s="104"/>
      <c r="HS747" s="104"/>
      <c r="HT747" s="90">
        <f>$I747*HN747</f>
        <v>0</v>
      </c>
      <c r="HU747" s="90">
        <f>$J747*HO747</f>
        <v>0</v>
      </c>
      <c r="HV747" s="90">
        <f>$K747*HP747</f>
        <v>0</v>
      </c>
      <c r="HW747" s="104"/>
      <c r="HX747" s="104"/>
      <c r="HY747" s="104"/>
      <c r="HZ747" s="90">
        <f>$I747*HZ$758</f>
        <v>15555.68</v>
      </c>
      <c r="IA747" s="90">
        <f>$J747*IA$758</f>
        <v>16422.75</v>
      </c>
      <c r="IB747" s="90">
        <f>$K747*IB$758</f>
        <v>16637.72</v>
      </c>
      <c r="IC747" s="104"/>
      <c r="ID747" s="104"/>
      <c r="IE747" s="104"/>
      <c r="IF747" s="90">
        <f t="shared" si="1223"/>
        <v>0</v>
      </c>
      <c r="IG747" s="90">
        <f t="shared" si="1223"/>
        <v>0</v>
      </c>
      <c r="IH747" s="90">
        <f t="shared" si="1223"/>
        <v>0</v>
      </c>
      <c r="II747" s="1235"/>
      <c r="IJ747" s="1235"/>
      <c r="IK747" s="1235"/>
      <c r="IL747" s="104"/>
      <c r="IM747" s="104"/>
      <c r="IN747" s="104"/>
      <c r="IO747" s="90">
        <f>$I747*II747</f>
        <v>0</v>
      </c>
      <c r="IP747" s="90">
        <f>$J747*IJ747</f>
        <v>0</v>
      </c>
      <c r="IQ747" s="90">
        <f>$K747*IK747</f>
        <v>0</v>
      </c>
      <c r="IR747" s="104"/>
      <c r="IS747" s="104"/>
      <c r="IT747" s="104"/>
      <c r="IU747" s="90">
        <f>$I747*IU$758</f>
        <v>19603.64</v>
      </c>
      <c r="IV747" s="90">
        <f>$J747*IV$758</f>
        <v>21054.5</v>
      </c>
      <c r="IW747" s="90">
        <f>$K747*IW$758</f>
        <v>21277.65</v>
      </c>
      <c r="IX747" s="104"/>
      <c r="IY747" s="104"/>
      <c r="IZ747" s="104"/>
      <c r="JA747" s="90">
        <f t="shared" si="1224"/>
        <v>0</v>
      </c>
      <c r="JB747" s="90">
        <f t="shared" si="1224"/>
        <v>0</v>
      </c>
      <c r="JC747" s="90">
        <f t="shared" si="1224"/>
        <v>0</v>
      </c>
      <c r="JD747" s="1235"/>
      <c r="JE747" s="1235"/>
      <c r="JF747" s="1235"/>
      <c r="JG747" s="104"/>
      <c r="JH747" s="104"/>
      <c r="JI747" s="104"/>
      <c r="JJ747" s="90">
        <f>$I747*JD747</f>
        <v>0</v>
      </c>
      <c r="JK747" s="90">
        <f>$J747*JE747</f>
        <v>0</v>
      </c>
      <c r="JL747" s="90">
        <f>$K747*JF747</f>
        <v>0</v>
      </c>
      <c r="JM747" s="104"/>
      <c r="JN747" s="104"/>
      <c r="JO747" s="104"/>
      <c r="JP747" s="90">
        <f>$I747*JP$758</f>
        <v>19012.87</v>
      </c>
      <c r="JQ747" s="90">
        <f>$J747*JQ$758</f>
        <v>20661.810000000001</v>
      </c>
      <c r="JR747" s="90">
        <f>$K747*JR$758</f>
        <v>20871.96</v>
      </c>
      <c r="JS747" s="104"/>
      <c r="JT747" s="104"/>
      <c r="JU747" s="104"/>
      <c r="JV747" s="90">
        <f t="shared" si="1225"/>
        <v>0</v>
      </c>
      <c r="JW747" s="90">
        <f t="shared" si="1225"/>
        <v>0</v>
      </c>
      <c r="JX747" s="90">
        <f t="shared" si="1225"/>
        <v>0</v>
      </c>
      <c r="JY747" s="1235"/>
      <c r="JZ747" s="1235"/>
      <c r="KA747" s="1235"/>
      <c r="KB747" s="104"/>
      <c r="KC747" s="104"/>
      <c r="KD747" s="104"/>
      <c r="KE747" s="90">
        <f>$I747*JY747</f>
        <v>0</v>
      </c>
      <c r="KF747" s="90">
        <f>$J747*JZ747</f>
        <v>0</v>
      </c>
      <c r="KG747" s="90">
        <f>$K747*KA747</f>
        <v>0</v>
      </c>
      <c r="KH747" s="104"/>
      <c r="KI747" s="104"/>
      <c r="KJ747" s="104"/>
      <c r="KK747" s="90">
        <f>$I747*KK$758</f>
        <v>22315.88</v>
      </c>
      <c r="KL747" s="90">
        <f>$J747*KL$758</f>
        <v>24304.77</v>
      </c>
      <c r="KM747" s="90">
        <f>$K747*KM$758</f>
        <v>24095.119999999999</v>
      </c>
      <c r="KN747" s="104"/>
      <c r="KO747" s="104"/>
      <c r="KP747" s="104"/>
      <c r="KQ747" s="90">
        <f t="shared" si="1226"/>
        <v>0</v>
      </c>
      <c r="KR747" s="90">
        <f t="shared" si="1226"/>
        <v>0</v>
      </c>
      <c r="KS747" s="90">
        <f t="shared" si="1226"/>
        <v>0</v>
      </c>
      <c r="KT747" s="1235"/>
      <c r="KU747" s="1235"/>
      <c r="KV747" s="1235"/>
      <c r="KW747" s="104"/>
      <c r="KX747" s="104"/>
      <c r="KY747" s="104"/>
      <c r="KZ747" s="90">
        <f>$I747*KT747</f>
        <v>0</v>
      </c>
      <c r="LA747" s="90">
        <f>$J747*KU747</f>
        <v>0</v>
      </c>
      <c r="LB747" s="90">
        <f>$K747*KV747</f>
        <v>0</v>
      </c>
      <c r="LC747" s="104"/>
      <c r="LD747" s="104"/>
      <c r="LE747" s="104"/>
      <c r="LF747" s="90">
        <f>$I747*LF$758</f>
        <v>18408.04</v>
      </c>
      <c r="LG747" s="90">
        <f>$J747*LG$758</f>
        <v>19424.89</v>
      </c>
      <c r="LH747" s="90">
        <f>$K747*LH$758</f>
        <v>19596.78</v>
      </c>
      <c r="LI747" s="104"/>
      <c r="LJ747" s="104"/>
      <c r="LK747" s="104"/>
      <c r="LL747" s="90">
        <f t="shared" si="1227"/>
        <v>0</v>
      </c>
      <c r="LM747" s="90">
        <f t="shared" si="1227"/>
        <v>0</v>
      </c>
      <c r="LN747" s="90">
        <f t="shared" si="1227"/>
        <v>0</v>
      </c>
      <c r="LO747" s="1235"/>
      <c r="LP747" s="1235"/>
      <c r="LQ747" s="1235"/>
      <c r="LR747" s="104"/>
      <c r="LS747" s="104"/>
      <c r="LT747" s="104"/>
      <c r="LU747" s="90">
        <f>$I747*LO747</f>
        <v>0</v>
      </c>
      <c r="LV747" s="90">
        <f>$J747*LP747</f>
        <v>0</v>
      </c>
      <c r="LW747" s="90">
        <f>$K747*LQ747</f>
        <v>0</v>
      </c>
      <c r="LX747" s="104"/>
      <c r="LY747" s="104"/>
      <c r="LZ747" s="104"/>
      <c r="MA747" s="90">
        <f>$I747*MA$758</f>
        <v>16902.099999999999</v>
      </c>
      <c r="MB747" s="90">
        <f>$J747*MB$758</f>
        <v>18884.919999999998</v>
      </c>
      <c r="MC747" s="90">
        <f>$K747*MC$758</f>
        <v>19064.14</v>
      </c>
      <c r="MD747" s="104"/>
      <c r="ME747" s="104"/>
      <c r="MF747" s="104"/>
      <c r="MG747" s="90">
        <f t="shared" si="1228"/>
        <v>0</v>
      </c>
      <c r="MH747" s="90">
        <f t="shared" si="1228"/>
        <v>0</v>
      </c>
      <c r="MI747" s="90">
        <f t="shared" si="1228"/>
        <v>0</v>
      </c>
      <c r="MJ747" s="1235"/>
      <c r="MK747" s="1235"/>
      <c r="ML747" s="1235"/>
      <c r="MM747" s="104"/>
      <c r="MN747" s="104"/>
      <c r="MO747" s="104"/>
      <c r="MP747" s="90">
        <f>$I747*MJ747</f>
        <v>0</v>
      </c>
      <c r="MQ747" s="90">
        <f>$J747*MK747</f>
        <v>0</v>
      </c>
      <c r="MR747" s="90">
        <f>$K747*ML747</f>
        <v>0</v>
      </c>
      <c r="MS747" s="104"/>
      <c r="MT747" s="104"/>
      <c r="MU747" s="104"/>
      <c r="MV747" s="90">
        <f>$I747*MV$758</f>
        <v>18036.64</v>
      </c>
      <c r="MW747" s="90">
        <f>$J747*MW$758</f>
        <v>18887.490000000002</v>
      </c>
      <c r="MX747" s="90">
        <f>$K747*MX$758</f>
        <v>18913.52</v>
      </c>
      <c r="MY747" s="104"/>
      <c r="MZ747" s="104"/>
      <c r="NA747" s="104"/>
      <c r="NB747" s="90">
        <f t="shared" si="1229"/>
        <v>0</v>
      </c>
      <c r="NC747" s="90">
        <f t="shared" si="1229"/>
        <v>0</v>
      </c>
      <c r="ND747" s="90">
        <f t="shared" si="1229"/>
        <v>0</v>
      </c>
      <c r="NE747" s="1235"/>
      <c r="NF747" s="1235"/>
      <c r="NG747" s="1235"/>
      <c r="NH747" s="104"/>
      <c r="NI747" s="104"/>
      <c r="NJ747" s="104"/>
      <c r="NK747" s="90">
        <f>$I747*NE747</f>
        <v>0</v>
      </c>
      <c r="NL747" s="90">
        <f>$J747*NF747</f>
        <v>0</v>
      </c>
      <c r="NM747" s="90">
        <f>$K747*NG747</f>
        <v>0</v>
      </c>
      <c r="NN747" s="104"/>
      <c r="NO747" s="104"/>
      <c r="NP747" s="104"/>
      <c r="NQ747" s="90">
        <f>$I747*NQ$758</f>
        <v>20525.5</v>
      </c>
      <c r="NR747" s="90">
        <f>$J747*NR$758</f>
        <v>22104.16</v>
      </c>
      <c r="NS747" s="90">
        <f>$K747*NS$758</f>
        <v>22225.69</v>
      </c>
      <c r="NT747" s="104"/>
      <c r="NU747" s="104"/>
      <c r="NV747" s="104"/>
      <c r="NW747" s="90">
        <f t="shared" si="1230"/>
        <v>0</v>
      </c>
      <c r="NX747" s="90">
        <f t="shared" si="1230"/>
        <v>0</v>
      </c>
      <c r="NY747" s="90">
        <f t="shared" si="1230"/>
        <v>0</v>
      </c>
      <c r="NZ747" s="1235"/>
      <c r="OA747" s="1235"/>
      <c r="OB747" s="1235"/>
      <c r="OC747" s="104"/>
      <c r="OD747" s="104"/>
      <c r="OE747" s="104"/>
      <c r="OF747" s="90">
        <f>$I747*NZ747</f>
        <v>0</v>
      </c>
      <c r="OG747" s="90">
        <f>$J747*OA747</f>
        <v>0</v>
      </c>
      <c r="OH747" s="90">
        <f>$K747*OB747</f>
        <v>0</v>
      </c>
      <c r="OI747" s="104"/>
      <c r="OJ747" s="104"/>
      <c r="OK747" s="104"/>
      <c r="OL747" s="90">
        <f>$I747*OL$758</f>
        <v>13188.69</v>
      </c>
      <c r="OM747" s="90">
        <f>$J747*OM$758</f>
        <v>14328.93</v>
      </c>
      <c r="ON747" s="90">
        <f>$K747*ON$758</f>
        <v>14567.65</v>
      </c>
      <c r="OO747" s="104"/>
      <c r="OP747" s="104"/>
      <c r="OQ747" s="104"/>
      <c r="OR747" s="90">
        <f t="shared" si="1231"/>
        <v>0</v>
      </c>
      <c r="OS747" s="90">
        <f t="shared" si="1231"/>
        <v>0</v>
      </c>
      <c r="OT747" s="90">
        <f t="shared" si="1231"/>
        <v>0</v>
      </c>
      <c r="OU747" s="1235"/>
      <c r="OV747" s="1235"/>
      <c r="OW747" s="1235"/>
      <c r="OX747" s="104"/>
      <c r="OY747" s="104"/>
      <c r="OZ747" s="104"/>
      <c r="PA747" s="90">
        <f>$I747*OU747</f>
        <v>0</v>
      </c>
      <c r="PB747" s="90">
        <f>$J747*OV747</f>
        <v>0</v>
      </c>
      <c r="PC747" s="90">
        <f>$K747*OW747</f>
        <v>0</v>
      </c>
      <c r="PD747" s="104"/>
      <c r="PE747" s="104"/>
      <c r="PF747" s="104"/>
      <c r="PG747" s="90">
        <f>$I747*PG$758</f>
        <v>19669.09</v>
      </c>
      <c r="PH747" s="90">
        <f>$J747*PH$758</f>
        <v>20601.62</v>
      </c>
      <c r="PI747" s="90">
        <f>$K747*PI$758</f>
        <v>20768.97</v>
      </c>
      <c r="PJ747" s="104"/>
      <c r="PK747" s="104"/>
      <c r="PL747" s="104"/>
      <c r="PM747" s="90">
        <f t="shared" si="1232"/>
        <v>0</v>
      </c>
      <c r="PN747" s="90">
        <f t="shared" si="1232"/>
        <v>0</v>
      </c>
      <c r="PO747" s="90">
        <f t="shared" si="1232"/>
        <v>0</v>
      </c>
      <c r="PP747" s="1235"/>
      <c r="PQ747" s="1235"/>
      <c r="PR747" s="1235"/>
      <c r="PS747" s="104"/>
      <c r="PT747" s="104"/>
      <c r="PU747" s="104"/>
      <c r="PV747" s="90">
        <f>$I747*PP747</f>
        <v>0</v>
      </c>
      <c r="PW747" s="90">
        <f>$J747*PQ747</f>
        <v>0</v>
      </c>
      <c r="PX747" s="90">
        <f>$K747*PR747</f>
        <v>0</v>
      </c>
      <c r="PY747" s="104"/>
      <c r="PZ747" s="104"/>
      <c r="QA747" s="104"/>
      <c r="QB747" s="90">
        <f>$I747*QB$758</f>
        <v>13619.39</v>
      </c>
      <c r="QC747" s="90">
        <f>$J747*QC$758</f>
        <v>15089.14</v>
      </c>
      <c r="QD747" s="90">
        <f>$K747*QD$758</f>
        <v>15064.5</v>
      </c>
      <c r="QE747" s="104"/>
      <c r="QF747" s="104"/>
      <c r="QG747" s="104"/>
      <c r="QH747" s="90">
        <f t="shared" si="1233"/>
        <v>0</v>
      </c>
      <c r="QI747" s="90">
        <f t="shared" si="1233"/>
        <v>0</v>
      </c>
      <c r="QJ747" s="90">
        <f t="shared" si="1233"/>
        <v>0</v>
      </c>
      <c r="QK747" s="1235"/>
      <c r="QL747" s="1235"/>
      <c r="QM747" s="1235"/>
      <c r="QN747" s="104"/>
      <c r="QO747" s="104"/>
      <c r="QP747" s="104"/>
      <c r="QQ747" s="90">
        <f>$I747*QK747</f>
        <v>0</v>
      </c>
      <c r="QR747" s="90">
        <f>$J747*QL747</f>
        <v>0</v>
      </c>
      <c r="QS747" s="90">
        <f>$K747*QM747</f>
        <v>0</v>
      </c>
      <c r="QT747" s="104"/>
      <c r="QU747" s="104"/>
      <c r="QV747" s="104"/>
      <c r="QW747" s="90">
        <f>$I747*QW$758</f>
        <v>22644.55</v>
      </c>
      <c r="QX747" s="90">
        <f>$J747*QX$758</f>
        <v>25856.12</v>
      </c>
      <c r="QY747" s="90">
        <f>$K747*QY$758</f>
        <v>25956.26</v>
      </c>
      <c r="QZ747" s="104"/>
      <c r="RA747" s="104"/>
      <c r="RB747" s="104"/>
      <c r="RC747" s="90">
        <f t="shared" si="1234"/>
        <v>0</v>
      </c>
      <c r="RD747" s="90">
        <f t="shared" si="1234"/>
        <v>0</v>
      </c>
      <c r="RE747" s="90">
        <f t="shared" si="1234"/>
        <v>0</v>
      </c>
      <c r="RF747" s="1235"/>
      <c r="RG747" s="1235"/>
      <c r="RH747" s="1235"/>
      <c r="RI747" s="104"/>
      <c r="RJ747" s="104"/>
      <c r="RK747" s="104"/>
      <c r="RL747" s="90">
        <f>$I747*RF747</f>
        <v>0</v>
      </c>
      <c r="RM747" s="90">
        <f>$J747*RG747</f>
        <v>0</v>
      </c>
      <c r="RN747" s="90">
        <f>$K747*RH747</f>
        <v>0</v>
      </c>
      <c r="RO747" s="104"/>
      <c r="RP747" s="104"/>
      <c r="RQ747" s="104"/>
      <c r="RR747" s="90">
        <f>$I747*RR$758</f>
        <v>16383.12</v>
      </c>
      <c r="RS747" s="90">
        <f>$J747*RS$758</f>
        <v>17759.310000000001</v>
      </c>
      <c r="RT747" s="90">
        <f>$K747*RT$758</f>
        <v>17941.939999999999</v>
      </c>
      <c r="RU747" s="104"/>
      <c r="RV747" s="104"/>
      <c r="RW747" s="104"/>
      <c r="RX747" s="90">
        <f t="shared" si="1235"/>
        <v>0</v>
      </c>
      <c r="RY747" s="90">
        <f t="shared" si="1235"/>
        <v>0</v>
      </c>
      <c r="RZ747" s="90">
        <f t="shared" si="1235"/>
        <v>0</v>
      </c>
      <c r="SA747" s="1235"/>
      <c r="SB747" s="1235"/>
      <c r="SC747" s="1235"/>
      <c r="SD747" s="104"/>
      <c r="SE747" s="104"/>
      <c r="SF747" s="104"/>
      <c r="SG747" s="90">
        <f>$I747*SA747</f>
        <v>0</v>
      </c>
      <c r="SH747" s="90">
        <f>$J747*SB747</f>
        <v>0</v>
      </c>
      <c r="SI747" s="90">
        <f>$K747*SC747</f>
        <v>0</v>
      </c>
      <c r="SJ747" s="104"/>
      <c r="SK747" s="104"/>
      <c r="SL747" s="104"/>
      <c r="SM747" s="90">
        <f>$I747*SM$758</f>
        <v>11145.9</v>
      </c>
      <c r="SN747" s="90">
        <f>$J747*SN$758</f>
        <v>12395.87</v>
      </c>
      <c r="SO747" s="90">
        <f>$K747*SO$758</f>
        <v>12656.58</v>
      </c>
      <c r="SP747" s="104"/>
      <c r="SQ747" s="104"/>
      <c r="SR747" s="104"/>
      <c r="SS747" s="90">
        <f t="shared" si="1236"/>
        <v>0</v>
      </c>
      <c r="ST747" s="90">
        <f t="shared" si="1236"/>
        <v>0</v>
      </c>
      <c r="SU747" s="90">
        <f t="shared" si="1236"/>
        <v>0</v>
      </c>
      <c r="SV747" s="1235"/>
      <c r="SW747" s="1235"/>
      <c r="SX747" s="1235"/>
      <c r="SY747" s="104"/>
      <c r="SZ747" s="104"/>
      <c r="TA747" s="104"/>
      <c r="TB747" s="90">
        <f>$I747*SV747</f>
        <v>0</v>
      </c>
      <c r="TC747" s="90">
        <f>$J747*SW747</f>
        <v>0</v>
      </c>
      <c r="TD747" s="90">
        <f>$K747*SX747</f>
        <v>0</v>
      </c>
      <c r="TE747" s="104"/>
      <c r="TF747" s="104"/>
      <c r="TG747" s="104"/>
      <c r="TH747" s="90">
        <f>$I747*TH$758</f>
        <v>18855.72</v>
      </c>
      <c r="TI747" s="90">
        <f>$J747*TI$758</f>
        <v>20469.55</v>
      </c>
      <c r="TJ747" s="90">
        <f>$K747*TJ$758</f>
        <v>20530.97</v>
      </c>
      <c r="TK747" s="104"/>
      <c r="TL747" s="104"/>
      <c r="TM747" s="104"/>
      <c r="TN747" s="90">
        <f t="shared" si="1237"/>
        <v>0</v>
      </c>
      <c r="TO747" s="90">
        <f t="shared" si="1237"/>
        <v>0</v>
      </c>
      <c r="TP747" s="90">
        <f t="shared" si="1237"/>
        <v>0</v>
      </c>
      <c r="TQ747" s="1235"/>
      <c r="TR747" s="1235"/>
      <c r="TS747" s="1235"/>
      <c r="TT747" s="104"/>
      <c r="TU747" s="104"/>
      <c r="TV747" s="104"/>
      <c r="TW747" s="90">
        <f>$I747*TQ747</f>
        <v>0</v>
      </c>
      <c r="TX747" s="90">
        <f>$J747*TR747</f>
        <v>0</v>
      </c>
      <c r="TY747" s="90">
        <f>$K747*TS747</f>
        <v>0</v>
      </c>
      <c r="TZ747" s="104"/>
      <c r="UA747" s="104"/>
      <c r="UB747" s="104"/>
      <c r="UC747" s="90">
        <f>$I747*UC$758</f>
        <v>18438.16</v>
      </c>
      <c r="UD747" s="90">
        <f>$J747*UD$758</f>
        <v>20255.8</v>
      </c>
      <c r="UE747" s="90">
        <f>$K747*UE$758</f>
        <v>20429.59</v>
      </c>
      <c r="UF747" s="104"/>
      <c r="UG747" s="104"/>
      <c r="UH747" s="104"/>
      <c r="UI747" s="90">
        <f t="shared" si="1238"/>
        <v>0</v>
      </c>
      <c r="UJ747" s="90">
        <f t="shared" si="1238"/>
        <v>0</v>
      </c>
      <c r="UK747" s="90">
        <f t="shared" si="1238"/>
        <v>0</v>
      </c>
      <c r="UL747" s="1235"/>
      <c r="UM747" s="1235"/>
      <c r="UN747" s="1235"/>
      <c r="UO747" s="104"/>
      <c r="UP747" s="104"/>
      <c r="UQ747" s="104"/>
      <c r="UR747" s="90">
        <f>$I747*UL747</f>
        <v>0</v>
      </c>
      <c r="US747" s="90">
        <f>$J747*UM747</f>
        <v>0</v>
      </c>
      <c r="UT747" s="90">
        <f>$K747*UN747</f>
        <v>0</v>
      </c>
      <c r="UU747" s="104"/>
      <c r="UV747" s="104"/>
      <c r="UW747" s="104"/>
      <c r="UX747" s="90">
        <f>$I747*UX$758</f>
        <v>19064.64</v>
      </c>
      <c r="UY747" s="90">
        <f>$J747*UY$758</f>
        <v>21683.01</v>
      </c>
      <c r="UZ747" s="90">
        <f>$K747*UZ$758</f>
        <v>21843.61</v>
      </c>
      <c r="VA747" s="104"/>
      <c r="VB747" s="104"/>
      <c r="VC747" s="104"/>
      <c r="VD747" s="90">
        <f t="shared" si="1239"/>
        <v>0</v>
      </c>
      <c r="VE747" s="90">
        <f t="shared" si="1239"/>
        <v>0</v>
      </c>
      <c r="VF747" s="90">
        <f t="shared" si="1239"/>
        <v>0</v>
      </c>
      <c r="VG747" s="1235"/>
      <c r="VH747" s="1235"/>
      <c r="VI747" s="1235"/>
      <c r="VJ747" s="104"/>
      <c r="VK747" s="104"/>
      <c r="VL747" s="104"/>
      <c r="VM747" s="90">
        <f>$I747*VG747</f>
        <v>0</v>
      </c>
      <c r="VN747" s="90">
        <f>$J747*VH747</f>
        <v>0</v>
      </c>
      <c r="VO747" s="90">
        <f>$K747*VI747</f>
        <v>0</v>
      </c>
      <c r="VP747" s="104"/>
      <c r="VQ747" s="104"/>
      <c r="VR747" s="104"/>
      <c r="VS747" s="90">
        <f>$I747*VS$758</f>
        <v>17495.52</v>
      </c>
      <c r="VT747" s="90">
        <f>$J747*VT$758</f>
        <v>18997.060000000001</v>
      </c>
      <c r="VU747" s="90">
        <f>$K747*VU$758</f>
        <v>19187.89</v>
      </c>
      <c r="VV747" s="104"/>
      <c r="VW747" s="104"/>
      <c r="VX747" s="104"/>
      <c r="VY747" s="90">
        <f t="shared" si="1240"/>
        <v>0</v>
      </c>
      <c r="VZ747" s="90">
        <f t="shared" si="1240"/>
        <v>0</v>
      </c>
      <c r="WA747" s="90">
        <f t="shared" si="1240"/>
        <v>0</v>
      </c>
      <c r="WB747" s="92"/>
      <c r="WC747" s="92"/>
      <c r="WD747" s="92"/>
      <c r="WE747" s="104"/>
      <c r="WF747" s="104"/>
      <c r="WG747" s="104"/>
      <c r="WH747" s="90">
        <f>$I747*WB747</f>
        <v>0</v>
      </c>
      <c r="WI747" s="90">
        <f>$J747*WC747</f>
        <v>0</v>
      </c>
      <c r="WJ747" s="90">
        <f>$K747*WD747</f>
        <v>0</v>
      </c>
      <c r="WK747" s="104"/>
      <c r="WL747" s="104"/>
      <c r="WM747" s="104"/>
      <c r="WN747" s="90">
        <f>$I747*WN$758</f>
        <v>0</v>
      </c>
      <c r="WO747" s="90">
        <f>$J747*WO$758</f>
        <v>0</v>
      </c>
      <c r="WP747" s="90">
        <f>$K747*WP$758</f>
        <v>0</v>
      </c>
      <c r="WQ747" s="104"/>
      <c r="WR747" s="104"/>
      <c r="WS747" s="104"/>
      <c r="WT747" s="90">
        <f t="shared" si="1241"/>
        <v>0</v>
      </c>
      <c r="WU747" s="90">
        <f t="shared" si="1241"/>
        <v>0</v>
      </c>
      <c r="WV747" s="90">
        <f t="shared" si="1241"/>
        <v>0</v>
      </c>
      <c r="WW747" s="1235"/>
      <c r="WX747" s="1235"/>
      <c r="WY747" s="1235"/>
      <c r="WZ747" s="104"/>
      <c r="XA747" s="104"/>
      <c r="XB747" s="104"/>
      <c r="XC747" s="90">
        <f>$I747*WW747</f>
        <v>0</v>
      </c>
      <c r="XD747" s="90">
        <f>$J747*WX747</f>
        <v>0</v>
      </c>
      <c r="XE747" s="90">
        <f>$K747*WY747</f>
        <v>0</v>
      </c>
      <c r="XF747" s="104"/>
      <c r="XG747" s="104"/>
      <c r="XH747" s="104"/>
      <c r="XI747" s="90">
        <f>$I747*XI$758</f>
        <v>13883.15</v>
      </c>
      <c r="XJ747" s="90">
        <f>$J747*XJ$758</f>
        <v>14858.35</v>
      </c>
      <c r="XK747" s="90">
        <f>$K747*XK$758</f>
        <v>15000.53</v>
      </c>
      <c r="XL747" s="104"/>
      <c r="XM747" s="104"/>
      <c r="XN747" s="104"/>
      <c r="XO747" s="90">
        <f t="shared" si="1242"/>
        <v>0</v>
      </c>
      <c r="XP747" s="90">
        <f t="shared" si="1242"/>
        <v>0</v>
      </c>
      <c r="XQ747" s="90">
        <f t="shared" si="1242"/>
        <v>0</v>
      </c>
      <c r="XR747" s="1235"/>
      <c r="XS747" s="1235"/>
      <c r="XT747" s="1235"/>
      <c r="XU747" s="104"/>
      <c r="XV747" s="104"/>
      <c r="XW747" s="104"/>
      <c r="XX747" s="90">
        <f>$I747*XR747</f>
        <v>0</v>
      </c>
      <c r="XY747" s="90">
        <f>$J747*XS747</f>
        <v>0</v>
      </c>
      <c r="XZ747" s="90">
        <f>$K747*XT747</f>
        <v>0</v>
      </c>
      <c r="YA747" s="104"/>
      <c r="YB747" s="104"/>
      <c r="YC747" s="104"/>
      <c r="YD747" s="90">
        <f>$I747*YD$758</f>
        <v>12761.69</v>
      </c>
      <c r="YE747" s="90">
        <f>$J747*YE$758</f>
        <v>13734.82</v>
      </c>
      <c r="YF747" s="90">
        <f>$K747*YF$758</f>
        <v>13997.8</v>
      </c>
      <c r="YG747" s="104"/>
      <c r="YH747" s="104"/>
      <c r="YI747" s="104"/>
      <c r="YJ747" s="90">
        <f t="shared" si="1243"/>
        <v>0</v>
      </c>
      <c r="YK747" s="90">
        <f t="shared" si="1243"/>
        <v>0</v>
      </c>
      <c r="YL747" s="90">
        <f t="shared" si="1243"/>
        <v>0</v>
      </c>
      <c r="YM747" s="1235"/>
      <c r="YN747" s="1235"/>
      <c r="YO747" s="1235"/>
      <c r="YP747" s="104"/>
      <c r="YQ747" s="104"/>
      <c r="YR747" s="104"/>
      <c r="YS747" s="90">
        <f>$I747*YM747</f>
        <v>0</v>
      </c>
      <c r="YT747" s="90">
        <f>$J747*YN747</f>
        <v>0</v>
      </c>
      <c r="YU747" s="90">
        <f>$K747*YO747</f>
        <v>0</v>
      </c>
      <c r="YV747" s="104"/>
      <c r="YW747" s="104"/>
      <c r="YX747" s="104"/>
      <c r="YY747" s="90">
        <f>$I747*YY$758</f>
        <v>11789.64</v>
      </c>
      <c r="YZ747" s="90">
        <f>$J747*YZ$758</f>
        <v>13473.12</v>
      </c>
      <c r="ZA747" s="90">
        <f>$K747*ZA$758</f>
        <v>13699.29</v>
      </c>
      <c r="ZB747" s="104"/>
      <c r="ZC747" s="104"/>
      <c r="ZD747" s="104"/>
      <c r="ZE747" s="90">
        <f t="shared" si="1244"/>
        <v>0</v>
      </c>
      <c r="ZF747" s="90">
        <f t="shared" si="1244"/>
        <v>0</v>
      </c>
      <c r="ZG747" s="90">
        <f t="shared" si="1244"/>
        <v>0</v>
      </c>
      <c r="ZH747" s="1235"/>
      <c r="ZI747" s="1235"/>
      <c r="ZJ747" s="1235"/>
      <c r="ZK747" s="104"/>
      <c r="ZL747" s="104"/>
      <c r="ZM747" s="104"/>
      <c r="ZN747" s="90">
        <f>$I747*ZH747</f>
        <v>0</v>
      </c>
      <c r="ZO747" s="90">
        <f>$J747*ZI747</f>
        <v>0</v>
      </c>
      <c r="ZP747" s="90">
        <f>$K747*ZJ747</f>
        <v>0</v>
      </c>
      <c r="ZQ747" s="104"/>
      <c r="ZR747" s="104"/>
      <c r="ZS747" s="104"/>
      <c r="ZT747" s="90">
        <f>$I747*ZT$758</f>
        <v>12801.54</v>
      </c>
      <c r="ZU747" s="90">
        <f>$J747*ZU$758</f>
        <v>14247.68</v>
      </c>
      <c r="ZV747" s="90">
        <f>$K747*ZV$758</f>
        <v>14491.54</v>
      </c>
      <c r="ZW747" s="104"/>
      <c r="ZX747" s="104"/>
      <c r="ZY747" s="104"/>
      <c r="ZZ747" s="90">
        <f t="shared" si="1245"/>
        <v>0</v>
      </c>
      <c r="AAA747" s="90">
        <f t="shared" si="1245"/>
        <v>0</v>
      </c>
      <c r="AAB747" s="90">
        <f t="shared" si="1245"/>
        <v>0</v>
      </c>
      <c r="AAC747" s="1235"/>
      <c r="AAD747" s="1235"/>
      <c r="AAE747" s="1235"/>
      <c r="AAF747" s="104"/>
      <c r="AAG747" s="104"/>
      <c r="AAH747" s="104"/>
      <c r="AAI747" s="90">
        <f>$I747*AAC747</f>
        <v>0</v>
      </c>
      <c r="AAJ747" s="90">
        <f>$J747*AAD747</f>
        <v>0</v>
      </c>
      <c r="AAK747" s="90">
        <f>$K747*AAE747</f>
        <v>0</v>
      </c>
      <c r="AAL747" s="104"/>
      <c r="AAM747" s="104"/>
      <c r="AAN747" s="104"/>
      <c r="AAO747" s="90">
        <f>$I747*AAO$758</f>
        <v>17541.150000000001</v>
      </c>
      <c r="AAP747" s="90">
        <f>$J747*AAP$758</f>
        <v>21333.14</v>
      </c>
      <c r="AAQ747" s="90">
        <f>$K747*AAQ$758</f>
        <v>21448.86</v>
      </c>
      <c r="AAR747" s="104"/>
      <c r="AAS747" s="104"/>
      <c r="AAT747" s="104"/>
      <c r="AAU747" s="90">
        <f t="shared" si="1246"/>
        <v>0</v>
      </c>
      <c r="AAV747" s="90">
        <f t="shared" si="1246"/>
        <v>0</v>
      </c>
      <c r="AAW747" s="90">
        <f t="shared" si="1246"/>
        <v>0</v>
      </c>
      <c r="AAX747" s="1235"/>
      <c r="AAY747" s="1235"/>
      <c r="AAZ747" s="1235"/>
      <c r="ABA747" s="104"/>
      <c r="ABB747" s="104"/>
      <c r="ABC747" s="104"/>
      <c r="ABD747" s="90">
        <f>$I747*AAX747</f>
        <v>0</v>
      </c>
      <c r="ABE747" s="90">
        <f>$J747*AAY747</f>
        <v>0</v>
      </c>
      <c r="ABF747" s="90">
        <f>$K747*AAZ747</f>
        <v>0</v>
      </c>
      <c r="ABG747" s="104"/>
      <c r="ABH747" s="104"/>
      <c r="ABI747" s="104"/>
      <c r="ABJ747" s="90">
        <f>$I747*ABJ$758</f>
        <v>13623.79</v>
      </c>
      <c r="ABK747" s="90">
        <f>$J747*ABK$758</f>
        <v>16433.98</v>
      </c>
      <c r="ABL747" s="90">
        <f>$K747*ABL$758</f>
        <v>16579.830000000002</v>
      </c>
      <c r="ABM747" s="104"/>
      <c r="ABN747" s="104"/>
      <c r="ABO747" s="104"/>
      <c r="ABP747" s="90">
        <f t="shared" si="1247"/>
        <v>0</v>
      </c>
      <c r="ABQ747" s="90">
        <f t="shared" si="1247"/>
        <v>0</v>
      </c>
      <c r="ABR747" s="90">
        <f t="shared" si="1247"/>
        <v>0</v>
      </c>
      <c r="ABS747" s="1235"/>
      <c r="ABT747" s="1235"/>
      <c r="ABU747" s="1235"/>
      <c r="ABV747" s="104"/>
      <c r="ABW747" s="104"/>
      <c r="ABX747" s="104"/>
      <c r="ABY747" s="90">
        <f>$I747*ABS747</f>
        <v>0</v>
      </c>
      <c r="ABZ747" s="90">
        <f>$J747*ABT747</f>
        <v>0</v>
      </c>
      <c r="ACA747" s="90">
        <f>$K747*ABU747</f>
        <v>0</v>
      </c>
      <c r="ACB747" s="104"/>
      <c r="ACC747" s="104"/>
      <c r="ACD747" s="104"/>
      <c r="ACE747" s="90">
        <f>$I747*ACE$758</f>
        <v>9925.74</v>
      </c>
      <c r="ACF747" s="90">
        <f>$J747*ACF$758</f>
        <v>12028.06</v>
      </c>
      <c r="ACG747" s="90">
        <f>$K747*ACG$758</f>
        <v>12222.21</v>
      </c>
      <c r="ACH747" s="104"/>
      <c r="ACI747" s="104"/>
      <c r="ACJ747" s="104"/>
      <c r="ACK747" s="90">
        <f t="shared" si="1248"/>
        <v>0</v>
      </c>
      <c r="ACL747" s="90">
        <f t="shared" si="1248"/>
        <v>0</v>
      </c>
      <c r="ACM747" s="90">
        <f t="shared" si="1248"/>
        <v>0</v>
      </c>
      <c r="ACN747" s="1235"/>
      <c r="ACO747" s="1235"/>
      <c r="ACP747" s="1235"/>
      <c r="ACQ747" s="104"/>
      <c r="ACR747" s="104"/>
      <c r="ACS747" s="104"/>
      <c r="ACT747" s="90">
        <f>$I747*ACN747</f>
        <v>0</v>
      </c>
      <c r="ACU747" s="90">
        <f>$J747*ACO747</f>
        <v>0</v>
      </c>
      <c r="ACV747" s="90">
        <f>$K747*ACP747</f>
        <v>0</v>
      </c>
      <c r="ACW747" s="104"/>
      <c r="ACX747" s="104"/>
      <c r="ACY747" s="104"/>
      <c r="ACZ747" s="90">
        <f>$I747*ACZ$758</f>
        <v>13035.13</v>
      </c>
      <c r="ADA747" s="90">
        <f>$J747*ADA$758</f>
        <v>16189.07</v>
      </c>
      <c r="ADB747" s="90">
        <f>$K747*ADB$758</f>
        <v>16175.87</v>
      </c>
      <c r="ADC747" s="104"/>
      <c r="ADD747" s="104"/>
      <c r="ADE747" s="104"/>
      <c r="ADF747" s="90">
        <f t="shared" si="1249"/>
        <v>0</v>
      </c>
      <c r="ADG747" s="90">
        <f t="shared" si="1249"/>
        <v>0</v>
      </c>
      <c r="ADH747" s="90">
        <f t="shared" si="1249"/>
        <v>0</v>
      </c>
      <c r="ADI747" s="1235"/>
      <c r="ADJ747" s="1235"/>
      <c r="ADK747" s="1235"/>
      <c r="ADL747" s="104"/>
      <c r="ADM747" s="104"/>
      <c r="ADN747" s="104"/>
      <c r="ADO747" s="90">
        <f>$I747*ADI747</f>
        <v>0</v>
      </c>
      <c r="ADP747" s="90">
        <f>$J747*ADJ747</f>
        <v>0</v>
      </c>
      <c r="ADQ747" s="90">
        <f>$K747*ADK747</f>
        <v>0</v>
      </c>
      <c r="ADR747" s="104"/>
      <c r="ADS747" s="104"/>
      <c r="ADT747" s="104"/>
      <c r="ADU747" s="90">
        <f>$I747*ADU$758</f>
        <v>14712.64</v>
      </c>
      <c r="ADV747" s="90">
        <f>$J747*ADV$758</f>
        <v>16103.54</v>
      </c>
      <c r="ADW747" s="90">
        <f>$K747*ADW$758</f>
        <v>16268.13</v>
      </c>
      <c r="ADX747" s="104"/>
      <c r="ADY747" s="104"/>
      <c r="ADZ747" s="104"/>
      <c r="AEA747" s="90">
        <f t="shared" si="1250"/>
        <v>0</v>
      </c>
      <c r="AEB747" s="90">
        <f t="shared" si="1250"/>
        <v>0</v>
      </c>
      <c r="AEC747" s="90">
        <f t="shared" si="1250"/>
        <v>0</v>
      </c>
      <c r="AED747" s="1235"/>
      <c r="AEE747" s="1235"/>
      <c r="AEF747" s="1235"/>
      <c r="AEG747" s="104"/>
      <c r="AEH747" s="104"/>
      <c r="AEI747" s="104"/>
      <c r="AEJ747" s="90">
        <f>$I747*AED747</f>
        <v>0</v>
      </c>
      <c r="AEK747" s="90">
        <f>$J747*AEE747</f>
        <v>0</v>
      </c>
      <c r="AEL747" s="90">
        <f>$K747*AEF747</f>
        <v>0</v>
      </c>
      <c r="AEM747" s="104"/>
      <c r="AEN747" s="104"/>
      <c r="AEO747" s="104"/>
      <c r="AEP747" s="90">
        <f>$I747*AEP$758</f>
        <v>13418.82</v>
      </c>
      <c r="AEQ747" s="90">
        <f>$J747*AEQ$758</f>
        <v>14477.19</v>
      </c>
      <c r="AER747" s="90">
        <f>$K747*AER$758</f>
        <v>14619.91</v>
      </c>
      <c r="AES747" s="104"/>
      <c r="AET747" s="104"/>
      <c r="AEU747" s="104"/>
      <c r="AEV747" s="90">
        <f t="shared" si="1251"/>
        <v>0</v>
      </c>
      <c r="AEW747" s="90">
        <f t="shared" si="1251"/>
        <v>0</v>
      </c>
      <c r="AEX747" s="90">
        <f t="shared" si="1251"/>
        <v>0</v>
      </c>
      <c r="AEY747" s="1235"/>
      <c r="AEZ747" s="1235"/>
      <c r="AFA747" s="1235"/>
      <c r="AFB747" s="104"/>
      <c r="AFC747" s="104"/>
      <c r="AFD747" s="104"/>
      <c r="AFE747" s="90">
        <f>$I747*AEY747</f>
        <v>0</v>
      </c>
      <c r="AFF747" s="90">
        <f>$J747*AEZ747</f>
        <v>0</v>
      </c>
      <c r="AFG747" s="90">
        <f>$K747*AFA747</f>
        <v>0</v>
      </c>
      <c r="AFH747" s="104"/>
      <c r="AFI747" s="104"/>
      <c r="AFJ747" s="104"/>
      <c r="AFK747" s="90">
        <f>$I747*AFK$758</f>
        <v>12025.37</v>
      </c>
      <c r="AFL747" s="90">
        <f>$J747*AFL$758</f>
        <v>14202.36</v>
      </c>
      <c r="AFM747" s="90">
        <f>$K747*AFM$758</f>
        <v>14389.65</v>
      </c>
      <c r="AFN747" s="104"/>
      <c r="AFO747" s="104"/>
      <c r="AFP747" s="104"/>
      <c r="AFQ747" s="90">
        <f t="shared" si="1252"/>
        <v>0</v>
      </c>
      <c r="AFR747" s="90">
        <f t="shared" si="1252"/>
        <v>0</v>
      </c>
      <c r="AFS747" s="90">
        <f t="shared" si="1252"/>
        <v>0</v>
      </c>
      <c r="AFT747" s="1235"/>
      <c r="AFU747" s="1235"/>
      <c r="AFV747" s="1235"/>
      <c r="AFW747" s="104"/>
      <c r="AFX747" s="104"/>
      <c r="AFY747" s="104"/>
      <c r="AFZ747" s="90">
        <f>$I747*AFT747</f>
        <v>0</v>
      </c>
      <c r="AGA747" s="90">
        <f>$J747*AFU747</f>
        <v>0</v>
      </c>
      <c r="AGB747" s="90">
        <f>$K747*AFV747</f>
        <v>0</v>
      </c>
      <c r="AGC747" s="104"/>
      <c r="AGD747" s="104"/>
      <c r="AGE747" s="104"/>
      <c r="AGF747" s="90">
        <f>$I747*AGF$758</f>
        <v>15661.65</v>
      </c>
      <c r="AGG747" s="90">
        <f>$J747*AGG$758</f>
        <v>16912.43</v>
      </c>
      <c r="AGH747" s="90">
        <f>$K747*AGH$758</f>
        <v>17099.990000000002</v>
      </c>
      <c r="AGI747" s="104"/>
      <c r="AGJ747" s="104"/>
      <c r="AGK747" s="104"/>
      <c r="AGL747" s="90">
        <f t="shared" si="1253"/>
        <v>0</v>
      </c>
      <c r="AGM747" s="90">
        <f t="shared" si="1253"/>
        <v>0</v>
      </c>
      <c r="AGN747" s="90">
        <f t="shared" si="1253"/>
        <v>0</v>
      </c>
      <c r="AGO747" s="1235"/>
      <c r="AGP747" s="1235"/>
      <c r="AGQ747" s="1235"/>
      <c r="AGR747" s="104"/>
      <c r="AGS747" s="104"/>
      <c r="AGT747" s="104"/>
      <c r="AGU747" s="90">
        <f>$I747*AGO747</f>
        <v>0</v>
      </c>
      <c r="AGV747" s="90">
        <f>$J747*AGP747</f>
        <v>0</v>
      </c>
      <c r="AGW747" s="90">
        <f>$K747*AGQ747</f>
        <v>0</v>
      </c>
      <c r="AGX747" s="104"/>
      <c r="AGY747" s="104"/>
      <c r="AGZ747" s="104"/>
      <c r="AHA747" s="90">
        <f>$I747*AHA$758</f>
        <v>15580.28</v>
      </c>
      <c r="AHB747" s="90">
        <f>$J747*AHB$758</f>
        <v>16341.69</v>
      </c>
      <c r="AHC747" s="90">
        <f>$K747*AHC$758</f>
        <v>16560.330000000002</v>
      </c>
      <c r="AHD747" s="104"/>
      <c r="AHE747" s="104"/>
      <c r="AHF747" s="104"/>
      <c r="AHG747" s="90">
        <f t="shared" si="1254"/>
        <v>0</v>
      </c>
      <c r="AHH747" s="90">
        <f t="shared" si="1254"/>
        <v>0</v>
      </c>
      <c r="AHI747" s="90">
        <f t="shared" si="1254"/>
        <v>0</v>
      </c>
      <c r="AHJ747" s="1235"/>
      <c r="AHK747" s="1235"/>
      <c r="AHL747" s="1235"/>
      <c r="AHM747" s="104"/>
      <c r="AHN747" s="104"/>
      <c r="AHO747" s="104"/>
      <c r="AHP747" s="90">
        <f>$I747*AHJ747</f>
        <v>0</v>
      </c>
      <c r="AHQ747" s="90">
        <f>$J747*AHK747</f>
        <v>0</v>
      </c>
      <c r="AHR747" s="90">
        <f>$K747*AHL747</f>
        <v>0</v>
      </c>
      <c r="AHS747" s="104"/>
      <c r="AHT747" s="104"/>
      <c r="AHU747" s="104"/>
      <c r="AHV747" s="90">
        <f>$I747*AHV$758</f>
        <v>22390.13</v>
      </c>
      <c r="AHW747" s="90">
        <f>$J747*AHW$758</f>
        <v>24601.06</v>
      </c>
      <c r="AHX747" s="90">
        <f>$K747*AHX$758</f>
        <v>24692.240000000002</v>
      </c>
      <c r="AHY747" s="104"/>
      <c r="AHZ747" s="104"/>
      <c r="AIA747" s="104"/>
      <c r="AIB747" s="90">
        <f t="shared" si="1255"/>
        <v>0</v>
      </c>
      <c r="AIC747" s="90">
        <f t="shared" si="1255"/>
        <v>0</v>
      </c>
      <c r="AID747" s="90">
        <f t="shared" si="1255"/>
        <v>0</v>
      </c>
      <c r="AIE747" s="1235"/>
      <c r="AIF747" s="1235"/>
      <c r="AIG747" s="1235"/>
      <c r="AIH747" s="104"/>
      <c r="AII747" s="104"/>
      <c r="AIJ747" s="104"/>
      <c r="AIK747" s="90">
        <f>$I747*AIE747</f>
        <v>0</v>
      </c>
      <c r="AIL747" s="90">
        <f>$J747*AIF747</f>
        <v>0</v>
      </c>
      <c r="AIM747" s="90">
        <f>$K747*AIG747</f>
        <v>0</v>
      </c>
      <c r="AIN747" s="104"/>
      <c r="AIO747" s="104"/>
      <c r="AIP747" s="104"/>
      <c r="AIQ747" s="90">
        <f>$I747*AIQ$758</f>
        <v>15318.17</v>
      </c>
      <c r="AIR747" s="90">
        <f>$J747*AIR$758</f>
        <v>18215.73</v>
      </c>
      <c r="AIS747" s="90">
        <f>$K747*AIS$758</f>
        <v>18406.14</v>
      </c>
      <c r="AIT747" s="104"/>
      <c r="AIU747" s="104"/>
      <c r="AIV747" s="104"/>
      <c r="AIW747" s="90">
        <f t="shared" si="1256"/>
        <v>0</v>
      </c>
      <c r="AIX747" s="90">
        <f t="shared" si="1256"/>
        <v>0</v>
      </c>
      <c r="AIY747" s="90">
        <f t="shared" si="1256"/>
        <v>0</v>
      </c>
      <c r="AIZ747" s="92"/>
      <c r="AJA747" s="92"/>
      <c r="AJB747" s="92"/>
      <c r="AJC747" s="104"/>
      <c r="AJD747" s="104"/>
      <c r="AJE747" s="104"/>
      <c r="AJF747" s="90">
        <f>$I747*AIZ747</f>
        <v>0</v>
      </c>
      <c r="AJG747" s="90">
        <f>$J747*AJA747</f>
        <v>0</v>
      </c>
      <c r="AJH747" s="90">
        <f>$K747*AJB747</f>
        <v>0</v>
      </c>
      <c r="AJI747" s="104"/>
      <c r="AJJ747" s="104"/>
      <c r="AJK747" s="104"/>
      <c r="AJL747" s="90">
        <f>$I747*AJL$758</f>
        <v>0</v>
      </c>
      <c r="AJM747" s="90">
        <f>$J747*AJM$758</f>
        <v>0</v>
      </c>
      <c r="AJN747" s="90">
        <f>$K747*AJN$758</f>
        <v>0</v>
      </c>
      <c r="AJO747" s="104"/>
      <c r="AJP747" s="104"/>
      <c r="AJQ747" s="104"/>
      <c r="AJR747" s="90">
        <f t="shared" si="1257"/>
        <v>0</v>
      </c>
      <c r="AJS747" s="90">
        <f t="shared" si="1257"/>
        <v>0</v>
      </c>
      <c r="AJT747" s="90">
        <f t="shared" si="1257"/>
        <v>0</v>
      </c>
      <c r="AJU747" s="1235"/>
      <c r="AJV747" s="1235"/>
      <c r="AJW747" s="1235"/>
      <c r="AJX747" s="104"/>
      <c r="AJY747" s="104"/>
      <c r="AJZ747" s="104"/>
      <c r="AKA747" s="90">
        <f>$I747*AJU747</f>
        <v>0</v>
      </c>
      <c r="AKB747" s="90">
        <f>$J747*AJV747</f>
        <v>0</v>
      </c>
      <c r="AKC747" s="90">
        <f>$K747*AJW747</f>
        <v>0</v>
      </c>
      <c r="AKD747" s="104"/>
      <c r="AKE747" s="104"/>
      <c r="AKF747" s="104"/>
      <c r="AKG747" s="90">
        <f>$I747*AKG$758</f>
        <v>13748.93</v>
      </c>
      <c r="AKH747" s="90">
        <f>$J747*AKH$758</f>
        <v>14651</v>
      </c>
      <c r="AKI747" s="90">
        <f>$K747*AKI$758</f>
        <v>14856.01</v>
      </c>
      <c r="AKJ747" s="104"/>
      <c r="AKK747" s="104"/>
      <c r="AKL747" s="104"/>
      <c r="AKM747" s="90">
        <f t="shared" si="1258"/>
        <v>0</v>
      </c>
      <c r="AKN747" s="90">
        <f t="shared" si="1258"/>
        <v>0</v>
      </c>
      <c r="AKO747" s="90">
        <f t="shared" si="1258"/>
        <v>0</v>
      </c>
      <c r="AKP747" s="1235"/>
      <c r="AKQ747" s="1235"/>
      <c r="AKR747" s="1235"/>
      <c r="AKS747" s="104"/>
      <c r="AKT747" s="104"/>
      <c r="AKU747" s="104"/>
      <c r="AKV747" s="90">
        <f>$I747*AKP747</f>
        <v>0</v>
      </c>
      <c r="AKW747" s="90">
        <f>$J747*AKQ747</f>
        <v>0</v>
      </c>
      <c r="AKX747" s="90">
        <f>$K747*AKR747</f>
        <v>0</v>
      </c>
      <c r="AKY747" s="104"/>
      <c r="AKZ747" s="104"/>
      <c r="ALA747" s="104"/>
      <c r="ALB747" s="90">
        <f>$I747*ALB$758</f>
        <v>13775.33</v>
      </c>
      <c r="ALC747" s="90">
        <f>$J747*ALC$758</f>
        <v>15930.66</v>
      </c>
      <c r="ALD747" s="90">
        <f>$K747*ALD$758</f>
        <v>16105.89</v>
      </c>
      <c r="ALE747" s="104"/>
      <c r="ALF747" s="104"/>
      <c r="ALG747" s="104"/>
      <c r="ALH747" s="90">
        <f t="shared" si="1259"/>
        <v>0</v>
      </c>
      <c r="ALI747" s="90">
        <f t="shared" si="1259"/>
        <v>0</v>
      </c>
      <c r="ALJ747" s="90">
        <f t="shared" si="1259"/>
        <v>0</v>
      </c>
      <c r="ALK747" s="1235"/>
      <c r="ALL747" s="1235"/>
      <c r="ALM747" s="1235"/>
      <c r="ALN747" s="104"/>
      <c r="ALO747" s="104"/>
      <c r="ALP747" s="104"/>
      <c r="ALQ747" s="90">
        <f>$I747*ALK747</f>
        <v>0</v>
      </c>
      <c r="ALR747" s="90">
        <f>$J747*ALL747</f>
        <v>0</v>
      </c>
      <c r="ALS747" s="90">
        <f>$K747*ALM747</f>
        <v>0</v>
      </c>
      <c r="ALT747" s="104"/>
      <c r="ALU747" s="104"/>
      <c r="ALV747" s="104"/>
      <c r="ALW747" s="90">
        <f>$I747*ALW$758</f>
        <v>15089.52</v>
      </c>
      <c r="ALX747" s="90">
        <f>$J747*ALX$758</f>
        <v>17080.28</v>
      </c>
      <c r="ALY747" s="90">
        <f>$K747*ALY$758</f>
        <v>17293.75</v>
      </c>
      <c r="ALZ747" s="104"/>
      <c r="AMA747" s="104"/>
      <c r="AMB747" s="104"/>
      <c r="AMC747" s="90">
        <f t="shared" si="1260"/>
        <v>0</v>
      </c>
      <c r="AMD747" s="90">
        <f t="shared" si="1260"/>
        <v>0</v>
      </c>
      <c r="AME747" s="90">
        <f t="shared" si="1260"/>
        <v>0</v>
      </c>
      <c r="AMF747" s="1235"/>
      <c r="AMG747" s="1235"/>
      <c r="AMH747" s="1235"/>
      <c r="AMI747" s="104"/>
      <c r="AMJ747" s="104"/>
      <c r="AMK747" s="104"/>
      <c r="AML747" s="90">
        <f>$I747*AMF747</f>
        <v>0</v>
      </c>
      <c r="AMM747" s="90">
        <f>$J747*AMG747</f>
        <v>0</v>
      </c>
      <c r="AMN747" s="90">
        <f>$K747*AMH747</f>
        <v>0</v>
      </c>
      <c r="AMO747" s="104"/>
      <c r="AMP747" s="104"/>
      <c r="AMQ747" s="104"/>
      <c r="AMR747" s="90">
        <f>$I747*AMR$758</f>
        <v>15633.29</v>
      </c>
      <c r="AMS747" s="90">
        <f>$J747*AMS$758</f>
        <v>17151.75</v>
      </c>
      <c r="AMT747" s="90">
        <f>$K747*AMT$758</f>
        <v>17315.48</v>
      </c>
      <c r="AMU747" s="104"/>
      <c r="AMV747" s="104"/>
      <c r="AMW747" s="104"/>
      <c r="AMX747" s="90">
        <f t="shared" si="1261"/>
        <v>0</v>
      </c>
      <c r="AMY747" s="90">
        <f t="shared" si="1261"/>
        <v>0</v>
      </c>
      <c r="AMZ747" s="90">
        <f t="shared" si="1261"/>
        <v>0</v>
      </c>
      <c r="ANA747" s="1235"/>
      <c r="ANB747" s="1235"/>
      <c r="ANC747" s="1235"/>
      <c r="AND747" s="104"/>
      <c r="ANE747" s="104"/>
      <c r="ANF747" s="104"/>
      <c r="ANG747" s="90">
        <f>$I747*ANA747</f>
        <v>0</v>
      </c>
      <c r="ANH747" s="90">
        <f>$J747*ANB747</f>
        <v>0</v>
      </c>
      <c r="ANI747" s="90">
        <f>$K747*ANC747</f>
        <v>0</v>
      </c>
      <c r="ANJ747" s="104"/>
      <c r="ANK747" s="104"/>
      <c r="ANL747" s="104"/>
      <c r="ANM747" s="90">
        <f>$I747*ANM$758</f>
        <v>13262.42</v>
      </c>
      <c r="ANN747" s="90">
        <f>$J747*ANN$758</f>
        <v>14331.26</v>
      </c>
      <c r="ANO747" s="90">
        <f>$K747*ANO$758</f>
        <v>14536.81</v>
      </c>
      <c r="ANP747" s="104"/>
      <c r="ANQ747" s="104"/>
      <c r="ANR747" s="104"/>
      <c r="ANS747" s="90">
        <f t="shared" si="1262"/>
        <v>0</v>
      </c>
      <c r="ANT747" s="90">
        <f t="shared" si="1262"/>
        <v>0</v>
      </c>
      <c r="ANU747" s="90">
        <f t="shared" si="1262"/>
        <v>0</v>
      </c>
      <c r="ANV747" s="1235"/>
      <c r="ANW747" s="1235"/>
      <c r="ANX747" s="1235"/>
      <c r="ANY747" s="104"/>
      <c r="ANZ747" s="104"/>
      <c r="AOA747" s="104"/>
      <c r="AOB747" s="90">
        <f>$I747*ANV747</f>
        <v>0</v>
      </c>
      <c r="AOC747" s="90">
        <f>$J747*ANW747</f>
        <v>0</v>
      </c>
      <c r="AOD747" s="90">
        <f>$K747*ANX747</f>
        <v>0</v>
      </c>
      <c r="AOE747" s="104"/>
      <c r="AOF747" s="104"/>
      <c r="AOG747" s="104"/>
      <c r="AOH747" s="90">
        <f>$I747*AOH$758</f>
        <v>22217.58</v>
      </c>
      <c r="AOI747" s="90">
        <f>$J747*AOI$758</f>
        <v>23460.94</v>
      </c>
      <c r="AOJ747" s="90">
        <f>$K747*AOJ$758</f>
        <v>23486.45</v>
      </c>
      <c r="AOK747" s="104"/>
      <c r="AOL747" s="104"/>
      <c r="AOM747" s="104"/>
      <c r="AON747" s="90">
        <f t="shared" si="1263"/>
        <v>0</v>
      </c>
      <c r="AOO747" s="90">
        <f t="shared" si="1263"/>
        <v>0</v>
      </c>
      <c r="AOP747" s="90">
        <f t="shared" si="1263"/>
        <v>0</v>
      </c>
      <c r="AOQ747" s="1235"/>
      <c r="AOR747" s="1235"/>
      <c r="AOS747" s="1235"/>
      <c r="AOT747" s="104"/>
      <c r="AOU747" s="104"/>
      <c r="AOV747" s="104"/>
      <c r="AOW747" s="90">
        <f>$I747*AOQ747</f>
        <v>0</v>
      </c>
      <c r="AOX747" s="90">
        <f>$J747*AOR747</f>
        <v>0</v>
      </c>
      <c r="AOY747" s="90">
        <f>$K747*AOS747</f>
        <v>0</v>
      </c>
      <c r="AOZ747" s="104"/>
      <c r="APA747" s="104"/>
      <c r="APB747" s="104"/>
      <c r="APC747" s="90">
        <f>$I747*APC$758</f>
        <v>14156.23</v>
      </c>
      <c r="APD747" s="90">
        <f>$J747*APD$758</f>
        <v>15220.84</v>
      </c>
      <c r="APE747" s="90">
        <f>$K747*APE$758</f>
        <v>15393.94</v>
      </c>
      <c r="APF747" s="104"/>
      <c r="APG747" s="104"/>
      <c r="APH747" s="104"/>
      <c r="API747" s="90">
        <f t="shared" si="1264"/>
        <v>0</v>
      </c>
      <c r="APJ747" s="90">
        <f t="shared" si="1264"/>
        <v>0</v>
      </c>
      <c r="APK747" s="90">
        <f t="shared" si="1264"/>
        <v>0</v>
      </c>
      <c r="APL747" s="1235"/>
      <c r="APM747" s="1235"/>
      <c r="APN747" s="1235"/>
      <c r="APO747" s="104"/>
      <c r="APP747" s="104"/>
      <c r="APQ747" s="104"/>
      <c r="APR747" s="90">
        <f>$I747*APL747</f>
        <v>0</v>
      </c>
      <c r="APS747" s="90">
        <f>$J747*APM747</f>
        <v>0</v>
      </c>
      <c r="APT747" s="90">
        <f>$K747*APN747</f>
        <v>0</v>
      </c>
      <c r="APU747" s="104"/>
      <c r="APV747" s="104"/>
      <c r="APW747" s="104"/>
      <c r="APX747" s="90">
        <f>$I747*APX$758</f>
        <v>18105.66</v>
      </c>
      <c r="APY747" s="90">
        <f>$J747*APY$758</f>
        <v>19268.78</v>
      </c>
      <c r="APZ747" s="90">
        <f>$K747*APZ$758</f>
        <v>19495.66</v>
      </c>
      <c r="AQA747" s="104"/>
      <c r="AQB747" s="104"/>
      <c r="AQC747" s="104"/>
      <c r="AQD747" s="90">
        <f t="shared" si="1265"/>
        <v>0</v>
      </c>
      <c r="AQE747" s="90">
        <f t="shared" si="1265"/>
        <v>0</v>
      </c>
      <c r="AQF747" s="90">
        <f t="shared" si="1265"/>
        <v>0</v>
      </c>
      <c r="AQG747" s="1235"/>
      <c r="AQH747" s="1235"/>
      <c r="AQI747" s="1235"/>
      <c r="AQJ747" s="104"/>
      <c r="AQK747" s="104"/>
      <c r="AQL747" s="104"/>
      <c r="AQM747" s="90">
        <f>$I747*AQG747</f>
        <v>0</v>
      </c>
      <c r="AQN747" s="90">
        <f>$J747*AQH747</f>
        <v>0</v>
      </c>
      <c r="AQO747" s="90">
        <f>$K747*AQI747</f>
        <v>0</v>
      </c>
      <c r="AQP747" s="104"/>
      <c r="AQQ747" s="104"/>
      <c r="AQR747" s="104"/>
      <c r="AQS747" s="90">
        <f>$I747*AQS$758</f>
        <v>16502.830000000002</v>
      </c>
      <c r="AQT747" s="90">
        <f>$J747*AQT$758</f>
        <v>18434.91</v>
      </c>
      <c r="AQU747" s="90">
        <f>$K747*AQU$758</f>
        <v>18613.259999999998</v>
      </c>
      <c r="AQV747" s="104"/>
      <c r="AQW747" s="104"/>
      <c r="AQX747" s="104"/>
      <c r="AQY747" s="90">
        <f t="shared" si="1266"/>
        <v>0</v>
      </c>
      <c r="AQZ747" s="90">
        <f t="shared" si="1266"/>
        <v>0</v>
      </c>
      <c r="ARA747" s="90">
        <f t="shared" si="1266"/>
        <v>0</v>
      </c>
      <c r="ARB747" s="1235"/>
      <c r="ARC747" s="1235"/>
      <c r="ARD747" s="1235"/>
      <c r="ARE747" s="104"/>
      <c r="ARF747" s="104"/>
      <c r="ARG747" s="104"/>
      <c r="ARH747" s="90">
        <f>$I747*ARB747</f>
        <v>0</v>
      </c>
      <c r="ARI747" s="90">
        <f>$J747*ARC747</f>
        <v>0</v>
      </c>
      <c r="ARJ747" s="90">
        <f>$K747*ARD747</f>
        <v>0</v>
      </c>
      <c r="ARK747" s="104"/>
      <c r="ARL747" s="104"/>
      <c r="ARM747" s="104"/>
      <c r="ARN747" s="90">
        <f>$I747*ARN$758</f>
        <v>12798.93</v>
      </c>
      <c r="ARO747" s="90">
        <f>$J747*ARO$758</f>
        <v>14646.12</v>
      </c>
      <c r="ARP747" s="90">
        <f>$K747*ARP$758</f>
        <v>14820.57</v>
      </c>
      <c r="ARQ747" s="104"/>
      <c r="ARR747" s="104"/>
      <c r="ARS747" s="104"/>
      <c r="ART747" s="90">
        <f t="shared" si="1267"/>
        <v>0</v>
      </c>
      <c r="ARU747" s="90">
        <f t="shared" si="1267"/>
        <v>0</v>
      </c>
      <c r="ARV747" s="90">
        <f t="shared" si="1267"/>
        <v>0</v>
      </c>
      <c r="ARW747" s="1235"/>
      <c r="ARX747" s="1235"/>
      <c r="ARY747" s="1235"/>
      <c r="ARZ747" s="104"/>
      <c r="ASA747" s="104"/>
      <c r="ASB747" s="104"/>
      <c r="ASC747" s="90">
        <f>$I747*ARW747</f>
        <v>0</v>
      </c>
      <c r="ASD747" s="90">
        <f>$J747*ARX747</f>
        <v>0</v>
      </c>
      <c r="ASE747" s="90">
        <f>$K747*ARY747</f>
        <v>0</v>
      </c>
      <c r="ASF747" s="104"/>
      <c r="ASG747" s="104"/>
      <c r="ASH747" s="104"/>
      <c r="ASI747" s="90">
        <f>$I747*ASI$758</f>
        <v>12870.61</v>
      </c>
      <c r="ASJ747" s="90">
        <f>$J747*ASJ$758</f>
        <v>15225.14</v>
      </c>
      <c r="ASK747" s="90">
        <f>$K747*ASK$758</f>
        <v>15448.41</v>
      </c>
      <c r="ASL747" s="104"/>
      <c r="ASM747" s="104"/>
      <c r="ASN747" s="104"/>
      <c r="ASO747" s="90">
        <f t="shared" si="1268"/>
        <v>0</v>
      </c>
      <c r="ASP747" s="90">
        <f t="shared" si="1268"/>
        <v>0</v>
      </c>
      <c r="ASQ747" s="90">
        <f t="shared" si="1268"/>
        <v>0</v>
      </c>
      <c r="ASR747" s="1235"/>
      <c r="ASS747" s="1235"/>
      <c r="AST747" s="1235"/>
      <c r="ASU747" s="104"/>
      <c r="ASV747" s="104"/>
      <c r="ASW747" s="104"/>
      <c r="ASX747" s="90">
        <f>$I747*ASR747</f>
        <v>0</v>
      </c>
      <c r="ASY747" s="90">
        <f>$J747*ASS747</f>
        <v>0</v>
      </c>
      <c r="ASZ747" s="90">
        <f>$K747*AST747</f>
        <v>0</v>
      </c>
      <c r="ATA747" s="104"/>
      <c r="ATB747" s="104"/>
      <c r="ATC747" s="104"/>
      <c r="ATD747" s="90">
        <f>$I747*ATD$758</f>
        <v>14492.49</v>
      </c>
      <c r="ATE747" s="90">
        <f>$J747*ATE$758</f>
        <v>14908.31</v>
      </c>
      <c r="ATF747" s="90">
        <f>$K747*ATF$758</f>
        <v>15153.62</v>
      </c>
      <c r="ATG747" s="104"/>
      <c r="ATH747" s="104"/>
      <c r="ATI747" s="104"/>
      <c r="ATJ747" s="90">
        <f t="shared" si="1269"/>
        <v>0</v>
      </c>
      <c r="ATK747" s="90">
        <f t="shared" si="1269"/>
        <v>0</v>
      </c>
      <c r="ATL747" s="90">
        <f t="shared" si="1269"/>
        <v>0</v>
      </c>
      <c r="ATM747" s="1235"/>
      <c r="ATN747" s="1235"/>
      <c r="ATO747" s="1235"/>
      <c r="ATP747" s="104"/>
      <c r="ATQ747" s="104"/>
      <c r="ATR747" s="104"/>
      <c r="ATS747" s="90">
        <f>$I747*ATM747</f>
        <v>0</v>
      </c>
      <c r="ATT747" s="90">
        <f>$J747*ATN747</f>
        <v>0</v>
      </c>
      <c r="ATU747" s="90">
        <f>$K747*ATO747</f>
        <v>0</v>
      </c>
      <c r="ATV747" s="104"/>
      <c r="ATW747" s="104"/>
      <c r="ATX747" s="104"/>
      <c r="ATY747" s="90">
        <f>$I747*ATY$758</f>
        <v>12155.01</v>
      </c>
      <c r="ATZ747" s="90">
        <f>$J747*ATZ$758</f>
        <v>14727.35</v>
      </c>
      <c r="AUA747" s="90">
        <f>$K747*AUA$758</f>
        <v>14929.14</v>
      </c>
      <c r="AUB747" s="104"/>
      <c r="AUC747" s="104"/>
      <c r="AUD747" s="104"/>
      <c r="AUE747" s="90">
        <f t="shared" si="1270"/>
        <v>0</v>
      </c>
      <c r="AUF747" s="90">
        <f t="shared" si="1270"/>
        <v>0</v>
      </c>
      <c r="AUG747" s="90">
        <f t="shared" si="1270"/>
        <v>0</v>
      </c>
      <c r="AUH747" s="1235"/>
      <c r="AUI747" s="1235"/>
      <c r="AUJ747" s="1235"/>
      <c r="AUK747" s="104"/>
      <c r="AUL747" s="104"/>
      <c r="AUM747" s="104"/>
      <c r="AUN747" s="90">
        <f>$I747*AUH747</f>
        <v>0</v>
      </c>
      <c r="AUO747" s="90">
        <f>$J747*AUI747</f>
        <v>0</v>
      </c>
      <c r="AUP747" s="90">
        <f>$K747*AUJ747</f>
        <v>0</v>
      </c>
      <c r="AUQ747" s="104"/>
      <c r="AUR747" s="104"/>
      <c r="AUS747" s="104"/>
      <c r="AUT747" s="90">
        <f>$I747*AUT$758</f>
        <v>12928.33</v>
      </c>
      <c r="AUU747" s="90">
        <f>$J747*AUU$758</f>
        <v>14105.91</v>
      </c>
      <c r="AUV747" s="90">
        <f>$K747*AUV$758</f>
        <v>14338.88</v>
      </c>
      <c r="AUW747" s="104"/>
      <c r="AUX747" s="104"/>
      <c r="AUY747" s="104"/>
      <c r="AUZ747" s="90">
        <f t="shared" si="1271"/>
        <v>0</v>
      </c>
      <c r="AVA747" s="90">
        <f t="shared" si="1271"/>
        <v>0</v>
      </c>
      <c r="AVB747" s="90">
        <f t="shared" si="1271"/>
        <v>0</v>
      </c>
      <c r="AVC747" s="1235"/>
      <c r="AVD747" s="1235"/>
      <c r="AVE747" s="1235"/>
      <c r="AVF747" s="104"/>
      <c r="AVG747" s="104"/>
      <c r="AVH747" s="104"/>
      <c r="AVI747" s="90">
        <f>$I747*AVC747</f>
        <v>0</v>
      </c>
      <c r="AVJ747" s="90">
        <f>$J747*AVD747</f>
        <v>0</v>
      </c>
      <c r="AVK747" s="90">
        <f>$K747*AVE747</f>
        <v>0</v>
      </c>
      <c r="AVL747" s="104"/>
      <c r="AVM747" s="104"/>
      <c r="AVN747" s="104"/>
      <c r="AVO747" s="90">
        <f>$I747*AVO$758</f>
        <v>13907.09</v>
      </c>
      <c r="AVP747" s="90">
        <f>$J747*AVP$758</f>
        <v>15008.9</v>
      </c>
      <c r="AVQ747" s="90">
        <f>$K747*AVQ$758</f>
        <v>15271.74</v>
      </c>
      <c r="AVR747" s="104"/>
      <c r="AVS747" s="104"/>
      <c r="AVT747" s="104"/>
      <c r="AVU747" s="90">
        <f t="shared" si="1272"/>
        <v>0</v>
      </c>
      <c r="AVV747" s="90">
        <f t="shared" si="1272"/>
        <v>0</v>
      </c>
      <c r="AVW747" s="90">
        <f t="shared" si="1272"/>
        <v>0</v>
      </c>
      <c r="AVX747" s="124">
        <f t="shared" ref="AVX747" si="1845">L747+AG747+BB747+BW747+CR747+EH747+FC747+FX747+GS747+HN747+II747+JD747+JY747+KT747+LO747+MJ747+NE747+NZ747+OU747+PP747+QK747+RF747+SA747+SV747+TQ747+UL747+VG747+WB747+WW747+XR747+YM747+ZH747+AAC747+AAX747+ABS747+ACN747+ADI747+AED747+AEY747+AFT747+AGO747+AHJ747+AIE747+AIZ747+AJU747+AKP747+ALK747+AMF747+ANA747+ANV747+AOQ747+APL747+AQG747+ARB747+ARW747+ASR747+ATM747+AUH747+AVC747</f>
        <v>0</v>
      </c>
      <c r="AVY747" s="124">
        <f t="shared" ref="AVY747" si="1846">M747+AH747+BC747+BX747+CS747+EI747+FD747+FY747+GT747+HO747+IJ747+JE747+JZ747+KU747+LP747+MK747+NF747+OA747+OV747+PQ747+QL747+RG747+SB747+SW747+TR747+UM747+VH747+WC747+WX747+XS747+YN747+ZI747+AAD747+AAY747+ABT747+ACO747+ADJ747+AEE747+AEZ747+AFU747+AGP747+AHK747+AIF747+AJA747+AJV747+AKQ747+ALL747+AMG747+ANB747+ANW747+AOR747+APM747+AQH747+ARC747+ARX747+ASS747+ATN747+AUI747+AVD747</f>
        <v>0</v>
      </c>
      <c r="AVZ747" s="124">
        <f t="shared" ref="AVZ747" si="1847">N747+AI747+BD747+BY747+CT747+EJ747+FE747+FZ747+GU747+HP747+IK747+JF747+KA747+KV747+LQ747+ML747+NG747+OB747+OW747+PR747+QM747+RH747+SC747+SX747+TS747+UN747+VI747+WD747+WY747+XT747+YO747+ZJ747+AAE747+AAZ747+ABU747+ACP747+ADK747+AEF747+AFA747+AFV747+AGQ747+AHL747+AIG747+AJB747+AJW747+AKR747+ALM747+AMH747+ANC747+ANX747+AOS747+APN747+AQI747+ARD747+ARY747+AST747+ATO747+AUJ747+AVE747</f>
        <v>0</v>
      </c>
      <c r="AWA747" s="90">
        <f t="shared" ref="AWA747" si="1848">O747+AJ747+BE747+BZ747+CU747+EK747+FF747+GA747+GV747+HQ747+IL747+JG747+KB747+KW747+LR747+MM747+NH747+OC747+OX747+PS747+QN747+RI747+SD747+SY747+TT747+UO747+VJ747+WE747+WZ747+XU747+YP747+ZK747+AAF747+ABA747+ABV747+ACQ747+ADL747+AEG747+AFB747+AFW747+AGR747+AHM747+AIH747+AJC747+AJX747+AKS747+ALN747+AMI747+AND747+ANY747+AOT747+APO747+AQJ747+ARE747+ARZ747+ASU747+ATP747+AUK747+AVF747</f>
        <v>0</v>
      </c>
      <c r="AWB747" s="90">
        <f t="shared" ref="AWB747" si="1849">P747+AK747+BF747+CA747+CV747+EL747+FG747+GB747+GW747+HR747+IM747+JH747+KC747+KX747+LS747+MN747+NI747+OD747+OY747+PT747+QO747+RJ747+SE747+SZ747+TU747+UP747+VK747+WF747+XA747+XV747+YQ747+ZL747+AAG747+ABB747+ABW747+ACR747+ADM747+AEH747+AFC747+AFX747+AGS747+AHN747+AII747+AJD747+AJY747+AKT747+ALO747+AMJ747+ANE747+ANZ747+AOU747+APP747+AQK747+ARF747+ASA747+ASV747+ATQ747+AUL747+AVG747</f>
        <v>0</v>
      </c>
      <c r="AWC747" s="90">
        <f t="shared" ref="AWC747" si="1850">Q747+AL747+BG747+CB747+CW747+EM747+FH747+GC747+GX747+HS747+IN747+JI747+KD747+KY747+LT747+MO747+NJ747+OE747+OZ747+PU747+QP747+RK747+SF747+TA747+TV747+UQ747+VL747+WG747+XB747+XW747+YR747+ZM747+AAH747+ABC747+ABX747+ACS747+ADN747+AEI747+AFD747+AFY747+AGT747+AHO747+AIJ747+AJE747+AJZ747+AKU747+ALP747+AMK747+ANF747+AOA747+AOV747+APQ747+AQL747+ARG747+ASB747+ASW747+ATR747+AUM747+AVH747</f>
        <v>0</v>
      </c>
      <c r="AWD747" s="90">
        <f t="shared" ref="AWD747" si="1851">R747+AM747+BH747+CC747+CX747+EN747+FI747+GD747+GY747+HT747+IO747+JJ747+KE747+KZ747+LU747+MP747+NK747+OF747+PA747+PV747+QQ747+RL747+SG747+TB747+TW747+UR747+VM747+WH747+XC747+XX747+YS747+ZN747+AAI747+ABD747+ABY747+ACT747+ADO747+AEJ747+AFE747+AFZ747+AGU747+AHP747+AIK747+AJF747+AKA747+AKV747+ALQ747+AML747+ANG747+AOB747+AOW747+APR747+AQM747+ARH747+ASC747+ASX747+ATS747+AUN747+AVI747</f>
        <v>0</v>
      </c>
      <c r="AWE747" s="90">
        <f t="shared" ref="AWE747" si="1852">S747+AN747+BI747+CD747+CY747+EO747+FJ747+GE747+GZ747+HU747+IP747+JK747+KF747+LA747+LV747+MQ747+NL747+OG747+PB747+PW747+QR747+RM747+SH747+TC747+TX747+US747+VN747+WI747+XD747+XY747+YT747+ZO747+AAJ747+ABE747+ABZ747+ACU747+ADP747+AEK747+AFF747+AGA747+AGV747+AHQ747+AIL747+AJG747+AKB747+AKW747+ALR747+AMM747+ANH747+AOC747+AOX747+APS747+AQN747+ARI747+ASD747+ASY747+ATT747+AUO747+AVJ747</f>
        <v>0</v>
      </c>
      <c r="AWF747" s="90">
        <f t="shared" ref="AWF747" si="1853">T747+AO747+BJ747+CE747+CZ747+EP747+FK747+GF747+HA747+HV747+IQ747+JL747+KG747+LB747+LW747+MR747+NM747+OH747+PC747+PX747+QS747+RN747+SI747+TD747+TY747+UT747+VO747+WJ747+XE747+XZ747+YU747+ZP747+AAK747+ABF747+ACA747+ACV747+ADQ747+AEL747+AFG747+AGB747+AGW747+AHR747+AIM747+AJH747+AKC747+AKX747+ALS747+AMN747+ANI747+AOD747+AOY747+APT747+AQO747+ARJ747+ASE747+ASZ747+ATU747+AUP747+AVK747</f>
        <v>0</v>
      </c>
      <c r="AWG747" s="104"/>
      <c r="AWH747" s="104"/>
      <c r="AWI747" s="104"/>
      <c r="AWJ747" s="90"/>
      <c r="AWK747" s="90"/>
      <c r="AWL747" s="90"/>
      <c r="AWM747" s="90">
        <f t="shared" ref="AWM747" si="1854">AA747+AV747+BQ747+CL747+DG747+EW747+FR747+GM747+HH747+IC747+IX747+JS747+KN747+LI747+MD747+MY747+NT747+OO747+PJ747+QE747+QZ747+RU747+SP747+TK747+UF747+VA747+VV747+WQ747+XL747+YG747+ZB747+ZW747+AAR747+ABM747+ACH747+ADC747+ADX747+AES747+AFN747+AGI747+AHD747+AHY747+AIT747+AJO747+AKJ747+ALE747+ALZ747+AMU747+ANP747+AOK747+APF747+AQA747+AQV747+ARQ747+ASL747+ATG747+AUB747+AUW747+AVR747</f>
        <v>0</v>
      </c>
      <c r="AWN747" s="90">
        <f t="shared" ref="AWN747" si="1855">AB747+AW747+BR747+CM747+DH747+EX747+FS747+GN747+HI747+ID747+IY747+JT747+KO747+LJ747+ME747+MZ747+NU747+OP747+PK747+QF747+RA747+RV747+SQ747+TL747+UG747+VB747+VW747+WR747+XM747+YH747+ZC747+ZX747+AAS747+ABN747+ACI747+ADD747+ADY747+AET747+AFO747+AGJ747+AHE747+AHZ747+AIU747+AJP747+AKK747+ALF747+AMA747+AMV747+ANQ747+AOL747+APG747+AQB747+AQW747+ARR747+ASM747+ATH747+AUC747+AUX747+AVS747</f>
        <v>0</v>
      </c>
      <c r="AWO747" s="90">
        <f t="shared" ref="AWO747" si="1856">AC747+AX747+BS747+CN747+DI747+EY747+FT747+GO747+HJ747+IE747+IZ747+JU747+KP747+LK747+MF747+NA747+NV747+OQ747+PL747+QG747+RB747+RW747+SR747+TM747+UH747+VC747+VX747+WS747+XN747+YI747+ZD747+ZY747+AAT747+ABO747+ACJ747+ADE747+ADZ747+AEU747+AFP747+AGK747+AHF747+AIA747+AIV747+AJQ747+AKL747+ALG747+AMB747+AMW747+ANR747+AOM747+APH747+AQC747+AQX747+ARS747+ASN747+ATI747+AUD747+AUY747+AVT747</f>
        <v>0</v>
      </c>
      <c r="AWP747" s="90">
        <f t="shared" ref="AWP747" si="1857">AD747+AY747+BT747+CO747+DJ747+EZ747+FU747+GP747+HK747+IF747+JA747+JV747+KQ747+LL747+MG747+NB747+NW747+OR747+PM747+QH747+RC747+RX747+SS747+TN747+UI747+VD747+VY747+WT747+XO747+YJ747+ZE747+ZZ747+AAU747+ABP747+ACK747+ADF747+AEA747+AEV747+AFQ747+AGL747+AHG747+AIB747+AIW747+AJR747+AKM747+ALH747+AMC747+AMX747+ANS747+AON747+API747+AQD747+AQY747+ART747+ASO747+ATJ747+AUE747+AUZ747+AVU747</f>
        <v>0</v>
      </c>
      <c r="AWQ747" s="90">
        <f t="shared" ref="AWQ747" si="1858">AE747+AZ747+BU747+CP747+DK747+FA747+FV747+GQ747+HL747+IG747+JB747+JW747+KR747+LM747+MH747+NC747+NX747+OS747+PN747+QI747+RD747+RY747+ST747+TO747+UJ747+VE747+VZ747+WU747+XP747+YK747+ZF747+AAA747+AAV747+ABQ747+ACL747+ADG747+AEB747+AEW747+AFR747+AGM747+AHH747+AIC747+AIX747+AJS747+AKN747+ALI747+AMD747+AMY747+ANT747+AOO747+APJ747+AQE747+AQZ747+ARU747+ASP747+ATK747+AUF747+AVA747+AVV747</f>
        <v>0</v>
      </c>
      <c r="AWR747" s="90">
        <f t="shared" ref="AWR747" si="1859">AF747+BA747+BV747+CQ747+DL747+FB747+FW747+GR747+HM747+IH747+JC747+JX747+KS747+LN747+MI747+ND747+NY747+OT747+PO747+QJ747+RE747+RZ747+SU747+TP747+UK747+VF747+WA747+WV747+XQ747+YL747+ZG747+AAB747+AAW747+ABR747+ACM747+ADH747+AEC747+AEX747+AFS747+AGN747+AHI747+AID747+AIY747+AJT747+AKO747+ALJ747+AME747+AMZ747+ANU747+AOP747+APK747+AQF747+ARA747+ARV747+ASQ747+ATL747+AUG747+AVB747+AVW747</f>
        <v>0</v>
      </c>
    </row>
    <row r="748" spans="1:1292" ht="48" x14ac:dyDescent="0.25">
      <c r="A748" s="91" t="s">
        <v>1624</v>
      </c>
      <c r="B748" s="91" t="s">
        <v>450</v>
      </c>
      <c r="C748" s="5"/>
      <c r="D748" s="338"/>
      <c r="E748" s="263"/>
      <c r="F748" s="98"/>
      <c r="G748" s="98"/>
      <c r="H748" s="98"/>
      <c r="I748" s="90">
        <f t="shared" ref="I748:K749" si="1860">F706</f>
        <v>13231.43</v>
      </c>
      <c r="J748" s="90">
        <f t="shared" si="1860"/>
        <v>13231.43</v>
      </c>
      <c r="K748" s="90">
        <f t="shared" si="1860"/>
        <v>13231.43</v>
      </c>
      <c r="L748" s="1235">
        <v>46</v>
      </c>
      <c r="M748" s="1235">
        <v>46</v>
      </c>
      <c r="N748" s="1235">
        <v>46</v>
      </c>
      <c r="O748" s="104"/>
      <c r="P748" s="104"/>
      <c r="Q748" s="104"/>
      <c r="R748" s="90">
        <f t="shared" si="1275"/>
        <v>608645.78</v>
      </c>
      <c r="S748" s="90">
        <f t="shared" si="1276"/>
        <v>608645.78</v>
      </c>
      <c r="T748" s="90">
        <f t="shared" si="1277"/>
        <v>608645.78</v>
      </c>
      <c r="U748" s="104"/>
      <c r="V748" s="104"/>
      <c r="W748" s="104"/>
      <c r="X748" s="90">
        <f t="shared" si="1278"/>
        <v>5423.72</v>
      </c>
      <c r="Y748" s="90">
        <f t="shared" si="1279"/>
        <v>6124.18</v>
      </c>
      <c r="Z748" s="90">
        <f t="shared" si="1280"/>
        <v>6236.18</v>
      </c>
      <c r="AA748" s="104"/>
      <c r="AB748" s="104"/>
      <c r="AC748" s="104"/>
      <c r="AD748" s="90">
        <f t="shared" si="1211"/>
        <v>249491.12</v>
      </c>
      <c r="AE748" s="90">
        <f t="shared" si="1211"/>
        <v>281712.28000000003</v>
      </c>
      <c r="AF748" s="90">
        <f t="shared" si="1211"/>
        <v>286864.28000000003</v>
      </c>
      <c r="AG748" s="1235">
        <v>148</v>
      </c>
      <c r="AH748" s="1235">
        <v>148</v>
      </c>
      <c r="AI748" s="1235">
        <v>148</v>
      </c>
      <c r="AJ748" s="104"/>
      <c r="AK748" s="104"/>
      <c r="AL748" s="104"/>
      <c r="AM748" s="90">
        <f t="shared" si="1281"/>
        <v>1958251.64</v>
      </c>
      <c r="AN748" s="90">
        <f t="shared" si="1282"/>
        <v>1958251.64</v>
      </c>
      <c r="AO748" s="90">
        <f t="shared" si="1283"/>
        <v>1958251.64</v>
      </c>
      <c r="AP748" s="104"/>
      <c r="AQ748" s="104"/>
      <c r="AR748" s="104"/>
      <c r="AS748" s="90">
        <f t="shared" si="1284"/>
        <v>6140.42</v>
      </c>
      <c r="AT748" s="90">
        <f t="shared" si="1285"/>
        <v>7162.66</v>
      </c>
      <c r="AU748" s="90">
        <f t="shared" si="1286"/>
        <v>7251.18</v>
      </c>
      <c r="AV748" s="104"/>
      <c r="AW748" s="104"/>
      <c r="AX748" s="104"/>
      <c r="AY748" s="90">
        <f t="shared" si="1212"/>
        <v>908782.16</v>
      </c>
      <c r="AZ748" s="90">
        <f t="shared" si="1212"/>
        <v>1060073.68</v>
      </c>
      <c r="BA748" s="90">
        <f t="shared" si="1212"/>
        <v>1073174.6399999999</v>
      </c>
      <c r="BB748" s="1235">
        <v>57</v>
      </c>
      <c r="BC748" s="1235">
        <v>57</v>
      </c>
      <c r="BD748" s="1235">
        <v>57</v>
      </c>
      <c r="BE748" s="104"/>
      <c r="BF748" s="104"/>
      <c r="BG748" s="104"/>
      <c r="BH748" s="90">
        <f t="shared" si="1287"/>
        <v>754191.51</v>
      </c>
      <c r="BI748" s="90">
        <f t="shared" si="1288"/>
        <v>754191.51</v>
      </c>
      <c r="BJ748" s="90">
        <f t="shared" si="1289"/>
        <v>754191.51</v>
      </c>
      <c r="BK748" s="104"/>
      <c r="BL748" s="104"/>
      <c r="BM748" s="104"/>
      <c r="BN748" s="90">
        <f t="shared" si="1290"/>
        <v>5497.87</v>
      </c>
      <c r="BO748" s="90">
        <f t="shared" si="1291"/>
        <v>6372.47</v>
      </c>
      <c r="BP748" s="90">
        <f t="shared" si="1292"/>
        <v>6475.1</v>
      </c>
      <c r="BQ748" s="104"/>
      <c r="BR748" s="104"/>
      <c r="BS748" s="104"/>
      <c r="BT748" s="90">
        <f t="shared" si="1213"/>
        <v>313378.59000000003</v>
      </c>
      <c r="BU748" s="90">
        <f t="shared" si="1213"/>
        <v>363230.79</v>
      </c>
      <c r="BV748" s="90">
        <f t="shared" si="1213"/>
        <v>369080.7</v>
      </c>
      <c r="BW748" s="1235">
        <v>49</v>
      </c>
      <c r="BX748" s="1235">
        <v>49</v>
      </c>
      <c r="BY748" s="1235">
        <v>49</v>
      </c>
      <c r="BZ748" s="104"/>
      <c r="CA748" s="104"/>
      <c r="CB748" s="104"/>
      <c r="CC748" s="90">
        <f t="shared" si="1293"/>
        <v>648340.06999999995</v>
      </c>
      <c r="CD748" s="90">
        <f t="shared" si="1294"/>
        <v>648340.06999999995</v>
      </c>
      <c r="CE748" s="90">
        <f t="shared" si="1295"/>
        <v>648340.06999999995</v>
      </c>
      <c r="CF748" s="104"/>
      <c r="CG748" s="104"/>
      <c r="CH748" s="104"/>
      <c r="CI748" s="90">
        <f t="shared" si="1296"/>
        <v>6492.94</v>
      </c>
      <c r="CJ748" s="90">
        <f t="shared" si="1297"/>
        <v>7666.24</v>
      </c>
      <c r="CK748" s="90">
        <f t="shared" si="1298"/>
        <v>7786.9</v>
      </c>
      <c r="CL748" s="104"/>
      <c r="CM748" s="104"/>
      <c r="CN748" s="104"/>
      <c r="CO748" s="90">
        <f t="shared" si="1214"/>
        <v>318154.06</v>
      </c>
      <c r="CP748" s="90">
        <f t="shared" si="1214"/>
        <v>375645.76</v>
      </c>
      <c r="CQ748" s="90">
        <f t="shared" si="1214"/>
        <v>381558.1</v>
      </c>
      <c r="CR748" s="1235">
        <v>22</v>
      </c>
      <c r="CS748" s="1235">
        <v>22</v>
      </c>
      <c r="CT748" s="1235">
        <v>22</v>
      </c>
      <c r="CU748" s="104"/>
      <c r="CV748" s="104"/>
      <c r="CW748" s="104"/>
      <c r="CX748" s="90">
        <f t="shared" si="1299"/>
        <v>291091.46000000002</v>
      </c>
      <c r="CY748" s="90">
        <f t="shared" si="1300"/>
        <v>291091.46000000002</v>
      </c>
      <c r="CZ748" s="90">
        <f t="shared" si="1301"/>
        <v>291091.46000000002</v>
      </c>
      <c r="DA748" s="104"/>
      <c r="DB748" s="104"/>
      <c r="DC748" s="104"/>
      <c r="DD748" s="90">
        <f t="shared" si="1302"/>
        <v>7277.3</v>
      </c>
      <c r="DE748" s="90">
        <f t="shared" si="1303"/>
        <v>8014.63</v>
      </c>
      <c r="DF748" s="90">
        <f t="shared" si="1304"/>
        <v>8101.67</v>
      </c>
      <c r="DG748" s="104"/>
      <c r="DH748" s="104"/>
      <c r="DI748" s="104"/>
      <c r="DJ748" s="90">
        <f t="shared" si="1215"/>
        <v>160100.6</v>
      </c>
      <c r="DK748" s="90">
        <f t="shared" si="1215"/>
        <v>176321.86</v>
      </c>
      <c r="DL748" s="90">
        <f t="shared" si="1215"/>
        <v>178236.74</v>
      </c>
      <c r="DM748" s="369"/>
      <c r="DN748" s="369"/>
      <c r="DO748" s="369"/>
      <c r="DP748" s="104"/>
      <c r="DQ748" s="104"/>
      <c r="DR748" s="104"/>
      <c r="DS748" s="90">
        <f t="shared" si="1305"/>
        <v>0</v>
      </c>
      <c r="DT748" s="90">
        <f t="shared" si="1306"/>
        <v>0</v>
      </c>
      <c r="DU748" s="90">
        <f t="shared" si="1307"/>
        <v>0</v>
      </c>
      <c r="DV748" s="104"/>
      <c r="DW748" s="104"/>
      <c r="DX748" s="104"/>
      <c r="DY748" s="90">
        <f t="shared" si="1308"/>
        <v>0</v>
      </c>
      <c r="DZ748" s="90">
        <f t="shared" si="1309"/>
        <v>0</v>
      </c>
      <c r="EA748" s="90">
        <f t="shared" si="1310"/>
        <v>0</v>
      </c>
      <c r="EB748" s="104"/>
      <c r="EC748" s="104"/>
      <c r="ED748" s="104"/>
      <c r="EE748" s="90">
        <f t="shared" si="1216"/>
        <v>0</v>
      </c>
      <c r="EF748" s="90">
        <f t="shared" si="1217"/>
        <v>0</v>
      </c>
      <c r="EG748" s="90">
        <f t="shared" si="1218"/>
        <v>0</v>
      </c>
      <c r="EH748" s="1235">
        <v>34</v>
      </c>
      <c r="EI748" s="1235">
        <v>34</v>
      </c>
      <c r="EJ748" s="1235">
        <v>34</v>
      </c>
      <c r="EK748" s="104"/>
      <c r="EL748" s="104"/>
      <c r="EM748" s="104"/>
      <c r="EN748" s="90">
        <f t="shared" si="1311"/>
        <v>449868.62</v>
      </c>
      <c r="EO748" s="90">
        <f t="shared" si="1312"/>
        <v>449868.62</v>
      </c>
      <c r="EP748" s="90">
        <f t="shared" si="1313"/>
        <v>449868.62</v>
      </c>
      <c r="EQ748" s="104"/>
      <c r="ER748" s="104"/>
      <c r="ES748" s="104"/>
      <c r="ET748" s="90">
        <f t="shared" si="1314"/>
        <v>8548.68</v>
      </c>
      <c r="EU748" s="90">
        <f t="shared" si="1315"/>
        <v>10016.1</v>
      </c>
      <c r="EV748" s="90">
        <f t="shared" si="1316"/>
        <v>10063.26</v>
      </c>
      <c r="EW748" s="104"/>
      <c r="EX748" s="104"/>
      <c r="EY748" s="104"/>
      <c r="EZ748" s="90">
        <f t="shared" si="1219"/>
        <v>290655.12</v>
      </c>
      <c r="FA748" s="90">
        <f t="shared" si="1219"/>
        <v>340547.4</v>
      </c>
      <c r="FB748" s="90">
        <f t="shared" si="1219"/>
        <v>342150.84</v>
      </c>
      <c r="FC748" s="284"/>
      <c r="FD748" s="284"/>
      <c r="FE748" s="284"/>
      <c r="FF748" s="104"/>
      <c r="FG748" s="104"/>
      <c r="FH748" s="104"/>
      <c r="FI748" s="90">
        <f t="shared" si="1317"/>
        <v>0</v>
      </c>
      <c r="FJ748" s="90">
        <f t="shared" si="1318"/>
        <v>0</v>
      </c>
      <c r="FK748" s="90">
        <f t="shared" si="1319"/>
        <v>0</v>
      </c>
      <c r="FL748" s="104"/>
      <c r="FM748" s="104"/>
      <c r="FN748" s="104"/>
      <c r="FO748" s="90">
        <f t="shared" si="1320"/>
        <v>0</v>
      </c>
      <c r="FP748" s="90">
        <f t="shared" si="1321"/>
        <v>0</v>
      </c>
      <c r="FQ748" s="90">
        <f t="shared" si="1322"/>
        <v>0</v>
      </c>
      <c r="FR748" s="104"/>
      <c r="FS748" s="104"/>
      <c r="FT748" s="104"/>
      <c r="FU748" s="90">
        <f t="shared" si="1220"/>
        <v>0</v>
      </c>
      <c r="FV748" s="90">
        <f t="shared" si="1220"/>
        <v>0</v>
      </c>
      <c r="FW748" s="90">
        <f t="shared" si="1220"/>
        <v>0</v>
      </c>
      <c r="FX748" s="1235">
        <v>33</v>
      </c>
      <c r="FY748" s="1235">
        <v>33</v>
      </c>
      <c r="FZ748" s="1235">
        <v>33</v>
      </c>
      <c r="GA748" s="104"/>
      <c r="GB748" s="104"/>
      <c r="GC748" s="104"/>
      <c r="GD748" s="90">
        <f t="shared" si="1323"/>
        <v>436637.19</v>
      </c>
      <c r="GE748" s="90">
        <f t="shared" si="1324"/>
        <v>436637.19</v>
      </c>
      <c r="GF748" s="90">
        <f t="shared" si="1325"/>
        <v>436637.19</v>
      </c>
      <c r="GG748" s="104"/>
      <c r="GH748" s="104"/>
      <c r="GI748" s="104"/>
      <c r="GJ748" s="90">
        <f t="shared" si="1326"/>
        <v>7128.48</v>
      </c>
      <c r="GK748" s="90">
        <f t="shared" si="1327"/>
        <v>7727.72</v>
      </c>
      <c r="GL748" s="90">
        <f t="shared" si="1328"/>
        <v>7789.27</v>
      </c>
      <c r="GM748" s="104"/>
      <c r="GN748" s="104"/>
      <c r="GO748" s="104"/>
      <c r="GP748" s="90">
        <f t="shared" si="1221"/>
        <v>235239.84</v>
      </c>
      <c r="GQ748" s="90">
        <f t="shared" si="1221"/>
        <v>255014.76</v>
      </c>
      <c r="GR748" s="90">
        <f t="shared" si="1221"/>
        <v>257045.91</v>
      </c>
      <c r="GS748" s="92">
        <f>34-34</f>
        <v>0</v>
      </c>
      <c r="GT748" s="92">
        <f>34-34</f>
        <v>0</v>
      </c>
      <c r="GU748" s="92">
        <f>34-34</f>
        <v>0</v>
      </c>
      <c r="GV748" s="104"/>
      <c r="GW748" s="104"/>
      <c r="GX748" s="104"/>
      <c r="GY748" s="90">
        <f t="shared" si="1329"/>
        <v>0</v>
      </c>
      <c r="GZ748" s="90">
        <f t="shared" si="1330"/>
        <v>0</v>
      </c>
      <c r="HA748" s="90">
        <f t="shared" si="1331"/>
        <v>0</v>
      </c>
      <c r="HB748" s="104"/>
      <c r="HC748" s="104"/>
      <c r="HD748" s="104"/>
      <c r="HE748" s="90">
        <f t="shared" si="1332"/>
        <v>0</v>
      </c>
      <c r="HF748" s="90">
        <f t="shared" si="1333"/>
        <v>0</v>
      </c>
      <c r="HG748" s="90">
        <f t="shared" si="1334"/>
        <v>0</v>
      </c>
      <c r="HH748" s="104"/>
      <c r="HI748" s="104"/>
      <c r="HJ748" s="104"/>
      <c r="HK748" s="90">
        <f t="shared" si="1222"/>
        <v>0</v>
      </c>
      <c r="HL748" s="90">
        <f t="shared" si="1222"/>
        <v>0</v>
      </c>
      <c r="HM748" s="90">
        <f t="shared" si="1222"/>
        <v>0</v>
      </c>
      <c r="HN748" s="1235">
        <v>24</v>
      </c>
      <c r="HO748" s="1235">
        <v>24</v>
      </c>
      <c r="HP748" s="1235">
        <v>24</v>
      </c>
      <c r="HQ748" s="104"/>
      <c r="HR748" s="104"/>
      <c r="HS748" s="104"/>
      <c r="HT748" s="90">
        <f t="shared" si="1335"/>
        <v>317554.32</v>
      </c>
      <c r="HU748" s="90">
        <f t="shared" si="1336"/>
        <v>317554.32</v>
      </c>
      <c r="HV748" s="90">
        <f t="shared" si="1337"/>
        <v>317554.32</v>
      </c>
      <c r="HW748" s="104"/>
      <c r="HX748" s="104"/>
      <c r="HY748" s="104"/>
      <c r="HZ748" s="90">
        <f t="shared" si="1338"/>
        <v>7137.15</v>
      </c>
      <c r="IA748" s="90">
        <f t="shared" si="1339"/>
        <v>7534.98</v>
      </c>
      <c r="IB748" s="90">
        <f t="shared" si="1340"/>
        <v>7633.61</v>
      </c>
      <c r="IC748" s="104"/>
      <c r="ID748" s="104"/>
      <c r="IE748" s="104"/>
      <c r="IF748" s="90">
        <f t="shared" si="1223"/>
        <v>171291.6</v>
      </c>
      <c r="IG748" s="90">
        <f t="shared" si="1223"/>
        <v>180839.52</v>
      </c>
      <c r="IH748" s="90">
        <f t="shared" si="1223"/>
        <v>183206.64</v>
      </c>
      <c r="II748" s="1235">
        <v>66</v>
      </c>
      <c r="IJ748" s="1235">
        <v>66</v>
      </c>
      <c r="IK748" s="1235">
        <v>66</v>
      </c>
      <c r="IL748" s="104"/>
      <c r="IM748" s="104"/>
      <c r="IN748" s="104"/>
      <c r="IO748" s="90">
        <f t="shared" si="1341"/>
        <v>873274.38</v>
      </c>
      <c r="IP748" s="90">
        <f t="shared" si="1342"/>
        <v>873274.38</v>
      </c>
      <c r="IQ748" s="90">
        <f t="shared" si="1343"/>
        <v>873274.38</v>
      </c>
      <c r="IR748" s="104"/>
      <c r="IS748" s="104"/>
      <c r="IT748" s="104"/>
      <c r="IU748" s="90">
        <f t="shared" si="1344"/>
        <v>8994.41</v>
      </c>
      <c r="IV748" s="90">
        <f t="shared" si="1345"/>
        <v>9660.08</v>
      </c>
      <c r="IW748" s="90">
        <f t="shared" si="1346"/>
        <v>9762.4699999999993</v>
      </c>
      <c r="IX748" s="104"/>
      <c r="IY748" s="104"/>
      <c r="IZ748" s="104"/>
      <c r="JA748" s="90">
        <f t="shared" si="1224"/>
        <v>593631.06000000006</v>
      </c>
      <c r="JB748" s="90">
        <f t="shared" si="1224"/>
        <v>637565.28</v>
      </c>
      <c r="JC748" s="90">
        <f t="shared" si="1224"/>
        <v>644323.02</v>
      </c>
      <c r="JD748" s="1235">
        <v>18</v>
      </c>
      <c r="JE748" s="1235">
        <v>18</v>
      </c>
      <c r="JF748" s="1235">
        <v>18</v>
      </c>
      <c r="JG748" s="104"/>
      <c r="JH748" s="104"/>
      <c r="JI748" s="104"/>
      <c r="JJ748" s="90">
        <f t="shared" si="1347"/>
        <v>238165.74</v>
      </c>
      <c r="JK748" s="90">
        <f t="shared" si="1348"/>
        <v>238165.74</v>
      </c>
      <c r="JL748" s="90">
        <f t="shared" si="1349"/>
        <v>238165.74</v>
      </c>
      <c r="JM748" s="104"/>
      <c r="JN748" s="104"/>
      <c r="JO748" s="104"/>
      <c r="JP748" s="90">
        <f t="shared" si="1350"/>
        <v>8723.36</v>
      </c>
      <c r="JQ748" s="90">
        <f t="shared" si="1351"/>
        <v>9479.91</v>
      </c>
      <c r="JR748" s="90">
        <f t="shared" si="1352"/>
        <v>9576.33</v>
      </c>
      <c r="JS748" s="104"/>
      <c r="JT748" s="104"/>
      <c r="JU748" s="104"/>
      <c r="JV748" s="90">
        <f t="shared" si="1225"/>
        <v>157020.48000000001</v>
      </c>
      <c r="JW748" s="90">
        <f t="shared" si="1225"/>
        <v>170638.38</v>
      </c>
      <c r="JX748" s="90">
        <f t="shared" si="1225"/>
        <v>172373.94</v>
      </c>
      <c r="JY748" s="1235">
        <v>49</v>
      </c>
      <c r="JZ748" s="1235">
        <v>49</v>
      </c>
      <c r="KA748" s="1235">
        <v>49</v>
      </c>
      <c r="KB748" s="104"/>
      <c r="KC748" s="104"/>
      <c r="KD748" s="104"/>
      <c r="KE748" s="90">
        <f t="shared" si="1353"/>
        <v>648340.06999999995</v>
      </c>
      <c r="KF748" s="90">
        <f t="shared" si="1354"/>
        <v>648340.06999999995</v>
      </c>
      <c r="KG748" s="90">
        <f t="shared" si="1355"/>
        <v>648340.06999999995</v>
      </c>
      <c r="KH748" s="104"/>
      <c r="KI748" s="104"/>
      <c r="KJ748" s="104"/>
      <c r="KK748" s="90">
        <f t="shared" si="1356"/>
        <v>10238.82</v>
      </c>
      <c r="KL748" s="90">
        <f t="shared" si="1357"/>
        <v>11151.35</v>
      </c>
      <c r="KM748" s="90">
        <f t="shared" si="1358"/>
        <v>11055.16</v>
      </c>
      <c r="KN748" s="104"/>
      <c r="KO748" s="104"/>
      <c r="KP748" s="104"/>
      <c r="KQ748" s="90">
        <f t="shared" si="1226"/>
        <v>501702.18</v>
      </c>
      <c r="KR748" s="90">
        <f t="shared" si="1226"/>
        <v>546416.15</v>
      </c>
      <c r="KS748" s="90">
        <f t="shared" si="1226"/>
        <v>541702.84</v>
      </c>
      <c r="KT748" s="1235">
        <v>27</v>
      </c>
      <c r="KU748" s="1235">
        <v>27</v>
      </c>
      <c r="KV748" s="1235">
        <v>27</v>
      </c>
      <c r="KW748" s="104"/>
      <c r="KX748" s="104"/>
      <c r="KY748" s="104"/>
      <c r="KZ748" s="90">
        <f t="shared" si="1359"/>
        <v>357248.61</v>
      </c>
      <c r="LA748" s="90">
        <f t="shared" si="1360"/>
        <v>357248.61</v>
      </c>
      <c r="LB748" s="90">
        <f t="shared" si="1361"/>
        <v>357248.61</v>
      </c>
      <c r="LC748" s="104"/>
      <c r="LD748" s="104"/>
      <c r="LE748" s="104"/>
      <c r="LF748" s="90">
        <f t="shared" si="1362"/>
        <v>8445.85</v>
      </c>
      <c r="LG748" s="90">
        <f t="shared" si="1363"/>
        <v>8912.4</v>
      </c>
      <c r="LH748" s="90">
        <f t="shared" si="1364"/>
        <v>8991.26</v>
      </c>
      <c r="LI748" s="104"/>
      <c r="LJ748" s="104"/>
      <c r="LK748" s="104"/>
      <c r="LL748" s="90">
        <f t="shared" si="1227"/>
        <v>228037.95</v>
      </c>
      <c r="LM748" s="90">
        <f t="shared" si="1227"/>
        <v>240634.8</v>
      </c>
      <c r="LN748" s="90">
        <f t="shared" si="1227"/>
        <v>242764.02</v>
      </c>
      <c r="LO748" s="1235">
        <v>31</v>
      </c>
      <c r="LP748" s="1235">
        <v>31</v>
      </c>
      <c r="LQ748" s="1235">
        <v>31</v>
      </c>
      <c r="LR748" s="104"/>
      <c r="LS748" s="104"/>
      <c r="LT748" s="104"/>
      <c r="LU748" s="90">
        <f t="shared" si="1365"/>
        <v>410174.33</v>
      </c>
      <c r="LV748" s="90">
        <f t="shared" si="1366"/>
        <v>410174.33</v>
      </c>
      <c r="LW748" s="90">
        <f t="shared" si="1367"/>
        <v>410174.33</v>
      </c>
      <c r="LX748" s="104"/>
      <c r="LY748" s="104"/>
      <c r="LZ748" s="104"/>
      <c r="MA748" s="90">
        <f t="shared" si="1368"/>
        <v>7754.91</v>
      </c>
      <c r="MB748" s="90">
        <f t="shared" si="1369"/>
        <v>8664.65</v>
      </c>
      <c r="MC748" s="90">
        <f t="shared" si="1370"/>
        <v>8746.8799999999992</v>
      </c>
      <c r="MD748" s="104"/>
      <c r="ME748" s="104"/>
      <c r="MF748" s="104"/>
      <c r="MG748" s="90">
        <f t="shared" si="1228"/>
        <v>240402.21</v>
      </c>
      <c r="MH748" s="90">
        <f t="shared" si="1228"/>
        <v>268604.15000000002</v>
      </c>
      <c r="MI748" s="90">
        <f t="shared" si="1228"/>
        <v>271153.28000000003</v>
      </c>
      <c r="MJ748" s="1235">
        <v>20</v>
      </c>
      <c r="MK748" s="1235">
        <v>20</v>
      </c>
      <c r="ML748" s="1235">
        <v>20</v>
      </c>
      <c r="MM748" s="104"/>
      <c r="MN748" s="104"/>
      <c r="MO748" s="104"/>
      <c r="MP748" s="90">
        <f t="shared" si="1371"/>
        <v>264628.59999999998</v>
      </c>
      <c r="MQ748" s="90">
        <f t="shared" si="1372"/>
        <v>264628.59999999998</v>
      </c>
      <c r="MR748" s="90">
        <f t="shared" si="1373"/>
        <v>264628.59999999998</v>
      </c>
      <c r="MS748" s="104"/>
      <c r="MT748" s="104"/>
      <c r="MU748" s="104"/>
      <c r="MV748" s="90">
        <f t="shared" si="1374"/>
        <v>8275.4500000000007</v>
      </c>
      <c r="MW748" s="90">
        <f t="shared" si="1375"/>
        <v>8665.83</v>
      </c>
      <c r="MX748" s="90">
        <f t="shared" si="1376"/>
        <v>8677.77</v>
      </c>
      <c r="MY748" s="104"/>
      <c r="MZ748" s="104"/>
      <c r="NA748" s="104"/>
      <c r="NB748" s="90">
        <f t="shared" si="1229"/>
        <v>165509</v>
      </c>
      <c r="NC748" s="90">
        <f t="shared" si="1229"/>
        <v>173316.6</v>
      </c>
      <c r="ND748" s="90">
        <f t="shared" si="1229"/>
        <v>173555.4</v>
      </c>
      <c r="NE748" s="1235">
        <v>44</v>
      </c>
      <c r="NF748" s="1235">
        <v>44</v>
      </c>
      <c r="NG748" s="1235">
        <v>44</v>
      </c>
      <c r="NH748" s="104"/>
      <c r="NI748" s="104"/>
      <c r="NJ748" s="104"/>
      <c r="NK748" s="90">
        <f t="shared" si="1377"/>
        <v>582182.92000000004</v>
      </c>
      <c r="NL748" s="90">
        <f t="shared" si="1378"/>
        <v>582182.92000000004</v>
      </c>
      <c r="NM748" s="90">
        <f t="shared" si="1379"/>
        <v>582182.92000000004</v>
      </c>
      <c r="NN748" s="104"/>
      <c r="NO748" s="104"/>
      <c r="NP748" s="104"/>
      <c r="NQ748" s="90">
        <f t="shared" si="1380"/>
        <v>9417.3700000000008</v>
      </c>
      <c r="NR748" s="90">
        <f t="shared" si="1381"/>
        <v>10141.68</v>
      </c>
      <c r="NS748" s="90">
        <f t="shared" si="1382"/>
        <v>10197.44</v>
      </c>
      <c r="NT748" s="104"/>
      <c r="NU748" s="104"/>
      <c r="NV748" s="104"/>
      <c r="NW748" s="90">
        <f t="shared" si="1230"/>
        <v>414364.28</v>
      </c>
      <c r="NX748" s="90">
        <f t="shared" si="1230"/>
        <v>446233.92</v>
      </c>
      <c r="NY748" s="90">
        <f t="shared" si="1230"/>
        <v>448687.35999999999</v>
      </c>
      <c r="NZ748" s="1235">
        <v>86</v>
      </c>
      <c r="OA748" s="1235">
        <v>86</v>
      </c>
      <c r="OB748" s="1235">
        <v>86</v>
      </c>
      <c r="OC748" s="104"/>
      <c r="OD748" s="104"/>
      <c r="OE748" s="104"/>
      <c r="OF748" s="90">
        <f t="shared" si="1383"/>
        <v>1137902.98</v>
      </c>
      <c r="OG748" s="90">
        <f t="shared" si="1384"/>
        <v>1137902.98</v>
      </c>
      <c r="OH748" s="90">
        <f t="shared" si="1385"/>
        <v>1137902.98</v>
      </c>
      <c r="OI748" s="104"/>
      <c r="OJ748" s="104"/>
      <c r="OK748" s="104"/>
      <c r="OL748" s="90">
        <f t="shared" si="1386"/>
        <v>6051.14</v>
      </c>
      <c r="OM748" s="90">
        <f t="shared" si="1387"/>
        <v>6574.3</v>
      </c>
      <c r="ON748" s="90">
        <f t="shared" si="1388"/>
        <v>6683.83</v>
      </c>
      <c r="OO748" s="104"/>
      <c r="OP748" s="104"/>
      <c r="OQ748" s="104"/>
      <c r="OR748" s="90">
        <f t="shared" si="1231"/>
        <v>520398.04</v>
      </c>
      <c r="OS748" s="90">
        <f t="shared" si="1231"/>
        <v>565389.80000000005</v>
      </c>
      <c r="OT748" s="90">
        <f t="shared" si="1231"/>
        <v>574809.38</v>
      </c>
      <c r="OU748" s="1235">
        <v>24</v>
      </c>
      <c r="OV748" s="1235">
        <v>24</v>
      </c>
      <c r="OW748" s="1235">
        <v>24</v>
      </c>
      <c r="OX748" s="104"/>
      <c r="OY748" s="104"/>
      <c r="OZ748" s="104"/>
      <c r="PA748" s="90">
        <f t="shared" si="1389"/>
        <v>317554.32</v>
      </c>
      <c r="PB748" s="90">
        <f t="shared" si="1390"/>
        <v>317554.32</v>
      </c>
      <c r="PC748" s="90">
        <f t="shared" si="1391"/>
        <v>317554.32</v>
      </c>
      <c r="PD748" s="104"/>
      <c r="PE748" s="104"/>
      <c r="PF748" s="104"/>
      <c r="PG748" s="90">
        <f t="shared" si="1392"/>
        <v>9024.44</v>
      </c>
      <c r="PH748" s="90">
        <f t="shared" si="1393"/>
        <v>9452.2900000000009</v>
      </c>
      <c r="PI748" s="90">
        <f t="shared" si="1394"/>
        <v>9529.08</v>
      </c>
      <c r="PJ748" s="104"/>
      <c r="PK748" s="104"/>
      <c r="PL748" s="104"/>
      <c r="PM748" s="90">
        <f t="shared" si="1232"/>
        <v>216586.56</v>
      </c>
      <c r="PN748" s="90">
        <f t="shared" si="1232"/>
        <v>226854.96</v>
      </c>
      <c r="PO748" s="90">
        <f t="shared" si="1232"/>
        <v>228697.92</v>
      </c>
      <c r="PP748" s="1235">
        <v>93</v>
      </c>
      <c r="PQ748" s="1235">
        <v>93</v>
      </c>
      <c r="PR748" s="1235">
        <v>93</v>
      </c>
      <c r="PS748" s="104"/>
      <c r="PT748" s="104"/>
      <c r="PU748" s="104"/>
      <c r="PV748" s="90">
        <f t="shared" si="1395"/>
        <v>1230522.99</v>
      </c>
      <c r="PW748" s="90">
        <f t="shared" si="1396"/>
        <v>1230522.99</v>
      </c>
      <c r="PX748" s="90">
        <f t="shared" si="1397"/>
        <v>1230522.99</v>
      </c>
      <c r="PY748" s="104"/>
      <c r="PZ748" s="104"/>
      <c r="QA748" s="104"/>
      <c r="QB748" s="90">
        <f t="shared" si="1398"/>
        <v>6248.76</v>
      </c>
      <c r="QC748" s="90">
        <f t="shared" si="1399"/>
        <v>6923.1</v>
      </c>
      <c r="QD748" s="90">
        <f t="shared" si="1400"/>
        <v>6911.79</v>
      </c>
      <c r="QE748" s="104"/>
      <c r="QF748" s="104"/>
      <c r="QG748" s="104"/>
      <c r="QH748" s="90">
        <f t="shared" si="1233"/>
        <v>581134.68000000005</v>
      </c>
      <c r="QI748" s="90">
        <f t="shared" si="1233"/>
        <v>643848.30000000005</v>
      </c>
      <c r="QJ748" s="90">
        <f t="shared" si="1233"/>
        <v>642796.47</v>
      </c>
      <c r="QK748" s="1235">
        <v>29</v>
      </c>
      <c r="QL748" s="1235">
        <v>29</v>
      </c>
      <c r="QM748" s="1235">
        <v>29</v>
      </c>
      <c r="QN748" s="104"/>
      <c r="QO748" s="104"/>
      <c r="QP748" s="104"/>
      <c r="QQ748" s="90">
        <f t="shared" si="1401"/>
        <v>383711.47</v>
      </c>
      <c r="QR748" s="90">
        <f t="shared" si="1402"/>
        <v>383711.47</v>
      </c>
      <c r="QS748" s="90">
        <f t="shared" si="1403"/>
        <v>383711.47</v>
      </c>
      <c r="QT748" s="104"/>
      <c r="QU748" s="104"/>
      <c r="QV748" s="104"/>
      <c r="QW748" s="90">
        <f t="shared" si="1404"/>
        <v>10389.620000000001</v>
      </c>
      <c r="QX748" s="90">
        <f t="shared" si="1405"/>
        <v>11863.13</v>
      </c>
      <c r="QY748" s="90">
        <f t="shared" si="1406"/>
        <v>11909.08</v>
      </c>
      <c r="QZ748" s="104"/>
      <c r="RA748" s="104"/>
      <c r="RB748" s="104"/>
      <c r="RC748" s="90">
        <f t="shared" si="1234"/>
        <v>301298.98</v>
      </c>
      <c r="RD748" s="90">
        <f t="shared" si="1234"/>
        <v>344030.77</v>
      </c>
      <c r="RE748" s="90">
        <f t="shared" si="1234"/>
        <v>345363.32</v>
      </c>
      <c r="RF748" s="1235">
        <v>66</v>
      </c>
      <c r="RG748" s="1235">
        <v>66</v>
      </c>
      <c r="RH748" s="1235">
        <v>66</v>
      </c>
      <c r="RI748" s="104"/>
      <c r="RJ748" s="104"/>
      <c r="RK748" s="104"/>
      <c r="RL748" s="90">
        <f t="shared" si="1407"/>
        <v>873274.38</v>
      </c>
      <c r="RM748" s="90">
        <f t="shared" si="1408"/>
        <v>873274.38</v>
      </c>
      <c r="RN748" s="90">
        <f t="shared" si="1409"/>
        <v>873274.38</v>
      </c>
      <c r="RO748" s="104"/>
      <c r="RP748" s="104"/>
      <c r="RQ748" s="104"/>
      <c r="RR748" s="90">
        <f t="shared" si="1410"/>
        <v>7516.79</v>
      </c>
      <c r="RS748" s="90">
        <f t="shared" si="1411"/>
        <v>8148.21</v>
      </c>
      <c r="RT748" s="90">
        <f t="shared" si="1412"/>
        <v>8232</v>
      </c>
      <c r="RU748" s="104"/>
      <c r="RV748" s="104"/>
      <c r="RW748" s="104"/>
      <c r="RX748" s="90">
        <f t="shared" si="1235"/>
        <v>496108.14</v>
      </c>
      <c r="RY748" s="90">
        <f t="shared" si="1235"/>
        <v>537781.86</v>
      </c>
      <c r="RZ748" s="90">
        <f t="shared" si="1235"/>
        <v>543312</v>
      </c>
      <c r="SA748" s="1235">
        <v>121</v>
      </c>
      <c r="SB748" s="1235">
        <v>121</v>
      </c>
      <c r="SC748" s="1235">
        <v>121</v>
      </c>
      <c r="SD748" s="104"/>
      <c r="SE748" s="104"/>
      <c r="SF748" s="104"/>
      <c r="SG748" s="90">
        <f t="shared" si="1413"/>
        <v>1601003.03</v>
      </c>
      <c r="SH748" s="90">
        <f t="shared" si="1414"/>
        <v>1601003.03</v>
      </c>
      <c r="SI748" s="90">
        <f t="shared" si="1415"/>
        <v>1601003.03</v>
      </c>
      <c r="SJ748" s="104"/>
      <c r="SK748" s="104"/>
      <c r="SL748" s="104"/>
      <c r="SM748" s="90">
        <f t="shared" si="1416"/>
        <v>5113.8900000000003</v>
      </c>
      <c r="SN748" s="90">
        <f t="shared" si="1417"/>
        <v>5687.39</v>
      </c>
      <c r="SO748" s="90">
        <f t="shared" si="1418"/>
        <v>5807.01</v>
      </c>
      <c r="SP748" s="104"/>
      <c r="SQ748" s="104"/>
      <c r="SR748" s="104"/>
      <c r="SS748" s="90">
        <f t="shared" si="1236"/>
        <v>618780.68999999994</v>
      </c>
      <c r="ST748" s="90">
        <f t="shared" si="1236"/>
        <v>688174.19</v>
      </c>
      <c r="SU748" s="90">
        <f t="shared" si="1236"/>
        <v>702648.21</v>
      </c>
      <c r="SV748" s="1235">
        <v>60</v>
      </c>
      <c r="SW748" s="1235">
        <v>60</v>
      </c>
      <c r="SX748" s="1235">
        <v>60</v>
      </c>
      <c r="SY748" s="104"/>
      <c r="SZ748" s="104"/>
      <c r="TA748" s="104"/>
      <c r="TB748" s="90">
        <f t="shared" si="1419"/>
        <v>793885.8</v>
      </c>
      <c r="TC748" s="90">
        <f t="shared" si="1420"/>
        <v>793885.8</v>
      </c>
      <c r="TD748" s="90">
        <f t="shared" si="1421"/>
        <v>793885.8</v>
      </c>
      <c r="TE748" s="104"/>
      <c r="TF748" s="104"/>
      <c r="TG748" s="104"/>
      <c r="TH748" s="90">
        <f t="shared" si="1422"/>
        <v>8651.25</v>
      </c>
      <c r="TI748" s="90">
        <f t="shared" si="1423"/>
        <v>9391.7000000000007</v>
      </c>
      <c r="TJ748" s="90">
        <f t="shared" si="1424"/>
        <v>9419.8799999999992</v>
      </c>
      <c r="TK748" s="104"/>
      <c r="TL748" s="104"/>
      <c r="TM748" s="104"/>
      <c r="TN748" s="90">
        <f t="shared" si="1237"/>
        <v>519075</v>
      </c>
      <c r="TO748" s="90">
        <f t="shared" si="1237"/>
        <v>563502</v>
      </c>
      <c r="TP748" s="90">
        <f t="shared" si="1237"/>
        <v>565192.80000000005</v>
      </c>
      <c r="TQ748" s="1235">
        <v>20</v>
      </c>
      <c r="TR748" s="1235">
        <v>20</v>
      </c>
      <c r="TS748" s="1235">
        <v>20</v>
      </c>
      <c r="TT748" s="104"/>
      <c r="TU748" s="104"/>
      <c r="TV748" s="104"/>
      <c r="TW748" s="90">
        <f t="shared" si="1425"/>
        <v>264628.59999999998</v>
      </c>
      <c r="TX748" s="90">
        <f t="shared" si="1426"/>
        <v>264628.59999999998</v>
      </c>
      <c r="TY748" s="90">
        <f t="shared" si="1427"/>
        <v>264628.59999999998</v>
      </c>
      <c r="TZ748" s="104"/>
      <c r="UA748" s="104"/>
      <c r="UB748" s="104"/>
      <c r="UC748" s="90">
        <f t="shared" si="1428"/>
        <v>8459.67</v>
      </c>
      <c r="UD748" s="90">
        <f t="shared" si="1429"/>
        <v>9293.6299999999992</v>
      </c>
      <c r="UE748" s="90">
        <f t="shared" si="1430"/>
        <v>9373.3700000000008</v>
      </c>
      <c r="UF748" s="104"/>
      <c r="UG748" s="104"/>
      <c r="UH748" s="104"/>
      <c r="UI748" s="90">
        <f t="shared" si="1238"/>
        <v>169193.4</v>
      </c>
      <c r="UJ748" s="90">
        <f t="shared" si="1238"/>
        <v>185872.6</v>
      </c>
      <c r="UK748" s="90">
        <f t="shared" si="1238"/>
        <v>187467.4</v>
      </c>
      <c r="UL748" s="1235">
        <v>54</v>
      </c>
      <c r="UM748" s="1235">
        <v>54</v>
      </c>
      <c r="UN748" s="1235">
        <v>54</v>
      </c>
      <c r="UO748" s="104"/>
      <c r="UP748" s="104"/>
      <c r="UQ748" s="104"/>
      <c r="UR748" s="90">
        <f t="shared" si="1431"/>
        <v>714497.22</v>
      </c>
      <c r="US748" s="90">
        <f t="shared" si="1432"/>
        <v>714497.22</v>
      </c>
      <c r="UT748" s="90">
        <f t="shared" si="1433"/>
        <v>714497.22</v>
      </c>
      <c r="UU748" s="104"/>
      <c r="UV748" s="104"/>
      <c r="UW748" s="104"/>
      <c r="UX748" s="90">
        <f t="shared" si="1434"/>
        <v>8747.11</v>
      </c>
      <c r="UY748" s="90">
        <f t="shared" si="1435"/>
        <v>9948.4500000000007</v>
      </c>
      <c r="UZ748" s="90">
        <f t="shared" si="1436"/>
        <v>10022.14</v>
      </c>
      <c r="VA748" s="104"/>
      <c r="VB748" s="104"/>
      <c r="VC748" s="104"/>
      <c r="VD748" s="90">
        <f t="shared" si="1239"/>
        <v>472343.94</v>
      </c>
      <c r="VE748" s="90">
        <f t="shared" si="1239"/>
        <v>537216.30000000005</v>
      </c>
      <c r="VF748" s="90">
        <f t="shared" si="1239"/>
        <v>541195.56000000006</v>
      </c>
      <c r="VG748" s="1235">
        <v>82</v>
      </c>
      <c r="VH748" s="1235">
        <v>82</v>
      </c>
      <c r="VI748" s="1235">
        <v>82</v>
      </c>
      <c r="VJ748" s="104"/>
      <c r="VK748" s="104"/>
      <c r="VL748" s="104"/>
      <c r="VM748" s="90">
        <f t="shared" si="1437"/>
        <v>1084977.26</v>
      </c>
      <c r="VN748" s="90">
        <f t="shared" si="1438"/>
        <v>1084977.26</v>
      </c>
      <c r="VO748" s="90">
        <f t="shared" si="1439"/>
        <v>1084977.26</v>
      </c>
      <c r="VP748" s="104"/>
      <c r="VQ748" s="104"/>
      <c r="VR748" s="104"/>
      <c r="VS748" s="90">
        <f t="shared" si="1440"/>
        <v>8027.18</v>
      </c>
      <c r="VT748" s="90">
        <f t="shared" si="1441"/>
        <v>8716.1</v>
      </c>
      <c r="VU748" s="90">
        <f t="shared" si="1442"/>
        <v>8803.66</v>
      </c>
      <c r="VV748" s="104"/>
      <c r="VW748" s="104"/>
      <c r="VX748" s="104"/>
      <c r="VY748" s="90">
        <f t="shared" si="1240"/>
        <v>658228.76</v>
      </c>
      <c r="VZ748" s="90">
        <f t="shared" si="1240"/>
        <v>714720.2</v>
      </c>
      <c r="WA748" s="90">
        <f t="shared" si="1240"/>
        <v>721900.12</v>
      </c>
      <c r="WB748" s="92">
        <f>25-25</f>
        <v>0</v>
      </c>
      <c r="WC748" s="92">
        <f>25-25</f>
        <v>0</v>
      </c>
      <c r="WD748" s="92">
        <f>25-25</f>
        <v>0</v>
      </c>
      <c r="WE748" s="104"/>
      <c r="WF748" s="104"/>
      <c r="WG748" s="104"/>
      <c r="WH748" s="90">
        <f t="shared" si="1443"/>
        <v>0</v>
      </c>
      <c r="WI748" s="90">
        <f t="shared" si="1444"/>
        <v>0</v>
      </c>
      <c r="WJ748" s="90">
        <f t="shared" si="1445"/>
        <v>0</v>
      </c>
      <c r="WK748" s="104"/>
      <c r="WL748" s="104"/>
      <c r="WM748" s="104"/>
      <c r="WN748" s="90">
        <f t="shared" si="1446"/>
        <v>0</v>
      </c>
      <c r="WO748" s="90">
        <f t="shared" si="1447"/>
        <v>0</v>
      </c>
      <c r="WP748" s="90">
        <f t="shared" si="1448"/>
        <v>0</v>
      </c>
      <c r="WQ748" s="104"/>
      <c r="WR748" s="104"/>
      <c r="WS748" s="104"/>
      <c r="WT748" s="90">
        <f t="shared" si="1241"/>
        <v>0</v>
      </c>
      <c r="WU748" s="90">
        <f t="shared" si="1241"/>
        <v>0</v>
      </c>
      <c r="WV748" s="90">
        <f t="shared" si="1241"/>
        <v>0</v>
      </c>
      <c r="WW748" s="1235">
        <v>50</v>
      </c>
      <c r="WX748" s="1235">
        <v>50</v>
      </c>
      <c r="WY748" s="1235">
        <v>50</v>
      </c>
      <c r="WZ748" s="104"/>
      <c r="XA748" s="104"/>
      <c r="XB748" s="104"/>
      <c r="XC748" s="90">
        <f t="shared" si="1449"/>
        <v>661571.5</v>
      </c>
      <c r="XD748" s="90">
        <f t="shared" si="1450"/>
        <v>661571.5</v>
      </c>
      <c r="XE748" s="90">
        <f t="shared" si="1451"/>
        <v>661571.5</v>
      </c>
      <c r="XF748" s="104"/>
      <c r="XG748" s="104"/>
      <c r="XH748" s="104"/>
      <c r="XI748" s="90">
        <f t="shared" si="1452"/>
        <v>6369.77</v>
      </c>
      <c r="XJ748" s="90">
        <f t="shared" si="1453"/>
        <v>6817.21</v>
      </c>
      <c r="XK748" s="90">
        <f t="shared" si="1454"/>
        <v>6882.44</v>
      </c>
      <c r="XL748" s="104"/>
      <c r="XM748" s="104"/>
      <c r="XN748" s="104"/>
      <c r="XO748" s="90">
        <f t="shared" si="1242"/>
        <v>318488.5</v>
      </c>
      <c r="XP748" s="90">
        <f t="shared" si="1242"/>
        <v>340860.5</v>
      </c>
      <c r="XQ748" s="90">
        <f t="shared" si="1242"/>
        <v>344122</v>
      </c>
      <c r="XR748" s="1235">
        <v>94</v>
      </c>
      <c r="XS748" s="1235">
        <v>94</v>
      </c>
      <c r="XT748" s="1235">
        <v>94</v>
      </c>
      <c r="XU748" s="104"/>
      <c r="XV748" s="104"/>
      <c r="XW748" s="104"/>
      <c r="XX748" s="90">
        <f t="shared" si="1455"/>
        <v>1243754.42</v>
      </c>
      <c r="XY748" s="90">
        <f t="shared" si="1456"/>
        <v>1243754.42</v>
      </c>
      <c r="XZ748" s="90">
        <f t="shared" si="1457"/>
        <v>1243754.42</v>
      </c>
      <c r="YA748" s="104"/>
      <c r="YB748" s="104"/>
      <c r="YC748" s="104"/>
      <c r="YD748" s="90">
        <f t="shared" si="1458"/>
        <v>5855.23</v>
      </c>
      <c r="YE748" s="90">
        <f t="shared" si="1459"/>
        <v>6301.72</v>
      </c>
      <c r="YF748" s="90">
        <f t="shared" si="1460"/>
        <v>6422.38</v>
      </c>
      <c r="YG748" s="104"/>
      <c r="YH748" s="104"/>
      <c r="YI748" s="104"/>
      <c r="YJ748" s="90">
        <f t="shared" si="1243"/>
        <v>550391.62</v>
      </c>
      <c r="YK748" s="90">
        <f t="shared" si="1243"/>
        <v>592361.68000000005</v>
      </c>
      <c r="YL748" s="90">
        <f t="shared" si="1243"/>
        <v>603703.72</v>
      </c>
      <c r="YM748" s="1235">
        <v>66</v>
      </c>
      <c r="YN748" s="1235">
        <v>66</v>
      </c>
      <c r="YO748" s="1235">
        <v>66</v>
      </c>
      <c r="YP748" s="104"/>
      <c r="YQ748" s="104"/>
      <c r="YR748" s="104"/>
      <c r="YS748" s="90">
        <f t="shared" si="1461"/>
        <v>873274.38</v>
      </c>
      <c r="YT748" s="90">
        <f t="shared" si="1462"/>
        <v>873274.38</v>
      </c>
      <c r="YU748" s="90">
        <f t="shared" si="1463"/>
        <v>873274.38</v>
      </c>
      <c r="YV748" s="104"/>
      <c r="YW748" s="104"/>
      <c r="YX748" s="104"/>
      <c r="YY748" s="90">
        <f t="shared" si="1464"/>
        <v>5409.24</v>
      </c>
      <c r="YZ748" s="90">
        <f t="shared" si="1465"/>
        <v>6181.65</v>
      </c>
      <c r="ZA748" s="90">
        <f t="shared" si="1466"/>
        <v>6285.42</v>
      </c>
      <c r="ZB748" s="104"/>
      <c r="ZC748" s="104"/>
      <c r="ZD748" s="104"/>
      <c r="ZE748" s="90">
        <f t="shared" si="1244"/>
        <v>357009.84</v>
      </c>
      <c r="ZF748" s="90">
        <f t="shared" si="1244"/>
        <v>407988.9</v>
      </c>
      <c r="ZG748" s="90">
        <f t="shared" si="1244"/>
        <v>414837.72</v>
      </c>
      <c r="ZH748" s="1235">
        <v>48</v>
      </c>
      <c r="ZI748" s="1235">
        <v>48</v>
      </c>
      <c r="ZJ748" s="1235">
        <v>48</v>
      </c>
      <c r="ZK748" s="104"/>
      <c r="ZL748" s="104"/>
      <c r="ZM748" s="104"/>
      <c r="ZN748" s="90">
        <f t="shared" si="1467"/>
        <v>635108.64</v>
      </c>
      <c r="ZO748" s="90">
        <f t="shared" si="1468"/>
        <v>635108.64</v>
      </c>
      <c r="ZP748" s="90">
        <f t="shared" si="1469"/>
        <v>635108.64</v>
      </c>
      <c r="ZQ748" s="104"/>
      <c r="ZR748" s="104"/>
      <c r="ZS748" s="104"/>
      <c r="ZT748" s="90">
        <f t="shared" si="1470"/>
        <v>5873.51</v>
      </c>
      <c r="ZU748" s="90">
        <f t="shared" si="1471"/>
        <v>6537.02</v>
      </c>
      <c r="ZV748" s="90">
        <f t="shared" si="1472"/>
        <v>6648.91</v>
      </c>
      <c r="ZW748" s="104"/>
      <c r="ZX748" s="104"/>
      <c r="ZY748" s="104"/>
      <c r="ZZ748" s="90">
        <f t="shared" si="1245"/>
        <v>281928.48</v>
      </c>
      <c r="AAA748" s="90">
        <f t="shared" si="1245"/>
        <v>313776.96000000002</v>
      </c>
      <c r="AAB748" s="90">
        <f t="shared" si="1245"/>
        <v>319147.68</v>
      </c>
      <c r="AAC748" s="1235">
        <v>38</v>
      </c>
      <c r="AAD748" s="1235">
        <v>38</v>
      </c>
      <c r="AAE748" s="1235">
        <v>38</v>
      </c>
      <c r="AAF748" s="104"/>
      <c r="AAG748" s="104"/>
      <c r="AAH748" s="104"/>
      <c r="AAI748" s="90">
        <f t="shared" si="1473"/>
        <v>502794.34</v>
      </c>
      <c r="AAJ748" s="90">
        <f t="shared" si="1474"/>
        <v>502794.34</v>
      </c>
      <c r="AAK748" s="90">
        <f t="shared" si="1475"/>
        <v>502794.34</v>
      </c>
      <c r="AAL748" s="104"/>
      <c r="AAM748" s="104"/>
      <c r="AAN748" s="104"/>
      <c r="AAO748" s="90">
        <f t="shared" si="1476"/>
        <v>8048.11</v>
      </c>
      <c r="AAP748" s="90">
        <f t="shared" si="1477"/>
        <v>9787.93</v>
      </c>
      <c r="AAQ748" s="90">
        <f t="shared" si="1478"/>
        <v>9841.02</v>
      </c>
      <c r="AAR748" s="104"/>
      <c r="AAS748" s="104"/>
      <c r="AAT748" s="104"/>
      <c r="AAU748" s="90">
        <f t="shared" si="1246"/>
        <v>305828.18</v>
      </c>
      <c r="AAV748" s="90">
        <f t="shared" si="1246"/>
        <v>371941.34</v>
      </c>
      <c r="AAW748" s="90">
        <f t="shared" si="1246"/>
        <v>373958.76</v>
      </c>
      <c r="AAX748" s="1235">
        <v>31</v>
      </c>
      <c r="AAY748" s="1235">
        <v>31</v>
      </c>
      <c r="AAZ748" s="1235">
        <v>31</v>
      </c>
      <c r="ABA748" s="104"/>
      <c r="ABB748" s="104"/>
      <c r="ABC748" s="104"/>
      <c r="ABD748" s="90">
        <f t="shared" si="1479"/>
        <v>410174.33</v>
      </c>
      <c r="ABE748" s="90">
        <f t="shared" si="1480"/>
        <v>410174.33</v>
      </c>
      <c r="ABF748" s="90">
        <f t="shared" si="1481"/>
        <v>410174.33</v>
      </c>
      <c r="ABG748" s="104"/>
      <c r="ABH748" s="104"/>
      <c r="ABI748" s="104"/>
      <c r="ABJ748" s="90">
        <f t="shared" si="1482"/>
        <v>6250.78</v>
      </c>
      <c r="ABK748" s="90">
        <f t="shared" si="1483"/>
        <v>7540.13</v>
      </c>
      <c r="ABL748" s="90">
        <f t="shared" si="1484"/>
        <v>7607.05</v>
      </c>
      <c r="ABM748" s="104"/>
      <c r="ABN748" s="104"/>
      <c r="ABO748" s="104"/>
      <c r="ABP748" s="90">
        <f t="shared" si="1247"/>
        <v>193774.18</v>
      </c>
      <c r="ABQ748" s="90">
        <f t="shared" si="1247"/>
        <v>233744.03</v>
      </c>
      <c r="ABR748" s="90">
        <f t="shared" si="1247"/>
        <v>235818.55</v>
      </c>
      <c r="ABS748" s="1235">
        <v>106</v>
      </c>
      <c r="ABT748" s="1235">
        <v>106</v>
      </c>
      <c r="ABU748" s="1235">
        <v>106</v>
      </c>
      <c r="ABV748" s="104"/>
      <c r="ABW748" s="104"/>
      <c r="ABX748" s="104"/>
      <c r="ABY748" s="90">
        <f t="shared" si="1485"/>
        <v>1402531.58</v>
      </c>
      <c r="ABZ748" s="90">
        <f t="shared" si="1486"/>
        <v>1402531.58</v>
      </c>
      <c r="ACA748" s="90">
        <f t="shared" si="1487"/>
        <v>1402531.58</v>
      </c>
      <c r="ACB748" s="104"/>
      <c r="ACC748" s="104"/>
      <c r="ACD748" s="104"/>
      <c r="ACE748" s="90">
        <f t="shared" si="1488"/>
        <v>4554.0600000000004</v>
      </c>
      <c r="ACF748" s="90">
        <f t="shared" si="1489"/>
        <v>5518.63</v>
      </c>
      <c r="ACG748" s="90">
        <f t="shared" si="1490"/>
        <v>5607.71</v>
      </c>
      <c r="ACH748" s="104"/>
      <c r="ACI748" s="104"/>
      <c r="ACJ748" s="104"/>
      <c r="ACK748" s="90">
        <f t="shared" si="1248"/>
        <v>482730.36</v>
      </c>
      <c r="ACL748" s="90">
        <f t="shared" si="1248"/>
        <v>584974.78</v>
      </c>
      <c r="ACM748" s="90">
        <f t="shared" si="1248"/>
        <v>594417.26</v>
      </c>
      <c r="ACN748" s="1235">
        <v>60</v>
      </c>
      <c r="ACO748" s="1235">
        <v>60</v>
      </c>
      <c r="ACP748" s="1235">
        <v>60</v>
      </c>
      <c r="ACQ748" s="104"/>
      <c r="ACR748" s="104"/>
      <c r="ACS748" s="104"/>
      <c r="ACT748" s="90">
        <f t="shared" si="1491"/>
        <v>793885.8</v>
      </c>
      <c r="ACU748" s="90">
        <f t="shared" si="1492"/>
        <v>793885.8</v>
      </c>
      <c r="ACV748" s="90">
        <f t="shared" si="1493"/>
        <v>793885.8</v>
      </c>
      <c r="ACW748" s="104"/>
      <c r="ACX748" s="104"/>
      <c r="ACY748" s="104"/>
      <c r="ACZ748" s="90">
        <f t="shared" si="1494"/>
        <v>5980.69</v>
      </c>
      <c r="ADA748" s="90">
        <f t="shared" si="1495"/>
        <v>7427.76</v>
      </c>
      <c r="ADB748" s="90">
        <f t="shared" si="1496"/>
        <v>7421.7</v>
      </c>
      <c r="ADC748" s="104"/>
      <c r="ADD748" s="104"/>
      <c r="ADE748" s="104"/>
      <c r="ADF748" s="90">
        <f t="shared" si="1249"/>
        <v>358841.4</v>
      </c>
      <c r="ADG748" s="90">
        <f t="shared" si="1249"/>
        <v>445665.6</v>
      </c>
      <c r="ADH748" s="90">
        <f t="shared" si="1249"/>
        <v>445302</v>
      </c>
      <c r="ADI748" s="1235">
        <v>36</v>
      </c>
      <c r="ADJ748" s="1235">
        <v>36</v>
      </c>
      <c r="ADK748" s="1235">
        <v>36</v>
      </c>
      <c r="ADL748" s="104"/>
      <c r="ADM748" s="104"/>
      <c r="ADN748" s="104"/>
      <c r="ADO748" s="90">
        <f t="shared" si="1497"/>
        <v>476331.48</v>
      </c>
      <c r="ADP748" s="90">
        <f t="shared" si="1498"/>
        <v>476331.48</v>
      </c>
      <c r="ADQ748" s="90">
        <f t="shared" si="1499"/>
        <v>476331.48</v>
      </c>
      <c r="ADR748" s="104"/>
      <c r="ADS748" s="104"/>
      <c r="ADT748" s="104"/>
      <c r="ADU748" s="90">
        <f t="shared" si="1500"/>
        <v>6750.36</v>
      </c>
      <c r="ADV748" s="90">
        <f t="shared" si="1501"/>
        <v>7388.52</v>
      </c>
      <c r="ADW748" s="90">
        <f t="shared" si="1502"/>
        <v>7464.03</v>
      </c>
      <c r="ADX748" s="104"/>
      <c r="ADY748" s="104"/>
      <c r="ADZ748" s="104"/>
      <c r="AEA748" s="90">
        <f t="shared" si="1250"/>
        <v>243012.96</v>
      </c>
      <c r="AEB748" s="90">
        <f t="shared" si="1250"/>
        <v>265986.71999999997</v>
      </c>
      <c r="AEC748" s="90">
        <f t="shared" si="1250"/>
        <v>268705.08</v>
      </c>
      <c r="AED748" s="1237">
        <v>139</v>
      </c>
      <c r="AEE748" s="1237">
        <v>139</v>
      </c>
      <c r="AEF748" s="1237">
        <v>139</v>
      </c>
      <c r="AEG748" s="104"/>
      <c r="AEH748" s="104"/>
      <c r="AEI748" s="104"/>
      <c r="AEJ748" s="90">
        <f t="shared" si="1503"/>
        <v>1839168.77</v>
      </c>
      <c r="AEK748" s="90">
        <f t="shared" si="1504"/>
        <v>1839168.77</v>
      </c>
      <c r="AEL748" s="90">
        <f t="shared" si="1505"/>
        <v>1839168.77</v>
      </c>
      <c r="AEM748" s="104"/>
      <c r="AEN748" s="104"/>
      <c r="AEO748" s="104"/>
      <c r="AEP748" s="90">
        <f t="shared" si="1506"/>
        <v>6156.73</v>
      </c>
      <c r="AEQ748" s="90">
        <f t="shared" si="1507"/>
        <v>6642.33</v>
      </c>
      <c r="AER748" s="90">
        <f t="shared" si="1508"/>
        <v>6707.81</v>
      </c>
      <c r="AES748" s="104"/>
      <c r="AET748" s="104"/>
      <c r="AEU748" s="104"/>
      <c r="AEV748" s="90">
        <f t="shared" si="1251"/>
        <v>855785.47</v>
      </c>
      <c r="AEW748" s="90">
        <f t="shared" si="1251"/>
        <v>923283.87</v>
      </c>
      <c r="AEX748" s="90">
        <f t="shared" si="1251"/>
        <v>932385.59</v>
      </c>
      <c r="AEY748" s="1235">
        <v>38</v>
      </c>
      <c r="AEZ748" s="1235">
        <v>38</v>
      </c>
      <c r="AFA748" s="1235">
        <v>38</v>
      </c>
      <c r="AFB748" s="104"/>
      <c r="AFC748" s="104"/>
      <c r="AFD748" s="104"/>
      <c r="AFE748" s="90">
        <f t="shared" si="1509"/>
        <v>502794.34</v>
      </c>
      <c r="AFF748" s="90">
        <f t="shared" si="1510"/>
        <v>502794.34</v>
      </c>
      <c r="AFG748" s="90">
        <f t="shared" si="1511"/>
        <v>502794.34</v>
      </c>
      <c r="AFH748" s="104"/>
      <c r="AFI748" s="104"/>
      <c r="AFJ748" s="104"/>
      <c r="AFK748" s="90">
        <f t="shared" si="1512"/>
        <v>5517.4</v>
      </c>
      <c r="AFL748" s="90">
        <f t="shared" si="1513"/>
        <v>6516.23</v>
      </c>
      <c r="AFM748" s="90">
        <f t="shared" si="1514"/>
        <v>6602.16</v>
      </c>
      <c r="AFN748" s="104"/>
      <c r="AFO748" s="104"/>
      <c r="AFP748" s="104"/>
      <c r="AFQ748" s="90">
        <f t="shared" si="1252"/>
        <v>209661.2</v>
      </c>
      <c r="AFR748" s="90">
        <f t="shared" si="1252"/>
        <v>247616.74</v>
      </c>
      <c r="AFS748" s="90">
        <f t="shared" si="1252"/>
        <v>250882.08</v>
      </c>
      <c r="AFT748" s="1235">
        <v>23</v>
      </c>
      <c r="AFU748" s="1235">
        <v>23</v>
      </c>
      <c r="AFV748" s="1235">
        <v>23</v>
      </c>
      <c r="AFW748" s="104"/>
      <c r="AFX748" s="104"/>
      <c r="AFY748" s="104"/>
      <c r="AFZ748" s="90">
        <f t="shared" si="1515"/>
        <v>304322.89</v>
      </c>
      <c r="AGA748" s="90">
        <f t="shared" si="1516"/>
        <v>304322.89</v>
      </c>
      <c r="AGB748" s="90">
        <f t="shared" si="1517"/>
        <v>304322.89</v>
      </c>
      <c r="AGC748" s="104"/>
      <c r="AGD748" s="104"/>
      <c r="AGE748" s="104"/>
      <c r="AGF748" s="90">
        <f t="shared" si="1518"/>
        <v>7185.77</v>
      </c>
      <c r="AGG748" s="90">
        <f t="shared" si="1519"/>
        <v>7759.65</v>
      </c>
      <c r="AGH748" s="90">
        <f t="shared" si="1520"/>
        <v>7845.7</v>
      </c>
      <c r="AGI748" s="104"/>
      <c r="AGJ748" s="104"/>
      <c r="AGK748" s="104"/>
      <c r="AGL748" s="90">
        <f t="shared" si="1253"/>
        <v>165272.71</v>
      </c>
      <c r="AGM748" s="90">
        <f t="shared" si="1253"/>
        <v>178471.95</v>
      </c>
      <c r="AGN748" s="90">
        <f t="shared" si="1253"/>
        <v>180451.1</v>
      </c>
      <c r="AGO748" s="1235">
        <v>42</v>
      </c>
      <c r="AGP748" s="1235">
        <v>42</v>
      </c>
      <c r="AGQ748" s="1235">
        <v>42</v>
      </c>
      <c r="AGR748" s="104"/>
      <c r="AGS748" s="104"/>
      <c r="AGT748" s="104"/>
      <c r="AGU748" s="90">
        <f t="shared" si="1521"/>
        <v>555720.06000000006</v>
      </c>
      <c r="AGV748" s="90">
        <f t="shared" si="1522"/>
        <v>555720.06000000006</v>
      </c>
      <c r="AGW748" s="90">
        <f t="shared" si="1523"/>
        <v>555720.06000000006</v>
      </c>
      <c r="AGX748" s="104"/>
      <c r="AGY748" s="104"/>
      <c r="AGZ748" s="104"/>
      <c r="AHA748" s="90">
        <f t="shared" si="1524"/>
        <v>7148.44</v>
      </c>
      <c r="AHB748" s="90">
        <f t="shared" si="1525"/>
        <v>7497.78</v>
      </c>
      <c r="AHC748" s="90">
        <f t="shared" si="1526"/>
        <v>7598.1</v>
      </c>
      <c r="AHD748" s="104"/>
      <c r="AHE748" s="104"/>
      <c r="AHF748" s="104"/>
      <c r="AHG748" s="90">
        <f t="shared" si="1254"/>
        <v>300234.48</v>
      </c>
      <c r="AHH748" s="90">
        <f t="shared" si="1254"/>
        <v>314906.76</v>
      </c>
      <c r="AHI748" s="90">
        <f t="shared" si="1254"/>
        <v>319120.2</v>
      </c>
      <c r="AHJ748" s="1235">
        <v>7</v>
      </c>
      <c r="AHK748" s="1235">
        <v>7</v>
      </c>
      <c r="AHL748" s="1235">
        <v>7</v>
      </c>
      <c r="AHM748" s="104"/>
      <c r="AHN748" s="104"/>
      <c r="AHO748" s="104"/>
      <c r="AHP748" s="90">
        <f t="shared" si="1527"/>
        <v>92620.01</v>
      </c>
      <c r="AHQ748" s="90">
        <f t="shared" si="1528"/>
        <v>92620.01</v>
      </c>
      <c r="AHR748" s="90">
        <f t="shared" si="1529"/>
        <v>92620.01</v>
      </c>
      <c r="AHS748" s="104"/>
      <c r="AHT748" s="104"/>
      <c r="AHU748" s="104"/>
      <c r="AHV748" s="90">
        <f t="shared" si="1530"/>
        <v>10272.89</v>
      </c>
      <c r="AHW748" s="90">
        <f t="shared" si="1531"/>
        <v>11287.29</v>
      </c>
      <c r="AHX748" s="90">
        <f t="shared" si="1532"/>
        <v>11329.13</v>
      </c>
      <c r="AHY748" s="104"/>
      <c r="AHZ748" s="104"/>
      <c r="AIA748" s="104"/>
      <c r="AIB748" s="90">
        <f t="shared" si="1255"/>
        <v>71910.23</v>
      </c>
      <c r="AIC748" s="90">
        <f t="shared" si="1255"/>
        <v>79011.03</v>
      </c>
      <c r="AID748" s="90">
        <f t="shared" si="1255"/>
        <v>79303.91</v>
      </c>
      <c r="AIE748" s="1235">
        <v>32</v>
      </c>
      <c r="AIF748" s="1235">
        <v>32</v>
      </c>
      <c r="AIG748" s="1235">
        <v>32</v>
      </c>
      <c r="AIH748" s="104"/>
      <c r="AII748" s="104"/>
      <c r="AIJ748" s="104"/>
      <c r="AIK748" s="90">
        <f t="shared" si="1533"/>
        <v>423405.76</v>
      </c>
      <c r="AIL748" s="90">
        <f t="shared" si="1534"/>
        <v>423405.76</v>
      </c>
      <c r="AIM748" s="90">
        <f t="shared" si="1535"/>
        <v>423405.76</v>
      </c>
      <c r="AIN748" s="104"/>
      <c r="AIO748" s="104"/>
      <c r="AIP748" s="104"/>
      <c r="AIQ748" s="90">
        <f t="shared" si="1536"/>
        <v>7028.18</v>
      </c>
      <c r="AIR748" s="90">
        <f t="shared" si="1537"/>
        <v>8357.6200000000008</v>
      </c>
      <c r="AIS748" s="90">
        <f t="shared" si="1538"/>
        <v>8444.98</v>
      </c>
      <c r="AIT748" s="104"/>
      <c r="AIU748" s="104"/>
      <c r="AIV748" s="104"/>
      <c r="AIW748" s="90">
        <f t="shared" si="1256"/>
        <v>224901.76000000001</v>
      </c>
      <c r="AIX748" s="90">
        <f t="shared" si="1256"/>
        <v>267443.84000000003</v>
      </c>
      <c r="AIY748" s="90">
        <f t="shared" si="1256"/>
        <v>270239.35999999999</v>
      </c>
      <c r="AIZ748" s="92">
        <f>19-19</f>
        <v>0</v>
      </c>
      <c r="AJA748" s="92">
        <f>19-19</f>
        <v>0</v>
      </c>
      <c r="AJB748" s="92">
        <f>19-19</f>
        <v>0</v>
      </c>
      <c r="AJC748" s="104"/>
      <c r="AJD748" s="104"/>
      <c r="AJE748" s="104"/>
      <c r="AJF748" s="90">
        <f t="shared" si="1539"/>
        <v>0</v>
      </c>
      <c r="AJG748" s="90">
        <f t="shared" si="1540"/>
        <v>0</v>
      </c>
      <c r="AJH748" s="90">
        <f t="shared" si="1541"/>
        <v>0</v>
      </c>
      <c r="AJI748" s="104"/>
      <c r="AJJ748" s="104"/>
      <c r="AJK748" s="104"/>
      <c r="AJL748" s="90">
        <f t="shared" si="1542"/>
        <v>0</v>
      </c>
      <c r="AJM748" s="90">
        <f t="shared" si="1543"/>
        <v>0</v>
      </c>
      <c r="AJN748" s="90">
        <f t="shared" si="1544"/>
        <v>0</v>
      </c>
      <c r="AJO748" s="104"/>
      <c r="AJP748" s="104"/>
      <c r="AJQ748" s="104"/>
      <c r="AJR748" s="90">
        <f t="shared" si="1257"/>
        <v>0</v>
      </c>
      <c r="AJS748" s="90">
        <f t="shared" si="1257"/>
        <v>0</v>
      </c>
      <c r="AJT748" s="90">
        <f t="shared" si="1257"/>
        <v>0</v>
      </c>
      <c r="AJU748" s="1235">
        <v>37</v>
      </c>
      <c r="AJV748" s="1235">
        <v>37</v>
      </c>
      <c r="AJW748" s="1235">
        <v>37</v>
      </c>
      <c r="AJX748" s="104"/>
      <c r="AJY748" s="104"/>
      <c r="AJZ748" s="104"/>
      <c r="AKA748" s="90">
        <f t="shared" si="1545"/>
        <v>489562.91</v>
      </c>
      <c r="AKB748" s="90">
        <f t="shared" si="1546"/>
        <v>489562.91</v>
      </c>
      <c r="AKC748" s="90">
        <f t="shared" si="1547"/>
        <v>489562.91</v>
      </c>
      <c r="AKD748" s="104"/>
      <c r="AKE748" s="104"/>
      <c r="AKF748" s="104"/>
      <c r="AKG748" s="90">
        <f t="shared" si="1548"/>
        <v>6308.19</v>
      </c>
      <c r="AKH748" s="90">
        <f t="shared" si="1549"/>
        <v>6722.07</v>
      </c>
      <c r="AKI748" s="90">
        <f t="shared" si="1550"/>
        <v>6816.13</v>
      </c>
      <c r="AKJ748" s="104"/>
      <c r="AKK748" s="104"/>
      <c r="AKL748" s="104"/>
      <c r="AKM748" s="90">
        <f t="shared" si="1258"/>
        <v>233403.03</v>
      </c>
      <c r="AKN748" s="90">
        <f t="shared" si="1258"/>
        <v>248716.59</v>
      </c>
      <c r="AKO748" s="90">
        <f t="shared" si="1258"/>
        <v>252196.81</v>
      </c>
      <c r="AKP748" s="1235">
        <v>30</v>
      </c>
      <c r="AKQ748" s="1235">
        <v>30</v>
      </c>
      <c r="AKR748" s="1235">
        <v>30</v>
      </c>
      <c r="AKS748" s="104"/>
      <c r="AKT748" s="104"/>
      <c r="AKU748" s="104"/>
      <c r="AKV748" s="90">
        <f t="shared" si="1551"/>
        <v>396942.9</v>
      </c>
      <c r="AKW748" s="90">
        <f t="shared" si="1552"/>
        <v>396942.9</v>
      </c>
      <c r="AKX748" s="90">
        <f t="shared" si="1553"/>
        <v>396942.9</v>
      </c>
      <c r="AKY748" s="104"/>
      <c r="AKZ748" s="104"/>
      <c r="ALA748" s="104"/>
      <c r="ALB748" s="90">
        <f t="shared" si="1554"/>
        <v>6320.3</v>
      </c>
      <c r="ALC748" s="90">
        <f t="shared" si="1555"/>
        <v>7309.2</v>
      </c>
      <c r="ALD748" s="90">
        <f t="shared" si="1556"/>
        <v>7389.59</v>
      </c>
      <c r="ALE748" s="104"/>
      <c r="ALF748" s="104"/>
      <c r="ALG748" s="104"/>
      <c r="ALH748" s="90">
        <f t="shared" si="1259"/>
        <v>189609</v>
      </c>
      <c r="ALI748" s="90">
        <f t="shared" si="1259"/>
        <v>219276</v>
      </c>
      <c r="ALJ748" s="90">
        <f t="shared" si="1259"/>
        <v>221687.7</v>
      </c>
      <c r="ALK748" s="1235">
        <v>8</v>
      </c>
      <c r="ALL748" s="1235">
        <v>8</v>
      </c>
      <c r="ALM748" s="1235">
        <v>8</v>
      </c>
      <c r="ALN748" s="104"/>
      <c r="ALO748" s="104"/>
      <c r="ALP748" s="104"/>
      <c r="ALQ748" s="90">
        <f t="shared" si="1557"/>
        <v>105851.44</v>
      </c>
      <c r="ALR748" s="90">
        <f t="shared" si="1558"/>
        <v>105851.44</v>
      </c>
      <c r="ALS748" s="90">
        <f t="shared" si="1559"/>
        <v>105851.44</v>
      </c>
      <c r="ALT748" s="104"/>
      <c r="ALU748" s="104"/>
      <c r="ALV748" s="104"/>
      <c r="ALW748" s="90">
        <f t="shared" si="1560"/>
        <v>6923.27</v>
      </c>
      <c r="ALX748" s="90">
        <f t="shared" si="1561"/>
        <v>7836.66</v>
      </c>
      <c r="ALY748" s="90">
        <f t="shared" si="1562"/>
        <v>7934.6</v>
      </c>
      <c r="ALZ748" s="104"/>
      <c r="AMA748" s="104"/>
      <c r="AMB748" s="104"/>
      <c r="AMC748" s="90">
        <f t="shared" si="1260"/>
        <v>55386.16</v>
      </c>
      <c r="AMD748" s="90">
        <f t="shared" si="1260"/>
        <v>62693.279999999999</v>
      </c>
      <c r="AME748" s="90">
        <f t="shared" si="1260"/>
        <v>63476.800000000003</v>
      </c>
      <c r="AMF748" s="1235">
        <v>31</v>
      </c>
      <c r="AMG748" s="1235">
        <v>31</v>
      </c>
      <c r="AMH748" s="1235">
        <v>31</v>
      </c>
      <c r="AMI748" s="104"/>
      <c r="AMJ748" s="104"/>
      <c r="AMK748" s="104"/>
      <c r="AML748" s="90">
        <f t="shared" si="1563"/>
        <v>410174.33</v>
      </c>
      <c r="AMM748" s="90">
        <f t="shared" si="1564"/>
        <v>410174.33</v>
      </c>
      <c r="AMN748" s="90">
        <f t="shared" si="1565"/>
        <v>410174.33</v>
      </c>
      <c r="AMO748" s="104"/>
      <c r="AMP748" s="104"/>
      <c r="AMQ748" s="104"/>
      <c r="AMR748" s="90">
        <f t="shared" si="1566"/>
        <v>7172.76</v>
      </c>
      <c r="AMS748" s="90">
        <f t="shared" si="1567"/>
        <v>7869.45</v>
      </c>
      <c r="AMT748" s="90">
        <f t="shared" si="1568"/>
        <v>7944.57</v>
      </c>
      <c r="AMU748" s="104"/>
      <c r="AMV748" s="104"/>
      <c r="AMW748" s="104"/>
      <c r="AMX748" s="90">
        <f t="shared" si="1261"/>
        <v>222355.56</v>
      </c>
      <c r="AMY748" s="90">
        <f t="shared" si="1261"/>
        <v>243952.95</v>
      </c>
      <c r="AMZ748" s="90">
        <f t="shared" si="1261"/>
        <v>246281.67</v>
      </c>
      <c r="ANA748" s="1235">
        <v>117</v>
      </c>
      <c r="ANB748" s="1235">
        <v>117</v>
      </c>
      <c r="ANC748" s="1235">
        <v>117</v>
      </c>
      <c r="AND748" s="104"/>
      <c r="ANE748" s="104"/>
      <c r="ANF748" s="104"/>
      <c r="ANG748" s="90">
        <f t="shared" si="1569"/>
        <v>1548077.31</v>
      </c>
      <c r="ANH748" s="90">
        <f t="shared" si="1570"/>
        <v>1548077.31</v>
      </c>
      <c r="ANI748" s="90">
        <f t="shared" si="1571"/>
        <v>1548077.31</v>
      </c>
      <c r="ANJ748" s="104"/>
      <c r="ANK748" s="104"/>
      <c r="ANL748" s="104"/>
      <c r="ANM748" s="90">
        <f t="shared" si="1572"/>
        <v>6084.97</v>
      </c>
      <c r="ANN748" s="90">
        <f t="shared" si="1573"/>
        <v>6575.37</v>
      </c>
      <c r="ANO748" s="90">
        <f t="shared" si="1574"/>
        <v>6669.68</v>
      </c>
      <c r="ANP748" s="104"/>
      <c r="ANQ748" s="104"/>
      <c r="ANR748" s="104"/>
      <c r="ANS748" s="90">
        <f t="shared" si="1262"/>
        <v>711941.49</v>
      </c>
      <c r="ANT748" s="90">
        <f t="shared" si="1262"/>
        <v>769318.29</v>
      </c>
      <c r="ANU748" s="90">
        <f t="shared" si="1262"/>
        <v>780352.56</v>
      </c>
      <c r="ANV748" s="1235">
        <v>24</v>
      </c>
      <c r="ANW748" s="1235">
        <v>24</v>
      </c>
      <c r="ANX748" s="1235">
        <v>24</v>
      </c>
      <c r="ANY748" s="104"/>
      <c r="ANZ748" s="104"/>
      <c r="AOA748" s="104"/>
      <c r="AOB748" s="90">
        <f t="shared" si="1575"/>
        <v>317554.32</v>
      </c>
      <c r="AOC748" s="90">
        <f t="shared" si="1576"/>
        <v>317554.32</v>
      </c>
      <c r="AOD748" s="90">
        <f t="shared" si="1577"/>
        <v>317554.32</v>
      </c>
      <c r="AOE748" s="104"/>
      <c r="AOF748" s="104"/>
      <c r="AOG748" s="104"/>
      <c r="AOH748" s="90">
        <f t="shared" si="1578"/>
        <v>10193.719999999999</v>
      </c>
      <c r="AOI748" s="90">
        <f t="shared" si="1579"/>
        <v>10764.19</v>
      </c>
      <c r="AOJ748" s="90">
        <f t="shared" si="1580"/>
        <v>10775.89</v>
      </c>
      <c r="AOK748" s="104"/>
      <c r="AOL748" s="104"/>
      <c r="AOM748" s="104"/>
      <c r="AON748" s="90">
        <f t="shared" si="1263"/>
        <v>244649.28</v>
      </c>
      <c r="AOO748" s="90">
        <f t="shared" si="1263"/>
        <v>258340.56</v>
      </c>
      <c r="AOP748" s="90">
        <f t="shared" si="1263"/>
        <v>258621.36</v>
      </c>
      <c r="AOQ748" s="1235">
        <v>106</v>
      </c>
      <c r="AOR748" s="1235">
        <v>106</v>
      </c>
      <c r="AOS748" s="1235">
        <v>106</v>
      </c>
      <c r="AOT748" s="104"/>
      <c r="AOU748" s="104"/>
      <c r="AOV748" s="104"/>
      <c r="AOW748" s="90">
        <f t="shared" si="1581"/>
        <v>1402531.58</v>
      </c>
      <c r="AOX748" s="90">
        <f t="shared" si="1582"/>
        <v>1402531.58</v>
      </c>
      <c r="AOY748" s="90">
        <f t="shared" si="1583"/>
        <v>1402531.58</v>
      </c>
      <c r="AOZ748" s="104"/>
      <c r="APA748" s="104"/>
      <c r="APB748" s="104"/>
      <c r="APC748" s="90">
        <f t="shared" si="1584"/>
        <v>6495.07</v>
      </c>
      <c r="APD748" s="90">
        <f t="shared" si="1585"/>
        <v>6983.52</v>
      </c>
      <c r="APE748" s="90">
        <f t="shared" si="1586"/>
        <v>7062.94</v>
      </c>
      <c r="APF748" s="104"/>
      <c r="APG748" s="104"/>
      <c r="APH748" s="104"/>
      <c r="API748" s="90">
        <f t="shared" si="1264"/>
        <v>688477.42</v>
      </c>
      <c r="APJ748" s="90">
        <f t="shared" si="1264"/>
        <v>740253.12</v>
      </c>
      <c r="APK748" s="90">
        <f t="shared" si="1264"/>
        <v>748671.64</v>
      </c>
      <c r="APL748" s="1235">
        <v>55</v>
      </c>
      <c r="APM748" s="1235">
        <v>55</v>
      </c>
      <c r="APN748" s="1235">
        <v>55</v>
      </c>
      <c r="APO748" s="104"/>
      <c r="APP748" s="104"/>
      <c r="APQ748" s="104"/>
      <c r="APR748" s="90">
        <f t="shared" si="1587"/>
        <v>727728.65</v>
      </c>
      <c r="APS748" s="90">
        <f t="shared" si="1588"/>
        <v>727728.65</v>
      </c>
      <c r="APT748" s="90">
        <f t="shared" si="1589"/>
        <v>727728.65</v>
      </c>
      <c r="APU748" s="104"/>
      <c r="APV748" s="104"/>
      <c r="APW748" s="104"/>
      <c r="APX748" s="90">
        <f t="shared" si="1590"/>
        <v>8307.11</v>
      </c>
      <c r="APY748" s="90">
        <f t="shared" si="1591"/>
        <v>8840.77</v>
      </c>
      <c r="APZ748" s="90">
        <f t="shared" si="1592"/>
        <v>8944.8700000000008</v>
      </c>
      <c r="AQA748" s="104"/>
      <c r="AQB748" s="104"/>
      <c r="AQC748" s="104"/>
      <c r="AQD748" s="90">
        <f t="shared" si="1265"/>
        <v>456891.05</v>
      </c>
      <c r="AQE748" s="90">
        <f t="shared" si="1265"/>
        <v>486242.35</v>
      </c>
      <c r="AQF748" s="90">
        <f t="shared" si="1265"/>
        <v>491967.85</v>
      </c>
      <c r="AQG748" s="1235">
        <v>28</v>
      </c>
      <c r="AQH748" s="1235">
        <v>28</v>
      </c>
      <c r="AQI748" s="1235">
        <v>28</v>
      </c>
      <c r="AQJ748" s="104"/>
      <c r="AQK748" s="104"/>
      <c r="AQL748" s="104"/>
      <c r="AQM748" s="90">
        <f t="shared" si="1593"/>
        <v>370480.04</v>
      </c>
      <c r="AQN748" s="90">
        <f t="shared" si="1594"/>
        <v>370480.04</v>
      </c>
      <c r="AQO748" s="90">
        <f t="shared" si="1595"/>
        <v>370480.04</v>
      </c>
      <c r="AQP748" s="104"/>
      <c r="AQQ748" s="104"/>
      <c r="AQR748" s="104"/>
      <c r="AQS748" s="90">
        <f t="shared" si="1596"/>
        <v>7571.72</v>
      </c>
      <c r="AQT748" s="90">
        <f t="shared" si="1597"/>
        <v>8458.18</v>
      </c>
      <c r="AQU748" s="90">
        <f t="shared" si="1598"/>
        <v>8540.01</v>
      </c>
      <c r="AQV748" s="104"/>
      <c r="AQW748" s="104"/>
      <c r="AQX748" s="104"/>
      <c r="AQY748" s="90">
        <f t="shared" si="1266"/>
        <v>212008.16</v>
      </c>
      <c r="AQZ748" s="90">
        <f t="shared" si="1266"/>
        <v>236829.04</v>
      </c>
      <c r="ARA748" s="90">
        <f t="shared" si="1266"/>
        <v>239120.28</v>
      </c>
      <c r="ARB748" s="1235">
        <v>85</v>
      </c>
      <c r="ARC748" s="1235">
        <v>85</v>
      </c>
      <c r="ARD748" s="1235">
        <v>85</v>
      </c>
      <c r="ARE748" s="104"/>
      <c r="ARF748" s="104"/>
      <c r="ARG748" s="104"/>
      <c r="ARH748" s="90">
        <f t="shared" si="1599"/>
        <v>1124671.55</v>
      </c>
      <c r="ARI748" s="90">
        <f t="shared" si="1600"/>
        <v>1124671.55</v>
      </c>
      <c r="ARJ748" s="90">
        <f t="shared" si="1601"/>
        <v>1124671.55</v>
      </c>
      <c r="ARK748" s="104"/>
      <c r="ARL748" s="104"/>
      <c r="ARM748" s="104"/>
      <c r="ARN748" s="90">
        <f t="shared" si="1602"/>
        <v>5872.32</v>
      </c>
      <c r="ARO748" s="90">
        <f t="shared" si="1603"/>
        <v>6719.83</v>
      </c>
      <c r="ARP748" s="90">
        <f t="shared" si="1604"/>
        <v>6799.87</v>
      </c>
      <c r="ARQ748" s="104"/>
      <c r="ARR748" s="104"/>
      <c r="ARS748" s="104"/>
      <c r="ART748" s="90">
        <f t="shared" si="1267"/>
        <v>499147.2</v>
      </c>
      <c r="ARU748" s="90">
        <f t="shared" si="1267"/>
        <v>571185.55000000005</v>
      </c>
      <c r="ARV748" s="90">
        <f t="shared" si="1267"/>
        <v>577988.94999999995</v>
      </c>
      <c r="ARW748" s="1235">
        <v>40</v>
      </c>
      <c r="ARX748" s="1235">
        <v>40</v>
      </c>
      <c r="ARY748" s="1235">
        <v>40</v>
      </c>
      <c r="ARZ748" s="104"/>
      <c r="ASA748" s="104"/>
      <c r="ASB748" s="104"/>
      <c r="ASC748" s="90">
        <f t="shared" si="1605"/>
        <v>529257.19999999995</v>
      </c>
      <c r="ASD748" s="90">
        <f t="shared" si="1606"/>
        <v>529257.19999999995</v>
      </c>
      <c r="ASE748" s="90">
        <f t="shared" si="1607"/>
        <v>529257.19999999995</v>
      </c>
      <c r="ASF748" s="104"/>
      <c r="ASG748" s="104"/>
      <c r="ASH748" s="104"/>
      <c r="ASI748" s="90">
        <f t="shared" si="1608"/>
        <v>5905.21</v>
      </c>
      <c r="ASJ748" s="90">
        <f t="shared" si="1609"/>
        <v>6985.49</v>
      </c>
      <c r="ASK748" s="90">
        <f t="shared" si="1610"/>
        <v>7087.94</v>
      </c>
      <c r="ASL748" s="104"/>
      <c r="ASM748" s="104"/>
      <c r="ASN748" s="104"/>
      <c r="ASO748" s="90">
        <f t="shared" si="1268"/>
        <v>236208.4</v>
      </c>
      <c r="ASP748" s="90">
        <f t="shared" si="1268"/>
        <v>279419.59999999998</v>
      </c>
      <c r="ASQ748" s="90">
        <f t="shared" si="1268"/>
        <v>283517.59999999998</v>
      </c>
      <c r="ASR748" s="1235">
        <v>41</v>
      </c>
      <c r="ASS748" s="1235">
        <v>41</v>
      </c>
      <c r="AST748" s="1235">
        <v>41</v>
      </c>
      <c r="ASU748" s="104"/>
      <c r="ASV748" s="104"/>
      <c r="ASW748" s="104"/>
      <c r="ASX748" s="90">
        <f t="shared" si="1611"/>
        <v>542488.63</v>
      </c>
      <c r="ASY748" s="90">
        <f t="shared" si="1612"/>
        <v>542488.63</v>
      </c>
      <c r="ASZ748" s="90">
        <f t="shared" si="1613"/>
        <v>542488.63</v>
      </c>
      <c r="ATA748" s="104"/>
      <c r="ATB748" s="104"/>
      <c r="ATC748" s="104"/>
      <c r="ATD748" s="90">
        <f t="shared" si="1614"/>
        <v>6649.35</v>
      </c>
      <c r="ATE748" s="90">
        <f t="shared" si="1615"/>
        <v>6840.13</v>
      </c>
      <c r="ATF748" s="90">
        <f t="shared" si="1616"/>
        <v>6952.68</v>
      </c>
      <c r="ATG748" s="104"/>
      <c r="ATH748" s="104"/>
      <c r="ATI748" s="104"/>
      <c r="ATJ748" s="90">
        <f t="shared" si="1269"/>
        <v>272623.34999999998</v>
      </c>
      <c r="ATK748" s="90">
        <f t="shared" si="1269"/>
        <v>280445.33</v>
      </c>
      <c r="ATL748" s="90">
        <f t="shared" si="1269"/>
        <v>285059.88</v>
      </c>
      <c r="ATM748" s="1235">
        <v>77</v>
      </c>
      <c r="ATN748" s="1235">
        <v>77</v>
      </c>
      <c r="ATO748" s="1235">
        <v>77</v>
      </c>
      <c r="ATP748" s="104"/>
      <c r="ATQ748" s="104"/>
      <c r="ATR748" s="104"/>
      <c r="ATS748" s="90">
        <f t="shared" si="1617"/>
        <v>1018820.11</v>
      </c>
      <c r="ATT748" s="90">
        <f t="shared" si="1618"/>
        <v>1018820.11</v>
      </c>
      <c r="ATU748" s="90">
        <f t="shared" si="1619"/>
        <v>1018820.11</v>
      </c>
      <c r="ATV748" s="104"/>
      <c r="ATW748" s="104"/>
      <c r="ATX748" s="104"/>
      <c r="ATY748" s="90">
        <f t="shared" si="1620"/>
        <v>5576.88</v>
      </c>
      <c r="ATZ748" s="90">
        <f t="shared" si="1621"/>
        <v>6757.1</v>
      </c>
      <c r="AUA748" s="90">
        <f t="shared" si="1622"/>
        <v>6849.69</v>
      </c>
      <c r="AUB748" s="104"/>
      <c r="AUC748" s="104"/>
      <c r="AUD748" s="104"/>
      <c r="AUE748" s="90">
        <f t="shared" si="1270"/>
        <v>429419.76</v>
      </c>
      <c r="AUF748" s="90">
        <f t="shared" si="1270"/>
        <v>520296.7</v>
      </c>
      <c r="AUG748" s="90">
        <f t="shared" si="1270"/>
        <v>527426.13</v>
      </c>
      <c r="AUH748" s="1235">
        <v>102</v>
      </c>
      <c r="AUI748" s="1235">
        <v>102</v>
      </c>
      <c r="AUJ748" s="1235">
        <v>102</v>
      </c>
      <c r="AUK748" s="104"/>
      <c r="AUL748" s="104"/>
      <c r="AUM748" s="104"/>
      <c r="AUN748" s="90">
        <f t="shared" si="1623"/>
        <v>1349605.86</v>
      </c>
      <c r="AUO748" s="90">
        <f t="shared" si="1624"/>
        <v>1349605.86</v>
      </c>
      <c r="AUP748" s="90">
        <f t="shared" si="1625"/>
        <v>1349605.86</v>
      </c>
      <c r="AUQ748" s="104"/>
      <c r="AUR748" s="104"/>
      <c r="AUS748" s="104"/>
      <c r="AUT748" s="90">
        <f t="shared" si="1626"/>
        <v>5931.69</v>
      </c>
      <c r="AUU748" s="90">
        <f t="shared" si="1627"/>
        <v>6471.98</v>
      </c>
      <c r="AUV748" s="90">
        <f t="shared" si="1628"/>
        <v>6578.87</v>
      </c>
      <c r="AUW748" s="104"/>
      <c r="AUX748" s="104"/>
      <c r="AUY748" s="104"/>
      <c r="AUZ748" s="90">
        <f t="shared" si="1271"/>
        <v>605032.38</v>
      </c>
      <c r="AVA748" s="90">
        <f t="shared" si="1271"/>
        <v>660141.96</v>
      </c>
      <c r="AVB748" s="90">
        <f t="shared" si="1271"/>
        <v>671044.74</v>
      </c>
      <c r="AVC748" s="1235">
        <v>94</v>
      </c>
      <c r="AVD748" s="1235">
        <v>94</v>
      </c>
      <c r="AVE748" s="1235">
        <v>94</v>
      </c>
      <c r="AVF748" s="104"/>
      <c r="AVG748" s="104"/>
      <c r="AVH748" s="104"/>
      <c r="AVI748" s="90">
        <f t="shared" si="1629"/>
        <v>1243754.42</v>
      </c>
      <c r="AVJ748" s="90">
        <f t="shared" si="1630"/>
        <v>1243754.42</v>
      </c>
      <c r="AVK748" s="90">
        <f t="shared" si="1631"/>
        <v>1243754.42</v>
      </c>
      <c r="AVL748" s="104"/>
      <c r="AVM748" s="104"/>
      <c r="AVN748" s="104"/>
      <c r="AVO748" s="90">
        <f t="shared" si="1632"/>
        <v>6380.76</v>
      </c>
      <c r="AVP748" s="90">
        <f t="shared" si="1633"/>
        <v>6886.28</v>
      </c>
      <c r="AVQ748" s="90">
        <f t="shared" si="1634"/>
        <v>7006.87</v>
      </c>
      <c r="AVR748" s="104"/>
      <c r="AVS748" s="104"/>
      <c r="AVT748" s="104"/>
      <c r="AVU748" s="90">
        <f t="shared" si="1272"/>
        <v>599791.43999999994</v>
      </c>
      <c r="AVV748" s="90">
        <f t="shared" si="1272"/>
        <v>647310.31999999995</v>
      </c>
      <c r="AVW748" s="90">
        <f t="shared" si="1272"/>
        <v>658645.78</v>
      </c>
      <c r="AVX748" s="124">
        <f t="shared" si="1635"/>
        <v>2988</v>
      </c>
      <c r="AVY748" s="124">
        <f t="shared" si="1636"/>
        <v>2988</v>
      </c>
      <c r="AVZ748" s="124">
        <f t="shared" si="1637"/>
        <v>2988</v>
      </c>
      <c r="AWA748" s="90">
        <f t="shared" si="1638"/>
        <v>0</v>
      </c>
      <c r="AWB748" s="90">
        <f t="shared" si="1639"/>
        <v>0</v>
      </c>
      <c r="AWC748" s="90">
        <f t="shared" si="1640"/>
        <v>0</v>
      </c>
      <c r="AWD748" s="90">
        <f t="shared" si="1641"/>
        <v>39535512.840000004</v>
      </c>
      <c r="AWE748" s="90">
        <f t="shared" si="1642"/>
        <v>39535512.840000004</v>
      </c>
      <c r="AWF748" s="90">
        <f t="shared" si="1643"/>
        <v>39535512.840000004</v>
      </c>
      <c r="AWG748" s="104"/>
      <c r="AWH748" s="104"/>
      <c r="AWI748" s="104"/>
      <c r="AWJ748" s="90"/>
      <c r="AWK748" s="90"/>
      <c r="AWL748" s="90"/>
      <c r="AWM748" s="90">
        <f t="shared" si="1644"/>
        <v>0</v>
      </c>
      <c r="AWN748" s="90">
        <f t="shared" si="1645"/>
        <v>0</v>
      </c>
      <c r="AWO748" s="90">
        <f t="shared" si="1646"/>
        <v>0</v>
      </c>
      <c r="AWP748" s="90">
        <f t="shared" si="1647"/>
        <v>20077623.489999998</v>
      </c>
      <c r="AWQ748" s="90">
        <f t="shared" si="1648"/>
        <v>22316642.649999999</v>
      </c>
      <c r="AWR748" s="90">
        <f t="shared" si="1649"/>
        <v>22557715.649999999</v>
      </c>
    </row>
    <row r="749" spans="1:1292" ht="36" x14ac:dyDescent="0.25">
      <c r="A749" s="91" t="s">
        <v>1195</v>
      </c>
      <c r="B749" s="91" t="s">
        <v>451</v>
      </c>
      <c r="C749" s="5"/>
      <c r="D749" s="338"/>
      <c r="E749" s="263"/>
      <c r="F749" s="98"/>
      <c r="G749" s="98"/>
      <c r="H749" s="98"/>
      <c r="I749" s="90">
        <f t="shared" si="1860"/>
        <v>6542.73</v>
      </c>
      <c r="J749" s="90">
        <f t="shared" si="1860"/>
        <v>6542.73</v>
      </c>
      <c r="K749" s="90">
        <f t="shared" si="1860"/>
        <v>6542.73</v>
      </c>
      <c r="L749" s="1235">
        <v>215</v>
      </c>
      <c r="M749" s="1235">
        <v>215</v>
      </c>
      <c r="N749" s="1235">
        <v>215</v>
      </c>
      <c r="O749" s="104"/>
      <c r="P749" s="104"/>
      <c r="Q749" s="104"/>
      <c r="R749" s="90">
        <f t="shared" si="1275"/>
        <v>1406686.95</v>
      </c>
      <c r="S749" s="90">
        <f t="shared" si="1276"/>
        <v>1406686.95</v>
      </c>
      <c r="T749" s="90">
        <f t="shared" si="1277"/>
        <v>1406686.95</v>
      </c>
      <c r="U749" s="104"/>
      <c r="V749" s="104"/>
      <c r="W749" s="104"/>
      <c r="X749" s="90">
        <f t="shared" si="1278"/>
        <v>2681.94</v>
      </c>
      <c r="Y749" s="90">
        <f t="shared" si="1279"/>
        <v>3028.31</v>
      </c>
      <c r="Z749" s="90">
        <f t="shared" si="1280"/>
        <v>3083.69</v>
      </c>
      <c r="AA749" s="104"/>
      <c r="AB749" s="104"/>
      <c r="AC749" s="104"/>
      <c r="AD749" s="90">
        <f t="shared" si="1211"/>
        <v>576617.1</v>
      </c>
      <c r="AE749" s="90">
        <f t="shared" si="1211"/>
        <v>651086.65</v>
      </c>
      <c r="AF749" s="90">
        <f t="shared" si="1211"/>
        <v>662993.35</v>
      </c>
      <c r="AG749" s="1235">
        <v>223</v>
      </c>
      <c r="AH749" s="1235">
        <v>223</v>
      </c>
      <c r="AI749" s="1235">
        <v>223</v>
      </c>
      <c r="AJ749" s="104"/>
      <c r="AK749" s="104"/>
      <c r="AL749" s="104"/>
      <c r="AM749" s="90">
        <f t="shared" si="1281"/>
        <v>1459028.79</v>
      </c>
      <c r="AN749" s="90">
        <f t="shared" si="1282"/>
        <v>1459028.79</v>
      </c>
      <c r="AO749" s="90">
        <f t="shared" si="1283"/>
        <v>1459028.79</v>
      </c>
      <c r="AP749" s="104"/>
      <c r="AQ749" s="104"/>
      <c r="AR749" s="104"/>
      <c r="AS749" s="90">
        <f t="shared" si="1284"/>
        <v>3036.34</v>
      </c>
      <c r="AT749" s="90">
        <f t="shared" si="1285"/>
        <v>3541.82</v>
      </c>
      <c r="AU749" s="90">
        <f t="shared" si="1286"/>
        <v>3585.59</v>
      </c>
      <c r="AV749" s="104"/>
      <c r="AW749" s="104"/>
      <c r="AX749" s="104"/>
      <c r="AY749" s="90">
        <f t="shared" si="1212"/>
        <v>677103.82</v>
      </c>
      <c r="AZ749" s="90">
        <f t="shared" si="1212"/>
        <v>789825.86</v>
      </c>
      <c r="BA749" s="90">
        <f t="shared" si="1212"/>
        <v>799586.57</v>
      </c>
      <c r="BB749" s="1235">
        <v>181</v>
      </c>
      <c r="BC749" s="1235">
        <v>181</v>
      </c>
      <c r="BD749" s="1235">
        <v>181</v>
      </c>
      <c r="BE749" s="104"/>
      <c r="BF749" s="104"/>
      <c r="BG749" s="104"/>
      <c r="BH749" s="90">
        <f t="shared" si="1287"/>
        <v>1184234.1299999999</v>
      </c>
      <c r="BI749" s="90">
        <f t="shared" si="1288"/>
        <v>1184234.1299999999</v>
      </c>
      <c r="BJ749" s="90">
        <f t="shared" si="1289"/>
        <v>1184234.1299999999</v>
      </c>
      <c r="BK749" s="104"/>
      <c r="BL749" s="104"/>
      <c r="BM749" s="104"/>
      <c r="BN749" s="90">
        <f t="shared" si="1290"/>
        <v>2718.61</v>
      </c>
      <c r="BO749" s="90">
        <f t="shared" si="1291"/>
        <v>3151.08</v>
      </c>
      <c r="BP749" s="90">
        <f t="shared" si="1292"/>
        <v>3201.83</v>
      </c>
      <c r="BQ749" s="104"/>
      <c r="BR749" s="104"/>
      <c r="BS749" s="104"/>
      <c r="BT749" s="90">
        <f t="shared" si="1213"/>
        <v>492068.41</v>
      </c>
      <c r="BU749" s="90">
        <f t="shared" si="1213"/>
        <v>570345.48</v>
      </c>
      <c r="BV749" s="90">
        <f t="shared" si="1213"/>
        <v>579531.23</v>
      </c>
      <c r="BW749" s="1235">
        <v>150</v>
      </c>
      <c r="BX749" s="1235">
        <v>150</v>
      </c>
      <c r="BY749" s="1235">
        <v>150</v>
      </c>
      <c r="BZ749" s="104"/>
      <c r="CA749" s="104"/>
      <c r="CB749" s="104"/>
      <c r="CC749" s="90">
        <f t="shared" si="1293"/>
        <v>981409.5</v>
      </c>
      <c r="CD749" s="90">
        <f t="shared" si="1294"/>
        <v>981409.5</v>
      </c>
      <c r="CE749" s="90">
        <f t="shared" si="1295"/>
        <v>981409.5</v>
      </c>
      <c r="CF749" s="104"/>
      <c r="CG749" s="104"/>
      <c r="CH749" s="104"/>
      <c r="CI749" s="90">
        <f t="shared" si="1296"/>
        <v>3210.65</v>
      </c>
      <c r="CJ749" s="90">
        <f t="shared" si="1297"/>
        <v>3790.83</v>
      </c>
      <c r="CK749" s="90">
        <f t="shared" si="1298"/>
        <v>3850.5</v>
      </c>
      <c r="CL749" s="104"/>
      <c r="CM749" s="104"/>
      <c r="CN749" s="104"/>
      <c r="CO749" s="90">
        <f t="shared" si="1214"/>
        <v>481597.5</v>
      </c>
      <c r="CP749" s="90">
        <f t="shared" si="1214"/>
        <v>568624.5</v>
      </c>
      <c r="CQ749" s="90">
        <f t="shared" si="1214"/>
        <v>577575</v>
      </c>
      <c r="CR749" s="1235">
        <v>79</v>
      </c>
      <c r="CS749" s="1235">
        <v>79</v>
      </c>
      <c r="CT749" s="1235">
        <v>79</v>
      </c>
      <c r="CU749" s="104"/>
      <c r="CV749" s="104"/>
      <c r="CW749" s="104"/>
      <c r="CX749" s="90">
        <f t="shared" si="1299"/>
        <v>516875.67</v>
      </c>
      <c r="CY749" s="90">
        <f t="shared" si="1300"/>
        <v>516875.67</v>
      </c>
      <c r="CZ749" s="90">
        <f t="shared" si="1301"/>
        <v>516875.67</v>
      </c>
      <c r="DA749" s="104"/>
      <c r="DB749" s="104"/>
      <c r="DC749" s="104"/>
      <c r="DD749" s="90">
        <f t="shared" si="1302"/>
        <v>3598.51</v>
      </c>
      <c r="DE749" s="90">
        <f t="shared" si="1303"/>
        <v>3963.11</v>
      </c>
      <c r="DF749" s="90">
        <f t="shared" si="1304"/>
        <v>4006.15</v>
      </c>
      <c r="DG749" s="104"/>
      <c r="DH749" s="104"/>
      <c r="DI749" s="104"/>
      <c r="DJ749" s="90">
        <f t="shared" si="1215"/>
        <v>284282.28999999998</v>
      </c>
      <c r="DK749" s="90">
        <f t="shared" si="1215"/>
        <v>313085.69</v>
      </c>
      <c r="DL749" s="90">
        <f t="shared" si="1215"/>
        <v>316485.84999999998</v>
      </c>
      <c r="DM749" s="369"/>
      <c r="DN749" s="369"/>
      <c r="DO749" s="369"/>
      <c r="DP749" s="104"/>
      <c r="DQ749" s="104"/>
      <c r="DR749" s="104"/>
      <c r="DS749" s="90">
        <f t="shared" si="1305"/>
        <v>0</v>
      </c>
      <c r="DT749" s="90">
        <f t="shared" si="1306"/>
        <v>0</v>
      </c>
      <c r="DU749" s="90">
        <f t="shared" si="1307"/>
        <v>0</v>
      </c>
      <c r="DV749" s="104"/>
      <c r="DW749" s="104"/>
      <c r="DX749" s="104"/>
      <c r="DY749" s="90">
        <f t="shared" si="1308"/>
        <v>0</v>
      </c>
      <c r="DZ749" s="90">
        <f t="shared" si="1309"/>
        <v>0</v>
      </c>
      <c r="EA749" s="90">
        <f t="shared" si="1310"/>
        <v>0</v>
      </c>
      <c r="EB749" s="104"/>
      <c r="EC749" s="104"/>
      <c r="ED749" s="104"/>
      <c r="EE749" s="90">
        <f t="shared" si="1216"/>
        <v>0</v>
      </c>
      <c r="EF749" s="90">
        <f t="shared" si="1217"/>
        <v>0</v>
      </c>
      <c r="EG749" s="90">
        <f t="shared" si="1218"/>
        <v>0</v>
      </c>
      <c r="EH749" s="1235">
        <v>91</v>
      </c>
      <c r="EI749" s="1235">
        <v>91</v>
      </c>
      <c r="EJ749" s="1235">
        <v>91</v>
      </c>
      <c r="EK749" s="104"/>
      <c r="EL749" s="104"/>
      <c r="EM749" s="104"/>
      <c r="EN749" s="90">
        <f t="shared" si="1311"/>
        <v>595388.43000000005</v>
      </c>
      <c r="EO749" s="90">
        <f t="shared" si="1312"/>
        <v>595388.43000000005</v>
      </c>
      <c r="EP749" s="90">
        <f t="shared" si="1313"/>
        <v>595388.43000000005</v>
      </c>
      <c r="EQ749" s="104"/>
      <c r="ER749" s="104"/>
      <c r="ES749" s="104"/>
      <c r="ET749" s="90">
        <f t="shared" si="1314"/>
        <v>4227.1899999999996</v>
      </c>
      <c r="EU749" s="90">
        <f t="shared" si="1315"/>
        <v>4952.8</v>
      </c>
      <c r="EV749" s="90">
        <f t="shared" si="1316"/>
        <v>4976.12</v>
      </c>
      <c r="EW749" s="104"/>
      <c r="EX749" s="104"/>
      <c r="EY749" s="104"/>
      <c r="EZ749" s="90">
        <f t="shared" si="1219"/>
        <v>384674.29</v>
      </c>
      <c r="FA749" s="90">
        <f t="shared" si="1219"/>
        <v>450704.8</v>
      </c>
      <c r="FB749" s="90">
        <f t="shared" si="1219"/>
        <v>452826.92</v>
      </c>
      <c r="FC749" s="284"/>
      <c r="FD749" s="284"/>
      <c r="FE749" s="284"/>
      <c r="FF749" s="104"/>
      <c r="FG749" s="104"/>
      <c r="FH749" s="104"/>
      <c r="FI749" s="90">
        <f t="shared" si="1317"/>
        <v>0</v>
      </c>
      <c r="FJ749" s="90">
        <f t="shared" si="1318"/>
        <v>0</v>
      </c>
      <c r="FK749" s="90">
        <f t="shared" si="1319"/>
        <v>0</v>
      </c>
      <c r="FL749" s="104"/>
      <c r="FM749" s="104"/>
      <c r="FN749" s="104"/>
      <c r="FO749" s="90">
        <f t="shared" si="1320"/>
        <v>0</v>
      </c>
      <c r="FP749" s="90">
        <f t="shared" si="1321"/>
        <v>0</v>
      </c>
      <c r="FQ749" s="90">
        <f t="shared" si="1322"/>
        <v>0</v>
      </c>
      <c r="FR749" s="104"/>
      <c r="FS749" s="104"/>
      <c r="FT749" s="104"/>
      <c r="FU749" s="90">
        <f t="shared" si="1220"/>
        <v>0</v>
      </c>
      <c r="FV749" s="90">
        <f t="shared" si="1220"/>
        <v>0</v>
      </c>
      <c r="FW749" s="90">
        <f t="shared" si="1220"/>
        <v>0</v>
      </c>
      <c r="FX749" s="1237">
        <v>79</v>
      </c>
      <c r="FY749" s="1237">
        <v>79</v>
      </c>
      <c r="FZ749" s="1237">
        <v>79</v>
      </c>
      <c r="GA749" s="104"/>
      <c r="GB749" s="104"/>
      <c r="GC749" s="104"/>
      <c r="GD749" s="90">
        <f t="shared" si="1323"/>
        <v>516875.67</v>
      </c>
      <c r="GE749" s="90">
        <f t="shared" si="1324"/>
        <v>516875.67</v>
      </c>
      <c r="GF749" s="90">
        <f t="shared" si="1325"/>
        <v>516875.67</v>
      </c>
      <c r="GG749" s="104"/>
      <c r="GH749" s="104"/>
      <c r="GI749" s="104"/>
      <c r="GJ749" s="90">
        <f t="shared" si="1326"/>
        <v>3524.92</v>
      </c>
      <c r="GK749" s="90">
        <f t="shared" si="1327"/>
        <v>3821.23</v>
      </c>
      <c r="GL749" s="90">
        <f t="shared" si="1328"/>
        <v>3851.67</v>
      </c>
      <c r="GM749" s="104"/>
      <c r="GN749" s="104"/>
      <c r="GO749" s="104"/>
      <c r="GP749" s="90">
        <f t="shared" si="1221"/>
        <v>278468.68</v>
      </c>
      <c r="GQ749" s="90">
        <f t="shared" si="1221"/>
        <v>301877.17</v>
      </c>
      <c r="GR749" s="90">
        <f t="shared" si="1221"/>
        <v>304281.93</v>
      </c>
      <c r="GS749" s="92">
        <f t="shared" ref="GS749:GS755" si="1861">112-112</f>
        <v>0</v>
      </c>
      <c r="GT749" s="92">
        <f t="shared" ref="GT749:GU755" si="1862">112-112</f>
        <v>0</v>
      </c>
      <c r="GU749" s="92">
        <f t="shared" si="1862"/>
        <v>0</v>
      </c>
      <c r="GV749" s="104"/>
      <c r="GW749" s="104"/>
      <c r="GX749" s="104"/>
      <c r="GY749" s="90">
        <f t="shared" si="1329"/>
        <v>0</v>
      </c>
      <c r="GZ749" s="90">
        <f t="shared" si="1330"/>
        <v>0</v>
      </c>
      <c r="HA749" s="90">
        <f t="shared" si="1331"/>
        <v>0</v>
      </c>
      <c r="HB749" s="104"/>
      <c r="HC749" s="104"/>
      <c r="HD749" s="104"/>
      <c r="HE749" s="90">
        <f t="shared" si="1332"/>
        <v>0</v>
      </c>
      <c r="HF749" s="90">
        <f t="shared" si="1333"/>
        <v>0</v>
      </c>
      <c r="HG749" s="90">
        <f t="shared" si="1334"/>
        <v>0</v>
      </c>
      <c r="HH749" s="104"/>
      <c r="HI749" s="104"/>
      <c r="HJ749" s="104"/>
      <c r="HK749" s="90">
        <f t="shared" si="1222"/>
        <v>0</v>
      </c>
      <c r="HL749" s="90">
        <f t="shared" si="1222"/>
        <v>0</v>
      </c>
      <c r="HM749" s="90">
        <f t="shared" si="1222"/>
        <v>0</v>
      </c>
      <c r="HN749" s="1237">
        <v>83</v>
      </c>
      <c r="HO749" s="1237">
        <v>83</v>
      </c>
      <c r="HP749" s="1237">
        <v>83</v>
      </c>
      <c r="HQ749" s="104"/>
      <c r="HR749" s="104"/>
      <c r="HS749" s="104"/>
      <c r="HT749" s="90">
        <f t="shared" si="1335"/>
        <v>543046.59</v>
      </c>
      <c r="HU749" s="90">
        <f t="shared" si="1336"/>
        <v>543046.59</v>
      </c>
      <c r="HV749" s="90">
        <f t="shared" si="1337"/>
        <v>543046.59</v>
      </c>
      <c r="HW749" s="104"/>
      <c r="HX749" s="104"/>
      <c r="HY749" s="104"/>
      <c r="HZ749" s="90">
        <f t="shared" si="1338"/>
        <v>3529.21</v>
      </c>
      <c r="IA749" s="90">
        <f t="shared" si="1339"/>
        <v>3725.92</v>
      </c>
      <c r="IB749" s="90">
        <f t="shared" si="1340"/>
        <v>3774.7</v>
      </c>
      <c r="IC749" s="104"/>
      <c r="ID749" s="104"/>
      <c r="IE749" s="104"/>
      <c r="IF749" s="90">
        <f t="shared" si="1223"/>
        <v>292924.43</v>
      </c>
      <c r="IG749" s="90">
        <f t="shared" si="1223"/>
        <v>309251.36</v>
      </c>
      <c r="IH749" s="90">
        <f t="shared" si="1223"/>
        <v>313300.09999999998</v>
      </c>
      <c r="II749" s="1237">
        <v>163</v>
      </c>
      <c r="IJ749" s="1237">
        <v>163</v>
      </c>
      <c r="IK749" s="1237">
        <v>163</v>
      </c>
      <c r="IL749" s="104"/>
      <c r="IM749" s="104"/>
      <c r="IN749" s="104"/>
      <c r="IO749" s="90">
        <f t="shared" si="1341"/>
        <v>1066464.99</v>
      </c>
      <c r="IP749" s="90">
        <f t="shared" si="1342"/>
        <v>1066464.99</v>
      </c>
      <c r="IQ749" s="90">
        <f t="shared" si="1343"/>
        <v>1066464.99</v>
      </c>
      <c r="IR749" s="104"/>
      <c r="IS749" s="104"/>
      <c r="IT749" s="104"/>
      <c r="IU749" s="90">
        <f t="shared" si="1344"/>
        <v>4447.59</v>
      </c>
      <c r="IV749" s="90">
        <f t="shared" si="1345"/>
        <v>4776.76</v>
      </c>
      <c r="IW749" s="90">
        <f t="shared" si="1346"/>
        <v>4827.38</v>
      </c>
      <c r="IX749" s="104"/>
      <c r="IY749" s="104"/>
      <c r="IZ749" s="104"/>
      <c r="JA749" s="90">
        <f t="shared" si="1224"/>
        <v>724957.17</v>
      </c>
      <c r="JB749" s="90">
        <f t="shared" si="1224"/>
        <v>778611.88</v>
      </c>
      <c r="JC749" s="90">
        <f t="shared" si="1224"/>
        <v>786862.94</v>
      </c>
      <c r="JD749" s="1235">
        <v>104</v>
      </c>
      <c r="JE749" s="1235">
        <v>104</v>
      </c>
      <c r="JF749" s="1235">
        <v>104</v>
      </c>
      <c r="JG749" s="104"/>
      <c r="JH749" s="104"/>
      <c r="JI749" s="104"/>
      <c r="JJ749" s="90">
        <f t="shared" si="1347"/>
        <v>680443.92</v>
      </c>
      <c r="JK749" s="90">
        <f t="shared" si="1348"/>
        <v>680443.92</v>
      </c>
      <c r="JL749" s="90">
        <f t="shared" si="1349"/>
        <v>680443.92</v>
      </c>
      <c r="JM749" s="104"/>
      <c r="JN749" s="104"/>
      <c r="JO749" s="104"/>
      <c r="JP749" s="90">
        <f t="shared" si="1350"/>
        <v>4313.5600000000004</v>
      </c>
      <c r="JQ749" s="90">
        <f t="shared" si="1351"/>
        <v>4687.67</v>
      </c>
      <c r="JR749" s="90">
        <f t="shared" si="1352"/>
        <v>4735.34</v>
      </c>
      <c r="JS749" s="104"/>
      <c r="JT749" s="104"/>
      <c r="JU749" s="104"/>
      <c r="JV749" s="90">
        <f t="shared" si="1225"/>
        <v>448610.24</v>
      </c>
      <c r="JW749" s="90">
        <f t="shared" si="1225"/>
        <v>487517.68</v>
      </c>
      <c r="JX749" s="90">
        <f t="shared" si="1225"/>
        <v>492475.36</v>
      </c>
      <c r="JY749" s="1235"/>
      <c r="JZ749" s="1235"/>
      <c r="KA749" s="1235"/>
      <c r="KB749" s="104"/>
      <c r="KC749" s="104"/>
      <c r="KD749" s="104"/>
      <c r="KE749" s="90">
        <f t="shared" si="1353"/>
        <v>0</v>
      </c>
      <c r="KF749" s="90">
        <f t="shared" si="1354"/>
        <v>0</v>
      </c>
      <c r="KG749" s="90">
        <f t="shared" si="1355"/>
        <v>0</v>
      </c>
      <c r="KH749" s="104"/>
      <c r="KI749" s="104"/>
      <c r="KJ749" s="104"/>
      <c r="KK749" s="90">
        <f t="shared" si="1356"/>
        <v>5062.93</v>
      </c>
      <c r="KL749" s="90">
        <f t="shared" si="1357"/>
        <v>5514.16</v>
      </c>
      <c r="KM749" s="90">
        <f t="shared" si="1358"/>
        <v>5466.6</v>
      </c>
      <c r="KN749" s="104"/>
      <c r="KO749" s="104"/>
      <c r="KP749" s="104"/>
      <c r="KQ749" s="90">
        <f t="shared" si="1226"/>
        <v>0</v>
      </c>
      <c r="KR749" s="90">
        <f t="shared" si="1226"/>
        <v>0</v>
      </c>
      <c r="KS749" s="90">
        <f t="shared" si="1226"/>
        <v>0</v>
      </c>
      <c r="KT749" s="1235">
        <v>127</v>
      </c>
      <c r="KU749" s="1235">
        <v>127</v>
      </c>
      <c r="KV749" s="1235">
        <v>127</v>
      </c>
      <c r="KW749" s="104"/>
      <c r="KX749" s="104"/>
      <c r="KY749" s="104"/>
      <c r="KZ749" s="90">
        <f t="shared" si="1359"/>
        <v>830926.71</v>
      </c>
      <c r="LA749" s="90">
        <f t="shared" si="1360"/>
        <v>830926.71</v>
      </c>
      <c r="LB749" s="90">
        <f t="shared" si="1361"/>
        <v>830926.71</v>
      </c>
      <c r="LC749" s="104"/>
      <c r="LD749" s="104"/>
      <c r="LE749" s="104"/>
      <c r="LF749" s="90">
        <f t="shared" si="1362"/>
        <v>4176.34</v>
      </c>
      <c r="LG749" s="90">
        <f t="shared" si="1363"/>
        <v>4407.04</v>
      </c>
      <c r="LH749" s="90">
        <f t="shared" si="1364"/>
        <v>4446.03</v>
      </c>
      <c r="LI749" s="104"/>
      <c r="LJ749" s="104"/>
      <c r="LK749" s="104"/>
      <c r="LL749" s="90">
        <f t="shared" si="1227"/>
        <v>530395.18000000005</v>
      </c>
      <c r="LM749" s="90">
        <f t="shared" si="1227"/>
        <v>559694.07999999996</v>
      </c>
      <c r="LN749" s="90">
        <f t="shared" si="1227"/>
        <v>564645.81000000006</v>
      </c>
      <c r="LO749" s="1235">
        <v>148</v>
      </c>
      <c r="LP749" s="1235">
        <v>148</v>
      </c>
      <c r="LQ749" s="1235">
        <v>148</v>
      </c>
      <c r="LR749" s="104"/>
      <c r="LS749" s="104"/>
      <c r="LT749" s="104"/>
      <c r="LU749" s="90">
        <f t="shared" si="1365"/>
        <v>968324.04</v>
      </c>
      <c r="LV749" s="90">
        <f t="shared" si="1366"/>
        <v>968324.04</v>
      </c>
      <c r="LW749" s="90">
        <f t="shared" si="1367"/>
        <v>968324.04</v>
      </c>
      <c r="LX749" s="104"/>
      <c r="LY749" s="104"/>
      <c r="LZ749" s="104"/>
      <c r="MA749" s="90">
        <f t="shared" si="1368"/>
        <v>3834.68</v>
      </c>
      <c r="MB749" s="90">
        <f t="shared" si="1369"/>
        <v>4284.53</v>
      </c>
      <c r="MC749" s="90">
        <f t="shared" si="1370"/>
        <v>4325.1899999999996</v>
      </c>
      <c r="MD749" s="104"/>
      <c r="ME749" s="104"/>
      <c r="MF749" s="104"/>
      <c r="MG749" s="90">
        <f t="shared" si="1228"/>
        <v>567532.64</v>
      </c>
      <c r="MH749" s="90">
        <f t="shared" si="1228"/>
        <v>634110.43999999994</v>
      </c>
      <c r="MI749" s="90">
        <f t="shared" si="1228"/>
        <v>640128.12</v>
      </c>
      <c r="MJ749" s="1235">
        <v>63</v>
      </c>
      <c r="MK749" s="1235">
        <v>63</v>
      </c>
      <c r="ML749" s="1235">
        <v>63</v>
      </c>
      <c r="MM749" s="104"/>
      <c r="MN749" s="104"/>
      <c r="MO749" s="104"/>
      <c r="MP749" s="90">
        <f t="shared" si="1371"/>
        <v>412191.99</v>
      </c>
      <c r="MQ749" s="90">
        <f t="shared" si="1372"/>
        <v>412191.99</v>
      </c>
      <c r="MR749" s="90">
        <f t="shared" si="1373"/>
        <v>412191.99</v>
      </c>
      <c r="MS749" s="104"/>
      <c r="MT749" s="104"/>
      <c r="MU749" s="104"/>
      <c r="MV749" s="90">
        <f t="shared" si="1374"/>
        <v>4092.08</v>
      </c>
      <c r="MW749" s="90">
        <f t="shared" si="1375"/>
        <v>4285.1099999999997</v>
      </c>
      <c r="MX749" s="90">
        <f t="shared" si="1376"/>
        <v>4291.0200000000004</v>
      </c>
      <c r="MY749" s="104"/>
      <c r="MZ749" s="104"/>
      <c r="NA749" s="104"/>
      <c r="NB749" s="90">
        <f t="shared" si="1229"/>
        <v>257801.04</v>
      </c>
      <c r="NC749" s="90">
        <f t="shared" si="1229"/>
        <v>269961.93</v>
      </c>
      <c r="ND749" s="90">
        <f t="shared" si="1229"/>
        <v>270334.26</v>
      </c>
      <c r="NE749" s="1237">
        <v>88</v>
      </c>
      <c r="NF749" s="1237">
        <v>88</v>
      </c>
      <c r="NG749" s="1237">
        <v>88</v>
      </c>
      <c r="NH749" s="104"/>
      <c r="NI749" s="104"/>
      <c r="NJ749" s="104"/>
      <c r="NK749" s="90">
        <f t="shared" si="1377"/>
        <v>575760.24</v>
      </c>
      <c r="NL749" s="90">
        <f t="shared" si="1378"/>
        <v>575760.24</v>
      </c>
      <c r="NM749" s="90">
        <f t="shared" si="1379"/>
        <v>575760.24</v>
      </c>
      <c r="NN749" s="104"/>
      <c r="NO749" s="104"/>
      <c r="NP749" s="104"/>
      <c r="NQ749" s="90">
        <f t="shared" si="1380"/>
        <v>4656.74</v>
      </c>
      <c r="NR749" s="90">
        <f t="shared" si="1381"/>
        <v>5014.8999999999996</v>
      </c>
      <c r="NS749" s="90">
        <f t="shared" si="1382"/>
        <v>5042.47</v>
      </c>
      <c r="NT749" s="104"/>
      <c r="NU749" s="104"/>
      <c r="NV749" s="104"/>
      <c r="NW749" s="90">
        <f t="shared" si="1230"/>
        <v>409793.12</v>
      </c>
      <c r="NX749" s="90">
        <f t="shared" si="1230"/>
        <v>441311.2</v>
      </c>
      <c r="NY749" s="90">
        <f t="shared" si="1230"/>
        <v>443737.36</v>
      </c>
      <c r="NZ749" s="1237">
        <v>194</v>
      </c>
      <c r="OA749" s="1237">
        <v>194</v>
      </c>
      <c r="OB749" s="1237">
        <v>194</v>
      </c>
      <c r="OC749" s="104"/>
      <c r="OD749" s="104"/>
      <c r="OE749" s="104"/>
      <c r="OF749" s="90">
        <f t="shared" si="1383"/>
        <v>1269289.6200000001</v>
      </c>
      <c r="OG749" s="90">
        <f t="shared" si="1384"/>
        <v>1269289.6200000001</v>
      </c>
      <c r="OH749" s="90">
        <f t="shared" si="1385"/>
        <v>1269289.6200000001</v>
      </c>
      <c r="OI749" s="104"/>
      <c r="OJ749" s="104"/>
      <c r="OK749" s="104"/>
      <c r="OL749" s="90">
        <f t="shared" si="1386"/>
        <v>2992.19</v>
      </c>
      <c r="OM749" s="90">
        <f t="shared" si="1387"/>
        <v>3250.89</v>
      </c>
      <c r="ON749" s="90">
        <f t="shared" si="1388"/>
        <v>3305.05</v>
      </c>
      <c r="OO749" s="104"/>
      <c r="OP749" s="104"/>
      <c r="OQ749" s="104"/>
      <c r="OR749" s="90">
        <f t="shared" si="1231"/>
        <v>580484.86</v>
      </c>
      <c r="OS749" s="90">
        <f t="shared" si="1231"/>
        <v>630672.66</v>
      </c>
      <c r="OT749" s="90">
        <f t="shared" si="1231"/>
        <v>641179.69999999995</v>
      </c>
      <c r="OU749" s="1235">
        <v>103</v>
      </c>
      <c r="OV749" s="1235">
        <v>103</v>
      </c>
      <c r="OW749" s="1235">
        <v>103</v>
      </c>
      <c r="OX749" s="104"/>
      <c r="OY749" s="104"/>
      <c r="OZ749" s="104"/>
      <c r="PA749" s="90">
        <f t="shared" si="1389"/>
        <v>673901.19</v>
      </c>
      <c r="PB749" s="90">
        <f t="shared" si="1390"/>
        <v>673901.19</v>
      </c>
      <c r="PC749" s="90">
        <f t="shared" si="1391"/>
        <v>673901.19</v>
      </c>
      <c r="PD749" s="104"/>
      <c r="PE749" s="104"/>
      <c r="PF749" s="104"/>
      <c r="PG749" s="90">
        <f t="shared" si="1392"/>
        <v>4462.4399999999996</v>
      </c>
      <c r="PH749" s="90">
        <f t="shared" si="1393"/>
        <v>4674.01</v>
      </c>
      <c r="PI749" s="90">
        <f t="shared" si="1394"/>
        <v>4711.9799999999996</v>
      </c>
      <c r="PJ749" s="104"/>
      <c r="PK749" s="104"/>
      <c r="PL749" s="104"/>
      <c r="PM749" s="90">
        <f t="shared" si="1232"/>
        <v>459631.32</v>
      </c>
      <c r="PN749" s="90">
        <f t="shared" si="1232"/>
        <v>481423.03</v>
      </c>
      <c r="PO749" s="90">
        <f t="shared" si="1232"/>
        <v>485333.94</v>
      </c>
      <c r="PP749" s="1235"/>
      <c r="PQ749" s="1235"/>
      <c r="PR749" s="1235"/>
      <c r="PS749" s="104"/>
      <c r="PT749" s="104"/>
      <c r="PU749" s="104"/>
      <c r="PV749" s="90">
        <f t="shared" si="1395"/>
        <v>0</v>
      </c>
      <c r="PW749" s="90">
        <f t="shared" si="1396"/>
        <v>0</v>
      </c>
      <c r="PX749" s="90">
        <f t="shared" si="1397"/>
        <v>0</v>
      </c>
      <c r="PY749" s="104"/>
      <c r="PZ749" s="104"/>
      <c r="QA749" s="104"/>
      <c r="QB749" s="90">
        <f t="shared" si="1398"/>
        <v>3089.91</v>
      </c>
      <c r="QC749" s="90">
        <f t="shared" si="1399"/>
        <v>3423.36</v>
      </c>
      <c r="QD749" s="90">
        <f t="shared" si="1400"/>
        <v>3417.77</v>
      </c>
      <c r="QE749" s="104"/>
      <c r="QF749" s="104"/>
      <c r="QG749" s="104"/>
      <c r="QH749" s="90">
        <f t="shared" si="1233"/>
        <v>0</v>
      </c>
      <c r="QI749" s="90">
        <f t="shared" si="1233"/>
        <v>0</v>
      </c>
      <c r="QJ749" s="90">
        <f t="shared" si="1233"/>
        <v>0</v>
      </c>
      <c r="QK749" s="1235">
        <v>113</v>
      </c>
      <c r="QL749" s="1235">
        <v>113</v>
      </c>
      <c r="QM749" s="1235">
        <v>113</v>
      </c>
      <c r="QN749" s="104"/>
      <c r="QO749" s="104"/>
      <c r="QP749" s="104"/>
      <c r="QQ749" s="90">
        <f t="shared" si="1401"/>
        <v>739328.49</v>
      </c>
      <c r="QR749" s="90">
        <f t="shared" si="1402"/>
        <v>739328.49</v>
      </c>
      <c r="QS749" s="90">
        <f t="shared" si="1403"/>
        <v>739328.49</v>
      </c>
      <c r="QT749" s="104"/>
      <c r="QU749" s="104"/>
      <c r="QV749" s="104"/>
      <c r="QW749" s="90">
        <f t="shared" si="1404"/>
        <v>5137.5</v>
      </c>
      <c r="QX749" s="90">
        <f t="shared" si="1405"/>
        <v>5866.13</v>
      </c>
      <c r="QY749" s="90">
        <f t="shared" si="1406"/>
        <v>5888.85</v>
      </c>
      <c r="QZ749" s="104"/>
      <c r="RA749" s="104"/>
      <c r="RB749" s="104"/>
      <c r="RC749" s="90">
        <f t="shared" si="1234"/>
        <v>580537.5</v>
      </c>
      <c r="RD749" s="90">
        <f t="shared" si="1234"/>
        <v>662872.68999999994</v>
      </c>
      <c r="RE749" s="90">
        <f t="shared" si="1234"/>
        <v>665440.05000000005</v>
      </c>
      <c r="RF749" s="1237">
        <v>159</v>
      </c>
      <c r="RG749" s="1237">
        <v>159</v>
      </c>
      <c r="RH749" s="1237">
        <v>159</v>
      </c>
      <c r="RI749" s="104"/>
      <c r="RJ749" s="104"/>
      <c r="RK749" s="104"/>
      <c r="RL749" s="90">
        <f t="shared" si="1407"/>
        <v>1040294.07</v>
      </c>
      <c r="RM749" s="90">
        <f t="shared" si="1408"/>
        <v>1040294.07</v>
      </c>
      <c r="RN749" s="90">
        <f t="shared" si="1409"/>
        <v>1040294.07</v>
      </c>
      <c r="RO749" s="104"/>
      <c r="RP749" s="104"/>
      <c r="RQ749" s="104"/>
      <c r="RR749" s="90">
        <f t="shared" si="1410"/>
        <v>3716.93</v>
      </c>
      <c r="RS749" s="90">
        <f t="shared" si="1411"/>
        <v>4029.16</v>
      </c>
      <c r="RT749" s="90">
        <f t="shared" si="1412"/>
        <v>4070.59</v>
      </c>
      <c r="RU749" s="104"/>
      <c r="RV749" s="104"/>
      <c r="RW749" s="104"/>
      <c r="RX749" s="90">
        <f t="shared" si="1235"/>
        <v>590991.87</v>
      </c>
      <c r="RY749" s="90">
        <f t="shared" si="1235"/>
        <v>640636.43999999994</v>
      </c>
      <c r="RZ749" s="90">
        <f t="shared" si="1235"/>
        <v>647223.81000000006</v>
      </c>
      <c r="SA749" s="1237">
        <v>275</v>
      </c>
      <c r="SB749" s="1237">
        <v>275</v>
      </c>
      <c r="SC749" s="1237">
        <v>275</v>
      </c>
      <c r="SD749" s="104"/>
      <c r="SE749" s="104"/>
      <c r="SF749" s="104"/>
      <c r="SG749" s="90">
        <f t="shared" si="1413"/>
        <v>1799250.75</v>
      </c>
      <c r="SH749" s="90">
        <f t="shared" si="1414"/>
        <v>1799250.75</v>
      </c>
      <c r="SI749" s="90">
        <f t="shared" si="1415"/>
        <v>1799250.75</v>
      </c>
      <c r="SJ749" s="104"/>
      <c r="SK749" s="104"/>
      <c r="SL749" s="104"/>
      <c r="SM749" s="90">
        <f t="shared" si="1416"/>
        <v>2528.7399999999998</v>
      </c>
      <c r="SN749" s="90">
        <f t="shared" si="1417"/>
        <v>2812.32</v>
      </c>
      <c r="SO749" s="90">
        <f t="shared" si="1418"/>
        <v>2871.47</v>
      </c>
      <c r="SP749" s="104"/>
      <c r="SQ749" s="104"/>
      <c r="SR749" s="104"/>
      <c r="SS749" s="90">
        <f t="shared" si="1236"/>
        <v>695403.5</v>
      </c>
      <c r="ST749" s="90">
        <f t="shared" si="1236"/>
        <v>773388</v>
      </c>
      <c r="SU749" s="90">
        <f t="shared" si="1236"/>
        <v>789654.25</v>
      </c>
      <c r="SV749" s="1237">
        <v>63</v>
      </c>
      <c r="SW749" s="1237">
        <v>63</v>
      </c>
      <c r="SX749" s="1237">
        <v>63</v>
      </c>
      <c r="SY749" s="104"/>
      <c r="SZ749" s="104"/>
      <c r="TA749" s="104"/>
      <c r="TB749" s="90">
        <f t="shared" si="1419"/>
        <v>412191.99</v>
      </c>
      <c r="TC749" s="90">
        <f t="shared" si="1420"/>
        <v>412191.99</v>
      </c>
      <c r="TD749" s="90">
        <f t="shared" si="1421"/>
        <v>412191.99</v>
      </c>
      <c r="TE749" s="104"/>
      <c r="TF749" s="104"/>
      <c r="TG749" s="104"/>
      <c r="TH749" s="90">
        <f t="shared" si="1422"/>
        <v>4277.91</v>
      </c>
      <c r="TI749" s="90">
        <f t="shared" si="1423"/>
        <v>4644.05</v>
      </c>
      <c r="TJ749" s="90">
        <f t="shared" si="1424"/>
        <v>4657.9799999999996</v>
      </c>
      <c r="TK749" s="104"/>
      <c r="TL749" s="104"/>
      <c r="TM749" s="104"/>
      <c r="TN749" s="90">
        <f t="shared" si="1237"/>
        <v>269508.33</v>
      </c>
      <c r="TO749" s="90">
        <f t="shared" si="1237"/>
        <v>292575.15000000002</v>
      </c>
      <c r="TP749" s="90">
        <f t="shared" si="1237"/>
        <v>293452.74</v>
      </c>
      <c r="TQ749" s="1237">
        <v>67</v>
      </c>
      <c r="TR749" s="1237">
        <v>67</v>
      </c>
      <c r="TS749" s="1237">
        <v>67</v>
      </c>
      <c r="TT749" s="104"/>
      <c r="TU749" s="104"/>
      <c r="TV749" s="104"/>
      <c r="TW749" s="90">
        <f t="shared" si="1425"/>
        <v>438362.91</v>
      </c>
      <c r="TX749" s="90">
        <f t="shared" si="1426"/>
        <v>438362.91</v>
      </c>
      <c r="TY749" s="90">
        <f t="shared" si="1427"/>
        <v>438362.91</v>
      </c>
      <c r="TZ749" s="104"/>
      <c r="UA749" s="104"/>
      <c r="UB749" s="104"/>
      <c r="UC749" s="90">
        <f t="shared" si="1428"/>
        <v>4183.17</v>
      </c>
      <c r="UD749" s="90">
        <f t="shared" si="1429"/>
        <v>4595.55</v>
      </c>
      <c r="UE749" s="90">
        <f t="shared" si="1430"/>
        <v>4634.9799999999996</v>
      </c>
      <c r="UF749" s="104"/>
      <c r="UG749" s="104"/>
      <c r="UH749" s="104"/>
      <c r="UI749" s="90">
        <f t="shared" si="1238"/>
        <v>280272.39</v>
      </c>
      <c r="UJ749" s="90">
        <f t="shared" si="1238"/>
        <v>307901.84999999998</v>
      </c>
      <c r="UK749" s="90">
        <f t="shared" si="1238"/>
        <v>310543.65999999997</v>
      </c>
      <c r="UL749" s="1237">
        <v>159</v>
      </c>
      <c r="UM749" s="1237">
        <v>159</v>
      </c>
      <c r="UN749" s="1237">
        <v>159</v>
      </c>
      <c r="UO749" s="104"/>
      <c r="UP749" s="104"/>
      <c r="UQ749" s="104"/>
      <c r="UR749" s="90">
        <f t="shared" si="1431"/>
        <v>1040294.07</v>
      </c>
      <c r="US749" s="90">
        <f t="shared" si="1432"/>
        <v>1040294.07</v>
      </c>
      <c r="UT749" s="90">
        <f t="shared" si="1433"/>
        <v>1040294.07</v>
      </c>
      <c r="UU749" s="104"/>
      <c r="UV749" s="104"/>
      <c r="UW749" s="104"/>
      <c r="UX749" s="90">
        <f t="shared" si="1434"/>
        <v>4325.3100000000004</v>
      </c>
      <c r="UY749" s="90">
        <f t="shared" si="1435"/>
        <v>4919.3500000000004</v>
      </c>
      <c r="UZ749" s="90">
        <f t="shared" si="1436"/>
        <v>4955.79</v>
      </c>
      <c r="VA749" s="104"/>
      <c r="VB749" s="104"/>
      <c r="VC749" s="104"/>
      <c r="VD749" s="90">
        <f t="shared" si="1239"/>
        <v>687724.29</v>
      </c>
      <c r="VE749" s="90">
        <f t="shared" si="1239"/>
        <v>782176.65</v>
      </c>
      <c r="VF749" s="90">
        <f t="shared" si="1239"/>
        <v>787970.61</v>
      </c>
      <c r="VG749" s="1237">
        <v>103</v>
      </c>
      <c r="VH749" s="1237">
        <v>103</v>
      </c>
      <c r="VI749" s="1237">
        <v>103</v>
      </c>
      <c r="VJ749" s="104"/>
      <c r="VK749" s="104"/>
      <c r="VL749" s="104"/>
      <c r="VM749" s="90">
        <f t="shared" si="1437"/>
        <v>673901.19</v>
      </c>
      <c r="VN749" s="90">
        <f t="shared" si="1438"/>
        <v>673901.19</v>
      </c>
      <c r="VO749" s="90">
        <f t="shared" si="1439"/>
        <v>673901.19</v>
      </c>
      <c r="VP749" s="104"/>
      <c r="VQ749" s="104"/>
      <c r="VR749" s="104"/>
      <c r="VS749" s="90">
        <f t="shared" si="1440"/>
        <v>3969.31</v>
      </c>
      <c r="VT749" s="90">
        <f t="shared" si="1441"/>
        <v>4309.97</v>
      </c>
      <c r="VU749" s="90">
        <f t="shared" si="1442"/>
        <v>4353.2700000000004</v>
      </c>
      <c r="VV749" s="104"/>
      <c r="VW749" s="104"/>
      <c r="VX749" s="104"/>
      <c r="VY749" s="90">
        <f t="shared" si="1240"/>
        <v>408838.93</v>
      </c>
      <c r="VZ749" s="90">
        <f t="shared" si="1240"/>
        <v>443926.91</v>
      </c>
      <c r="WA749" s="90">
        <f t="shared" si="1240"/>
        <v>448386.81</v>
      </c>
      <c r="WB749" s="92">
        <f t="shared" ref="WB749:WB755" si="1863">120-120</f>
        <v>0</v>
      </c>
      <c r="WC749" s="92">
        <f t="shared" ref="WC749:WD755" si="1864">120-120</f>
        <v>0</v>
      </c>
      <c r="WD749" s="92">
        <f t="shared" si="1864"/>
        <v>0</v>
      </c>
      <c r="WE749" s="104"/>
      <c r="WF749" s="104"/>
      <c r="WG749" s="104"/>
      <c r="WH749" s="90">
        <f t="shared" si="1443"/>
        <v>0</v>
      </c>
      <c r="WI749" s="90">
        <f t="shared" si="1444"/>
        <v>0</v>
      </c>
      <c r="WJ749" s="90">
        <f t="shared" si="1445"/>
        <v>0</v>
      </c>
      <c r="WK749" s="104"/>
      <c r="WL749" s="104"/>
      <c r="WM749" s="104"/>
      <c r="WN749" s="90">
        <f t="shared" si="1446"/>
        <v>0</v>
      </c>
      <c r="WO749" s="90">
        <f t="shared" si="1447"/>
        <v>0</v>
      </c>
      <c r="WP749" s="90">
        <f t="shared" si="1448"/>
        <v>0</v>
      </c>
      <c r="WQ749" s="104"/>
      <c r="WR749" s="104"/>
      <c r="WS749" s="104"/>
      <c r="WT749" s="90">
        <f t="shared" si="1241"/>
        <v>0</v>
      </c>
      <c r="WU749" s="90">
        <f t="shared" si="1241"/>
        <v>0</v>
      </c>
      <c r="WV749" s="90">
        <f t="shared" si="1241"/>
        <v>0</v>
      </c>
      <c r="WW749" s="1235">
        <v>88</v>
      </c>
      <c r="WX749" s="1235">
        <v>88</v>
      </c>
      <c r="WY749" s="1235">
        <v>88</v>
      </c>
      <c r="WZ749" s="104"/>
      <c r="XA749" s="104"/>
      <c r="XB749" s="104"/>
      <c r="XC749" s="90">
        <f t="shared" si="1449"/>
        <v>575760.24</v>
      </c>
      <c r="XD749" s="90">
        <f t="shared" si="1450"/>
        <v>575760.24</v>
      </c>
      <c r="XE749" s="90">
        <f t="shared" si="1451"/>
        <v>575760.24</v>
      </c>
      <c r="XF749" s="104"/>
      <c r="XG749" s="104"/>
      <c r="XH749" s="104"/>
      <c r="XI749" s="90">
        <f t="shared" si="1452"/>
        <v>3149.75</v>
      </c>
      <c r="XJ749" s="90">
        <f t="shared" si="1453"/>
        <v>3371</v>
      </c>
      <c r="XK749" s="90">
        <f t="shared" si="1454"/>
        <v>3403.26</v>
      </c>
      <c r="XL749" s="104"/>
      <c r="XM749" s="104"/>
      <c r="XN749" s="104"/>
      <c r="XO749" s="90">
        <f t="shared" si="1242"/>
        <v>277178</v>
      </c>
      <c r="XP749" s="90">
        <f t="shared" si="1242"/>
        <v>296648</v>
      </c>
      <c r="XQ749" s="90">
        <f t="shared" si="1242"/>
        <v>299486.88</v>
      </c>
      <c r="XR749" s="1237">
        <v>197</v>
      </c>
      <c r="XS749" s="1237">
        <v>197</v>
      </c>
      <c r="XT749" s="1237">
        <v>197</v>
      </c>
      <c r="XU749" s="104"/>
      <c r="XV749" s="104"/>
      <c r="XW749" s="104"/>
      <c r="XX749" s="90">
        <f t="shared" si="1455"/>
        <v>1288917.81</v>
      </c>
      <c r="XY749" s="90">
        <f t="shared" si="1456"/>
        <v>1288917.81</v>
      </c>
      <c r="XZ749" s="90">
        <f t="shared" si="1457"/>
        <v>1288917.81</v>
      </c>
      <c r="YA749" s="104"/>
      <c r="YB749" s="104"/>
      <c r="YC749" s="104"/>
      <c r="YD749" s="90">
        <f t="shared" si="1458"/>
        <v>2895.32</v>
      </c>
      <c r="YE749" s="90">
        <f t="shared" si="1459"/>
        <v>3116.1</v>
      </c>
      <c r="YF749" s="90">
        <f t="shared" si="1460"/>
        <v>3175.76</v>
      </c>
      <c r="YG749" s="104"/>
      <c r="YH749" s="104"/>
      <c r="YI749" s="104"/>
      <c r="YJ749" s="90">
        <f t="shared" si="1243"/>
        <v>570378.04</v>
      </c>
      <c r="YK749" s="90">
        <f t="shared" si="1243"/>
        <v>613871.69999999995</v>
      </c>
      <c r="YL749" s="90">
        <f t="shared" si="1243"/>
        <v>625624.72</v>
      </c>
      <c r="YM749" s="1237">
        <v>149</v>
      </c>
      <c r="YN749" s="1237">
        <v>149</v>
      </c>
      <c r="YO749" s="1237">
        <v>149</v>
      </c>
      <c r="YP749" s="104"/>
      <c r="YQ749" s="104"/>
      <c r="YR749" s="104"/>
      <c r="YS749" s="90">
        <f t="shared" si="1461"/>
        <v>974866.77</v>
      </c>
      <c r="YT749" s="90">
        <f t="shared" si="1462"/>
        <v>974866.77</v>
      </c>
      <c r="YU749" s="90">
        <f t="shared" si="1463"/>
        <v>974866.77</v>
      </c>
      <c r="YV749" s="104"/>
      <c r="YW749" s="104"/>
      <c r="YX749" s="104"/>
      <c r="YY749" s="90">
        <f t="shared" si="1464"/>
        <v>2674.78</v>
      </c>
      <c r="YZ749" s="90">
        <f t="shared" si="1465"/>
        <v>3056.72</v>
      </c>
      <c r="ZA749" s="90">
        <f t="shared" si="1466"/>
        <v>3108.04</v>
      </c>
      <c r="ZB749" s="104"/>
      <c r="ZC749" s="104"/>
      <c r="ZD749" s="104"/>
      <c r="ZE749" s="90">
        <f t="shared" si="1244"/>
        <v>398542.22</v>
      </c>
      <c r="ZF749" s="90">
        <f t="shared" si="1244"/>
        <v>455451.28</v>
      </c>
      <c r="ZG749" s="90">
        <f t="shared" si="1244"/>
        <v>463097.96</v>
      </c>
      <c r="ZH749" s="1237">
        <v>175</v>
      </c>
      <c r="ZI749" s="1237">
        <v>175</v>
      </c>
      <c r="ZJ749" s="1237">
        <v>175</v>
      </c>
      <c r="ZK749" s="104"/>
      <c r="ZL749" s="104"/>
      <c r="ZM749" s="104"/>
      <c r="ZN749" s="90">
        <f t="shared" si="1467"/>
        <v>1144977.75</v>
      </c>
      <c r="ZO749" s="90">
        <f t="shared" si="1468"/>
        <v>1144977.75</v>
      </c>
      <c r="ZP749" s="90">
        <f t="shared" si="1469"/>
        <v>1144977.75</v>
      </c>
      <c r="ZQ749" s="104"/>
      <c r="ZR749" s="104"/>
      <c r="ZS749" s="104"/>
      <c r="ZT749" s="90">
        <f t="shared" si="1470"/>
        <v>2904.36</v>
      </c>
      <c r="ZU749" s="90">
        <f t="shared" si="1471"/>
        <v>3232.45</v>
      </c>
      <c r="ZV749" s="90">
        <f t="shared" si="1472"/>
        <v>3287.78</v>
      </c>
      <c r="ZW749" s="104"/>
      <c r="ZX749" s="104"/>
      <c r="ZY749" s="104"/>
      <c r="ZZ749" s="90">
        <f t="shared" si="1245"/>
        <v>508263</v>
      </c>
      <c r="AAA749" s="90">
        <f t="shared" si="1245"/>
        <v>565678.75</v>
      </c>
      <c r="AAB749" s="90">
        <f t="shared" si="1245"/>
        <v>575361.5</v>
      </c>
      <c r="AAC749" s="1237">
        <v>59</v>
      </c>
      <c r="AAD749" s="1237">
        <v>59</v>
      </c>
      <c r="AAE749" s="1237">
        <v>59</v>
      </c>
      <c r="AAF749" s="104"/>
      <c r="AAG749" s="104"/>
      <c r="AAH749" s="104"/>
      <c r="AAI749" s="90">
        <f t="shared" si="1473"/>
        <v>386021.07</v>
      </c>
      <c r="AAJ749" s="90">
        <f t="shared" si="1474"/>
        <v>386021.07</v>
      </c>
      <c r="AAK749" s="90">
        <f t="shared" si="1475"/>
        <v>386021.07</v>
      </c>
      <c r="AAL749" s="104"/>
      <c r="AAM749" s="104"/>
      <c r="AAN749" s="104"/>
      <c r="AAO749" s="90">
        <f t="shared" si="1476"/>
        <v>3979.66</v>
      </c>
      <c r="AAP749" s="90">
        <f t="shared" si="1477"/>
        <v>4839.97</v>
      </c>
      <c r="AAQ749" s="90">
        <f t="shared" si="1478"/>
        <v>4866.2299999999996</v>
      </c>
      <c r="AAR749" s="104"/>
      <c r="AAS749" s="104"/>
      <c r="AAT749" s="104"/>
      <c r="AAU749" s="90">
        <f t="shared" si="1246"/>
        <v>234799.94</v>
      </c>
      <c r="AAV749" s="90">
        <f t="shared" si="1246"/>
        <v>285558.23</v>
      </c>
      <c r="AAW749" s="90">
        <f t="shared" si="1246"/>
        <v>287107.57</v>
      </c>
      <c r="AAX749" s="1235">
        <v>89</v>
      </c>
      <c r="AAY749" s="1235">
        <v>89</v>
      </c>
      <c r="AAZ749" s="1235">
        <v>89</v>
      </c>
      <c r="ABA749" s="104"/>
      <c r="ABB749" s="104"/>
      <c r="ABC749" s="104"/>
      <c r="ABD749" s="90">
        <f t="shared" si="1479"/>
        <v>582302.97</v>
      </c>
      <c r="ABE749" s="90">
        <f t="shared" si="1480"/>
        <v>582302.97</v>
      </c>
      <c r="ABF749" s="90">
        <f t="shared" si="1481"/>
        <v>582302.97</v>
      </c>
      <c r="ABG749" s="104"/>
      <c r="ABH749" s="104"/>
      <c r="ABI749" s="104"/>
      <c r="ABJ749" s="90">
        <f t="shared" si="1482"/>
        <v>3090.91</v>
      </c>
      <c r="ABK749" s="90">
        <f t="shared" si="1483"/>
        <v>3728.47</v>
      </c>
      <c r="ABL749" s="90">
        <f t="shared" si="1484"/>
        <v>3761.56</v>
      </c>
      <c r="ABM749" s="104"/>
      <c r="ABN749" s="104"/>
      <c r="ABO749" s="104"/>
      <c r="ABP749" s="90">
        <f t="shared" si="1247"/>
        <v>275090.99</v>
      </c>
      <c r="ABQ749" s="90">
        <f t="shared" si="1247"/>
        <v>331833.83</v>
      </c>
      <c r="ABR749" s="90">
        <f t="shared" si="1247"/>
        <v>334778.84000000003</v>
      </c>
      <c r="ABS749" s="1237">
        <v>168</v>
      </c>
      <c r="ABT749" s="1237">
        <v>168</v>
      </c>
      <c r="ABU749" s="1237">
        <v>168</v>
      </c>
      <c r="ABV749" s="104"/>
      <c r="ABW749" s="104"/>
      <c r="ABX749" s="104"/>
      <c r="ABY749" s="90">
        <f t="shared" si="1485"/>
        <v>1099178.6399999999</v>
      </c>
      <c r="ABZ749" s="90">
        <f t="shared" si="1486"/>
        <v>1099178.6399999999</v>
      </c>
      <c r="ACA749" s="90">
        <f t="shared" si="1487"/>
        <v>1099178.6399999999</v>
      </c>
      <c r="ACB749" s="104"/>
      <c r="ACC749" s="104"/>
      <c r="ACD749" s="104"/>
      <c r="ACE749" s="90">
        <f t="shared" si="1488"/>
        <v>2251.91</v>
      </c>
      <c r="ACF749" s="90">
        <f t="shared" si="1489"/>
        <v>2728.88</v>
      </c>
      <c r="ACG749" s="90">
        <f t="shared" si="1490"/>
        <v>2772.92</v>
      </c>
      <c r="ACH749" s="104"/>
      <c r="ACI749" s="104"/>
      <c r="ACJ749" s="104"/>
      <c r="ACK749" s="90">
        <f t="shared" si="1248"/>
        <v>378320.88</v>
      </c>
      <c r="ACL749" s="90">
        <f t="shared" si="1248"/>
        <v>458451.84</v>
      </c>
      <c r="ACM749" s="90">
        <f t="shared" si="1248"/>
        <v>465850.56</v>
      </c>
      <c r="ACN749" s="1237">
        <v>9</v>
      </c>
      <c r="ACO749" s="1237">
        <v>9</v>
      </c>
      <c r="ACP749" s="1237">
        <v>9</v>
      </c>
      <c r="ACQ749" s="104"/>
      <c r="ACR749" s="104"/>
      <c r="ACS749" s="104"/>
      <c r="ACT749" s="90">
        <f t="shared" si="1491"/>
        <v>58884.57</v>
      </c>
      <c r="ACU749" s="90">
        <f t="shared" si="1492"/>
        <v>58884.57</v>
      </c>
      <c r="ACV749" s="90">
        <f t="shared" si="1493"/>
        <v>58884.57</v>
      </c>
      <c r="ACW749" s="104"/>
      <c r="ACX749" s="104"/>
      <c r="ACY749" s="104"/>
      <c r="ACZ749" s="90">
        <f t="shared" si="1494"/>
        <v>2957.36</v>
      </c>
      <c r="ADA749" s="90">
        <f t="shared" si="1495"/>
        <v>3672.91</v>
      </c>
      <c r="ADB749" s="90">
        <f t="shared" si="1496"/>
        <v>3669.91</v>
      </c>
      <c r="ADC749" s="104"/>
      <c r="ADD749" s="104"/>
      <c r="ADE749" s="104"/>
      <c r="ADF749" s="90">
        <f t="shared" si="1249"/>
        <v>26616.240000000002</v>
      </c>
      <c r="ADG749" s="90">
        <f t="shared" si="1249"/>
        <v>33056.19</v>
      </c>
      <c r="ADH749" s="90">
        <f t="shared" si="1249"/>
        <v>33029.19</v>
      </c>
      <c r="ADI749" s="1235">
        <v>93</v>
      </c>
      <c r="ADJ749" s="1235">
        <v>93</v>
      </c>
      <c r="ADK749" s="1235">
        <v>93</v>
      </c>
      <c r="ADL749" s="104"/>
      <c r="ADM749" s="104"/>
      <c r="ADN749" s="104"/>
      <c r="ADO749" s="90">
        <f t="shared" si="1497"/>
        <v>608473.89</v>
      </c>
      <c r="ADP749" s="90">
        <f t="shared" si="1498"/>
        <v>608473.89</v>
      </c>
      <c r="ADQ749" s="90">
        <f t="shared" si="1499"/>
        <v>608473.89</v>
      </c>
      <c r="ADR749" s="104"/>
      <c r="ADS749" s="104"/>
      <c r="ADT749" s="104"/>
      <c r="ADU749" s="90">
        <f t="shared" si="1500"/>
        <v>3337.94</v>
      </c>
      <c r="ADV749" s="90">
        <f t="shared" si="1501"/>
        <v>3653.5</v>
      </c>
      <c r="ADW749" s="90">
        <f t="shared" si="1502"/>
        <v>3690.85</v>
      </c>
      <c r="ADX749" s="104"/>
      <c r="ADY749" s="104"/>
      <c r="ADZ749" s="104"/>
      <c r="AEA749" s="90">
        <f t="shared" si="1250"/>
        <v>310428.42</v>
      </c>
      <c r="AEB749" s="90">
        <f t="shared" si="1250"/>
        <v>339775.5</v>
      </c>
      <c r="AEC749" s="90">
        <f t="shared" si="1250"/>
        <v>343249.05</v>
      </c>
      <c r="AED749" s="1237">
        <v>250</v>
      </c>
      <c r="AEE749" s="1237">
        <v>250</v>
      </c>
      <c r="AEF749" s="1237">
        <v>250</v>
      </c>
      <c r="AEG749" s="104"/>
      <c r="AEH749" s="104"/>
      <c r="AEI749" s="104"/>
      <c r="AEJ749" s="90">
        <f t="shared" si="1503"/>
        <v>1635682.5</v>
      </c>
      <c r="AEK749" s="90">
        <f t="shared" si="1504"/>
        <v>1635682.5</v>
      </c>
      <c r="AEL749" s="90">
        <f t="shared" si="1505"/>
        <v>1635682.5</v>
      </c>
      <c r="AEM749" s="104"/>
      <c r="AEN749" s="104"/>
      <c r="AEO749" s="104"/>
      <c r="AEP749" s="90">
        <f t="shared" si="1506"/>
        <v>3044.4</v>
      </c>
      <c r="AEQ749" s="90">
        <f t="shared" si="1507"/>
        <v>3284.52</v>
      </c>
      <c r="AER749" s="90">
        <f t="shared" si="1508"/>
        <v>3316.9</v>
      </c>
      <c r="AES749" s="104"/>
      <c r="AET749" s="104"/>
      <c r="AEU749" s="104"/>
      <c r="AEV749" s="90">
        <f t="shared" si="1251"/>
        <v>761100</v>
      </c>
      <c r="AEW749" s="90">
        <f t="shared" si="1251"/>
        <v>821130</v>
      </c>
      <c r="AEX749" s="90">
        <f t="shared" si="1251"/>
        <v>829225</v>
      </c>
      <c r="AEY749" s="1235">
        <v>75</v>
      </c>
      <c r="AEZ749" s="1235">
        <v>75</v>
      </c>
      <c r="AFA749" s="1235">
        <v>75</v>
      </c>
      <c r="AFB749" s="104"/>
      <c r="AFC749" s="104"/>
      <c r="AFD749" s="104"/>
      <c r="AFE749" s="90">
        <f t="shared" si="1509"/>
        <v>490704.75</v>
      </c>
      <c r="AFF749" s="90">
        <f t="shared" si="1510"/>
        <v>490704.75</v>
      </c>
      <c r="AFG749" s="90">
        <f t="shared" si="1511"/>
        <v>490704.75</v>
      </c>
      <c r="AFH749" s="104"/>
      <c r="AFI749" s="104"/>
      <c r="AFJ749" s="104"/>
      <c r="AFK749" s="90">
        <f t="shared" si="1512"/>
        <v>2728.27</v>
      </c>
      <c r="AFL749" s="90">
        <f t="shared" si="1513"/>
        <v>3222.17</v>
      </c>
      <c r="AFM749" s="90">
        <f t="shared" si="1514"/>
        <v>3264.66</v>
      </c>
      <c r="AFN749" s="104"/>
      <c r="AFO749" s="104"/>
      <c r="AFP749" s="104"/>
      <c r="AFQ749" s="90">
        <f t="shared" si="1252"/>
        <v>204620.25</v>
      </c>
      <c r="AFR749" s="90">
        <f t="shared" si="1252"/>
        <v>241662.75</v>
      </c>
      <c r="AFS749" s="90">
        <f t="shared" si="1252"/>
        <v>244849.5</v>
      </c>
      <c r="AFT749" s="1235">
        <v>118</v>
      </c>
      <c r="AFU749" s="1235">
        <v>118</v>
      </c>
      <c r="AFV749" s="1235">
        <v>118</v>
      </c>
      <c r="AFW749" s="104"/>
      <c r="AFX749" s="104"/>
      <c r="AFY749" s="104"/>
      <c r="AFZ749" s="90">
        <f t="shared" si="1515"/>
        <v>772042.14</v>
      </c>
      <c r="AGA749" s="90">
        <f t="shared" si="1516"/>
        <v>772042.14</v>
      </c>
      <c r="AGB749" s="90">
        <f t="shared" si="1517"/>
        <v>772042.14</v>
      </c>
      <c r="AGC749" s="104"/>
      <c r="AGD749" s="104"/>
      <c r="AGE749" s="104"/>
      <c r="AGF749" s="90">
        <f t="shared" si="1518"/>
        <v>3553.25</v>
      </c>
      <c r="AGG749" s="90">
        <f t="shared" si="1519"/>
        <v>3837.02</v>
      </c>
      <c r="AGH749" s="90">
        <f t="shared" si="1520"/>
        <v>3879.57</v>
      </c>
      <c r="AGI749" s="104"/>
      <c r="AGJ749" s="104"/>
      <c r="AGK749" s="104"/>
      <c r="AGL749" s="90">
        <f t="shared" si="1253"/>
        <v>419283.5</v>
      </c>
      <c r="AGM749" s="90">
        <f t="shared" si="1253"/>
        <v>452768.36</v>
      </c>
      <c r="AGN749" s="90">
        <f t="shared" si="1253"/>
        <v>457789.26</v>
      </c>
      <c r="AGO749" s="1237">
        <v>156</v>
      </c>
      <c r="AGP749" s="1237">
        <v>156</v>
      </c>
      <c r="AGQ749" s="1237">
        <v>156</v>
      </c>
      <c r="AGR749" s="104"/>
      <c r="AGS749" s="104"/>
      <c r="AGT749" s="104"/>
      <c r="AGU749" s="90">
        <f t="shared" si="1521"/>
        <v>1020665.88</v>
      </c>
      <c r="AGV749" s="90">
        <f t="shared" si="1522"/>
        <v>1020665.88</v>
      </c>
      <c r="AGW749" s="90">
        <f t="shared" si="1523"/>
        <v>1020665.88</v>
      </c>
      <c r="AGX749" s="104"/>
      <c r="AGY749" s="104"/>
      <c r="AGZ749" s="104"/>
      <c r="AHA749" s="90">
        <f t="shared" si="1524"/>
        <v>3534.79</v>
      </c>
      <c r="AHB749" s="90">
        <f t="shared" si="1525"/>
        <v>3707.53</v>
      </c>
      <c r="AHC749" s="90">
        <f t="shared" si="1526"/>
        <v>3757.14</v>
      </c>
      <c r="AHD749" s="104"/>
      <c r="AHE749" s="104"/>
      <c r="AHF749" s="104"/>
      <c r="AHG749" s="90">
        <f t="shared" si="1254"/>
        <v>551427.24</v>
      </c>
      <c r="AHH749" s="90">
        <f t="shared" si="1254"/>
        <v>578374.68000000005</v>
      </c>
      <c r="AHI749" s="90">
        <f t="shared" si="1254"/>
        <v>586113.84</v>
      </c>
      <c r="AHJ749" s="1237">
        <v>42</v>
      </c>
      <c r="AHK749" s="1237">
        <v>42</v>
      </c>
      <c r="AHL749" s="1237">
        <v>42</v>
      </c>
      <c r="AHM749" s="104"/>
      <c r="AHN749" s="104"/>
      <c r="AHO749" s="104"/>
      <c r="AHP749" s="90">
        <f t="shared" si="1527"/>
        <v>274794.65999999997</v>
      </c>
      <c r="AHQ749" s="90">
        <f t="shared" si="1528"/>
        <v>274794.65999999997</v>
      </c>
      <c r="AHR749" s="90">
        <f t="shared" si="1529"/>
        <v>274794.65999999997</v>
      </c>
      <c r="AHS749" s="104"/>
      <c r="AHT749" s="104"/>
      <c r="AHU749" s="104"/>
      <c r="AHV749" s="90">
        <f t="shared" si="1530"/>
        <v>5079.78</v>
      </c>
      <c r="AHW749" s="90">
        <f t="shared" si="1531"/>
        <v>5581.39</v>
      </c>
      <c r="AHX749" s="90">
        <f t="shared" si="1532"/>
        <v>5602.07</v>
      </c>
      <c r="AHY749" s="104"/>
      <c r="AHZ749" s="104"/>
      <c r="AIA749" s="104"/>
      <c r="AIB749" s="90">
        <f t="shared" si="1255"/>
        <v>213350.76</v>
      </c>
      <c r="AIC749" s="90">
        <f t="shared" si="1255"/>
        <v>234418.38</v>
      </c>
      <c r="AID749" s="90">
        <f t="shared" si="1255"/>
        <v>235286.94</v>
      </c>
      <c r="AIE749" s="1237">
        <v>72</v>
      </c>
      <c r="AIF749" s="1237">
        <v>72</v>
      </c>
      <c r="AIG749" s="1237">
        <v>72</v>
      </c>
      <c r="AIH749" s="104"/>
      <c r="AII749" s="104"/>
      <c r="AIJ749" s="104"/>
      <c r="AIK749" s="90">
        <f t="shared" si="1533"/>
        <v>471076.56</v>
      </c>
      <c r="AIL749" s="90">
        <f t="shared" si="1534"/>
        <v>471076.56</v>
      </c>
      <c r="AIM749" s="90">
        <f t="shared" si="1535"/>
        <v>471076.56</v>
      </c>
      <c r="AIN749" s="104"/>
      <c r="AIO749" s="104"/>
      <c r="AIP749" s="104"/>
      <c r="AIQ749" s="90">
        <f t="shared" si="1536"/>
        <v>3475.32</v>
      </c>
      <c r="AIR749" s="90">
        <f t="shared" si="1537"/>
        <v>4132.71</v>
      </c>
      <c r="AIS749" s="90">
        <f t="shared" si="1538"/>
        <v>4175.91</v>
      </c>
      <c r="AIT749" s="104"/>
      <c r="AIU749" s="104"/>
      <c r="AIV749" s="104"/>
      <c r="AIW749" s="90">
        <f t="shared" si="1256"/>
        <v>250223.04</v>
      </c>
      <c r="AIX749" s="90">
        <f t="shared" si="1256"/>
        <v>297555.12</v>
      </c>
      <c r="AIY749" s="90">
        <f t="shared" si="1256"/>
        <v>300665.52</v>
      </c>
      <c r="AIZ749" s="284">
        <f t="shared" ref="AIZ749:AIZ755" si="1865">107-1-106</f>
        <v>0</v>
      </c>
      <c r="AJA749" s="284">
        <f t="shared" ref="AJA749:AJB755" si="1866">107-1-106</f>
        <v>0</v>
      </c>
      <c r="AJB749" s="284">
        <f t="shared" si="1866"/>
        <v>0</v>
      </c>
      <c r="AJC749" s="104"/>
      <c r="AJD749" s="104"/>
      <c r="AJE749" s="104"/>
      <c r="AJF749" s="90">
        <f t="shared" si="1539"/>
        <v>0</v>
      </c>
      <c r="AJG749" s="90">
        <f t="shared" si="1540"/>
        <v>0</v>
      </c>
      <c r="AJH749" s="90">
        <f t="shared" si="1541"/>
        <v>0</v>
      </c>
      <c r="AJI749" s="104"/>
      <c r="AJJ749" s="104"/>
      <c r="AJK749" s="104"/>
      <c r="AJL749" s="90">
        <f t="shared" si="1542"/>
        <v>0</v>
      </c>
      <c r="AJM749" s="90">
        <f t="shared" si="1543"/>
        <v>0</v>
      </c>
      <c r="AJN749" s="90">
        <f t="shared" si="1544"/>
        <v>0</v>
      </c>
      <c r="AJO749" s="104"/>
      <c r="AJP749" s="104"/>
      <c r="AJQ749" s="104"/>
      <c r="AJR749" s="90">
        <f t="shared" si="1257"/>
        <v>0</v>
      </c>
      <c r="AJS749" s="90">
        <f t="shared" si="1257"/>
        <v>0</v>
      </c>
      <c r="AJT749" s="90">
        <f t="shared" si="1257"/>
        <v>0</v>
      </c>
      <c r="AJU749" s="1237">
        <v>147</v>
      </c>
      <c r="AJV749" s="1237">
        <v>147</v>
      </c>
      <c r="AJW749" s="1237">
        <v>147</v>
      </c>
      <c r="AJX749" s="104"/>
      <c r="AJY749" s="104"/>
      <c r="AJZ749" s="104"/>
      <c r="AKA749" s="90">
        <f t="shared" si="1545"/>
        <v>961781.31</v>
      </c>
      <c r="AKB749" s="90">
        <f t="shared" si="1546"/>
        <v>961781.31</v>
      </c>
      <c r="AKC749" s="90">
        <f t="shared" si="1547"/>
        <v>961781.31</v>
      </c>
      <c r="AKD749" s="104"/>
      <c r="AKE749" s="104"/>
      <c r="AKF749" s="104"/>
      <c r="AKG749" s="90">
        <f t="shared" si="1548"/>
        <v>3119.3</v>
      </c>
      <c r="AKH749" s="90">
        <f t="shared" si="1549"/>
        <v>3323.96</v>
      </c>
      <c r="AKI749" s="90">
        <f t="shared" si="1550"/>
        <v>3370.47</v>
      </c>
      <c r="AKJ749" s="104"/>
      <c r="AKK749" s="104"/>
      <c r="AKL749" s="104"/>
      <c r="AKM749" s="90">
        <f t="shared" si="1258"/>
        <v>458537.1</v>
      </c>
      <c r="AKN749" s="90">
        <f t="shared" si="1258"/>
        <v>488622.12</v>
      </c>
      <c r="AKO749" s="90">
        <f t="shared" si="1258"/>
        <v>495459.09</v>
      </c>
      <c r="AKP749" s="1235">
        <v>97</v>
      </c>
      <c r="AKQ749" s="1235">
        <v>97</v>
      </c>
      <c r="AKR749" s="1235">
        <v>97</v>
      </c>
      <c r="AKS749" s="104"/>
      <c r="AKT749" s="104"/>
      <c r="AKU749" s="104"/>
      <c r="AKV749" s="90">
        <f t="shared" si="1551"/>
        <v>634644.81000000006</v>
      </c>
      <c r="AKW749" s="90">
        <f t="shared" si="1552"/>
        <v>634644.81000000006</v>
      </c>
      <c r="AKX749" s="90">
        <f t="shared" si="1553"/>
        <v>634644.81000000006</v>
      </c>
      <c r="AKY749" s="104"/>
      <c r="AKZ749" s="104"/>
      <c r="ALA749" s="104"/>
      <c r="ALB749" s="90">
        <f t="shared" si="1554"/>
        <v>3125.29</v>
      </c>
      <c r="ALC749" s="90">
        <f t="shared" si="1555"/>
        <v>3614.28</v>
      </c>
      <c r="ALD749" s="90">
        <f t="shared" si="1556"/>
        <v>3654.04</v>
      </c>
      <c r="ALE749" s="104"/>
      <c r="ALF749" s="104"/>
      <c r="ALG749" s="104"/>
      <c r="ALH749" s="90">
        <f t="shared" si="1259"/>
        <v>303153.13</v>
      </c>
      <c r="ALI749" s="90">
        <f t="shared" si="1259"/>
        <v>350585.16</v>
      </c>
      <c r="ALJ749" s="90">
        <f t="shared" si="1259"/>
        <v>354441.88</v>
      </c>
      <c r="ALK749" s="1237">
        <v>115</v>
      </c>
      <c r="ALL749" s="1237">
        <v>115</v>
      </c>
      <c r="ALM749" s="1237">
        <v>115</v>
      </c>
      <c r="ALN749" s="104"/>
      <c r="ALO749" s="104"/>
      <c r="ALP749" s="104"/>
      <c r="ALQ749" s="90">
        <f t="shared" si="1557"/>
        <v>752413.95</v>
      </c>
      <c r="ALR749" s="90">
        <f t="shared" si="1558"/>
        <v>752413.95</v>
      </c>
      <c r="ALS749" s="90">
        <f t="shared" si="1559"/>
        <v>752413.95</v>
      </c>
      <c r="ALT749" s="104"/>
      <c r="ALU749" s="104"/>
      <c r="ALV749" s="104"/>
      <c r="ALW749" s="90">
        <f t="shared" si="1560"/>
        <v>3423.45</v>
      </c>
      <c r="ALX749" s="90">
        <f t="shared" si="1561"/>
        <v>3875.1</v>
      </c>
      <c r="ALY749" s="90">
        <f t="shared" si="1562"/>
        <v>3923.53</v>
      </c>
      <c r="ALZ749" s="104"/>
      <c r="AMA749" s="104"/>
      <c r="AMB749" s="104"/>
      <c r="AMC749" s="90">
        <f t="shared" si="1260"/>
        <v>393696.75</v>
      </c>
      <c r="AMD749" s="90">
        <f t="shared" si="1260"/>
        <v>445636.5</v>
      </c>
      <c r="AME749" s="90">
        <f t="shared" si="1260"/>
        <v>451205.95</v>
      </c>
      <c r="AMF749" s="1237">
        <v>82</v>
      </c>
      <c r="AMG749" s="1237">
        <v>82</v>
      </c>
      <c r="AMH749" s="1237">
        <v>82</v>
      </c>
      <c r="AMI749" s="104"/>
      <c r="AMJ749" s="104"/>
      <c r="AMK749" s="104"/>
      <c r="AML749" s="90">
        <f t="shared" si="1563"/>
        <v>536503.86</v>
      </c>
      <c r="AMM749" s="90">
        <f t="shared" si="1564"/>
        <v>536503.86</v>
      </c>
      <c r="AMN749" s="90">
        <f t="shared" si="1565"/>
        <v>536503.86</v>
      </c>
      <c r="AMO749" s="104"/>
      <c r="AMP749" s="104"/>
      <c r="AMQ749" s="104"/>
      <c r="AMR749" s="90">
        <f t="shared" si="1566"/>
        <v>3546.81</v>
      </c>
      <c r="AMS749" s="90">
        <f t="shared" si="1567"/>
        <v>3891.32</v>
      </c>
      <c r="AMT749" s="90">
        <f t="shared" si="1568"/>
        <v>3928.46</v>
      </c>
      <c r="AMU749" s="104"/>
      <c r="AMV749" s="104"/>
      <c r="AMW749" s="104"/>
      <c r="AMX749" s="90">
        <f t="shared" si="1261"/>
        <v>290838.42</v>
      </c>
      <c r="AMY749" s="90">
        <f t="shared" si="1261"/>
        <v>319088.24</v>
      </c>
      <c r="AMZ749" s="90">
        <f t="shared" si="1261"/>
        <v>322133.71999999997</v>
      </c>
      <c r="ANA749" s="1235">
        <v>179</v>
      </c>
      <c r="ANB749" s="1235">
        <v>179</v>
      </c>
      <c r="ANC749" s="1235">
        <v>179</v>
      </c>
      <c r="AND749" s="104"/>
      <c r="ANE749" s="104"/>
      <c r="ANF749" s="104"/>
      <c r="ANG749" s="90">
        <f t="shared" si="1569"/>
        <v>1171148.67</v>
      </c>
      <c r="ANH749" s="90">
        <f t="shared" si="1570"/>
        <v>1171148.67</v>
      </c>
      <c r="ANI749" s="90">
        <f t="shared" si="1571"/>
        <v>1171148.67</v>
      </c>
      <c r="ANJ749" s="104"/>
      <c r="ANK749" s="104"/>
      <c r="ANL749" s="104"/>
      <c r="ANM749" s="90">
        <f t="shared" si="1572"/>
        <v>3008.92</v>
      </c>
      <c r="ANN749" s="90">
        <f t="shared" si="1573"/>
        <v>3251.42</v>
      </c>
      <c r="ANO749" s="90">
        <f t="shared" si="1574"/>
        <v>3298.05</v>
      </c>
      <c r="ANP749" s="104"/>
      <c r="ANQ749" s="104"/>
      <c r="ANR749" s="104"/>
      <c r="ANS749" s="90">
        <f t="shared" si="1262"/>
        <v>538596.68000000005</v>
      </c>
      <c r="ANT749" s="90">
        <f t="shared" si="1262"/>
        <v>582004.18000000005</v>
      </c>
      <c r="ANU749" s="90">
        <f t="shared" si="1262"/>
        <v>590350.94999999995</v>
      </c>
      <c r="ANV749" s="1235">
        <v>45</v>
      </c>
      <c r="ANW749" s="1235">
        <v>45</v>
      </c>
      <c r="ANX749" s="1235">
        <v>45</v>
      </c>
      <c r="ANY749" s="104"/>
      <c r="ANZ749" s="104"/>
      <c r="AOA749" s="104"/>
      <c r="AOB749" s="90">
        <f t="shared" si="1575"/>
        <v>294422.84999999998</v>
      </c>
      <c r="AOC749" s="90">
        <f t="shared" si="1576"/>
        <v>294422.84999999998</v>
      </c>
      <c r="AOD749" s="90">
        <f t="shared" si="1577"/>
        <v>294422.84999999998</v>
      </c>
      <c r="AOE749" s="104"/>
      <c r="AOF749" s="104"/>
      <c r="AOG749" s="104"/>
      <c r="AOH749" s="90">
        <f t="shared" si="1578"/>
        <v>5040.63</v>
      </c>
      <c r="AOI749" s="90">
        <f t="shared" si="1579"/>
        <v>5322.72</v>
      </c>
      <c r="AOJ749" s="90">
        <f t="shared" si="1580"/>
        <v>5328.51</v>
      </c>
      <c r="AOK749" s="104"/>
      <c r="AOL749" s="104"/>
      <c r="AOM749" s="104"/>
      <c r="AON749" s="90">
        <f t="shared" si="1263"/>
        <v>226828.35</v>
      </c>
      <c r="AOO749" s="90">
        <f t="shared" si="1263"/>
        <v>239522.4</v>
      </c>
      <c r="AOP749" s="90">
        <f t="shared" si="1263"/>
        <v>239782.95</v>
      </c>
      <c r="AOQ749" s="1237">
        <v>156</v>
      </c>
      <c r="AOR749" s="1237">
        <v>156</v>
      </c>
      <c r="AOS749" s="1237">
        <v>156</v>
      </c>
      <c r="AOT749" s="104"/>
      <c r="AOU749" s="104"/>
      <c r="AOV749" s="104"/>
      <c r="AOW749" s="90">
        <f t="shared" si="1581"/>
        <v>1020665.88</v>
      </c>
      <c r="AOX749" s="90">
        <f t="shared" si="1582"/>
        <v>1020665.88</v>
      </c>
      <c r="AOY749" s="90">
        <f t="shared" si="1583"/>
        <v>1020665.88</v>
      </c>
      <c r="AOZ749" s="104"/>
      <c r="APA749" s="104"/>
      <c r="APB749" s="104"/>
      <c r="APC749" s="90">
        <f t="shared" si="1584"/>
        <v>3211.71</v>
      </c>
      <c r="APD749" s="90">
        <f t="shared" si="1585"/>
        <v>3453.24</v>
      </c>
      <c r="APE749" s="90">
        <f t="shared" si="1586"/>
        <v>3492.51</v>
      </c>
      <c r="APF749" s="104"/>
      <c r="APG749" s="104"/>
      <c r="APH749" s="104"/>
      <c r="API749" s="90">
        <f t="shared" si="1264"/>
        <v>501026.76</v>
      </c>
      <c r="APJ749" s="90">
        <f t="shared" si="1264"/>
        <v>538705.43999999994</v>
      </c>
      <c r="APK749" s="90">
        <f t="shared" si="1264"/>
        <v>544831.56000000006</v>
      </c>
      <c r="APL749" s="1237">
        <v>177</v>
      </c>
      <c r="APM749" s="1237">
        <v>177</v>
      </c>
      <c r="APN749" s="1237">
        <v>177</v>
      </c>
      <c r="APO749" s="104"/>
      <c r="APP749" s="104"/>
      <c r="APQ749" s="104"/>
      <c r="APR749" s="90">
        <f t="shared" si="1587"/>
        <v>1158063.21</v>
      </c>
      <c r="APS749" s="90">
        <f t="shared" si="1588"/>
        <v>1158063.21</v>
      </c>
      <c r="APT749" s="90">
        <f t="shared" si="1589"/>
        <v>1158063.21</v>
      </c>
      <c r="APU749" s="104"/>
      <c r="APV749" s="104"/>
      <c r="APW749" s="104"/>
      <c r="APX749" s="90">
        <f t="shared" si="1590"/>
        <v>4107.7299999999996</v>
      </c>
      <c r="APY749" s="90">
        <f t="shared" si="1591"/>
        <v>4371.62</v>
      </c>
      <c r="APZ749" s="90">
        <f t="shared" si="1592"/>
        <v>4423.09</v>
      </c>
      <c r="AQA749" s="104"/>
      <c r="AQB749" s="104"/>
      <c r="AQC749" s="104"/>
      <c r="AQD749" s="90">
        <f t="shared" si="1265"/>
        <v>727068.21</v>
      </c>
      <c r="AQE749" s="90">
        <f t="shared" si="1265"/>
        <v>773776.74</v>
      </c>
      <c r="AQF749" s="90">
        <f t="shared" si="1265"/>
        <v>782886.93</v>
      </c>
      <c r="AQG749" s="1235">
        <v>104</v>
      </c>
      <c r="AQH749" s="1235">
        <v>104</v>
      </c>
      <c r="AQI749" s="1235">
        <v>104</v>
      </c>
      <c r="AQJ749" s="104"/>
      <c r="AQK749" s="104"/>
      <c r="AQL749" s="104"/>
      <c r="AQM749" s="90">
        <f t="shared" si="1593"/>
        <v>680443.92</v>
      </c>
      <c r="AQN749" s="90">
        <f t="shared" si="1594"/>
        <v>680443.92</v>
      </c>
      <c r="AQO749" s="90">
        <f t="shared" si="1595"/>
        <v>680443.92</v>
      </c>
      <c r="AQP749" s="104"/>
      <c r="AQQ749" s="104"/>
      <c r="AQR749" s="104"/>
      <c r="AQS749" s="90">
        <f t="shared" si="1596"/>
        <v>3744.09</v>
      </c>
      <c r="AQT749" s="90">
        <f t="shared" si="1597"/>
        <v>4182.43</v>
      </c>
      <c r="AQU749" s="90">
        <f t="shared" si="1598"/>
        <v>4222.8999999999996</v>
      </c>
      <c r="AQV749" s="104"/>
      <c r="AQW749" s="104"/>
      <c r="AQX749" s="104"/>
      <c r="AQY749" s="90">
        <f t="shared" si="1266"/>
        <v>389385.36</v>
      </c>
      <c r="AQZ749" s="90">
        <f t="shared" si="1266"/>
        <v>434972.72</v>
      </c>
      <c r="ARA749" s="90">
        <f t="shared" si="1266"/>
        <v>439181.6</v>
      </c>
      <c r="ARB749" s="1235">
        <v>130</v>
      </c>
      <c r="ARC749" s="1235">
        <v>130</v>
      </c>
      <c r="ARD749" s="1235">
        <v>130</v>
      </c>
      <c r="ARE749" s="104"/>
      <c r="ARF749" s="104"/>
      <c r="ARG749" s="104"/>
      <c r="ARH749" s="90">
        <f t="shared" si="1599"/>
        <v>850554.9</v>
      </c>
      <c r="ARI749" s="90">
        <f t="shared" si="1600"/>
        <v>850554.9</v>
      </c>
      <c r="ARJ749" s="90">
        <f t="shared" si="1601"/>
        <v>850554.9</v>
      </c>
      <c r="ARK749" s="104"/>
      <c r="ARL749" s="104"/>
      <c r="ARM749" s="104"/>
      <c r="ARN749" s="90">
        <f t="shared" si="1602"/>
        <v>2903.77</v>
      </c>
      <c r="ARO749" s="90">
        <f t="shared" si="1603"/>
        <v>3322.85</v>
      </c>
      <c r="ARP749" s="90">
        <f t="shared" si="1604"/>
        <v>3362.43</v>
      </c>
      <c r="ARQ749" s="104"/>
      <c r="ARR749" s="104"/>
      <c r="ARS749" s="104"/>
      <c r="ART749" s="90">
        <f t="shared" si="1267"/>
        <v>377490.1</v>
      </c>
      <c r="ARU749" s="90">
        <f t="shared" si="1267"/>
        <v>431970.5</v>
      </c>
      <c r="ARV749" s="90">
        <f t="shared" si="1267"/>
        <v>437115.9</v>
      </c>
      <c r="ARW749" s="1237">
        <v>120</v>
      </c>
      <c r="ARX749" s="1237">
        <v>120</v>
      </c>
      <c r="ARY749" s="1237">
        <v>120</v>
      </c>
      <c r="ARZ749" s="104"/>
      <c r="ASA749" s="104"/>
      <c r="ASB749" s="104"/>
      <c r="ASC749" s="90">
        <f t="shared" si="1605"/>
        <v>785127.6</v>
      </c>
      <c r="ASD749" s="90">
        <f t="shared" si="1606"/>
        <v>785127.6</v>
      </c>
      <c r="ASE749" s="90">
        <f t="shared" si="1607"/>
        <v>785127.6</v>
      </c>
      <c r="ASF749" s="104"/>
      <c r="ASG749" s="104"/>
      <c r="ASH749" s="104"/>
      <c r="ASI749" s="90">
        <f t="shared" si="1608"/>
        <v>2920.03</v>
      </c>
      <c r="ASJ749" s="90">
        <f t="shared" si="1609"/>
        <v>3454.22</v>
      </c>
      <c r="ASK749" s="90">
        <f t="shared" si="1610"/>
        <v>3504.87</v>
      </c>
      <c r="ASL749" s="104"/>
      <c r="ASM749" s="104"/>
      <c r="ASN749" s="104"/>
      <c r="ASO749" s="90">
        <f t="shared" si="1268"/>
        <v>350403.6</v>
      </c>
      <c r="ASP749" s="90">
        <f t="shared" si="1268"/>
        <v>414506.4</v>
      </c>
      <c r="ASQ749" s="90">
        <f t="shared" si="1268"/>
        <v>420584.4</v>
      </c>
      <c r="ASR749" s="1235">
        <v>221</v>
      </c>
      <c r="ASS749" s="1235">
        <v>221</v>
      </c>
      <c r="AST749" s="1235">
        <v>221</v>
      </c>
      <c r="ASU749" s="104"/>
      <c r="ASV749" s="104"/>
      <c r="ASW749" s="104"/>
      <c r="ASX749" s="90">
        <f t="shared" si="1611"/>
        <v>1445943.33</v>
      </c>
      <c r="ASY749" s="90">
        <f t="shared" si="1612"/>
        <v>1445943.33</v>
      </c>
      <c r="ASZ749" s="90">
        <f t="shared" si="1613"/>
        <v>1445943.33</v>
      </c>
      <c r="ATA749" s="104"/>
      <c r="ATB749" s="104"/>
      <c r="ATC749" s="104"/>
      <c r="ATD749" s="90">
        <f t="shared" si="1614"/>
        <v>3287.99</v>
      </c>
      <c r="ATE749" s="90">
        <f t="shared" si="1615"/>
        <v>3382.34</v>
      </c>
      <c r="ATF749" s="90">
        <f t="shared" si="1616"/>
        <v>3437.99</v>
      </c>
      <c r="ATG749" s="104"/>
      <c r="ATH749" s="104"/>
      <c r="ATI749" s="104"/>
      <c r="ATJ749" s="90">
        <f t="shared" si="1269"/>
        <v>726645.79</v>
      </c>
      <c r="ATK749" s="90">
        <f t="shared" si="1269"/>
        <v>747497.14</v>
      </c>
      <c r="ATL749" s="90">
        <f t="shared" si="1269"/>
        <v>759795.79</v>
      </c>
      <c r="ATM749" s="1235">
        <v>185</v>
      </c>
      <c r="ATN749" s="1235">
        <v>185</v>
      </c>
      <c r="ATO749" s="1235">
        <v>185</v>
      </c>
      <c r="ATP749" s="104"/>
      <c r="ATQ749" s="104"/>
      <c r="ATR749" s="104"/>
      <c r="ATS749" s="90">
        <f t="shared" si="1617"/>
        <v>1210405.05</v>
      </c>
      <c r="ATT749" s="90">
        <f t="shared" si="1618"/>
        <v>1210405.05</v>
      </c>
      <c r="ATU749" s="90">
        <f t="shared" si="1619"/>
        <v>1210405.05</v>
      </c>
      <c r="ATV749" s="104"/>
      <c r="ATW749" s="104"/>
      <c r="ATX749" s="104"/>
      <c r="ATY749" s="90">
        <f t="shared" si="1620"/>
        <v>2757.68</v>
      </c>
      <c r="ATZ749" s="90">
        <f t="shared" si="1621"/>
        <v>3341.28</v>
      </c>
      <c r="AUA749" s="90">
        <f t="shared" si="1622"/>
        <v>3387.06</v>
      </c>
      <c r="AUB749" s="104"/>
      <c r="AUC749" s="104"/>
      <c r="AUD749" s="104"/>
      <c r="AUE749" s="90">
        <f t="shared" si="1270"/>
        <v>510170.8</v>
      </c>
      <c r="AUF749" s="90">
        <f t="shared" si="1270"/>
        <v>618136.80000000005</v>
      </c>
      <c r="AUG749" s="90">
        <f t="shared" si="1270"/>
        <v>626606.1</v>
      </c>
      <c r="AUH749" s="1235">
        <v>326</v>
      </c>
      <c r="AUI749" s="1235">
        <v>326</v>
      </c>
      <c r="AUJ749" s="1235">
        <v>326</v>
      </c>
      <c r="AUK749" s="104"/>
      <c r="AUL749" s="104"/>
      <c r="AUM749" s="104"/>
      <c r="AUN749" s="90">
        <f t="shared" si="1623"/>
        <v>2132929.98</v>
      </c>
      <c r="AUO749" s="90">
        <f t="shared" si="1624"/>
        <v>2132929.98</v>
      </c>
      <c r="AUP749" s="90">
        <f t="shared" si="1625"/>
        <v>2132929.98</v>
      </c>
      <c r="AUQ749" s="104"/>
      <c r="AUR749" s="104"/>
      <c r="AUS749" s="104"/>
      <c r="AUT749" s="90">
        <f t="shared" si="1626"/>
        <v>2933.12</v>
      </c>
      <c r="AUU749" s="90">
        <f t="shared" si="1627"/>
        <v>3200.29</v>
      </c>
      <c r="AUV749" s="90">
        <f t="shared" si="1628"/>
        <v>3253.14</v>
      </c>
      <c r="AUW749" s="104"/>
      <c r="AUX749" s="104"/>
      <c r="AUY749" s="104"/>
      <c r="AUZ749" s="90">
        <f t="shared" si="1271"/>
        <v>956197.12</v>
      </c>
      <c r="AVA749" s="90">
        <f t="shared" si="1271"/>
        <v>1043294.54</v>
      </c>
      <c r="AVB749" s="90">
        <f t="shared" si="1271"/>
        <v>1060523.6399999999</v>
      </c>
      <c r="AVC749" s="1237">
        <v>201</v>
      </c>
      <c r="AVD749" s="1237">
        <v>201</v>
      </c>
      <c r="AVE749" s="1237">
        <v>201</v>
      </c>
      <c r="AVF749" s="104"/>
      <c r="AVG749" s="104"/>
      <c r="AVH749" s="104"/>
      <c r="AVI749" s="90">
        <f t="shared" si="1629"/>
        <v>1315088.73</v>
      </c>
      <c r="AVJ749" s="90">
        <f t="shared" si="1630"/>
        <v>1315088.73</v>
      </c>
      <c r="AVK749" s="90">
        <f t="shared" si="1631"/>
        <v>1315088.73</v>
      </c>
      <c r="AVL749" s="104"/>
      <c r="AVM749" s="104"/>
      <c r="AVN749" s="104"/>
      <c r="AVO749" s="90">
        <f t="shared" si="1632"/>
        <v>3155.18</v>
      </c>
      <c r="AVP749" s="90">
        <f t="shared" si="1633"/>
        <v>3405.16</v>
      </c>
      <c r="AVQ749" s="90">
        <f t="shared" si="1634"/>
        <v>3464.79</v>
      </c>
      <c r="AVR749" s="104"/>
      <c r="AVS749" s="104"/>
      <c r="AVT749" s="104"/>
      <c r="AVU749" s="90">
        <f t="shared" si="1272"/>
        <v>634191.18000000005</v>
      </c>
      <c r="AVV749" s="90">
        <f t="shared" si="1272"/>
        <v>684437.16</v>
      </c>
      <c r="AVW749" s="90">
        <f t="shared" si="1272"/>
        <v>696422.79</v>
      </c>
      <c r="AVX749" s="124">
        <f t="shared" si="1635"/>
        <v>7055</v>
      </c>
      <c r="AVY749" s="124">
        <f t="shared" si="1636"/>
        <v>7055</v>
      </c>
      <c r="AVZ749" s="124">
        <f t="shared" si="1637"/>
        <v>7055</v>
      </c>
      <c r="AWA749" s="90">
        <f t="shared" si="1638"/>
        <v>0</v>
      </c>
      <c r="AWB749" s="90">
        <f t="shared" si="1639"/>
        <v>0</v>
      </c>
      <c r="AWC749" s="90">
        <f t="shared" si="1640"/>
        <v>0</v>
      </c>
      <c r="AWD749" s="90">
        <f t="shared" si="1641"/>
        <v>46158960.149999999</v>
      </c>
      <c r="AWE749" s="90">
        <f t="shared" si="1642"/>
        <v>46158960.149999999</v>
      </c>
      <c r="AWF749" s="90">
        <f t="shared" si="1643"/>
        <v>46158960.149999999</v>
      </c>
      <c r="AWG749" s="104"/>
      <c r="AWH749" s="104"/>
      <c r="AWI749" s="104"/>
      <c r="AWJ749" s="90"/>
      <c r="AWK749" s="90"/>
      <c r="AWL749" s="90"/>
      <c r="AWM749" s="90">
        <f t="shared" si="1644"/>
        <v>0</v>
      </c>
      <c r="AWN749" s="90">
        <f t="shared" si="1645"/>
        <v>0</v>
      </c>
      <c r="AWO749" s="90">
        <f t="shared" si="1646"/>
        <v>0</v>
      </c>
      <c r="AWP749" s="90">
        <f t="shared" si="1647"/>
        <v>23724070.77</v>
      </c>
      <c r="AWQ749" s="90">
        <f t="shared" si="1648"/>
        <v>26260572.75</v>
      </c>
      <c r="AWR749" s="90">
        <f t="shared" si="1649"/>
        <v>26576789.949999999</v>
      </c>
    </row>
    <row r="750" spans="1:1292" ht="36" hidden="1" x14ac:dyDescent="0.25">
      <c r="A750" s="205" t="s">
        <v>1142</v>
      </c>
      <c r="B750" s="205" t="s">
        <v>1146</v>
      </c>
      <c r="C750" s="5"/>
      <c r="D750" s="362"/>
      <c r="E750" s="263"/>
      <c r="F750" s="98"/>
      <c r="G750" s="98"/>
      <c r="H750" s="98"/>
      <c r="I750" s="90">
        <f t="shared" ref="I750:K753" si="1867">F708</f>
        <v>28838.38</v>
      </c>
      <c r="J750" s="90">
        <f t="shared" si="1867"/>
        <v>28838.38</v>
      </c>
      <c r="K750" s="90">
        <f t="shared" si="1867"/>
        <v>28838.38</v>
      </c>
      <c r="L750" s="1235"/>
      <c r="M750" s="1235"/>
      <c r="N750" s="1235"/>
      <c r="O750" s="104"/>
      <c r="P750" s="104"/>
      <c r="Q750" s="104"/>
      <c r="R750" s="90">
        <f t="shared" ref="R750:R755" si="1868">$I750*L750</f>
        <v>0</v>
      </c>
      <c r="S750" s="90">
        <f t="shared" ref="S750:S755" si="1869">$J750*M750</f>
        <v>0</v>
      </c>
      <c r="T750" s="90">
        <f t="shared" ref="T750:T755" si="1870">$K750*N750</f>
        <v>0</v>
      </c>
      <c r="U750" s="104"/>
      <c r="V750" s="104"/>
      <c r="W750" s="104"/>
      <c r="X750" s="90">
        <f t="shared" si="1278"/>
        <v>11821.19</v>
      </c>
      <c r="Y750" s="90">
        <f t="shared" si="1279"/>
        <v>13347.88</v>
      </c>
      <c r="Z750" s="90">
        <f t="shared" si="1280"/>
        <v>13591.98</v>
      </c>
      <c r="AA750" s="104"/>
      <c r="AB750" s="104"/>
      <c r="AC750" s="104"/>
      <c r="AD750" s="90">
        <f t="shared" ref="AD750:AF755" si="1871">L750*X750</f>
        <v>0</v>
      </c>
      <c r="AE750" s="90">
        <f t="shared" si="1871"/>
        <v>0</v>
      </c>
      <c r="AF750" s="90">
        <f t="shared" si="1871"/>
        <v>0</v>
      </c>
      <c r="AG750" s="1235"/>
      <c r="AH750" s="1235"/>
      <c r="AI750" s="1235"/>
      <c r="AJ750" s="104"/>
      <c r="AK750" s="104"/>
      <c r="AL750" s="104"/>
      <c r="AM750" s="90">
        <f t="shared" ref="AM750:AM755" si="1872">$I750*AG750</f>
        <v>0</v>
      </c>
      <c r="AN750" s="90">
        <f t="shared" ref="AN750:AN755" si="1873">$J750*AH750</f>
        <v>0</v>
      </c>
      <c r="AO750" s="90">
        <f t="shared" ref="AO750:AO755" si="1874">$K750*AI750</f>
        <v>0</v>
      </c>
      <c r="AP750" s="104"/>
      <c r="AQ750" s="104"/>
      <c r="AR750" s="104"/>
      <c r="AS750" s="90">
        <f t="shared" si="1284"/>
        <v>13383.26</v>
      </c>
      <c r="AT750" s="90">
        <f t="shared" si="1285"/>
        <v>15611.28</v>
      </c>
      <c r="AU750" s="90">
        <f t="shared" si="1286"/>
        <v>15804.2</v>
      </c>
      <c r="AV750" s="104"/>
      <c r="AW750" s="104"/>
      <c r="AX750" s="104"/>
      <c r="AY750" s="90">
        <f t="shared" ref="AY750:BA755" si="1875">AG750*AS750</f>
        <v>0</v>
      </c>
      <c r="AZ750" s="90">
        <f t="shared" si="1875"/>
        <v>0</v>
      </c>
      <c r="BA750" s="90">
        <f t="shared" si="1875"/>
        <v>0</v>
      </c>
      <c r="BB750" s="1235"/>
      <c r="BC750" s="1235"/>
      <c r="BD750" s="1235"/>
      <c r="BE750" s="104"/>
      <c r="BF750" s="104"/>
      <c r="BG750" s="104"/>
      <c r="BH750" s="90">
        <f t="shared" ref="BH750:BH755" si="1876">$I750*BB750</f>
        <v>0</v>
      </c>
      <c r="BI750" s="90">
        <f t="shared" ref="BI750:BI755" si="1877">$J750*BC750</f>
        <v>0</v>
      </c>
      <c r="BJ750" s="90">
        <f t="shared" ref="BJ750:BJ755" si="1878">$K750*BD750</f>
        <v>0</v>
      </c>
      <c r="BK750" s="104"/>
      <c r="BL750" s="104"/>
      <c r="BM750" s="104"/>
      <c r="BN750" s="90">
        <f t="shared" si="1290"/>
        <v>11982.81</v>
      </c>
      <c r="BO750" s="90">
        <f t="shared" si="1291"/>
        <v>13889.03</v>
      </c>
      <c r="BP750" s="90">
        <f t="shared" si="1292"/>
        <v>14112.72</v>
      </c>
      <c r="BQ750" s="104"/>
      <c r="BR750" s="104"/>
      <c r="BS750" s="104"/>
      <c r="BT750" s="90">
        <f t="shared" ref="BT750:BV755" si="1879">BB750*BN750</f>
        <v>0</v>
      </c>
      <c r="BU750" s="90">
        <f t="shared" si="1879"/>
        <v>0</v>
      </c>
      <c r="BV750" s="90">
        <f t="shared" si="1879"/>
        <v>0</v>
      </c>
      <c r="BW750" s="1235"/>
      <c r="BX750" s="1235"/>
      <c r="BY750" s="1235"/>
      <c r="BZ750" s="104"/>
      <c r="CA750" s="104"/>
      <c r="CB750" s="104"/>
      <c r="CC750" s="90">
        <f t="shared" ref="CC750:CC755" si="1880">$I750*BW750</f>
        <v>0</v>
      </c>
      <c r="CD750" s="90">
        <f t="shared" ref="CD750:CD755" si="1881">$J750*BX750</f>
        <v>0</v>
      </c>
      <c r="CE750" s="90">
        <f t="shared" ref="CE750:CE755" si="1882">$K750*BY750</f>
        <v>0</v>
      </c>
      <c r="CF750" s="104"/>
      <c r="CG750" s="104"/>
      <c r="CH750" s="104"/>
      <c r="CI750" s="90">
        <f t="shared" si="1296"/>
        <v>14151.6</v>
      </c>
      <c r="CJ750" s="90">
        <f t="shared" si="1297"/>
        <v>16708.84</v>
      </c>
      <c r="CK750" s="90">
        <f t="shared" si="1298"/>
        <v>16971.82</v>
      </c>
      <c r="CL750" s="104"/>
      <c r="CM750" s="104"/>
      <c r="CN750" s="104"/>
      <c r="CO750" s="90">
        <f t="shared" ref="CO750:CQ755" si="1883">BW750*CI750</f>
        <v>0</v>
      </c>
      <c r="CP750" s="90">
        <f t="shared" si="1883"/>
        <v>0</v>
      </c>
      <c r="CQ750" s="90">
        <f t="shared" si="1883"/>
        <v>0</v>
      </c>
      <c r="CR750" s="1235"/>
      <c r="CS750" s="1235"/>
      <c r="CT750" s="1235"/>
      <c r="CU750" s="104"/>
      <c r="CV750" s="104"/>
      <c r="CW750" s="104"/>
      <c r="CX750" s="90">
        <f t="shared" ref="CX750:CX755" si="1884">$I750*CR750</f>
        <v>0</v>
      </c>
      <c r="CY750" s="90">
        <f t="shared" ref="CY750:CY755" si="1885">$J750*CS750</f>
        <v>0</v>
      </c>
      <c r="CZ750" s="90">
        <f t="shared" ref="CZ750:CZ755" si="1886">$K750*CT750</f>
        <v>0</v>
      </c>
      <c r="DA750" s="104"/>
      <c r="DB750" s="104"/>
      <c r="DC750" s="104"/>
      <c r="DD750" s="90">
        <f t="shared" si="1302"/>
        <v>15861.13</v>
      </c>
      <c r="DE750" s="90">
        <f t="shared" si="1303"/>
        <v>17468.18</v>
      </c>
      <c r="DF750" s="90">
        <f t="shared" si="1304"/>
        <v>17657.89</v>
      </c>
      <c r="DG750" s="104"/>
      <c r="DH750" s="104"/>
      <c r="DI750" s="104"/>
      <c r="DJ750" s="90">
        <f t="shared" ref="DJ750:DL755" si="1887">CR750*DD750</f>
        <v>0</v>
      </c>
      <c r="DK750" s="90">
        <f t="shared" si="1887"/>
        <v>0</v>
      </c>
      <c r="DL750" s="90">
        <f t="shared" si="1887"/>
        <v>0</v>
      </c>
      <c r="DM750" s="369"/>
      <c r="DN750" s="369"/>
      <c r="DO750" s="369"/>
      <c r="DP750" s="104"/>
      <c r="DQ750" s="104"/>
      <c r="DR750" s="104"/>
      <c r="DS750" s="90">
        <f t="shared" ref="DS750:DS755" si="1888">$I750*DM750</f>
        <v>0</v>
      </c>
      <c r="DT750" s="90">
        <f t="shared" ref="DT750:DT755" si="1889">$J750*DN750</f>
        <v>0</v>
      </c>
      <c r="DU750" s="90">
        <f t="shared" ref="DU750:DU755" si="1890">$K750*DO750</f>
        <v>0</v>
      </c>
      <c r="DV750" s="104"/>
      <c r="DW750" s="104"/>
      <c r="DX750" s="104"/>
      <c r="DY750" s="90">
        <f t="shared" si="1308"/>
        <v>0</v>
      </c>
      <c r="DZ750" s="90">
        <f t="shared" si="1309"/>
        <v>0</v>
      </c>
      <c r="EA750" s="90">
        <f t="shared" si="1310"/>
        <v>0</v>
      </c>
      <c r="EB750" s="104"/>
      <c r="EC750" s="104"/>
      <c r="ED750" s="104"/>
      <c r="EE750" s="90">
        <f t="shared" si="1216"/>
        <v>0</v>
      </c>
      <c r="EF750" s="90">
        <f t="shared" si="1217"/>
        <v>0</v>
      </c>
      <c r="EG750" s="90">
        <f t="shared" si="1218"/>
        <v>0</v>
      </c>
      <c r="EH750" s="1235"/>
      <c r="EI750" s="1235"/>
      <c r="EJ750" s="1235"/>
      <c r="EK750" s="104"/>
      <c r="EL750" s="104"/>
      <c r="EM750" s="104"/>
      <c r="EN750" s="90">
        <f t="shared" ref="EN750:EN755" si="1891">$I750*EH750</f>
        <v>0</v>
      </c>
      <c r="EO750" s="90">
        <f t="shared" ref="EO750:EO755" si="1892">$J750*EI750</f>
        <v>0</v>
      </c>
      <c r="EP750" s="90">
        <f t="shared" ref="EP750:EP755" si="1893">$K750*EJ750</f>
        <v>0</v>
      </c>
      <c r="EQ750" s="104"/>
      <c r="ER750" s="104"/>
      <c r="ES750" s="104"/>
      <c r="ET750" s="90">
        <f t="shared" si="1314"/>
        <v>18632.169999999998</v>
      </c>
      <c r="EU750" s="90">
        <f t="shared" si="1315"/>
        <v>21830.45</v>
      </c>
      <c r="EV750" s="90">
        <f t="shared" si="1316"/>
        <v>21933.25</v>
      </c>
      <c r="EW750" s="104"/>
      <c r="EX750" s="104"/>
      <c r="EY750" s="104"/>
      <c r="EZ750" s="90">
        <f t="shared" ref="EZ750:FB755" si="1894">EH750*ET750</f>
        <v>0</v>
      </c>
      <c r="FA750" s="90">
        <f t="shared" si="1894"/>
        <v>0</v>
      </c>
      <c r="FB750" s="90">
        <f t="shared" si="1894"/>
        <v>0</v>
      </c>
      <c r="FC750" s="284"/>
      <c r="FD750" s="284"/>
      <c r="FE750" s="284"/>
      <c r="FF750" s="104"/>
      <c r="FG750" s="104"/>
      <c r="FH750" s="104"/>
      <c r="FI750" s="90">
        <f t="shared" ref="FI750:FI755" si="1895">$I750*FC750</f>
        <v>0</v>
      </c>
      <c r="FJ750" s="90">
        <f t="shared" ref="FJ750:FJ755" si="1896">$J750*FD750</f>
        <v>0</v>
      </c>
      <c r="FK750" s="90">
        <f t="shared" ref="FK750:FK755" si="1897">$K750*FE750</f>
        <v>0</v>
      </c>
      <c r="FL750" s="104"/>
      <c r="FM750" s="104"/>
      <c r="FN750" s="104"/>
      <c r="FO750" s="90">
        <f t="shared" si="1320"/>
        <v>0</v>
      </c>
      <c r="FP750" s="90">
        <f t="shared" si="1321"/>
        <v>0</v>
      </c>
      <c r="FQ750" s="90">
        <f t="shared" si="1322"/>
        <v>0</v>
      </c>
      <c r="FR750" s="104"/>
      <c r="FS750" s="104"/>
      <c r="FT750" s="104"/>
      <c r="FU750" s="90">
        <f t="shared" ref="FU750:FW755" si="1898">FC750*FO750</f>
        <v>0</v>
      </c>
      <c r="FV750" s="90">
        <f t="shared" si="1898"/>
        <v>0</v>
      </c>
      <c r="FW750" s="90">
        <f t="shared" si="1898"/>
        <v>0</v>
      </c>
      <c r="FX750" s="1235"/>
      <c r="FY750" s="1235"/>
      <c r="FZ750" s="1235"/>
      <c r="GA750" s="104"/>
      <c r="GB750" s="104"/>
      <c r="GC750" s="104"/>
      <c r="GD750" s="90">
        <f t="shared" ref="GD750:GD755" si="1899">$I750*FX750</f>
        <v>0</v>
      </c>
      <c r="GE750" s="90">
        <f t="shared" ref="GE750:GE755" si="1900">$J750*FY750</f>
        <v>0</v>
      </c>
      <c r="GF750" s="90">
        <f t="shared" ref="GF750:GF755" si="1901">$K750*FZ750</f>
        <v>0</v>
      </c>
      <c r="GG750" s="104"/>
      <c r="GH750" s="104"/>
      <c r="GI750" s="104"/>
      <c r="GJ750" s="90">
        <f t="shared" si="1326"/>
        <v>15536.79</v>
      </c>
      <c r="GK750" s="90">
        <f t="shared" si="1327"/>
        <v>16842.84</v>
      </c>
      <c r="GL750" s="90">
        <f t="shared" si="1328"/>
        <v>16976.990000000002</v>
      </c>
      <c r="GM750" s="104"/>
      <c r="GN750" s="104"/>
      <c r="GO750" s="104"/>
      <c r="GP750" s="90">
        <f t="shared" ref="GP750:GR755" si="1902">FX750*GJ750</f>
        <v>0</v>
      </c>
      <c r="GQ750" s="90">
        <f t="shared" si="1902"/>
        <v>0</v>
      </c>
      <c r="GR750" s="90">
        <f t="shared" si="1902"/>
        <v>0</v>
      </c>
      <c r="GS750" s="92">
        <f t="shared" si="1861"/>
        <v>0</v>
      </c>
      <c r="GT750" s="92">
        <f t="shared" si="1862"/>
        <v>0</v>
      </c>
      <c r="GU750" s="92">
        <f t="shared" si="1862"/>
        <v>0</v>
      </c>
      <c r="GV750" s="104"/>
      <c r="GW750" s="104"/>
      <c r="GX750" s="104"/>
      <c r="GY750" s="90">
        <f t="shared" ref="GY750:GY755" si="1903">$I750*GS750</f>
        <v>0</v>
      </c>
      <c r="GZ750" s="90">
        <f t="shared" ref="GZ750:GZ755" si="1904">$J750*GT750</f>
        <v>0</v>
      </c>
      <c r="HA750" s="90">
        <f t="shared" ref="HA750:HA755" si="1905">$K750*GU750</f>
        <v>0</v>
      </c>
      <c r="HB750" s="104"/>
      <c r="HC750" s="104"/>
      <c r="HD750" s="104"/>
      <c r="HE750" s="90">
        <f t="shared" si="1332"/>
        <v>0</v>
      </c>
      <c r="HF750" s="90">
        <f t="shared" si="1333"/>
        <v>0</v>
      </c>
      <c r="HG750" s="90">
        <f t="shared" si="1334"/>
        <v>0</v>
      </c>
      <c r="HH750" s="104"/>
      <c r="HI750" s="104"/>
      <c r="HJ750" s="104"/>
      <c r="HK750" s="90">
        <f t="shared" ref="HK750:HM755" si="1906">GS750*HE750</f>
        <v>0</v>
      </c>
      <c r="HL750" s="90">
        <f t="shared" si="1906"/>
        <v>0</v>
      </c>
      <c r="HM750" s="90">
        <f t="shared" si="1906"/>
        <v>0</v>
      </c>
      <c r="HN750" s="1235"/>
      <c r="HO750" s="1235"/>
      <c r="HP750" s="1235"/>
      <c r="HQ750" s="104"/>
      <c r="HR750" s="104"/>
      <c r="HS750" s="104"/>
      <c r="HT750" s="90">
        <f t="shared" ref="HT750:HT755" si="1907">$I750*HN750</f>
        <v>0</v>
      </c>
      <c r="HU750" s="90">
        <f t="shared" ref="HU750:HU755" si="1908">$J750*HO750</f>
        <v>0</v>
      </c>
      <c r="HV750" s="90">
        <f t="shared" ref="HV750:HV755" si="1909">$K750*HP750</f>
        <v>0</v>
      </c>
      <c r="HW750" s="104"/>
      <c r="HX750" s="104"/>
      <c r="HY750" s="104"/>
      <c r="HZ750" s="90">
        <f t="shared" si="1338"/>
        <v>15555.68</v>
      </c>
      <c r="IA750" s="90">
        <f t="shared" si="1339"/>
        <v>16422.75</v>
      </c>
      <c r="IB750" s="90">
        <f t="shared" si="1340"/>
        <v>16637.72</v>
      </c>
      <c r="IC750" s="104"/>
      <c r="ID750" s="104"/>
      <c r="IE750" s="104"/>
      <c r="IF750" s="90">
        <f t="shared" ref="IF750:IH755" si="1910">HN750*HZ750</f>
        <v>0</v>
      </c>
      <c r="IG750" s="90">
        <f t="shared" si="1910"/>
        <v>0</v>
      </c>
      <c r="IH750" s="90">
        <f t="shared" si="1910"/>
        <v>0</v>
      </c>
      <c r="II750" s="1235"/>
      <c r="IJ750" s="1235"/>
      <c r="IK750" s="1235"/>
      <c r="IL750" s="104"/>
      <c r="IM750" s="104"/>
      <c r="IN750" s="104"/>
      <c r="IO750" s="90">
        <f t="shared" ref="IO750:IO755" si="1911">$I750*II750</f>
        <v>0</v>
      </c>
      <c r="IP750" s="90">
        <f t="shared" ref="IP750:IP755" si="1912">$J750*IJ750</f>
        <v>0</v>
      </c>
      <c r="IQ750" s="90">
        <f t="shared" ref="IQ750:IQ755" si="1913">$K750*IK750</f>
        <v>0</v>
      </c>
      <c r="IR750" s="104"/>
      <c r="IS750" s="104"/>
      <c r="IT750" s="104"/>
      <c r="IU750" s="90">
        <f t="shared" si="1344"/>
        <v>19603.64</v>
      </c>
      <c r="IV750" s="90">
        <f t="shared" si="1345"/>
        <v>21054.5</v>
      </c>
      <c r="IW750" s="90">
        <f t="shared" si="1346"/>
        <v>21277.65</v>
      </c>
      <c r="IX750" s="104"/>
      <c r="IY750" s="104"/>
      <c r="IZ750" s="104"/>
      <c r="JA750" s="90">
        <f t="shared" ref="JA750:JC755" si="1914">II750*IU750</f>
        <v>0</v>
      </c>
      <c r="JB750" s="90">
        <f t="shared" si="1914"/>
        <v>0</v>
      </c>
      <c r="JC750" s="90">
        <f t="shared" si="1914"/>
        <v>0</v>
      </c>
      <c r="JD750" s="1235"/>
      <c r="JE750" s="1235"/>
      <c r="JF750" s="1235"/>
      <c r="JG750" s="104"/>
      <c r="JH750" s="104"/>
      <c r="JI750" s="104"/>
      <c r="JJ750" s="90">
        <f t="shared" ref="JJ750:JJ755" si="1915">$I750*JD750</f>
        <v>0</v>
      </c>
      <c r="JK750" s="90">
        <f t="shared" ref="JK750:JK755" si="1916">$J750*JE750</f>
        <v>0</v>
      </c>
      <c r="JL750" s="90">
        <f t="shared" ref="JL750:JL755" si="1917">$K750*JF750</f>
        <v>0</v>
      </c>
      <c r="JM750" s="104"/>
      <c r="JN750" s="104"/>
      <c r="JO750" s="104"/>
      <c r="JP750" s="90">
        <f t="shared" si="1350"/>
        <v>19012.87</v>
      </c>
      <c r="JQ750" s="90">
        <f t="shared" si="1351"/>
        <v>20661.810000000001</v>
      </c>
      <c r="JR750" s="90">
        <f t="shared" si="1352"/>
        <v>20871.96</v>
      </c>
      <c r="JS750" s="104"/>
      <c r="JT750" s="104"/>
      <c r="JU750" s="104"/>
      <c r="JV750" s="90">
        <f t="shared" ref="JV750:JX755" si="1918">JD750*JP750</f>
        <v>0</v>
      </c>
      <c r="JW750" s="90">
        <f t="shared" si="1918"/>
        <v>0</v>
      </c>
      <c r="JX750" s="90">
        <f t="shared" si="1918"/>
        <v>0</v>
      </c>
      <c r="JY750" s="1235"/>
      <c r="JZ750" s="1235"/>
      <c r="KA750" s="1235"/>
      <c r="KB750" s="104"/>
      <c r="KC750" s="104"/>
      <c r="KD750" s="104"/>
      <c r="KE750" s="90">
        <f t="shared" ref="KE750:KE755" si="1919">$I750*JY750</f>
        <v>0</v>
      </c>
      <c r="KF750" s="90">
        <f t="shared" ref="KF750:KF755" si="1920">$J750*JZ750</f>
        <v>0</v>
      </c>
      <c r="KG750" s="90">
        <f t="shared" ref="KG750:KG755" si="1921">$K750*KA750</f>
        <v>0</v>
      </c>
      <c r="KH750" s="104"/>
      <c r="KI750" s="104"/>
      <c r="KJ750" s="104"/>
      <c r="KK750" s="90">
        <f t="shared" si="1356"/>
        <v>22315.88</v>
      </c>
      <c r="KL750" s="90">
        <f t="shared" si="1357"/>
        <v>24304.77</v>
      </c>
      <c r="KM750" s="90">
        <f t="shared" si="1358"/>
        <v>24095.119999999999</v>
      </c>
      <c r="KN750" s="104"/>
      <c r="KO750" s="104"/>
      <c r="KP750" s="104"/>
      <c r="KQ750" s="90">
        <f t="shared" ref="KQ750:KS755" si="1922">JY750*KK750</f>
        <v>0</v>
      </c>
      <c r="KR750" s="90">
        <f t="shared" si="1922"/>
        <v>0</v>
      </c>
      <c r="KS750" s="90">
        <f t="shared" si="1922"/>
        <v>0</v>
      </c>
      <c r="KT750" s="1235"/>
      <c r="KU750" s="1235"/>
      <c r="KV750" s="1235"/>
      <c r="KW750" s="104"/>
      <c r="KX750" s="104"/>
      <c r="KY750" s="104"/>
      <c r="KZ750" s="90">
        <f t="shared" ref="KZ750:KZ755" si="1923">$I750*KT750</f>
        <v>0</v>
      </c>
      <c r="LA750" s="90">
        <f t="shared" ref="LA750:LA755" si="1924">$J750*KU750</f>
        <v>0</v>
      </c>
      <c r="LB750" s="90">
        <f t="shared" ref="LB750:LB755" si="1925">$K750*KV750</f>
        <v>0</v>
      </c>
      <c r="LC750" s="104"/>
      <c r="LD750" s="104"/>
      <c r="LE750" s="104"/>
      <c r="LF750" s="90">
        <f t="shared" si="1362"/>
        <v>18408.04</v>
      </c>
      <c r="LG750" s="90">
        <f t="shared" si="1363"/>
        <v>19424.89</v>
      </c>
      <c r="LH750" s="90">
        <f t="shared" si="1364"/>
        <v>19596.78</v>
      </c>
      <c r="LI750" s="104"/>
      <c r="LJ750" s="104"/>
      <c r="LK750" s="104"/>
      <c r="LL750" s="90">
        <f t="shared" ref="LL750:LN755" si="1926">KT750*LF750</f>
        <v>0</v>
      </c>
      <c r="LM750" s="90">
        <f t="shared" si="1926"/>
        <v>0</v>
      </c>
      <c r="LN750" s="90">
        <f t="shared" si="1926"/>
        <v>0</v>
      </c>
      <c r="LO750" s="1235"/>
      <c r="LP750" s="1235"/>
      <c r="LQ750" s="1235"/>
      <c r="LR750" s="104"/>
      <c r="LS750" s="104"/>
      <c r="LT750" s="104"/>
      <c r="LU750" s="90">
        <f t="shared" ref="LU750:LU755" si="1927">$I750*LO750</f>
        <v>0</v>
      </c>
      <c r="LV750" s="90">
        <f t="shared" ref="LV750:LV755" si="1928">$J750*LP750</f>
        <v>0</v>
      </c>
      <c r="LW750" s="90">
        <f t="shared" ref="LW750:LW755" si="1929">$K750*LQ750</f>
        <v>0</v>
      </c>
      <c r="LX750" s="104"/>
      <c r="LY750" s="104"/>
      <c r="LZ750" s="104"/>
      <c r="MA750" s="90">
        <f t="shared" si="1368"/>
        <v>16902.099999999999</v>
      </c>
      <c r="MB750" s="90">
        <f t="shared" si="1369"/>
        <v>18884.919999999998</v>
      </c>
      <c r="MC750" s="90">
        <f t="shared" si="1370"/>
        <v>19064.14</v>
      </c>
      <c r="MD750" s="104"/>
      <c r="ME750" s="104"/>
      <c r="MF750" s="104"/>
      <c r="MG750" s="90">
        <f t="shared" ref="MG750:MI755" si="1930">LO750*MA750</f>
        <v>0</v>
      </c>
      <c r="MH750" s="90">
        <f t="shared" si="1930"/>
        <v>0</v>
      </c>
      <c r="MI750" s="90">
        <f t="shared" si="1930"/>
        <v>0</v>
      </c>
      <c r="MJ750" s="1235"/>
      <c r="MK750" s="1235"/>
      <c r="ML750" s="1235"/>
      <c r="MM750" s="104"/>
      <c r="MN750" s="104"/>
      <c r="MO750" s="104"/>
      <c r="MP750" s="90">
        <f t="shared" ref="MP750:MP755" si="1931">$I750*MJ750</f>
        <v>0</v>
      </c>
      <c r="MQ750" s="90">
        <f t="shared" ref="MQ750:MQ755" si="1932">$J750*MK750</f>
        <v>0</v>
      </c>
      <c r="MR750" s="90">
        <f t="shared" ref="MR750:MR755" si="1933">$K750*ML750</f>
        <v>0</v>
      </c>
      <c r="MS750" s="104"/>
      <c r="MT750" s="104"/>
      <c r="MU750" s="104"/>
      <c r="MV750" s="90">
        <f t="shared" si="1374"/>
        <v>18036.64</v>
      </c>
      <c r="MW750" s="90">
        <f t="shared" si="1375"/>
        <v>18887.490000000002</v>
      </c>
      <c r="MX750" s="90">
        <f t="shared" si="1376"/>
        <v>18913.52</v>
      </c>
      <c r="MY750" s="104"/>
      <c r="MZ750" s="104"/>
      <c r="NA750" s="104"/>
      <c r="NB750" s="90">
        <f t="shared" ref="NB750:ND755" si="1934">MJ750*MV750</f>
        <v>0</v>
      </c>
      <c r="NC750" s="90">
        <f t="shared" si="1934"/>
        <v>0</v>
      </c>
      <c r="ND750" s="90">
        <f t="shared" si="1934"/>
        <v>0</v>
      </c>
      <c r="NE750" s="1235"/>
      <c r="NF750" s="1235"/>
      <c r="NG750" s="1235"/>
      <c r="NH750" s="104"/>
      <c r="NI750" s="104"/>
      <c r="NJ750" s="104"/>
      <c r="NK750" s="90">
        <f t="shared" ref="NK750:NK755" si="1935">$I750*NE750</f>
        <v>0</v>
      </c>
      <c r="NL750" s="90">
        <f t="shared" ref="NL750:NL755" si="1936">$J750*NF750</f>
        <v>0</v>
      </c>
      <c r="NM750" s="90">
        <f t="shared" ref="NM750:NM755" si="1937">$K750*NG750</f>
        <v>0</v>
      </c>
      <c r="NN750" s="104"/>
      <c r="NO750" s="104"/>
      <c r="NP750" s="104"/>
      <c r="NQ750" s="90">
        <f t="shared" si="1380"/>
        <v>20525.5</v>
      </c>
      <c r="NR750" s="90">
        <f t="shared" si="1381"/>
        <v>22104.16</v>
      </c>
      <c r="NS750" s="90">
        <f t="shared" si="1382"/>
        <v>22225.69</v>
      </c>
      <c r="NT750" s="104"/>
      <c r="NU750" s="104"/>
      <c r="NV750" s="104"/>
      <c r="NW750" s="90">
        <f t="shared" ref="NW750:NY755" si="1938">NE750*NQ750</f>
        <v>0</v>
      </c>
      <c r="NX750" s="90">
        <f t="shared" si="1938"/>
        <v>0</v>
      </c>
      <c r="NY750" s="90">
        <f t="shared" si="1938"/>
        <v>0</v>
      </c>
      <c r="NZ750" s="1235"/>
      <c r="OA750" s="1235"/>
      <c r="OB750" s="1235"/>
      <c r="OC750" s="104"/>
      <c r="OD750" s="104"/>
      <c r="OE750" s="104"/>
      <c r="OF750" s="90">
        <f t="shared" ref="OF750:OF755" si="1939">$I750*NZ750</f>
        <v>0</v>
      </c>
      <c r="OG750" s="90">
        <f t="shared" ref="OG750:OG755" si="1940">$J750*OA750</f>
        <v>0</v>
      </c>
      <c r="OH750" s="90">
        <f t="shared" ref="OH750:OH755" si="1941">$K750*OB750</f>
        <v>0</v>
      </c>
      <c r="OI750" s="104"/>
      <c r="OJ750" s="104"/>
      <c r="OK750" s="104"/>
      <c r="OL750" s="90">
        <f t="shared" si="1386"/>
        <v>13188.69</v>
      </c>
      <c r="OM750" s="90">
        <f t="shared" si="1387"/>
        <v>14328.93</v>
      </c>
      <c r="ON750" s="90">
        <f t="shared" si="1388"/>
        <v>14567.65</v>
      </c>
      <c r="OO750" s="104"/>
      <c r="OP750" s="104"/>
      <c r="OQ750" s="104"/>
      <c r="OR750" s="90">
        <f t="shared" ref="OR750:OT755" si="1942">NZ750*OL750</f>
        <v>0</v>
      </c>
      <c r="OS750" s="90">
        <f t="shared" si="1942"/>
        <v>0</v>
      </c>
      <c r="OT750" s="90">
        <f t="shared" si="1942"/>
        <v>0</v>
      </c>
      <c r="OU750" s="1235"/>
      <c r="OV750" s="1235"/>
      <c r="OW750" s="1235"/>
      <c r="OX750" s="104"/>
      <c r="OY750" s="104"/>
      <c r="OZ750" s="104"/>
      <c r="PA750" s="90">
        <f t="shared" ref="PA750:PA755" si="1943">$I750*OU750</f>
        <v>0</v>
      </c>
      <c r="PB750" s="90">
        <f t="shared" ref="PB750:PB755" si="1944">$J750*OV750</f>
        <v>0</v>
      </c>
      <c r="PC750" s="90">
        <f t="shared" ref="PC750:PC755" si="1945">$K750*OW750</f>
        <v>0</v>
      </c>
      <c r="PD750" s="104"/>
      <c r="PE750" s="104"/>
      <c r="PF750" s="104"/>
      <c r="PG750" s="90">
        <f t="shared" si="1392"/>
        <v>19669.09</v>
      </c>
      <c r="PH750" s="90">
        <f t="shared" si="1393"/>
        <v>20601.62</v>
      </c>
      <c r="PI750" s="90">
        <f t="shared" si="1394"/>
        <v>20768.97</v>
      </c>
      <c r="PJ750" s="104"/>
      <c r="PK750" s="104"/>
      <c r="PL750" s="104"/>
      <c r="PM750" s="90">
        <f t="shared" ref="PM750:PO755" si="1946">OU750*PG750</f>
        <v>0</v>
      </c>
      <c r="PN750" s="90">
        <f t="shared" si="1946"/>
        <v>0</v>
      </c>
      <c r="PO750" s="90">
        <f t="shared" si="1946"/>
        <v>0</v>
      </c>
      <c r="PP750" s="1235"/>
      <c r="PQ750" s="1235"/>
      <c r="PR750" s="1235"/>
      <c r="PS750" s="104"/>
      <c r="PT750" s="104"/>
      <c r="PU750" s="104"/>
      <c r="PV750" s="90">
        <f t="shared" ref="PV750:PV755" si="1947">$I750*PP750</f>
        <v>0</v>
      </c>
      <c r="PW750" s="90">
        <f t="shared" ref="PW750:PW755" si="1948">$J750*PQ750</f>
        <v>0</v>
      </c>
      <c r="PX750" s="90">
        <f t="shared" ref="PX750:PX755" si="1949">$K750*PR750</f>
        <v>0</v>
      </c>
      <c r="PY750" s="104"/>
      <c r="PZ750" s="104"/>
      <c r="QA750" s="104"/>
      <c r="QB750" s="90">
        <f t="shared" si="1398"/>
        <v>13619.39</v>
      </c>
      <c r="QC750" s="90">
        <f t="shared" si="1399"/>
        <v>15089.14</v>
      </c>
      <c r="QD750" s="90">
        <f t="shared" si="1400"/>
        <v>15064.5</v>
      </c>
      <c r="QE750" s="104"/>
      <c r="QF750" s="104"/>
      <c r="QG750" s="104"/>
      <c r="QH750" s="90">
        <f t="shared" ref="QH750:QJ755" si="1950">PP750*QB750</f>
        <v>0</v>
      </c>
      <c r="QI750" s="90">
        <f t="shared" si="1950"/>
        <v>0</v>
      </c>
      <c r="QJ750" s="90">
        <f t="shared" si="1950"/>
        <v>0</v>
      </c>
      <c r="QK750" s="1235"/>
      <c r="QL750" s="1235"/>
      <c r="QM750" s="1235"/>
      <c r="QN750" s="104"/>
      <c r="QO750" s="104"/>
      <c r="QP750" s="104"/>
      <c r="QQ750" s="90">
        <f t="shared" ref="QQ750:QQ755" si="1951">$I750*QK750</f>
        <v>0</v>
      </c>
      <c r="QR750" s="90">
        <f t="shared" ref="QR750:QR755" si="1952">$J750*QL750</f>
        <v>0</v>
      </c>
      <c r="QS750" s="90">
        <f t="shared" ref="QS750:QS755" si="1953">$K750*QM750</f>
        <v>0</v>
      </c>
      <c r="QT750" s="104"/>
      <c r="QU750" s="104"/>
      <c r="QV750" s="104"/>
      <c r="QW750" s="90">
        <f t="shared" si="1404"/>
        <v>22644.55</v>
      </c>
      <c r="QX750" s="90">
        <f t="shared" si="1405"/>
        <v>25856.12</v>
      </c>
      <c r="QY750" s="90">
        <f t="shared" si="1406"/>
        <v>25956.26</v>
      </c>
      <c r="QZ750" s="104"/>
      <c r="RA750" s="104"/>
      <c r="RB750" s="104"/>
      <c r="RC750" s="90">
        <f t="shared" ref="RC750:RE755" si="1954">QK750*QW750</f>
        <v>0</v>
      </c>
      <c r="RD750" s="90">
        <f t="shared" si="1954"/>
        <v>0</v>
      </c>
      <c r="RE750" s="90">
        <f t="shared" si="1954"/>
        <v>0</v>
      </c>
      <c r="RF750" s="1235"/>
      <c r="RG750" s="1235"/>
      <c r="RH750" s="1235"/>
      <c r="RI750" s="104"/>
      <c r="RJ750" s="104"/>
      <c r="RK750" s="104"/>
      <c r="RL750" s="90">
        <f t="shared" ref="RL750:RL755" si="1955">$I750*RF750</f>
        <v>0</v>
      </c>
      <c r="RM750" s="90">
        <f t="shared" ref="RM750:RM755" si="1956">$J750*RG750</f>
        <v>0</v>
      </c>
      <c r="RN750" s="90">
        <f t="shared" ref="RN750:RN755" si="1957">$K750*RH750</f>
        <v>0</v>
      </c>
      <c r="RO750" s="104"/>
      <c r="RP750" s="104"/>
      <c r="RQ750" s="104"/>
      <c r="RR750" s="90">
        <f t="shared" si="1410"/>
        <v>16383.12</v>
      </c>
      <c r="RS750" s="90">
        <f t="shared" si="1411"/>
        <v>17759.310000000001</v>
      </c>
      <c r="RT750" s="90">
        <f t="shared" si="1412"/>
        <v>17941.939999999999</v>
      </c>
      <c r="RU750" s="104"/>
      <c r="RV750" s="104"/>
      <c r="RW750" s="104"/>
      <c r="RX750" s="90">
        <f t="shared" ref="RX750:RZ755" si="1958">RF750*RR750</f>
        <v>0</v>
      </c>
      <c r="RY750" s="90">
        <f t="shared" si="1958"/>
        <v>0</v>
      </c>
      <c r="RZ750" s="90">
        <f t="shared" si="1958"/>
        <v>0</v>
      </c>
      <c r="SA750" s="1235"/>
      <c r="SB750" s="1235"/>
      <c r="SC750" s="1235"/>
      <c r="SD750" s="104"/>
      <c r="SE750" s="104"/>
      <c r="SF750" s="104"/>
      <c r="SG750" s="90">
        <f t="shared" ref="SG750:SG755" si="1959">$I750*SA750</f>
        <v>0</v>
      </c>
      <c r="SH750" s="90">
        <f t="shared" ref="SH750:SH755" si="1960">$J750*SB750</f>
        <v>0</v>
      </c>
      <c r="SI750" s="90">
        <f t="shared" ref="SI750:SI755" si="1961">$K750*SC750</f>
        <v>0</v>
      </c>
      <c r="SJ750" s="104"/>
      <c r="SK750" s="104"/>
      <c r="SL750" s="104"/>
      <c r="SM750" s="90">
        <f t="shared" si="1416"/>
        <v>11145.9</v>
      </c>
      <c r="SN750" s="90">
        <f t="shared" si="1417"/>
        <v>12395.87</v>
      </c>
      <c r="SO750" s="90">
        <f t="shared" si="1418"/>
        <v>12656.58</v>
      </c>
      <c r="SP750" s="104"/>
      <c r="SQ750" s="104"/>
      <c r="SR750" s="104"/>
      <c r="SS750" s="90">
        <f t="shared" ref="SS750:SU755" si="1962">SA750*SM750</f>
        <v>0</v>
      </c>
      <c r="ST750" s="90">
        <f t="shared" si="1962"/>
        <v>0</v>
      </c>
      <c r="SU750" s="90">
        <f t="shared" si="1962"/>
        <v>0</v>
      </c>
      <c r="SV750" s="1235"/>
      <c r="SW750" s="1235"/>
      <c r="SX750" s="1235"/>
      <c r="SY750" s="104"/>
      <c r="SZ750" s="104"/>
      <c r="TA750" s="104"/>
      <c r="TB750" s="90">
        <f t="shared" ref="TB750:TB755" si="1963">$I750*SV750</f>
        <v>0</v>
      </c>
      <c r="TC750" s="90">
        <f t="shared" ref="TC750:TC755" si="1964">$J750*SW750</f>
        <v>0</v>
      </c>
      <c r="TD750" s="90">
        <f t="shared" ref="TD750:TD755" si="1965">$K750*SX750</f>
        <v>0</v>
      </c>
      <c r="TE750" s="104"/>
      <c r="TF750" s="104"/>
      <c r="TG750" s="104"/>
      <c r="TH750" s="90">
        <f t="shared" si="1422"/>
        <v>18855.72</v>
      </c>
      <c r="TI750" s="90">
        <f t="shared" si="1423"/>
        <v>20469.55</v>
      </c>
      <c r="TJ750" s="90">
        <f t="shared" si="1424"/>
        <v>20530.97</v>
      </c>
      <c r="TK750" s="104"/>
      <c r="TL750" s="104"/>
      <c r="TM750" s="104"/>
      <c r="TN750" s="90">
        <f t="shared" ref="TN750:TP755" si="1966">SV750*TH750</f>
        <v>0</v>
      </c>
      <c r="TO750" s="90">
        <f t="shared" si="1966"/>
        <v>0</v>
      </c>
      <c r="TP750" s="90">
        <f t="shared" si="1966"/>
        <v>0</v>
      </c>
      <c r="TQ750" s="1235"/>
      <c r="TR750" s="1235"/>
      <c r="TS750" s="1235"/>
      <c r="TT750" s="104"/>
      <c r="TU750" s="104"/>
      <c r="TV750" s="104"/>
      <c r="TW750" s="90">
        <f t="shared" ref="TW750:TW755" si="1967">$I750*TQ750</f>
        <v>0</v>
      </c>
      <c r="TX750" s="90">
        <f t="shared" ref="TX750:TX755" si="1968">$J750*TR750</f>
        <v>0</v>
      </c>
      <c r="TY750" s="90">
        <f t="shared" ref="TY750:TY755" si="1969">$K750*TS750</f>
        <v>0</v>
      </c>
      <c r="TZ750" s="104"/>
      <c r="UA750" s="104"/>
      <c r="UB750" s="104"/>
      <c r="UC750" s="90">
        <f t="shared" si="1428"/>
        <v>18438.16</v>
      </c>
      <c r="UD750" s="90">
        <f t="shared" si="1429"/>
        <v>20255.8</v>
      </c>
      <c r="UE750" s="90">
        <f t="shared" si="1430"/>
        <v>20429.59</v>
      </c>
      <c r="UF750" s="104"/>
      <c r="UG750" s="104"/>
      <c r="UH750" s="104"/>
      <c r="UI750" s="90">
        <f t="shared" ref="UI750:UK755" si="1970">TQ750*UC750</f>
        <v>0</v>
      </c>
      <c r="UJ750" s="90">
        <f t="shared" si="1970"/>
        <v>0</v>
      </c>
      <c r="UK750" s="90">
        <f t="shared" si="1970"/>
        <v>0</v>
      </c>
      <c r="UL750" s="1235"/>
      <c r="UM750" s="1235"/>
      <c r="UN750" s="1235"/>
      <c r="UO750" s="104"/>
      <c r="UP750" s="104"/>
      <c r="UQ750" s="104"/>
      <c r="UR750" s="90">
        <f t="shared" ref="UR750:UR755" si="1971">$I750*UL750</f>
        <v>0</v>
      </c>
      <c r="US750" s="90">
        <f t="shared" ref="US750:US755" si="1972">$J750*UM750</f>
        <v>0</v>
      </c>
      <c r="UT750" s="90">
        <f t="shared" ref="UT750:UT755" si="1973">$K750*UN750</f>
        <v>0</v>
      </c>
      <c r="UU750" s="104"/>
      <c r="UV750" s="104"/>
      <c r="UW750" s="104"/>
      <c r="UX750" s="90">
        <f t="shared" si="1434"/>
        <v>19064.64</v>
      </c>
      <c r="UY750" s="90">
        <f t="shared" si="1435"/>
        <v>21683.01</v>
      </c>
      <c r="UZ750" s="90">
        <f t="shared" si="1436"/>
        <v>21843.61</v>
      </c>
      <c r="VA750" s="104"/>
      <c r="VB750" s="104"/>
      <c r="VC750" s="104"/>
      <c r="VD750" s="90">
        <f t="shared" ref="VD750:VF755" si="1974">UL750*UX750</f>
        <v>0</v>
      </c>
      <c r="VE750" s="90">
        <f t="shared" si="1974"/>
        <v>0</v>
      </c>
      <c r="VF750" s="90">
        <f t="shared" si="1974"/>
        <v>0</v>
      </c>
      <c r="VG750" s="1235"/>
      <c r="VH750" s="1235"/>
      <c r="VI750" s="1235"/>
      <c r="VJ750" s="104"/>
      <c r="VK750" s="104"/>
      <c r="VL750" s="104"/>
      <c r="VM750" s="90">
        <f t="shared" ref="VM750:VM755" si="1975">$I750*VG750</f>
        <v>0</v>
      </c>
      <c r="VN750" s="90">
        <f t="shared" ref="VN750:VN755" si="1976">$J750*VH750</f>
        <v>0</v>
      </c>
      <c r="VO750" s="90">
        <f t="shared" ref="VO750:VO755" si="1977">$K750*VI750</f>
        <v>0</v>
      </c>
      <c r="VP750" s="104"/>
      <c r="VQ750" s="104"/>
      <c r="VR750" s="104"/>
      <c r="VS750" s="90">
        <f t="shared" si="1440"/>
        <v>17495.52</v>
      </c>
      <c r="VT750" s="90">
        <f t="shared" si="1441"/>
        <v>18997.060000000001</v>
      </c>
      <c r="VU750" s="90">
        <f t="shared" si="1442"/>
        <v>19187.89</v>
      </c>
      <c r="VV750" s="104"/>
      <c r="VW750" s="104"/>
      <c r="VX750" s="104"/>
      <c r="VY750" s="90">
        <f t="shared" ref="VY750:WA755" si="1978">VG750*VS750</f>
        <v>0</v>
      </c>
      <c r="VZ750" s="90">
        <f t="shared" si="1978"/>
        <v>0</v>
      </c>
      <c r="WA750" s="90">
        <f t="shared" si="1978"/>
        <v>0</v>
      </c>
      <c r="WB750" s="92">
        <f t="shared" si="1863"/>
        <v>0</v>
      </c>
      <c r="WC750" s="92">
        <f t="shared" si="1864"/>
        <v>0</v>
      </c>
      <c r="WD750" s="92">
        <f t="shared" si="1864"/>
        <v>0</v>
      </c>
      <c r="WE750" s="104"/>
      <c r="WF750" s="104"/>
      <c r="WG750" s="104"/>
      <c r="WH750" s="90">
        <f t="shared" ref="WH750:WH755" si="1979">$I750*WB750</f>
        <v>0</v>
      </c>
      <c r="WI750" s="90">
        <f t="shared" ref="WI750:WI755" si="1980">$J750*WC750</f>
        <v>0</v>
      </c>
      <c r="WJ750" s="90">
        <f t="shared" ref="WJ750:WJ755" si="1981">$K750*WD750</f>
        <v>0</v>
      </c>
      <c r="WK750" s="104"/>
      <c r="WL750" s="104"/>
      <c r="WM750" s="104"/>
      <c r="WN750" s="90">
        <f t="shared" si="1446"/>
        <v>0</v>
      </c>
      <c r="WO750" s="90">
        <f t="shared" si="1447"/>
        <v>0</v>
      </c>
      <c r="WP750" s="90">
        <f t="shared" si="1448"/>
        <v>0</v>
      </c>
      <c r="WQ750" s="104"/>
      <c r="WR750" s="104"/>
      <c r="WS750" s="104"/>
      <c r="WT750" s="90">
        <f t="shared" ref="WT750:WV755" si="1982">WB750*WN750</f>
        <v>0</v>
      </c>
      <c r="WU750" s="90">
        <f t="shared" si="1982"/>
        <v>0</v>
      </c>
      <c r="WV750" s="90">
        <f t="shared" si="1982"/>
        <v>0</v>
      </c>
      <c r="WW750" s="1235"/>
      <c r="WX750" s="1235"/>
      <c r="WY750" s="1235"/>
      <c r="WZ750" s="104"/>
      <c r="XA750" s="104"/>
      <c r="XB750" s="104"/>
      <c r="XC750" s="90">
        <f t="shared" ref="XC750:XC755" si="1983">$I750*WW750</f>
        <v>0</v>
      </c>
      <c r="XD750" s="90">
        <f t="shared" ref="XD750:XD755" si="1984">$J750*WX750</f>
        <v>0</v>
      </c>
      <c r="XE750" s="90">
        <f t="shared" ref="XE750:XE755" si="1985">$K750*WY750</f>
        <v>0</v>
      </c>
      <c r="XF750" s="104"/>
      <c r="XG750" s="104"/>
      <c r="XH750" s="104"/>
      <c r="XI750" s="90">
        <f t="shared" si="1452"/>
        <v>13883.15</v>
      </c>
      <c r="XJ750" s="90">
        <f t="shared" si="1453"/>
        <v>14858.35</v>
      </c>
      <c r="XK750" s="90">
        <f t="shared" si="1454"/>
        <v>15000.53</v>
      </c>
      <c r="XL750" s="104"/>
      <c r="XM750" s="104"/>
      <c r="XN750" s="104"/>
      <c r="XO750" s="90">
        <f t="shared" ref="XO750:XQ755" si="1986">WW750*XI750</f>
        <v>0</v>
      </c>
      <c r="XP750" s="90">
        <f t="shared" si="1986"/>
        <v>0</v>
      </c>
      <c r="XQ750" s="90">
        <f t="shared" si="1986"/>
        <v>0</v>
      </c>
      <c r="XR750" s="1235"/>
      <c r="XS750" s="1235"/>
      <c r="XT750" s="1235"/>
      <c r="XU750" s="104"/>
      <c r="XV750" s="104"/>
      <c r="XW750" s="104"/>
      <c r="XX750" s="90">
        <f t="shared" ref="XX750:XX755" si="1987">$I750*XR750</f>
        <v>0</v>
      </c>
      <c r="XY750" s="90">
        <f t="shared" ref="XY750:XY755" si="1988">$J750*XS750</f>
        <v>0</v>
      </c>
      <c r="XZ750" s="90">
        <f t="shared" ref="XZ750:XZ755" si="1989">$K750*XT750</f>
        <v>0</v>
      </c>
      <c r="YA750" s="104"/>
      <c r="YB750" s="104"/>
      <c r="YC750" s="104"/>
      <c r="YD750" s="90">
        <f t="shared" si="1458"/>
        <v>12761.69</v>
      </c>
      <c r="YE750" s="90">
        <f t="shared" si="1459"/>
        <v>13734.82</v>
      </c>
      <c r="YF750" s="90">
        <f t="shared" si="1460"/>
        <v>13997.8</v>
      </c>
      <c r="YG750" s="104"/>
      <c r="YH750" s="104"/>
      <c r="YI750" s="104"/>
      <c r="YJ750" s="90">
        <f t="shared" ref="YJ750:YL755" si="1990">XR750*YD750</f>
        <v>0</v>
      </c>
      <c r="YK750" s="90">
        <f t="shared" si="1990"/>
        <v>0</v>
      </c>
      <c r="YL750" s="90">
        <f t="shared" si="1990"/>
        <v>0</v>
      </c>
      <c r="YM750" s="1235"/>
      <c r="YN750" s="1235"/>
      <c r="YO750" s="1235"/>
      <c r="YP750" s="104"/>
      <c r="YQ750" s="104"/>
      <c r="YR750" s="104"/>
      <c r="YS750" s="90">
        <f t="shared" ref="YS750:YS755" si="1991">$I750*YM750</f>
        <v>0</v>
      </c>
      <c r="YT750" s="90">
        <f t="shared" ref="YT750:YT755" si="1992">$J750*YN750</f>
        <v>0</v>
      </c>
      <c r="YU750" s="90">
        <f t="shared" ref="YU750:YU755" si="1993">$K750*YO750</f>
        <v>0</v>
      </c>
      <c r="YV750" s="104"/>
      <c r="YW750" s="104"/>
      <c r="YX750" s="104"/>
      <c r="YY750" s="90">
        <f t="shared" si="1464"/>
        <v>11789.64</v>
      </c>
      <c r="YZ750" s="90">
        <f t="shared" si="1465"/>
        <v>13473.12</v>
      </c>
      <c r="ZA750" s="90">
        <f t="shared" si="1466"/>
        <v>13699.29</v>
      </c>
      <c r="ZB750" s="104"/>
      <c r="ZC750" s="104"/>
      <c r="ZD750" s="104"/>
      <c r="ZE750" s="90">
        <f t="shared" ref="ZE750:ZG755" si="1994">YM750*YY750</f>
        <v>0</v>
      </c>
      <c r="ZF750" s="90">
        <f t="shared" si="1994"/>
        <v>0</v>
      </c>
      <c r="ZG750" s="90">
        <f t="shared" si="1994"/>
        <v>0</v>
      </c>
      <c r="ZH750" s="1235"/>
      <c r="ZI750" s="1235"/>
      <c r="ZJ750" s="1235"/>
      <c r="ZK750" s="104"/>
      <c r="ZL750" s="104"/>
      <c r="ZM750" s="104"/>
      <c r="ZN750" s="90">
        <f t="shared" ref="ZN750:ZN755" si="1995">$I750*ZH750</f>
        <v>0</v>
      </c>
      <c r="ZO750" s="90">
        <f t="shared" ref="ZO750:ZO755" si="1996">$J750*ZI750</f>
        <v>0</v>
      </c>
      <c r="ZP750" s="90">
        <f t="shared" ref="ZP750:ZP755" si="1997">$K750*ZJ750</f>
        <v>0</v>
      </c>
      <c r="ZQ750" s="104"/>
      <c r="ZR750" s="104"/>
      <c r="ZS750" s="104"/>
      <c r="ZT750" s="90">
        <f t="shared" si="1470"/>
        <v>12801.54</v>
      </c>
      <c r="ZU750" s="90">
        <f t="shared" si="1471"/>
        <v>14247.68</v>
      </c>
      <c r="ZV750" s="90">
        <f t="shared" si="1472"/>
        <v>14491.54</v>
      </c>
      <c r="ZW750" s="104"/>
      <c r="ZX750" s="104"/>
      <c r="ZY750" s="104"/>
      <c r="ZZ750" s="90">
        <f t="shared" ref="ZZ750:AAB755" si="1998">ZH750*ZT750</f>
        <v>0</v>
      </c>
      <c r="AAA750" s="90">
        <f t="shared" si="1998"/>
        <v>0</v>
      </c>
      <c r="AAB750" s="90">
        <f t="shared" si="1998"/>
        <v>0</v>
      </c>
      <c r="AAC750" s="1235"/>
      <c r="AAD750" s="1235"/>
      <c r="AAE750" s="1235"/>
      <c r="AAF750" s="104"/>
      <c r="AAG750" s="104"/>
      <c r="AAH750" s="104"/>
      <c r="AAI750" s="90">
        <f t="shared" ref="AAI750:AAI755" si="1999">$I750*AAC750</f>
        <v>0</v>
      </c>
      <c r="AAJ750" s="90">
        <f t="shared" ref="AAJ750:AAJ755" si="2000">$J750*AAD750</f>
        <v>0</v>
      </c>
      <c r="AAK750" s="90">
        <f t="shared" ref="AAK750:AAK755" si="2001">$K750*AAE750</f>
        <v>0</v>
      </c>
      <c r="AAL750" s="104"/>
      <c r="AAM750" s="104"/>
      <c r="AAN750" s="104"/>
      <c r="AAO750" s="90">
        <f t="shared" si="1476"/>
        <v>17541.150000000001</v>
      </c>
      <c r="AAP750" s="90">
        <f t="shared" si="1477"/>
        <v>21333.14</v>
      </c>
      <c r="AAQ750" s="90">
        <f t="shared" si="1478"/>
        <v>21448.86</v>
      </c>
      <c r="AAR750" s="104"/>
      <c r="AAS750" s="104"/>
      <c r="AAT750" s="104"/>
      <c r="AAU750" s="90">
        <f t="shared" ref="AAU750:AAW755" si="2002">AAC750*AAO750</f>
        <v>0</v>
      </c>
      <c r="AAV750" s="90">
        <f t="shared" si="2002"/>
        <v>0</v>
      </c>
      <c r="AAW750" s="90">
        <f t="shared" si="2002"/>
        <v>0</v>
      </c>
      <c r="AAX750" s="1235"/>
      <c r="AAY750" s="1235"/>
      <c r="AAZ750" s="1235"/>
      <c r="ABA750" s="104"/>
      <c r="ABB750" s="104"/>
      <c r="ABC750" s="104"/>
      <c r="ABD750" s="90">
        <f t="shared" ref="ABD750:ABD755" si="2003">$I750*AAX750</f>
        <v>0</v>
      </c>
      <c r="ABE750" s="90">
        <f t="shared" ref="ABE750:ABE755" si="2004">$J750*AAY750</f>
        <v>0</v>
      </c>
      <c r="ABF750" s="90">
        <f t="shared" ref="ABF750:ABF755" si="2005">$K750*AAZ750</f>
        <v>0</v>
      </c>
      <c r="ABG750" s="104"/>
      <c r="ABH750" s="104"/>
      <c r="ABI750" s="104"/>
      <c r="ABJ750" s="90">
        <f t="shared" si="1482"/>
        <v>13623.79</v>
      </c>
      <c r="ABK750" s="90">
        <f t="shared" si="1483"/>
        <v>16433.98</v>
      </c>
      <c r="ABL750" s="90">
        <f t="shared" si="1484"/>
        <v>16579.830000000002</v>
      </c>
      <c r="ABM750" s="104"/>
      <c r="ABN750" s="104"/>
      <c r="ABO750" s="104"/>
      <c r="ABP750" s="90">
        <f t="shared" ref="ABP750:ABR755" si="2006">AAX750*ABJ750</f>
        <v>0</v>
      </c>
      <c r="ABQ750" s="90">
        <f t="shared" si="2006"/>
        <v>0</v>
      </c>
      <c r="ABR750" s="90">
        <f t="shared" si="2006"/>
        <v>0</v>
      </c>
      <c r="ABS750" s="1235"/>
      <c r="ABT750" s="1235"/>
      <c r="ABU750" s="1235"/>
      <c r="ABV750" s="104"/>
      <c r="ABW750" s="104"/>
      <c r="ABX750" s="104"/>
      <c r="ABY750" s="90">
        <f t="shared" ref="ABY750:ABY755" si="2007">$I750*ABS750</f>
        <v>0</v>
      </c>
      <c r="ABZ750" s="90">
        <f t="shared" ref="ABZ750:ABZ755" si="2008">$J750*ABT750</f>
        <v>0</v>
      </c>
      <c r="ACA750" s="90">
        <f t="shared" ref="ACA750:ACA755" si="2009">$K750*ABU750</f>
        <v>0</v>
      </c>
      <c r="ACB750" s="104"/>
      <c r="ACC750" s="104"/>
      <c r="ACD750" s="104"/>
      <c r="ACE750" s="90">
        <f t="shared" si="1488"/>
        <v>9925.74</v>
      </c>
      <c r="ACF750" s="90">
        <f t="shared" si="1489"/>
        <v>12028.06</v>
      </c>
      <c r="ACG750" s="90">
        <f t="shared" si="1490"/>
        <v>12222.21</v>
      </c>
      <c r="ACH750" s="104"/>
      <c r="ACI750" s="104"/>
      <c r="ACJ750" s="104"/>
      <c r="ACK750" s="90">
        <f t="shared" ref="ACK750:ACM755" si="2010">ABS750*ACE750</f>
        <v>0</v>
      </c>
      <c r="ACL750" s="90">
        <f t="shared" si="2010"/>
        <v>0</v>
      </c>
      <c r="ACM750" s="90">
        <f t="shared" si="2010"/>
        <v>0</v>
      </c>
      <c r="ACN750" s="1235"/>
      <c r="ACO750" s="1235"/>
      <c r="ACP750" s="1235"/>
      <c r="ACQ750" s="104"/>
      <c r="ACR750" s="104"/>
      <c r="ACS750" s="104"/>
      <c r="ACT750" s="90">
        <f t="shared" ref="ACT750:ACT755" si="2011">$I750*ACN750</f>
        <v>0</v>
      </c>
      <c r="ACU750" s="90">
        <f t="shared" ref="ACU750:ACU755" si="2012">$J750*ACO750</f>
        <v>0</v>
      </c>
      <c r="ACV750" s="90">
        <f t="shared" ref="ACV750:ACV755" si="2013">$K750*ACP750</f>
        <v>0</v>
      </c>
      <c r="ACW750" s="104"/>
      <c r="ACX750" s="104"/>
      <c r="ACY750" s="104"/>
      <c r="ACZ750" s="90">
        <f t="shared" si="1494"/>
        <v>13035.13</v>
      </c>
      <c r="ADA750" s="90">
        <f t="shared" si="1495"/>
        <v>16189.07</v>
      </c>
      <c r="ADB750" s="90">
        <f t="shared" si="1496"/>
        <v>16175.87</v>
      </c>
      <c r="ADC750" s="104"/>
      <c r="ADD750" s="104"/>
      <c r="ADE750" s="104"/>
      <c r="ADF750" s="90">
        <f t="shared" ref="ADF750:ADH755" si="2014">ACN750*ACZ750</f>
        <v>0</v>
      </c>
      <c r="ADG750" s="90">
        <f t="shared" si="2014"/>
        <v>0</v>
      </c>
      <c r="ADH750" s="90">
        <f t="shared" si="2014"/>
        <v>0</v>
      </c>
      <c r="ADI750" s="1235"/>
      <c r="ADJ750" s="1235"/>
      <c r="ADK750" s="1235"/>
      <c r="ADL750" s="104"/>
      <c r="ADM750" s="104"/>
      <c r="ADN750" s="104"/>
      <c r="ADO750" s="90">
        <f t="shared" ref="ADO750:ADO755" si="2015">$I750*ADI750</f>
        <v>0</v>
      </c>
      <c r="ADP750" s="90">
        <f t="shared" ref="ADP750:ADP755" si="2016">$J750*ADJ750</f>
        <v>0</v>
      </c>
      <c r="ADQ750" s="90">
        <f t="shared" ref="ADQ750:ADQ755" si="2017">$K750*ADK750</f>
        <v>0</v>
      </c>
      <c r="ADR750" s="104"/>
      <c r="ADS750" s="104"/>
      <c r="ADT750" s="104"/>
      <c r="ADU750" s="90">
        <f t="shared" si="1500"/>
        <v>14712.64</v>
      </c>
      <c r="ADV750" s="90">
        <f t="shared" si="1501"/>
        <v>16103.54</v>
      </c>
      <c r="ADW750" s="90">
        <f t="shared" si="1502"/>
        <v>16268.13</v>
      </c>
      <c r="ADX750" s="104"/>
      <c r="ADY750" s="104"/>
      <c r="ADZ750" s="104"/>
      <c r="AEA750" s="90">
        <f t="shared" ref="AEA750:AEC755" si="2018">ADI750*ADU750</f>
        <v>0</v>
      </c>
      <c r="AEB750" s="90">
        <f t="shared" si="2018"/>
        <v>0</v>
      </c>
      <c r="AEC750" s="90">
        <f t="shared" si="2018"/>
        <v>0</v>
      </c>
      <c r="AED750" s="1235"/>
      <c r="AEE750" s="1235"/>
      <c r="AEF750" s="1235"/>
      <c r="AEG750" s="104"/>
      <c r="AEH750" s="104"/>
      <c r="AEI750" s="104"/>
      <c r="AEJ750" s="90">
        <f t="shared" ref="AEJ750:AEJ755" si="2019">$I750*AED750</f>
        <v>0</v>
      </c>
      <c r="AEK750" s="90">
        <f t="shared" ref="AEK750:AEK755" si="2020">$J750*AEE750</f>
        <v>0</v>
      </c>
      <c r="AEL750" s="90">
        <f t="shared" ref="AEL750:AEL755" si="2021">$K750*AEF750</f>
        <v>0</v>
      </c>
      <c r="AEM750" s="104"/>
      <c r="AEN750" s="104"/>
      <c r="AEO750" s="104"/>
      <c r="AEP750" s="90">
        <f t="shared" si="1506"/>
        <v>13418.82</v>
      </c>
      <c r="AEQ750" s="90">
        <f t="shared" si="1507"/>
        <v>14477.19</v>
      </c>
      <c r="AER750" s="90">
        <f t="shared" si="1508"/>
        <v>14619.91</v>
      </c>
      <c r="AES750" s="104"/>
      <c r="AET750" s="104"/>
      <c r="AEU750" s="104"/>
      <c r="AEV750" s="90">
        <f t="shared" ref="AEV750:AEX755" si="2022">AED750*AEP750</f>
        <v>0</v>
      </c>
      <c r="AEW750" s="90">
        <f t="shared" si="2022"/>
        <v>0</v>
      </c>
      <c r="AEX750" s="90">
        <f t="shared" si="2022"/>
        <v>0</v>
      </c>
      <c r="AEY750" s="1235"/>
      <c r="AEZ750" s="1235"/>
      <c r="AFA750" s="1235"/>
      <c r="AFB750" s="104"/>
      <c r="AFC750" s="104"/>
      <c r="AFD750" s="104"/>
      <c r="AFE750" s="90">
        <f t="shared" ref="AFE750:AFE755" si="2023">$I750*AEY750</f>
        <v>0</v>
      </c>
      <c r="AFF750" s="90">
        <f t="shared" ref="AFF750:AFF755" si="2024">$J750*AEZ750</f>
        <v>0</v>
      </c>
      <c r="AFG750" s="90">
        <f t="shared" ref="AFG750:AFG755" si="2025">$K750*AFA750</f>
        <v>0</v>
      </c>
      <c r="AFH750" s="104"/>
      <c r="AFI750" s="104"/>
      <c r="AFJ750" s="104"/>
      <c r="AFK750" s="90">
        <f t="shared" si="1512"/>
        <v>12025.37</v>
      </c>
      <c r="AFL750" s="90">
        <f t="shared" si="1513"/>
        <v>14202.36</v>
      </c>
      <c r="AFM750" s="90">
        <f t="shared" si="1514"/>
        <v>14389.65</v>
      </c>
      <c r="AFN750" s="104"/>
      <c r="AFO750" s="104"/>
      <c r="AFP750" s="104"/>
      <c r="AFQ750" s="90">
        <f t="shared" ref="AFQ750:AFS755" si="2026">AEY750*AFK750</f>
        <v>0</v>
      </c>
      <c r="AFR750" s="90">
        <f t="shared" si="2026"/>
        <v>0</v>
      </c>
      <c r="AFS750" s="90">
        <f t="shared" si="2026"/>
        <v>0</v>
      </c>
      <c r="AFT750" s="1235"/>
      <c r="AFU750" s="1235"/>
      <c r="AFV750" s="1235"/>
      <c r="AFW750" s="104"/>
      <c r="AFX750" s="104"/>
      <c r="AFY750" s="104"/>
      <c r="AFZ750" s="90">
        <f t="shared" ref="AFZ750:AFZ755" si="2027">$I750*AFT750</f>
        <v>0</v>
      </c>
      <c r="AGA750" s="90">
        <f t="shared" ref="AGA750:AGA755" si="2028">$J750*AFU750</f>
        <v>0</v>
      </c>
      <c r="AGB750" s="90">
        <f t="shared" ref="AGB750:AGB755" si="2029">$K750*AFV750</f>
        <v>0</v>
      </c>
      <c r="AGC750" s="104"/>
      <c r="AGD750" s="104"/>
      <c r="AGE750" s="104"/>
      <c r="AGF750" s="90">
        <f t="shared" si="1518"/>
        <v>15661.65</v>
      </c>
      <c r="AGG750" s="90">
        <f t="shared" si="1519"/>
        <v>16912.43</v>
      </c>
      <c r="AGH750" s="90">
        <f t="shared" si="1520"/>
        <v>17099.990000000002</v>
      </c>
      <c r="AGI750" s="104"/>
      <c r="AGJ750" s="104"/>
      <c r="AGK750" s="104"/>
      <c r="AGL750" s="90">
        <f t="shared" ref="AGL750:AGN755" si="2030">AFT750*AGF750</f>
        <v>0</v>
      </c>
      <c r="AGM750" s="90">
        <f t="shared" si="2030"/>
        <v>0</v>
      </c>
      <c r="AGN750" s="90">
        <f t="shared" si="2030"/>
        <v>0</v>
      </c>
      <c r="AGO750" s="1235"/>
      <c r="AGP750" s="1235"/>
      <c r="AGQ750" s="1235"/>
      <c r="AGR750" s="104"/>
      <c r="AGS750" s="104"/>
      <c r="AGT750" s="104"/>
      <c r="AGU750" s="90">
        <f t="shared" ref="AGU750:AGU755" si="2031">$I750*AGO750</f>
        <v>0</v>
      </c>
      <c r="AGV750" s="90">
        <f t="shared" ref="AGV750:AGV755" si="2032">$J750*AGP750</f>
        <v>0</v>
      </c>
      <c r="AGW750" s="90">
        <f t="shared" ref="AGW750:AGW755" si="2033">$K750*AGQ750</f>
        <v>0</v>
      </c>
      <c r="AGX750" s="104"/>
      <c r="AGY750" s="104"/>
      <c r="AGZ750" s="104"/>
      <c r="AHA750" s="90">
        <f t="shared" si="1524"/>
        <v>15580.28</v>
      </c>
      <c r="AHB750" s="90">
        <f t="shared" si="1525"/>
        <v>16341.69</v>
      </c>
      <c r="AHC750" s="90">
        <f t="shared" si="1526"/>
        <v>16560.330000000002</v>
      </c>
      <c r="AHD750" s="104"/>
      <c r="AHE750" s="104"/>
      <c r="AHF750" s="104"/>
      <c r="AHG750" s="90">
        <f t="shared" ref="AHG750:AHI755" si="2034">AGO750*AHA750</f>
        <v>0</v>
      </c>
      <c r="AHH750" s="90">
        <f t="shared" si="2034"/>
        <v>0</v>
      </c>
      <c r="AHI750" s="90">
        <f t="shared" si="2034"/>
        <v>0</v>
      </c>
      <c r="AHJ750" s="1235"/>
      <c r="AHK750" s="1235"/>
      <c r="AHL750" s="1235"/>
      <c r="AHM750" s="104"/>
      <c r="AHN750" s="104"/>
      <c r="AHO750" s="104"/>
      <c r="AHP750" s="90">
        <f t="shared" ref="AHP750:AHP755" si="2035">$I750*AHJ750</f>
        <v>0</v>
      </c>
      <c r="AHQ750" s="90">
        <f t="shared" ref="AHQ750:AHQ755" si="2036">$J750*AHK750</f>
        <v>0</v>
      </c>
      <c r="AHR750" s="90">
        <f t="shared" ref="AHR750:AHR755" si="2037">$K750*AHL750</f>
        <v>0</v>
      </c>
      <c r="AHS750" s="104"/>
      <c r="AHT750" s="104"/>
      <c r="AHU750" s="104"/>
      <c r="AHV750" s="90">
        <f t="shared" si="1530"/>
        <v>22390.13</v>
      </c>
      <c r="AHW750" s="90">
        <f t="shared" si="1531"/>
        <v>24601.06</v>
      </c>
      <c r="AHX750" s="90">
        <f t="shared" si="1532"/>
        <v>24692.240000000002</v>
      </c>
      <c r="AHY750" s="104"/>
      <c r="AHZ750" s="104"/>
      <c r="AIA750" s="104"/>
      <c r="AIB750" s="90">
        <f t="shared" ref="AIB750:AID755" si="2038">AHJ750*AHV750</f>
        <v>0</v>
      </c>
      <c r="AIC750" s="90">
        <f t="shared" si="2038"/>
        <v>0</v>
      </c>
      <c r="AID750" s="90">
        <f t="shared" si="2038"/>
        <v>0</v>
      </c>
      <c r="AIE750" s="1235"/>
      <c r="AIF750" s="1235"/>
      <c r="AIG750" s="1235"/>
      <c r="AIH750" s="104"/>
      <c r="AII750" s="104"/>
      <c r="AIJ750" s="104"/>
      <c r="AIK750" s="90">
        <f t="shared" ref="AIK750:AIK755" si="2039">$I750*AIE750</f>
        <v>0</v>
      </c>
      <c r="AIL750" s="90">
        <f t="shared" ref="AIL750:AIL755" si="2040">$J750*AIF750</f>
        <v>0</v>
      </c>
      <c r="AIM750" s="90">
        <f t="shared" ref="AIM750:AIM755" si="2041">$K750*AIG750</f>
        <v>0</v>
      </c>
      <c r="AIN750" s="104"/>
      <c r="AIO750" s="104"/>
      <c r="AIP750" s="104"/>
      <c r="AIQ750" s="90">
        <f t="shared" si="1536"/>
        <v>15318.17</v>
      </c>
      <c r="AIR750" s="90">
        <f t="shared" si="1537"/>
        <v>18215.73</v>
      </c>
      <c r="AIS750" s="90">
        <f t="shared" si="1538"/>
        <v>18406.14</v>
      </c>
      <c r="AIT750" s="104"/>
      <c r="AIU750" s="104"/>
      <c r="AIV750" s="104"/>
      <c r="AIW750" s="90">
        <f t="shared" ref="AIW750:AIY755" si="2042">AIE750*AIQ750</f>
        <v>0</v>
      </c>
      <c r="AIX750" s="90">
        <f t="shared" si="2042"/>
        <v>0</v>
      </c>
      <c r="AIY750" s="90">
        <f t="shared" si="2042"/>
        <v>0</v>
      </c>
      <c r="AIZ750" s="284">
        <f t="shared" si="1865"/>
        <v>0</v>
      </c>
      <c r="AJA750" s="284">
        <f t="shared" si="1866"/>
        <v>0</v>
      </c>
      <c r="AJB750" s="284">
        <f t="shared" si="1866"/>
        <v>0</v>
      </c>
      <c r="AJC750" s="104"/>
      <c r="AJD750" s="104"/>
      <c r="AJE750" s="104"/>
      <c r="AJF750" s="90">
        <f t="shared" ref="AJF750:AJF755" si="2043">$I750*AIZ750</f>
        <v>0</v>
      </c>
      <c r="AJG750" s="90">
        <f t="shared" ref="AJG750:AJG755" si="2044">$J750*AJA750</f>
        <v>0</v>
      </c>
      <c r="AJH750" s="90">
        <f t="shared" ref="AJH750:AJH755" si="2045">$K750*AJB750</f>
        <v>0</v>
      </c>
      <c r="AJI750" s="104"/>
      <c r="AJJ750" s="104"/>
      <c r="AJK750" s="104"/>
      <c r="AJL750" s="90">
        <f t="shared" si="1542"/>
        <v>0</v>
      </c>
      <c r="AJM750" s="90">
        <f t="shared" si="1543"/>
        <v>0</v>
      </c>
      <c r="AJN750" s="90">
        <f t="shared" si="1544"/>
        <v>0</v>
      </c>
      <c r="AJO750" s="104"/>
      <c r="AJP750" s="104"/>
      <c r="AJQ750" s="104"/>
      <c r="AJR750" s="90">
        <f t="shared" ref="AJR750:AJT755" si="2046">AIZ750*AJL750</f>
        <v>0</v>
      </c>
      <c r="AJS750" s="90">
        <f t="shared" si="2046"/>
        <v>0</v>
      </c>
      <c r="AJT750" s="90">
        <f t="shared" si="2046"/>
        <v>0</v>
      </c>
      <c r="AJU750" s="1235"/>
      <c r="AJV750" s="1235"/>
      <c r="AJW750" s="1235"/>
      <c r="AJX750" s="104"/>
      <c r="AJY750" s="104"/>
      <c r="AJZ750" s="104"/>
      <c r="AKA750" s="90">
        <f t="shared" ref="AKA750:AKA755" si="2047">$I750*AJU750</f>
        <v>0</v>
      </c>
      <c r="AKB750" s="90">
        <f t="shared" ref="AKB750:AKB755" si="2048">$J750*AJV750</f>
        <v>0</v>
      </c>
      <c r="AKC750" s="90">
        <f t="shared" ref="AKC750:AKC755" si="2049">$K750*AJW750</f>
        <v>0</v>
      </c>
      <c r="AKD750" s="104"/>
      <c r="AKE750" s="104"/>
      <c r="AKF750" s="104"/>
      <c r="AKG750" s="90">
        <f t="shared" si="1548"/>
        <v>13748.93</v>
      </c>
      <c r="AKH750" s="90">
        <f t="shared" si="1549"/>
        <v>14651</v>
      </c>
      <c r="AKI750" s="90">
        <f t="shared" si="1550"/>
        <v>14856.01</v>
      </c>
      <c r="AKJ750" s="104"/>
      <c r="AKK750" s="104"/>
      <c r="AKL750" s="104"/>
      <c r="AKM750" s="90">
        <f t="shared" ref="AKM750:AKO755" si="2050">AJU750*AKG750</f>
        <v>0</v>
      </c>
      <c r="AKN750" s="90">
        <f t="shared" si="2050"/>
        <v>0</v>
      </c>
      <c r="AKO750" s="90">
        <f t="shared" si="2050"/>
        <v>0</v>
      </c>
      <c r="AKP750" s="1235"/>
      <c r="AKQ750" s="1235"/>
      <c r="AKR750" s="1235"/>
      <c r="AKS750" s="104"/>
      <c r="AKT750" s="104"/>
      <c r="AKU750" s="104"/>
      <c r="AKV750" s="90">
        <f t="shared" ref="AKV750:AKV755" si="2051">$I750*AKP750</f>
        <v>0</v>
      </c>
      <c r="AKW750" s="90">
        <f t="shared" ref="AKW750:AKW755" si="2052">$J750*AKQ750</f>
        <v>0</v>
      </c>
      <c r="AKX750" s="90">
        <f t="shared" ref="AKX750:AKX755" si="2053">$K750*AKR750</f>
        <v>0</v>
      </c>
      <c r="AKY750" s="104"/>
      <c r="AKZ750" s="104"/>
      <c r="ALA750" s="104"/>
      <c r="ALB750" s="90">
        <f t="shared" si="1554"/>
        <v>13775.33</v>
      </c>
      <c r="ALC750" s="90">
        <f t="shared" si="1555"/>
        <v>15930.66</v>
      </c>
      <c r="ALD750" s="90">
        <f t="shared" si="1556"/>
        <v>16105.89</v>
      </c>
      <c r="ALE750" s="104"/>
      <c r="ALF750" s="104"/>
      <c r="ALG750" s="104"/>
      <c r="ALH750" s="90">
        <f t="shared" ref="ALH750:ALJ755" si="2054">AKP750*ALB750</f>
        <v>0</v>
      </c>
      <c r="ALI750" s="90">
        <f t="shared" si="2054"/>
        <v>0</v>
      </c>
      <c r="ALJ750" s="90">
        <f t="shared" si="2054"/>
        <v>0</v>
      </c>
      <c r="ALK750" s="1235"/>
      <c r="ALL750" s="1235"/>
      <c r="ALM750" s="1235"/>
      <c r="ALN750" s="104"/>
      <c r="ALO750" s="104"/>
      <c r="ALP750" s="104"/>
      <c r="ALQ750" s="90">
        <f t="shared" ref="ALQ750:ALQ755" si="2055">$I750*ALK750</f>
        <v>0</v>
      </c>
      <c r="ALR750" s="90">
        <f t="shared" ref="ALR750:ALR755" si="2056">$J750*ALL750</f>
        <v>0</v>
      </c>
      <c r="ALS750" s="90">
        <f t="shared" ref="ALS750:ALS755" si="2057">$K750*ALM750</f>
        <v>0</v>
      </c>
      <c r="ALT750" s="104"/>
      <c r="ALU750" s="104"/>
      <c r="ALV750" s="104"/>
      <c r="ALW750" s="90">
        <f t="shared" si="1560"/>
        <v>15089.52</v>
      </c>
      <c r="ALX750" s="90">
        <f t="shared" si="1561"/>
        <v>17080.28</v>
      </c>
      <c r="ALY750" s="90">
        <f t="shared" si="1562"/>
        <v>17293.75</v>
      </c>
      <c r="ALZ750" s="104"/>
      <c r="AMA750" s="104"/>
      <c r="AMB750" s="104"/>
      <c r="AMC750" s="90">
        <f t="shared" ref="AMC750:AME755" si="2058">ALK750*ALW750</f>
        <v>0</v>
      </c>
      <c r="AMD750" s="90">
        <f t="shared" si="2058"/>
        <v>0</v>
      </c>
      <c r="AME750" s="90">
        <f t="shared" si="2058"/>
        <v>0</v>
      </c>
      <c r="AMF750" s="1235"/>
      <c r="AMG750" s="1235"/>
      <c r="AMH750" s="1235"/>
      <c r="AMI750" s="104"/>
      <c r="AMJ750" s="104"/>
      <c r="AMK750" s="104"/>
      <c r="AML750" s="90">
        <f t="shared" ref="AML750:AML755" si="2059">$I750*AMF750</f>
        <v>0</v>
      </c>
      <c r="AMM750" s="90">
        <f t="shared" ref="AMM750:AMM755" si="2060">$J750*AMG750</f>
        <v>0</v>
      </c>
      <c r="AMN750" s="90">
        <f t="shared" ref="AMN750:AMN755" si="2061">$K750*AMH750</f>
        <v>0</v>
      </c>
      <c r="AMO750" s="104"/>
      <c r="AMP750" s="104"/>
      <c r="AMQ750" s="104"/>
      <c r="AMR750" s="90">
        <f t="shared" si="1566"/>
        <v>15633.29</v>
      </c>
      <c r="AMS750" s="90">
        <f t="shared" si="1567"/>
        <v>17151.75</v>
      </c>
      <c r="AMT750" s="90">
        <f t="shared" si="1568"/>
        <v>17315.48</v>
      </c>
      <c r="AMU750" s="104"/>
      <c r="AMV750" s="104"/>
      <c r="AMW750" s="104"/>
      <c r="AMX750" s="90">
        <f t="shared" ref="AMX750:AMZ755" si="2062">AMF750*AMR750</f>
        <v>0</v>
      </c>
      <c r="AMY750" s="90">
        <f t="shared" si="2062"/>
        <v>0</v>
      </c>
      <c r="AMZ750" s="90">
        <f t="shared" si="2062"/>
        <v>0</v>
      </c>
      <c r="ANA750" s="1235"/>
      <c r="ANB750" s="1235"/>
      <c r="ANC750" s="1235"/>
      <c r="AND750" s="104"/>
      <c r="ANE750" s="104"/>
      <c r="ANF750" s="104"/>
      <c r="ANG750" s="90">
        <f t="shared" ref="ANG750:ANG755" si="2063">$I750*ANA750</f>
        <v>0</v>
      </c>
      <c r="ANH750" s="90">
        <f t="shared" ref="ANH750:ANH755" si="2064">$J750*ANB750</f>
        <v>0</v>
      </c>
      <c r="ANI750" s="90">
        <f t="shared" ref="ANI750:ANI755" si="2065">$K750*ANC750</f>
        <v>0</v>
      </c>
      <c r="ANJ750" s="104"/>
      <c r="ANK750" s="104"/>
      <c r="ANL750" s="104"/>
      <c r="ANM750" s="90">
        <f t="shared" si="1572"/>
        <v>13262.42</v>
      </c>
      <c r="ANN750" s="90">
        <f t="shared" si="1573"/>
        <v>14331.26</v>
      </c>
      <c r="ANO750" s="90">
        <f t="shared" si="1574"/>
        <v>14536.81</v>
      </c>
      <c r="ANP750" s="104"/>
      <c r="ANQ750" s="104"/>
      <c r="ANR750" s="104"/>
      <c r="ANS750" s="90">
        <f t="shared" ref="ANS750:ANU755" si="2066">ANA750*ANM750</f>
        <v>0</v>
      </c>
      <c r="ANT750" s="90">
        <f t="shared" si="2066"/>
        <v>0</v>
      </c>
      <c r="ANU750" s="90">
        <f t="shared" si="2066"/>
        <v>0</v>
      </c>
      <c r="ANV750" s="1235"/>
      <c r="ANW750" s="1235"/>
      <c r="ANX750" s="1235"/>
      <c r="ANY750" s="104"/>
      <c r="ANZ750" s="104"/>
      <c r="AOA750" s="104"/>
      <c r="AOB750" s="90">
        <f t="shared" ref="AOB750:AOB755" si="2067">$I750*ANV750</f>
        <v>0</v>
      </c>
      <c r="AOC750" s="90">
        <f t="shared" ref="AOC750:AOC755" si="2068">$J750*ANW750</f>
        <v>0</v>
      </c>
      <c r="AOD750" s="90">
        <f t="shared" ref="AOD750:AOD755" si="2069">$K750*ANX750</f>
        <v>0</v>
      </c>
      <c r="AOE750" s="104"/>
      <c r="AOF750" s="104"/>
      <c r="AOG750" s="104"/>
      <c r="AOH750" s="90">
        <f t="shared" si="1578"/>
        <v>22217.58</v>
      </c>
      <c r="AOI750" s="90">
        <f t="shared" si="1579"/>
        <v>23460.94</v>
      </c>
      <c r="AOJ750" s="90">
        <f t="shared" si="1580"/>
        <v>23486.45</v>
      </c>
      <c r="AOK750" s="104"/>
      <c r="AOL750" s="104"/>
      <c r="AOM750" s="104"/>
      <c r="AON750" s="90">
        <f t="shared" ref="AON750:AOP755" si="2070">ANV750*AOH750</f>
        <v>0</v>
      </c>
      <c r="AOO750" s="90">
        <f t="shared" si="2070"/>
        <v>0</v>
      </c>
      <c r="AOP750" s="90">
        <f t="shared" si="2070"/>
        <v>0</v>
      </c>
      <c r="AOQ750" s="1235"/>
      <c r="AOR750" s="1235"/>
      <c r="AOS750" s="1235"/>
      <c r="AOT750" s="104"/>
      <c r="AOU750" s="104"/>
      <c r="AOV750" s="104"/>
      <c r="AOW750" s="90">
        <f t="shared" ref="AOW750:AOW755" si="2071">$I750*AOQ750</f>
        <v>0</v>
      </c>
      <c r="AOX750" s="90">
        <f t="shared" ref="AOX750:AOX755" si="2072">$J750*AOR750</f>
        <v>0</v>
      </c>
      <c r="AOY750" s="90">
        <f t="shared" ref="AOY750:AOY755" si="2073">$K750*AOS750</f>
        <v>0</v>
      </c>
      <c r="AOZ750" s="104"/>
      <c r="APA750" s="104"/>
      <c r="APB750" s="104"/>
      <c r="APC750" s="90">
        <f t="shared" si="1584"/>
        <v>14156.23</v>
      </c>
      <c r="APD750" s="90">
        <f t="shared" si="1585"/>
        <v>15220.84</v>
      </c>
      <c r="APE750" s="90">
        <f t="shared" si="1586"/>
        <v>15393.94</v>
      </c>
      <c r="APF750" s="104"/>
      <c r="APG750" s="104"/>
      <c r="APH750" s="104"/>
      <c r="API750" s="90">
        <f t="shared" ref="API750:APK755" si="2074">AOQ750*APC750</f>
        <v>0</v>
      </c>
      <c r="APJ750" s="90">
        <f t="shared" si="2074"/>
        <v>0</v>
      </c>
      <c r="APK750" s="90">
        <f t="shared" si="2074"/>
        <v>0</v>
      </c>
      <c r="APL750" s="1235"/>
      <c r="APM750" s="1235"/>
      <c r="APN750" s="1235"/>
      <c r="APO750" s="104"/>
      <c r="APP750" s="104"/>
      <c r="APQ750" s="104"/>
      <c r="APR750" s="90">
        <f t="shared" ref="APR750:APR755" si="2075">$I750*APL750</f>
        <v>0</v>
      </c>
      <c r="APS750" s="90">
        <f t="shared" ref="APS750:APS755" si="2076">$J750*APM750</f>
        <v>0</v>
      </c>
      <c r="APT750" s="90">
        <f t="shared" ref="APT750:APT755" si="2077">$K750*APN750</f>
        <v>0</v>
      </c>
      <c r="APU750" s="104"/>
      <c r="APV750" s="104"/>
      <c r="APW750" s="104"/>
      <c r="APX750" s="90">
        <f t="shared" si="1590"/>
        <v>18105.66</v>
      </c>
      <c r="APY750" s="90">
        <f t="shared" si="1591"/>
        <v>19268.78</v>
      </c>
      <c r="APZ750" s="90">
        <f t="shared" si="1592"/>
        <v>19495.66</v>
      </c>
      <c r="AQA750" s="104"/>
      <c r="AQB750" s="104"/>
      <c r="AQC750" s="104"/>
      <c r="AQD750" s="90">
        <f t="shared" ref="AQD750:AQF755" si="2078">APL750*APX750</f>
        <v>0</v>
      </c>
      <c r="AQE750" s="90">
        <f t="shared" si="2078"/>
        <v>0</v>
      </c>
      <c r="AQF750" s="90">
        <f t="shared" si="2078"/>
        <v>0</v>
      </c>
      <c r="AQG750" s="1235"/>
      <c r="AQH750" s="1235"/>
      <c r="AQI750" s="1235"/>
      <c r="AQJ750" s="104"/>
      <c r="AQK750" s="104"/>
      <c r="AQL750" s="104"/>
      <c r="AQM750" s="90">
        <f t="shared" ref="AQM750:AQM755" si="2079">$I750*AQG750</f>
        <v>0</v>
      </c>
      <c r="AQN750" s="90">
        <f t="shared" ref="AQN750:AQN755" si="2080">$J750*AQH750</f>
        <v>0</v>
      </c>
      <c r="AQO750" s="90">
        <f t="shared" ref="AQO750:AQO755" si="2081">$K750*AQI750</f>
        <v>0</v>
      </c>
      <c r="AQP750" s="104"/>
      <c r="AQQ750" s="104"/>
      <c r="AQR750" s="104"/>
      <c r="AQS750" s="90">
        <f t="shared" si="1596"/>
        <v>16502.830000000002</v>
      </c>
      <c r="AQT750" s="90">
        <f t="shared" si="1597"/>
        <v>18434.91</v>
      </c>
      <c r="AQU750" s="90">
        <f t="shared" si="1598"/>
        <v>18613.259999999998</v>
      </c>
      <c r="AQV750" s="104"/>
      <c r="AQW750" s="104"/>
      <c r="AQX750" s="104"/>
      <c r="AQY750" s="90">
        <f t="shared" ref="AQY750:ARA755" si="2082">AQG750*AQS750</f>
        <v>0</v>
      </c>
      <c r="AQZ750" s="90">
        <f t="shared" si="2082"/>
        <v>0</v>
      </c>
      <c r="ARA750" s="90">
        <f t="shared" si="2082"/>
        <v>0</v>
      </c>
      <c r="ARB750" s="1235"/>
      <c r="ARC750" s="1235"/>
      <c r="ARD750" s="1235"/>
      <c r="ARE750" s="104"/>
      <c r="ARF750" s="104"/>
      <c r="ARG750" s="104"/>
      <c r="ARH750" s="90">
        <f t="shared" ref="ARH750:ARH755" si="2083">$I750*ARB750</f>
        <v>0</v>
      </c>
      <c r="ARI750" s="90">
        <f t="shared" ref="ARI750:ARI755" si="2084">$J750*ARC750</f>
        <v>0</v>
      </c>
      <c r="ARJ750" s="90">
        <f t="shared" ref="ARJ750:ARJ755" si="2085">$K750*ARD750</f>
        <v>0</v>
      </c>
      <c r="ARK750" s="104"/>
      <c r="ARL750" s="104"/>
      <c r="ARM750" s="104"/>
      <c r="ARN750" s="90">
        <f t="shared" si="1602"/>
        <v>12798.93</v>
      </c>
      <c r="ARO750" s="90">
        <f t="shared" si="1603"/>
        <v>14646.12</v>
      </c>
      <c r="ARP750" s="90">
        <f t="shared" si="1604"/>
        <v>14820.57</v>
      </c>
      <c r="ARQ750" s="104"/>
      <c r="ARR750" s="104"/>
      <c r="ARS750" s="104"/>
      <c r="ART750" s="90">
        <f t="shared" ref="ART750:ARV755" si="2086">ARB750*ARN750</f>
        <v>0</v>
      </c>
      <c r="ARU750" s="90">
        <f t="shared" si="2086"/>
        <v>0</v>
      </c>
      <c r="ARV750" s="90">
        <f t="shared" si="2086"/>
        <v>0</v>
      </c>
      <c r="ARW750" s="1235"/>
      <c r="ARX750" s="1235"/>
      <c r="ARY750" s="1235"/>
      <c r="ARZ750" s="104"/>
      <c r="ASA750" s="104"/>
      <c r="ASB750" s="104"/>
      <c r="ASC750" s="90">
        <f t="shared" ref="ASC750:ASC755" si="2087">$I750*ARW750</f>
        <v>0</v>
      </c>
      <c r="ASD750" s="90">
        <f t="shared" ref="ASD750:ASD755" si="2088">$J750*ARX750</f>
        <v>0</v>
      </c>
      <c r="ASE750" s="90">
        <f t="shared" ref="ASE750:ASE755" si="2089">$K750*ARY750</f>
        <v>0</v>
      </c>
      <c r="ASF750" s="104"/>
      <c r="ASG750" s="104"/>
      <c r="ASH750" s="104"/>
      <c r="ASI750" s="90">
        <f t="shared" si="1608"/>
        <v>12870.61</v>
      </c>
      <c r="ASJ750" s="90">
        <f t="shared" si="1609"/>
        <v>15225.14</v>
      </c>
      <c r="ASK750" s="90">
        <f t="shared" si="1610"/>
        <v>15448.41</v>
      </c>
      <c r="ASL750" s="104"/>
      <c r="ASM750" s="104"/>
      <c r="ASN750" s="104"/>
      <c r="ASO750" s="90">
        <f t="shared" ref="ASO750:ASQ755" si="2090">ARW750*ASI750</f>
        <v>0</v>
      </c>
      <c r="ASP750" s="90">
        <f t="shared" si="2090"/>
        <v>0</v>
      </c>
      <c r="ASQ750" s="90">
        <f t="shared" si="2090"/>
        <v>0</v>
      </c>
      <c r="ASR750" s="1235"/>
      <c r="ASS750" s="1235"/>
      <c r="AST750" s="1235"/>
      <c r="ASU750" s="104"/>
      <c r="ASV750" s="104"/>
      <c r="ASW750" s="104"/>
      <c r="ASX750" s="90">
        <f t="shared" ref="ASX750:ASX755" si="2091">$I750*ASR750</f>
        <v>0</v>
      </c>
      <c r="ASY750" s="90">
        <f t="shared" ref="ASY750:ASY755" si="2092">$J750*ASS750</f>
        <v>0</v>
      </c>
      <c r="ASZ750" s="90">
        <f t="shared" ref="ASZ750:ASZ755" si="2093">$K750*AST750</f>
        <v>0</v>
      </c>
      <c r="ATA750" s="104"/>
      <c r="ATB750" s="104"/>
      <c r="ATC750" s="104"/>
      <c r="ATD750" s="90">
        <f t="shared" si="1614"/>
        <v>14492.49</v>
      </c>
      <c r="ATE750" s="90">
        <f t="shared" si="1615"/>
        <v>14908.31</v>
      </c>
      <c r="ATF750" s="90">
        <f t="shared" si="1616"/>
        <v>15153.62</v>
      </c>
      <c r="ATG750" s="104"/>
      <c r="ATH750" s="104"/>
      <c r="ATI750" s="104"/>
      <c r="ATJ750" s="90">
        <f t="shared" ref="ATJ750:ATL755" si="2094">ASR750*ATD750</f>
        <v>0</v>
      </c>
      <c r="ATK750" s="90">
        <f t="shared" si="2094"/>
        <v>0</v>
      </c>
      <c r="ATL750" s="90">
        <f t="shared" si="2094"/>
        <v>0</v>
      </c>
      <c r="ATM750" s="1235"/>
      <c r="ATN750" s="1235"/>
      <c r="ATO750" s="1235"/>
      <c r="ATP750" s="104"/>
      <c r="ATQ750" s="104"/>
      <c r="ATR750" s="104"/>
      <c r="ATS750" s="90">
        <f t="shared" ref="ATS750:ATS755" si="2095">$I750*ATM750</f>
        <v>0</v>
      </c>
      <c r="ATT750" s="90">
        <f t="shared" ref="ATT750:ATT755" si="2096">$J750*ATN750</f>
        <v>0</v>
      </c>
      <c r="ATU750" s="90">
        <f t="shared" ref="ATU750:ATU755" si="2097">$K750*ATO750</f>
        <v>0</v>
      </c>
      <c r="ATV750" s="104"/>
      <c r="ATW750" s="104"/>
      <c r="ATX750" s="104"/>
      <c r="ATY750" s="90">
        <f t="shared" si="1620"/>
        <v>12155.01</v>
      </c>
      <c r="ATZ750" s="90">
        <f t="shared" si="1621"/>
        <v>14727.35</v>
      </c>
      <c r="AUA750" s="90">
        <f t="shared" si="1622"/>
        <v>14929.14</v>
      </c>
      <c r="AUB750" s="104"/>
      <c r="AUC750" s="104"/>
      <c r="AUD750" s="104"/>
      <c r="AUE750" s="90">
        <f t="shared" ref="AUE750:AUG755" si="2098">ATM750*ATY750</f>
        <v>0</v>
      </c>
      <c r="AUF750" s="90">
        <f t="shared" si="2098"/>
        <v>0</v>
      </c>
      <c r="AUG750" s="90">
        <f t="shared" si="2098"/>
        <v>0</v>
      </c>
      <c r="AUH750" s="1235"/>
      <c r="AUI750" s="1235"/>
      <c r="AUJ750" s="1235"/>
      <c r="AUK750" s="104"/>
      <c r="AUL750" s="104"/>
      <c r="AUM750" s="104"/>
      <c r="AUN750" s="90">
        <f t="shared" ref="AUN750:AUN755" si="2099">$I750*AUH750</f>
        <v>0</v>
      </c>
      <c r="AUO750" s="90">
        <f t="shared" ref="AUO750:AUO755" si="2100">$J750*AUI750</f>
        <v>0</v>
      </c>
      <c r="AUP750" s="90">
        <f t="shared" ref="AUP750:AUP755" si="2101">$K750*AUJ750</f>
        <v>0</v>
      </c>
      <c r="AUQ750" s="104"/>
      <c r="AUR750" s="104"/>
      <c r="AUS750" s="104"/>
      <c r="AUT750" s="90">
        <f t="shared" si="1626"/>
        <v>12928.33</v>
      </c>
      <c r="AUU750" s="90">
        <f t="shared" si="1627"/>
        <v>14105.91</v>
      </c>
      <c r="AUV750" s="90">
        <f t="shared" si="1628"/>
        <v>14338.88</v>
      </c>
      <c r="AUW750" s="104"/>
      <c r="AUX750" s="104"/>
      <c r="AUY750" s="104"/>
      <c r="AUZ750" s="90">
        <f t="shared" ref="AUZ750:AVB755" si="2102">AUH750*AUT750</f>
        <v>0</v>
      </c>
      <c r="AVA750" s="90">
        <f t="shared" si="2102"/>
        <v>0</v>
      </c>
      <c r="AVB750" s="90">
        <f t="shared" si="2102"/>
        <v>0</v>
      </c>
      <c r="AVC750" s="1235"/>
      <c r="AVD750" s="1235"/>
      <c r="AVE750" s="1235"/>
      <c r="AVF750" s="104"/>
      <c r="AVG750" s="104"/>
      <c r="AVH750" s="104"/>
      <c r="AVI750" s="90">
        <f t="shared" ref="AVI750:AVI755" si="2103">$I750*AVC750</f>
        <v>0</v>
      </c>
      <c r="AVJ750" s="90">
        <f t="shared" ref="AVJ750:AVJ755" si="2104">$J750*AVD750</f>
        <v>0</v>
      </c>
      <c r="AVK750" s="90">
        <f t="shared" ref="AVK750:AVK755" si="2105">$K750*AVE750</f>
        <v>0</v>
      </c>
      <c r="AVL750" s="104"/>
      <c r="AVM750" s="104"/>
      <c r="AVN750" s="104"/>
      <c r="AVO750" s="90">
        <f t="shared" si="1632"/>
        <v>13907.09</v>
      </c>
      <c r="AVP750" s="90">
        <f t="shared" si="1633"/>
        <v>15008.9</v>
      </c>
      <c r="AVQ750" s="90">
        <f t="shared" si="1634"/>
        <v>15271.74</v>
      </c>
      <c r="AVR750" s="104"/>
      <c r="AVS750" s="104"/>
      <c r="AVT750" s="104"/>
      <c r="AVU750" s="90">
        <f t="shared" ref="AVU750:AVW755" si="2106">AVC750*AVO750</f>
        <v>0</v>
      </c>
      <c r="AVV750" s="90">
        <f t="shared" si="2106"/>
        <v>0</v>
      </c>
      <c r="AVW750" s="90">
        <f t="shared" si="2106"/>
        <v>0</v>
      </c>
      <c r="AVX750" s="124">
        <f t="shared" si="1635"/>
        <v>0</v>
      </c>
      <c r="AVY750" s="124">
        <f t="shared" si="1636"/>
        <v>0</v>
      </c>
      <c r="AVZ750" s="124">
        <f t="shared" si="1637"/>
        <v>0</v>
      </c>
      <c r="AWA750" s="90">
        <f t="shared" si="1638"/>
        <v>0</v>
      </c>
      <c r="AWB750" s="90">
        <f t="shared" si="1639"/>
        <v>0</v>
      </c>
      <c r="AWC750" s="90">
        <f t="shared" si="1640"/>
        <v>0</v>
      </c>
      <c r="AWD750" s="90">
        <f t="shared" si="1641"/>
        <v>0</v>
      </c>
      <c r="AWE750" s="90">
        <f t="shared" si="1642"/>
        <v>0</v>
      </c>
      <c r="AWF750" s="90">
        <f t="shared" si="1643"/>
        <v>0</v>
      </c>
      <c r="AWG750" s="104"/>
      <c r="AWH750" s="104"/>
      <c r="AWI750" s="104"/>
      <c r="AWJ750" s="90"/>
      <c r="AWK750" s="90"/>
      <c r="AWL750" s="90"/>
      <c r="AWM750" s="90">
        <f t="shared" si="1644"/>
        <v>0</v>
      </c>
      <c r="AWN750" s="90">
        <f t="shared" si="1645"/>
        <v>0</v>
      </c>
      <c r="AWO750" s="90">
        <f t="shared" si="1646"/>
        <v>0</v>
      </c>
      <c r="AWP750" s="90">
        <f t="shared" si="1647"/>
        <v>0</v>
      </c>
      <c r="AWQ750" s="90">
        <f t="shared" si="1648"/>
        <v>0</v>
      </c>
      <c r="AWR750" s="90">
        <f t="shared" si="1649"/>
        <v>0</v>
      </c>
    </row>
    <row r="751" spans="1:1292" ht="12" hidden="1" customHeight="1" x14ac:dyDescent="0.25">
      <c r="A751" s="205" t="s">
        <v>1143</v>
      </c>
      <c r="B751" s="205" t="s">
        <v>1147</v>
      </c>
      <c r="C751" s="5"/>
      <c r="D751" s="362"/>
      <c r="E751" s="263"/>
      <c r="F751" s="98"/>
      <c r="G751" s="98"/>
      <c r="H751" s="98"/>
      <c r="I751" s="90">
        <f t="shared" si="1867"/>
        <v>28838.38</v>
      </c>
      <c r="J751" s="90">
        <f t="shared" si="1867"/>
        <v>28838.38</v>
      </c>
      <c r="K751" s="90">
        <f t="shared" si="1867"/>
        <v>28838.38</v>
      </c>
      <c r="L751" s="1235"/>
      <c r="M751" s="1235"/>
      <c r="N751" s="1235"/>
      <c r="O751" s="104"/>
      <c r="P751" s="104"/>
      <c r="Q751" s="104"/>
      <c r="R751" s="90">
        <f t="shared" si="1868"/>
        <v>0</v>
      </c>
      <c r="S751" s="90">
        <f t="shared" si="1869"/>
        <v>0</v>
      </c>
      <c r="T751" s="90">
        <f t="shared" si="1870"/>
        <v>0</v>
      </c>
      <c r="U751" s="104"/>
      <c r="V751" s="104"/>
      <c r="W751" s="104"/>
      <c r="X751" s="90">
        <f t="shared" si="1278"/>
        <v>11821.19</v>
      </c>
      <c r="Y751" s="90">
        <f t="shared" si="1279"/>
        <v>13347.88</v>
      </c>
      <c r="Z751" s="90">
        <f t="shared" si="1280"/>
        <v>13591.98</v>
      </c>
      <c r="AA751" s="104"/>
      <c r="AB751" s="104"/>
      <c r="AC751" s="104"/>
      <c r="AD751" s="90">
        <f t="shared" si="1871"/>
        <v>0</v>
      </c>
      <c r="AE751" s="90">
        <f t="shared" si="1871"/>
        <v>0</v>
      </c>
      <c r="AF751" s="90">
        <f t="shared" si="1871"/>
        <v>0</v>
      </c>
      <c r="AG751" s="1235"/>
      <c r="AH751" s="1235"/>
      <c r="AI751" s="1235"/>
      <c r="AJ751" s="104"/>
      <c r="AK751" s="104"/>
      <c r="AL751" s="104"/>
      <c r="AM751" s="90">
        <f t="shared" si="1872"/>
        <v>0</v>
      </c>
      <c r="AN751" s="90">
        <f t="shared" si="1873"/>
        <v>0</v>
      </c>
      <c r="AO751" s="90">
        <f t="shared" si="1874"/>
        <v>0</v>
      </c>
      <c r="AP751" s="104"/>
      <c r="AQ751" s="104"/>
      <c r="AR751" s="104"/>
      <c r="AS751" s="90">
        <f t="shared" si="1284"/>
        <v>13383.26</v>
      </c>
      <c r="AT751" s="90">
        <f t="shared" si="1285"/>
        <v>15611.28</v>
      </c>
      <c r="AU751" s="90">
        <f t="shared" si="1286"/>
        <v>15804.2</v>
      </c>
      <c r="AV751" s="104"/>
      <c r="AW751" s="104"/>
      <c r="AX751" s="104"/>
      <c r="AY751" s="90">
        <f t="shared" si="1875"/>
        <v>0</v>
      </c>
      <c r="AZ751" s="90">
        <f t="shared" si="1875"/>
        <v>0</v>
      </c>
      <c r="BA751" s="90">
        <f t="shared" si="1875"/>
        <v>0</v>
      </c>
      <c r="BB751" s="1235"/>
      <c r="BC751" s="1235"/>
      <c r="BD751" s="1235"/>
      <c r="BE751" s="104"/>
      <c r="BF751" s="104"/>
      <c r="BG751" s="104"/>
      <c r="BH751" s="90">
        <f t="shared" si="1876"/>
        <v>0</v>
      </c>
      <c r="BI751" s="90">
        <f t="shared" si="1877"/>
        <v>0</v>
      </c>
      <c r="BJ751" s="90">
        <f t="shared" si="1878"/>
        <v>0</v>
      </c>
      <c r="BK751" s="104"/>
      <c r="BL751" s="104"/>
      <c r="BM751" s="104"/>
      <c r="BN751" s="90">
        <f t="shared" si="1290"/>
        <v>11982.81</v>
      </c>
      <c r="BO751" s="90">
        <f t="shared" si="1291"/>
        <v>13889.03</v>
      </c>
      <c r="BP751" s="90">
        <f t="shared" si="1292"/>
        <v>14112.72</v>
      </c>
      <c r="BQ751" s="104"/>
      <c r="BR751" s="104"/>
      <c r="BS751" s="104"/>
      <c r="BT751" s="90">
        <f t="shared" si="1879"/>
        <v>0</v>
      </c>
      <c r="BU751" s="90">
        <f t="shared" si="1879"/>
        <v>0</v>
      </c>
      <c r="BV751" s="90">
        <f t="shared" si="1879"/>
        <v>0</v>
      </c>
      <c r="BW751" s="1235"/>
      <c r="BX751" s="1235"/>
      <c r="BY751" s="1235"/>
      <c r="BZ751" s="104"/>
      <c r="CA751" s="104"/>
      <c r="CB751" s="104"/>
      <c r="CC751" s="90">
        <f t="shared" si="1880"/>
        <v>0</v>
      </c>
      <c r="CD751" s="90">
        <f t="shared" si="1881"/>
        <v>0</v>
      </c>
      <c r="CE751" s="90">
        <f t="shared" si="1882"/>
        <v>0</v>
      </c>
      <c r="CF751" s="104"/>
      <c r="CG751" s="104"/>
      <c r="CH751" s="104"/>
      <c r="CI751" s="90">
        <f t="shared" si="1296"/>
        <v>14151.6</v>
      </c>
      <c r="CJ751" s="90">
        <f t="shared" si="1297"/>
        <v>16708.84</v>
      </c>
      <c r="CK751" s="90">
        <f t="shared" si="1298"/>
        <v>16971.82</v>
      </c>
      <c r="CL751" s="104"/>
      <c r="CM751" s="104"/>
      <c r="CN751" s="104"/>
      <c r="CO751" s="90">
        <f t="shared" si="1883"/>
        <v>0</v>
      </c>
      <c r="CP751" s="90">
        <f t="shared" si="1883"/>
        <v>0</v>
      </c>
      <c r="CQ751" s="90">
        <f t="shared" si="1883"/>
        <v>0</v>
      </c>
      <c r="CR751" s="1235"/>
      <c r="CS751" s="1235"/>
      <c r="CT751" s="1235"/>
      <c r="CU751" s="104"/>
      <c r="CV751" s="104"/>
      <c r="CW751" s="104"/>
      <c r="CX751" s="90">
        <f t="shared" si="1884"/>
        <v>0</v>
      </c>
      <c r="CY751" s="90">
        <f t="shared" si="1885"/>
        <v>0</v>
      </c>
      <c r="CZ751" s="90">
        <f t="shared" si="1886"/>
        <v>0</v>
      </c>
      <c r="DA751" s="104"/>
      <c r="DB751" s="104"/>
      <c r="DC751" s="104"/>
      <c r="DD751" s="90">
        <f t="shared" si="1302"/>
        <v>15861.13</v>
      </c>
      <c r="DE751" s="90">
        <f t="shared" si="1303"/>
        <v>17468.18</v>
      </c>
      <c r="DF751" s="90">
        <f t="shared" si="1304"/>
        <v>17657.89</v>
      </c>
      <c r="DG751" s="104"/>
      <c r="DH751" s="104"/>
      <c r="DI751" s="104"/>
      <c r="DJ751" s="90">
        <f t="shared" si="1887"/>
        <v>0</v>
      </c>
      <c r="DK751" s="90">
        <f t="shared" si="1887"/>
        <v>0</v>
      </c>
      <c r="DL751" s="90">
        <f t="shared" si="1887"/>
        <v>0</v>
      </c>
      <c r="DM751" s="369"/>
      <c r="DN751" s="369"/>
      <c r="DO751" s="369"/>
      <c r="DP751" s="104"/>
      <c r="DQ751" s="104"/>
      <c r="DR751" s="104"/>
      <c r="DS751" s="90">
        <f t="shared" si="1888"/>
        <v>0</v>
      </c>
      <c r="DT751" s="90">
        <f t="shared" si="1889"/>
        <v>0</v>
      </c>
      <c r="DU751" s="90">
        <f t="shared" si="1890"/>
        <v>0</v>
      </c>
      <c r="DV751" s="104"/>
      <c r="DW751" s="104"/>
      <c r="DX751" s="104"/>
      <c r="DY751" s="90">
        <f t="shared" si="1308"/>
        <v>0</v>
      </c>
      <c r="DZ751" s="90">
        <f t="shared" si="1309"/>
        <v>0</v>
      </c>
      <c r="EA751" s="90">
        <f t="shared" si="1310"/>
        <v>0</v>
      </c>
      <c r="EB751" s="104"/>
      <c r="EC751" s="104"/>
      <c r="ED751" s="104"/>
      <c r="EE751" s="90">
        <f t="shared" si="1216"/>
        <v>0</v>
      </c>
      <c r="EF751" s="90">
        <f t="shared" si="1217"/>
        <v>0</v>
      </c>
      <c r="EG751" s="90">
        <f t="shared" si="1218"/>
        <v>0</v>
      </c>
      <c r="EH751" s="1235"/>
      <c r="EI751" s="1235"/>
      <c r="EJ751" s="1235"/>
      <c r="EK751" s="104"/>
      <c r="EL751" s="104"/>
      <c r="EM751" s="104"/>
      <c r="EN751" s="90">
        <f t="shared" si="1891"/>
        <v>0</v>
      </c>
      <c r="EO751" s="90">
        <f t="shared" si="1892"/>
        <v>0</v>
      </c>
      <c r="EP751" s="90">
        <f t="shared" si="1893"/>
        <v>0</v>
      </c>
      <c r="EQ751" s="104"/>
      <c r="ER751" s="104"/>
      <c r="ES751" s="104"/>
      <c r="ET751" s="90">
        <f t="shared" si="1314"/>
        <v>18632.169999999998</v>
      </c>
      <c r="EU751" s="90">
        <f t="shared" si="1315"/>
        <v>21830.45</v>
      </c>
      <c r="EV751" s="90">
        <f t="shared" si="1316"/>
        <v>21933.25</v>
      </c>
      <c r="EW751" s="104"/>
      <c r="EX751" s="104"/>
      <c r="EY751" s="104"/>
      <c r="EZ751" s="90">
        <f t="shared" si="1894"/>
        <v>0</v>
      </c>
      <c r="FA751" s="90">
        <f t="shared" si="1894"/>
        <v>0</v>
      </c>
      <c r="FB751" s="90">
        <f t="shared" si="1894"/>
        <v>0</v>
      </c>
      <c r="FC751" s="284"/>
      <c r="FD751" s="284"/>
      <c r="FE751" s="284"/>
      <c r="FF751" s="104"/>
      <c r="FG751" s="104"/>
      <c r="FH751" s="104"/>
      <c r="FI751" s="90">
        <f t="shared" si="1895"/>
        <v>0</v>
      </c>
      <c r="FJ751" s="90">
        <f t="shared" si="1896"/>
        <v>0</v>
      </c>
      <c r="FK751" s="90">
        <f t="shared" si="1897"/>
        <v>0</v>
      </c>
      <c r="FL751" s="104"/>
      <c r="FM751" s="104"/>
      <c r="FN751" s="104"/>
      <c r="FO751" s="90">
        <f t="shared" si="1320"/>
        <v>0</v>
      </c>
      <c r="FP751" s="90">
        <f t="shared" si="1321"/>
        <v>0</v>
      </c>
      <c r="FQ751" s="90">
        <f t="shared" si="1322"/>
        <v>0</v>
      </c>
      <c r="FR751" s="104"/>
      <c r="FS751" s="104"/>
      <c r="FT751" s="104"/>
      <c r="FU751" s="90">
        <f t="shared" si="1898"/>
        <v>0</v>
      </c>
      <c r="FV751" s="90">
        <f t="shared" si="1898"/>
        <v>0</v>
      </c>
      <c r="FW751" s="90">
        <f t="shared" si="1898"/>
        <v>0</v>
      </c>
      <c r="FX751" s="1235"/>
      <c r="FY751" s="1235"/>
      <c r="FZ751" s="1235"/>
      <c r="GA751" s="104"/>
      <c r="GB751" s="104"/>
      <c r="GC751" s="104"/>
      <c r="GD751" s="90">
        <f t="shared" si="1899"/>
        <v>0</v>
      </c>
      <c r="GE751" s="90">
        <f t="shared" si="1900"/>
        <v>0</v>
      </c>
      <c r="GF751" s="90">
        <f t="shared" si="1901"/>
        <v>0</v>
      </c>
      <c r="GG751" s="104"/>
      <c r="GH751" s="104"/>
      <c r="GI751" s="104"/>
      <c r="GJ751" s="90">
        <f t="shared" si="1326"/>
        <v>15536.79</v>
      </c>
      <c r="GK751" s="90">
        <f t="shared" si="1327"/>
        <v>16842.84</v>
      </c>
      <c r="GL751" s="90">
        <f t="shared" si="1328"/>
        <v>16976.990000000002</v>
      </c>
      <c r="GM751" s="104"/>
      <c r="GN751" s="104"/>
      <c r="GO751" s="104"/>
      <c r="GP751" s="90">
        <f t="shared" si="1902"/>
        <v>0</v>
      </c>
      <c r="GQ751" s="90">
        <f t="shared" si="1902"/>
        <v>0</v>
      </c>
      <c r="GR751" s="90">
        <f t="shared" si="1902"/>
        <v>0</v>
      </c>
      <c r="GS751" s="92">
        <f t="shared" si="1861"/>
        <v>0</v>
      </c>
      <c r="GT751" s="92">
        <f t="shared" si="1862"/>
        <v>0</v>
      </c>
      <c r="GU751" s="92">
        <f t="shared" si="1862"/>
        <v>0</v>
      </c>
      <c r="GV751" s="104"/>
      <c r="GW751" s="104"/>
      <c r="GX751" s="104"/>
      <c r="GY751" s="90">
        <f t="shared" si="1903"/>
        <v>0</v>
      </c>
      <c r="GZ751" s="90">
        <f t="shared" si="1904"/>
        <v>0</v>
      </c>
      <c r="HA751" s="90">
        <f t="shared" si="1905"/>
        <v>0</v>
      </c>
      <c r="HB751" s="104"/>
      <c r="HC751" s="104"/>
      <c r="HD751" s="104"/>
      <c r="HE751" s="90">
        <f t="shared" si="1332"/>
        <v>0</v>
      </c>
      <c r="HF751" s="90">
        <f t="shared" si="1333"/>
        <v>0</v>
      </c>
      <c r="HG751" s="90">
        <f t="shared" si="1334"/>
        <v>0</v>
      </c>
      <c r="HH751" s="104"/>
      <c r="HI751" s="104"/>
      <c r="HJ751" s="104"/>
      <c r="HK751" s="90">
        <f t="shared" si="1906"/>
        <v>0</v>
      </c>
      <c r="HL751" s="90">
        <f t="shared" si="1906"/>
        <v>0</v>
      </c>
      <c r="HM751" s="90">
        <f t="shared" si="1906"/>
        <v>0</v>
      </c>
      <c r="HN751" s="1235"/>
      <c r="HO751" s="1235"/>
      <c r="HP751" s="1235"/>
      <c r="HQ751" s="104"/>
      <c r="HR751" s="104"/>
      <c r="HS751" s="104"/>
      <c r="HT751" s="90">
        <f t="shared" si="1907"/>
        <v>0</v>
      </c>
      <c r="HU751" s="90">
        <f t="shared" si="1908"/>
        <v>0</v>
      </c>
      <c r="HV751" s="90">
        <f t="shared" si="1909"/>
        <v>0</v>
      </c>
      <c r="HW751" s="104"/>
      <c r="HX751" s="104"/>
      <c r="HY751" s="104"/>
      <c r="HZ751" s="90">
        <f t="shared" si="1338"/>
        <v>15555.68</v>
      </c>
      <c r="IA751" s="90">
        <f t="shared" si="1339"/>
        <v>16422.75</v>
      </c>
      <c r="IB751" s="90">
        <f t="shared" si="1340"/>
        <v>16637.72</v>
      </c>
      <c r="IC751" s="104"/>
      <c r="ID751" s="104"/>
      <c r="IE751" s="104"/>
      <c r="IF751" s="90">
        <f t="shared" si="1910"/>
        <v>0</v>
      </c>
      <c r="IG751" s="90">
        <f t="shared" si="1910"/>
        <v>0</v>
      </c>
      <c r="IH751" s="90">
        <f t="shared" si="1910"/>
        <v>0</v>
      </c>
      <c r="II751" s="1235"/>
      <c r="IJ751" s="1235"/>
      <c r="IK751" s="1235"/>
      <c r="IL751" s="104"/>
      <c r="IM751" s="104"/>
      <c r="IN751" s="104"/>
      <c r="IO751" s="90">
        <f t="shared" si="1911"/>
        <v>0</v>
      </c>
      <c r="IP751" s="90">
        <f t="shared" si="1912"/>
        <v>0</v>
      </c>
      <c r="IQ751" s="90">
        <f t="shared" si="1913"/>
        <v>0</v>
      </c>
      <c r="IR751" s="104"/>
      <c r="IS751" s="104"/>
      <c r="IT751" s="104"/>
      <c r="IU751" s="90">
        <f t="shared" si="1344"/>
        <v>19603.64</v>
      </c>
      <c r="IV751" s="90">
        <f t="shared" si="1345"/>
        <v>21054.5</v>
      </c>
      <c r="IW751" s="90">
        <f t="shared" si="1346"/>
        <v>21277.65</v>
      </c>
      <c r="IX751" s="104"/>
      <c r="IY751" s="104"/>
      <c r="IZ751" s="104"/>
      <c r="JA751" s="90">
        <f t="shared" si="1914"/>
        <v>0</v>
      </c>
      <c r="JB751" s="90">
        <f t="shared" si="1914"/>
        <v>0</v>
      </c>
      <c r="JC751" s="90">
        <f t="shared" si="1914"/>
        <v>0</v>
      </c>
      <c r="JD751" s="1235"/>
      <c r="JE751" s="1235"/>
      <c r="JF751" s="1235"/>
      <c r="JG751" s="104"/>
      <c r="JH751" s="104"/>
      <c r="JI751" s="104"/>
      <c r="JJ751" s="90">
        <f t="shared" si="1915"/>
        <v>0</v>
      </c>
      <c r="JK751" s="90">
        <f t="shared" si="1916"/>
        <v>0</v>
      </c>
      <c r="JL751" s="90">
        <f t="shared" si="1917"/>
        <v>0</v>
      </c>
      <c r="JM751" s="104"/>
      <c r="JN751" s="104"/>
      <c r="JO751" s="104"/>
      <c r="JP751" s="90">
        <f t="shared" si="1350"/>
        <v>19012.87</v>
      </c>
      <c r="JQ751" s="90">
        <f t="shared" si="1351"/>
        <v>20661.810000000001</v>
      </c>
      <c r="JR751" s="90">
        <f t="shared" si="1352"/>
        <v>20871.96</v>
      </c>
      <c r="JS751" s="104"/>
      <c r="JT751" s="104"/>
      <c r="JU751" s="104"/>
      <c r="JV751" s="90">
        <f t="shared" si="1918"/>
        <v>0</v>
      </c>
      <c r="JW751" s="90">
        <f t="shared" si="1918"/>
        <v>0</v>
      </c>
      <c r="JX751" s="90">
        <f t="shared" si="1918"/>
        <v>0</v>
      </c>
      <c r="JY751" s="1235"/>
      <c r="JZ751" s="1235"/>
      <c r="KA751" s="1235"/>
      <c r="KB751" s="104"/>
      <c r="KC751" s="104"/>
      <c r="KD751" s="104"/>
      <c r="KE751" s="90">
        <f t="shared" si="1919"/>
        <v>0</v>
      </c>
      <c r="KF751" s="90">
        <f t="shared" si="1920"/>
        <v>0</v>
      </c>
      <c r="KG751" s="90">
        <f t="shared" si="1921"/>
        <v>0</v>
      </c>
      <c r="KH751" s="104"/>
      <c r="KI751" s="104"/>
      <c r="KJ751" s="104"/>
      <c r="KK751" s="90">
        <f t="shared" si="1356"/>
        <v>22315.88</v>
      </c>
      <c r="KL751" s="90">
        <f t="shared" si="1357"/>
        <v>24304.77</v>
      </c>
      <c r="KM751" s="90">
        <f t="shared" si="1358"/>
        <v>24095.119999999999</v>
      </c>
      <c r="KN751" s="104"/>
      <c r="KO751" s="104"/>
      <c r="KP751" s="104"/>
      <c r="KQ751" s="90">
        <f t="shared" si="1922"/>
        <v>0</v>
      </c>
      <c r="KR751" s="90">
        <f t="shared" si="1922"/>
        <v>0</v>
      </c>
      <c r="KS751" s="90">
        <f t="shared" si="1922"/>
        <v>0</v>
      </c>
      <c r="KT751" s="1235"/>
      <c r="KU751" s="1235"/>
      <c r="KV751" s="1235"/>
      <c r="KW751" s="104"/>
      <c r="KX751" s="104"/>
      <c r="KY751" s="104"/>
      <c r="KZ751" s="90">
        <f t="shared" si="1923"/>
        <v>0</v>
      </c>
      <c r="LA751" s="90">
        <f t="shared" si="1924"/>
        <v>0</v>
      </c>
      <c r="LB751" s="90">
        <f t="shared" si="1925"/>
        <v>0</v>
      </c>
      <c r="LC751" s="104"/>
      <c r="LD751" s="104"/>
      <c r="LE751" s="104"/>
      <c r="LF751" s="90">
        <f t="shared" si="1362"/>
        <v>18408.04</v>
      </c>
      <c r="LG751" s="90">
        <f t="shared" si="1363"/>
        <v>19424.89</v>
      </c>
      <c r="LH751" s="90">
        <f t="shared" si="1364"/>
        <v>19596.78</v>
      </c>
      <c r="LI751" s="104"/>
      <c r="LJ751" s="104"/>
      <c r="LK751" s="104"/>
      <c r="LL751" s="90">
        <f t="shared" si="1926"/>
        <v>0</v>
      </c>
      <c r="LM751" s="90">
        <f t="shared" si="1926"/>
        <v>0</v>
      </c>
      <c r="LN751" s="90">
        <f t="shared" si="1926"/>
        <v>0</v>
      </c>
      <c r="LO751" s="1235"/>
      <c r="LP751" s="1235"/>
      <c r="LQ751" s="1235"/>
      <c r="LR751" s="104"/>
      <c r="LS751" s="104"/>
      <c r="LT751" s="104"/>
      <c r="LU751" s="90">
        <f t="shared" si="1927"/>
        <v>0</v>
      </c>
      <c r="LV751" s="90">
        <f t="shared" si="1928"/>
        <v>0</v>
      </c>
      <c r="LW751" s="90">
        <f t="shared" si="1929"/>
        <v>0</v>
      </c>
      <c r="LX751" s="104"/>
      <c r="LY751" s="104"/>
      <c r="LZ751" s="104"/>
      <c r="MA751" s="90">
        <f t="shared" si="1368"/>
        <v>16902.099999999999</v>
      </c>
      <c r="MB751" s="90">
        <f t="shared" si="1369"/>
        <v>18884.919999999998</v>
      </c>
      <c r="MC751" s="90">
        <f t="shared" si="1370"/>
        <v>19064.14</v>
      </c>
      <c r="MD751" s="104"/>
      <c r="ME751" s="104"/>
      <c r="MF751" s="104"/>
      <c r="MG751" s="90">
        <f t="shared" si="1930"/>
        <v>0</v>
      </c>
      <c r="MH751" s="90">
        <f t="shared" si="1930"/>
        <v>0</v>
      </c>
      <c r="MI751" s="90">
        <f t="shared" si="1930"/>
        <v>0</v>
      </c>
      <c r="MJ751" s="1235"/>
      <c r="MK751" s="1235"/>
      <c r="ML751" s="1235"/>
      <c r="MM751" s="104"/>
      <c r="MN751" s="104"/>
      <c r="MO751" s="104"/>
      <c r="MP751" s="90">
        <f t="shared" si="1931"/>
        <v>0</v>
      </c>
      <c r="MQ751" s="90">
        <f t="shared" si="1932"/>
        <v>0</v>
      </c>
      <c r="MR751" s="90">
        <f t="shared" si="1933"/>
        <v>0</v>
      </c>
      <c r="MS751" s="104"/>
      <c r="MT751" s="104"/>
      <c r="MU751" s="104"/>
      <c r="MV751" s="90">
        <f t="shared" si="1374"/>
        <v>18036.64</v>
      </c>
      <c r="MW751" s="90">
        <f t="shared" si="1375"/>
        <v>18887.490000000002</v>
      </c>
      <c r="MX751" s="90">
        <f t="shared" si="1376"/>
        <v>18913.52</v>
      </c>
      <c r="MY751" s="104"/>
      <c r="MZ751" s="104"/>
      <c r="NA751" s="104"/>
      <c r="NB751" s="90">
        <f t="shared" si="1934"/>
        <v>0</v>
      </c>
      <c r="NC751" s="90">
        <f t="shared" si="1934"/>
        <v>0</v>
      </c>
      <c r="ND751" s="90">
        <f t="shared" si="1934"/>
        <v>0</v>
      </c>
      <c r="NE751" s="1235"/>
      <c r="NF751" s="1235"/>
      <c r="NG751" s="1235"/>
      <c r="NH751" s="104"/>
      <c r="NI751" s="104"/>
      <c r="NJ751" s="104"/>
      <c r="NK751" s="90">
        <f t="shared" si="1935"/>
        <v>0</v>
      </c>
      <c r="NL751" s="90">
        <f t="shared" si="1936"/>
        <v>0</v>
      </c>
      <c r="NM751" s="90">
        <f t="shared" si="1937"/>
        <v>0</v>
      </c>
      <c r="NN751" s="104"/>
      <c r="NO751" s="104"/>
      <c r="NP751" s="104"/>
      <c r="NQ751" s="90">
        <f t="shared" si="1380"/>
        <v>20525.5</v>
      </c>
      <c r="NR751" s="90">
        <f t="shared" si="1381"/>
        <v>22104.16</v>
      </c>
      <c r="NS751" s="90">
        <f t="shared" si="1382"/>
        <v>22225.69</v>
      </c>
      <c r="NT751" s="104"/>
      <c r="NU751" s="104"/>
      <c r="NV751" s="104"/>
      <c r="NW751" s="90">
        <f t="shared" si="1938"/>
        <v>0</v>
      </c>
      <c r="NX751" s="90">
        <f t="shared" si="1938"/>
        <v>0</v>
      </c>
      <c r="NY751" s="90">
        <f t="shared" si="1938"/>
        <v>0</v>
      </c>
      <c r="NZ751" s="1235"/>
      <c r="OA751" s="1235"/>
      <c r="OB751" s="1235"/>
      <c r="OC751" s="104"/>
      <c r="OD751" s="104"/>
      <c r="OE751" s="104"/>
      <c r="OF751" s="90">
        <f t="shared" si="1939"/>
        <v>0</v>
      </c>
      <c r="OG751" s="90">
        <f t="shared" si="1940"/>
        <v>0</v>
      </c>
      <c r="OH751" s="90">
        <f t="shared" si="1941"/>
        <v>0</v>
      </c>
      <c r="OI751" s="104"/>
      <c r="OJ751" s="104"/>
      <c r="OK751" s="104"/>
      <c r="OL751" s="90">
        <f t="shared" si="1386"/>
        <v>13188.69</v>
      </c>
      <c r="OM751" s="90">
        <f t="shared" si="1387"/>
        <v>14328.93</v>
      </c>
      <c r="ON751" s="90">
        <f t="shared" si="1388"/>
        <v>14567.65</v>
      </c>
      <c r="OO751" s="104"/>
      <c r="OP751" s="104"/>
      <c r="OQ751" s="104"/>
      <c r="OR751" s="90">
        <f t="shared" si="1942"/>
        <v>0</v>
      </c>
      <c r="OS751" s="90">
        <f t="shared" si="1942"/>
        <v>0</v>
      </c>
      <c r="OT751" s="90">
        <f t="shared" si="1942"/>
        <v>0</v>
      </c>
      <c r="OU751" s="1235"/>
      <c r="OV751" s="1235"/>
      <c r="OW751" s="1235"/>
      <c r="OX751" s="104"/>
      <c r="OY751" s="104"/>
      <c r="OZ751" s="104"/>
      <c r="PA751" s="90">
        <f t="shared" si="1943"/>
        <v>0</v>
      </c>
      <c r="PB751" s="90">
        <f t="shared" si="1944"/>
        <v>0</v>
      </c>
      <c r="PC751" s="90">
        <f t="shared" si="1945"/>
        <v>0</v>
      </c>
      <c r="PD751" s="104"/>
      <c r="PE751" s="104"/>
      <c r="PF751" s="104"/>
      <c r="PG751" s="90">
        <f t="shared" si="1392"/>
        <v>19669.09</v>
      </c>
      <c r="PH751" s="90">
        <f t="shared" si="1393"/>
        <v>20601.62</v>
      </c>
      <c r="PI751" s="90">
        <f t="shared" si="1394"/>
        <v>20768.97</v>
      </c>
      <c r="PJ751" s="104"/>
      <c r="PK751" s="104"/>
      <c r="PL751" s="104"/>
      <c r="PM751" s="90">
        <f t="shared" si="1946"/>
        <v>0</v>
      </c>
      <c r="PN751" s="90">
        <f t="shared" si="1946"/>
        <v>0</v>
      </c>
      <c r="PO751" s="90">
        <f t="shared" si="1946"/>
        <v>0</v>
      </c>
      <c r="PP751" s="1235"/>
      <c r="PQ751" s="1235"/>
      <c r="PR751" s="1235"/>
      <c r="PS751" s="104"/>
      <c r="PT751" s="104"/>
      <c r="PU751" s="104"/>
      <c r="PV751" s="90">
        <f t="shared" si="1947"/>
        <v>0</v>
      </c>
      <c r="PW751" s="90">
        <f t="shared" si="1948"/>
        <v>0</v>
      </c>
      <c r="PX751" s="90">
        <f t="shared" si="1949"/>
        <v>0</v>
      </c>
      <c r="PY751" s="104"/>
      <c r="PZ751" s="104"/>
      <c r="QA751" s="104"/>
      <c r="QB751" s="90">
        <f t="shared" si="1398"/>
        <v>13619.39</v>
      </c>
      <c r="QC751" s="90">
        <f t="shared" si="1399"/>
        <v>15089.14</v>
      </c>
      <c r="QD751" s="90">
        <f t="shared" si="1400"/>
        <v>15064.5</v>
      </c>
      <c r="QE751" s="104"/>
      <c r="QF751" s="104"/>
      <c r="QG751" s="104"/>
      <c r="QH751" s="90">
        <f t="shared" si="1950"/>
        <v>0</v>
      </c>
      <c r="QI751" s="90">
        <f t="shared" si="1950"/>
        <v>0</v>
      </c>
      <c r="QJ751" s="90">
        <f t="shared" si="1950"/>
        <v>0</v>
      </c>
      <c r="QK751" s="1235"/>
      <c r="QL751" s="1235"/>
      <c r="QM751" s="1235"/>
      <c r="QN751" s="104"/>
      <c r="QO751" s="104"/>
      <c r="QP751" s="104"/>
      <c r="QQ751" s="90">
        <f t="shared" si="1951"/>
        <v>0</v>
      </c>
      <c r="QR751" s="90">
        <f t="shared" si="1952"/>
        <v>0</v>
      </c>
      <c r="QS751" s="90">
        <f t="shared" si="1953"/>
        <v>0</v>
      </c>
      <c r="QT751" s="104"/>
      <c r="QU751" s="104"/>
      <c r="QV751" s="104"/>
      <c r="QW751" s="90">
        <f t="shared" si="1404"/>
        <v>22644.55</v>
      </c>
      <c r="QX751" s="90">
        <f t="shared" si="1405"/>
        <v>25856.12</v>
      </c>
      <c r="QY751" s="90">
        <f t="shared" si="1406"/>
        <v>25956.26</v>
      </c>
      <c r="QZ751" s="104"/>
      <c r="RA751" s="104"/>
      <c r="RB751" s="104"/>
      <c r="RC751" s="90">
        <f t="shared" si="1954"/>
        <v>0</v>
      </c>
      <c r="RD751" s="90">
        <f t="shared" si="1954"/>
        <v>0</v>
      </c>
      <c r="RE751" s="90">
        <f t="shared" si="1954"/>
        <v>0</v>
      </c>
      <c r="RF751" s="1235"/>
      <c r="RG751" s="1235"/>
      <c r="RH751" s="1235"/>
      <c r="RI751" s="104"/>
      <c r="RJ751" s="104"/>
      <c r="RK751" s="104"/>
      <c r="RL751" s="90">
        <f t="shared" si="1955"/>
        <v>0</v>
      </c>
      <c r="RM751" s="90">
        <f t="shared" si="1956"/>
        <v>0</v>
      </c>
      <c r="RN751" s="90">
        <f t="shared" si="1957"/>
        <v>0</v>
      </c>
      <c r="RO751" s="104"/>
      <c r="RP751" s="104"/>
      <c r="RQ751" s="104"/>
      <c r="RR751" s="90">
        <f t="shared" si="1410"/>
        <v>16383.12</v>
      </c>
      <c r="RS751" s="90">
        <f t="shared" si="1411"/>
        <v>17759.310000000001</v>
      </c>
      <c r="RT751" s="90">
        <f t="shared" si="1412"/>
        <v>17941.939999999999</v>
      </c>
      <c r="RU751" s="104"/>
      <c r="RV751" s="104"/>
      <c r="RW751" s="104"/>
      <c r="RX751" s="90">
        <f t="shared" si="1958"/>
        <v>0</v>
      </c>
      <c r="RY751" s="90">
        <f t="shared" si="1958"/>
        <v>0</v>
      </c>
      <c r="RZ751" s="90">
        <f t="shared" si="1958"/>
        <v>0</v>
      </c>
      <c r="SA751" s="1235"/>
      <c r="SB751" s="1235"/>
      <c r="SC751" s="1235"/>
      <c r="SD751" s="104"/>
      <c r="SE751" s="104"/>
      <c r="SF751" s="104"/>
      <c r="SG751" s="90">
        <f t="shared" si="1959"/>
        <v>0</v>
      </c>
      <c r="SH751" s="90">
        <f t="shared" si="1960"/>
        <v>0</v>
      </c>
      <c r="SI751" s="90">
        <f t="shared" si="1961"/>
        <v>0</v>
      </c>
      <c r="SJ751" s="104"/>
      <c r="SK751" s="104"/>
      <c r="SL751" s="104"/>
      <c r="SM751" s="90">
        <f t="shared" si="1416"/>
        <v>11145.9</v>
      </c>
      <c r="SN751" s="90">
        <f t="shared" si="1417"/>
        <v>12395.87</v>
      </c>
      <c r="SO751" s="90">
        <f t="shared" si="1418"/>
        <v>12656.58</v>
      </c>
      <c r="SP751" s="104"/>
      <c r="SQ751" s="104"/>
      <c r="SR751" s="104"/>
      <c r="SS751" s="90">
        <f t="shared" si="1962"/>
        <v>0</v>
      </c>
      <c r="ST751" s="90">
        <f t="shared" si="1962"/>
        <v>0</v>
      </c>
      <c r="SU751" s="90">
        <f t="shared" si="1962"/>
        <v>0</v>
      </c>
      <c r="SV751" s="1235"/>
      <c r="SW751" s="1235"/>
      <c r="SX751" s="1235"/>
      <c r="SY751" s="104"/>
      <c r="SZ751" s="104"/>
      <c r="TA751" s="104"/>
      <c r="TB751" s="90">
        <f t="shared" si="1963"/>
        <v>0</v>
      </c>
      <c r="TC751" s="90">
        <f t="shared" si="1964"/>
        <v>0</v>
      </c>
      <c r="TD751" s="90">
        <f t="shared" si="1965"/>
        <v>0</v>
      </c>
      <c r="TE751" s="104"/>
      <c r="TF751" s="104"/>
      <c r="TG751" s="104"/>
      <c r="TH751" s="90">
        <f t="shared" si="1422"/>
        <v>18855.72</v>
      </c>
      <c r="TI751" s="90">
        <f t="shared" si="1423"/>
        <v>20469.55</v>
      </c>
      <c r="TJ751" s="90">
        <f t="shared" si="1424"/>
        <v>20530.97</v>
      </c>
      <c r="TK751" s="104"/>
      <c r="TL751" s="104"/>
      <c r="TM751" s="104"/>
      <c r="TN751" s="90">
        <f t="shared" si="1966"/>
        <v>0</v>
      </c>
      <c r="TO751" s="90">
        <f t="shared" si="1966"/>
        <v>0</v>
      </c>
      <c r="TP751" s="90">
        <f t="shared" si="1966"/>
        <v>0</v>
      </c>
      <c r="TQ751" s="1235"/>
      <c r="TR751" s="1235"/>
      <c r="TS751" s="1235"/>
      <c r="TT751" s="104"/>
      <c r="TU751" s="104"/>
      <c r="TV751" s="104"/>
      <c r="TW751" s="90">
        <f t="shared" si="1967"/>
        <v>0</v>
      </c>
      <c r="TX751" s="90">
        <f t="shared" si="1968"/>
        <v>0</v>
      </c>
      <c r="TY751" s="90">
        <f t="shared" si="1969"/>
        <v>0</v>
      </c>
      <c r="TZ751" s="104"/>
      <c r="UA751" s="104"/>
      <c r="UB751" s="104"/>
      <c r="UC751" s="90">
        <f t="shared" si="1428"/>
        <v>18438.16</v>
      </c>
      <c r="UD751" s="90">
        <f t="shared" si="1429"/>
        <v>20255.8</v>
      </c>
      <c r="UE751" s="90">
        <f t="shared" si="1430"/>
        <v>20429.59</v>
      </c>
      <c r="UF751" s="104"/>
      <c r="UG751" s="104"/>
      <c r="UH751" s="104"/>
      <c r="UI751" s="90">
        <f t="shared" si="1970"/>
        <v>0</v>
      </c>
      <c r="UJ751" s="90">
        <f t="shared" si="1970"/>
        <v>0</v>
      </c>
      <c r="UK751" s="90">
        <f t="shared" si="1970"/>
        <v>0</v>
      </c>
      <c r="UL751" s="1235"/>
      <c r="UM751" s="1235"/>
      <c r="UN751" s="1235"/>
      <c r="UO751" s="104"/>
      <c r="UP751" s="104"/>
      <c r="UQ751" s="104"/>
      <c r="UR751" s="90">
        <f t="shared" si="1971"/>
        <v>0</v>
      </c>
      <c r="US751" s="90">
        <f t="shared" si="1972"/>
        <v>0</v>
      </c>
      <c r="UT751" s="90">
        <f t="shared" si="1973"/>
        <v>0</v>
      </c>
      <c r="UU751" s="104"/>
      <c r="UV751" s="104"/>
      <c r="UW751" s="104"/>
      <c r="UX751" s="90">
        <f t="shared" si="1434"/>
        <v>19064.64</v>
      </c>
      <c r="UY751" s="90">
        <f t="shared" si="1435"/>
        <v>21683.01</v>
      </c>
      <c r="UZ751" s="90">
        <f t="shared" si="1436"/>
        <v>21843.61</v>
      </c>
      <c r="VA751" s="104"/>
      <c r="VB751" s="104"/>
      <c r="VC751" s="104"/>
      <c r="VD751" s="90">
        <f t="shared" si="1974"/>
        <v>0</v>
      </c>
      <c r="VE751" s="90">
        <f t="shared" si="1974"/>
        <v>0</v>
      </c>
      <c r="VF751" s="90">
        <f t="shared" si="1974"/>
        <v>0</v>
      </c>
      <c r="VG751" s="1235"/>
      <c r="VH751" s="1235"/>
      <c r="VI751" s="1235"/>
      <c r="VJ751" s="104"/>
      <c r="VK751" s="104"/>
      <c r="VL751" s="104"/>
      <c r="VM751" s="90">
        <f t="shared" si="1975"/>
        <v>0</v>
      </c>
      <c r="VN751" s="90">
        <f t="shared" si="1976"/>
        <v>0</v>
      </c>
      <c r="VO751" s="90">
        <f t="shared" si="1977"/>
        <v>0</v>
      </c>
      <c r="VP751" s="104"/>
      <c r="VQ751" s="104"/>
      <c r="VR751" s="104"/>
      <c r="VS751" s="90">
        <f t="shared" si="1440"/>
        <v>17495.52</v>
      </c>
      <c r="VT751" s="90">
        <f t="shared" si="1441"/>
        <v>18997.060000000001</v>
      </c>
      <c r="VU751" s="90">
        <f t="shared" si="1442"/>
        <v>19187.89</v>
      </c>
      <c r="VV751" s="104"/>
      <c r="VW751" s="104"/>
      <c r="VX751" s="104"/>
      <c r="VY751" s="90">
        <f t="shared" si="1978"/>
        <v>0</v>
      </c>
      <c r="VZ751" s="90">
        <f t="shared" si="1978"/>
        <v>0</v>
      </c>
      <c r="WA751" s="90">
        <f t="shared" si="1978"/>
        <v>0</v>
      </c>
      <c r="WB751" s="92">
        <f t="shared" si="1863"/>
        <v>0</v>
      </c>
      <c r="WC751" s="92">
        <f t="shared" si="1864"/>
        <v>0</v>
      </c>
      <c r="WD751" s="92">
        <f t="shared" si="1864"/>
        <v>0</v>
      </c>
      <c r="WE751" s="104"/>
      <c r="WF751" s="104"/>
      <c r="WG751" s="104"/>
      <c r="WH751" s="90">
        <f t="shared" si="1979"/>
        <v>0</v>
      </c>
      <c r="WI751" s="90">
        <f t="shared" si="1980"/>
        <v>0</v>
      </c>
      <c r="WJ751" s="90">
        <f t="shared" si="1981"/>
        <v>0</v>
      </c>
      <c r="WK751" s="104"/>
      <c r="WL751" s="104"/>
      <c r="WM751" s="104"/>
      <c r="WN751" s="90">
        <f t="shared" si="1446"/>
        <v>0</v>
      </c>
      <c r="WO751" s="90">
        <f t="shared" si="1447"/>
        <v>0</v>
      </c>
      <c r="WP751" s="90">
        <f t="shared" si="1448"/>
        <v>0</v>
      </c>
      <c r="WQ751" s="104"/>
      <c r="WR751" s="104"/>
      <c r="WS751" s="104"/>
      <c r="WT751" s="90">
        <f t="shared" si="1982"/>
        <v>0</v>
      </c>
      <c r="WU751" s="90">
        <f t="shared" si="1982"/>
        <v>0</v>
      </c>
      <c r="WV751" s="90">
        <f t="shared" si="1982"/>
        <v>0</v>
      </c>
      <c r="WW751" s="1235"/>
      <c r="WX751" s="1235"/>
      <c r="WY751" s="1235"/>
      <c r="WZ751" s="104"/>
      <c r="XA751" s="104"/>
      <c r="XB751" s="104"/>
      <c r="XC751" s="90">
        <f t="shared" si="1983"/>
        <v>0</v>
      </c>
      <c r="XD751" s="90">
        <f t="shared" si="1984"/>
        <v>0</v>
      </c>
      <c r="XE751" s="90">
        <f t="shared" si="1985"/>
        <v>0</v>
      </c>
      <c r="XF751" s="104"/>
      <c r="XG751" s="104"/>
      <c r="XH751" s="104"/>
      <c r="XI751" s="90">
        <f t="shared" si="1452"/>
        <v>13883.15</v>
      </c>
      <c r="XJ751" s="90">
        <f t="shared" si="1453"/>
        <v>14858.35</v>
      </c>
      <c r="XK751" s="90">
        <f t="shared" si="1454"/>
        <v>15000.53</v>
      </c>
      <c r="XL751" s="104"/>
      <c r="XM751" s="104"/>
      <c r="XN751" s="104"/>
      <c r="XO751" s="90">
        <f t="shared" si="1986"/>
        <v>0</v>
      </c>
      <c r="XP751" s="90">
        <f t="shared" si="1986"/>
        <v>0</v>
      </c>
      <c r="XQ751" s="90">
        <f t="shared" si="1986"/>
        <v>0</v>
      </c>
      <c r="XR751" s="1235"/>
      <c r="XS751" s="1235"/>
      <c r="XT751" s="1235"/>
      <c r="XU751" s="104"/>
      <c r="XV751" s="104"/>
      <c r="XW751" s="104"/>
      <c r="XX751" s="90">
        <f t="shared" si="1987"/>
        <v>0</v>
      </c>
      <c r="XY751" s="90">
        <f t="shared" si="1988"/>
        <v>0</v>
      </c>
      <c r="XZ751" s="90">
        <f t="shared" si="1989"/>
        <v>0</v>
      </c>
      <c r="YA751" s="104"/>
      <c r="YB751" s="104"/>
      <c r="YC751" s="104"/>
      <c r="YD751" s="90">
        <f t="shared" si="1458"/>
        <v>12761.69</v>
      </c>
      <c r="YE751" s="90">
        <f t="shared" si="1459"/>
        <v>13734.82</v>
      </c>
      <c r="YF751" s="90">
        <f t="shared" si="1460"/>
        <v>13997.8</v>
      </c>
      <c r="YG751" s="104"/>
      <c r="YH751" s="104"/>
      <c r="YI751" s="104"/>
      <c r="YJ751" s="90">
        <f t="shared" si="1990"/>
        <v>0</v>
      </c>
      <c r="YK751" s="90">
        <f t="shared" si="1990"/>
        <v>0</v>
      </c>
      <c r="YL751" s="90">
        <f t="shared" si="1990"/>
        <v>0</v>
      </c>
      <c r="YM751" s="1235"/>
      <c r="YN751" s="1235"/>
      <c r="YO751" s="1235"/>
      <c r="YP751" s="104"/>
      <c r="YQ751" s="104"/>
      <c r="YR751" s="104"/>
      <c r="YS751" s="90">
        <f t="shared" si="1991"/>
        <v>0</v>
      </c>
      <c r="YT751" s="90">
        <f t="shared" si="1992"/>
        <v>0</v>
      </c>
      <c r="YU751" s="90">
        <f t="shared" si="1993"/>
        <v>0</v>
      </c>
      <c r="YV751" s="104"/>
      <c r="YW751" s="104"/>
      <c r="YX751" s="104"/>
      <c r="YY751" s="90">
        <f t="shared" si="1464"/>
        <v>11789.64</v>
      </c>
      <c r="YZ751" s="90">
        <f t="shared" si="1465"/>
        <v>13473.12</v>
      </c>
      <c r="ZA751" s="90">
        <f t="shared" si="1466"/>
        <v>13699.29</v>
      </c>
      <c r="ZB751" s="104"/>
      <c r="ZC751" s="104"/>
      <c r="ZD751" s="104"/>
      <c r="ZE751" s="90">
        <f t="shared" si="1994"/>
        <v>0</v>
      </c>
      <c r="ZF751" s="90">
        <f t="shared" si="1994"/>
        <v>0</v>
      </c>
      <c r="ZG751" s="90">
        <f t="shared" si="1994"/>
        <v>0</v>
      </c>
      <c r="ZH751" s="1235"/>
      <c r="ZI751" s="1235"/>
      <c r="ZJ751" s="1235"/>
      <c r="ZK751" s="104"/>
      <c r="ZL751" s="104"/>
      <c r="ZM751" s="104"/>
      <c r="ZN751" s="90">
        <f t="shared" si="1995"/>
        <v>0</v>
      </c>
      <c r="ZO751" s="90">
        <f t="shared" si="1996"/>
        <v>0</v>
      </c>
      <c r="ZP751" s="90">
        <f t="shared" si="1997"/>
        <v>0</v>
      </c>
      <c r="ZQ751" s="104"/>
      <c r="ZR751" s="104"/>
      <c r="ZS751" s="104"/>
      <c r="ZT751" s="90">
        <f t="shared" si="1470"/>
        <v>12801.54</v>
      </c>
      <c r="ZU751" s="90">
        <f t="shared" si="1471"/>
        <v>14247.68</v>
      </c>
      <c r="ZV751" s="90">
        <f t="shared" si="1472"/>
        <v>14491.54</v>
      </c>
      <c r="ZW751" s="104"/>
      <c r="ZX751" s="104"/>
      <c r="ZY751" s="104"/>
      <c r="ZZ751" s="90">
        <f t="shared" si="1998"/>
        <v>0</v>
      </c>
      <c r="AAA751" s="90">
        <f t="shared" si="1998"/>
        <v>0</v>
      </c>
      <c r="AAB751" s="90">
        <f t="shared" si="1998"/>
        <v>0</v>
      </c>
      <c r="AAC751" s="1235"/>
      <c r="AAD751" s="1235"/>
      <c r="AAE751" s="1235"/>
      <c r="AAF751" s="104"/>
      <c r="AAG751" s="104"/>
      <c r="AAH751" s="104"/>
      <c r="AAI751" s="90">
        <f t="shared" si="1999"/>
        <v>0</v>
      </c>
      <c r="AAJ751" s="90">
        <f t="shared" si="2000"/>
        <v>0</v>
      </c>
      <c r="AAK751" s="90">
        <f t="shared" si="2001"/>
        <v>0</v>
      </c>
      <c r="AAL751" s="104"/>
      <c r="AAM751" s="104"/>
      <c r="AAN751" s="104"/>
      <c r="AAO751" s="90">
        <f t="shared" si="1476"/>
        <v>17541.150000000001</v>
      </c>
      <c r="AAP751" s="90">
        <f t="shared" si="1477"/>
        <v>21333.14</v>
      </c>
      <c r="AAQ751" s="90">
        <f t="shared" si="1478"/>
        <v>21448.86</v>
      </c>
      <c r="AAR751" s="104"/>
      <c r="AAS751" s="104"/>
      <c r="AAT751" s="104"/>
      <c r="AAU751" s="90">
        <f t="shared" si="2002"/>
        <v>0</v>
      </c>
      <c r="AAV751" s="90">
        <f t="shared" si="2002"/>
        <v>0</v>
      </c>
      <c r="AAW751" s="90">
        <f t="shared" si="2002"/>
        <v>0</v>
      </c>
      <c r="AAX751" s="1235"/>
      <c r="AAY751" s="1235"/>
      <c r="AAZ751" s="1235"/>
      <c r="ABA751" s="104"/>
      <c r="ABB751" s="104"/>
      <c r="ABC751" s="104"/>
      <c r="ABD751" s="90">
        <f t="shared" si="2003"/>
        <v>0</v>
      </c>
      <c r="ABE751" s="90">
        <f t="shared" si="2004"/>
        <v>0</v>
      </c>
      <c r="ABF751" s="90">
        <f t="shared" si="2005"/>
        <v>0</v>
      </c>
      <c r="ABG751" s="104"/>
      <c r="ABH751" s="104"/>
      <c r="ABI751" s="104"/>
      <c r="ABJ751" s="90">
        <f t="shared" si="1482"/>
        <v>13623.79</v>
      </c>
      <c r="ABK751" s="90">
        <f t="shared" si="1483"/>
        <v>16433.98</v>
      </c>
      <c r="ABL751" s="90">
        <f t="shared" si="1484"/>
        <v>16579.830000000002</v>
      </c>
      <c r="ABM751" s="104"/>
      <c r="ABN751" s="104"/>
      <c r="ABO751" s="104"/>
      <c r="ABP751" s="90">
        <f t="shared" si="2006"/>
        <v>0</v>
      </c>
      <c r="ABQ751" s="90">
        <f t="shared" si="2006"/>
        <v>0</v>
      </c>
      <c r="ABR751" s="90">
        <f t="shared" si="2006"/>
        <v>0</v>
      </c>
      <c r="ABS751" s="1235"/>
      <c r="ABT751" s="1235"/>
      <c r="ABU751" s="1235"/>
      <c r="ABV751" s="104"/>
      <c r="ABW751" s="104"/>
      <c r="ABX751" s="104"/>
      <c r="ABY751" s="90">
        <f t="shared" si="2007"/>
        <v>0</v>
      </c>
      <c r="ABZ751" s="90">
        <f t="shared" si="2008"/>
        <v>0</v>
      </c>
      <c r="ACA751" s="90">
        <f t="shared" si="2009"/>
        <v>0</v>
      </c>
      <c r="ACB751" s="104"/>
      <c r="ACC751" s="104"/>
      <c r="ACD751" s="104"/>
      <c r="ACE751" s="90">
        <f t="shared" si="1488"/>
        <v>9925.74</v>
      </c>
      <c r="ACF751" s="90">
        <f t="shared" si="1489"/>
        <v>12028.06</v>
      </c>
      <c r="ACG751" s="90">
        <f t="shared" si="1490"/>
        <v>12222.21</v>
      </c>
      <c r="ACH751" s="104"/>
      <c r="ACI751" s="104"/>
      <c r="ACJ751" s="104"/>
      <c r="ACK751" s="90">
        <f t="shared" si="2010"/>
        <v>0</v>
      </c>
      <c r="ACL751" s="90">
        <f t="shared" si="2010"/>
        <v>0</v>
      </c>
      <c r="ACM751" s="90">
        <f t="shared" si="2010"/>
        <v>0</v>
      </c>
      <c r="ACN751" s="1235"/>
      <c r="ACO751" s="1235"/>
      <c r="ACP751" s="1235"/>
      <c r="ACQ751" s="104"/>
      <c r="ACR751" s="104"/>
      <c r="ACS751" s="104"/>
      <c r="ACT751" s="90">
        <f t="shared" si="2011"/>
        <v>0</v>
      </c>
      <c r="ACU751" s="90">
        <f t="shared" si="2012"/>
        <v>0</v>
      </c>
      <c r="ACV751" s="90">
        <f t="shared" si="2013"/>
        <v>0</v>
      </c>
      <c r="ACW751" s="104"/>
      <c r="ACX751" s="104"/>
      <c r="ACY751" s="104"/>
      <c r="ACZ751" s="90">
        <f t="shared" si="1494"/>
        <v>13035.13</v>
      </c>
      <c r="ADA751" s="90">
        <f t="shared" si="1495"/>
        <v>16189.07</v>
      </c>
      <c r="ADB751" s="90">
        <f t="shared" si="1496"/>
        <v>16175.87</v>
      </c>
      <c r="ADC751" s="104"/>
      <c r="ADD751" s="104"/>
      <c r="ADE751" s="104"/>
      <c r="ADF751" s="90">
        <f t="shared" si="2014"/>
        <v>0</v>
      </c>
      <c r="ADG751" s="90">
        <f t="shared" si="2014"/>
        <v>0</v>
      </c>
      <c r="ADH751" s="90">
        <f t="shared" si="2014"/>
        <v>0</v>
      </c>
      <c r="ADI751" s="1235"/>
      <c r="ADJ751" s="1235"/>
      <c r="ADK751" s="1235"/>
      <c r="ADL751" s="104"/>
      <c r="ADM751" s="104"/>
      <c r="ADN751" s="104"/>
      <c r="ADO751" s="90">
        <f t="shared" si="2015"/>
        <v>0</v>
      </c>
      <c r="ADP751" s="90">
        <f t="shared" si="2016"/>
        <v>0</v>
      </c>
      <c r="ADQ751" s="90">
        <f t="shared" si="2017"/>
        <v>0</v>
      </c>
      <c r="ADR751" s="104"/>
      <c r="ADS751" s="104"/>
      <c r="ADT751" s="104"/>
      <c r="ADU751" s="90">
        <f t="shared" si="1500"/>
        <v>14712.64</v>
      </c>
      <c r="ADV751" s="90">
        <f t="shared" si="1501"/>
        <v>16103.54</v>
      </c>
      <c r="ADW751" s="90">
        <f t="shared" si="1502"/>
        <v>16268.13</v>
      </c>
      <c r="ADX751" s="104"/>
      <c r="ADY751" s="104"/>
      <c r="ADZ751" s="104"/>
      <c r="AEA751" s="90">
        <f t="shared" si="2018"/>
        <v>0</v>
      </c>
      <c r="AEB751" s="90">
        <f t="shared" si="2018"/>
        <v>0</v>
      </c>
      <c r="AEC751" s="90">
        <f t="shared" si="2018"/>
        <v>0</v>
      </c>
      <c r="AED751" s="1235"/>
      <c r="AEE751" s="1235"/>
      <c r="AEF751" s="1235"/>
      <c r="AEG751" s="104"/>
      <c r="AEH751" s="104"/>
      <c r="AEI751" s="104"/>
      <c r="AEJ751" s="90">
        <f t="shared" si="2019"/>
        <v>0</v>
      </c>
      <c r="AEK751" s="90">
        <f t="shared" si="2020"/>
        <v>0</v>
      </c>
      <c r="AEL751" s="90">
        <f t="shared" si="2021"/>
        <v>0</v>
      </c>
      <c r="AEM751" s="104"/>
      <c r="AEN751" s="104"/>
      <c r="AEO751" s="104"/>
      <c r="AEP751" s="90">
        <f t="shared" si="1506"/>
        <v>13418.82</v>
      </c>
      <c r="AEQ751" s="90">
        <f t="shared" si="1507"/>
        <v>14477.19</v>
      </c>
      <c r="AER751" s="90">
        <f t="shared" si="1508"/>
        <v>14619.91</v>
      </c>
      <c r="AES751" s="104"/>
      <c r="AET751" s="104"/>
      <c r="AEU751" s="104"/>
      <c r="AEV751" s="90">
        <f t="shared" si="2022"/>
        <v>0</v>
      </c>
      <c r="AEW751" s="90">
        <f t="shared" si="2022"/>
        <v>0</v>
      </c>
      <c r="AEX751" s="90">
        <f t="shared" si="2022"/>
        <v>0</v>
      </c>
      <c r="AEY751" s="1235"/>
      <c r="AEZ751" s="1235"/>
      <c r="AFA751" s="1235"/>
      <c r="AFB751" s="104"/>
      <c r="AFC751" s="104"/>
      <c r="AFD751" s="104"/>
      <c r="AFE751" s="90">
        <f t="shared" si="2023"/>
        <v>0</v>
      </c>
      <c r="AFF751" s="90">
        <f t="shared" si="2024"/>
        <v>0</v>
      </c>
      <c r="AFG751" s="90">
        <f t="shared" si="2025"/>
        <v>0</v>
      </c>
      <c r="AFH751" s="104"/>
      <c r="AFI751" s="104"/>
      <c r="AFJ751" s="104"/>
      <c r="AFK751" s="90">
        <f t="shared" si="1512"/>
        <v>12025.37</v>
      </c>
      <c r="AFL751" s="90">
        <f t="shared" si="1513"/>
        <v>14202.36</v>
      </c>
      <c r="AFM751" s="90">
        <f t="shared" si="1514"/>
        <v>14389.65</v>
      </c>
      <c r="AFN751" s="104"/>
      <c r="AFO751" s="104"/>
      <c r="AFP751" s="104"/>
      <c r="AFQ751" s="90">
        <f t="shared" si="2026"/>
        <v>0</v>
      </c>
      <c r="AFR751" s="90">
        <f t="shared" si="2026"/>
        <v>0</v>
      </c>
      <c r="AFS751" s="90">
        <f t="shared" si="2026"/>
        <v>0</v>
      </c>
      <c r="AFT751" s="1235"/>
      <c r="AFU751" s="1235"/>
      <c r="AFV751" s="1235"/>
      <c r="AFW751" s="104"/>
      <c r="AFX751" s="104"/>
      <c r="AFY751" s="104"/>
      <c r="AFZ751" s="90">
        <f t="shared" si="2027"/>
        <v>0</v>
      </c>
      <c r="AGA751" s="90">
        <f t="shared" si="2028"/>
        <v>0</v>
      </c>
      <c r="AGB751" s="90">
        <f t="shared" si="2029"/>
        <v>0</v>
      </c>
      <c r="AGC751" s="104"/>
      <c r="AGD751" s="104"/>
      <c r="AGE751" s="104"/>
      <c r="AGF751" s="90">
        <f t="shared" si="1518"/>
        <v>15661.65</v>
      </c>
      <c r="AGG751" s="90">
        <f t="shared" si="1519"/>
        <v>16912.43</v>
      </c>
      <c r="AGH751" s="90">
        <f t="shared" si="1520"/>
        <v>17099.990000000002</v>
      </c>
      <c r="AGI751" s="104"/>
      <c r="AGJ751" s="104"/>
      <c r="AGK751" s="104"/>
      <c r="AGL751" s="90">
        <f t="shared" si="2030"/>
        <v>0</v>
      </c>
      <c r="AGM751" s="90">
        <f t="shared" si="2030"/>
        <v>0</v>
      </c>
      <c r="AGN751" s="90">
        <f t="shared" si="2030"/>
        <v>0</v>
      </c>
      <c r="AGO751" s="1235"/>
      <c r="AGP751" s="1235"/>
      <c r="AGQ751" s="1235"/>
      <c r="AGR751" s="104"/>
      <c r="AGS751" s="104"/>
      <c r="AGT751" s="104"/>
      <c r="AGU751" s="90">
        <f t="shared" si="2031"/>
        <v>0</v>
      </c>
      <c r="AGV751" s="90">
        <f t="shared" si="2032"/>
        <v>0</v>
      </c>
      <c r="AGW751" s="90">
        <f t="shared" si="2033"/>
        <v>0</v>
      </c>
      <c r="AGX751" s="104"/>
      <c r="AGY751" s="104"/>
      <c r="AGZ751" s="104"/>
      <c r="AHA751" s="90">
        <f t="shared" si="1524"/>
        <v>15580.28</v>
      </c>
      <c r="AHB751" s="90">
        <f t="shared" si="1525"/>
        <v>16341.69</v>
      </c>
      <c r="AHC751" s="90">
        <f t="shared" si="1526"/>
        <v>16560.330000000002</v>
      </c>
      <c r="AHD751" s="104"/>
      <c r="AHE751" s="104"/>
      <c r="AHF751" s="104"/>
      <c r="AHG751" s="90">
        <f t="shared" si="2034"/>
        <v>0</v>
      </c>
      <c r="AHH751" s="90">
        <f t="shared" si="2034"/>
        <v>0</v>
      </c>
      <c r="AHI751" s="90">
        <f t="shared" si="2034"/>
        <v>0</v>
      </c>
      <c r="AHJ751" s="1235"/>
      <c r="AHK751" s="1235"/>
      <c r="AHL751" s="1235"/>
      <c r="AHM751" s="104"/>
      <c r="AHN751" s="104"/>
      <c r="AHO751" s="104"/>
      <c r="AHP751" s="90">
        <f t="shared" si="2035"/>
        <v>0</v>
      </c>
      <c r="AHQ751" s="90">
        <f t="shared" si="2036"/>
        <v>0</v>
      </c>
      <c r="AHR751" s="90">
        <f t="shared" si="2037"/>
        <v>0</v>
      </c>
      <c r="AHS751" s="104"/>
      <c r="AHT751" s="104"/>
      <c r="AHU751" s="104"/>
      <c r="AHV751" s="90">
        <f t="shared" si="1530"/>
        <v>22390.13</v>
      </c>
      <c r="AHW751" s="90">
        <f t="shared" si="1531"/>
        <v>24601.06</v>
      </c>
      <c r="AHX751" s="90">
        <f t="shared" si="1532"/>
        <v>24692.240000000002</v>
      </c>
      <c r="AHY751" s="104"/>
      <c r="AHZ751" s="104"/>
      <c r="AIA751" s="104"/>
      <c r="AIB751" s="90">
        <f t="shared" si="2038"/>
        <v>0</v>
      </c>
      <c r="AIC751" s="90">
        <f t="shared" si="2038"/>
        <v>0</v>
      </c>
      <c r="AID751" s="90">
        <f t="shared" si="2038"/>
        <v>0</v>
      </c>
      <c r="AIE751" s="1235"/>
      <c r="AIF751" s="1235"/>
      <c r="AIG751" s="1235"/>
      <c r="AIH751" s="104"/>
      <c r="AII751" s="104"/>
      <c r="AIJ751" s="104"/>
      <c r="AIK751" s="90">
        <f t="shared" si="2039"/>
        <v>0</v>
      </c>
      <c r="AIL751" s="90">
        <f t="shared" si="2040"/>
        <v>0</v>
      </c>
      <c r="AIM751" s="90">
        <f t="shared" si="2041"/>
        <v>0</v>
      </c>
      <c r="AIN751" s="104"/>
      <c r="AIO751" s="104"/>
      <c r="AIP751" s="104"/>
      <c r="AIQ751" s="90">
        <f t="shared" si="1536"/>
        <v>15318.17</v>
      </c>
      <c r="AIR751" s="90">
        <f t="shared" si="1537"/>
        <v>18215.73</v>
      </c>
      <c r="AIS751" s="90">
        <f t="shared" si="1538"/>
        <v>18406.14</v>
      </c>
      <c r="AIT751" s="104"/>
      <c r="AIU751" s="104"/>
      <c r="AIV751" s="104"/>
      <c r="AIW751" s="90">
        <f t="shared" si="2042"/>
        <v>0</v>
      </c>
      <c r="AIX751" s="90">
        <f t="shared" si="2042"/>
        <v>0</v>
      </c>
      <c r="AIY751" s="90">
        <f t="shared" si="2042"/>
        <v>0</v>
      </c>
      <c r="AIZ751" s="284">
        <f t="shared" si="1865"/>
        <v>0</v>
      </c>
      <c r="AJA751" s="284">
        <f t="shared" si="1866"/>
        <v>0</v>
      </c>
      <c r="AJB751" s="284">
        <f t="shared" si="1866"/>
        <v>0</v>
      </c>
      <c r="AJC751" s="104"/>
      <c r="AJD751" s="104"/>
      <c r="AJE751" s="104"/>
      <c r="AJF751" s="90">
        <f t="shared" si="2043"/>
        <v>0</v>
      </c>
      <c r="AJG751" s="90">
        <f t="shared" si="2044"/>
        <v>0</v>
      </c>
      <c r="AJH751" s="90">
        <f t="shared" si="2045"/>
        <v>0</v>
      </c>
      <c r="AJI751" s="104"/>
      <c r="AJJ751" s="104"/>
      <c r="AJK751" s="104"/>
      <c r="AJL751" s="90">
        <f t="shared" si="1542"/>
        <v>0</v>
      </c>
      <c r="AJM751" s="90">
        <f t="shared" si="1543"/>
        <v>0</v>
      </c>
      <c r="AJN751" s="90">
        <f t="shared" si="1544"/>
        <v>0</v>
      </c>
      <c r="AJO751" s="104"/>
      <c r="AJP751" s="104"/>
      <c r="AJQ751" s="104"/>
      <c r="AJR751" s="90">
        <f t="shared" si="2046"/>
        <v>0</v>
      </c>
      <c r="AJS751" s="90">
        <f t="shared" si="2046"/>
        <v>0</v>
      </c>
      <c r="AJT751" s="90">
        <f t="shared" si="2046"/>
        <v>0</v>
      </c>
      <c r="AJU751" s="1235"/>
      <c r="AJV751" s="1235"/>
      <c r="AJW751" s="1235"/>
      <c r="AJX751" s="104"/>
      <c r="AJY751" s="104"/>
      <c r="AJZ751" s="104"/>
      <c r="AKA751" s="90">
        <f t="shared" si="2047"/>
        <v>0</v>
      </c>
      <c r="AKB751" s="90">
        <f t="shared" si="2048"/>
        <v>0</v>
      </c>
      <c r="AKC751" s="90">
        <f t="shared" si="2049"/>
        <v>0</v>
      </c>
      <c r="AKD751" s="104"/>
      <c r="AKE751" s="104"/>
      <c r="AKF751" s="104"/>
      <c r="AKG751" s="90">
        <f t="shared" si="1548"/>
        <v>13748.93</v>
      </c>
      <c r="AKH751" s="90">
        <f t="shared" si="1549"/>
        <v>14651</v>
      </c>
      <c r="AKI751" s="90">
        <f t="shared" si="1550"/>
        <v>14856.01</v>
      </c>
      <c r="AKJ751" s="104"/>
      <c r="AKK751" s="104"/>
      <c r="AKL751" s="104"/>
      <c r="AKM751" s="90">
        <f t="shared" si="2050"/>
        <v>0</v>
      </c>
      <c r="AKN751" s="90">
        <f t="shared" si="2050"/>
        <v>0</v>
      </c>
      <c r="AKO751" s="90">
        <f t="shared" si="2050"/>
        <v>0</v>
      </c>
      <c r="AKP751" s="1235"/>
      <c r="AKQ751" s="1235"/>
      <c r="AKR751" s="1235"/>
      <c r="AKS751" s="104"/>
      <c r="AKT751" s="104"/>
      <c r="AKU751" s="104"/>
      <c r="AKV751" s="90">
        <f t="shared" si="2051"/>
        <v>0</v>
      </c>
      <c r="AKW751" s="90">
        <f t="shared" si="2052"/>
        <v>0</v>
      </c>
      <c r="AKX751" s="90">
        <f t="shared" si="2053"/>
        <v>0</v>
      </c>
      <c r="AKY751" s="104"/>
      <c r="AKZ751" s="104"/>
      <c r="ALA751" s="104"/>
      <c r="ALB751" s="90">
        <f t="shared" si="1554"/>
        <v>13775.33</v>
      </c>
      <c r="ALC751" s="90">
        <f t="shared" si="1555"/>
        <v>15930.66</v>
      </c>
      <c r="ALD751" s="90">
        <f t="shared" si="1556"/>
        <v>16105.89</v>
      </c>
      <c r="ALE751" s="104"/>
      <c r="ALF751" s="104"/>
      <c r="ALG751" s="104"/>
      <c r="ALH751" s="90">
        <f t="shared" si="2054"/>
        <v>0</v>
      </c>
      <c r="ALI751" s="90">
        <f t="shared" si="2054"/>
        <v>0</v>
      </c>
      <c r="ALJ751" s="90">
        <f t="shared" si="2054"/>
        <v>0</v>
      </c>
      <c r="ALK751" s="1235"/>
      <c r="ALL751" s="1235"/>
      <c r="ALM751" s="1235"/>
      <c r="ALN751" s="104"/>
      <c r="ALO751" s="104"/>
      <c r="ALP751" s="104"/>
      <c r="ALQ751" s="90">
        <f t="shared" si="2055"/>
        <v>0</v>
      </c>
      <c r="ALR751" s="90">
        <f t="shared" si="2056"/>
        <v>0</v>
      </c>
      <c r="ALS751" s="90">
        <f t="shared" si="2057"/>
        <v>0</v>
      </c>
      <c r="ALT751" s="104"/>
      <c r="ALU751" s="104"/>
      <c r="ALV751" s="104"/>
      <c r="ALW751" s="90">
        <f t="shared" si="1560"/>
        <v>15089.52</v>
      </c>
      <c r="ALX751" s="90">
        <f t="shared" si="1561"/>
        <v>17080.28</v>
      </c>
      <c r="ALY751" s="90">
        <f t="shared" si="1562"/>
        <v>17293.75</v>
      </c>
      <c r="ALZ751" s="104"/>
      <c r="AMA751" s="104"/>
      <c r="AMB751" s="104"/>
      <c r="AMC751" s="90">
        <f t="shared" si="2058"/>
        <v>0</v>
      </c>
      <c r="AMD751" s="90">
        <f t="shared" si="2058"/>
        <v>0</v>
      </c>
      <c r="AME751" s="90">
        <f t="shared" si="2058"/>
        <v>0</v>
      </c>
      <c r="AMF751" s="1235"/>
      <c r="AMG751" s="1235"/>
      <c r="AMH751" s="1235"/>
      <c r="AMI751" s="104"/>
      <c r="AMJ751" s="104"/>
      <c r="AMK751" s="104"/>
      <c r="AML751" s="90">
        <f t="shared" si="2059"/>
        <v>0</v>
      </c>
      <c r="AMM751" s="90">
        <f t="shared" si="2060"/>
        <v>0</v>
      </c>
      <c r="AMN751" s="90">
        <f t="shared" si="2061"/>
        <v>0</v>
      </c>
      <c r="AMO751" s="104"/>
      <c r="AMP751" s="104"/>
      <c r="AMQ751" s="104"/>
      <c r="AMR751" s="90">
        <f t="shared" si="1566"/>
        <v>15633.29</v>
      </c>
      <c r="AMS751" s="90">
        <f t="shared" si="1567"/>
        <v>17151.75</v>
      </c>
      <c r="AMT751" s="90">
        <f t="shared" si="1568"/>
        <v>17315.48</v>
      </c>
      <c r="AMU751" s="104"/>
      <c r="AMV751" s="104"/>
      <c r="AMW751" s="104"/>
      <c r="AMX751" s="90">
        <f t="shared" si="2062"/>
        <v>0</v>
      </c>
      <c r="AMY751" s="90">
        <f t="shared" si="2062"/>
        <v>0</v>
      </c>
      <c r="AMZ751" s="90">
        <f t="shared" si="2062"/>
        <v>0</v>
      </c>
      <c r="ANA751" s="1235"/>
      <c r="ANB751" s="1235"/>
      <c r="ANC751" s="1235"/>
      <c r="AND751" s="104"/>
      <c r="ANE751" s="104"/>
      <c r="ANF751" s="104"/>
      <c r="ANG751" s="90">
        <f t="shared" si="2063"/>
        <v>0</v>
      </c>
      <c r="ANH751" s="90">
        <f t="shared" si="2064"/>
        <v>0</v>
      </c>
      <c r="ANI751" s="90">
        <f t="shared" si="2065"/>
        <v>0</v>
      </c>
      <c r="ANJ751" s="104"/>
      <c r="ANK751" s="104"/>
      <c r="ANL751" s="104"/>
      <c r="ANM751" s="90">
        <f t="shared" si="1572"/>
        <v>13262.42</v>
      </c>
      <c r="ANN751" s="90">
        <f t="shared" si="1573"/>
        <v>14331.26</v>
      </c>
      <c r="ANO751" s="90">
        <f t="shared" si="1574"/>
        <v>14536.81</v>
      </c>
      <c r="ANP751" s="104"/>
      <c r="ANQ751" s="104"/>
      <c r="ANR751" s="104"/>
      <c r="ANS751" s="90">
        <f t="shared" si="2066"/>
        <v>0</v>
      </c>
      <c r="ANT751" s="90">
        <f t="shared" si="2066"/>
        <v>0</v>
      </c>
      <c r="ANU751" s="90">
        <f t="shared" si="2066"/>
        <v>0</v>
      </c>
      <c r="ANV751" s="1235"/>
      <c r="ANW751" s="1235"/>
      <c r="ANX751" s="1235"/>
      <c r="ANY751" s="104"/>
      <c r="ANZ751" s="104"/>
      <c r="AOA751" s="104"/>
      <c r="AOB751" s="90">
        <f t="shared" si="2067"/>
        <v>0</v>
      </c>
      <c r="AOC751" s="90">
        <f t="shared" si="2068"/>
        <v>0</v>
      </c>
      <c r="AOD751" s="90">
        <f t="shared" si="2069"/>
        <v>0</v>
      </c>
      <c r="AOE751" s="104"/>
      <c r="AOF751" s="104"/>
      <c r="AOG751" s="104"/>
      <c r="AOH751" s="90">
        <f t="shared" si="1578"/>
        <v>22217.58</v>
      </c>
      <c r="AOI751" s="90">
        <f t="shared" si="1579"/>
        <v>23460.94</v>
      </c>
      <c r="AOJ751" s="90">
        <f t="shared" si="1580"/>
        <v>23486.45</v>
      </c>
      <c r="AOK751" s="104"/>
      <c r="AOL751" s="104"/>
      <c r="AOM751" s="104"/>
      <c r="AON751" s="90">
        <f t="shared" si="2070"/>
        <v>0</v>
      </c>
      <c r="AOO751" s="90">
        <f t="shared" si="2070"/>
        <v>0</v>
      </c>
      <c r="AOP751" s="90">
        <f t="shared" si="2070"/>
        <v>0</v>
      </c>
      <c r="AOQ751" s="1235"/>
      <c r="AOR751" s="1235"/>
      <c r="AOS751" s="1235"/>
      <c r="AOT751" s="104"/>
      <c r="AOU751" s="104"/>
      <c r="AOV751" s="104"/>
      <c r="AOW751" s="90">
        <f t="shared" si="2071"/>
        <v>0</v>
      </c>
      <c r="AOX751" s="90">
        <f t="shared" si="2072"/>
        <v>0</v>
      </c>
      <c r="AOY751" s="90">
        <f t="shared" si="2073"/>
        <v>0</v>
      </c>
      <c r="AOZ751" s="104"/>
      <c r="APA751" s="104"/>
      <c r="APB751" s="104"/>
      <c r="APC751" s="90">
        <f t="shared" si="1584"/>
        <v>14156.23</v>
      </c>
      <c r="APD751" s="90">
        <f t="shared" si="1585"/>
        <v>15220.84</v>
      </c>
      <c r="APE751" s="90">
        <f t="shared" si="1586"/>
        <v>15393.94</v>
      </c>
      <c r="APF751" s="104"/>
      <c r="APG751" s="104"/>
      <c r="APH751" s="104"/>
      <c r="API751" s="90">
        <f t="shared" si="2074"/>
        <v>0</v>
      </c>
      <c r="APJ751" s="90">
        <f t="shared" si="2074"/>
        <v>0</v>
      </c>
      <c r="APK751" s="90">
        <f t="shared" si="2074"/>
        <v>0</v>
      </c>
      <c r="APL751" s="1235"/>
      <c r="APM751" s="1235"/>
      <c r="APN751" s="1235"/>
      <c r="APO751" s="104"/>
      <c r="APP751" s="104"/>
      <c r="APQ751" s="104"/>
      <c r="APR751" s="90">
        <f t="shared" si="2075"/>
        <v>0</v>
      </c>
      <c r="APS751" s="90">
        <f t="shared" si="2076"/>
        <v>0</v>
      </c>
      <c r="APT751" s="90">
        <f t="shared" si="2077"/>
        <v>0</v>
      </c>
      <c r="APU751" s="104"/>
      <c r="APV751" s="104"/>
      <c r="APW751" s="104"/>
      <c r="APX751" s="90">
        <f t="shared" si="1590"/>
        <v>18105.66</v>
      </c>
      <c r="APY751" s="90">
        <f t="shared" si="1591"/>
        <v>19268.78</v>
      </c>
      <c r="APZ751" s="90">
        <f t="shared" si="1592"/>
        <v>19495.66</v>
      </c>
      <c r="AQA751" s="104"/>
      <c r="AQB751" s="104"/>
      <c r="AQC751" s="104"/>
      <c r="AQD751" s="90">
        <f t="shared" si="2078"/>
        <v>0</v>
      </c>
      <c r="AQE751" s="90">
        <f t="shared" si="2078"/>
        <v>0</v>
      </c>
      <c r="AQF751" s="90">
        <f t="shared" si="2078"/>
        <v>0</v>
      </c>
      <c r="AQG751" s="1235"/>
      <c r="AQH751" s="1235"/>
      <c r="AQI751" s="1235"/>
      <c r="AQJ751" s="104"/>
      <c r="AQK751" s="104"/>
      <c r="AQL751" s="104"/>
      <c r="AQM751" s="90">
        <f t="shared" si="2079"/>
        <v>0</v>
      </c>
      <c r="AQN751" s="90">
        <f t="shared" si="2080"/>
        <v>0</v>
      </c>
      <c r="AQO751" s="90">
        <f t="shared" si="2081"/>
        <v>0</v>
      </c>
      <c r="AQP751" s="104"/>
      <c r="AQQ751" s="104"/>
      <c r="AQR751" s="104"/>
      <c r="AQS751" s="90">
        <f t="shared" si="1596"/>
        <v>16502.830000000002</v>
      </c>
      <c r="AQT751" s="90">
        <f t="shared" si="1597"/>
        <v>18434.91</v>
      </c>
      <c r="AQU751" s="90">
        <f t="shared" si="1598"/>
        <v>18613.259999999998</v>
      </c>
      <c r="AQV751" s="104"/>
      <c r="AQW751" s="104"/>
      <c r="AQX751" s="104"/>
      <c r="AQY751" s="90">
        <f t="shared" si="2082"/>
        <v>0</v>
      </c>
      <c r="AQZ751" s="90">
        <f t="shared" si="2082"/>
        <v>0</v>
      </c>
      <c r="ARA751" s="90">
        <f t="shared" si="2082"/>
        <v>0</v>
      </c>
      <c r="ARB751" s="1235"/>
      <c r="ARC751" s="1235"/>
      <c r="ARD751" s="1235"/>
      <c r="ARE751" s="104"/>
      <c r="ARF751" s="104"/>
      <c r="ARG751" s="104"/>
      <c r="ARH751" s="90">
        <f t="shared" si="2083"/>
        <v>0</v>
      </c>
      <c r="ARI751" s="90">
        <f t="shared" si="2084"/>
        <v>0</v>
      </c>
      <c r="ARJ751" s="90">
        <f t="shared" si="2085"/>
        <v>0</v>
      </c>
      <c r="ARK751" s="104"/>
      <c r="ARL751" s="104"/>
      <c r="ARM751" s="104"/>
      <c r="ARN751" s="90">
        <f t="shared" si="1602"/>
        <v>12798.93</v>
      </c>
      <c r="ARO751" s="90">
        <f t="shared" si="1603"/>
        <v>14646.12</v>
      </c>
      <c r="ARP751" s="90">
        <f t="shared" si="1604"/>
        <v>14820.57</v>
      </c>
      <c r="ARQ751" s="104"/>
      <c r="ARR751" s="104"/>
      <c r="ARS751" s="104"/>
      <c r="ART751" s="90">
        <f t="shared" si="2086"/>
        <v>0</v>
      </c>
      <c r="ARU751" s="90">
        <f t="shared" si="2086"/>
        <v>0</v>
      </c>
      <c r="ARV751" s="90">
        <f t="shared" si="2086"/>
        <v>0</v>
      </c>
      <c r="ARW751" s="1235"/>
      <c r="ARX751" s="1235"/>
      <c r="ARY751" s="1235"/>
      <c r="ARZ751" s="104"/>
      <c r="ASA751" s="104"/>
      <c r="ASB751" s="104"/>
      <c r="ASC751" s="90">
        <f t="shared" si="2087"/>
        <v>0</v>
      </c>
      <c r="ASD751" s="90">
        <f t="shared" si="2088"/>
        <v>0</v>
      </c>
      <c r="ASE751" s="90">
        <f t="shared" si="2089"/>
        <v>0</v>
      </c>
      <c r="ASF751" s="104"/>
      <c r="ASG751" s="104"/>
      <c r="ASH751" s="104"/>
      <c r="ASI751" s="90">
        <f t="shared" si="1608"/>
        <v>12870.61</v>
      </c>
      <c r="ASJ751" s="90">
        <f t="shared" si="1609"/>
        <v>15225.14</v>
      </c>
      <c r="ASK751" s="90">
        <f t="shared" si="1610"/>
        <v>15448.41</v>
      </c>
      <c r="ASL751" s="104"/>
      <c r="ASM751" s="104"/>
      <c r="ASN751" s="104"/>
      <c r="ASO751" s="90">
        <f t="shared" si="2090"/>
        <v>0</v>
      </c>
      <c r="ASP751" s="90">
        <f t="shared" si="2090"/>
        <v>0</v>
      </c>
      <c r="ASQ751" s="90">
        <f t="shared" si="2090"/>
        <v>0</v>
      </c>
      <c r="ASR751" s="1235"/>
      <c r="ASS751" s="1235"/>
      <c r="AST751" s="1235"/>
      <c r="ASU751" s="104"/>
      <c r="ASV751" s="104"/>
      <c r="ASW751" s="104"/>
      <c r="ASX751" s="90">
        <f t="shared" si="2091"/>
        <v>0</v>
      </c>
      <c r="ASY751" s="90">
        <f t="shared" si="2092"/>
        <v>0</v>
      </c>
      <c r="ASZ751" s="90">
        <f t="shared" si="2093"/>
        <v>0</v>
      </c>
      <c r="ATA751" s="104"/>
      <c r="ATB751" s="104"/>
      <c r="ATC751" s="104"/>
      <c r="ATD751" s="90">
        <f t="shared" si="1614"/>
        <v>14492.49</v>
      </c>
      <c r="ATE751" s="90">
        <f t="shared" si="1615"/>
        <v>14908.31</v>
      </c>
      <c r="ATF751" s="90">
        <f t="shared" si="1616"/>
        <v>15153.62</v>
      </c>
      <c r="ATG751" s="104"/>
      <c r="ATH751" s="104"/>
      <c r="ATI751" s="104"/>
      <c r="ATJ751" s="90">
        <f t="shared" si="2094"/>
        <v>0</v>
      </c>
      <c r="ATK751" s="90">
        <f t="shared" si="2094"/>
        <v>0</v>
      </c>
      <c r="ATL751" s="90">
        <f t="shared" si="2094"/>
        <v>0</v>
      </c>
      <c r="ATM751" s="1235"/>
      <c r="ATN751" s="1235"/>
      <c r="ATO751" s="1235"/>
      <c r="ATP751" s="104"/>
      <c r="ATQ751" s="104"/>
      <c r="ATR751" s="104"/>
      <c r="ATS751" s="90">
        <f t="shared" si="2095"/>
        <v>0</v>
      </c>
      <c r="ATT751" s="90">
        <f t="shared" si="2096"/>
        <v>0</v>
      </c>
      <c r="ATU751" s="90">
        <f t="shared" si="2097"/>
        <v>0</v>
      </c>
      <c r="ATV751" s="104"/>
      <c r="ATW751" s="104"/>
      <c r="ATX751" s="104"/>
      <c r="ATY751" s="90">
        <f t="shared" si="1620"/>
        <v>12155.01</v>
      </c>
      <c r="ATZ751" s="90">
        <f t="shared" si="1621"/>
        <v>14727.35</v>
      </c>
      <c r="AUA751" s="90">
        <f t="shared" si="1622"/>
        <v>14929.14</v>
      </c>
      <c r="AUB751" s="104"/>
      <c r="AUC751" s="104"/>
      <c r="AUD751" s="104"/>
      <c r="AUE751" s="90">
        <f t="shared" si="2098"/>
        <v>0</v>
      </c>
      <c r="AUF751" s="90">
        <f t="shared" si="2098"/>
        <v>0</v>
      </c>
      <c r="AUG751" s="90">
        <f t="shared" si="2098"/>
        <v>0</v>
      </c>
      <c r="AUH751" s="1235"/>
      <c r="AUI751" s="1235"/>
      <c r="AUJ751" s="1235"/>
      <c r="AUK751" s="104"/>
      <c r="AUL751" s="104"/>
      <c r="AUM751" s="104"/>
      <c r="AUN751" s="90">
        <f t="shared" si="2099"/>
        <v>0</v>
      </c>
      <c r="AUO751" s="90">
        <f t="shared" si="2100"/>
        <v>0</v>
      </c>
      <c r="AUP751" s="90">
        <f t="shared" si="2101"/>
        <v>0</v>
      </c>
      <c r="AUQ751" s="104"/>
      <c r="AUR751" s="104"/>
      <c r="AUS751" s="104"/>
      <c r="AUT751" s="90">
        <f t="shared" si="1626"/>
        <v>12928.33</v>
      </c>
      <c r="AUU751" s="90">
        <f t="shared" si="1627"/>
        <v>14105.91</v>
      </c>
      <c r="AUV751" s="90">
        <f t="shared" si="1628"/>
        <v>14338.88</v>
      </c>
      <c r="AUW751" s="104"/>
      <c r="AUX751" s="104"/>
      <c r="AUY751" s="104"/>
      <c r="AUZ751" s="90">
        <f t="shared" si="2102"/>
        <v>0</v>
      </c>
      <c r="AVA751" s="90">
        <f t="shared" si="2102"/>
        <v>0</v>
      </c>
      <c r="AVB751" s="90">
        <f t="shared" si="2102"/>
        <v>0</v>
      </c>
      <c r="AVC751" s="1235"/>
      <c r="AVD751" s="1235"/>
      <c r="AVE751" s="1235"/>
      <c r="AVF751" s="104"/>
      <c r="AVG751" s="104"/>
      <c r="AVH751" s="104"/>
      <c r="AVI751" s="90">
        <f t="shared" si="2103"/>
        <v>0</v>
      </c>
      <c r="AVJ751" s="90">
        <f t="shared" si="2104"/>
        <v>0</v>
      </c>
      <c r="AVK751" s="90">
        <f t="shared" si="2105"/>
        <v>0</v>
      </c>
      <c r="AVL751" s="104"/>
      <c r="AVM751" s="104"/>
      <c r="AVN751" s="104"/>
      <c r="AVO751" s="90">
        <f t="shared" si="1632"/>
        <v>13907.09</v>
      </c>
      <c r="AVP751" s="90">
        <f t="shared" si="1633"/>
        <v>15008.9</v>
      </c>
      <c r="AVQ751" s="90">
        <f t="shared" si="1634"/>
        <v>15271.74</v>
      </c>
      <c r="AVR751" s="104"/>
      <c r="AVS751" s="104"/>
      <c r="AVT751" s="104"/>
      <c r="AVU751" s="90">
        <f t="shared" si="2106"/>
        <v>0</v>
      </c>
      <c r="AVV751" s="90">
        <f t="shared" si="2106"/>
        <v>0</v>
      </c>
      <c r="AVW751" s="90">
        <f t="shared" si="2106"/>
        <v>0</v>
      </c>
      <c r="AVX751" s="124">
        <f t="shared" si="1635"/>
        <v>0</v>
      </c>
      <c r="AVY751" s="124">
        <f t="shared" si="1636"/>
        <v>0</v>
      </c>
      <c r="AVZ751" s="124">
        <f t="shared" si="1637"/>
        <v>0</v>
      </c>
      <c r="AWA751" s="90">
        <f t="shared" si="1638"/>
        <v>0</v>
      </c>
      <c r="AWB751" s="90">
        <f t="shared" si="1639"/>
        <v>0</v>
      </c>
      <c r="AWC751" s="90">
        <f t="shared" si="1640"/>
        <v>0</v>
      </c>
      <c r="AWD751" s="90">
        <f t="shared" si="1641"/>
        <v>0</v>
      </c>
      <c r="AWE751" s="90">
        <f t="shared" si="1642"/>
        <v>0</v>
      </c>
      <c r="AWF751" s="90">
        <f t="shared" si="1643"/>
        <v>0</v>
      </c>
      <c r="AWG751" s="104"/>
      <c r="AWH751" s="104"/>
      <c r="AWI751" s="104"/>
      <c r="AWJ751" s="90"/>
      <c r="AWK751" s="90"/>
      <c r="AWL751" s="90"/>
      <c r="AWM751" s="90">
        <f t="shared" si="1644"/>
        <v>0</v>
      </c>
      <c r="AWN751" s="90">
        <f t="shared" si="1645"/>
        <v>0</v>
      </c>
      <c r="AWO751" s="90">
        <f t="shared" si="1646"/>
        <v>0</v>
      </c>
      <c r="AWP751" s="90">
        <f t="shared" si="1647"/>
        <v>0</v>
      </c>
      <c r="AWQ751" s="90">
        <f t="shared" si="1648"/>
        <v>0</v>
      </c>
      <c r="AWR751" s="90">
        <f t="shared" si="1649"/>
        <v>0</v>
      </c>
    </row>
    <row r="752" spans="1:1292" ht="12" hidden="1" customHeight="1" x14ac:dyDescent="0.25">
      <c r="A752" s="205" t="s">
        <v>1144</v>
      </c>
      <c r="B752" s="205" t="s">
        <v>1148</v>
      </c>
      <c r="C752" s="5"/>
      <c r="D752" s="362"/>
      <c r="E752" s="263"/>
      <c r="F752" s="98"/>
      <c r="G752" s="98"/>
      <c r="H752" s="98"/>
      <c r="I752" s="90">
        <f t="shared" si="1867"/>
        <v>28838.38</v>
      </c>
      <c r="J752" s="90">
        <f t="shared" si="1867"/>
        <v>28838.38</v>
      </c>
      <c r="K752" s="90">
        <f t="shared" si="1867"/>
        <v>28838.38</v>
      </c>
      <c r="L752" s="1235"/>
      <c r="M752" s="1235"/>
      <c r="N752" s="1235"/>
      <c r="O752" s="104"/>
      <c r="P752" s="104"/>
      <c r="Q752" s="104"/>
      <c r="R752" s="90">
        <f t="shared" si="1868"/>
        <v>0</v>
      </c>
      <c r="S752" s="90">
        <f t="shared" si="1869"/>
        <v>0</v>
      </c>
      <c r="T752" s="90">
        <f t="shared" si="1870"/>
        <v>0</v>
      </c>
      <c r="U752" s="104"/>
      <c r="V752" s="104"/>
      <c r="W752" s="104"/>
      <c r="X752" s="90">
        <f t="shared" si="1278"/>
        <v>11821.19</v>
      </c>
      <c r="Y752" s="90">
        <f t="shared" si="1279"/>
        <v>13347.88</v>
      </c>
      <c r="Z752" s="90">
        <f t="shared" si="1280"/>
        <v>13591.98</v>
      </c>
      <c r="AA752" s="104"/>
      <c r="AB752" s="104"/>
      <c r="AC752" s="104"/>
      <c r="AD752" s="90">
        <f t="shared" si="1871"/>
        <v>0</v>
      </c>
      <c r="AE752" s="90">
        <f t="shared" si="1871"/>
        <v>0</v>
      </c>
      <c r="AF752" s="90">
        <f t="shared" si="1871"/>
        <v>0</v>
      </c>
      <c r="AG752" s="1235"/>
      <c r="AH752" s="1235"/>
      <c r="AI752" s="1235"/>
      <c r="AJ752" s="104"/>
      <c r="AK752" s="104"/>
      <c r="AL752" s="104"/>
      <c r="AM752" s="90">
        <f t="shared" si="1872"/>
        <v>0</v>
      </c>
      <c r="AN752" s="90">
        <f t="shared" si="1873"/>
        <v>0</v>
      </c>
      <c r="AO752" s="90">
        <f t="shared" si="1874"/>
        <v>0</v>
      </c>
      <c r="AP752" s="104"/>
      <c r="AQ752" s="104"/>
      <c r="AR752" s="104"/>
      <c r="AS752" s="90">
        <f t="shared" si="1284"/>
        <v>13383.26</v>
      </c>
      <c r="AT752" s="90">
        <f t="shared" si="1285"/>
        <v>15611.28</v>
      </c>
      <c r="AU752" s="90">
        <f t="shared" si="1286"/>
        <v>15804.2</v>
      </c>
      <c r="AV752" s="104"/>
      <c r="AW752" s="104"/>
      <c r="AX752" s="104"/>
      <c r="AY752" s="90">
        <f t="shared" si="1875"/>
        <v>0</v>
      </c>
      <c r="AZ752" s="90">
        <f t="shared" si="1875"/>
        <v>0</v>
      </c>
      <c r="BA752" s="90">
        <f t="shared" si="1875"/>
        <v>0</v>
      </c>
      <c r="BB752" s="1235"/>
      <c r="BC752" s="1235"/>
      <c r="BD752" s="1235"/>
      <c r="BE752" s="104"/>
      <c r="BF752" s="104"/>
      <c r="BG752" s="104"/>
      <c r="BH752" s="90">
        <f t="shared" si="1876"/>
        <v>0</v>
      </c>
      <c r="BI752" s="90">
        <f t="shared" si="1877"/>
        <v>0</v>
      </c>
      <c r="BJ752" s="90">
        <f t="shared" si="1878"/>
        <v>0</v>
      </c>
      <c r="BK752" s="104"/>
      <c r="BL752" s="104"/>
      <c r="BM752" s="104"/>
      <c r="BN752" s="90">
        <f t="shared" si="1290"/>
        <v>11982.81</v>
      </c>
      <c r="BO752" s="90">
        <f t="shared" si="1291"/>
        <v>13889.03</v>
      </c>
      <c r="BP752" s="90">
        <f t="shared" si="1292"/>
        <v>14112.72</v>
      </c>
      <c r="BQ752" s="104"/>
      <c r="BR752" s="104"/>
      <c r="BS752" s="104"/>
      <c r="BT752" s="90">
        <f t="shared" si="1879"/>
        <v>0</v>
      </c>
      <c r="BU752" s="90">
        <f t="shared" si="1879"/>
        <v>0</v>
      </c>
      <c r="BV752" s="90">
        <f t="shared" si="1879"/>
        <v>0</v>
      </c>
      <c r="BW752" s="1235"/>
      <c r="BX752" s="1235"/>
      <c r="BY752" s="1235"/>
      <c r="BZ752" s="104"/>
      <c r="CA752" s="104"/>
      <c r="CB752" s="104"/>
      <c r="CC752" s="90">
        <f t="shared" si="1880"/>
        <v>0</v>
      </c>
      <c r="CD752" s="90">
        <f t="shared" si="1881"/>
        <v>0</v>
      </c>
      <c r="CE752" s="90">
        <f t="shared" si="1882"/>
        <v>0</v>
      </c>
      <c r="CF752" s="104"/>
      <c r="CG752" s="104"/>
      <c r="CH752" s="104"/>
      <c r="CI752" s="90">
        <f t="shared" si="1296"/>
        <v>14151.6</v>
      </c>
      <c r="CJ752" s="90">
        <f t="shared" si="1297"/>
        <v>16708.84</v>
      </c>
      <c r="CK752" s="90">
        <f t="shared" si="1298"/>
        <v>16971.82</v>
      </c>
      <c r="CL752" s="104"/>
      <c r="CM752" s="104"/>
      <c r="CN752" s="104"/>
      <c r="CO752" s="90">
        <f t="shared" si="1883"/>
        <v>0</v>
      </c>
      <c r="CP752" s="90">
        <f t="shared" si="1883"/>
        <v>0</v>
      </c>
      <c r="CQ752" s="90">
        <f t="shared" si="1883"/>
        <v>0</v>
      </c>
      <c r="CR752" s="1235"/>
      <c r="CS752" s="1235"/>
      <c r="CT752" s="1235"/>
      <c r="CU752" s="104"/>
      <c r="CV752" s="104"/>
      <c r="CW752" s="104"/>
      <c r="CX752" s="90">
        <f t="shared" si="1884"/>
        <v>0</v>
      </c>
      <c r="CY752" s="90">
        <f t="shared" si="1885"/>
        <v>0</v>
      </c>
      <c r="CZ752" s="90">
        <f t="shared" si="1886"/>
        <v>0</v>
      </c>
      <c r="DA752" s="104"/>
      <c r="DB752" s="104"/>
      <c r="DC752" s="104"/>
      <c r="DD752" s="90">
        <f t="shared" si="1302"/>
        <v>15861.13</v>
      </c>
      <c r="DE752" s="90">
        <f t="shared" si="1303"/>
        <v>17468.18</v>
      </c>
      <c r="DF752" s="90">
        <f t="shared" si="1304"/>
        <v>17657.89</v>
      </c>
      <c r="DG752" s="104"/>
      <c r="DH752" s="104"/>
      <c r="DI752" s="104"/>
      <c r="DJ752" s="90">
        <f t="shared" si="1887"/>
        <v>0</v>
      </c>
      <c r="DK752" s="90">
        <f t="shared" si="1887"/>
        <v>0</v>
      </c>
      <c r="DL752" s="90">
        <f t="shared" si="1887"/>
        <v>0</v>
      </c>
      <c r="DM752" s="369"/>
      <c r="DN752" s="369"/>
      <c r="DO752" s="369"/>
      <c r="DP752" s="104"/>
      <c r="DQ752" s="104"/>
      <c r="DR752" s="104"/>
      <c r="DS752" s="90">
        <f t="shared" si="1888"/>
        <v>0</v>
      </c>
      <c r="DT752" s="90">
        <f t="shared" si="1889"/>
        <v>0</v>
      </c>
      <c r="DU752" s="90">
        <f t="shared" si="1890"/>
        <v>0</v>
      </c>
      <c r="DV752" s="104"/>
      <c r="DW752" s="104"/>
      <c r="DX752" s="104"/>
      <c r="DY752" s="90">
        <f t="shared" si="1308"/>
        <v>0</v>
      </c>
      <c r="DZ752" s="90">
        <f t="shared" si="1309"/>
        <v>0</v>
      </c>
      <c r="EA752" s="90">
        <f t="shared" si="1310"/>
        <v>0</v>
      </c>
      <c r="EB752" s="104"/>
      <c r="EC752" s="104"/>
      <c r="ED752" s="104"/>
      <c r="EE752" s="90">
        <f t="shared" si="1216"/>
        <v>0</v>
      </c>
      <c r="EF752" s="90">
        <f t="shared" si="1217"/>
        <v>0</v>
      </c>
      <c r="EG752" s="90">
        <f t="shared" si="1218"/>
        <v>0</v>
      </c>
      <c r="EH752" s="1235"/>
      <c r="EI752" s="1235"/>
      <c r="EJ752" s="1235"/>
      <c r="EK752" s="104"/>
      <c r="EL752" s="104"/>
      <c r="EM752" s="104"/>
      <c r="EN752" s="90">
        <f t="shared" si="1891"/>
        <v>0</v>
      </c>
      <c r="EO752" s="90">
        <f t="shared" si="1892"/>
        <v>0</v>
      </c>
      <c r="EP752" s="90">
        <f t="shared" si="1893"/>
        <v>0</v>
      </c>
      <c r="EQ752" s="104"/>
      <c r="ER752" s="104"/>
      <c r="ES752" s="104"/>
      <c r="ET752" s="90">
        <f t="shared" si="1314"/>
        <v>18632.169999999998</v>
      </c>
      <c r="EU752" s="90">
        <f t="shared" si="1315"/>
        <v>21830.45</v>
      </c>
      <c r="EV752" s="90">
        <f t="shared" si="1316"/>
        <v>21933.25</v>
      </c>
      <c r="EW752" s="104"/>
      <c r="EX752" s="104"/>
      <c r="EY752" s="104"/>
      <c r="EZ752" s="90">
        <f t="shared" si="1894"/>
        <v>0</v>
      </c>
      <c r="FA752" s="90">
        <f t="shared" si="1894"/>
        <v>0</v>
      </c>
      <c r="FB752" s="90">
        <f t="shared" si="1894"/>
        <v>0</v>
      </c>
      <c r="FC752" s="284"/>
      <c r="FD752" s="284"/>
      <c r="FE752" s="284"/>
      <c r="FF752" s="104"/>
      <c r="FG752" s="104"/>
      <c r="FH752" s="104"/>
      <c r="FI752" s="90">
        <f t="shared" si="1895"/>
        <v>0</v>
      </c>
      <c r="FJ752" s="90">
        <f t="shared" si="1896"/>
        <v>0</v>
      </c>
      <c r="FK752" s="90">
        <f t="shared" si="1897"/>
        <v>0</v>
      </c>
      <c r="FL752" s="104"/>
      <c r="FM752" s="104"/>
      <c r="FN752" s="104"/>
      <c r="FO752" s="90">
        <f t="shared" si="1320"/>
        <v>0</v>
      </c>
      <c r="FP752" s="90">
        <f t="shared" si="1321"/>
        <v>0</v>
      </c>
      <c r="FQ752" s="90">
        <f t="shared" si="1322"/>
        <v>0</v>
      </c>
      <c r="FR752" s="104"/>
      <c r="FS752" s="104"/>
      <c r="FT752" s="104"/>
      <c r="FU752" s="90">
        <f t="shared" si="1898"/>
        <v>0</v>
      </c>
      <c r="FV752" s="90">
        <f t="shared" si="1898"/>
        <v>0</v>
      </c>
      <c r="FW752" s="90">
        <f t="shared" si="1898"/>
        <v>0</v>
      </c>
      <c r="FX752" s="1235"/>
      <c r="FY752" s="1235"/>
      <c r="FZ752" s="1235"/>
      <c r="GA752" s="104"/>
      <c r="GB752" s="104"/>
      <c r="GC752" s="104"/>
      <c r="GD752" s="90">
        <f t="shared" si="1899"/>
        <v>0</v>
      </c>
      <c r="GE752" s="90">
        <f t="shared" si="1900"/>
        <v>0</v>
      </c>
      <c r="GF752" s="90">
        <f t="shared" si="1901"/>
        <v>0</v>
      </c>
      <c r="GG752" s="104"/>
      <c r="GH752" s="104"/>
      <c r="GI752" s="104"/>
      <c r="GJ752" s="90">
        <f t="shared" si="1326"/>
        <v>15536.79</v>
      </c>
      <c r="GK752" s="90">
        <f t="shared" si="1327"/>
        <v>16842.84</v>
      </c>
      <c r="GL752" s="90">
        <f t="shared" si="1328"/>
        <v>16976.990000000002</v>
      </c>
      <c r="GM752" s="104"/>
      <c r="GN752" s="104"/>
      <c r="GO752" s="104"/>
      <c r="GP752" s="90">
        <f t="shared" si="1902"/>
        <v>0</v>
      </c>
      <c r="GQ752" s="90">
        <f t="shared" si="1902"/>
        <v>0</v>
      </c>
      <c r="GR752" s="90">
        <f t="shared" si="1902"/>
        <v>0</v>
      </c>
      <c r="GS752" s="92">
        <f t="shared" si="1861"/>
        <v>0</v>
      </c>
      <c r="GT752" s="92">
        <f t="shared" si="1862"/>
        <v>0</v>
      </c>
      <c r="GU752" s="92">
        <f t="shared" si="1862"/>
        <v>0</v>
      </c>
      <c r="GV752" s="104"/>
      <c r="GW752" s="104"/>
      <c r="GX752" s="104"/>
      <c r="GY752" s="90">
        <f t="shared" si="1903"/>
        <v>0</v>
      </c>
      <c r="GZ752" s="90">
        <f t="shared" si="1904"/>
        <v>0</v>
      </c>
      <c r="HA752" s="90">
        <f t="shared" si="1905"/>
        <v>0</v>
      </c>
      <c r="HB752" s="104"/>
      <c r="HC752" s="104"/>
      <c r="HD752" s="104"/>
      <c r="HE752" s="90">
        <f t="shared" si="1332"/>
        <v>0</v>
      </c>
      <c r="HF752" s="90">
        <f t="shared" si="1333"/>
        <v>0</v>
      </c>
      <c r="HG752" s="90">
        <f t="shared" si="1334"/>
        <v>0</v>
      </c>
      <c r="HH752" s="104"/>
      <c r="HI752" s="104"/>
      <c r="HJ752" s="104"/>
      <c r="HK752" s="90">
        <f t="shared" si="1906"/>
        <v>0</v>
      </c>
      <c r="HL752" s="90">
        <f t="shared" si="1906"/>
        <v>0</v>
      </c>
      <c r="HM752" s="90">
        <f t="shared" si="1906"/>
        <v>0</v>
      </c>
      <c r="HN752" s="1235"/>
      <c r="HO752" s="1235"/>
      <c r="HP752" s="1235"/>
      <c r="HQ752" s="104"/>
      <c r="HR752" s="104"/>
      <c r="HS752" s="104"/>
      <c r="HT752" s="90">
        <f t="shared" si="1907"/>
        <v>0</v>
      </c>
      <c r="HU752" s="90">
        <f t="shared" si="1908"/>
        <v>0</v>
      </c>
      <c r="HV752" s="90">
        <f t="shared" si="1909"/>
        <v>0</v>
      </c>
      <c r="HW752" s="104"/>
      <c r="HX752" s="104"/>
      <c r="HY752" s="104"/>
      <c r="HZ752" s="90">
        <f t="shared" si="1338"/>
        <v>15555.68</v>
      </c>
      <c r="IA752" s="90">
        <f t="shared" si="1339"/>
        <v>16422.75</v>
      </c>
      <c r="IB752" s="90">
        <f t="shared" si="1340"/>
        <v>16637.72</v>
      </c>
      <c r="IC752" s="104"/>
      <c r="ID752" s="104"/>
      <c r="IE752" s="104"/>
      <c r="IF752" s="90">
        <f t="shared" si="1910"/>
        <v>0</v>
      </c>
      <c r="IG752" s="90">
        <f t="shared" si="1910"/>
        <v>0</v>
      </c>
      <c r="IH752" s="90">
        <f t="shared" si="1910"/>
        <v>0</v>
      </c>
      <c r="II752" s="1235"/>
      <c r="IJ752" s="1235"/>
      <c r="IK752" s="1235"/>
      <c r="IL752" s="104"/>
      <c r="IM752" s="104"/>
      <c r="IN752" s="104"/>
      <c r="IO752" s="90">
        <f t="shared" si="1911"/>
        <v>0</v>
      </c>
      <c r="IP752" s="90">
        <f t="shared" si="1912"/>
        <v>0</v>
      </c>
      <c r="IQ752" s="90">
        <f t="shared" si="1913"/>
        <v>0</v>
      </c>
      <c r="IR752" s="104"/>
      <c r="IS752" s="104"/>
      <c r="IT752" s="104"/>
      <c r="IU752" s="90">
        <f t="shared" si="1344"/>
        <v>19603.64</v>
      </c>
      <c r="IV752" s="90">
        <f t="shared" si="1345"/>
        <v>21054.5</v>
      </c>
      <c r="IW752" s="90">
        <f t="shared" si="1346"/>
        <v>21277.65</v>
      </c>
      <c r="IX752" s="104"/>
      <c r="IY752" s="104"/>
      <c r="IZ752" s="104"/>
      <c r="JA752" s="90">
        <f t="shared" si="1914"/>
        <v>0</v>
      </c>
      <c r="JB752" s="90">
        <f t="shared" si="1914"/>
        <v>0</v>
      </c>
      <c r="JC752" s="90">
        <f t="shared" si="1914"/>
        <v>0</v>
      </c>
      <c r="JD752" s="1235"/>
      <c r="JE752" s="1235"/>
      <c r="JF752" s="1235"/>
      <c r="JG752" s="104"/>
      <c r="JH752" s="104"/>
      <c r="JI752" s="104"/>
      <c r="JJ752" s="90">
        <f t="shared" si="1915"/>
        <v>0</v>
      </c>
      <c r="JK752" s="90">
        <f t="shared" si="1916"/>
        <v>0</v>
      </c>
      <c r="JL752" s="90">
        <f t="shared" si="1917"/>
        <v>0</v>
      </c>
      <c r="JM752" s="104"/>
      <c r="JN752" s="104"/>
      <c r="JO752" s="104"/>
      <c r="JP752" s="90">
        <f t="shared" si="1350"/>
        <v>19012.87</v>
      </c>
      <c r="JQ752" s="90">
        <f t="shared" si="1351"/>
        <v>20661.810000000001</v>
      </c>
      <c r="JR752" s="90">
        <f t="shared" si="1352"/>
        <v>20871.96</v>
      </c>
      <c r="JS752" s="104"/>
      <c r="JT752" s="104"/>
      <c r="JU752" s="104"/>
      <c r="JV752" s="90">
        <f t="shared" si="1918"/>
        <v>0</v>
      </c>
      <c r="JW752" s="90">
        <f t="shared" si="1918"/>
        <v>0</v>
      </c>
      <c r="JX752" s="90">
        <f t="shared" si="1918"/>
        <v>0</v>
      </c>
      <c r="JY752" s="1235"/>
      <c r="JZ752" s="1235"/>
      <c r="KA752" s="1235"/>
      <c r="KB752" s="104"/>
      <c r="KC752" s="104"/>
      <c r="KD752" s="104"/>
      <c r="KE752" s="90">
        <f t="shared" si="1919"/>
        <v>0</v>
      </c>
      <c r="KF752" s="90">
        <f t="shared" si="1920"/>
        <v>0</v>
      </c>
      <c r="KG752" s="90">
        <f t="shared" si="1921"/>
        <v>0</v>
      </c>
      <c r="KH752" s="104"/>
      <c r="KI752" s="104"/>
      <c r="KJ752" s="104"/>
      <c r="KK752" s="90">
        <f t="shared" si="1356"/>
        <v>22315.88</v>
      </c>
      <c r="KL752" s="90">
        <f t="shared" si="1357"/>
        <v>24304.77</v>
      </c>
      <c r="KM752" s="90">
        <f t="shared" si="1358"/>
        <v>24095.119999999999</v>
      </c>
      <c r="KN752" s="104"/>
      <c r="KO752" s="104"/>
      <c r="KP752" s="104"/>
      <c r="KQ752" s="90">
        <f t="shared" si="1922"/>
        <v>0</v>
      </c>
      <c r="KR752" s="90">
        <f t="shared" si="1922"/>
        <v>0</v>
      </c>
      <c r="KS752" s="90">
        <f t="shared" si="1922"/>
        <v>0</v>
      </c>
      <c r="KT752" s="1235"/>
      <c r="KU752" s="1235"/>
      <c r="KV752" s="1235"/>
      <c r="KW752" s="104"/>
      <c r="KX752" s="104"/>
      <c r="KY752" s="104"/>
      <c r="KZ752" s="90">
        <f t="shared" si="1923"/>
        <v>0</v>
      </c>
      <c r="LA752" s="90">
        <f t="shared" si="1924"/>
        <v>0</v>
      </c>
      <c r="LB752" s="90">
        <f t="shared" si="1925"/>
        <v>0</v>
      </c>
      <c r="LC752" s="104"/>
      <c r="LD752" s="104"/>
      <c r="LE752" s="104"/>
      <c r="LF752" s="90">
        <f t="shared" si="1362"/>
        <v>18408.04</v>
      </c>
      <c r="LG752" s="90">
        <f t="shared" si="1363"/>
        <v>19424.89</v>
      </c>
      <c r="LH752" s="90">
        <f t="shared" si="1364"/>
        <v>19596.78</v>
      </c>
      <c r="LI752" s="104"/>
      <c r="LJ752" s="104"/>
      <c r="LK752" s="104"/>
      <c r="LL752" s="90">
        <f t="shared" si="1926"/>
        <v>0</v>
      </c>
      <c r="LM752" s="90">
        <f t="shared" si="1926"/>
        <v>0</v>
      </c>
      <c r="LN752" s="90">
        <f t="shared" si="1926"/>
        <v>0</v>
      </c>
      <c r="LO752" s="1235"/>
      <c r="LP752" s="1235"/>
      <c r="LQ752" s="1235"/>
      <c r="LR752" s="104"/>
      <c r="LS752" s="104"/>
      <c r="LT752" s="104"/>
      <c r="LU752" s="90">
        <f t="shared" si="1927"/>
        <v>0</v>
      </c>
      <c r="LV752" s="90">
        <f t="shared" si="1928"/>
        <v>0</v>
      </c>
      <c r="LW752" s="90">
        <f t="shared" si="1929"/>
        <v>0</v>
      </c>
      <c r="LX752" s="104"/>
      <c r="LY752" s="104"/>
      <c r="LZ752" s="104"/>
      <c r="MA752" s="90">
        <f t="shared" si="1368"/>
        <v>16902.099999999999</v>
      </c>
      <c r="MB752" s="90">
        <f t="shared" si="1369"/>
        <v>18884.919999999998</v>
      </c>
      <c r="MC752" s="90">
        <f t="shared" si="1370"/>
        <v>19064.14</v>
      </c>
      <c r="MD752" s="104"/>
      <c r="ME752" s="104"/>
      <c r="MF752" s="104"/>
      <c r="MG752" s="90">
        <f t="shared" si="1930"/>
        <v>0</v>
      </c>
      <c r="MH752" s="90">
        <f t="shared" si="1930"/>
        <v>0</v>
      </c>
      <c r="MI752" s="90">
        <f t="shared" si="1930"/>
        <v>0</v>
      </c>
      <c r="MJ752" s="1235"/>
      <c r="MK752" s="1235"/>
      <c r="ML752" s="1235"/>
      <c r="MM752" s="104"/>
      <c r="MN752" s="104"/>
      <c r="MO752" s="104"/>
      <c r="MP752" s="90">
        <f t="shared" si="1931"/>
        <v>0</v>
      </c>
      <c r="MQ752" s="90">
        <f t="shared" si="1932"/>
        <v>0</v>
      </c>
      <c r="MR752" s="90">
        <f t="shared" si="1933"/>
        <v>0</v>
      </c>
      <c r="MS752" s="104"/>
      <c r="MT752" s="104"/>
      <c r="MU752" s="104"/>
      <c r="MV752" s="90">
        <f t="shared" si="1374"/>
        <v>18036.64</v>
      </c>
      <c r="MW752" s="90">
        <f t="shared" si="1375"/>
        <v>18887.490000000002</v>
      </c>
      <c r="MX752" s="90">
        <f t="shared" si="1376"/>
        <v>18913.52</v>
      </c>
      <c r="MY752" s="104"/>
      <c r="MZ752" s="104"/>
      <c r="NA752" s="104"/>
      <c r="NB752" s="90">
        <f t="shared" si="1934"/>
        <v>0</v>
      </c>
      <c r="NC752" s="90">
        <f t="shared" si="1934"/>
        <v>0</v>
      </c>
      <c r="ND752" s="90">
        <f t="shared" si="1934"/>
        <v>0</v>
      </c>
      <c r="NE752" s="1235"/>
      <c r="NF752" s="1235"/>
      <c r="NG752" s="1235"/>
      <c r="NH752" s="104"/>
      <c r="NI752" s="104"/>
      <c r="NJ752" s="104"/>
      <c r="NK752" s="90">
        <f t="shared" si="1935"/>
        <v>0</v>
      </c>
      <c r="NL752" s="90">
        <f t="shared" si="1936"/>
        <v>0</v>
      </c>
      <c r="NM752" s="90">
        <f t="shared" si="1937"/>
        <v>0</v>
      </c>
      <c r="NN752" s="104"/>
      <c r="NO752" s="104"/>
      <c r="NP752" s="104"/>
      <c r="NQ752" s="90">
        <f t="shared" si="1380"/>
        <v>20525.5</v>
      </c>
      <c r="NR752" s="90">
        <f t="shared" si="1381"/>
        <v>22104.16</v>
      </c>
      <c r="NS752" s="90">
        <f t="shared" si="1382"/>
        <v>22225.69</v>
      </c>
      <c r="NT752" s="104"/>
      <c r="NU752" s="104"/>
      <c r="NV752" s="104"/>
      <c r="NW752" s="90">
        <f t="shared" si="1938"/>
        <v>0</v>
      </c>
      <c r="NX752" s="90">
        <f t="shared" si="1938"/>
        <v>0</v>
      </c>
      <c r="NY752" s="90">
        <f t="shared" si="1938"/>
        <v>0</v>
      </c>
      <c r="NZ752" s="1235"/>
      <c r="OA752" s="1235"/>
      <c r="OB752" s="1235"/>
      <c r="OC752" s="104"/>
      <c r="OD752" s="104"/>
      <c r="OE752" s="104"/>
      <c r="OF752" s="90">
        <f t="shared" si="1939"/>
        <v>0</v>
      </c>
      <c r="OG752" s="90">
        <f t="shared" si="1940"/>
        <v>0</v>
      </c>
      <c r="OH752" s="90">
        <f t="shared" si="1941"/>
        <v>0</v>
      </c>
      <c r="OI752" s="104"/>
      <c r="OJ752" s="104"/>
      <c r="OK752" s="104"/>
      <c r="OL752" s="90">
        <f t="shared" si="1386"/>
        <v>13188.69</v>
      </c>
      <c r="OM752" s="90">
        <f t="shared" si="1387"/>
        <v>14328.93</v>
      </c>
      <c r="ON752" s="90">
        <f t="shared" si="1388"/>
        <v>14567.65</v>
      </c>
      <c r="OO752" s="104"/>
      <c r="OP752" s="104"/>
      <c r="OQ752" s="104"/>
      <c r="OR752" s="90">
        <f t="shared" si="1942"/>
        <v>0</v>
      </c>
      <c r="OS752" s="90">
        <f t="shared" si="1942"/>
        <v>0</v>
      </c>
      <c r="OT752" s="90">
        <f t="shared" si="1942"/>
        <v>0</v>
      </c>
      <c r="OU752" s="1235"/>
      <c r="OV752" s="1235"/>
      <c r="OW752" s="1235"/>
      <c r="OX752" s="104"/>
      <c r="OY752" s="104"/>
      <c r="OZ752" s="104"/>
      <c r="PA752" s="90">
        <f t="shared" si="1943"/>
        <v>0</v>
      </c>
      <c r="PB752" s="90">
        <f t="shared" si="1944"/>
        <v>0</v>
      </c>
      <c r="PC752" s="90">
        <f t="shared" si="1945"/>
        <v>0</v>
      </c>
      <c r="PD752" s="104"/>
      <c r="PE752" s="104"/>
      <c r="PF752" s="104"/>
      <c r="PG752" s="90">
        <f t="shared" si="1392"/>
        <v>19669.09</v>
      </c>
      <c r="PH752" s="90">
        <f t="shared" si="1393"/>
        <v>20601.62</v>
      </c>
      <c r="PI752" s="90">
        <f t="shared" si="1394"/>
        <v>20768.97</v>
      </c>
      <c r="PJ752" s="104"/>
      <c r="PK752" s="104"/>
      <c r="PL752" s="104"/>
      <c r="PM752" s="90">
        <f t="shared" si="1946"/>
        <v>0</v>
      </c>
      <c r="PN752" s="90">
        <f t="shared" si="1946"/>
        <v>0</v>
      </c>
      <c r="PO752" s="90">
        <f t="shared" si="1946"/>
        <v>0</v>
      </c>
      <c r="PP752" s="1235"/>
      <c r="PQ752" s="1235"/>
      <c r="PR752" s="1235"/>
      <c r="PS752" s="104"/>
      <c r="PT752" s="104"/>
      <c r="PU752" s="104"/>
      <c r="PV752" s="90">
        <f t="shared" si="1947"/>
        <v>0</v>
      </c>
      <c r="PW752" s="90">
        <f t="shared" si="1948"/>
        <v>0</v>
      </c>
      <c r="PX752" s="90">
        <f t="shared" si="1949"/>
        <v>0</v>
      </c>
      <c r="PY752" s="104"/>
      <c r="PZ752" s="104"/>
      <c r="QA752" s="104"/>
      <c r="QB752" s="90">
        <f t="shared" si="1398"/>
        <v>13619.39</v>
      </c>
      <c r="QC752" s="90">
        <f t="shared" si="1399"/>
        <v>15089.14</v>
      </c>
      <c r="QD752" s="90">
        <f t="shared" si="1400"/>
        <v>15064.5</v>
      </c>
      <c r="QE752" s="104"/>
      <c r="QF752" s="104"/>
      <c r="QG752" s="104"/>
      <c r="QH752" s="90">
        <f t="shared" si="1950"/>
        <v>0</v>
      </c>
      <c r="QI752" s="90">
        <f t="shared" si="1950"/>
        <v>0</v>
      </c>
      <c r="QJ752" s="90">
        <f t="shared" si="1950"/>
        <v>0</v>
      </c>
      <c r="QK752" s="1235"/>
      <c r="QL752" s="1235"/>
      <c r="QM752" s="1235"/>
      <c r="QN752" s="104"/>
      <c r="QO752" s="104"/>
      <c r="QP752" s="104"/>
      <c r="QQ752" s="90">
        <f t="shared" si="1951"/>
        <v>0</v>
      </c>
      <c r="QR752" s="90">
        <f t="shared" si="1952"/>
        <v>0</v>
      </c>
      <c r="QS752" s="90">
        <f t="shared" si="1953"/>
        <v>0</v>
      </c>
      <c r="QT752" s="104"/>
      <c r="QU752" s="104"/>
      <c r="QV752" s="104"/>
      <c r="QW752" s="90">
        <f t="shared" si="1404"/>
        <v>22644.55</v>
      </c>
      <c r="QX752" s="90">
        <f t="shared" si="1405"/>
        <v>25856.12</v>
      </c>
      <c r="QY752" s="90">
        <f t="shared" si="1406"/>
        <v>25956.26</v>
      </c>
      <c r="QZ752" s="104"/>
      <c r="RA752" s="104"/>
      <c r="RB752" s="104"/>
      <c r="RC752" s="90">
        <f t="shared" si="1954"/>
        <v>0</v>
      </c>
      <c r="RD752" s="90">
        <f t="shared" si="1954"/>
        <v>0</v>
      </c>
      <c r="RE752" s="90">
        <f t="shared" si="1954"/>
        <v>0</v>
      </c>
      <c r="RF752" s="1235"/>
      <c r="RG752" s="1235"/>
      <c r="RH752" s="1235"/>
      <c r="RI752" s="104"/>
      <c r="RJ752" s="104"/>
      <c r="RK752" s="104"/>
      <c r="RL752" s="90">
        <f t="shared" si="1955"/>
        <v>0</v>
      </c>
      <c r="RM752" s="90">
        <f t="shared" si="1956"/>
        <v>0</v>
      </c>
      <c r="RN752" s="90">
        <f t="shared" si="1957"/>
        <v>0</v>
      </c>
      <c r="RO752" s="104"/>
      <c r="RP752" s="104"/>
      <c r="RQ752" s="104"/>
      <c r="RR752" s="90">
        <f t="shared" si="1410"/>
        <v>16383.12</v>
      </c>
      <c r="RS752" s="90">
        <f t="shared" si="1411"/>
        <v>17759.310000000001</v>
      </c>
      <c r="RT752" s="90">
        <f t="shared" si="1412"/>
        <v>17941.939999999999</v>
      </c>
      <c r="RU752" s="104"/>
      <c r="RV752" s="104"/>
      <c r="RW752" s="104"/>
      <c r="RX752" s="90">
        <f t="shared" si="1958"/>
        <v>0</v>
      </c>
      <c r="RY752" s="90">
        <f t="shared" si="1958"/>
        <v>0</v>
      </c>
      <c r="RZ752" s="90">
        <f t="shared" si="1958"/>
        <v>0</v>
      </c>
      <c r="SA752" s="1235"/>
      <c r="SB752" s="1235"/>
      <c r="SC752" s="1235"/>
      <c r="SD752" s="104"/>
      <c r="SE752" s="104"/>
      <c r="SF752" s="104"/>
      <c r="SG752" s="90">
        <f t="shared" si="1959"/>
        <v>0</v>
      </c>
      <c r="SH752" s="90">
        <f t="shared" si="1960"/>
        <v>0</v>
      </c>
      <c r="SI752" s="90">
        <f t="shared" si="1961"/>
        <v>0</v>
      </c>
      <c r="SJ752" s="104"/>
      <c r="SK752" s="104"/>
      <c r="SL752" s="104"/>
      <c r="SM752" s="90">
        <f t="shared" si="1416"/>
        <v>11145.9</v>
      </c>
      <c r="SN752" s="90">
        <f t="shared" si="1417"/>
        <v>12395.87</v>
      </c>
      <c r="SO752" s="90">
        <f t="shared" si="1418"/>
        <v>12656.58</v>
      </c>
      <c r="SP752" s="104"/>
      <c r="SQ752" s="104"/>
      <c r="SR752" s="104"/>
      <c r="SS752" s="90">
        <f t="shared" si="1962"/>
        <v>0</v>
      </c>
      <c r="ST752" s="90">
        <f t="shared" si="1962"/>
        <v>0</v>
      </c>
      <c r="SU752" s="90">
        <f t="shared" si="1962"/>
        <v>0</v>
      </c>
      <c r="SV752" s="1235"/>
      <c r="SW752" s="1235"/>
      <c r="SX752" s="1235"/>
      <c r="SY752" s="104"/>
      <c r="SZ752" s="104"/>
      <c r="TA752" s="104"/>
      <c r="TB752" s="90">
        <f t="shared" si="1963"/>
        <v>0</v>
      </c>
      <c r="TC752" s="90">
        <f t="shared" si="1964"/>
        <v>0</v>
      </c>
      <c r="TD752" s="90">
        <f t="shared" si="1965"/>
        <v>0</v>
      </c>
      <c r="TE752" s="104"/>
      <c r="TF752" s="104"/>
      <c r="TG752" s="104"/>
      <c r="TH752" s="90">
        <f t="shared" si="1422"/>
        <v>18855.72</v>
      </c>
      <c r="TI752" s="90">
        <f t="shared" si="1423"/>
        <v>20469.55</v>
      </c>
      <c r="TJ752" s="90">
        <f t="shared" si="1424"/>
        <v>20530.97</v>
      </c>
      <c r="TK752" s="104"/>
      <c r="TL752" s="104"/>
      <c r="TM752" s="104"/>
      <c r="TN752" s="90">
        <f t="shared" si="1966"/>
        <v>0</v>
      </c>
      <c r="TO752" s="90">
        <f t="shared" si="1966"/>
        <v>0</v>
      </c>
      <c r="TP752" s="90">
        <f t="shared" si="1966"/>
        <v>0</v>
      </c>
      <c r="TQ752" s="1235"/>
      <c r="TR752" s="1235"/>
      <c r="TS752" s="1235"/>
      <c r="TT752" s="104"/>
      <c r="TU752" s="104"/>
      <c r="TV752" s="104"/>
      <c r="TW752" s="90">
        <f t="shared" si="1967"/>
        <v>0</v>
      </c>
      <c r="TX752" s="90">
        <f t="shared" si="1968"/>
        <v>0</v>
      </c>
      <c r="TY752" s="90">
        <f t="shared" si="1969"/>
        <v>0</v>
      </c>
      <c r="TZ752" s="104"/>
      <c r="UA752" s="104"/>
      <c r="UB752" s="104"/>
      <c r="UC752" s="90">
        <f t="shared" si="1428"/>
        <v>18438.16</v>
      </c>
      <c r="UD752" s="90">
        <f t="shared" si="1429"/>
        <v>20255.8</v>
      </c>
      <c r="UE752" s="90">
        <f t="shared" si="1430"/>
        <v>20429.59</v>
      </c>
      <c r="UF752" s="104"/>
      <c r="UG752" s="104"/>
      <c r="UH752" s="104"/>
      <c r="UI752" s="90">
        <f t="shared" si="1970"/>
        <v>0</v>
      </c>
      <c r="UJ752" s="90">
        <f t="shared" si="1970"/>
        <v>0</v>
      </c>
      <c r="UK752" s="90">
        <f t="shared" si="1970"/>
        <v>0</v>
      </c>
      <c r="UL752" s="1235"/>
      <c r="UM752" s="1235"/>
      <c r="UN752" s="1235"/>
      <c r="UO752" s="104"/>
      <c r="UP752" s="104"/>
      <c r="UQ752" s="104"/>
      <c r="UR752" s="90">
        <f t="shared" si="1971"/>
        <v>0</v>
      </c>
      <c r="US752" s="90">
        <f t="shared" si="1972"/>
        <v>0</v>
      </c>
      <c r="UT752" s="90">
        <f t="shared" si="1973"/>
        <v>0</v>
      </c>
      <c r="UU752" s="104"/>
      <c r="UV752" s="104"/>
      <c r="UW752" s="104"/>
      <c r="UX752" s="90">
        <f t="shared" si="1434"/>
        <v>19064.64</v>
      </c>
      <c r="UY752" s="90">
        <f t="shared" si="1435"/>
        <v>21683.01</v>
      </c>
      <c r="UZ752" s="90">
        <f t="shared" si="1436"/>
        <v>21843.61</v>
      </c>
      <c r="VA752" s="104"/>
      <c r="VB752" s="104"/>
      <c r="VC752" s="104"/>
      <c r="VD752" s="90">
        <f t="shared" si="1974"/>
        <v>0</v>
      </c>
      <c r="VE752" s="90">
        <f t="shared" si="1974"/>
        <v>0</v>
      </c>
      <c r="VF752" s="90">
        <f t="shared" si="1974"/>
        <v>0</v>
      </c>
      <c r="VG752" s="1235"/>
      <c r="VH752" s="1235"/>
      <c r="VI752" s="1235"/>
      <c r="VJ752" s="104"/>
      <c r="VK752" s="104"/>
      <c r="VL752" s="104"/>
      <c r="VM752" s="90">
        <f t="shared" si="1975"/>
        <v>0</v>
      </c>
      <c r="VN752" s="90">
        <f t="shared" si="1976"/>
        <v>0</v>
      </c>
      <c r="VO752" s="90">
        <f t="shared" si="1977"/>
        <v>0</v>
      </c>
      <c r="VP752" s="104"/>
      <c r="VQ752" s="104"/>
      <c r="VR752" s="104"/>
      <c r="VS752" s="90">
        <f t="shared" si="1440"/>
        <v>17495.52</v>
      </c>
      <c r="VT752" s="90">
        <f t="shared" si="1441"/>
        <v>18997.060000000001</v>
      </c>
      <c r="VU752" s="90">
        <f t="shared" si="1442"/>
        <v>19187.89</v>
      </c>
      <c r="VV752" s="104"/>
      <c r="VW752" s="104"/>
      <c r="VX752" s="104"/>
      <c r="VY752" s="90">
        <f t="shared" si="1978"/>
        <v>0</v>
      </c>
      <c r="VZ752" s="90">
        <f t="shared" si="1978"/>
        <v>0</v>
      </c>
      <c r="WA752" s="90">
        <f t="shared" si="1978"/>
        <v>0</v>
      </c>
      <c r="WB752" s="92">
        <f t="shared" si="1863"/>
        <v>0</v>
      </c>
      <c r="WC752" s="92">
        <f t="shared" si="1864"/>
        <v>0</v>
      </c>
      <c r="WD752" s="92">
        <f t="shared" si="1864"/>
        <v>0</v>
      </c>
      <c r="WE752" s="104"/>
      <c r="WF752" s="104"/>
      <c r="WG752" s="104"/>
      <c r="WH752" s="90">
        <f t="shared" si="1979"/>
        <v>0</v>
      </c>
      <c r="WI752" s="90">
        <f t="shared" si="1980"/>
        <v>0</v>
      </c>
      <c r="WJ752" s="90">
        <f t="shared" si="1981"/>
        <v>0</v>
      </c>
      <c r="WK752" s="104"/>
      <c r="WL752" s="104"/>
      <c r="WM752" s="104"/>
      <c r="WN752" s="90">
        <f t="shared" si="1446"/>
        <v>0</v>
      </c>
      <c r="WO752" s="90">
        <f t="shared" si="1447"/>
        <v>0</v>
      </c>
      <c r="WP752" s="90">
        <f t="shared" si="1448"/>
        <v>0</v>
      </c>
      <c r="WQ752" s="104"/>
      <c r="WR752" s="104"/>
      <c r="WS752" s="104"/>
      <c r="WT752" s="90">
        <f t="shared" si="1982"/>
        <v>0</v>
      </c>
      <c r="WU752" s="90">
        <f t="shared" si="1982"/>
        <v>0</v>
      </c>
      <c r="WV752" s="90">
        <f t="shared" si="1982"/>
        <v>0</v>
      </c>
      <c r="WW752" s="1235"/>
      <c r="WX752" s="1235"/>
      <c r="WY752" s="1235"/>
      <c r="WZ752" s="104"/>
      <c r="XA752" s="104"/>
      <c r="XB752" s="104"/>
      <c r="XC752" s="90">
        <f t="shared" si="1983"/>
        <v>0</v>
      </c>
      <c r="XD752" s="90">
        <f t="shared" si="1984"/>
        <v>0</v>
      </c>
      <c r="XE752" s="90">
        <f t="shared" si="1985"/>
        <v>0</v>
      </c>
      <c r="XF752" s="104"/>
      <c r="XG752" s="104"/>
      <c r="XH752" s="104"/>
      <c r="XI752" s="90">
        <f t="shared" si="1452"/>
        <v>13883.15</v>
      </c>
      <c r="XJ752" s="90">
        <f t="shared" si="1453"/>
        <v>14858.35</v>
      </c>
      <c r="XK752" s="90">
        <f t="shared" si="1454"/>
        <v>15000.53</v>
      </c>
      <c r="XL752" s="104"/>
      <c r="XM752" s="104"/>
      <c r="XN752" s="104"/>
      <c r="XO752" s="90">
        <f t="shared" si="1986"/>
        <v>0</v>
      </c>
      <c r="XP752" s="90">
        <f t="shared" si="1986"/>
        <v>0</v>
      </c>
      <c r="XQ752" s="90">
        <f t="shared" si="1986"/>
        <v>0</v>
      </c>
      <c r="XR752" s="1235"/>
      <c r="XS752" s="1235"/>
      <c r="XT752" s="1235"/>
      <c r="XU752" s="104"/>
      <c r="XV752" s="104"/>
      <c r="XW752" s="104"/>
      <c r="XX752" s="90">
        <f t="shared" si="1987"/>
        <v>0</v>
      </c>
      <c r="XY752" s="90">
        <f t="shared" si="1988"/>
        <v>0</v>
      </c>
      <c r="XZ752" s="90">
        <f t="shared" si="1989"/>
        <v>0</v>
      </c>
      <c r="YA752" s="104"/>
      <c r="YB752" s="104"/>
      <c r="YC752" s="104"/>
      <c r="YD752" s="90">
        <f t="shared" si="1458"/>
        <v>12761.69</v>
      </c>
      <c r="YE752" s="90">
        <f t="shared" si="1459"/>
        <v>13734.82</v>
      </c>
      <c r="YF752" s="90">
        <f t="shared" si="1460"/>
        <v>13997.8</v>
      </c>
      <c r="YG752" s="104"/>
      <c r="YH752" s="104"/>
      <c r="YI752" s="104"/>
      <c r="YJ752" s="90">
        <f t="shared" si="1990"/>
        <v>0</v>
      </c>
      <c r="YK752" s="90">
        <f t="shared" si="1990"/>
        <v>0</v>
      </c>
      <c r="YL752" s="90">
        <f t="shared" si="1990"/>
        <v>0</v>
      </c>
      <c r="YM752" s="1235"/>
      <c r="YN752" s="1235"/>
      <c r="YO752" s="1235"/>
      <c r="YP752" s="104"/>
      <c r="YQ752" s="104"/>
      <c r="YR752" s="104"/>
      <c r="YS752" s="90">
        <f t="shared" si="1991"/>
        <v>0</v>
      </c>
      <c r="YT752" s="90">
        <f t="shared" si="1992"/>
        <v>0</v>
      </c>
      <c r="YU752" s="90">
        <f t="shared" si="1993"/>
        <v>0</v>
      </c>
      <c r="YV752" s="104"/>
      <c r="YW752" s="104"/>
      <c r="YX752" s="104"/>
      <c r="YY752" s="90">
        <f t="shared" si="1464"/>
        <v>11789.64</v>
      </c>
      <c r="YZ752" s="90">
        <f t="shared" si="1465"/>
        <v>13473.12</v>
      </c>
      <c r="ZA752" s="90">
        <f t="shared" si="1466"/>
        <v>13699.29</v>
      </c>
      <c r="ZB752" s="104"/>
      <c r="ZC752" s="104"/>
      <c r="ZD752" s="104"/>
      <c r="ZE752" s="90">
        <f t="shared" si="1994"/>
        <v>0</v>
      </c>
      <c r="ZF752" s="90">
        <f t="shared" si="1994"/>
        <v>0</v>
      </c>
      <c r="ZG752" s="90">
        <f t="shared" si="1994"/>
        <v>0</v>
      </c>
      <c r="ZH752" s="1235"/>
      <c r="ZI752" s="1235"/>
      <c r="ZJ752" s="1235"/>
      <c r="ZK752" s="104"/>
      <c r="ZL752" s="104"/>
      <c r="ZM752" s="104"/>
      <c r="ZN752" s="90">
        <f t="shared" si="1995"/>
        <v>0</v>
      </c>
      <c r="ZO752" s="90">
        <f t="shared" si="1996"/>
        <v>0</v>
      </c>
      <c r="ZP752" s="90">
        <f t="shared" si="1997"/>
        <v>0</v>
      </c>
      <c r="ZQ752" s="104"/>
      <c r="ZR752" s="104"/>
      <c r="ZS752" s="104"/>
      <c r="ZT752" s="90">
        <f t="shared" si="1470"/>
        <v>12801.54</v>
      </c>
      <c r="ZU752" s="90">
        <f t="shared" si="1471"/>
        <v>14247.68</v>
      </c>
      <c r="ZV752" s="90">
        <f t="shared" si="1472"/>
        <v>14491.54</v>
      </c>
      <c r="ZW752" s="104"/>
      <c r="ZX752" s="104"/>
      <c r="ZY752" s="104"/>
      <c r="ZZ752" s="90">
        <f t="shared" si="1998"/>
        <v>0</v>
      </c>
      <c r="AAA752" s="90">
        <f t="shared" si="1998"/>
        <v>0</v>
      </c>
      <c r="AAB752" s="90">
        <f t="shared" si="1998"/>
        <v>0</v>
      </c>
      <c r="AAC752" s="1235"/>
      <c r="AAD752" s="1235"/>
      <c r="AAE752" s="1235"/>
      <c r="AAF752" s="104"/>
      <c r="AAG752" s="104"/>
      <c r="AAH752" s="104"/>
      <c r="AAI752" s="90">
        <f t="shared" si="1999"/>
        <v>0</v>
      </c>
      <c r="AAJ752" s="90">
        <f t="shared" si="2000"/>
        <v>0</v>
      </c>
      <c r="AAK752" s="90">
        <f t="shared" si="2001"/>
        <v>0</v>
      </c>
      <c r="AAL752" s="104"/>
      <c r="AAM752" s="104"/>
      <c r="AAN752" s="104"/>
      <c r="AAO752" s="90">
        <f t="shared" si="1476"/>
        <v>17541.150000000001</v>
      </c>
      <c r="AAP752" s="90">
        <f t="shared" si="1477"/>
        <v>21333.14</v>
      </c>
      <c r="AAQ752" s="90">
        <f t="shared" si="1478"/>
        <v>21448.86</v>
      </c>
      <c r="AAR752" s="104"/>
      <c r="AAS752" s="104"/>
      <c r="AAT752" s="104"/>
      <c r="AAU752" s="90">
        <f t="shared" si="2002"/>
        <v>0</v>
      </c>
      <c r="AAV752" s="90">
        <f t="shared" si="2002"/>
        <v>0</v>
      </c>
      <c r="AAW752" s="90">
        <f t="shared" si="2002"/>
        <v>0</v>
      </c>
      <c r="AAX752" s="1235"/>
      <c r="AAY752" s="1235"/>
      <c r="AAZ752" s="1235"/>
      <c r="ABA752" s="104"/>
      <c r="ABB752" s="104"/>
      <c r="ABC752" s="104"/>
      <c r="ABD752" s="90">
        <f t="shared" si="2003"/>
        <v>0</v>
      </c>
      <c r="ABE752" s="90">
        <f t="shared" si="2004"/>
        <v>0</v>
      </c>
      <c r="ABF752" s="90">
        <f t="shared" si="2005"/>
        <v>0</v>
      </c>
      <c r="ABG752" s="104"/>
      <c r="ABH752" s="104"/>
      <c r="ABI752" s="104"/>
      <c r="ABJ752" s="90">
        <f t="shared" si="1482"/>
        <v>13623.79</v>
      </c>
      <c r="ABK752" s="90">
        <f t="shared" si="1483"/>
        <v>16433.98</v>
      </c>
      <c r="ABL752" s="90">
        <f t="shared" si="1484"/>
        <v>16579.830000000002</v>
      </c>
      <c r="ABM752" s="104"/>
      <c r="ABN752" s="104"/>
      <c r="ABO752" s="104"/>
      <c r="ABP752" s="90">
        <f t="shared" si="2006"/>
        <v>0</v>
      </c>
      <c r="ABQ752" s="90">
        <f t="shared" si="2006"/>
        <v>0</v>
      </c>
      <c r="ABR752" s="90">
        <f t="shared" si="2006"/>
        <v>0</v>
      </c>
      <c r="ABS752" s="1235"/>
      <c r="ABT752" s="1235"/>
      <c r="ABU752" s="1235"/>
      <c r="ABV752" s="104"/>
      <c r="ABW752" s="104"/>
      <c r="ABX752" s="104"/>
      <c r="ABY752" s="90">
        <f t="shared" si="2007"/>
        <v>0</v>
      </c>
      <c r="ABZ752" s="90">
        <f t="shared" si="2008"/>
        <v>0</v>
      </c>
      <c r="ACA752" s="90">
        <f t="shared" si="2009"/>
        <v>0</v>
      </c>
      <c r="ACB752" s="104"/>
      <c r="ACC752" s="104"/>
      <c r="ACD752" s="104"/>
      <c r="ACE752" s="90">
        <f t="shared" si="1488"/>
        <v>9925.74</v>
      </c>
      <c r="ACF752" s="90">
        <f t="shared" si="1489"/>
        <v>12028.06</v>
      </c>
      <c r="ACG752" s="90">
        <f t="shared" si="1490"/>
        <v>12222.21</v>
      </c>
      <c r="ACH752" s="104"/>
      <c r="ACI752" s="104"/>
      <c r="ACJ752" s="104"/>
      <c r="ACK752" s="90">
        <f t="shared" si="2010"/>
        <v>0</v>
      </c>
      <c r="ACL752" s="90">
        <f t="shared" si="2010"/>
        <v>0</v>
      </c>
      <c r="ACM752" s="90">
        <f t="shared" si="2010"/>
        <v>0</v>
      </c>
      <c r="ACN752" s="1235"/>
      <c r="ACO752" s="1235"/>
      <c r="ACP752" s="1235"/>
      <c r="ACQ752" s="104"/>
      <c r="ACR752" s="104"/>
      <c r="ACS752" s="104"/>
      <c r="ACT752" s="90">
        <f t="shared" si="2011"/>
        <v>0</v>
      </c>
      <c r="ACU752" s="90">
        <f t="shared" si="2012"/>
        <v>0</v>
      </c>
      <c r="ACV752" s="90">
        <f t="shared" si="2013"/>
        <v>0</v>
      </c>
      <c r="ACW752" s="104"/>
      <c r="ACX752" s="104"/>
      <c r="ACY752" s="104"/>
      <c r="ACZ752" s="90">
        <f t="shared" si="1494"/>
        <v>13035.13</v>
      </c>
      <c r="ADA752" s="90">
        <f t="shared" si="1495"/>
        <v>16189.07</v>
      </c>
      <c r="ADB752" s="90">
        <f t="shared" si="1496"/>
        <v>16175.87</v>
      </c>
      <c r="ADC752" s="104"/>
      <c r="ADD752" s="104"/>
      <c r="ADE752" s="104"/>
      <c r="ADF752" s="90">
        <f t="shared" si="2014"/>
        <v>0</v>
      </c>
      <c r="ADG752" s="90">
        <f t="shared" si="2014"/>
        <v>0</v>
      </c>
      <c r="ADH752" s="90">
        <f t="shared" si="2014"/>
        <v>0</v>
      </c>
      <c r="ADI752" s="1235"/>
      <c r="ADJ752" s="1235"/>
      <c r="ADK752" s="1235"/>
      <c r="ADL752" s="104"/>
      <c r="ADM752" s="104"/>
      <c r="ADN752" s="104"/>
      <c r="ADO752" s="90">
        <f t="shared" si="2015"/>
        <v>0</v>
      </c>
      <c r="ADP752" s="90">
        <f t="shared" si="2016"/>
        <v>0</v>
      </c>
      <c r="ADQ752" s="90">
        <f t="shared" si="2017"/>
        <v>0</v>
      </c>
      <c r="ADR752" s="104"/>
      <c r="ADS752" s="104"/>
      <c r="ADT752" s="104"/>
      <c r="ADU752" s="90">
        <f t="shared" si="1500"/>
        <v>14712.64</v>
      </c>
      <c r="ADV752" s="90">
        <f t="shared" si="1501"/>
        <v>16103.54</v>
      </c>
      <c r="ADW752" s="90">
        <f t="shared" si="1502"/>
        <v>16268.13</v>
      </c>
      <c r="ADX752" s="104"/>
      <c r="ADY752" s="104"/>
      <c r="ADZ752" s="104"/>
      <c r="AEA752" s="90">
        <f t="shared" si="2018"/>
        <v>0</v>
      </c>
      <c r="AEB752" s="90">
        <f t="shared" si="2018"/>
        <v>0</v>
      </c>
      <c r="AEC752" s="90">
        <f t="shared" si="2018"/>
        <v>0</v>
      </c>
      <c r="AED752" s="1235"/>
      <c r="AEE752" s="1235"/>
      <c r="AEF752" s="1235"/>
      <c r="AEG752" s="104"/>
      <c r="AEH752" s="104"/>
      <c r="AEI752" s="104"/>
      <c r="AEJ752" s="90">
        <f t="shared" si="2019"/>
        <v>0</v>
      </c>
      <c r="AEK752" s="90">
        <f t="shared" si="2020"/>
        <v>0</v>
      </c>
      <c r="AEL752" s="90">
        <f t="shared" si="2021"/>
        <v>0</v>
      </c>
      <c r="AEM752" s="104"/>
      <c r="AEN752" s="104"/>
      <c r="AEO752" s="104"/>
      <c r="AEP752" s="90">
        <f t="shared" si="1506"/>
        <v>13418.82</v>
      </c>
      <c r="AEQ752" s="90">
        <f t="shared" si="1507"/>
        <v>14477.19</v>
      </c>
      <c r="AER752" s="90">
        <f t="shared" si="1508"/>
        <v>14619.91</v>
      </c>
      <c r="AES752" s="104"/>
      <c r="AET752" s="104"/>
      <c r="AEU752" s="104"/>
      <c r="AEV752" s="90">
        <f t="shared" si="2022"/>
        <v>0</v>
      </c>
      <c r="AEW752" s="90">
        <f t="shared" si="2022"/>
        <v>0</v>
      </c>
      <c r="AEX752" s="90">
        <f t="shared" si="2022"/>
        <v>0</v>
      </c>
      <c r="AEY752" s="1235"/>
      <c r="AEZ752" s="1235"/>
      <c r="AFA752" s="1235"/>
      <c r="AFB752" s="104"/>
      <c r="AFC752" s="104"/>
      <c r="AFD752" s="104"/>
      <c r="AFE752" s="90">
        <f t="shared" si="2023"/>
        <v>0</v>
      </c>
      <c r="AFF752" s="90">
        <f t="shared" si="2024"/>
        <v>0</v>
      </c>
      <c r="AFG752" s="90">
        <f t="shared" si="2025"/>
        <v>0</v>
      </c>
      <c r="AFH752" s="104"/>
      <c r="AFI752" s="104"/>
      <c r="AFJ752" s="104"/>
      <c r="AFK752" s="90">
        <f t="shared" si="1512"/>
        <v>12025.37</v>
      </c>
      <c r="AFL752" s="90">
        <f t="shared" si="1513"/>
        <v>14202.36</v>
      </c>
      <c r="AFM752" s="90">
        <f t="shared" si="1514"/>
        <v>14389.65</v>
      </c>
      <c r="AFN752" s="104"/>
      <c r="AFO752" s="104"/>
      <c r="AFP752" s="104"/>
      <c r="AFQ752" s="90">
        <f t="shared" si="2026"/>
        <v>0</v>
      </c>
      <c r="AFR752" s="90">
        <f t="shared" si="2026"/>
        <v>0</v>
      </c>
      <c r="AFS752" s="90">
        <f t="shared" si="2026"/>
        <v>0</v>
      </c>
      <c r="AFT752" s="1235"/>
      <c r="AFU752" s="1235"/>
      <c r="AFV752" s="1235"/>
      <c r="AFW752" s="104"/>
      <c r="AFX752" s="104"/>
      <c r="AFY752" s="104"/>
      <c r="AFZ752" s="90">
        <f t="shared" si="2027"/>
        <v>0</v>
      </c>
      <c r="AGA752" s="90">
        <f t="shared" si="2028"/>
        <v>0</v>
      </c>
      <c r="AGB752" s="90">
        <f t="shared" si="2029"/>
        <v>0</v>
      </c>
      <c r="AGC752" s="104"/>
      <c r="AGD752" s="104"/>
      <c r="AGE752" s="104"/>
      <c r="AGF752" s="90">
        <f t="shared" si="1518"/>
        <v>15661.65</v>
      </c>
      <c r="AGG752" s="90">
        <f t="shared" si="1519"/>
        <v>16912.43</v>
      </c>
      <c r="AGH752" s="90">
        <f t="shared" si="1520"/>
        <v>17099.990000000002</v>
      </c>
      <c r="AGI752" s="104"/>
      <c r="AGJ752" s="104"/>
      <c r="AGK752" s="104"/>
      <c r="AGL752" s="90">
        <f t="shared" si="2030"/>
        <v>0</v>
      </c>
      <c r="AGM752" s="90">
        <f t="shared" si="2030"/>
        <v>0</v>
      </c>
      <c r="AGN752" s="90">
        <f t="shared" si="2030"/>
        <v>0</v>
      </c>
      <c r="AGO752" s="1235"/>
      <c r="AGP752" s="1235"/>
      <c r="AGQ752" s="1235"/>
      <c r="AGR752" s="104"/>
      <c r="AGS752" s="104"/>
      <c r="AGT752" s="104"/>
      <c r="AGU752" s="90">
        <f t="shared" si="2031"/>
        <v>0</v>
      </c>
      <c r="AGV752" s="90">
        <f t="shared" si="2032"/>
        <v>0</v>
      </c>
      <c r="AGW752" s="90">
        <f t="shared" si="2033"/>
        <v>0</v>
      </c>
      <c r="AGX752" s="104"/>
      <c r="AGY752" s="104"/>
      <c r="AGZ752" s="104"/>
      <c r="AHA752" s="90">
        <f t="shared" si="1524"/>
        <v>15580.28</v>
      </c>
      <c r="AHB752" s="90">
        <f t="shared" si="1525"/>
        <v>16341.69</v>
      </c>
      <c r="AHC752" s="90">
        <f t="shared" si="1526"/>
        <v>16560.330000000002</v>
      </c>
      <c r="AHD752" s="104"/>
      <c r="AHE752" s="104"/>
      <c r="AHF752" s="104"/>
      <c r="AHG752" s="90">
        <f t="shared" si="2034"/>
        <v>0</v>
      </c>
      <c r="AHH752" s="90">
        <f t="shared" si="2034"/>
        <v>0</v>
      </c>
      <c r="AHI752" s="90">
        <f t="shared" si="2034"/>
        <v>0</v>
      </c>
      <c r="AHJ752" s="1235"/>
      <c r="AHK752" s="1235"/>
      <c r="AHL752" s="1235"/>
      <c r="AHM752" s="104"/>
      <c r="AHN752" s="104"/>
      <c r="AHO752" s="104"/>
      <c r="AHP752" s="90">
        <f t="shared" si="2035"/>
        <v>0</v>
      </c>
      <c r="AHQ752" s="90">
        <f t="shared" si="2036"/>
        <v>0</v>
      </c>
      <c r="AHR752" s="90">
        <f t="shared" si="2037"/>
        <v>0</v>
      </c>
      <c r="AHS752" s="104"/>
      <c r="AHT752" s="104"/>
      <c r="AHU752" s="104"/>
      <c r="AHV752" s="90">
        <f t="shared" si="1530"/>
        <v>22390.13</v>
      </c>
      <c r="AHW752" s="90">
        <f t="shared" si="1531"/>
        <v>24601.06</v>
      </c>
      <c r="AHX752" s="90">
        <f t="shared" si="1532"/>
        <v>24692.240000000002</v>
      </c>
      <c r="AHY752" s="104"/>
      <c r="AHZ752" s="104"/>
      <c r="AIA752" s="104"/>
      <c r="AIB752" s="90">
        <f t="shared" si="2038"/>
        <v>0</v>
      </c>
      <c r="AIC752" s="90">
        <f t="shared" si="2038"/>
        <v>0</v>
      </c>
      <c r="AID752" s="90">
        <f t="shared" si="2038"/>
        <v>0</v>
      </c>
      <c r="AIE752" s="1235"/>
      <c r="AIF752" s="1235"/>
      <c r="AIG752" s="1235"/>
      <c r="AIH752" s="104"/>
      <c r="AII752" s="104"/>
      <c r="AIJ752" s="104"/>
      <c r="AIK752" s="90">
        <f t="shared" si="2039"/>
        <v>0</v>
      </c>
      <c r="AIL752" s="90">
        <f t="shared" si="2040"/>
        <v>0</v>
      </c>
      <c r="AIM752" s="90">
        <f t="shared" si="2041"/>
        <v>0</v>
      </c>
      <c r="AIN752" s="104"/>
      <c r="AIO752" s="104"/>
      <c r="AIP752" s="104"/>
      <c r="AIQ752" s="90">
        <f t="shared" si="1536"/>
        <v>15318.17</v>
      </c>
      <c r="AIR752" s="90">
        <f t="shared" si="1537"/>
        <v>18215.73</v>
      </c>
      <c r="AIS752" s="90">
        <f t="shared" si="1538"/>
        <v>18406.14</v>
      </c>
      <c r="AIT752" s="104"/>
      <c r="AIU752" s="104"/>
      <c r="AIV752" s="104"/>
      <c r="AIW752" s="90">
        <f t="shared" si="2042"/>
        <v>0</v>
      </c>
      <c r="AIX752" s="90">
        <f t="shared" si="2042"/>
        <v>0</v>
      </c>
      <c r="AIY752" s="90">
        <f t="shared" si="2042"/>
        <v>0</v>
      </c>
      <c r="AIZ752" s="284">
        <f t="shared" si="1865"/>
        <v>0</v>
      </c>
      <c r="AJA752" s="284">
        <f t="shared" si="1866"/>
        <v>0</v>
      </c>
      <c r="AJB752" s="284">
        <f t="shared" si="1866"/>
        <v>0</v>
      </c>
      <c r="AJC752" s="104"/>
      <c r="AJD752" s="104"/>
      <c r="AJE752" s="104"/>
      <c r="AJF752" s="90">
        <f t="shared" si="2043"/>
        <v>0</v>
      </c>
      <c r="AJG752" s="90">
        <f t="shared" si="2044"/>
        <v>0</v>
      </c>
      <c r="AJH752" s="90">
        <f t="shared" si="2045"/>
        <v>0</v>
      </c>
      <c r="AJI752" s="104"/>
      <c r="AJJ752" s="104"/>
      <c r="AJK752" s="104"/>
      <c r="AJL752" s="90">
        <f t="shared" si="1542"/>
        <v>0</v>
      </c>
      <c r="AJM752" s="90">
        <f t="shared" si="1543"/>
        <v>0</v>
      </c>
      <c r="AJN752" s="90">
        <f t="shared" si="1544"/>
        <v>0</v>
      </c>
      <c r="AJO752" s="104"/>
      <c r="AJP752" s="104"/>
      <c r="AJQ752" s="104"/>
      <c r="AJR752" s="90">
        <f t="shared" si="2046"/>
        <v>0</v>
      </c>
      <c r="AJS752" s="90">
        <f t="shared" si="2046"/>
        <v>0</v>
      </c>
      <c r="AJT752" s="90">
        <f t="shared" si="2046"/>
        <v>0</v>
      </c>
      <c r="AJU752" s="1235"/>
      <c r="AJV752" s="1235"/>
      <c r="AJW752" s="1235"/>
      <c r="AJX752" s="104"/>
      <c r="AJY752" s="104"/>
      <c r="AJZ752" s="104"/>
      <c r="AKA752" s="90">
        <f t="shared" si="2047"/>
        <v>0</v>
      </c>
      <c r="AKB752" s="90">
        <f t="shared" si="2048"/>
        <v>0</v>
      </c>
      <c r="AKC752" s="90">
        <f t="shared" si="2049"/>
        <v>0</v>
      </c>
      <c r="AKD752" s="104"/>
      <c r="AKE752" s="104"/>
      <c r="AKF752" s="104"/>
      <c r="AKG752" s="90">
        <f t="shared" si="1548"/>
        <v>13748.93</v>
      </c>
      <c r="AKH752" s="90">
        <f t="shared" si="1549"/>
        <v>14651</v>
      </c>
      <c r="AKI752" s="90">
        <f t="shared" si="1550"/>
        <v>14856.01</v>
      </c>
      <c r="AKJ752" s="104"/>
      <c r="AKK752" s="104"/>
      <c r="AKL752" s="104"/>
      <c r="AKM752" s="90">
        <f t="shared" si="2050"/>
        <v>0</v>
      </c>
      <c r="AKN752" s="90">
        <f t="shared" si="2050"/>
        <v>0</v>
      </c>
      <c r="AKO752" s="90">
        <f t="shared" si="2050"/>
        <v>0</v>
      </c>
      <c r="AKP752" s="1235"/>
      <c r="AKQ752" s="1235"/>
      <c r="AKR752" s="1235"/>
      <c r="AKS752" s="104"/>
      <c r="AKT752" s="104"/>
      <c r="AKU752" s="104"/>
      <c r="AKV752" s="90">
        <f t="shared" si="2051"/>
        <v>0</v>
      </c>
      <c r="AKW752" s="90">
        <f t="shared" si="2052"/>
        <v>0</v>
      </c>
      <c r="AKX752" s="90">
        <f t="shared" si="2053"/>
        <v>0</v>
      </c>
      <c r="AKY752" s="104"/>
      <c r="AKZ752" s="104"/>
      <c r="ALA752" s="104"/>
      <c r="ALB752" s="90">
        <f t="shared" si="1554"/>
        <v>13775.33</v>
      </c>
      <c r="ALC752" s="90">
        <f t="shared" si="1555"/>
        <v>15930.66</v>
      </c>
      <c r="ALD752" s="90">
        <f t="shared" si="1556"/>
        <v>16105.89</v>
      </c>
      <c r="ALE752" s="104"/>
      <c r="ALF752" s="104"/>
      <c r="ALG752" s="104"/>
      <c r="ALH752" s="90">
        <f t="shared" si="2054"/>
        <v>0</v>
      </c>
      <c r="ALI752" s="90">
        <f t="shared" si="2054"/>
        <v>0</v>
      </c>
      <c r="ALJ752" s="90">
        <f t="shared" si="2054"/>
        <v>0</v>
      </c>
      <c r="ALK752" s="1235"/>
      <c r="ALL752" s="1235"/>
      <c r="ALM752" s="1235"/>
      <c r="ALN752" s="104"/>
      <c r="ALO752" s="104"/>
      <c r="ALP752" s="104"/>
      <c r="ALQ752" s="90">
        <f t="shared" si="2055"/>
        <v>0</v>
      </c>
      <c r="ALR752" s="90">
        <f t="shared" si="2056"/>
        <v>0</v>
      </c>
      <c r="ALS752" s="90">
        <f t="shared" si="2057"/>
        <v>0</v>
      </c>
      <c r="ALT752" s="104"/>
      <c r="ALU752" s="104"/>
      <c r="ALV752" s="104"/>
      <c r="ALW752" s="90">
        <f t="shared" si="1560"/>
        <v>15089.52</v>
      </c>
      <c r="ALX752" s="90">
        <f t="shared" si="1561"/>
        <v>17080.28</v>
      </c>
      <c r="ALY752" s="90">
        <f t="shared" si="1562"/>
        <v>17293.75</v>
      </c>
      <c r="ALZ752" s="104"/>
      <c r="AMA752" s="104"/>
      <c r="AMB752" s="104"/>
      <c r="AMC752" s="90">
        <f t="shared" si="2058"/>
        <v>0</v>
      </c>
      <c r="AMD752" s="90">
        <f t="shared" si="2058"/>
        <v>0</v>
      </c>
      <c r="AME752" s="90">
        <f t="shared" si="2058"/>
        <v>0</v>
      </c>
      <c r="AMF752" s="1235"/>
      <c r="AMG752" s="1235"/>
      <c r="AMH752" s="1235"/>
      <c r="AMI752" s="104"/>
      <c r="AMJ752" s="104"/>
      <c r="AMK752" s="104"/>
      <c r="AML752" s="90">
        <f t="shared" si="2059"/>
        <v>0</v>
      </c>
      <c r="AMM752" s="90">
        <f t="shared" si="2060"/>
        <v>0</v>
      </c>
      <c r="AMN752" s="90">
        <f t="shared" si="2061"/>
        <v>0</v>
      </c>
      <c r="AMO752" s="104"/>
      <c r="AMP752" s="104"/>
      <c r="AMQ752" s="104"/>
      <c r="AMR752" s="90">
        <f t="shared" si="1566"/>
        <v>15633.29</v>
      </c>
      <c r="AMS752" s="90">
        <f t="shared" si="1567"/>
        <v>17151.75</v>
      </c>
      <c r="AMT752" s="90">
        <f t="shared" si="1568"/>
        <v>17315.48</v>
      </c>
      <c r="AMU752" s="104"/>
      <c r="AMV752" s="104"/>
      <c r="AMW752" s="104"/>
      <c r="AMX752" s="90">
        <f t="shared" si="2062"/>
        <v>0</v>
      </c>
      <c r="AMY752" s="90">
        <f t="shared" si="2062"/>
        <v>0</v>
      </c>
      <c r="AMZ752" s="90">
        <f t="shared" si="2062"/>
        <v>0</v>
      </c>
      <c r="ANA752" s="1235"/>
      <c r="ANB752" s="1235"/>
      <c r="ANC752" s="1235"/>
      <c r="AND752" s="104"/>
      <c r="ANE752" s="104"/>
      <c r="ANF752" s="104"/>
      <c r="ANG752" s="90">
        <f t="shared" si="2063"/>
        <v>0</v>
      </c>
      <c r="ANH752" s="90">
        <f t="shared" si="2064"/>
        <v>0</v>
      </c>
      <c r="ANI752" s="90">
        <f t="shared" si="2065"/>
        <v>0</v>
      </c>
      <c r="ANJ752" s="104"/>
      <c r="ANK752" s="104"/>
      <c r="ANL752" s="104"/>
      <c r="ANM752" s="90">
        <f t="shared" si="1572"/>
        <v>13262.42</v>
      </c>
      <c r="ANN752" s="90">
        <f t="shared" si="1573"/>
        <v>14331.26</v>
      </c>
      <c r="ANO752" s="90">
        <f t="shared" si="1574"/>
        <v>14536.81</v>
      </c>
      <c r="ANP752" s="104"/>
      <c r="ANQ752" s="104"/>
      <c r="ANR752" s="104"/>
      <c r="ANS752" s="90">
        <f t="shared" si="2066"/>
        <v>0</v>
      </c>
      <c r="ANT752" s="90">
        <f t="shared" si="2066"/>
        <v>0</v>
      </c>
      <c r="ANU752" s="90">
        <f t="shared" si="2066"/>
        <v>0</v>
      </c>
      <c r="ANV752" s="1235"/>
      <c r="ANW752" s="1235"/>
      <c r="ANX752" s="1235"/>
      <c r="ANY752" s="104"/>
      <c r="ANZ752" s="104"/>
      <c r="AOA752" s="104"/>
      <c r="AOB752" s="90">
        <f t="shared" si="2067"/>
        <v>0</v>
      </c>
      <c r="AOC752" s="90">
        <f t="shared" si="2068"/>
        <v>0</v>
      </c>
      <c r="AOD752" s="90">
        <f t="shared" si="2069"/>
        <v>0</v>
      </c>
      <c r="AOE752" s="104"/>
      <c r="AOF752" s="104"/>
      <c r="AOG752" s="104"/>
      <c r="AOH752" s="90">
        <f t="shared" si="1578"/>
        <v>22217.58</v>
      </c>
      <c r="AOI752" s="90">
        <f t="shared" si="1579"/>
        <v>23460.94</v>
      </c>
      <c r="AOJ752" s="90">
        <f t="shared" si="1580"/>
        <v>23486.45</v>
      </c>
      <c r="AOK752" s="104"/>
      <c r="AOL752" s="104"/>
      <c r="AOM752" s="104"/>
      <c r="AON752" s="90">
        <f t="shared" si="2070"/>
        <v>0</v>
      </c>
      <c r="AOO752" s="90">
        <f t="shared" si="2070"/>
        <v>0</v>
      </c>
      <c r="AOP752" s="90">
        <f t="shared" si="2070"/>
        <v>0</v>
      </c>
      <c r="AOQ752" s="1235"/>
      <c r="AOR752" s="1235"/>
      <c r="AOS752" s="1235"/>
      <c r="AOT752" s="104"/>
      <c r="AOU752" s="104"/>
      <c r="AOV752" s="104"/>
      <c r="AOW752" s="90">
        <f t="shared" si="2071"/>
        <v>0</v>
      </c>
      <c r="AOX752" s="90">
        <f t="shared" si="2072"/>
        <v>0</v>
      </c>
      <c r="AOY752" s="90">
        <f t="shared" si="2073"/>
        <v>0</v>
      </c>
      <c r="AOZ752" s="104"/>
      <c r="APA752" s="104"/>
      <c r="APB752" s="104"/>
      <c r="APC752" s="90">
        <f t="shared" si="1584"/>
        <v>14156.23</v>
      </c>
      <c r="APD752" s="90">
        <f t="shared" si="1585"/>
        <v>15220.84</v>
      </c>
      <c r="APE752" s="90">
        <f t="shared" si="1586"/>
        <v>15393.94</v>
      </c>
      <c r="APF752" s="104"/>
      <c r="APG752" s="104"/>
      <c r="APH752" s="104"/>
      <c r="API752" s="90">
        <f t="shared" si="2074"/>
        <v>0</v>
      </c>
      <c r="APJ752" s="90">
        <f t="shared" si="2074"/>
        <v>0</v>
      </c>
      <c r="APK752" s="90">
        <f t="shared" si="2074"/>
        <v>0</v>
      </c>
      <c r="APL752" s="1235"/>
      <c r="APM752" s="1235"/>
      <c r="APN752" s="1235"/>
      <c r="APO752" s="104"/>
      <c r="APP752" s="104"/>
      <c r="APQ752" s="104"/>
      <c r="APR752" s="90">
        <f t="shared" si="2075"/>
        <v>0</v>
      </c>
      <c r="APS752" s="90">
        <f t="shared" si="2076"/>
        <v>0</v>
      </c>
      <c r="APT752" s="90">
        <f t="shared" si="2077"/>
        <v>0</v>
      </c>
      <c r="APU752" s="104"/>
      <c r="APV752" s="104"/>
      <c r="APW752" s="104"/>
      <c r="APX752" s="90">
        <f t="shared" si="1590"/>
        <v>18105.66</v>
      </c>
      <c r="APY752" s="90">
        <f t="shared" si="1591"/>
        <v>19268.78</v>
      </c>
      <c r="APZ752" s="90">
        <f t="shared" si="1592"/>
        <v>19495.66</v>
      </c>
      <c r="AQA752" s="104"/>
      <c r="AQB752" s="104"/>
      <c r="AQC752" s="104"/>
      <c r="AQD752" s="90">
        <f t="shared" si="2078"/>
        <v>0</v>
      </c>
      <c r="AQE752" s="90">
        <f t="shared" si="2078"/>
        <v>0</v>
      </c>
      <c r="AQF752" s="90">
        <f t="shared" si="2078"/>
        <v>0</v>
      </c>
      <c r="AQG752" s="1235"/>
      <c r="AQH752" s="1235"/>
      <c r="AQI752" s="1235"/>
      <c r="AQJ752" s="104"/>
      <c r="AQK752" s="104"/>
      <c r="AQL752" s="104"/>
      <c r="AQM752" s="90">
        <f t="shared" si="2079"/>
        <v>0</v>
      </c>
      <c r="AQN752" s="90">
        <f t="shared" si="2080"/>
        <v>0</v>
      </c>
      <c r="AQO752" s="90">
        <f t="shared" si="2081"/>
        <v>0</v>
      </c>
      <c r="AQP752" s="104"/>
      <c r="AQQ752" s="104"/>
      <c r="AQR752" s="104"/>
      <c r="AQS752" s="90">
        <f t="shared" si="1596"/>
        <v>16502.830000000002</v>
      </c>
      <c r="AQT752" s="90">
        <f t="shared" si="1597"/>
        <v>18434.91</v>
      </c>
      <c r="AQU752" s="90">
        <f t="shared" si="1598"/>
        <v>18613.259999999998</v>
      </c>
      <c r="AQV752" s="104"/>
      <c r="AQW752" s="104"/>
      <c r="AQX752" s="104"/>
      <c r="AQY752" s="90">
        <f t="shared" si="2082"/>
        <v>0</v>
      </c>
      <c r="AQZ752" s="90">
        <f t="shared" si="2082"/>
        <v>0</v>
      </c>
      <c r="ARA752" s="90">
        <f t="shared" si="2082"/>
        <v>0</v>
      </c>
      <c r="ARB752" s="1235"/>
      <c r="ARC752" s="1235"/>
      <c r="ARD752" s="1235"/>
      <c r="ARE752" s="104"/>
      <c r="ARF752" s="104"/>
      <c r="ARG752" s="104"/>
      <c r="ARH752" s="90">
        <f t="shared" si="2083"/>
        <v>0</v>
      </c>
      <c r="ARI752" s="90">
        <f t="shared" si="2084"/>
        <v>0</v>
      </c>
      <c r="ARJ752" s="90">
        <f t="shared" si="2085"/>
        <v>0</v>
      </c>
      <c r="ARK752" s="104"/>
      <c r="ARL752" s="104"/>
      <c r="ARM752" s="104"/>
      <c r="ARN752" s="90">
        <f t="shared" si="1602"/>
        <v>12798.93</v>
      </c>
      <c r="ARO752" s="90">
        <f t="shared" si="1603"/>
        <v>14646.12</v>
      </c>
      <c r="ARP752" s="90">
        <f t="shared" si="1604"/>
        <v>14820.57</v>
      </c>
      <c r="ARQ752" s="104"/>
      <c r="ARR752" s="104"/>
      <c r="ARS752" s="104"/>
      <c r="ART752" s="90">
        <f t="shared" si="2086"/>
        <v>0</v>
      </c>
      <c r="ARU752" s="90">
        <f t="shared" si="2086"/>
        <v>0</v>
      </c>
      <c r="ARV752" s="90">
        <f t="shared" si="2086"/>
        <v>0</v>
      </c>
      <c r="ARW752" s="1235"/>
      <c r="ARX752" s="1235"/>
      <c r="ARY752" s="1235"/>
      <c r="ARZ752" s="104"/>
      <c r="ASA752" s="104"/>
      <c r="ASB752" s="104"/>
      <c r="ASC752" s="90">
        <f t="shared" si="2087"/>
        <v>0</v>
      </c>
      <c r="ASD752" s="90">
        <f t="shared" si="2088"/>
        <v>0</v>
      </c>
      <c r="ASE752" s="90">
        <f t="shared" si="2089"/>
        <v>0</v>
      </c>
      <c r="ASF752" s="104"/>
      <c r="ASG752" s="104"/>
      <c r="ASH752" s="104"/>
      <c r="ASI752" s="90">
        <f t="shared" si="1608"/>
        <v>12870.61</v>
      </c>
      <c r="ASJ752" s="90">
        <f t="shared" si="1609"/>
        <v>15225.14</v>
      </c>
      <c r="ASK752" s="90">
        <f t="shared" si="1610"/>
        <v>15448.41</v>
      </c>
      <c r="ASL752" s="104"/>
      <c r="ASM752" s="104"/>
      <c r="ASN752" s="104"/>
      <c r="ASO752" s="90">
        <f t="shared" si="2090"/>
        <v>0</v>
      </c>
      <c r="ASP752" s="90">
        <f t="shared" si="2090"/>
        <v>0</v>
      </c>
      <c r="ASQ752" s="90">
        <f t="shared" si="2090"/>
        <v>0</v>
      </c>
      <c r="ASR752" s="1235"/>
      <c r="ASS752" s="1235"/>
      <c r="AST752" s="1235"/>
      <c r="ASU752" s="104"/>
      <c r="ASV752" s="104"/>
      <c r="ASW752" s="104"/>
      <c r="ASX752" s="90">
        <f t="shared" si="2091"/>
        <v>0</v>
      </c>
      <c r="ASY752" s="90">
        <f t="shared" si="2092"/>
        <v>0</v>
      </c>
      <c r="ASZ752" s="90">
        <f t="shared" si="2093"/>
        <v>0</v>
      </c>
      <c r="ATA752" s="104"/>
      <c r="ATB752" s="104"/>
      <c r="ATC752" s="104"/>
      <c r="ATD752" s="90">
        <f t="shared" si="1614"/>
        <v>14492.49</v>
      </c>
      <c r="ATE752" s="90">
        <f t="shared" si="1615"/>
        <v>14908.31</v>
      </c>
      <c r="ATF752" s="90">
        <f t="shared" si="1616"/>
        <v>15153.62</v>
      </c>
      <c r="ATG752" s="104"/>
      <c r="ATH752" s="104"/>
      <c r="ATI752" s="104"/>
      <c r="ATJ752" s="90">
        <f t="shared" si="2094"/>
        <v>0</v>
      </c>
      <c r="ATK752" s="90">
        <f t="shared" si="2094"/>
        <v>0</v>
      </c>
      <c r="ATL752" s="90">
        <f t="shared" si="2094"/>
        <v>0</v>
      </c>
      <c r="ATM752" s="1235"/>
      <c r="ATN752" s="1235"/>
      <c r="ATO752" s="1235"/>
      <c r="ATP752" s="104"/>
      <c r="ATQ752" s="104"/>
      <c r="ATR752" s="104"/>
      <c r="ATS752" s="90">
        <f t="shared" si="2095"/>
        <v>0</v>
      </c>
      <c r="ATT752" s="90">
        <f t="shared" si="2096"/>
        <v>0</v>
      </c>
      <c r="ATU752" s="90">
        <f t="shared" si="2097"/>
        <v>0</v>
      </c>
      <c r="ATV752" s="104"/>
      <c r="ATW752" s="104"/>
      <c r="ATX752" s="104"/>
      <c r="ATY752" s="90">
        <f t="shared" si="1620"/>
        <v>12155.01</v>
      </c>
      <c r="ATZ752" s="90">
        <f t="shared" si="1621"/>
        <v>14727.35</v>
      </c>
      <c r="AUA752" s="90">
        <f t="shared" si="1622"/>
        <v>14929.14</v>
      </c>
      <c r="AUB752" s="104"/>
      <c r="AUC752" s="104"/>
      <c r="AUD752" s="104"/>
      <c r="AUE752" s="90">
        <f t="shared" si="2098"/>
        <v>0</v>
      </c>
      <c r="AUF752" s="90">
        <f t="shared" si="2098"/>
        <v>0</v>
      </c>
      <c r="AUG752" s="90">
        <f t="shared" si="2098"/>
        <v>0</v>
      </c>
      <c r="AUH752" s="1235"/>
      <c r="AUI752" s="1235"/>
      <c r="AUJ752" s="1235"/>
      <c r="AUK752" s="104"/>
      <c r="AUL752" s="104"/>
      <c r="AUM752" s="104"/>
      <c r="AUN752" s="90">
        <f t="shared" si="2099"/>
        <v>0</v>
      </c>
      <c r="AUO752" s="90">
        <f t="shared" si="2100"/>
        <v>0</v>
      </c>
      <c r="AUP752" s="90">
        <f t="shared" si="2101"/>
        <v>0</v>
      </c>
      <c r="AUQ752" s="104"/>
      <c r="AUR752" s="104"/>
      <c r="AUS752" s="104"/>
      <c r="AUT752" s="90">
        <f t="shared" si="1626"/>
        <v>12928.33</v>
      </c>
      <c r="AUU752" s="90">
        <f t="shared" si="1627"/>
        <v>14105.91</v>
      </c>
      <c r="AUV752" s="90">
        <f t="shared" si="1628"/>
        <v>14338.88</v>
      </c>
      <c r="AUW752" s="104"/>
      <c r="AUX752" s="104"/>
      <c r="AUY752" s="104"/>
      <c r="AUZ752" s="90">
        <f t="shared" si="2102"/>
        <v>0</v>
      </c>
      <c r="AVA752" s="90">
        <f t="shared" si="2102"/>
        <v>0</v>
      </c>
      <c r="AVB752" s="90">
        <f t="shared" si="2102"/>
        <v>0</v>
      </c>
      <c r="AVC752" s="1235"/>
      <c r="AVD752" s="1235"/>
      <c r="AVE752" s="1235"/>
      <c r="AVF752" s="104"/>
      <c r="AVG752" s="104"/>
      <c r="AVH752" s="104"/>
      <c r="AVI752" s="90">
        <f t="shared" si="2103"/>
        <v>0</v>
      </c>
      <c r="AVJ752" s="90">
        <f t="shared" si="2104"/>
        <v>0</v>
      </c>
      <c r="AVK752" s="90">
        <f t="shared" si="2105"/>
        <v>0</v>
      </c>
      <c r="AVL752" s="104"/>
      <c r="AVM752" s="104"/>
      <c r="AVN752" s="104"/>
      <c r="AVO752" s="90">
        <f t="shared" si="1632"/>
        <v>13907.09</v>
      </c>
      <c r="AVP752" s="90">
        <f t="shared" si="1633"/>
        <v>15008.9</v>
      </c>
      <c r="AVQ752" s="90">
        <f t="shared" si="1634"/>
        <v>15271.74</v>
      </c>
      <c r="AVR752" s="104"/>
      <c r="AVS752" s="104"/>
      <c r="AVT752" s="104"/>
      <c r="AVU752" s="90">
        <f t="shared" si="2106"/>
        <v>0</v>
      </c>
      <c r="AVV752" s="90">
        <f t="shared" si="2106"/>
        <v>0</v>
      </c>
      <c r="AVW752" s="90">
        <f t="shared" si="2106"/>
        <v>0</v>
      </c>
      <c r="AVX752" s="124">
        <f t="shared" si="1635"/>
        <v>0</v>
      </c>
      <c r="AVY752" s="124">
        <f t="shared" si="1636"/>
        <v>0</v>
      </c>
      <c r="AVZ752" s="124">
        <f t="shared" si="1637"/>
        <v>0</v>
      </c>
      <c r="AWA752" s="90">
        <f t="shared" si="1638"/>
        <v>0</v>
      </c>
      <c r="AWB752" s="90">
        <f t="shared" si="1639"/>
        <v>0</v>
      </c>
      <c r="AWC752" s="90">
        <f t="shared" si="1640"/>
        <v>0</v>
      </c>
      <c r="AWD752" s="90">
        <f t="shared" si="1641"/>
        <v>0</v>
      </c>
      <c r="AWE752" s="90">
        <f t="shared" si="1642"/>
        <v>0</v>
      </c>
      <c r="AWF752" s="90">
        <f t="shared" si="1643"/>
        <v>0</v>
      </c>
      <c r="AWG752" s="104"/>
      <c r="AWH752" s="104"/>
      <c r="AWI752" s="104"/>
      <c r="AWJ752" s="90"/>
      <c r="AWK752" s="90"/>
      <c r="AWL752" s="90"/>
      <c r="AWM752" s="90">
        <f t="shared" si="1644"/>
        <v>0</v>
      </c>
      <c r="AWN752" s="90">
        <f t="shared" si="1645"/>
        <v>0</v>
      </c>
      <c r="AWO752" s="90">
        <f t="shared" si="1646"/>
        <v>0</v>
      </c>
      <c r="AWP752" s="90">
        <f t="shared" si="1647"/>
        <v>0</v>
      </c>
      <c r="AWQ752" s="90">
        <f t="shared" si="1648"/>
        <v>0</v>
      </c>
      <c r="AWR752" s="90">
        <f t="shared" si="1649"/>
        <v>0</v>
      </c>
    </row>
    <row r="753" spans="1:1292" ht="60" hidden="1" x14ac:dyDescent="0.25">
      <c r="A753" s="1254" t="s">
        <v>1625</v>
      </c>
      <c r="B753" s="1254" t="s">
        <v>1149</v>
      </c>
      <c r="C753" s="5"/>
      <c r="D753" s="1244"/>
      <c r="E753" s="263"/>
      <c r="F753" s="98"/>
      <c r="G753" s="98"/>
      <c r="H753" s="98"/>
      <c r="I753" s="90">
        <f t="shared" si="1867"/>
        <v>28838.38</v>
      </c>
      <c r="J753" s="90">
        <f t="shared" si="1867"/>
        <v>28838.38</v>
      </c>
      <c r="K753" s="90">
        <f t="shared" si="1867"/>
        <v>28838.38</v>
      </c>
      <c r="L753" s="1235"/>
      <c r="M753" s="1235"/>
      <c r="N753" s="1235"/>
      <c r="O753" s="104"/>
      <c r="P753" s="104"/>
      <c r="Q753" s="104"/>
      <c r="R753" s="90">
        <f t="shared" si="1868"/>
        <v>0</v>
      </c>
      <c r="S753" s="90">
        <f t="shared" si="1869"/>
        <v>0</v>
      </c>
      <c r="T753" s="90">
        <f t="shared" si="1870"/>
        <v>0</v>
      </c>
      <c r="U753" s="104"/>
      <c r="V753" s="104"/>
      <c r="W753" s="104"/>
      <c r="X753" s="90">
        <f>$I753*X$758</f>
        <v>11821.19</v>
      </c>
      <c r="Y753" s="90">
        <f>$J753*Y$758</f>
        <v>13347.88</v>
      </c>
      <c r="Z753" s="90">
        <f>$K753*Z$758</f>
        <v>13591.98</v>
      </c>
      <c r="AA753" s="104"/>
      <c r="AB753" s="104"/>
      <c r="AC753" s="104"/>
      <c r="AD753" s="90">
        <f t="shared" si="1871"/>
        <v>0</v>
      </c>
      <c r="AE753" s="90">
        <f t="shared" si="1871"/>
        <v>0</v>
      </c>
      <c r="AF753" s="90">
        <f t="shared" si="1871"/>
        <v>0</v>
      </c>
      <c r="AG753" s="1235"/>
      <c r="AH753" s="1235"/>
      <c r="AI753" s="369"/>
      <c r="AJ753" s="104"/>
      <c r="AK753" s="104"/>
      <c r="AL753" s="104"/>
      <c r="AM753" s="90">
        <f t="shared" si="1872"/>
        <v>0</v>
      </c>
      <c r="AN753" s="90">
        <f t="shared" si="1873"/>
        <v>0</v>
      </c>
      <c r="AO753" s="90">
        <f t="shared" si="1874"/>
        <v>0</v>
      </c>
      <c r="AP753" s="104"/>
      <c r="AQ753" s="104"/>
      <c r="AR753" s="104"/>
      <c r="AS753" s="90">
        <f>$I753*AS$758</f>
        <v>13383.26</v>
      </c>
      <c r="AT753" s="90">
        <f>$J753*AT$758</f>
        <v>15611.28</v>
      </c>
      <c r="AU753" s="90">
        <f>$K753*AU$758</f>
        <v>15804.2</v>
      </c>
      <c r="AV753" s="104"/>
      <c r="AW753" s="104"/>
      <c r="AX753" s="104"/>
      <c r="AY753" s="90">
        <f t="shared" si="1875"/>
        <v>0</v>
      </c>
      <c r="AZ753" s="90">
        <f t="shared" si="1875"/>
        <v>0</v>
      </c>
      <c r="BA753" s="90">
        <f t="shared" si="1875"/>
        <v>0</v>
      </c>
      <c r="BB753" s="1235"/>
      <c r="BC753" s="1235"/>
      <c r="BD753" s="1235"/>
      <c r="BE753" s="104"/>
      <c r="BF753" s="104"/>
      <c r="BG753" s="104"/>
      <c r="BH753" s="90">
        <f t="shared" si="1876"/>
        <v>0</v>
      </c>
      <c r="BI753" s="90">
        <f t="shared" si="1877"/>
        <v>0</v>
      </c>
      <c r="BJ753" s="90">
        <f t="shared" si="1878"/>
        <v>0</v>
      </c>
      <c r="BK753" s="104"/>
      <c r="BL753" s="104"/>
      <c r="BM753" s="104"/>
      <c r="BN753" s="90">
        <f>$I753*BN$758</f>
        <v>11982.81</v>
      </c>
      <c r="BO753" s="90">
        <f>$J753*BO$758</f>
        <v>13889.03</v>
      </c>
      <c r="BP753" s="90">
        <f>$K753*BP$758</f>
        <v>14112.72</v>
      </c>
      <c r="BQ753" s="104"/>
      <c r="BR753" s="104"/>
      <c r="BS753" s="104"/>
      <c r="BT753" s="90">
        <f t="shared" si="1879"/>
        <v>0</v>
      </c>
      <c r="BU753" s="90">
        <f t="shared" si="1879"/>
        <v>0</v>
      </c>
      <c r="BV753" s="90">
        <f t="shared" si="1879"/>
        <v>0</v>
      </c>
      <c r="BW753" s="1235"/>
      <c r="BX753" s="1235"/>
      <c r="BY753" s="1235"/>
      <c r="BZ753" s="104"/>
      <c r="CA753" s="104"/>
      <c r="CB753" s="104"/>
      <c r="CC753" s="90">
        <f t="shared" si="1880"/>
        <v>0</v>
      </c>
      <c r="CD753" s="90">
        <f t="shared" si="1881"/>
        <v>0</v>
      </c>
      <c r="CE753" s="90">
        <f t="shared" si="1882"/>
        <v>0</v>
      </c>
      <c r="CF753" s="104"/>
      <c r="CG753" s="104"/>
      <c r="CH753" s="104"/>
      <c r="CI753" s="90">
        <f>$I753*CI$758</f>
        <v>14151.6</v>
      </c>
      <c r="CJ753" s="90">
        <f>$J753*CJ$758</f>
        <v>16708.84</v>
      </c>
      <c r="CK753" s="90">
        <f>$K753*CK$758</f>
        <v>16971.82</v>
      </c>
      <c r="CL753" s="104"/>
      <c r="CM753" s="104"/>
      <c r="CN753" s="104"/>
      <c r="CO753" s="90">
        <f t="shared" si="1883"/>
        <v>0</v>
      </c>
      <c r="CP753" s="90">
        <f t="shared" si="1883"/>
        <v>0</v>
      </c>
      <c r="CQ753" s="90">
        <f t="shared" si="1883"/>
        <v>0</v>
      </c>
      <c r="CR753" s="1235"/>
      <c r="CS753" s="1235"/>
      <c r="CT753" s="1235"/>
      <c r="CU753" s="104"/>
      <c r="CV753" s="104"/>
      <c r="CW753" s="104"/>
      <c r="CX753" s="90">
        <f t="shared" si="1884"/>
        <v>0</v>
      </c>
      <c r="CY753" s="90">
        <f t="shared" si="1885"/>
        <v>0</v>
      </c>
      <c r="CZ753" s="90">
        <f t="shared" si="1886"/>
        <v>0</v>
      </c>
      <c r="DA753" s="104"/>
      <c r="DB753" s="104"/>
      <c r="DC753" s="104"/>
      <c r="DD753" s="90">
        <f>$I753*DD$758</f>
        <v>15861.13</v>
      </c>
      <c r="DE753" s="90">
        <f>$J753*DE$758</f>
        <v>17468.18</v>
      </c>
      <c r="DF753" s="90">
        <f>$K753*DF$758</f>
        <v>17657.89</v>
      </c>
      <c r="DG753" s="104"/>
      <c r="DH753" s="104"/>
      <c r="DI753" s="104"/>
      <c r="DJ753" s="90">
        <f t="shared" si="1887"/>
        <v>0</v>
      </c>
      <c r="DK753" s="90">
        <f t="shared" si="1887"/>
        <v>0</v>
      </c>
      <c r="DL753" s="90">
        <f t="shared" si="1887"/>
        <v>0</v>
      </c>
      <c r="DM753" s="369"/>
      <c r="DN753" s="369"/>
      <c r="DO753" s="369"/>
      <c r="DP753" s="104"/>
      <c r="DQ753" s="104"/>
      <c r="DR753" s="104"/>
      <c r="DS753" s="90">
        <f t="shared" si="1888"/>
        <v>0</v>
      </c>
      <c r="DT753" s="90">
        <f t="shared" si="1889"/>
        <v>0</v>
      </c>
      <c r="DU753" s="90">
        <f t="shared" si="1890"/>
        <v>0</v>
      </c>
      <c r="DV753" s="104"/>
      <c r="DW753" s="104"/>
      <c r="DX753" s="104"/>
      <c r="DY753" s="90">
        <f>$I753*DY$758</f>
        <v>0</v>
      </c>
      <c r="DZ753" s="90">
        <f>$J753*DZ$758</f>
        <v>0</v>
      </c>
      <c r="EA753" s="90">
        <f>$K753*EA$758</f>
        <v>0</v>
      </c>
      <c r="EB753" s="104"/>
      <c r="EC753" s="104"/>
      <c r="ED753" s="104"/>
      <c r="EE753" s="90">
        <f t="shared" si="1216"/>
        <v>0</v>
      </c>
      <c r="EF753" s="90">
        <f t="shared" si="1217"/>
        <v>0</v>
      </c>
      <c r="EG753" s="90">
        <f t="shared" si="1218"/>
        <v>0</v>
      </c>
      <c r="EH753" s="1235"/>
      <c r="EI753" s="1235"/>
      <c r="EJ753" s="1235"/>
      <c r="EK753" s="104"/>
      <c r="EL753" s="104"/>
      <c r="EM753" s="104"/>
      <c r="EN753" s="90">
        <f t="shared" si="1891"/>
        <v>0</v>
      </c>
      <c r="EO753" s="90">
        <f t="shared" si="1892"/>
        <v>0</v>
      </c>
      <c r="EP753" s="90">
        <f t="shared" si="1893"/>
        <v>0</v>
      </c>
      <c r="EQ753" s="104"/>
      <c r="ER753" s="104"/>
      <c r="ES753" s="104"/>
      <c r="ET753" s="90">
        <f>$I753*ET$758</f>
        <v>18632.169999999998</v>
      </c>
      <c r="EU753" s="90">
        <f>$J753*EU$758</f>
        <v>21830.45</v>
      </c>
      <c r="EV753" s="90">
        <f>$K753*EV$758</f>
        <v>21933.25</v>
      </c>
      <c r="EW753" s="104"/>
      <c r="EX753" s="104"/>
      <c r="EY753" s="104"/>
      <c r="EZ753" s="90">
        <f t="shared" si="1894"/>
        <v>0</v>
      </c>
      <c r="FA753" s="90">
        <f t="shared" si="1894"/>
        <v>0</v>
      </c>
      <c r="FB753" s="90">
        <f t="shared" si="1894"/>
        <v>0</v>
      </c>
      <c r="FC753" s="92"/>
      <c r="FD753" s="92"/>
      <c r="FE753" s="92"/>
      <c r="FF753" s="104"/>
      <c r="FG753" s="104"/>
      <c r="FH753" s="104"/>
      <c r="FI753" s="90">
        <f t="shared" si="1895"/>
        <v>0</v>
      </c>
      <c r="FJ753" s="90">
        <f t="shared" si="1896"/>
        <v>0</v>
      </c>
      <c r="FK753" s="90">
        <f t="shared" si="1897"/>
        <v>0</v>
      </c>
      <c r="FL753" s="104"/>
      <c r="FM753" s="104"/>
      <c r="FN753" s="104"/>
      <c r="FO753" s="90">
        <f>$I753*FO$758</f>
        <v>0</v>
      </c>
      <c r="FP753" s="90">
        <f>$J753*FP$758</f>
        <v>0</v>
      </c>
      <c r="FQ753" s="90">
        <f>$K753*FQ$758</f>
        <v>0</v>
      </c>
      <c r="FR753" s="104"/>
      <c r="FS753" s="104"/>
      <c r="FT753" s="104"/>
      <c r="FU753" s="90">
        <f t="shared" si="1898"/>
        <v>0</v>
      </c>
      <c r="FV753" s="90">
        <f t="shared" si="1898"/>
        <v>0</v>
      </c>
      <c r="FW753" s="90">
        <f t="shared" si="1898"/>
        <v>0</v>
      </c>
      <c r="FX753" s="1235"/>
      <c r="FY753" s="1235"/>
      <c r="FZ753" s="1235"/>
      <c r="GA753" s="104"/>
      <c r="GB753" s="104"/>
      <c r="GC753" s="104"/>
      <c r="GD753" s="90">
        <f t="shared" si="1899"/>
        <v>0</v>
      </c>
      <c r="GE753" s="90">
        <f t="shared" si="1900"/>
        <v>0</v>
      </c>
      <c r="GF753" s="90">
        <f t="shared" si="1901"/>
        <v>0</v>
      </c>
      <c r="GG753" s="104"/>
      <c r="GH753" s="104"/>
      <c r="GI753" s="104"/>
      <c r="GJ753" s="90">
        <f>$I753*GJ$758</f>
        <v>15536.79</v>
      </c>
      <c r="GK753" s="90">
        <f>$J753*GK$758</f>
        <v>16842.84</v>
      </c>
      <c r="GL753" s="90">
        <f>$K753*GL$758</f>
        <v>16976.990000000002</v>
      </c>
      <c r="GM753" s="104"/>
      <c r="GN753" s="104"/>
      <c r="GO753" s="104"/>
      <c r="GP753" s="90">
        <f t="shared" si="1902"/>
        <v>0</v>
      </c>
      <c r="GQ753" s="90">
        <f t="shared" si="1902"/>
        <v>0</v>
      </c>
      <c r="GR753" s="90">
        <f t="shared" si="1902"/>
        <v>0</v>
      </c>
      <c r="GS753" s="92"/>
      <c r="GT753" s="92"/>
      <c r="GU753" s="92"/>
      <c r="GV753" s="104"/>
      <c r="GW753" s="104"/>
      <c r="GX753" s="104"/>
      <c r="GY753" s="90">
        <f t="shared" si="1903"/>
        <v>0</v>
      </c>
      <c r="GZ753" s="90">
        <f t="shared" si="1904"/>
        <v>0</v>
      </c>
      <c r="HA753" s="90">
        <f t="shared" si="1905"/>
        <v>0</v>
      </c>
      <c r="HB753" s="104"/>
      <c r="HC753" s="104"/>
      <c r="HD753" s="104"/>
      <c r="HE753" s="90">
        <f>$I753*HE$758</f>
        <v>0</v>
      </c>
      <c r="HF753" s="90">
        <f>$J753*HF$758</f>
        <v>0</v>
      </c>
      <c r="HG753" s="90">
        <f>$K753*HG$758</f>
        <v>0</v>
      </c>
      <c r="HH753" s="104"/>
      <c r="HI753" s="104"/>
      <c r="HJ753" s="104"/>
      <c r="HK753" s="90">
        <f t="shared" si="1906"/>
        <v>0</v>
      </c>
      <c r="HL753" s="90">
        <f t="shared" si="1906"/>
        <v>0</v>
      </c>
      <c r="HM753" s="90">
        <f t="shared" si="1906"/>
        <v>0</v>
      </c>
      <c r="HN753" s="1235"/>
      <c r="HO753" s="1235"/>
      <c r="HP753" s="1235"/>
      <c r="HQ753" s="104"/>
      <c r="HR753" s="104"/>
      <c r="HS753" s="104"/>
      <c r="HT753" s="90">
        <f t="shared" si="1907"/>
        <v>0</v>
      </c>
      <c r="HU753" s="90">
        <f t="shared" si="1908"/>
        <v>0</v>
      </c>
      <c r="HV753" s="90">
        <f t="shared" si="1909"/>
        <v>0</v>
      </c>
      <c r="HW753" s="104"/>
      <c r="HX753" s="104"/>
      <c r="HY753" s="104"/>
      <c r="HZ753" s="90">
        <f>$I753*HZ$758</f>
        <v>15555.68</v>
      </c>
      <c r="IA753" s="90">
        <f>$J753*IA$758</f>
        <v>16422.75</v>
      </c>
      <c r="IB753" s="90">
        <f>$K753*IB$758</f>
        <v>16637.72</v>
      </c>
      <c r="IC753" s="104"/>
      <c r="ID753" s="104"/>
      <c r="IE753" s="104"/>
      <c r="IF753" s="90">
        <f t="shared" si="1910"/>
        <v>0</v>
      </c>
      <c r="IG753" s="90">
        <f t="shared" si="1910"/>
        <v>0</v>
      </c>
      <c r="IH753" s="90">
        <f t="shared" si="1910"/>
        <v>0</v>
      </c>
      <c r="II753" s="1235"/>
      <c r="IJ753" s="1235"/>
      <c r="IK753" s="1235"/>
      <c r="IL753" s="104"/>
      <c r="IM753" s="104"/>
      <c r="IN753" s="104"/>
      <c r="IO753" s="90">
        <f t="shared" si="1911"/>
        <v>0</v>
      </c>
      <c r="IP753" s="90">
        <f t="shared" si="1912"/>
        <v>0</v>
      </c>
      <c r="IQ753" s="90">
        <f t="shared" si="1913"/>
        <v>0</v>
      </c>
      <c r="IR753" s="104"/>
      <c r="IS753" s="104"/>
      <c r="IT753" s="104"/>
      <c r="IU753" s="90">
        <f>$I753*IU$758</f>
        <v>19603.64</v>
      </c>
      <c r="IV753" s="90">
        <f>$J753*IV$758</f>
        <v>21054.5</v>
      </c>
      <c r="IW753" s="90">
        <f>$K753*IW$758</f>
        <v>21277.65</v>
      </c>
      <c r="IX753" s="104"/>
      <c r="IY753" s="104"/>
      <c r="IZ753" s="104"/>
      <c r="JA753" s="90">
        <f t="shared" si="1914"/>
        <v>0</v>
      </c>
      <c r="JB753" s="90">
        <f t="shared" si="1914"/>
        <v>0</v>
      </c>
      <c r="JC753" s="90">
        <f t="shared" si="1914"/>
        <v>0</v>
      </c>
      <c r="JD753" s="1235"/>
      <c r="JE753" s="1235"/>
      <c r="JF753" s="1235"/>
      <c r="JG753" s="104"/>
      <c r="JH753" s="104"/>
      <c r="JI753" s="104"/>
      <c r="JJ753" s="90">
        <f t="shared" si="1915"/>
        <v>0</v>
      </c>
      <c r="JK753" s="90">
        <f t="shared" si="1916"/>
        <v>0</v>
      </c>
      <c r="JL753" s="90">
        <f t="shared" si="1917"/>
        <v>0</v>
      </c>
      <c r="JM753" s="104"/>
      <c r="JN753" s="104"/>
      <c r="JO753" s="104"/>
      <c r="JP753" s="90">
        <f>$I753*JP$758</f>
        <v>19012.87</v>
      </c>
      <c r="JQ753" s="90">
        <f>$J753*JQ$758</f>
        <v>20661.810000000001</v>
      </c>
      <c r="JR753" s="90">
        <f>$K753*JR$758</f>
        <v>20871.96</v>
      </c>
      <c r="JS753" s="104"/>
      <c r="JT753" s="104"/>
      <c r="JU753" s="104"/>
      <c r="JV753" s="90">
        <f t="shared" si="1918"/>
        <v>0</v>
      </c>
      <c r="JW753" s="90">
        <f t="shared" si="1918"/>
        <v>0</v>
      </c>
      <c r="JX753" s="90">
        <f t="shared" si="1918"/>
        <v>0</v>
      </c>
      <c r="JY753" s="1235"/>
      <c r="JZ753" s="1235"/>
      <c r="KA753" s="1235"/>
      <c r="KB753" s="104"/>
      <c r="KC753" s="104"/>
      <c r="KD753" s="104"/>
      <c r="KE753" s="90">
        <f t="shared" si="1919"/>
        <v>0</v>
      </c>
      <c r="KF753" s="90">
        <f t="shared" si="1920"/>
        <v>0</v>
      </c>
      <c r="KG753" s="90">
        <f t="shared" si="1921"/>
        <v>0</v>
      </c>
      <c r="KH753" s="104"/>
      <c r="KI753" s="104"/>
      <c r="KJ753" s="104"/>
      <c r="KK753" s="90">
        <f>$I753*KK$758</f>
        <v>22315.88</v>
      </c>
      <c r="KL753" s="90">
        <f>$J753*KL$758</f>
        <v>24304.77</v>
      </c>
      <c r="KM753" s="90">
        <f>$K753*KM$758</f>
        <v>24095.119999999999</v>
      </c>
      <c r="KN753" s="104"/>
      <c r="KO753" s="104"/>
      <c r="KP753" s="104"/>
      <c r="KQ753" s="90">
        <f t="shared" si="1922"/>
        <v>0</v>
      </c>
      <c r="KR753" s="90">
        <f t="shared" si="1922"/>
        <v>0</v>
      </c>
      <c r="KS753" s="90">
        <f t="shared" si="1922"/>
        <v>0</v>
      </c>
      <c r="KT753" s="1235"/>
      <c r="KU753" s="1235"/>
      <c r="KV753" s="1235"/>
      <c r="KW753" s="104"/>
      <c r="KX753" s="104"/>
      <c r="KY753" s="104"/>
      <c r="KZ753" s="90">
        <f t="shared" si="1923"/>
        <v>0</v>
      </c>
      <c r="LA753" s="90">
        <f t="shared" si="1924"/>
        <v>0</v>
      </c>
      <c r="LB753" s="90">
        <f t="shared" si="1925"/>
        <v>0</v>
      </c>
      <c r="LC753" s="104"/>
      <c r="LD753" s="104"/>
      <c r="LE753" s="104"/>
      <c r="LF753" s="90">
        <f>$I753*LF$758</f>
        <v>18408.04</v>
      </c>
      <c r="LG753" s="90">
        <f>$J753*LG$758</f>
        <v>19424.89</v>
      </c>
      <c r="LH753" s="90">
        <f>$K753*LH$758</f>
        <v>19596.78</v>
      </c>
      <c r="LI753" s="104"/>
      <c r="LJ753" s="104"/>
      <c r="LK753" s="104"/>
      <c r="LL753" s="90">
        <f t="shared" si="1926"/>
        <v>0</v>
      </c>
      <c r="LM753" s="90">
        <f t="shared" si="1926"/>
        <v>0</v>
      </c>
      <c r="LN753" s="90">
        <f t="shared" si="1926"/>
        <v>0</v>
      </c>
      <c r="LO753" s="1235"/>
      <c r="LP753" s="1235"/>
      <c r="LQ753" s="1235"/>
      <c r="LR753" s="104"/>
      <c r="LS753" s="104"/>
      <c r="LT753" s="104"/>
      <c r="LU753" s="90">
        <f t="shared" si="1927"/>
        <v>0</v>
      </c>
      <c r="LV753" s="90">
        <f t="shared" si="1928"/>
        <v>0</v>
      </c>
      <c r="LW753" s="90">
        <f t="shared" si="1929"/>
        <v>0</v>
      </c>
      <c r="LX753" s="104"/>
      <c r="LY753" s="104"/>
      <c r="LZ753" s="104"/>
      <c r="MA753" s="90">
        <f>$I753*MA$758</f>
        <v>16902.099999999999</v>
      </c>
      <c r="MB753" s="90">
        <f>$J753*MB$758</f>
        <v>18884.919999999998</v>
      </c>
      <c r="MC753" s="90">
        <f>$K753*MC$758</f>
        <v>19064.14</v>
      </c>
      <c r="MD753" s="104"/>
      <c r="ME753" s="104"/>
      <c r="MF753" s="104"/>
      <c r="MG753" s="90">
        <f t="shared" si="1930"/>
        <v>0</v>
      </c>
      <c r="MH753" s="90">
        <f t="shared" si="1930"/>
        <v>0</v>
      </c>
      <c r="MI753" s="90">
        <f t="shared" si="1930"/>
        <v>0</v>
      </c>
      <c r="MJ753" s="1235"/>
      <c r="MK753" s="1235"/>
      <c r="ML753" s="1235"/>
      <c r="MM753" s="104"/>
      <c r="MN753" s="104"/>
      <c r="MO753" s="104"/>
      <c r="MP753" s="90">
        <f t="shared" si="1931"/>
        <v>0</v>
      </c>
      <c r="MQ753" s="90">
        <f t="shared" si="1932"/>
        <v>0</v>
      </c>
      <c r="MR753" s="90">
        <f t="shared" si="1933"/>
        <v>0</v>
      </c>
      <c r="MS753" s="104"/>
      <c r="MT753" s="104"/>
      <c r="MU753" s="104"/>
      <c r="MV753" s="90">
        <f>$I753*MV$758</f>
        <v>18036.64</v>
      </c>
      <c r="MW753" s="90">
        <f>$J753*MW$758</f>
        <v>18887.490000000002</v>
      </c>
      <c r="MX753" s="90">
        <f>$K753*MX$758</f>
        <v>18913.52</v>
      </c>
      <c r="MY753" s="104"/>
      <c r="MZ753" s="104"/>
      <c r="NA753" s="104"/>
      <c r="NB753" s="90">
        <f t="shared" si="1934"/>
        <v>0</v>
      </c>
      <c r="NC753" s="90">
        <f t="shared" si="1934"/>
        <v>0</v>
      </c>
      <c r="ND753" s="90">
        <f t="shared" si="1934"/>
        <v>0</v>
      </c>
      <c r="NE753" s="1235"/>
      <c r="NF753" s="1235"/>
      <c r="NG753" s="1235"/>
      <c r="NH753" s="104"/>
      <c r="NI753" s="104"/>
      <c r="NJ753" s="104"/>
      <c r="NK753" s="90">
        <f t="shared" si="1935"/>
        <v>0</v>
      </c>
      <c r="NL753" s="90">
        <f t="shared" si="1936"/>
        <v>0</v>
      </c>
      <c r="NM753" s="90">
        <f t="shared" si="1937"/>
        <v>0</v>
      </c>
      <c r="NN753" s="104"/>
      <c r="NO753" s="104"/>
      <c r="NP753" s="104"/>
      <c r="NQ753" s="90">
        <f>$I753*NQ$758</f>
        <v>20525.5</v>
      </c>
      <c r="NR753" s="90">
        <f>$J753*NR$758</f>
        <v>22104.16</v>
      </c>
      <c r="NS753" s="90">
        <f>$K753*NS$758</f>
        <v>22225.69</v>
      </c>
      <c r="NT753" s="104"/>
      <c r="NU753" s="104"/>
      <c r="NV753" s="104"/>
      <c r="NW753" s="90">
        <f t="shared" si="1938"/>
        <v>0</v>
      </c>
      <c r="NX753" s="90">
        <f t="shared" si="1938"/>
        <v>0</v>
      </c>
      <c r="NY753" s="90">
        <f t="shared" si="1938"/>
        <v>0</v>
      </c>
      <c r="NZ753" s="1235"/>
      <c r="OA753" s="1235"/>
      <c r="OB753" s="1235"/>
      <c r="OC753" s="104"/>
      <c r="OD753" s="104"/>
      <c r="OE753" s="104"/>
      <c r="OF753" s="90">
        <f t="shared" si="1939"/>
        <v>0</v>
      </c>
      <c r="OG753" s="90">
        <f t="shared" si="1940"/>
        <v>0</v>
      </c>
      <c r="OH753" s="90">
        <f t="shared" si="1941"/>
        <v>0</v>
      </c>
      <c r="OI753" s="104"/>
      <c r="OJ753" s="104"/>
      <c r="OK753" s="104"/>
      <c r="OL753" s="90">
        <f>$I753*OL$758</f>
        <v>13188.69</v>
      </c>
      <c r="OM753" s="90">
        <f>$J753*OM$758</f>
        <v>14328.93</v>
      </c>
      <c r="ON753" s="90">
        <f>$K753*ON$758</f>
        <v>14567.65</v>
      </c>
      <c r="OO753" s="104"/>
      <c r="OP753" s="104"/>
      <c r="OQ753" s="104"/>
      <c r="OR753" s="90">
        <f t="shared" si="1942"/>
        <v>0</v>
      </c>
      <c r="OS753" s="90">
        <f t="shared" si="1942"/>
        <v>0</v>
      </c>
      <c r="OT753" s="90">
        <f t="shared" si="1942"/>
        <v>0</v>
      </c>
      <c r="OU753" s="1235"/>
      <c r="OV753" s="1235"/>
      <c r="OW753" s="1235"/>
      <c r="OX753" s="104"/>
      <c r="OY753" s="104"/>
      <c r="OZ753" s="104"/>
      <c r="PA753" s="90">
        <f t="shared" si="1943"/>
        <v>0</v>
      </c>
      <c r="PB753" s="90">
        <f t="shared" si="1944"/>
        <v>0</v>
      </c>
      <c r="PC753" s="90">
        <f t="shared" si="1945"/>
        <v>0</v>
      </c>
      <c r="PD753" s="104"/>
      <c r="PE753" s="104"/>
      <c r="PF753" s="104"/>
      <c r="PG753" s="90">
        <f>$I753*PG$758</f>
        <v>19669.09</v>
      </c>
      <c r="PH753" s="90">
        <f>$J753*PH$758</f>
        <v>20601.62</v>
      </c>
      <c r="PI753" s="90">
        <f>$K753*PI$758</f>
        <v>20768.97</v>
      </c>
      <c r="PJ753" s="104"/>
      <c r="PK753" s="104"/>
      <c r="PL753" s="104"/>
      <c r="PM753" s="90">
        <f t="shared" si="1946"/>
        <v>0</v>
      </c>
      <c r="PN753" s="90">
        <f t="shared" si="1946"/>
        <v>0</v>
      </c>
      <c r="PO753" s="90">
        <f t="shared" si="1946"/>
        <v>0</v>
      </c>
      <c r="PP753" s="1235"/>
      <c r="PQ753" s="1235"/>
      <c r="PR753" s="1235"/>
      <c r="PS753" s="104"/>
      <c r="PT753" s="104"/>
      <c r="PU753" s="104"/>
      <c r="PV753" s="90">
        <f t="shared" si="1947"/>
        <v>0</v>
      </c>
      <c r="PW753" s="90">
        <f t="shared" si="1948"/>
        <v>0</v>
      </c>
      <c r="PX753" s="90">
        <f t="shared" si="1949"/>
        <v>0</v>
      </c>
      <c r="PY753" s="104"/>
      <c r="PZ753" s="104"/>
      <c r="QA753" s="104"/>
      <c r="QB753" s="90">
        <f>$I753*QB$758</f>
        <v>13619.39</v>
      </c>
      <c r="QC753" s="90">
        <f>$J753*QC$758</f>
        <v>15089.14</v>
      </c>
      <c r="QD753" s="90">
        <f>$K753*QD$758</f>
        <v>15064.5</v>
      </c>
      <c r="QE753" s="104"/>
      <c r="QF753" s="104"/>
      <c r="QG753" s="104"/>
      <c r="QH753" s="90">
        <f t="shared" si="1950"/>
        <v>0</v>
      </c>
      <c r="QI753" s="90">
        <f t="shared" si="1950"/>
        <v>0</v>
      </c>
      <c r="QJ753" s="90">
        <f t="shared" si="1950"/>
        <v>0</v>
      </c>
      <c r="QK753" s="1235"/>
      <c r="QL753" s="1235"/>
      <c r="QM753" s="1235"/>
      <c r="QN753" s="104"/>
      <c r="QO753" s="104"/>
      <c r="QP753" s="104"/>
      <c r="QQ753" s="90">
        <f t="shared" si="1951"/>
        <v>0</v>
      </c>
      <c r="QR753" s="90">
        <f t="shared" si="1952"/>
        <v>0</v>
      </c>
      <c r="QS753" s="90">
        <f t="shared" si="1953"/>
        <v>0</v>
      </c>
      <c r="QT753" s="104"/>
      <c r="QU753" s="104"/>
      <c r="QV753" s="104"/>
      <c r="QW753" s="90">
        <f>$I753*QW$758</f>
        <v>22644.55</v>
      </c>
      <c r="QX753" s="90">
        <f>$J753*QX$758</f>
        <v>25856.12</v>
      </c>
      <c r="QY753" s="90">
        <f>$K753*QY$758</f>
        <v>25956.26</v>
      </c>
      <c r="QZ753" s="104"/>
      <c r="RA753" s="104"/>
      <c r="RB753" s="104"/>
      <c r="RC753" s="90">
        <f t="shared" si="1954"/>
        <v>0</v>
      </c>
      <c r="RD753" s="90">
        <f t="shared" si="1954"/>
        <v>0</v>
      </c>
      <c r="RE753" s="90">
        <f t="shared" si="1954"/>
        <v>0</v>
      </c>
      <c r="RF753" s="1235"/>
      <c r="RG753" s="1235"/>
      <c r="RH753" s="1235"/>
      <c r="RI753" s="104"/>
      <c r="RJ753" s="104"/>
      <c r="RK753" s="104"/>
      <c r="RL753" s="90">
        <f t="shared" si="1955"/>
        <v>0</v>
      </c>
      <c r="RM753" s="90">
        <f t="shared" si="1956"/>
        <v>0</v>
      </c>
      <c r="RN753" s="90">
        <f t="shared" si="1957"/>
        <v>0</v>
      </c>
      <c r="RO753" s="104"/>
      <c r="RP753" s="104"/>
      <c r="RQ753" s="104"/>
      <c r="RR753" s="90">
        <f>$I753*RR$758</f>
        <v>16383.12</v>
      </c>
      <c r="RS753" s="90">
        <f>$J753*RS$758</f>
        <v>17759.310000000001</v>
      </c>
      <c r="RT753" s="90">
        <f>$K753*RT$758</f>
        <v>17941.939999999999</v>
      </c>
      <c r="RU753" s="104"/>
      <c r="RV753" s="104"/>
      <c r="RW753" s="104"/>
      <c r="RX753" s="90">
        <f t="shared" si="1958"/>
        <v>0</v>
      </c>
      <c r="RY753" s="90">
        <f t="shared" si="1958"/>
        <v>0</v>
      </c>
      <c r="RZ753" s="90">
        <f t="shared" si="1958"/>
        <v>0</v>
      </c>
      <c r="SA753" s="1235"/>
      <c r="SB753" s="1235"/>
      <c r="SC753" s="1235"/>
      <c r="SD753" s="104"/>
      <c r="SE753" s="104"/>
      <c r="SF753" s="104"/>
      <c r="SG753" s="90">
        <f t="shared" si="1959"/>
        <v>0</v>
      </c>
      <c r="SH753" s="90">
        <f t="shared" si="1960"/>
        <v>0</v>
      </c>
      <c r="SI753" s="90">
        <f t="shared" si="1961"/>
        <v>0</v>
      </c>
      <c r="SJ753" s="104"/>
      <c r="SK753" s="104"/>
      <c r="SL753" s="104"/>
      <c r="SM753" s="90">
        <f>$I753*SM$758</f>
        <v>11145.9</v>
      </c>
      <c r="SN753" s="90">
        <f>$J753*SN$758</f>
        <v>12395.87</v>
      </c>
      <c r="SO753" s="90">
        <f>$K753*SO$758</f>
        <v>12656.58</v>
      </c>
      <c r="SP753" s="104"/>
      <c r="SQ753" s="104"/>
      <c r="SR753" s="104"/>
      <c r="SS753" s="90">
        <f t="shared" si="1962"/>
        <v>0</v>
      </c>
      <c r="ST753" s="90">
        <f t="shared" si="1962"/>
        <v>0</v>
      </c>
      <c r="SU753" s="90">
        <f t="shared" si="1962"/>
        <v>0</v>
      </c>
      <c r="SV753" s="1235"/>
      <c r="SW753" s="1235"/>
      <c r="SX753" s="1235"/>
      <c r="SY753" s="104"/>
      <c r="SZ753" s="104"/>
      <c r="TA753" s="104"/>
      <c r="TB753" s="90">
        <f t="shared" si="1963"/>
        <v>0</v>
      </c>
      <c r="TC753" s="90">
        <f t="shared" si="1964"/>
        <v>0</v>
      </c>
      <c r="TD753" s="90">
        <f t="shared" si="1965"/>
        <v>0</v>
      </c>
      <c r="TE753" s="104"/>
      <c r="TF753" s="104"/>
      <c r="TG753" s="104"/>
      <c r="TH753" s="90">
        <f>$I753*TH$758</f>
        <v>18855.72</v>
      </c>
      <c r="TI753" s="90">
        <f>$J753*TI$758</f>
        <v>20469.55</v>
      </c>
      <c r="TJ753" s="90">
        <f>$K753*TJ$758</f>
        <v>20530.97</v>
      </c>
      <c r="TK753" s="104"/>
      <c r="TL753" s="104"/>
      <c r="TM753" s="104"/>
      <c r="TN753" s="90">
        <f t="shared" si="1966"/>
        <v>0</v>
      </c>
      <c r="TO753" s="90">
        <f t="shared" si="1966"/>
        <v>0</v>
      </c>
      <c r="TP753" s="90">
        <f t="shared" si="1966"/>
        <v>0</v>
      </c>
      <c r="TQ753" s="1235"/>
      <c r="TR753" s="1235"/>
      <c r="TS753" s="1235"/>
      <c r="TT753" s="104"/>
      <c r="TU753" s="104"/>
      <c r="TV753" s="104"/>
      <c r="TW753" s="90">
        <f t="shared" si="1967"/>
        <v>0</v>
      </c>
      <c r="TX753" s="90">
        <f t="shared" si="1968"/>
        <v>0</v>
      </c>
      <c r="TY753" s="90">
        <f t="shared" si="1969"/>
        <v>0</v>
      </c>
      <c r="TZ753" s="104"/>
      <c r="UA753" s="104"/>
      <c r="UB753" s="104"/>
      <c r="UC753" s="90">
        <f>$I753*UC$758</f>
        <v>18438.16</v>
      </c>
      <c r="UD753" s="90">
        <f>$J753*UD$758</f>
        <v>20255.8</v>
      </c>
      <c r="UE753" s="90">
        <f>$K753*UE$758</f>
        <v>20429.59</v>
      </c>
      <c r="UF753" s="104"/>
      <c r="UG753" s="104"/>
      <c r="UH753" s="104"/>
      <c r="UI753" s="90">
        <f t="shared" si="1970"/>
        <v>0</v>
      </c>
      <c r="UJ753" s="90">
        <f t="shared" si="1970"/>
        <v>0</v>
      </c>
      <c r="UK753" s="90">
        <f t="shared" si="1970"/>
        <v>0</v>
      </c>
      <c r="UL753" s="1235"/>
      <c r="UM753" s="1235"/>
      <c r="UN753" s="1235"/>
      <c r="UO753" s="104"/>
      <c r="UP753" s="104"/>
      <c r="UQ753" s="104"/>
      <c r="UR753" s="90">
        <f t="shared" si="1971"/>
        <v>0</v>
      </c>
      <c r="US753" s="90">
        <f t="shared" si="1972"/>
        <v>0</v>
      </c>
      <c r="UT753" s="90">
        <f t="shared" si="1973"/>
        <v>0</v>
      </c>
      <c r="UU753" s="104"/>
      <c r="UV753" s="104"/>
      <c r="UW753" s="104"/>
      <c r="UX753" s="90">
        <f>$I753*UX$758</f>
        <v>19064.64</v>
      </c>
      <c r="UY753" s="90">
        <f>$J753*UY$758</f>
        <v>21683.01</v>
      </c>
      <c r="UZ753" s="90">
        <f>$K753*UZ$758</f>
        <v>21843.61</v>
      </c>
      <c r="VA753" s="104"/>
      <c r="VB753" s="104"/>
      <c r="VC753" s="104"/>
      <c r="VD753" s="90">
        <f t="shared" si="1974"/>
        <v>0</v>
      </c>
      <c r="VE753" s="90">
        <f t="shared" si="1974"/>
        <v>0</v>
      </c>
      <c r="VF753" s="90">
        <f t="shared" si="1974"/>
        <v>0</v>
      </c>
      <c r="VG753" s="1235"/>
      <c r="VH753" s="1235"/>
      <c r="VI753" s="1235"/>
      <c r="VJ753" s="104"/>
      <c r="VK753" s="104"/>
      <c r="VL753" s="104"/>
      <c r="VM753" s="90">
        <f t="shared" si="1975"/>
        <v>0</v>
      </c>
      <c r="VN753" s="90">
        <f t="shared" si="1976"/>
        <v>0</v>
      </c>
      <c r="VO753" s="90">
        <f t="shared" si="1977"/>
        <v>0</v>
      </c>
      <c r="VP753" s="104"/>
      <c r="VQ753" s="104"/>
      <c r="VR753" s="104"/>
      <c r="VS753" s="90">
        <f>$I753*VS$758</f>
        <v>17495.52</v>
      </c>
      <c r="VT753" s="90">
        <f>$J753*VT$758</f>
        <v>18997.060000000001</v>
      </c>
      <c r="VU753" s="90">
        <f>$K753*VU$758</f>
        <v>19187.89</v>
      </c>
      <c r="VV753" s="104"/>
      <c r="VW753" s="104"/>
      <c r="VX753" s="104"/>
      <c r="VY753" s="90">
        <f t="shared" si="1978"/>
        <v>0</v>
      </c>
      <c r="VZ753" s="90">
        <f t="shared" si="1978"/>
        <v>0</v>
      </c>
      <c r="WA753" s="90">
        <f t="shared" si="1978"/>
        <v>0</v>
      </c>
      <c r="WB753" s="92"/>
      <c r="WC753" s="92"/>
      <c r="WD753" s="92"/>
      <c r="WE753" s="104"/>
      <c r="WF753" s="104"/>
      <c r="WG753" s="104"/>
      <c r="WH753" s="90">
        <f t="shared" si="1979"/>
        <v>0</v>
      </c>
      <c r="WI753" s="90">
        <f t="shared" si="1980"/>
        <v>0</v>
      </c>
      <c r="WJ753" s="90">
        <f t="shared" si="1981"/>
        <v>0</v>
      </c>
      <c r="WK753" s="104"/>
      <c r="WL753" s="104"/>
      <c r="WM753" s="104"/>
      <c r="WN753" s="90">
        <f>$I753*WN$758</f>
        <v>0</v>
      </c>
      <c r="WO753" s="90">
        <f>$J753*WO$758</f>
        <v>0</v>
      </c>
      <c r="WP753" s="90">
        <f>$K753*WP$758</f>
        <v>0</v>
      </c>
      <c r="WQ753" s="104"/>
      <c r="WR753" s="104"/>
      <c r="WS753" s="104"/>
      <c r="WT753" s="90">
        <f t="shared" si="1982"/>
        <v>0</v>
      </c>
      <c r="WU753" s="90">
        <f t="shared" si="1982"/>
        <v>0</v>
      </c>
      <c r="WV753" s="90">
        <f t="shared" si="1982"/>
        <v>0</v>
      </c>
      <c r="WW753" s="1235"/>
      <c r="WX753" s="1235"/>
      <c r="WY753" s="1235"/>
      <c r="WZ753" s="104"/>
      <c r="XA753" s="104"/>
      <c r="XB753" s="104"/>
      <c r="XC753" s="90">
        <f t="shared" si="1983"/>
        <v>0</v>
      </c>
      <c r="XD753" s="90">
        <f t="shared" si="1984"/>
        <v>0</v>
      </c>
      <c r="XE753" s="90">
        <f t="shared" si="1985"/>
        <v>0</v>
      </c>
      <c r="XF753" s="104"/>
      <c r="XG753" s="104"/>
      <c r="XH753" s="104"/>
      <c r="XI753" s="90">
        <f>$I753*XI$758</f>
        <v>13883.15</v>
      </c>
      <c r="XJ753" s="90">
        <f>$J753*XJ$758</f>
        <v>14858.35</v>
      </c>
      <c r="XK753" s="90">
        <f>$K753*XK$758</f>
        <v>15000.53</v>
      </c>
      <c r="XL753" s="104"/>
      <c r="XM753" s="104"/>
      <c r="XN753" s="104"/>
      <c r="XO753" s="90">
        <f t="shared" si="1986"/>
        <v>0</v>
      </c>
      <c r="XP753" s="90">
        <f t="shared" si="1986"/>
        <v>0</v>
      </c>
      <c r="XQ753" s="90">
        <f t="shared" si="1986"/>
        <v>0</v>
      </c>
      <c r="XR753" s="1235"/>
      <c r="XS753" s="1235"/>
      <c r="XT753" s="1235"/>
      <c r="XU753" s="104"/>
      <c r="XV753" s="104"/>
      <c r="XW753" s="104"/>
      <c r="XX753" s="90">
        <f t="shared" si="1987"/>
        <v>0</v>
      </c>
      <c r="XY753" s="90">
        <f t="shared" si="1988"/>
        <v>0</v>
      </c>
      <c r="XZ753" s="90">
        <f t="shared" si="1989"/>
        <v>0</v>
      </c>
      <c r="YA753" s="104"/>
      <c r="YB753" s="104"/>
      <c r="YC753" s="104"/>
      <c r="YD753" s="90">
        <f>$I753*YD$758</f>
        <v>12761.69</v>
      </c>
      <c r="YE753" s="90">
        <f>$J753*YE$758</f>
        <v>13734.82</v>
      </c>
      <c r="YF753" s="90">
        <f>$K753*YF$758</f>
        <v>13997.8</v>
      </c>
      <c r="YG753" s="104"/>
      <c r="YH753" s="104"/>
      <c r="YI753" s="104"/>
      <c r="YJ753" s="90">
        <f t="shared" si="1990"/>
        <v>0</v>
      </c>
      <c r="YK753" s="90">
        <f t="shared" si="1990"/>
        <v>0</v>
      </c>
      <c r="YL753" s="90">
        <f t="shared" si="1990"/>
        <v>0</v>
      </c>
      <c r="YM753" s="1235"/>
      <c r="YN753" s="1235"/>
      <c r="YO753" s="1235"/>
      <c r="YP753" s="104"/>
      <c r="YQ753" s="104"/>
      <c r="YR753" s="104"/>
      <c r="YS753" s="90">
        <f t="shared" si="1991"/>
        <v>0</v>
      </c>
      <c r="YT753" s="90">
        <f t="shared" si="1992"/>
        <v>0</v>
      </c>
      <c r="YU753" s="90">
        <f t="shared" si="1993"/>
        <v>0</v>
      </c>
      <c r="YV753" s="104"/>
      <c r="YW753" s="104"/>
      <c r="YX753" s="104"/>
      <c r="YY753" s="90">
        <f>$I753*YY$758</f>
        <v>11789.64</v>
      </c>
      <c r="YZ753" s="90">
        <f>$J753*YZ$758</f>
        <v>13473.12</v>
      </c>
      <c r="ZA753" s="90">
        <f>$K753*ZA$758</f>
        <v>13699.29</v>
      </c>
      <c r="ZB753" s="104"/>
      <c r="ZC753" s="104"/>
      <c r="ZD753" s="104"/>
      <c r="ZE753" s="90">
        <f t="shared" si="1994"/>
        <v>0</v>
      </c>
      <c r="ZF753" s="90">
        <f t="shared" si="1994"/>
        <v>0</v>
      </c>
      <c r="ZG753" s="90">
        <f t="shared" si="1994"/>
        <v>0</v>
      </c>
      <c r="ZH753" s="1235"/>
      <c r="ZI753" s="1235"/>
      <c r="ZJ753" s="1235"/>
      <c r="ZK753" s="104"/>
      <c r="ZL753" s="104"/>
      <c r="ZM753" s="104"/>
      <c r="ZN753" s="90">
        <f t="shared" si="1995"/>
        <v>0</v>
      </c>
      <c r="ZO753" s="90">
        <f t="shared" si="1996"/>
        <v>0</v>
      </c>
      <c r="ZP753" s="90">
        <f t="shared" si="1997"/>
        <v>0</v>
      </c>
      <c r="ZQ753" s="104"/>
      <c r="ZR753" s="104"/>
      <c r="ZS753" s="104"/>
      <c r="ZT753" s="90">
        <f>$I753*ZT$758</f>
        <v>12801.54</v>
      </c>
      <c r="ZU753" s="90">
        <f>$J753*ZU$758</f>
        <v>14247.68</v>
      </c>
      <c r="ZV753" s="90">
        <f>$K753*ZV$758</f>
        <v>14491.54</v>
      </c>
      <c r="ZW753" s="104"/>
      <c r="ZX753" s="104"/>
      <c r="ZY753" s="104"/>
      <c r="ZZ753" s="90">
        <f t="shared" si="1998"/>
        <v>0</v>
      </c>
      <c r="AAA753" s="90">
        <f t="shared" si="1998"/>
        <v>0</v>
      </c>
      <c r="AAB753" s="90">
        <f t="shared" si="1998"/>
        <v>0</v>
      </c>
      <c r="AAC753" s="1235"/>
      <c r="AAD753" s="1235"/>
      <c r="AAE753" s="1235"/>
      <c r="AAF753" s="104"/>
      <c r="AAG753" s="104"/>
      <c r="AAH753" s="104"/>
      <c r="AAI753" s="90">
        <f t="shared" si="1999"/>
        <v>0</v>
      </c>
      <c r="AAJ753" s="90">
        <f t="shared" si="2000"/>
        <v>0</v>
      </c>
      <c r="AAK753" s="90">
        <f t="shared" si="2001"/>
        <v>0</v>
      </c>
      <c r="AAL753" s="104"/>
      <c r="AAM753" s="104"/>
      <c r="AAN753" s="104"/>
      <c r="AAO753" s="90">
        <f>$I753*AAO$758</f>
        <v>17541.150000000001</v>
      </c>
      <c r="AAP753" s="90">
        <f>$J753*AAP$758</f>
        <v>21333.14</v>
      </c>
      <c r="AAQ753" s="90">
        <f>$K753*AAQ$758</f>
        <v>21448.86</v>
      </c>
      <c r="AAR753" s="104"/>
      <c r="AAS753" s="104"/>
      <c r="AAT753" s="104"/>
      <c r="AAU753" s="90">
        <f t="shared" si="2002"/>
        <v>0</v>
      </c>
      <c r="AAV753" s="90">
        <f t="shared" si="2002"/>
        <v>0</v>
      </c>
      <c r="AAW753" s="90">
        <f t="shared" si="2002"/>
        <v>0</v>
      </c>
      <c r="AAX753" s="1235"/>
      <c r="AAY753" s="1235"/>
      <c r="AAZ753" s="1235"/>
      <c r="ABA753" s="104"/>
      <c r="ABB753" s="104"/>
      <c r="ABC753" s="104"/>
      <c r="ABD753" s="90">
        <f t="shared" si="2003"/>
        <v>0</v>
      </c>
      <c r="ABE753" s="90">
        <f t="shared" si="2004"/>
        <v>0</v>
      </c>
      <c r="ABF753" s="90">
        <f t="shared" si="2005"/>
        <v>0</v>
      </c>
      <c r="ABG753" s="104"/>
      <c r="ABH753" s="104"/>
      <c r="ABI753" s="104"/>
      <c r="ABJ753" s="90">
        <f>$I753*ABJ$758</f>
        <v>13623.79</v>
      </c>
      <c r="ABK753" s="90">
        <f>$J753*ABK$758</f>
        <v>16433.98</v>
      </c>
      <c r="ABL753" s="90">
        <f>$K753*ABL$758</f>
        <v>16579.830000000002</v>
      </c>
      <c r="ABM753" s="104"/>
      <c r="ABN753" s="104"/>
      <c r="ABO753" s="104"/>
      <c r="ABP753" s="90">
        <f t="shared" si="2006"/>
        <v>0</v>
      </c>
      <c r="ABQ753" s="90">
        <f t="shared" si="2006"/>
        <v>0</v>
      </c>
      <c r="ABR753" s="90">
        <f t="shared" si="2006"/>
        <v>0</v>
      </c>
      <c r="ABS753" s="1235"/>
      <c r="ABT753" s="1235"/>
      <c r="ABU753" s="1235"/>
      <c r="ABV753" s="104"/>
      <c r="ABW753" s="104"/>
      <c r="ABX753" s="104"/>
      <c r="ABY753" s="90">
        <f t="shared" si="2007"/>
        <v>0</v>
      </c>
      <c r="ABZ753" s="90">
        <f t="shared" si="2008"/>
        <v>0</v>
      </c>
      <c r="ACA753" s="90">
        <f t="shared" si="2009"/>
        <v>0</v>
      </c>
      <c r="ACB753" s="104"/>
      <c r="ACC753" s="104"/>
      <c r="ACD753" s="104"/>
      <c r="ACE753" s="90">
        <f>$I753*ACE$758</f>
        <v>9925.74</v>
      </c>
      <c r="ACF753" s="90">
        <f>$J753*ACF$758</f>
        <v>12028.06</v>
      </c>
      <c r="ACG753" s="90">
        <f>$K753*ACG$758</f>
        <v>12222.21</v>
      </c>
      <c r="ACH753" s="104"/>
      <c r="ACI753" s="104"/>
      <c r="ACJ753" s="104"/>
      <c r="ACK753" s="90">
        <f t="shared" si="2010"/>
        <v>0</v>
      </c>
      <c r="ACL753" s="90">
        <f t="shared" si="2010"/>
        <v>0</v>
      </c>
      <c r="ACM753" s="90">
        <f t="shared" si="2010"/>
        <v>0</v>
      </c>
      <c r="ACN753" s="1235"/>
      <c r="ACO753" s="1235"/>
      <c r="ACP753" s="1235"/>
      <c r="ACQ753" s="104"/>
      <c r="ACR753" s="104"/>
      <c r="ACS753" s="104"/>
      <c r="ACT753" s="90">
        <f t="shared" si="2011"/>
        <v>0</v>
      </c>
      <c r="ACU753" s="90">
        <f t="shared" si="2012"/>
        <v>0</v>
      </c>
      <c r="ACV753" s="90">
        <f t="shared" si="2013"/>
        <v>0</v>
      </c>
      <c r="ACW753" s="104"/>
      <c r="ACX753" s="104"/>
      <c r="ACY753" s="104"/>
      <c r="ACZ753" s="90">
        <f>$I753*ACZ$758</f>
        <v>13035.13</v>
      </c>
      <c r="ADA753" s="90">
        <f>$J753*ADA$758</f>
        <v>16189.07</v>
      </c>
      <c r="ADB753" s="90">
        <f>$K753*ADB$758</f>
        <v>16175.87</v>
      </c>
      <c r="ADC753" s="104"/>
      <c r="ADD753" s="104"/>
      <c r="ADE753" s="104"/>
      <c r="ADF753" s="90">
        <f t="shared" si="2014"/>
        <v>0</v>
      </c>
      <c r="ADG753" s="90">
        <f t="shared" si="2014"/>
        <v>0</v>
      </c>
      <c r="ADH753" s="90">
        <f t="shared" si="2014"/>
        <v>0</v>
      </c>
      <c r="ADI753" s="1235"/>
      <c r="ADJ753" s="1235"/>
      <c r="ADK753" s="1235"/>
      <c r="ADL753" s="104"/>
      <c r="ADM753" s="104"/>
      <c r="ADN753" s="104"/>
      <c r="ADO753" s="90">
        <f t="shared" si="2015"/>
        <v>0</v>
      </c>
      <c r="ADP753" s="90">
        <f t="shared" si="2016"/>
        <v>0</v>
      </c>
      <c r="ADQ753" s="90">
        <f t="shared" si="2017"/>
        <v>0</v>
      </c>
      <c r="ADR753" s="104"/>
      <c r="ADS753" s="104"/>
      <c r="ADT753" s="104"/>
      <c r="ADU753" s="90">
        <f>$I753*ADU$758</f>
        <v>14712.64</v>
      </c>
      <c r="ADV753" s="90">
        <f>$J753*ADV$758</f>
        <v>16103.54</v>
      </c>
      <c r="ADW753" s="90">
        <f>$K753*ADW$758</f>
        <v>16268.13</v>
      </c>
      <c r="ADX753" s="104"/>
      <c r="ADY753" s="104"/>
      <c r="ADZ753" s="104"/>
      <c r="AEA753" s="90">
        <f t="shared" si="2018"/>
        <v>0</v>
      </c>
      <c r="AEB753" s="90">
        <f t="shared" si="2018"/>
        <v>0</v>
      </c>
      <c r="AEC753" s="90">
        <f t="shared" si="2018"/>
        <v>0</v>
      </c>
      <c r="AED753" s="1235"/>
      <c r="AEE753" s="1235"/>
      <c r="AEF753" s="1235"/>
      <c r="AEG753" s="104"/>
      <c r="AEH753" s="104"/>
      <c r="AEI753" s="104"/>
      <c r="AEJ753" s="90">
        <f t="shared" si="2019"/>
        <v>0</v>
      </c>
      <c r="AEK753" s="90">
        <f t="shared" si="2020"/>
        <v>0</v>
      </c>
      <c r="AEL753" s="90">
        <f t="shared" si="2021"/>
        <v>0</v>
      </c>
      <c r="AEM753" s="104"/>
      <c r="AEN753" s="104"/>
      <c r="AEO753" s="104"/>
      <c r="AEP753" s="90">
        <f>$I753*AEP$758</f>
        <v>13418.82</v>
      </c>
      <c r="AEQ753" s="90">
        <f>$J753*AEQ$758</f>
        <v>14477.19</v>
      </c>
      <c r="AER753" s="90">
        <f>$K753*AER$758</f>
        <v>14619.91</v>
      </c>
      <c r="AES753" s="104"/>
      <c r="AET753" s="104"/>
      <c r="AEU753" s="104"/>
      <c r="AEV753" s="90">
        <f t="shared" si="2022"/>
        <v>0</v>
      </c>
      <c r="AEW753" s="90">
        <f t="shared" si="2022"/>
        <v>0</v>
      </c>
      <c r="AEX753" s="90">
        <f t="shared" si="2022"/>
        <v>0</v>
      </c>
      <c r="AEY753" s="1235"/>
      <c r="AEZ753" s="1235"/>
      <c r="AFA753" s="1235"/>
      <c r="AFB753" s="104"/>
      <c r="AFC753" s="104"/>
      <c r="AFD753" s="104"/>
      <c r="AFE753" s="90">
        <f t="shared" si="2023"/>
        <v>0</v>
      </c>
      <c r="AFF753" s="90">
        <f t="shared" si="2024"/>
        <v>0</v>
      </c>
      <c r="AFG753" s="90">
        <f t="shared" si="2025"/>
        <v>0</v>
      </c>
      <c r="AFH753" s="104"/>
      <c r="AFI753" s="104"/>
      <c r="AFJ753" s="104"/>
      <c r="AFK753" s="90">
        <f>$I753*AFK$758</f>
        <v>12025.37</v>
      </c>
      <c r="AFL753" s="90">
        <f>$J753*AFL$758</f>
        <v>14202.36</v>
      </c>
      <c r="AFM753" s="90">
        <f>$K753*AFM$758</f>
        <v>14389.65</v>
      </c>
      <c r="AFN753" s="104"/>
      <c r="AFO753" s="104"/>
      <c r="AFP753" s="104"/>
      <c r="AFQ753" s="90">
        <f t="shared" si="2026"/>
        <v>0</v>
      </c>
      <c r="AFR753" s="90">
        <f t="shared" si="2026"/>
        <v>0</v>
      </c>
      <c r="AFS753" s="90">
        <f t="shared" si="2026"/>
        <v>0</v>
      </c>
      <c r="AFT753" s="1235"/>
      <c r="AFU753" s="1235"/>
      <c r="AFV753" s="1235"/>
      <c r="AFW753" s="104"/>
      <c r="AFX753" s="104"/>
      <c r="AFY753" s="104"/>
      <c r="AFZ753" s="90">
        <f t="shared" si="2027"/>
        <v>0</v>
      </c>
      <c r="AGA753" s="90">
        <f t="shared" si="2028"/>
        <v>0</v>
      </c>
      <c r="AGB753" s="90">
        <f t="shared" si="2029"/>
        <v>0</v>
      </c>
      <c r="AGC753" s="104"/>
      <c r="AGD753" s="104"/>
      <c r="AGE753" s="104"/>
      <c r="AGF753" s="90">
        <f>$I753*AGF$758</f>
        <v>15661.65</v>
      </c>
      <c r="AGG753" s="90">
        <f>$J753*AGG$758</f>
        <v>16912.43</v>
      </c>
      <c r="AGH753" s="90">
        <f>$K753*AGH$758</f>
        <v>17099.990000000002</v>
      </c>
      <c r="AGI753" s="104"/>
      <c r="AGJ753" s="104"/>
      <c r="AGK753" s="104"/>
      <c r="AGL753" s="90">
        <f t="shared" si="2030"/>
        <v>0</v>
      </c>
      <c r="AGM753" s="90">
        <f t="shared" si="2030"/>
        <v>0</v>
      </c>
      <c r="AGN753" s="90">
        <f t="shared" si="2030"/>
        <v>0</v>
      </c>
      <c r="AGO753" s="1235"/>
      <c r="AGP753" s="1235"/>
      <c r="AGQ753" s="1235"/>
      <c r="AGR753" s="104"/>
      <c r="AGS753" s="104"/>
      <c r="AGT753" s="104"/>
      <c r="AGU753" s="90">
        <f t="shared" si="2031"/>
        <v>0</v>
      </c>
      <c r="AGV753" s="90">
        <f t="shared" si="2032"/>
        <v>0</v>
      </c>
      <c r="AGW753" s="90">
        <f t="shared" si="2033"/>
        <v>0</v>
      </c>
      <c r="AGX753" s="104"/>
      <c r="AGY753" s="104"/>
      <c r="AGZ753" s="104"/>
      <c r="AHA753" s="90">
        <f>$I753*AHA$758</f>
        <v>15580.28</v>
      </c>
      <c r="AHB753" s="90">
        <f>$J753*AHB$758</f>
        <v>16341.69</v>
      </c>
      <c r="AHC753" s="90">
        <f>$K753*AHC$758</f>
        <v>16560.330000000002</v>
      </c>
      <c r="AHD753" s="104"/>
      <c r="AHE753" s="104"/>
      <c r="AHF753" s="104"/>
      <c r="AHG753" s="90">
        <f t="shared" si="2034"/>
        <v>0</v>
      </c>
      <c r="AHH753" s="90">
        <f t="shared" si="2034"/>
        <v>0</v>
      </c>
      <c r="AHI753" s="90">
        <f t="shared" si="2034"/>
        <v>0</v>
      </c>
      <c r="AHJ753" s="1235"/>
      <c r="AHK753" s="1235"/>
      <c r="AHL753" s="1235"/>
      <c r="AHM753" s="104"/>
      <c r="AHN753" s="104"/>
      <c r="AHO753" s="104"/>
      <c r="AHP753" s="90">
        <f t="shared" si="2035"/>
        <v>0</v>
      </c>
      <c r="AHQ753" s="90">
        <f t="shared" si="2036"/>
        <v>0</v>
      </c>
      <c r="AHR753" s="90">
        <f t="shared" si="2037"/>
        <v>0</v>
      </c>
      <c r="AHS753" s="104"/>
      <c r="AHT753" s="104"/>
      <c r="AHU753" s="104"/>
      <c r="AHV753" s="90">
        <f>$I753*AHV$758</f>
        <v>22390.13</v>
      </c>
      <c r="AHW753" s="90">
        <f>$J753*AHW$758</f>
        <v>24601.06</v>
      </c>
      <c r="AHX753" s="90">
        <f>$K753*AHX$758</f>
        <v>24692.240000000002</v>
      </c>
      <c r="AHY753" s="104"/>
      <c r="AHZ753" s="104"/>
      <c r="AIA753" s="104"/>
      <c r="AIB753" s="90">
        <f t="shared" si="2038"/>
        <v>0</v>
      </c>
      <c r="AIC753" s="90">
        <f t="shared" si="2038"/>
        <v>0</v>
      </c>
      <c r="AID753" s="90">
        <f t="shared" si="2038"/>
        <v>0</v>
      </c>
      <c r="AIE753" s="1235"/>
      <c r="AIF753" s="1235"/>
      <c r="AIG753" s="1235"/>
      <c r="AIH753" s="104"/>
      <c r="AII753" s="104"/>
      <c r="AIJ753" s="104"/>
      <c r="AIK753" s="90">
        <f t="shared" si="2039"/>
        <v>0</v>
      </c>
      <c r="AIL753" s="90">
        <f t="shared" si="2040"/>
        <v>0</v>
      </c>
      <c r="AIM753" s="90">
        <f t="shared" si="2041"/>
        <v>0</v>
      </c>
      <c r="AIN753" s="104"/>
      <c r="AIO753" s="104"/>
      <c r="AIP753" s="104"/>
      <c r="AIQ753" s="90">
        <f>$I753*AIQ$758</f>
        <v>15318.17</v>
      </c>
      <c r="AIR753" s="90">
        <f>$J753*AIR$758</f>
        <v>18215.73</v>
      </c>
      <c r="AIS753" s="90">
        <f>$K753*AIS$758</f>
        <v>18406.14</v>
      </c>
      <c r="AIT753" s="104"/>
      <c r="AIU753" s="104"/>
      <c r="AIV753" s="104"/>
      <c r="AIW753" s="90">
        <f t="shared" si="2042"/>
        <v>0</v>
      </c>
      <c r="AIX753" s="90">
        <f t="shared" si="2042"/>
        <v>0</v>
      </c>
      <c r="AIY753" s="90">
        <f t="shared" si="2042"/>
        <v>0</v>
      </c>
      <c r="AIZ753" s="92"/>
      <c r="AJA753" s="92"/>
      <c r="AJB753" s="92"/>
      <c r="AJC753" s="104"/>
      <c r="AJD753" s="104"/>
      <c r="AJE753" s="104"/>
      <c r="AJF753" s="90">
        <f t="shared" si="2043"/>
        <v>0</v>
      </c>
      <c r="AJG753" s="90">
        <f t="shared" si="2044"/>
        <v>0</v>
      </c>
      <c r="AJH753" s="90">
        <f t="shared" si="2045"/>
        <v>0</v>
      </c>
      <c r="AJI753" s="104"/>
      <c r="AJJ753" s="104"/>
      <c r="AJK753" s="104"/>
      <c r="AJL753" s="90">
        <f>$I753*AJL$758</f>
        <v>0</v>
      </c>
      <c r="AJM753" s="90">
        <f>$J753*AJM$758</f>
        <v>0</v>
      </c>
      <c r="AJN753" s="90">
        <f>$K753*AJN$758</f>
        <v>0</v>
      </c>
      <c r="AJO753" s="104"/>
      <c r="AJP753" s="104"/>
      <c r="AJQ753" s="104"/>
      <c r="AJR753" s="90">
        <f t="shared" si="2046"/>
        <v>0</v>
      </c>
      <c r="AJS753" s="90">
        <f t="shared" si="2046"/>
        <v>0</v>
      </c>
      <c r="AJT753" s="90">
        <f t="shared" si="2046"/>
        <v>0</v>
      </c>
      <c r="AJU753" s="1235"/>
      <c r="AJV753" s="1235"/>
      <c r="AJW753" s="1235"/>
      <c r="AJX753" s="104"/>
      <c r="AJY753" s="104"/>
      <c r="AJZ753" s="104"/>
      <c r="AKA753" s="90">
        <f t="shared" si="2047"/>
        <v>0</v>
      </c>
      <c r="AKB753" s="90">
        <f t="shared" si="2048"/>
        <v>0</v>
      </c>
      <c r="AKC753" s="90">
        <f t="shared" si="2049"/>
        <v>0</v>
      </c>
      <c r="AKD753" s="104"/>
      <c r="AKE753" s="104"/>
      <c r="AKF753" s="104"/>
      <c r="AKG753" s="90">
        <f>$I753*AKG$758</f>
        <v>13748.93</v>
      </c>
      <c r="AKH753" s="90">
        <f>$J753*AKH$758</f>
        <v>14651</v>
      </c>
      <c r="AKI753" s="90">
        <f>$K753*AKI$758</f>
        <v>14856.01</v>
      </c>
      <c r="AKJ753" s="104"/>
      <c r="AKK753" s="104"/>
      <c r="AKL753" s="104"/>
      <c r="AKM753" s="90">
        <f t="shared" si="2050"/>
        <v>0</v>
      </c>
      <c r="AKN753" s="90">
        <f t="shared" si="2050"/>
        <v>0</v>
      </c>
      <c r="AKO753" s="90">
        <f t="shared" si="2050"/>
        <v>0</v>
      </c>
      <c r="AKP753" s="1235"/>
      <c r="AKQ753" s="1235"/>
      <c r="AKR753" s="1235"/>
      <c r="AKS753" s="104"/>
      <c r="AKT753" s="104"/>
      <c r="AKU753" s="104"/>
      <c r="AKV753" s="90">
        <f t="shared" si="2051"/>
        <v>0</v>
      </c>
      <c r="AKW753" s="90">
        <f t="shared" si="2052"/>
        <v>0</v>
      </c>
      <c r="AKX753" s="90">
        <f t="shared" si="2053"/>
        <v>0</v>
      </c>
      <c r="AKY753" s="104"/>
      <c r="AKZ753" s="104"/>
      <c r="ALA753" s="104"/>
      <c r="ALB753" s="90">
        <f>$I753*ALB$758</f>
        <v>13775.33</v>
      </c>
      <c r="ALC753" s="90">
        <f>$J753*ALC$758</f>
        <v>15930.66</v>
      </c>
      <c r="ALD753" s="90">
        <f>$K753*ALD$758</f>
        <v>16105.89</v>
      </c>
      <c r="ALE753" s="104"/>
      <c r="ALF753" s="104"/>
      <c r="ALG753" s="104"/>
      <c r="ALH753" s="90">
        <f t="shared" si="2054"/>
        <v>0</v>
      </c>
      <c r="ALI753" s="90">
        <f t="shared" si="2054"/>
        <v>0</v>
      </c>
      <c r="ALJ753" s="90">
        <f t="shared" si="2054"/>
        <v>0</v>
      </c>
      <c r="ALK753" s="1235"/>
      <c r="ALL753" s="1235"/>
      <c r="ALM753" s="1235"/>
      <c r="ALN753" s="104"/>
      <c r="ALO753" s="104"/>
      <c r="ALP753" s="104"/>
      <c r="ALQ753" s="90">
        <f t="shared" si="2055"/>
        <v>0</v>
      </c>
      <c r="ALR753" s="90">
        <f t="shared" si="2056"/>
        <v>0</v>
      </c>
      <c r="ALS753" s="90">
        <f t="shared" si="2057"/>
        <v>0</v>
      </c>
      <c r="ALT753" s="104"/>
      <c r="ALU753" s="104"/>
      <c r="ALV753" s="104"/>
      <c r="ALW753" s="90">
        <f>$I753*ALW$758</f>
        <v>15089.52</v>
      </c>
      <c r="ALX753" s="90">
        <f>$J753*ALX$758</f>
        <v>17080.28</v>
      </c>
      <c r="ALY753" s="90">
        <f>$K753*ALY$758</f>
        <v>17293.75</v>
      </c>
      <c r="ALZ753" s="104"/>
      <c r="AMA753" s="104"/>
      <c r="AMB753" s="104"/>
      <c r="AMC753" s="90">
        <f t="shared" si="2058"/>
        <v>0</v>
      </c>
      <c r="AMD753" s="90">
        <f t="shared" si="2058"/>
        <v>0</v>
      </c>
      <c r="AME753" s="90">
        <f t="shared" si="2058"/>
        <v>0</v>
      </c>
      <c r="AMF753" s="1235"/>
      <c r="AMG753" s="1235"/>
      <c r="AMH753" s="1235"/>
      <c r="AMI753" s="104"/>
      <c r="AMJ753" s="104"/>
      <c r="AMK753" s="104"/>
      <c r="AML753" s="90">
        <f t="shared" si="2059"/>
        <v>0</v>
      </c>
      <c r="AMM753" s="90">
        <f t="shared" si="2060"/>
        <v>0</v>
      </c>
      <c r="AMN753" s="90">
        <f t="shared" si="2061"/>
        <v>0</v>
      </c>
      <c r="AMO753" s="104"/>
      <c r="AMP753" s="104"/>
      <c r="AMQ753" s="104"/>
      <c r="AMR753" s="90">
        <f>$I753*AMR$758</f>
        <v>15633.29</v>
      </c>
      <c r="AMS753" s="90">
        <f>$J753*AMS$758</f>
        <v>17151.75</v>
      </c>
      <c r="AMT753" s="90">
        <f>$K753*AMT$758</f>
        <v>17315.48</v>
      </c>
      <c r="AMU753" s="104"/>
      <c r="AMV753" s="104"/>
      <c r="AMW753" s="104"/>
      <c r="AMX753" s="90">
        <f t="shared" si="2062"/>
        <v>0</v>
      </c>
      <c r="AMY753" s="90">
        <f t="shared" si="2062"/>
        <v>0</v>
      </c>
      <c r="AMZ753" s="90">
        <f t="shared" si="2062"/>
        <v>0</v>
      </c>
      <c r="ANA753" s="1235"/>
      <c r="ANB753" s="1235"/>
      <c r="ANC753" s="1235"/>
      <c r="AND753" s="104"/>
      <c r="ANE753" s="104"/>
      <c r="ANF753" s="104"/>
      <c r="ANG753" s="90">
        <f t="shared" si="2063"/>
        <v>0</v>
      </c>
      <c r="ANH753" s="90">
        <f t="shared" si="2064"/>
        <v>0</v>
      </c>
      <c r="ANI753" s="90">
        <f t="shared" si="2065"/>
        <v>0</v>
      </c>
      <c r="ANJ753" s="104"/>
      <c r="ANK753" s="104"/>
      <c r="ANL753" s="104"/>
      <c r="ANM753" s="90">
        <f>$I753*ANM$758</f>
        <v>13262.42</v>
      </c>
      <c r="ANN753" s="90">
        <f>$J753*ANN$758</f>
        <v>14331.26</v>
      </c>
      <c r="ANO753" s="90">
        <f>$K753*ANO$758</f>
        <v>14536.81</v>
      </c>
      <c r="ANP753" s="104"/>
      <c r="ANQ753" s="104"/>
      <c r="ANR753" s="104"/>
      <c r="ANS753" s="90">
        <f t="shared" si="2066"/>
        <v>0</v>
      </c>
      <c r="ANT753" s="90">
        <f t="shared" si="2066"/>
        <v>0</v>
      </c>
      <c r="ANU753" s="90">
        <f t="shared" si="2066"/>
        <v>0</v>
      </c>
      <c r="ANV753" s="1235"/>
      <c r="ANW753" s="1235"/>
      <c r="ANX753" s="1235"/>
      <c r="ANY753" s="104"/>
      <c r="ANZ753" s="104"/>
      <c r="AOA753" s="104"/>
      <c r="AOB753" s="90">
        <f t="shared" si="2067"/>
        <v>0</v>
      </c>
      <c r="AOC753" s="90">
        <f t="shared" si="2068"/>
        <v>0</v>
      </c>
      <c r="AOD753" s="90">
        <f t="shared" si="2069"/>
        <v>0</v>
      </c>
      <c r="AOE753" s="104"/>
      <c r="AOF753" s="104"/>
      <c r="AOG753" s="104"/>
      <c r="AOH753" s="90">
        <f>$I753*AOH$758</f>
        <v>22217.58</v>
      </c>
      <c r="AOI753" s="90">
        <f>$J753*AOI$758</f>
        <v>23460.94</v>
      </c>
      <c r="AOJ753" s="90">
        <f>$K753*AOJ$758</f>
        <v>23486.45</v>
      </c>
      <c r="AOK753" s="104"/>
      <c r="AOL753" s="104"/>
      <c r="AOM753" s="104"/>
      <c r="AON753" s="90">
        <f t="shared" si="2070"/>
        <v>0</v>
      </c>
      <c r="AOO753" s="90">
        <f t="shared" si="2070"/>
        <v>0</v>
      </c>
      <c r="AOP753" s="90">
        <f t="shared" si="2070"/>
        <v>0</v>
      </c>
      <c r="AOQ753" s="1235"/>
      <c r="AOR753" s="1235"/>
      <c r="AOS753" s="1235"/>
      <c r="AOT753" s="104"/>
      <c r="AOU753" s="104"/>
      <c r="AOV753" s="104"/>
      <c r="AOW753" s="90">
        <f t="shared" si="2071"/>
        <v>0</v>
      </c>
      <c r="AOX753" s="90">
        <f t="shared" si="2072"/>
        <v>0</v>
      </c>
      <c r="AOY753" s="90">
        <f t="shared" si="2073"/>
        <v>0</v>
      </c>
      <c r="AOZ753" s="104"/>
      <c r="APA753" s="104"/>
      <c r="APB753" s="104"/>
      <c r="APC753" s="90">
        <f>$I753*APC$758</f>
        <v>14156.23</v>
      </c>
      <c r="APD753" s="90">
        <f>$J753*APD$758</f>
        <v>15220.84</v>
      </c>
      <c r="APE753" s="90">
        <f>$K753*APE$758</f>
        <v>15393.94</v>
      </c>
      <c r="APF753" s="104"/>
      <c r="APG753" s="104"/>
      <c r="APH753" s="104"/>
      <c r="API753" s="90">
        <f t="shared" si="2074"/>
        <v>0</v>
      </c>
      <c r="APJ753" s="90">
        <f t="shared" si="2074"/>
        <v>0</v>
      </c>
      <c r="APK753" s="90">
        <f t="shared" si="2074"/>
        <v>0</v>
      </c>
      <c r="APL753" s="1235"/>
      <c r="APM753" s="1235"/>
      <c r="APN753" s="1235"/>
      <c r="APO753" s="104"/>
      <c r="APP753" s="104"/>
      <c r="APQ753" s="104"/>
      <c r="APR753" s="90">
        <f t="shared" si="2075"/>
        <v>0</v>
      </c>
      <c r="APS753" s="90">
        <f t="shared" si="2076"/>
        <v>0</v>
      </c>
      <c r="APT753" s="90">
        <f t="shared" si="2077"/>
        <v>0</v>
      </c>
      <c r="APU753" s="104"/>
      <c r="APV753" s="104"/>
      <c r="APW753" s="104"/>
      <c r="APX753" s="90">
        <f>$I753*APX$758</f>
        <v>18105.66</v>
      </c>
      <c r="APY753" s="90">
        <f>$J753*APY$758</f>
        <v>19268.78</v>
      </c>
      <c r="APZ753" s="90">
        <f>$K753*APZ$758</f>
        <v>19495.66</v>
      </c>
      <c r="AQA753" s="104"/>
      <c r="AQB753" s="104"/>
      <c r="AQC753" s="104"/>
      <c r="AQD753" s="90">
        <f t="shared" si="2078"/>
        <v>0</v>
      </c>
      <c r="AQE753" s="90">
        <f t="shared" si="2078"/>
        <v>0</v>
      </c>
      <c r="AQF753" s="90">
        <f t="shared" si="2078"/>
        <v>0</v>
      </c>
      <c r="AQG753" s="1235"/>
      <c r="AQH753" s="1235"/>
      <c r="AQI753" s="1235"/>
      <c r="AQJ753" s="104"/>
      <c r="AQK753" s="104"/>
      <c r="AQL753" s="104"/>
      <c r="AQM753" s="90">
        <f t="shared" si="2079"/>
        <v>0</v>
      </c>
      <c r="AQN753" s="90">
        <f t="shared" si="2080"/>
        <v>0</v>
      </c>
      <c r="AQO753" s="90">
        <f t="shared" si="2081"/>
        <v>0</v>
      </c>
      <c r="AQP753" s="104"/>
      <c r="AQQ753" s="104"/>
      <c r="AQR753" s="104"/>
      <c r="AQS753" s="90">
        <f>$I753*AQS$758</f>
        <v>16502.830000000002</v>
      </c>
      <c r="AQT753" s="90">
        <f>$J753*AQT$758</f>
        <v>18434.91</v>
      </c>
      <c r="AQU753" s="90">
        <f>$K753*AQU$758</f>
        <v>18613.259999999998</v>
      </c>
      <c r="AQV753" s="104"/>
      <c r="AQW753" s="104"/>
      <c r="AQX753" s="104"/>
      <c r="AQY753" s="90">
        <f t="shared" si="2082"/>
        <v>0</v>
      </c>
      <c r="AQZ753" s="90">
        <f t="shared" si="2082"/>
        <v>0</v>
      </c>
      <c r="ARA753" s="90">
        <f t="shared" si="2082"/>
        <v>0</v>
      </c>
      <c r="ARB753" s="1235"/>
      <c r="ARC753" s="1235"/>
      <c r="ARD753" s="1235"/>
      <c r="ARE753" s="104"/>
      <c r="ARF753" s="104"/>
      <c r="ARG753" s="104"/>
      <c r="ARH753" s="90">
        <f t="shared" si="2083"/>
        <v>0</v>
      </c>
      <c r="ARI753" s="90">
        <f t="shared" si="2084"/>
        <v>0</v>
      </c>
      <c r="ARJ753" s="90">
        <f t="shared" si="2085"/>
        <v>0</v>
      </c>
      <c r="ARK753" s="104"/>
      <c r="ARL753" s="104"/>
      <c r="ARM753" s="104"/>
      <c r="ARN753" s="90">
        <f>$I753*ARN$758</f>
        <v>12798.93</v>
      </c>
      <c r="ARO753" s="90">
        <f>$J753*ARO$758</f>
        <v>14646.12</v>
      </c>
      <c r="ARP753" s="90">
        <f>$K753*ARP$758</f>
        <v>14820.57</v>
      </c>
      <c r="ARQ753" s="104"/>
      <c r="ARR753" s="104"/>
      <c r="ARS753" s="104"/>
      <c r="ART753" s="90">
        <f t="shared" si="2086"/>
        <v>0</v>
      </c>
      <c r="ARU753" s="90">
        <f t="shared" si="2086"/>
        <v>0</v>
      </c>
      <c r="ARV753" s="90">
        <f t="shared" si="2086"/>
        <v>0</v>
      </c>
      <c r="ARW753" s="1235"/>
      <c r="ARX753" s="1235"/>
      <c r="ARY753" s="1235"/>
      <c r="ARZ753" s="104"/>
      <c r="ASA753" s="104"/>
      <c r="ASB753" s="104"/>
      <c r="ASC753" s="90">
        <f t="shared" si="2087"/>
        <v>0</v>
      </c>
      <c r="ASD753" s="90">
        <f t="shared" si="2088"/>
        <v>0</v>
      </c>
      <c r="ASE753" s="90">
        <f t="shared" si="2089"/>
        <v>0</v>
      </c>
      <c r="ASF753" s="104"/>
      <c r="ASG753" s="104"/>
      <c r="ASH753" s="104"/>
      <c r="ASI753" s="90">
        <f>$I753*ASI$758</f>
        <v>12870.61</v>
      </c>
      <c r="ASJ753" s="90">
        <f>$J753*ASJ$758</f>
        <v>15225.14</v>
      </c>
      <c r="ASK753" s="90">
        <f>$K753*ASK$758</f>
        <v>15448.41</v>
      </c>
      <c r="ASL753" s="104"/>
      <c r="ASM753" s="104"/>
      <c r="ASN753" s="104"/>
      <c r="ASO753" s="90">
        <f t="shared" si="2090"/>
        <v>0</v>
      </c>
      <c r="ASP753" s="90">
        <f t="shared" si="2090"/>
        <v>0</v>
      </c>
      <c r="ASQ753" s="90">
        <f t="shared" si="2090"/>
        <v>0</v>
      </c>
      <c r="ASR753" s="1235"/>
      <c r="ASS753" s="1235"/>
      <c r="AST753" s="1235"/>
      <c r="ASU753" s="104"/>
      <c r="ASV753" s="104"/>
      <c r="ASW753" s="104"/>
      <c r="ASX753" s="90">
        <f t="shared" si="2091"/>
        <v>0</v>
      </c>
      <c r="ASY753" s="90">
        <f t="shared" si="2092"/>
        <v>0</v>
      </c>
      <c r="ASZ753" s="90">
        <f t="shared" si="2093"/>
        <v>0</v>
      </c>
      <c r="ATA753" s="104"/>
      <c r="ATB753" s="104"/>
      <c r="ATC753" s="104"/>
      <c r="ATD753" s="90">
        <f>$I753*ATD$758</f>
        <v>14492.49</v>
      </c>
      <c r="ATE753" s="90">
        <f>$J753*ATE$758</f>
        <v>14908.31</v>
      </c>
      <c r="ATF753" s="90">
        <f>$K753*ATF$758</f>
        <v>15153.62</v>
      </c>
      <c r="ATG753" s="104"/>
      <c r="ATH753" s="104"/>
      <c r="ATI753" s="104"/>
      <c r="ATJ753" s="90">
        <f t="shared" si="2094"/>
        <v>0</v>
      </c>
      <c r="ATK753" s="90">
        <f t="shared" si="2094"/>
        <v>0</v>
      </c>
      <c r="ATL753" s="90">
        <f t="shared" si="2094"/>
        <v>0</v>
      </c>
      <c r="ATM753" s="1235"/>
      <c r="ATN753" s="1235"/>
      <c r="ATO753" s="1235"/>
      <c r="ATP753" s="104"/>
      <c r="ATQ753" s="104"/>
      <c r="ATR753" s="104"/>
      <c r="ATS753" s="90">
        <f t="shared" si="2095"/>
        <v>0</v>
      </c>
      <c r="ATT753" s="90">
        <f t="shared" si="2096"/>
        <v>0</v>
      </c>
      <c r="ATU753" s="90">
        <f t="shared" si="2097"/>
        <v>0</v>
      </c>
      <c r="ATV753" s="104"/>
      <c r="ATW753" s="104"/>
      <c r="ATX753" s="104"/>
      <c r="ATY753" s="90">
        <f>$I753*ATY$758</f>
        <v>12155.01</v>
      </c>
      <c r="ATZ753" s="90">
        <f>$J753*ATZ$758</f>
        <v>14727.35</v>
      </c>
      <c r="AUA753" s="90">
        <f>$K753*AUA$758</f>
        <v>14929.14</v>
      </c>
      <c r="AUB753" s="104"/>
      <c r="AUC753" s="104"/>
      <c r="AUD753" s="104"/>
      <c r="AUE753" s="90">
        <f t="shared" si="2098"/>
        <v>0</v>
      </c>
      <c r="AUF753" s="90">
        <f t="shared" si="2098"/>
        <v>0</v>
      </c>
      <c r="AUG753" s="90">
        <f t="shared" si="2098"/>
        <v>0</v>
      </c>
      <c r="AUH753" s="1235"/>
      <c r="AUI753" s="1235"/>
      <c r="AUJ753" s="1235"/>
      <c r="AUK753" s="104"/>
      <c r="AUL753" s="104"/>
      <c r="AUM753" s="104"/>
      <c r="AUN753" s="90">
        <f t="shared" si="2099"/>
        <v>0</v>
      </c>
      <c r="AUO753" s="90">
        <f t="shared" si="2100"/>
        <v>0</v>
      </c>
      <c r="AUP753" s="90">
        <f t="shared" si="2101"/>
        <v>0</v>
      </c>
      <c r="AUQ753" s="104"/>
      <c r="AUR753" s="104"/>
      <c r="AUS753" s="104"/>
      <c r="AUT753" s="90">
        <f>$I753*AUT$758</f>
        <v>12928.33</v>
      </c>
      <c r="AUU753" s="90">
        <f>$J753*AUU$758</f>
        <v>14105.91</v>
      </c>
      <c r="AUV753" s="90">
        <f>$K753*AUV$758</f>
        <v>14338.88</v>
      </c>
      <c r="AUW753" s="104"/>
      <c r="AUX753" s="104"/>
      <c r="AUY753" s="104"/>
      <c r="AUZ753" s="90">
        <f t="shared" si="2102"/>
        <v>0</v>
      </c>
      <c r="AVA753" s="90">
        <f t="shared" si="2102"/>
        <v>0</v>
      </c>
      <c r="AVB753" s="90">
        <f t="shared" si="2102"/>
        <v>0</v>
      </c>
      <c r="AVC753" s="1235"/>
      <c r="AVD753" s="1235"/>
      <c r="AVE753" s="1235"/>
      <c r="AVF753" s="104"/>
      <c r="AVG753" s="104"/>
      <c r="AVH753" s="104"/>
      <c r="AVI753" s="90">
        <f t="shared" si="2103"/>
        <v>0</v>
      </c>
      <c r="AVJ753" s="90">
        <f t="shared" si="2104"/>
        <v>0</v>
      </c>
      <c r="AVK753" s="90">
        <f t="shared" si="2105"/>
        <v>0</v>
      </c>
      <c r="AVL753" s="104"/>
      <c r="AVM753" s="104"/>
      <c r="AVN753" s="104"/>
      <c r="AVO753" s="90">
        <f>$I753*AVO$758</f>
        <v>13907.09</v>
      </c>
      <c r="AVP753" s="90">
        <f>$J753*AVP$758</f>
        <v>15008.9</v>
      </c>
      <c r="AVQ753" s="90">
        <f>$K753*AVQ$758</f>
        <v>15271.74</v>
      </c>
      <c r="AVR753" s="104"/>
      <c r="AVS753" s="104"/>
      <c r="AVT753" s="104"/>
      <c r="AVU753" s="90">
        <f t="shared" si="2106"/>
        <v>0</v>
      </c>
      <c r="AVV753" s="90">
        <f t="shared" si="2106"/>
        <v>0</v>
      </c>
      <c r="AVW753" s="90">
        <f t="shared" si="2106"/>
        <v>0</v>
      </c>
      <c r="AVX753" s="124">
        <f t="shared" ref="AVX753" si="2107">L753+AG753+BB753+BW753+CR753+EH753+FC753+FX753+GS753+HN753+II753+JD753+JY753+KT753+LO753+MJ753+NE753+NZ753+OU753+PP753+QK753+RF753+SA753+SV753+TQ753+UL753+VG753+WB753+WW753+XR753+YM753+ZH753+AAC753+AAX753+ABS753+ACN753+ADI753+AED753+AEY753+AFT753+AGO753+AHJ753+AIE753+AIZ753+AJU753+AKP753+ALK753+AMF753+ANA753+ANV753+AOQ753+APL753+AQG753+ARB753+ARW753+ASR753+ATM753+AUH753+AVC753</f>
        <v>0</v>
      </c>
      <c r="AVY753" s="124">
        <f t="shared" ref="AVY753" si="2108">M753+AH753+BC753+BX753+CS753+EI753+FD753+FY753+GT753+HO753+IJ753+JE753+JZ753+KU753+LP753+MK753+NF753+OA753+OV753+PQ753+QL753+RG753+SB753+SW753+TR753+UM753+VH753+WC753+WX753+XS753+YN753+ZI753+AAD753+AAY753+ABT753+ACO753+ADJ753+AEE753+AEZ753+AFU753+AGP753+AHK753+AIF753+AJA753+AJV753+AKQ753+ALL753+AMG753+ANB753+ANW753+AOR753+APM753+AQH753+ARC753+ARX753+ASS753+ATN753+AUI753+AVD753</f>
        <v>0</v>
      </c>
      <c r="AVZ753" s="124">
        <f t="shared" ref="AVZ753" si="2109">N753+AI753+BD753+BY753+CT753+EJ753+FE753+FZ753+GU753+HP753+IK753+JF753+KA753+KV753+LQ753+ML753+NG753+OB753+OW753+PR753+QM753+RH753+SC753+SX753+TS753+UN753+VI753+WD753+WY753+XT753+YO753+ZJ753+AAE753+AAZ753+ABU753+ACP753+ADK753+AEF753+AFA753+AFV753+AGQ753+AHL753+AIG753+AJB753+AJW753+AKR753+ALM753+AMH753+ANC753+ANX753+AOS753+APN753+AQI753+ARD753+ARY753+AST753+ATO753+AUJ753+AVE753</f>
        <v>0</v>
      </c>
      <c r="AWA753" s="90">
        <f t="shared" ref="AWA753" si="2110">O753+AJ753+BE753+BZ753+CU753+EK753+FF753+GA753+GV753+HQ753+IL753+JG753+KB753+KW753+LR753+MM753+NH753+OC753+OX753+PS753+QN753+RI753+SD753+SY753+TT753+UO753+VJ753+WE753+WZ753+XU753+YP753+ZK753+AAF753+ABA753+ABV753+ACQ753+ADL753+AEG753+AFB753+AFW753+AGR753+AHM753+AIH753+AJC753+AJX753+AKS753+ALN753+AMI753+AND753+ANY753+AOT753+APO753+AQJ753+ARE753+ARZ753+ASU753+ATP753+AUK753+AVF753</f>
        <v>0</v>
      </c>
      <c r="AWB753" s="90">
        <f t="shared" ref="AWB753" si="2111">P753+AK753+BF753+CA753+CV753+EL753+FG753+GB753+GW753+HR753+IM753+JH753+KC753+KX753+LS753+MN753+NI753+OD753+OY753+PT753+QO753+RJ753+SE753+SZ753+TU753+UP753+VK753+WF753+XA753+XV753+YQ753+ZL753+AAG753+ABB753+ABW753+ACR753+ADM753+AEH753+AFC753+AFX753+AGS753+AHN753+AII753+AJD753+AJY753+AKT753+ALO753+AMJ753+ANE753+ANZ753+AOU753+APP753+AQK753+ARF753+ASA753+ASV753+ATQ753+AUL753+AVG753</f>
        <v>0</v>
      </c>
      <c r="AWC753" s="90">
        <f t="shared" ref="AWC753" si="2112">Q753+AL753+BG753+CB753+CW753+EM753+FH753+GC753+GX753+HS753+IN753+JI753+KD753+KY753+LT753+MO753+NJ753+OE753+OZ753+PU753+QP753+RK753+SF753+TA753+TV753+UQ753+VL753+WG753+XB753+XW753+YR753+ZM753+AAH753+ABC753+ABX753+ACS753+ADN753+AEI753+AFD753+AFY753+AGT753+AHO753+AIJ753+AJE753+AJZ753+AKU753+ALP753+AMK753+ANF753+AOA753+AOV753+APQ753+AQL753+ARG753+ASB753+ASW753+ATR753+AUM753+AVH753</f>
        <v>0</v>
      </c>
      <c r="AWD753" s="90">
        <f t="shared" ref="AWD753" si="2113">R753+AM753+BH753+CC753+CX753+EN753+FI753+GD753+GY753+HT753+IO753+JJ753+KE753+KZ753+LU753+MP753+NK753+OF753+PA753+PV753+QQ753+RL753+SG753+TB753+TW753+UR753+VM753+WH753+XC753+XX753+YS753+ZN753+AAI753+ABD753+ABY753+ACT753+ADO753+AEJ753+AFE753+AFZ753+AGU753+AHP753+AIK753+AJF753+AKA753+AKV753+ALQ753+AML753+ANG753+AOB753+AOW753+APR753+AQM753+ARH753+ASC753+ASX753+ATS753+AUN753+AVI753</f>
        <v>0</v>
      </c>
      <c r="AWE753" s="90">
        <f t="shared" ref="AWE753" si="2114">S753+AN753+BI753+CD753+CY753+EO753+FJ753+GE753+GZ753+HU753+IP753+JK753+KF753+LA753+LV753+MQ753+NL753+OG753+PB753+PW753+QR753+RM753+SH753+TC753+TX753+US753+VN753+WI753+XD753+XY753+YT753+ZO753+AAJ753+ABE753+ABZ753+ACU753+ADP753+AEK753+AFF753+AGA753+AGV753+AHQ753+AIL753+AJG753+AKB753+AKW753+ALR753+AMM753+ANH753+AOC753+AOX753+APS753+AQN753+ARI753+ASD753+ASY753+ATT753+AUO753+AVJ753</f>
        <v>0</v>
      </c>
      <c r="AWF753" s="90">
        <f t="shared" ref="AWF753" si="2115">T753+AO753+BJ753+CE753+CZ753+EP753+FK753+GF753+HA753+HV753+IQ753+JL753+KG753+LB753+LW753+MR753+NM753+OH753+PC753+PX753+QS753+RN753+SI753+TD753+TY753+UT753+VO753+WJ753+XE753+XZ753+YU753+ZP753+AAK753+ABF753+ACA753+ACV753+ADQ753+AEL753+AFG753+AGB753+AGW753+AHR753+AIM753+AJH753+AKC753+AKX753+ALS753+AMN753+ANI753+AOD753+AOY753+APT753+AQO753+ARJ753+ASE753+ASZ753+ATU753+AUP753+AVK753</f>
        <v>0</v>
      </c>
      <c r="AWG753" s="104"/>
      <c r="AWH753" s="104"/>
      <c r="AWI753" s="104"/>
      <c r="AWJ753" s="90"/>
      <c r="AWK753" s="90"/>
      <c r="AWL753" s="90"/>
      <c r="AWM753" s="90">
        <f t="shared" ref="AWM753" si="2116">AA753+AV753+BQ753+CL753+DG753+EW753+FR753+GM753+HH753+IC753+IX753+JS753+KN753+LI753+MD753+MY753+NT753+OO753+PJ753+QE753+QZ753+RU753+SP753+TK753+UF753+VA753+VV753+WQ753+XL753+YG753+ZB753+ZW753+AAR753+ABM753+ACH753+ADC753+ADX753+AES753+AFN753+AGI753+AHD753+AHY753+AIT753+AJO753+AKJ753+ALE753+ALZ753+AMU753+ANP753+AOK753+APF753+AQA753+AQV753+ARQ753+ASL753+ATG753+AUB753+AUW753+AVR753</f>
        <v>0</v>
      </c>
      <c r="AWN753" s="90">
        <f t="shared" ref="AWN753" si="2117">AB753+AW753+BR753+CM753+DH753+EX753+FS753+GN753+HI753+ID753+IY753+JT753+KO753+LJ753+ME753+MZ753+NU753+OP753+PK753+QF753+RA753+RV753+SQ753+TL753+UG753+VB753+VW753+WR753+XM753+YH753+ZC753+ZX753+AAS753+ABN753+ACI753+ADD753+ADY753+AET753+AFO753+AGJ753+AHE753+AHZ753+AIU753+AJP753+AKK753+ALF753+AMA753+AMV753+ANQ753+AOL753+APG753+AQB753+AQW753+ARR753+ASM753+ATH753+AUC753+AUX753+AVS753</f>
        <v>0</v>
      </c>
      <c r="AWO753" s="90">
        <f t="shared" ref="AWO753" si="2118">AC753+AX753+BS753+CN753+DI753+EY753+FT753+GO753+HJ753+IE753+IZ753+JU753+KP753+LK753+MF753+NA753+NV753+OQ753+PL753+QG753+RB753+RW753+SR753+TM753+UH753+VC753+VX753+WS753+XN753+YI753+ZD753+ZY753+AAT753+ABO753+ACJ753+ADE753+ADZ753+AEU753+AFP753+AGK753+AHF753+AIA753+AIV753+AJQ753+AKL753+ALG753+AMB753+AMW753+ANR753+AOM753+APH753+AQC753+AQX753+ARS753+ASN753+ATI753+AUD753+AUY753+AVT753</f>
        <v>0</v>
      </c>
      <c r="AWP753" s="90">
        <f t="shared" ref="AWP753" si="2119">AD753+AY753+BT753+CO753+DJ753+EZ753+FU753+GP753+HK753+IF753+JA753+JV753+KQ753+LL753+MG753+NB753+NW753+OR753+PM753+QH753+RC753+RX753+SS753+TN753+UI753+VD753+VY753+WT753+XO753+YJ753+ZE753+ZZ753+AAU753+ABP753+ACK753+ADF753+AEA753+AEV753+AFQ753+AGL753+AHG753+AIB753+AIW753+AJR753+AKM753+ALH753+AMC753+AMX753+ANS753+AON753+API753+AQD753+AQY753+ART753+ASO753+ATJ753+AUE753+AUZ753+AVU753</f>
        <v>0</v>
      </c>
      <c r="AWQ753" s="90">
        <f t="shared" ref="AWQ753" si="2120">AE753+AZ753+BU753+CP753+DK753+FA753+FV753+GQ753+HL753+IG753+JB753+JW753+KR753+LM753+MH753+NC753+NX753+OS753+PN753+QI753+RD753+RY753+ST753+TO753+UJ753+VE753+VZ753+WU753+XP753+YK753+ZF753+AAA753+AAV753+ABQ753+ACL753+ADG753+AEB753+AEW753+AFR753+AGM753+AHH753+AIC753+AIX753+AJS753+AKN753+ALI753+AMD753+AMY753+ANT753+AOO753+APJ753+AQE753+AQZ753+ARU753+ASP753+ATK753+AUF753+AVA753+AVV753</f>
        <v>0</v>
      </c>
      <c r="AWR753" s="90">
        <f t="shared" ref="AWR753" si="2121">AF753+BA753+BV753+CQ753+DL753+FB753+FW753+GR753+HM753+IH753+JC753+JX753+KS753+LN753+MI753+ND753+NY753+OT753+PO753+QJ753+RE753+RZ753+SU753+TP753+UK753+VF753+WA753+WV753+XQ753+YL753+ZG753+AAB753+AAW753+ABR753+ACM753+ADH753+AEC753+AEX753+AFS753+AGN753+AHI753+AID753+AIY753+AJT753+AKO753+ALJ753+AME753+AMZ753+ANU753+AOP753+APK753+AQF753+ARA753+ARV753+ASQ753+ATL753+AUG753+AVB753+AVW753</f>
        <v>0</v>
      </c>
    </row>
    <row r="754" spans="1:1292" ht="48" hidden="1" x14ac:dyDescent="0.25">
      <c r="A754" s="205" t="s">
        <v>1626</v>
      </c>
      <c r="B754" s="205" t="s">
        <v>1149</v>
      </c>
      <c r="C754" s="5"/>
      <c r="D754" s="362"/>
      <c r="E754" s="263"/>
      <c r="F754" s="98"/>
      <c r="G754" s="98"/>
      <c r="H754" s="98"/>
      <c r="I754" s="90">
        <f t="shared" ref="I754:K755" si="2122">F712</f>
        <v>13231.43</v>
      </c>
      <c r="J754" s="90">
        <f t="shared" si="2122"/>
        <v>13231.43</v>
      </c>
      <c r="K754" s="90">
        <f t="shared" si="2122"/>
        <v>13231.43</v>
      </c>
      <c r="L754" s="1235"/>
      <c r="M754" s="1235"/>
      <c r="N754" s="1235"/>
      <c r="O754" s="104"/>
      <c r="P754" s="104"/>
      <c r="Q754" s="104"/>
      <c r="R754" s="90">
        <f t="shared" si="1868"/>
        <v>0</v>
      </c>
      <c r="S754" s="90">
        <f t="shared" si="1869"/>
        <v>0</v>
      </c>
      <c r="T754" s="90">
        <f t="shared" si="1870"/>
        <v>0</v>
      </c>
      <c r="U754" s="104"/>
      <c r="V754" s="104"/>
      <c r="W754" s="104"/>
      <c r="X754" s="90">
        <f t="shared" si="1278"/>
        <v>5423.72</v>
      </c>
      <c r="Y754" s="90">
        <f t="shared" si="1279"/>
        <v>6124.18</v>
      </c>
      <c r="Z754" s="90">
        <f t="shared" si="1280"/>
        <v>6236.18</v>
      </c>
      <c r="AA754" s="104"/>
      <c r="AB754" s="104"/>
      <c r="AC754" s="104"/>
      <c r="AD754" s="90">
        <f t="shared" si="1871"/>
        <v>0</v>
      </c>
      <c r="AE754" s="90">
        <f t="shared" si="1871"/>
        <v>0</v>
      </c>
      <c r="AF754" s="90">
        <f t="shared" si="1871"/>
        <v>0</v>
      </c>
      <c r="AG754" s="1235"/>
      <c r="AH754" s="1235"/>
      <c r="AI754" s="1235"/>
      <c r="AJ754" s="104"/>
      <c r="AK754" s="104"/>
      <c r="AL754" s="104"/>
      <c r="AM754" s="90">
        <f t="shared" si="1872"/>
        <v>0</v>
      </c>
      <c r="AN754" s="90">
        <f t="shared" si="1873"/>
        <v>0</v>
      </c>
      <c r="AO754" s="90">
        <f t="shared" si="1874"/>
        <v>0</v>
      </c>
      <c r="AP754" s="104"/>
      <c r="AQ754" s="104"/>
      <c r="AR754" s="104"/>
      <c r="AS754" s="90">
        <f t="shared" si="1284"/>
        <v>6140.42</v>
      </c>
      <c r="AT754" s="90">
        <f t="shared" si="1285"/>
        <v>7162.66</v>
      </c>
      <c r="AU754" s="90">
        <f t="shared" si="1286"/>
        <v>7251.18</v>
      </c>
      <c r="AV754" s="104"/>
      <c r="AW754" s="104"/>
      <c r="AX754" s="104"/>
      <c r="AY754" s="90">
        <f t="shared" si="1875"/>
        <v>0</v>
      </c>
      <c r="AZ754" s="90">
        <f t="shared" si="1875"/>
        <v>0</v>
      </c>
      <c r="BA754" s="90">
        <f t="shared" si="1875"/>
        <v>0</v>
      </c>
      <c r="BB754" s="1235"/>
      <c r="BC754" s="1235"/>
      <c r="BD754" s="1235"/>
      <c r="BE754" s="104"/>
      <c r="BF754" s="104"/>
      <c r="BG754" s="104"/>
      <c r="BH754" s="90">
        <f t="shared" si="1876"/>
        <v>0</v>
      </c>
      <c r="BI754" s="90">
        <f t="shared" si="1877"/>
        <v>0</v>
      </c>
      <c r="BJ754" s="90">
        <f t="shared" si="1878"/>
        <v>0</v>
      </c>
      <c r="BK754" s="104"/>
      <c r="BL754" s="104"/>
      <c r="BM754" s="104"/>
      <c r="BN754" s="90">
        <f t="shared" si="1290"/>
        <v>5497.87</v>
      </c>
      <c r="BO754" s="90">
        <f t="shared" si="1291"/>
        <v>6372.47</v>
      </c>
      <c r="BP754" s="90">
        <f t="shared" si="1292"/>
        <v>6475.1</v>
      </c>
      <c r="BQ754" s="104"/>
      <c r="BR754" s="104"/>
      <c r="BS754" s="104"/>
      <c r="BT754" s="90">
        <f t="shared" si="1879"/>
        <v>0</v>
      </c>
      <c r="BU754" s="90">
        <f t="shared" si="1879"/>
        <v>0</v>
      </c>
      <c r="BV754" s="90">
        <f t="shared" si="1879"/>
        <v>0</v>
      </c>
      <c r="BW754" s="1235"/>
      <c r="BX754" s="1235"/>
      <c r="BY754" s="1235"/>
      <c r="BZ754" s="104"/>
      <c r="CA754" s="104"/>
      <c r="CB754" s="104"/>
      <c r="CC754" s="90">
        <f t="shared" si="1880"/>
        <v>0</v>
      </c>
      <c r="CD754" s="90">
        <f t="shared" si="1881"/>
        <v>0</v>
      </c>
      <c r="CE754" s="90">
        <f t="shared" si="1882"/>
        <v>0</v>
      </c>
      <c r="CF754" s="104"/>
      <c r="CG754" s="104"/>
      <c r="CH754" s="104"/>
      <c r="CI754" s="90">
        <f t="shared" si="1296"/>
        <v>6492.94</v>
      </c>
      <c r="CJ754" s="90">
        <f t="shared" si="1297"/>
        <v>7666.24</v>
      </c>
      <c r="CK754" s="90">
        <f t="shared" si="1298"/>
        <v>7786.9</v>
      </c>
      <c r="CL754" s="104"/>
      <c r="CM754" s="104"/>
      <c r="CN754" s="104"/>
      <c r="CO754" s="90">
        <f t="shared" si="1883"/>
        <v>0</v>
      </c>
      <c r="CP754" s="90">
        <f t="shared" si="1883"/>
        <v>0</v>
      </c>
      <c r="CQ754" s="90">
        <f t="shared" si="1883"/>
        <v>0</v>
      </c>
      <c r="CR754" s="1235"/>
      <c r="CS754" s="1235"/>
      <c r="CT754" s="1235"/>
      <c r="CU754" s="104"/>
      <c r="CV754" s="104"/>
      <c r="CW754" s="104"/>
      <c r="CX754" s="90">
        <f t="shared" si="1884"/>
        <v>0</v>
      </c>
      <c r="CY754" s="90">
        <f t="shared" si="1885"/>
        <v>0</v>
      </c>
      <c r="CZ754" s="90">
        <f t="shared" si="1886"/>
        <v>0</v>
      </c>
      <c r="DA754" s="104"/>
      <c r="DB754" s="104"/>
      <c r="DC754" s="104"/>
      <c r="DD754" s="90">
        <f t="shared" si="1302"/>
        <v>7277.3</v>
      </c>
      <c r="DE754" s="90">
        <f t="shared" si="1303"/>
        <v>8014.63</v>
      </c>
      <c r="DF754" s="90">
        <f t="shared" si="1304"/>
        <v>8101.67</v>
      </c>
      <c r="DG754" s="104"/>
      <c r="DH754" s="104"/>
      <c r="DI754" s="104"/>
      <c r="DJ754" s="90">
        <f t="shared" si="1887"/>
        <v>0</v>
      </c>
      <c r="DK754" s="90">
        <f t="shared" si="1887"/>
        <v>0</v>
      </c>
      <c r="DL754" s="90">
        <f t="shared" si="1887"/>
        <v>0</v>
      </c>
      <c r="DM754" s="369"/>
      <c r="DN754" s="369"/>
      <c r="DO754" s="369"/>
      <c r="DP754" s="104"/>
      <c r="DQ754" s="104"/>
      <c r="DR754" s="104"/>
      <c r="DS754" s="90">
        <f t="shared" si="1888"/>
        <v>0</v>
      </c>
      <c r="DT754" s="90">
        <f t="shared" si="1889"/>
        <v>0</v>
      </c>
      <c r="DU754" s="90">
        <f t="shared" si="1890"/>
        <v>0</v>
      </c>
      <c r="DV754" s="104"/>
      <c r="DW754" s="104"/>
      <c r="DX754" s="104"/>
      <c r="DY754" s="90">
        <f t="shared" si="1308"/>
        <v>0</v>
      </c>
      <c r="DZ754" s="90">
        <f t="shared" si="1309"/>
        <v>0</v>
      </c>
      <c r="EA754" s="90">
        <f t="shared" si="1310"/>
        <v>0</v>
      </c>
      <c r="EB754" s="104"/>
      <c r="EC754" s="104"/>
      <c r="ED754" s="104"/>
      <c r="EE754" s="90">
        <f t="shared" si="1216"/>
        <v>0</v>
      </c>
      <c r="EF754" s="90">
        <f t="shared" si="1217"/>
        <v>0</v>
      </c>
      <c r="EG754" s="90">
        <f t="shared" si="1218"/>
        <v>0</v>
      </c>
      <c r="EH754" s="1235"/>
      <c r="EI754" s="1235"/>
      <c r="EJ754" s="1235"/>
      <c r="EK754" s="104"/>
      <c r="EL754" s="104"/>
      <c r="EM754" s="104"/>
      <c r="EN754" s="90">
        <f t="shared" si="1891"/>
        <v>0</v>
      </c>
      <c r="EO754" s="90">
        <f t="shared" si="1892"/>
        <v>0</v>
      </c>
      <c r="EP754" s="90">
        <f t="shared" si="1893"/>
        <v>0</v>
      </c>
      <c r="EQ754" s="104"/>
      <c r="ER754" s="104"/>
      <c r="ES754" s="104"/>
      <c r="ET754" s="90">
        <f t="shared" si="1314"/>
        <v>8548.68</v>
      </c>
      <c r="EU754" s="90">
        <f t="shared" si="1315"/>
        <v>10016.1</v>
      </c>
      <c r="EV754" s="90">
        <f t="shared" si="1316"/>
        <v>10063.26</v>
      </c>
      <c r="EW754" s="104"/>
      <c r="EX754" s="104"/>
      <c r="EY754" s="104"/>
      <c r="EZ754" s="90">
        <f t="shared" si="1894"/>
        <v>0</v>
      </c>
      <c r="FA754" s="90">
        <f t="shared" si="1894"/>
        <v>0</v>
      </c>
      <c r="FB754" s="90">
        <f t="shared" si="1894"/>
        <v>0</v>
      </c>
      <c r="FC754" s="284"/>
      <c r="FD754" s="284"/>
      <c r="FE754" s="284"/>
      <c r="FF754" s="104"/>
      <c r="FG754" s="104"/>
      <c r="FH754" s="104"/>
      <c r="FI754" s="90">
        <f t="shared" si="1895"/>
        <v>0</v>
      </c>
      <c r="FJ754" s="90">
        <f t="shared" si="1896"/>
        <v>0</v>
      </c>
      <c r="FK754" s="90">
        <f t="shared" si="1897"/>
        <v>0</v>
      </c>
      <c r="FL754" s="104"/>
      <c r="FM754" s="104"/>
      <c r="FN754" s="104"/>
      <c r="FO754" s="90">
        <f t="shared" si="1320"/>
        <v>0</v>
      </c>
      <c r="FP754" s="90">
        <f t="shared" si="1321"/>
        <v>0</v>
      </c>
      <c r="FQ754" s="90">
        <f t="shared" si="1322"/>
        <v>0</v>
      </c>
      <c r="FR754" s="104"/>
      <c r="FS754" s="104"/>
      <c r="FT754" s="104"/>
      <c r="FU754" s="90">
        <f t="shared" si="1898"/>
        <v>0</v>
      </c>
      <c r="FV754" s="90">
        <f t="shared" si="1898"/>
        <v>0</v>
      </c>
      <c r="FW754" s="90">
        <f t="shared" si="1898"/>
        <v>0</v>
      </c>
      <c r="FX754" s="1235"/>
      <c r="FY754" s="1235"/>
      <c r="FZ754" s="1235"/>
      <c r="GA754" s="104"/>
      <c r="GB754" s="104"/>
      <c r="GC754" s="104"/>
      <c r="GD754" s="90">
        <f t="shared" si="1899"/>
        <v>0</v>
      </c>
      <c r="GE754" s="90">
        <f t="shared" si="1900"/>
        <v>0</v>
      </c>
      <c r="GF754" s="90">
        <f t="shared" si="1901"/>
        <v>0</v>
      </c>
      <c r="GG754" s="104"/>
      <c r="GH754" s="104"/>
      <c r="GI754" s="104"/>
      <c r="GJ754" s="90">
        <f t="shared" si="1326"/>
        <v>7128.48</v>
      </c>
      <c r="GK754" s="90">
        <f t="shared" si="1327"/>
        <v>7727.72</v>
      </c>
      <c r="GL754" s="90">
        <f t="shared" si="1328"/>
        <v>7789.27</v>
      </c>
      <c r="GM754" s="104"/>
      <c r="GN754" s="104"/>
      <c r="GO754" s="104"/>
      <c r="GP754" s="90">
        <f t="shared" si="1902"/>
        <v>0</v>
      </c>
      <c r="GQ754" s="90">
        <f t="shared" si="1902"/>
        <v>0</v>
      </c>
      <c r="GR754" s="90">
        <f t="shared" si="1902"/>
        <v>0</v>
      </c>
      <c r="GS754" s="92">
        <f t="shared" si="1861"/>
        <v>0</v>
      </c>
      <c r="GT754" s="92">
        <f t="shared" si="1862"/>
        <v>0</v>
      </c>
      <c r="GU754" s="92">
        <f t="shared" si="1862"/>
        <v>0</v>
      </c>
      <c r="GV754" s="104"/>
      <c r="GW754" s="104"/>
      <c r="GX754" s="104"/>
      <c r="GY754" s="90">
        <f t="shared" si="1903"/>
        <v>0</v>
      </c>
      <c r="GZ754" s="90">
        <f t="shared" si="1904"/>
        <v>0</v>
      </c>
      <c r="HA754" s="90">
        <f t="shared" si="1905"/>
        <v>0</v>
      </c>
      <c r="HB754" s="104"/>
      <c r="HC754" s="104"/>
      <c r="HD754" s="104"/>
      <c r="HE754" s="90">
        <f t="shared" si="1332"/>
        <v>0</v>
      </c>
      <c r="HF754" s="90">
        <f t="shared" si="1333"/>
        <v>0</v>
      </c>
      <c r="HG754" s="90">
        <f t="shared" si="1334"/>
        <v>0</v>
      </c>
      <c r="HH754" s="104"/>
      <c r="HI754" s="104"/>
      <c r="HJ754" s="104"/>
      <c r="HK754" s="90">
        <f t="shared" si="1906"/>
        <v>0</v>
      </c>
      <c r="HL754" s="90">
        <f t="shared" si="1906"/>
        <v>0</v>
      </c>
      <c r="HM754" s="90">
        <f t="shared" si="1906"/>
        <v>0</v>
      </c>
      <c r="HN754" s="1235"/>
      <c r="HO754" s="1235"/>
      <c r="HP754" s="1235"/>
      <c r="HQ754" s="104"/>
      <c r="HR754" s="104"/>
      <c r="HS754" s="104"/>
      <c r="HT754" s="90">
        <f t="shared" si="1907"/>
        <v>0</v>
      </c>
      <c r="HU754" s="90">
        <f t="shared" si="1908"/>
        <v>0</v>
      </c>
      <c r="HV754" s="90">
        <f t="shared" si="1909"/>
        <v>0</v>
      </c>
      <c r="HW754" s="104"/>
      <c r="HX754" s="104"/>
      <c r="HY754" s="104"/>
      <c r="HZ754" s="90">
        <f t="shared" si="1338"/>
        <v>7137.15</v>
      </c>
      <c r="IA754" s="90">
        <f t="shared" si="1339"/>
        <v>7534.98</v>
      </c>
      <c r="IB754" s="90">
        <f t="shared" si="1340"/>
        <v>7633.61</v>
      </c>
      <c r="IC754" s="104"/>
      <c r="ID754" s="104"/>
      <c r="IE754" s="104"/>
      <c r="IF754" s="90">
        <f t="shared" si="1910"/>
        <v>0</v>
      </c>
      <c r="IG754" s="90">
        <f t="shared" si="1910"/>
        <v>0</v>
      </c>
      <c r="IH754" s="90">
        <f t="shared" si="1910"/>
        <v>0</v>
      </c>
      <c r="II754" s="1235"/>
      <c r="IJ754" s="1235"/>
      <c r="IK754" s="1235"/>
      <c r="IL754" s="104"/>
      <c r="IM754" s="104"/>
      <c r="IN754" s="104"/>
      <c r="IO754" s="90">
        <f t="shared" si="1911"/>
        <v>0</v>
      </c>
      <c r="IP754" s="90">
        <f t="shared" si="1912"/>
        <v>0</v>
      </c>
      <c r="IQ754" s="90">
        <f t="shared" si="1913"/>
        <v>0</v>
      </c>
      <c r="IR754" s="104"/>
      <c r="IS754" s="104"/>
      <c r="IT754" s="104"/>
      <c r="IU754" s="90">
        <f t="shared" si="1344"/>
        <v>8994.41</v>
      </c>
      <c r="IV754" s="90">
        <f t="shared" si="1345"/>
        <v>9660.08</v>
      </c>
      <c r="IW754" s="90">
        <f t="shared" si="1346"/>
        <v>9762.4699999999993</v>
      </c>
      <c r="IX754" s="104"/>
      <c r="IY754" s="104"/>
      <c r="IZ754" s="104"/>
      <c r="JA754" s="90">
        <f t="shared" si="1914"/>
        <v>0</v>
      </c>
      <c r="JB754" s="90">
        <f t="shared" si="1914"/>
        <v>0</v>
      </c>
      <c r="JC754" s="90">
        <f t="shared" si="1914"/>
        <v>0</v>
      </c>
      <c r="JD754" s="1235"/>
      <c r="JE754" s="1235"/>
      <c r="JF754" s="1235"/>
      <c r="JG754" s="104"/>
      <c r="JH754" s="104"/>
      <c r="JI754" s="104"/>
      <c r="JJ754" s="90">
        <f t="shared" si="1915"/>
        <v>0</v>
      </c>
      <c r="JK754" s="90">
        <f t="shared" si="1916"/>
        <v>0</v>
      </c>
      <c r="JL754" s="90">
        <f t="shared" si="1917"/>
        <v>0</v>
      </c>
      <c r="JM754" s="104"/>
      <c r="JN754" s="104"/>
      <c r="JO754" s="104"/>
      <c r="JP754" s="90">
        <f t="shared" si="1350"/>
        <v>8723.36</v>
      </c>
      <c r="JQ754" s="90">
        <f t="shared" si="1351"/>
        <v>9479.91</v>
      </c>
      <c r="JR754" s="90">
        <f t="shared" si="1352"/>
        <v>9576.33</v>
      </c>
      <c r="JS754" s="104"/>
      <c r="JT754" s="104"/>
      <c r="JU754" s="104"/>
      <c r="JV754" s="90">
        <f t="shared" si="1918"/>
        <v>0</v>
      </c>
      <c r="JW754" s="90">
        <f t="shared" si="1918"/>
        <v>0</v>
      </c>
      <c r="JX754" s="90">
        <f t="shared" si="1918"/>
        <v>0</v>
      </c>
      <c r="JY754" s="1235"/>
      <c r="JZ754" s="1235"/>
      <c r="KA754" s="1235"/>
      <c r="KB754" s="104"/>
      <c r="KC754" s="104"/>
      <c r="KD754" s="104"/>
      <c r="KE754" s="90">
        <f t="shared" si="1919"/>
        <v>0</v>
      </c>
      <c r="KF754" s="90">
        <f t="shared" si="1920"/>
        <v>0</v>
      </c>
      <c r="KG754" s="90">
        <f t="shared" si="1921"/>
        <v>0</v>
      </c>
      <c r="KH754" s="104"/>
      <c r="KI754" s="104"/>
      <c r="KJ754" s="104"/>
      <c r="KK754" s="90">
        <f t="shared" si="1356"/>
        <v>10238.82</v>
      </c>
      <c r="KL754" s="90">
        <f t="shared" si="1357"/>
        <v>11151.35</v>
      </c>
      <c r="KM754" s="90">
        <f t="shared" si="1358"/>
        <v>11055.16</v>
      </c>
      <c r="KN754" s="104"/>
      <c r="KO754" s="104"/>
      <c r="KP754" s="104"/>
      <c r="KQ754" s="90">
        <f t="shared" si="1922"/>
        <v>0</v>
      </c>
      <c r="KR754" s="90">
        <f t="shared" si="1922"/>
        <v>0</v>
      </c>
      <c r="KS754" s="90">
        <f t="shared" si="1922"/>
        <v>0</v>
      </c>
      <c r="KT754" s="1235"/>
      <c r="KU754" s="1235"/>
      <c r="KV754" s="1235"/>
      <c r="KW754" s="104"/>
      <c r="KX754" s="104"/>
      <c r="KY754" s="104"/>
      <c r="KZ754" s="90">
        <f t="shared" si="1923"/>
        <v>0</v>
      </c>
      <c r="LA754" s="90">
        <f t="shared" si="1924"/>
        <v>0</v>
      </c>
      <c r="LB754" s="90">
        <f t="shared" si="1925"/>
        <v>0</v>
      </c>
      <c r="LC754" s="104"/>
      <c r="LD754" s="104"/>
      <c r="LE754" s="104"/>
      <c r="LF754" s="90">
        <f t="shared" si="1362"/>
        <v>8445.85</v>
      </c>
      <c r="LG754" s="90">
        <f t="shared" si="1363"/>
        <v>8912.4</v>
      </c>
      <c r="LH754" s="90">
        <f t="shared" si="1364"/>
        <v>8991.26</v>
      </c>
      <c r="LI754" s="104"/>
      <c r="LJ754" s="104"/>
      <c r="LK754" s="104"/>
      <c r="LL754" s="90">
        <f t="shared" si="1926"/>
        <v>0</v>
      </c>
      <c r="LM754" s="90">
        <f t="shared" si="1926"/>
        <v>0</v>
      </c>
      <c r="LN754" s="90">
        <f t="shared" si="1926"/>
        <v>0</v>
      </c>
      <c r="LO754" s="1235"/>
      <c r="LP754" s="1235"/>
      <c r="LQ754" s="1235"/>
      <c r="LR754" s="104"/>
      <c r="LS754" s="104"/>
      <c r="LT754" s="104"/>
      <c r="LU754" s="90">
        <f t="shared" si="1927"/>
        <v>0</v>
      </c>
      <c r="LV754" s="90">
        <f t="shared" si="1928"/>
        <v>0</v>
      </c>
      <c r="LW754" s="90">
        <f t="shared" si="1929"/>
        <v>0</v>
      </c>
      <c r="LX754" s="104"/>
      <c r="LY754" s="104"/>
      <c r="LZ754" s="104"/>
      <c r="MA754" s="90">
        <f t="shared" si="1368"/>
        <v>7754.91</v>
      </c>
      <c r="MB754" s="90">
        <f t="shared" si="1369"/>
        <v>8664.65</v>
      </c>
      <c r="MC754" s="90">
        <f t="shared" si="1370"/>
        <v>8746.8799999999992</v>
      </c>
      <c r="MD754" s="104"/>
      <c r="ME754" s="104"/>
      <c r="MF754" s="104"/>
      <c r="MG754" s="90">
        <f t="shared" si="1930"/>
        <v>0</v>
      </c>
      <c r="MH754" s="90">
        <f t="shared" si="1930"/>
        <v>0</v>
      </c>
      <c r="MI754" s="90">
        <f t="shared" si="1930"/>
        <v>0</v>
      </c>
      <c r="MJ754" s="1235"/>
      <c r="MK754" s="1235"/>
      <c r="ML754" s="1235"/>
      <c r="MM754" s="104"/>
      <c r="MN754" s="104"/>
      <c r="MO754" s="104"/>
      <c r="MP754" s="90">
        <f t="shared" si="1931"/>
        <v>0</v>
      </c>
      <c r="MQ754" s="90">
        <f t="shared" si="1932"/>
        <v>0</v>
      </c>
      <c r="MR754" s="90">
        <f t="shared" si="1933"/>
        <v>0</v>
      </c>
      <c r="MS754" s="104"/>
      <c r="MT754" s="104"/>
      <c r="MU754" s="104"/>
      <c r="MV754" s="90">
        <f t="shared" si="1374"/>
        <v>8275.4500000000007</v>
      </c>
      <c r="MW754" s="90">
        <f t="shared" si="1375"/>
        <v>8665.83</v>
      </c>
      <c r="MX754" s="90">
        <f t="shared" si="1376"/>
        <v>8677.77</v>
      </c>
      <c r="MY754" s="104"/>
      <c r="MZ754" s="104"/>
      <c r="NA754" s="104"/>
      <c r="NB754" s="90">
        <f t="shared" si="1934"/>
        <v>0</v>
      </c>
      <c r="NC754" s="90">
        <f t="shared" si="1934"/>
        <v>0</v>
      </c>
      <c r="ND754" s="90">
        <f t="shared" si="1934"/>
        <v>0</v>
      </c>
      <c r="NE754" s="1235"/>
      <c r="NF754" s="1235"/>
      <c r="NG754" s="1235"/>
      <c r="NH754" s="104"/>
      <c r="NI754" s="104"/>
      <c r="NJ754" s="104"/>
      <c r="NK754" s="90">
        <f t="shared" si="1935"/>
        <v>0</v>
      </c>
      <c r="NL754" s="90">
        <f t="shared" si="1936"/>
        <v>0</v>
      </c>
      <c r="NM754" s="90">
        <f t="shared" si="1937"/>
        <v>0</v>
      </c>
      <c r="NN754" s="104"/>
      <c r="NO754" s="104"/>
      <c r="NP754" s="104"/>
      <c r="NQ754" s="90">
        <f t="shared" si="1380"/>
        <v>9417.3700000000008</v>
      </c>
      <c r="NR754" s="90">
        <f t="shared" si="1381"/>
        <v>10141.68</v>
      </c>
      <c r="NS754" s="90">
        <f t="shared" si="1382"/>
        <v>10197.44</v>
      </c>
      <c r="NT754" s="104"/>
      <c r="NU754" s="104"/>
      <c r="NV754" s="104"/>
      <c r="NW754" s="90">
        <f t="shared" si="1938"/>
        <v>0</v>
      </c>
      <c r="NX754" s="90">
        <f t="shared" si="1938"/>
        <v>0</v>
      </c>
      <c r="NY754" s="90">
        <f t="shared" si="1938"/>
        <v>0</v>
      </c>
      <c r="NZ754" s="1235"/>
      <c r="OA754" s="1235"/>
      <c r="OB754" s="1235"/>
      <c r="OC754" s="104"/>
      <c r="OD754" s="104"/>
      <c r="OE754" s="104"/>
      <c r="OF754" s="90">
        <f t="shared" si="1939"/>
        <v>0</v>
      </c>
      <c r="OG754" s="90">
        <f t="shared" si="1940"/>
        <v>0</v>
      </c>
      <c r="OH754" s="90">
        <f t="shared" si="1941"/>
        <v>0</v>
      </c>
      <c r="OI754" s="104"/>
      <c r="OJ754" s="104"/>
      <c r="OK754" s="104"/>
      <c r="OL754" s="90">
        <f t="shared" si="1386"/>
        <v>6051.14</v>
      </c>
      <c r="OM754" s="90">
        <f t="shared" si="1387"/>
        <v>6574.3</v>
      </c>
      <c r="ON754" s="90">
        <f t="shared" si="1388"/>
        <v>6683.83</v>
      </c>
      <c r="OO754" s="104"/>
      <c r="OP754" s="104"/>
      <c r="OQ754" s="104"/>
      <c r="OR754" s="90">
        <f t="shared" si="1942"/>
        <v>0</v>
      </c>
      <c r="OS754" s="90">
        <f t="shared" si="1942"/>
        <v>0</v>
      </c>
      <c r="OT754" s="90">
        <f t="shared" si="1942"/>
        <v>0</v>
      </c>
      <c r="OU754" s="1235"/>
      <c r="OV754" s="1235"/>
      <c r="OW754" s="1235"/>
      <c r="OX754" s="104"/>
      <c r="OY754" s="104"/>
      <c r="OZ754" s="104"/>
      <c r="PA754" s="90">
        <f t="shared" si="1943"/>
        <v>0</v>
      </c>
      <c r="PB754" s="90">
        <f t="shared" si="1944"/>
        <v>0</v>
      </c>
      <c r="PC754" s="90">
        <f t="shared" si="1945"/>
        <v>0</v>
      </c>
      <c r="PD754" s="104"/>
      <c r="PE754" s="104"/>
      <c r="PF754" s="104"/>
      <c r="PG754" s="90">
        <f t="shared" si="1392"/>
        <v>9024.44</v>
      </c>
      <c r="PH754" s="90">
        <f t="shared" si="1393"/>
        <v>9452.2900000000009</v>
      </c>
      <c r="PI754" s="90">
        <f t="shared" si="1394"/>
        <v>9529.08</v>
      </c>
      <c r="PJ754" s="104"/>
      <c r="PK754" s="104"/>
      <c r="PL754" s="104"/>
      <c r="PM754" s="90">
        <f t="shared" si="1946"/>
        <v>0</v>
      </c>
      <c r="PN754" s="90">
        <f t="shared" si="1946"/>
        <v>0</v>
      </c>
      <c r="PO754" s="90">
        <f t="shared" si="1946"/>
        <v>0</v>
      </c>
      <c r="PP754" s="1235"/>
      <c r="PQ754" s="1235"/>
      <c r="PR754" s="1235"/>
      <c r="PS754" s="104"/>
      <c r="PT754" s="104"/>
      <c r="PU754" s="104"/>
      <c r="PV754" s="90">
        <f t="shared" si="1947"/>
        <v>0</v>
      </c>
      <c r="PW754" s="90">
        <f t="shared" si="1948"/>
        <v>0</v>
      </c>
      <c r="PX754" s="90">
        <f t="shared" si="1949"/>
        <v>0</v>
      </c>
      <c r="PY754" s="104"/>
      <c r="PZ754" s="104"/>
      <c r="QA754" s="104"/>
      <c r="QB754" s="90">
        <f t="shared" si="1398"/>
        <v>6248.76</v>
      </c>
      <c r="QC754" s="90">
        <f t="shared" si="1399"/>
        <v>6923.1</v>
      </c>
      <c r="QD754" s="90">
        <f t="shared" si="1400"/>
        <v>6911.79</v>
      </c>
      <c r="QE754" s="104"/>
      <c r="QF754" s="104"/>
      <c r="QG754" s="104"/>
      <c r="QH754" s="90">
        <f t="shared" si="1950"/>
        <v>0</v>
      </c>
      <c r="QI754" s="90">
        <f t="shared" si="1950"/>
        <v>0</v>
      </c>
      <c r="QJ754" s="90">
        <f t="shared" si="1950"/>
        <v>0</v>
      </c>
      <c r="QK754" s="1235"/>
      <c r="QL754" s="1235"/>
      <c r="QM754" s="1235"/>
      <c r="QN754" s="104"/>
      <c r="QO754" s="104"/>
      <c r="QP754" s="104"/>
      <c r="QQ754" s="90">
        <f t="shared" si="1951"/>
        <v>0</v>
      </c>
      <c r="QR754" s="90">
        <f t="shared" si="1952"/>
        <v>0</v>
      </c>
      <c r="QS754" s="90">
        <f t="shared" si="1953"/>
        <v>0</v>
      </c>
      <c r="QT754" s="104"/>
      <c r="QU754" s="104"/>
      <c r="QV754" s="104"/>
      <c r="QW754" s="90">
        <f t="shared" si="1404"/>
        <v>10389.620000000001</v>
      </c>
      <c r="QX754" s="90">
        <f t="shared" si="1405"/>
        <v>11863.13</v>
      </c>
      <c r="QY754" s="90">
        <f t="shared" si="1406"/>
        <v>11909.08</v>
      </c>
      <c r="QZ754" s="104"/>
      <c r="RA754" s="104"/>
      <c r="RB754" s="104"/>
      <c r="RC754" s="90">
        <f t="shared" si="1954"/>
        <v>0</v>
      </c>
      <c r="RD754" s="90">
        <f t="shared" si="1954"/>
        <v>0</v>
      </c>
      <c r="RE754" s="90">
        <f t="shared" si="1954"/>
        <v>0</v>
      </c>
      <c r="RF754" s="1235"/>
      <c r="RG754" s="1235"/>
      <c r="RH754" s="1235"/>
      <c r="RI754" s="104"/>
      <c r="RJ754" s="104"/>
      <c r="RK754" s="104"/>
      <c r="RL754" s="90">
        <f t="shared" si="1955"/>
        <v>0</v>
      </c>
      <c r="RM754" s="90">
        <f t="shared" si="1956"/>
        <v>0</v>
      </c>
      <c r="RN754" s="90">
        <f t="shared" si="1957"/>
        <v>0</v>
      </c>
      <c r="RO754" s="104"/>
      <c r="RP754" s="104"/>
      <c r="RQ754" s="104"/>
      <c r="RR754" s="90">
        <f t="shared" si="1410"/>
        <v>7516.79</v>
      </c>
      <c r="RS754" s="90">
        <f t="shared" si="1411"/>
        <v>8148.21</v>
      </c>
      <c r="RT754" s="90">
        <f t="shared" si="1412"/>
        <v>8232</v>
      </c>
      <c r="RU754" s="104"/>
      <c r="RV754" s="104"/>
      <c r="RW754" s="104"/>
      <c r="RX754" s="90">
        <f t="shared" si="1958"/>
        <v>0</v>
      </c>
      <c r="RY754" s="90">
        <f t="shared" si="1958"/>
        <v>0</v>
      </c>
      <c r="RZ754" s="90">
        <f t="shared" si="1958"/>
        <v>0</v>
      </c>
      <c r="SA754" s="1235"/>
      <c r="SB754" s="1235"/>
      <c r="SC754" s="1235"/>
      <c r="SD754" s="104"/>
      <c r="SE754" s="104"/>
      <c r="SF754" s="104"/>
      <c r="SG754" s="90">
        <f t="shared" si="1959"/>
        <v>0</v>
      </c>
      <c r="SH754" s="90">
        <f t="shared" si="1960"/>
        <v>0</v>
      </c>
      <c r="SI754" s="90">
        <f t="shared" si="1961"/>
        <v>0</v>
      </c>
      <c r="SJ754" s="104"/>
      <c r="SK754" s="104"/>
      <c r="SL754" s="104"/>
      <c r="SM754" s="90">
        <f t="shared" si="1416"/>
        <v>5113.8900000000003</v>
      </c>
      <c r="SN754" s="90">
        <f t="shared" si="1417"/>
        <v>5687.39</v>
      </c>
      <c r="SO754" s="90">
        <f t="shared" si="1418"/>
        <v>5807.01</v>
      </c>
      <c r="SP754" s="104"/>
      <c r="SQ754" s="104"/>
      <c r="SR754" s="104"/>
      <c r="SS754" s="90">
        <f t="shared" si="1962"/>
        <v>0</v>
      </c>
      <c r="ST754" s="90">
        <f t="shared" si="1962"/>
        <v>0</v>
      </c>
      <c r="SU754" s="90">
        <f t="shared" si="1962"/>
        <v>0</v>
      </c>
      <c r="SV754" s="1235"/>
      <c r="SW754" s="1235"/>
      <c r="SX754" s="1235"/>
      <c r="SY754" s="104"/>
      <c r="SZ754" s="104"/>
      <c r="TA754" s="104"/>
      <c r="TB754" s="90">
        <f t="shared" si="1963"/>
        <v>0</v>
      </c>
      <c r="TC754" s="90">
        <f t="shared" si="1964"/>
        <v>0</v>
      </c>
      <c r="TD754" s="90">
        <f t="shared" si="1965"/>
        <v>0</v>
      </c>
      <c r="TE754" s="104"/>
      <c r="TF754" s="104"/>
      <c r="TG754" s="104"/>
      <c r="TH754" s="90">
        <f t="shared" si="1422"/>
        <v>8651.25</v>
      </c>
      <c r="TI754" s="90">
        <f t="shared" si="1423"/>
        <v>9391.7000000000007</v>
      </c>
      <c r="TJ754" s="90">
        <f t="shared" si="1424"/>
        <v>9419.8799999999992</v>
      </c>
      <c r="TK754" s="104"/>
      <c r="TL754" s="104"/>
      <c r="TM754" s="104"/>
      <c r="TN754" s="90">
        <f t="shared" si="1966"/>
        <v>0</v>
      </c>
      <c r="TO754" s="90">
        <f t="shared" si="1966"/>
        <v>0</v>
      </c>
      <c r="TP754" s="90">
        <f t="shared" si="1966"/>
        <v>0</v>
      </c>
      <c r="TQ754" s="1235"/>
      <c r="TR754" s="1235"/>
      <c r="TS754" s="1235"/>
      <c r="TT754" s="104"/>
      <c r="TU754" s="104"/>
      <c r="TV754" s="104"/>
      <c r="TW754" s="90">
        <f t="shared" si="1967"/>
        <v>0</v>
      </c>
      <c r="TX754" s="90">
        <f t="shared" si="1968"/>
        <v>0</v>
      </c>
      <c r="TY754" s="90">
        <f t="shared" si="1969"/>
        <v>0</v>
      </c>
      <c r="TZ754" s="104"/>
      <c r="UA754" s="104"/>
      <c r="UB754" s="104"/>
      <c r="UC754" s="90">
        <f t="shared" si="1428"/>
        <v>8459.67</v>
      </c>
      <c r="UD754" s="90">
        <f t="shared" si="1429"/>
        <v>9293.6299999999992</v>
      </c>
      <c r="UE754" s="90">
        <f t="shared" si="1430"/>
        <v>9373.3700000000008</v>
      </c>
      <c r="UF754" s="104"/>
      <c r="UG754" s="104"/>
      <c r="UH754" s="104"/>
      <c r="UI754" s="90">
        <f t="shared" si="1970"/>
        <v>0</v>
      </c>
      <c r="UJ754" s="90">
        <f t="shared" si="1970"/>
        <v>0</v>
      </c>
      <c r="UK754" s="90">
        <f t="shared" si="1970"/>
        <v>0</v>
      </c>
      <c r="UL754" s="1235"/>
      <c r="UM754" s="1235"/>
      <c r="UN754" s="1235"/>
      <c r="UO754" s="104"/>
      <c r="UP754" s="104"/>
      <c r="UQ754" s="104"/>
      <c r="UR754" s="90">
        <f t="shared" si="1971"/>
        <v>0</v>
      </c>
      <c r="US754" s="90">
        <f t="shared" si="1972"/>
        <v>0</v>
      </c>
      <c r="UT754" s="90">
        <f t="shared" si="1973"/>
        <v>0</v>
      </c>
      <c r="UU754" s="104"/>
      <c r="UV754" s="104"/>
      <c r="UW754" s="104"/>
      <c r="UX754" s="90">
        <f t="shared" si="1434"/>
        <v>8747.11</v>
      </c>
      <c r="UY754" s="90">
        <f t="shared" si="1435"/>
        <v>9948.4500000000007</v>
      </c>
      <c r="UZ754" s="90">
        <f t="shared" si="1436"/>
        <v>10022.14</v>
      </c>
      <c r="VA754" s="104"/>
      <c r="VB754" s="104"/>
      <c r="VC754" s="104"/>
      <c r="VD754" s="90">
        <f t="shared" si="1974"/>
        <v>0</v>
      </c>
      <c r="VE754" s="90">
        <f t="shared" si="1974"/>
        <v>0</v>
      </c>
      <c r="VF754" s="90">
        <f t="shared" si="1974"/>
        <v>0</v>
      </c>
      <c r="VG754" s="1235"/>
      <c r="VH754" s="1235"/>
      <c r="VI754" s="1235"/>
      <c r="VJ754" s="104"/>
      <c r="VK754" s="104"/>
      <c r="VL754" s="104"/>
      <c r="VM754" s="90">
        <f t="shared" si="1975"/>
        <v>0</v>
      </c>
      <c r="VN754" s="90">
        <f t="shared" si="1976"/>
        <v>0</v>
      </c>
      <c r="VO754" s="90">
        <f t="shared" si="1977"/>
        <v>0</v>
      </c>
      <c r="VP754" s="104"/>
      <c r="VQ754" s="104"/>
      <c r="VR754" s="104"/>
      <c r="VS754" s="90">
        <f t="shared" si="1440"/>
        <v>8027.18</v>
      </c>
      <c r="VT754" s="90">
        <f t="shared" si="1441"/>
        <v>8716.1</v>
      </c>
      <c r="VU754" s="90">
        <f t="shared" si="1442"/>
        <v>8803.66</v>
      </c>
      <c r="VV754" s="104"/>
      <c r="VW754" s="104"/>
      <c r="VX754" s="104"/>
      <c r="VY754" s="90">
        <f t="shared" si="1978"/>
        <v>0</v>
      </c>
      <c r="VZ754" s="90">
        <f t="shared" si="1978"/>
        <v>0</v>
      </c>
      <c r="WA754" s="90">
        <f t="shared" si="1978"/>
        <v>0</v>
      </c>
      <c r="WB754" s="92">
        <f t="shared" si="1863"/>
        <v>0</v>
      </c>
      <c r="WC754" s="92">
        <f t="shared" si="1864"/>
        <v>0</v>
      </c>
      <c r="WD754" s="92">
        <f t="shared" si="1864"/>
        <v>0</v>
      </c>
      <c r="WE754" s="104"/>
      <c r="WF754" s="104"/>
      <c r="WG754" s="104"/>
      <c r="WH754" s="90">
        <f t="shared" si="1979"/>
        <v>0</v>
      </c>
      <c r="WI754" s="90">
        <f t="shared" si="1980"/>
        <v>0</v>
      </c>
      <c r="WJ754" s="90">
        <f t="shared" si="1981"/>
        <v>0</v>
      </c>
      <c r="WK754" s="104"/>
      <c r="WL754" s="104"/>
      <c r="WM754" s="104"/>
      <c r="WN754" s="90">
        <f t="shared" si="1446"/>
        <v>0</v>
      </c>
      <c r="WO754" s="90">
        <f t="shared" si="1447"/>
        <v>0</v>
      </c>
      <c r="WP754" s="90">
        <f t="shared" si="1448"/>
        <v>0</v>
      </c>
      <c r="WQ754" s="104"/>
      <c r="WR754" s="104"/>
      <c r="WS754" s="104"/>
      <c r="WT754" s="90">
        <f t="shared" si="1982"/>
        <v>0</v>
      </c>
      <c r="WU754" s="90">
        <f t="shared" si="1982"/>
        <v>0</v>
      </c>
      <c r="WV754" s="90">
        <f t="shared" si="1982"/>
        <v>0</v>
      </c>
      <c r="WW754" s="1235"/>
      <c r="WX754" s="1235"/>
      <c r="WY754" s="1235"/>
      <c r="WZ754" s="104"/>
      <c r="XA754" s="104"/>
      <c r="XB754" s="104"/>
      <c r="XC754" s="90">
        <f t="shared" si="1983"/>
        <v>0</v>
      </c>
      <c r="XD754" s="90">
        <f t="shared" si="1984"/>
        <v>0</v>
      </c>
      <c r="XE754" s="90">
        <f t="shared" si="1985"/>
        <v>0</v>
      </c>
      <c r="XF754" s="104"/>
      <c r="XG754" s="104"/>
      <c r="XH754" s="104"/>
      <c r="XI754" s="90">
        <f t="shared" si="1452"/>
        <v>6369.77</v>
      </c>
      <c r="XJ754" s="90">
        <f t="shared" si="1453"/>
        <v>6817.21</v>
      </c>
      <c r="XK754" s="90">
        <f t="shared" si="1454"/>
        <v>6882.44</v>
      </c>
      <c r="XL754" s="104"/>
      <c r="XM754" s="104"/>
      <c r="XN754" s="104"/>
      <c r="XO754" s="90">
        <f t="shared" si="1986"/>
        <v>0</v>
      </c>
      <c r="XP754" s="90">
        <f t="shared" si="1986"/>
        <v>0</v>
      </c>
      <c r="XQ754" s="90">
        <f t="shared" si="1986"/>
        <v>0</v>
      </c>
      <c r="XR754" s="1235"/>
      <c r="XS754" s="1235"/>
      <c r="XT754" s="1235"/>
      <c r="XU754" s="104"/>
      <c r="XV754" s="104"/>
      <c r="XW754" s="104"/>
      <c r="XX754" s="90">
        <f t="shared" si="1987"/>
        <v>0</v>
      </c>
      <c r="XY754" s="90">
        <f t="shared" si="1988"/>
        <v>0</v>
      </c>
      <c r="XZ754" s="90">
        <f t="shared" si="1989"/>
        <v>0</v>
      </c>
      <c r="YA754" s="104"/>
      <c r="YB754" s="104"/>
      <c r="YC754" s="104"/>
      <c r="YD754" s="90">
        <f t="shared" si="1458"/>
        <v>5855.23</v>
      </c>
      <c r="YE754" s="90">
        <f t="shared" si="1459"/>
        <v>6301.72</v>
      </c>
      <c r="YF754" s="90">
        <f t="shared" si="1460"/>
        <v>6422.38</v>
      </c>
      <c r="YG754" s="104"/>
      <c r="YH754" s="104"/>
      <c r="YI754" s="104"/>
      <c r="YJ754" s="90">
        <f t="shared" si="1990"/>
        <v>0</v>
      </c>
      <c r="YK754" s="90">
        <f t="shared" si="1990"/>
        <v>0</v>
      </c>
      <c r="YL754" s="90">
        <f t="shared" si="1990"/>
        <v>0</v>
      </c>
      <c r="YM754" s="1235"/>
      <c r="YN754" s="1235"/>
      <c r="YO754" s="1235"/>
      <c r="YP754" s="104"/>
      <c r="YQ754" s="104"/>
      <c r="YR754" s="104"/>
      <c r="YS754" s="90">
        <f t="shared" si="1991"/>
        <v>0</v>
      </c>
      <c r="YT754" s="90">
        <f t="shared" si="1992"/>
        <v>0</v>
      </c>
      <c r="YU754" s="90">
        <f t="shared" si="1993"/>
        <v>0</v>
      </c>
      <c r="YV754" s="104"/>
      <c r="YW754" s="104"/>
      <c r="YX754" s="104"/>
      <c r="YY754" s="90">
        <f t="shared" si="1464"/>
        <v>5409.24</v>
      </c>
      <c r="YZ754" s="90">
        <f t="shared" si="1465"/>
        <v>6181.65</v>
      </c>
      <c r="ZA754" s="90">
        <f t="shared" si="1466"/>
        <v>6285.42</v>
      </c>
      <c r="ZB754" s="104"/>
      <c r="ZC754" s="104"/>
      <c r="ZD754" s="104"/>
      <c r="ZE754" s="90">
        <f t="shared" si="1994"/>
        <v>0</v>
      </c>
      <c r="ZF754" s="90">
        <f t="shared" si="1994"/>
        <v>0</v>
      </c>
      <c r="ZG754" s="90">
        <f t="shared" si="1994"/>
        <v>0</v>
      </c>
      <c r="ZH754" s="1235"/>
      <c r="ZI754" s="1235"/>
      <c r="ZJ754" s="1235"/>
      <c r="ZK754" s="104"/>
      <c r="ZL754" s="104"/>
      <c r="ZM754" s="104"/>
      <c r="ZN754" s="90">
        <f t="shared" si="1995"/>
        <v>0</v>
      </c>
      <c r="ZO754" s="90">
        <f t="shared" si="1996"/>
        <v>0</v>
      </c>
      <c r="ZP754" s="90">
        <f t="shared" si="1997"/>
        <v>0</v>
      </c>
      <c r="ZQ754" s="104"/>
      <c r="ZR754" s="104"/>
      <c r="ZS754" s="104"/>
      <c r="ZT754" s="90">
        <f t="shared" si="1470"/>
        <v>5873.51</v>
      </c>
      <c r="ZU754" s="90">
        <f t="shared" si="1471"/>
        <v>6537.02</v>
      </c>
      <c r="ZV754" s="90">
        <f t="shared" si="1472"/>
        <v>6648.91</v>
      </c>
      <c r="ZW754" s="104"/>
      <c r="ZX754" s="104"/>
      <c r="ZY754" s="104"/>
      <c r="ZZ754" s="90">
        <f t="shared" si="1998"/>
        <v>0</v>
      </c>
      <c r="AAA754" s="90">
        <f t="shared" si="1998"/>
        <v>0</v>
      </c>
      <c r="AAB754" s="90">
        <f t="shared" si="1998"/>
        <v>0</v>
      </c>
      <c r="AAC754" s="1235"/>
      <c r="AAD754" s="1235"/>
      <c r="AAE754" s="1235"/>
      <c r="AAF754" s="104"/>
      <c r="AAG754" s="104"/>
      <c r="AAH754" s="104"/>
      <c r="AAI754" s="90">
        <f t="shared" si="1999"/>
        <v>0</v>
      </c>
      <c r="AAJ754" s="90">
        <f t="shared" si="2000"/>
        <v>0</v>
      </c>
      <c r="AAK754" s="90">
        <f t="shared" si="2001"/>
        <v>0</v>
      </c>
      <c r="AAL754" s="104"/>
      <c r="AAM754" s="104"/>
      <c r="AAN754" s="104"/>
      <c r="AAO754" s="90">
        <f t="shared" si="1476"/>
        <v>8048.11</v>
      </c>
      <c r="AAP754" s="90">
        <f t="shared" si="1477"/>
        <v>9787.93</v>
      </c>
      <c r="AAQ754" s="90">
        <f t="shared" si="1478"/>
        <v>9841.02</v>
      </c>
      <c r="AAR754" s="104"/>
      <c r="AAS754" s="104"/>
      <c r="AAT754" s="104"/>
      <c r="AAU754" s="90">
        <f t="shared" si="2002"/>
        <v>0</v>
      </c>
      <c r="AAV754" s="90">
        <f t="shared" si="2002"/>
        <v>0</v>
      </c>
      <c r="AAW754" s="90">
        <f t="shared" si="2002"/>
        <v>0</v>
      </c>
      <c r="AAX754" s="1235"/>
      <c r="AAY754" s="1235"/>
      <c r="AAZ754" s="1235"/>
      <c r="ABA754" s="104"/>
      <c r="ABB754" s="104"/>
      <c r="ABC754" s="104"/>
      <c r="ABD754" s="90">
        <f t="shared" si="2003"/>
        <v>0</v>
      </c>
      <c r="ABE754" s="90">
        <f t="shared" si="2004"/>
        <v>0</v>
      </c>
      <c r="ABF754" s="90">
        <f t="shared" si="2005"/>
        <v>0</v>
      </c>
      <c r="ABG754" s="104"/>
      <c r="ABH754" s="104"/>
      <c r="ABI754" s="104"/>
      <c r="ABJ754" s="90">
        <f t="shared" si="1482"/>
        <v>6250.78</v>
      </c>
      <c r="ABK754" s="90">
        <f t="shared" si="1483"/>
        <v>7540.13</v>
      </c>
      <c r="ABL754" s="90">
        <f t="shared" si="1484"/>
        <v>7607.05</v>
      </c>
      <c r="ABM754" s="104"/>
      <c r="ABN754" s="104"/>
      <c r="ABO754" s="104"/>
      <c r="ABP754" s="90">
        <f t="shared" si="2006"/>
        <v>0</v>
      </c>
      <c r="ABQ754" s="90">
        <f t="shared" si="2006"/>
        <v>0</v>
      </c>
      <c r="ABR754" s="90">
        <f t="shared" si="2006"/>
        <v>0</v>
      </c>
      <c r="ABS754" s="1235"/>
      <c r="ABT754" s="1235"/>
      <c r="ABU754" s="1235"/>
      <c r="ABV754" s="104"/>
      <c r="ABW754" s="104"/>
      <c r="ABX754" s="104"/>
      <c r="ABY754" s="90">
        <f t="shared" si="2007"/>
        <v>0</v>
      </c>
      <c r="ABZ754" s="90">
        <f t="shared" si="2008"/>
        <v>0</v>
      </c>
      <c r="ACA754" s="90">
        <f t="shared" si="2009"/>
        <v>0</v>
      </c>
      <c r="ACB754" s="104"/>
      <c r="ACC754" s="104"/>
      <c r="ACD754" s="104"/>
      <c r="ACE754" s="90">
        <f t="shared" si="1488"/>
        <v>4554.0600000000004</v>
      </c>
      <c r="ACF754" s="90">
        <f t="shared" si="1489"/>
        <v>5518.63</v>
      </c>
      <c r="ACG754" s="90">
        <f t="shared" si="1490"/>
        <v>5607.71</v>
      </c>
      <c r="ACH754" s="104"/>
      <c r="ACI754" s="104"/>
      <c r="ACJ754" s="104"/>
      <c r="ACK754" s="90">
        <f t="shared" si="2010"/>
        <v>0</v>
      </c>
      <c r="ACL754" s="90">
        <f t="shared" si="2010"/>
        <v>0</v>
      </c>
      <c r="ACM754" s="90">
        <f t="shared" si="2010"/>
        <v>0</v>
      </c>
      <c r="ACN754" s="1235"/>
      <c r="ACO754" s="1235"/>
      <c r="ACP754" s="1235"/>
      <c r="ACQ754" s="104"/>
      <c r="ACR754" s="104"/>
      <c r="ACS754" s="104"/>
      <c r="ACT754" s="90">
        <f t="shared" si="2011"/>
        <v>0</v>
      </c>
      <c r="ACU754" s="90">
        <f t="shared" si="2012"/>
        <v>0</v>
      </c>
      <c r="ACV754" s="90">
        <f t="shared" si="2013"/>
        <v>0</v>
      </c>
      <c r="ACW754" s="104"/>
      <c r="ACX754" s="104"/>
      <c r="ACY754" s="104"/>
      <c r="ACZ754" s="90">
        <f t="shared" si="1494"/>
        <v>5980.69</v>
      </c>
      <c r="ADA754" s="90">
        <f t="shared" si="1495"/>
        <v>7427.76</v>
      </c>
      <c r="ADB754" s="90">
        <f t="shared" si="1496"/>
        <v>7421.7</v>
      </c>
      <c r="ADC754" s="104"/>
      <c r="ADD754" s="104"/>
      <c r="ADE754" s="104"/>
      <c r="ADF754" s="90">
        <f t="shared" si="2014"/>
        <v>0</v>
      </c>
      <c r="ADG754" s="90">
        <f t="shared" si="2014"/>
        <v>0</v>
      </c>
      <c r="ADH754" s="90">
        <f t="shared" si="2014"/>
        <v>0</v>
      </c>
      <c r="ADI754" s="1235"/>
      <c r="ADJ754" s="1235"/>
      <c r="ADK754" s="1235"/>
      <c r="ADL754" s="104"/>
      <c r="ADM754" s="104"/>
      <c r="ADN754" s="104"/>
      <c r="ADO754" s="90">
        <f t="shared" si="2015"/>
        <v>0</v>
      </c>
      <c r="ADP754" s="90">
        <f t="shared" si="2016"/>
        <v>0</v>
      </c>
      <c r="ADQ754" s="90">
        <f t="shared" si="2017"/>
        <v>0</v>
      </c>
      <c r="ADR754" s="104"/>
      <c r="ADS754" s="104"/>
      <c r="ADT754" s="104"/>
      <c r="ADU754" s="90">
        <f t="shared" si="1500"/>
        <v>6750.36</v>
      </c>
      <c r="ADV754" s="90">
        <f t="shared" si="1501"/>
        <v>7388.52</v>
      </c>
      <c r="ADW754" s="90">
        <f t="shared" si="1502"/>
        <v>7464.03</v>
      </c>
      <c r="ADX754" s="104"/>
      <c r="ADY754" s="104"/>
      <c r="ADZ754" s="104"/>
      <c r="AEA754" s="90">
        <f t="shared" si="2018"/>
        <v>0</v>
      </c>
      <c r="AEB754" s="90">
        <f t="shared" si="2018"/>
        <v>0</v>
      </c>
      <c r="AEC754" s="90">
        <f t="shared" si="2018"/>
        <v>0</v>
      </c>
      <c r="AED754" s="1235"/>
      <c r="AEE754" s="1235"/>
      <c r="AEF754" s="1235"/>
      <c r="AEG754" s="104"/>
      <c r="AEH754" s="104"/>
      <c r="AEI754" s="104"/>
      <c r="AEJ754" s="90">
        <f t="shared" si="2019"/>
        <v>0</v>
      </c>
      <c r="AEK754" s="90">
        <f t="shared" si="2020"/>
        <v>0</v>
      </c>
      <c r="AEL754" s="90">
        <f t="shared" si="2021"/>
        <v>0</v>
      </c>
      <c r="AEM754" s="104"/>
      <c r="AEN754" s="104"/>
      <c r="AEO754" s="104"/>
      <c r="AEP754" s="90">
        <f t="shared" si="1506"/>
        <v>6156.73</v>
      </c>
      <c r="AEQ754" s="90">
        <f t="shared" si="1507"/>
        <v>6642.33</v>
      </c>
      <c r="AER754" s="90">
        <f t="shared" si="1508"/>
        <v>6707.81</v>
      </c>
      <c r="AES754" s="104"/>
      <c r="AET754" s="104"/>
      <c r="AEU754" s="104"/>
      <c r="AEV754" s="90">
        <f t="shared" si="2022"/>
        <v>0</v>
      </c>
      <c r="AEW754" s="90">
        <f t="shared" si="2022"/>
        <v>0</v>
      </c>
      <c r="AEX754" s="90">
        <f t="shared" si="2022"/>
        <v>0</v>
      </c>
      <c r="AEY754" s="1235"/>
      <c r="AEZ754" s="1235"/>
      <c r="AFA754" s="1235"/>
      <c r="AFB754" s="104"/>
      <c r="AFC754" s="104"/>
      <c r="AFD754" s="104"/>
      <c r="AFE754" s="90">
        <f t="shared" si="2023"/>
        <v>0</v>
      </c>
      <c r="AFF754" s="90">
        <f t="shared" si="2024"/>
        <v>0</v>
      </c>
      <c r="AFG754" s="90">
        <f t="shared" si="2025"/>
        <v>0</v>
      </c>
      <c r="AFH754" s="104"/>
      <c r="AFI754" s="104"/>
      <c r="AFJ754" s="104"/>
      <c r="AFK754" s="90">
        <f t="shared" si="1512"/>
        <v>5517.4</v>
      </c>
      <c r="AFL754" s="90">
        <f t="shared" si="1513"/>
        <v>6516.23</v>
      </c>
      <c r="AFM754" s="90">
        <f t="shared" si="1514"/>
        <v>6602.16</v>
      </c>
      <c r="AFN754" s="104"/>
      <c r="AFO754" s="104"/>
      <c r="AFP754" s="104"/>
      <c r="AFQ754" s="90">
        <f t="shared" si="2026"/>
        <v>0</v>
      </c>
      <c r="AFR754" s="90">
        <f t="shared" si="2026"/>
        <v>0</v>
      </c>
      <c r="AFS754" s="90">
        <f t="shared" si="2026"/>
        <v>0</v>
      </c>
      <c r="AFT754" s="1235"/>
      <c r="AFU754" s="1235"/>
      <c r="AFV754" s="1235"/>
      <c r="AFW754" s="104"/>
      <c r="AFX754" s="104"/>
      <c r="AFY754" s="104"/>
      <c r="AFZ754" s="90">
        <f t="shared" si="2027"/>
        <v>0</v>
      </c>
      <c r="AGA754" s="90">
        <f t="shared" si="2028"/>
        <v>0</v>
      </c>
      <c r="AGB754" s="90">
        <f t="shared" si="2029"/>
        <v>0</v>
      </c>
      <c r="AGC754" s="104"/>
      <c r="AGD754" s="104"/>
      <c r="AGE754" s="104"/>
      <c r="AGF754" s="90">
        <f t="shared" si="1518"/>
        <v>7185.77</v>
      </c>
      <c r="AGG754" s="90">
        <f t="shared" si="1519"/>
        <v>7759.65</v>
      </c>
      <c r="AGH754" s="90">
        <f t="shared" si="1520"/>
        <v>7845.7</v>
      </c>
      <c r="AGI754" s="104"/>
      <c r="AGJ754" s="104"/>
      <c r="AGK754" s="104"/>
      <c r="AGL754" s="90">
        <f t="shared" si="2030"/>
        <v>0</v>
      </c>
      <c r="AGM754" s="90">
        <f t="shared" si="2030"/>
        <v>0</v>
      </c>
      <c r="AGN754" s="90">
        <f t="shared" si="2030"/>
        <v>0</v>
      </c>
      <c r="AGO754" s="1235"/>
      <c r="AGP754" s="1235"/>
      <c r="AGQ754" s="1235"/>
      <c r="AGR754" s="104"/>
      <c r="AGS754" s="104"/>
      <c r="AGT754" s="104"/>
      <c r="AGU754" s="90">
        <f t="shared" si="2031"/>
        <v>0</v>
      </c>
      <c r="AGV754" s="90">
        <f t="shared" si="2032"/>
        <v>0</v>
      </c>
      <c r="AGW754" s="90">
        <f t="shared" si="2033"/>
        <v>0</v>
      </c>
      <c r="AGX754" s="104"/>
      <c r="AGY754" s="104"/>
      <c r="AGZ754" s="104"/>
      <c r="AHA754" s="90">
        <f t="shared" si="1524"/>
        <v>7148.44</v>
      </c>
      <c r="AHB754" s="90">
        <f t="shared" si="1525"/>
        <v>7497.78</v>
      </c>
      <c r="AHC754" s="90">
        <f t="shared" si="1526"/>
        <v>7598.1</v>
      </c>
      <c r="AHD754" s="104"/>
      <c r="AHE754" s="104"/>
      <c r="AHF754" s="104"/>
      <c r="AHG754" s="90">
        <f t="shared" si="2034"/>
        <v>0</v>
      </c>
      <c r="AHH754" s="90">
        <f t="shared" si="2034"/>
        <v>0</v>
      </c>
      <c r="AHI754" s="90">
        <f t="shared" si="2034"/>
        <v>0</v>
      </c>
      <c r="AHJ754" s="1235"/>
      <c r="AHK754" s="1235"/>
      <c r="AHL754" s="1235"/>
      <c r="AHM754" s="104"/>
      <c r="AHN754" s="104"/>
      <c r="AHO754" s="104"/>
      <c r="AHP754" s="90">
        <f t="shared" si="2035"/>
        <v>0</v>
      </c>
      <c r="AHQ754" s="90">
        <f t="shared" si="2036"/>
        <v>0</v>
      </c>
      <c r="AHR754" s="90">
        <f t="shared" si="2037"/>
        <v>0</v>
      </c>
      <c r="AHS754" s="104"/>
      <c r="AHT754" s="104"/>
      <c r="AHU754" s="104"/>
      <c r="AHV754" s="90">
        <f t="shared" si="1530"/>
        <v>10272.89</v>
      </c>
      <c r="AHW754" s="90">
        <f t="shared" si="1531"/>
        <v>11287.29</v>
      </c>
      <c r="AHX754" s="90">
        <f t="shared" si="1532"/>
        <v>11329.13</v>
      </c>
      <c r="AHY754" s="104"/>
      <c r="AHZ754" s="104"/>
      <c r="AIA754" s="104"/>
      <c r="AIB754" s="90">
        <f t="shared" si="2038"/>
        <v>0</v>
      </c>
      <c r="AIC754" s="90">
        <f t="shared" si="2038"/>
        <v>0</v>
      </c>
      <c r="AID754" s="90">
        <f t="shared" si="2038"/>
        <v>0</v>
      </c>
      <c r="AIE754" s="1235"/>
      <c r="AIF754" s="1235"/>
      <c r="AIG754" s="1235"/>
      <c r="AIH754" s="104"/>
      <c r="AII754" s="104"/>
      <c r="AIJ754" s="104"/>
      <c r="AIK754" s="90">
        <f t="shared" si="2039"/>
        <v>0</v>
      </c>
      <c r="AIL754" s="90">
        <f t="shared" si="2040"/>
        <v>0</v>
      </c>
      <c r="AIM754" s="90">
        <f t="shared" si="2041"/>
        <v>0</v>
      </c>
      <c r="AIN754" s="104"/>
      <c r="AIO754" s="104"/>
      <c r="AIP754" s="104"/>
      <c r="AIQ754" s="90">
        <f t="shared" si="1536"/>
        <v>7028.18</v>
      </c>
      <c r="AIR754" s="90">
        <f t="shared" si="1537"/>
        <v>8357.6200000000008</v>
      </c>
      <c r="AIS754" s="90">
        <f t="shared" si="1538"/>
        <v>8444.98</v>
      </c>
      <c r="AIT754" s="104"/>
      <c r="AIU754" s="104"/>
      <c r="AIV754" s="104"/>
      <c r="AIW754" s="90">
        <f t="shared" si="2042"/>
        <v>0</v>
      </c>
      <c r="AIX754" s="90">
        <f t="shared" si="2042"/>
        <v>0</v>
      </c>
      <c r="AIY754" s="90">
        <f t="shared" si="2042"/>
        <v>0</v>
      </c>
      <c r="AIZ754" s="284">
        <f t="shared" si="1865"/>
        <v>0</v>
      </c>
      <c r="AJA754" s="284">
        <f t="shared" si="1866"/>
        <v>0</v>
      </c>
      <c r="AJB754" s="284">
        <f t="shared" si="1866"/>
        <v>0</v>
      </c>
      <c r="AJC754" s="104"/>
      <c r="AJD754" s="104"/>
      <c r="AJE754" s="104"/>
      <c r="AJF754" s="90">
        <f t="shared" si="2043"/>
        <v>0</v>
      </c>
      <c r="AJG754" s="90">
        <f t="shared" si="2044"/>
        <v>0</v>
      </c>
      <c r="AJH754" s="90">
        <f t="shared" si="2045"/>
        <v>0</v>
      </c>
      <c r="AJI754" s="104"/>
      <c r="AJJ754" s="104"/>
      <c r="AJK754" s="104"/>
      <c r="AJL754" s="90">
        <f t="shared" si="1542"/>
        <v>0</v>
      </c>
      <c r="AJM754" s="90">
        <f t="shared" si="1543"/>
        <v>0</v>
      </c>
      <c r="AJN754" s="90">
        <f t="shared" si="1544"/>
        <v>0</v>
      </c>
      <c r="AJO754" s="104"/>
      <c r="AJP754" s="104"/>
      <c r="AJQ754" s="104"/>
      <c r="AJR754" s="90">
        <f t="shared" si="2046"/>
        <v>0</v>
      </c>
      <c r="AJS754" s="90">
        <f t="shared" si="2046"/>
        <v>0</v>
      </c>
      <c r="AJT754" s="90">
        <f t="shared" si="2046"/>
        <v>0</v>
      </c>
      <c r="AJU754" s="1235"/>
      <c r="AJV754" s="1235"/>
      <c r="AJW754" s="1235"/>
      <c r="AJX754" s="104"/>
      <c r="AJY754" s="104"/>
      <c r="AJZ754" s="104"/>
      <c r="AKA754" s="90">
        <f t="shared" si="2047"/>
        <v>0</v>
      </c>
      <c r="AKB754" s="90">
        <f t="shared" si="2048"/>
        <v>0</v>
      </c>
      <c r="AKC754" s="90">
        <f t="shared" si="2049"/>
        <v>0</v>
      </c>
      <c r="AKD754" s="104"/>
      <c r="AKE754" s="104"/>
      <c r="AKF754" s="104"/>
      <c r="AKG754" s="90">
        <f t="shared" si="1548"/>
        <v>6308.19</v>
      </c>
      <c r="AKH754" s="90">
        <f t="shared" si="1549"/>
        <v>6722.07</v>
      </c>
      <c r="AKI754" s="90">
        <f t="shared" si="1550"/>
        <v>6816.13</v>
      </c>
      <c r="AKJ754" s="104"/>
      <c r="AKK754" s="104"/>
      <c r="AKL754" s="104"/>
      <c r="AKM754" s="90">
        <f t="shared" si="2050"/>
        <v>0</v>
      </c>
      <c r="AKN754" s="90">
        <f t="shared" si="2050"/>
        <v>0</v>
      </c>
      <c r="AKO754" s="90">
        <f t="shared" si="2050"/>
        <v>0</v>
      </c>
      <c r="AKP754" s="1235"/>
      <c r="AKQ754" s="1235"/>
      <c r="AKR754" s="1235"/>
      <c r="AKS754" s="104"/>
      <c r="AKT754" s="104"/>
      <c r="AKU754" s="104"/>
      <c r="AKV754" s="90">
        <f t="shared" si="2051"/>
        <v>0</v>
      </c>
      <c r="AKW754" s="90">
        <f t="shared" si="2052"/>
        <v>0</v>
      </c>
      <c r="AKX754" s="90">
        <f t="shared" si="2053"/>
        <v>0</v>
      </c>
      <c r="AKY754" s="104"/>
      <c r="AKZ754" s="104"/>
      <c r="ALA754" s="104"/>
      <c r="ALB754" s="90">
        <f t="shared" si="1554"/>
        <v>6320.3</v>
      </c>
      <c r="ALC754" s="90">
        <f t="shared" si="1555"/>
        <v>7309.2</v>
      </c>
      <c r="ALD754" s="90">
        <f t="shared" si="1556"/>
        <v>7389.59</v>
      </c>
      <c r="ALE754" s="104"/>
      <c r="ALF754" s="104"/>
      <c r="ALG754" s="104"/>
      <c r="ALH754" s="90">
        <f t="shared" si="2054"/>
        <v>0</v>
      </c>
      <c r="ALI754" s="90">
        <f t="shared" si="2054"/>
        <v>0</v>
      </c>
      <c r="ALJ754" s="90">
        <f t="shared" si="2054"/>
        <v>0</v>
      </c>
      <c r="ALK754" s="1235"/>
      <c r="ALL754" s="1235"/>
      <c r="ALM754" s="1235"/>
      <c r="ALN754" s="104"/>
      <c r="ALO754" s="104"/>
      <c r="ALP754" s="104"/>
      <c r="ALQ754" s="90">
        <f t="shared" si="2055"/>
        <v>0</v>
      </c>
      <c r="ALR754" s="90">
        <f t="shared" si="2056"/>
        <v>0</v>
      </c>
      <c r="ALS754" s="90">
        <f t="shared" si="2057"/>
        <v>0</v>
      </c>
      <c r="ALT754" s="104"/>
      <c r="ALU754" s="104"/>
      <c r="ALV754" s="104"/>
      <c r="ALW754" s="90">
        <f t="shared" si="1560"/>
        <v>6923.27</v>
      </c>
      <c r="ALX754" s="90">
        <f t="shared" si="1561"/>
        <v>7836.66</v>
      </c>
      <c r="ALY754" s="90">
        <f t="shared" si="1562"/>
        <v>7934.6</v>
      </c>
      <c r="ALZ754" s="104"/>
      <c r="AMA754" s="104"/>
      <c r="AMB754" s="104"/>
      <c r="AMC754" s="90">
        <f t="shared" si="2058"/>
        <v>0</v>
      </c>
      <c r="AMD754" s="90">
        <f t="shared" si="2058"/>
        <v>0</v>
      </c>
      <c r="AME754" s="90">
        <f t="shared" si="2058"/>
        <v>0</v>
      </c>
      <c r="AMF754" s="1235"/>
      <c r="AMG754" s="1235"/>
      <c r="AMH754" s="1235"/>
      <c r="AMI754" s="104"/>
      <c r="AMJ754" s="104"/>
      <c r="AMK754" s="104"/>
      <c r="AML754" s="90">
        <f t="shared" si="2059"/>
        <v>0</v>
      </c>
      <c r="AMM754" s="90">
        <f t="shared" si="2060"/>
        <v>0</v>
      </c>
      <c r="AMN754" s="90">
        <f t="shared" si="2061"/>
        <v>0</v>
      </c>
      <c r="AMO754" s="104"/>
      <c r="AMP754" s="104"/>
      <c r="AMQ754" s="104"/>
      <c r="AMR754" s="90">
        <f t="shared" si="1566"/>
        <v>7172.76</v>
      </c>
      <c r="AMS754" s="90">
        <f t="shared" si="1567"/>
        <v>7869.45</v>
      </c>
      <c r="AMT754" s="90">
        <f t="shared" si="1568"/>
        <v>7944.57</v>
      </c>
      <c r="AMU754" s="104"/>
      <c r="AMV754" s="104"/>
      <c r="AMW754" s="104"/>
      <c r="AMX754" s="90">
        <f t="shared" si="2062"/>
        <v>0</v>
      </c>
      <c r="AMY754" s="90">
        <f t="shared" si="2062"/>
        <v>0</v>
      </c>
      <c r="AMZ754" s="90">
        <f t="shared" si="2062"/>
        <v>0</v>
      </c>
      <c r="ANA754" s="1235"/>
      <c r="ANB754" s="1235"/>
      <c r="ANC754" s="1235"/>
      <c r="AND754" s="104"/>
      <c r="ANE754" s="104"/>
      <c r="ANF754" s="104"/>
      <c r="ANG754" s="90">
        <f t="shared" si="2063"/>
        <v>0</v>
      </c>
      <c r="ANH754" s="90">
        <f t="shared" si="2064"/>
        <v>0</v>
      </c>
      <c r="ANI754" s="90">
        <f t="shared" si="2065"/>
        <v>0</v>
      </c>
      <c r="ANJ754" s="104"/>
      <c r="ANK754" s="104"/>
      <c r="ANL754" s="104"/>
      <c r="ANM754" s="90">
        <f t="shared" si="1572"/>
        <v>6084.97</v>
      </c>
      <c r="ANN754" s="90">
        <f t="shared" si="1573"/>
        <v>6575.37</v>
      </c>
      <c r="ANO754" s="90">
        <f t="shared" si="1574"/>
        <v>6669.68</v>
      </c>
      <c r="ANP754" s="104"/>
      <c r="ANQ754" s="104"/>
      <c r="ANR754" s="104"/>
      <c r="ANS754" s="90">
        <f t="shared" si="2066"/>
        <v>0</v>
      </c>
      <c r="ANT754" s="90">
        <f t="shared" si="2066"/>
        <v>0</v>
      </c>
      <c r="ANU754" s="90">
        <f t="shared" si="2066"/>
        <v>0</v>
      </c>
      <c r="ANV754" s="1235"/>
      <c r="ANW754" s="1235"/>
      <c r="ANX754" s="1235"/>
      <c r="ANY754" s="104"/>
      <c r="ANZ754" s="104"/>
      <c r="AOA754" s="104"/>
      <c r="AOB754" s="90">
        <f t="shared" si="2067"/>
        <v>0</v>
      </c>
      <c r="AOC754" s="90">
        <f t="shared" si="2068"/>
        <v>0</v>
      </c>
      <c r="AOD754" s="90">
        <f t="shared" si="2069"/>
        <v>0</v>
      </c>
      <c r="AOE754" s="104"/>
      <c r="AOF754" s="104"/>
      <c r="AOG754" s="104"/>
      <c r="AOH754" s="90">
        <f t="shared" si="1578"/>
        <v>10193.719999999999</v>
      </c>
      <c r="AOI754" s="90">
        <f t="shared" si="1579"/>
        <v>10764.19</v>
      </c>
      <c r="AOJ754" s="90">
        <f t="shared" si="1580"/>
        <v>10775.89</v>
      </c>
      <c r="AOK754" s="104"/>
      <c r="AOL754" s="104"/>
      <c r="AOM754" s="104"/>
      <c r="AON754" s="90">
        <f t="shared" si="2070"/>
        <v>0</v>
      </c>
      <c r="AOO754" s="90">
        <f t="shared" si="2070"/>
        <v>0</v>
      </c>
      <c r="AOP754" s="90">
        <f t="shared" si="2070"/>
        <v>0</v>
      </c>
      <c r="AOQ754" s="1235"/>
      <c r="AOR754" s="1235"/>
      <c r="AOS754" s="1235"/>
      <c r="AOT754" s="104"/>
      <c r="AOU754" s="104"/>
      <c r="AOV754" s="104"/>
      <c r="AOW754" s="90">
        <f t="shared" si="2071"/>
        <v>0</v>
      </c>
      <c r="AOX754" s="90">
        <f t="shared" si="2072"/>
        <v>0</v>
      </c>
      <c r="AOY754" s="90">
        <f t="shared" si="2073"/>
        <v>0</v>
      </c>
      <c r="AOZ754" s="104"/>
      <c r="APA754" s="104"/>
      <c r="APB754" s="104"/>
      <c r="APC754" s="90">
        <f t="shared" si="1584"/>
        <v>6495.07</v>
      </c>
      <c r="APD754" s="90">
        <f t="shared" si="1585"/>
        <v>6983.52</v>
      </c>
      <c r="APE754" s="90">
        <f t="shared" si="1586"/>
        <v>7062.94</v>
      </c>
      <c r="APF754" s="104"/>
      <c r="APG754" s="104"/>
      <c r="APH754" s="104"/>
      <c r="API754" s="90">
        <f t="shared" si="2074"/>
        <v>0</v>
      </c>
      <c r="APJ754" s="90">
        <f t="shared" si="2074"/>
        <v>0</v>
      </c>
      <c r="APK754" s="90">
        <f t="shared" si="2074"/>
        <v>0</v>
      </c>
      <c r="APL754" s="1235"/>
      <c r="APM754" s="1235"/>
      <c r="APN754" s="1235"/>
      <c r="APO754" s="104"/>
      <c r="APP754" s="104"/>
      <c r="APQ754" s="104"/>
      <c r="APR754" s="90">
        <f t="shared" si="2075"/>
        <v>0</v>
      </c>
      <c r="APS754" s="90">
        <f t="shared" si="2076"/>
        <v>0</v>
      </c>
      <c r="APT754" s="90">
        <f t="shared" si="2077"/>
        <v>0</v>
      </c>
      <c r="APU754" s="104"/>
      <c r="APV754" s="104"/>
      <c r="APW754" s="104"/>
      <c r="APX754" s="90">
        <f t="shared" si="1590"/>
        <v>8307.11</v>
      </c>
      <c r="APY754" s="90">
        <f t="shared" si="1591"/>
        <v>8840.77</v>
      </c>
      <c r="APZ754" s="90">
        <f t="shared" si="1592"/>
        <v>8944.8700000000008</v>
      </c>
      <c r="AQA754" s="104"/>
      <c r="AQB754" s="104"/>
      <c r="AQC754" s="104"/>
      <c r="AQD754" s="90">
        <f t="shared" si="2078"/>
        <v>0</v>
      </c>
      <c r="AQE754" s="90">
        <f t="shared" si="2078"/>
        <v>0</v>
      </c>
      <c r="AQF754" s="90">
        <f t="shared" si="2078"/>
        <v>0</v>
      </c>
      <c r="AQG754" s="1235"/>
      <c r="AQH754" s="1235"/>
      <c r="AQI754" s="1235"/>
      <c r="AQJ754" s="104"/>
      <c r="AQK754" s="104"/>
      <c r="AQL754" s="104"/>
      <c r="AQM754" s="90">
        <f t="shared" si="2079"/>
        <v>0</v>
      </c>
      <c r="AQN754" s="90">
        <f t="shared" si="2080"/>
        <v>0</v>
      </c>
      <c r="AQO754" s="90">
        <f t="shared" si="2081"/>
        <v>0</v>
      </c>
      <c r="AQP754" s="104"/>
      <c r="AQQ754" s="104"/>
      <c r="AQR754" s="104"/>
      <c r="AQS754" s="90">
        <f t="shared" si="1596"/>
        <v>7571.72</v>
      </c>
      <c r="AQT754" s="90">
        <f t="shared" si="1597"/>
        <v>8458.18</v>
      </c>
      <c r="AQU754" s="90">
        <f t="shared" si="1598"/>
        <v>8540.01</v>
      </c>
      <c r="AQV754" s="104"/>
      <c r="AQW754" s="104"/>
      <c r="AQX754" s="104"/>
      <c r="AQY754" s="90">
        <f t="shared" si="2082"/>
        <v>0</v>
      </c>
      <c r="AQZ754" s="90">
        <f t="shared" si="2082"/>
        <v>0</v>
      </c>
      <c r="ARA754" s="90">
        <f t="shared" si="2082"/>
        <v>0</v>
      </c>
      <c r="ARB754" s="1235"/>
      <c r="ARC754" s="1235"/>
      <c r="ARD754" s="1235"/>
      <c r="ARE754" s="104"/>
      <c r="ARF754" s="104"/>
      <c r="ARG754" s="104"/>
      <c r="ARH754" s="90">
        <f t="shared" si="2083"/>
        <v>0</v>
      </c>
      <c r="ARI754" s="90">
        <f t="shared" si="2084"/>
        <v>0</v>
      </c>
      <c r="ARJ754" s="90">
        <f t="shared" si="2085"/>
        <v>0</v>
      </c>
      <c r="ARK754" s="104"/>
      <c r="ARL754" s="104"/>
      <c r="ARM754" s="104"/>
      <c r="ARN754" s="90">
        <f t="shared" si="1602"/>
        <v>5872.32</v>
      </c>
      <c r="ARO754" s="90">
        <f t="shared" si="1603"/>
        <v>6719.83</v>
      </c>
      <c r="ARP754" s="90">
        <f t="shared" si="1604"/>
        <v>6799.87</v>
      </c>
      <c r="ARQ754" s="104"/>
      <c r="ARR754" s="104"/>
      <c r="ARS754" s="104"/>
      <c r="ART754" s="90">
        <f t="shared" si="2086"/>
        <v>0</v>
      </c>
      <c r="ARU754" s="90">
        <f t="shared" si="2086"/>
        <v>0</v>
      </c>
      <c r="ARV754" s="90">
        <f t="shared" si="2086"/>
        <v>0</v>
      </c>
      <c r="ARW754" s="1235"/>
      <c r="ARX754" s="1235"/>
      <c r="ARY754" s="1235"/>
      <c r="ARZ754" s="104"/>
      <c r="ASA754" s="104"/>
      <c r="ASB754" s="104"/>
      <c r="ASC754" s="90">
        <f t="shared" si="2087"/>
        <v>0</v>
      </c>
      <c r="ASD754" s="90">
        <f t="shared" si="2088"/>
        <v>0</v>
      </c>
      <c r="ASE754" s="90">
        <f t="shared" si="2089"/>
        <v>0</v>
      </c>
      <c r="ASF754" s="104"/>
      <c r="ASG754" s="104"/>
      <c r="ASH754" s="104"/>
      <c r="ASI754" s="90">
        <f t="shared" si="1608"/>
        <v>5905.21</v>
      </c>
      <c r="ASJ754" s="90">
        <f t="shared" si="1609"/>
        <v>6985.49</v>
      </c>
      <c r="ASK754" s="90">
        <f t="shared" si="1610"/>
        <v>7087.94</v>
      </c>
      <c r="ASL754" s="104"/>
      <c r="ASM754" s="104"/>
      <c r="ASN754" s="104"/>
      <c r="ASO754" s="90">
        <f t="shared" si="2090"/>
        <v>0</v>
      </c>
      <c r="ASP754" s="90">
        <f t="shared" si="2090"/>
        <v>0</v>
      </c>
      <c r="ASQ754" s="90">
        <f t="shared" si="2090"/>
        <v>0</v>
      </c>
      <c r="ASR754" s="1235"/>
      <c r="ASS754" s="1235"/>
      <c r="AST754" s="1235"/>
      <c r="ASU754" s="104"/>
      <c r="ASV754" s="104"/>
      <c r="ASW754" s="104"/>
      <c r="ASX754" s="90">
        <f t="shared" si="2091"/>
        <v>0</v>
      </c>
      <c r="ASY754" s="90">
        <f t="shared" si="2092"/>
        <v>0</v>
      </c>
      <c r="ASZ754" s="90">
        <f t="shared" si="2093"/>
        <v>0</v>
      </c>
      <c r="ATA754" s="104"/>
      <c r="ATB754" s="104"/>
      <c r="ATC754" s="104"/>
      <c r="ATD754" s="90">
        <f t="shared" si="1614"/>
        <v>6649.35</v>
      </c>
      <c r="ATE754" s="90">
        <f t="shared" si="1615"/>
        <v>6840.13</v>
      </c>
      <c r="ATF754" s="90">
        <f t="shared" si="1616"/>
        <v>6952.68</v>
      </c>
      <c r="ATG754" s="104"/>
      <c r="ATH754" s="104"/>
      <c r="ATI754" s="104"/>
      <c r="ATJ754" s="90">
        <f t="shared" si="2094"/>
        <v>0</v>
      </c>
      <c r="ATK754" s="90">
        <f t="shared" si="2094"/>
        <v>0</v>
      </c>
      <c r="ATL754" s="90">
        <f t="shared" si="2094"/>
        <v>0</v>
      </c>
      <c r="ATM754" s="1235"/>
      <c r="ATN754" s="1235"/>
      <c r="ATO754" s="1235"/>
      <c r="ATP754" s="104"/>
      <c r="ATQ754" s="104"/>
      <c r="ATR754" s="104"/>
      <c r="ATS754" s="90">
        <f t="shared" si="2095"/>
        <v>0</v>
      </c>
      <c r="ATT754" s="90">
        <f t="shared" si="2096"/>
        <v>0</v>
      </c>
      <c r="ATU754" s="90">
        <f t="shared" si="2097"/>
        <v>0</v>
      </c>
      <c r="ATV754" s="104"/>
      <c r="ATW754" s="104"/>
      <c r="ATX754" s="104"/>
      <c r="ATY754" s="90">
        <f t="shared" si="1620"/>
        <v>5576.88</v>
      </c>
      <c r="ATZ754" s="90">
        <f t="shared" si="1621"/>
        <v>6757.1</v>
      </c>
      <c r="AUA754" s="90">
        <f t="shared" si="1622"/>
        <v>6849.69</v>
      </c>
      <c r="AUB754" s="104"/>
      <c r="AUC754" s="104"/>
      <c r="AUD754" s="104"/>
      <c r="AUE754" s="90">
        <f t="shared" si="2098"/>
        <v>0</v>
      </c>
      <c r="AUF754" s="90">
        <f t="shared" si="2098"/>
        <v>0</v>
      </c>
      <c r="AUG754" s="90">
        <f t="shared" si="2098"/>
        <v>0</v>
      </c>
      <c r="AUH754" s="1235"/>
      <c r="AUI754" s="1235"/>
      <c r="AUJ754" s="1235"/>
      <c r="AUK754" s="104"/>
      <c r="AUL754" s="104"/>
      <c r="AUM754" s="104"/>
      <c r="AUN754" s="90">
        <f t="shared" si="2099"/>
        <v>0</v>
      </c>
      <c r="AUO754" s="90">
        <f t="shared" si="2100"/>
        <v>0</v>
      </c>
      <c r="AUP754" s="90">
        <f t="shared" si="2101"/>
        <v>0</v>
      </c>
      <c r="AUQ754" s="104"/>
      <c r="AUR754" s="104"/>
      <c r="AUS754" s="104"/>
      <c r="AUT754" s="90">
        <f t="shared" si="1626"/>
        <v>5931.69</v>
      </c>
      <c r="AUU754" s="90">
        <f t="shared" si="1627"/>
        <v>6471.98</v>
      </c>
      <c r="AUV754" s="90">
        <f t="shared" si="1628"/>
        <v>6578.87</v>
      </c>
      <c r="AUW754" s="104"/>
      <c r="AUX754" s="104"/>
      <c r="AUY754" s="104"/>
      <c r="AUZ754" s="90">
        <f t="shared" si="2102"/>
        <v>0</v>
      </c>
      <c r="AVA754" s="90">
        <f t="shared" si="2102"/>
        <v>0</v>
      </c>
      <c r="AVB754" s="90">
        <f t="shared" si="2102"/>
        <v>0</v>
      </c>
      <c r="AVC754" s="1235"/>
      <c r="AVD754" s="1235"/>
      <c r="AVE754" s="1235"/>
      <c r="AVF754" s="104"/>
      <c r="AVG754" s="104"/>
      <c r="AVH754" s="104"/>
      <c r="AVI754" s="90">
        <f t="shared" si="2103"/>
        <v>0</v>
      </c>
      <c r="AVJ754" s="90">
        <f t="shared" si="2104"/>
        <v>0</v>
      </c>
      <c r="AVK754" s="90">
        <f t="shared" si="2105"/>
        <v>0</v>
      </c>
      <c r="AVL754" s="104"/>
      <c r="AVM754" s="104"/>
      <c r="AVN754" s="104"/>
      <c r="AVO754" s="90">
        <f t="shared" si="1632"/>
        <v>6380.76</v>
      </c>
      <c r="AVP754" s="90">
        <f t="shared" si="1633"/>
        <v>6886.28</v>
      </c>
      <c r="AVQ754" s="90">
        <f t="shared" si="1634"/>
        <v>7006.87</v>
      </c>
      <c r="AVR754" s="104"/>
      <c r="AVS754" s="104"/>
      <c r="AVT754" s="104"/>
      <c r="AVU754" s="90">
        <f t="shared" si="2106"/>
        <v>0</v>
      </c>
      <c r="AVV754" s="90">
        <f t="shared" si="2106"/>
        <v>0</v>
      </c>
      <c r="AVW754" s="90">
        <f t="shared" si="2106"/>
        <v>0</v>
      </c>
      <c r="AVX754" s="124">
        <f t="shared" si="1635"/>
        <v>0</v>
      </c>
      <c r="AVY754" s="124">
        <f t="shared" si="1636"/>
        <v>0</v>
      </c>
      <c r="AVZ754" s="124">
        <f t="shared" si="1637"/>
        <v>0</v>
      </c>
      <c r="AWA754" s="90">
        <f t="shared" si="1638"/>
        <v>0</v>
      </c>
      <c r="AWB754" s="90">
        <f t="shared" si="1639"/>
        <v>0</v>
      </c>
      <c r="AWC754" s="90">
        <f t="shared" si="1640"/>
        <v>0</v>
      </c>
      <c r="AWD754" s="90">
        <f t="shared" si="1641"/>
        <v>0</v>
      </c>
      <c r="AWE754" s="90">
        <f t="shared" si="1642"/>
        <v>0</v>
      </c>
      <c r="AWF754" s="90">
        <f t="shared" si="1643"/>
        <v>0</v>
      </c>
      <c r="AWG754" s="104"/>
      <c r="AWH754" s="104"/>
      <c r="AWI754" s="104"/>
      <c r="AWJ754" s="90"/>
      <c r="AWK754" s="90"/>
      <c r="AWL754" s="90"/>
      <c r="AWM754" s="90">
        <f t="shared" si="1644"/>
        <v>0</v>
      </c>
      <c r="AWN754" s="90">
        <f t="shared" si="1645"/>
        <v>0</v>
      </c>
      <c r="AWO754" s="90">
        <f t="shared" si="1646"/>
        <v>0</v>
      </c>
      <c r="AWP754" s="90">
        <f t="shared" si="1647"/>
        <v>0</v>
      </c>
      <c r="AWQ754" s="90">
        <f t="shared" si="1648"/>
        <v>0</v>
      </c>
      <c r="AWR754" s="90">
        <f t="shared" si="1649"/>
        <v>0</v>
      </c>
    </row>
    <row r="755" spans="1:1292" ht="39" hidden="1" customHeight="1" x14ac:dyDescent="0.25">
      <c r="A755" s="205" t="s">
        <v>1196</v>
      </c>
      <c r="B755" s="205" t="s">
        <v>1150</v>
      </c>
      <c r="C755" s="5"/>
      <c r="D755" s="362"/>
      <c r="E755" s="263"/>
      <c r="F755" s="98"/>
      <c r="G755" s="98"/>
      <c r="H755" s="98"/>
      <c r="I755" s="90">
        <f t="shared" si="2122"/>
        <v>6542.73</v>
      </c>
      <c r="J755" s="90">
        <f t="shared" si="2122"/>
        <v>6542.73</v>
      </c>
      <c r="K755" s="90">
        <f t="shared" si="2122"/>
        <v>6542.73</v>
      </c>
      <c r="L755" s="1235"/>
      <c r="M755" s="1235"/>
      <c r="N755" s="1235"/>
      <c r="O755" s="104"/>
      <c r="P755" s="104"/>
      <c r="Q755" s="104"/>
      <c r="R755" s="90">
        <f t="shared" si="1868"/>
        <v>0</v>
      </c>
      <c r="S755" s="90">
        <f t="shared" si="1869"/>
        <v>0</v>
      </c>
      <c r="T755" s="90">
        <f t="shared" si="1870"/>
        <v>0</v>
      </c>
      <c r="U755" s="104"/>
      <c r="V755" s="104"/>
      <c r="W755" s="104"/>
      <c r="X755" s="90">
        <f t="shared" si="1278"/>
        <v>2681.94</v>
      </c>
      <c r="Y755" s="90">
        <f t="shared" si="1279"/>
        <v>3028.31</v>
      </c>
      <c r="Z755" s="90">
        <f t="shared" si="1280"/>
        <v>3083.69</v>
      </c>
      <c r="AA755" s="104"/>
      <c r="AB755" s="104"/>
      <c r="AC755" s="104"/>
      <c r="AD755" s="90">
        <f t="shared" si="1871"/>
        <v>0</v>
      </c>
      <c r="AE755" s="90">
        <f t="shared" si="1871"/>
        <v>0</v>
      </c>
      <c r="AF755" s="90">
        <f t="shared" si="1871"/>
        <v>0</v>
      </c>
      <c r="AG755" s="1235"/>
      <c r="AH755" s="1235"/>
      <c r="AI755" s="1235"/>
      <c r="AJ755" s="104"/>
      <c r="AK755" s="104"/>
      <c r="AL755" s="104"/>
      <c r="AM755" s="90">
        <f t="shared" si="1872"/>
        <v>0</v>
      </c>
      <c r="AN755" s="90">
        <f t="shared" si="1873"/>
        <v>0</v>
      </c>
      <c r="AO755" s="90">
        <f t="shared" si="1874"/>
        <v>0</v>
      </c>
      <c r="AP755" s="104"/>
      <c r="AQ755" s="104"/>
      <c r="AR755" s="104"/>
      <c r="AS755" s="90">
        <f t="shared" si="1284"/>
        <v>3036.34</v>
      </c>
      <c r="AT755" s="90">
        <f t="shared" si="1285"/>
        <v>3541.82</v>
      </c>
      <c r="AU755" s="90">
        <f t="shared" si="1286"/>
        <v>3585.59</v>
      </c>
      <c r="AV755" s="104"/>
      <c r="AW755" s="104"/>
      <c r="AX755" s="104"/>
      <c r="AY755" s="90">
        <f t="shared" si="1875"/>
        <v>0</v>
      </c>
      <c r="AZ755" s="90">
        <f t="shared" si="1875"/>
        <v>0</v>
      </c>
      <c r="BA755" s="90">
        <f t="shared" si="1875"/>
        <v>0</v>
      </c>
      <c r="BB755" s="1235"/>
      <c r="BC755" s="1235"/>
      <c r="BD755" s="1235"/>
      <c r="BE755" s="104"/>
      <c r="BF755" s="104"/>
      <c r="BG755" s="104"/>
      <c r="BH755" s="90">
        <f t="shared" si="1876"/>
        <v>0</v>
      </c>
      <c r="BI755" s="90">
        <f t="shared" si="1877"/>
        <v>0</v>
      </c>
      <c r="BJ755" s="90">
        <f t="shared" si="1878"/>
        <v>0</v>
      </c>
      <c r="BK755" s="104"/>
      <c r="BL755" s="104"/>
      <c r="BM755" s="104"/>
      <c r="BN755" s="90">
        <f t="shared" si="1290"/>
        <v>2718.61</v>
      </c>
      <c r="BO755" s="90">
        <f t="shared" si="1291"/>
        <v>3151.08</v>
      </c>
      <c r="BP755" s="90">
        <f t="shared" si="1292"/>
        <v>3201.83</v>
      </c>
      <c r="BQ755" s="104"/>
      <c r="BR755" s="104"/>
      <c r="BS755" s="104"/>
      <c r="BT755" s="90">
        <f t="shared" si="1879"/>
        <v>0</v>
      </c>
      <c r="BU755" s="90">
        <f t="shared" si="1879"/>
        <v>0</v>
      </c>
      <c r="BV755" s="90">
        <f t="shared" si="1879"/>
        <v>0</v>
      </c>
      <c r="BW755" s="1235"/>
      <c r="BX755" s="1235"/>
      <c r="BY755" s="1235"/>
      <c r="BZ755" s="104"/>
      <c r="CA755" s="104"/>
      <c r="CB755" s="104"/>
      <c r="CC755" s="90">
        <f t="shared" si="1880"/>
        <v>0</v>
      </c>
      <c r="CD755" s="90">
        <f t="shared" si="1881"/>
        <v>0</v>
      </c>
      <c r="CE755" s="90">
        <f t="shared" si="1882"/>
        <v>0</v>
      </c>
      <c r="CF755" s="104"/>
      <c r="CG755" s="104"/>
      <c r="CH755" s="104"/>
      <c r="CI755" s="90">
        <f t="shared" si="1296"/>
        <v>3210.65</v>
      </c>
      <c r="CJ755" s="90">
        <f t="shared" si="1297"/>
        <v>3790.83</v>
      </c>
      <c r="CK755" s="90">
        <f t="shared" si="1298"/>
        <v>3850.5</v>
      </c>
      <c r="CL755" s="104"/>
      <c r="CM755" s="104"/>
      <c r="CN755" s="104"/>
      <c r="CO755" s="90">
        <f t="shared" si="1883"/>
        <v>0</v>
      </c>
      <c r="CP755" s="90">
        <f t="shared" si="1883"/>
        <v>0</v>
      </c>
      <c r="CQ755" s="90">
        <f t="shared" si="1883"/>
        <v>0</v>
      </c>
      <c r="CR755" s="1235"/>
      <c r="CS755" s="1235"/>
      <c r="CT755" s="1235"/>
      <c r="CU755" s="104"/>
      <c r="CV755" s="104"/>
      <c r="CW755" s="104"/>
      <c r="CX755" s="90">
        <f t="shared" si="1884"/>
        <v>0</v>
      </c>
      <c r="CY755" s="90">
        <f t="shared" si="1885"/>
        <v>0</v>
      </c>
      <c r="CZ755" s="90">
        <f t="shared" si="1886"/>
        <v>0</v>
      </c>
      <c r="DA755" s="104"/>
      <c r="DB755" s="104"/>
      <c r="DC755" s="104"/>
      <c r="DD755" s="90">
        <f t="shared" si="1302"/>
        <v>3598.51</v>
      </c>
      <c r="DE755" s="90">
        <f t="shared" si="1303"/>
        <v>3963.11</v>
      </c>
      <c r="DF755" s="90">
        <f t="shared" si="1304"/>
        <v>4006.15</v>
      </c>
      <c r="DG755" s="104"/>
      <c r="DH755" s="104"/>
      <c r="DI755" s="104"/>
      <c r="DJ755" s="90">
        <f t="shared" si="1887"/>
        <v>0</v>
      </c>
      <c r="DK755" s="90">
        <f t="shared" si="1887"/>
        <v>0</v>
      </c>
      <c r="DL755" s="90">
        <f t="shared" si="1887"/>
        <v>0</v>
      </c>
      <c r="DM755" s="369"/>
      <c r="DN755" s="369"/>
      <c r="DO755" s="369"/>
      <c r="DP755" s="104"/>
      <c r="DQ755" s="104"/>
      <c r="DR755" s="104"/>
      <c r="DS755" s="90">
        <f t="shared" si="1888"/>
        <v>0</v>
      </c>
      <c r="DT755" s="90">
        <f t="shared" si="1889"/>
        <v>0</v>
      </c>
      <c r="DU755" s="90">
        <f t="shared" si="1890"/>
        <v>0</v>
      </c>
      <c r="DV755" s="104"/>
      <c r="DW755" s="104"/>
      <c r="DX755" s="104"/>
      <c r="DY755" s="90">
        <f t="shared" si="1308"/>
        <v>0</v>
      </c>
      <c r="DZ755" s="90">
        <f t="shared" si="1309"/>
        <v>0</v>
      </c>
      <c r="EA755" s="90">
        <f t="shared" si="1310"/>
        <v>0</v>
      </c>
      <c r="EB755" s="104"/>
      <c r="EC755" s="104"/>
      <c r="ED755" s="104"/>
      <c r="EE755" s="90">
        <f t="shared" si="1216"/>
        <v>0</v>
      </c>
      <c r="EF755" s="90">
        <f t="shared" si="1217"/>
        <v>0</v>
      </c>
      <c r="EG755" s="90">
        <f t="shared" si="1218"/>
        <v>0</v>
      </c>
      <c r="EH755" s="1235"/>
      <c r="EI755" s="1235"/>
      <c r="EJ755" s="1235"/>
      <c r="EK755" s="104"/>
      <c r="EL755" s="104"/>
      <c r="EM755" s="104"/>
      <c r="EN755" s="90">
        <f t="shared" si="1891"/>
        <v>0</v>
      </c>
      <c r="EO755" s="90">
        <f t="shared" si="1892"/>
        <v>0</v>
      </c>
      <c r="EP755" s="90">
        <f t="shared" si="1893"/>
        <v>0</v>
      </c>
      <c r="EQ755" s="104"/>
      <c r="ER755" s="104"/>
      <c r="ES755" s="104"/>
      <c r="ET755" s="90">
        <f t="shared" si="1314"/>
        <v>4227.1899999999996</v>
      </c>
      <c r="EU755" s="90">
        <f t="shared" si="1315"/>
        <v>4952.8</v>
      </c>
      <c r="EV755" s="90">
        <f t="shared" si="1316"/>
        <v>4976.12</v>
      </c>
      <c r="EW755" s="104"/>
      <c r="EX755" s="104"/>
      <c r="EY755" s="104"/>
      <c r="EZ755" s="90">
        <f t="shared" si="1894"/>
        <v>0</v>
      </c>
      <c r="FA755" s="90">
        <f t="shared" si="1894"/>
        <v>0</v>
      </c>
      <c r="FB755" s="90">
        <f t="shared" si="1894"/>
        <v>0</v>
      </c>
      <c r="FC755" s="284"/>
      <c r="FD755" s="284"/>
      <c r="FE755" s="284"/>
      <c r="FF755" s="104"/>
      <c r="FG755" s="104"/>
      <c r="FH755" s="104"/>
      <c r="FI755" s="90">
        <f t="shared" si="1895"/>
        <v>0</v>
      </c>
      <c r="FJ755" s="90">
        <f t="shared" si="1896"/>
        <v>0</v>
      </c>
      <c r="FK755" s="90">
        <f t="shared" si="1897"/>
        <v>0</v>
      </c>
      <c r="FL755" s="104"/>
      <c r="FM755" s="104"/>
      <c r="FN755" s="104"/>
      <c r="FO755" s="90">
        <f t="shared" si="1320"/>
        <v>0</v>
      </c>
      <c r="FP755" s="90">
        <f t="shared" si="1321"/>
        <v>0</v>
      </c>
      <c r="FQ755" s="90">
        <f t="shared" si="1322"/>
        <v>0</v>
      </c>
      <c r="FR755" s="104"/>
      <c r="FS755" s="104"/>
      <c r="FT755" s="104"/>
      <c r="FU755" s="90">
        <f t="shared" si="1898"/>
        <v>0</v>
      </c>
      <c r="FV755" s="90">
        <f t="shared" si="1898"/>
        <v>0</v>
      </c>
      <c r="FW755" s="90">
        <f t="shared" si="1898"/>
        <v>0</v>
      </c>
      <c r="FX755" s="1235"/>
      <c r="FY755" s="1235"/>
      <c r="FZ755" s="1235"/>
      <c r="GA755" s="104"/>
      <c r="GB755" s="104"/>
      <c r="GC755" s="104"/>
      <c r="GD755" s="90">
        <f t="shared" si="1899"/>
        <v>0</v>
      </c>
      <c r="GE755" s="90">
        <f t="shared" si="1900"/>
        <v>0</v>
      </c>
      <c r="GF755" s="90">
        <f t="shared" si="1901"/>
        <v>0</v>
      </c>
      <c r="GG755" s="104"/>
      <c r="GH755" s="104"/>
      <c r="GI755" s="104"/>
      <c r="GJ755" s="90">
        <f t="shared" si="1326"/>
        <v>3524.92</v>
      </c>
      <c r="GK755" s="90">
        <f t="shared" si="1327"/>
        <v>3821.23</v>
      </c>
      <c r="GL755" s="90">
        <f t="shared" si="1328"/>
        <v>3851.67</v>
      </c>
      <c r="GM755" s="104"/>
      <c r="GN755" s="104"/>
      <c r="GO755" s="104"/>
      <c r="GP755" s="90">
        <f t="shared" si="1902"/>
        <v>0</v>
      </c>
      <c r="GQ755" s="90">
        <f t="shared" si="1902"/>
        <v>0</v>
      </c>
      <c r="GR755" s="90">
        <f t="shared" si="1902"/>
        <v>0</v>
      </c>
      <c r="GS755" s="92">
        <f t="shared" si="1861"/>
        <v>0</v>
      </c>
      <c r="GT755" s="92">
        <f t="shared" si="1862"/>
        <v>0</v>
      </c>
      <c r="GU755" s="92">
        <f t="shared" si="1862"/>
        <v>0</v>
      </c>
      <c r="GV755" s="104"/>
      <c r="GW755" s="104"/>
      <c r="GX755" s="104"/>
      <c r="GY755" s="90">
        <f t="shared" si="1903"/>
        <v>0</v>
      </c>
      <c r="GZ755" s="90">
        <f t="shared" si="1904"/>
        <v>0</v>
      </c>
      <c r="HA755" s="90">
        <f t="shared" si="1905"/>
        <v>0</v>
      </c>
      <c r="HB755" s="104"/>
      <c r="HC755" s="104"/>
      <c r="HD755" s="104"/>
      <c r="HE755" s="90">
        <f t="shared" si="1332"/>
        <v>0</v>
      </c>
      <c r="HF755" s="90">
        <f t="shared" si="1333"/>
        <v>0</v>
      </c>
      <c r="HG755" s="90">
        <f t="shared" si="1334"/>
        <v>0</v>
      </c>
      <c r="HH755" s="104"/>
      <c r="HI755" s="104"/>
      <c r="HJ755" s="104"/>
      <c r="HK755" s="90">
        <f t="shared" si="1906"/>
        <v>0</v>
      </c>
      <c r="HL755" s="90">
        <f t="shared" si="1906"/>
        <v>0</v>
      </c>
      <c r="HM755" s="90">
        <f t="shared" si="1906"/>
        <v>0</v>
      </c>
      <c r="HN755" s="1235"/>
      <c r="HO755" s="1235"/>
      <c r="HP755" s="1235"/>
      <c r="HQ755" s="104"/>
      <c r="HR755" s="104"/>
      <c r="HS755" s="104"/>
      <c r="HT755" s="90">
        <f t="shared" si="1907"/>
        <v>0</v>
      </c>
      <c r="HU755" s="90">
        <f t="shared" si="1908"/>
        <v>0</v>
      </c>
      <c r="HV755" s="90">
        <f t="shared" si="1909"/>
        <v>0</v>
      </c>
      <c r="HW755" s="104"/>
      <c r="HX755" s="104"/>
      <c r="HY755" s="104"/>
      <c r="HZ755" s="90">
        <f t="shared" si="1338"/>
        <v>3529.21</v>
      </c>
      <c r="IA755" s="90">
        <f t="shared" si="1339"/>
        <v>3725.92</v>
      </c>
      <c r="IB755" s="90">
        <f t="shared" si="1340"/>
        <v>3774.7</v>
      </c>
      <c r="IC755" s="104"/>
      <c r="ID755" s="104"/>
      <c r="IE755" s="104"/>
      <c r="IF755" s="90">
        <f t="shared" si="1910"/>
        <v>0</v>
      </c>
      <c r="IG755" s="90">
        <f t="shared" si="1910"/>
        <v>0</v>
      </c>
      <c r="IH755" s="90">
        <f t="shared" si="1910"/>
        <v>0</v>
      </c>
      <c r="II755" s="1235"/>
      <c r="IJ755" s="1235"/>
      <c r="IK755" s="1235"/>
      <c r="IL755" s="104"/>
      <c r="IM755" s="104"/>
      <c r="IN755" s="104"/>
      <c r="IO755" s="90">
        <f t="shared" si="1911"/>
        <v>0</v>
      </c>
      <c r="IP755" s="90">
        <f t="shared" si="1912"/>
        <v>0</v>
      </c>
      <c r="IQ755" s="90">
        <f t="shared" si="1913"/>
        <v>0</v>
      </c>
      <c r="IR755" s="104"/>
      <c r="IS755" s="104"/>
      <c r="IT755" s="104"/>
      <c r="IU755" s="90">
        <f t="shared" si="1344"/>
        <v>4447.59</v>
      </c>
      <c r="IV755" s="90">
        <f t="shared" si="1345"/>
        <v>4776.76</v>
      </c>
      <c r="IW755" s="90">
        <f t="shared" si="1346"/>
        <v>4827.38</v>
      </c>
      <c r="IX755" s="104"/>
      <c r="IY755" s="104"/>
      <c r="IZ755" s="104"/>
      <c r="JA755" s="90">
        <f t="shared" si="1914"/>
        <v>0</v>
      </c>
      <c r="JB755" s="90">
        <f t="shared" si="1914"/>
        <v>0</v>
      </c>
      <c r="JC755" s="90">
        <f t="shared" si="1914"/>
        <v>0</v>
      </c>
      <c r="JD755" s="1235"/>
      <c r="JE755" s="1235"/>
      <c r="JF755" s="1235"/>
      <c r="JG755" s="104"/>
      <c r="JH755" s="104"/>
      <c r="JI755" s="104"/>
      <c r="JJ755" s="90">
        <f t="shared" si="1915"/>
        <v>0</v>
      </c>
      <c r="JK755" s="90">
        <f t="shared" si="1916"/>
        <v>0</v>
      </c>
      <c r="JL755" s="90">
        <f t="shared" si="1917"/>
        <v>0</v>
      </c>
      <c r="JM755" s="104"/>
      <c r="JN755" s="104"/>
      <c r="JO755" s="104"/>
      <c r="JP755" s="90">
        <f t="shared" si="1350"/>
        <v>4313.5600000000004</v>
      </c>
      <c r="JQ755" s="90">
        <f t="shared" si="1351"/>
        <v>4687.67</v>
      </c>
      <c r="JR755" s="90">
        <f t="shared" si="1352"/>
        <v>4735.34</v>
      </c>
      <c r="JS755" s="104"/>
      <c r="JT755" s="104"/>
      <c r="JU755" s="104"/>
      <c r="JV755" s="90">
        <f t="shared" si="1918"/>
        <v>0</v>
      </c>
      <c r="JW755" s="90">
        <f t="shared" si="1918"/>
        <v>0</v>
      </c>
      <c r="JX755" s="90">
        <f t="shared" si="1918"/>
        <v>0</v>
      </c>
      <c r="JY755" s="1235"/>
      <c r="JZ755" s="1235"/>
      <c r="KA755" s="1235"/>
      <c r="KB755" s="104"/>
      <c r="KC755" s="104"/>
      <c r="KD755" s="104"/>
      <c r="KE755" s="90">
        <f t="shared" si="1919"/>
        <v>0</v>
      </c>
      <c r="KF755" s="90">
        <f t="shared" si="1920"/>
        <v>0</v>
      </c>
      <c r="KG755" s="90">
        <f t="shared" si="1921"/>
        <v>0</v>
      </c>
      <c r="KH755" s="104"/>
      <c r="KI755" s="104"/>
      <c r="KJ755" s="104"/>
      <c r="KK755" s="90">
        <f t="shared" si="1356"/>
        <v>5062.93</v>
      </c>
      <c r="KL755" s="90">
        <f t="shared" si="1357"/>
        <v>5514.16</v>
      </c>
      <c r="KM755" s="90">
        <f t="shared" si="1358"/>
        <v>5466.6</v>
      </c>
      <c r="KN755" s="104"/>
      <c r="KO755" s="104"/>
      <c r="KP755" s="104"/>
      <c r="KQ755" s="90">
        <f t="shared" si="1922"/>
        <v>0</v>
      </c>
      <c r="KR755" s="90">
        <f t="shared" si="1922"/>
        <v>0</v>
      </c>
      <c r="KS755" s="90">
        <f t="shared" si="1922"/>
        <v>0</v>
      </c>
      <c r="KT755" s="1235"/>
      <c r="KU755" s="1235"/>
      <c r="KV755" s="1235"/>
      <c r="KW755" s="104"/>
      <c r="KX755" s="104"/>
      <c r="KY755" s="104"/>
      <c r="KZ755" s="90">
        <f t="shared" si="1923"/>
        <v>0</v>
      </c>
      <c r="LA755" s="90">
        <f t="shared" si="1924"/>
        <v>0</v>
      </c>
      <c r="LB755" s="90">
        <f t="shared" si="1925"/>
        <v>0</v>
      </c>
      <c r="LC755" s="104"/>
      <c r="LD755" s="104"/>
      <c r="LE755" s="104"/>
      <c r="LF755" s="90">
        <f t="shared" si="1362"/>
        <v>4176.34</v>
      </c>
      <c r="LG755" s="90">
        <f t="shared" si="1363"/>
        <v>4407.04</v>
      </c>
      <c r="LH755" s="90">
        <f t="shared" si="1364"/>
        <v>4446.03</v>
      </c>
      <c r="LI755" s="104"/>
      <c r="LJ755" s="104"/>
      <c r="LK755" s="104"/>
      <c r="LL755" s="90">
        <f t="shared" si="1926"/>
        <v>0</v>
      </c>
      <c r="LM755" s="90">
        <f t="shared" si="1926"/>
        <v>0</v>
      </c>
      <c r="LN755" s="90">
        <f t="shared" si="1926"/>
        <v>0</v>
      </c>
      <c r="LO755" s="1235"/>
      <c r="LP755" s="1235"/>
      <c r="LQ755" s="1235"/>
      <c r="LR755" s="104"/>
      <c r="LS755" s="104"/>
      <c r="LT755" s="104"/>
      <c r="LU755" s="90">
        <f t="shared" si="1927"/>
        <v>0</v>
      </c>
      <c r="LV755" s="90">
        <f t="shared" si="1928"/>
        <v>0</v>
      </c>
      <c r="LW755" s="90">
        <f t="shared" si="1929"/>
        <v>0</v>
      </c>
      <c r="LX755" s="104"/>
      <c r="LY755" s="104"/>
      <c r="LZ755" s="104"/>
      <c r="MA755" s="90">
        <f t="shared" si="1368"/>
        <v>3834.68</v>
      </c>
      <c r="MB755" s="90">
        <f t="shared" si="1369"/>
        <v>4284.53</v>
      </c>
      <c r="MC755" s="90">
        <f t="shared" si="1370"/>
        <v>4325.1899999999996</v>
      </c>
      <c r="MD755" s="104"/>
      <c r="ME755" s="104"/>
      <c r="MF755" s="104"/>
      <c r="MG755" s="90">
        <f t="shared" si="1930"/>
        <v>0</v>
      </c>
      <c r="MH755" s="90">
        <f t="shared" si="1930"/>
        <v>0</v>
      </c>
      <c r="MI755" s="90">
        <f t="shared" si="1930"/>
        <v>0</v>
      </c>
      <c r="MJ755" s="1235"/>
      <c r="MK755" s="1235"/>
      <c r="ML755" s="1235"/>
      <c r="MM755" s="104"/>
      <c r="MN755" s="104"/>
      <c r="MO755" s="104"/>
      <c r="MP755" s="90">
        <f t="shared" si="1931"/>
        <v>0</v>
      </c>
      <c r="MQ755" s="90">
        <f t="shared" si="1932"/>
        <v>0</v>
      </c>
      <c r="MR755" s="90">
        <f t="shared" si="1933"/>
        <v>0</v>
      </c>
      <c r="MS755" s="104"/>
      <c r="MT755" s="104"/>
      <c r="MU755" s="104"/>
      <c r="MV755" s="90">
        <f t="shared" si="1374"/>
        <v>4092.08</v>
      </c>
      <c r="MW755" s="90">
        <f t="shared" si="1375"/>
        <v>4285.1099999999997</v>
      </c>
      <c r="MX755" s="90">
        <f t="shared" si="1376"/>
        <v>4291.0200000000004</v>
      </c>
      <c r="MY755" s="104"/>
      <c r="MZ755" s="104"/>
      <c r="NA755" s="104"/>
      <c r="NB755" s="90">
        <f t="shared" si="1934"/>
        <v>0</v>
      </c>
      <c r="NC755" s="90">
        <f t="shared" si="1934"/>
        <v>0</v>
      </c>
      <c r="ND755" s="90">
        <f t="shared" si="1934"/>
        <v>0</v>
      </c>
      <c r="NE755" s="1235"/>
      <c r="NF755" s="1235"/>
      <c r="NG755" s="1235"/>
      <c r="NH755" s="104"/>
      <c r="NI755" s="104"/>
      <c r="NJ755" s="104"/>
      <c r="NK755" s="90">
        <f t="shared" si="1935"/>
        <v>0</v>
      </c>
      <c r="NL755" s="90">
        <f t="shared" si="1936"/>
        <v>0</v>
      </c>
      <c r="NM755" s="90">
        <f t="shared" si="1937"/>
        <v>0</v>
      </c>
      <c r="NN755" s="104"/>
      <c r="NO755" s="104"/>
      <c r="NP755" s="104"/>
      <c r="NQ755" s="90">
        <f t="shared" si="1380"/>
        <v>4656.74</v>
      </c>
      <c r="NR755" s="90">
        <f t="shared" si="1381"/>
        <v>5014.8999999999996</v>
      </c>
      <c r="NS755" s="90">
        <f t="shared" si="1382"/>
        <v>5042.47</v>
      </c>
      <c r="NT755" s="104"/>
      <c r="NU755" s="104"/>
      <c r="NV755" s="104"/>
      <c r="NW755" s="90">
        <f t="shared" si="1938"/>
        <v>0</v>
      </c>
      <c r="NX755" s="90">
        <f t="shared" si="1938"/>
        <v>0</v>
      </c>
      <c r="NY755" s="90">
        <f t="shared" si="1938"/>
        <v>0</v>
      </c>
      <c r="NZ755" s="1235"/>
      <c r="OA755" s="1235"/>
      <c r="OB755" s="1235"/>
      <c r="OC755" s="104"/>
      <c r="OD755" s="104"/>
      <c r="OE755" s="104"/>
      <c r="OF755" s="90">
        <f t="shared" si="1939"/>
        <v>0</v>
      </c>
      <c r="OG755" s="90">
        <f t="shared" si="1940"/>
        <v>0</v>
      </c>
      <c r="OH755" s="90">
        <f t="shared" si="1941"/>
        <v>0</v>
      </c>
      <c r="OI755" s="104"/>
      <c r="OJ755" s="104"/>
      <c r="OK755" s="104"/>
      <c r="OL755" s="90">
        <f t="shared" si="1386"/>
        <v>2992.19</v>
      </c>
      <c r="OM755" s="90">
        <f t="shared" si="1387"/>
        <v>3250.89</v>
      </c>
      <c r="ON755" s="90">
        <f t="shared" si="1388"/>
        <v>3305.05</v>
      </c>
      <c r="OO755" s="104"/>
      <c r="OP755" s="104"/>
      <c r="OQ755" s="104"/>
      <c r="OR755" s="90">
        <f t="shared" si="1942"/>
        <v>0</v>
      </c>
      <c r="OS755" s="90">
        <f t="shared" si="1942"/>
        <v>0</v>
      </c>
      <c r="OT755" s="90">
        <f t="shared" si="1942"/>
        <v>0</v>
      </c>
      <c r="OU755" s="1235"/>
      <c r="OV755" s="1235"/>
      <c r="OW755" s="1235"/>
      <c r="OX755" s="104"/>
      <c r="OY755" s="104"/>
      <c r="OZ755" s="104"/>
      <c r="PA755" s="90">
        <f t="shared" si="1943"/>
        <v>0</v>
      </c>
      <c r="PB755" s="90">
        <f t="shared" si="1944"/>
        <v>0</v>
      </c>
      <c r="PC755" s="90">
        <f t="shared" si="1945"/>
        <v>0</v>
      </c>
      <c r="PD755" s="104"/>
      <c r="PE755" s="104"/>
      <c r="PF755" s="104"/>
      <c r="PG755" s="90">
        <f t="shared" si="1392"/>
        <v>4462.4399999999996</v>
      </c>
      <c r="PH755" s="90">
        <f t="shared" si="1393"/>
        <v>4674.01</v>
      </c>
      <c r="PI755" s="90">
        <f t="shared" si="1394"/>
        <v>4711.9799999999996</v>
      </c>
      <c r="PJ755" s="104"/>
      <c r="PK755" s="104"/>
      <c r="PL755" s="104"/>
      <c r="PM755" s="90">
        <f t="shared" si="1946"/>
        <v>0</v>
      </c>
      <c r="PN755" s="90">
        <f t="shared" si="1946"/>
        <v>0</v>
      </c>
      <c r="PO755" s="90">
        <f t="shared" si="1946"/>
        <v>0</v>
      </c>
      <c r="PP755" s="1235"/>
      <c r="PQ755" s="1235"/>
      <c r="PR755" s="1235"/>
      <c r="PS755" s="104"/>
      <c r="PT755" s="104"/>
      <c r="PU755" s="104"/>
      <c r="PV755" s="90">
        <f t="shared" si="1947"/>
        <v>0</v>
      </c>
      <c r="PW755" s="90">
        <f t="shared" si="1948"/>
        <v>0</v>
      </c>
      <c r="PX755" s="90">
        <f t="shared" si="1949"/>
        <v>0</v>
      </c>
      <c r="PY755" s="104"/>
      <c r="PZ755" s="104"/>
      <c r="QA755" s="104"/>
      <c r="QB755" s="90">
        <f t="shared" si="1398"/>
        <v>3089.91</v>
      </c>
      <c r="QC755" s="90">
        <f t="shared" si="1399"/>
        <v>3423.36</v>
      </c>
      <c r="QD755" s="90">
        <f t="shared" si="1400"/>
        <v>3417.77</v>
      </c>
      <c r="QE755" s="104"/>
      <c r="QF755" s="104"/>
      <c r="QG755" s="104"/>
      <c r="QH755" s="90">
        <f t="shared" si="1950"/>
        <v>0</v>
      </c>
      <c r="QI755" s="90">
        <f t="shared" si="1950"/>
        <v>0</v>
      </c>
      <c r="QJ755" s="90">
        <f t="shared" si="1950"/>
        <v>0</v>
      </c>
      <c r="QK755" s="1235"/>
      <c r="QL755" s="1235"/>
      <c r="QM755" s="1235"/>
      <c r="QN755" s="104"/>
      <c r="QO755" s="104"/>
      <c r="QP755" s="104"/>
      <c r="QQ755" s="90">
        <f t="shared" si="1951"/>
        <v>0</v>
      </c>
      <c r="QR755" s="90">
        <f t="shared" si="1952"/>
        <v>0</v>
      </c>
      <c r="QS755" s="90">
        <f t="shared" si="1953"/>
        <v>0</v>
      </c>
      <c r="QT755" s="104"/>
      <c r="QU755" s="104"/>
      <c r="QV755" s="104"/>
      <c r="QW755" s="90">
        <f t="shared" si="1404"/>
        <v>5137.5</v>
      </c>
      <c r="QX755" s="90">
        <f t="shared" si="1405"/>
        <v>5866.13</v>
      </c>
      <c r="QY755" s="90">
        <f t="shared" si="1406"/>
        <v>5888.85</v>
      </c>
      <c r="QZ755" s="104"/>
      <c r="RA755" s="104"/>
      <c r="RB755" s="104"/>
      <c r="RC755" s="90">
        <f t="shared" si="1954"/>
        <v>0</v>
      </c>
      <c r="RD755" s="90">
        <f t="shared" si="1954"/>
        <v>0</v>
      </c>
      <c r="RE755" s="90">
        <f t="shared" si="1954"/>
        <v>0</v>
      </c>
      <c r="RF755" s="1235"/>
      <c r="RG755" s="1235"/>
      <c r="RH755" s="1235"/>
      <c r="RI755" s="104"/>
      <c r="RJ755" s="104"/>
      <c r="RK755" s="104"/>
      <c r="RL755" s="90">
        <f t="shared" si="1955"/>
        <v>0</v>
      </c>
      <c r="RM755" s="90">
        <f t="shared" si="1956"/>
        <v>0</v>
      </c>
      <c r="RN755" s="90">
        <f t="shared" si="1957"/>
        <v>0</v>
      </c>
      <c r="RO755" s="104"/>
      <c r="RP755" s="104"/>
      <c r="RQ755" s="104"/>
      <c r="RR755" s="90">
        <f t="shared" si="1410"/>
        <v>3716.93</v>
      </c>
      <c r="RS755" s="90">
        <f t="shared" si="1411"/>
        <v>4029.16</v>
      </c>
      <c r="RT755" s="90">
        <f t="shared" si="1412"/>
        <v>4070.59</v>
      </c>
      <c r="RU755" s="104"/>
      <c r="RV755" s="104"/>
      <c r="RW755" s="104"/>
      <c r="RX755" s="90">
        <f t="shared" si="1958"/>
        <v>0</v>
      </c>
      <c r="RY755" s="90">
        <f t="shared" si="1958"/>
        <v>0</v>
      </c>
      <c r="RZ755" s="90">
        <f t="shared" si="1958"/>
        <v>0</v>
      </c>
      <c r="SA755" s="1235"/>
      <c r="SB755" s="1235"/>
      <c r="SC755" s="1235"/>
      <c r="SD755" s="104"/>
      <c r="SE755" s="104"/>
      <c r="SF755" s="104"/>
      <c r="SG755" s="90">
        <f t="shared" si="1959"/>
        <v>0</v>
      </c>
      <c r="SH755" s="90">
        <f t="shared" si="1960"/>
        <v>0</v>
      </c>
      <c r="SI755" s="90">
        <f t="shared" si="1961"/>
        <v>0</v>
      </c>
      <c r="SJ755" s="104"/>
      <c r="SK755" s="104"/>
      <c r="SL755" s="104"/>
      <c r="SM755" s="90">
        <f t="shared" si="1416"/>
        <v>2528.7399999999998</v>
      </c>
      <c r="SN755" s="90">
        <f t="shared" si="1417"/>
        <v>2812.32</v>
      </c>
      <c r="SO755" s="90">
        <f t="shared" si="1418"/>
        <v>2871.47</v>
      </c>
      <c r="SP755" s="104"/>
      <c r="SQ755" s="104"/>
      <c r="SR755" s="104"/>
      <c r="SS755" s="90">
        <f t="shared" si="1962"/>
        <v>0</v>
      </c>
      <c r="ST755" s="90">
        <f t="shared" si="1962"/>
        <v>0</v>
      </c>
      <c r="SU755" s="90">
        <f t="shared" si="1962"/>
        <v>0</v>
      </c>
      <c r="SV755" s="1235"/>
      <c r="SW755" s="1235"/>
      <c r="SX755" s="1235"/>
      <c r="SY755" s="104"/>
      <c r="SZ755" s="104"/>
      <c r="TA755" s="104"/>
      <c r="TB755" s="90">
        <f t="shared" si="1963"/>
        <v>0</v>
      </c>
      <c r="TC755" s="90">
        <f t="shared" si="1964"/>
        <v>0</v>
      </c>
      <c r="TD755" s="90">
        <f t="shared" si="1965"/>
        <v>0</v>
      </c>
      <c r="TE755" s="104"/>
      <c r="TF755" s="104"/>
      <c r="TG755" s="104"/>
      <c r="TH755" s="90">
        <f t="shared" si="1422"/>
        <v>4277.91</v>
      </c>
      <c r="TI755" s="90">
        <f t="shared" si="1423"/>
        <v>4644.05</v>
      </c>
      <c r="TJ755" s="90">
        <f t="shared" si="1424"/>
        <v>4657.9799999999996</v>
      </c>
      <c r="TK755" s="104"/>
      <c r="TL755" s="104"/>
      <c r="TM755" s="104"/>
      <c r="TN755" s="90">
        <f t="shared" si="1966"/>
        <v>0</v>
      </c>
      <c r="TO755" s="90">
        <f t="shared" si="1966"/>
        <v>0</v>
      </c>
      <c r="TP755" s="90">
        <f t="shared" si="1966"/>
        <v>0</v>
      </c>
      <c r="TQ755" s="1235"/>
      <c r="TR755" s="1235"/>
      <c r="TS755" s="1235"/>
      <c r="TT755" s="104"/>
      <c r="TU755" s="104"/>
      <c r="TV755" s="104"/>
      <c r="TW755" s="90">
        <f t="shared" si="1967"/>
        <v>0</v>
      </c>
      <c r="TX755" s="90">
        <f t="shared" si="1968"/>
        <v>0</v>
      </c>
      <c r="TY755" s="90">
        <f t="shared" si="1969"/>
        <v>0</v>
      </c>
      <c r="TZ755" s="104"/>
      <c r="UA755" s="104"/>
      <c r="UB755" s="104"/>
      <c r="UC755" s="90">
        <f t="shared" si="1428"/>
        <v>4183.17</v>
      </c>
      <c r="UD755" s="90">
        <f t="shared" si="1429"/>
        <v>4595.55</v>
      </c>
      <c r="UE755" s="90">
        <f t="shared" si="1430"/>
        <v>4634.9799999999996</v>
      </c>
      <c r="UF755" s="104"/>
      <c r="UG755" s="104"/>
      <c r="UH755" s="104"/>
      <c r="UI755" s="90">
        <f t="shared" si="1970"/>
        <v>0</v>
      </c>
      <c r="UJ755" s="90">
        <f t="shared" si="1970"/>
        <v>0</v>
      </c>
      <c r="UK755" s="90">
        <f t="shared" si="1970"/>
        <v>0</v>
      </c>
      <c r="UL755" s="1235"/>
      <c r="UM755" s="1235"/>
      <c r="UN755" s="1235"/>
      <c r="UO755" s="104"/>
      <c r="UP755" s="104"/>
      <c r="UQ755" s="104"/>
      <c r="UR755" s="90">
        <f t="shared" si="1971"/>
        <v>0</v>
      </c>
      <c r="US755" s="90">
        <f t="shared" si="1972"/>
        <v>0</v>
      </c>
      <c r="UT755" s="90">
        <f t="shared" si="1973"/>
        <v>0</v>
      </c>
      <c r="UU755" s="104"/>
      <c r="UV755" s="104"/>
      <c r="UW755" s="104"/>
      <c r="UX755" s="90">
        <f t="shared" si="1434"/>
        <v>4325.3100000000004</v>
      </c>
      <c r="UY755" s="90">
        <f t="shared" si="1435"/>
        <v>4919.3500000000004</v>
      </c>
      <c r="UZ755" s="90">
        <f t="shared" si="1436"/>
        <v>4955.79</v>
      </c>
      <c r="VA755" s="104"/>
      <c r="VB755" s="104"/>
      <c r="VC755" s="104"/>
      <c r="VD755" s="90">
        <f t="shared" si="1974"/>
        <v>0</v>
      </c>
      <c r="VE755" s="90">
        <f t="shared" si="1974"/>
        <v>0</v>
      </c>
      <c r="VF755" s="90">
        <f t="shared" si="1974"/>
        <v>0</v>
      </c>
      <c r="VG755" s="1235"/>
      <c r="VH755" s="1235"/>
      <c r="VI755" s="1235"/>
      <c r="VJ755" s="104"/>
      <c r="VK755" s="104"/>
      <c r="VL755" s="104"/>
      <c r="VM755" s="90">
        <f t="shared" si="1975"/>
        <v>0</v>
      </c>
      <c r="VN755" s="90">
        <f t="shared" si="1976"/>
        <v>0</v>
      </c>
      <c r="VO755" s="90">
        <f t="shared" si="1977"/>
        <v>0</v>
      </c>
      <c r="VP755" s="104"/>
      <c r="VQ755" s="104"/>
      <c r="VR755" s="104"/>
      <c r="VS755" s="90">
        <f t="shared" si="1440"/>
        <v>3969.31</v>
      </c>
      <c r="VT755" s="90">
        <f t="shared" si="1441"/>
        <v>4309.97</v>
      </c>
      <c r="VU755" s="90">
        <f t="shared" si="1442"/>
        <v>4353.2700000000004</v>
      </c>
      <c r="VV755" s="104"/>
      <c r="VW755" s="104"/>
      <c r="VX755" s="104"/>
      <c r="VY755" s="90">
        <f t="shared" si="1978"/>
        <v>0</v>
      </c>
      <c r="VZ755" s="90">
        <f t="shared" si="1978"/>
        <v>0</v>
      </c>
      <c r="WA755" s="90">
        <f t="shared" si="1978"/>
        <v>0</v>
      </c>
      <c r="WB755" s="92">
        <f t="shared" si="1863"/>
        <v>0</v>
      </c>
      <c r="WC755" s="92">
        <f t="shared" si="1864"/>
        <v>0</v>
      </c>
      <c r="WD755" s="92">
        <f t="shared" si="1864"/>
        <v>0</v>
      </c>
      <c r="WE755" s="104"/>
      <c r="WF755" s="104"/>
      <c r="WG755" s="104"/>
      <c r="WH755" s="90">
        <f t="shared" si="1979"/>
        <v>0</v>
      </c>
      <c r="WI755" s="90">
        <f t="shared" si="1980"/>
        <v>0</v>
      </c>
      <c r="WJ755" s="90">
        <f t="shared" si="1981"/>
        <v>0</v>
      </c>
      <c r="WK755" s="104"/>
      <c r="WL755" s="104"/>
      <c r="WM755" s="104"/>
      <c r="WN755" s="90">
        <f t="shared" si="1446"/>
        <v>0</v>
      </c>
      <c r="WO755" s="90">
        <f t="shared" si="1447"/>
        <v>0</v>
      </c>
      <c r="WP755" s="90">
        <f t="shared" si="1448"/>
        <v>0</v>
      </c>
      <c r="WQ755" s="104"/>
      <c r="WR755" s="104"/>
      <c r="WS755" s="104"/>
      <c r="WT755" s="90">
        <f t="shared" si="1982"/>
        <v>0</v>
      </c>
      <c r="WU755" s="90">
        <f t="shared" si="1982"/>
        <v>0</v>
      </c>
      <c r="WV755" s="90">
        <f t="shared" si="1982"/>
        <v>0</v>
      </c>
      <c r="WW755" s="1235"/>
      <c r="WX755" s="1235"/>
      <c r="WY755" s="1235"/>
      <c r="WZ755" s="104"/>
      <c r="XA755" s="104"/>
      <c r="XB755" s="104"/>
      <c r="XC755" s="90">
        <f t="shared" si="1983"/>
        <v>0</v>
      </c>
      <c r="XD755" s="90">
        <f t="shared" si="1984"/>
        <v>0</v>
      </c>
      <c r="XE755" s="90">
        <f t="shared" si="1985"/>
        <v>0</v>
      </c>
      <c r="XF755" s="104"/>
      <c r="XG755" s="104"/>
      <c r="XH755" s="104"/>
      <c r="XI755" s="90">
        <f t="shared" si="1452"/>
        <v>3149.75</v>
      </c>
      <c r="XJ755" s="90">
        <f t="shared" si="1453"/>
        <v>3371</v>
      </c>
      <c r="XK755" s="90">
        <f t="shared" si="1454"/>
        <v>3403.26</v>
      </c>
      <c r="XL755" s="104"/>
      <c r="XM755" s="104"/>
      <c r="XN755" s="104"/>
      <c r="XO755" s="90">
        <f t="shared" si="1986"/>
        <v>0</v>
      </c>
      <c r="XP755" s="90">
        <f t="shared" si="1986"/>
        <v>0</v>
      </c>
      <c r="XQ755" s="90">
        <f t="shared" si="1986"/>
        <v>0</v>
      </c>
      <c r="XR755" s="1235"/>
      <c r="XS755" s="1235"/>
      <c r="XT755" s="1235"/>
      <c r="XU755" s="104"/>
      <c r="XV755" s="104"/>
      <c r="XW755" s="104"/>
      <c r="XX755" s="90">
        <f t="shared" si="1987"/>
        <v>0</v>
      </c>
      <c r="XY755" s="90">
        <f t="shared" si="1988"/>
        <v>0</v>
      </c>
      <c r="XZ755" s="90">
        <f t="shared" si="1989"/>
        <v>0</v>
      </c>
      <c r="YA755" s="104"/>
      <c r="YB755" s="104"/>
      <c r="YC755" s="104"/>
      <c r="YD755" s="90">
        <f t="shared" si="1458"/>
        <v>2895.32</v>
      </c>
      <c r="YE755" s="90">
        <f t="shared" si="1459"/>
        <v>3116.1</v>
      </c>
      <c r="YF755" s="90">
        <f t="shared" si="1460"/>
        <v>3175.76</v>
      </c>
      <c r="YG755" s="104"/>
      <c r="YH755" s="104"/>
      <c r="YI755" s="104"/>
      <c r="YJ755" s="90">
        <f t="shared" si="1990"/>
        <v>0</v>
      </c>
      <c r="YK755" s="90">
        <f t="shared" si="1990"/>
        <v>0</v>
      </c>
      <c r="YL755" s="90">
        <f t="shared" si="1990"/>
        <v>0</v>
      </c>
      <c r="YM755" s="1235"/>
      <c r="YN755" s="1235"/>
      <c r="YO755" s="1235"/>
      <c r="YP755" s="104"/>
      <c r="YQ755" s="104"/>
      <c r="YR755" s="104"/>
      <c r="YS755" s="90">
        <f t="shared" si="1991"/>
        <v>0</v>
      </c>
      <c r="YT755" s="90">
        <f t="shared" si="1992"/>
        <v>0</v>
      </c>
      <c r="YU755" s="90">
        <f t="shared" si="1993"/>
        <v>0</v>
      </c>
      <c r="YV755" s="104"/>
      <c r="YW755" s="104"/>
      <c r="YX755" s="104"/>
      <c r="YY755" s="90">
        <f t="shared" si="1464"/>
        <v>2674.78</v>
      </c>
      <c r="YZ755" s="90">
        <f t="shared" si="1465"/>
        <v>3056.72</v>
      </c>
      <c r="ZA755" s="90">
        <f t="shared" si="1466"/>
        <v>3108.04</v>
      </c>
      <c r="ZB755" s="104"/>
      <c r="ZC755" s="104"/>
      <c r="ZD755" s="104"/>
      <c r="ZE755" s="90">
        <f t="shared" si="1994"/>
        <v>0</v>
      </c>
      <c r="ZF755" s="90">
        <f t="shared" si="1994"/>
        <v>0</v>
      </c>
      <c r="ZG755" s="90">
        <f t="shared" si="1994"/>
        <v>0</v>
      </c>
      <c r="ZH755" s="1235"/>
      <c r="ZI755" s="1235"/>
      <c r="ZJ755" s="1235"/>
      <c r="ZK755" s="104"/>
      <c r="ZL755" s="104"/>
      <c r="ZM755" s="104"/>
      <c r="ZN755" s="90">
        <f t="shared" si="1995"/>
        <v>0</v>
      </c>
      <c r="ZO755" s="90">
        <f t="shared" si="1996"/>
        <v>0</v>
      </c>
      <c r="ZP755" s="90">
        <f t="shared" si="1997"/>
        <v>0</v>
      </c>
      <c r="ZQ755" s="104"/>
      <c r="ZR755" s="104"/>
      <c r="ZS755" s="104"/>
      <c r="ZT755" s="90">
        <f t="shared" si="1470"/>
        <v>2904.36</v>
      </c>
      <c r="ZU755" s="90">
        <f t="shared" si="1471"/>
        <v>3232.45</v>
      </c>
      <c r="ZV755" s="90">
        <f t="shared" si="1472"/>
        <v>3287.78</v>
      </c>
      <c r="ZW755" s="104"/>
      <c r="ZX755" s="104"/>
      <c r="ZY755" s="104"/>
      <c r="ZZ755" s="90">
        <f t="shared" si="1998"/>
        <v>0</v>
      </c>
      <c r="AAA755" s="90">
        <f t="shared" si="1998"/>
        <v>0</v>
      </c>
      <c r="AAB755" s="90">
        <f t="shared" si="1998"/>
        <v>0</v>
      </c>
      <c r="AAC755" s="1235"/>
      <c r="AAD755" s="1235"/>
      <c r="AAE755" s="1235"/>
      <c r="AAF755" s="104"/>
      <c r="AAG755" s="104"/>
      <c r="AAH755" s="104"/>
      <c r="AAI755" s="90">
        <f t="shared" si="1999"/>
        <v>0</v>
      </c>
      <c r="AAJ755" s="90">
        <f t="shared" si="2000"/>
        <v>0</v>
      </c>
      <c r="AAK755" s="90">
        <f t="shared" si="2001"/>
        <v>0</v>
      </c>
      <c r="AAL755" s="104"/>
      <c r="AAM755" s="104"/>
      <c r="AAN755" s="104"/>
      <c r="AAO755" s="90">
        <f t="shared" si="1476"/>
        <v>3979.66</v>
      </c>
      <c r="AAP755" s="90">
        <f t="shared" si="1477"/>
        <v>4839.97</v>
      </c>
      <c r="AAQ755" s="90">
        <f t="shared" si="1478"/>
        <v>4866.2299999999996</v>
      </c>
      <c r="AAR755" s="104"/>
      <c r="AAS755" s="104"/>
      <c r="AAT755" s="104"/>
      <c r="AAU755" s="90">
        <f t="shared" si="2002"/>
        <v>0</v>
      </c>
      <c r="AAV755" s="90">
        <f t="shared" si="2002"/>
        <v>0</v>
      </c>
      <c r="AAW755" s="90">
        <f t="shared" si="2002"/>
        <v>0</v>
      </c>
      <c r="AAX755" s="1235"/>
      <c r="AAY755" s="1235"/>
      <c r="AAZ755" s="1235"/>
      <c r="ABA755" s="104"/>
      <c r="ABB755" s="104"/>
      <c r="ABC755" s="104"/>
      <c r="ABD755" s="90">
        <f t="shared" si="2003"/>
        <v>0</v>
      </c>
      <c r="ABE755" s="90">
        <f t="shared" si="2004"/>
        <v>0</v>
      </c>
      <c r="ABF755" s="90">
        <f t="shared" si="2005"/>
        <v>0</v>
      </c>
      <c r="ABG755" s="104"/>
      <c r="ABH755" s="104"/>
      <c r="ABI755" s="104"/>
      <c r="ABJ755" s="90">
        <f t="shared" si="1482"/>
        <v>3090.91</v>
      </c>
      <c r="ABK755" s="90">
        <f t="shared" si="1483"/>
        <v>3728.47</v>
      </c>
      <c r="ABL755" s="90">
        <f t="shared" si="1484"/>
        <v>3761.56</v>
      </c>
      <c r="ABM755" s="104"/>
      <c r="ABN755" s="104"/>
      <c r="ABO755" s="104"/>
      <c r="ABP755" s="90">
        <f t="shared" si="2006"/>
        <v>0</v>
      </c>
      <c r="ABQ755" s="90">
        <f t="shared" si="2006"/>
        <v>0</v>
      </c>
      <c r="ABR755" s="90">
        <f t="shared" si="2006"/>
        <v>0</v>
      </c>
      <c r="ABS755" s="1235"/>
      <c r="ABT755" s="1235"/>
      <c r="ABU755" s="1235"/>
      <c r="ABV755" s="104"/>
      <c r="ABW755" s="104"/>
      <c r="ABX755" s="104"/>
      <c r="ABY755" s="90">
        <f t="shared" si="2007"/>
        <v>0</v>
      </c>
      <c r="ABZ755" s="90">
        <f t="shared" si="2008"/>
        <v>0</v>
      </c>
      <c r="ACA755" s="90">
        <f t="shared" si="2009"/>
        <v>0</v>
      </c>
      <c r="ACB755" s="104"/>
      <c r="ACC755" s="104"/>
      <c r="ACD755" s="104"/>
      <c r="ACE755" s="90">
        <f t="shared" si="1488"/>
        <v>2251.91</v>
      </c>
      <c r="ACF755" s="90">
        <f t="shared" si="1489"/>
        <v>2728.88</v>
      </c>
      <c r="ACG755" s="90">
        <f t="shared" si="1490"/>
        <v>2772.92</v>
      </c>
      <c r="ACH755" s="104"/>
      <c r="ACI755" s="104"/>
      <c r="ACJ755" s="104"/>
      <c r="ACK755" s="90">
        <f t="shared" si="2010"/>
        <v>0</v>
      </c>
      <c r="ACL755" s="90">
        <f t="shared" si="2010"/>
        <v>0</v>
      </c>
      <c r="ACM755" s="90">
        <f t="shared" si="2010"/>
        <v>0</v>
      </c>
      <c r="ACN755" s="1235"/>
      <c r="ACO755" s="1235"/>
      <c r="ACP755" s="1235"/>
      <c r="ACQ755" s="104"/>
      <c r="ACR755" s="104"/>
      <c r="ACS755" s="104"/>
      <c r="ACT755" s="90">
        <f t="shared" si="2011"/>
        <v>0</v>
      </c>
      <c r="ACU755" s="90">
        <f t="shared" si="2012"/>
        <v>0</v>
      </c>
      <c r="ACV755" s="90">
        <f t="shared" si="2013"/>
        <v>0</v>
      </c>
      <c r="ACW755" s="104"/>
      <c r="ACX755" s="104"/>
      <c r="ACY755" s="104"/>
      <c r="ACZ755" s="90">
        <f t="shared" si="1494"/>
        <v>2957.36</v>
      </c>
      <c r="ADA755" s="90">
        <f t="shared" si="1495"/>
        <v>3672.91</v>
      </c>
      <c r="ADB755" s="90">
        <f t="shared" si="1496"/>
        <v>3669.91</v>
      </c>
      <c r="ADC755" s="104"/>
      <c r="ADD755" s="104"/>
      <c r="ADE755" s="104"/>
      <c r="ADF755" s="90">
        <f t="shared" si="2014"/>
        <v>0</v>
      </c>
      <c r="ADG755" s="90">
        <f t="shared" si="2014"/>
        <v>0</v>
      </c>
      <c r="ADH755" s="90">
        <f t="shared" si="2014"/>
        <v>0</v>
      </c>
      <c r="ADI755" s="1235"/>
      <c r="ADJ755" s="1235"/>
      <c r="ADK755" s="1235"/>
      <c r="ADL755" s="104"/>
      <c r="ADM755" s="104"/>
      <c r="ADN755" s="104"/>
      <c r="ADO755" s="90">
        <f t="shared" si="2015"/>
        <v>0</v>
      </c>
      <c r="ADP755" s="90">
        <f t="shared" si="2016"/>
        <v>0</v>
      </c>
      <c r="ADQ755" s="90">
        <f t="shared" si="2017"/>
        <v>0</v>
      </c>
      <c r="ADR755" s="104"/>
      <c r="ADS755" s="104"/>
      <c r="ADT755" s="104"/>
      <c r="ADU755" s="90">
        <f t="shared" si="1500"/>
        <v>3337.94</v>
      </c>
      <c r="ADV755" s="90">
        <f t="shared" si="1501"/>
        <v>3653.5</v>
      </c>
      <c r="ADW755" s="90">
        <f t="shared" si="1502"/>
        <v>3690.85</v>
      </c>
      <c r="ADX755" s="104"/>
      <c r="ADY755" s="104"/>
      <c r="ADZ755" s="104"/>
      <c r="AEA755" s="90">
        <f t="shared" si="2018"/>
        <v>0</v>
      </c>
      <c r="AEB755" s="90">
        <f t="shared" si="2018"/>
        <v>0</v>
      </c>
      <c r="AEC755" s="90">
        <f t="shared" si="2018"/>
        <v>0</v>
      </c>
      <c r="AED755" s="1235"/>
      <c r="AEE755" s="1235"/>
      <c r="AEF755" s="1235"/>
      <c r="AEG755" s="104"/>
      <c r="AEH755" s="104"/>
      <c r="AEI755" s="104"/>
      <c r="AEJ755" s="90">
        <f t="shared" si="2019"/>
        <v>0</v>
      </c>
      <c r="AEK755" s="90">
        <f t="shared" si="2020"/>
        <v>0</v>
      </c>
      <c r="AEL755" s="90">
        <f t="shared" si="2021"/>
        <v>0</v>
      </c>
      <c r="AEM755" s="104"/>
      <c r="AEN755" s="104"/>
      <c r="AEO755" s="104"/>
      <c r="AEP755" s="90">
        <f t="shared" si="1506"/>
        <v>3044.4</v>
      </c>
      <c r="AEQ755" s="90">
        <f t="shared" si="1507"/>
        <v>3284.52</v>
      </c>
      <c r="AER755" s="90">
        <f t="shared" si="1508"/>
        <v>3316.9</v>
      </c>
      <c r="AES755" s="104"/>
      <c r="AET755" s="104"/>
      <c r="AEU755" s="104"/>
      <c r="AEV755" s="90">
        <f t="shared" si="2022"/>
        <v>0</v>
      </c>
      <c r="AEW755" s="90">
        <f t="shared" si="2022"/>
        <v>0</v>
      </c>
      <c r="AEX755" s="90">
        <f t="shared" si="2022"/>
        <v>0</v>
      </c>
      <c r="AEY755" s="1235"/>
      <c r="AEZ755" s="1235"/>
      <c r="AFA755" s="1235"/>
      <c r="AFB755" s="104"/>
      <c r="AFC755" s="104"/>
      <c r="AFD755" s="104"/>
      <c r="AFE755" s="90">
        <f t="shared" si="2023"/>
        <v>0</v>
      </c>
      <c r="AFF755" s="90">
        <f t="shared" si="2024"/>
        <v>0</v>
      </c>
      <c r="AFG755" s="90">
        <f t="shared" si="2025"/>
        <v>0</v>
      </c>
      <c r="AFH755" s="104"/>
      <c r="AFI755" s="104"/>
      <c r="AFJ755" s="104"/>
      <c r="AFK755" s="90">
        <f t="shared" si="1512"/>
        <v>2728.27</v>
      </c>
      <c r="AFL755" s="90">
        <f t="shared" si="1513"/>
        <v>3222.17</v>
      </c>
      <c r="AFM755" s="90">
        <f t="shared" si="1514"/>
        <v>3264.66</v>
      </c>
      <c r="AFN755" s="104"/>
      <c r="AFO755" s="104"/>
      <c r="AFP755" s="104"/>
      <c r="AFQ755" s="90">
        <f t="shared" si="2026"/>
        <v>0</v>
      </c>
      <c r="AFR755" s="90">
        <f t="shared" si="2026"/>
        <v>0</v>
      </c>
      <c r="AFS755" s="90">
        <f t="shared" si="2026"/>
        <v>0</v>
      </c>
      <c r="AFT755" s="1235"/>
      <c r="AFU755" s="1235"/>
      <c r="AFV755" s="1235"/>
      <c r="AFW755" s="104"/>
      <c r="AFX755" s="104"/>
      <c r="AFY755" s="104"/>
      <c r="AFZ755" s="90">
        <f t="shared" si="2027"/>
        <v>0</v>
      </c>
      <c r="AGA755" s="90">
        <f t="shared" si="2028"/>
        <v>0</v>
      </c>
      <c r="AGB755" s="90">
        <f t="shared" si="2029"/>
        <v>0</v>
      </c>
      <c r="AGC755" s="104"/>
      <c r="AGD755" s="104"/>
      <c r="AGE755" s="104"/>
      <c r="AGF755" s="90">
        <f t="shared" si="1518"/>
        <v>3553.25</v>
      </c>
      <c r="AGG755" s="90">
        <f t="shared" si="1519"/>
        <v>3837.02</v>
      </c>
      <c r="AGH755" s="90">
        <f t="shared" si="1520"/>
        <v>3879.57</v>
      </c>
      <c r="AGI755" s="104"/>
      <c r="AGJ755" s="104"/>
      <c r="AGK755" s="104"/>
      <c r="AGL755" s="90">
        <f t="shared" si="2030"/>
        <v>0</v>
      </c>
      <c r="AGM755" s="90">
        <f t="shared" si="2030"/>
        <v>0</v>
      </c>
      <c r="AGN755" s="90">
        <f t="shared" si="2030"/>
        <v>0</v>
      </c>
      <c r="AGO755" s="1235"/>
      <c r="AGP755" s="1235"/>
      <c r="AGQ755" s="1235"/>
      <c r="AGR755" s="104"/>
      <c r="AGS755" s="104"/>
      <c r="AGT755" s="104"/>
      <c r="AGU755" s="90">
        <f t="shared" si="2031"/>
        <v>0</v>
      </c>
      <c r="AGV755" s="90">
        <f t="shared" si="2032"/>
        <v>0</v>
      </c>
      <c r="AGW755" s="90">
        <f t="shared" si="2033"/>
        <v>0</v>
      </c>
      <c r="AGX755" s="104"/>
      <c r="AGY755" s="104"/>
      <c r="AGZ755" s="104"/>
      <c r="AHA755" s="90">
        <f t="shared" si="1524"/>
        <v>3534.79</v>
      </c>
      <c r="AHB755" s="90">
        <f t="shared" si="1525"/>
        <v>3707.53</v>
      </c>
      <c r="AHC755" s="90">
        <f t="shared" si="1526"/>
        <v>3757.14</v>
      </c>
      <c r="AHD755" s="104"/>
      <c r="AHE755" s="104"/>
      <c r="AHF755" s="104"/>
      <c r="AHG755" s="90">
        <f t="shared" si="2034"/>
        <v>0</v>
      </c>
      <c r="AHH755" s="90">
        <f t="shared" si="2034"/>
        <v>0</v>
      </c>
      <c r="AHI755" s="90">
        <f t="shared" si="2034"/>
        <v>0</v>
      </c>
      <c r="AHJ755" s="1235"/>
      <c r="AHK755" s="1235"/>
      <c r="AHL755" s="1235"/>
      <c r="AHM755" s="104"/>
      <c r="AHN755" s="104"/>
      <c r="AHO755" s="104"/>
      <c r="AHP755" s="90">
        <f t="shared" si="2035"/>
        <v>0</v>
      </c>
      <c r="AHQ755" s="90">
        <f t="shared" si="2036"/>
        <v>0</v>
      </c>
      <c r="AHR755" s="90">
        <f t="shared" si="2037"/>
        <v>0</v>
      </c>
      <c r="AHS755" s="104"/>
      <c r="AHT755" s="104"/>
      <c r="AHU755" s="104"/>
      <c r="AHV755" s="90">
        <f t="shared" si="1530"/>
        <v>5079.78</v>
      </c>
      <c r="AHW755" s="90">
        <f t="shared" si="1531"/>
        <v>5581.39</v>
      </c>
      <c r="AHX755" s="90">
        <f t="shared" si="1532"/>
        <v>5602.07</v>
      </c>
      <c r="AHY755" s="104"/>
      <c r="AHZ755" s="104"/>
      <c r="AIA755" s="104"/>
      <c r="AIB755" s="90">
        <f t="shared" si="2038"/>
        <v>0</v>
      </c>
      <c r="AIC755" s="90">
        <f t="shared" si="2038"/>
        <v>0</v>
      </c>
      <c r="AID755" s="90">
        <f t="shared" si="2038"/>
        <v>0</v>
      </c>
      <c r="AIE755" s="1235"/>
      <c r="AIF755" s="1235"/>
      <c r="AIG755" s="1235"/>
      <c r="AIH755" s="104"/>
      <c r="AII755" s="104"/>
      <c r="AIJ755" s="104"/>
      <c r="AIK755" s="90">
        <f t="shared" si="2039"/>
        <v>0</v>
      </c>
      <c r="AIL755" s="90">
        <f t="shared" si="2040"/>
        <v>0</v>
      </c>
      <c r="AIM755" s="90">
        <f t="shared" si="2041"/>
        <v>0</v>
      </c>
      <c r="AIN755" s="104"/>
      <c r="AIO755" s="104"/>
      <c r="AIP755" s="104"/>
      <c r="AIQ755" s="90">
        <f t="shared" si="1536"/>
        <v>3475.32</v>
      </c>
      <c r="AIR755" s="90">
        <f t="shared" si="1537"/>
        <v>4132.71</v>
      </c>
      <c r="AIS755" s="90">
        <f t="shared" si="1538"/>
        <v>4175.91</v>
      </c>
      <c r="AIT755" s="104"/>
      <c r="AIU755" s="104"/>
      <c r="AIV755" s="104"/>
      <c r="AIW755" s="90">
        <f t="shared" si="2042"/>
        <v>0</v>
      </c>
      <c r="AIX755" s="90">
        <f t="shared" si="2042"/>
        <v>0</v>
      </c>
      <c r="AIY755" s="90">
        <f t="shared" si="2042"/>
        <v>0</v>
      </c>
      <c r="AIZ755" s="284">
        <f t="shared" si="1865"/>
        <v>0</v>
      </c>
      <c r="AJA755" s="284">
        <f t="shared" si="1866"/>
        <v>0</v>
      </c>
      <c r="AJB755" s="284">
        <f t="shared" si="1866"/>
        <v>0</v>
      </c>
      <c r="AJC755" s="104"/>
      <c r="AJD755" s="104"/>
      <c r="AJE755" s="104"/>
      <c r="AJF755" s="90">
        <f t="shared" si="2043"/>
        <v>0</v>
      </c>
      <c r="AJG755" s="90">
        <f t="shared" si="2044"/>
        <v>0</v>
      </c>
      <c r="AJH755" s="90">
        <f t="shared" si="2045"/>
        <v>0</v>
      </c>
      <c r="AJI755" s="104"/>
      <c r="AJJ755" s="104"/>
      <c r="AJK755" s="104"/>
      <c r="AJL755" s="90">
        <f t="shared" si="1542"/>
        <v>0</v>
      </c>
      <c r="AJM755" s="90">
        <f t="shared" si="1543"/>
        <v>0</v>
      </c>
      <c r="AJN755" s="90">
        <f t="shared" si="1544"/>
        <v>0</v>
      </c>
      <c r="AJO755" s="104"/>
      <c r="AJP755" s="104"/>
      <c r="AJQ755" s="104"/>
      <c r="AJR755" s="90">
        <f t="shared" si="2046"/>
        <v>0</v>
      </c>
      <c r="AJS755" s="90">
        <f t="shared" si="2046"/>
        <v>0</v>
      </c>
      <c r="AJT755" s="90">
        <f t="shared" si="2046"/>
        <v>0</v>
      </c>
      <c r="AJU755" s="1235"/>
      <c r="AJV755" s="1235"/>
      <c r="AJW755" s="1235"/>
      <c r="AJX755" s="104"/>
      <c r="AJY755" s="104"/>
      <c r="AJZ755" s="104"/>
      <c r="AKA755" s="90">
        <f t="shared" si="2047"/>
        <v>0</v>
      </c>
      <c r="AKB755" s="90">
        <f t="shared" si="2048"/>
        <v>0</v>
      </c>
      <c r="AKC755" s="90">
        <f t="shared" si="2049"/>
        <v>0</v>
      </c>
      <c r="AKD755" s="104"/>
      <c r="AKE755" s="104"/>
      <c r="AKF755" s="104"/>
      <c r="AKG755" s="90">
        <f t="shared" si="1548"/>
        <v>3119.3</v>
      </c>
      <c r="AKH755" s="90">
        <f t="shared" si="1549"/>
        <v>3323.96</v>
      </c>
      <c r="AKI755" s="90">
        <f t="shared" si="1550"/>
        <v>3370.47</v>
      </c>
      <c r="AKJ755" s="104"/>
      <c r="AKK755" s="104"/>
      <c r="AKL755" s="104"/>
      <c r="AKM755" s="90">
        <f t="shared" si="2050"/>
        <v>0</v>
      </c>
      <c r="AKN755" s="90">
        <f t="shared" si="2050"/>
        <v>0</v>
      </c>
      <c r="AKO755" s="90">
        <f t="shared" si="2050"/>
        <v>0</v>
      </c>
      <c r="AKP755" s="1235"/>
      <c r="AKQ755" s="1235"/>
      <c r="AKR755" s="1235"/>
      <c r="AKS755" s="104"/>
      <c r="AKT755" s="104"/>
      <c r="AKU755" s="104"/>
      <c r="AKV755" s="90">
        <f t="shared" si="2051"/>
        <v>0</v>
      </c>
      <c r="AKW755" s="90">
        <f t="shared" si="2052"/>
        <v>0</v>
      </c>
      <c r="AKX755" s="90">
        <f t="shared" si="2053"/>
        <v>0</v>
      </c>
      <c r="AKY755" s="104"/>
      <c r="AKZ755" s="104"/>
      <c r="ALA755" s="104"/>
      <c r="ALB755" s="90">
        <f t="shared" si="1554"/>
        <v>3125.29</v>
      </c>
      <c r="ALC755" s="90">
        <f t="shared" si="1555"/>
        <v>3614.28</v>
      </c>
      <c r="ALD755" s="90">
        <f t="shared" si="1556"/>
        <v>3654.04</v>
      </c>
      <c r="ALE755" s="104"/>
      <c r="ALF755" s="104"/>
      <c r="ALG755" s="104"/>
      <c r="ALH755" s="90">
        <f t="shared" si="2054"/>
        <v>0</v>
      </c>
      <c r="ALI755" s="90">
        <f t="shared" si="2054"/>
        <v>0</v>
      </c>
      <c r="ALJ755" s="90">
        <f t="shared" si="2054"/>
        <v>0</v>
      </c>
      <c r="ALK755" s="1235"/>
      <c r="ALL755" s="1235"/>
      <c r="ALM755" s="1235"/>
      <c r="ALN755" s="104"/>
      <c r="ALO755" s="104"/>
      <c r="ALP755" s="104"/>
      <c r="ALQ755" s="90">
        <f t="shared" si="2055"/>
        <v>0</v>
      </c>
      <c r="ALR755" s="90">
        <f t="shared" si="2056"/>
        <v>0</v>
      </c>
      <c r="ALS755" s="90">
        <f t="shared" si="2057"/>
        <v>0</v>
      </c>
      <c r="ALT755" s="104"/>
      <c r="ALU755" s="104"/>
      <c r="ALV755" s="104"/>
      <c r="ALW755" s="90">
        <f t="shared" si="1560"/>
        <v>3423.45</v>
      </c>
      <c r="ALX755" s="90">
        <f t="shared" si="1561"/>
        <v>3875.1</v>
      </c>
      <c r="ALY755" s="90">
        <f t="shared" si="1562"/>
        <v>3923.53</v>
      </c>
      <c r="ALZ755" s="104"/>
      <c r="AMA755" s="104"/>
      <c r="AMB755" s="104"/>
      <c r="AMC755" s="90">
        <f t="shared" si="2058"/>
        <v>0</v>
      </c>
      <c r="AMD755" s="90">
        <f t="shared" si="2058"/>
        <v>0</v>
      </c>
      <c r="AME755" s="90">
        <f t="shared" si="2058"/>
        <v>0</v>
      </c>
      <c r="AMF755" s="1235"/>
      <c r="AMG755" s="1235"/>
      <c r="AMH755" s="1235"/>
      <c r="AMI755" s="104"/>
      <c r="AMJ755" s="104"/>
      <c r="AMK755" s="104"/>
      <c r="AML755" s="90">
        <f t="shared" si="2059"/>
        <v>0</v>
      </c>
      <c r="AMM755" s="90">
        <f t="shared" si="2060"/>
        <v>0</v>
      </c>
      <c r="AMN755" s="90">
        <f t="shared" si="2061"/>
        <v>0</v>
      </c>
      <c r="AMO755" s="104"/>
      <c r="AMP755" s="104"/>
      <c r="AMQ755" s="104"/>
      <c r="AMR755" s="90">
        <f t="shared" si="1566"/>
        <v>3546.81</v>
      </c>
      <c r="AMS755" s="90">
        <f t="shared" si="1567"/>
        <v>3891.32</v>
      </c>
      <c r="AMT755" s="90">
        <f t="shared" si="1568"/>
        <v>3928.46</v>
      </c>
      <c r="AMU755" s="104"/>
      <c r="AMV755" s="104"/>
      <c r="AMW755" s="104"/>
      <c r="AMX755" s="90">
        <f t="shared" si="2062"/>
        <v>0</v>
      </c>
      <c r="AMY755" s="90">
        <f t="shared" si="2062"/>
        <v>0</v>
      </c>
      <c r="AMZ755" s="90">
        <f t="shared" si="2062"/>
        <v>0</v>
      </c>
      <c r="ANA755" s="1235"/>
      <c r="ANB755" s="1235"/>
      <c r="ANC755" s="1235"/>
      <c r="AND755" s="104"/>
      <c r="ANE755" s="104"/>
      <c r="ANF755" s="104"/>
      <c r="ANG755" s="90">
        <f t="shared" si="2063"/>
        <v>0</v>
      </c>
      <c r="ANH755" s="90">
        <f t="shared" si="2064"/>
        <v>0</v>
      </c>
      <c r="ANI755" s="90">
        <f t="shared" si="2065"/>
        <v>0</v>
      </c>
      <c r="ANJ755" s="104"/>
      <c r="ANK755" s="104"/>
      <c r="ANL755" s="104"/>
      <c r="ANM755" s="90">
        <f t="shared" si="1572"/>
        <v>3008.92</v>
      </c>
      <c r="ANN755" s="90">
        <f t="shared" si="1573"/>
        <v>3251.42</v>
      </c>
      <c r="ANO755" s="90">
        <f t="shared" si="1574"/>
        <v>3298.05</v>
      </c>
      <c r="ANP755" s="104"/>
      <c r="ANQ755" s="104"/>
      <c r="ANR755" s="104"/>
      <c r="ANS755" s="90">
        <f t="shared" si="2066"/>
        <v>0</v>
      </c>
      <c r="ANT755" s="90">
        <f t="shared" si="2066"/>
        <v>0</v>
      </c>
      <c r="ANU755" s="90">
        <f t="shared" si="2066"/>
        <v>0</v>
      </c>
      <c r="ANV755" s="1235"/>
      <c r="ANW755" s="1235"/>
      <c r="ANX755" s="1235"/>
      <c r="ANY755" s="104"/>
      <c r="ANZ755" s="104"/>
      <c r="AOA755" s="104"/>
      <c r="AOB755" s="90">
        <f t="shared" si="2067"/>
        <v>0</v>
      </c>
      <c r="AOC755" s="90">
        <f t="shared" si="2068"/>
        <v>0</v>
      </c>
      <c r="AOD755" s="90">
        <f t="shared" si="2069"/>
        <v>0</v>
      </c>
      <c r="AOE755" s="104"/>
      <c r="AOF755" s="104"/>
      <c r="AOG755" s="104"/>
      <c r="AOH755" s="90">
        <f t="shared" si="1578"/>
        <v>5040.63</v>
      </c>
      <c r="AOI755" s="90">
        <f t="shared" si="1579"/>
        <v>5322.72</v>
      </c>
      <c r="AOJ755" s="90">
        <f t="shared" si="1580"/>
        <v>5328.51</v>
      </c>
      <c r="AOK755" s="104"/>
      <c r="AOL755" s="104"/>
      <c r="AOM755" s="104"/>
      <c r="AON755" s="90">
        <f t="shared" si="2070"/>
        <v>0</v>
      </c>
      <c r="AOO755" s="90">
        <f t="shared" si="2070"/>
        <v>0</v>
      </c>
      <c r="AOP755" s="90">
        <f t="shared" si="2070"/>
        <v>0</v>
      </c>
      <c r="AOQ755" s="1235"/>
      <c r="AOR755" s="1235"/>
      <c r="AOS755" s="1235"/>
      <c r="AOT755" s="104"/>
      <c r="AOU755" s="104"/>
      <c r="AOV755" s="104"/>
      <c r="AOW755" s="90">
        <f t="shared" si="2071"/>
        <v>0</v>
      </c>
      <c r="AOX755" s="90">
        <f t="shared" si="2072"/>
        <v>0</v>
      </c>
      <c r="AOY755" s="90">
        <f t="shared" si="2073"/>
        <v>0</v>
      </c>
      <c r="AOZ755" s="104"/>
      <c r="APA755" s="104"/>
      <c r="APB755" s="104"/>
      <c r="APC755" s="90">
        <f t="shared" si="1584"/>
        <v>3211.71</v>
      </c>
      <c r="APD755" s="90">
        <f t="shared" si="1585"/>
        <v>3453.24</v>
      </c>
      <c r="APE755" s="90">
        <f t="shared" si="1586"/>
        <v>3492.51</v>
      </c>
      <c r="APF755" s="104"/>
      <c r="APG755" s="104"/>
      <c r="APH755" s="104"/>
      <c r="API755" s="90">
        <f t="shared" si="2074"/>
        <v>0</v>
      </c>
      <c r="APJ755" s="90">
        <f t="shared" si="2074"/>
        <v>0</v>
      </c>
      <c r="APK755" s="90">
        <f t="shared" si="2074"/>
        <v>0</v>
      </c>
      <c r="APL755" s="1235"/>
      <c r="APM755" s="1235"/>
      <c r="APN755" s="1235"/>
      <c r="APO755" s="104"/>
      <c r="APP755" s="104"/>
      <c r="APQ755" s="104"/>
      <c r="APR755" s="90">
        <f t="shared" si="2075"/>
        <v>0</v>
      </c>
      <c r="APS755" s="90">
        <f t="shared" si="2076"/>
        <v>0</v>
      </c>
      <c r="APT755" s="90">
        <f t="shared" si="2077"/>
        <v>0</v>
      </c>
      <c r="APU755" s="104"/>
      <c r="APV755" s="104"/>
      <c r="APW755" s="104"/>
      <c r="APX755" s="90">
        <f t="shared" si="1590"/>
        <v>4107.7299999999996</v>
      </c>
      <c r="APY755" s="90">
        <f t="shared" si="1591"/>
        <v>4371.62</v>
      </c>
      <c r="APZ755" s="90">
        <f t="shared" si="1592"/>
        <v>4423.09</v>
      </c>
      <c r="AQA755" s="104"/>
      <c r="AQB755" s="104"/>
      <c r="AQC755" s="104"/>
      <c r="AQD755" s="90">
        <f t="shared" si="2078"/>
        <v>0</v>
      </c>
      <c r="AQE755" s="90">
        <f t="shared" si="2078"/>
        <v>0</v>
      </c>
      <c r="AQF755" s="90">
        <f t="shared" si="2078"/>
        <v>0</v>
      </c>
      <c r="AQG755" s="1235"/>
      <c r="AQH755" s="1235"/>
      <c r="AQI755" s="1235"/>
      <c r="AQJ755" s="104"/>
      <c r="AQK755" s="104"/>
      <c r="AQL755" s="104"/>
      <c r="AQM755" s="90">
        <f t="shared" si="2079"/>
        <v>0</v>
      </c>
      <c r="AQN755" s="90">
        <f t="shared" si="2080"/>
        <v>0</v>
      </c>
      <c r="AQO755" s="90">
        <f t="shared" si="2081"/>
        <v>0</v>
      </c>
      <c r="AQP755" s="104"/>
      <c r="AQQ755" s="104"/>
      <c r="AQR755" s="104"/>
      <c r="AQS755" s="90">
        <f t="shared" si="1596"/>
        <v>3744.09</v>
      </c>
      <c r="AQT755" s="90">
        <f t="shared" si="1597"/>
        <v>4182.43</v>
      </c>
      <c r="AQU755" s="90">
        <f t="shared" si="1598"/>
        <v>4222.8999999999996</v>
      </c>
      <c r="AQV755" s="104"/>
      <c r="AQW755" s="104"/>
      <c r="AQX755" s="104"/>
      <c r="AQY755" s="90">
        <f t="shared" si="2082"/>
        <v>0</v>
      </c>
      <c r="AQZ755" s="90">
        <f t="shared" si="2082"/>
        <v>0</v>
      </c>
      <c r="ARA755" s="90">
        <f t="shared" si="2082"/>
        <v>0</v>
      </c>
      <c r="ARB755" s="1235"/>
      <c r="ARC755" s="1235"/>
      <c r="ARD755" s="1235"/>
      <c r="ARE755" s="104"/>
      <c r="ARF755" s="104"/>
      <c r="ARG755" s="104"/>
      <c r="ARH755" s="90">
        <f t="shared" si="2083"/>
        <v>0</v>
      </c>
      <c r="ARI755" s="90">
        <f t="shared" si="2084"/>
        <v>0</v>
      </c>
      <c r="ARJ755" s="90">
        <f t="shared" si="2085"/>
        <v>0</v>
      </c>
      <c r="ARK755" s="104"/>
      <c r="ARL755" s="104"/>
      <c r="ARM755" s="104"/>
      <c r="ARN755" s="90">
        <f t="shared" si="1602"/>
        <v>2903.77</v>
      </c>
      <c r="ARO755" s="90">
        <f t="shared" si="1603"/>
        <v>3322.85</v>
      </c>
      <c r="ARP755" s="90">
        <f t="shared" si="1604"/>
        <v>3362.43</v>
      </c>
      <c r="ARQ755" s="104"/>
      <c r="ARR755" s="104"/>
      <c r="ARS755" s="104"/>
      <c r="ART755" s="90">
        <f t="shared" si="2086"/>
        <v>0</v>
      </c>
      <c r="ARU755" s="90">
        <f t="shared" si="2086"/>
        <v>0</v>
      </c>
      <c r="ARV755" s="90">
        <f t="shared" si="2086"/>
        <v>0</v>
      </c>
      <c r="ARW755" s="1235"/>
      <c r="ARX755" s="1235"/>
      <c r="ARY755" s="1235"/>
      <c r="ARZ755" s="104"/>
      <c r="ASA755" s="104"/>
      <c r="ASB755" s="104"/>
      <c r="ASC755" s="90">
        <f t="shared" si="2087"/>
        <v>0</v>
      </c>
      <c r="ASD755" s="90">
        <f t="shared" si="2088"/>
        <v>0</v>
      </c>
      <c r="ASE755" s="90">
        <f t="shared" si="2089"/>
        <v>0</v>
      </c>
      <c r="ASF755" s="104"/>
      <c r="ASG755" s="104"/>
      <c r="ASH755" s="104"/>
      <c r="ASI755" s="90">
        <f t="shared" si="1608"/>
        <v>2920.03</v>
      </c>
      <c r="ASJ755" s="90">
        <f t="shared" si="1609"/>
        <v>3454.22</v>
      </c>
      <c r="ASK755" s="90">
        <f t="shared" si="1610"/>
        <v>3504.87</v>
      </c>
      <c r="ASL755" s="104"/>
      <c r="ASM755" s="104"/>
      <c r="ASN755" s="104"/>
      <c r="ASO755" s="90">
        <f t="shared" si="2090"/>
        <v>0</v>
      </c>
      <c r="ASP755" s="90">
        <f t="shared" si="2090"/>
        <v>0</v>
      </c>
      <c r="ASQ755" s="90">
        <f t="shared" si="2090"/>
        <v>0</v>
      </c>
      <c r="ASR755" s="1235"/>
      <c r="ASS755" s="1235"/>
      <c r="AST755" s="1235"/>
      <c r="ASU755" s="104"/>
      <c r="ASV755" s="104"/>
      <c r="ASW755" s="104"/>
      <c r="ASX755" s="90">
        <f t="shared" si="2091"/>
        <v>0</v>
      </c>
      <c r="ASY755" s="90">
        <f t="shared" si="2092"/>
        <v>0</v>
      </c>
      <c r="ASZ755" s="90">
        <f t="shared" si="2093"/>
        <v>0</v>
      </c>
      <c r="ATA755" s="104"/>
      <c r="ATB755" s="104"/>
      <c r="ATC755" s="104"/>
      <c r="ATD755" s="90">
        <f t="shared" si="1614"/>
        <v>3287.99</v>
      </c>
      <c r="ATE755" s="90">
        <f t="shared" si="1615"/>
        <v>3382.34</v>
      </c>
      <c r="ATF755" s="90">
        <f t="shared" si="1616"/>
        <v>3437.99</v>
      </c>
      <c r="ATG755" s="104"/>
      <c r="ATH755" s="104"/>
      <c r="ATI755" s="104"/>
      <c r="ATJ755" s="90">
        <f t="shared" si="2094"/>
        <v>0</v>
      </c>
      <c r="ATK755" s="90">
        <f t="shared" si="2094"/>
        <v>0</v>
      </c>
      <c r="ATL755" s="90">
        <f t="shared" si="2094"/>
        <v>0</v>
      </c>
      <c r="ATM755" s="1235"/>
      <c r="ATN755" s="1235"/>
      <c r="ATO755" s="1235"/>
      <c r="ATP755" s="104"/>
      <c r="ATQ755" s="104"/>
      <c r="ATR755" s="104"/>
      <c r="ATS755" s="90">
        <f t="shared" si="2095"/>
        <v>0</v>
      </c>
      <c r="ATT755" s="90">
        <f t="shared" si="2096"/>
        <v>0</v>
      </c>
      <c r="ATU755" s="90">
        <f t="shared" si="2097"/>
        <v>0</v>
      </c>
      <c r="ATV755" s="104"/>
      <c r="ATW755" s="104"/>
      <c r="ATX755" s="104"/>
      <c r="ATY755" s="90">
        <f t="shared" si="1620"/>
        <v>2757.68</v>
      </c>
      <c r="ATZ755" s="90">
        <f t="shared" si="1621"/>
        <v>3341.28</v>
      </c>
      <c r="AUA755" s="90">
        <f t="shared" si="1622"/>
        <v>3387.06</v>
      </c>
      <c r="AUB755" s="104"/>
      <c r="AUC755" s="104"/>
      <c r="AUD755" s="104"/>
      <c r="AUE755" s="90">
        <f t="shared" si="2098"/>
        <v>0</v>
      </c>
      <c r="AUF755" s="90">
        <f t="shared" si="2098"/>
        <v>0</v>
      </c>
      <c r="AUG755" s="90">
        <f t="shared" si="2098"/>
        <v>0</v>
      </c>
      <c r="AUH755" s="1235"/>
      <c r="AUI755" s="1235"/>
      <c r="AUJ755" s="1235"/>
      <c r="AUK755" s="104"/>
      <c r="AUL755" s="104"/>
      <c r="AUM755" s="104"/>
      <c r="AUN755" s="90">
        <f t="shared" si="2099"/>
        <v>0</v>
      </c>
      <c r="AUO755" s="90">
        <f t="shared" si="2100"/>
        <v>0</v>
      </c>
      <c r="AUP755" s="90">
        <f t="shared" si="2101"/>
        <v>0</v>
      </c>
      <c r="AUQ755" s="104"/>
      <c r="AUR755" s="104"/>
      <c r="AUS755" s="104"/>
      <c r="AUT755" s="90">
        <f t="shared" si="1626"/>
        <v>2933.12</v>
      </c>
      <c r="AUU755" s="90">
        <f t="shared" si="1627"/>
        <v>3200.29</v>
      </c>
      <c r="AUV755" s="90">
        <f t="shared" si="1628"/>
        <v>3253.14</v>
      </c>
      <c r="AUW755" s="104"/>
      <c r="AUX755" s="104"/>
      <c r="AUY755" s="104"/>
      <c r="AUZ755" s="90">
        <f t="shared" si="2102"/>
        <v>0</v>
      </c>
      <c r="AVA755" s="90">
        <f t="shared" si="2102"/>
        <v>0</v>
      </c>
      <c r="AVB755" s="90">
        <f t="shared" si="2102"/>
        <v>0</v>
      </c>
      <c r="AVC755" s="1235"/>
      <c r="AVD755" s="1235"/>
      <c r="AVE755" s="1235"/>
      <c r="AVF755" s="104"/>
      <c r="AVG755" s="104"/>
      <c r="AVH755" s="104"/>
      <c r="AVI755" s="90">
        <f t="shared" si="2103"/>
        <v>0</v>
      </c>
      <c r="AVJ755" s="90">
        <f t="shared" si="2104"/>
        <v>0</v>
      </c>
      <c r="AVK755" s="90">
        <f t="shared" si="2105"/>
        <v>0</v>
      </c>
      <c r="AVL755" s="104"/>
      <c r="AVM755" s="104"/>
      <c r="AVN755" s="104"/>
      <c r="AVO755" s="90">
        <f t="shared" si="1632"/>
        <v>3155.18</v>
      </c>
      <c r="AVP755" s="90">
        <f t="shared" si="1633"/>
        <v>3405.16</v>
      </c>
      <c r="AVQ755" s="90">
        <f t="shared" si="1634"/>
        <v>3464.79</v>
      </c>
      <c r="AVR755" s="104"/>
      <c r="AVS755" s="104"/>
      <c r="AVT755" s="104"/>
      <c r="AVU755" s="90">
        <f t="shared" si="2106"/>
        <v>0</v>
      </c>
      <c r="AVV755" s="90">
        <f t="shared" si="2106"/>
        <v>0</v>
      </c>
      <c r="AVW755" s="90">
        <f t="shared" si="2106"/>
        <v>0</v>
      </c>
      <c r="AVX755" s="124">
        <f t="shared" si="1635"/>
        <v>0</v>
      </c>
      <c r="AVY755" s="124">
        <f t="shared" si="1636"/>
        <v>0</v>
      </c>
      <c r="AVZ755" s="124">
        <f t="shared" si="1637"/>
        <v>0</v>
      </c>
      <c r="AWA755" s="90">
        <f t="shared" si="1638"/>
        <v>0</v>
      </c>
      <c r="AWB755" s="90">
        <f t="shared" si="1639"/>
        <v>0</v>
      </c>
      <c r="AWC755" s="90">
        <f t="shared" si="1640"/>
        <v>0</v>
      </c>
      <c r="AWD755" s="90">
        <f t="shared" si="1641"/>
        <v>0</v>
      </c>
      <c r="AWE755" s="90">
        <f t="shared" si="1642"/>
        <v>0</v>
      </c>
      <c r="AWF755" s="90">
        <f t="shared" si="1643"/>
        <v>0</v>
      </c>
      <c r="AWG755" s="104"/>
      <c r="AWH755" s="104"/>
      <c r="AWI755" s="104"/>
      <c r="AWJ755" s="90"/>
      <c r="AWK755" s="90"/>
      <c r="AWL755" s="90"/>
      <c r="AWM755" s="90">
        <f t="shared" si="1644"/>
        <v>0</v>
      </c>
      <c r="AWN755" s="90">
        <f t="shared" si="1645"/>
        <v>0</v>
      </c>
      <c r="AWO755" s="90">
        <f t="shared" si="1646"/>
        <v>0</v>
      </c>
      <c r="AWP755" s="90">
        <f t="shared" si="1647"/>
        <v>0</v>
      </c>
      <c r="AWQ755" s="90">
        <f t="shared" si="1648"/>
        <v>0</v>
      </c>
      <c r="AWR755" s="90">
        <f t="shared" si="1649"/>
        <v>0</v>
      </c>
    </row>
    <row r="756" spans="1:1292" s="68" customFormat="1" ht="24" customHeight="1" x14ac:dyDescent="0.25">
      <c r="A756" s="227" t="s">
        <v>859</v>
      </c>
      <c r="B756" s="264"/>
      <c r="C756" s="265"/>
      <c r="D756" s="266"/>
      <c r="E756" s="267"/>
      <c r="F756" s="267"/>
      <c r="G756" s="267"/>
      <c r="H756" s="267"/>
      <c r="I756" s="268"/>
      <c r="J756" s="268"/>
      <c r="K756" s="268"/>
      <c r="L756" s="268"/>
      <c r="M756" s="268"/>
      <c r="N756" s="268"/>
      <c r="O756" s="268"/>
      <c r="P756" s="268"/>
      <c r="Q756" s="268"/>
      <c r="R756" s="268"/>
      <c r="S756" s="268"/>
      <c r="T756" s="268"/>
      <c r="U756" s="268"/>
      <c r="V756" s="268"/>
      <c r="W756" s="268"/>
      <c r="X756" s="268"/>
      <c r="Y756" s="268"/>
      <c r="Z756" s="268"/>
      <c r="AA756" s="268"/>
      <c r="AB756" s="268"/>
      <c r="AC756" s="268"/>
      <c r="AD756" s="268"/>
      <c r="AE756" s="268"/>
      <c r="AF756" s="268"/>
      <c r="AG756" s="268"/>
      <c r="AH756" s="268"/>
      <c r="AI756" s="268"/>
      <c r="AJ756" s="268"/>
      <c r="AK756" s="268"/>
      <c r="AL756" s="268"/>
      <c r="AM756" s="268"/>
      <c r="AN756" s="268"/>
      <c r="AO756" s="268"/>
      <c r="AP756" s="268"/>
      <c r="AQ756" s="268"/>
      <c r="AR756" s="268"/>
      <c r="AS756" s="268"/>
      <c r="AT756" s="268"/>
      <c r="AU756" s="268"/>
      <c r="AV756" s="268"/>
      <c r="AW756" s="268"/>
      <c r="AX756" s="268"/>
      <c r="AY756" s="268"/>
      <c r="AZ756" s="268"/>
      <c r="BA756" s="268"/>
      <c r="BB756" s="268"/>
      <c r="BC756" s="268"/>
      <c r="BD756" s="268"/>
      <c r="BE756" s="268"/>
      <c r="BF756" s="268"/>
      <c r="BG756" s="268"/>
      <c r="BH756" s="268"/>
      <c r="BI756" s="268"/>
      <c r="BJ756" s="268"/>
      <c r="BK756" s="268"/>
      <c r="BL756" s="268"/>
      <c r="BM756" s="268"/>
      <c r="BN756" s="268"/>
      <c r="BO756" s="268"/>
      <c r="BP756" s="268"/>
      <c r="BQ756" s="268"/>
      <c r="BR756" s="268"/>
      <c r="BS756" s="268"/>
      <c r="BT756" s="268"/>
      <c r="BU756" s="268"/>
      <c r="BV756" s="268"/>
      <c r="BW756" s="268"/>
      <c r="BX756" s="268"/>
      <c r="BY756" s="268"/>
      <c r="BZ756" s="268"/>
      <c r="CA756" s="268"/>
      <c r="CB756" s="268"/>
      <c r="CC756" s="268"/>
      <c r="CD756" s="268"/>
      <c r="CE756" s="268"/>
      <c r="CF756" s="268"/>
      <c r="CG756" s="268"/>
      <c r="CH756" s="268"/>
      <c r="CI756" s="268"/>
      <c r="CJ756" s="268"/>
      <c r="CK756" s="268"/>
      <c r="CL756" s="268"/>
      <c r="CM756" s="268"/>
      <c r="CN756" s="268"/>
      <c r="CO756" s="268"/>
      <c r="CP756" s="268"/>
      <c r="CQ756" s="268"/>
      <c r="CR756" s="268"/>
      <c r="CS756" s="268"/>
      <c r="CT756" s="268"/>
      <c r="CU756" s="268"/>
      <c r="CV756" s="268"/>
      <c r="CW756" s="268"/>
      <c r="CX756" s="268"/>
      <c r="CY756" s="268"/>
      <c r="CZ756" s="268"/>
      <c r="DA756" s="268"/>
      <c r="DB756" s="268"/>
      <c r="DC756" s="268"/>
      <c r="DD756" s="268"/>
      <c r="DE756" s="268"/>
      <c r="DF756" s="268"/>
      <c r="DG756" s="268"/>
      <c r="DH756" s="268"/>
      <c r="DI756" s="268"/>
      <c r="DJ756" s="268"/>
      <c r="DK756" s="268"/>
      <c r="DL756" s="268"/>
      <c r="DM756" s="268"/>
      <c r="DN756" s="268"/>
      <c r="DO756" s="268"/>
      <c r="DP756" s="268"/>
      <c r="DQ756" s="268"/>
      <c r="DR756" s="268"/>
      <c r="DS756" s="268"/>
      <c r="DT756" s="268"/>
      <c r="DU756" s="268"/>
      <c r="DV756" s="268"/>
      <c r="DW756" s="268"/>
      <c r="DX756" s="268"/>
      <c r="DY756" s="268"/>
      <c r="DZ756" s="268"/>
      <c r="EA756" s="268"/>
      <c r="EB756" s="268"/>
      <c r="EC756" s="268"/>
      <c r="ED756" s="268"/>
      <c r="EE756" s="268"/>
      <c r="EF756" s="268"/>
      <c r="EG756" s="268"/>
      <c r="EH756" s="268"/>
      <c r="EI756" s="268"/>
      <c r="EJ756" s="268"/>
      <c r="EK756" s="268"/>
      <c r="EL756" s="268"/>
      <c r="EM756" s="268"/>
      <c r="EN756" s="268"/>
      <c r="EO756" s="268"/>
      <c r="EP756" s="268"/>
      <c r="EQ756" s="268"/>
      <c r="ER756" s="268"/>
      <c r="ES756" s="268"/>
      <c r="ET756" s="268"/>
      <c r="EU756" s="268"/>
      <c r="EV756" s="268"/>
      <c r="EW756" s="268"/>
      <c r="EX756" s="268"/>
      <c r="EY756" s="268"/>
      <c r="EZ756" s="268"/>
      <c r="FA756" s="268"/>
      <c r="FB756" s="268"/>
      <c r="FC756" s="268"/>
      <c r="FD756" s="268"/>
      <c r="FE756" s="268"/>
      <c r="FF756" s="268"/>
      <c r="FG756" s="268"/>
      <c r="FH756" s="268"/>
      <c r="FI756" s="268"/>
      <c r="FJ756" s="268"/>
      <c r="FK756" s="268"/>
      <c r="FL756" s="268"/>
      <c r="FM756" s="268"/>
      <c r="FN756" s="268"/>
      <c r="FO756" s="268"/>
      <c r="FP756" s="268"/>
      <c r="FQ756" s="268"/>
      <c r="FR756" s="268"/>
      <c r="FS756" s="268"/>
      <c r="FT756" s="268"/>
      <c r="FU756" s="268"/>
      <c r="FV756" s="268"/>
      <c r="FW756" s="268"/>
      <c r="FX756" s="268"/>
      <c r="FY756" s="268"/>
      <c r="FZ756" s="268"/>
      <c r="GA756" s="268"/>
      <c r="GB756" s="268"/>
      <c r="GC756" s="268"/>
      <c r="GD756" s="268"/>
      <c r="GE756" s="268"/>
      <c r="GF756" s="268"/>
      <c r="GG756" s="268"/>
      <c r="GH756" s="268"/>
      <c r="GI756" s="268"/>
      <c r="GJ756" s="268"/>
      <c r="GK756" s="268"/>
      <c r="GL756" s="268"/>
      <c r="GM756" s="268"/>
      <c r="GN756" s="268"/>
      <c r="GO756" s="268"/>
      <c r="GP756" s="268"/>
      <c r="GQ756" s="268"/>
      <c r="GR756" s="268"/>
      <c r="GS756" s="268"/>
      <c r="GT756" s="268"/>
      <c r="GU756" s="268"/>
      <c r="GV756" s="268"/>
      <c r="GW756" s="268"/>
      <c r="GX756" s="268"/>
      <c r="GY756" s="268"/>
      <c r="GZ756" s="268"/>
      <c r="HA756" s="268"/>
      <c r="HB756" s="268"/>
      <c r="HC756" s="268"/>
      <c r="HD756" s="268"/>
      <c r="HE756" s="268"/>
      <c r="HF756" s="268"/>
      <c r="HG756" s="268"/>
      <c r="HH756" s="268"/>
      <c r="HI756" s="268"/>
      <c r="HJ756" s="268"/>
      <c r="HK756" s="268"/>
      <c r="HL756" s="268"/>
      <c r="HM756" s="268"/>
      <c r="HN756" s="268"/>
      <c r="HO756" s="268"/>
      <c r="HP756" s="268"/>
      <c r="HQ756" s="268"/>
      <c r="HR756" s="268"/>
      <c r="HS756" s="268"/>
      <c r="HT756" s="268"/>
      <c r="HU756" s="268"/>
      <c r="HV756" s="268"/>
      <c r="HW756" s="268"/>
      <c r="HX756" s="268"/>
      <c r="HY756" s="268"/>
      <c r="HZ756" s="268"/>
      <c r="IA756" s="268"/>
      <c r="IB756" s="268"/>
      <c r="IC756" s="268"/>
      <c r="ID756" s="268"/>
      <c r="IE756" s="268"/>
      <c r="IF756" s="268"/>
      <c r="IG756" s="268"/>
      <c r="IH756" s="268"/>
      <c r="II756" s="268"/>
      <c r="IJ756" s="268"/>
      <c r="IK756" s="268"/>
      <c r="IL756" s="268"/>
      <c r="IM756" s="268"/>
      <c r="IN756" s="268"/>
      <c r="IO756" s="268"/>
      <c r="IP756" s="268"/>
      <c r="IQ756" s="268"/>
      <c r="IR756" s="268"/>
      <c r="IS756" s="268"/>
      <c r="IT756" s="268"/>
      <c r="IU756" s="268"/>
      <c r="IV756" s="268"/>
      <c r="IW756" s="268"/>
      <c r="IX756" s="268"/>
      <c r="IY756" s="268"/>
      <c r="IZ756" s="268"/>
      <c r="JA756" s="268"/>
      <c r="JB756" s="268"/>
      <c r="JC756" s="268"/>
      <c r="JD756" s="268"/>
      <c r="JE756" s="268"/>
      <c r="JF756" s="268"/>
      <c r="JG756" s="268"/>
      <c r="JH756" s="268"/>
      <c r="JI756" s="268"/>
      <c r="JJ756" s="268"/>
      <c r="JK756" s="268"/>
      <c r="JL756" s="268"/>
      <c r="JM756" s="268"/>
      <c r="JN756" s="268"/>
      <c r="JO756" s="268"/>
      <c r="JP756" s="268"/>
      <c r="JQ756" s="268"/>
      <c r="JR756" s="268"/>
      <c r="JS756" s="268"/>
      <c r="JT756" s="268"/>
      <c r="JU756" s="268"/>
      <c r="JV756" s="268"/>
      <c r="JW756" s="268"/>
      <c r="JX756" s="268"/>
      <c r="JY756" s="268"/>
      <c r="JZ756" s="268"/>
      <c r="KA756" s="268"/>
      <c r="KB756" s="268"/>
      <c r="KC756" s="268"/>
      <c r="KD756" s="268"/>
      <c r="KE756" s="268"/>
      <c r="KF756" s="268"/>
      <c r="KG756" s="268"/>
      <c r="KH756" s="268"/>
      <c r="KI756" s="268"/>
      <c r="KJ756" s="268"/>
      <c r="KK756" s="268"/>
      <c r="KL756" s="268"/>
      <c r="KM756" s="268"/>
      <c r="KN756" s="268"/>
      <c r="KO756" s="268"/>
      <c r="KP756" s="268"/>
      <c r="KQ756" s="268"/>
      <c r="KR756" s="268"/>
      <c r="KS756" s="268"/>
      <c r="KT756" s="268"/>
      <c r="KU756" s="268"/>
      <c r="KV756" s="268"/>
      <c r="KW756" s="268"/>
      <c r="KX756" s="268"/>
      <c r="KY756" s="268"/>
      <c r="KZ756" s="268"/>
      <c r="LA756" s="268"/>
      <c r="LB756" s="268"/>
      <c r="LC756" s="268"/>
      <c r="LD756" s="268"/>
      <c r="LE756" s="268"/>
      <c r="LF756" s="268"/>
      <c r="LG756" s="268"/>
      <c r="LH756" s="268"/>
      <c r="LI756" s="268"/>
      <c r="LJ756" s="268"/>
      <c r="LK756" s="268"/>
      <c r="LL756" s="268"/>
      <c r="LM756" s="268"/>
      <c r="LN756" s="268"/>
      <c r="LO756" s="268"/>
      <c r="LP756" s="268"/>
      <c r="LQ756" s="268"/>
      <c r="LR756" s="268"/>
      <c r="LS756" s="268"/>
      <c r="LT756" s="268"/>
      <c r="LU756" s="268"/>
      <c r="LV756" s="268"/>
      <c r="LW756" s="268"/>
      <c r="LX756" s="268"/>
      <c r="LY756" s="268"/>
      <c r="LZ756" s="268"/>
      <c r="MA756" s="268"/>
      <c r="MB756" s="268"/>
      <c r="MC756" s="268"/>
      <c r="MD756" s="268"/>
      <c r="ME756" s="268"/>
      <c r="MF756" s="268"/>
      <c r="MG756" s="268"/>
      <c r="MH756" s="268"/>
      <c r="MI756" s="268"/>
      <c r="MJ756" s="268"/>
      <c r="MK756" s="268"/>
      <c r="ML756" s="268"/>
      <c r="MM756" s="268"/>
      <c r="MN756" s="268"/>
      <c r="MO756" s="268"/>
      <c r="MP756" s="268"/>
      <c r="MQ756" s="268"/>
      <c r="MR756" s="268"/>
      <c r="MS756" s="268"/>
      <c r="MT756" s="268"/>
      <c r="MU756" s="268"/>
      <c r="MV756" s="268"/>
      <c r="MW756" s="268"/>
      <c r="MX756" s="268"/>
      <c r="MY756" s="268"/>
      <c r="MZ756" s="268"/>
      <c r="NA756" s="268"/>
      <c r="NB756" s="268"/>
      <c r="NC756" s="268"/>
      <c r="ND756" s="268"/>
      <c r="NE756" s="268"/>
      <c r="NF756" s="268"/>
      <c r="NG756" s="268"/>
      <c r="NH756" s="268"/>
      <c r="NI756" s="268"/>
      <c r="NJ756" s="268"/>
      <c r="NK756" s="268"/>
      <c r="NL756" s="268"/>
      <c r="NM756" s="268"/>
      <c r="NN756" s="268"/>
      <c r="NO756" s="268"/>
      <c r="NP756" s="268"/>
      <c r="NQ756" s="268"/>
      <c r="NR756" s="268"/>
      <c r="NS756" s="268"/>
      <c r="NT756" s="268"/>
      <c r="NU756" s="268"/>
      <c r="NV756" s="268"/>
      <c r="NW756" s="268"/>
      <c r="NX756" s="268"/>
      <c r="NY756" s="268"/>
      <c r="NZ756" s="268"/>
      <c r="OA756" s="268"/>
      <c r="OB756" s="268"/>
      <c r="OC756" s="268"/>
      <c r="OD756" s="268"/>
      <c r="OE756" s="268"/>
      <c r="OF756" s="268"/>
      <c r="OG756" s="268"/>
      <c r="OH756" s="268"/>
      <c r="OI756" s="268"/>
      <c r="OJ756" s="268"/>
      <c r="OK756" s="268"/>
      <c r="OL756" s="268"/>
      <c r="OM756" s="268"/>
      <c r="ON756" s="268"/>
      <c r="OO756" s="268"/>
      <c r="OP756" s="268"/>
      <c r="OQ756" s="268"/>
      <c r="OR756" s="268"/>
      <c r="OS756" s="268"/>
      <c r="OT756" s="268"/>
      <c r="OU756" s="268"/>
      <c r="OV756" s="268"/>
      <c r="OW756" s="268"/>
      <c r="OX756" s="268"/>
      <c r="OY756" s="268"/>
      <c r="OZ756" s="268"/>
      <c r="PA756" s="268"/>
      <c r="PB756" s="268"/>
      <c r="PC756" s="268"/>
      <c r="PD756" s="268"/>
      <c r="PE756" s="268"/>
      <c r="PF756" s="268"/>
      <c r="PG756" s="268"/>
      <c r="PH756" s="268"/>
      <c r="PI756" s="268"/>
      <c r="PJ756" s="268"/>
      <c r="PK756" s="268"/>
      <c r="PL756" s="268"/>
      <c r="PM756" s="268"/>
      <c r="PN756" s="268"/>
      <c r="PO756" s="268"/>
      <c r="PP756" s="268"/>
      <c r="PQ756" s="268"/>
      <c r="PR756" s="268"/>
      <c r="PS756" s="268"/>
      <c r="PT756" s="268"/>
      <c r="PU756" s="268"/>
      <c r="PV756" s="268"/>
      <c r="PW756" s="268"/>
      <c r="PX756" s="268"/>
      <c r="PY756" s="268"/>
      <c r="PZ756" s="268"/>
      <c r="QA756" s="268"/>
      <c r="QB756" s="268"/>
      <c r="QC756" s="268"/>
      <c r="QD756" s="268"/>
      <c r="QE756" s="268"/>
      <c r="QF756" s="268"/>
      <c r="QG756" s="268"/>
      <c r="QH756" s="268"/>
      <c r="QI756" s="268"/>
      <c r="QJ756" s="268"/>
      <c r="QK756" s="268"/>
      <c r="QL756" s="268"/>
      <c r="QM756" s="268"/>
      <c r="QN756" s="268"/>
      <c r="QO756" s="268"/>
      <c r="QP756" s="268"/>
      <c r="QQ756" s="268"/>
      <c r="QR756" s="268"/>
      <c r="QS756" s="268"/>
      <c r="QT756" s="268"/>
      <c r="QU756" s="268"/>
      <c r="QV756" s="268"/>
      <c r="QW756" s="268"/>
      <c r="QX756" s="268"/>
      <c r="QY756" s="268"/>
      <c r="QZ756" s="268"/>
      <c r="RA756" s="268"/>
      <c r="RB756" s="268"/>
      <c r="RC756" s="268"/>
      <c r="RD756" s="268"/>
      <c r="RE756" s="268"/>
      <c r="RF756" s="268"/>
      <c r="RG756" s="268"/>
      <c r="RH756" s="268"/>
      <c r="RI756" s="268"/>
      <c r="RJ756" s="268"/>
      <c r="RK756" s="268"/>
      <c r="RL756" s="268"/>
      <c r="RM756" s="268"/>
      <c r="RN756" s="268"/>
      <c r="RO756" s="268"/>
      <c r="RP756" s="268"/>
      <c r="RQ756" s="268"/>
      <c r="RR756" s="268"/>
      <c r="RS756" s="268"/>
      <c r="RT756" s="268"/>
      <c r="RU756" s="268"/>
      <c r="RV756" s="268"/>
      <c r="RW756" s="268"/>
      <c r="RX756" s="268"/>
      <c r="RY756" s="268"/>
      <c r="RZ756" s="268"/>
      <c r="SA756" s="268"/>
      <c r="SB756" s="268"/>
      <c r="SC756" s="268"/>
      <c r="SD756" s="268"/>
      <c r="SE756" s="268"/>
      <c r="SF756" s="268"/>
      <c r="SG756" s="268"/>
      <c r="SH756" s="268"/>
      <c r="SI756" s="268"/>
      <c r="SJ756" s="268"/>
      <c r="SK756" s="268"/>
      <c r="SL756" s="268"/>
      <c r="SM756" s="268"/>
      <c r="SN756" s="268"/>
      <c r="SO756" s="268"/>
      <c r="SP756" s="268"/>
      <c r="SQ756" s="268"/>
      <c r="SR756" s="268"/>
      <c r="SS756" s="268"/>
      <c r="ST756" s="268"/>
      <c r="SU756" s="268"/>
      <c r="SV756" s="268"/>
      <c r="SW756" s="268"/>
      <c r="SX756" s="268"/>
      <c r="SY756" s="268"/>
      <c r="SZ756" s="268"/>
      <c r="TA756" s="268"/>
      <c r="TB756" s="268"/>
      <c r="TC756" s="268"/>
      <c r="TD756" s="268"/>
      <c r="TE756" s="268"/>
      <c r="TF756" s="268"/>
      <c r="TG756" s="268"/>
      <c r="TH756" s="268"/>
      <c r="TI756" s="268"/>
      <c r="TJ756" s="268"/>
      <c r="TK756" s="268"/>
      <c r="TL756" s="268"/>
      <c r="TM756" s="268"/>
      <c r="TN756" s="268"/>
      <c r="TO756" s="268"/>
      <c r="TP756" s="268"/>
      <c r="TQ756" s="268"/>
      <c r="TR756" s="268"/>
      <c r="TS756" s="268"/>
      <c r="TT756" s="268"/>
      <c r="TU756" s="268"/>
      <c r="TV756" s="268"/>
      <c r="TW756" s="268"/>
      <c r="TX756" s="268"/>
      <c r="TY756" s="268"/>
      <c r="TZ756" s="268"/>
      <c r="UA756" s="268"/>
      <c r="UB756" s="268"/>
      <c r="UC756" s="268"/>
      <c r="UD756" s="268"/>
      <c r="UE756" s="268"/>
      <c r="UF756" s="268"/>
      <c r="UG756" s="268"/>
      <c r="UH756" s="268"/>
      <c r="UI756" s="268"/>
      <c r="UJ756" s="268"/>
      <c r="UK756" s="268"/>
      <c r="UL756" s="268"/>
      <c r="UM756" s="268"/>
      <c r="UN756" s="268"/>
      <c r="UO756" s="268"/>
      <c r="UP756" s="268"/>
      <c r="UQ756" s="268"/>
      <c r="UR756" s="268"/>
      <c r="US756" s="268"/>
      <c r="UT756" s="268"/>
      <c r="UU756" s="268"/>
      <c r="UV756" s="268"/>
      <c r="UW756" s="268"/>
      <c r="UX756" s="268"/>
      <c r="UY756" s="268"/>
      <c r="UZ756" s="268"/>
      <c r="VA756" s="268"/>
      <c r="VB756" s="268"/>
      <c r="VC756" s="268"/>
      <c r="VD756" s="268"/>
      <c r="VE756" s="268"/>
      <c r="VF756" s="268"/>
      <c r="VG756" s="268"/>
      <c r="VH756" s="268"/>
      <c r="VI756" s="268"/>
      <c r="VJ756" s="268"/>
      <c r="VK756" s="268"/>
      <c r="VL756" s="268"/>
      <c r="VM756" s="268"/>
      <c r="VN756" s="268"/>
      <c r="VO756" s="268"/>
      <c r="VP756" s="268"/>
      <c r="VQ756" s="268"/>
      <c r="VR756" s="268"/>
      <c r="VS756" s="268"/>
      <c r="VT756" s="268"/>
      <c r="VU756" s="268"/>
      <c r="VV756" s="268"/>
      <c r="VW756" s="268"/>
      <c r="VX756" s="268"/>
      <c r="VY756" s="268"/>
      <c r="VZ756" s="268"/>
      <c r="WA756" s="268"/>
      <c r="WB756" s="268"/>
      <c r="WC756" s="268"/>
      <c r="WD756" s="268"/>
      <c r="WE756" s="268"/>
      <c r="WF756" s="268"/>
      <c r="WG756" s="268"/>
      <c r="WH756" s="268"/>
      <c r="WI756" s="268"/>
      <c r="WJ756" s="268"/>
      <c r="WK756" s="268"/>
      <c r="WL756" s="268"/>
      <c r="WM756" s="268"/>
      <c r="WN756" s="268"/>
      <c r="WO756" s="268"/>
      <c r="WP756" s="268"/>
      <c r="WQ756" s="268"/>
      <c r="WR756" s="268"/>
      <c r="WS756" s="268"/>
      <c r="WT756" s="268"/>
      <c r="WU756" s="268"/>
      <c r="WV756" s="268"/>
      <c r="WW756" s="268"/>
      <c r="WX756" s="268"/>
      <c r="WY756" s="268"/>
      <c r="WZ756" s="268"/>
      <c r="XA756" s="268"/>
      <c r="XB756" s="268"/>
      <c r="XC756" s="268"/>
      <c r="XD756" s="268"/>
      <c r="XE756" s="268"/>
      <c r="XF756" s="268"/>
      <c r="XG756" s="268"/>
      <c r="XH756" s="268"/>
      <c r="XI756" s="268"/>
      <c r="XJ756" s="268"/>
      <c r="XK756" s="268"/>
      <c r="XL756" s="268"/>
      <c r="XM756" s="268"/>
      <c r="XN756" s="268"/>
      <c r="XO756" s="268"/>
      <c r="XP756" s="268"/>
      <c r="XQ756" s="268"/>
      <c r="XR756" s="268"/>
      <c r="XS756" s="268"/>
      <c r="XT756" s="268"/>
      <c r="XU756" s="268"/>
      <c r="XV756" s="268"/>
      <c r="XW756" s="268"/>
      <c r="XX756" s="268"/>
      <c r="XY756" s="268"/>
      <c r="XZ756" s="268"/>
      <c r="YA756" s="268"/>
      <c r="YB756" s="268"/>
      <c r="YC756" s="268"/>
      <c r="YD756" s="268"/>
      <c r="YE756" s="268"/>
      <c r="YF756" s="268"/>
      <c r="YG756" s="268"/>
      <c r="YH756" s="268"/>
      <c r="YI756" s="268"/>
      <c r="YJ756" s="268"/>
      <c r="YK756" s="268"/>
      <c r="YL756" s="268"/>
      <c r="YM756" s="268"/>
      <c r="YN756" s="268"/>
      <c r="YO756" s="268"/>
      <c r="YP756" s="268"/>
      <c r="YQ756" s="268"/>
      <c r="YR756" s="268"/>
      <c r="YS756" s="268"/>
      <c r="YT756" s="268"/>
      <c r="YU756" s="268"/>
      <c r="YV756" s="268"/>
      <c r="YW756" s="268"/>
      <c r="YX756" s="268"/>
      <c r="YY756" s="268"/>
      <c r="YZ756" s="268"/>
      <c r="ZA756" s="268"/>
      <c r="ZB756" s="268"/>
      <c r="ZC756" s="268"/>
      <c r="ZD756" s="268"/>
      <c r="ZE756" s="268"/>
      <c r="ZF756" s="268"/>
      <c r="ZG756" s="268"/>
      <c r="ZH756" s="268"/>
      <c r="ZI756" s="268"/>
      <c r="ZJ756" s="268"/>
      <c r="ZK756" s="268"/>
      <c r="ZL756" s="268"/>
      <c r="ZM756" s="268"/>
      <c r="ZN756" s="268"/>
      <c r="ZO756" s="268"/>
      <c r="ZP756" s="268"/>
      <c r="ZQ756" s="268"/>
      <c r="ZR756" s="268"/>
      <c r="ZS756" s="268"/>
      <c r="ZT756" s="268"/>
      <c r="ZU756" s="268"/>
      <c r="ZV756" s="268"/>
      <c r="ZW756" s="268"/>
      <c r="ZX756" s="268"/>
      <c r="ZY756" s="268"/>
      <c r="ZZ756" s="268"/>
      <c r="AAA756" s="268"/>
      <c r="AAB756" s="268"/>
      <c r="AAC756" s="268"/>
      <c r="AAD756" s="268"/>
      <c r="AAE756" s="268"/>
      <c r="AAF756" s="268"/>
      <c r="AAG756" s="268"/>
      <c r="AAH756" s="268"/>
      <c r="AAI756" s="268"/>
      <c r="AAJ756" s="268"/>
      <c r="AAK756" s="268"/>
      <c r="AAL756" s="268"/>
      <c r="AAM756" s="268"/>
      <c r="AAN756" s="268"/>
      <c r="AAO756" s="268"/>
      <c r="AAP756" s="268"/>
      <c r="AAQ756" s="268"/>
      <c r="AAR756" s="268"/>
      <c r="AAS756" s="268"/>
      <c r="AAT756" s="268"/>
      <c r="AAU756" s="268"/>
      <c r="AAV756" s="268"/>
      <c r="AAW756" s="268"/>
      <c r="AAX756" s="268"/>
      <c r="AAY756" s="268"/>
      <c r="AAZ756" s="268"/>
      <c r="ABA756" s="268"/>
      <c r="ABB756" s="268"/>
      <c r="ABC756" s="268"/>
      <c r="ABD756" s="268"/>
      <c r="ABE756" s="268"/>
      <c r="ABF756" s="268"/>
      <c r="ABG756" s="268"/>
      <c r="ABH756" s="268"/>
      <c r="ABI756" s="268"/>
      <c r="ABJ756" s="268"/>
      <c r="ABK756" s="268"/>
      <c r="ABL756" s="268"/>
      <c r="ABM756" s="268"/>
      <c r="ABN756" s="268"/>
      <c r="ABO756" s="268"/>
      <c r="ABP756" s="268"/>
      <c r="ABQ756" s="268"/>
      <c r="ABR756" s="268"/>
      <c r="ABS756" s="268"/>
      <c r="ABT756" s="268"/>
      <c r="ABU756" s="268"/>
      <c r="ABV756" s="268"/>
      <c r="ABW756" s="268"/>
      <c r="ABX756" s="268"/>
      <c r="ABY756" s="268"/>
      <c r="ABZ756" s="268"/>
      <c r="ACA756" s="268"/>
      <c r="ACB756" s="268"/>
      <c r="ACC756" s="268"/>
      <c r="ACD756" s="268"/>
      <c r="ACE756" s="268"/>
      <c r="ACF756" s="268"/>
      <c r="ACG756" s="268"/>
      <c r="ACH756" s="268"/>
      <c r="ACI756" s="268"/>
      <c r="ACJ756" s="268"/>
      <c r="ACK756" s="268"/>
      <c r="ACL756" s="268"/>
      <c r="ACM756" s="268"/>
      <c r="ACN756" s="268"/>
      <c r="ACO756" s="268"/>
      <c r="ACP756" s="268"/>
      <c r="ACQ756" s="268"/>
      <c r="ACR756" s="268"/>
      <c r="ACS756" s="268"/>
      <c r="ACT756" s="268"/>
      <c r="ACU756" s="268"/>
      <c r="ACV756" s="268"/>
      <c r="ACW756" s="268"/>
      <c r="ACX756" s="268"/>
      <c r="ACY756" s="268"/>
      <c r="ACZ756" s="268"/>
      <c r="ADA756" s="268"/>
      <c r="ADB756" s="268"/>
      <c r="ADC756" s="268"/>
      <c r="ADD756" s="268"/>
      <c r="ADE756" s="268"/>
      <c r="ADF756" s="268"/>
      <c r="ADG756" s="268"/>
      <c r="ADH756" s="268"/>
      <c r="ADI756" s="268"/>
      <c r="ADJ756" s="268"/>
      <c r="ADK756" s="268"/>
      <c r="ADL756" s="268"/>
      <c r="ADM756" s="268"/>
      <c r="ADN756" s="268"/>
      <c r="ADO756" s="268"/>
      <c r="ADP756" s="268"/>
      <c r="ADQ756" s="268"/>
      <c r="ADR756" s="268"/>
      <c r="ADS756" s="268"/>
      <c r="ADT756" s="268"/>
      <c r="ADU756" s="268"/>
      <c r="ADV756" s="268"/>
      <c r="ADW756" s="268"/>
      <c r="ADX756" s="268"/>
      <c r="ADY756" s="268"/>
      <c r="ADZ756" s="268"/>
      <c r="AEA756" s="268"/>
      <c r="AEB756" s="268"/>
      <c r="AEC756" s="268"/>
      <c r="AED756" s="268"/>
      <c r="AEE756" s="268"/>
      <c r="AEF756" s="268"/>
      <c r="AEG756" s="268"/>
      <c r="AEH756" s="268"/>
      <c r="AEI756" s="268"/>
      <c r="AEJ756" s="268"/>
      <c r="AEK756" s="268"/>
      <c r="AEL756" s="268"/>
      <c r="AEM756" s="268"/>
      <c r="AEN756" s="268"/>
      <c r="AEO756" s="268"/>
      <c r="AEP756" s="268"/>
      <c r="AEQ756" s="268"/>
      <c r="AER756" s="268"/>
      <c r="AES756" s="268"/>
      <c r="AET756" s="268"/>
      <c r="AEU756" s="268"/>
      <c r="AEV756" s="268"/>
      <c r="AEW756" s="268"/>
      <c r="AEX756" s="268"/>
      <c r="AEY756" s="268"/>
      <c r="AEZ756" s="268"/>
      <c r="AFA756" s="268"/>
      <c r="AFB756" s="268"/>
      <c r="AFC756" s="268"/>
      <c r="AFD756" s="268"/>
      <c r="AFE756" s="268"/>
      <c r="AFF756" s="268"/>
      <c r="AFG756" s="268"/>
      <c r="AFH756" s="268"/>
      <c r="AFI756" s="268"/>
      <c r="AFJ756" s="268"/>
      <c r="AFK756" s="268"/>
      <c r="AFL756" s="268"/>
      <c r="AFM756" s="268"/>
      <c r="AFN756" s="268"/>
      <c r="AFO756" s="268"/>
      <c r="AFP756" s="268"/>
      <c r="AFQ756" s="268"/>
      <c r="AFR756" s="268"/>
      <c r="AFS756" s="268"/>
      <c r="AFT756" s="268"/>
      <c r="AFU756" s="268"/>
      <c r="AFV756" s="268"/>
      <c r="AFW756" s="268"/>
      <c r="AFX756" s="268"/>
      <c r="AFY756" s="268"/>
      <c r="AFZ756" s="268"/>
      <c r="AGA756" s="268"/>
      <c r="AGB756" s="268"/>
      <c r="AGC756" s="268"/>
      <c r="AGD756" s="268"/>
      <c r="AGE756" s="268"/>
      <c r="AGF756" s="268"/>
      <c r="AGG756" s="268"/>
      <c r="AGH756" s="268"/>
      <c r="AGI756" s="268"/>
      <c r="AGJ756" s="268"/>
      <c r="AGK756" s="268"/>
      <c r="AGL756" s="268"/>
      <c r="AGM756" s="268"/>
      <c r="AGN756" s="268"/>
      <c r="AGO756" s="268"/>
      <c r="AGP756" s="268"/>
      <c r="AGQ756" s="268"/>
      <c r="AGR756" s="268"/>
      <c r="AGS756" s="268"/>
      <c r="AGT756" s="268"/>
      <c r="AGU756" s="268"/>
      <c r="AGV756" s="268"/>
      <c r="AGW756" s="268"/>
      <c r="AGX756" s="268"/>
      <c r="AGY756" s="268"/>
      <c r="AGZ756" s="268"/>
      <c r="AHA756" s="268"/>
      <c r="AHB756" s="268"/>
      <c r="AHC756" s="268"/>
      <c r="AHD756" s="268"/>
      <c r="AHE756" s="268"/>
      <c r="AHF756" s="268"/>
      <c r="AHG756" s="268"/>
      <c r="AHH756" s="268"/>
      <c r="AHI756" s="268"/>
      <c r="AHJ756" s="268"/>
      <c r="AHK756" s="268"/>
      <c r="AHL756" s="268"/>
      <c r="AHM756" s="268"/>
      <c r="AHN756" s="268"/>
      <c r="AHO756" s="268"/>
      <c r="AHP756" s="268"/>
      <c r="AHQ756" s="268"/>
      <c r="AHR756" s="268"/>
      <c r="AHS756" s="268"/>
      <c r="AHT756" s="268"/>
      <c r="AHU756" s="268"/>
      <c r="AHV756" s="268"/>
      <c r="AHW756" s="268"/>
      <c r="AHX756" s="268"/>
      <c r="AHY756" s="268"/>
      <c r="AHZ756" s="268"/>
      <c r="AIA756" s="268"/>
      <c r="AIB756" s="268"/>
      <c r="AIC756" s="268"/>
      <c r="AID756" s="268"/>
      <c r="AIE756" s="268"/>
      <c r="AIF756" s="268"/>
      <c r="AIG756" s="268"/>
      <c r="AIH756" s="268"/>
      <c r="AII756" s="268"/>
      <c r="AIJ756" s="268"/>
      <c r="AIK756" s="268"/>
      <c r="AIL756" s="268"/>
      <c r="AIM756" s="268"/>
      <c r="AIN756" s="268"/>
      <c r="AIO756" s="268"/>
      <c r="AIP756" s="268"/>
      <c r="AIQ756" s="268"/>
      <c r="AIR756" s="268"/>
      <c r="AIS756" s="268"/>
      <c r="AIT756" s="268"/>
      <c r="AIU756" s="268"/>
      <c r="AIV756" s="268"/>
      <c r="AIW756" s="268"/>
      <c r="AIX756" s="268"/>
      <c r="AIY756" s="268"/>
      <c r="AIZ756" s="268"/>
      <c r="AJA756" s="268"/>
      <c r="AJB756" s="268"/>
      <c r="AJC756" s="268"/>
      <c r="AJD756" s="268"/>
      <c r="AJE756" s="268"/>
      <c r="AJF756" s="268"/>
      <c r="AJG756" s="268"/>
      <c r="AJH756" s="268"/>
      <c r="AJI756" s="268"/>
      <c r="AJJ756" s="268"/>
      <c r="AJK756" s="268"/>
      <c r="AJL756" s="268"/>
      <c r="AJM756" s="268"/>
      <c r="AJN756" s="268"/>
      <c r="AJO756" s="268"/>
      <c r="AJP756" s="268"/>
      <c r="AJQ756" s="268"/>
      <c r="AJR756" s="268"/>
      <c r="AJS756" s="268"/>
      <c r="AJT756" s="268"/>
      <c r="AJU756" s="268"/>
      <c r="AJV756" s="268"/>
      <c r="AJW756" s="268"/>
      <c r="AJX756" s="268"/>
      <c r="AJY756" s="268"/>
      <c r="AJZ756" s="268"/>
      <c r="AKA756" s="268"/>
      <c r="AKB756" s="268"/>
      <c r="AKC756" s="268"/>
      <c r="AKD756" s="268"/>
      <c r="AKE756" s="268"/>
      <c r="AKF756" s="268"/>
      <c r="AKG756" s="268"/>
      <c r="AKH756" s="268"/>
      <c r="AKI756" s="268"/>
      <c r="AKJ756" s="268"/>
      <c r="AKK756" s="268"/>
      <c r="AKL756" s="268"/>
      <c r="AKM756" s="268"/>
      <c r="AKN756" s="268"/>
      <c r="AKO756" s="268"/>
      <c r="AKP756" s="268"/>
      <c r="AKQ756" s="268"/>
      <c r="AKR756" s="268"/>
      <c r="AKS756" s="268"/>
      <c r="AKT756" s="268"/>
      <c r="AKU756" s="268"/>
      <c r="AKV756" s="268"/>
      <c r="AKW756" s="268"/>
      <c r="AKX756" s="268"/>
      <c r="AKY756" s="268"/>
      <c r="AKZ756" s="268"/>
      <c r="ALA756" s="268"/>
      <c r="ALB756" s="268"/>
      <c r="ALC756" s="268"/>
      <c r="ALD756" s="268"/>
      <c r="ALE756" s="268"/>
      <c r="ALF756" s="268"/>
      <c r="ALG756" s="268"/>
      <c r="ALH756" s="268"/>
      <c r="ALI756" s="268"/>
      <c r="ALJ756" s="268"/>
      <c r="ALK756" s="268"/>
      <c r="ALL756" s="268"/>
      <c r="ALM756" s="268"/>
      <c r="ALN756" s="268"/>
      <c r="ALO756" s="268"/>
      <c r="ALP756" s="268"/>
      <c r="ALQ756" s="268"/>
      <c r="ALR756" s="268"/>
      <c r="ALS756" s="268"/>
      <c r="ALT756" s="268"/>
      <c r="ALU756" s="268"/>
      <c r="ALV756" s="268"/>
      <c r="ALW756" s="268"/>
      <c r="ALX756" s="268"/>
      <c r="ALY756" s="268"/>
      <c r="ALZ756" s="268"/>
      <c r="AMA756" s="268"/>
      <c r="AMB756" s="268"/>
      <c r="AMC756" s="268"/>
      <c r="AMD756" s="268"/>
      <c r="AME756" s="268"/>
      <c r="AMF756" s="268"/>
      <c r="AMG756" s="268"/>
      <c r="AMH756" s="268"/>
      <c r="AMI756" s="268"/>
      <c r="AMJ756" s="268"/>
      <c r="AMK756" s="268"/>
      <c r="AML756" s="268"/>
      <c r="AMM756" s="268"/>
      <c r="AMN756" s="268"/>
      <c r="AMO756" s="268"/>
      <c r="AMP756" s="268"/>
      <c r="AMQ756" s="268"/>
      <c r="AMR756" s="268"/>
      <c r="AMS756" s="268"/>
      <c r="AMT756" s="268"/>
      <c r="AMU756" s="268"/>
      <c r="AMV756" s="268"/>
      <c r="AMW756" s="268"/>
      <c r="AMX756" s="268"/>
      <c r="AMY756" s="268"/>
      <c r="AMZ756" s="268"/>
      <c r="ANA756" s="268"/>
      <c r="ANB756" s="268"/>
      <c r="ANC756" s="268"/>
      <c r="AND756" s="268"/>
      <c r="ANE756" s="268"/>
      <c r="ANF756" s="268"/>
      <c r="ANG756" s="268"/>
      <c r="ANH756" s="268"/>
      <c r="ANI756" s="268"/>
      <c r="ANJ756" s="268"/>
      <c r="ANK756" s="268"/>
      <c r="ANL756" s="268"/>
      <c r="ANM756" s="268"/>
      <c r="ANN756" s="268"/>
      <c r="ANO756" s="268"/>
      <c r="ANP756" s="268"/>
      <c r="ANQ756" s="268"/>
      <c r="ANR756" s="268"/>
      <c r="ANS756" s="268"/>
      <c r="ANT756" s="268"/>
      <c r="ANU756" s="268"/>
      <c r="ANV756" s="268"/>
      <c r="ANW756" s="268"/>
      <c r="ANX756" s="268"/>
      <c r="ANY756" s="268"/>
      <c r="ANZ756" s="268"/>
      <c r="AOA756" s="268"/>
      <c r="AOB756" s="268"/>
      <c r="AOC756" s="268"/>
      <c r="AOD756" s="268"/>
      <c r="AOE756" s="268"/>
      <c r="AOF756" s="268"/>
      <c r="AOG756" s="268"/>
      <c r="AOH756" s="268"/>
      <c r="AOI756" s="268"/>
      <c r="AOJ756" s="268"/>
      <c r="AOK756" s="268"/>
      <c r="AOL756" s="268"/>
      <c r="AOM756" s="268"/>
      <c r="AON756" s="268"/>
      <c r="AOO756" s="268"/>
      <c r="AOP756" s="268"/>
      <c r="AOQ756" s="268"/>
      <c r="AOR756" s="268"/>
      <c r="AOS756" s="268"/>
      <c r="AOT756" s="268"/>
      <c r="AOU756" s="268"/>
      <c r="AOV756" s="268"/>
      <c r="AOW756" s="268"/>
      <c r="AOX756" s="268"/>
      <c r="AOY756" s="268"/>
      <c r="AOZ756" s="268"/>
      <c r="APA756" s="268"/>
      <c r="APB756" s="268"/>
      <c r="APC756" s="268"/>
      <c r="APD756" s="268"/>
      <c r="APE756" s="268"/>
      <c r="APF756" s="268"/>
      <c r="APG756" s="268"/>
      <c r="APH756" s="268"/>
      <c r="API756" s="268"/>
      <c r="APJ756" s="268"/>
      <c r="APK756" s="268"/>
      <c r="APL756" s="268"/>
      <c r="APM756" s="268"/>
      <c r="APN756" s="268"/>
      <c r="APO756" s="268"/>
      <c r="APP756" s="268"/>
      <c r="APQ756" s="268"/>
      <c r="APR756" s="268"/>
      <c r="APS756" s="268"/>
      <c r="APT756" s="268"/>
      <c r="APU756" s="268"/>
      <c r="APV756" s="268"/>
      <c r="APW756" s="268"/>
      <c r="APX756" s="268"/>
      <c r="APY756" s="268"/>
      <c r="APZ756" s="268"/>
      <c r="AQA756" s="268"/>
      <c r="AQB756" s="268"/>
      <c r="AQC756" s="268"/>
      <c r="AQD756" s="268"/>
      <c r="AQE756" s="268"/>
      <c r="AQF756" s="268"/>
      <c r="AQG756" s="268"/>
      <c r="AQH756" s="268"/>
      <c r="AQI756" s="268"/>
      <c r="AQJ756" s="268"/>
      <c r="AQK756" s="268"/>
      <c r="AQL756" s="268"/>
      <c r="AQM756" s="268"/>
      <c r="AQN756" s="268"/>
      <c r="AQO756" s="268"/>
      <c r="AQP756" s="268"/>
      <c r="AQQ756" s="268"/>
      <c r="AQR756" s="268"/>
      <c r="AQS756" s="268"/>
      <c r="AQT756" s="268"/>
      <c r="AQU756" s="268"/>
      <c r="AQV756" s="268"/>
      <c r="AQW756" s="268"/>
      <c r="AQX756" s="268"/>
      <c r="AQY756" s="268"/>
      <c r="AQZ756" s="268"/>
      <c r="ARA756" s="268"/>
      <c r="ARB756" s="268"/>
      <c r="ARC756" s="268"/>
      <c r="ARD756" s="268"/>
      <c r="ARE756" s="268"/>
      <c r="ARF756" s="268"/>
      <c r="ARG756" s="268"/>
      <c r="ARH756" s="268"/>
      <c r="ARI756" s="268"/>
      <c r="ARJ756" s="268"/>
      <c r="ARK756" s="268"/>
      <c r="ARL756" s="268"/>
      <c r="ARM756" s="268"/>
      <c r="ARN756" s="268"/>
      <c r="ARO756" s="268"/>
      <c r="ARP756" s="268"/>
      <c r="ARQ756" s="268"/>
      <c r="ARR756" s="268"/>
      <c r="ARS756" s="268"/>
      <c r="ART756" s="268"/>
      <c r="ARU756" s="268"/>
      <c r="ARV756" s="268"/>
      <c r="ARW756" s="268"/>
      <c r="ARX756" s="268"/>
      <c r="ARY756" s="268"/>
      <c r="ARZ756" s="268"/>
      <c r="ASA756" s="268"/>
      <c r="ASB756" s="268"/>
      <c r="ASC756" s="268"/>
      <c r="ASD756" s="268"/>
      <c r="ASE756" s="268"/>
      <c r="ASF756" s="268"/>
      <c r="ASG756" s="268"/>
      <c r="ASH756" s="268"/>
      <c r="ASI756" s="268"/>
      <c r="ASJ756" s="268"/>
      <c r="ASK756" s="268"/>
      <c r="ASL756" s="268"/>
      <c r="ASM756" s="268"/>
      <c r="ASN756" s="268"/>
      <c r="ASO756" s="268"/>
      <c r="ASP756" s="268"/>
      <c r="ASQ756" s="268"/>
      <c r="ASR756" s="268"/>
      <c r="ASS756" s="268"/>
      <c r="AST756" s="268"/>
      <c r="ASU756" s="268"/>
      <c r="ASV756" s="268"/>
      <c r="ASW756" s="268"/>
      <c r="ASX756" s="268"/>
      <c r="ASY756" s="268"/>
      <c r="ASZ756" s="268"/>
      <c r="ATA756" s="268"/>
      <c r="ATB756" s="268"/>
      <c r="ATC756" s="268"/>
      <c r="ATD756" s="268"/>
      <c r="ATE756" s="268"/>
      <c r="ATF756" s="268"/>
      <c r="ATG756" s="268"/>
      <c r="ATH756" s="268"/>
      <c r="ATI756" s="268"/>
      <c r="ATJ756" s="268"/>
      <c r="ATK756" s="268"/>
      <c r="ATL756" s="268"/>
      <c r="ATM756" s="268"/>
      <c r="ATN756" s="268"/>
      <c r="ATO756" s="268"/>
      <c r="ATP756" s="268"/>
      <c r="ATQ756" s="268"/>
      <c r="ATR756" s="268"/>
      <c r="ATS756" s="268"/>
      <c r="ATT756" s="268"/>
      <c r="ATU756" s="268"/>
      <c r="ATV756" s="268"/>
      <c r="ATW756" s="268"/>
      <c r="ATX756" s="268"/>
      <c r="ATY756" s="268"/>
      <c r="ATZ756" s="268"/>
      <c r="AUA756" s="268"/>
      <c r="AUB756" s="268"/>
      <c r="AUC756" s="268"/>
      <c r="AUD756" s="268"/>
      <c r="AUE756" s="268"/>
      <c r="AUF756" s="268"/>
      <c r="AUG756" s="268"/>
      <c r="AUH756" s="268"/>
      <c r="AUI756" s="268"/>
      <c r="AUJ756" s="268"/>
      <c r="AUK756" s="268"/>
      <c r="AUL756" s="268"/>
      <c r="AUM756" s="268"/>
      <c r="AUN756" s="268"/>
      <c r="AUO756" s="268"/>
      <c r="AUP756" s="268"/>
      <c r="AUQ756" s="268"/>
      <c r="AUR756" s="268"/>
      <c r="AUS756" s="268"/>
      <c r="AUT756" s="268"/>
      <c r="AUU756" s="268"/>
      <c r="AUV756" s="268"/>
      <c r="AUW756" s="268"/>
      <c r="AUX756" s="268"/>
      <c r="AUY756" s="268"/>
      <c r="AUZ756" s="268"/>
      <c r="AVA756" s="268"/>
      <c r="AVB756" s="268"/>
      <c r="AVC756" s="268"/>
      <c r="AVD756" s="268"/>
      <c r="AVE756" s="268"/>
      <c r="AVF756" s="268"/>
      <c r="AVG756" s="268"/>
      <c r="AVH756" s="268"/>
      <c r="AVI756" s="268"/>
      <c r="AVJ756" s="268"/>
      <c r="AVK756" s="268"/>
      <c r="AVL756" s="268"/>
      <c r="AVM756" s="268"/>
      <c r="AVN756" s="268"/>
      <c r="AVO756" s="268"/>
      <c r="AVP756" s="268"/>
      <c r="AVQ756" s="268"/>
      <c r="AVR756" s="268"/>
      <c r="AVS756" s="268"/>
      <c r="AVT756" s="268"/>
      <c r="AVU756" s="268"/>
      <c r="AVV756" s="268"/>
      <c r="AVW756" s="268"/>
      <c r="AVX756" s="268"/>
      <c r="AVY756" s="268"/>
      <c r="AVZ756" s="268"/>
      <c r="AWA756" s="268"/>
      <c r="AWB756" s="268"/>
      <c r="AWC756" s="268"/>
      <c r="AWD756" s="268"/>
      <c r="AWE756" s="268"/>
      <c r="AWF756" s="268"/>
      <c r="AWG756" s="268"/>
      <c r="AWH756" s="268"/>
      <c r="AWI756" s="268"/>
      <c r="AWJ756" s="268"/>
      <c r="AWK756" s="268"/>
      <c r="AWL756" s="268"/>
      <c r="AWM756" s="268"/>
      <c r="AWN756" s="268"/>
      <c r="AWO756" s="268"/>
      <c r="AWP756" s="268"/>
      <c r="AWQ756" s="268"/>
      <c r="AWR756" s="268"/>
    </row>
    <row r="757" spans="1:1292" s="131" customFormat="1" ht="24" x14ac:dyDescent="0.25">
      <c r="A757" s="100" t="s">
        <v>863</v>
      </c>
      <c r="B757" s="329"/>
      <c r="C757" s="269" t="s">
        <v>460</v>
      </c>
      <c r="D757" s="1302"/>
      <c r="E757" s="1303"/>
      <c r="F757" s="270"/>
      <c r="G757" s="270"/>
      <c r="H757" s="270"/>
      <c r="I757" s="271"/>
      <c r="J757" s="271"/>
      <c r="K757" s="271"/>
      <c r="L757" s="228" t="s">
        <v>861</v>
      </c>
      <c r="M757" s="228" t="s">
        <v>861</v>
      </c>
      <c r="N757" s="228" t="s">
        <v>861</v>
      </c>
      <c r="O757" s="270">
        <f t="shared" ref="O757:T757" si="2123">O721+O737</f>
        <v>21502464</v>
      </c>
      <c r="P757" s="270">
        <f t="shared" si="2123"/>
        <v>22049592</v>
      </c>
      <c r="Q757" s="270">
        <f t="shared" si="2123"/>
        <v>22856736</v>
      </c>
      <c r="R757" s="270">
        <f t="shared" si="2123"/>
        <v>18641529.010000002</v>
      </c>
      <c r="S757" s="270">
        <f t="shared" si="2123"/>
        <v>19124889.010000002</v>
      </c>
      <c r="T757" s="270">
        <f t="shared" si="2123"/>
        <v>19487529.010000002</v>
      </c>
      <c r="U757" s="228" t="s">
        <v>861</v>
      </c>
      <c r="V757" s="228" t="s">
        <v>861</v>
      </c>
      <c r="W757" s="228" t="s">
        <v>861</v>
      </c>
      <c r="X757" s="228" t="s">
        <v>861</v>
      </c>
      <c r="Y757" s="228" t="s">
        <v>861</v>
      </c>
      <c r="Z757" s="228" t="s">
        <v>861</v>
      </c>
      <c r="AA757" s="228" t="s">
        <v>861</v>
      </c>
      <c r="AB757" s="228" t="s">
        <v>861</v>
      </c>
      <c r="AC757" s="228" t="s">
        <v>861</v>
      </c>
      <c r="AD757" s="228" t="s">
        <v>861</v>
      </c>
      <c r="AE757" s="228" t="s">
        <v>861</v>
      </c>
      <c r="AF757" s="228" t="s">
        <v>861</v>
      </c>
      <c r="AG757" s="228" t="s">
        <v>861</v>
      </c>
      <c r="AH757" s="228" t="s">
        <v>861</v>
      </c>
      <c r="AI757" s="228" t="s">
        <v>861</v>
      </c>
      <c r="AJ757" s="270">
        <f t="shared" ref="AJ757:AO757" si="2124">AJ721+AJ737</f>
        <v>39739444</v>
      </c>
      <c r="AK757" s="270">
        <f t="shared" si="2124"/>
        <v>40788815</v>
      </c>
      <c r="AL757" s="270">
        <f t="shared" si="2124"/>
        <v>42235272</v>
      </c>
      <c r="AM757" s="270">
        <f t="shared" si="2124"/>
        <v>30794618.449999999</v>
      </c>
      <c r="AN757" s="270">
        <f t="shared" si="2124"/>
        <v>31603066.449999999</v>
      </c>
      <c r="AO757" s="270">
        <f t="shared" si="2124"/>
        <v>32209584.449999999</v>
      </c>
      <c r="AP757" s="228" t="s">
        <v>861</v>
      </c>
      <c r="AQ757" s="228" t="s">
        <v>861</v>
      </c>
      <c r="AR757" s="228" t="s">
        <v>861</v>
      </c>
      <c r="AS757" s="228" t="s">
        <v>861</v>
      </c>
      <c r="AT757" s="228" t="s">
        <v>861</v>
      </c>
      <c r="AU757" s="228" t="s">
        <v>861</v>
      </c>
      <c r="AV757" s="228" t="s">
        <v>861</v>
      </c>
      <c r="AW757" s="228" t="s">
        <v>861</v>
      </c>
      <c r="AX757" s="228" t="s">
        <v>861</v>
      </c>
      <c r="AY757" s="228" t="s">
        <v>861</v>
      </c>
      <c r="AZ757" s="228" t="s">
        <v>861</v>
      </c>
      <c r="BA757" s="228" t="s">
        <v>861</v>
      </c>
      <c r="BB757" s="228" t="s">
        <v>861</v>
      </c>
      <c r="BC757" s="228" t="s">
        <v>861</v>
      </c>
      <c r="BD757" s="228" t="s">
        <v>861</v>
      </c>
      <c r="BE757" s="270">
        <f t="shared" ref="BE757:BJ757" si="2125">BE721+BE737</f>
        <v>21836954</v>
      </c>
      <c r="BF757" s="270">
        <f t="shared" si="2125"/>
        <v>22393001</v>
      </c>
      <c r="BG757" s="270">
        <f t="shared" si="2125"/>
        <v>23203598</v>
      </c>
      <c r="BH757" s="270">
        <f t="shared" si="2125"/>
        <v>18859241.550000001</v>
      </c>
      <c r="BI757" s="270">
        <f t="shared" si="2125"/>
        <v>19348233.550000001</v>
      </c>
      <c r="BJ757" s="270">
        <f t="shared" si="2125"/>
        <v>19715073.550000001</v>
      </c>
      <c r="BK757" s="228" t="s">
        <v>861</v>
      </c>
      <c r="BL757" s="228" t="s">
        <v>861</v>
      </c>
      <c r="BM757" s="228" t="s">
        <v>861</v>
      </c>
      <c r="BN757" s="228" t="s">
        <v>861</v>
      </c>
      <c r="BO757" s="228" t="s">
        <v>861</v>
      </c>
      <c r="BP757" s="228" t="s">
        <v>861</v>
      </c>
      <c r="BQ757" s="228" t="s">
        <v>861</v>
      </c>
      <c r="BR757" s="228" t="s">
        <v>861</v>
      </c>
      <c r="BS757" s="228" t="s">
        <v>861</v>
      </c>
      <c r="BT757" s="228" t="s">
        <v>861</v>
      </c>
      <c r="BU757" s="228" t="s">
        <v>861</v>
      </c>
      <c r="BV757" s="228" t="s">
        <v>861</v>
      </c>
      <c r="BW757" s="228" t="s">
        <v>861</v>
      </c>
      <c r="BX757" s="228" t="s">
        <v>861</v>
      </c>
      <c r="BY757" s="228" t="s">
        <v>861</v>
      </c>
      <c r="BZ757" s="270">
        <f t="shared" ref="BZ757:CE757" si="2126">BZ721+BZ737</f>
        <v>22266153</v>
      </c>
      <c r="CA757" s="270">
        <f t="shared" si="2126"/>
        <v>22842904</v>
      </c>
      <c r="CB757" s="270">
        <f t="shared" si="2126"/>
        <v>23653125</v>
      </c>
      <c r="CC757" s="270">
        <f t="shared" si="2126"/>
        <v>17990436.670000002</v>
      </c>
      <c r="CD757" s="270">
        <f t="shared" si="2126"/>
        <v>18466787.670000002</v>
      </c>
      <c r="CE757" s="270">
        <f t="shared" si="2126"/>
        <v>18824124.670000002</v>
      </c>
      <c r="CF757" s="228" t="s">
        <v>861</v>
      </c>
      <c r="CG757" s="228" t="s">
        <v>861</v>
      </c>
      <c r="CH757" s="228" t="s">
        <v>861</v>
      </c>
      <c r="CI757" s="228" t="s">
        <v>861</v>
      </c>
      <c r="CJ757" s="228" t="s">
        <v>861</v>
      </c>
      <c r="CK757" s="228" t="s">
        <v>861</v>
      </c>
      <c r="CL757" s="228" t="s">
        <v>861</v>
      </c>
      <c r="CM757" s="228" t="s">
        <v>861</v>
      </c>
      <c r="CN757" s="228" t="s">
        <v>861</v>
      </c>
      <c r="CO757" s="228" t="s">
        <v>861</v>
      </c>
      <c r="CP757" s="228" t="s">
        <v>861</v>
      </c>
      <c r="CQ757" s="228" t="s">
        <v>861</v>
      </c>
      <c r="CR757" s="228" t="s">
        <v>861</v>
      </c>
      <c r="CS757" s="228" t="s">
        <v>861</v>
      </c>
      <c r="CT757" s="228" t="s">
        <v>861</v>
      </c>
      <c r="CU757" s="270">
        <f t="shared" ref="CU757:CZ757" si="2127">CU721+CU737</f>
        <v>9522536</v>
      </c>
      <c r="CV757" s="270">
        <f t="shared" si="2127"/>
        <v>9765059</v>
      </c>
      <c r="CW757" s="270">
        <f t="shared" si="2127"/>
        <v>10117532</v>
      </c>
      <c r="CX757" s="270">
        <f t="shared" si="2127"/>
        <v>8155300.4299999997</v>
      </c>
      <c r="CY757" s="270">
        <f t="shared" si="2127"/>
        <v>8368328.4299999997</v>
      </c>
      <c r="CZ757" s="270">
        <f t="shared" si="2127"/>
        <v>8528138.4299999997</v>
      </c>
      <c r="DA757" s="228" t="s">
        <v>861</v>
      </c>
      <c r="DB757" s="228" t="s">
        <v>861</v>
      </c>
      <c r="DC757" s="228" t="s">
        <v>861</v>
      </c>
      <c r="DD757" s="228" t="s">
        <v>861</v>
      </c>
      <c r="DE757" s="228" t="s">
        <v>861</v>
      </c>
      <c r="DF757" s="228" t="s">
        <v>861</v>
      </c>
      <c r="DG757" s="228" t="s">
        <v>861</v>
      </c>
      <c r="DH757" s="228" t="s">
        <v>861</v>
      </c>
      <c r="DI757" s="228" t="s">
        <v>861</v>
      </c>
      <c r="DJ757" s="228" t="s">
        <v>861</v>
      </c>
      <c r="DK757" s="228" t="s">
        <v>861</v>
      </c>
      <c r="DL757" s="228" t="s">
        <v>861</v>
      </c>
      <c r="DM757" s="228" t="s">
        <v>861</v>
      </c>
      <c r="DN757" s="228" t="s">
        <v>861</v>
      </c>
      <c r="DO757" s="228" t="s">
        <v>861</v>
      </c>
      <c r="DP757" s="270">
        <f t="shared" ref="DP757:DU757" si="2128">DP721+DP737</f>
        <v>0</v>
      </c>
      <c r="DQ757" s="270">
        <f t="shared" si="2128"/>
        <v>0</v>
      </c>
      <c r="DR757" s="270">
        <f t="shared" si="2128"/>
        <v>0</v>
      </c>
      <c r="DS757" s="270">
        <f t="shared" si="2128"/>
        <v>0</v>
      </c>
      <c r="DT757" s="270">
        <f t="shared" si="2128"/>
        <v>0</v>
      </c>
      <c r="DU757" s="270">
        <f t="shared" si="2128"/>
        <v>0</v>
      </c>
      <c r="DV757" s="228" t="s">
        <v>861</v>
      </c>
      <c r="DW757" s="228" t="s">
        <v>861</v>
      </c>
      <c r="DX757" s="228" t="s">
        <v>861</v>
      </c>
      <c r="DY757" s="228" t="s">
        <v>861</v>
      </c>
      <c r="DZ757" s="228" t="s">
        <v>861</v>
      </c>
      <c r="EA757" s="228" t="s">
        <v>861</v>
      </c>
      <c r="EB757" s="228" t="s">
        <v>861</v>
      </c>
      <c r="EC757" s="228" t="s">
        <v>861</v>
      </c>
      <c r="ED757" s="228" t="s">
        <v>861</v>
      </c>
      <c r="EE757" s="228" t="s">
        <v>861</v>
      </c>
      <c r="EF757" s="228" t="s">
        <v>861</v>
      </c>
      <c r="EG757" s="228" t="s">
        <v>861</v>
      </c>
      <c r="EH757" s="228" t="s">
        <v>861</v>
      </c>
      <c r="EI757" s="228" t="s">
        <v>861</v>
      </c>
      <c r="EJ757" s="228" t="s">
        <v>861</v>
      </c>
      <c r="EK757" s="270">
        <f t="shared" ref="EK757:EP757" si="2129">EK721+EK737</f>
        <v>11521518</v>
      </c>
      <c r="EL757" s="270">
        <f t="shared" si="2129"/>
        <v>11814450</v>
      </c>
      <c r="EM757" s="270">
        <f t="shared" si="2129"/>
        <v>12252110</v>
      </c>
      <c r="EN757" s="270">
        <f t="shared" si="2129"/>
        <v>10117171.15</v>
      </c>
      <c r="EO757" s="270">
        <f t="shared" si="2129"/>
        <v>10377239.15</v>
      </c>
      <c r="EP757" s="270">
        <f t="shared" si="2129"/>
        <v>10572369.15</v>
      </c>
      <c r="EQ757" s="228" t="s">
        <v>861</v>
      </c>
      <c r="ER757" s="228" t="s">
        <v>861</v>
      </c>
      <c r="ES757" s="228" t="s">
        <v>861</v>
      </c>
      <c r="ET757" s="228" t="s">
        <v>861</v>
      </c>
      <c r="EU757" s="228" t="s">
        <v>861</v>
      </c>
      <c r="EV757" s="228" t="s">
        <v>861</v>
      </c>
      <c r="EW757" s="228" t="s">
        <v>861</v>
      </c>
      <c r="EX757" s="228" t="s">
        <v>861</v>
      </c>
      <c r="EY757" s="228" t="s">
        <v>861</v>
      </c>
      <c r="EZ757" s="228" t="s">
        <v>861</v>
      </c>
      <c r="FA757" s="228" t="s">
        <v>861</v>
      </c>
      <c r="FB757" s="228" t="s">
        <v>861</v>
      </c>
      <c r="FC757" s="228" t="s">
        <v>861</v>
      </c>
      <c r="FD757" s="228" t="s">
        <v>861</v>
      </c>
      <c r="FE757" s="228" t="s">
        <v>861</v>
      </c>
      <c r="FF757" s="270">
        <f t="shared" ref="FF757:FK757" si="2130">FF721+FF737</f>
        <v>0</v>
      </c>
      <c r="FG757" s="270">
        <f t="shared" si="2130"/>
        <v>0</v>
      </c>
      <c r="FH757" s="270">
        <f t="shared" si="2130"/>
        <v>0</v>
      </c>
      <c r="FI757" s="270">
        <f t="shared" si="2130"/>
        <v>0</v>
      </c>
      <c r="FJ757" s="270">
        <f t="shared" si="2130"/>
        <v>0</v>
      </c>
      <c r="FK757" s="270">
        <f t="shared" si="2130"/>
        <v>0</v>
      </c>
      <c r="FL757" s="228" t="s">
        <v>861</v>
      </c>
      <c r="FM757" s="228" t="s">
        <v>861</v>
      </c>
      <c r="FN757" s="228" t="s">
        <v>861</v>
      </c>
      <c r="FO757" s="228" t="s">
        <v>861</v>
      </c>
      <c r="FP757" s="228" t="s">
        <v>861</v>
      </c>
      <c r="FQ757" s="228" t="s">
        <v>861</v>
      </c>
      <c r="FR757" s="228" t="s">
        <v>861</v>
      </c>
      <c r="FS757" s="228" t="s">
        <v>861</v>
      </c>
      <c r="FT757" s="228" t="s">
        <v>861</v>
      </c>
      <c r="FU757" s="228" t="s">
        <v>861</v>
      </c>
      <c r="FV757" s="228" t="s">
        <v>861</v>
      </c>
      <c r="FW757" s="228" t="s">
        <v>861</v>
      </c>
      <c r="FX757" s="228" t="s">
        <v>861</v>
      </c>
      <c r="FY757" s="228" t="s">
        <v>861</v>
      </c>
      <c r="FZ757" s="228" t="s">
        <v>861</v>
      </c>
      <c r="GA757" s="270">
        <f t="shared" ref="GA757:GF757" si="2131">GA721+GA737</f>
        <v>12662164</v>
      </c>
      <c r="GB757" s="270">
        <f t="shared" si="2131"/>
        <v>12995521</v>
      </c>
      <c r="GC757" s="270">
        <f t="shared" si="2131"/>
        <v>13454448</v>
      </c>
      <c r="GD757" s="270">
        <f t="shared" si="2131"/>
        <v>9760919.0999999996</v>
      </c>
      <c r="GE757" s="270">
        <f t="shared" si="2131"/>
        <v>10020386.1</v>
      </c>
      <c r="GF757" s="270">
        <f t="shared" si="2131"/>
        <v>10215036.1</v>
      </c>
      <c r="GG757" s="228" t="s">
        <v>861</v>
      </c>
      <c r="GH757" s="228" t="s">
        <v>861</v>
      </c>
      <c r="GI757" s="228" t="s">
        <v>861</v>
      </c>
      <c r="GJ757" s="228" t="s">
        <v>861</v>
      </c>
      <c r="GK757" s="228" t="s">
        <v>861</v>
      </c>
      <c r="GL757" s="228" t="s">
        <v>861</v>
      </c>
      <c r="GM757" s="228" t="s">
        <v>861</v>
      </c>
      <c r="GN757" s="228" t="s">
        <v>861</v>
      </c>
      <c r="GO757" s="228" t="s">
        <v>861</v>
      </c>
      <c r="GP757" s="228" t="s">
        <v>861</v>
      </c>
      <c r="GQ757" s="228" t="s">
        <v>861</v>
      </c>
      <c r="GR757" s="228" t="s">
        <v>861</v>
      </c>
      <c r="GS757" s="228" t="s">
        <v>861</v>
      </c>
      <c r="GT757" s="228" t="s">
        <v>861</v>
      </c>
      <c r="GU757" s="228" t="s">
        <v>861</v>
      </c>
      <c r="GV757" s="270">
        <f t="shared" ref="GV757:HA757" si="2132">GV721+GV737</f>
        <v>0</v>
      </c>
      <c r="GW757" s="270">
        <f t="shared" si="2132"/>
        <v>0</v>
      </c>
      <c r="GX757" s="270">
        <f t="shared" si="2132"/>
        <v>0</v>
      </c>
      <c r="GY757" s="270">
        <f t="shared" si="2132"/>
        <v>0</v>
      </c>
      <c r="GZ757" s="270">
        <f t="shared" si="2132"/>
        <v>0</v>
      </c>
      <c r="HA757" s="270">
        <f t="shared" si="2132"/>
        <v>0</v>
      </c>
      <c r="HB757" s="228" t="s">
        <v>861</v>
      </c>
      <c r="HC757" s="228" t="s">
        <v>861</v>
      </c>
      <c r="HD757" s="228" t="s">
        <v>861</v>
      </c>
      <c r="HE757" s="228" t="s">
        <v>861</v>
      </c>
      <c r="HF757" s="228" t="s">
        <v>861</v>
      </c>
      <c r="HG757" s="228" t="s">
        <v>861</v>
      </c>
      <c r="HH757" s="228" t="s">
        <v>861</v>
      </c>
      <c r="HI757" s="228" t="s">
        <v>861</v>
      </c>
      <c r="HJ757" s="228" t="s">
        <v>861</v>
      </c>
      <c r="HK757" s="228" t="s">
        <v>861</v>
      </c>
      <c r="HL757" s="228" t="s">
        <v>861</v>
      </c>
      <c r="HM757" s="228" t="s">
        <v>861</v>
      </c>
      <c r="HN757" s="228" t="s">
        <v>861</v>
      </c>
      <c r="HO757" s="228" t="s">
        <v>861</v>
      </c>
      <c r="HP757" s="228" t="s">
        <v>861</v>
      </c>
      <c r="HQ757" s="270">
        <f t="shared" ref="HQ757:HV757" si="2133">HQ721+HQ737</f>
        <v>9552651</v>
      </c>
      <c r="HR757" s="270">
        <f t="shared" si="2133"/>
        <v>9795525</v>
      </c>
      <c r="HS757" s="270">
        <f t="shared" si="2133"/>
        <v>10158395</v>
      </c>
      <c r="HT757" s="270">
        <f t="shared" si="2133"/>
        <v>8378257.1600000001</v>
      </c>
      <c r="HU757" s="270">
        <f t="shared" si="2133"/>
        <v>8593883.1600000001</v>
      </c>
      <c r="HV757" s="270">
        <f t="shared" si="2133"/>
        <v>8755668.1600000001</v>
      </c>
      <c r="HW757" s="228" t="s">
        <v>861</v>
      </c>
      <c r="HX757" s="228" t="s">
        <v>861</v>
      </c>
      <c r="HY757" s="228" t="s">
        <v>861</v>
      </c>
      <c r="HZ757" s="228" t="s">
        <v>861</v>
      </c>
      <c r="IA757" s="228" t="s">
        <v>861</v>
      </c>
      <c r="IB757" s="228" t="s">
        <v>861</v>
      </c>
      <c r="IC757" s="228" t="s">
        <v>861</v>
      </c>
      <c r="ID757" s="228" t="s">
        <v>861</v>
      </c>
      <c r="IE757" s="228" t="s">
        <v>861</v>
      </c>
      <c r="IF757" s="228" t="s">
        <v>861</v>
      </c>
      <c r="IG757" s="228" t="s">
        <v>861</v>
      </c>
      <c r="IH757" s="228" t="s">
        <v>861</v>
      </c>
      <c r="II757" s="228" t="s">
        <v>861</v>
      </c>
      <c r="IJ757" s="228" t="s">
        <v>861</v>
      </c>
      <c r="IK757" s="228" t="s">
        <v>861</v>
      </c>
      <c r="IL757" s="270">
        <f t="shared" ref="IL757:IQ757" si="2134">IL721+IL737</f>
        <v>26900005</v>
      </c>
      <c r="IM757" s="270">
        <f t="shared" si="2134"/>
        <v>27614114</v>
      </c>
      <c r="IN757" s="270">
        <f t="shared" si="2134"/>
        <v>28583417</v>
      </c>
      <c r="IO757" s="270">
        <f t="shared" si="2134"/>
        <v>19955112.489999998</v>
      </c>
      <c r="IP757" s="270">
        <f t="shared" si="2134"/>
        <v>20493354.489999998</v>
      </c>
      <c r="IQ757" s="270">
        <f t="shared" si="2134"/>
        <v>20897139.489999998</v>
      </c>
      <c r="IR757" s="228" t="s">
        <v>861</v>
      </c>
      <c r="IS757" s="228" t="s">
        <v>861</v>
      </c>
      <c r="IT757" s="228" t="s">
        <v>861</v>
      </c>
      <c r="IU757" s="228" t="s">
        <v>861</v>
      </c>
      <c r="IV757" s="228" t="s">
        <v>861</v>
      </c>
      <c r="IW757" s="228" t="s">
        <v>861</v>
      </c>
      <c r="IX757" s="228" t="s">
        <v>861</v>
      </c>
      <c r="IY757" s="228" t="s">
        <v>861</v>
      </c>
      <c r="IZ757" s="228" t="s">
        <v>861</v>
      </c>
      <c r="JA757" s="228" t="s">
        <v>861</v>
      </c>
      <c r="JB757" s="228" t="s">
        <v>861</v>
      </c>
      <c r="JC757" s="228" t="s">
        <v>861</v>
      </c>
      <c r="JD757" s="228" t="s">
        <v>861</v>
      </c>
      <c r="JE757" s="228" t="s">
        <v>861</v>
      </c>
      <c r="JF757" s="228" t="s">
        <v>861</v>
      </c>
      <c r="JG757" s="270">
        <f t="shared" ref="JG757:JL757" si="2135">JG721+JG737</f>
        <v>10022022</v>
      </c>
      <c r="JH757" s="270">
        <f t="shared" si="2135"/>
        <v>10277046</v>
      </c>
      <c r="JI757" s="270">
        <f t="shared" si="2135"/>
        <v>10652918</v>
      </c>
      <c r="JJ757" s="270">
        <f t="shared" si="2135"/>
        <v>8668205.75</v>
      </c>
      <c r="JK757" s="270">
        <f t="shared" si="2135"/>
        <v>8893425.75</v>
      </c>
      <c r="JL757" s="270">
        <f t="shared" si="2135"/>
        <v>9062395.75</v>
      </c>
      <c r="JM757" s="228" t="s">
        <v>861</v>
      </c>
      <c r="JN757" s="228" t="s">
        <v>861</v>
      </c>
      <c r="JO757" s="228" t="s">
        <v>861</v>
      </c>
      <c r="JP757" s="228" t="s">
        <v>861</v>
      </c>
      <c r="JQ757" s="228" t="s">
        <v>861</v>
      </c>
      <c r="JR757" s="228" t="s">
        <v>861</v>
      </c>
      <c r="JS757" s="228" t="s">
        <v>861</v>
      </c>
      <c r="JT757" s="228" t="s">
        <v>861</v>
      </c>
      <c r="JU757" s="228" t="s">
        <v>861</v>
      </c>
      <c r="JV757" s="228" t="s">
        <v>861</v>
      </c>
      <c r="JW757" s="228" t="s">
        <v>861</v>
      </c>
      <c r="JX757" s="228" t="s">
        <v>861</v>
      </c>
      <c r="JY757" s="228" t="s">
        <v>861</v>
      </c>
      <c r="JZ757" s="228" t="s">
        <v>861</v>
      </c>
      <c r="KA757" s="228" t="s">
        <v>861</v>
      </c>
      <c r="KB757" s="270">
        <f t="shared" ref="KB757:KG757" si="2136">KB721+KB737</f>
        <v>11489535</v>
      </c>
      <c r="KC757" s="270">
        <f t="shared" si="2136"/>
        <v>11819148</v>
      </c>
      <c r="KD757" s="270">
        <f t="shared" si="2136"/>
        <v>12210675</v>
      </c>
      <c r="KE757" s="270">
        <f t="shared" si="2136"/>
        <v>6044472.4299999997</v>
      </c>
      <c r="KF757" s="270">
        <f t="shared" si="2136"/>
        <v>6220473.4299999997</v>
      </c>
      <c r="KG757" s="270">
        <f t="shared" si="2136"/>
        <v>6352512.4299999997</v>
      </c>
      <c r="KH757" s="228" t="s">
        <v>861</v>
      </c>
      <c r="KI757" s="228" t="s">
        <v>861</v>
      </c>
      <c r="KJ757" s="228" t="s">
        <v>861</v>
      </c>
      <c r="KK757" s="228" t="s">
        <v>861</v>
      </c>
      <c r="KL757" s="228" t="s">
        <v>861</v>
      </c>
      <c r="KM757" s="228" t="s">
        <v>861</v>
      </c>
      <c r="KN757" s="228" t="s">
        <v>861</v>
      </c>
      <c r="KO757" s="228" t="s">
        <v>861</v>
      </c>
      <c r="KP757" s="228" t="s">
        <v>861</v>
      </c>
      <c r="KQ757" s="228" t="s">
        <v>861</v>
      </c>
      <c r="KR757" s="228" t="s">
        <v>861</v>
      </c>
      <c r="KS757" s="228" t="s">
        <v>861</v>
      </c>
      <c r="KT757" s="228" t="s">
        <v>861</v>
      </c>
      <c r="KU757" s="228" t="s">
        <v>861</v>
      </c>
      <c r="KV757" s="228" t="s">
        <v>861</v>
      </c>
      <c r="KW757" s="270">
        <f t="shared" ref="KW757:LB757" si="2137">KW721+KW737</f>
        <v>13251776</v>
      </c>
      <c r="KX757" s="270">
        <f t="shared" si="2137"/>
        <v>13589060</v>
      </c>
      <c r="KY757" s="270">
        <f t="shared" si="2137"/>
        <v>14084400</v>
      </c>
      <c r="KZ757" s="270">
        <f t="shared" si="2137"/>
        <v>11455915.470000001</v>
      </c>
      <c r="LA757" s="270">
        <f t="shared" si="2137"/>
        <v>11753371.470000001</v>
      </c>
      <c r="LB757" s="270">
        <f t="shared" si="2137"/>
        <v>11976531.470000001</v>
      </c>
      <c r="LC757" s="228" t="s">
        <v>861</v>
      </c>
      <c r="LD757" s="228" t="s">
        <v>861</v>
      </c>
      <c r="LE757" s="228" t="s">
        <v>861</v>
      </c>
      <c r="LF757" s="228" t="s">
        <v>861</v>
      </c>
      <c r="LG757" s="228" t="s">
        <v>861</v>
      </c>
      <c r="LH757" s="228" t="s">
        <v>861</v>
      </c>
      <c r="LI757" s="228" t="s">
        <v>861</v>
      </c>
      <c r="LJ757" s="228" t="s">
        <v>861</v>
      </c>
      <c r="LK757" s="228" t="s">
        <v>861</v>
      </c>
      <c r="LL757" s="228" t="s">
        <v>861</v>
      </c>
      <c r="LM757" s="228" t="s">
        <v>861</v>
      </c>
      <c r="LN757" s="228" t="s">
        <v>861</v>
      </c>
      <c r="LO757" s="228" t="s">
        <v>861</v>
      </c>
      <c r="LP757" s="228" t="s">
        <v>861</v>
      </c>
      <c r="LQ757" s="228" t="s">
        <v>861</v>
      </c>
      <c r="LR757" s="270">
        <f t="shared" ref="LR757:LW757" si="2138">LR721+LR737</f>
        <v>16992669</v>
      </c>
      <c r="LS757" s="270">
        <f t="shared" si="2138"/>
        <v>17425461</v>
      </c>
      <c r="LT757" s="270">
        <f t="shared" si="2138"/>
        <v>18054053</v>
      </c>
      <c r="LU757" s="270">
        <f t="shared" si="2138"/>
        <v>14523955.689999999</v>
      </c>
      <c r="LV757" s="270">
        <f t="shared" si="2138"/>
        <v>14904017.689999999</v>
      </c>
      <c r="LW757" s="270">
        <f t="shared" si="2138"/>
        <v>15189132.689999999</v>
      </c>
      <c r="LX757" s="228" t="s">
        <v>861</v>
      </c>
      <c r="LY757" s="228" t="s">
        <v>861</v>
      </c>
      <c r="LZ757" s="228" t="s">
        <v>861</v>
      </c>
      <c r="MA757" s="228" t="s">
        <v>861</v>
      </c>
      <c r="MB757" s="228" t="s">
        <v>861</v>
      </c>
      <c r="MC757" s="228" t="s">
        <v>861</v>
      </c>
      <c r="MD757" s="228" t="s">
        <v>861</v>
      </c>
      <c r="ME757" s="228" t="s">
        <v>861</v>
      </c>
      <c r="MF757" s="228" t="s">
        <v>861</v>
      </c>
      <c r="MG757" s="228" t="s">
        <v>861</v>
      </c>
      <c r="MH757" s="228" t="s">
        <v>861</v>
      </c>
      <c r="MI757" s="228" t="s">
        <v>861</v>
      </c>
      <c r="MJ757" s="228" t="s">
        <v>861</v>
      </c>
      <c r="MK757" s="228" t="s">
        <v>861</v>
      </c>
      <c r="ML757" s="228" t="s">
        <v>861</v>
      </c>
      <c r="MM757" s="270">
        <f t="shared" ref="MM757:MR757" si="2139">MM721+MM737</f>
        <v>8303763</v>
      </c>
      <c r="MN757" s="270">
        <f t="shared" si="2139"/>
        <v>8515317</v>
      </c>
      <c r="MO757" s="270">
        <f t="shared" si="2139"/>
        <v>8821091</v>
      </c>
      <c r="MP757" s="270">
        <f t="shared" si="2139"/>
        <v>7092300.8300000001</v>
      </c>
      <c r="MQ757" s="270">
        <f t="shared" si="2139"/>
        <v>7277734.8300000001</v>
      </c>
      <c r="MR757" s="270">
        <f t="shared" si="2139"/>
        <v>7416839.8300000001</v>
      </c>
      <c r="MS757" s="228" t="s">
        <v>861</v>
      </c>
      <c r="MT757" s="228" t="s">
        <v>861</v>
      </c>
      <c r="MU757" s="228" t="s">
        <v>861</v>
      </c>
      <c r="MV757" s="228" t="s">
        <v>861</v>
      </c>
      <c r="MW757" s="228" t="s">
        <v>861</v>
      </c>
      <c r="MX757" s="228" t="s">
        <v>861</v>
      </c>
      <c r="MY757" s="228" t="s">
        <v>861</v>
      </c>
      <c r="MZ757" s="228" t="s">
        <v>861</v>
      </c>
      <c r="NA757" s="228" t="s">
        <v>861</v>
      </c>
      <c r="NB757" s="228" t="s">
        <v>861</v>
      </c>
      <c r="NC757" s="228" t="s">
        <v>861</v>
      </c>
      <c r="ND757" s="228" t="s">
        <v>861</v>
      </c>
      <c r="NE757" s="228" t="s">
        <v>861</v>
      </c>
      <c r="NF757" s="228" t="s">
        <v>861</v>
      </c>
      <c r="NG757" s="228" t="s">
        <v>861</v>
      </c>
      <c r="NH757" s="270">
        <f t="shared" ref="NH757:NM757" si="2140">NH721+NH737</f>
        <v>13429809</v>
      </c>
      <c r="NI757" s="270">
        <f t="shared" si="2140"/>
        <v>13771962</v>
      </c>
      <c r="NJ757" s="270">
        <f t="shared" si="2140"/>
        <v>14266421</v>
      </c>
      <c r="NK757" s="270">
        <f t="shared" si="2140"/>
        <v>11640879.52</v>
      </c>
      <c r="NL757" s="270">
        <f t="shared" si="2140"/>
        <v>11940769.52</v>
      </c>
      <c r="NM757" s="270">
        <f t="shared" si="2140"/>
        <v>12165734.52</v>
      </c>
      <c r="NN757" s="228" t="s">
        <v>861</v>
      </c>
      <c r="NO757" s="228" t="s">
        <v>861</v>
      </c>
      <c r="NP757" s="228" t="s">
        <v>861</v>
      </c>
      <c r="NQ757" s="228" t="s">
        <v>861</v>
      </c>
      <c r="NR757" s="228" t="s">
        <v>861</v>
      </c>
      <c r="NS757" s="228" t="s">
        <v>861</v>
      </c>
      <c r="NT757" s="228" t="s">
        <v>861</v>
      </c>
      <c r="NU757" s="228" t="s">
        <v>861</v>
      </c>
      <c r="NV757" s="228" t="s">
        <v>861</v>
      </c>
      <c r="NW757" s="228" t="s">
        <v>861</v>
      </c>
      <c r="NX757" s="228" t="s">
        <v>861</v>
      </c>
      <c r="NY757" s="228" t="s">
        <v>861</v>
      </c>
      <c r="NZ757" s="228" t="s">
        <v>861</v>
      </c>
      <c r="OA757" s="228" t="s">
        <v>861</v>
      </c>
      <c r="OB757" s="228" t="s">
        <v>861</v>
      </c>
      <c r="OC757" s="270">
        <f t="shared" ref="OC757:OH757" si="2141">OC721+OC737</f>
        <v>23117341</v>
      </c>
      <c r="OD757" s="270">
        <f t="shared" si="2141"/>
        <v>23705599</v>
      </c>
      <c r="OE757" s="270">
        <f t="shared" si="2141"/>
        <v>24572477</v>
      </c>
      <c r="OF757" s="270">
        <f t="shared" si="2141"/>
        <v>20273360.010000002</v>
      </c>
      <c r="OG757" s="270">
        <f t="shared" si="2141"/>
        <v>20792838.010000002</v>
      </c>
      <c r="OH757" s="270">
        <f t="shared" si="2141"/>
        <v>21182573.010000002</v>
      </c>
      <c r="OI757" s="228" t="s">
        <v>861</v>
      </c>
      <c r="OJ757" s="228" t="s">
        <v>861</v>
      </c>
      <c r="OK757" s="228" t="s">
        <v>861</v>
      </c>
      <c r="OL757" s="228" t="s">
        <v>861</v>
      </c>
      <c r="OM757" s="228" t="s">
        <v>861</v>
      </c>
      <c r="ON757" s="228" t="s">
        <v>861</v>
      </c>
      <c r="OO757" s="228" t="s">
        <v>861</v>
      </c>
      <c r="OP757" s="228" t="s">
        <v>861</v>
      </c>
      <c r="OQ757" s="228" t="s">
        <v>861</v>
      </c>
      <c r="OR757" s="228" t="s">
        <v>861</v>
      </c>
      <c r="OS757" s="228" t="s">
        <v>861</v>
      </c>
      <c r="OT757" s="228" t="s">
        <v>861</v>
      </c>
      <c r="OU757" s="228" t="s">
        <v>861</v>
      </c>
      <c r="OV757" s="228" t="s">
        <v>861</v>
      </c>
      <c r="OW757" s="228" t="s">
        <v>861</v>
      </c>
      <c r="OX757" s="270">
        <f t="shared" ref="OX757:PC757" si="2142">OX721+OX737</f>
        <v>11772818</v>
      </c>
      <c r="OY757" s="270">
        <f t="shared" si="2142"/>
        <v>12072608</v>
      </c>
      <c r="OZ757" s="270">
        <f t="shared" si="2142"/>
        <v>12509354</v>
      </c>
      <c r="PA757" s="270">
        <f t="shared" si="2142"/>
        <v>10109642.33</v>
      </c>
      <c r="PB757" s="270">
        <f t="shared" si="2142"/>
        <v>10373214.33</v>
      </c>
      <c r="PC757" s="270">
        <f t="shared" si="2142"/>
        <v>10570944.33</v>
      </c>
      <c r="PD757" s="228" t="s">
        <v>861</v>
      </c>
      <c r="PE757" s="228" t="s">
        <v>861</v>
      </c>
      <c r="PF757" s="228" t="s">
        <v>861</v>
      </c>
      <c r="PG757" s="228" t="s">
        <v>861</v>
      </c>
      <c r="PH757" s="228" t="s">
        <v>861</v>
      </c>
      <c r="PI757" s="228" t="s">
        <v>861</v>
      </c>
      <c r="PJ757" s="228" t="s">
        <v>861</v>
      </c>
      <c r="PK757" s="228" t="s">
        <v>861</v>
      </c>
      <c r="PL757" s="228" t="s">
        <v>861</v>
      </c>
      <c r="PM757" s="228" t="s">
        <v>861</v>
      </c>
      <c r="PN757" s="228" t="s">
        <v>861</v>
      </c>
      <c r="PO757" s="228" t="s">
        <v>861</v>
      </c>
      <c r="PP757" s="228" t="s">
        <v>861</v>
      </c>
      <c r="PQ757" s="228" t="s">
        <v>861</v>
      </c>
      <c r="PR757" s="228" t="s">
        <v>861</v>
      </c>
      <c r="PS757" s="270">
        <f t="shared" ref="PS757:PX757" si="2143">PS721+PS737</f>
        <v>21402075</v>
      </c>
      <c r="PT757" s="270">
        <f t="shared" si="2143"/>
        <v>22016060</v>
      </c>
      <c r="PU757" s="270">
        <f t="shared" si="2143"/>
        <v>22745375</v>
      </c>
      <c r="PV757" s="270">
        <f t="shared" si="2143"/>
        <v>11232381.75</v>
      </c>
      <c r="PW757" s="270">
        <f t="shared" si="2143"/>
        <v>11560226.75</v>
      </c>
      <c r="PX757" s="270">
        <f t="shared" si="2143"/>
        <v>11806181.75</v>
      </c>
      <c r="PY757" s="228" t="s">
        <v>861</v>
      </c>
      <c r="PZ757" s="228" t="s">
        <v>861</v>
      </c>
      <c r="QA757" s="228" t="s">
        <v>861</v>
      </c>
      <c r="QB757" s="228" t="s">
        <v>861</v>
      </c>
      <c r="QC757" s="228" t="s">
        <v>861</v>
      </c>
      <c r="QD757" s="228" t="s">
        <v>861</v>
      </c>
      <c r="QE757" s="228" t="s">
        <v>861</v>
      </c>
      <c r="QF757" s="228" t="s">
        <v>861</v>
      </c>
      <c r="QG757" s="228" t="s">
        <v>861</v>
      </c>
      <c r="QH757" s="228" t="s">
        <v>861</v>
      </c>
      <c r="QI757" s="228" t="s">
        <v>861</v>
      </c>
      <c r="QJ757" s="228" t="s">
        <v>861</v>
      </c>
      <c r="QK757" s="228" t="s">
        <v>861</v>
      </c>
      <c r="QL757" s="228" t="s">
        <v>861</v>
      </c>
      <c r="QM757" s="228" t="s">
        <v>861</v>
      </c>
      <c r="QN757" s="270">
        <f t="shared" ref="QN757:QS757" si="2144">QN721+QN737</f>
        <v>12512297</v>
      </c>
      <c r="QO757" s="270">
        <f t="shared" si="2144"/>
        <v>12830834</v>
      </c>
      <c r="QP757" s="270">
        <f t="shared" si="2144"/>
        <v>13296877</v>
      </c>
      <c r="QQ757" s="270">
        <f t="shared" si="2144"/>
        <v>10803224.289999999</v>
      </c>
      <c r="QR757" s="270">
        <f t="shared" si="2144"/>
        <v>11083738.289999999</v>
      </c>
      <c r="QS757" s="270">
        <f t="shared" si="2144"/>
        <v>11294183.289999999</v>
      </c>
      <c r="QT757" s="228" t="s">
        <v>861</v>
      </c>
      <c r="QU757" s="228" t="s">
        <v>861</v>
      </c>
      <c r="QV757" s="228" t="s">
        <v>861</v>
      </c>
      <c r="QW757" s="228" t="s">
        <v>861</v>
      </c>
      <c r="QX757" s="228" t="s">
        <v>861</v>
      </c>
      <c r="QY757" s="228" t="s">
        <v>861</v>
      </c>
      <c r="QZ757" s="228" t="s">
        <v>861</v>
      </c>
      <c r="RA757" s="228" t="s">
        <v>861</v>
      </c>
      <c r="RB757" s="228" t="s">
        <v>861</v>
      </c>
      <c r="RC757" s="228" t="s">
        <v>861</v>
      </c>
      <c r="RD757" s="228" t="s">
        <v>861</v>
      </c>
      <c r="RE757" s="228" t="s">
        <v>861</v>
      </c>
      <c r="RF757" s="228" t="s">
        <v>861</v>
      </c>
      <c r="RG757" s="228" t="s">
        <v>861</v>
      </c>
      <c r="RH757" s="228" t="s">
        <v>861</v>
      </c>
      <c r="RI757" s="270">
        <f t="shared" ref="RI757:RN757" si="2145">RI721+RI737</f>
        <v>22725189</v>
      </c>
      <c r="RJ757" s="270">
        <f t="shared" si="2145"/>
        <v>23311189</v>
      </c>
      <c r="RK757" s="270">
        <f t="shared" si="2145"/>
        <v>24146317</v>
      </c>
      <c r="RL757" s="270">
        <f t="shared" si="2145"/>
        <v>18879294.5</v>
      </c>
      <c r="RM757" s="270">
        <f t="shared" si="2145"/>
        <v>19371910.5</v>
      </c>
      <c r="RN757" s="270">
        <f t="shared" si="2145"/>
        <v>19741465.5</v>
      </c>
      <c r="RO757" s="228" t="s">
        <v>861</v>
      </c>
      <c r="RP757" s="228" t="s">
        <v>861</v>
      </c>
      <c r="RQ757" s="228" t="s">
        <v>861</v>
      </c>
      <c r="RR757" s="228" t="s">
        <v>861</v>
      </c>
      <c r="RS757" s="228" t="s">
        <v>861</v>
      </c>
      <c r="RT757" s="228" t="s">
        <v>861</v>
      </c>
      <c r="RU757" s="228" t="s">
        <v>861</v>
      </c>
      <c r="RV757" s="228" t="s">
        <v>861</v>
      </c>
      <c r="RW757" s="228" t="s">
        <v>861</v>
      </c>
      <c r="RX757" s="228" t="s">
        <v>861</v>
      </c>
      <c r="RY757" s="228" t="s">
        <v>861</v>
      </c>
      <c r="RZ757" s="228" t="s">
        <v>861</v>
      </c>
      <c r="SA757" s="228" t="s">
        <v>861</v>
      </c>
      <c r="SB757" s="228" t="s">
        <v>861</v>
      </c>
      <c r="SC757" s="228" t="s">
        <v>861</v>
      </c>
      <c r="SD757" s="270">
        <f t="shared" ref="SD757:SI757" si="2146">SD721+SD737</f>
        <v>36693684</v>
      </c>
      <c r="SE757" s="270">
        <f t="shared" si="2146"/>
        <v>37628073</v>
      </c>
      <c r="SF757" s="270">
        <f t="shared" si="2146"/>
        <v>38989344</v>
      </c>
      <c r="SG757" s="270">
        <f t="shared" si="2146"/>
        <v>31812697.84</v>
      </c>
      <c r="SH757" s="270">
        <f t="shared" si="2146"/>
        <v>32634205.84</v>
      </c>
      <c r="SI757" s="270">
        <f t="shared" si="2146"/>
        <v>33250495.84</v>
      </c>
      <c r="SJ757" s="228" t="s">
        <v>861</v>
      </c>
      <c r="SK757" s="228" t="s">
        <v>861</v>
      </c>
      <c r="SL757" s="228" t="s">
        <v>861</v>
      </c>
      <c r="SM757" s="228" t="s">
        <v>861</v>
      </c>
      <c r="SN757" s="228" t="s">
        <v>861</v>
      </c>
      <c r="SO757" s="228" t="s">
        <v>861</v>
      </c>
      <c r="SP757" s="228" t="s">
        <v>861</v>
      </c>
      <c r="SQ757" s="228" t="s">
        <v>861</v>
      </c>
      <c r="SR757" s="228" t="s">
        <v>861</v>
      </c>
      <c r="SS757" s="228" t="s">
        <v>861</v>
      </c>
      <c r="ST757" s="228" t="s">
        <v>861</v>
      </c>
      <c r="SU757" s="228" t="s">
        <v>861</v>
      </c>
      <c r="SV757" s="228" t="s">
        <v>861</v>
      </c>
      <c r="SW757" s="228" t="s">
        <v>861</v>
      </c>
      <c r="SX757" s="228" t="s">
        <v>861</v>
      </c>
      <c r="SY757" s="270">
        <f t="shared" ref="SY757:TD757" si="2147">SY721+SY737</f>
        <v>18202172</v>
      </c>
      <c r="SZ757" s="270">
        <f t="shared" si="2147"/>
        <v>18693769</v>
      </c>
      <c r="TA757" s="270">
        <f t="shared" si="2147"/>
        <v>19341932</v>
      </c>
      <c r="TB757" s="270">
        <f t="shared" si="2147"/>
        <v>12935773.65</v>
      </c>
      <c r="TC757" s="270">
        <f t="shared" si="2147"/>
        <v>13282764.65</v>
      </c>
      <c r="TD757" s="270">
        <f t="shared" si="2147"/>
        <v>13543058.65</v>
      </c>
      <c r="TE757" s="228" t="s">
        <v>861</v>
      </c>
      <c r="TF757" s="228" t="s">
        <v>861</v>
      </c>
      <c r="TG757" s="228" t="s">
        <v>861</v>
      </c>
      <c r="TH757" s="228" t="s">
        <v>861</v>
      </c>
      <c r="TI757" s="228" t="s">
        <v>861</v>
      </c>
      <c r="TJ757" s="228" t="s">
        <v>861</v>
      </c>
      <c r="TK757" s="228" t="s">
        <v>861</v>
      </c>
      <c r="TL757" s="228" t="s">
        <v>861</v>
      </c>
      <c r="TM757" s="228" t="s">
        <v>861</v>
      </c>
      <c r="TN757" s="228" t="s">
        <v>861</v>
      </c>
      <c r="TO757" s="228" t="s">
        <v>861</v>
      </c>
      <c r="TP757" s="228" t="s">
        <v>861</v>
      </c>
      <c r="TQ757" s="228" t="s">
        <v>861</v>
      </c>
      <c r="TR757" s="228" t="s">
        <v>861</v>
      </c>
      <c r="TS757" s="228" t="s">
        <v>861</v>
      </c>
      <c r="TT757" s="270">
        <f t="shared" ref="TT757:TY757" si="2148">TT721+TT737</f>
        <v>8386953</v>
      </c>
      <c r="TU757" s="270">
        <f t="shared" si="2148"/>
        <v>8600568</v>
      </c>
      <c r="TV757" s="270">
        <f t="shared" si="2148"/>
        <v>8910709</v>
      </c>
      <c r="TW757" s="270">
        <f t="shared" si="2148"/>
        <v>7216730.7800000003</v>
      </c>
      <c r="TX757" s="270">
        <f t="shared" si="2148"/>
        <v>7404292.7800000003</v>
      </c>
      <c r="TY757" s="270">
        <f t="shared" si="2148"/>
        <v>7544997.7800000003</v>
      </c>
      <c r="TZ757" s="228" t="s">
        <v>861</v>
      </c>
      <c r="UA757" s="228" t="s">
        <v>861</v>
      </c>
      <c r="UB757" s="228" t="s">
        <v>861</v>
      </c>
      <c r="UC757" s="228" t="s">
        <v>861</v>
      </c>
      <c r="UD757" s="228" t="s">
        <v>861</v>
      </c>
      <c r="UE757" s="228" t="s">
        <v>861</v>
      </c>
      <c r="UF757" s="228" t="s">
        <v>861</v>
      </c>
      <c r="UG757" s="228" t="s">
        <v>861</v>
      </c>
      <c r="UH757" s="228" t="s">
        <v>861</v>
      </c>
      <c r="UI757" s="228" t="s">
        <v>861</v>
      </c>
      <c r="UJ757" s="228" t="s">
        <v>861</v>
      </c>
      <c r="UK757" s="228" t="s">
        <v>861</v>
      </c>
      <c r="UL757" s="228" t="s">
        <v>861</v>
      </c>
      <c r="UM757" s="228" t="s">
        <v>861</v>
      </c>
      <c r="UN757" s="228" t="s">
        <v>861</v>
      </c>
      <c r="UO757" s="270">
        <f t="shared" ref="UO757:UT757" si="2149">UO721+UO737</f>
        <v>20503838</v>
      </c>
      <c r="UP757" s="270">
        <f t="shared" si="2149"/>
        <v>21026099</v>
      </c>
      <c r="UQ757" s="270">
        <f t="shared" si="2149"/>
        <v>21783642</v>
      </c>
      <c r="UR757" s="270">
        <f t="shared" si="2149"/>
        <v>17610521.920000002</v>
      </c>
      <c r="US757" s="270">
        <f t="shared" si="2149"/>
        <v>18068921.920000002</v>
      </c>
      <c r="UT757" s="270">
        <f t="shared" si="2149"/>
        <v>18412801.920000002</v>
      </c>
      <c r="UU757" s="228" t="s">
        <v>861</v>
      </c>
      <c r="UV757" s="228" t="s">
        <v>861</v>
      </c>
      <c r="UW757" s="228" t="s">
        <v>861</v>
      </c>
      <c r="UX757" s="228" t="s">
        <v>861</v>
      </c>
      <c r="UY757" s="228" t="s">
        <v>861</v>
      </c>
      <c r="UZ757" s="228" t="s">
        <v>861</v>
      </c>
      <c r="VA757" s="228" t="s">
        <v>861</v>
      </c>
      <c r="VB757" s="228" t="s">
        <v>861</v>
      </c>
      <c r="VC757" s="228" t="s">
        <v>861</v>
      </c>
      <c r="VD757" s="228" t="s">
        <v>861</v>
      </c>
      <c r="VE757" s="228" t="s">
        <v>861</v>
      </c>
      <c r="VF757" s="228" t="s">
        <v>861</v>
      </c>
      <c r="VG757" s="228" t="s">
        <v>861</v>
      </c>
      <c r="VH757" s="228" t="s">
        <v>861</v>
      </c>
      <c r="VI757" s="228" t="s">
        <v>861</v>
      </c>
      <c r="VJ757" s="270">
        <f t="shared" ref="VJ757:VO757" si="2150">VJ721+VJ737</f>
        <v>26739728</v>
      </c>
      <c r="VK757" s="270">
        <f t="shared" si="2150"/>
        <v>27447272</v>
      </c>
      <c r="VL757" s="270">
        <f t="shared" si="2150"/>
        <v>28403952</v>
      </c>
      <c r="VM757" s="270">
        <f t="shared" si="2150"/>
        <v>20563527.989999998</v>
      </c>
      <c r="VN757" s="270">
        <f t="shared" si="2150"/>
        <v>21102603.989999998</v>
      </c>
      <c r="VO757" s="270">
        <f t="shared" si="2150"/>
        <v>21506987.989999998</v>
      </c>
      <c r="VP757" s="228" t="s">
        <v>861</v>
      </c>
      <c r="VQ757" s="228" t="s">
        <v>861</v>
      </c>
      <c r="VR757" s="228" t="s">
        <v>861</v>
      </c>
      <c r="VS757" s="228" t="s">
        <v>861</v>
      </c>
      <c r="VT757" s="228" t="s">
        <v>861</v>
      </c>
      <c r="VU757" s="228" t="s">
        <v>861</v>
      </c>
      <c r="VV757" s="228" t="s">
        <v>861</v>
      </c>
      <c r="VW757" s="228" t="s">
        <v>861</v>
      </c>
      <c r="VX757" s="228" t="s">
        <v>861</v>
      </c>
      <c r="VY757" s="228" t="s">
        <v>861</v>
      </c>
      <c r="VZ757" s="228" t="s">
        <v>861</v>
      </c>
      <c r="WA757" s="228" t="s">
        <v>861</v>
      </c>
      <c r="WB757" s="228" t="s">
        <v>861</v>
      </c>
      <c r="WC757" s="228" t="s">
        <v>861</v>
      </c>
      <c r="WD757" s="228" t="s">
        <v>861</v>
      </c>
      <c r="WE757" s="270">
        <f t="shared" ref="WE757:WJ757" si="2151">WE721+WE737</f>
        <v>0</v>
      </c>
      <c r="WF757" s="270">
        <f t="shared" si="2151"/>
        <v>0</v>
      </c>
      <c r="WG757" s="270">
        <f t="shared" si="2151"/>
        <v>0</v>
      </c>
      <c r="WH757" s="270">
        <f t="shared" si="2151"/>
        <v>0</v>
      </c>
      <c r="WI757" s="270">
        <f t="shared" si="2151"/>
        <v>0</v>
      </c>
      <c r="WJ757" s="270">
        <f t="shared" si="2151"/>
        <v>0</v>
      </c>
      <c r="WK757" s="228" t="s">
        <v>861</v>
      </c>
      <c r="WL757" s="228" t="s">
        <v>861</v>
      </c>
      <c r="WM757" s="228" t="s">
        <v>861</v>
      </c>
      <c r="WN757" s="228" t="s">
        <v>861</v>
      </c>
      <c r="WO757" s="228" t="s">
        <v>861</v>
      </c>
      <c r="WP757" s="228" t="s">
        <v>861</v>
      </c>
      <c r="WQ757" s="228" t="s">
        <v>861</v>
      </c>
      <c r="WR757" s="228" t="s">
        <v>861</v>
      </c>
      <c r="WS757" s="228" t="s">
        <v>861</v>
      </c>
      <c r="WT757" s="228" t="s">
        <v>861</v>
      </c>
      <c r="WU757" s="228" t="s">
        <v>861</v>
      </c>
      <c r="WV757" s="228" t="s">
        <v>861</v>
      </c>
      <c r="WW757" s="228" t="s">
        <v>861</v>
      </c>
      <c r="WX757" s="228" t="s">
        <v>861</v>
      </c>
      <c r="WY757" s="228" t="s">
        <v>861</v>
      </c>
      <c r="WZ757" s="270">
        <f t="shared" ref="WZ757:XE757" si="2152">WZ721+WZ737</f>
        <v>14693683</v>
      </c>
      <c r="XA757" s="270">
        <f t="shared" si="2152"/>
        <v>15078745</v>
      </c>
      <c r="XB757" s="270">
        <f t="shared" si="2152"/>
        <v>15613635</v>
      </c>
      <c r="XC757" s="270">
        <f t="shared" si="2152"/>
        <v>11571895.869999999</v>
      </c>
      <c r="XD757" s="270">
        <f t="shared" si="2152"/>
        <v>11876968.869999999</v>
      </c>
      <c r="XE757" s="270">
        <f t="shared" si="2152"/>
        <v>12105833.869999999</v>
      </c>
      <c r="XF757" s="228" t="s">
        <v>861</v>
      </c>
      <c r="XG757" s="228" t="s">
        <v>861</v>
      </c>
      <c r="XH757" s="228" t="s">
        <v>861</v>
      </c>
      <c r="XI757" s="228" t="s">
        <v>861</v>
      </c>
      <c r="XJ757" s="228" t="s">
        <v>861</v>
      </c>
      <c r="XK757" s="228" t="s">
        <v>861</v>
      </c>
      <c r="XL757" s="228" t="s">
        <v>861</v>
      </c>
      <c r="XM757" s="228" t="s">
        <v>861</v>
      </c>
      <c r="XN757" s="228" t="s">
        <v>861</v>
      </c>
      <c r="XO757" s="228" t="s">
        <v>861</v>
      </c>
      <c r="XP757" s="228" t="s">
        <v>861</v>
      </c>
      <c r="XQ757" s="228" t="s">
        <v>861</v>
      </c>
      <c r="XR757" s="228" t="s">
        <v>861</v>
      </c>
      <c r="XS757" s="228" t="s">
        <v>861</v>
      </c>
      <c r="XT757" s="228" t="s">
        <v>861</v>
      </c>
      <c r="XU757" s="270">
        <f t="shared" ref="XU757:XZ757" si="2153">XU721+XU737</f>
        <v>30495543</v>
      </c>
      <c r="XV757" s="270">
        <f t="shared" si="2153"/>
        <v>31293125</v>
      </c>
      <c r="XW757" s="270">
        <f t="shared" si="2153"/>
        <v>32405479</v>
      </c>
      <c r="XX757" s="270">
        <f t="shared" si="2153"/>
        <v>24118394.25</v>
      </c>
      <c r="XY757" s="270">
        <f t="shared" si="2153"/>
        <v>24755105.25</v>
      </c>
      <c r="XZ757" s="270">
        <f t="shared" si="2153"/>
        <v>25232766.25</v>
      </c>
      <c r="YA757" s="228" t="s">
        <v>861</v>
      </c>
      <c r="YB757" s="228" t="s">
        <v>861</v>
      </c>
      <c r="YC757" s="228" t="s">
        <v>861</v>
      </c>
      <c r="YD757" s="228" t="s">
        <v>861</v>
      </c>
      <c r="YE757" s="228" t="s">
        <v>861</v>
      </c>
      <c r="YF757" s="228" t="s">
        <v>861</v>
      </c>
      <c r="YG757" s="228" t="s">
        <v>861</v>
      </c>
      <c r="YH757" s="228" t="s">
        <v>861</v>
      </c>
      <c r="YI757" s="228" t="s">
        <v>861</v>
      </c>
      <c r="YJ757" s="228" t="s">
        <v>861</v>
      </c>
      <c r="YK757" s="228" t="s">
        <v>861</v>
      </c>
      <c r="YL757" s="228" t="s">
        <v>861</v>
      </c>
      <c r="YM757" s="228" t="s">
        <v>861</v>
      </c>
      <c r="YN757" s="228" t="s">
        <v>861</v>
      </c>
      <c r="YO757" s="228" t="s">
        <v>861</v>
      </c>
      <c r="YP757" s="270">
        <f t="shared" ref="YP757:YU757" si="2154">YP721+YP737</f>
        <v>24755110</v>
      </c>
      <c r="YQ757" s="270">
        <f t="shared" si="2154"/>
        <v>25397528</v>
      </c>
      <c r="YR757" s="270">
        <f t="shared" si="2154"/>
        <v>26295630</v>
      </c>
      <c r="YS757" s="270">
        <f t="shared" si="2154"/>
        <v>19922176.370000001</v>
      </c>
      <c r="YT757" s="270">
        <f t="shared" si="2154"/>
        <v>20448972.370000001</v>
      </c>
      <c r="YU757" s="270">
        <f t="shared" si="2154"/>
        <v>20844146.370000001</v>
      </c>
      <c r="YV757" s="228" t="s">
        <v>861</v>
      </c>
      <c r="YW757" s="228" t="s">
        <v>861</v>
      </c>
      <c r="YX757" s="228" t="s">
        <v>861</v>
      </c>
      <c r="YY757" s="228" t="s">
        <v>861</v>
      </c>
      <c r="YZ757" s="228" t="s">
        <v>861</v>
      </c>
      <c r="ZA757" s="228" t="s">
        <v>861</v>
      </c>
      <c r="ZB757" s="228" t="s">
        <v>861</v>
      </c>
      <c r="ZC757" s="228" t="s">
        <v>861</v>
      </c>
      <c r="ZD757" s="228" t="s">
        <v>861</v>
      </c>
      <c r="ZE757" s="228" t="s">
        <v>861</v>
      </c>
      <c r="ZF757" s="228" t="s">
        <v>861</v>
      </c>
      <c r="ZG757" s="228" t="s">
        <v>861</v>
      </c>
      <c r="ZH757" s="228" t="s">
        <v>861</v>
      </c>
      <c r="ZI757" s="228" t="s">
        <v>861</v>
      </c>
      <c r="ZJ757" s="228" t="s">
        <v>861</v>
      </c>
      <c r="ZK757" s="270">
        <f t="shared" ref="ZK757:ZP757" si="2155">ZK721+ZK737</f>
        <v>18564740</v>
      </c>
      <c r="ZL757" s="270">
        <f t="shared" si="2155"/>
        <v>19037159</v>
      </c>
      <c r="ZM757" s="270">
        <f t="shared" si="2155"/>
        <v>19733112</v>
      </c>
      <c r="ZN757" s="270">
        <f t="shared" si="2155"/>
        <v>16202793.84</v>
      </c>
      <c r="ZO757" s="270">
        <f t="shared" si="2155"/>
        <v>16619925.84</v>
      </c>
      <c r="ZP757" s="270">
        <f t="shared" si="2155"/>
        <v>16932875.84</v>
      </c>
      <c r="ZQ757" s="228" t="s">
        <v>861</v>
      </c>
      <c r="ZR757" s="228" t="s">
        <v>861</v>
      </c>
      <c r="ZS757" s="228" t="s">
        <v>861</v>
      </c>
      <c r="ZT757" s="228" t="s">
        <v>861</v>
      </c>
      <c r="ZU757" s="228" t="s">
        <v>861</v>
      </c>
      <c r="ZV757" s="228" t="s">
        <v>861</v>
      </c>
      <c r="ZW757" s="228" t="s">
        <v>861</v>
      </c>
      <c r="ZX757" s="228" t="s">
        <v>861</v>
      </c>
      <c r="ZY757" s="228" t="s">
        <v>861</v>
      </c>
      <c r="ZZ757" s="228" t="s">
        <v>861</v>
      </c>
      <c r="AAA757" s="228" t="s">
        <v>861</v>
      </c>
      <c r="AAB757" s="228" t="s">
        <v>861</v>
      </c>
      <c r="AAC757" s="228" t="s">
        <v>861</v>
      </c>
      <c r="AAD757" s="228" t="s">
        <v>861</v>
      </c>
      <c r="AAE757" s="228" t="s">
        <v>861</v>
      </c>
      <c r="AAF757" s="270">
        <f t="shared" ref="AAF757:AAK757" si="2156">AAF721+AAF737</f>
        <v>10905192</v>
      </c>
      <c r="AAG757" s="270">
        <f t="shared" si="2156"/>
        <v>11193017</v>
      </c>
      <c r="AAH757" s="270">
        <f t="shared" si="2156"/>
        <v>11588900</v>
      </c>
      <c r="AAI757" s="270">
        <f t="shared" si="2156"/>
        <v>8454237.0500000007</v>
      </c>
      <c r="AAJ757" s="270">
        <f t="shared" si="2156"/>
        <v>8676263.0500000007</v>
      </c>
      <c r="AAK757" s="270">
        <f t="shared" si="2156"/>
        <v>8842829.0500000007</v>
      </c>
      <c r="AAL757" s="228" t="s">
        <v>861</v>
      </c>
      <c r="AAM757" s="228" t="s">
        <v>861</v>
      </c>
      <c r="AAN757" s="228" t="s">
        <v>861</v>
      </c>
      <c r="AAO757" s="228" t="s">
        <v>861</v>
      </c>
      <c r="AAP757" s="228" t="s">
        <v>861</v>
      </c>
      <c r="AAQ757" s="228" t="s">
        <v>861</v>
      </c>
      <c r="AAR757" s="228" t="s">
        <v>861</v>
      </c>
      <c r="AAS757" s="228" t="s">
        <v>861</v>
      </c>
      <c r="AAT757" s="228" t="s">
        <v>861</v>
      </c>
      <c r="AAU757" s="228" t="s">
        <v>861</v>
      </c>
      <c r="AAV757" s="228" t="s">
        <v>861</v>
      </c>
      <c r="AAW757" s="228" t="s">
        <v>861</v>
      </c>
      <c r="AAX757" s="228" t="s">
        <v>861</v>
      </c>
      <c r="AAY757" s="228" t="s">
        <v>861</v>
      </c>
      <c r="AAZ757" s="228" t="s">
        <v>861</v>
      </c>
      <c r="ABA757" s="270">
        <f t="shared" ref="ABA757:ABF757" si="2157">ABA721+ABA737</f>
        <v>13228741</v>
      </c>
      <c r="ABB757" s="270">
        <f t="shared" si="2157"/>
        <v>13575822</v>
      </c>
      <c r="ABC757" s="270">
        <f t="shared" si="2157"/>
        <v>14055945</v>
      </c>
      <c r="ABD757" s="270">
        <f t="shared" si="2157"/>
        <v>10241164.73</v>
      </c>
      <c r="ABE757" s="270">
        <f t="shared" si="2157"/>
        <v>10514804.73</v>
      </c>
      <c r="ABF757" s="270">
        <f t="shared" si="2157"/>
        <v>10720085.73</v>
      </c>
      <c r="ABG757" s="228" t="s">
        <v>861</v>
      </c>
      <c r="ABH757" s="228" t="s">
        <v>861</v>
      </c>
      <c r="ABI757" s="228" t="s">
        <v>861</v>
      </c>
      <c r="ABJ757" s="228" t="s">
        <v>861</v>
      </c>
      <c r="ABK757" s="228" t="s">
        <v>861</v>
      </c>
      <c r="ABL757" s="228" t="s">
        <v>861</v>
      </c>
      <c r="ABM757" s="228" t="s">
        <v>861</v>
      </c>
      <c r="ABN757" s="228" t="s">
        <v>861</v>
      </c>
      <c r="ABO757" s="228" t="s">
        <v>861</v>
      </c>
      <c r="ABP757" s="228" t="s">
        <v>861</v>
      </c>
      <c r="ABQ757" s="228" t="s">
        <v>861</v>
      </c>
      <c r="ABR757" s="228" t="s">
        <v>861</v>
      </c>
      <c r="ABS757" s="228" t="s">
        <v>861</v>
      </c>
      <c r="ABT757" s="228" t="s">
        <v>861</v>
      </c>
      <c r="ABU757" s="228" t="s">
        <v>861</v>
      </c>
      <c r="ABV757" s="270">
        <f t="shared" ref="ABV757:ACA757" si="2158">ABV721+ABV737</f>
        <v>34304486</v>
      </c>
      <c r="ABW757" s="270">
        <f t="shared" si="2158"/>
        <v>35229584</v>
      </c>
      <c r="ABX757" s="270">
        <f t="shared" si="2158"/>
        <v>36448560</v>
      </c>
      <c r="ABY757" s="270">
        <f t="shared" si="2158"/>
        <v>24593857.039999999</v>
      </c>
      <c r="ABZ757" s="270">
        <f t="shared" si="2158"/>
        <v>25262566.039999999</v>
      </c>
      <c r="ACA757" s="270">
        <f t="shared" si="2158"/>
        <v>25764258.039999999</v>
      </c>
      <c r="ACB757" s="228" t="s">
        <v>861</v>
      </c>
      <c r="ACC757" s="228" t="s">
        <v>861</v>
      </c>
      <c r="ACD757" s="228" t="s">
        <v>861</v>
      </c>
      <c r="ACE757" s="228" t="s">
        <v>861</v>
      </c>
      <c r="ACF757" s="228" t="s">
        <v>861</v>
      </c>
      <c r="ACG757" s="228" t="s">
        <v>861</v>
      </c>
      <c r="ACH757" s="228" t="s">
        <v>861</v>
      </c>
      <c r="ACI757" s="228" t="s">
        <v>861</v>
      </c>
      <c r="ACJ757" s="228" t="s">
        <v>861</v>
      </c>
      <c r="ACK757" s="228" t="s">
        <v>861</v>
      </c>
      <c r="ACL757" s="228" t="s">
        <v>861</v>
      </c>
      <c r="ACM757" s="228" t="s">
        <v>861</v>
      </c>
      <c r="ACN757" s="228" t="s">
        <v>861</v>
      </c>
      <c r="ACO757" s="228" t="s">
        <v>861</v>
      </c>
      <c r="ACP757" s="228" t="s">
        <v>861</v>
      </c>
      <c r="ACQ757" s="270">
        <f t="shared" ref="ACQ757:ACV757" si="2159">ACQ721+ACQ737</f>
        <v>18600125</v>
      </c>
      <c r="ACR757" s="270">
        <f t="shared" si="2159"/>
        <v>19123618</v>
      </c>
      <c r="ACS757" s="270">
        <f t="shared" si="2159"/>
        <v>19762618</v>
      </c>
      <c r="ACT757" s="270">
        <f t="shared" si="2159"/>
        <v>10734527.17</v>
      </c>
      <c r="ACU757" s="270">
        <f t="shared" si="2159"/>
        <v>11044140.17</v>
      </c>
      <c r="ACV757" s="270">
        <f t="shared" si="2159"/>
        <v>11276358.17</v>
      </c>
      <c r="ACW757" s="228" t="s">
        <v>861</v>
      </c>
      <c r="ACX757" s="228" t="s">
        <v>861</v>
      </c>
      <c r="ACY757" s="228" t="s">
        <v>861</v>
      </c>
      <c r="ACZ757" s="228" t="s">
        <v>861</v>
      </c>
      <c r="ADA757" s="228" t="s">
        <v>861</v>
      </c>
      <c r="ADB757" s="228" t="s">
        <v>861</v>
      </c>
      <c r="ADC757" s="228" t="s">
        <v>861</v>
      </c>
      <c r="ADD757" s="228" t="s">
        <v>861</v>
      </c>
      <c r="ADE757" s="228" t="s">
        <v>861</v>
      </c>
      <c r="ADF757" s="228" t="s">
        <v>861</v>
      </c>
      <c r="ADG757" s="228" t="s">
        <v>861</v>
      </c>
      <c r="ADH757" s="228" t="s">
        <v>861</v>
      </c>
      <c r="ADI757" s="228" t="s">
        <v>861</v>
      </c>
      <c r="ADJ757" s="228" t="s">
        <v>861</v>
      </c>
      <c r="ADK757" s="228" t="s">
        <v>861</v>
      </c>
      <c r="ADL757" s="270">
        <f t="shared" ref="ADL757:ADQ757" si="2160">ADL721+ADL737</f>
        <v>14400681</v>
      </c>
      <c r="ADM757" s="270">
        <f t="shared" si="2160"/>
        <v>14780481</v>
      </c>
      <c r="ADN757" s="270">
        <f t="shared" si="2160"/>
        <v>15302001</v>
      </c>
      <c r="ADO757" s="270">
        <f t="shared" si="2160"/>
        <v>10960447.74</v>
      </c>
      <c r="ADP757" s="270">
        <f t="shared" si="2160"/>
        <v>11254087.74</v>
      </c>
      <c r="ADQ757" s="270">
        <f t="shared" si="2160"/>
        <v>11474374.74</v>
      </c>
      <c r="ADR757" s="228" t="s">
        <v>861</v>
      </c>
      <c r="ADS757" s="228" t="s">
        <v>861</v>
      </c>
      <c r="ADT757" s="228" t="s">
        <v>861</v>
      </c>
      <c r="ADU757" s="228" t="s">
        <v>861</v>
      </c>
      <c r="ADV757" s="228" t="s">
        <v>861</v>
      </c>
      <c r="ADW757" s="228" t="s">
        <v>861</v>
      </c>
      <c r="ADX757" s="228" t="s">
        <v>861</v>
      </c>
      <c r="ADY757" s="228" t="s">
        <v>861</v>
      </c>
      <c r="ADZ757" s="228" t="s">
        <v>861</v>
      </c>
      <c r="AEA757" s="228" t="s">
        <v>861</v>
      </c>
      <c r="AEB757" s="228" t="s">
        <v>861</v>
      </c>
      <c r="AEC757" s="228" t="s">
        <v>861</v>
      </c>
      <c r="AED757" s="228" t="s">
        <v>861</v>
      </c>
      <c r="AEE757" s="228" t="s">
        <v>861</v>
      </c>
      <c r="AEF757" s="228" t="s">
        <v>861</v>
      </c>
      <c r="AEG757" s="270">
        <f t="shared" ref="AEG757:AEL757" si="2161">AEG721+AEG737</f>
        <v>44188590</v>
      </c>
      <c r="AEH757" s="270">
        <f t="shared" si="2161"/>
        <v>45348251</v>
      </c>
      <c r="AEI757" s="270">
        <f t="shared" si="2161"/>
        <v>46949210</v>
      </c>
      <c r="AEJ757" s="270">
        <f t="shared" si="2161"/>
        <v>34514796.57</v>
      </c>
      <c r="AEK757" s="270">
        <f t="shared" si="2161"/>
        <v>35427923.57</v>
      </c>
      <c r="AEL757" s="270">
        <f t="shared" si="2161"/>
        <v>36112931.57</v>
      </c>
      <c r="AEM757" s="228" t="s">
        <v>861</v>
      </c>
      <c r="AEN757" s="228" t="s">
        <v>861</v>
      </c>
      <c r="AEO757" s="228" t="s">
        <v>861</v>
      </c>
      <c r="AEP757" s="228" t="s">
        <v>861</v>
      </c>
      <c r="AEQ757" s="228" t="s">
        <v>861</v>
      </c>
      <c r="AER757" s="228" t="s">
        <v>861</v>
      </c>
      <c r="AES757" s="228" t="s">
        <v>861</v>
      </c>
      <c r="AET757" s="228" t="s">
        <v>861</v>
      </c>
      <c r="AEU757" s="228" t="s">
        <v>861</v>
      </c>
      <c r="AEV757" s="228" t="s">
        <v>861</v>
      </c>
      <c r="AEW757" s="228" t="s">
        <v>861</v>
      </c>
      <c r="AEX757" s="228" t="s">
        <v>861</v>
      </c>
      <c r="AEY757" s="228" t="s">
        <v>861</v>
      </c>
      <c r="AEZ757" s="228" t="s">
        <v>861</v>
      </c>
      <c r="AFA757" s="228" t="s">
        <v>861</v>
      </c>
      <c r="AFB757" s="270">
        <f t="shared" ref="AFB757:AFG757" si="2162">AFB721+AFB737</f>
        <v>19187103</v>
      </c>
      <c r="AFC757" s="270">
        <f t="shared" si="2162"/>
        <v>19704466</v>
      </c>
      <c r="AFD757" s="270">
        <f t="shared" si="2162"/>
        <v>20400884</v>
      </c>
      <c r="AFE757" s="270">
        <f t="shared" si="2162"/>
        <v>13950238.66</v>
      </c>
      <c r="AFF757" s="270">
        <f t="shared" si="2162"/>
        <v>14321027.66</v>
      </c>
      <c r="AFG757" s="270">
        <f t="shared" si="2162"/>
        <v>14599183.66</v>
      </c>
      <c r="AFH757" s="228" t="s">
        <v>861</v>
      </c>
      <c r="AFI757" s="228" t="s">
        <v>861</v>
      </c>
      <c r="AFJ757" s="228" t="s">
        <v>861</v>
      </c>
      <c r="AFK757" s="228" t="s">
        <v>861</v>
      </c>
      <c r="AFL757" s="228" t="s">
        <v>861</v>
      </c>
      <c r="AFM757" s="228" t="s">
        <v>861</v>
      </c>
      <c r="AFN757" s="228" t="s">
        <v>861</v>
      </c>
      <c r="AFO757" s="228" t="s">
        <v>861</v>
      </c>
      <c r="AFP757" s="228" t="s">
        <v>861</v>
      </c>
      <c r="AFQ757" s="228" t="s">
        <v>861</v>
      </c>
      <c r="AFR757" s="228" t="s">
        <v>861</v>
      </c>
      <c r="AFS757" s="228" t="s">
        <v>861</v>
      </c>
      <c r="AFT757" s="228" t="s">
        <v>861</v>
      </c>
      <c r="AFU757" s="228" t="s">
        <v>861</v>
      </c>
      <c r="AFV757" s="228" t="s">
        <v>861</v>
      </c>
      <c r="AFW757" s="270">
        <f t="shared" ref="AFW757:AGB757" si="2163">AFW721+AFW737</f>
        <v>10281861</v>
      </c>
      <c r="AFX757" s="270">
        <f t="shared" si="2163"/>
        <v>10543275</v>
      </c>
      <c r="AFY757" s="270">
        <f t="shared" si="2163"/>
        <v>10933845</v>
      </c>
      <c r="AFZ757" s="270">
        <f t="shared" si="2163"/>
        <v>8984853.8000000007</v>
      </c>
      <c r="AGA757" s="270">
        <f t="shared" si="2163"/>
        <v>9216939.8000000007</v>
      </c>
      <c r="AGB757" s="270">
        <f t="shared" si="2163"/>
        <v>9391074.8000000007</v>
      </c>
      <c r="AGC757" s="228" t="s">
        <v>861</v>
      </c>
      <c r="AGD757" s="228" t="s">
        <v>861</v>
      </c>
      <c r="AGE757" s="228" t="s">
        <v>861</v>
      </c>
      <c r="AGF757" s="228" t="s">
        <v>861</v>
      </c>
      <c r="AGG757" s="228" t="s">
        <v>861</v>
      </c>
      <c r="AGH757" s="228" t="s">
        <v>861</v>
      </c>
      <c r="AGI757" s="228" t="s">
        <v>861</v>
      </c>
      <c r="AGJ757" s="228" t="s">
        <v>861</v>
      </c>
      <c r="AGK757" s="228" t="s">
        <v>861</v>
      </c>
      <c r="AGL757" s="228" t="s">
        <v>861</v>
      </c>
      <c r="AGM757" s="228" t="s">
        <v>861</v>
      </c>
      <c r="AGN757" s="228" t="s">
        <v>861</v>
      </c>
      <c r="AGO757" s="228" t="s">
        <v>861</v>
      </c>
      <c r="AGP757" s="228" t="s">
        <v>861</v>
      </c>
      <c r="AGQ757" s="228" t="s">
        <v>861</v>
      </c>
      <c r="AGR757" s="270">
        <f t="shared" ref="AGR757:AGW757" si="2164">AGR721+AGR737</f>
        <v>17002246</v>
      </c>
      <c r="AGS757" s="270">
        <f t="shared" si="2164"/>
        <v>17434975</v>
      </c>
      <c r="AGT757" s="270">
        <f t="shared" si="2164"/>
        <v>18070770</v>
      </c>
      <c r="AGU757" s="270">
        <f t="shared" si="2164"/>
        <v>14820655.26</v>
      </c>
      <c r="AGV757" s="270">
        <f t="shared" si="2164"/>
        <v>15202351.26</v>
      </c>
      <c r="AGW757" s="270">
        <f t="shared" si="2164"/>
        <v>15488711.26</v>
      </c>
      <c r="AGX757" s="228" t="s">
        <v>861</v>
      </c>
      <c r="AGY757" s="228" t="s">
        <v>861</v>
      </c>
      <c r="AGZ757" s="228" t="s">
        <v>861</v>
      </c>
      <c r="AHA757" s="228" t="s">
        <v>861</v>
      </c>
      <c r="AHB757" s="228" t="s">
        <v>861</v>
      </c>
      <c r="AHC757" s="228" t="s">
        <v>861</v>
      </c>
      <c r="AHD757" s="228" t="s">
        <v>861</v>
      </c>
      <c r="AHE757" s="228" t="s">
        <v>861</v>
      </c>
      <c r="AHF757" s="228" t="s">
        <v>861</v>
      </c>
      <c r="AHG757" s="228" t="s">
        <v>861</v>
      </c>
      <c r="AHH757" s="228" t="s">
        <v>861</v>
      </c>
      <c r="AHI757" s="228" t="s">
        <v>861</v>
      </c>
      <c r="AHJ757" s="228" t="s">
        <v>861</v>
      </c>
      <c r="AHK757" s="228" t="s">
        <v>861</v>
      </c>
      <c r="AHL757" s="228" t="s">
        <v>861</v>
      </c>
      <c r="AHM757" s="270">
        <f t="shared" ref="AHM757:AHR757" si="2165">AHM721+AHM737</f>
        <v>5261619</v>
      </c>
      <c r="AHN757" s="270">
        <f t="shared" si="2165"/>
        <v>5395719</v>
      </c>
      <c r="AHO757" s="270">
        <f t="shared" si="2165"/>
        <v>5588347</v>
      </c>
      <c r="AHP757" s="270">
        <f t="shared" si="2165"/>
        <v>4431715.47</v>
      </c>
      <c r="AHQ757" s="270">
        <f t="shared" si="2165"/>
        <v>4548981.47</v>
      </c>
      <c r="AHR757" s="270">
        <f t="shared" si="2165"/>
        <v>4636946.47</v>
      </c>
      <c r="AHS757" s="228" t="s">
        <v>861</v>
      </c>
      <c r="AHT757" s="228" t="s">
        <v>861</v>
      </c>
      <c r="AHU757" s="228" t="s">
        <v>861</v>
      </c>
      <c r="AHV757" s="228" t="s">
        <v>861</v>
      </c>
      <c r="AHW757" s="228" t="s">
        <v>861</v>
      </c>
      <c r="AHX757" s="228" t="s">
        <v>861</v>
      </c>
      <c r="AHY757" s="228" t="s">
        <v>861</v>
      </c>
      <c r="AHZ757" s="228" t="s">
        <v>861</v>
      </c>
      <c r="AIA757" s="228" t="s">
        <v>861</v>
      </c>
      <c r="AIB757" s="228" t="s">
        <v>861</v>
      </c>
      <c r="AIC757" s="228" t="s">
        <v>861</v>
      </c>
      <c r="AID757" s="228" t="s">
        <v>861</v>
      </c>
      <c r="AIE757" s="228" t="s">
        <v>861</v>
      </c>
      <c r="AIF757" s="228" t="s">
        <v>861</v>
      </c>
      <c r="AIG757" s="228" t="s">
        <v>861</v>
      </c>
      <c r="AIH757" s="270">
        <f t="shared" ref="AIH757:AIM757" si="2166">AIH721+AIH737</f>
        <v>11596515</v>
      </c>
      <c r="AII757" s="270">
        <f t="shared" si="2166"/>
        <v>11892111</v>
      </c>
      <c r="AIJ757" s="270">
        <f t="shared" si="2166"/>
        <v>12315723</v>
      </c>
      <c r="AIK757" s="270">
        <f t="shared" si="2166"/>
        <v>9927509.7200000007</v>
      </c>
      <c r="AIL757" s="270">
        <f t="shared" si="2166"/>
        <v>10185767.720000001</v>
      </c>
      <c r="AIM757" s="270">
        <f t="shared" si="2166"/>
        <v>10379492.720000001</v>
      </c>
      <c r="AIN757" s="228" t="s">
        <v>861</v>
      </c>
      <c r="AIO757" s="228" t="s">
        <v>861</v>
      </c>
      <c r="AIP757" s="228" t="s">
        <v>861</v>
      </c>
      <c r="AIQ757" s="228" t="s">
        <v>861</v>
      </c>
      <c r="AIR757" s="228" t="s">
        <v>861</v>
      </c>
      <c r="AIS757" s="228" t="s">
        <v>861</v>
      </c>
      <c r="AIT757" s="228" t="s">
        <v>861</v>
      </c>
      <c r="AIU757" s="228" t="s">
        <v>861</v>
      </c>
      <c r="AIV757" s="228" t="s">
        <v>861</v>
      </c>
      <c r="AIW757" s="228" t="s">
        <v>861</v>
      </c>
      <c r="AIX757" s="228" t="s">
        <v>861</v>
      </c>
      <c r="AIY757" s="228" t="s">
        <v>861</v>
      </c>
      <c r="AIZ757" s="228" t="s">
        <v>861</v>
      </c>
      <c r="AJA757" s="228" t="s">
        <v>861</v>
      </c>
      <c r="AJB757" s="228" t="s">
        <v>861</v>
      </c>
      <c r="AJC757" s="270">
        <f t="shared" ref="AJC757:AJH757" si="2167">AJC721+AJC737</f>
        <v>0</v>
      </c>
      <c r="AJD757" s="270">
        <f t="shared" si="2167"/>
        <v>0</v>
      </c>
      <c r="AJE757" s="270">
        <f t="shared" si="2167"/>
        <v>0</v>
      </c>
      <c r="AJF757" s="270">
        <f t="shared" si="2167"/>
        <v>0</v>
      </c>
      <c r="AJG757" s="270">
        <f t="shared" si="2167"/>
        <v>0</v>
      </c>
      <c r="AJH757" s="270">
        <f t="shared" si="2167"/>
        <v>0</v>
      </c>
      <c r="AJI757" s="228" t="s">
        <v>861</v>
      </c>
      <c r="AJJ757" s="228" t="s">
        <v>861</v>
      </c>
      <c r="AJK757" s="228" t="s">
        <v>861</v>
      </c>
      <c r="AJL757" s="228" t="s">
        <v>861</v>
      </c>
      <c r="AJM757" s="228" t="s">
        <v>861</v>
      </c>
      <c r="AJN757" s="228" t="s">
        <v>861</v>
      </c>
      <c r="AJO757" s="228" t="s">
        <v>861</v>
      </c>
      <c r="AJP757" s="228" t="s">
        <v>861</v>
      </c>
      <c r="AJQ757" s="228" t="s">
        <v>861</v>
      </c>
      <c r="AJR757" s="228" t="s">
        <v>861</v>
      </c>
      <c r="AJS757" s="228" t="s">
        <v>861</v>
      </c>
      <c r="AJT757" s="228" t="s">
        <v>861</v>
      </c>
      <c r="AJU757" s="228" t="s">
        <v>861</v>
      </c>
      <c r="AJV757" s="228" t="s">
        <v>861</v>
      </c>
      <c r="AJW757" s="228" t="s">
        <v>861</v>
      </c>
      <c r="AJX757" s="270">
        <f t="shared" ref="AJX757:AKC757" si="2168">AJX721+AJX737</f>
        <v>18983112</v>
      </c>
      <c r="AJY757" s="270">
        <f t="shared" si="2168"/>
        <v>19466781</v>
      </c>
      <c r="AJZ757" s="270">
        <f t="shared" si="2168"/>
        <v>20164948</v>
      </c>
      <c r="AKA757" s="270">
        <f t="shared" si="2168"/>
        <v>16196345.08</v>
      </c>
      <c r="AKB757" s="270">
        <f t="shared" si="2168"/>
        <v>16620085.08</v>
      </c>
      <c r="AKC757" s="270">
        <f t="shared" si="2168"/>
        <v>16937955.079999998</v>
      </c>
      <c r="AKD757" s="228" t="s">
        <v>861</v>
      </c>
      <c r="AKE757" s="228" t="s">
        <v>861</v>
      </c>
      <c r="AKF757" s="228" t="s">
        <v>861</v>
      </c>
      <c r="AKG757" s="228" t="s">
        <v>861</v>
      </c>
      <c r="AKH757" s="228" t="s">
        <v>861</v>
      </c>
      <c r="AKI757" s="228" t="s">
        <v>861</v>
      </c>
      <c r="AKJ757" s="228" t="s">
        <v>861</v>
      </c>
      <c r="AKK757" s="228" t="s">
        <v>861</v>
      </c>
      <c r="AKL757" s="228" t="s">
        <v>861</v>
      </c>
      <c r="AKM757" s="228" t="s">
        <v>861</v>
      </c>
      <c r="AKN757" s="228" t="s">
        <v>861</v>
      </c>
      <c r="AKO757" s="228" t="s">
        <v>861</v>
      </c>
      <c r="AKP757" s="228" t="s">
        <v>861</v>
      </c>
      <c r="AKQ757" s="228" t="s">
        <v>861</v>
      </c>
      <c r="AKR757" s="228" t="s">
        <v>861</v>
      </c>
      <c r="AKS757" s="270">
        <f t="shared" ref="AKS757:AKX757" si="2169">AKS721+AKS737</f>
        <v>11824855</v>
      </c>
      <c r="AKT757" s="270">
        <f t="shared" si="2169"/>
        <v>12125950</v>
      </c>
      <c r="AKU757" s="270">
        <f t="shared" si="2169"/>
        <v>12565075</v>
      </c>
      <c r="AKV757" s="270">
        <f t="shared" si="2169"/>
        <v>10258523.34</v>
      </c>
      <c r="AKW757" s="270">
        <f t="shared" si="2169"/>
        <v>10523353.34</v>
      </c>
      <c r="AKX757" s="270">
        <f t="shared" si="2169"/>
        <v>10722028.34</v>
      </c>
      <c r="AKY757" s="228" t="s">
        <v>861</v>
      </c>
      <c r="AKZ757" s="228" t="s">
        <v>861</v>
      </c>
      <c r="ALA757" s="228" t="s">
        <v>861</v>
      </c>
      <c r="ALB757" s="228" t="s">
        <v>861</v>
      </c>
      <c r="ALC757" s="228" t="s">
        <v>861</v>
      </c>
      <c r="ALD757" s="228" t="s">
        <v>861</v>
      </c>
      <c r="ALE757" s="228" t="s">
        <v>861</v>
      </c>
      <c r="ALF757" s="228" t="s">
        <v>861</v>
      </c>
      <c r="ALG757" s="228" t="s">
        <v>861</v>
      </c>
      <c r="ALH757" s="228" t="s">
        <v>861</v>
      </c>
      <c r="ALI757" s="228" t="s">
        <v>861</v>
      </c>
      <c r="ALJ757" s="228" t="s">
        <v>861</v>
      </c>
      <c r="ALK757" s="228" t="s">
        <v>861</v>
      </c>
      <c r="ALL757" s="228" t="s">
        <v>861</v>
      </c>
      <c r="ALM757" s="228" t="s">
        <v>861</v>
      </c>
      <c r="ALN757" s="270">
        <f t="shared" ref="ALN757:ALS757" si="2170">ALN721+ALN737</f>
        <v>12002196</v>
      </c>
      <c r="ALO757" s="270">
        <f t="shared" si="2170"/>
        <v>12307890</v>
      </c>
      <c r="ALP757" s="270">
        <f t="shared" si="2170"/>
        <v>12751740</v>
      </c>
      <c r="ALQ757" s="270">
        <f t="shared" si="2170"/>
        <v>10194232.32</v>
      </c>
      <c r="ALR757" s="270">
        <f t="shared" si="2170"/>
        <v>10462648.32</v>
      </c>
      <c r="ALS757" s="270">
        <f t="shared" si="2170"/>
        <v>10664008.32</v>
      </c>
      <c r="ALT757" s="228" t="s">
        <v>861</v>
      </c>
      <c r="ALU757" s="228" t="s">
        <v>861</v>
      </c>
      <c r="ALV757" s="228" t="s">
        <v>861</v>
      </c>
      <c r="ALW757" s="228" t="s">
        <v>861</v>
      </c>
      <c r="ALX757" s="228" t="s">
        <v>861</v>
      </c>
      <c r="ALY757" s="228" t="s">
        <v>861</v>
      </c>
      <c r="ALZ757" s="228" t="s">
        <v>861</v>
      </c>
      <c r="AMA757" s="228" t="s">
        <v>861</v>
      </c>
      <c r="AMB757" s="228" t="s">
        <v>861</v>
      </c>
      <c r="AMC757" s="228" t="s">
        <v>861</v>
      </c>
      <c r="AMD757" s="228" t="s">
        <v>861</v>
      </c>
      <c r="AME757" s="228" t="s">
        <v>861</v>
      </c>
      <c r="AMF757" s="228" t="s">
        <v>861</v>
      </c>
      <c r="AMG757" s="228" t="s">
        <v>861</v>
      </c>
      <c r="AMH757" s="228" t="s">
        <v>861</v>
      </c>
      <c r="AMI757" s="270">
        <f t="shared" ref="AMI757:AMN757" si="2171">AMI721+AMI737</f>
        <v>12333233</v>
      </c>
      <c r="AMJ757" s="270">
        <f t="shared" si="2171"/>
        <v>12655625</v>
      </c>
      <c r="AMK757" s="270">
        <f t="shared" si="2171"/>
        <v>13093279</v>
      </c>
      <c r="AML757" s="270">
        <f t="shared" si="2171"/>
        <v>10274747.810000001</v>
      </c>
      <c r="AMM757" s="270">
        <f t="shared" si="2171"/>
        <v>10551319.810000001</v>
      </c>
      <c r="AMN757" s="270">
        <f t="shared" si="2171"/>
        <v>10758824.810000001</v>
      </c>
      <c r="AMO757" s="228" t="s">
        <v>861</v>
      </c>
      <c r="AMP757" s="228" t="s">
        <v>861</v>
      </c>
      <c r="AMQ757" s="228" t="s">
        <v>861</v>
      </c>
      <c r="AMR757" s="228" t="s">
        <v>861</v>
      </c>
      <c r="AMS757" s="228" t="s">
        <v>861</v>
      </c>
      <c r="AMT757" s="228" t="s">
        <v>861</v>
      </c>
      <c r="AMU757" s="228" t="s">
        <v>861</v>
      </c>
      <c r="AMV757" s="228" t="s">
        <v>861</v>
      </c>
      <c r="AMW757" s="228" t="s">
        <v>861</v>
      </c>
      <c r="AMX757" s="228" t="s">
        <v>861</v>
      </c>
      <c r="AMY757" s="228" t="s">
        <v>861</v>
      </c>
      <c r="AMZ757" s="228" t="s">
        <v>861</v>
      </c>
      <c r="ANA757" s="228" t="s">
        <v>861</v>
      </c>
      <c r="ANB757" s="228" t="s">
        <v>861</v>
      </c>
      <c r="ANC757" s="228" t="s">
        <v>861</v>
      </c>
      <c r="AND757" s="270">
        <f t="shared" ref="AND757:ANI757" si="2172">AND721+AND737</f>
        <v>35832583</v>
      </c>
      <c r="ANE757" s="270">
        <f t="shared" si="2172"/>
        <v>36785153</v>
      </c>
      <c r="ANF757" s="270">
        <f t="shared" si="2172"/>
        <v>38073319</v>
      </c>
      <c r="ANG757" s="270">
        <f t="shared" si="2172"/>
        <v>26666545.140000001</v>
      </c>
      <c r="ANH757" s="270">
        <f t="shared" si="2172"/>
        <v>27380402.140000001</v>
      </c>
      <c r="ANI757" s="270">
        <f t="shared" si="2172"/>
        <v>27915927.140000001</v>
      </c>
      <c r="ANJ757" s="228" t="s">
        <v>861</v>
      </c>
      <c r="ANK757" s="228" t="s">
        <v>861</v>
      </c>
      <c r="ANL757" s="228" t="s">
        <v>861</v>
      </c>
      <c r="ANM757" s="228" t="s">
        <v>861</v>
      </c>
      <c r="ANN757" s="228" t="s">
        <v>861</v>
      </c>
      <c r="ANO757" s="228" t="s">
        <v>861</v>
      </c>
      <c r="ANP757" s="228" t="s">
        <v>861</v>
      </c>
      <c r="ANQ757" s="228" t="s">
        <v>861</v>
      </c>
      <c r="ANR757" s="228" t="s">
        <v>861</v>
      </c>
      <c r="ANS757" s="228" t="s">
        <v>861</v>
      </c>
      <c r="ANT757" s="228" t="s">
        <v>861</v>
      </c>
      <c r="ANU757" s="228" t="s">
        <v>861</v>
      </c>
      <c r="ANV757" s="228" t="s">
        <v>861</v>
      </c>
      <c r="ANW757" s="228" t="s">
        <v>861</v>
      </c>
      <c r="ANX757" s="228" t="s">
        <v>861</v>
      </c>
      <c r="ANY757" s="270">
        <f t="shared" ref="ANY757:AOD757" si="2173">ANY721+ANY737</f>
        <v>6438624</v>
      </c>
      <c r="ANZ757" s="270">
        <f t="shared" si="2173"/>
        <v>6602595</v>
      </c>
      <c r="AOA757" s="270">
        <f t="shared" si="2173"/>
        <v>6841140</v>
      </c>
      <c r="AOB757" s="270">
        <f t="shared" si="2173"/>
        <v>5587020.7699999996</v>
      </c>
      <c r="AOC757" s="270">
        <f t="shared" si="2173"/>
        <v>5731104.7699999996</v>
      </c>
      <c r="AOD757" s="270">
        <f t="shared" si="2173"/>
        <v>5839194.7699999996</v>
      </c>
      <c r="AOE757" s="228" t="s">
        <v>861</v>
      </c>
      <c r="AOF757" s="228" t="s">
        <v>861</v>
      </c>
      <c r="AOG757" s="228" t="s">
        <v>861</v>
      </c>
      <c r="AOH757" s="228" t="s">
        <v>861</v>
      </c>
      <c r="AOI757" s="228" t="s">
        <v>861</v>
      </c>
      <c r="AOJ757" s="228" t="s">
        <v>861</v>
      </c>
      <c r="AOK757" s="228" t="s">
        <v>861</v>
      </c>
      <c r="AOL757" s="228" t="s">
        <v>861</v>
      </c>
      <c r="AOM757" s="228" t="s">
        <v>861</v>
      </c>
      <c r="AON757" s="228" t="s">
        <v>861</v>
      </c>
      <c r="AOO757" s="228" t="s">
        <v>861</v>
      </c>
      <c r="AOP757" s="228" t="s">
        <v>861</v>
      </c>
      <c r="AOQ757" s="228" t="s">
        <v>861</v>
      </c>
      <c r="AOR757" s="228" t="s">
        <v>861</v>
      </c>
      <c r="AOS757" s="228" t="s">
        <v>861</v>
      </c>
      <c r="AOT757" s="270">
        <f t="shared" ref="AOT757:AOY757" si="2174">AOT721+AOT737</f>
        <v>27631159</v>
      </c>
      <c r="AOU757" s="270">
        <f t="shared" si="2174"/>
        <v>28359230</v>
      </c>
      <c r="AOV757" s="270">
        <f t="shared" si="2174"/>
        <v>29366419</v>
      </c>
      <c r="AOW757" s="270">
        <f t="shared" si="2174"/>
        <v>21578499.879999999</v>
      </c>
      <c r="AOX757" s="270">
        <f t="shared" si="2174"/>
        <v>22144051.879999999</v>
      </c>
      <c r="AOY757" s="270">
        <f t="shared" si="2174"/>
        <v>22568342.879999999</v>
      </c>
      <c r="AOZ757" s="228" t="s">
        <v>861</v>
      </c>
      <c r="APA757" s="228" t="s">
        <v>861</v>
      </c>
      <c r="APB757" s="228" t="s">
        <v>861</v>
      </c>
      <c r="APC757" s="228" t="s">
        <v>861</v>
      </c>
      <c r="APD757" s="228" t="s">
        <v>861</v>
      </c>
      <c r="APE757" s="228" t="s">
        <v>861</v>
      </c>
      <c r="APF757" s="228" t="s">
        <v>861</v>
      </c>
      <c r="APG757" s="228" t="s">
        <v>861</v>
      </c>
      <c r="APH757" s="228" t="s">
        <v>861</v>
      </c>
      <c r="API757" s="228" t="s">
        <v>861</v>
      </c>
      <c r="APJ757" s="228" t="s">
        <v>861</v>
      </c>
      <c r="APK757" s="228" t="s">
        <v>861</v>
      </c>
      <c r="APL757" s="228" t="s">
        <v>861</v>
      </c>
      <c r="APM757" s="228" t="s">
        <v>861</v>
      </c>
      <c r="APN757" s="228" t="s">
        <v>861</v>
      </c>
      <c r="APO757" s="270">
        <f t="shared" ref="APO757:APT757" si="2175">APO721+APO737</f>
        <v>21647473</v>
      </c>
      <c r="APP757" s="270">
        <f t="shared" si="2175"/>
        <v>22206501</v>
      </c>
      <c r="APQ757" s="270">
        <f t="shared" si="2175"/>
        <v>23006649</v>
      </c>
      <c r="APR757" s="270">
        <f t="shared" si="2175"/>
        <v>17912318.670000002</v>
      </c>
      <c r="APS757" s="270">
        <f t="shared" si="2175"/>
        <v>18380391.670000002</v>
      </c>
      <c r="APT757" s="270">
        <f t="shared" si="2175"/>
        <v>18731550.670000002</v>
      </c>
      <c r="APU757" s="228" t="s">
        <v>861</v>
      </c>
      <c r="APV757" s="228" t="s">
        <v>861</v>
      </c>
      <c r="APW757" s="228" t="s">
        <v>861</v>
      </c>
      <c r="APX757" s="228" t="s">
        <v>861</v>
      </c>
      <c r="APY757" s="228" t="s">
        <v>861</v>
      </c>
      <c r="APZ757" s="228" t="s">
        <v>861</v>
      </c>
      <c r="AQA757" s="228" t="s">
        <v>861</v>
      </c>
      <c r="AQB757" s="228" t="s">
        <v>861</v>
      </c>
      <c r="AQC757" s="228" t="s">
        <v>861</v>
      </c>
      <c r="AQD757" s="228" t="s">
        <v>861</v>
      </c>
      <c r="AQE757" s="228" t="s">
        <v>861</v>
      </c>
      <c r="AQF757" s="228" t="s">
        <v>861</v>
      </c>
      <c r="AQG757" s="228" t="s">
        <v>861</v>
      </c>
      <c r="AQH757" s="228" t="s">
        <v>861</v>
      </c>
      <c r="AQI757" s="228" t="s">
        <v>861</v>
      </c>
      <c r="AQJ757" s="270">
        <f t="shared" ref="AQJ757:AQO757" si="2176">AQJ721+AQJ737</f>
        <v>11386983</v>
      </c>
      <c r="AQK757" s="270">
        <f t="shared" si="2176"/>
        <v>11676819</v>
      </c>
      <c r="AQL757" s="270">
        <f t="shared" si="2176"/>
        <v>12102127</v>
      </c>
      <c r="AQM757" s="270">
        <f t="shared" si="2176"/>
        <v>9860973.2899999991</v>
      </c>
      <c r="AQN757" s="270">
        <f t="shared" si="2176"/>
        <v>10116503.289999999</v>
      </c>
      <c r="AQO757" s="270">
        <f t="shared" si="2176"/>
        <v>10308208.289999999</v>
      </c>
      <c r="AQP757" s="228" t="s">
        <v>861</v>
      </c>
      <c r="AQQ757" s="228" t="s">
        <v>861</v>
      </c>
      <c r="AQR757" s="228" t="s">
        <v>861</v>
      </c>
      <c r="AQS757" s="228" t="s">
        <v>861</v>
      </c>
      <c r="AQT757" s="228" t="s">
        <v>861</v>
      </c>
      <c r="AQU757" s="228" t="s">
        <v>861</v>
      </c>
      <c r="AQV757" s="228" t="s">
        <v>861</v>
      </c>
      <c r="AQW757" s="228" t="s">
        <v>861</v>
      </c>
      <c r="AQX757" s="228" t="s">
        <v>861</v>
      </c>
      <c r="AQY757" s="228" t="s">
        <v>861</v>
      </c>
      <c r="AQZ757" s="228" t="s">
        <v>861</v>
      </c>
      <c r="ARA757" s="228" t="s">
        <v>861</v>
      </c>
      <c r="ARB757" s="228" t="s">
        <v>861</v>
      </c>
      <c r="ARC757" s="228" t="s">
        <v>861</v>
      </c>
      <c r="ARD757" s="228" t="s">
        <v>861</v>
      </c>
      <c r="ARE757" s="270">
        <f t="shared" ref="ARE757:ARJ757" si="2177">ARE721+ARE737</f>
        <v>26088370</v>
      </c>
      <c r="ARF757" s="270">
        <f t="shared" si="2177"/>
        <v>26785357</v>
      </c>
      <c r="ARG757" s="270">
        <f t="shared" si="2177"/>
        <v>27723046</v>
      </c>
      <c r="ARH757" s="270">
        <f t="shared" si="2177"/>
        <v>19193748.25</v>
      </c>
      <c r="ARI757" s="270">
        <f t="shared" si="2177"/>
        <v>19706249.25</v>
      </c>
      <c r="ARJ757" s="270">
        <f t="shared" si="2177"/>
        <v>20090729.25</v>
      </c>
      <c r="ARK757" s="228" t="s">
        <v>861</v>
      </c>
      <c r="ARL757" s="228" t="s">
        <v>861</v>
      </c>
      <c r="ARM757" s="228" t="s">
        <v>861</v>
      </c>
      <c r="ARN757" s="228" t="s">
        <v>861</v>
      </c>
      <c r="ARO757" s="228" t="s">
        <v>861</v>
      </c>
      <c r="ARP757" s="228" t="s">
        <v>861</v>
      </c>
      <c r="ARQ757" s="228" t="s">
        <v>861</v>
      </c>
      <c r="ARR757" s="228" t="s">
        <v>861</v>
      </c>
      <c r="ARS757" s="228" t="s">
        <v>861</v>
      </c>
      <c r="ART757" s="228" t="s">
        <v>861</v>
      </c>
      <c r="ARU757" s="228" t="s">
        <v>861</v>
      </c>
      <c r="ARV757" s="228" t="s">
        <v>861</v>
      </c>
      <c r="ARW757" s="228" t="s">
        <v>861</v>
      </c>
      <c r="ARX757" s="228" t="s">
        <v>861</v>
      </c>
      <c r="ARY757" s="228" t="s">
        <v>861</v>
      </c>
      <c r="ARZ757" s="270">
        <f t="shared" ref="ARZ757:ASE757" si="2178">ARZ721+ARZ737</f>
        <v>14627352</v>
      </c>
      <c r="ASA757" s="270">
        <f t="shared" si="2178"/>
        <v>14999790</v>
      </c>
      <c r="ASB757" s="270">
        <f t="shared" si="2178"/>
        <v>15543360</v>
      </c>
      <c r="ASC757" s="270">
        <f t="shared" si="2178"/>
        <v>12668226.800000001</v>
      </c>
      <c r="ASD757" s="270">
        <f t="shared" si="2178"/>
        <v>12995898.800000001</v>
      </c>
      <c r="ASE757" s="270">
        <f t="shared" si="2178"/>
        <v>13241718.800000001</v>
      </c>
      <c r="ASF757" s="228" t="s">
        <v>861</v>
      </c>
      <c r="ASG757" s="228" t="s">
        <v>861</v>
      </c>
      <c r="ASH757" s="228" t="s">
        <v>861</v>
      </c>
      <c r="ASI757" s="228" t="s">
        <v>861</v>
      </c>
      <c r="ASJ757" s="228" t="s">
        <v>861</v>
      </c>
      <c r="ASK757" s="228" t="s">
        <v>861</v>
      </c>
      <c r="ASL757" s="228" t="s">
        <v>861</v>
      </c>
      <c r="ASM757" s="228" t="s">
        <v>861</v>
      </c>
      <c r="ASN757" s="228" t="s">
        <v>861</v>
      </c>
      <c r="ASO757" s="228" t="s">
        <v>861</v>
      </c>
      <c r="ASP757" s="228" t="s">
        <v>861</v>
      </c>
      <c r="ASQ757" s="228" t="s">
        <v>861</v>
      </c>
      <c r="ASR757" s="228" t="s">
        <v>861</v>
      </c>
      <c r="ASS757" s="228" t="s">
        <v>861</v>
      </c>
      <c r="AST757" s="228" t="s">
        <v>861</v>
      </c>
      <c r="ASU757" s="270">
        <f t="shared" ref="ASU757:ASZ757" si="2179">ASU721+ASU737</f>
        <v>27176837</v>
      </c>
      <c r="ASV757" s="270">
        <f t="shared" si="2179"/>
        <v>27877796</v>
      </c>
      <c r="ASW757" s="270">
        <f t="shared" si="2179"/>
        <v>28873425</v>
      </c>
      <c r="ASX757" s="270">
        <f t="shared" si="2179"/>
        <v>22200530.16</v>
      </c>
      <c r="ASY757" s="270">
        <f t="shared" si="2179"/>
        <v>22788944.16</v>
      </c>
      <c r="ASZ757" s="270">
        <f t="shared" si="2179"/>
        <v>23230357.16</v>
      </c>
      <c r="ATA757" s="228" t="s">
        <v>861</v>
      </c>
      <c r="ATB757" s="228" t="s">
        <v>861</v>
      </c>
      <c r="ATC757" s="228" t="s">
        <v>861</v>
      </c>
      <c r="ATD757" s="228" t="s">
        <v>861</v>
      </c>
      <c r="ATE757" s="228" t="s">
        <v>861</v>
      </c>
      <c r="ATF757" s="228" t="s">
        <v>861</v>
      </c>
      <c r="ATG757" s="228" t="s">
        <v>861</v>
      </c>
      <c r="ATH757" s="228" t="s">
        <v>861</v>
      </c>
      <c r="ATI757" s="228" t="s">
        <v>861</v>
      </c>
      <c r="ATJ757" s="228" t="s">
        <v>861</v>
      </c>
      <c r="ATK757" s="228" t="s">
        <v>861</v>
      </c>
      <c r="ATL757" s="228" t="s">
        <v>861</v>
      </c>
      <c r="ATM757" s="228" t="s">
        <v>861</v>
      </c>
      <c r="ATN757" s="228" t="s">
        <v>861</v>
      </c>
      <c r="ATO757" s="228" t="s">
        <v>861</v>
      </c>
      <c r="ATP757" s="270">
        <f t="shared" ref="ATP757:ATU757" si="2180">ATP721+ATP737</f>
        <v>28451326</v>
      </c>
      <c r="ATQ757" s="270">
        <f t="shared" si="2180"/>
        <v>29195536</v>
      </c>
      <c r="ATR757" s="270">
        <f t="shared" si="2180"/>
        <v>30230390</v>
      </c>
      <c r="ATS757" s="270">
        <f t="shared" si="2180"/>
        <v>22330097.100000001</v>
      </c>
      <c r="ATT757" s="270">
        <f t="shared" si="2180"/>
        <v>22923600.100000001</v>
      </c>
      <c r="ATU757" s="270">
        <f t="shared" si="2180"/>
        <v>23368838.100000001</v>
      </c>
      <c r="ATV757" s="228" t="s">
        <v>861</v>
      </c>
      <c r="ATW757" s="228" t="s">
        <v>861</v>
      </c>
      <c r="ATX757" s="228" t="s">
        <v>861</v>
      </c>
      <c r="ATY757" s="228" t="s">
        <v>861</v>
      </c>
      <c r="ATZ757" s="228" t="s">
        <v>861</v>
      </c>
      <c r="AUA757" s="228" t="s">
        <v>861</v>
      </c>
      <c r="AUB757" s="228" t="s">
        <v>861</v>
      </c>
      <c r="AUC757" s="228" t="s">
        <v>861</v>
      </c>
      <c r="AUD757" s="228" t="s">
        <v>861</v>
      </c>
      <c r="AUE757" s="228" t="s">
        <v>861</v>
      </c>
      <c r="AUF757" s="228" t="s">
        <v>861</v>
      </c>
      <c r="AUG757" s="228" t="s">
        <v>861</v>
      </c>
      <c r="AUH757" s="228" t="s">
        <v>861</v>
      </c>
      <c r="AUI757" s="228" t="s">
        <v>861</v>
      </c>
      <c r="AUJ757" s="228" t="s">
        <v>861</v>
      </c>
      <c r="AUK757" s="270">
        <f t="shared" ref="AUK757:AUP757" si="2181">AUK721+AUK737</f>
        <v>41725511</v>
      </c>
      <c r="AUL757" s="270">
        <f t="shared" si="2181"/>
        <v>42799632</v>
      </c>
      <c r="AUM757" s="270">
        <f t="shared" si="2181"/>
        <v>44337147</v>
      </c>
      <c r="AUN757" s="270">
        <f t="shared" si="2181"/>
        <v>34681711.600000001</v>
      </c>
      <c r="AUO757" s="270">
        <f t="shared" si="2181"/>
        <v>35590485.600000001</v>
      </c>
      <c r="AUP757" s="270">
        <f t="shared" si="2181"/>
        <v>36272244.600000001</v>
      </c>
      <c r="AUQ757" s="228" t="s">
        <v>861</v>
      </c>
      <c r="AUR757" s="228" t="s">
        <v>861</v>
      </c>
      <c r="AUS757" s="228" t="s">
        <v>861</v>
      </c>
      <c r="AUT757" s="228" t="s">
        <v>861</v>
      </c>
      <c r="AUU757" s="228" t="s">
        <v>861</v>
      </c>
      <c r="AUV757" s="228" t="s">
        <v>861</v>
      </c>
      <c r="AUW757" s="228" t="s">
        <v>861</v>
      </c>
      <c r="AUX757" s="228" t="s">
        <v>861</v>
      </c>
      <c r="AUY757" s="228" t="s">
        <v>861</v>
      </c>
      <c r="AUZ757" s="228" t="s">
        <v>861</v>
      </c>
      <c r="AVA757" s="228" t="s">
        <v>861</v>
      </c>
      <c r="AVB757" s="228" t="s">
        <v>861</v>
      </c>
      <c r="AVC757" s="228" t="s">
        <v>861</v>
      </c>
      <c r="AVD757" s="228" t="s">
        <v>861</v>
      </c>
      <c r="AVE757" s="228" t="s">
        <v>861</v>
      </c>
      <c r="AVF757" s="270">
        <f t="shared" ref="AVF757:AVK757" si="2182">AVF721+AVF737</f>
        <v>29491301</v>
      </c>
      <c r="AVG757" s="270">
        <f t="shared" si="2182"/>
        <v>30258132</v>
      </c>
      <c r="AVH757" s="270">
        <f t="shared" si="2182"/>
        <v>31340113</v>
      </c>
      <c r="AVI757" s="270">
        <f t="shared" si="2182"/>
        <v>23904366.41</v>
      </c>
      <c r="AVJ757" s="270">
        <f t="shared" si="2182"/>
        <v>24530182.41</v>
      </c>
      <c r="AVK757" s="270">
        <f t="shared" si="2182"/>
        <v>24999675.41</v>
      </c>
      <c r="AVL757" s="228" t="s">
        <v>861</v>
      </c>
      <c r="AVM757" s="228" t="s">
        <v>861</v>
      </c>
      <c r="AVN757" s="228" t="s">
        <v>861</v>
      </c>
      <c r="AVO757" s="228" t="s">
        <v>861</v>
      </c>
      <c r="AVP757" s="228" t="s">
        <v>861</v>
      </c>
      <c r="AVQ757" s="228" t="s">
        <v>861</v>
      </c>
      <c r="AVR757" s="228" t="s">
        <v>861</v>
      </c>
      <c r="AVS757" s="228" t="s">
        <v>861</v>
      </c>
      <c r="AVT757" s="228" t="s">
        <v>861</v>
      </c>
      <c r="AVU757" s="228" t="s">
        <v>861</v>
      </c>
      <c r="AVV757" s="228" t="s">
        <v>861</v>
      </c>
      <c r="AVW757" s="228" t="s">
        <v>861</v>
      </c>
      <c r="AVX757" s="228" t="s">
        <v>861</v>
      </c>
      <c r="AVY757" s="228" t="s">
        <v>861</v>
      </c>
      <c r="AVZ757" s="228" t="s">
        <v>861</v>
      </c>
      <c r="AWA757" s="270">
        <f t="shared" ref="AWA757:AWF757" si="2183">AWA721+AWA737</f>
        <v>1064156708</v>
      </c>
      <c r="AWB757" s="270">
        <f t="shared" si="2183"/>
        <v>1091919709</v>
      </c>
      <c r="AWC757" s="270">
        <f t="shared" si="2183"/>
        <v>1130781006</v>
      </c>
      <c r="AWD757" s="270">
        <f t="shared" si="2183"/>
        <v>850452620.91999996</v>
      </c>
      <c r="AWE757" s="270">
        <f t="shared" si="2183"/>
        <v>872861723.91999996</v>
      </c>
      <c r="AWF757" s="270">
        <f t="shared" si="2183"/>
        <v>889672971.91999996</v>
      </c>
      <c r="AWG757" s="228" t="s">
        <v>861</v>
      </c>
      <c r="AWH757" s="228" t="s">
        <v>861</v>
      </c>
      <c r="AWI757" s="228" t="s">
        <v>861</v>
      </c>
      <c r="AWJ757" s="228" t="s">
        <v>861</v>
      </c>
      <c r="AWK757" s="228" t="s">
        <v>861</v>
      </c>
      <c r="AWL757" s="228" t="s">
        <v>861</v>
      </c>
      <c r="AWM757" s="228" t="s">
        <v>861</v>
      </c>
      <c r="AWN757" s="228" t="s">
        <v>861</v>
      </c>
      <c r="AWO757" s="228" t="s">
        <v>861</v>
      </c>
      <c r="AWP757" s="228" t="s">
        <v>861</v>
      </c>
      <c r="AWQ757" s="228" t="s">
        <v>861</v>
      </c>
      <c r="AWR757" s="228" t="s">
        <v>861</v>
      </c>
    </row>
    <row r="758" spans="1:1292" s="127" customFormat="1" x14ac:dyDescent="0.25">
      <c r="A758" s="93" t="s">
        <v>1133</v>
      </c>
      <c r="B758" s="332"/>
      <c r="C758" s="125" t="s">
        <v>461</v>
      </c>
      <c r="D758" s="1304"/>
      <c r="E758" s="1305"/>
      <c r="F758" s="126"/>
      <c r="G758" s="126"/>
      <c r="H758" s="126"/>
      <c r="I758" s="126"/>
      <c r="J758" s="126"/>
      <c r="K758" s="126"/>
      <c r="L758" s="228" t="s">
        <v>861</v>
      </c>
      <c r="M758" s="228" t="s">
        <v>861</v>
      </c>
      <c r="N758" s="228" t="s">
        <v>861</v>
      </c>
      <c r="O758" s="228" t="s">
        <v>861</v>
      </c>
      <c r="P758" s="228" t="s">
        <v>861</v>
      </c>
      <c r="Q758" s="228" t="s">
        <v>861</v>
      </c>
      <c r="R758" s="228" t="s">
        <v>861</v>
      </c>
      <c r="S758" s="228" t="s">
        <v>861</v>
      </c>
      <c r="T758" s="228" t="s">
        <v>861</v>
      </c>
      <c r="U758" s="126">
        <f t="shared" ref="U758:Z758" si="2184">IF(O757=0,0,(AA766-AA761)/O757)</f>
        <v>0.95561141270000005</v>
      </c>
      <c r="V758" s="126">
        <f t="shared" si="2184"/>
        <v>0.97252139630000001</v>
      </c>
      <c r="W758" s="126">
        <f t="shared" si="2184"/>
        <v>0.9663147004</v>
      </c>
      <c r="X758" s="126">
        <f t="shared" si="2184"/>
        <v>0.40991163949999998</v>
      </c>
      <c r="Y758" s="126">
        <f t="shared" si="2184"/>
        <v>0.46285129889999999</v>
      </c>
      <c r="Z758" s="126">
        <f t="shared" si="2184"/>
        <v>0.47131576889999999</v>
      </c>
      <c r="AA758" s="228" t="s">
        <v>861</v>
      </c>
      <c r="AB758" s="228" t="s">
        <v>861</v>
      </c>
      <c r="AC758" s="228" t="s">
        <v>861</v>
      </c>
      <c r="AD758" s="228" t="s">
        <v>861</v>
      </c>
      <c r="AE758" s="228" t="s">
        <v>861</v>
      </c>
      <c r="AF758" s="228" t="s">
        <v>861</v>
      </c>
      <c r="AG758" s="228" t="s">
        <v>861</v>
      </c>
      <c r="AH758" s="228" t="s">
        <v>861</v>
      </c>
      <c r="AI758" s="228" t="s">
        <v>861</v>
      </c>
      <c r="AJ758" s="228" t="s">
        <v>861</v>
      </c>
      <c r="AK758" s="228" t="s">
        <v>861</v>
      </c>
      <c r="AL758" s="228" t="s">
        <v>861</v>
      </c>
      <c r="AM758" s="228" t="s">
        <v>861</v>
      </c>
      <c r="AN758" s="228" t="s">
        <v>861</v>
      </c>
      <c r="AO758" s="228" t="s">
        <v>861</v>
      </c>
      <c r="AP758" s="126">
        <f t="shared" ref="AP758:AU758" si="2185">IF(AJ757=0,0,(AV766-AV761)/AJ757)</f>
        <v>0.93355609100000003</v>
      </c>
      <c r="AQ758" s="126">
        <f t="shared" si="2185"/>
        <v>0.94918668269999995</v>
      </c>
      <c r="AR758" s="126">
        <f t="shared" si="2185"/>
        <v>0.94417291780000001</v>
      </c>
      <c r="AS758" s="126">
        <f t="shared" si="2185"/>
        <v>0.46407816950000003</v>
      </c>
      <c r="AT758" s="126">
        <f t="shared" si="2185"/>
        <v>0.54133703089999996</v>
      </c>
      <c r="AU758" s="126">
        <f t="shared" si="2185"/>
        <v>0.54802663439999999</v>
      </c>
      <c r="AV758" s="228" t="s">
        <v>861</v>
      </c>
      <c r="AW758" s="228" t="s">
        <v>861</v>
      </c>
      <c r="AX758" s="228" t="s">
        <v>861</v>
      </c>
      <c r="AY758" s="228" t="s">
        <v>861</v>
      </c>
      <c r="AZ758" s="228" t="s">
        <v>861</v>
      </c>
      <c r="BA758" s="228" t="s">
        <v>861</v>
      </c>
      <c r="BB758" s="228" t="s">
        <v>861</v>
      </c>
      <c r="BC758" s="228" t="s">
        <v>861</v>
      </c>
      <c r="BD758" s="228" t="s">
        <v>861</v>
      </c>
      <c r="BE758" s="228" t="s">
        <v>861</v>
      </c>
      <c r="BF758" s="228" t="s">
        <v>861</v>
      </c>
      <c r="BG758" s="228" t="s">
        <v>861</v>
      </c>
      <c r="BH758" s="228" t="s">
        <v>861</v>
      </c>
      <c r="BI758" s="228" t="s">
        <v>861</v>
      </c>
      <c r="BJ758" s="228" t="s">
        <v>861</v>
      </c>
      <c r="BK758" s="126">
        <f t="shared" ref="BK758:BP758" si="2186">IF(BE757=0,0,(BQ766-BQ761)/BE757)</f>
        <v>1.0562324764</v>
      </c>
      <c r="BL758" s="126">
        <f t="shared" si="2186"/>
        <v>1.0749117548</v>
      </c>
      <c r="BM758" s="126">
        <f t="shared" si="2186"/>
        <v>1.0684722256999999</v>
      </c>
      <c r="BN758" s="126">
        <f t="shared" si="2186"/>
        <v>0.41551623110000002</v>
      </c>
      <c r="BO758" s="126">
        <f t="shared" si="2186"/>
        <v>0.48161610960000001</v>
      </c>
      <c r="BP758" s="126">
        <f t="shared" si="2186"/>
        <v>0.4893728114</v>
      </c>
      <c r="BQ758" s="228" t="s">
        <v>861</v>
      </c>
      <c r="BR758" s="228" t="s">
        <v>861</v>
      </c>
      <c r="BS758" s="228" t="s">
        <v>861</v>
      </c>
      <c r="BT758" s="228" t="s">
        <v>861</v>
      </c>
      <c r="BU758" s="228" t="s">
        <v>861</v>
      </c>
      <c r="BV758" s="228" t="s">
        <v>861</v>
      </c>
      <c r="BW758" s="228" t="s">
        <v>861</v>
      </c>
      <c r="BX758" s="228" t="s">
        <v>861</v>
      </c>
      <c r="BY758" s="228" t="s">
        <v>861</v>
      </c>
      <c r="BZ758" s="228" t="s">
        <v>861</v>
      </c>
      <c r="CA758" s="228" t="s">
        <v>861</v>
      </c>
      <c r="CB758" s="228" t="s">
        <v>861</v>
      </c>
      <c r="CC758" s="228" t="s">
        <v>861</v>
      </c>
      <c r="CD758" s="228" t="s">
        <v>861</v>
      </c>
      <c r="CE758" s="228" t="s">
        <v>861</v>
      </c>
      <c r="CF758" s="126">
        <f t="shared" ref="CF758:CK758" si="2187">IF(BZ757=0,0,(CL766-CL761)/BZ757)</f>
        <v>1.0797958676999999</v>
      </c>
      <c r="CG758" s="126">
        <f t="shared" si="2187"/>
        <v>1.0984242634000001</v>
      </c>
      <c r="CH758" s="126">
        <f t="shared" si="2187"/>
        <v>1.0926124983000001</v>
      </c>
      <c r="CI758" s="126">
        <f t="shared" si="2187"/>
        <v>0.49072090810000002</v>
      </c>
      <c r="CJ758" s="126">
        <f t="shared" si="2187"/>
        <v>0.57939602769999998</v>
      </c>
      <c r="CK758" s="126">
        <f t="shared" si="2187"/>
        <v>0.58851519600000002</v>
      </c>
      <c r="CL758" s="228" t="s">
        <v>861</v>
      </c>
      <c r="CM758" s="228" t="s">
        <v>861</v>
      </c>
      <c r="CN758" s="228" t="s">
        <v>861</v>
      </c>
      <c r="CO758" s="228" t="s">
        <v>861</v>
      </c>
      <c r="CP758" s="228" t="s">
        <v>861</v>
      </c>
      <c r="CQ758" s="228" t="s">
        <v>861</v>
      </c>
      <c r="CR758" s="228" t="s">
        <v>861</v>
      </c>
      <c r="CS758" s="228" t="s">
        <v>861</v>
      </c>
      <c r="CT758" s="228" t="s">
        <v>861</v>
      </c>
      <c r="CU758" s="228" t="s">
        <v>861</v>
      </c>
      <c r="CV758" s="228" t="s">
        <v>861</v>
      </c>
      <c r="CW758" s="228" t="s">
        <v>861</v>
      </c>
      <c r="CX758" s="228" t="s">
        <v>861</v>
      </c>
      <c r="CY758" s="228" t="s">
        <v>861</v>
      </c>
      <c r="CZ758" s="228" t="s">
        <v>861</v>
      </c>
      <c r="DA758" s="126">
        <f t="shared" ref="DA758:DF758" si="2188">IF(CU757=0,0,(DG766-DG761)/CU757)</f>
        <v>0.94895939490000003</v>
      </c>
      <c r="DB758" s="126">
        <f t="shared" si="2188"/>
        <v>0.96572893209999999</v>
      </c>
      <c r="DC758" s="126">
        <f t="shared" si="2188"/>
        <v>0.96005626669999999</v>
      </c>
      <c r="DD758" s="126">
        <f t="shared" si="2188"/>
        <v>0.55000086979999996</v>
      </c>
      <c r="DE758" s="126">
        <f t="shared" si="2188"/>
        <v>0.60572698270000003</v>
      </c>
      <c r="DF758" s="126">
        <f t="shared" si="2188"/>
        <v>0.61230506200000001</v>
      </c>
      <c r="DG758" s="228" t="s">
        <v>861</v>
      </c>
      <c r="DH758" s="228" t="s">
        <v>861</v>
      </c>
      <c r="DI758" s="228" t="s">
        <v>861</v>
      </c>
      <c r="DJ758" s="228" t="s">
        <v>861</v>
      </c>
      <c r="DK758" s="228" t="s">
        <v>861</v>
      </c>
      <c r="DL758" s="228" t="s">
        <v>861</v>
      </c>
      <c r="DM758" s="228" t="s">
        <v>861</v>
      </c>
      <c r="DN758" s="228" t="s">
        <v>861</v>
      </c>
      <c r="DO758" s="228" t="s">
        <v>861</v>
      </c>
      <c r="DP758" s="228" t="s">
        <v>861</v>
      </c>
      <c r="DQ758" s="228" t="s">
        <v>861</v>
      </c>
      <c r="DR758" s="228" t="s">
        <v>861</v>
      </c>
      <c r="DS758" s="228" t="s">
        <v>861</v>
      </c>
      <c r="DT758" s="228" t="s">
        <v>861</v>
      </c>
      <c r="DU758" s="228" t="s">
        <v>861</v>
      </c>
      <c r="DV758" s="126">
        <f t="shared" ref="DV758" si="2189">IF(DP757=0,0,(EB766-EB761)/DP757)</f>
        <v>0</v>
      </c>
      <c r="DW758" s="126">
        <f t="shared" ref="DW758" si="2190">IF(DQ757=0,0,(EC766-EC761)/DQ757)</f>
        <v>0</v>
      </c>
      <c r="DX758" s="126">
        <f t="shared" ref="DX758" si="2191">IF(DR757=0,0,(ED766-ED761)/DR757)</f>
        <v>0</v>
      </c>
      <c r="DY758" s="126">
        <f t="shared" ref="DY758" si="2192">IF(DS757=0,0,(EE766-EE761)/DS757)</f>
        <v>0</v>
      </c>
      <c r="DZ758" s="126">
        <f t="shared" ref="DZ758" si="2193">IF(DT757=0,0,(EF766-EF761)/DT757)</f>
        <v>0</v>
      </c>
      <c r="EA758" s="126">
        <f t="shared" ref="EA758" si="2194">IF(DU757=0,0,(EG766-EG761)/DU757)</f>
        <v>0</v>
      </c>
      <c r="EB758" s="228" t="s">
        <v>861</v>
      </c>
      <c r="EC758" s="228" t="s">
        <v>861</v>
      </c>
      <c r="ED758" s="228" t="s">
        <v>861</v>
      </c>
      <c r="EE758" s="228" t="s">
        <v>861</v>
      </c>
      <c r="EF758" s="228" t="s">
        <v>861</v>
      </c>
      <c r="EG758" s="228" t="s">
        <v>861</v>
      </c>
      <c r="EH758" s="228" t="s">
        <v>861</v>
      </c>
      <c r="EI758" s="228" t="s">
        <v>861</v>
      </c>
      <c r="EJ758" s="228" t="s">
        <v>861</v>
      </c>
      <c r="EK758" s="228" t="s">
        <v>861</v>
      </c>
      <c r="EL758" s="228" t="s">
        <v>861</v>
      </c>
      <c r="EM758" s="228" t="s">
        <v>861</v>
      </c>
      <c r="EN758" s="228" t="s">
        <v>861</v>
      </c>
      <c r="EO758" s="228" t="s">
        <v>861</v>
      </c>
      <c r="EP758" s="228" t="s">
        <v>861</v>
      </c>
      <c r="EQ758" s="126">
        <f t="shared" ref="EQ758:EV758" si="2195">IF(EK757=0,0,(EW766-EW761)/EK757)</f>
        <v>0.95058654600000003</v>
      </c>
      <c r="ER758" s="126">
        <f t="shared" si="2195"/>
        <v>0.96743394739999999</v>
      </c>
      <c r="ES758" s="126">
        <f t="shared" si="2195"/>
        <v>0.96085490579999999</v>
      </c>
      <c r="ET758" s="126">
        <f t="shared" si="2195"/>
        <v>0.64608925090000002</v>
      </c>
      <c r="EU758" s="126">
        <f t="shared" si="2195"/>
        <v>0.75699282020000003</v>
      </c>
      <c r="EV758" s="126">
        <f t="shared" si="2195"/>
        <v>0.76055758330000001</v>
      </c>
      <c r="EW758" s="228" t="s">
        <v>861</v>
      </c>
      <c r="EX758" s="228" t="s">
        <v>861</v>
      </c>
      <c r="EY758" s="228" t="s">
        <v>861</v>
      </c>
      <c r="EZ758" s="228" t="s">
        <v>861</v>
      </c>
      <c r="FA758" s="228" t="s">
        <v>861</v>
      </c>
      <c r="FB758" s="228" t="s">
        <v>861</v>
      </c>
      <c r="FC758" s="228" t="s">
        <v>861</v>
      </c>
      <c r="FD758" s="228" t="s">
        <v>861</v>
      </c>
      <c r="FE758" s="228" t="s">
        <v>861</v>
      </c>
      <c r="FF758" s="228" t="s">
        <v>861</v>
      </c>
      <c r="FG758" s="228" t="s">
        <v>861</v>
      </c>
      <c r="FH758" s="228" t="s">
        <v>861</v>
      </c>
      <c r="FI758" s="228" t="s">
        <v>861</v>
      </c>
      <c r="FJ758" s="228" t="s">
        <v>861</v>
      </c>
      <c r="FK758" s="228" t="s">
        <v>861</v>
      </c>
      <c r="FL758" s="126">
        <f t="shared" ref="FL758:FQ758" si="2196">IF(FF757=0,0,(FR766-FR761)/FF757)</f>
        <v>0</v>
      </c>
      <c r="FM758" s="126">
        <f t="shared" si="2196"/>
        <v>0</v>
      </c>
      <c r="FN758" s="126">
        <f t="shared" si="2196"/>
        <v>0</v>
      </c>
      <c r="FO758" s="126">
        <f t="shared" si="2196"/>
        <v>0</v>
      </c>
      <c r="FP758" s="126">
        <f t="shared" si="2196"/>
        <v>0</v>
      </c>
      <c r="FQ758" s="126">
        <f t="shared" si="2196"/>
        <v>0</v>
      </c>
      <c r="FR758" s="228" t="s">
        <v>861</v>
      </c>
      <c r="FS758" s="228" t="s">
        <v>861</v>
      </c>
      <c r="FT758" s="228" t="s">
        <v>861</v>
      </c>
      <c r="FU758" s="228" t="s">
        <v>861</v>
      </c>
      <c r="FV758" s="228" t="s">
        <v>861</v>
      </c>
      <c r="FW758" s="228" t="s">
        <v>861</v>
      </c>
      <c r="FX758" s="228" t="s">
        <v>861</v>
      </c>
      <c r="FY758" s="228" t="s">
        <v>861</v>
      </c>
      <c r="FZ758" s="228" t="s">
        <v>861</v>
      </c>
      <c r="GA758" s="228" t="s">
        <v>861</v>
      </c>
      <c r="GB758" s="228" t="s">
        <v>861</v>
      </c>
      <c r="GC758" s="228" t="s">
        <v>861</v>
      </c>
      <c r="GD758" s="228" t="s">
        <v>861</v>
      </c>
      <c r="GE758" s="228" t="s">
        <v>861</v>
      </c>
      <c r="GF758" s="228" t="s">
        <v>861</v>
      </c>
      <c r="GG758" s="126">
        <f t="shared" ref="GG758:GL758" si="2197">IF(GA757=0,0,(GM766-GM761)/GA757)</f>
        <v>0.97463593110000002</v>
      </c>
      <c r="GH758" s="126">
        <f t="shared" si="2197"/>
        <v>0.99104914690000001</v>
      </c>
      <c r="GI758" s="126">
        <f t="shared" si="2197"/>
        <v>0.98594160090000005</v>
      </c>
      <c r="GJ758" s="126">
        <f t="shared" si="2197"/>
        <v>0.53875383830000001</v>
      </c>
      <c r="GK758" s="126">
        <f t="shared" si="2197"/>
        <v>0.58404262790000006</v>
      </c>
      <c r="GL758" s="126">
        <f t="shared" si="2197"/>
        <v>0.58869421229999996</v>
      </c>
      <c r="GM758" s="228" t="s">
        <v>861</v>
      </c>
      <c r="GN758" s="228" t="s">
        <v>861</v>
      </c>
      <c r="GO758" s="228" t="s">
        <v>861</v>
      </c>
      <c r="GP758" s="228" t="s">
        <v>861</v>
      </c>
      <c r="GQ758" s="228" t="s">
        <v>861</v>
      </c>
      <c r="GR758" s="228" t="s">
        <v>861</v>
      </c>
      <c r="GS758" s="228" t="s">
        <v>861</v>
      </c>
      <c r="GT758" s="228" t="s">
        <v>861</v>
      </c>
      <c r="GU758" s="228" t="s">
        <v>861</v>
      </c>
      <c r="GV758" s="228" t="s">
        <v>861</v>
      </c>
      <c r="GW758" s="228" t="s">
        <v>861</v>
      </c>
      <c r="GX758" s="228" t="s">
        <v>861</v>
      </c>
      <c r="GY758" s="228" t="s">
        <v>861</v>
      </c>
      <c r="GZ758" s="228" t="s">
        <v>861</v>
      </c>
      <c r="HA758" s="228" t="s">
        <v>861</v>
      </c>
      <c r="HB758" s="126">
        <f t="shared" ref="HB758:HG758" si="2198">IF(GV757=0,0,(HH766-HH761)/GV757)</f>
        <v>0</v>
      </c>
      <c r="HC758" s="126">
        <f t="shared" si="2198"/>
        <v>0</v>
      </c>
      <c r="HD758" s="126">
        <f t="shared" si="2198"/>
        <v>0</v>
      </c>
      <c r="HE758" s="126">
        <f t="shared" si="2198"/>
        <v>0</v>
      </c>
      <c r="HF758" s="126">
        <f t="shared" si="2198"/>
        <v>0</v>
      </c>
      <c r="HG758" s="126">
        <f t="shared" si="2198"/>
        <v>0</v>
      </c>
      <c r="HH758" s="228" t="s">
        <v>861</v>
      </c>
      <c r="HI758" s="228" t="s">
        <v>861</v>
      </c>
      <c r="HJ758" s="228" t="s">
        <v>861</v>
      </c>
      <c r="HK758" s="228" t="s">
        <v>861</v>
      </c>
      <c r="HL758" s="228" t="s">
        <v>861</v>
      </c>
      <c r="HM758" s="228" t="s">
        <v>861</v>
      </c>
      <c r="HN758" s="228" t="s">
        <v>861</v>
      </c>
      <c r="HO758" s="228" t="s">
        <v>861</v>
      </c>
      <c r="HP758" s="228" t="s">
        <v>861</v>
      </c>
      <c r="HQ758" s="228" t="s">
        <v>861</v>
      </c>
      <c r="HR758" s="228" t="s">
        <v>861</v>
      </c>
      <c r="HS758" s="228" t="s">
        <v>861</v>
      </c>
      <c r="HT758" s="228" t="s">
        <v>861</v>
      </c>
      <c r="HU758" s="228" t="s">
        <v>861</v>
      </c>
      <c r="HV758" s="228" t="s">
        <v>861</v>
      </c>
      <c r="HW758" s="126">
        <f t="shared" ref="HW758:IB758" si="2199">IF(HQ757=0,0,(IC766-IC761)/HQ757)</f>
        <v>0.86466050100000003</v>
      </c>
      <c r="HX758" s="126">
        <f t="shared" si="2199"/>
        <v>0.8799936706</v>
      </c>
      <c r="HY758" s="126">
        <f t="shared" si="2199"/>
        <v>0.87401602320000005</v>
      </c>
      <c r="HZ758" s="126">
        <f t="shared" si="2199"/>
        <v>0.53940883809999995</v>
      </c>
      <c r="IA758" s="126">
        <f t="shared" si="2199"/>
        <v>0.56947550589999996</v>
      </c>
      <c r="IB758" s="126">
        <f t="shared" si="2199"/>
        <v>0.57692980910000002</v>
      </c>
      <c r="IC758" s="228" t="s">
        <v>861</v>
      </c>
      <c r="ID758" s="228" t="s">
        <v>861</v>
      </c>
      <c r="IE758" s="228" t="s">
        <v>861</v>
      </c>
      <c r="IF758" s="228" t="s">
        <v>861</v>
      </c>
      <c r="IG758" s="228" t="s">
        <v>861</v>
      </c>
      <c r="IH758" s="228" t="s">
        <v>861</v>
      </c>
      <c r="II758" s="228" t="s">
        <v>861</v>
      </c>
      <c r="IJ758" s="228" t="s">
        <v>861</v>
      </c>
      <c r="IK758" s="228" t="s">
        <v>861</v>
      </c>
      <c r="IL758" s="228" t="s">
        <v>861</v>
      </c>
      <c r="IM758" s="228" t="s">
        <v>861</v>
      </c>
      <c r="IN758" s="228" t="s">
        <v>861</v>
      </c>
      <c r="IO758" s="228" t="s">
        <v>861</v>
      </c>
      <c r="IP758" s="228" t="s">
        <v>861</v>
      </c>
      <c r="IQ758" s="228" t="s">
        <v>861</v>
      </c>
      <c r="IR758" s="126">
        <f t="shared" ref="IR758:IW758" si="2200">IF(IL757=0,0,(IX766-IX761)/IL757)</f>
        <v>0.96552770160000001</v>
      </c>
      <c r="IS758" s="126">
        <f t="shared" si="2200"/>
        <v>0.98155964740000001</v>
      </c>
      <c r="IT758" s="126">
        <f t="shared" si="2200"/>
        <v>0.97670967750000004</v>
      </c>
      <c r="IU758" s="126">
        <f t="shared" si="2200"/>
        <v>0.67977616149999998</v>
      </c>
      <c r="IV758" s="126">
        <f t="shared" si="2200"/>
        <v>0.73008592989999999</v>
      </c>
      <c r="IW758" s="126">
        <f t="shared" si="2200"/>
        <v>0.73782393889999998</v>
      </c>
      <c r="IX758" s="228" t="s">
        <v>861</v>
      </c>
      <c r="IY758" s="228" t="s">
        <v>861</v>
      </c>
      <c r="IZ758" s="228" t="s">
        <v>861</v>
      </c>
      <c r="JA758" s="228" t="s">
        <v>861</v>
      </c>
      <c r="JB758" s="228" t="s">
        <v>861</v>
      </c>
      <c r="JC758" s="228" t="s">
        <v>861</v>
      </c>
      <c r="JD758" s="228" t="s">
        <v>861</v>
      </c>
      <c r="JE758" s="228" t="s">
        <v>861</v>
      </c>
      <c r="JF758" s="228" t="s">
        <v>861</v>
      </c>
      <c r="JG758" s="228" t="s">
        <v>861</v>
      </c>
      <c r="JH758" s="228" t="s">
        <v>861</v>
      </c>
      <c r="JI758" s="228" t="s">
        <v>861</v>
      </c>
      <c r="JJ758" s="228" t="s">
        <v>861</v>
      </c>
      <c r="JK758" s="228" t="s">
        <v>861</v>
      </c>
      <c r="JL758" s="228" t="s">
        <v>861</v>
      </c>
      <c r="JM758" s="126">
        <f t="shared" ref="JM758:JR758" si="2201">IF(JG757=0,0,(JS766-JS761)/JG757)</f>
        <v>1.0833941493999999</v>
      </c>
      <c r="JN758" s="126">
        <f t="shared" si="2201"/>
        <v>1.1025736384</v>
      </c>
      <c r="JO758" s="126">
        <f t="shared" si="2201"/>
        <v>1.0955589821</v>
      </c>
      <c r="JP758" s="126">
        <f t="shared" si="2201"/>
        <v>0.65929061730000005</v>
      </c>
      <c r="JQ758" s="126">
        <f t="shared" si="2201"/>
        <v>0.71646932230000004</v>
      </c>
      <c r="JR758" s="126">
        <f t="shared" si="2201"/>
        <v>0.7237563776</v>
      </c>
      <c r="JS758" s="228" t="s">
        <v>861</v>
      </c>
      <c r="JT758" s="228" t="s">
        <v>861</v>
      </c>
      <c r="JU758" s="228" t="s">
        <v>861</v>
      </c>
      <c r="JV758" s="228" t="s">
        <v>861</v>
      </c>
      <c r="JW758" s="228" t="s">
        <v>861</v>
      </c>
      <c r="JX758" s="228" t="s">
        <v>861</v>
      </c>
      <c r="JY758" s="228" t="s">
        <v>861</v>
      </c>
      <c r="JZ758" s="228" t="s">
        <v>861</v>
      </c>
      <c r="KA758" s="228" t="s">
        <v>861</v>
      </c>
      <c r="KB758" s="228" t="s">
        <v>861</v>
      </c>
      <c r="KC758" s="228" t="s">
        <v>861</v>
      </c>
      <c r="KD758" s="228" t="s">
        <v>861</v>
      </c>
      <c r="KE758" s="228" t="s">
        <v>861</v>
      </c>
      <c r="KF758" s="228" t="s">
        <v>861</v>
      </c>
      <c r="KG758" s="228" t="s">
        <v>861</v>
      </c>
      <c r="KH758" s="126">
        <f t="shared" ref="KH758:KM758" si="2202">IF(KB757=0,0,(KN766-KN761)/KB757)</f>
        <v>0.74704502839999998</v>
      </c>
      <c r="KI758" s="126">
        <f t="shared" si="2202"/>
        <v>0.75785496549999998</v>
      </c>
      <c r="KJ758" s="126">
        <f t="shared" si="2202"/>
        <v>0.75554381719999997</v>
      </c>
      <c r="KK758" s="126">
        <f t="shared" si="2202"/>
        <v>0.77382557110000005</v>
      </c>
      <c r="KL758" s="126">
        <f t="shared" si="2202"/>
        <v>0.84279233549999999</v>
      </c>
      <c r="KM758" s="126">
        <f t="shared" si="2202"/>
        <v>0.83552254140000004</v>
      </c>
      <c r="KN758" s="228" t="s">
        <v>861</v>
      </c>
      <c r="KO758" s="228" t="s">
        <v>861</v>
      </c>
      <c r="KP758" s="228" t="s">
        <v>861</v>
      </c>
      <c r="KQ758" s="228" t="s">
        <v>861</v>
      </c>
      <c r="KR758" s="228" t="s">
        <v>861</v>
      </c>
      <c r="KS758" s="228" t="s">
        <v>861</v>
      </c>
      <c r="KT758" s="228" t="s">
        <v>861</v>
      </c>
      <c r="KU758" s="228" t="s">
        <v>861</v>
      </c>
      <c r="KV758" s="228" t="s">
        <v>861</v>
      </c>
      <c r="KW758" s="228" t="s">
        <v>861</v>
      </c>
      <c r="KX758" s="228" t="s">
        <v>861</v>
      </c>
      <c r="KY758" s="228" t="s">
        <v>861</v>
      </c>
      <c r="KZ758" s="228" t="s">
        <v>861</v>
      </c>
      <c r="LA758" s="228" t="s">
        <v>861</v>
      </c>
      <c r="LB758" s="228" t="s">
        <v>861</v>
      </c>
      <c r="LC758" s="126">
        <f t="shared" ref="LC758:LH758" si="2203">IF(KW757=0,0,(LI766-LI761)/KW757)</f>
        <v>1.2240397060999999</v>
      </c>
      <c r="LD758" s="126">
        <f t="shared" si="2203"/>
        <v>1.245678509</v>
      </c>
      <c r="LE758" s="126">
        <f t="shared" si="2203"/>
        <v>1.2379228082</v>
      </c>
      <c r="LF758" s="126">
        <f t="shared" si="2203"/>
        <v>0.63831734259999995</v>
      </c>
      <c r="LG758" s="126">
        <f t="shared" si="2203"/>
        <v>0.67357775090000005</v>
      </c>
      <c r="LH758" s="126">
        <f t="shared" si="2203"/>
        <v>0.67953810670000003</v>
      </c>
      <c r="LI758" s="228" t="s">
        <v>861</v>
      </c>
      <c r="LJ758" s="228" t="s">
        <v>861</v>
      </c>
      <c r="LK758" s="228" t="s">
        <v>861</v>
      </c>
      <c r="LL758" s="228" t="s">
        <v>861</v>
      </c>
      <c r="LM758" s="228" t="s">
        <v>861</v>
      </c>
      <c r="LN758" s="228" t="s">
        <v>861</v>
      </c>
      <c r="LO758" s="228" t="s">
        <v>861</v>
      </c>
      <c r="LP758" s="228" t="s">
        <v>861</v>
      </c>
      <c r="LQ758" s="228" t="s">
        <v>861</v>
      </c>
      <c r="LR758" s="228" t="s">
        <v>861</v>
      </c>
      <c r="LS758" s="228" t="s">
        <v>861</v>
      </c>
      <c r="LT758" s="228" t="s">
        <v>861</v>
      </c>
      <c r="LU758" s="228" t="s">
        <v>861</v>
      </c>
      <c r="LV758" s="228" t="s">
        <v>861</v>
      </c>
      <c r="LW758" s="228" t="s">
        <v>861</v>
      </c>
      <c r="LX758" s="126">
        <f t="shared" ref="LX758:MC758" si="2204">IF(LR757=0,0,(MD766-MD761)/LR757)</f>
        <v>1.1981637492999999</v>
      </c>
      <c r="LY758" s="126">
        <f t="shared" si="2204"/>
        <v>1.219336464</v>
      </c>
      <c r="LZ758" s="126">
        <f t="shared" si="2204"/>
        <v>1.2121821067</v>
      </c>
      <c r="MA758" s="126">
        <f t="shared" si="2204"/>
        <v>0.58609742009999999</v>
      </c>
      <c r="MB758" s="126">
        <f t="shared" si="2204"/>
        <v>0.65485382280000004</v>
      </c>
      <c r="MC758" s="126">
        <f t="shared" si="2204"/>
        <v>0.66106822320000003</v>
      </c>
      <c r="MD758" s="228" t="s">
        <v>861</v>
      </c>
      <c r="ME758" s="228" t="s">
        <v>861</v>
      </c>
      <c r="MF758" s="228" t="s">
        <v>861</v>
      </c>
      <c r="MG758" s="228" t="s">
        <v>861</v>
      </c>
      <c r="MH758" s="228" t="s">
        <v>861</v>
      </c>
      <c r="MI758" s="228" t="s">
        <v>861</v>
      </c>
      <c r="MJ758" s="228" t="s">
        <v>861</v>
      </c>
      <c r="MK758" s="228" t="s">
        <v>861</v>
      </c>
      <c r="ML758" s="228" t="s">
        <v>861</v>
      </c>
      <c r="MM758" s="228" t="s">
        <v>861</v>
      </c>
      <c r="MN758" s="228" t="s">
        <v>861</v>
      </c>
      <c r="MO758" s="228" t="s">
        <v>861</v>
      </c>
      <c r="MP758" s="228" t="s">
        <v>861</v>
      </c>
      <c r="MQ758" s="228" t="s">
        <v>861</v>
      </c>
      <c r="MR758" s="228" t="s">
        <v>861</v>
      </c>
      <c r="MS758" s="126">
        <f t="shared" ref="MS758:MX758" si="2205">IF(MM757=0,0,(MY766-MY761)/MM757)</f>
        <v>0.95400121609999999</v>
      </c>
      <c r="MT758" s="126">
        <f t="shared" si="2205"/>
        <v>0.97085052729999999</v>
      </c>
      <c r="MU758" s="126">
        <f t="shared" si="2205"/>
        <v>0.96530009719999998</v>
      </c>
      <c r="MV758" s="126">
        <f t="shared" si="2205"/>
        <v>0.62543885919999997</v>
      </c>
      <c r="MW758" s="126">
        <f t="shared" si="2205"/>
        <v>0.6549428705</v>
      </c>
      <c r="MX758" s="126">
        <f t="shared" si="2205"/>
        <v>0.65584543439999998</v>
      </c>
      <c r="MY758" s="228" t="s">
        <v>861</v>
      </c>
      <c r="MZ758" s="228" t="s">
        <v>861</v>
      </c>
      <c r="NA758" s="228" t="s">
        <v>861</v>
      </c>
      <c r="NB758" s="228" t="s">
        <v>861</v>
      </c>
      <c r="NC758" s="228" t="s">
        <v>861</v>
      </c>
      <c r="ND758" s="228" t="s">
        <v>861</v>
      </c>
      <c r="NE758" s="228" t="s">
        <v>861</v>
      </c>
      <c r="NF758" s="228" t="s">
        <v>861</v>
      </c>
      <c r="NG758" s="228" t="s">
        <v>861</v>
      </c>
      <c r="NH758" s="228" t="s">
        <v>861</v>
      </c>
      <c r="NI758" s="228" t="s">
        <v>861</v>
      </c>
      <c r="NJ758" s="228" t="s">
        <v>861</v>
      </c>
      <c r="NK758" s="228" t="s">
        <v>861</v>
      </c>
      <c r="NL758" s="228" t="s">
        <v>861</v>
      </c>
      <c r="NM758" s="228" t="s">
        <v>861</v>
      </c>
      <c r="NN758" s="126">
        <f t="shared" ref="NN758:NS758" si="2206">IF(NH757=0,0,(NT766-NT761)/NH757)</f>
        <v>0.96177838419999995</v>
      </c>
      <c r="NO758" s="126">
        <f t="shared" si="2206"/>
        <v>0.9787566942</v>
      </c>
      <c r="NP758" s="126">
        <f t="shared" si="2206"/>
        <v>0.97319432809999995</v>
      </c>
      <c r="NQ758" s="126">
        <f t="shared" si="2206"/>
        <v>0.71174253340000004</v>
      </c>
      <c r="NR758" s="126">
        <f t="shared" si="2206"/>
        <v>0.76648402469999999</v>
      </c>
      <c r="NS758" s="126">
        <f t="shared" si="2206"/>
        <v>0.77069814930000002</v>
      </c>
      <c r="NT758" s="228" t="s">
        <v>861</v>
      </c>
      <c r="NU758" s="228" t="s">
        <v>861</v>
      </c>
      <c r="NV758" s="228" t="s">
        <v>861</v>
      </c>
      <c r="NW758" s="228" t="s">
        <v>861</v>
      </c>
      <c r="NX758" s="228" t="s">
        <v>861</v>
      </c>
      <c r="NY758" s="228" t="s">
        <v>861</v>
      </c>
      <c r="NZ758" s="228" t="s">
        <v>861</v>
      </c>
      <c r="OA758" s="228" t="s">
        <v>861</v>
      </c>
      <c r="OB758" s="228" t="s">
        <v>861</v>
      </c>
      <c r="OC758" s="228" t="s">
        <v>861</v>
      </c>
      <c r="OD758" s="228" t="s">
        <v>861</v>
      </c>
      <c r="OE758" s="228" t="s">
        <v>861</v>
      </c>
      <c r="OF758" s="228" t="s">
        <v>861</v>
      </c>
      <c r="OG758" s="228" t="s">
        <v>861</v>
      </c>
      <c r="OH758" s="228" t="s">
        <v>861</v>
      </c>
      <c r="OI758" s="126">
        <f t="shared" ref="OI758:ON758" si="2207">IF(OC757=0,0,(OO766-OO761)/OC757)</f>
        <v>0.83666629309999996</v>
      </c>
      <c r="OJ758" s="126">
        <f t="shared" si="2207"/>
        <v>0.85146973079999999</v>
      </c>
      <c r="OK758" s="126">
        <f t="shared" si="2207"/>
        <v>0.84606448099999998</v>
      </c>
      <c r="OL758" s="126">
        <f t="shared" si="2207"/>
        <v>0.45733107119999999</v>
      </c>
      <c r="OM758" s="126">
        <f t="shared" si="2207"/>
        <v>0.49687000129999997</v>
      </c>
      <c r="ON758" s="126">
        <f t="shared" si="2207"/>
        <v>0.5051481444</v>
      </c>
      <c r="OO758" s="228" t="s">
        <v>861</v>
      </c>
      <c r="OP758" s="228" t="s">
        <v>861</v>
      </c>
      <c r="OQ758" s="228" t="s">
        <v>861</v>
      </c>
      <c r="OR758" s="228" t="s">
        <v>861</v>
      </c>
      <c r="OS758" s="228" t="s">
        <v>861</v>
      </c>
      <c r="OT758" s="228" t="s">
        <v>861</v>
      </c>
      <c r="OU758" s="228" t="s">
        <v>861</v>
      </c>
      <c r="OV758" s="228" t="s">
        <v>861</v>
      </c>
      <c r="OW758" s="228" t="s">
        <v>861</v>
      </c>
      <c r="OX758" s="228" t="s">
        <v>861</v>
      </c>
      <c r="OY758" s="228" t="s">
        <v>861</v>
      </c>
      <c r="OZ758" s="228" t="s">
        <v>861</v>
      </c>
      <c r="PA758" s="228" t="s">
        <v>861</v>
      </c>
      <c r="PB758" s="228" t="s">
        <v>861</v>
      </c>
      <c r="PC758" s="228" t="s">
        <v>861</v>
      </c>
      <c r="PD758" s="126">
        <f t="shared" ref="PD758:PI758" si="2208">IF(OX757=0,0,(PJ766-PJ761)/OX757)</f>
        <v>1.0401502852</v>
      </c>
      <c r="PE758" s="126">
        <f t="shared" si="2208"/>
        <v>1.0585368132999999</v>
      </c>
      <c r="PF758" s="126">
        <f t="shared" si="2208"/>
        <v>1.0522365902999999</v>
      </c>
      <c r="PG758" s="126">
        <f t="shared" si="2208"/>
        <v>0.68204557139999999</v>
      </c>
      <c r="PH758" s="126">
        <f t="shared" si="2208"/>
        <v>0.71438192099999998</v>
      </c>
      <c r="PI758" s="126">
        <f t="shared" si="2208"/>
        <v>0.72018511709999999</v>
      </c>
      <c r="PJ758" s="228" t="s">
        <v>861</v>
      </c>
      <c r="PK758" s="228" t="s">
        <v>861</v>
      </c>
      <c r="PL758" s="228" t="s">
        <v>861</v>
      </c>
      <c r="PM758" s="228" t="s">
        <v>861</v>
      </c>
      <c r="PN758" s="228" t="s">
        <v>861</v>
      </c>
      <c r="PO758" s="228" t="s">
        <v>861</v>
      </c>
      <c r="PP758" s="228" t="s">
        <v>861</v>
      </c>
      <c r="PQ758" s="228" t="s">
        <v>861</v>
      </c>
      <c r="PR758" s="228" t="s">
        <v>861</v>
      </c>
      <c r="PS758" s="228" t="s">
        <v>861</v>
      </c>
      <c r="PT758" s="228" t="s">
        <v>861</v>
      </c>
      <c r="PU758" s="228" t="s">
        <v>861</v>
      </c>
      <c r="PV758" s="228" t="s">
        <v>861</v>
      </c>
      <c r="PW758" s="228" t="s">
        <v>861</v>
      </c>
      <c r="PX758" s="228" t="s">
        <v>861</v>
      </c>
      <c r="PY758" s="126">
        <f t="shared" ref="PY758:QD758" si="2209">IF(PS757=0,0,(QE766-QE761)/PS757)</f>
        <v>0.63935856690000004</v>
      </c>
      <c r="PZ758" s="126">
        <f t="shared" si="2209"/>
        <v>0.64863558690000001</v>
      </c>
      <c r="QA758" s="126">
        <f t="shared" si="2209"/>
        <v>0.64666772920000004</v>
      </c>
      <c r="QB758" s="126">
        <f t="shared" si="2209"/>
        <v>0.47226610689999998</v>
      </c>
      <c r="QC758" s="126">
        <f t="shared" si="2209"/>
        <v>0.52323136309999996</v>
      </c>
      <c r="QD758" s="126">
        <f t="shared" si="2209"/>
        <v>0.52237661000000002</v>
      </c>
      <c r="QE758" s="228" t="s">
        <v>861</v>
      </c>
      <c r="QF758" s="228" t="s">
        <v>861</v>
      </c>
      <c r="QG758" s="228" t="s">
        <v>861</v>
      </c>
      <c r="QH758" s="228" t="s">
        <v>861</v>
      </c>
      <c r="QI758" s="228" t="s">
        <v>861</v>
      </c>
      <c r="QJ758" s="228" t="s">
        <v>861</v>
      </c>
      <c r="QK758" s="228" t="s">
        <v>861</v>
      </c>
      <c r="QL758" s="228" t="s">
        <v>861</v>
      </c>
      <c r="QM758" s="228" t="s">
        <v>861</v>
      </c>
      <c r="QN758" s="228" t="s">
        <v>861</v>
      </c>
      <c r="QO758" s="228" t="s">
        <v>861</v>
      </c>
      <c r="QP758" s="228" t="s">
        <v>861</v>
      </c>
      <c r="QQ758" s="228" t="s">
        <v>861</v>
      </c>
      <c r="QR758" s="228" t="s">
        <v>861</v>
      </c>
      <c r="QS758" s="228" t="s">
        <v>861</v>
      </c>
      <c r="QT758" s="126">
        <f t="shared" ref="QT758:QY758" si="2210">IF(QN757=0,0,(QZ766-QZ761)/QN757)</f>
        <v>1.2459502839000001</v>
      </c>
      <c r="QU758" s="126">
        <f t="shared" si="2210"/>
        <v>1.2679924002</v>
      </c>
      <c r="QV758" s="126">
        <f t="shared" si="2210"/>
        <v>1.2602357681</v>
      </c>
      <c r="QW758" s="126">
        <f t="shared" si="2210"/>
        <v>0.78522280499999997</v>
      </c>
      <c r="QX758" s="126">
        <f t="shared" si="2210"/>
        <v>0.89658721809999997</v>
      </c>
      <c r="QY758" s="126">
        <f t="shared" si="2210"/>
        <v>0.90005959869999996</v>
      </c>
      <c r="QZ758" s="228" t="s">
        <v>861</v>
      </c>
      <c r="RA758" s="228" t="s">
        <v>861</v>
      </c>
      <c r="RB758" s="228" t="s">
        <v>861</v>
      </c>
      <c r="RC758" s="228" t="s">
        <v>861</v>
      </c>
      <c r="RD758" s="228" t="s">
        <v>861</v>
      </c>
      <c r="RE758" s="228" t="s">
        <v>861</v>
      </c>
      <c r="RF758" s="228" t="s">
        <v>861</v>
      </c>
      <c r="RG758" s="228" t="s">
        <v>861</v>
      </c>
      <c r="RH758" s="228" t="s">
        <v>861</v>
      </c>
      <c r="RI758" s="228" t="s">
        <v>861</v>
      </c>
      <c r="RJ758" s="228" t="s">
        <v>861</v>
      </c>
      <c r="RK758" s="228" t="s">
        <v>861</v>
      </c>
      <c r="RL758" s="228" t="s">
        <v>861</v>
      </c>
      <c r="RM758" s="228" t="s">
        <v>861</v>
      </c>
      <c r="RN758" s="228" t="s">
        <v>861</v>
      </c>
      <c r="RO758" s="126">
        <f t="shared" ref="RO758:RT758" si="2211">IF(RI757=0,0,(RU766-RU761)/RI757)</f>
        <v>0.8728904301</v>
      </c>
      <c r="RP758" s="126">
        <f t="shared" si="2211"/>
        <v>0.88804136069999995</v>
      </c>
      <c r="RQ758" s="126">
        <f t="shared" si="2211"/>
        <v>0.88304564210000003</v>
      </c>
      <c r="RR758" s="126">
        <f t="shared" si="2211"/>
        <v>0.56810130589999996</v>
      </c>
      <c r="RS758" s="126">
        <f t="shared" si="2211"/>
        <v>0.61582216479999996</v>
      </c>
      <c r="RT758" s="126">
        <f t="shared" si="2211"/>
        <v>0.62215501979999999</v>
      </c>
      <c r="RU758" s="228" t="s">
        <v>861</v>
      </c>
      <c r="RV758" s="228" t="s">
        <v>861</v>
      </c>
      <c r="RW758" s="228" t="s">
        <v>861</v>
      </c>
      <c r="RX758" s="228" t="s">
        <v>861</v>
      </c>
      <c r="RY758" s="228" t="s">
        <v>861</v>
      </c>
      <c r="RZ758" s="228" t="s">
        <v>861</v>
      </c>
      <c r="SA758" s="228" t="s">
        <v>861</v>
      </c>
      <c r="SB758" s="228" t="s">
        <v>861</v>
      </c>
      <c r="SC758" s="228" t="s">
        <v>861</v>
      </c>
      <c r="SD758" s="228" t="s">
        <v>861</v>
      </c>
      <c r="SE758" s="228" t="s">
        <v>861</v>
      </c>
      <c r="SF758" s="228" t="s">
        <v>861</v>
      </c>
      <c r="SG758" s="228" t="s">
        <v>861</v>
      </c>
      <c r="SH758" s="228" t="s">
        <v>861</v>
      </c>
      <c r="SI758" s="228" t="s">
        <v>861</v>
      </c>
      <c r="SJ758" s="126">
        <f t="shared" ref="SJ758:SO758" si="2212">IF(SD757=0,0,(SP766-SP761)/SD757)</f>
        <v>0.82280372830000004</v>
      </c>
      <c r="SK758" s="126">
        <f t="shared" si="2212"/>
        <v>0.8373535365</v>
      </c>
      <c r="SL758" s="126">
        <f t="shared" si="2212"/>
        <v>0.83235306549999999</v>
      </c>
      <c r="SM758" s="126">
        <f t="shared" si="2212"/>
        <v>0.38649552399999998</v>
      </c>
      <c r="SN758" s="126">
        <f t="shared" si="2212"/>
        <v>0.4298393345</v>
      </c>
      <c r="SO758" s="126">
        <f t="shared" si="2212"/>
        <v>0.43887963029999999</v>
      </c>
      <c r="SP758" s="228" t="s">
        <v>861</v>
      </c>
      <c r="SQ758" s="228" t="s">
        <v>861</v>
      </c>
      <c r="SR758" s="228" t="s">
        <v>861</v>
      </c>
      <c r="SS758" s="228" t="s">
        <v>861</v>
      </c>
      <c r="ST758" s="228" t="s">
        <v>861</v>
      </c>
      <c r="SU758" s="228" t="s">
        <v>861</v>
      </c>
      <c r="SV758" s="228" t="s">
        <v>861</v>
      </c>
      <c r="SW758" s="228" t="s">
        <v>861</v>
      </c>
      <c r="SX758" s="228" t="s">
        <v>861</v>
      </c>
      <c r="SY758" s="228" t="s">
        <v>861</v>
      </c>
      <c r="SZ758" s="228" t="s">
        <v>861</v>
      </c>
      <c r="TA758" s="228" t="s">
        <v>861</v>
      </c>
      <c r="TB758" s="228" t="s">
        <v>861</v>
      </c>
      <c r="TC758" s="228" t="s">
        <v>861</v>
      </c>
      <c r="TD758" s="228" t="s">
        <v>861</v>
      </c>
      <c r="TE758" s="126">
        <f t="shared" ref="TE758:TJ758" si="2213">IF(SY757=0,0,(TK766-TK761)/SY757)</f>
        <v>0.89950803670000001</v>
      </c>
      <c r="TF758" s="126">
        <f t="shared" si="2213"/>
        <v>0.9140371853</v>
      </c>
      <c r="TG758" s="126">
        <f t="shared" si="2213"/>
        <v>0.90989876300000005</v>
      </c>
      <c r="TH758" s="126">
        <f t="shared" si="2213"/>
        <v>0.65384101549999996</v>
      </c>
      <c r="TI758" s="126">
        <f t="shared" si="2213"/>
        <v>0.70980248680000002</v>
      </c>
      <c r="TJ758" s="126">
        <f t="shared" si="2213"/>
        <v>0.71193218820000004</v>
      </c>
      <c r="TK758" s="228" t="s">
        <v>861</v>
      </c>
      <c r="TL758" s="228" t="s">
        <v>861</v>
      </c>
      <c r="TM758" s="228" t="s">
        <v>861</v>
      </c>
      <c r="TN758" s="228" t="s">
        <v>861</v>
      </c>
      <c r="TO758" s="228" t="s">
        <v>861</v>
      </c>
      <c r="TP758" s="228" t="s">
        <v>861</v>
      </c>
      <c r="TQ758" s="228" t="s">
        <v>861</v>
      </c>
      <c r="TR758" s="228" t="s">
        <v>861</v>
      </c>
      <c r="TS758" s="228" t="s">
        <v>861</v>
      </c>
      <c r="TT758" s="228" t="s">
        <v>861</v>
      </c>
      <c r="TU758" s="228" t="s">
        <v>861</v>
      </c>
      <c r="TV758" s="228" t="s">
        <v>861</v>
      </c>
      <c r="TW758" s="228" t="s">
        <v>861</v>
      </c>
      <c r="TX758" s="228" t="s">
        <v>861</v>
      </c>
      <c r="TY758" s="228" t="s">
        <v>861</v>
      </c>
      <c r="TZ758" s="126">
        <f t="shared" ref="TZ758:UE758" si="2214">IF(TT757=0,0,(UF766-UF761)/TT757)</f>
        <v>1.0533026714</v>
      </c>
      <c r="UA758" s="126">
        <f t="shared" si="2214"/>
        <v>1.0719175756999999</v>
      </c>
      <c r="UB758" s="126">
        <f t="shared" si="2214"/>
        <v>1.0656503315000001</v>
      </c>
      <c r="UC758" s="126">
        <f t="shared" si="2214"/>
        <v>0.63936199930000004</v>
      </c>
      <c r="UD758" s="126">
        <f t="shared" si="2214"/>
        <v>0.70239029909999995</v>
      </c>
      <c r="UE758" s="126">
        <f t="shared" si="2214"/>
        <v>0.7084168314</v>
      </c>
      <c r="UF758" s="228" t="s">
        <v>861</v>
      </c>
      <c r="UG758" s="228" t="s">
        <v>861</v>
      </c>
      <c r="UH758" s="228" t="s">
        <v>861</v>
      </c>
      <c r="UI758" s="228" t="s">
        <v>861</v>
      </c>
      <c r="UJ758" s="228" t="s">
        <v>861</v>
      </c>
      <c r="UK758" s="228" t="s">
        <v>861</v>
      </c>
      <c r="UL758" s="228" t="s">
        <v>861</v>
      </c>
      <c r="UM758" s="228" t="s">
        <v>861</v>
      </c>
      <c r="UN758" s="228" t="s">
        <v>861</v>
      </c>
      <c r="UO758" s="228" t="s">
        <v>861</v>
      </c>
      <c r="UP758" s="228" t="s">
        <v>861</v>
      </c>
      <c r="UQ758" s="228" t="s">
        <v>861</v>
      </c>
      <c r="UR758" s="228" t="s">
        <v>861</v>
      </c>
      <c r="US758" s="228" t="s">
        <v>861</v>
      </c>
      <c r="UT758" s="228" t="s">
        <v>861</v>
      </c>
      <c r="UU758" s="126">
        <f t="shared" ref="UU758:UZ758" si="2215">IF(UO757=0,0,(VA766-VA761)/UO757)</f>
        <v>1.0746036913000001</v>
      </c>
      <c r="UV758" s="126">
        <f t="shared" si="2215"/>
        <v>1.0935980087999999</v>
      </c>
      <c r="UW758" s="126">
        <f t="shared" si="2215"/>
        <v>1.0872194833</v>
      </c>
      <c r="UX758" s="126">
        <f t="shared" si="2215"/>
        <v>0.66108570339999995</v>
      </c>
      <c r="UY758" s="126">
        <f t="shared" si="2215"/>
        <v>0.75188018020000003</v>
      </c>
      <c r="UZ758" s="126">
        <f t="shared" si="2215"/>
        <v>0.75744931869999998</v>
      </c>
      <c r="VA758" s="228" t="s">
        <v>861</v>
      </c>
      <c r="VB758" s="228" t="s">
        <v>861</v>
      </c>
      <c r="VC758" s="228" t="s">
        <v>861</v>
      </c>
      <c r="VD758" s="228" t="s">
        <v>861</v>
      </c>
      <c r="VE758" s="228" t="s">
        <v>861</v>
      </c>
      <c r="VF758" s="228" t="s">
        <v>861</v>
      </c>
      <c r="VG758" s="228" t="s">
        <v>861</v>
      </c>
      <c r="VH758" s="228" t="s">
        <v>861</v>
      </c>
      <c r="VI758" s="228" t="s">
        <v>861</v>
      </c>
      <c r="VJ758" s="228" t="s">
        <v>861</v>
      </c>
      <c r="VK758" s="228" t="s">
        <v>861</v>
      </c>
      <c r="VL758" s="228" t="s">
        <v>861</v>
      </c>
      <c r="VM758" s="228" t="s">
        <v>861</v>
      </c>
      <c r="VN758" s="228" t="s">
        <v>861</v>
      </c>
      <c r="VO758" s="228" t="s">
        <v>861</v>
      </c>
      <c r="VP758" s="126">
        <f t="shared" ref="VP758:VU758" si="2216">IF(VJ757=0,0,(VV766-VV761)/VJ757)</f>
        <v>1.0125233884</v>
      </c>
      <c r="VQ758" s="126">
        <f t="shared" si="2216"/>
        <v>1.0294247093</v>
      </c>
      <c r="VR758" s="126">
        <f t="shared" si="2216"/>
        <v>1.0245898175999999</v>
      </c>
      <c r="VS758" s="126">
        <f t="shared" si="2216"/>
        <v>0.60667502120000005</v>
      </c>
      <c r="VT758" s="126">
        <f t="shared" si="2216"/>
        <v>0.65874234229999995</v>
      </c>
      <c r="VU758" s="126">
        <f t="shared" si="2216"/>
        <v>0.66535950020000001</v>
      </c>
      <c r="VV758" s="228" t="s">
        <v>861</v>
      </c>
      <c r="VW758" s="228" t="s">
        <v>861</v>
      </c>
      <c r="VX758" s="228" t="s">
        <v>861</v>
      </c>
      <c r="VY758" s="228" t="s">
        <v>861</v>
      </c>
      <c r="VZ758" s="228" t="s">
        <v>861</v>
      </c>
      <c r="WA758" s="228" t="s">
        <v>861</v>
      </c>
      <c r="WB758" s="228" t="s">
        <v>861</v>
      </c>
      <c r="WC758" s="228" t="s">
        <v>861</v>
      </c>
      <c r="WD758" s="228" t="s">
        <v>861</v>
      </c>
      <c r="WE758" s="228" t="s">
        <v>861</v>
      </c>
      <c r="WF758" s="228" t="s">
        <v>861</v>
      </c>
      <c r="WG758" s="228" t="s">
        <v>861</v>
      </c>
      <c r="WH758" s="228" t="s">
        <v>861</v>
      </c>
      <c r="WI758" s="228" t="s">
        <v>861</v>
      </c>
      <c r="WJ758" s="228" t="s">
        <v>861</v>
      </c>
      <c r="WK758" s="126">
        <f t="shared" ref="WK758:WP758" si="2217">IF(WE757=0,0,(WQ766-WQ761)/WE757)</f>
        <v>0</v>
      </c>
      <c r="WL758" s="126">
        <f t="shared" si="2217"/>
        <v>0</v>
      </c>
      <c r="WM758" s="126">
        <f t="shared" si="2217"/>
        <v>0</v>
      </c>
      <c r="WN758" s="126">
        <f t="shared" si="2217"/>
        <v>0</v>
      </c>
      <c r="WO758" s="126">
        <f t="shared" si="2217"/>
        <v>0</v>
      </c>
      <c r="WP758" s="126">
        <f t="shared" si="2217"/>
        <v>0</v>
      </c>
      <c r="WQ758" s="228" t="s">
        <v>861</v>
      </c>
      <c r="WR758" s="228" t="s">
        <v>861</v>
      </c>
      <c r="WS758" s="228" t="s">
        <v>861</v>
      </c>
      <c r="WT758" s="228" t="s">
        <v>861</v>
      </c>
      <c r="WU758" s="228" t="s">
        <v>861</v>
      </c>
      <c r="WV758" s="228" t="s">
        <v>861</v>
      </c>
      <c r="WW758" s="228" t="s">
        <v>861</v>
      </c>
      <c r="WX758" s="228" t="s">
        <v>861</v>
      </c>
      <c r="WY758" s="228" t="s">
        <v>861</v>
      </c>
      <c r="WZ758" s="228" t="s">
        <v>861</v>
      </c>
      <c r="XA758" s="228" t="s">
        <v>861</v>
      </c>
      <c r="XB758" s="228" t="s">
        <v>861</v>
      </c>
      <c r="XC758" s="228" t="s">
        <v>861</v>
      </c>
      <c r="XD758" s="228" t="s">
        <v>861</v>
      </c>
      <c r="XE758" s="228" t="s">
        <v>861</v>
      </c>
      <c r="XF758" s="126">
        <f t="shared" ref="XF758:XK758" si="2218">IF(WZ757=0,0,(XL766-XL761)/WZ757)</f>
        <v>0.92196762379999997</v>
      </c>
      <c r="XG758" s="126">
        <f t="shared" si="2218"/>
        <v>0.93759792340000003</v>
      </c>
      <c r="XH758" s="126">
        <f t="shared" si="2218"/>
        <v>0.93262075099999997</v>
      </c>
      <c r="XI758" s="126">
        <f t="shared" si="2218"/>
        <v>0.48141215259999998</v>
      </c>
      <c r="XJ758" s="126">
        <f t="shared" si="2218"/>
        <v>0.51522836900000002</v>
      </c>
      <c r="XK758" s="126">
        <f t="shared" si="2218"/>
        <v>0.52015841019999998</v>
      </c>
      <c r="XL758" s="228" t="s">
        <v>861</v>
      </c>
      <c r="XM758" s="228" t="s">
        <v>861</v>
      </c>
      <c r="XN758" s="228" t="s">
        <v>861</v>
      </c>
      <c r="XO758" s="228" t="s">
        <v>861</v>
      </c>
      <c r="XP758" s="228" t="s">
        <v>861</v>
      </c>
      <c r="XQ758" s="228" t="s">
        <v>861</v>
      </c>
      <c r="XR758" s="228" t="s">
        <v>861</v>
      </c>
      <c r="XS758" s="228" t="s">
        <v>861</v>
      </c>
      <c r="XT758" s="228" t="s">
        <v>861</v>
      </c>
      <c r="XU758" s="228" t="s">
        <v>861</v>
      </c>
      <c r="XV758" s="228" t="s">
        <v>861</v>
      </c>
      <c r="XW758" s="228" t="s">
        <v>861</v>
      </c>
      <c r="XX758" s="228" t="s">
        <v>861</v>
      </c>
      <c r="XY758" s="228" t="s">
        <v>861</v>
      </c>
      <c r="XZ758" s="228" t="s">
        <v>861</v>
      </c>
      <c r="YA758" s="126">
        <f t="shared" ref="YA758:YF758" si="2219">IF(XU757=0,0,(YG766-YG761)/XU757)</f>
        <v>0.81787033600000003</v>
      </c>
      <c r="YB758" s="126">
        <f t="shared" si="2219"/>
        <v>0.83178333900000001</v>
      </c>
      <c r="YC758" s="126">
        <f t="shared" si="2219"/>
        <v>0.82731071499999997</v>
      </c>
      <c r="YD758" s="126">
        <f t="shared" si="2219"/>
        <v>0.4425246075</v>
      </c>
      <c r="YE758" s="126">
        <f t="shared" si="2219"/>
        <v>0.47626874660000001</v>
      </c>
      <c r="YF758" s="126">
        <f t="shared" si="2219"/>
        <v>0.4853880398</v>
      </c>
      <c r="YG758" s="228" t="s">
        <v>861</v>
      </c>
      <c r="YH758" s="228" t="s">
        <v>861</v>
      </c>
      <c r="YI758" s="228" t="s">
        <v>861</v>
      </c>
      <c r="YJ758" s="228" t="s">
        <v>861</v>
      </c>
      <c r="YK758" s="228" t="s">
        <v>861</v>
      </c>
      <c r="YL758" s="228" t="s">
        <v>861</v>
      </c>
      <c r="YM758" s="228" t="s">
        <v>861</v>
      </c>
      <c r="YN758" s="228" t="s">
        <v>861</v>
      </c>
      <c r="YO758" s="228" t="s">
        <v>861</v>
      </c>
      <c r="YP758" s="228" t="s">
        <v>861</v>
      </c>
      <c r="YQ758" s="228" t="s">
        <v>861</v>
      </c>
      <c r="YR758" s="228" t="s">
        <v>861</v>
      </c>
      <c r="YS758" s="228" t="s">
        <v>861</v>
      </c>
      <c r="YT758" s="228" t="s">
        <v>861</v>
      </c>
      <c r="YU758" s="228" t="s">
        <v>861</v>
      </c>
      <c r="YV758" s="126">
        <f t="shared" ref="YV758:ZA758" si="2220">IF(YP757=0,0,(ZB766-ZB761)/YP757)</f>
        <v>0.83438126509999999</v>
      </c>
      <c r="YW758" s="126">
        <f t="shared" si="2220"/>
        <v>0.84872826990000005</v>
      </c>
      <c r="YX758" s="126">
        <f t="shared" si="2220"/>
        <v>0.84432660479999999</v>
      </c>
      <c r="YY758" s="126">
        <f t="shared" si="2220"/>
        <v>0.40881772700000002</v>
      </c>
      <c r="YZ758" s="126">
        <f t="shared" si="2220"/>
        <v>0.46719408130000001</v>
      </c>
      <c r="ZA758" s="126">
        <f t="shared" si="2220"/>
        <v>0.4750369089</v>
      </c>
      <c r="ZB758" s="228" t="s">
        <v>861</v>
      </c>
      <c r="ZC758" s="228" t="s">
        <v>861</v>
      </c>
      <c r="ZD758" s="228" t="s">
        <v>861</v>
      </c>
      <c r="ZE758" s="228" t="s">
        <v>861</v>
      </c>
      <c r="ZF758" s="228" t="s">
        <v>861</v>
      </c>
      <c r="ZG758" s="228" t="s">
        <v>861</v>
      </c>
      <c r="ZH758" s="228" t="s">
        <v>861</v>
      </c>
      <c r="ZI758" s="228" t="s">
        <v>861</v>
      </c>
      <c r="ZJ758" s="228" t="s">
        <v>861</v>
      </c>
      <c r="ZK758" s="228" t="s">
        <v>861</v>
      </c>
      <c r="ZL758" s="228" t="s">
        <v>861</v>
      </c>
      <c r="ZM758" s="228" t="s">
        <v>861</v>
      </c>
      <c r="ZN758" s="228" t="s">
        <v>861</v>
      </c>
      <c r="ZO758" s="228" t="s">
        <v>861</v>
      </c>
      <c r="ZP758" s="228" t="s">
        <v>861</v>
      </c>
      <c r="ZQ758" s="126">
        <f t="shared" ref="ZQ758:ZV758" si="2221">IF(ZK757=0,0,(ZW766-ZW761)/ZK757)</f>
        <v>0.8227370812</v>
      </c>
      <c r="ZR758" s="126">
        <f t="shared" si="2221"/>
        <v>0.83730455790000002</v>
      </c>
      <c r="ZS758" s="126">
        <f t="shared" si="2221"/>
        <v>0.83200257519999998</v>
      </c>
      <c r="ZT758" s="126">
        <f t="shared" si="2221"/>
        <v>0.44390620110000001</v>
      </c>
      <c r="ZU758" s="126">
        <f t="shared" si="2221"/>
        <v>0.4940527857</v>
      </c>
      <c r="ZV758" s="126">
        <f t="shared" si="2221"/>
        <v>0.50250889099999996</v>
      </c>
      <c r="ZW758" s="228" t="s">
        <v>861</v>
      </c>
      <c r="ZX758" s="228" t="s">
        <v>861</v>
      </c>
      <c r="ZY758" s="228" t="s">
        <v>861</v>
      </c>
      <c r="ZZ758" s="228" t="s">
        <v>861</v>
      </c>
      <c r="AAA758" s="228" t="s">
        <v>861</v>
      </c>
      <c r="AAB758" s="228" t="s">
        <v>861</v>
      </c>
      <c r="AAC758" s="228" t="s">
        <v>861</v>
      </c>
      <c r="AAD758" s="228" t="s">
        <v>861</v>
      </c>
      <c r="AAE758" s="228" t="s">
        <v>861</v>
      </c>
      <c r="AAF758" s="228" t="s">
        <v>861</v>
      </c>
      <c r="AAG758" s="228" t="s">
        <v>861</v>
      </c>
      <c r="AAH758" s="228" t="s">
        <v>861</v>
      </c>
      <c r="AAI758" s="228" t="s">
        <v>861</v>
      </c>
      <c r="AAJ758" s="228" t="s">
        <v>861</v>
      </c>
      <c r="AAK758" s="228" t="s">
        <v>861</v>
      </c>
      <c r="AAL758" s="126">
        <f t="shared" ref="AAL758:AAQ758" si="2222">IF(AAF757=0,0,(AAR766-AAR761)/AAF757)</f>
        <v>1.0536449059999999</v>
      </c>
      <c r="AAM758" s="126">
        <f t="shared" si="2222"/>
        <v>1.071292932</v>
      </c>
      <c r="AAN758" s="126">
        <f t="shared" si="2222"/>
        <v>1.0657266866999999</v>
      </c>
      <c r="AAO758" s="126">
        <f t="shared" si="2222"/>
        <v>0.60825704079999998</v>
      </c>
      <c r="AAP758" s="126">
        <f t="shared" si="2222"/>
        <v>0.7397481119</v>
      </c>
      <c r="AAQ758" s="126">
        <f t="shared" si="2222"/>
        <v>0.74376075490000004</v>
      </c>
      <c r="AAR758" s="228" t="s">
        <v>861</v>
      </c>
      <c r="AAS758" s="228" t="s">
        <v>861</v>
      </c>
      <c r="AAT758" s="228" t="s">
        <v>861</v>
      </c>
      <c r="AAU758" s="228" t="s">
        <v>861</v>
      </c>
      <c r="AAV758" s="228" t="s">
        <v>861</v>
      </c>
      <c r="AAW758" s="228" t="s">
        <v>861</v>
      </c>
      <c r="AAX758" s="228" t="s">
        <v>861</v>
      </c>
      <c r="AAY758" s="228" t="s">
        <v>861</v>
      </c>
      <c r="AAZ758" s="228" t="s">
        <v>861</v>
      </c>
      <c r="ABA758" s="228" t="s">
        <v>861</v>
      </c>
      <c r="ABB758" s="228" t="s">
        <v>861</v>
      </c>
      <c r="ABC758" s="228" t="s">
        <v>861</v>
      </c>
      <c r="ABD758" s="228" t="s">
        <v>861</v>
      </c>
      <c r="ABE758" s="228" t="s">
        <v>861</v>
      </c>
      <c r="ABF758" s="228" t="s">
        <v>861</v>
      </c>
      <c r="ABG758" s="126">
        <f t="shared" ref="ABG758:ABL758" si="2223">IF(ABA757=0,0,(ABM766-ABM761)/ABA757)</f>
        <v>0.88771108300000001</v>
      </c>
      <c r="ABH758" s="126">
        <f t="shared" si="2223"/>
        <v>0.90273723390000005</v>
      </c>
      <c r="ABI758" s="126">
        <f t="shared" si="2223"/>
        <v>0.89803282529999995</v>
      </c>
      <c r="ABJ758" s="126">
        <f t="shared" si="2223"/>
        <v>0.4724187138</v>
      </c>
      <c r="ABK758" s="126">
        <f t="shared" si="2223"/>
        <v>0.56986487379999995</v>
      </c>
      <c r="ABL758" s="126">
        <f t="shared" si="2223"/>
        <v>0.5749224423</v>
      </c>
      <c r="ABM758" s="228" t="s">
        <v>861</v>
      </c>
      <c r="ABN758" s="228" t="s">
        <v>861</v>
      </c>
      <c r="ABO758" s="228" t="s">
        <v>861</v>
      </c>
      <c r="ABP758" s="228" t="s">
        <v>861</v>
      </c>
      <c r="ABQ758" s="228" t="s">
        <v>861</v>
      </c>
      <c r="ABR758" s="228" t="s">
        <v>861</v>
      </c>
      <c r="ABS758" s="228" t="s">
        <v>861</v>
      </c>
      <c r="ABT758" s="228" t="s">
        <v>861</v>
      </c>
      <c r="ABU758" s="228" t="s">
        <v>861</v>
      </c>
      <c r="ABV758" s="228" t="s">
        <v>861</v>
      </c>
      <c r="ABW758" s="228" t="s">
        <v>861</v>
      </c>
      <c r="ABX758" s="228" t="s">
        <v>861</v>
      </c>
      <c r="ABY758" s="228" t="s">
        <v>861</v>
      </c>
      <c r="ABZ758" s="228" t="s">
        <v>861</v>
      </c>
      <c r="ACA758" s="228" t="s">
        <v>861</v>
      </c>
      <c r="ACB758" s="126">
        <f t="shared" ref="ACB758:ACG758" si="2224">IF(ABV757=0,0,(ACH766-ACH761)/ABV757)</f>
        <v>0.78515970189999995</v>
      </c>
      <c r="ACC758" s="126">
        <f t="shared" si="2224"/>
        <v>0.79787487700000004</v>
      </c>
      <c r="ACD758" s="126">
        <f t="shared" si="2224"/>
        <v>0.79431944639999996</v>
      </c>
      <c r="ACE758" s="126">
        <f t="shared" si="2224"/>
        <v>0.34418513439999998</v>
      </c>
      <c r="ACF758" s="126">
        <f t="shared" si="2224"/>
        <v>0.4170851042</v>
      </c>
      <c r="ACG758" s="126">
        <f t="shared" si="2224"/>
        <v>0.42381736640000001</v>
      </c>
      <c r="ACH758" s="228" t="s">
        <v>861</v>
      </c>
      <c r="ACI758" s="228" t="s">
        <v>861</v>
      </c>
      <c r="ACJ758" s="228" t="s">
        <v>861</v>
      </c>
      <c r="ACK758" s="228" t="s">
        <v>861</v>
      </c>
      <c r="ACL758" s="228" t="s">
        <v>861</v>
      </c>
      <c r="ACM758" s="228" t="s">
        <v>861</v>
      </c>
      <c r="ACN758" s="228" t="s">
        <v>861</v>
      </c>
      <c r="ACO758" s="228" t="s">
        <v>861</v>
      </c>
      <c r="ACP758" s="228" t="s">
        <v>861</v>
      </c>
      <c r="ACQ758" s="228" t="s">
        <v>861</v>
      </c>
      <c r="ACR758" s="228" t="s">
        <v>861</v>
      </c>
      <c r="ACS758" s="228" t="s">
        <v>861</v>
      </c>
      <c r="ACT758" s="228" t="s">
        <v>861</v>
      </c>
      <c r="ACU758" s="228" t="s">
        <v>861</v>
      </c>
      <c r="ACV758" s="228" t="s">
        <v>861</v>
      </c>
      <c r="ACW758" s="126">
        <f t="shared" ref="ACW758:ADB758" si="2225">IF(ACQ757=0,0,(ADC766-ADC761)/ACQ757)</f>
        <v>0.73679612370000003</v>
      </c>
      <c r="ACX758" s="126">
        <f t="shared" si="2225"/>
        <v>0.74787103570000002</v>
      </c>
      <c r="ACY758" s="126">
        <f t="shared" si="2225"/>
        <v>0.74538707370000001</v>
      </c>
      <c r="ACZ758" s="126">
        <f t="shared" si="2225"/>
        <v>0.45200635880000001</v>
      </c>
      <c r="ADA758" s="126">
        <f t="shared" si="2225"/>
        <v>0.5613723155</v>
      </c>
      <c r="ADB758" s="126">
        <f t="shared" si="2225"/>
        <v>0.56091465389999995</v>
      </c>
      <c r="ADC758" s="228" t="s">
        <v>861</v>
      </c>
      <c r="ADD758" s="228" t="s">
        <v>861</v>
      </c>
      <c r="ADE758" s="228" t="s">
        <v>861</v>
      </c>
      <c r="ADF758" s="228" t="s">
        <v>861</v>
      </c>
      <c r="ADG758" s="228" t="s">
        <v>861</v>
      </c>
      <c r="ADH758" s="228" t="s">
        <v>861</v>
      </c>
      <c r="ADI758" s="228" t="s">
        <v>861</v>
      </c>
      <c r="ADJ758" s="228" t="s">
        <v>861</v>
      </c>
      <c r="ADK758" s="228" t="s">
        <v>861</v>
      </c>
      <c r="ADL758" s="228" t="s">
        <v>861</v>
      </c>
      <c r="ADM758" s="228" t="s">
        <v>861</v>
      </c>
      <c r="ADN758" s="228" t="s">
        <v>861</v>
      </c>
      <c r="ADO758" s="228" t="s">
        <v>861</v>
      </c>
      <c r="ADP758" s="228" t="s">
        <v>861</v>
      </c>
      <c r="ADQ758" s="228" t="s">
        <v>861</v>
      </c>
      <c r="ADR758" s="126">
        <f t="shared" ref="ADR758:ADW758" si="2226">IF(ADL757=0,0,(ADX766-ADX761)/ADL757)</f>
        <v>0.87795847989999998</v>
      </c>
      <c r="ADS758" s="126">
        <f t="shared" si="2226"/>
        <v>0.89269760570000001</v>
      </c>
      <c r="ADT758" s="126">
        <f t="shared" si="2226"/>
        <v>0.88811914209999998</v>
      </c>
      <c r="ADU758" s="126">
        <f t="shared" si="2226"/>
        <v>0.51017581239999998</v>
      </c>
      <c r="ADV758" s="126">
        <f t="shared" si="2226"/>
        <v>0.55840646309999997</v>
      </c>
      <c r="ADW758" s="126">
        <f t="shared" si="2226"/>
        <v>0.56411399110000005</v>
      </c>
      <c r="ADX758" s="228" t="s">
        <v>861</v>
      </c>
      <c r="ADY758" s="228" t="s">
        <v>861</v>
      </c>
      <c r="ADZ758" s="228" t="s">
        <v>861</v>
      </c>
      <c r="AEA758" s="228" t="s">
        <v>861</v>
      </c>
      <c r="AEB758" s="228" t="s">
        <v>861</v>
      </c>
      <c r="AEC758" s="228" t="s">
        <v>861</v>
      </c>
      <c r="AED758" s="228" t="s">
        <v>861</v>
      </c>
      <c r="AEE758" s="228" t="s">
        <v>861</v>
      </c>
      <c r="AEF758" s="228" t="s">
        <v>861</v>
      </c>
      <c r="AEG758" s="228" t="s">
        <v>861</v>
      </c>
      <c r="AEH758" s="228" t="s">
        <v>861</v>
      </c>
      <c r="AEI758" s="228" t="s">
        <v>861</v>
      </c>
      <c r="AEJ758" s="228" t="s">
        <v>861</v>
      </c>
      <c r="AEK758" s="228" t="s">
        <v>861</v>
      </c>
      <c r="AEL758" s="228" t="s">
        <v>861</v>
      </c>
      <c r="AEM758" s="126">
        <f t="shared" ref="AEM758:AER758" si="2227">IF(AEG757=0,0,(AES766-AES761)/AEG757)</f>
        <v>0.88492074539999999</v>
      </c>
      <c r="AEN758" s="126">
        <f t="shared" si="2227"/>
        <v>0.89988035040000003</v>
      </c>
      <c r="AEO758" s="126">
        <f t="shared" si="2227"/>
        <v>0.89526320039999996</v>
      </c>
      <c r="AEP758" s="126">
        <f t="shared" si="2227"/>
        <v>0.46531111539999997</v>
      </c>
      <c r="AEQ758" s="126">
        <f t="shared" si="2227"/>
        <v>0.50201131470000004</v>
      </c>
      <c r="AER758" s="126">
        <f t="shared" si="2227"/>
        <v>0.5069601856</v>
      </c>
      <c r="AES758" s="228" t="s">
        <v>861</v>
      </c>
      <c r="AET758" s="228" t="s">
        <v>861</v>
      </c>
      <c r="AEU758" s="228" t="s">
        <v>861</v>
      </c>
      <c r="AEV758" s="228" t="s">
        <v>861</v>
      </c>
      <c r="AEW758" s="228" t="s">
        <v>861</v>
      </c>
      <c r="AEX758" s="228" t="s">
        <v>861</v>
      </c>
      <c r="AEY758" s="228" t="s">
        <v>861</v>
      </c>
      <c r="AEZ758" s="228" t="s">
        <v>861</v>
      </c>
      <c r="AFA758" s="228" t="s">
        <v>861</v>
      </c>
      <c r="AFB758" s="228" t="s">
        <v>861</v>
      </c>
      <c r="AFC758" s="228" t="s">
        <v>861</v>
      </c>
      <c r="AFD758" s="228" t="s">
        <v>861</v>
      </c>
      <c r="AFE758" s="228" t="s">
        <v>861</v>
      </c>
      <c r="AFF758" s="228" t="s">
        <v>861</v>
      </c>
      <c r="AFG758" s="228" t="s">
        <v>861</v>
      </c>
      <c r="AFH758" s="126">
        <f t="shared" ref="AFH758:AFM758" si="2228">IF(AFB757=0,0,(AFN766-AFN761)/AFB757)</f>
        <v>0.9375307987</v>
      </c>
      <c r="AFI758" s="126">
        <f t="shared" si="2228"/>
        <v>0.95270787850000005</v>
      </c>
      <c r="AFJ758" s="126">
        <f t="shared" si="2228"/>
        <v>0.94778245880000001</v>
      </c>
      <c r="AFK758" s="126">
        <f t="shared" si="2228"/>
        <v>0.4169919728</v>
      </c>
      <c r="AFL758" s="126">
        <f t="shared" si="2228"/>
        <v>0.49248124560000001</v>
      </c>
      <c r="AFM758" s="126">
        <f t="shared" si="2228"/>
        <v>0.4989756763</v>
      </c>
      <c r="AFN758" s="228" t="s">
        <v>861</v>
      </c>
      <c r="AFO758" s="228" t="s">
        <v>861</v>
      </c>
      <c r="AFP758" s="228" t="s">
        <v>861</v>
      </c>
      <c r="AFQ758" s="228" t="s">
        <v>861</v>
      </c>
      <c r="AFR758" s="228" t="s">
        <v>861</v>
      </c>
      <c r="AFS758" s="228" t="s">
        <v>861</v>
      </c>
      <c r="AFT758" s="228" t="s">
        <v>861</v>
      </c>
      <c r="AFU758" s="228" t="s">
        <v>861</v>
      </c>
      <c r="AFV758" s="228" t="s">
        <v>861</v>
      </c>
      <c r="AFW758" s="228" t="s">
        <v>861</v>
      </c>
      <c r="AFX758" s="228" t="s">
        <v>861</v>
      </c>
      <c r="AFY758" s="228" t="s">
        <v>861</v>
      </c>
      <c r="AFZ758" s="228" t="s">
        <v>861</v>
      </c>
      <c r="AGA758" s="228" t="s">
        <v>861</v>
      </c>
      <c r="AGB758" s="228" t="s">
        <v>861</v>
      </c>
      <c r="AGC758" s="126">
        <f t="shared" ref="AGC758:AGH758" si="2229">IF(AFW757=0,0,(AGI766-AGI761)/AFW757)</f>
        <v>0.97425942639999996</v>
      </c>
      <c r="AGD758" s="126">
        <f t="shared" si="2229"/>
        <v>0.9915135477</v>
      </c>
      <c r="AGE758" s="126">
        <f t="shared" si="2229"/>
        <v>0.9847679385</v>
      </c>
      <c r="AGF758" s="126">
        <f t="shared" si="2229"/>
        <v>0.54308344559999999</v>
      </c>
      <c r="AGG758" s="126">
        <f t="shared" si="2229"/>
        <v>0.58645553480000001</v>
      </c>
      <c r="AGH758" s="126">
        <f t="shared" si="2229"/>
        <v>0.59295932350000002</v>
      </c>
      <c r="AGI758" s="228" t="s">
        <v>861</v>
      </c>
      <c r="AGJ758" s="228" t="s">
        <v>861</v>
      </c>
      <c r="AGK758" s="228" t="s">
        <v>861</v>
      </c>
      <c r="AGL758" s="228" t="s">
        <v>861</v>
      </c>
      <c r="AGM758" s="228" t="s">
        <v>861</v>
      </c>
      <c r="AGN758" s="228" t="s">
        <v>861</v>
      </c>
      <c r="AGO758" s="228" t="s">
        <v>861</v>
      </c>
      <c r="AGP758" s="228" t="s">
        <v>861</v>
      </c>
      <c r="AGQ758" s="228" t="s">
        <v>861</v>
      </c>
      <c r="AGR758" s="228" t="s">
        <v>861</v>
      </c>
      <c r="AGS758" s="228" t="s">
        <v>861</v>
      </c>
      <c r="AGT758" s="228" t="s">
        <v>861</v>
      </c>
      <c r="AGU758" s="228" t="s">
        <v>861</v>
      </c>
      <c r="AGV758" s="228" t="s">
        <v>861</v>
      </c>
      <c r="AGW758" s="228" t="s">
        <v>861</v>
      </c>
      <c r="AGX758" s="126">
        <f t="shared" ref="AGX758:AHC758" si="2230">IF(AGR757=0,0,(AHD766-AHD761)/AGR757)</f>
        <v>0.81755669220000005</v>
      </c>
      <c r="AGY758" s="126">
        <f t="shared" si="2230"/>
        <v>0.83201725270000004</v>
      </c>
      <c r="AGZ758" s="126">
        <f t="shared" si="2230"/>
        <v>0.82682143590000001</v>
      </c>
      <c r="AHA758" s="126">
        <f t="shared" si="2230"/>
        <v>0.54026188990000001</v>
      </c>
      <c r="AHB758" s="126">
        <f t="shared" si="2230"/>
        <v>0.5666646608</v>
      </c>
      <c r="AHC758" s="126">
        <f t="shared" si="2230"/>
        <v>0.57424630560000001</v>
      </c>
      <c r="AHD758" s="228" t="s">
        <v>861</v>
      </c>
      <c r="AHE758" s="228" t="s">
        <v>861</v>
      </c>
      <c r="AHF758" s="228" t="s">
        <v>861</v>
      </c>
      <c r="AHG758" s="228" t="s">
        <v>861</v>
      </c>
      <c r="AHH758" s="228" t="s">
        <v>861</v>
      </c>
      <c r="AHI758" s="228" t="s">
        <v>861</v>
      </c>
      <c r="AHJ758" s="228" t="s">
        <v>861</v>
      </c>
      <c r="AHK758" s="228" t="s">
        <v>861</v>
      </c>
      <c r="AHL758" s="228" t="s">
        <v>861</v>
      </c>
      <c r="AHM758" s="228" t="s">
        <v>861</v>
      </c>
      <c r="AHN758" s="228" t="s">
        <v>861</v>
      </c>
      <c r="AHO758" s="228" t="s">
        <v>861</v>
      </c>
      <c r="AHP758" s="228" t="s">
        <v>861</v>
      </c>
      <c r="AHQ758" s="228" t="s">
        <v>861</v>
      </c>
      <c r="AHR758" s="228" t="s">
        <v>861</v>
      </c>
      <c r="AHS758" s="126">
        <f t="shared" ref="AHS758:AHX758" si="2231">IF(AHM757=0,0,(AHY766-AHY761)/AHM757)</f>
        <v>0.88712238570000002</v>
      </c>
      <c r="AHT758" s="126">
        <f t="shared" si="2231"/>
        <v>0.90277125250000001</v>
      </c>
      <c r="AHU758" s="126">
        <f t="shared" si="2231"/>
        <v>0.89779679040000004</v>
      </c>
      <c r="AHV758" s="126">
        <f t="shared" si="2231"/>
        <v>0.7764002525</v>
      </c>
      <c r="AHW758" s="126">
        <f t="shared" si="2231"/>
        <v>0.8530667877</v>
      </c>
      <c r="AHX758" s="126">
        <f t="shared" si="2231"/>
        <v>0.85622834680000004</v>
      </c>
      <c r="AHY758" s="228" t="s">
        <v>861</v>
      </c>
      <c r="AHZ758" s="228" t="s">
        <v>861</v>
      </c>
      <c r="AIA758" s="228" t="s">
        <v>861</v>
      </c>
      <c r="AIB758" s="228" t="s">
        <v>861</v>
      </c>
      <c r="AIC758" s="228" t="s">
        <v>861</v>
      </c>
      <c r="AID758" s="228" t="s">
        <v>861</v>
      </c>
      <c r="AIE758" s="228" t="s">
        <v>861</v>
      </c>
      <c r="AIF758" s="228" t="s">
        <v>861</v>
      </c>
      <c r="AIG758" s="228" t="s">
        <v>861</v>
      </c>
      <c r="AIH758" s="228" t="s">
        <v>861</v>
      </c>
      <c r="AII758" s="228" t="s">
        <v>861</v>
      </c>
      <c r="AIJ758" s="228" t="s">
        <v>861</v>
      </c>
      <c r="AIK758" s="228" t="s">
        <v>861</v>
      </c>
      <c r="AIL758" s="228" t="s">
        <v>861</v>
      </c>
      <c r="AIM758" s="228" t="s">
        <v>861</v>
      </c>
      <c r="AIN758" s="126">
        <f t="shared" ref="AIN758:AIS758" si="2232">IF(AIH757=0,0,(AIT766-AIT761)/AIH757)</f>
        <v>0.95701165389999998</v>
      </c>
      <c r="AIO758" s="126">
        <f t="shared" si="2232"/>
        <v>0.97388932880000001</v>
      </c>
      <c r="AIP758" s="126">
        <f t="shared" si="2232"/>
        <v>0.96859924500000005</v>
      </c>
      <c r="AIQ758" s="126">
        <f t="shared" si="2232"/>
        <v>0.53117319340000002</v>
      </c>
      <c r="AIR758" s="126">
        <f t="shared" si="2232"/>
        <v>0.63164870989999999</v>
      </c>
      <c r="AIS758" s="126">
        <f t="shared" si="2232"/>
        <v>0.63825152330000001</v>
      </c>
      <c r="AIT758" s="228" t="s">
        <v>861</v>
      </c>
      <c r="AIU758" s="228" t="s">
        <v>861</v>
      </c>
      <c r="AIV758" s="228" t="s">
        <v>861</v>
      </c>
      <c r="AIW758" s="228" t="s">
        <v>861</v>
      </c>
      <c r="AIX758" s="228" t="s">
        <v>861</v>
      </c>
      <c r="AIY758" s="228" t="s">
        <v>861</v>
      </c>
      <c r="AIZ758" s="228" t="s">
        <v>861</v>
      </c>
      <c r="AJA758" s="228" t="s">
        <v>861</v>
      </c>
      <c r="AJB758" s="228" t="s">
        <v>861</v>
      </c>
      <c r="AJC758" s="228" t="s">
        <v>861</v>
      </c>
      <c r="AJD758" s="228" t="s">
        <v>861</v>
      </c>
      <c r="AJE758" s="228" t="s">
        <v>861</v>
      </c>
      <c r="AJF758" s="228" t="s">
        <v>861</v>
      </c>
      <c r="AJG758" s="228" t="s">
        <v>861</v>
      </c>
      <c r="AJH758" s="228" t="s">
        <v>861</v>
      </c>
      <c r="AJI758" s="126">
        <f t="shared" ref="AJI758:AJN758" si="2233">IF(AJC757=0,0,(AJO766-AJO761)/AJC757)</f>
        <v>0</v>
      </c>
      <c r="AJJ758" s="126">
        <f t="shared" si="2233"/>
        <v>0</v>
      </c>
      <c r="AJK758" s="126">
        <f t="shared" si="2233"/>
        <v>0</v>
      </c>
      <c r="AJL758" s="126">
        <f t="shared" si="2233"/>
        <v>0</v>
      </c>
      <c r="AJM758" s="126">
        <f t="shared" si="2233"/>
        <v>0</v>
      </c>
      <c r="AJN758" s="126">
        <f t="shared" si="2233"/>
        <v>0</v>
      </c>
      <c r="AJO758" s="228" t="s">
        <v>861</v>
      </c>
      <c r="AJP758" s="228" t="s">
        <v>861</v>
      </c>
      <c r="AJQ758" s="228" t="s">
        <v>861</v>
      </c>
      <c r="AJR758" s="228" t="s">
        <v>861</v>
      </c>
      <c r="AJS758" s="228" t="s">
        <v>861</v>
      </c>
      <c r="AJT758" s="228" t="s">
        <v>861</v>
      </c>
      <c r="AJU758" s="228" t="s">
        <v>861</v>
      </c>
      <c r="AJV758" s="228" t="s">
        <v>861</v>
      </c>
      <c r="AJW758" s="228" t="s">
        <v>861</v>
      </c>
      <c r="AJX758" s="228" t="s">
        <v>861</v>
      </c>
      <c r="AJY758" s="228" t="s">
        <v>861</v>
      </c>
      <c r="AJZ758" s="228" t="s">
        <v>861</v>
      </c>
      <c r="AKA758" s="228" t="s">
        <v>861</v>
      </c>
      <c r="AKB758" s="228" t="s">
        <v>861</v>
      </c>
      <c r="AKC758" s="228" t="s">
        <v>861</v>
      </c>
      <c r="AKD758" s="126">
        <f t="shared" ref="AKD758:AKI758" si="2234">IF(AJX757=0,0,(AKJ766-AKJ761)/AJX757)</f>
        <v>0.75675684789999997</v>
      </c>
      <c r="AKE758" s="126">
        <f t="shared" si="2234"/>
        <v>0.77013246310000005</v>
      </c>
      <c r="AKF758" s="126">
        <f t="shared" si="2234"/>
        <v>0.76576939349999995</v>
      </c>
      <c r="AKG758" s="126">
        <f t="shared" si="2234"/>
        <v>0.47675805449999997</v>
      </c>
      <c r="AKH758" s="126">
        <f t="shared" si="2234"/>
        <v>0.50803819169999997</v>
      </c>
      <c r="AKI758" s="126">
        <f t="shared" si="2234"/>
        <v>0.51514707230000001</v>
      </c>
      <c r="AKJ758" s="228" t="s">
        <v>861</v>
      </c>
      <c r="AKK758" s="228" t="s">
        <v>861</v>
      </c>
      <c r="AKL758" s="228" t="s">
        <v>861</v>
      </c>
      <c r="AKM758" s="228" t="s">
        <v>861</v>
      </c>
      <c r="AKN758" s="228" t="s">
        <v>861</v>
      </c>
      <c r="AKO758" s="228" t="s">
        <v>861</v>
      </c>
      <c r="AKP758" s="228" t="s">
        <v>861</v>
      </c>
      <c r="AKQ758" s="228" t="s">
        <v>861</v>
      </c>
      <c r="AKR758" s="228" t="s">
        <v>861</v>
      </c>
      <c r="AKS758" s="228" t="s">
        <v>861</v>
      </c>
      <c r="AKT758" s="228" t="s">
        <v>861</v>
      </c>
      <c r="AKU758" s="228" t="s">
        <v>861</v>
      </c>
      <c r="AKV758" s="228" t="s">
        <v>861</v>
      </c>
      <c r="AKW758" s="228" t="s">
        <v>861</v>
      </c>
      <c r="AKX758" s="228" t="s">
        <v>861</v>
      </c>
      <c r="AKY758" s="126">
        <f t="shared" ref="AKY758:ALD758" si="2235">IF(AKS757=0,0,(ALE766-ALE761)/AKS757)</f>
        <v>0.99104809319999998</v>
      </c>
      <c r="AKZ758" s="126">
        <f t="shared" si="2235"/>
        <v>1.0085807710000001</v>
      </c>
      <c r="ALA758" s="126">
        <f t="shared" si="2235"/>
        <v>1.002516897</v>
      </c>
      <c r="ALB758" s="126">
        <f t="shared" si="2235"/>
        <v>0.47767338409999999</v>
      </c>
      <c r="ALC758" s="126">
        <f t="shared" si="2235"/>
        <v>0.55241170490000002</v>
      </c>
      <c r="ALD758" s="126">
        <f t="shared" si="2235"/>
        <v>0.55848794369999999</v>
      </c>
      <c r="ALE758" s="228" t="s">
        <v>861</v>
      </c>
      <c r="ALF758" s="228" t="s">
        <v>861</v>
      </c>
      <c r="ALG758" s="228" t="s">
        <v>861</v>
      </c>
      <c r="ALH758" s="228" t="s">
        <v>861</v>
      </c>
      <c r="ALI758" s="228" t="s">
        <v>861</v>
      </c>
      <c r="ALJ758" s="228" t="s">
        <v>861</v>
      </c>
      <c r="ALK758" s="228" t="s">
        <v>861</v>
      </c>
      <c r="ALL758" s="228" t="s">
        <v>861</v>
      </c>
      <c r="ALM758" s="228" t="s">
        <v>861</v>
      </c>
      <c r="ALN758" s="228" t="s">
        <v>861</v>
      </c>
      <c r="ALO758" s="228" t="s">
        <v>861</v>
      </c>
      <c r="ALP758" s="228" t="s">
        <v>861</v>
      </c>
      <c r="ALQ758" s="228" t="s">
        <v>861</v>
      </c>
      <c r="ALR758" s="228" t="s">
        <v>861</v>
      </c>
      <c r="ALS758" s="228" t="s">
        <v>861</v>
      </c>
      <c r="ALT758" s="126">
        <f t="shared" ref="ALT758:ALY758" si="2236">IF(ALN757=0,0,(ALZ766-ALZ761)/ALN757)</f>
        <v>1.0341440850000001</v>
      </c>
      <c r="ALU758" s="126">
        <f t="shared" si="2236"/>
        <v>1.0524143455999999</v>
      </c>
      <c r="ALV758" s="126">
        <f t="shared" si="2236"/>
        <v>1.0462572166999999</v>
      </c>
      <c r="ALW758" s="126">
        <f t="shared" si="2236"/>
        <v>0.52324443200000004</v>
      </c>
      <c r="ALX758" s="126">
        <f t="shared" si="2236"/>
        <v>0.59227598120000002</v>
      </c>
      <c r="ALY758" s="126">
        <f t="shared" si="2236"/>
        <v>0.59967838620000002</v>
      </c>
      <c r="ALZ758" s="228" t="s">
        <v>861</v>
      </c>
      <c r="AMA758" s="228" t="s">
        <v>861</v>
      </c>
      <c r="AMB758" s="228" t="s">
        <v>861</v>
      </c>
      <c r="AMC758" s="228" t="s">
        <v>861</v>
      </c>
      <c r="AMD758" s="228" t="s">
        <v>861</v>
      </c>
      <c r="AME758" s="228" t="s">
        <v>861</v>
      </c>
      <c r="AMF758" s="228" t="s">
        <v>861</v>
      </c>
      <c r="AMG758" s="228" t="s">
        <v>861</v>
      </c>
      <c r="AMH758" s="228" t="s">
        <v>861</v>
      </c>
      <c r="AMI758" s="228" t="s">
        <v>861</v>
      </c>
      <c r="AMJ758" s="228" t="s">
        <v>861</v>
      </c>
      <c r="AMK758" s="228" t="s">
        <v>861</v>
      </c>
      <c r="AML758" s="228" t="s">
        <v>861</v>
      </c>
      <c r="AMM758" s="228" t="s">
        <v>861</v>
      </c>
      <c r="AMN758" s="228" t="s">
        <v>861</v>
      </c>
      <c r="AMO758" s="126">
        <f t="shared" ref="AMO758:AMT758" si="2237">IF(AMI757=0,0,(AMU766-AMU761)/AMI757)</f>
        <v>0.9268697024</v>
      </c>
      <c r="AMP758" s="126">
        <f t="shared" si="2237"/>
        <v>0.94263222879999997</v>
      </c>
      <c r="AMQ758" s="126">
        <f t="shared" si="2237"/>
        <v>0.93845094110000005</v>
      </c>
      <c r="AMR758" s="126">
        <f t="shared" si="2237"/>
        <v>0.54210005859999999</v>
      </c>
      <c r="AMS758" s="126">
        <f t="shared" si="2237"/>
        <v>0.5947541637</v>
      </c>
      <c r="AMT758" s="126">
        <f t="shared" si="2237"/>
        <v>0.60043187840000001</v>
      </c>
      <c r="AMU758" s="228" t="s">
        <v>861</v>
      </c>
      <c r="AMV758" s="228" t="s">
        <v>861</v>
      </c>
      <c r="AMW758" s="228" t="s">
        <v>861</v>
      </c>
      <c r="AMX758" s="228" t="s">
        <v>861</v>
      </c>
      <c r="AMY758" s="228" t="s">
        <v>861</v>
      </c>
      <c r="AMZ758" s="228" t="s">
        <v>861</v>
      </c>
      <c r="ANA758" s="228" t="s">
        <v>861</v>
      </c>
      <c r="ANB758" s="228" t="s">
        <v>861</v>
      </c>
      <c r="ANC758" s="228" t="s">
        <v>861</v>
      </c>
      <c r="AND758" s="228" t="s">
        <v>861</v>
      </c>
      <c r="ANE758" s="228" t="s">
        <v>861</v>
      </c>
      <c r="ANF758" s="228" t="s">
        <v>861</v>
      </c>
      <c r="ANG758" s="228" t="s">
        <v>861</v>
      </c>
      <c r="ANH758" s="228" t="s">
        <v>861</v>
      </c>
      <c r="ANI758" s="228" t="s">
        <v>861</v>
      </c>
      <c r="ANJ758" s="126">
        <f t="shared" ref="ANJ758:ANO758" si="2238">IF(AND757=0,0,(ANP766-ANP761)/AND757)</f>
        <v>0.84597306309999998</v>
      </c>
      <c r="ANK758" s="126">
        <f t="shared" si="2238"/>
        <v>0.85999098600000001</v>
      </c>
      <c r="ANL758" s="126">
        <f t="shared" si="2238"/>
        <v>0.85581454040000005</v>
      </c>
      <c r="ANM758" s="126">
        <f t="shared" si="2238"/>
        <v>0.45988786980000002</v>
      </c>
      <c r="ANN758" s="126">
        <f t="shared" si="2238"/>
        <v>0.4969510882</v>
      </c>
      <c r="ANO758" s="126">
        <f t="shared" si="2238"/>
        <v>0.50407857030000003</v>
      </c>
      <c r="ANP758" s="228" t="s">
        <v>861</v>
      </c>
      <c r="ANQ758" s="228" t="s">
        <v>861</v>
      </c>
      <c r="ANR758" s="228" t="s">
        <v>861</v>
      </c>
      <c r="ANS758" s="228" t="s">
        <v>861</v>
      </c>
      <c r="ANT758" s="228" t="s">
        <v>861</v>
      </c>
      <c r="ANU758" s="228" t="s">
        <v>861</v>
      </c>
      <c r="ANV758" s="228" t="s">
        <v>861</v>
      </c>
      <c r="ANW758" s="228" t="s">
        <v>861</v>
      </c>
      <c r="ANX758" s="228" t="s">
        <v>861</v>
      </c>
      <c r="ANY758" s="228" t="s">
        <v>861</v>
      </c>
      <c r="ANZ758" s="228" t="s">
        <v>861</v>
      </c>
      <c r="AOA758" s="228" t="s">
        <v>861</v>
      </c>
      <c r="AOB758" s="228" t="s">
        <v>861</v>
      </c>
      <c r="AOC758" s="228" t="s">
        <v>861</v>
      </c>
      <c r="AOD758" s="228" t="s">
        <v>861</v>
      </c>
      <c r="AOE758" s="126">
        <f t="shared" ref="AOE758:AOJ758" si="2239">IF(ANY757=0,0,(AOK766-AOK761)/ANY757)</f>
        <v>1.0765964902</v>
      </c>
      <c r="AOF758" s="126">
        <f t="shared" si="2239"/>
        <v>1.0956146788000001</v>
      </c>
      <c r="AOG758" s="126">
        <f t="shared" si="2239"/>
        <v>1.0891313436000001</v>
      </c>
      <c r="AOH758" s="126">
        <f t="shared" si="2239"/>
        <v>0.77041692829999997</v>
      </c>
      <c r="AOI758" s="126">
        <f t="shared" si="2239"/>
        <v>0.81353169540000003</v>
      </c>
      <c r="AOJ758" s="126">
        <f t="shared" si="2239"/>
        <v>0.81441629660000003</v>
      </c>
      <c r="AOK758" s="228" t="s">
        <v>861</v>
      </c>
      <c r="AOL758" s="228" t="s">
        <v>861</v>
      </c>
      <c r="AOM758" s="228" t="s">
        <v>861</v>
      </c>
      <c r="AON758" s="228" t="s">
        <v>861</v>
      </c>
      <c r="AOO758" s="228" t="s">
        <v>861</v>
      </c>
      <c r="AOP758" s="228" t="s">
        <v>861</v>
      </c>
      <c r="AOQ758" s="228" t="s">
        <v>861</v>
      </c>
      <c r="AOR758" s="228" t="s">
        <v>861</v>
      </c>
      <c r="AOS758" s="228" t="s">
        <v>861</v>
      </c>
      <c r="AOT758" s="228" t="s">
        <v>861</v>
      </c>
      <c r="AOU758" s="228" t="s">
        <v>861</v>
      </c>
      <c r="AOV758" s="228" t="s">
        <v>861</v>
      </c>
      <c r="AOW758" s="228" t="s">
        <v>861</v>
      </c>
      <c r="AOX758" s="228" t="s">
        <v>861</v>
      </c>
      <c r="AOY758" s="228" t="s">
        <v>861</v>
      </c>
      <c r="AOZ758" s="126">
        <f t="shared" ref="AOZ758:APE758" si="2240">IF(AOT757=0,0,(APF766-APF761)/AOT757)</f>
        <v>0.89338272060000001</v>
      </c>
      <c r="APA758" s="126">
        <f t="shared" si="2240"/>
        <v>0.90838150399999995</v>
      </c>
      <c r="APB758" s="126">
        <f t="shared" si="2240"/>
        <v>0.90354223990000004</v>
      </c>
      <c r="APC758" s="126">
        <f t="shared" si="2240"/>
        <v>0.49088162889999998</v>
      </c>
      <c r="APD758" s="126">
        <f t="shared" si="2240"/>
        <v>0.52779812989999997</v>
      </c>
      <c r="APE758" s="126">
        <f t="shared" si="2240"/>
        <v>0.53380034300000001</v>
      </c>
      <c r="APF758" s="228" t="s">
        <v>861</v>
      </c>
      <c r="APG758" s="228" t="s">
        <v>861</v>
      </c>
      <c r="APH758" s="228" t="s">
        <v>861</v>
      </c>
      <c r="API758" s="228" t="s">
        <v>861</v>
      </c>
      <c r="APJ758" s="228" t="s">
        <v>861</v>
      </c>
      <c r="APK758" s="228" t="s">
        <v>861</v>
      </c>
      <c r="APL758" s="228" t="s">
        <v>861</v>
      </c>
      <c r="APM758" s="228" t="s">
        <v>861</v>
      </c>
      <c r="APN758" s="228" t="s">
        <v>861</v>
      </c>
      <c r="APO758" s="228" t="s">
        <v>861</v>
      </c>
      <c r="APP758" s="228" t="s">
        <v>861</v>
      </c>
      <c r="APQ758" s="228" t="s">
        <v>861</v>
      </c>
      <c r="APR758" s="228" t="s">
        <v>861</v>
      </c>
      <c r="APS758" s="228" t="s">
        <v>861</v>
      </c>
      <c r="APT758" s="228" t="s">
        <v>861</v>
      </c>
      <c r="APU758" s="126">
        <f t="shared" ref="APU758:APZ758" si="2241">IF(APO757=0,0,(AQA766-AQA761)/APO757)</f>
        <v>0.99621789569999997</v>
      </c>
      <c r="APV758" s="126">
        <f t="shared" si="2241"/>
        <v>1.0134779900999999</v>
      </c>
      <c r="APW758" s="126">
        <f t="shared" si="2241"/>
        <v>1.0075695943</v>
      </c>
      <c r="APX758" s="126">
        <f t="shared" si="2241"/>
        <v>0.62783192320000003</v>
      </c>
      <c r="APY758" s="126">
        <f t="shared" si="2241"/>
        <v>0.66816451470000005</v>
      </c>
      <c r="APZ758" s="126">
        <f t="shared" si="2241"/>
        <v>0.67603188349999999</v>
      </c>
      <c r="AQA758" s="228" t="s">
        <v>861</v>
      </c>
      <c r="AQB758" s="228" t="s">
        <v>861</v>
      </c>
      <c r="AQC758" s="228" t="s">
        <v>861</v>
      </c>
      <c r="AQD758" s="228" t="s">
        <v>861</v>
      </c>
      <c r="AQE758" s="228" t="s">
        <v>861</v>
      </c>
      <c r="AQF758" s="228" t="s">
        <v>861</v>
      </c>
      <c r="AQG758" s="228" t="s">
        <v>861</v>
      </c>
      <c r="AQH758" s="228" t="s">
        <v>861</v>
      </c>
      <c r="AQI758" s="228" t="s">
        <v>861</v>
      </c>
      <c r="AQJ758" s="228" t="s">
        <v>861</v>
      </c>
      <c r="AQK758" s="228" t="s">
        <v>861</v>
      </c>
      <c r="AQL758" s="228" t="s">
        <v>861</v>
      </c>
      <c r="AQM758" s="228" t="s">
        <v>861</v>
      </c>
      <c r="AQN758" s="228" t="s">
        <v>861</v>
      </c>
      <c r="AQO758" s="228" t="s">
        <v>861</v>
      </c>
      <c r="AQP758" s="126">
        <f t="shared" ref="AQP758:AQU758" si="2242">IF(AQJ757=0,0,(AQV766-AQV761)/AQJ757)</f>
        <v>0.9895246177</v>
      </c>
      <c r="AQQ758" s="126">
        <f t="shared" si="2242"/>
        <v>1.0070293973</v>
      </c>
      <c r="AQR758" s="126">
        <f t="shared" si="2242"/>
        <v>1.0007827549999999</v>
      </c>
      <c r="AQS758" s="126">
        <f t="shared" si="2242"/>
        <v>0.57225243530000003</v>
      </c>
      <c r="AQT758" s="126">
        <f t="shared" si="2242"/>
        <v>0.63924913530000005</v>
      </c>
      <c r="AQU758" s="126">
        <f t="shared" si="2242"/>
        <v>0.64543379339999996</v>
      </c>
      <c r="AQV758" s="228" t="s">
        <v>861</v>
      </c>
      <c r="AQW758" s="228" t="s">
        <v>861</v>
      </c>
      <c r="AQX758" s="228" t="s">
        <v>861</v>
      </c>
      <c r="AQY758" s="228" t="s">
        <v>861</v>
      </c>
      <c r="AQZ758" s="228" t="s">
        <v>861</v>
      </c>
      <c r="ARA758" s="228" t="s">
        <v>861</v>
      </c>
      <c r="ARB758" s="228" t="s">
        <v>861</v>
      </c>
      <c r="ARC758" s="228" t="s">
        <v>861</v>
      </c>
      <c r="ARD758" s="228" t="s">
        <v>861</v>
      </c>
      <c r="ARE758" s="228" t="s">
        <v>861</v>
      </c>
      <c r="ARF758" s="228" t="s">
        <v>861</v>
      </c>
      <c r="ARG758" s="228" t="s">
        <v>861</v>
      </c>
      <c r="ARH758" s="228" t="s">
        <v>861</v>
      </c>
      <c r="ARI758" s="228" t="s">
        <v>861</v>
      </c>
      <c r="ARJ758" s="228" t="s">
        <v>861</v>
      </c>
      <c r="ARK758" s="126">
        <f t="shared" ref="ARK758:ARP758" si="2243">IF(ARE757=0,0,(ARQ766-ARQ761)/ARE757)</f>
        <v>0.92764707030000004</v>
      </c>
      <c r="ARL758" s="126">
        <f t="shared" si="2243"/>
        <v>0.94289951039999997</v>
      </c>
      <c r="ARM758" s="126">
        <f t="shared" si="2243"/>
        <v>0.93832762820000004</v>
      </c>
      <c r="ARN758" s="126">
        <f t="shared" si="2243"/>
        <v>0.44381590339999999</v>
      </c>
      <c r="ARO758" s="126">
        <f t="shared" si="2243"/>
        <v>0.50786887920000001</v>
      </c>
      <c r="ARP758" s="126">
        <f t="shared" si="2243"/>
        <v>0.51391816550000002</v>
      </c>
      <c r="ARQ758" s="228" t="s">
        <v>861</v>
      </c>
      <c r="ARR758" s="228" t="s">
        <v>861</v>
      </c>
      <c r="ARS758" s="228" t="s">
        <v>861</v>
      </c>
      <c r="ART758" s="228" t="s">
        <v>861</v>
      </c>
      <c r="ARU758" s="228" t="s">
        <v>861</v>
      </c>
      <c r="ARV758" s="228" t="s">
        <v>861</v>
      </c>
      <c r="ARW758" s="228" t="s">
        <v>861</v>
      </c>
      <c r="ARX758" s="228" t="s">
        <v>861</v>
      </c>
      <c r="ARY758" s="228" t="s">
        <v>861</v>
      </c>
      <c r="ARZ758" s="228" t="s">
        <v>861</v>
      </c>
      <c r="ASA758" s="228" t="s">
        <v>861</v>
      </c>
      <c r="ASB758" s="228" t="s">
        <v>861</v>
      </c>
      <c r="ASC758" s="228" t="s">
        <v>861</v>
      </c>
      <c r="ASD758" s="228" t="s">
        <v>861</v>
      </c>
      <c r="ASE758" s="228" t="s">
        <v>861</v>
      </c>
      <c r="ASF758" s="126">
        <f t="shared" ref="ASF758:ASK758" si="2244">IF(ARZ757=0,0,(ASL766-ASL761)/ARZ757)</f>
        <v>0.84507435109999995</v>
      </c>
      <c r="ASG758" s="126">
        <f t="shared" si="2244"/>
        <v>0.86001870690000004</v>
      </c>
      <c r="ASH758" s="126">
        <f t="shared" si="2244"/>
        <v>0.85484090960000003</v>
      </c>
      <c r="ASI758" s="126">
        <f t="shared" si="2244"/>
        <v>0.44630135209999999</v>
      </c>
      <c r="ASJ758" s="126">
        <f t="shared" si="2244"/>
        <v>0.52794707429999999</v>
      </c>
      <c r="ASK758" s="126">
        <f t="shared" si="2244"/>
        <v>0.53568927550000001</v>
      </c>
      <c r="ASL758" s="228" t="s">
        <v>861</v>
      </c>
      <c r="ASM758" s="228" t="s">
        <v>861</v>
      </c>
      <c r="ASN758" s="228" t="s">
        <v>861</v>
      </c>
      <c r="ASO758" s="228" t="s">
        <v>861</v>
      </c>
      <c r="ASP758" s="228" t="s">
        <v>861</v>
      </c>
      <c r="ASQ758" s="228" t="s">
        <v>861</v>
      </c>
      <c r="ASR758" s="228" t="s">
        <v>861</v>
      </c>
      <c r="ASS758" s="228" t="s">
        <v>861</v>
      </c>
      <c r="AST758" s="228" t="s">
        <v>861</v>
      </c>
      <c r="ASU758" s="228" t="s">
        <v>861</v>
      </c>
      <c r="ASV758" s="228" t="s">
        <v>861</v>
      </c>
      <c r="ASW758" s="228" t="s">
        <v>861</v>
      </c>
      <c r="ASX758" s="228" t="s">
        <v>861</v>
      </c>
      <c r="ASY758" s="228" t="s">
        <v>861</v>
      </c>
      <c r="ASZ758" s="228" t="s">
        <v>861</v>
      </c>
      <c r="ATA758" s="126">
        <f t="shared" ref="ATA758:ATF758" si="2245">IF(ASU757=0,0,(ATG766-ATG761)/ASU757)</f>
        <v>0.80775036479999995</v>
      </c>
      <c r="ATB758" s="126">
        <f t="shared" si="2245"/>
        <v>0.82176510650000001</v>
      </c>
      <c r="ATC758" s="126">
        <f t="shared" si="2245"/>
        <v>0.81722552829999995</v>
      </c>
      <c r="ATD758" s="126">
        <f t="shared" si="2245"/>
        <v>0.50254168799999999</v>
      </c>
      <c r="ATE758" s="126">
        <f t="shared" si="2245"/>
        <v>0.51696084809999998</v>
      </c>
      <c r="ATF758" s="126">
        <f t="shared" si="2245"/>
        <v>0.52546725029999997</v>
      </c>
      <c r="ATG758" s="228" t="s">
        <v>861</v>
      </c>
      <c r="ATH758" s="228" t="s">
        <v>861</v>
      </c>
      <c r="ATI758" s="228" t="s">
        <v>861</v>
      </c>
      <c r="ATJ758" s="228" t="s">
        <v>861</v>
      </c>
      <c r="ATK758" s="228" t="s">
        <v>861</v>
      </c>
      <c r="ATL758" s="228" t="s">
        <v>861</v>
      </c>
      <c r="ATM758" s="228" t="s">
        <v>861</v>
      </c>
      <c r="ATN758" s="228" t="s">
        <v>861</v>
      </c>
      <c r="ATO758" s="228" t="s">
        <v>861</v>
      </c>
      <c r="ATP758" s="228" t="s">
        <v>861</v>
      </c>
      <c r="ATQ758" s="228" t="s">
        <v>861</v>
      </c>
      <c r="ATR758" s="228" t="s">
        <v>861</v>
      </c>
      <c r="ATS758" s="228" t="s">
        <v>861</v>
      </c>
      <c r="ATT758" s="228" t="s">
        <v>861</v>
      </c>
      <c r="ATU758" s="228" t="s">
        <v>861</v>
      </c>
      <c r="ATV758" s="126">
        <f t="shared" ref="ATV758:AUA758" si="2246">IF(ATP757=0,0,(AUB766-AUB761)/ATP757)</f>
        <v>0.85008691690000004</v>
      </c>
      <c r="ATW758" s="126">
        <f t="shared" si="2246"/>
        <v>0.86452942669999999</v>
      </c>
      <c r="ATX758" s="126">
        <f t="shared" si="2246"/>
        <v>0.85997898139999995</v>
      </c>
      <c r="ATY758" s="126">
        <f t="shared" si="2246"/>
        <v>0.42148736250000002</v>
      </c>
      <c r="ATZ758" s="126">
        <f t="shared" si="2246"/>
        <v>0.51068565489999995</v>
      </c>
      <c r="AUA758" s="126">
        <f t="shared" si="2246"/>
        <v>0.51768315050000002</v>
      </c>
      <c r="AUB758" s="228" t="s">
        <v>861</v>
      </c>
      <c r="AUC758" s="228" t="s">
        <v>861</v>
      </c>
      <c r="AUD758" s="228" t="s">
        <v>861</v>
      </c>
      <c r="AUE758" s="228" t="s">
        <v>861</v>
      </c>
      <c r="AUF758" s="228" t="s">
        <v>861</v>
      </c>
      <c r="AUG758" s="228" t="s">
        <v>861</v>
      </c>
      <c r="AUH758" s="228" t="s">
        <v>861</v>
      </c>
      <c r="AUI758" s="228" t="s">
        <v>861</v>
      </c>
      <c r="AUJ758" s="228" t="s">
        <v>861</v>
      </c>
      <c r="AUK758" s="228" t="s">
        <v>861</v>
      </c>
      <c r="AUL758" s="228" t="s">
        <v>861</v>
      </c>
      <c r="AUM758" s="228" t="s">
        <v>861</v>
      </c>
      <c r="AUN758" s="228" t="s">
        <v>861</v>
      </c>
      <c r="AUO758" s="228" t="s">
        <v>861</v>
      </c>
      <c r="AUP758" s="228" t="s">
        <v>861</v>
      </c>
      <c r="AUQ758" s="126">
        <f t="shared" ref="AUQ758:AUV758" si="2247">IF(AUK757=0,0,(AUW766-AUW761)/AUK757)</f>
        <v>0.85171395500000002</v>
      </c>
      <c r="AUR758" s="126">
        <f t="shared" si="2247"/>
        <v>0.86653315149999999</v>
      </c>
      <c r="AUS758" s="126">
        <f t="shared" si="2247"/>
        <v>0.86157099820000005</v>
      </c>
      <c r="AUT758" s="126">
        <f t="shared" si="2247"/>
        <v>0.44830287699999999</v>
      </c>
      <c r="AUU758" s="126">
        <f t="shared" si="2247"/>
        <v>0.48913665540000001</v>
      </c>
      <c r="AUV758" s="126">
        <f t="shared" si="2247"/>
        <v>0.49721519269999997</v>
      </c>
      <c r="AUW758" s="228" t="s">
        <v>861</v>
      </c>
      <c r="AUX758" s="228" t="s">
        <v>861</v>
      </c>
      <c r="AUY758" s="228" t="s">
        <v>861</v>
      </c>
      <c r="AUZ758" s="228" t="s">
        <v>861</v>
      </c>
      <c r="AVA758" s="228" t="s">
        <v>861</v>
      </c>
      <c r="AVB758" s="228" t="s">
        <v>861</v>
      </c>
      <c r="AVC758" s="228" t="s">
        <v>861</v>
      </c>
      <c r="AVD758" s="228" t="s">
        <v>861</v>
      </c>
      <c r="AVE758" s="228" t="s">
        <v>861</v>
      </c>
      <c r="AVF758" s="228" t="s">
        <v>861</v>
      </c>
      <c r="AVG758" s="228" t="s">
        <v>861</v>
      </c>
      <c r="AVH758" s="228" t="s">
        <v>861</v>
      </c>
      <c r="AVI758" s="228" t="s">
        <v>861</v>
      </c>
      <c r="AVJ758" s="228" t="s">
        <v>861</v>
      </c>
      <c r="AVK758" s="228" t="s">
        <v>861</v>
      </c>
      <c r="AVL758" s="126">
        <f t="shared" ref="AVL758:AVQ758" si="2248">IF(AVF757=0,0,(AVR766-AVR761)/AVF757)</f>
        <v>0.83277777399999997</v>
      </c>
      <c r="AVM758" s="126">
        <f t="shared" si="2248"/>
        <v>0.84703840939999997</v>
      </c>
      <c r="AVN758" s="126">
        <f t="shared" si="2248"/>
        <v>0.84228796490000002</v>
      </c>
      <c r="AVO758" s="126">
        <f t="shared" si="2248"/>
        <v>0.4822424817</v>
      </c>
      <c r="AVP758" s="126">
        <f t="shared" si="2248"/>
        <v>0.52044867689999996</v>
      </c>
      <c r="AVQ758" s="126">
        <f t="shared" si="2248"/>
        <v>0.52956291479999995</v>
      </c>
      <c r="AVR758" s="228" t="s">
        <v>861</v>
      </c>
      <c r="AVS758" s="228" t="s">
        <v>861</v>
      </c>
      <c r="AVT758" s="228" t="s">
        <v>861</v>
      </c>
      <c r="AVU758" s="228" t="s">
        <v>861</v>
      </c>
      <c r="AVV758" s="228" t="s">
        <v>861</v>
      </c>
      <c r="AVW758" s="228" t="s">
        <v>861</v>
      </c>
      <c r="AVX758" s="228" t="s">
        <v>861</v>
      </c>
      <c r="AVY758" s="228" t="s">
        <v>861</v>
      </c>
      <c r="AVZ758" s="228" t="s">
        <v>861</v>
      </c>
      <c r="AWA758" s="228" t="s">
        <v>861</v>
      </c>
      <c r="AWB758" s="228" t="s">
        <v>861</v>
      </c>
      <c r="AWC758" s="228" t="s">
        <v>861</v>
      </c>
      <c r="AWD758" s="228" t="s">
        <v>861</v>
      </c>
      <c r="AWE758" s="228" t="s">
        <v>861</v>
      </c>
      <c r="AWF758" s="228" t="s">
        <v>861</v>
      </c>
      <c r="AWG758" s="126"/>
      <c r="AWH758" s="126"/>
      <c r="AWI758" s="126"/>
      <c r="AWJ758" s="126"/>
      <c r="AWK758" s="126"/>
      <c r="AWL758" s="126"/>
      <c r="AWM758" s="228" t="s">
        <v>861</v>
      </c>
      <c r="AWN758" s="228" t="s">
        <v>861</v>
      </c>
      <c r="AWO758" s="228" t="s">
        <v>861</v>
      </c>
      <c r="AWP758" s="228" t="s">
        <v>861</v>
      </c>
      <c r="AWQ758" s="228" t="s">
        <v>861</v>
      </c>
      <c r="AWR758" s="228" t="s">
        <v>861</v>
      </c>
    </row>
    <row r="759" spans="1:1292" s="131" customFormat="1" ht="24" x14ac:dyDescent="0.25">
      <c r="A759" s="100" t="s">
        <v>1134</v>
      </c>
      <c r="B759" s="329"/>
      <c r="C759" s="269" t="s">
        <v>462</v>
      </c>
      <c r="D759" s="1302"/>
      <c r="E759" s="1303"/>
      <c r="F759" s="270"/>
      <c r="G759" s="270"/>
      <c r="H759" s="270"/>
      <c r="I759" s="271"/>
      <c r="J759" s="271"/>
      <c r="K759" s="271"/>
      <c r="L759" s="228" t="s">
        <v>861</v>
      </c>
      <c r="M759" s="228" t="s">
        <v>861</v>
      </c>
      <c r="N759" s="228" t="s">
        <v>861</v>
      </c>
      <c r="O759" s="228" t="s">
        <v>861</v>
      </c>
      <c r="P759" s="228" t="s">
        <v>861</v>
      </c>
      <c r="Q759" s="228" t="s">
        <v>861</v>
      </c>
      <c r="R759" s="228" t="s">
        <v>861</v>
      </c>
      <c r="S759" s="228" t="s">
        <v>861</v>
      </c>
      <c r="T759" s="228" t="s">
        <v>861</v>
      </c>
      <c r="U759" s="228" t="s">
        <v>861</v>
      </c>
      <c r="V759" s="228" t="s">
        <v>861</v>
      </c>
      <c r="W759" s="228" t="s">
        <v>861</v>
      </c>
      <c r="X759" s="228" t="s">
        <v>861</v>
      </c>
      <c r="Y759" s="228" t="s">
        <v>861</v>
      </c>
      <c r="Z759" s="228" t="s">
        <v>861</v>
      </c>
      <c r="AA759" s="270">
        <f t="shared" ref="AA759:AF759" si="2249">AA721+AA737</f>
        <v>20548000.079999998</v>
      </c>
      <c r="AB759" s="270">
        <f t="shared" si="2249"/>
        <v>21443700.719999999</v>
      </c>
      <c r="AC759" s="270">
        <f t="shared" si="2249"/>
        <v>22086799.199999999</v>
      </c>
      <c r="AD759" s="270">
        <f t="shared" si="2249"/>
        <v>7641378.8600000003</v>
      </c>
      <c r="AE759" s="270">
        <f t="shared" si="2249"/>
        <v>8851979.8300000001</v>
      </c>
      <c r="AF759" s="270">
        <f t="shared" si="2249"/>
        <v>9184779.4700000007</v>
      </c>
      <c r="AG759" s="228" t="s">
        <v>861</v>
      </c>
      <c r="AH759" s="228" t="s">
        <v>861</v>
      </c>
      <c r="AI759" s="228" t="s">
        <v>861</v>
      </c>
      <c r="AJ759" s="228" t="s">
        <v>861</v>
      </c>
      <c r="AK759" s="228" t="s">
        <v>861</v>
      </c>
      <c r="AL759" s="228" t="s">
        <v>861</v>
      </c>
      <c r="AM759" s="228" t="s">
        <v>861</v>
      </c>
      <c r="AN759" s="228" t="s">
        <v>861</v>
      </c>
      <c r="AO759" s="228" t="s">
        <v>861</v>
      </c>
      <c r="AP759" s="228" t="s">
        <v>861</v>
      </c>
      <c r="AQ759" s="228" t="s">
        <v>861</v>
      </c>
      <c r="AR759" s="228" t="s">
        <v>861</v>
      </c>
      <c r="AS759" s="228" t="s">
        <v>861</v>
      </c>
      <c r="AT759" s="228" t="s">
        <v>861</v>
      </c>
      <c r="AU759" s="228" t="s">
        <v>861</v>
      </c>
      <c r="AV759" s="270">
        <f t="shared" ref="AV759:BA759" si="2250">AV721+AV737</f>
        <v>37098998.609999999</v>
      </c>
      <c r="AW759" s="270">
        <f t="shared" si="2250"/>
        <v>38716198.759999998</v>
      </c>
      <c r="AX759" s="270">
        <f t="shared" si="2250"/>
        <v>39877400.369999997</v>
      </c>
      <c r="AY759" s="270">
        <f t="shared" si="2250"/>
        <v>14291112.050000001</v>
      </c>
      <c r="AZ759" s="270">
        <f t="shared" si="2250"/>
        <v>17107909.079999998</v>
      </c>
      <c r="BA759" s="270">
        <f t="shared" si="2250"/>
        <v>17651710.98</v>
      </c>
      <c r="BB759" s="228" t="s">
        <v>861</v>
      </c>
      <c r="BC759" s="228" t="s">
        <v>861</v>
      </c>
      <c r="BD759" s="228" t="s">
        <v>861</v>
      </c>
      <c r="BE759" s="228" t="s">
        <v>861</v>
      </c>
      <c r="BF759" s="228" t="s">
        <v>861</v>
      </c>
      <c r="BG759" s="228" t="s">
        <v>861</v>
      </c>
      <c r="BH759" s="228" t="s">
        <v>861</v>
      </c>
      <c r="BI759" s="228" t="s">
        <v>861</v>
      </c>
      <c r="BJ759" s="228" t="s">
        <v>861</v>
      </c>
      <c r="BK759" s="228" t="s">
        <v>861</v>
      </c>
      <c r="BL759" s="228" t="s">
        <v>861</v>
      </c>
      <c r="BM759" s="228" t="s">
        <v>861</v>
      </c>
      <c r="BN759" s="228" t="s">
        <v>861</v>
      </c>
      <c r="BO759" s="228" t="s">
        <v>861</v>
      </c>
      <c r="BP759" s="228" t="s">
        <v>861</v>
      </c>
      <c r="BQ759" s="270">
        <f t="shared" ref="BQ759:BV759" si="2251">BQ721+BQ737</f>
        <v>23064900.5</v>
      </c>
      <c r="BR759" s="270">
        <f t="shared" si="2251"/>
        <v>24070500.84</v>
      </c>
      <c r="BS759" s="270">
        <f t="shared" si="2251"/>
        <v>24792400.460000001</v>
      </c>
      <c r="BT759" s="270">
        <f t="shared" si="2251"/>
        <v>7836320.25</v>
      </c>
      <c r="BU759" s="270">
        <f t="shared" si="2251"/>
        <v>9318419.7100000009</v>
      </c>
      <c r="BV759" s="270">
        <f t="shared" si="2251"/>
        <v>9648019.6899999995</v>
      </c>
      <c r="BW759" s="228" t="s">
        <v>861</v>
      </c>
      <c r="BX759" s="228" t="s">
        <v>861</v>
      </c>
      <c r="BY759" s="228" t="s">
        <v>861</v>
      </c>
      <c r="BZ759" s="228" t="s">
        <v>861</v>
      </c>
      <c r="CA759" s="228" t="s">
        <v>861</v>
      </c>
      <c r="CB759" s="228" t="s">
        <v>861</v>
      </c>
      <c r="CC759" s="228" t="s">
        <v>861</v>
      </c>
      <c r="CD759" s="228" t="s">
        <v>861</v>
      </c>
      <c r="CE759" s="228" t="s">
        <v>861</v>
      </c>
      <c r="CF759" s="228" t="s">
        <v>861</v>
      </c>
      <c r="CG759" s="228" t="s">
        <v>861</v>
      </c>
      <c r="CH759" s="228" t="s">
        <v>861</v>
      </c>
      <c r="CI759" s="228" t="s">
        <v>861</v>
      </c>
      <c r="CJ759" s="228" t="s">
        <v>861</v>
      </c>
      <c r="CK759" s="228" t="s">
        <v>861</v>
      </c>
      <c r="CL759" s="270">
        <f t="shared" ref="CL759:CQ759" si="2252">CL721+CL737</f>
        <v>24042899.050000001</v>
      </c>
      <c r="CM759" s="270">
        <f t="shared" si="2252"/>
        <v>25091199.149999999</v>
      </c>
      <c r="CN759" s="270">
        <f t="shared" si="2252"/>
        <v>25843700.670000002</v>
      </c>
      <c r="CO759" s="270">
        <f t="shared" si="2252"/>
        <v>8828282.9000000004</v>
      </c>
      <c r="CP759" s="270">
        <f t="shared" si="2252"/>
        <v>10699583.029999999</v>
      </c>
      <c r="CQ759" s="270">
        <f t="shared" si="2252"/>
        <v>11078283.279999999</v>
      </c>
      <c r="CR759" s="228" t="s">
        <v>861</v>
      </c>
      <c r="CS759" s="228" t="s">
        <v>861</v>
      </c>
      <c r="CT759" s="228" t="s">
        <v>861</v>
      </c>
      <c r="CU759" s="228" t="s">
        <v>861</v>
      </c>
      <c r="CV759" s="228" t="s">
        <v>861</v>
      </c>
      <c r="CW759" s="228" t="s">
        <v>861</v>
      </c>
      <c r="CX759" s="228" t="s">
        <v>861</v>
      </c>
      <c r="CY759" s="228" t="s">
        <v>861</v>
      </c>
      <c r="CZ759" s="228" t="s">
        <v>861</v>
      </c>
      <c r="DA759" s="228" t="s">
        <v>861</v>
      </c>
      <c r="DB759" s="228" t="s">
        <v>861</v>
      </c>
      <c r="DC759" s="228" t="s">
        <v>861</v>
      </c>
      <c r="DD759" s="228" t="s">
        <v>861</v>
      </c>
      <c r="DE759" s="228" t="s">
        <v>861</v>
      </c>
      <c r="DF759" s="228" t="s">
        <v>861</v>
      </c>
      <c r="DG759" s="270">
        <f t="shared" ref="DG759:DL759" si="2253">DG721+DG737</f>
        <v>9036500.2899999991</v>
      </c>
      <c r="DH759" s="270">
        <f t="shared" si="2253"/>
        <v>9430399.9299999997</v>
      </c>
      <c r="DI759" s="270">
        <f t="shared" si="2253"/>
        <v>9713399.6500000004</v>
      </c>
      <c r="DJ759" s="270">
        <f t="shared" si="2253"/>
        <v>4485422.87</v>
      </c>
      <c r="DK759" s="270">
        <f t="shared" si="2253"/>
        <v>5068922.37</v>
      </c>
      <c r="DL759" s="270">
        <f t="shared" si="2253"/>
        <v>5221823.1900000004</v>
      </c>
      <c r="DM759" s="228" t="s">
        <v>861</v>
      </c>
      <c r="DN759" s="228" t="s">
        <v>861</v>
      </c>
      <c r="DO759" s="228" t="s">
        <v>861</v>
      </c>
      <c r="DP759" s="228" t="s">
        <v>861</v>
      </c>
      <c r="DQ759" s="228" t="s">
        <v>861</v>
      </c>
      <c r="DR759" s="228" t="s">
        <v>861</v>
      </c>
      <c r="DS759" s="228" t="s">
        <v>861</v>
      </c>
      <c r="DT759" s="228" t="s">
        <v>861</v>
      </c>
      <c r="DU759" s="228" t="s">
        <v>861</v>
      </c>
      <c r="DV759" s="228" t="s">
        <v>861</v>
      </c>
      <c r="DW759" s="228" t="s">
        <v>861</v>
      </c>
      <c r="DX759" s="228" t="s">
        <v>861</v>
      </c>
      <c r="DY759" s="228" t="s">
        <v>861</v>
      </c>
      <c r="DZ759" s="228" t="s">
        <v>861</v>
      </c>
      <c r="EA759" s="228" t="s">
        <v>861</v>
      </c>
      <c r="EB759" s="270">
        <f t="shared" ref="EB759:EG759" si="2254">EB721+EB737</f>
        <v>0</v>
      </c>
      <c r="EC759" s="270">
        <f t="shared" si="2254"/>
        <v>0</v>
      </c>
      <c r="ED759" s="270">
        <f t="shared" si="2254"/>
        <v>0</v>
      </c>
      <c r="EE759" s="270">
        <f t="shared" si="2254"/>
        <v>0</v>
      </c>
      <c r="EF759" s="270">
        <f t="shared" si="2254"/>
        <v>0</v>
      </c>
      <c r="EG759" s="270">
        <f t="shared" si="2254"/>
        <v>0</v>
      </c>
      <c r="EH759" s="228" t="s">
        <v>861</v>
      </c>
      <c r="EI759" s="228" t="s">
        <v>861</v>
      </c>
      <c r="EJ759" s="228" t="s">
        <v>861</v>
      </c>
      <c r="EK759" s="228" t="s">
        <v>861</v>
      </c>
      <c r="EL759" s="228" t="s">
        <v>861</v>
      </c>
      <c r="EM759" s="228" t="s">
        <v>861</v>
      </c>
      <c r="EN759" s="228" t="s">
        <v>861</v>
      </c>
      <c r="EO759" s="228" t="s">
        <v>861</v>
      </c>
      <c r="EP759" s="228" t="s">
        <v>861</v>
      </c>
      <c r="EQ759" s="228" t="s">
        <v>861</v>
      </c>
      <c r="ER759" s="228" t="s">
        <v>861</v>
      </c>
      <c r="ES759" s="228" t="s">
        <v>861</v>
      </c>
      <c r="ET759" s="228" t="s">
        <v>861</v>
      </c>
      <c r="EU759" s="228" t="s">
        <v>861</v>
      </c>
      <c r="EV759" s="228" t="s">
        <v>861</v>
      </c>
      <c r="EW759" s="270">
        <f t="shared" ref="EW759:FB759" si="2255">EW721+EW737</f>
        <v>10952199.76</v>
      </c>
      <c r="EX759" s="270">
        <f t="shared" si="2255"/>
        <v>11429699.460000001</v>
      </c>
      <c r="EY759" s="270">
        <f t="shared" si="2255"/>
        <v>11772499.42</v>
      </c>
      <c r="EZ759" s="270">
        <f t="shared" si="2255"/>
        <v>6536595.96</v>
      </c>
      <c r="FA759" s="270">
        <f t="shared" si="2255"/>
        <v>7855495.8799999999</v>
      </c>
      <c r="FB759" s="270">
        <f t="shared" si="2255"/>
        <v>8040895.3099999996</v>
      </c>
      <c r="FC759" s="228" t="s">
        <v>861</v>
      </c>
      <c r="FD759" s="228" t="s">
        <v>861</v>
      </c>
      <c r="FE759" s="228" t="s">
        <v>861</v>
      </c>
      <c r="FF759" s="228" t="s">
        <v>861</v>
      </c>
      <c r="FG759" s="228" t="s">
        <v>861</v>
      </c>
      <c r="FH759" s="228" t="s">
        <v>861</v>
      </c>
      <c r="FI759" s="228" t="s">
        <v>861</v>
      </c>
      <c r="FJ759" s="228" t="s">
        <v>861</v>
      </c>
      <c r="FK759" s="228" t="s">
        <v>861</v>
      </c>
      <c r="FL759" s="228" t="s">
        <v>861</v>
      </c>
      <c r="FM759" s="228" t="s">
        <v>861</v>
      </c>
      <c r="FN759" s="228" t="s">
        <v>861</v>
      </c>
      <c r="FO759" s="228" t="s">
        <v>861</v>
      </c>
      <c r="FP759" s="228" t="s">
        <v>861</v>
      </c>
      <c r="FQ759" s="228" t="s">
        <v>861</v>
      </c>
      <c r="FR759" s="270">
        <f t="shared" ref="FR759:FW759" si="2256">FR721+FR737</f>
        <v>0</v>
      </c>
      <c r="FS759" s="270">
        <f t="shared" si="2256"/>
        <v>0</v>
      </c>
      <c r="FT759" s="270">
        <f t="shared" si="2256"/>
        <v>0</v>
      </c>
      <c r="FU759" s="270">
        <f t="shared" si="2256"/>
        <v>0</v>
      </c>
      <c r="FV759" s="270">
        <f t="shared" si="2256"/>
        <v>0</v>
      </c>
      <c r="FW759" s="270">
        <f t="shared" si="2256"/>
        <v>0</v>
      </c>
      <c r="FX759" s="228" t="s">
        <v>861</v>
      </c>
      <c r="FY759" s="228" t="s">
        <v>861</v>
      </c>
      <c r="FZ759" s="228" t="s">
        <v>861</v>
      </c>
      <c r="GA759" s="228" t="s">
        <v>861</v>
      </c>
      <c r="GB759" s="228" t="s">
        <v>861</v>
      </c>
      <c r="GC759" s="228" t="s">
        <v>861</v>
      </c>
      <c r="GD759" s="228" t="s">
        <v>861</v>
      </c>
      <c r="GE759" s="228" t="s">
        <v>861</v>
      </c>
      <c r="GF759" s="228" t="s">
        <v>861</v>
      </c>
      <c r="GG759" s="228" t="s">
        <v>861</v>
      </c>
      <c r="GH759" s="228" t="s">
        <v>861</v>
      </c>
      <c r="GI759" s="228" t="s">
        <v>861</v>
      </c>
      <c r="GJ759" s="228" t="s">
        <v>861</v>
      </c>
      <c r="GK759" s="228" t="s">
        <v>861</v>
      </c>
      <c r="GL759" s="228" t="s">
        <v>861</v>
      </c>
      <c r="GM759" s="270">
        <f t="shared" ref="GM759:GR759" si="2257">GM721+GM737</f>
        <v>12341000.310000001</v>
      </c>
      <c r="GN759" s="270">
        <f t="shared" si="2257"/>
        <v>12879200.119999999</v>
      </c>
      <c r="GO759" s="270">
        <f t="shared" si="2257"/>
        <v>13265299.869999999</v>
      </c>
      <c r="GP759" s="270">
        <f t="shared" si="2257"/>
        <v>5258732.04</v>
      </c>
      <c r="GQ759" s="270">
        <f t="shared" si="2257"/>
        <v>5852332.4299999997</v>
      </c>
      <c r="GR759" s="270">
        <f t="shared" si="2257"/>
        <v>6013532.79</v>
      </c>
      <c r="GS759" s="228" t="s">
        <v>861</v>
      </c>
      <c r="GT759" s="228" t="s">
        <v>861</v>
      </c>
      <c r="GU759" s="228" t="s">
        <v>861</v>
      </c>
      <c r="GV759" s="228" t="s">
        <v>861</v>
      </c>
      <c r="GW759" s="228" t="s">
        <v>861</v>
      </c>
      <c r="GX759" s="228" t="s">
        <v>861</v>
      </c>
      <c r="GY759" s="228" t="s">
        <v>861</v>
      </c>
      <c r="GZ759" s="228" t="s">
        <v>861</v>
      </c>
      <c r="HA759" s="228" t="s">
        <v>861</v>
      </c>
      <c r="HB759" s="228" t="s">
        <v>861</v>
      </c>
      <c r="HC759" s="228" t="s">
        <v>861</v>
      </c>
      <c r="HD759" s="228" t="s">
        <v>861</v>
      </c>
      <c r="HE759" s="228" t="s">
        <v>861</v>
      </c>
      <c r="HF759" s="228" t="s">
        <v>861</v>
      </c>
      <c r="HG759" s="228" t="s">
        <v>861</v>
      </c>
      <c r="HH759" s="270">
        <f t="shared" ref="HH759:HM759" si="2258">HH721+HH737</f>
        <v>0</v>
      </c>
      <c r="HI759" s="270">
        <f t="shared" si="2258"/>
        <v>0</v>
      </c>
      <c r="HJ759" s="270">
        <f t="shared" si="2258"/>
        <v>0</v>
      </c>
      <c r="HK759" s="270">
        <f t="shared" si="2258"/>
        <v>0</v>
      </c>
      <c r="HL759" s="270">
        <f t="shared" si="2258"/>
        <v>0</v>
      </c>
      <c r="HM759" s="270">
        <f t="shared" si="2258"/>
        <v>0</v>
      </c>
      <c r="HN759" s="228" t="s">
        <v>861</v>
      </c>
      <c r="HO759" s="228" t="s">
        <v>861</v>
      </c>
      <c r="HP759" s="228" t="s">
        <v>861</v>
      </c>
      <c r="HQ759" s="228" t="s">
        <v>861</v>
      </c>
      <c r="HR759" s="228" t="s">
        <v>861</v>
      </c>
      <c r="HS759" s="228" t="s">
        <v>861</v>
      </c>
      <c r="HT759" s="228" t="s">
        <v>861</v>
      </c>
      <c r="HU759" s="228" t="s">
        <v>861</v>
      </c>
      <c r="HV759" s="228" t="s">
        <v>861</v>
      </c>
      <c r="HW759" s="228" t="s">
        <v>861</v>
      </c>
      <c r="HX759" s="228" t="s">
        <v>861</v>
      </c>
      <c r="HY759" s="228" t="s">
        <v>861</v>
      </c>
      <c r="HZ759" s="228" t="s">
        <v>861</v>
      </c>
      <c r="IA759" s="228" t="s">
        <v>861</v>
      </c>
      <c r="IB759" s="228" t="s">
        <v>861</v>
      </c>
      <c r="IC759" s="270">
        <f t="shared" ref="IC759:IH759" si="2259">IC721+IC737</f>
        <v>8259800.21</v>
      </c>
      <c r="ID759" s="270">
        <f t="shared" si="2259"/>
        <v>8620000.4299999997</v>
      </c>
      <c r="IE759" s="270">
        <f t="shared" si="2259"/>
        <v>8878599.6699999999</v>
      </c>
      <c r="IF759" s="270">
        <f t="shared" si="2259"/>
        <v>4519305.91</v>
      </c>
      <c r="IG759" s="270">
        <f t="shared" si="2259"/>
        <v>4894005.43</v>
      </c>
      <c r="IH759" s="270">
        <f t="shared" si="2259"/>
        <v>5051406.55</v>
      </c>
      <c r="II759" s="228" t="s">
        <v>861</v>
      </c>
      <c r="IJ759" s="228" t="s">
        <v>861</v>
      </c>
      <c r="IK759" s="228" t="s">
        <v>861</v>
      </c>
      <c r="IL759" s="228" t="s">
        <v>861</v>
      </c>
      <c r="IM759" s="228" t="s">
        <v>861</v>
      </c>
      <c r="IN759" s="228" t="s">
        <v>861</v>
      </c>
      <c r="IO759" s="228" t="s">
        <v>861</v>
      </c>
      <c r="IP759" s="228" t="s">
        <v>861</v>
      </c>
      <c r="IQ759" s="228" t="s">
        <v>861</v>
      </c>
      <c r="IR759" s="228" t="s">
        <v>861</v>
      </c>
      <c r="IS759" s="228" t="s">
        <v>861</v>
      </c>
      <c r="IT759" s="228" t="s">
        <v>861</v>
      </c>
      <c r="IU759" s="228" t="s">
        <v>861</v>
      </c>
      <c r="IV759" s="228" t="s">
        <v>861</v>
      </c>
      <c r="IW759" s="228" t="s">
        <v>861</v>
      </c>
      <c r="IX759" s="270">
        <f t="shared" ref="IX759:JC759" si="2260">IX721+IX737</f>
        <v>25972701.09</v>
      </c>
      <c r="IY759" s="270">
        <f t="shared" si="2260"/>
        <v>27104899.670000002</v>
      </c>
      <c r="IZ759" s="270">
        <f t="shared" si="2260"/>
        <v>27917699.280000001</v>
      </c>
      <c r="JA759" s="270">
        <f t="shared" si="2260"/>
        <v>13565009.1</v>
      </c>
      <c r="JB759" s="270">
        <f t="shared" si="2260"/>
        <v>14961910.390000001</v>
      </c>
      <c r="JC759" s="270">
        <f t="shared" si="2260"/>
        <v>15418409.439999999</v>
      </c>
      <c r="JD759" s="228" t="s">
        <v>861</v>
      </c>
      <c r="JE759" s="228" t="s">
        <v>861</v>
      </c>
      <c r="JF759" s="228" t="s">
        <v>861</v>
      </c>
      <c r="JG759" s="228" t="s">
        <v>861</v>
      </c>
      <c r="JH759" s="228" t="s">
        <v>861</v>
      </c>
      <c r="JI759" s="228" t="s">
        <v>861</v>
      </c>
      <c r="JJ759" s="228" t="s">
        <v>861</v>
      </c>
      <c r="JK759" s="228" t="s">
        <v>861</v>
      </c>
      <c r="JL759" s="228" t="s">
        <v>861</v>
      </c>
      <c r="JM759" s="228" t="s">
        <v>861</v>
      </c>
      <c r="JN759" s="228" t="s">
        <v>861</v>
      </c>
      <c r="JO759" s="228" t="s">
        <v>861</v>
      </c>
      <c r="JP759" s="228" t="s">
        <v>861</v>
      </c>
      <c r="JQ759" s="228" t="s">
        <v>861</v>
      </c>
      <c r="JR759" s="228" t="s">
        <v>861</v>
      </c>
      <c r="JS759" s="270">
        <f t="shared" ref="JS759:JX759" si="2261">JS721+JS737</f>
        <v>10857799.439999999</v>
      </c>
      <c r="JT759" s="270">
        <f t="shared" si="2261"/>
        <v>11331199.48</v>
      </c>
      <c r="JU759" s="270">
        <f t="shared" si="2261"/>
        <v>11670899.84</v>
      </c>
      <c r="JV759" s="270">
        <f t="shared" si="2261"/>
        <v>5714866.3899999997</v>
      </c>
      <c r="JW759" s="270">
        <f t="shared" si="2261"/>
        <v>6371866.8399999999</v>
      </c>
      <c r="JX759" s="270">
        <f t="shared" si="2261"/>
        <v>6558966.2699999996</v>
      </c>
      <c r="JY759" s="228" t="s">
        <v>861</v>
      </c>
      <c r="JZ759" s="228" t="s">
        <v>861</v>
      </c>
      <c r="KA759" s="228" t="s">
        <v>861</v>
      </c>
      <c r="KB759" s="228" t="s">
        <v>861</v>
      </c>
      <c r="KC759" s="228" t="s">
        <v>861</v>
      </c>
      <c r="KD759" s="228" t="s">
        <v>861</v>
      </c>
      <c r="KE759" s="228" t="s">
        <v>861</v>
      </c>
      <c r="KF759" s="228" t="s">
        <v>861</v>
      </c>
      <c r="KG759" s="228" t="s">
        <v>861</v>
      </c>
      <c r="KH759" s="228" t="s">
        <v>861</v>
      </c>
      <c r="KI759" s="228" t="s">
        <v>861</v>
      </c>
      <c r="KJ759" s="228" t="s">
        <v>861</v>
      </c>
      <c r="KK759" s="228" t="s">
        <v>861</v>
      </c>
      <c r="KL759" s="228" t="s">
        <v>861</v>
      </c>
      <c r="KM759" s="228" t="s">
        <v>861</v>
      </c>
      <c r="KN759" s="270">
        <f t="shared" ref="KN759:KS759" si="2262">KN721+KN737</f>
        <v>8583200.0399999991</v>
      </c>
      <c r="KO759" s="270">
        <f t="shared" si="2262"/>
        <v>8957199.8699999992</v>
      </c>
      <c r="KP759" s="270">
        <f t="shared" si="2262"/>
        <v>9225700.0800000001</v>
      </c>
      <c r="KQ759" s="270">
        <f t="shared" si="2262"/>
        <v>4677367.5999999996</v>
      </c>
      <c r="KR759" s="270">
        <f t="shared" si="2262"/>
        <v>5242567.46</v>
      </c>
      <c r="KS759" s="270">
        <f t="shared" si="2262"/>
        <v>5307667.46</v>
      </c>
      <c r="KT759" s="228" t="s">
        <v>861</v>
      </c>
      <c r="KU759" s="228" t="s">
        <v>861</v>
      </c>
      <c r="KV759" s="228" t="s">
        <v>861</v>
      </c>
      <c r="KW759" s="228" t="s">
        <v>861</v>
      </c>
      <c r="KX759" s="228" t="s">
        <v>861</v>
      </c>
      <c r="KY759" s="228" t="s">
        <v>861</v>
      </c>
      <c r="KZ759" s="228" t="s">
        <v>861</v>
      </c>
      <c r="LA759" s="228" t="s">
        <v>861</v>
      </c>
      <c r="LB759" s="228" t="s">
        <v>861</v>
      </c>
      <c r="LC759" s="228" t="s">
        <v>861</v>
      </c>
      <c r="LD759" s="228" t="s">
        <v>861</v>
      </c>
      <c r="LE759" s="228" t="s">
        <v>861</v>
      </c>
      <c r="LF759" s="228" t="s">
        <v>861</v>
      </c>
      <c r="LG759" s="228" t="s">
        <v>861</v>
      </c>
      <c r="LH759" s="228" t="s">
        <v>861</v>
      </c>
      <c r="LI759" s="270">
        <f t="shared" ref="LI759:LN759" si="2263">LI721+LI737</f>
        <v>16220700</v>
      </c>
      <c r="LJ759" s="270">
        <f t="shared" si="2263"/>
        <v>16927599.960000001</v>
      </c>
      <c r="LK759" s="270">
        <f t="shared" si="2263"/>
        <v>17435399.32</v>
      </c>
      <c r="LL759" s="270">
        <f t="shared" si="2263"/>
        <v>7312510.1900000004</v>
      </c>
      <c r="LM759" s="270">
        <f t="shared" si="2263"/>
        <v>7916810.4500000002</v>
      </c>
      <c r="LN759" s="270">
        <f t="shared" si="2263"/>
        <v>8138508.9100000001</v>
      </c>
      <c r="LO759" s="228" t="s">
        <v>861</v>
      </c>
      <c r="LP759" s="228" t="s">
        <v>861</v>
      </c>
      <c r="LQ759" s="228" t="s">
        <v>861</v>
      </c>
      <c r="LR759" s="228" t="s">
        <v>861</v>
      </c>
      <c r="LS759" s="228" t="s">
        <v>861</v>
      </c>
      <c r="LT759" s="228" t="s">
        <v>861</v>
      </c>
      <c r="LU759" s="228" t="s">
        <v>861</v>
      </c>
      <c r="LV759" s="228" t="s">
        <v>861</v>
      </c>
      <c r="LW759" s="228" t="s">
        <v>861</v>
      </c>
      <c r="LX759" s="228" t="s">
        <v>861</v>
      </c>
      <c r="LY759" s="228" t="s">
        <v>861</v>
      </c>
      <c r="LZ759" s="228" t="s">
        <v>861</v>
      </c>
      <c r="MA759" s="228" t="s">
        <v>861</v>
      </c>
      <c r="MB759" s="228" t="s">
        <v>861</v>
      </c>
      <c r="MC759" s="228" t="s">
        <v>861</v>
      </c>
      <c r="MD759" s="270">
        <f t="shared" ref="MD759:MI759" si="2264">MD721+MD737</f>
        <v>20360000.199999999</v>
      </c>
      <c r="ME759" s="270">
        <f t="shared" si="2264"/>
        <v>21247499.16</v>
      </c>
      <c r="MF759" s="270">
        <f t="shared" si="2264"/>
        <v>21884799.579999998</v>
      </c>
      <c r="MG759" s="270">
        <f t="shared" si="2264"/>
        <v>8512452.5899999999</v>
      </c>
      <c r="MH759" s="270">
        <f t="shared" si="2264"/>
        <v>9759952.1300000008</v>
      </c>
      <c r="MI759" s="270">
        <f t="shared" si="2264"/>
        <v>10041052.369999999</v>
      </c>
      <c r="MJ759" s="228" t="s">
        <v>861</v>
      </c>
      <c r="MK759" s="228" t="s">
        <v>861</v>
      </c>
      <c r="ML759" s="228" t="s">
        <v>861</v>
      </c>
      <c r="MM759" s="228" t="s">
        <v>861</v>
      </c>
      <c r="MN759" s="228" t="s">
        <v>861</v>
      </c>
      <c r="MO759" s="228" t="s">
        <v>861</v>
      </c>
      <c r="MP759" s="228" t="s">
        <v>861</v>
      </c>
      <c r="MQ759" s="228" t="s">
        <v>861</v>
      </c>
      <c r="MR759" s="228" t="s">
        <v>861</v>
      </c>
      <c r="MS759" s="228" t="s">
        <v>861</v>
      </c>
      <c r="MT759" s="228" t="s">
        <v>861</v>
      </c>
      <c r="MU759" s="228" t="s">
        <v>861</v>
      </c>
      <c r="MV759" s="228" t="s">
        <v>861</v>
      </c>
      <c r="MW759" s="228" t="s">
        <v>861</v>
      </c>
      <c r="MX759" s="228" t="s">
        <v>861</v>
      </c>
      <c r="MY759" s="270">
        <f t="shared" ref="MY759:ND759" si="2265">MY721+MY737</f>
        <v>7921799.6799999997</v>
      </c>
      <c r="MZ759" s="270">
        <f t="shared" si="2265"/>
        <v>8267100.21</v>
      </c>
      <c r="NA759" s="270">
        <f t="shared" si="2265"/>
        <v>8515000.4399999995</v>
      </c>
      <c r="NB759" s="270">
        <f t="shared" si="2265"/>
        <v>4435800.53</v>
      </c>
      <c r="NC759" s="270">
        <f t="shared" si="2265"/>
        <v>4766500.0599999996</v>
      </c>
      <c r="ND759" s="270">
        <f t="shared" si="2265"/>
        <v>4864300.4800000004</v>
      </c>
      <c r="NE759" s="228" t="s">
        <v>861</v>
      </c>
      <c r="NF759" s="228" t="s">
        <v>861</v>
      </c>
      <c r="NG759" s="228" t="s">
        <v>861</v>
      </c>
      <c r="NH759" s="228" t="s">
        <v>861</v>
      </c>
      <c r="NI759" s="228" t="s">
        <v>861</v>
      </c>
      <c r="NJ759" s="228" t="s">
        <v>861</v>
      </c>
      <c r="NK759" s="228" t="s">
        <v>861</v>
      </c>
      <c r="NL759" s="228" t="s">
        <v>861</v>
      </c>
      <c r="NM759" s="228" t="s">
        <v>861</v>
      </c>
      <c r="NN759" s="228" t="s">
        <v>861</v>
      </c>
      <c r="NO759" s="228" t="s">
        <v>861</v>
      </c>
      <c r="NP759" s="228" t="s">
        <v>861</v>
      </c>
      <c r="NQ759" s="228" t="s">
        <v>861</v>
      </c>
      <c r="NR759" s="228" t="s">
        <v>861</v>
      </c>
      <c r="NS759" s="228" t="s">
        <v>861</v>
      </c>
      <c r="NT759" s="270">
        <f t="shared" ref="NT759:NY759" si="2266">NT721+NT737</f>
        <v>12916499.74</v>
      </c>
      <c r="NU759" s="270">
        <f t="shared" si="2266"/>
        <v>13479399.6</v>
      </c>
      <c r="NV759" s="270">
        <f t="shared" si="2266"/>
        <v>13883999.550000001</v>
      </c>
      <c r="NW759" s="270">
        <f t="shared" si="2266"/>
        <v>8285309.1699999999</v>
      </c>
      <c r="NX759" s="270">
        <f t="shared" si="2266"/>
        <v>9152408.9299999997</v>
      </c>
      <c r="NY759" s="270">
        <f t="shared" si="2266"/>
        <v>9376108.4000000004</v>
      </c>
      <c r="NZ759" s="228" t="s">
        <v>861</v>
      </c>
      <c r="OA759" s="228" t="s">
        <v>861</v>
      </c>
      <c r="OB759" s="228" t="s">
        <v>861</v>
      </c>
      <c r="OC759" s="228" t="s">
        <v>861</v>
      </c>
      <c r="OD759" s="228" t="s">
        <v>861</v>
      </c>
      <c r="OE759" s="228" t="s">
        <v>861</v>
      </c>
      <c r="OF759" s="228" t="s">
        <v>861</v>
      </c>
      <c r="OG759" s="228" t="s">
        <v>861</v>
      </c>
      <c r="OH759" s="228" t="s">
        <v>861</v>
      </c>
      <c r="OI759" s="228" t="s">
        <v>861</v>
      </c>
      <c r="OJ759" s="228" t="s">
        <v>861</v>
      </c>
      <c r="OK759" s="228" t="s">
        <v>861</v>
      </c>
      <c r="OL759" s="228" t="s">
        <v>861</v>
      </c>
      <c r="OM759" s="228" t="s">
        <v>861</v>
      </c>
      <c r="ON759" s="228" t="s">
        <v>861</v>
      </c>
      <c r="OO759" s="270">
        <f t="shared" ref="OO759:OT759" si="2267">OO721+OO737</f>
        <v>19341499.18</v>
      </c>
      <c r="OP759" s="270">
        <f t="shared" si="2267"/>
        <v>20184600.25</v>
      </c>
      <c r="OQ759" s="270">
        <f t="shared" si="2267"/>
        <v>20789899.91</v>
      </c>
      <c r="OR759" s="270">
        <f t="shared" si="2267"/>
        <v>9271637.4499999993</v>
      </c>
      <c r="OS759" s="270">
        <f t="shared" si="2267"/>
        <v>10331338.529999999</v>
      </c>
      <c r="OT759" s="270">
        <f t="shared" si="2267"/>
        <v>10700338.939999999</v>
      </c>
      <c r="OU759" s="228" t="s">
        <v>861</v>
      </c>
      <c r="OV759" s="228" t="s">
        <v>861</v>
      </c>
      <c r="OW759" s="228" t="s">
        <v>861</v>
      </c>
      <c r="OX759" s="228" t="s">
        <v>861</v>
      </c>
      <c r="OY759" s="228" t="s">
        <v>861</v>
      </c>
      <c r="OZ759" s="228" t="s">
        <v>861</v>
      </c>
      <c r="PA759" s="228" t="s">
        <v>861</v>
      </c>
      <c r="PB759" s="228" t="s">
        <v>861</v>
      </c>
      <c r="PC759" s="228" t="s">
        <v>861</v>
      </c>
      <c r="PD759" s="228" t="s">
        <v>861</v>
      </c>
      <c r="PE759" s="228" t="s">
        <v>861</v>
      </c>
      <c r="PF759" s="228" t="s">
        <v>861</v>
      </c>
      <c r="PG759" s="228" t="s">
        <v>861</v>
      </c>
      <c r="PH759" s="228" t="s">
        <v>861</v>
      </c>
      <c r="PI759" s="228" t="s">
        <v>861</v>
      </c>
      <c r="PJ759" s="270">
        <f t="shared" ref="PJ759:PO759" si="2268">PJ721+PJ737</f>
        <v>12245500.199999999</v>
      </c>
      <c r="PK759" s="270">
        <f t="shared" si="2268"/>
        <v>12779299.98</v>
      </c>
      <c r="PL759" s="270">
        <f t="shared" si="2268"/>
        <v>13162800.52</v>
      </c>
      <c r="PM759" s="270">
        <f t="shared" si="2268"/>
        <v>6895236.9299999997</v>
      </c>
      <c r="PN759" s="270">
        <f t="shared" si="2268"/>
        <v>7410436.9699999997</v>
      </c>
      <c r="PO759" s="270">
        <f t="shared" si="2268"/>
        <v>7613037.3099999996</v>
      </c>
      <c r="PP759" s="228" t="s">
        <v>861</v>
      </c>
      <c r="PQ759" s="228" t="s">
        <v>861</v>
      </c>
      <c r="PR759" s="228" t="s">
        <v>861</v>
      </c>
      <c r="PS759" s="228" t="s">
        <v>861</v>
      </c>
      <c r="PT759" s="228" t="s">
        <v>861</v>
      </c>
      <c r="PU759" s="228" t="s">
        <v>861</v>
      </c>
      <c r="PV759" s="228" t="s">
        <v>861</v>
      </c>
      <c r="PW759" s="228" t="s">
        <v>861</v>
      </c>
      <c r="PX759" s="228" t="s">
        <v>861</v>
      </c>
      <c r="PY759" s="228" t="s">
        <v>861</v>
      </c>
      <c r="PZ759" s="228" t="s">
        <v>861</v>
      </c>
      <c r="QA759" s="228" t="s">
        <v>861</v>
      </c>
      <c r="QB759" s="228" t="s">
        <v>861</v>
      </c>
      <c r="QC759" s="228" t="s">
        <v>861</v>
      </c>
      <c r="QD759" s="228" t="s">
        <v>861</v>
      </c>
      <c r="QE759" s="270">
        <f t="shared" ref="QE759:QJ759" si="2269">QE721+QE737</f>
        <v>13683599.550000001</v>
      </c>
      <c r="QF759" s="270">
        <f t="shared" si="2269"/>
        <v>14280400</v>
      </c>
      <c r="QG759" s="270">
        <f t="shared" si="2269"/>
        <v>14708699.9</v>
      </c>
      <c r="QH759" s="270">
        <f t="shared" si="2269"/>
        <v>5304673.76</v>
      </c>
      <c r="QI759" s="270">
        <f t="shared" si="2269"/>
        <v>6048673.4299999997</v>
      </c>
      <c r="QJ759" s="270">
        <f t="shared" si="2269"/>
        <v>6167273.2699999996</v>
      </c>
      <c r="QK759" s="228" t="s">
        <v>861</v>
      </c>
      <c r="QL759" s="228" t="s">
        <v>861</v>
      </c>
      <c r="QM759" s="228" t="s">
        <v>861</v>
      </c>
      <c r="QN759" s="228" t="s">
        <v>861</v>
      </c>
      <c r="QO759" s="228" t="s">
        <v>861</v>
      </c>
      <c r="QP759" s="228" t="s">
        <v>861</v>
      </c>
      <c r="QQ759" s="228" t="s">
        <v>861</v>
      </c>
      <c r="QR759" s="228" t="s">
        <v>861</v>
      </c>
      <c r="QS759" s="228" t="s">
        <v>861</v>
      </c>
      <c r="QT759" s="228" t="s">
        <v>861</v>
      </c>
      <c r="QU759" s="228" t="s">
        <v>861</v>
      </c>
      <c r="QV759" s="228" t="s">
        <v>861</v>
      </c>
      <c r="QW759" s="228" t="s">
        <v>861</v>
      </c>
      <c r="QX759" s="228" t="s">
        <v>861</v>
      </c>
      <c r="QY759" s="228" t="s">
        <v>861</v>
      </c>
      <c r="QZ759" s="270">
        <f t="shared" ref="QZ759:RE759" si="2270">QZ721+QZ737</f>
        <v>15589699.99</v>
      </c>
      <c r="RA759" s="270">
        <f t="shared" si="2270"/>
        <v>16269399.689999999</v>
      </c>
      <c r="RB759" s="270">
        <f t="shared" si="2270"/>
        <v>16757199.67</v>
      </c>
      <c r="RC759" s="270">
        <f t="shared" si="2270"/>
        <v>8482938.2799999993</v>
      </c>
      <c r="RD759" s="270">
        <f t="shared" si="2270"/>
        <v>9937537.9399999995</v>
      </c>
      <c r="RE759" s="270">
        <f t="shared" si="2270"/>
        <v>10165438.58</v>
      </c>
      <c r="RF759" s="228" t="s">
        <v>861</v>
      </c>
      <c r="RG759" s="228" t="s">
        <v>861</v>
      </c>
      <c r="RH759" s="228" t="s">
        <v>861</v>
      </c>
      <c r="RI759" s="228" t="s">
        <v>861</v>
      </c>
      <c r="RJ759" s="228" t="s">
        <v>861</v>
      </c>
      <c r="RK759" s="228" t="s">
        <v>861</v>
      </c>
      <c r="RL759" s="228" t="s">
        <v>861</v>
      </c>
      <c r="RM759" s="228" t="s">
        <v>861</v>
      </c>
      <c r="RN759" s="228" t="s">
        <v>861</v>
      </c>
      <c r="RO759" s="228" t="s">
        <v>861</v>
      </c>
      <c r="RP759" s="228" t="s">
        <v>861</v>
      </c>
      <c r="RQ759" s="228" t="s">
        <v>861</v>
      </c>
      <c r="RR759" s="228" t="s">
        <v>861</v>
      </c>
      <c r="RS759" s="228" t="s">
        <v>861</v>
      </c>
      <c r="RT759" s="228" t="s">
        <v>861</v>
      </c>
      <c r="RU759" s="270">
        <f t="shared" ref="RU759:RZ759" si="2271">RU721+RU737</f>
        <v>19836599.48</v>
      </c>
      <c r="RV759" s="270">
        <f t="shared" si="2271"/>
        <v>20701299.25</v>
      </c>
      <c r="RW759" s="270">
        <f t="shared" si="2271"/>
        <v>21322298.91</v>
      </c>
      <c r="RX759" s="270">
        <f t="shared" si="2271"/>
        <v>10725351.27</v>
      </c>
      <c r="RY759" s="270">
        <f t="shared" si="2271"/>
        <v>11929651.439999999</v>
      </c>
      <c r="RZ759" s="270">
        <f t="shared" si="2271"/>
        <v>12282252.640000001</v>
      </c>
      <c r="SA759" s="228" t="s">
        <v>861</v>
      </c>
      <c r="SB759" s="228" t="s">
        <v>861</v>
      </c>
      <c r="SC759" s="228" t="s">
        <v>861</v>
      </c>
      <c r="SD759" s="228" t="s">
        <v>861</v>
      </c>
      <c r="SE759" s="228" t="s">
        <v>861</v>
      </c>
      <c r="SF759" s="228" t="s">
        <v>861</v>
      </c>
      <c r="SG759" s="228" t="s">
        <v>861</v>
      </c>
      <c r="SH759" s="228" t="s">
        <v>861</v>
      </c>
      <c r="SI759" s="228" t="s">
        <v>861</v>
      </c>
      <c r="SJ759" s="228" t="s">
        <v>861</v>
      </c>
      <c r="SK759" s="228" t="s">
        <v>861</v>
      </c>
      <c r="SL759" s="228" t="s">
        <v>861</v>
      </c>
      <c r="SM759" s="228" t="s">
        <v>861</v>
      </c>
      <c r="SN759" s="228" t="s">
        <v>861</v>
      </c>
      <c r="SO759" s="228" t="s">
        <v>861</v>
      </c>
      <c r="SP759" s="270">
        <f t="shared" ref="SP759:SU759" si="2272">SP721+SP737</f>
        <v>30191699.43</v>
      </c>
      <c r="SQ759" s="270">
        <f t="shared" si="2272"/>
        <v>31507999.800000001</v>
      </c>
      <c r="SR759" s="270">
        <f t="shared" si="2272"/>
        <v>32452900.469999999</v>
      </c>
      <c r="SS759" s="270">
        <f t="shared" si="2272"/>
        <v>12295465.609999999</v>
      </c>
      <c r="ST759" s="270">
        <f t="shared" si="2272"/>
        <v>14027464.699999999</v>
      </c>
      <c r="SU759" s="270">
        <f t="shared" si="2272"/>
        <v>14592966.82</v>
      </c>
      <c r="SV759" s="228" t="s">
        <v>861</v>
      </c>
      <c r="SW759" s="228" t="s">
        <v>861</v>
      </c>
      <c r="SX759" s="228" t="s">
        <v>861</v>
      </c>
      <c r="SY759" s="228" t="s">
        <v>861</v>
      </c>
      <c r="SZ759" s="228" t="s">
        <v>861</v>
      </c>
      <c r="TA759" s="228" t="s">
        <v>861</v>
      </c>
      <c r="TB759" s="228" t="s">
        <v>861</v>
      </c>
      <c r="TC759" s="228" t="s">
        <v>861</v>
      </c>
      <c r="TD759" s="228" t="s">
        <v>861</v>
      </c>
      <c r="TE759" s="228" t="s">
        <v>861</v>
      </c>
      <c r="TF759" s="228" t="s">
        <v>861</v>
      </c>
      <c r="TG759" s="228" t="s">
        <v>861</v>
      </c>
      <c r="TH759" s="228" t="s">
        <v>861</v>
      </c>
      <c r="TI759" s="228" t="s">
        <v>861</v>
      </c>
      <c r="TJ759" s="228" t="s">
        <v>861</v>
      </c>
      <c r="TK759" s="270">
        <f t="shared" ref="TK759:TP759" si="2273">TK721+TK737</f>
        <v>16373000.48</v>
      </c>
      <c r="TL759" s="270">
        <f t="shared" si="2273"/>
        <v>17086799.920000002</v>
      </c>
      <c r="TM759" s="270">
        <f t="shared" si="2273"/>
        <v>17599199.969999999</v>
      </c>
      <c r="TN759" s="270">
        <f t="shared" si="2273"/>
        <v>8457939.8800000008</v>
      </c>
      <c r="TO759" s="270">
        <f t="shared" si="2273"/>
        <v>9428139.3800000008</v>
      </c>
      <c r="TP759" s="270">
        <f t="shared" si="2273"/>
        <v>9641739.1199999992</v>
      </c>
      <c r="TQ759" s="228" t="s">
        <v>861</v>
      </c>
      <c r="TR759" s="228" t="s">
        <v>861</v>
      </c>
      <c r="TS759" s="228" t="s">
        <v>861</v>
      </c>
      <c r="TT759" s="228" t="s">
        <v>861</v>
      </c>
      <c r="TU759" s="228" t="s">
        <v>861</v>
      </c>
      <c r="TV759" s="228" t="s">
        <v>861</v>
      </c>
      <c r="TW759" s="228" t="s">
        <v>861</v>
      </c>
      <c r="TX759" s="228" t="s">
        <v>861</v>
      </c>
      <c r="TY759" s="228" t="s">
        <v>861</v>
      </c>
      <c r="TZ759" s="228" t="s">
        <v>861</v>
      </c>
      <c r="UA759" s="228" t="s">
        <v>861</v>
      </c>
      <c r="UB759" s="228" t="s">
        <v>861</v>
      </c>
      <c r="UC759" s="228" t="s">
        <v>861</v>
      </c>
      <c r="UD759" s="228" t="s">
        <v>861</v>
      </c>
      <c r="UE759" s="228" t="s">
        <v>861</v>
      </c>
      <c r="UF759" s="270">
        <f t="shared" ref="UF759:UK759" si="2274">UF721+UF737</f>
        <v>8833999.6999999993</v>
      </c>
      <c r="UG759" s="270">
        <f t="shared" si="2274"/>
        <v>9219100.3699999992</v>
      </c>
      <c r="UH759" s="270">
        <f t="shared" si="2274"/>
        <v>9495699.6099999994</v>
      </c>
      <c r="UI759" s="270">
        <f t="shared" si="2274"/>
        <v>4614103.1500000004</v>
      </c>
      <c r="UJ759" s="270">
        <f t="shared" si="2274"/>
        <v>5200703.67</v>
      </c>
      <c r="UK759" s="270">
        <f t="shared" si="2274"/>
        <v>5345003.8899999997</v>
      </c>
      <c r="UL759" s="228" t="s">
        <v>861</v>
      </c>
      <c r="UM759" s="228" t="s">
        <v>861</v>
      </c>
      <c r="UN759" s="228" t="s">
        <v>861</v>
      </c>
      <c r="UO759" s="228" t="s">
        <v>861</v>
      </c>
      <c r="UP759" s="228" t="s">
        <v>861</v>
      </c>
      <c r="UQ759" s="228" t="s">
        <v>861</v>
      </c>
      <c r="UR759" s="228" t="s">
        <v>861</v>
      </c>
      <c r="US759" s="228" t="s">
        <v>861</v>
      </c>
      <c r="UT759" s="228" t="s">
        <v>861</v>
      </c>
      <c r="UU759" s="228" t="s">
        <v>861</v>
      </c>
      <c r="UV759" s="228" t="s">
        <v>861</v>
      </c>
      <c r="UW759" s="228" t="s">
        <v>861</v>
      </c>
      <c r="UX759" s="228" t="s">
        <v>861</v>
      </c>
      <c r="UY759" s="228" t="s">
        <v>861</v>
      </c>
      <c r="UZ759" s="228" t="s">
        <v>861</v>
      </c>
      <c r="VA759" s="270">
        <f t="shared" ref="VA759:VF759" si="2275">VA721+VA737</f>
        <v>22033500.940000001</v>
      </c>
      <c r="VB759" s="270">
        <f t="shared" si="2275"/>
        <v>22994099.91</v>
      </c>
      <c r="VC759" s="270">
        <f t="shared" si="2275"/>
        <v>23683598.82</v>
      </c>
      <c r="VD759" s="270">
        <f t="shared" si="2275"/>
        <v>11642065.92</v>
      </c>
      <c r="VE759" s="270">
        <f t="shared" si="2275"/>
        <v>13585664.960000001</v>
      </c>
      <c r="VF759" s="270">
        <f t="shared" si="2275"/>
        <v>13946766.050000001</v>
      </c>
      <c r="VG759" s="228" t="s">
        <v>861</v>
      </c>
      <c r="VH759" s="228" t="s">
        <v>861</v>
      </c>
      <c r="VI759" s="228" t="s">
        <v>861</v>
      </c>
      <c r="VJ759" s="228" t="s">
        <v>861</v>
      </c>
      <c r="VK759" s="228" t="s">
        <v>861</v>
      </c>
      <c r="VL759" s="228" t="s">
        <v>861</v>
      </c>
      <c r="VM759" s="228" t="s">
        <v>861</v>
      </c>
      <c r="VN759" s="228" t="s">
        <v>861</v>
      </c>
      <c r="VO759" s="228" t="s">
        <v>861</v>
      </c>
      <c r="VP759" s="228" t="s">
        <v>861</v>
      </c>
      <c r="VQ759" s="228" t="s">
        <v>861</v>
      </c>
      <c r="VR759" s="228" t="s">
        <v>861</v>
      </c>
      <c r="VS759" s="228" t="s">
        <v>861</v>
      </c>
      <c r="VT759" s="228" t="s">
        <v>861</v>
      </c>
      <c r="VU759" s="228" t="s">
        <v>861</v>
      </c>
      <c r="VV759" s="270">
        <f t="shared" ref="VV759:WA759" si="2276">VV721+VV737</f>
        <v>27074600.52</v>
      </c>
      <c r="VW759" s="270">
        <f t="shared" si="2276"/>
        <v>28254899.48</v>
      </c>
      <c r="VX759" s="270">
        <f t="shared" si="2276"/>
        <v>29102400.84</v>
      </c>
      <c r="VY759" s="270">
        <f t="shared" si="2276"/>
        <v>12475379.26</v>
      </c>
      <c r="VZ759" s="270">
        <f t="shared" si="2276"/>
        <v>13901177.609999999</v>
      </c>
      <c r="WA759" s="270">
        <f t="shared" si="2276"/>
        <v>14309878.800000001</v>
      </c>
      <c r="WB759" s="228" t="s">
        <v>861</v>
      </c>
      <c r="WC759" s="228" t="s">
        <v>861</v>
      </c>
      <c r="WD759" s="228" t="s">
        <v>861</v>
      </c>
      <c r="WE759" s="228" t="s">
        <v>861</v>
      </c>
      <c r="WF759" s="228" t="s">
        <v>861</v>
      </c>
      <c r="WG759" s="228" t="s">
        <v>861</v>
      </c>
      <c r="WH759" s="228" t="s">
        <v>861</v>
      </c>
      <c r="WI759" s="228" t="s">
        <v>861</v>
      </c>
      <c r="WJ759" s="228" t="s">
        <v>861</v>
      </c>
      <c r="WK759" s="228" t="s">
        <v>861</v>
      </c>
      <c r="WL759" s="228" t="s">
        <v>861</v>
      </c>
      <c r="WM759" s="228" t="s">
        <v>861</v>
      </c>
      <c r="WN759" s="228" t="s">
        <v>861</v>
      </c>
      <c r="WO759" s="228" t="s">
        <v>861</v>
      </c>
      <c r="WP759" s="228" t="s">
        <v>861</v>
      </c>
      <c r="WQ759" s="270">
        <f t="shared" ref="WQ759:WV759" si="2277">WQ721+WQ737</f>
        <v>0</v>
      </c>
      <c r="WR759" s="270">
        <f t="shared" si="2277"/>
        <v>0</v>
      </c>
      <c r="WS759" s="270">
        <f t="shared" si="2277"/>
        <v>0</v>
      </c>
      <c r="WT759" s="270">
        <f t="shared" si="2277"/>
        <v>0</v>
      </c>
      <c r="WU759" s="270">
        <f t="shared" si="2277"/>
        <v>0</v>
      </c>
      <c r="WV759" s="270">
        <f t="shared" si="2277"/>
        <v>0</v>
      </c>
      <c r="WW759" s="228" t="s">
        <v>861</v>
      </c>
      <c r="WX759" s="228" t="s">
        <v>861</v>
      </c>
      <c r="WY759" s="228" t="s">
        <v>861</v>
      </c>
      <c r="WZ759" s="228" t="s">
        <v>861</v>
      </c>
      <c r="XA759" s="228" t="s">
        <v>861</v>
      </c>
      <c r="XB759" s="228" t="s">
        <v>861</v>
      </c>
      <c r="XC759" s="228" t="s">
        <v>861</v>
      </c>
      <c r="XD759" s="228" t="s">
        <v>861</v>
      </c>
      <c r="XE759" s="228" t="s">
        <v>861</v>
      </c>
      <c r="XF759" s="228" t="s">
        <v>861</v>
      </c>
      <c r="XG759" s="228" t="s">
        <v>861</v>
      </c>
      <c r="XH759" s="228" t="s">
        <v>861</v>
      </c>
      <c r="XI759" s="228" t="s">
        <v>861</v>
      </c>
      <c r="XJ759" s="228" t="s">
        <v>861</v>
      </c>
      <c r="XK759" s="228" t="s">
        <v>861</v>
      </c>
      <c r="XL759" s="270">
        <f t="shared" ref="XL759:XQ759" si="2278">XL721+XL737</f>
        <v>13547099.85</v>
      </c>
      <c r="XM759" s="270">
        <f t="shared" si="2278"/>
        <v>14137799.34</v>
      </c>
      <c r="XN759" s="270">
        <f t="shared" si="2278"/>
        <v>14561600.390000001</v>
      </c>
      <c r="XO759" s="270">
        <f t="shared" si="2278"/>
        <v>5570851.0199999996</v>
      </c>
      <c r="XP759" s="270">
        <f t="shared" si="2278"/>
        <v>6119351.5099999998</v>
      </c>
      <c r="XQ759" s="270">
        <f t="shared" si="2278"/>
        <v>6296951.2699999996</v>
      </c>
      <c r="XR759" s="228" t="s">
        <v>861</v>
      </c>
      <c r="XS759" s="228" t="s">
        <v>861</v>
      </c>
      <c r="XT759" s="228" t="s">
        <v>861</v>
      </c>
      <c r="XU759" s="228" t="s">
        <v>861</v>
      </c>
      <c r="XV759" s="228" t="s">
        <v>861</v>
      </c>
      <c r="XW759" s="228" t="s">
        <v>861</v>
      </c>
      <c r="XX759" s="228" t="s">
        <v>861</v>
      </c>
      <c r="XY759" s="228" t="s">
        <v>861</v>
      </c>
      <c r="XZ759" s="228" t="s">
        <v>861</v>
      </c>
      <c r="YA759" s="228" t="s">
        <v>861</v>
      </c>
      <c r="YB759" s="228" t="s">
        <v>861</v>
      </c>
      <c r="YC759" s="228" t="s">
        <v>861</v>
      </c>
      <c r="YD759" s="228" t="s">
        <v>861</v>
      </c>
      <c r="YE759" s="228" t="s">
        <v>861</v>
      </c>
      <c r="YF759" s="228" t="s">
        <v>861</v>
      </c>
      <c r="YG759" s="270">
        <f t="shared" ref="YG759:YL759" si="2279">YG721+YG737</f>
        <v>24941399.469999999</v>
      </c>
      <c r="YH759" s="270">
        <f t="shared" si="2279"/>
        <v>26029100.280000001</v>
      </c>
      <c r="YI759" s="270">
        <f t="shared" si="2279"/>
        <v>26809400.300000001</v>
      </c>
      <c r="YJ759" s="270">
        <f t="shared" si="2279"/>
        <v>10672982.029999999</v>
      </c>
      <c r="YK759" s="270">
        <f t="shared" si="2279"/>
        <v>11790083.93</v>
      </c>
      <c r="YL759" s="270">
        <f t="shared" si="2279"/>
        <v>12247681.32</v>
      </c>
      <c r="YM759" s="228" t="s">
        <v>861</v>
      </c>
      <c r="YN759" s="228" t="s">
        <v>861</v>
      </c>
      <c r="YO759" s="228" t="s">
        <v>861</v>
      </c>
      <c r="YP759" s="228" t="s">
        <v>861</v>
      </c>
      <c r="YQ759" s="228" t="s">
        <v>861</v>
      </c>
      <c r="YR759" s="228" t="s">
        <v>861</v>
      </c>
      <c r="YS759" s="228" t="s">
        <v>861</v>
      </c>
      <c r="YT759" s="228" t="s">
        <v>861</v>
      </c>
      <c r="YU759" s="228" t="s">
        <v>861</v>
      </c>
      <c r="YV759" s="228" t="s">
        <v>861</v>
      </c>
      <c r="YW759" s="228" t="s">
        <v>861</v>
      </c>
      <c r="YX759" s="228" t="s">
        <v>861</v>
      </c>
      <c r="YY759" s="228" t="s">
        <v>861</v>
      </c>
      <c r="YZ759" s="228" t="s">
        <v>861</v>
      </c>
      <c r="ZA759" s="228" t="s">
        <v>861</v>
      </c>
      <c r="ZB759" s="270">
        <f t="shared" ref="ZB759:ZG759" si="2280">ZB721+ZB737</f>
        <v>20655200.379999999</v>
      </c>
      <c r="ZC759" s="270">
        <f t="shared" si="2280"/>
        <v>21555600.780000001</v>
      </c>
      <c r="ZD759" s="270">
        <f t="shared" si="2280"/>
        <v>22202100.699999999</v>
      </c>
      <c r="ZE759" s="270">
        <f t="shared" si="2280"/>
        <v>8144538.7000000002</v>
      </c>
      <c r="ZF759" s="270">
        <f t="shared" si="2280"/>
        <v>9553637.4199999999</v>
      </c>
      <c r="ZG759" s="270">
        <f t="shared" si="2280"/>
        <v>9901739.4100000001</v>
      </c>
      <c r="ZH759" s="228" t="s">
        <v>861</v>
      </c>
      <c r="ZI759" s="228" t="s">
        <v>861</v>
      </c>
      <c r="ZJ759" s="228" t="s">
        <v>861</v>
      </c>
      <c r="ZK759" s="228" t="s">
        <v>861</v>
      </c>
      <c r="ZL759" s="228" t="s">
        <v>861</v>
      </c>
      <c r="ZM759" s="228" t="s">
        <v>861</v>
      </c>
      <c r="ZN759" s="228" t="s">
        <v>861</v>
      </c>
      <c r="ZO759" s="228" t="s">
        <v>861</v>
      </c>
      <c r="ZP759" s="228" t="s">
        <v>861</v>
      </c>
      <c r="ZQ759" s="228" t="s">
        <v>861</v>
      </c>
      <c r="ZR759" s="228" t="s">
        <v>861</v>
      </c>
      <c r="ZS759" s="228" t="s">
        <v>861</v>
      </c>
      <c r="ZT759" s="228" t="s">
        <v>861</v>
      </c>
      <c r="ZU759" s="228" t="s">
        <v>861</v>
      </c>
      <c r="ZV759" s="228" t="s">
        <v>861</v>
      </c>
      <c r="ZW759" s="270">
        <f t="shared" ref="ZW759:AAB759" si="2281">ZW721+ZW737</f>
        <v>15273899.800000001</v>
      </c>
      <c r="ZX759" s="270">
        <f t="shared" si="2281"/>
        <v>15939900.449999999</v>
      </c>
      <c r="ZY759" s="270">
        <f t="shared" si="2281"/>
        <v>16417999.98</v>
      </c>
      <c r="ZZ759" s="270">
        <f t="shared" si="2281"/>
        <v>7192519.8200000003</v>
      </c>
      <c r="AAA759" s="270">
        <f t="shared" si="2281"/>
        <v>8211119.9100000001</v>
      </c>
      <c r="AAB759" s="270">
        <f t="shared" si="2281"/>
        <v>8508920.2400000002</v>
      </c>
      <c r="AAC759" s="228" t="s">
        <v>861</v>
      </c>
      <c r="AAD759" s="228" t="s">
        <v>861</v>
      </c>
      <c r="AAE759" s="228" t="s">
        <v>861</v>
      </c>
      <c r="AAF759" s="228" t="s">
        <v>861</v>
      </c>
      <c r="AAG759" s="228" t="s">
        <v>861</v>
      </c>
      <c r="AAH759" s="228" t="s">
        <v>861</v>
      </c>
      <c r="AAI759" s="228" t="s">
        <v>861</v>
      </c>
      <c r="AAJ759" s="228" t="s">
        <v>861</v>
      </c>
      <c r="AAK759" s="228" t="s">
        <v>861</v>
      </c>
      <c r="AAL759" s="228" t="s">
        <v>861</v>
      </c>
      <c r="AAM759" s="228" t="s">
        <v>861</v>
      </c>
      <c r="AAN759" s="228" t="s">
        <v>861</v>
      </c>
      <c r="AAO759" s="228" t="s">
        <v>861</v>
      </c>
      <c r="AAP759" s="228" t="s">
        <v>861</v>
      </c>
      <c r="AAQ759" s="228" t="s">
        <v>861</v>
      </c>
      <c r="AAR759" s="270">
        <f t="shared" ref="AAR759:AAW759" si="2282">AAR721+AAR737</f>
        <v>11490199.939999999</v>
      </c>
      <c r="AAS759" s="270">
        <f t="shared" si="2282"/>
        <v>11991000.02</v>
      </c>
      <c r="AAT759" s="270">
        <f t="shared" si="2282"/>
        <v>12350600.4</v>
      </c>
      <c r="AAU759" s="270">
        <f t="shared" si="2282"/>
        <v>5142349.08</v>
      </c>
      <c r="AAV759" s="270">
        <f t="shared" si="2282"/>
        <v>6418249.6100000003</v>
      </c>
      <c r="AAW759" s="270">
        <f t="shared" si="2282"/>
        <v>6576949.9199999999</v>
      </c>
      <c r="AAX759" s="228" t="s">
        <v>861</v>
      </c>
      <c r="AAY759" s="228" t="s">
        <v>861</v>
      </c>
      <c r="AAZ759" s="228" t="s">
        <v>861</v>
      </c>
      <c r="ABA759" s="228" t="s">
        <v>861</v>
      </c>
      <c r="ABB759" s="228" t="s">
        <v>861</v>
      </c>
      <c r="ABC759" s="228" t="s">
        <v>861</v>
      </c>
      <c r="ABD759" s="228" t="s">
        <v>861</v>
      </c>
      <c r="ABE759" s="228" t="s">
        <v>861</v>
      </c>
      <c r="ABF759" s="228" t="s">
        <v>861</v>
      </c>
      <c r="ABG759" s="228" t="s">
        <v>861</v>
      </c>
      <c r="ABH759" s="228" t="s">
        <v>861</v>
      </c>
      <c r="ABI759" s="228" t="s">
        <v>861</v>
      </c>
      <c r="ABJ759" s="228" t="s">
        <v>861</v>
      </c>
      <c r="ABK759" s="228" t="s">
        <v>861</v>
      </c>
      <c r="ABL759" s="228" t="s">
        <v>861</v>
      </c>
      <c r="ABM759" s="270">
        <f t="shared" ref="ABM759:ABR759" si="2283">ABM721+ABM737</f>
        <v>11743300.039999999</v>
      </c>
      <c r="ABN759" s="270">
        <f t="shared" si="2283"/>
        <v>12255400.279999999</v>
      </c>
      <c r="ABO759" s="270">
        <f t="shared" si="2283"/>
        <v>12622700.4</v>
      </c>
      <c r="ABP759" s="270">
        <f t="shared" si="2283"/>
        <v>4838118.33</v>
      </c>
      <c r="ABQ759" s="270">
        <f t="shared" si="2283"/>
        <v>5992017.3300000001</v>
      </c>
      <c r="ABR759" s="270">
        <f t="shared" si="2283"/>
        <v>6163218.2800000003</v>
      </c>
      <c r="ABS759" s="228" t="s">
        <v>861</v>
      </c>
      <c r="ABT759" s="228" t="s">
        <v>861</v>
      </c>
      <c r="ABU759" s="228" t="s">
        <v>861</v>
      </c>
      <c r="ABV759" s="228" t="s">
        <v>861</v>
      </c>
      <c r="ABW759" s="228" t="s">
        <v>861</v>
      </c>
      <c r="ABX759" s="228" t="s">
        <v>861</v>
      </c>
      <c r="ABY759" s="228" t="s">
        <v>861</v>
      </c>
      <c r="ABZ759" s="228" t="s">
        <v>861</v>
      </c>
      <c r="ACA759" s="228" t="s">
        <v>861</v>
      </c>
      <c r="ACB759" s="228" t="s">
        <v>861</v>
      </c>
      <c r="ACC759" s="228" t="s">
        <v>861</v>
      </c>
      <c r="ACD759" s="228" t="s">
        <v>861</v>
      </c>
      <c r="ACE759" s="228" t="s">
        <v>861</v>
      </c>
      <c r="ACF759" s="228" t="s">
        <v>861</v>
      </c>
      <c r="ACG759" s="228" t="s">
        <v>861</v>
      </c>
      <c r="ACH759" s="270">
        <f t="shared" ref="ACH759:ACM759" si="2284">ACH721+ACH737</f>
        <v>26934499.93</v>
      </c>
      <c r="ACI759" s="270">
        <f t="shared" si="2284"/>
        <v>28108799.620000001</v>
      </c>
      <c r="ACJ759" s="270">
        <f t="shared" si="2284"/>
        <v>28951799.539999999</v>
      </c>
      <c r="ACK759" s="270">
        <f t="shared" si="2284"/>
        <v>8464839.1400000006</v>
      </c>
      <c r="ACL759" s="270">
        <f t="shared" si="2284"/>
        <v>10536640.779999999</v>
      </c>
      <c r="ACM759" s="270">
        <f t="shared" si="2284"/>
        <v>10919338.720000001</v>
      </c>
      <c r="ACN759" s="228" t="s">
        <v>861</v>
      </c>
      <c r="ACO759" s="228" t="s">
        <v>861</v>
      </c>
      <c r="ACP759" s="228" t="s">
        <v>861</v>
      </c>
      <c r="ACQ759" s="228" t="s">
        <v>861</v>
      </c>
      <c r="ACR759" s="228" t="s">
        <v>861</v>
      </c>
      <c r="ACS759" s="228" t="s">
        <v>861</v>
      </c>
      <c r="ACT759" s="228" t="s">
        <v>861</v>
      </c>
      <c r="ACU759" s="228" t="s">
        <v>861</v>
      </c>
      <c r="ACV759" s="228" t="s">
        <v>861</v>
      </c>
      <c r="ACW759" s="228" t="s">
        <v>861</v>
      </c>
      <c r="ACX759" s="228" t="s">
        <v>861</v>
      </c>
      <c r="ACY759" s="228" t="s">
        <v>861</v>
      </c>
      <c r="ACZ759" s="228" t="s">
        <v>861</v>
      </c>
      <c r="ADA759" s="228" t="s">
        <v>861</v>
      </c>
      <c r="ADB759" s="228" t="s">
        <v>861</v>
      </c>
      <c r="ADC759" s="270">
        <f t="shared" ref="ADC759:ADH759" si="2285">ADC721+ADC737</f>
        <v>13704500.01</v>
      </c>
      <c r="ADD759" s="270">
        <f t="shared" si="2285"/>
        <v>14302000.25</v>
      </c>
      <c r="ADE759" s="270">
        <f t="shared" si="2285"/>
        <v>14730799.939999999</v>
      </c>
      <c r="ADF759" s="270">
        <f t="shared" si="2285"/>
        <v>4852074.82</v>
      </c>
      <c r="ADG759" s="270">
        <f t="shared" si="2285"/>
        <v>6199875.0599999996</v>
      </c>
      <c r="ADH759" s="270">
        <f t="shared" si="2285"/>
        <v>6325074.0800000001</v>
      </c>
      <c r="ADI759" s="228" t="s">
        <v>861</v>
      </c>
      <c r="ADJ759" s="228" t="s">
        <v>861</v>
      </c>
      <c r="ADK759" s="228" t="s">
        <v>861</v>
      </c>
      <c r="ADL759" s="228" t="s">
        <v>861</v>
      </c>
      <c r="ADM759" s="228" t="s">
        <v>861</v>
      </c>
      <c r="ADN759" s="228" t="s">
        <v>861</v>
      </c>
      <c r="ADO759" s="228" t="s">
        <v>861</v>
      </c>
      <c r="ADP759" s="228" t="s">
        <v>861</v>
      </c>
      <c r="ADQ759" s="228" t="s">
        <v>861</v>
      </c>
      <c r="ADR759" s="228" t="s">
        <v>861</v>
      </c>
      <c r="ADS759" s="228" t="s">
        <v>861</v>
      </c>
      <c r="ADT759" s="228" t="s">
        <v>861</v>
      </c>
      <c r="ADU759" s="228" t="s">
        <v>861</v>
      </c>
      <c r="ADV759" s="228" t="s">
        <v>861</v>
      </c>
      <c r="ADW759" s="228" t="s">
        <v>861</v>
      </c>
      <c r="ADX759" s="270">
        <f t="shared" ref="ADX759:AEC759" si="2286">ADX721+ADX737</f>
        <v>12643200.15</v>
      </c>
      <c r="ADY759" s="270">
        <f t="shared" si="2286"/>
        <v>13194499.5</v>
      </c>
      <c r="ADZ759" s="270">
        <f t="shared" si="2286"/>
        <v>13590000.18</v>
      </c>
      <c r="AEA759" s="270">
        <f t="shared" si="2286"/>
        <v>5591754.7199999997</v>
      </c>
      <c r="AEB759" s="270">
        <f t="shared" si="2286"/>
        <v>6284354.5499999998</v>
      </c>
      <c r="AEC759" s="270">
        <f t="shared" si="2286"/>
        <v>6472855.3200000003</v>
      </c>
      <c r="AED759" s="228" t="s">
        <v>861</v>
      </c>
      <c r="AEE759" s="228" t="s">
        <v>861</v>
      </c>
      <c r="AEF759" s="228" t="s">
        <v>861</v>
      </c>
      <c r="AEG759" s="228" t="s">
        <v>861</v>
      </c>
      <c r="AEH759" s="228" t="s">
        <v>861</v>
      </c>
      <c r="AEI759" s="228" t="s">
        <v>861</v>
      </c>
      <c r="AEJ759" s="228" t="s">
        <v>861</v>
      </c>
      <c r="AEK759" s="228" t="s">
        <v>861</v>
      </c>
      <c r="AEL759" s="228" t="s">
        <v>861</v>
      </c>
      <c r="AEM759" s="228" t="s">
        <v>861</v>
      </c>
      <c r="AEN759" s="228" t="s">
        <v>861</v>
      </c>
      <c r="AEO759" s="228" t="s">
        <v>861</v>
      </c>
      <c r="AEP759" s="228" t="s">
        <v>861</v>
      </c>
      <c r="AEQ759" s="228" t="s">
        <v>861</v>
      </c>
      <c r="AER759" s="228" t="s">
        <v>861</v>
      </c>
      <c r="AES759" s="270">
        <f t="shared" ref="AES759:AEX759" si="2287">AES721+AES737</f>
        <v>39103401.439999998</v>
      </c>
      <c r="AET759" s="270">
        <f t="shared" si="2287"/>
        <v>40807998.939999998</v>
      </c>
      <c r="AEU759" s="270">
        <f t="shared" si="2287"/>
        <v>42031898.329999998</v>
      </c>
      <c r="AEV759" s="270">
        <f t="shared" si="2287"/>
        <v>16060117.27</v>
      </c>
      <c r="AEW759" s="270">
        <f t="shared" si="2287"/>
        <v>17785218.68</v>
      </c>
      <c r="AEX759" s="270">
        <f t="shared" si="2287"/>
        <v>18307817.399999999</v>
      </c>
      <c r="AEY759" s="228" t="s">
        <v>861</v>
      </c>
      <c r="AEZ759" s="228" t="s">
        <v>861</v>
      </c>
      <c r="AFA759" s="228" t="s">
        <v>861</v>
      </c>
      <c r="AFB759" s="228" t="s">
        <v>861</v>
      </c>
      <c r="AFC759" s="228" t="s">
        <v>861</v>
      </c>
      <c r="AFD759" s="228" t="s">
        <v>861</v>
      </c>
      <c r="AFE759" s="228" t="s">
        <v>861</v>
      </c>
      <c r="AFF759" s="228" t="s">
        <v>861</v>
      </c>
      <c r="AFG759" s="228" t="s">
        <v>861</v>
      </c>
      <c r="AFH759" s="228" t="s">
        <v>861</v>
      </c>
      <c r="AFI759" s="228" t="s">
        <v>861</v>
      </c>
      <c r="AFJ759" s="228" t="s">
        <v>861</v>
      </c>
      <c r="AFK759" s="228" t="s">
        <v>861</v>
      </c>
      <c r="AFL759" s="228" t="s">
        <v>861</v>
      </c>
      <c r="AFM759" s="228" t="s">
        <v>861</v>
      </c>
      <c r="AFN759" s="270">
        <f t="shared" ref="AFN759:AFS759" si="2288">AFN721+AFN737</f>
        <v>17988499.59</v>
      </c>
      <c r="AFO759" s="270">
        <f t="shared" si="2288"/>
        <v>18772599.66</v>
      </c>
      <c r="AFP759" s="270">
        <f t="shared" si="2288"/>
        <v>19335599.890000001</v>
      </c>
      <c r="AFQ759" s="270">
        <f t="shared" si="2288"/>
        <v>5817137.5199999996</v>
      </c>
      <c r="AFR759" s="270">
        <f t="shared" si="2288"/>
        <v>7052837.3099999996</v>
      </c>
      <c r="AFS759" s="270">
        <f t="shared" si="2288"/>
        <v>7284637.1299999999</v>
      </c>
      <c r="AFT759" s="228" t="s">
        <v>861</v>
      </c>
      <c r="AFU759" s="228" t="s">
        <v>861</v>
      </c>
      <c r="AFV759" s="228" t="s">
        <v>861</v>
      </c>
      <c r="AFW759" s="228" t="s">
        <v>861</v>
      </c>
      <c r="AFX759" s="228" t="s">
        <v>861</v>
      </c>
      <c r="AFY759" s="228" t="s">
        <v>861</v>
      </c>
      <c r="AFZ759" s="228" t="s">
        <v>861</v>
      </c>
      <c r="AGA759" s="228" t="s">
        <v>861</v>
      </c>
      <c r="AGB759" s="228" t="s">
        <v>861</v>
      </c>
      <c r="AGC759" s="228" t="s">
        <v>861</v>
      </c>
      <c r="AGD759" s="228" t="s">
        <v>861</v>
      </c>
      <c r="AGE759" s="228" t="s">
        <v>861</v>
      </c>
      <c r="AGF759" s="228" t="s">
        <v>861</v>
      </c>
      <c r="AGG759" s="228" t="s">
        <v>861</v>
      </c>
      <c r="AGH759" s="228" t="s">
        <v>861</v>
      </c>
      <c r="AGI759" s="270">
        <f t="shared" ref="AGI759:AGN759" si="2289">AGI721+AGI737</f>
        <v>10017199.77</v>
      </c>
      <c r="AGJ759" s="270">
        <f t="shared" si="2289"/>
        <v>10453800.630000001</v>
      </c>
      <c r="AGK759" s="270">
        <f t="shared" si="2289"/>
        <v>10767300.029999999</v>
      </c>
      <c r="AGL759" s="270">
        <f t="shared" si="2289"/>
        <v>4879525.17</v>
      </c>
      <c r="AGM759" s="270">
        <f t="shared" si="2289"/>
        <v>5405325.9199999999</v>
      </c>
      <c r="AGN759" s="270">
        <f t="shared" si="2289"/>
        <v>5568525.1399999997</v>
      </c>
      <c r="AGO759" s="228" t="s">
        <v>861</v>
      </c>
      <c r="AGP759" s="228" t="s">
        <v>861</v>
      </c>
      <c r="AGQ759" s="228" t="s">
        <v>861</v>
      </c>
      <c r="AGR759" s="228" t="s">
        <v>861</v>
      </c>
      <c r="AGS759" s="228" t="s">
        <v>861</v>
      </c>
      <c r="AGT759" s="228" t="s">
        <v>861</v>
      </c>
      <c r="AGU759" s="228" t="s">
        <v>861</v>
      </c>
      <c r="AGV759" s="228" t="s">
        <v>861</v>
      </c>
      <c r="AGW759" s="228" t="s">
        <v>861</v>
      </c>
      <c r="AGX759" s="228" t="s">
        <v>861</v>
      </c>
      <c r="AGY759" s="228" t="s">
        <v>861</v>
      </c>
      <c r="AGZ759" s="228" t="s">
        <v>861</v>
      </c>
      <c r="AHA759" s="228" t="s">
        <v>861</v>
      </c>
      <c r="AHB759" s="228" t="s">
        <v>861</v>
      </c>
      <c r="AHC759" s="228" t="s">
        <v>861</v>
      </c>
      <c r="AHD759" s="270">
        <f t="shared" ref="AHD759:AHI759" si="2290">AHD721+AHD737</f>
        <v>13900299.800000001</v>
      </c>
      <c r="AHE759" s="270">
        <f t="shared" si="2290"/>
        <v>14506200.09</v>
      </c>
      <c r="AHF759" s="270">
        <f t="shared" si="2290"/>
        <v>14941300.369999999</v>
      </c>
      <c r="AHG759" s="270">
        <f t="shared" si="2290"/>
        <v>8007035.96</v>
      </c>
      <c r="AHH759" s="270">
        <f t="shared" si="2290"/>
        <v>8614633.8699999992</v>
      </c>
      <c r="AHI759" s="270">
        <f t="shared" si="2290"/>
        <v>8894334.4499999993</v>
      </c>
      <c r="AHJ759" s="228" t="s">
        <v>861</v>
      </c>
      <c r="AHK759" s="228" t="s">
        <v>861</v>
      </c>
      <c r="AHL759" s="228" t="s">
        <v>861</v>
      </c>
      <c r="AHM759" s="228" t="s">
        <v>861</v>
      </c>
      <c r="AHN759" s="228" t="s">
        <v>861</v>
      </c>
      <c r="AHO759" s="228" t="s">
        <v>861</v>
      </c>
      <c r="AHP759" s="228" t="s">
        <v>861</v>
      </c>
      <c r="AHQ759" s="228" t="s">
        <v>861</v>
      </c>
      <c r="AHR759" s="228" t="s">
        <v>861</v>
      </c>
      <c r="AHS759" s="228" t="s">
        <v>861</v>
      </c>
      <c r="AHT759" s="228" t="s">
        <v>861</v>
      </c>
      <c r="AHU759" s="228" t="s">
        <v>861</v>
      </c>
      <c r="AHV759" s="228" t="s">
        <v>861</v>
      </c>
      <c r="AHW759" s="228" t="s">
        <v>861</v>
      </c>
      <c r="AHX759" s="228" t="s">
        <v>861</v>
      </c>
      <c r="AHY759" s="270">
        <f t="shared" ref="AHY759:AID759" si="2291">AHY721+AHY737</f>
        <v>4667700.01</v>
      </c>
      <c r="AHZ759" s="270">
        <f t="shared" si="2291"/>
        <v>4871100.04</v>
      </c>
      <c r="AIA759" s="270">
        <f t="shared" si="2291"/>
        <v>5017199.91</v>
      </c>
      <c r="AIB759" s="270">
        <f t="shared" si="2291"/>
        <v>3440785.09</v>
      </c>
      <c r="AIC759" s="270">
        <f t="shared" si="2291"/>
        <v>3880585.22</v>
      </c>
      <c r="AID759" s="270">
        <f t="shared" si="2291"/>
        <v>3970284.98</v>
      </c>
      <c r="AIE759" s="228" t="s">
        <v>861</v>
      </c>
      <c r="AIF759" s="228" t="s">
        <v>861</v>
      </c>
      <c r="AIG759" s="228" t="s">
        <v>861</v>
      </c>
      <c r="AIH759" s="228" t="s">
        <v>861</v>
      </c>
      <c r="AII759" s="228" t="s">
        <v>861</v>
      </c>
      <c r="AIJ759" s="228" t="s">
        <v>861</v>
      </c>
      <c r="AIK759" s="228" t="s">
        <v>861</v>
      </c>
      <c r="AIL759" s="228" t="s">
        <v>861</v>
      </c>
      <c r="AIM759" s="228" t="s">
        <v>861</v>
      </c>
      <c r="AIN759" s="228" t="s">
        <v>861</v>
      </c>
      <c r="AIO759" s="228" t="s">
        <v>861</v>
      </c>
      <c r="AIP759" s="228" t="s">
        <v>861</v>
      </c>
      <c r="AIQ759" s="228" t="s">
        <v>861</v>
      </c>
      <c r="AIR759" s="228" t="s">
        <v>861</v>
      </c>
      <c r="AIS759" s="228" t="s">
        <v>861</v>
      </c>
      <c r="AIT759" s="270">
        <f t="shared" ref="AIT759:AIY759" si="2292">AIT721+AIT737</f>
        <v>11098000.41</v>
      </c>
      <c r="AIU759" s="270">
        <f t="shared" si="2292"/>
        <v>11581599.33</v>
      </c>
      <c r="AIV759" s="270">
        <f t="shared" si="2292"/>
        <v>11929000.23</v>
      </c>
      <c r="AIW759" s="270">
        <f t="shared" si="2292"/>
        <v>5273226.45</v>
      </c>
      <c r="AIX759" s="270">
        <f t="shared" si="2292"/>
        <v>6433826.96</v>
      </c>
      <c r="AIY759" s="270">
        <f t="shared" si="2292"/>
        <v>6624727.6100000003</v>
      </c>
      <c r="AIZ759" s="228" t="s">
        <v>861</v>
      </c>
      <c r="AJA759" s="228" t="s">
        <v>861</v>
      </c>
      <c r="AJB759" s="228" t="s">
        <v>861</v>
      </c>
      <c r="AJC759" s="228" t="s">
        <v>861</v>
      </c>
      <c r="AJD759" s="228" t="s">
        <v>861</v>
      </c>
      <c r="AJE759" s="228" t="s">
        <v>861</v>
      </c>
      <c r="AJF759" s="228" t="s">
        <v>861</v>
      </c>
      <c r="AJG759" s="228" t="s">
        <v>861</v>
      </c>
      <c r="AJH759" s="228" t="s">
        <v>861</v>
      </c>
      <c r="AJI759" s="228" t="s">
        <v>861</v>
      </c>
      <c r="AJJ759" s="228" t="s">
        <v>861</v>
      </c>
      <c r="AJK759" s="228" t="s">
        <v>861</v>
      </c>
      <c r="AJL759" s="228" t="s">
        <v>861</v>
      </c>
      <c r="AJM759" s="228" t="s">
        <v>861</v>
      </c>
      <c r="AJN759" s="228" t="s">
        <v>861</v>
      </c>
      <c r="AJO759" s="270">
        <f t="shared" ref="AJO759:AJT759" si="2293">AJO721+AJO737</f>
        <v>0</v>
      </c>
      <c r="AJP759" s="270">
        <f t="shared" si="2293"/>
        <v>0</v>
      </c>
      <c r="AJQ759" s="270">
        <f t="shared" si="2293"/>
        <v>0</v>
      </c>
      <c r="AJR759" s="270">
        <f t="shared" si="2293"/>
        <v>0</v>
      </c>
      <c r="AJS759" s="270">
        <f t="shared" si="2293"/>
        <v>0</v>
      </c>
      <c r="AJT759" s="270">
        <f t="shared" si="2293"/>
        <v>0</v>
      </c>
      <c r="AJU759" s="228" t="s">
        <v>861</v>
      </c>
      <c r="AJV759" s="228" t="s">
        <v>861</v>
      </c>
      <c r="AJW759" s="228" t="s">
        <v>861</v>
      </c>
      <c r="AJX759" s="228" t="s">
        <v>861</v>
      </c>
      <c r="AJY759" s="228" t="s">
        <v>861</v>
      </c>
      <c r="AJZ759" s="228" t="s">
        <v>861</v>
      </c>
      <c r="AKA759" s="228" t="s">
        <v>861</v>
      </c>
      <c r="AKB759" s="228" t="s">
        <v>861</v>
      </c>
      <c r="AKC759" s="228" t="s">
        <v>861</v>
      </c>
      <c r="AKD759" s="228" t="s">
        <v>861</v>
      </c>
      <c r="AKE759" s="228" t="s">
        <v>861</v>
      </c>
      <c r="AKF759" s="228" t="s">
        <v>861</v>
      </c>
      <c r="AKG759" s="228" t="s">
        <v>861</v>
      </c>
      <c r="AKH759" s="228" t="s">
        <v>861</v>
      </c>
      <c r="AKI759" s="228" t="s">
        <v>861</v>
      </c>
      <c r="AKJ759" s="270">
        <f t="shared" ref="AKJ759:AKO759" si="2294">AKJ721+AKJ737</f>
        <v>14365600.949999999</v>
      </c>
      <c r="AKK759" s="270">
        <f t="shared" si="2294"/>
        <v>14991998.85</v>
      </c>
      <c r="AKL759" s="270">
        <f t="shared" si="2294"/>
        <v>15441700.51</v>
      </c>
      <c r="AKM759" s="270">
        <f t="shared" si="2294"/>
        <v>7721737.4299999997</v>
      </c>
      <c r="AKN759" s="270">
        <f t="shared" si="2294"/>
        <v>8443638.5299999993</v>
      </c>
      <c r="AKO759" s="270">
        <f t="shared" si="2294"/>
        <v>8725538</v>
      </c>
      <c r="AKP759" s="228" t="s">
        <v>861</v>
      </c>
      <c r="AKQ759" s="228" t="s">
        <v>861</v>
      </c>
      <c r="AKR759" s="228" t="s">
        <v>861</v>
      </c>
      <c r="AKS759" s="228" t="s">
        <v>861</v>
      </c>
      <c r="AKT759" s="228" t="s">
        <v>861</v>
      </c>
      <c r="AKU759" s="228" t="s">
        <v>861</v>
      </c>
      <c r="AKV759" s="228" t="s">
        <v>861</v>
      </c>
      <c r="AKW759" s="228" t="s">
        <v>861</v>
      </c>
      <c r="AKX759" s="228" t="s">
        <v>861</v>
      </c>
      <c r="AKY759" s="228" t="s">
        <v>861</v>
      </c>
      <c r="AKZ759" s="228" t="s">
        <v>861</v>
      </c>
      <c r="ALA759" s="228" t="s">
        <v>861</v>
      </c>
      <c r="ALB759" s="228" t="s">
        <v>861</v>
      </c>
      <c r="ALC759" s="228" t="s">
        <v>861</v>
      </c>
      <c r="ALD759" s="228" t="s">
        <v>861</v>
      </c>
      <c r="ALE759" s="270">
        <f t="shared" ref="ALE759:ALJ759" si="2295">ALE721+ALE737</f>
        <v>11719000.35</v>
      </c>
      <c r="ALF759" s="270">
        <f t="shared" si="2295"/>
        <v>12230000.4</v>
      </c>
      <c r="ALG759" s="270">
        <f t="shared" si="2295"/>
        <v>12596699.6</v>
      </c>
      <c r="ALH759" s="270">
        <f t="shared" si="2295"/>
        <v>4900223.29</v>
      </c>
      <c r="ALI759" s="270">
        <f t="shared" si="2295"/>
        <v>5813223.0700000003</v>
      </c>
      <c r="ALJ759" s="270">
        <f t="shared" si="2295"/>
        <v>5988123.4900000002</v>
      </c>
      <c r="ALK759" s="228" t="s">
        <v>861</v>
      </c>
      <c r="ALL759" s="228" t="s">
        <v>861</v>
      </c>
      <c r="ALM759" s="228" t="s">
        <v>861</v>
      </c>
      <c r="ALN759" s="228" t="s">
        <v>861</v>
      </c>
      <c r="ALO759" s="228" t="s">
        <v>861</v>
      </c>
      <c r="ALP759" s="228" t="s">
        <v>861</v>
      </c>
      <c r="ALQ759" s="228" t="s">
        <v>861</v>
      </c>
      <c r="ALR759" s="228" t="s">
        <v>861</v>
      </c>
      <c r="ALS759" s="228" t="s">
        <v>861</v>
      </c>
      <c r="ALT759" s="228" t="s">
        <v>861</v>
      </c>
      <c r="ALU759" s="228" t="s">
        <v>861</v>
      </c>
      <c r="ALV759" s="228" t="s">
        <v>861</v>
      </c>
      <c r="ALW759" s="228" t="s">
        <v>861</v>
      </c>
      <c r="ALX759" s="228" t="s">
        <v>861</v>
      </c>
      <c r="ALY759" s="228" t="s">
        <v>861</v>
      </c>
      <c r="ALZ759" s="270">
        <f t="shared" ref="ALZ759:AME759" si="2296">ALZ721+ALZ737</f>
        <v>12412000.02</v>
      </c>
      <c r="AMA759" s="270">
        <f t="shared" si="2296"/>
        <v>12952999.68</v>
      </c>
      <c r="AMB759" s="270">
        <f t="shared" si="2296"/>
        <v>13341600.42</v>
      </c>
      <c r="AMC759" s="270">
        <f t="shared" si="2296"/>
        <v>5334076.34</v>
      </c>
      <c r="AMD759" s="270">
        <f t="shared" si="2296"/>
        <v>6196775.0700000003</v>
      </c>
      <c r="AME759" s="270">
        <f t="shared" si="2296"/>
        <v>6394974.2599999998</v>
      </c>
      <c r="AMF759" s="228" t="s">
        <v>861</v>
      </c>
      <c r="AMG759" s="228" t="s">
        <v>861</v>
      </c>
      <c r="AMH759" s="228" t="s">
        <v>861</v>
      </c>
      <c r="AMI759" s="228" t="s">
        <v>861</v>
      </c>
      <c r="AMJ759" s="228" t="s">
        <v>861</v>
      </c>
      <c r="AMK759" s="228" t="s">
        <v>861</v>
      </c>
      <c r="AML759" s="228" t="s">
        <v>861</v>
      </c>
      <c r="AMM759" s="228" t="s">
        <v>861</v>
      </c>
      <c r="AMN759" s="228" t="s">
        <v>861</v>
      </c>
      <c r="AMO759" s="228" t="s">
        <v>861</v>
      </c>
      <c r="AMP759" s="228" t="s">
        <v>861</v>
      </c>
      <c r="AMQ759" s="228" t="s">
        <v>861</v>
      </c>
      <c r="AMR759" s="228" t="s">
        <v>861</v>
      </c>
      <c r="AMS759" s="228" t="s">
        <v>861</v>
      </c>
      <c r="AMT759" s="228" t="s">
        <v>861</v>
      </c>
      <c r="AMU759" s="270">
        <f t="shared" ref="AMU759:AMZ759" si="2297">AMU721+AMU737</f>
        <v>11431300.09</v>
      </c>
      <c r="AMV759" s="270">
        <f t="shared" si="2297"/>
        <v>11929599.779999999</v>
      </c>
      <c r="AMW759" s="270">
        <f t="shared" si="2297"/>
        <v>12287400.039999999</v>
      </c>
      <c r="AMX759" s="270">
        <f t="shared" si="2297"/>
        <v>5569941.2999999998</v>
      </c>
      <c r="AMY759" s="270">
        <f t="shared" si="2297"/>
        <v>6275442.0700000003</v>
      </c>
      <c r="AMZ759" s="270">
        <f t="shared" si="2297"/>
        <v>6459941.0199999996</v>
      </c>
      <c r="ANA759" s="228" t="s">
        <v>861</v>
      </c>
      <c r="ANB759" s="228" t="s">
        <v>861</v>
      </c>
      <c r="ANC759" s="228" t="s">
        <v>861</v>
      </c>
      <c r="AND759" s="228" t="s">
        <v>861</v>
      </c>
      <c r="ANE759" s="228" t="s">
        <v>861</v>
      </c>
      <c r="ANF759" s="228" t="s">
        <v>861</v>
      </c>
      <c r="ANG759" s="228" t="s">
        <v>861</v>
      </c>
      <c r="ANH759" s="228" t="s">
        <v>861</v>
      </c>
      <c r="ANI759" s="228" t="s">
        <v>861</v>
      </c>
      <c r="ANJ759" s="228" t="s">
        <v>861</v>
      </c>
      <c r="ANK759" s="228" t="s">
        <v>861</v>
      </c>
      <c r="ANL759" s="228" t="s">
        <v>861</v>
      </c>
      <c r="ANM759" s="228" t="s">
        <v>861</v>
      </c>
      <c r="ANN759" s="228" t="s">
        <v>861</v>
      </c>
      <c r="ANO759" s="228" t="s">
        <v>861</v>
      </c>
      <c r="ANP759" s="270">
        <f t="shared" ref="ANP759:ANU759" si="2298">ANP721+ANP737</f>
        <v>30313399.300000001</v>
      </c>
      <c r="ANQ759" s="270">
        <f t="shared" si="2298"/>
        <v>31634900.75</v>
      </c>
      <c r="ANR759" s="270">
        <f t="shared" si="2298"/>
        <v>32583700.859999999</v>
      </c>
      <c r="ANS759" s="270">
        <f t="shared" si="2298"/>
        <v>12263619.380000001</v>
      </c>
      <c r="ANT759" s="270">
        <f t="shared" si="2298"/>
        <v>13606720.66</v>
      </c>
      <c r="ANU759" s="270">
        <f t="shared" si="2298"/>
        <v>14071819.77</v>
      </c>
      <c r="ANV759" s="228" t="s">
        <v>861</v>
      </c>
      <c r="ANW759" s="228" t="s">
        <v>861</v>
      </c>
      <c r="ANX759" s="228" t="s">
        <v>861</v>
      </c>
      <c r="ANY759" s="228" t="s">
        <v>861</v>
      </c>
      <c r="ANZ759" s="228" t="s">
        <v>861</v>
      </c>
      <c r="AOA759" s="228" t="s">
        <v>861</v>
      </c>
      <c r="AOB759" s="228" t="s">
        <v>861</v>
      </c>
      <c r="AOC759" s="228" t="s">
        <v>861</v>
      </c>
      <c r="AOD759" s="228" t="s">
        <v>861</v>
      </c>
      <c r="AOE759" s="228" t="s">
        <v>861</v>
      </c>
      <c r="AOF759" s="228" t="s">
        <v>861</v>
      </c>
      <c r="AOG759" s="228" t="s">
        <v>861</v>
      </c>
      <c r="AOH759" s="228" t="s">
        <v>861</v>
      </c>
      <c r="AOI759" s="228" t="s">
        <v>861</v>
      </c>
      <c r="AOJ759" s="228" t="s">
        <v>861</v>
      </c>
      <c r="AOK759" s="270">
        <f t="shared" ref="AOK759:AOP759" si="2299">AOK721+AOK737</f>
        <v>6931799.7599999998</v>
      </c>
      <c r="AOL759" s="270">
        <f t="shared" si="2299"/>
        <v>7233900.21</v>
      </c>
      <c r="AOM759" s="270">
        <f t="shared" si="2299"/>
        <v>7450899.96</v>
      </c>
      <c r="AON759" s="270">
        <f t="shared" si="2299"/>
        <v>4304335.49</v>
      </c>
      <c r="AOO759" s="270">
        <f t="shared" si="2299"/>
        <v>4662435.8399999999</v>
      </c>
      <c r="AOP759" s="270">
        <f t="shared" si="2299"/>
        <v>4755535.42</v>
      </c>
      <c r="AOQ759" s="228" t="s">
        <v>861</v>
      </c>
      <c r="AOR759" s="228" t="s">
        <v>861</v>
      </c>
      <c r="AOS759" s="228" t="s">
        <v>861</v>
      </c>
      <c r="AOT759" s="228" t="s">
        <v>861</v>
      </c>
      <c r="AOU759" s="228" t="s">
        <v>861</v>
      </c>
      <c r="AOV759" s="228" t="s">
        <v>861</v>
      </c>
      <c r="AOW759" s="228" t="s">
        <v>861</v>
      </c>
      <c r="AOX759" s="228" t="s">
        <v>861</v>
      </c>
      <c r="AOY759" s="228" t="s">
        <v>861</v>
      </c>
      <c r="AOZ759" s="228" t="s">
        <v>861</v>
      </c>
      <c r="APA759" s="228" t="s">
        <v>861</v>
      </c>
      <c r="APB759" s="228" t="s">
        <v>861</v>
      </c>
      <c r="APC759" s="228" t="s">
        <v>861</v>
      </c>
      <c r="APD759" s="228" t="s">
        <v>861</v>
      </c>
      <c r="APE759" s="228" t="s">
        <v>861</v>
      </c>
      <c r="APF759" s="270">
        <f t="shared" ref="APF759:APK759" si="2300">APF721+APF737</f>
        <v>24685199.93</v>
      </c>
      <c r="APG759" s="270">
        <f t="shared" si="2300"/>
        <v>25761000.890000001</v>
      </c>
      <c r="APH759" s="270">
        <f t="shared" si="2300"/>
        <v>26533799.309999999</v>
      </c>
      <c r="API759" s="270">
        <f t="shared" si="2300"/>
        <v>10592491.34</v>
      </c>
      <c r="APJ759" s="270">
        <f t="shared" si="2300"/>
        <v>11687589.119999999</v>
      </c>
      <c r="APK759" s="270">
        <f t="shared" si="2300"/>
        <v>12046988.48</v>
      </c>
      <c r="APL759" s="228" t="s">
        <v>861</v>
      </c>
      <c r="APM759" s="228" t="s">
        <v>861</v>
      </c>
      <c r="APN759" s="228" t="s">
        <v>861</v>
      </c>
      <c r="APO759" s="228" t="s">
        <v>861</v>
      </c>
      <c r="APP759" s="228" t="s">
        <v>861</v>
      </c>
      <c r="APQ759" s="228" t="s">
        <v>861</v>
      </c>
      <c r="APR759" s="228" t="s">
        <v>861</v>
      </c>
      <c r="APS759" s="228" t="s">
        <v>861</v>
      </c>
      <c r="APT759" s="228" t="s">
        <v>861</v>
      </c>
      <c r="APU759" s="228" t="s">
        <v>861</v>
      </c>
      <c r="APV759" s="228" t="s">
        <v>861</v>
      </c>
      <c r="APW759" s="228" t="s">
        <v>861</v>
      </c>
      <c r="APX759" s="228" t="s">
        <v>861</v>
      </c>
      <c r="APY759" s="228" t="s">
        <v>861</v>
      </c>
      <c r="APZ759" s="228" t="s">
        <v>861</v>
      </c>
      <c r="AQA759" s="270">
        <f t="shared" ref="AQA759:AQF759" si="2301">AQA721+AQA737</f>
        <v>21565601.100000001</v>
      </c>
      <c r="AQB759" s="270">
        <f t="shared" si="2301"/>
        <v>22505800.75</v>
      </c>
      <c r="AQC759" s="270">
        <f t="shared" si="2301"/>
        <v>23180798.969999999</v>
      </c>
      <c r="AQD759" s="270">
        <f t="shared" si="2301"/>
        <v>11245923.75</v>
      </c>
      <c r="AQE759" s="270">
        <f t="shared" si="2301"/>
        <v>12281125.23</v>
      </c>
      <c r="AQF759" s="270">
        <f t="shared" si="2301"/>
        <v>12663124.41</v>
      </c>
      <c r="AQG759" s="228" t="s">
        <v>861</v>
      </c>
      <c r="AQH759" s="228" t="s">
        <v>861</v>
      </c>
      <c r="AQI759" s="228" t="s">
        <v>861</v>
      </c>
      <c r="AQJ759" s="228" t="s">
        <v>861</v>
      </c>
      <c r="AQK759" s="228" t="s">
        <v>861</v>
      </c>
      <c r="AQL759" s="228" t="s">
        <v>861</v>
      </c>
      <c r="AQM759" s="228" t="s">
        <v>861</v>
      </c>
      <c r="AQN759" s="228" t="s">
        <v>861</v>
      </c>
      <c r="AQO759" s="228" t="s">
        <v>861</v>
      </c>
      <c r="AQP759" s="228" t="s">
        <v>861</v>
      </c>
      <c r="AQQ759" s="228" t="s">
        <v>861</v>
      </c>
      <c r="AQR759" s="228" t="s">
        <v>861</v>
      </c>
      <c r="AQS759" s="228" t="s">
        <v>861</v>
      </c>
      <c r="AQT759" s="228" t="s">
        <v>861</v>
      </c>
      <c r="AQU759" s="228" t="s">
        <v>861</v>
      </c>
      <c r="AQV759" s="270">
        <f t="shared" ref="AQV759:ARA759" si="2302">AQV721+AQV737</f>
        <v>11267699.439999999</v>
      </c>
      <c r="AQW759" s="270">
        <f t="shared" si="2302"/>
        <v>11758899.5</v>
      </c>
      <c r="AQX759" s="270">
        <f t="shared" si="2302"/>
        <v>12111600.140000001</v>
      </c>
      <c r="AQY759" s="270">
        <f t="shared" si="2302"/>
        <v>5642965.8399999999</v>
      </c>
      <c r="AQZ759" s="270">
        <f t="shared" si="2302"/>
        <v>6466965.1200000001</v>
      </c>
      <c r="ARA759" s="270">
        <f t="shared" si="2302"/>
        <v>6653266.3700000001</v>
      </c>
      <c r="ARB759" s="228" t="s">
        <v>861</v>
      </c>
      <c r="ARC759" s="228" t="s">
        <v>861</v>
      </c>
      <c r="ARD759" s="228" t="s">
        <v>861</v>
      </c>
      <c r="ARE759" s="228" t="s">
        <v>861</v>
      </c>
      <c r="ARF759" s="228" t="s">
        <v>861</v>
      </c>
      <c r="ARG759" s="228" t="s">
        <v>861</v>
      </c>
      <c r="ARH759" s="228" t="s">
        <v>861</v>
      </c>
      <c r="ARI759" s="228" t="s">
        <v>861</v>
      </c>
      <c r="ARJ759" s="228" t="s">
        <v>861</v>
      </c>
      <c r="ARK759" s="228" t="s">
        <v>861</v>
      </c>
      <c r="ARL759" s="228" t="s">
        <v>861</v>
      </c>
      <c r="ARM759" s="228" t="s">
        <v>861</v>
      </c>
      <c r="ARN759" s="228" t="s">
        <v>861</v>
      </c>
      <c r="ARO759" s="228" t="s">
        <v>861</v>
      </c>
      <c r="ARP759" s="228" t="s">
        <v>861</v>
      </c>
      <c r="ARQ759" s="270">
        <f t="shared" ref="ARQ759:ARV759" si="2303">ARQ721+ARQ737</f>
        <v>24200799.52</v>
      </c>
      <c r="ARR759" s="270">
        <f t="shared" si="2303"/>
        <v>25255900.170000002</v>
      </c>
      <c r="ARS759" s="270">
        <f t="shared" si="2303"/>
        <v>26013300.670000002</v>
      </c>
      <c r="ART759" s="270">
        <f t="shared" si="2303"/>
        <v>8518491.3300000001</v>
      </c>
      <c r="ARU759" s="270">
        <f t="shared" si="2303"/>
        <v>10008191.75</v>
      </c>
      <c r="ARV759" s="270">
        <f t="shared" si="2303"/>
        <v>10324990.09</v>
      </c>
      <c r="ARW759" s="228" t="s">
        <v>861</v>
      </c>
      <c r="ARX759" s="228" t="s">
        <v>861</v>
      </c>
      <c r="ARY759" s="228" t="s">
        <v>861</v>
      </c>
      <c r="ARZ759" s="228" t="s">
        <v>861</v>
      </c>
      <c r="ASA759" s="228" t="s">
        <v>861</v>
      </c>
      <c r="ASB759" s="228" t="s">
        <v>861</v>
      </c>
      <c r="ASC759" s="228" t="s">
        <v>861</v>
      </c>
      <c r="ASD759" s="228" t="s">
        <v>861</v>
      </c>
      <c r="ASE759" s="228" t="s">
        <v>861</v>
      </c>
      <c r="ASF759" s="228" t="s">
        <v>861</v>
      </c>
      <c r="ASG759" s="228" t="s">
        <v>861</v>
      </c>
      <c r="ASH759" s="228" t="s">
        <v>861</v>
      </c>
      <c r="ASI759" s="228" t="s">
        <v>861</v>
      </c>
      <c r="ASJ759" s="228" t="s">
        <v>861</v>
      </c>
      <c r="ASK759" s="228" t="s">
        <v>861</v>
      </c>
      <c r="ASL759" s="270">
        <f t="shared" ref="ASL759:ASQ759" si="2304">ASL721+ASL737</f>
        <v>12361200.539999999</v>
      </c>
      <c r="ASM759" s="270">
        <f t="shared" si="2304"/>
        <v>12900100.199999999</v>
      </c>
      <c r="ASN759" s="270">
        <f t="shared" si="2304"/>
        <v>13287100.380000001</v>
      </c>
      <c r="ASO759" s="270">
        <f t="shared" si="2304"/>
        <v>5653846.3799999999</v>
      </c>
      <c r="ASP759" s="270">
        <f t="shared" si="2304"/>
        <v>6861147.6600000001</v>
      </c>
      <c r="ASQ759" s="270">
        <f t="shared" si="2304"/>
        <v>7093446.7000000002</v>
      </c>
      <c r="ASR759" s="228" t="s">
        <v>861</v>
      </c>
      <c r="ASS759" s="228" t="s">
        <v>861</v>
      </c>
      <c r="AST759" s="228" t="s">
        <v>861</v>
      </c>
      <c r="ASU759" s="228" t="s">
        <v>861</v>
      </c>
      <c r="ASV759" s="228" t="s">
        <v>861</v>
      </c>
      <c r="ASW759" s="228" t="s">
        <v>861</v>
      </c>
      <c r="ASX759" s="228" t="s">
        <v>861</v>
      </c>
      <c r="ASY759" s="228" t="s">
        <v>861</v>
      </c>
      <c r="ASZ759" s="228" t="s">
        <v>861</v>
      </c>
      <c r="ATA759" s="228" t="s">
        <v>861</v>
      </c>
      <c r="ATB759" s="228" t="s">
        <v>861</v>
      </c>
      <c r="ATC759" s="228" t="s">
        <v>861</v>
      </c>
      <c r="ATD759" s="228" t="s">
        <v>861</v>
      </c>
      <c r="ATE759" s="228" t="s">
        <v>861</v>
      </c>
      <c r="ATF759" s="228" t="s">
        <v>861</v>
      </c>
      <c r="ATG759" s="270">
        <f t="shared" ref="ATG759:ATL759" si="2305">ATG721+ATG737</f>
        <v>21952098.699999999</v>
      </c>
      <c r="ATH759" s="270">
        <f t="shared" si="2305"/>
        <v>22909001.219999999</v>
      </c>
      <c r="ATI759" s="270">
        <f t="shared" si="2305"/>
        <v>23596098.84</v>
      </c>
      <c r="ATJ759" s="270">
        <f t="shared" si="2305"/>
        <v>11156690.279999999</v>
      </c>
      <c r="ATK759" s="270">
        <f t="shared" si="2305"/>
        <v>11780992.76</v>
      </c>
      <c r="ATL759" s="270">
        <f t="shared" si="2305"/>
        <v>12206791.9</v>
      </c>
      <c r="ATM759" s="228" t="s">
        <v>861</v>
      </c>
      <c r="ATN759" s="228" t="s">
        <v>861</v>
      </c>
      <c r="ATO759" s="228" t="s">
        <v>861</v>
      </c>
      <c r="ATP759" s="228" t="s">
        <v>861</v>
      </c>
      <c r="ATQ759" s="228" t="s">
        <v>861</v>
      </c>
      <c r="ATR759" s="228" t="s">
        <v>861</v>
      </c>
      <c r="ATS759" s="228" t="s">
        <v>861</v>
      </c>
      <c r="ATT759" s="228" t="s">
        <v>861</v>
      </c>
      <c r="ATU759" s="228" t="s">
        <v>861</v>
      </c>
      <c r="ATV759" s="228" t="s">
        <v>861</v>
      </c>
      <c r="ATW759" s="228" t="s">
        <v>861</v>
      </c>
      <c r="ATX759" s="228" t="s">
        <v>861</v>
      </c>
      <c r="ATY759" s="228" t="s">
        <v>861</v>
      </c>
      <c r="ATZ759" s="228" t="s">
        <v>861</v>
      </c>
      <c r="AUA759" s="228" t="s">
        <v>861</v>
      </c>
      <c r="AUB759" s="270">
        <f t="shared" ref="AUB759:AUG759" si="2306">AUB721+AUB737</f>
        <v>24186100.25</v>
      </c>
      <c r="AUC759" s="270">
        <f t="shared" si="2306"/>
        <v>25240400.780000001</v>
      </c>
      <c r="AUD759" s="270">
        <f t="shared" si="2306"/>
        <v>25997499.960000001</v>
      </c>
      <c r="AUE759" s="270">
        <f t="shared" si="2306"/>
        <v>9411853.6999999993</v>
      </c>
      <c r="AUF759" s="270">
        <f t="shared" si="2306"/>
        <v>11706753.960000001</v>
      </c>
      <c r="AUG759" s="270">
        <f t="shared" si="2306"/>
        <v>12097653.77</v>
      </c>
      <c r="AUH759" s="228" t="s">
        <v>861</v>
      </c>
      <c r="AUI759" s="228" t="s">
        <v>861</v>
      </c>
      <c r="AUJ759" s="228" t="s">
        <v>861</v>
      </c>
      <c r="AUK759" s="228" t="s">
        <v>861</v>
      </c>
      <c r="AUL759" s="228" t="s">
        <v>861</v>
      </c>
      <c r="AUM759" s="228" t="s">
        <v>861</v>
      </c>
      <c r="AUN759" s="228" t="s">
        <v>861</v>
      </c>
      <c r="AUO759" s="228" t="s">
        <v>861</v>
      </c>
      <c r="AUP759" s="228" t="s">
        <v>861</v>
      </c>
      <c r="AUQ759" s="228" t="s">
        <v>861</v>
      </c>
      <c r="AUR759" s="228" t="s">
        <v>861</v>
      </c>
      <c r="AUS759" s="228" t="s">
        <v>861</v>
      </c>
      <c r="AUT759" s="228" t="s">
        <v>861</v>
      </c>
      <c r="AUU759" s="228" t="s">
        <v>861</v>
      </c>
      <c r="AUV759" s="228" t="s">
        <v>861</v>
      </c>
      <c r="AUW759" s="270">
        <f t="shared" ref="AUW759:AVB759" si="2307">AUW721+AUW737</f>
        <v>35538198.850000001</v>
      </c>
      <c r="AUX759" s="270">
        <f t="shared" si="2307"/>
        <v>37087301.299999997</v>
      </c>
      <c r="AUY759" s="270">
        <f t="shared" si="2307"/>
        <v>38199598.909999996</v>
      </c>
      <c r="AUZ759" s="270">
        <f t="shared" si="2307"/>
        <v>15547907.810000001</v>
      </c>
      <c r="AVA759" s="270">
        <f t="shared" si="2307"/>
        <v>17408609.890000001</v>
      </c>
      <c r="AVB759" s="270">
        <f t="shared" si="2307"/>
        <v>18035110.690000001</v>
      </c>
      <c r="AVC759" s="228" t="s">
        <v>861</v>
      </c>
      <c r="AVD759" s="228" t="s">
        <v>861</v>
      </c>
      <c r="AVE759" s="228" t="s">
        <v>861</v>
      </c>
      <c r="AVF759" s="228" t="s">
        <v>861</v>
      </c>
      <c r="AVG759" s="228" t="s">
        <v>861</v>
      </c>
      <c r="AVH759" s="228" t="s">
        <v>861</v>
      </c>
      <c r="AVI759" s="228" t="s">
        <v>861</v>
      </c>
      <c r="AVJ759" s="228" t="s">
        <v>861</v>
      </c>
      <c r="AVK759" s="228" t="s">
        <v>861</v>
      </c>
      <c r="AVL759" s="228" t="s">
        <v>861</v>
      </c>
      <c r="AVM759" s="228" t="s">
        <v>861</v>
      </c>
      <c r="AVN759" s="228" t="s">
        <v>861</v>
      </c>
      <c r="AVO759" s="228" t="s">
        <v>861</v>
      </c>
      <c r="AVP759" s="228" t="s">
        <v>861</v>
      </c>
      <c r="AVQ759" s="228" t="s">
        <v>861</v>
      </c>
      <c r="AVR759" s="270">
        <f t="shared" ref="AVR759:AVW759" si="2308">AVR721+AVR737</f>
        <v>24559700.559999999</v>
      </c>
      <c r="AVS759" s="270">
        <f t="shared" si="2308"/>
        <v>25629800.809999999</v>
      </c>
      <c r="AVT759" s="270">
        <f t="shared" si="2308"/>
        <v>26397399.890000001</v>
      </c>
      <c r="AVU759" s="270">
        <f t="shared" si="2308"/>
        <v>11527699.67</v>
      </c>
      <c r="AVV759" s="270">
        <f t="shared" si="2308"/>
        <v>12766703.130000001</v>
      </c>
      <c r="AVW759" s="270">
        <f t="shared" si="2308"/>
        <v>13238902.210000001</v>
      </c>
      <c r="AVX759" s="228" t="s">
        <v>861</v>
      </c>
      <c r="AVY759" s="228" t="s">
        <v>861</v>
      </c>
      <c r="AVZ759" s="228" t="s">
        <v>861</v>
      </c>
      <c r="AWA759" s="228" t="s">
        <v>861</v>
      </c>
      <c r="AWB759" s="228" t="s">
        <v>861</v>
      </c>
      <c r="AWC759" s="228" t="s">
        <v>861</v>
      </c>
      <c r="AWD759" s="228" t="s">
        <v>861</v>
      </c>
      <c r="AWE759" s="228" t="s">
        <v>861</v>
      </c>
      <c r="AWF759" s="228" t="s">
        <v>861</v>
      </c>
      <c r="AWG759" s="228" t="s">
        <v>861</v>
      </c>
      <c r="AWH759" s="228" t="s">
        <v>861</v>
      </c>
      <c r="AWI759" s="228" t="s">
        <v>861</v>
      </c>
      <c r="AWJ759" s="228" t="s">
        <v>861</v>
      </c>
      <c r="AWK759" s="228" t="s">
        <v>861</v>
      </c>
      <c r="AWL759" s="228" t="s">
        <v>861</v>
      </c>
      <c r="AWM759" s="270">
        <f t="shared" ref="AWM759:AWR759" si="2309">AWM721+AWM737</f>
        <v>968578798.41999996</v>
      </c>
      <c r="AWN759" s="270">
        <f t="shared" si="2309"/>
        <v>1010802700.51</v>
      </c>
      <c r="AWO759" s="270">
        <f t="shared" si="2309"/>
        <v>1041116795.0700001</v>
      </c>
      <c r="AWP759" s="270">
        <f t="shared" si="2309"/>
        <v>435404916.37</v>
      </c>
      <c r="AWQ759" s="270">
        <f t="shared" si="2309"/>
        <v>495865524.56999999</v>
      </c>
      <c r="AWR759" s="270">
        <f t="shared" si="2309"/>
        <v>511179421.86000001</v>
      </c>
    </row>
    <row r="760" spans="1:1292" s="141" customFormat="1" x14ac:dyDescent="0.25">
      <c r="A760" s="272" t="s">
        <v>925</v>
      </c>
      <c r="B760" s="138"/>
      <c r="C760" s="139"/>
      <c r="D760" s="272"/>
      <c r="E760" s="273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>
        <f t="shared" ref="AA760:AF760" si="2310">AA766-AA761-AA759</f>
        <v>-0.08</v>
      </c>
      <c r="AB760" s="140">
        <f t="shared" si="2310"/>
        <v>-0.72</v>
      </c>
      <c r="AC760" s="140">
        <f t="shared" si="2310"/>
        <v>0.8</v>
      </c>
      <c r="AD760" s="140">
        <f t="shared" si="2310"/>
        <v>0.86</v>
      </c>
      <c r="AE760" s="140">
        <f t="shared" si="2310"/>
        <v>-0.11</v>
      </c>
      <c r="AF760" s="140">
        <f t="shared" si="2310"/>
        <v>0.25</v>
      </c>
      <c r="AG760" s="140"/>
      <c r="AH760" s="140"/>
      <c r="AI760" s="140"/>
      <c r="AJ760" s="140"/>
      <c r="AK760" s="140"/>
      <c r="AL760" s="140"/>
      <c r="AM760" s="140"/>
      <c r="AN760" s="140"/>
      <c r="AO760" s="140"/>
      <c r="AP760" s="140"/>
      <c r="AQ760" s="140"/>
      <c r="AR760" s="140"/>
      <c r="AS760" s="140"/>
      <c r="AT760" s="140"/>
      <c r="AU760" s="140"/>
      <c r="AV760" s="140">
        <f t="shared" ref="AV760:BA760" si="2311">AV766-AV761-AV759</f>
        <v>1.39</v>
      </c>
      <c r="AW760" s="140">
        <f t="shared" si="2311"/>
        <v>1.24</v>
      </c>
      <c r="AX760" s="140">
        <f t="shared" si="2311"/>
        <v>-0.37</v>
      </c>
      <c r="AY760" s="140">
        <f t="shared" si="2311"/>
        <v>-1.89</v>
      </c>
      <c r="AZ760" s="140">
        <f t="shared" si="2311"/>
        <v>1.08</v>
      </c>
      <c r="BA760" s="140">
        <f t="shared" si="2311"/>
        <v>-0.82</v>
      </c>
      <c r="BB760" s="140"/>
      <c r="BC760" s="140"/>
      <c r="BD760" s="140"/>
      <c r="BE760" s="140"/>
      <c r="BF760" s="140"/>
      <c r="BG760" s="140"/>
      <c r="BH760" s="140"/>
      <c r="BI760" s="140"/>
      <c r="BJ760" s="140"/>
      <c r="BK760" s="140"/>
      <c r="BL760" s="140"/>
      <c r="BM760" s="140"/>
      <c r="BN760" s="140"/>
      <c r="BO760" s="140"/>
      <c r="BP760" s="140"/>
      <c r="BQ760" s="140">
        <f t="shared" ref="BQ760:BV760" si="2312">BQ766-BQ761-BQ759</f>
        <v>-0.5</v>
      </c>
      <c r="BR760" s="140">
        <f t="shared" si="2312"/>
        <v>-0.84</v>
      </c>
      <c r="BS760" s="140">
        <f t="shared" si="2312"/>
        <v>-0.46</v>
      </c>
      <c r="BT760" s="140">
        <f t="shared" si="2312"/>
        <v>0.72</v>
      </c>
      <c r="BU760" s="140">
        <f t="shared" si="2312"/>
        <v>1.26</v>
      </c>
      <c r="BV760" s="140">
        <f t="shared" si="2312"/>
        <v>1.28</v>
      </c>
      <c r="BW760" s="140"/>
      <c r="BX760" s="140"/>
      <c r="BY760" s="140"/>
      <c r="BZ760" s="140"/>
      <c r="CA760" s="140"/>
      <c r="CB760" s="140"/>
      <c r="CC760" s="140"/>
      <c r="CD760" s="140"/>
      <c r="CE760" s="140"/>
      <c r="CF760" s="140"/>
      <c r="CG760" s="140"/>
      <c r="CH760" s="140"/>
      <c r="CI760" s="140"/>
      <c r="CJ760" s="140"/>
      <c r="CK760" s="140"/>
      <c r="CL760" s="140">
        <f t="shared" ref="CL760:CQ760" si="2313">CL766-CL761-CL759</f>
        <v>0.95</v>
      </c>
      <c r="CM760" s="140">
        <f t="shared" si="2313"/>
        <v>0.85</v>
      </c>
      <c r="CN760" s="140">
        <f t="shared" si="2313"/>
        <v>-0.67</v>
      </c>
      <c r="CO760" s="140">
        <f t="shared" si="2313"/>
        <v>0.52</v>
      </c>
      <c r="CP760" s="140">
        <f t="shared" si="2313"/>
        <v>0.39</v>
      </c>
      <c r="CQ760" s="140">
        <f t="shared" si="2313"/>
        <v>0.14000000000000001</v>
      </c>
      <c r="CR760" s="140"/>
      <c r="CS760" s="140"/>
      <c r="CT760" s="140"/>
      <c r="CU760" s="140"/>
      <c r="CV760" s="140"/>
      <c r="CW760" s="140"/>
      <c r="CX760" s="140"/>
      <c r="CY760" s="140"/>
      <c r="CZ760" s="140"/>
      <c r="DA760" s="140"/>
      <c r="DB760" s="140"/>
      <c r="DC760" s="140"/>
      <c r="DD760" s="140"/>
      <c r="DE760" s="140"/>
      <c r="DF760" s="140"/>
      <c r="DG760" s="140">
        <f t="shared" ref="DG760:DL760" si="2314">DG766-DG761-DG759</f>
        <v>-0.28999999999999998</v>
      </c>
      <c r="DH760" s="140">
        <f t="shared" si="2314"/>
        <v>7.0000000000000007E-2</v>
      </c>
      <c r="DI760" s="140">
        <f t="shared" si="2314"/>
        <v>0.35</v>
      </c>
      <c r="DJ760" s="140">
        <f t="shared" si="2314"/>
        <v>-0.54</v>
      </c>
      <c r="DK760" s="140">
        <f t="shared" si="2314"/>
        <v>-0.04</v>
      </c>
      <c r="DL760" s="140">
        <f t="shared" si="2314"/>
        <v>-0.86</v>
      </c>
      <c r="DM760" s="140"/>
      <c r="DN760" s="140"/>
      <c r="DO760" s="140"/>
      <c r="DP760" s="140"/>
      <c r="DQ760" s="140"/>
      <c r="DR760" s="140"/>
      <c r="DS760" s="140"/>
      <c r="DT760" s="140"/>
      <c r="DU760" s="140"/>
      <c r="DV760" s="140"/>
      <c r="DW760" s="140"/>
      <c r="DX760" s="140"/>
      <c r="DY760" s="140"/>
      <c r="DZ760" s="140"/>
      <c r="EA760" s="140"/>
      <c r="EB760" s="140">
        <f t="shared" ref="EB760:EG760" si="2315">EB766-EB761-EB759</f>
        <v>0</v>
      </c>
      <c r="EC760" s="140">
        <f t="shared" si="2315"/>
        <v>0</v>
      </c>
      <c r="ED760" s="140">
        <f t="shared" si="2315"/>
        <v>0</v>
      </c>
      <c r="EE760" s="140">
        <f t="shared" si="2315"/>
        <v>0</v>
      </c>
      <c r="EF760" s="140">
        <f t="shared" si="2315"/>
        <v>0</v>
      </c>
      <c r="EG760" s="140">
        <f t="shared" si="2315"/>
        <v>0</v>
      </c>
      <c r="EH760" s="140"/>
      <c r="EI760" s="140"/>
      <c r="EJ760" s="140"/>
      <c r="EK760" s="140"/>
      <c r="EL760" s="140"/>
      <c r="EM760" s="140"/>
      <c r="EN760" s="140"/>
      <c r="EO760" s="140"/>
      <c r="EP760" s="140"/>
      <c r="EQ760" s="140"/>
      <c r="ER760" s="140"/>
      <c r="ES760" s="140"/>
      <c r="ET760" s="140"/>
      <c r="EU760" s="140"/>
      <c r="EV760" s="140"/>
      <c r="EW760" s="140">
        <f t="shared" ref="EW760:FB760" si="2316">EW766-EW761-EW759</f>
        <v>0.24</v>
      </c>
      <c r="EX760" s="140">
        <f t="shared" si="2316"/>
        <v>0.54</v>
      </c>
      <c r="EY760" s="140">
        <f t="shared" si="2316"/>
        <v>0.57999999999999996</v>
      </c>
      <c r="EZ760" s="140">
        <f t="shared" si="2316"/>
        <v>-0.43</v>
      </c>
      <c r="FA760" s="140">
        <f t="shared" si="2316"/>
        <v>-0.35</v>
      </c>
      <c r="FB760" s="140">
        <f t="shared" si="2316"/>
        <v>0.22</v>
      </c>
      <c r="FC760" s="140"/>
      <c r="FD760" s="140"/>
      <c r="FE760" s="140"/>
      <c r="FF760" s="140"/>
      <c r="FG760" s="140"/>
      <c r="FH760" s="140"/>
      <c r="FI760" s="140"/>
      <c r="FJ760" s="140"/>
      <c r="FK760" s="140"/>
      <c r="FL760" s="140"/>
      <c r="FM760" s="140"/>
      <c r="FN760" s="140"/>
      <c r="FO760" s="140"/>
      <c r="FP760" s="140"/>
      <c r="FQ760" s="140"/>
      <c r="FR760" s="140">
        <f t="shared" ref="FR760:FW760" si="2317">FR766-FR761-FR759</f>
        <v>0</v>
      </c>
      <c r="FS760" s="140">
        <f t="shared" si="2317"/>
        <v>0</v>
      </c>
      <c r="FT760" s="140">
        <f t="shared" si="2317"/>
        <v>0</v>
      </c>
      <c r="FU760" s="140">
        <f t="shared" si="2317"/>
        <v>0</v>
      </c>
      <c r="FV760" s="140">
        <f t="shared" si="2317"/>
        <v>0</v>
      </c>
      <c r="FW760" s="140">
        <f t="shared" si="2317"/>
        <v>0</v>
      </c>
      <c r="FX760" s="140"/>
      <c r="FY760" s="140"/>
      <c r="FZ760" s="140"/>
      <c r="GA760" s="140"/>
      <c r="GB760" s="140"/>
      <c r="GC760" s="140"/>
      <c r="GD760" s="140"/>
      <c r="GE760" s="140"/>
      <c r="GF760" s="140"/>
      <c r="GG760" s="140"/>
      <c r="GH760" s="140"/>
      <c r="GI760" s="140"/>
      <c r="GJ760" s="140"/>
      <c r="GK760" s="140"/>
      <c r="GL760" s="140"/>
      <c r="GM760" s="140">
        <f t="shared" ref="GM760:GR760" si="2318">GM766-GM761-GM759</f>
        <v>-0.31</v>
      </c>
      <c r="GN760" s="140">
        <f t="shared" si="2318"/>
        <v>-0.12</v>
      </c>
      <c r="GO760" s="140">
        <f t="shared" si="2318"/>
        <v>0.13</v>
      </c>
      <c r="GP760" s="140">
        <f t="shared" si="2318"/>
        <v>0.59</v>
      </c>
      <c r="GQ760" s="140">
        <f t="shared" si="2318"/>
        <v>0.2</v>
      </c>
      <c r="GR760" s="140">
        <f t="shared" si="2318"/>
        <v>-0.16</v>
      </c>
      <c r="GS760" s="140"/>
      <c r="GT760" s="140"/>
      <c r="GU760" s="140"/>
      <c r="GV760" s="140"/>
      <c r="GW760" s="140"/>
      <c r="GX760" s="140"/>
      <c r="GY760" s="140"/>
      <c r="GZ760" s="140"/>
      <c r="HA760" s="140"/>
      <c r="HB760" s="140"/>
      <c r="HC760" s="140"/>
      <c r="HD760" s="140"/>
      <c r="HE760" s="140"/>
      <c r="HF760" s="140"/>
      <c r="HG760" s="140"/>
      <c r="HH760" s="140">
        <f t="shared" ref="HH760:HM760" si="2319">HH766-HH761-HH759</f>
        <v>0</v>
      </c>
      <c r="HI760" s="140">
        <f t="shared" si="2319"/>
        <v>0</v>
      </c>
      <c r="HJ760" s="140">
        <f t="shared" si="2319"/>
        <v>0</v>
      </c>
      <c r="HK760" s="140">
        <f t="shared" si="2319"/>
        <v>0</v>
      </c>
      <c r="HL760" s="140">
        <f t="shared" si="2319"/>
        <v>0</v>
      </c>
      <c r="HM760" s="140">
        <f t="shared" si="2319"/>
        <v>0</v>
      </c>
      <c r="HN760" s="140"/>
      <c r="HO760" s="140"/>
      <c r="HP760" s="140"/>
      <c r="HQ760" s="140"/>
      <c r="HR760" s="140"/>
      <c r="HS760" s="140"/>
      <c r="HT760" s="140"/>
      <c r="HU760" s="140"/>
      <c r="HV760" s="140"/>
      <c r="HW760" s="140"/>
      <c r="HX760" s="140"/>
      <c r="HY760" s="140"/>
      <c r="HZ760" s="140"/>
      <c r="IA760" s="140"/>
      <c r="IB760" s="140"/>
      <c r="IC760" s="140">
        <f t="shared" ref="IC760:IH760" si="2320">IC766-IC761-IC759</f>
        <v>-0.21</v>
      </c>
      <c r="ID760" s="140">
        <f t="shared" si="2320"/>
        <v>-0.43</v>
      </c>
      <c r="IE760" s="140">
        <f t="shared" si="2320"/>
        <v>0.33</v>
      </c>
      <c r="IF760" s="140">
        <f t="shared" si="2320"/>
        <v>0.05</v>
      </c>
      <c r="IG760" s="140">
        <f t="shared" si="2320"/>
        <v>0.53</v>
      </c>
      <c r="IH760" s="140">
        <f t="shared" si="2320"/>
        <v>-0.59</v>
      </c>
      <c r="II760" s="140"/>
      <c r="IJ760" s="140"/>
      <c r="IK760" s="140"/>
      <c r="IL760" s="140"/>
      <c r="IM760" s="140"/>
      <c r="IN760" s="140"/>
      <c r="IO760" s="140"/>
      <c r="IP760" s="140"/>
      <c r="IQ760" s="140"/>
      <c r="IR760" s="140"/>
      <c r="IS760" s="140"/>
      <c r="IT760" s="140"/>
      <c r="IU760" s="140"/>
      <c r="IV760" s="140"/>
      <c r="IW760" s="140"/>
      <c r="IX760" s="140">
        <f t="shared" ref="IX760:JC760" si="2321">IX766-IX761-IX759</f>
        <v>-1.0900000000000001</v>
      </c>
      <c r="IY760" s="140">
        <f t="shared" si="2321"/>
        <v>0.33</v>
      </c>
      <c r="IZ760" s="140">
        <f t="shared" si="2321"/>
        <v>0.72</v>
      </c>
      <c r="JA760" s="140">
        <f t="shared" si="2321"/>
        <v>0.67</v>
      </c>
      <c r="JB760" s="140">
        <f t="shared" si="2321"/>
        <v>-0.62</v>
      </c>
      <c r="JC760" s="140">
        <f t="shared" si="2321"/>
        <v>0.33</v>
      </c>
      <c r="JD760" s="140"/>
      <c r="JE760" s="140"/>
      <c r="JF760" s="140"/>
      <c r="JG760" s="140"/>
      <c r="JH760" s="140"/>
      <c r="JI760" s="140"/>
      <c r="JJ760" s="140"/>
      <c r="JK760" s="140"/>
      <c r="JL760" s="140"/>
      <c r="JM760" s="140"/>
      <c r="JN760" s="140"/>
      <c r="JO760" s="140"/>
      <c r="JP760" s="140"/>
      <c r="JQ760" s="140"/>
      <c r="JR760" s="140"/>
      <c r="JS760" s="140">
        <f t="shared" ref="JS760:JX760" si="2322">JS766-JS761-JS759</f>
        <v>0.56000000000000005</v>
      </c>
      <c r="JT760" s="140">
        <f t="shared" si="2322"/>
        <v>0.52</v>
      </c>
      <c r="JU760" s="140">
        <f t="shared" si="2322"/>
        <v>0.16</v>
      </c>
      <c r="JV760" s="140">
        <f t="shared" si="2322"/>
        <v>0.33</v>
      </c>
      <c r="JW760" s="140">
        <f t="shared" si="2322"/>
        <v>-0.12</v>
      </c>
      <c r="JX760" s="140">
        <f t="shared" si="2322"/>
        <v>0.45</v>
      </c>
      <c r="JY760" s="140"/>
      <c r="JZ760" s="140"/>
      <c r="KA760" s="140"/>
      <c r="KB760" s="140"/>
      <c r="KC760" s="140"/>
      <c r="KD760" s="140"/>
      <c r="KE760" s="140"/>
      <c r="KF760" s="140"/>
      <c r="KG760" s="140"/>
      <c r="KH760" s="140"/>
      <c r="KI760" s="140"/>
      <c r="KJ760" s="140"/>
      <c r="KK760" s="140"/>
      <c r="KL760" s="140"/>
      <c r="KM760" s="140"/>
      <c r="KN760" s="140">
        <f t="shared" ref="KN760:KS760" si="2323">KN766-KN761-KN759</f>
        <v>-0.04</v>
      </c>
      <c r="KO760" s="140">
        <f t="shared" si="2323"/>
        <v>0.13</v>
      </c>
      <c r="KP760" s="140">
        <f t="shared" si="2323"/>
        <v>-0.08</v>
      </c>
      <c r="KQ760" s="140">
        <f t="shared" si="2323"/>
        <v>-0.27</v>
      </c>
      <c r="KR760" s="140">
        <f t="shared" si="2323"/>
        <v>-0.13</v>
      </c>
      <c r="KS760" s="140">
        <f t="shared" si="2323"/>
        <v>-0.13</v>
      </c>
      <c r="KT760" s="140"/>
      <c r="KU760" s="140"/>
      <c r="KV760" s="140"/>
      <c r="KW760" s="140"/>
      <c r="KX760" s="140"/>
      <c r="KY760" s="140"/>
      <c r="KZ760" s="140"/>
      <c r="LA760" s="140"/>
      <c r="LB760" s="140"/>
      <c r="LC760" s="140"/>
      <c r="LD760" s="140"/>
      <c r="LE760" s="140"/>
      <c r="LF760" s="140"/>
      <c r="LG760" s="140"/>
      <c r="LH760" s="140"/>
      <c r="LI760" s="140">
        <f t="shared" ref="LI760:LN760" si="2324">LI766-LI761-LI759</f>
        <v>0</v>
      </c>
      <c r="LJ760" s="140">
        <f t="shared" si="2324"/>
        <v>0.04</v>
      </c>
      <c r="LK760" s="140">
        <f t="shared" si="2324"/>
        <v>0.68</v>
      </c>
      <c r="LL760" s="140">
        <f t="shared" si="2324"/>
        <v>-0.67</v>
      </c>
      <c r="LM760" s="140">
        <f t="shared" si="2324"/>
        <v>-0.93</v>
      </c>
      <c r="LN760" s="140">
        <f t="shared" si="2324"/>
        <v>0.61</v>
      </c>
      <c r="LO760" s="140"/>
      <c r="LP760" s="140"/>
      <c r="LQ760" s="140"/>
      <c r="LR760" s="140"/>
      <c r="LS760" s="140"/>
      <c r="LT760" s="140"/>
      <c r="LU760" s="140"/>
      <c r="LV760" s="140"/>
      <c r="LW760" s="140"/>
      <c r="LX760" s="140"/>
      <c r="LY760" s="140"/>
      <c r="LZ760" s="140"/>
      <c r="MA760" s="140"/>
      <c r="MB760" s="140"/>
      <c r="MC760" s="140"/>
      <c r="MD760" s="140">
        <f t="shared" ref="MD760:MI760" si="2325">MD766-MD761-MD759</f>
        <v>-0.2</v>
      </c>
      <c r="ME760" s="140">
        <f t="shared" si="2325"/>
        <v>0.84</v>
      </c>
      <c r="MF760" s="140">
        <f t="shared" si="2325"/>
        <v>0.42</v>
      </c>
      <c r="MG760" s="140">
        <f t="shared" si="2325"/>
        <v>0.37</v>
      </c>
      <c r="MH760" s="140">
        <f t="shared" si="2325"/>
        <v>0.83</v>
      </c>
      <c r="MI760" s="140">
        <f t="shared" si="2325"/>
        <v>0.59</v>
      </c>
      <c r="MJ760" s="140"/>
      <c r="MK760" s="140"/>
      <c r="ML760" s="140"/>
      <c r="MM760" s="140"/>
      <c r="MN760" s="140"/>
      <c r="MO760" s="140"/>
      <c r="MP760" s="140"/>
      <c r="MQ760" s="140"/>
      <c r="MR760" s="140"/>
      <c r="MS760" s="140"/>
      <c r="MT760" s="140"/>
      <c r="MU760" s="140"/>
      <c r="MV760" s="140"/>
      <c r="MW760" s="140"/>
      <c r="MX760" s="140"/>
      <c r="MY760" s="140">
        <f t="shared" ref="MY760:ND760" si="2326">MY766-MY761-MY759</f>
        <v>0.32</v>
      </c>
      <c r="MZ760" s="140">
        <f t="shared" si="2326"/>
        <v>-0.21</v>
      </c>
      <c r="NA760" s="140">
        <f t="shared" si="2326"/>
        <v>-0.44</v>
      </c>
      <c r="NB760" s="140">
        <f t="shared" si="2326"/>
        <v>0.01</v>
      </c>
      <c r="NC760" s="140">
        <f t="shared" si="2326"/>
        <v>0.48</v>
      </c>
      <c r="ND760" s="140">
        <f t="shared" si="2326"/>
        <v>0.06</v>
      </c>
      <c r="NE760" s="140"/>
      <c r="NF760" s="140"/>
      <c r="NG760" s="140"/>
      <c r="NH760" s="140"/>
      <c r="NI760" s="140"/>
      <c r="NJ760" s="140"/>
      <c r="NK760" s="140"/>
      <c r="NL760" s="140"/>
      <c r="NM760" s="140"/>
      <c r="NN760" s="140"/>
      <c r="NO760" s="140"/>
      <c r="NP760" s="140"/>
      <c r="NQ760" s="140"/>
      <c r="NR760" s="140"/>
      <c r="NS760" s="140"/>
      <c r="NT760" s="140">
        <f t="shared" ref="NT760:NY760" si="2327">NT766-NT761-NT759</f>
        <v>0.26</v>
      </c>
      <c r="NU760" s="140">
        <f t="shared" si="2327"/>
        <v>0.4</v>
      </c>
      <c r="NV760" s="140">
        <f t="shared" si="2327"/>
        <v>0.45</v>
      </c>
      <c r="NW760" s="140">
        <f t="shared" si="2327"/>
        <v>-0.09</v>
      </c>
      <c r="NX760" s="140">
        <f t="shared" si="2327"/>
        <v>0.15</v>
      </c>
      <c r="NY760" s="140">
        <f t="shared" si="2327"/>
        <v>0.68</v>
      </c>
      <c r="NZ760" s="140"/>
      <c r="OA760" s="140"/>
      <c r="OB760" s="140"/>
      <c r="OC760" s="140"/>
      <c r="OD760" s="140"/>
      <c r="OE760" s="140"/>
      <c r="OF760" s="140"/>
      <c r="OG760" s="140"/>
      <c r="OH760" s="140"/>
      <c r="OI760" s="140"/>
      <c r="OJ760" s="140"/>
      <c r="OK760" s="140"/>
      <c r="OL760" s="140"/>
      <c r="OM760" s="140"/>
      <c r="ON760" s="140"/>
      <c r="OO760" s="140">
        <f t="shared" ref="OO760:OT760" si="2328">OO766-OO761-OO759</f>
        <v>0.82</v>
      </c>
      <c r="OP760" s="140">
        <f t="shared" si="2328"/>
        <v>-0.25</v>
      </c>
      <c r="OQ760" s="140">
        <f t="shared" si="2328"/>
        <v>0.09</v>
      </c>
      <c r="OR760" s="140">
        <f t="shared" si="2328"/>
        <v>0</v>
      </c>
      <c r="OS760" s="140">
        <f t="shared" si="2328"/>
        <v>-1.08</v>
      </c>
      <c r="OT760" s="140">
        <f t="shared" si="2328"/>
        <v>-1.49</v>
      </c>
      <c r="OU760" s="140"/>
      <c r="OV760" s="140"/>
      <c r="OW760" s="140"/>
      <c r="OX760" s="140"/>
      <c r="OY760" s="140"/>
      <c r="OZ760" s="140"/>
      <c r="PA760" s="140"/>
      <c r="PB760" s="140"/>
      <c r="PC760" s="140"/>
      <c r="PD760" s="140"/>
      <c r="PE760" s="140"/>
      <c r="PF760" s="140"/>
      <c r="PG760" s="140"/>
      <c r="PH760" s="140"/>
      <c r="PI760" s="140"/>
      <c r="PJ760" s="140">
        <f t="shared" ref="PJ760:PO760" si="2329">PJ766-PJ761-PJ759</f>
        <v>-0.2</v>
      </c>
      <c r="PK760" s="140">
        <f t="shared" si="2329"/>
        <v>0.02</v>
      </c>
      <c r="PL760" s="140">
        <f t="shared" si="2329"/>
        <v>-0.52</v>
      </c>
      <c r="PM760" s="140">
        <f t="shared" si="2329"/>
        <v>-0.15</v>
      </c>
      <c r="PN760" s="140">
        <f t="shared" si="2329"/>
        <v>-0.19</v>
      </c>
      <c r="PO760" s="140">
        <f t="shared" si="2329"/>
        <v>-0.53</v>
      </c>
      <c r="PP760" s="140"/>
      <c r="PQ760" s="140"/>
      <c r="PR760" s="140"/>
      <c r="PS760" s="140"/>
      <c r="PT760" s="140"/>
      <c r="PU760" s="140"/>
      <c r="PV760" s="140"/>
      <c r="PW760" s="140"/>
      <c r="PX760" s="140"/>
      <c r="PY760" s="140"/>
      <c r="PZ760" s="140"/>
      <c r="QA760" s="140"/>
      <c r="QB760" s="140"/>
      <c r="QC760" s="140"/>
      <c r="QD760" s="140"/>
      <c r="QE760" s="140">
        <f t="shared" ref="QE760:QJ760" si="2330">QE766-QE761-QE759</f>
        <v>0.45</v>
      </c>
      <c r="QF760" s="140">
        <f t="shared" si="2330"/>
        <v>0</v>
      </c>
      <c r="QG760" s="140">
        <f t="shared" si="2330"/>
        <v>0.1</v>
      </c>
      <c r="QH760" s="140">
        <f t="shared" si="2330"/>
        <v>-0.56000000000000005</v>
      </c>
      <c r="QI760" s="140">
        <f t="shared" si="2330"/>
        <v>-0.23</v>
      </c>
      <c r="QJ760" s="140">
        <f t="shared" si="2330"/>
        <v>-7.0000000000000007E-2</v>
      </c>
      <c r="QK760" s="140"/>
      <c r="QL760" s="140"/>
      <c r="QM760" s="140"/>
      <c r="QN760" s="140"/>
      <c r="QO760" s="140"/>
      <c r="QP760" s="140"/>
      <c r="QQ760" s="140"/>
      <c r="QR760" s="140"/>
      <c r="QS760" s="140"/>
      <c r="QT760" s="140"/>
      <c r="QU760" s="140"/>
      <c r="QV760" s="140"/>
      <c r="QW760" s="140"/>
      <c r="QX760" s="140"/>
      <c r="QY760" s="140"/>
      <c r="QZ760" s="140">
        <f t="shared" ref="QZ760:RE760" si="2331">QZ766-QZ761-QZ759</f>
        <v>0.01</v>
      </c>
      <c r="RA760" s="140">
        <f t="shared" si="2331"/>
        <v>0.31</v>
      </c>
      <c r="RB760" s="140">
        <f t="shared" si="2331"/>
        <v>0.33</v>
      </c>
      <c r="RC760" s="140">
        <f t="shared" si="2331"/>
        <v>-0.2</v>
      </c>
      <c r="RD760" s="140">
        <f t="shared" si="2331"/>
        <v>0.14000000000000001</v>
      </c>
      <c r="RE760" s="140">
        <f t="shared" si="2331"/>
        <v>-0.5</v>
      </c>
      <c r="RF760" s="140"/>
      <c r="RG760" s="140"/>
      <c r="RH760" s="140"/>
      <c r="RI760" s="140"/>
      <c r="RJ760" s="140"/>
      <c r="RK760" s="140"/>
      <c r="RL760" s="140"/>
      <c r="RM760" s="140"/>
      <c r="RN760" s="140"/>
      <c r="RO760" s="140"/>
      <c r="RP760" s="140"/>
      <c r="RQ760" s="140"/>
      <c r="RR760" s="140"/>
      <c r="RS760" s="140"/>
      <c r="RT760" s="140"/>
      <c r="RU760" s="140">
        <f t="shared" ref="RU760:RZ760" si="2332">RU766-RU761-RU759</f>
        <v>0.52</v>
      </c>
      <c r="RV760" s="140">
        <f t="shared" si="2332"/>
        <v>0.75</v>
      </c>
      <c r="RW760" s="140">
        <f t="shared" si="2332"/>
        <v>1.0900000000000001</v>
      </c>
      <c r="RX760" s="140">
        <f t="shared" si="2332"/>
        <v>0.59</v>
      </c>
      <c r="RY760" s="140">
        <f t="shared" si="2332"/>
        <v>0.42</v>
      </c>
      <c r="RZ760" s="140">
        <f t="shared" si="2332"/>
        <v>-0.78</v>
      </c>
      <c r="SA760" s="140"/>
      <c r="SB760" s="140"/>
      <c r="SC760" s="140"/>
      <c r="SD760" s="140"/>
      <c r="SE760" s="140"/>
      <c r="SF760" s="140"/>
      <c r="SG760" s="140"/>
      <c r="SH760" s="140"/>
      <c r="SI760" s="140"/>
      <c r="SJ760" s="140"/>
      <c r="SK760" s="140"/>
      <c r="SL760" s="140"/>
      <c r="SM760" s="140"/>
      <c r="SN760" s="140"/>
      <c r="SO760" s="140"/>
      <c r="SP760" s="140">
        <f t="shared" ref="SP760:SU760" si="2333">SP766-SP761-SP759</f>
        <v>0.56999999999999995</v>
      </c>
      <c r="SQ760" s="140">
        <f t="shared" si="2333"/>
        <v>0.2</v>
      </c>
      <c r="SR760" s="140">
        <f t="shared" si="2333"/>
        <v>-0.47</v>
      </c>
      <c r="SS760" s="140">
        <f t="shared" si="2333"/>
        <v>-0.28999999999999998</v>
      </c>
      <c r="ST760" s="140">
        <f t="shared" si="2333"/>
        <v>0.62</v>
      </c>
      <c r="SU760" s="140">
        <f t="shared" si="2333"/>
        <v>-1.5</v>
      </c>
      <c r="SV760" s="140"/>
      <c r="SW760" s="140"/>
      <c r="SX760" s="140"/>
      <c r="SY760" s="140"/>
      <c r="SZ760" s="140"/>
      <c r="TA760" s="140"/>
      <c r="TB760" s="140"/>
      <c r="TC760" s="140"/>
      <c r="TD760" s="140"/>
      <c r="TE760" s="140"/>
      <c r="TF760" s="140"/>
      <c r="TG760" s="140"/>
      <c r="TH760" s="140"/>
      <c r="TI760" s="140"/>
      <c r="TJ760" s="140"/>
      <c r="TK760" s="140">
        <f t="shared" ref="TK760:TP760" si="2334">TK766-TK761-TK759</f>
        <v>-0.48</v>
      </c>
      <c r="TL760" s="140">
        <f t="shared" si="2334"/>
        <v>0.08</v>
      </c>
      <c r="TM760" s="140">
        <f t="shared" si="2334"/>
        <v>0.03</v>
      </c>
      <c r="TN760" s="140">
        <f t="shared" si="2334"/>
        <v>-0.5</v>
      </c>
      <c r="TO760" s="140">
        <f t="shared" si="2334"/>
        <v>0</v>
      </c>
      <c r="TP760" s="140">
        <f t="shared" si="2334"/>
        <v>0.26</v>
      </c>
      <c r="TQ760" s="140"/>
      <c r="TR760" s="140"/>
      <c r="TS760" s="140"/>
      <c r="TT760" s="140"/>
      <c r="TU760" s="140"/>
      <c r="TV760" s="140"/>
      <c r="TW760" s="140"/>
      <c r="TX760" s="140"/>
      <c r="TY760" s="140"/>
      <c r="TZ760" s="140"/>
      <c r="UA760" s="140"/>
      <c r="UB760" s="140"/>
      <c r="UC760" s="140"/>
      <c r="UD760" s="140"/>
      <c r="UE760" s="140"/>
      <c r="UF760" s="140">
        <f t="shared" ref="UF760:UK760" si="2335">UF766-UF761-UF759</f>
        <v>0.3</v>
      </c>
      <c r="UG760" s="140">
        <f t="shared" si="2335"/>
        <v>-0.37</v>
      </c>
      <c r="UH760" s="140">
        <f t="shared" si="2335"/>
        <v>0.39</v>
      </c>
      <c r="UI760" s="140">
        <f t="shared" si="2335"/>
        <v>0.27</v>
      </c>
      <c r="UJ760" s="140">
        <f t="shared" si="2335"/>
        <v>-0.25</v>
      </c>
      <c r="UK760" s="140">
        <f t="shared" si="2335"/>
        <v>-0.47</v>
      </c>
      <c r="UL760" s="140"/>
      <c r="UM760" s="140"/>
      <c r="UN760" s="140"/>
      <c r="UO760" s="140"/>
      <c r="UP760" s="140"/>
      <c r="UQ760" s="140"/>
      <c r="UR760" s="140"/>
      <c r="US760" s="140"/>
      <c r="UT760" s="140"/>
      <c r="UU760" s="140"/>
      <c r="UV760" s="140"/>
      <c r="UW760" s="140"/>
      <c r="UX760" s="140"/>
      <c r="UY760" s="140"/>
      <c r="UZ760" s="140"/>
      <c r="VA760" s="140">
        <f t="shared" ref="VA760:VF760" si="2336">VA766-VA761-VA759</f>
        <v>-0.94</v>
      </c>
      <c r="VB760" s="140">
        <f t="shared" si="2336"/>
        <v>0.09</v>
      </c>
      <c r="VC760" s="140">
        <f t="shared" si="2336"/>
        <v>1.18</v>
      </c>
      <c r="VD760" s="140">
        <f t="shared" si="2336"/>
        <v>-1.65</v>
      </c>
      <c r="VE760" s="140">
        <f t="shared" si="2336"/>
        <v>-0.69</v>
      </c>
      <c r="VF760" s="140">
        <f t="shared" si="2336"/>
        <v>-1.78</v>
      </c>
      <c r="VG760" s="140"/>
      <c r="VH760" s="140"/>
      <c r="VI760" s="140"/>
      <c r="VJ760" s="140"/>
      <c r="VK760" s="140"/>
      <c r="VL760" s="140"/>
      <c r="VM760" s="140"/>
      <c r="VN760" s="140"/>
      <c r="VO760" s="140"/>
      <c r="VP760" s="140"/>
      <c r="VQ760" s="140"/>
      <c r="VR760" s="140"/>
      <c r="VS760" s="140"/>
      <c r="VT760" s="140"/>
      <c r="VU760" s="140"/>
      <c r="VV760" s="140">
        <f t="shared" ref="VV760:WA760" si="2337">VV766-VV761-VV759</f>
        <v>-0.52</v>
      </c>
      <c r="VW760" s="140">
        <f t="shared" si="2337"/>
        <v>0.52</v>
      </c>
      <c r="VX760" s="140">
        <f t="shared" si="2337"/>
        <v>-0.84</v>
      </c>
      <c r="VY760" s="140">
        <f t="shared" si="2337"/>
        <v>-0.48</v>
      </c>
      <c r="VZ760" s="140">
        <f t="shared" si="2337"/>
        <v>1.17</v>
      </c>
      <c r="WA760" s="140">
        <f t="shared" si="2337"/>
        <v>-0.02</v>
      </c>
      <c r="WB760" s="140"/>
      <c r="WC760" s="140"/>
      <c r="WD760" s="140"/>
      <c r="WE760" s="140"/>
      <c r="WF760" s="140"/>
      <c r="WG760" s="140"/>
      <c r="WH760" s="140"/>
      <c r="WI760" s="140"/>
      <c r="WJ760" s="140"/>
      <c r="WK760" s="140"/>
      <c r="WL760" s="140"/>
      <c r="WM760" s="140"/>
      <c r="WN760" s="140"/>
      <c r="WO760" s="140"/>
      <c r="WP760" s="140"/>
      <c r="WQ760" s="140">
        <f t="shared" ref="WQ760:WV760" si="2338">WQ766-WQ761-WQ759</f>
        <v>0</v>
      </c>
      <c r="WR760" s="140">
        <f t="shared" si="2338"/>
        <v>0</v>
      </c>
      <c r="WS760" s="140">
        <f t="shared" si="2338"/>
        <v>0</v>
      </c>
      <c r="WT760" s="140">
        <f t="shared" si="2338"/>
        <v>0</v>
      </c>
      <c r="WU760" s="140">
        <f t="shared" si="2338"/>
        <v>0</v>
      </c>
      <c r="WV760" s="140">
        <f t="shared" si="2338"/>
        <v>0</v>
      </c>
      <c r="WW760" s="140"/>
      <c r="WX760" s="140"/>
      <c r="WY760" s="140"/>
      <c r="WZ760" s="140"/>
      <c r="XA760" s="140"/>
      <c r="XB760" s="140"/>
      <c r="XC760" s="140"/>
      <c r="XD760" s="140"/>
      <c r="XE760" s="140"/>
      <c r="XF760" s="140"/>
      <c r="XG760" s="140"/>
      <c r="XH760" s="140"/>
      <c r="XI760" s="140"/>
      <c r="XJ760" s="140"/>
      <c r="XK760" s="140"/>
      <c r="XL760" s="140">
        <f t="shared" ref="XL760:XQ760" si="2339">XL766-XL761-XL759</f>
        <v>0.15</v>
      </c>
      <c r="XM760" s="140">
        <f t="shared" si="2339"/>
        <v>0.66</v>
      </c>
      <c r="XN760" s="140">
        <f t="shared" si="2339"/>
        <v>-0.39</v>
      </c>
      <c r="XO760" s="140">
        <f t="shared" si="2339"/>
        <v>0.28000000000000003</v>
      </c>
      <c r="XP760" s="140">
        <f t="shared" si="2339"/>
        <v>-0.21</v>
      </c>
      <c r="XQ760" s="140">
        <f t="shared" si="2339"/>
        <v>0.03</v>
      </c>
      <c r="XR760" s="140"/>
      <c r="XS760" s="140"/>
      <c r="XT760" s="140"/>
      <c r="XU760" s="140"/>
      <c r="XV760" s="140"/>
      <c r="XW760" s="140"/>
      <c r="XX760" s="140"/>
      <c r="XY760" s="140"/>
      <c r="XZ760" s="140"/>
      <c r="YA760" s="140"/>
      <c r="YB760" s="140"/>
      <c r="YC760" s="140"/>
      <c r="YD760" s="140"/>
      <c r="YE760" s="140"/>
      <c r="YF760" s="140"/>
      <c r="YG760" s="140">
        <f t="shared" ref="YG760:YL760" si="2340">YG766-YG761-YG759</f>
        <v>0.53</v>
      </c>
      <c r="YH760" s="140">
        <f t="shared" si="2340"/>
        <v>-0.28000000000000003</v>
      </c>
      <c r="YI760" s="140">
        <f t="shared" si="2340"/>
        <v>-0.3</v>
      </c>
      <c r="YJ760" s="140">
        <f t="shared" si="2340"/>
        <v>0.92</v>
      </c>
      <c r="YK760" s="140">
        <f t="shared" si="2340"/>
        <v>-0.98</v>
      </c>
      <c r="YL760" s="140">
        <f t="shared" si="2340"/>
        <v>1.63</v>
      </c>
      <c r="YM760" s="140"/>
      <c r="YN760" s="140"/>
      <c r="YO760" s="140"/>
      <c r="YP760" s="140"/>
      <c r="YQ760" s="140"/>
      <c r="YR760" s="140"/>
      <c r="YS760" s="140"/>
      <c r="YT760" s="140"/>
      <c r="YU760" s="140"/>
      <c r="YV760" s="140"/>
      <c r="YW760" s="140"/>
      <c r="YX760" s="140"/>
      <c r="YY760" s="140"/>
      <c r="YZ760" s="140"/>
      <c r="ZA760" s="140"/>
      <c r="ZB760" s="140">
        <f t="shared" ref="ZB760:ZG760" si="2341">ZB766-ZB761-ZB759</f>
        <v>-0.38</v>
      </c>
      <c r="ZC760" s="140">
        <f t="shared" si="2341"/>
        <v>-0.78</v>
      </c>
      <c r="ZD760" s="140">
        <f t="shared" si="2341"/>
        <v>-0.7</v>
      </c>
      <c r="ZE760" s="140">
        <f t="shared" si="2341"/>
        <v>0.16</v>
      </c>
      <c r="ZF760" s="140">
        <f t="shared" si="2341"/>
        <v>1.44</v>
      </c>
      <c r="ZG760" s="140">
        <f t="shared" si="2341"/>
        <v>-0.55000000000000004</v>
      </c>
      <c r="ZH760" s="140"/>
      <c r="ZI760" s="140"/>
      <c r="ZJ760" s="140"/>
      <c r="ZK760" s="140"/>
      <c r="ZL760" s="140"/>
      <c r="ZM760" s="140"/>
      <c r="ZN760" s="140"/>
      <c r="ZO760" s="140"/>
      <c r="ZP760" s="140"/>
      <c r="ZQ760" s="140"/>
      <c r="ZR760" s="140"/>
      <c r="ZS760" s="140"/>
      <c r="ZT760" s="140"/>
      <c r="ZU760" s="140"/>
      <c r="ZV760" s="140"/>
      <c r="ZW760" s="140">
        <f t="shared" ref="ZW760:AAB760" si="2342">ZW766-ZW761-ZW759</f>
        <v>0.2</v>
      </c>
      <c r="ZX760" s="140">
        <f t="shared" si="2342"/>
        <v>-0.45</v>
      </c>
      <c r="ZY760" s="140">
        <f t="shared" si="2342"/>
        <v>0.02</v>
      </c>
      <c r="ZZ760" s="140">
        <f t="shared" si="2342"/>
        <v>0.84</v>
      </c>
      <c r="AAA760" s="140">
        <f t="shared" si="2342"/>
        <v>0.75</v>
      </c>
      <c r="AAB760" s="140">
        <f t="shared" si="2342"/>
        <v>0.42</v>
      </c>
      <c r="AAC760" s="140"/>
      <c r="AAD760" s="140"/>
      <c r="AAE760" s="140"/>
      <c r="AAF760" s="140"/>
      <c r="AAG760" s="140"/>
      <c r="AAH760" s="140"/>
      <c r="AAI760" s="140"/>
      <c r="AAJ760" s="140"/>
      <c r="AAK760" s="140"/>
      <c r="AAL760" s="140"/>
      <c r="AAM760" s="140"/>
      <c r="AAN760" s="140"/>
      <c r="AAO760" s="140"/>
      <c r="AAP760" s="140"/>
      <c r="AAQ760" s="140"/>
      <c r="AAR760" s="140">
        <f t="shared" ref="AAR760:AAW760" si="2343">AAR766-AAR761-AAR759</f>
        <v>0.06</v>
      </c>
      <c r="AAS760" s="140">
        <f t="shared" si="2343"/>
        <v>-0.02</v>
      </c>
      <c r="AAT760" s="140">
        <f t="shared" si="2343"/>
        <v>-0.4</v>
      </c>
      <c r="AAU760" s="140">
        <f t="shared" si="2343"/>
        <v>0.13</v>
      </c>
      <c r="AAV760" s="140">
        <f t="shared" si="2343"/>
        <v>-0.4</v>
      </c>
      <c r="AAW760" s="140">
        <f t="shared" si="2343"/>
        <v>-0.71</v>
      </c>
      <c r="AAX760" s="140"/>
      <c r="AAY760" s="140"/>
      <c r="AAZ760" s="140"/>
      <c r="ABA760" s="140"/>
      <c r="ABB760" s="140"/>
      <c r="ABC760" s="140"/>
      <c r="ABD760" s="140"/>
      <c r="ABE760" s="140"/>
      <c r="ABF760" s="140"/>
      <c r="ABG760" s="140"/>
      <c r="ABH760" s="140"/>
      <c r="ABI760" s="140"/>
      <c r="ABJ760" s="140"/>
      <c r="ABK760" s="140"/>
      <c r="ABL760" s="140"/>
      <c r="ABM760" s="140">
        <f t="shared" ref="ABM760:ABR760" si="2344">ABM766-ABM761-ABM759</f>
        <v>-0.04</v>
      </c>
      <c r="ABN760" s="140">
        <f t="shared" si="2344"/>
        <v>-0.28000000000000003</v>
      </c>
      <c r="ABO760" s="140">
        <f t="shared" si="2344"/>
        <v>-0.4</v>
      </c>
      <c r="ABP760" s="140">
        <f t="shared" si="2344"/>
        <v>-0.46</v>
      </c>
      <c r="ABQ760" s="140">
        <f t="shared" si="2344"/>
        <v>0.54</v>
      </c>
      <c r="ABR760" s="140">
        <f t="shared" si="2344"/>
        <v>-0.41</v>
      </c>
      <c r="ABS760" s="140"/>
      <c r="ABT760" s="140"/>
      <c r="ABU760" s="140"/>
      <c r="ABV760" s="140"/>
      <c r="ABW760" s="140"/>
      <c r="ABX760" s="140"/>
      <c r="ABY760" s="140"/>
      <c r="ABZ760" s="140"/>
      <c r="ACA760" s="140"/>
      <c r="ACB760" s="140"/>
      <c r="ACC760" s="140"/>
      <c r="ACD760" s="140"/>
      <c r="ACE760" s="140"/>
      <c r="ACF760" s="140"/>
      <c r="ACG760" s="140"/>
      <c r="ACH760" s="140">
        <f t="shared" ref="ACH760:ACM760" si="2345">ACH766-ACH761-ACH759</f>
        <v>7.0000000000000007E-2</v>
      </c>
      <c r="ACI760" s="140">
        <f t="shared" si="2345"/>
        <v>0.38</v>
      </c>
      <c r="ACJ760" s="140">
        <f t="shared" si="2345"/>
        <v>0.46</v>
      </c>
      <c r="ACK760" s="140">
        <f t="shared" si="2345"/>
        <v>0.85</v>
      </c>
      <c r="ACL760" s="140">
        <f t="shared" si="2345"/>
        <v>-0.79</v>
      </c>
      <c r="ACM760" s="140">
        <f t="shared" si="2345"/>
        <v>1.27</v>
      </c>
      <c r="ACN760" s="140"/>
      <c r="ACO760" s="140"/>
      <c r="ACP760" s="140"/>
      <c r="ACQ760" s="140"/>
      <c r="ACR760" s="140"/>
      <c r="ACS760" s="140"/>
      <c r="ACT760" s="140"/>
      <c r="ACU760" s="140"/>
      <c r="ACV760" s="140"/>
      <c r="ACW760" s="140"/>
      <c r="ACX760" s="140"/>
      <c r="ACY760" s="140"/>
      <c r="ACZ760" s="140"/>
      <c r="ADA760" s="140"/>
      <c r="ADB760" s="140"/>
      <c r="ADC760" s="140">
        <f t="shared" ref="ADC760:ADH760" si="2346">ADC766-ADC761-ADC759</f>
        <v>-0.01</v>
      </c>
      <c r="ADD760" s="140">
        <f t="shared" si="2346"/>
        <v>-0.25</v>
      </c>
      <c r="ADE760" s="140">
        <f t="shared" si="2346"/>
        <v>0.06</v>
      </c>
      <c r="ADF760" s="140">
        <f t="shared" si="2346"/>
        <v>-0.28000000000000003</v>
      </c>
      <c r="ADG760" s="140">
        <f t="shared" si="2346"/>
        <v>-0.52</v>
      </c>
      <c r="ADH760" s="140">
        <f t="shared" si="2346"/>
        <v>0.46</v>
      </c>
      <c r="ADI760" s="140"/>
      <c r="ADJ760" s="140"/>
      <c r="ADK760" s="140"/>
      <c r="ADL760" s="140"/>
      <c r="ADM760" s="140"/>
      <c r="ADN760" s="140"/>
      <c r="ADO760" s="140"/>
      <c r="ADP760" s="140"/>
      <c r="ADQ760" s="140"/>
      <c r="ADR760" s="140"/>
      <c r="ADS760" s="140"/>
      <c r="ADT760" s="140"/>
      <c r="ADU760" s="140"/>
      <c r="ADV760" s="140"/>
      <c r="ADW760" s="140"/>
      <c r="ADX760" s="140">
        <f t="shared" ref="ADX760:AEC760" si="2347">ADX766-ADX761-ADX759</f>
        <v>-0.15</v>
      </c>
      <c r="ADY760" s="140">
        <f t="shared" si="2347"/>
        <v>0.5</v>
      </c>
      <c r="ADZ760" s="140">
        <f t="shared" si="2347"/>
        <v>-0.18</v>
      </c>
      <c r="AEA760" s="140">
        <f t="shared" si="2347"/>
        <v>0.61</v>
      </c>
      <c r="AEB760" s="140">
        <f t="shared" si="2347"/>
        <v>0.78</v>
      </c>
      <c r="AEC760" s="140">
        <f t="shared" si="2347"/>
        <v>0.01</v>
      </c>
      <c r="AED760" s="140"/>
      <c r="AEE760" s="140"/>
      <c r="AEF760" s="140"/>
      <c r="AEG760" s="140"/>
      <c r="AEH760" s="140"/>
      <c r="AEI760" s="140"/>
      <c r="AEJ760" s="140"/>
      <c r="AEK760" s="140"/>
      <c r="AEL760" s="140"/>
      <c r="AEM760" s="140"/>
      <c r="AEN760" s="140"/>
      <c r="AEO760" s="140"/>
      <c r="AEP760" s="140"/>
      <c r="AEQ760" s="140"/>
      <c r="AER760" s="140"/>
      <c r="AES760" s="140">
        <f t="shared" ref="AES760:AEX760" si="2348">AES766-AES761-AES759</f>
        <v>-1.44</v>
      </c>
      <c r="AET760" s="140">
        <f t="shared" si="2348"/>
        <v>1.06</v>
      </c>
      <c r="AEU760" s="140">
        <f t="shared" si="2348"/>
        <v>1.67</v>
      </c>
      <c r="AEV760" s="140">
        <f t="shared" si="2348"/>
        <v>1.22</v>
      </c>
      <c r="AEW760" s="140">
        <f t="shared" si="2348"/>
        <v>-0.19</v>
      </c>
      <c r="AEX760" s="140">
        <f t="shared" si="2348"/>
        <v>1.0900000000000001</v>
      </c>
      <c r="AEY760" s="140"/>
      <c r="AEZ760" s="140"/>
      <c r="AFA760" s="140"/>
      <c r="AFB760" s="140"/>
      <c r="AFC760" s="140"/>
      <c r="AFD760" s="140"/>
      <c r="AFE760" s="140"/>
      <c r="AFF760" s="140"/>
      <c r="AFG760" s="140"/>
      <c r="AFH760" s="140"/>
      <c r="AFI760" s="140"/>
      <c r="AFJ760" s="140"/>
      <c r="AFK760" s="140"/>
      <c r="AFL760" s="140"/>
      <c r="AFM760" s="140"/>
      <c r="AFN760" s="140">
        <f t="shared" ref="AFN760:AFS760" si="2349">AFN766-AFN761-AFN759</f>
        <v>0.41</v>
      </c>
      <c r="AFO760" s="140">
        <f t="shared" si="2349"/>
        <v>0.34</v>
      </c>
      <c r="AFP760" s="140">
        <f t="shared" si="2349"/>
        <v>0.11</v>
      </c>
      <c r="AFQ760" s="140">
        <f t="shared" si="2349"/>
        <v>0.02</v>
      </c>
      <c r="AFR760" s="140">
        <f t="shared" si="2349"/>
        <v>0.23</v>
      </c>
      <c r="AFS760" s="140">
        <f t="shared" si="2349"/>
        <v>0.41</v>
      </c>
      <c r="AFT760" s="140"/>
      <c r="AFU760" s="140"/>
      <c r="AFV760" s="140"/>
      <c r="AFW760" s="140"/>
      <c r="AFX760" s="140"/>
      <c r="AFY760" s="140"/>
      <c r="AFZ760" s="140"/>
      <c r="AGA760" s="140"/>
      <c r="AGB760" s="140"/>
      <c r="AGC760" s="140"/>
      <c r="AGD760" s="140"/>
      <c r="AGE760" s="140"/>
      <c r="AGF760" s="140"/>
      <c r="AGG760" s="140"/>
      <c r="AGH760" s="140"/>
      <c r="AGI760" s="140">
        <f t="shared" ref="AGI760:AGN760" si="2350">AGI766-AGI761-AGI759</f>
        <v>0.23</v>
      </c>
      <c r="AGJ760" s="140">
        <f t="shared" si="2350"/>
        <v>-0.63</v>
      </c>
      <c r="AGK760" s="140">
        <f t="shared" si="2350"/>
        <v>-0.03</v>
      </c>
      <c r="AGL760" s="140">
        <f t="shared" si="2350"/>
        <v>0.19</v>
      </c>
      <c r="AGM760" s="140">
        <f t="shared" si="2350"/>
        <v>-0.56000000000000005</v>
      </c>
      <c r="AGN760" s="140">
        <f t="shared" si="2350"/>
        <v>0.22</v>
      </c>
      <c r="AGO760" s="140"/>
      <c r="AGP760" s="140"/>
      <c r="AGQ760" s="140"/>
      <c r="AGR760" s="140"/>
      <c r="AGS760" s="140"/>
      <c r="AGT760" s="140"/>
      <c r="AGU760" s="140"/>
      <c r="AGV760" s="140"/>
      <c r="AGW760" s="140"/>
      <c r="AGX760" s="140"/>
      <c r="AGY760" s="140"/>
      <c r="AGZ760" s="140"/>
      <c r="AHA760" s="140"/>
      <c r="AHB760" s="140"/>
      <c r="AHC760" s="140"/>
      <c r="AHD760" s="140">
        <f t="shared" ref="AHD760:AHI760" si="2351">AHD766-AHD761-AHD759</f>
        <v>0.2</v>
      </c>
      <c r="AHE760" s="140">
        <f t="shared" si="2351"/>
        <v>-0.09</v>
      </c>
      <c r="AHF760" s="140">
        <f t="shared" si="2351"/>
        <v>-0.37</v>
      </c>
      <c r="AHG760" s="140">
        <f t="shared" si="2351"/>
        <v>-0.74</v>
      </c>
      <c r="AHH760" s="140">
        <f t="shared" si="2351"/>
        <v>1.35</v>
      </c>
      <c r="AHI760" s="140">
        <f t="shared" si="2351"/>
        <v>0.77</v>
      </c>
      <c r="AHJ760" s="140"/>
      <c r="AHK760" s="140"/>
      <c r="AHL760" s="140"/>
      <c r="AHM760" s="140"/>
      <c r="AHN760" s="140"/>
      <c r="AHO760" s="140"/>
      <c r="AHP760" s="140"/>
      <c r="AHQ760" s="140"/>
      <c r="AHR760" s="140"/>
      <c r="AHS760" s="140"/>
      <c r="AHT760" s="140"/>
      <c r="AHU760" s="140"/>
      <c r="AHV760" s="140"/>
      <c r="AHW760" s="140"/>
      <c r="AHX760" s="140"/>
      <c r="AHY760" s="140">
        <f t="shared" ref="AHY760:AID760" si="2352">AHY766-AHY761-AHY759</f>
        <v>-0.01</v>
      </c>
      <c r="AHZ760" s="140">
        <f t="shared" si="2352"/>
        <v>-0.04</v>
      </c>
      <c r="AIA760" s="140">
        <f t="shared" si="2352"/>
        <v>0.09</v>
      </c>
      <c r="AIB760" s="140">
        <f t="shared" si="2352"/>
        <v>-0.08</v>
      </c>
      <c r="AIC760" s="140">
        <f t="shared" si="2352"/>
        <v>-0.21</v>
      </c>
      <c r="AID760" s="140">
        <f t="shared" si="2352"/>
        <v>0.03</v>
      </c>
      <c r="AIE760" s="140"/>
      <c r="AIF760" s="140"/>
      <c r="AIG760" s="140"/>
      <c r="AIH760" s="140"/>
      <c r="AII760" s="140"/>
      <c r="AIJ760" s="140"/>
      <c r="AIK760" s="140"/>
      <c r="AIL760" s="140"/>
      <c r="AIM760" s="140"/>
      <c r="AIN760" s="140"/>
      <c r="AIO760" s="140"/>
      <c r="AIP760" s="140"/>
      <c r="AIQ760" s="140"/>
      <c r="AIR760" s="140"/>
      <c r="AIS760" s="140"/>
      <c r="AIT760" s="140">
        <f t="shared" ref="AIT760:AIY760" si="2353">AIT766-AIT761-AIT759</f>
        <v>-0.41</v>
      </c>
      <c r="AIU760" s="140">
        <f t="shared" si="2353"/>
        <v>0.67</v>
      </c>
      <c r="AIV760" s="140">
        <f t="shared" si="2353"/>
        <v>-0.23</v>
      </c>
      <c r="AIW760" s="140">
        <f t="shared" si="2353"/>
        <v>0.59</v>
      </c>
      <c r="AIX760" s="140">
        <f t="shared" si="2353"/>
        <v>0.08</v>
      </c>
      <c r="AIY760" s="140">
        <f t="shared" si="2353"/>
        <v>-0.56999999999999995</v>
      </c>
      <c r="AIZ760" s="140"/>
      <c r="AJA760" s="140"/>
      <c r="AJB760" s="140"/>
      <c r="AJC760" s="140"/>
      <c r="AJD760" s="140"/>
      <c r="AJE760" s="140"/>
      <c r="AJF760" s="140"/>
      <c r="AJG760" s="140"/>
      <c r="AJH760" s="140"/>
      <c r="AJI760" s="140"/>
      <c r="AJJ760" s="140"/>
      <c r="AJK760" s="140"/>
      <c r="AJL760" s="140"/>
      <c r="AJM760" s="140"/>
      <c r="AJN760" s="140"/>
      <c r="AJO760" s="140">
        <f t="shared" ref="AJO760:AJT760" si="2354">AJO766-AJO761-AJO759</f>
        <v>0</v>
      </c>
      <c r="AJP760" s="140">
        <f t="shared" si="2354"/>
        <v>0</v>
      </c>
      <c r="AJQ760" s="140">
        <f t="shared" si="2354"/>
        <v>0</v>
      </c>
      <c r="AJR760" s="140">
        <f t="shared" si="2354"/>
        <v>0</v>
      </c>
      <c r="AJS760" s="140">
        <f t="shared" si="2354"/>
        <v>0</v>
      </c>
      <c r="AJT760" s="140">
        <f t="shared" si="2354"/>
        <v>0</v>
      </c>
      <c r="AJU760" s="140"/>
      <c r="AJV760" s="140"/>
      <c r="AJW760" s="140"/>
      <c r="AJX760" s="140"/>
      <c r="AJY760" s="140"/>
      <c r="AJZ760" s="140"/>
      <c r="AKA760" s="140"/>
      <c r="AKB760" s="140"/>
      <c r="AKC760" s="140"/>
      <c r="AKD760" s="140"/>
      <c r="AKE760" s="140"/>
      <c r="AKF760" s="140"/>
      <c r="AKG760" s="140"/>
      <c r="AKH760" s="140"/>
      <c r="AKI760" s="140"/>
      <c r="AKJ760" s="140">
        <f t="shared" ref="AKJ760:AKO760" si="2355">AKJ766-AKJ761-AKJ759</f>
        <v>-0.95</v>
      </c>
      <c r="AKK760" s="140">
        <f t="shared" si="2355"/>
        <v>1.1499999999999999</v>
      </c>
      <c r="AKL760" s="140">
        <f t="shared" si="2355"/>
        <v>-0.51</v>
      </c>
      <c r="AKM760" s="140">
        <f t="shared" si="2355"/>
        <v>0.54</v>
      </c>
      <c r="AKN760" s="140">
        <f t="shared" si="2355"/>
        <v>-0.56000000000000005</v>
      </c>
      <c r="AKO760" s="140">
        <f t="shared" si="2355"/>
        <v>-0.03</v>
      </c>
      <c r="AKP760" s="140"/>
      <c r="AKQ760" s="140"/>
      <c r="AKR760" s="140"/>
      <c r="AKS760" s="140"/>
      <c r="AKT760" s="140"/>
      <c r="AKU760" s="140"/>
      <c r="AKV760" s="140"/>
      <c r="AKW760" s="140"/>
      <c r="AKX760" s="140"/>
      <c r="AKY760" s="140"/>
      <c r="AKZ760" s="140"/>
      <c r="ALA760" s="140"/>
      <c r="ALB760" s="140"/>
      <c r="ALC760" s="140"/>
      <c r="ALD760" s="140"/>
      <c r="ALE760" s="140">
        <f t="shared" ref="ALE760:ALJ760" si="2356">ALE766-ALE761-ALE759</f>
        <v>-0.35</v>
      </c>
      <c r="ALF760" s="140">
        <f t="shared" si="2356"/>
        <v>-0.4</v>
      </c>
      <c r="ALG760" s="140">
        <f t="shared" si="2356"/>
        <v>0.4</v>
      </c>
      <c r="ALH760" s="140">
        <f t="shared" si="2356"/>
        <v>0.27</v>
      </c>
      <c r="ALI760" s="140">
        <f t="shared" si="2356"/>
        <v>0.49</v>
      </c>
      <c r="ALJ760" s="140">
        <f t="shared" si="2356"/>
        <v>7.0000000000000007E-2</v>
      </c>
      <c r="ALK760" s="140"/>
      <c r="ALL760" s="140"/>
      <c r="ALM760" s="140"/>
      <c r="ALN760" s="140"/>
      <c r="ALO760" s="140"/>
      <c r="ALP760" s="140"/>
      <c r="ALQ760" s="140"/>
      <c r="ALR760" s="140"/>
      <c r="ALS760" s="140"/>
      <c r="ALT760" s="140"/>
      <c r="ALU760" s="140"/>
      <c r="ALV760" s="140"/>
      <c r="ALW760" s="140"/>
      <c r="ALX760" s="140"/>
      <c r="ALY760" s="140"/>
      <c r="ALZ760" s="140">
        <f t="shared" ref="ALZ760:AME760" si="2357">ALZ766-ALZ761-ALZ759</f>
        <v>-0.02</v>
      </c>
      <c r="AMA760" s="140">
        <f t="shared" si="2357"/>
        <v>0.32</v>
      </c>
      <c r="AMB760" s="140">
        <f t="shared" si="2357"/>
        <v>-0.42</v>
      </c>
      <c r="AMC760" s="140">
        <f t="shared" si="2357"/>
        <v>-1.04</v>
      </c>
      <c r="AMD760" s="140">
        <f t="shared" si="2357"/>
        <v>0.23</v>
      </c>
      <c r="AME760" s="140">
        <f t="shared" si="2357"/>
        <v>1.04</v>
      </c>
      <c r="AMF760" s="140"/>
      <c r="AMG760" s="140"/>
      <c r="AMH760" s="140"/>
      <c r="AMI760" s="140"/>
      <c r="AMJ760" s="140"/>
      <c r="AMK760" s="140"/>
      <c r="AML760" s="140"/>
      <c r="AMM760" s="140"/>
      <c r="AMN760" s="140"/>
      <c r="AMO760" s="140"/>
      <c r="AMP760" s="140"/>
      <c r="AMQ760" s="140"/>
      <c r="AMR760" s="140"/>
      <c r="AMS760" s="140"/>
      <c r="AMT760" s="140"/>
      <c r="AMU760" s="140">
        <f t="shared" ref="AMU760:AMZ760" si="2358">AMU766-AMU761-AMU759</f>
        <v>-0.09</v>
      </c>
      <c r="AMV760" s="140">
        <f t="shared" si="2358"/>
        <v>0.22</v>
      </c>
      <c r="AMW760" s="140">
        <f t="shared" si="2358"/>
        <v>-0.04</v>
      </c>
      <c r="AMX760" s="140">
        <f t="shared" si="2358"/>
        <v>0.09</v>
      </c>
      <c r="AMY760" s="140">
        <f t="shared" si="2358"/>
        <v>-0.68</v>
      </c>
      <c r="AMZ760" s="140">
        <f t="shared" si="2358"/>
        <v>0.37</v>
      </c>
      <c r="ANA760" s="140"/>
      <c r="ANB760" s="140"/>
      <c r="ANC760" s="140"/>
      <c r="AND760" s="140"/>
      <c r="ANE760" s="140"/>
      <c r="ANF760" s="140"/>
      <c r="ANG760" s="140"/>
      <c r="ANH760" s="140"/>
      <c r="ANI760" s="140"/>
      <c r="ANJ760" s="140"/>
      <c r="ANK760" s="140"/>
      <c r="ANL760" s="140"/>
      <c r="ANM760" s="140"/>
      <c r="ANN760" s="140"/>
      <c r="ANO760" s="140"/>
      <c r="ANP760" s="140">
        <f t="shared" ref="ANP760:ANU760" si="2359">ANP766-ANP761-ANP759</f>
        <v>0.7</v>
      </c>
      <c r="ANQ760" s="140">
        <f t="shared" si="2359"/>
        <v>-0.75</v>
      </c>
      <c r="ANR760" s="140">
        <f t="shared" si="2359"/>
        <v>-0.86</v>
      </c>
      <c r="ANS760" s="140">
        <f t="shared" si="2359"/>
        <v>1.26</v>
      </c>
      <c r="ANT760" s="140">
        <f t="shared" si="2359"/>
        <v>-0.02</v>
      </c>
      <c r="ANU760" s="140">
        <f t="shared" si="2359"/>
        <v>0.87</v>
      </c>
      <c r="ANV760" s="140"/>
      <c r="ANW760" s="140"/>
      <c r="ANX760" s="140"/>
      <c r="ANY760" s="140"/>
      <c r="ANZ760" s="140"/>
      <c r="AOA760" s="140"/>
      <c r="AOB760" s="140"/>
      <c r="AOC760" s="140"/>
      <c r="AOD760" s="140"/>
      <c r="AOE760" s="140"/>
      <c r="AOF760" s="140"/>
      <c r="AOG760" s="140"/>
      <c r="AOH760" s="140"/>
      <c r="AOI760" s="140"/>
      <c r="AOJ760" s="140"/>
      <c r="AOK760" s="140">
        <f t="shared" ref="AOK760:AOP760" si="2360">AOK766-AOK761-AOK759</f>
        <v>0.24</v>
      </c>
      <c r="AOL760" s="140">
        <f t="shared" si="2360"/>
        <v>-0.21</v>
      </c>
      <c r="AOM760" s="140">
        <f t="shared" si="2360"/>
        <v>0.04</v>
      </c>
      <c r="AON760" s="140">
        <f t="shared" si="2360"/>
        <v>-0.11</v>
      </c>
      <c r="AOO760" s="140">
        <f t="shared" si="2360"/>
        <v>-0.46</v>
      </c>
      <c r="AOP760" s="140">
        <f t="shared" si="2360"/>
        <v>-0.04</v>
      </c>
      <c r="AOQ760" s="140"/>
      <c r="AOR760" s="140"/>
      <c r="AOS760" s="140"/>
      <c r="AOT760" s="140"/>
      <c r="AOU760" s="140"/>
      <c r="AOV760" s="140"/>
      <c r="AOW760" s="140"/>
      <c r="AOX760" s="140"/>
      <c r="AOY760" s="140"/>
      <c r="AOZ760" s="140"/>
      <c r="APA760" s="140"/>
      <c r="APB760" s="140"/>
      <c r="APC760" s="140"/>
      <c r="APD760" s="140"/>
      <c r="APE760" s="140"/>
      <c r="APF760" s="140">
        <f t="shared" ref="APF760:APK760" si="2361">APF766-APF761-APF759</f>
        <v>7.0000000000000007E-2</v>
      </c>
      <c r="APG760" s="140">
        <f t="shared" si="2361"/>
        <v>-0.89</v>
      </c>
      <c r="APH760" s="140">
        <f t="shared" si="2361"/>
        <v>0.69</v>
      </c>
      <c r="API760" s="140">
        <f t="shared" si="2361"/>
        <v>-2.17</v>
      </c>
      <c r="APJ760" s="140">
        <f t="shared" si="2361"/>
        <v>0.05</v>
      </c>
      <c r="APK760" s="140">
        <f t="shared" si="2361"/>
        <v>0.69</v>
      </c>
      <c r="APL760" s="140"/>
      <c r="APM760" s="140"/>
      <c r="APN760" s="140"/>
      <c r="APO760" s="140"/>
      <c r="APP760" s="140"/>
      <c r="APQ760" s="140"/>
      <c r="APR760" s="140"/>
      <c r="APS760" s="140"/>
      <c r="APT760" s="140"/>
      <c r="APU760" s="140"/>
      <c r="APV760" s="140"/>
      <c r="APW760" s="140"/>
      <c r="APX760" s="140"/>
      <c r="APY760" s="140"/>
      <c r="APZ760" s="140"/>
      <c r="AQA760" s="140">
        <f t="shared" ref="AQA760:AQF760" si="2362">AQA766-AQA761-AQA759</f>
        <v>-1.1000000000000001</v>
      </c>
      <c r="AQB760" s="140">
        <f t="shared" si="2362"/>
        <v>-0.75</v>
      </c>
      <c r="AQC760" s="140">
        <f t="shared" si="2362"/>
        <v>1.03</v>
      </c>
      <c r="AQD760" s="140">
        <f t="shared" si="2362"/>
        <v>1.73</v>
      </c>
      <c r="AQE760" s="140">
        <f t="shared" si="2362"/>
        <v>0.25</v>
      </c>
      <c r="AQF760" s="140">
        <f t="shared" si="2362"/>
        <v>1.07</v>
      </c>
      <c r="AQG760" s="140"/>
      <c r="AQH760" s="140"/>
      <c r="AQI760" s="140"/>
      <c r="AQJ760" s="140"/>
      <c r="AQK760" s="140"/>
      <c r="AQL760" s="140"/>
      <c r="AQM760" s="140"/>
      <c r="AQN760" s="140"/>
      <c r="AQO760" s="140"/>
      <c r="AQP760" s="140"/>
      <c r="AQQ760" s="140"/>
      <c r="AQR760" s="140"/>
      <c r="AQS760" s="140"/>
      <c r="AQT760" s="140"/>
      <c r="AQU760" s="140"/>
      <c r="AQV760" s="140">
        <f t="shared" ref="AQV760:ARA760" si="2363">AQV766-AQV761-AQV759</f>
        <v>0.56000000000000005</v>
      </c>
      <c r="AQW760" s="140">
        <f t="shared" si="2363"/>
        <v>0.5</v>
      </c>
      <c r="AQX760" s="140">
        <f t="shared" si="2363"/>
        <v>-0.14000000000000001</v>
      </c>
      <c r="AQY760" s="140">
        <f t="shared" si="2363"/>
        <v>0.14000000000000001</v>
      </c>
      <c r="AQZ760" s="140">
        <f t="shared" si="2363"/>
        <v>0.86</v>
      </c>
      <c r="ARA760" s="140">
        <f t="shared" si="2363"/>
        <v>-0.39</v>
      </c>
      <c r="ARB760" s="140"/>
      <c r="ARC760" s="140"/>
      <c r="ARD760" s="140"/>
      <c r="ARE760" s="140"/>
      <c r="ARF760" s="140"/>
      <c r="ARG760" s="140"/>
      <c r="ARH760" s="140"/>
      <c r="ARI760" s="140"/>
      <c r="ARJ760" s="140"/>
      <c r="ARK760" s="140"/>
      <c r="ARL760" s="140"/>
      <c r="ARM760" s="140"/>
      <c r="ARN760" s="140"/>
      <c r="ARO760" s="140"/>
      <c r="ARP760" s="140"/>
      <c r="ARQ760" s="140">
        <f t="shared" ref="ARQ760:ARV760" si="2364">ARQ766-ARQ761-ARQ759</f>
        <v>0.48</v>
      </c>
      <c r="ARR760" s="140">
        <f t="shared" si="2364"/>
        <v>-0.17</v>
      </c>
      <c r="ARS760" s="140">
        <f t="shared" si="2364"/>
        <v>-0.67</v>
      </c>
      <c r="ART760" s="140">
        <f t="shared" si="2364"/>
        <v>-0.61</v>
      </c>
      <c r="ARU760" s="140">
        <f t="shared" si="2364"/>
        <v>-1.03</v>
      </c>
      <c r="ARV760" s="140">
        <f t="shared" si="2364"/>
        <v>0.63</v>
      </c>
      <c r="ARW760" s="140"/>
      <c r="ARX760" s="140"/>
      <c r="ARY760" s="140"/>
      <c r="ARZ760" s="140"/>
      <c r="ASA760" s="140"/>
      <c r="ASB760" s="140"/>
      <c r="ASC760" s="140"/>
      <c r="ASD760" s="140"/>
      <c r="ASE760" s="140"/>
      <c r="ASF760" s="140"/>
      <c r="ASG760" s="140"/>
      <c r="ASH760" s="140"/>
      <c r="ASI760" s="140"/>
      <c r="ASJ760" s="140"/>
      <c r="ASK760" s="140"/>
      <c r="ASL760" s="140">
        <f t="shared" ref="ASL760:ASQ760" si="2365">ASL766-ASL761-ASL759</f>
        <v>-0.54</v>
      </c>
      <c r="ASM760" s="140">
        <f t="shared" si="2365"/>
        <v>-0.2</v>
      </c>
      <c r="ASN760" s="140">
        <f t="shared" si="2365"/>
        <v>-0.38</v>
      </c>
      <c r="ASO760" s="140">
        <f t="shared" si="2365"/>
        <v>0.37</v>
      </c>
      <c r="ASP760" s="140">
        <f t="shared" si="2365"/>
        <v>-0.91</v>
      </c>
      <c r="ASQ760" s="140">
        <f t="shared" si="2365"/>
        <v>0.05</v>
      </c>
      <c r="ASR760" s="140"/>
      <c r="ASS760" s="140"/>
      <c r="AST760" s="140"/>
      <c r="ASU760" s="140"/>
      <c r="ASV760" s="140"/>
      <c r="ASW760" s="140"/>
      <c r="ASX760" s="140"/>
      <c r="ASY760" s="140"/>
      <c r="ASZ760" s="140"/>
      <c r="ATA760" s="140"/>
      <c r="ATB760" s="140"/>
      <c r="ATC760" s="140"/>
      <c r="ATD760" s="140"/>
      <c r="ATE760" s="140"/>
      <c r="ATF760" s="140"/>
      <c r="ATG760" s="140">
        <f t="shared" ref="ATG760:ATL760" si="2366">ATG766-ATG761-ATG759</f>
        <v>1.3</v>
      </c>
      <c r="ATH760" s="140">
        <f t="shared" si="2366"/>
        <v>-1.22</v>
      </c>
      <c r="ATI760" s="140">
        <f t="shared" si="2366"/>
        <v>1.1599999999999999</v>
      </c>
      <c r="ATJ760" s="140">
        <f t="shared" si="2366"/>
        <v>1.62</v>
      </c>
      <c r="ATK760" s="140">
        <f t="shared" si="2366"/>
        <v>-0.86</v>
      </c>
      <c r="ATL760" s="140">
        <f t="shared" si="2366"/>
        <v>0</v>
      </c>
      <c r="ATM760" s="140"/>
      <c r="ATN760" s="140"/>
      <c r="ATO760" s="140"/>
      <c r="ATP760" s="140"/>
      <c r="ATQ760" s="140"/>
      <c r="ATR760" s="140"/>
      <c r="ATS760" s="140"/>
      <c r="ATT760" s="140"/>
      <c r="ATU760" s="140"/>
      <c r="ATV760" s="140"/>
      <c r="ATW760" s="140"/>
      <c r="ATX760" s="140"/>
      <c r="ATY760" s="140"/>
      <c r="ATZ760" s="140"/>
      <c r="AUA760" s="140"/>
      <c r="AUB760" s="140">
        <f t="shared" ref="AUB760:AUG760" si="2367">AUB766-AUB761-AUB759</f>
        <v>-0.25</v>
      </c>
      <c r="AUC760" s="140">
        <f t="shared" si="2367"/>
        <v>-0.78</v>
      </c>
      <c r="AUD760" s="140">
        <f t="shared" si="2367"/>
        <v>0.04</v>
      </c>
      <c r="AUE760" s="140">
        <f t="shared" si="2367"/>
        <v>0.03</v>
      </c>
      <c r="AUF760" s="140">
        <f t="shared" si="2367"/>
        <v>-0.23</v>
      </c>
      <c r="AUG760" s="140">
        <f t="shared" si="2367"/>
        <v>-0.04</v>
      </c>
      <c r="AUH760" s="140"/>
      <c r="AUI760" s="140"/>
      <c r="AUJ760" s="140"/>
      <c r="AUK760" s="140"/>
      <c r="AUL760" s="140"/>
      <c r="AUM760" s="140"/>
      <c r="AUN760" s="140"/>
      <c r="AUO760" s="140"/>
      <c r="AUP760" s="140"/>
      <c r="AUQ760" s="140"/>
      <c r="AUR760" s="140"/>
      <c r="AUS760" s="140"/>
      <c r="AUT760" s="140"/>
      <c r="AUU760" s="140"/>
      <c r="AUV760" s="140"/>
      <c r="AUW760" s="140">
        <f t="shared" ref="AUW760:AVB760" si="2368">AUW766-AUW761-AUW759</f>
        <v>1.1499999999999999</v>
      </c>
      <c r="AUX760" s="140">
        <f t="shared" si="2368"/>
        <v>-1.3</v>
      </c>
      <c r="AUY760" s="140">
        <f t="shared" si="2368"/>
        <v>1.0900000000000001</v>
      </c>
      <c r="AUZ760" s="140">
        <f t="shared" si="2368"/>
        <v>3.28</v>
      </c>
      <c r="AVA760" s="140">
        <f t="shared" si="2368"/>
        <v>1.2</v>
      </c>
      <c r="AVB760" s="140">
        <f t="shared" si="2368"/>
        <v>0.4</v>
      </c>
      <c r="AVC760" s="140"/>
      <c r="AVD760" s="140"/>
      <c r="AVE760" s="140"/>
      <c r="AVF760" s="140"/>
      <c r="AVG760" s="140"/>
      <c r="AVH760" s="140"/>
      <c r="AVI760" s="140"/>
      <c r="AVJ760" s="140"/>
      <c r="AVK760" s="140"/>
      <c r="AVL760" s="140"/>
      <c r="AVM760" s="140"/>
      <c r="AVN760" s="140"/>
      <c r="AVO760" s="140"/>
      <c r="AVP760" s="140"/>
      <c r="AVQ760" s="140"/>
      <c r="AVR760" s="140">
        <f t="shared" ref="AVR760:AVW760" si="2369">AVR766-AVR761-AVR759</f>
        <v>-0.56000000000000005</v>
      </c>
      <c r="AVS760" s="140">
        <f t="shared" si="2369"/>
        <v>-0.81</v>
      </c>
      <c r="AVT760" s="140">
        <f t="shared" si="2369"/>
        <v>0.11</v>
      </c>
      <c r="AVU760" s="140">
        <f t="shared" si="2369"/>
        <v>1.31</v>
      </c>
      <c r="AVV760" s="140">
        <f t="shared" si="2369"/>
        <v>-2.15</v>
      </c>
      <c r="AVW760" s="140">
        <f t="shared" si="2369"/>
        <v>-1.23</v>
      </c>
      <c r="AVX760" s="140"/>
      <c r="AVY760" s="140"/>
      <c r="AVZ760" s="140"/>
      <c r="AWA760" s="140"/>
      <c r="AWB760" s="140"/>
      <c r="AWC760" s="140"/>
      <c r="AWD760" s="140"/>
      <c r="AWE760" s="140"/>
      <c r="AWF760" s="140"/>
      <c r="AWG760" s="140"/>
      <c r="AWH760" s="140"/>
      <c r="AWI760" s="140"/>
      <c r="AWJ760" s="140"/>
      <c r="AWK760" s="140"/>
      <c r="AWL760" s="140"/>
      <c r="AWM760" s="140">
        <f t="shared" ref="AWM760:AWR760" si="2370">AWM766-AWM761-AWM759</f>
        <v>1.58</v>
      </c>
      <c r="AWN760" s="140">
        <f t="shared" si="2370"/>
        <v>-0.51</v>
      </c>
      <c r="AWO760" s="140">
        <f t="shared" si="2370"/>
        <v>4.93</v>
      </c>
      <c r="AWP760" s="140">
        <f t="shared" si="2370"/>
        <v>8.2200000000000006</v>
      </c>
      <c r="AWQ760" s="140">
        <f t="shared" si="2370"/>
        <v>0.02</v>
      </c>
      <c r="AWR760" s="140">
        <f t="shared" si="2370"/>
        <v>2.73</v>
      </c>
    </row>
    <row r="761" spans="1:1292" ht="51.75" customHeight="1" x14ac:dyDescent="0.25">
      <c r="A761" s="350" t="s">
        <v>1124</v>
      </c>
      <c r="B761" s="329"/>
      <c r="C761" s="128" t="s">
        <v>463</v>
      </c>
      <c r="D761" s="1302" t="s">
        <v>1130</v>
      </c>
      <c r="E761" s="1303"/>
      <c r="F761" s="129"/>
      <c r="G761" s="129"/>
      <c r="H761" s="129"/>
      <c r="I761" s="230"/>
      <c r="J761" s="230"/>
      <c r="K761" s="230"/>
      <c r="L761" s="228" t="s">
        <v>861</v>
      </c>
      <c r="M761" s="228" t="s">
        <v>861</v>
      </c>
      <c r="N761" s="228" t="s">
        <v>861</v>
      </c>
      <c r="O761" s="228" t="s">
        <v>861</v>
      </c>
      <c r="P761" s="228" t="s">
        <v>861</v>
      </c>
      <c r="Q761" s="228" t="s">
        <v>861</v>
      </c>
      <c r="R761" s="228" t="s">
        <v>861</v>
      </c>
      <c r="S761" s="228" t="s">
        <v>861</v>
      </c>
      <c r="T761" s="228" t="s">
        <v>861</v>
      </c>
      <c r="U761" s="228" t="s">
        <v>861</v>
      </c>
      <c r="V761" s="228" t="s">
        <v>861</v>
      </c>
      <c r="W761" s="228" t="s">
        <v>861</v>
      </c>
      <c r="X761" s="228" t="s">
        <v>861</v>
      </c>
      <c r="Y761" s="228" t="s">
        <v>861</v>
      </c>
      <c r="Z761" s="228" t="s">
        <v>861</v>
      </c>
      <c r="AA761" s="129"/>
      <c r="AB761" s="129"/>
      <c r="AC761" s="129"/>
      <c r="AD761" s="129">
        <f>AD765*AD762</f>
        <v>1206620.28</v>
      </c>
      <c r="AE761" s="129">
        <f>AE765*AE762</f>
        <v>1206620.28</v>
      </c>
      <c r="AF761" s="129">
        <f>AF765*AF762</f>
        <v>1206620.28</v>
      </c>
      <c r="AG761" s="228" t="s">
        <v>861</v>
      </c>
      <c r="AH761" s="228" t="s">
        <v>861</v>
      </c>
      <c r="AI761" s="228" t="s">
        <v>861</v>
      </c>
      <c r="AJ761" s="228" t="s">
        <v>861</v>
      </c>
      <c r="AK761" s="228" t="s">
        <v>861</v>
      </c>
      <c r="AL761" s="228" t="s">
        <v>861</v>
      </c>
      <c r="AM761" s="228" t="s">
        <v>861</v>
      </c>
      <c r="AN761" s="228" t="s">
        <v>861</v>
      </c>
      <c r="AO761" s="228" t="s">
        <v>861</v>
      </c>
      <c r="AP761" s="228" t="s">
        <v>861</v>
      </c>
      <c r="AQ761" s="228" t="s">
        <v>861</v>
      </c>
      <c r="AR761" s="228" t="s">
        <v>861</v>
      </c>
      <c r="AS761" s="228" t="s">
        <v>861</v>
      </c>
      <c r="AT761" s="228" t="s">
        <v>861</v>
      </c>
      <c r="AU761" s="228" t="s">
        <v>861</v>
      </c>
      <c r="AV761" s="129"/>
      <c r="AW761" s="129"/>
      <c r="AX761" s="129"/>
      <c r="AY761" s="129">
        <f>AY765*AY762</f>
        <v>3914289.84</v>
      </c>
      <c r="AZ761" s="129">
        <f>AZ765*AZ762</f>
        <v>3914289.84</v>
      </c>
      <c r="BA761" s="129">
        <f>BA765*BA762</f>
        <v>3914289.84</v>
      </c>
      <c r="BB761" s="228" t="s">
        <v>861</v>
      </c>
      <c r="BC761" s="228" t="s">
        <v>861</v>
      </c>
      <c r="BD761" s="228" t="s">
        <v>861</v>
      </c>
      <c r="BE761" s="228" t="s">
        <v>861</v>
      </c>
      <c r="BF761" s="228" t="s">
        <v>861</v>
      </c>
      <c r="BG761" s="228" t="s">
        <v>861</v>
      </c>
      <c r="BH761" s="228" t="s">
        <v>861</v>
      </c>
      <c r="BI761" s="228" t="s">
        <v>861</v>
      </c>
      <c r="BJ761" s="228" t="s">
        <v>861</v>
      </c>
      <c r="BK761" s="228" t="s">
        <v>861</v>
      </c>
      <c r="BL761" s="228" t="s">
        <v>861</v>
      </c>
      <c r="BM761" s="228" t="s">
        <v>861</v>
      </c>
      <c r="BN761" s="228" t="s">
        <v>861</v>
      </c>
      <c r="BO761" s="228" t="s">
        <v>861</v>
      </c>
      <c r="BP761" s="228" t="s">
        <v>861</v>
      </c>
      <c r="BQ761" s="129"/>
      <c r="BR761" s="129"/>
      <c r="BS761" s="129"/>
      <c r="BT761" s="129">
        <f>BT765*BT762</f>
        <v>4106379.03</v>
      </c>
      <c r="BU761" s="129">
        <f>BU765*BU762</f>
        <v>4106379.03</v>
      </c>
      <c r="BV761" s="129">
        <f>BV765*BV762</f>
        <v>4106379.03</v>
      </c>
      <c r="BW761" s="228" t="s">
        <v>861</v>
      </c>
      <c r="BX761" s="228" t="s">
        <v>861</v>
      </c>
      <c r="BY761" s="228" t="s">
        <v>861</v>
      </c>
      <c r="BZ761" s="228" t="s">
        <v>861</v>
      </c>
      <c r="CA761" s="228" t="s">
        <v>861</v>
      </c>
      <c r="CB761" s="228" t="s">
        <v>861</v>
      </c>
      <c r="CC761" s="228" t="s">
        <v>861</v>
      </c>
      <c r="CD761" s="228" t="s">
        <v>861</v>
      </c>
      <c r="CE761" s="228" t="s">
        <v>861</v>
      </c>
      <c r="CF761" s="228" t="s">
        <v>861</v>
      </c>
      <c r="CG761" s="228" t="s">
        <v>861</v>
      </c>
      <c r="CH761" s="228" t="s">
        <v>861</v>
      </c>
      <c r="CI761" s="228" t="s">
        <v>861</v>
      </c>
      <c r="CJ761" s="228" t="s">
        <v>861</v>
      </c>
      <c r="CK761" s="228" t="s">
        <v>861</v>
      </c>
      <c r="CL761" s="129"/>
      <c r="CM761" s="129"/>
      <c r="CN761" s="129"/>
      <c r="CO761" s="129">
        <f>CO765*CO762</f>
        <v>1131716.58</v>
      </c>
      <c r="CP761" s="129">
        <f>CP765*CP762</f>
        <v>1131716.58</v>
      </c>
      <c r="CQ761" s="129">
        <f>CQ765*CQ762</f>
        <v>1131716.58</v>
      </c>
      <c r="CR761" s="228" t="s">
        <v>861</v>
      </c>
      <c r="CS761" s="228" t="s">
        <v>861</v>
      </c>
      <c r="CT761" s="228" t="s">
        <v>861</v>
      </c>
      <c r="CU761" s="228" t="s">
        <v>861</v>
      </c>
      <c r="CV761" s="228" t="s">
        <v>861</v>
      </c>
      <c r="CW761" s="228" t="s">
        <v>861</v>
      </c>
      <c r="CX761" s="228" t="s">
        <v>861</v>
      </c>
      <c r="CY761" s="228" t="s">
        <v>861</v>
      </c>
      <c r="CZ761" s="228" t="s">
        <v>861</v>
      </c>
      <c r="DA761" s="228" t="s">
        <v>861</v>
      </c>
      <c r="DB761" s="228" t="s">
        <v>861</v>
      </c>
      <c r="DC761" s="228" t="s">
        <v>861</v>
      </c>
      <c r="DD761" s="228" t="s">
        <v>861</v>
      </c>
      <c r="DE761" s="228" t="s">
        <v>861</v>
      </c>
      <c r="DF761" s="228" t="s">
        <v>861</v>
      </c>
      <c r="DG761" s="129"/>
      <c r="DH761" s="129"/>
      <c r="DI761" s="129"/>
      <c r="DJ761" s="129">
        <f>DJ765*DJ762</f>
        <v>1866077.67</v>
      </c>
      <c r="DK761" s="129">
        <f>DK765*DK762</f>
        <v>1866077.67</v>
      </c>
      <c r="DL761" s="129">
        <f>DL765*DL762</f>
        <v>1866077.67</v>
      </c>
      <c r="DM761" s="228" t="s">
        <v>861</v>
      </c>
      <c r="DN761" s="228" t="s">
        <v>861</v>
      </c>
      <c r="DO761" s="228" t="s">
        <v>861</v>
      </c>
      <c r="DP761" s="228" t="s">
        <v>861</v>
      </c>
      <c r="DQ761" s="228" t="s">
        <v>861</v>
      </c>
      <c r="DR761" s="228" t="s">
        <v>861</v>
      </c>
      <c r="DS761" s="228" t="s">
        <v>861</v>
      </c>
      <c r="DT761" s="228" t="s">
        <v>861</v>
      </c>
      <c r="DU761" s="228" t="s">
        <v>861</v>
      </c>
      <c r="DV761" s="228" t="s">
        <v>861</v>
      </c>
      <c r="DW761" s="228" t="s">
        <v>861</v>
      </c>
      <c r="DX761" s="228" t="s">
        <v>861</v>
      </c>
      <c r="DY761" s="228" t="s">
        <v>861</v>
      </c>
      <c r="DZ761" s="228" t="s">
        <v>861</v>
      </c>
      <c r="EA761" s="228" t="s">
        <v>861</v>
      </c>
      <c r="EB761" s="129"/>
      <c r="EC761" s="129"/>
      <c r="ED761" s="129"/>
      <c r="EE761" s="129">
        <f>EE765*EE762</f>
        <v>0</v>
      </c>
      <c r="EF761" s="129">
        <f>EF765*EF762</f>
        <v>0</v>
      </c>
      <c r="EG761" s="129">
        <f>EG765*EG762</f>
        <v>0</v>
      </c>
      <c r="EH761" s="228" t="s">
        <v>861</v>
      </c>
      <c r="EI761" s="228" t="s">
        <v>861</v>
      </c>
      <c r="EJ761" s="228" t="s">
        <v>861</v>
      </c>
      <c r="EK761" s="228" t="s">
        <v>861</v>
      </c>
      <c r="EL761" s="228" t="s">
        <v>861</v>
      </c>
      <c r="EM761" s="228" t="s">
        <v>861</v>
      </c>
      <c r="EN761" s="228" t="s">
        <v>861</v>
      </c>
      <c r="EO761" s="228" t="s">
        <v>861</v>
      </c>
      <c r="EP761" s="228" t="s">
        <v>861</v>
      </c>
      <c r="EQ761" s="228" t="s">
        <v>861</v>
      </c>
      <c r="ER761" s="228" t="s">
        <v>861</v>
      </c>
      <c r="ES761" s="228" t="s">
        <v>861</v>
      </c>
      <c r="ET761" s="228" t="s">
        <v>861</v>
      </c>
      <c r="EU761" s="228" t="s">
        <v>861</v>
      </c>
      <c r="EV761" s="228" t="s">
        <v>861</v>
      </c>
      <c r="EW761" s="129"/>
      <c r="EX761" s="129"/>
      <c r="EY761" s="129"/>
      <c r="EZ761" s="129">
        <f>EZ765*EZ762</f>
        <v>281704.46999999997</v>
      </c>
      <c r="FA761" s="129">
        <f>FA765*FA762</f>
        <v>281704.46999999997</v>
      </c>
      <c r="FB761" s="129">
        <f>FB765*FB762</f>
        <v>281704.46999999997</v>
      </c>
      <c r="FC761" s="228" t="s">
        <v>861</v>
      </c>
      <c r="FD761" s="228" t="s">
        <v>861</v>
      </c>
      <c r="FE761" s="228" t="s">
        <v>861</v>
      </c>
      <c r="FF761" s="228" t="s">
        <v>861</v>
      </c>
      <c r="FG761" s="228" t="s">
        <v>861</v>
      </c>
      <c r="FH761" s="228" t="s">
        <v>861</v>
      </c>
      <c r="FI761" s="228" t="s">
        <v>861</v>
      </c>
      <c r="FJ761" s="228" t="s">
        <v>861</v>
      </c>
      <c r="FK761" s="228" t="s">
        <v>861</v>
      </c>
      <c r="FL761" s="228" t="s">
        <v>861</v>
      </c>
      <c r="FM761" s="228" t="s">
        <v>861</v>
      </c>
      <c r="FN761" s="228" t="s">
        <v>861</v>
      </c>
      <c r="FO761" s="228" t="s">
        <v>861</v>
      </c>
      <c r="FP761" s="228" t="s">
        <v>861</v>
      </c>
      <c r="FQ761" s="228" t="s">
        <v>861</v>
      </c>
      <c r="FR761" s="129"/>
      <c r="FS761" s="129"/>
      <c r="FT761" s="129"/>
      <c r="FU761" s="129">
        <f>FU765*FU762</f>
        <v>0</v>
      </c>
      <c r="FV761" s="129">
        <f>FV765*FV762</f>
        <v>0</v>
      </c>
      <c r="FW761" s="129">
        <f>FW765*FW762</f>
        <v>0</v>
      </c>
      <c r="FX761" s="228" t="s">
        <v>861</v>
      </c>
      <c r="FY761" s="228" t="s">
        <v>861</v>
      </c>
      <c r="FZ761" s="228" t="s">
        <v>861</v>
      </c>
      <c r="GA761" s="228" t="s">
        <v>861</v>
      </c>
      <c r="GB761" s="228" t="s">
        <v>861</v>
      </c>
      <c r="GC761" s="228" t="s">
        <v>861</v>
      </c>
      <c r="GD761" s="228" t="s">
        <v>861</v>
      </c>
      <c r="GE761" s="228" t="s">
        <v>861</v>
      </c>
      <c r="GF761" s="228" t="s">
        <v>861</v>
      </c>
      <c r="GG761" s="228" t="s">
        <v>861</v>
      </c>
      <c r="GH761" s="228" t="s">
        <v>861</v>
      </c>
      <c r="GI761" s="228" t="s">
        <v>861</v>
      </c>
      <c r="GJ761" s="228" t="s">
        <v>861</v>
      </c>
      <c r="GK761" s="228" t="s">
        <v>861</v>
      </c>
      <c r="GL761" s="228" t="s">
        <v>861</v>
      </c>
      <c r="GM761" s="129"/>
      <c r="GN761" s="129"/>
      <c r="GO761" s="129"/>
      <c r="GP761" s="129">
        <f>GP765*GP762</f>
        <v>629567.37</v>
      </c>
      <c r="GQ761" s="129">
        <f>GQ765*GQ762</f>
        <v>629567.37</v>
      </c>
      <c r="GR761" s="129">
        <f>GR765*GR762</f>
        <v>629567.37</v>
      </c>
      <c r="GS761" s="228" t="s">
        <v>861</v>
      </c>
      <c r="GT761" s="228" t="s">
        <v>861</v>
      </c>
      <c r="GU761" s="228" t="s">
        <v>861</v>
      </c>
      <c r="GV761" s="228" t="s">
        <v>861</v>
      </c>
      <c r="GW761" s="228" t="s">
        <v>861</v>
      </c>
      <c r="GX761" s="228" t="s">
        <v>861</v>
      </c>
      <c r="GY761" s="228" t="s">
        <v>861</v>
      </c>
      <c r="GZ761" s="228" t="s">
        <v>861</v>
      </c>
      <c r="HA761" s="228" t="s">
        <v>861</v>
      </c>
      <c r="HB761" s="228" t="s">
        <v>861</v>
      </c>
      <c r="HC761" s="228" t="s">
        <v>861</v>
      </c>
      <c r="HD761" s="228" t="s">
        <v>861</v>
      </c>
      <c r="HE761" s="228" t="s">
        <v>861</v>
      </c>
      <c r="HF761" s="228" t="s">
        <v>861</v>
      </c>
      <c r="HG761" s="228" t="s">
        <v>861</v>
      </c>
      <c r="HH761" s="130"/>
      <c r="HI761" s="130"/>
      <c r="HJ761" s="130"/>
      <c r="HK761" s="130">
        <v>0</v>
      </c>
      <c r="HL761" s="130">
        <f>448683-448683</f>
        <v>0</v>
      </c>
      <c r="HM761" s="130">
        <f>448683-448683</f>
        <v>0</v>
      </c>
      <c r="HN761" s="228" t="s">
        <v>861</v>
      </c>
      <c r="HO761" s="228" t="s">
        <v>861</v>
      </c>
      <c r="HP761" s="228" t="s">
        <v>861</v>
      </c>
      <c r="HQ761" s="228" t="s">
        <v>861</v>
      </c>
      <c r="HR761" s="228" t="s">
        <v>861</v>
      </c>
      <c r="HS761" s="228" t="s">
        <v>861</v>
      </c>
      <c r="HT761" s="228" t="s">
        <v>861</v>
      </c>
      <c r="HU761" s="228" t="s">
        <v>861</v>
      </c>
      <c r="HV761" s="228" t="s">
        <v>861</v>
      </c>
      <c r="HW761" s="228" t="s">
        <v>861</v>
      </c>
      <c r="HX761" s="228" t="s">
        <v>861</v>
      </c>
      <c r="HY761" s="228" t="s">
        <v>861</v>
      </c>
      <c r="HZ761" s="228" t="s">
        <v>861</v>
      </c>
      <c r="IA761" s="228" t="s">
        <v>861</v>
      </c>
      <c r="IB761" s="228" t="s">
        <v>861</v>
      </c>
      <c r="IC761" s="129"/>
      <c r="ID761" s="129"/>
      <c r="IE761" s="129"/>
      <c r="IF761" s="129">
        <f>IF765*IF762</f>
        <v>397994.04</v>
      </c>
      <c r="IG761" s="129">
        <f>IG765*IG762</f>
        <v>397994.04</v>
      </c>
      <c r="IH761" s="129">
        <f>IH765*IH762</f>
        <v>397994.04</v>
      </c>
      <c r="II761" s="228" t="s">
        <v>861</v>
      </c>
      <c r="IJ761" s="228" t="s">
        <v>861</v>
      </c>
      <c r="IK761" s="228" t="s">
        <v>861</v>
      </c>
      <c r="IL761" s="228" t="s">
        <v>861</v>
      </c>
      <c r="IM761" s="228" t="s">
        <v>861</v>
      </c>
      <c r="IN761" s="228" t="s">
        <v>861</v>
      </c>
      <c r="IO761" s="228" t="s">
        <v>861</v>
      </c>
      <c r="IP761" s="228" t="s">
        <v>861</v>
      </c>
      <c r="IQ761" s="228" t="s">
        <v>861</v>
      </c>
      <c r="IR761" s="228" t="s">
        <v>861</v>
      </c>
      <c r="IS761" s="228" t="s">
        <v>861</v>
      </c>
      <c r="IT761" s="228" t="s">
        <v>861</v>
      </c>
      <c r="IU761" s="228" t="s">
        <v>861</v>
      </c>
      <c r="IV761" s="228" t="s">
        <v>861</v>
      </c>
      <c r="IW761" s="228" t="s">
        <v>861</v>
      </c>
      <c r="IX761" s="129"/>
      <c r="IY761" s="129"/>
      <c r="IZ761" s="129"/>
      <c r="JA761" s="129">
        <f>JA765*JA762</f>
        <v>1513490.23</v>
      </c>
      <c r="JB761" s="129">
        <f>JB765*JB762</f>
        <v>1513490.23</v>
      </c>
      <c r="JC761" s="129">
        <f>JC765*JC762</f>
        <v>1513490.23</v>
      </c>
      <c r="JD761" s="228" t="s">
        <v>861</v>
      </c>
      <c r="JE761" s="228" t="s">
        <v>861</v>
      </c>
      <c r="JF761" s="228" t="s">
        <v>861</v>
      </c>
      <c r="JG761" s="228" t="s">
        <v>861</v>
      </c>
      <c r="JH761" s="228" t="s">
        <v>861</v>
      </c>
      <c r="JI761" s="228" t="s">
        <v>861</v>
      </c>
      <c r="JJ761" s="228" t="s">
        <v>861</v>
      </c>
      <c r="JK761" s="228" t="s">
        <v>861</v>
      </c>
      <c r="JL761" s="228" t="s">
        <v>861</v>
      </c>
      <c r="JM761" s="228" t="s">
        <v>861</v>
      </c>
      <c r="JN761" s="228" t="s">
        <v>861</v>
      </c>
      <c r="JO761" s="228" t="s">
        <v>861</v>
      </c>
      <c r="JP761" s="228" t="s">
        <v>861</v>
      </c>
      <c r="JQ761" s="228" t="s">
        <v>861</v>
      </c>
      <c r="JR761" s="228" t="s">
        <v>861</v>
      </c>
      <c r="JS761" s="129"/>
      <c r="JT761" s="129"/>
      <c r="JU761" s="129"/>
      <c r="JV761" s="129">
        <f>JV765*JV762</f>
        <v>380433.28</v>
      </c>
      <c r="JW761" s="129">
        <f>JW765*JW762</f>
        <v>380433.28</v>
      </c>
      <c r="JX761" s="129">
        <f>JX765*JX762</f>
        <v>380433.28</v>
      </c>
      <c r="JY761" s="228" t="s">
        <v>861</v>
      </c>
      <c r="JZ761" s="228" t="s">
        <v>861</v>
      </c>
      <c r="KA761" s="228" t="s">
        <v>861</v>
      </c>
      <c r="KB761" s="228" t="s">
        <v>861</v>
      </c>
      <c r="KC761" s="228" t="s">
        <v>861</v>
      </c>
      <c r="KD761" s="228" t="s">
        <v>861</v>
      </c>
      <c r="KE761" s="228" t="s">
        <v>861</v>
      </c>
      <c r="KF761" s="228" t="s">
        <v>861</v>
      </c>
      <c r="KG761" s="228" t="s">
        <v>861</v>
      </c>
      <c r="KH761" s="228" t="s">
        <v>861</v>
      </c>
      <c r="KI761" s="228" t="s">
        <v>861</v>
      </c>
      <c r="KJ761" s="228" t="s">
        <v>861</v>
      </c>
      <c r="KK761" s="228" t="s">
        <v>861</v>
      </c>
      <c r="KL761" s="228" t="s">
        <v>861</v>
      </c>
      <c r="KM761" s="228" t="s">
        <v>861</v>
      </c>
      <c r="KN761" s="129"/>
      <c r="KO761" s="129"/>
      <c r="KP761" s="129"/>
      <c r="KQ761" s="129">
        <f>KQ765*KQ762</f>
        <v>329632.67</v>
      </c>
      <c r="KR761" s="129">
        <f>KR765*KR762</f>
        <v>329632.67</v>
      </c>
      <c r="KS761" s="129">
        <f>KS765*KS762</f>
        <v>329632.67</v>
      </c>
      <c r="KT761" s="228" t="s">
        <v>861</v>
      </c>
      <c r="KU761" s="228" t="s">
        <v>861</v>
      </c>
      <c r="KV761" s="228" t="s">
        <v>861</v>
      </c>
      <c r="KW761" s="228" t="s">
        <v>861</v>
      </c>
      <c r="KX761" s="228" t="s">
        <v>861</v>
      </c>
      <c r="KY761" s="228" t="s">
        <v>861</v>
      </c>
      <c r="KZ761" s="228" t="s">
        <v>861</v>
      </c>
      <c r="LA761" s="228" t="s">
        <v>861</v>
      </c>
      <c r="LB761" s="228" t="s">
        <v>861</v>
      </c>
      <c r="LC761" s="228" t="s">
        <v>861</v>
      </c>
      <c r="LD761" s="228" t="s">
        <v>861</v>
      </c>
      <c r="LE761" s="228" t="s">
        <v>861</v>
      </c>
      <c r="LF761" s="228" t="s">
        <v>861</v>
      </c>
      <c r="LG761" s="228" t="s">
        <v>861</v>
      </c>
      <c r="LH761" s="228" t="s">
        <v>861</v>
      </c>
      <c r="LI761" s="129"/>
      <c r="LJ761" s="129"/>
      <c r="LK761" s="129"/>
      <c r="LL761" s="129">
        <f>LL765*LL762</f>
        <v>780190.48</v>
      </c>
      <c r="LM761" s="129">
        <f>LM765*LM762</f>
        <v>780190.48</v>
      </c>
      <c r="LN761" s="129">
        <f>LN765*LN762</f>
        <v>780190.48</v>
      </c>
      <c r="LO761" s="228" t="s">
        <v>861</v>
      </c>
      <c r="LP761" s="228" t="s">
        <v>861</v>
      </c>
      <c r="LQ761" s="228" t="s">
        <v>861</v>
      </c>
      <c r="LR761" s="228" t="s">
        <v>861</v>
      </c>
      <c r="LS761" s="228" t="s">
        <v>861</v>
      </c>
      <c r="LT761" s="228" t="s">
        <v>861</v>
      </c>
      <c r="LU761" s="228" t="s">
        <v>861</v>
      </c>
      <c r="LV761" s="228" t="s">
        <v>861</v>
      </c>
      <c r="LW761" s="228" t="s">
        <v>861</v>
      </c>
      <c r="LX761" s="228" t="s">
        <v>861</v>
      </c>
      <c r="LY761" s="228" t="s">
        <v>861</v>
      </c>
      <c r="LZ761" s="228" t="s">
        <v>861</v>
      </c>
      <c r="MA761" s="228" t="s">
        <v>861</v>
      </c>
      <c r="MB761" s="228" t="s">
        <v>861</v>
      </c>
      <c r="MC761" s="228" t="s">
        <v>861</v>
      </c>
      <c r="MD761" s="129"/>
      <c r="ME761" s="129"/>
      <c r="MF761" s="129"/>
      <c r="MG761" s="129">
        <f>MG765*MG762</f>
        <v>850647.04000000004</v>
      </c>
      <c r="MH761" s="129">
        <f>MH765*MH762</f>
        <v>850647.04000000004</v>
      </c>
      <c r="MI761" s="129">
        <f>MI765*MI762</f>
        <v>850647.04000000004</v>
      </c>
      <c r="MJ761" s="228" t="s">
        <v>861</v>
      </c>
      <c r="MK761" s="228" t="s">
        <v>861</v>
      </c>
      <c r="ML761" s="228" t="s">
        <v>861</v>
      </c>
      <c r="MM761" s="228" t="s">
        <v>861</v>
      </c>
      <c r="MN761" s="228" t="s">
        <v>861</v>
      </c>
      <c r="MO761" s="228" t="s">
        <v>861</v>
      </c>
      <c r="MP761" s="228" t="s">
        <v>861</v>
      </c>
      <c r="MQ761" s="228" t="s">
        <v>861</v>
      </c>
      <c r="MR761" s="228" t="s">
        <v>861</v>
      </c>
      <c r="MS761" s="228" t="s">
        <v>861</v>
      </c>
      <c r="MT761" s="228" t="s">
        <v>861</v>
      </c>
      <c r="MU761" s="228" t="s">
        <v>861</v>
      </c>
      <c r="MV761" s="228" t="s">
        <v>861</v>
      </c>
      <c r="MW761" s="228" t="s">
        <v>861</v>
      </c>
      <c r="MX761" s="228" t="s">
        <v>861</v>
      </c>
      <c r="MY761" s="129"/>
      <c r="MZ761" s="129"/>
      <c r="NA761" s="129"/>
      <c r="NB761" s="129">
        <f>NB765*NB762</f>
        <v>293799.46000000002</v>
      </c>
      <c r="NC761" s="129">
        <f>NC765*NC762</f>
        <v>293799.46000000002</v>
      </c>
      <c r="ND761" s="129">
        <f>ND765*ND762</f>
        <v>293799.46000000002</v>
      </c>
      <c r="NE761" s="228" t="s">
        <v>861</v>
      </c>
      <c r="NF761" s="228" t="s">
        <v>861</v>
      </c>
      <c r="NG761" s="228" t="s">
        <v>861</v>
      </c>
      <c r="NH761" s="228" t="s">
        <v>861</v>
      </c>
      <c r="NI761" s="228" t="s">
        <v>861</v>
      </c>
      <c r="NJ761" s="228" t="s">
        <v>861</v>
      </c>
      <c r="NK761" s="228" t="s">
        <v>861</v>
      </c>
      <c r="NL761" s="228" t="s">
        <v>861</v>
      </c>
      <c r="NM761" s="228" t="s">
        <v>861</v>
      </c>
      <c r="NN761" s="228" t="s">
        <v>861</v>
      </c>
      <c r="NO761" s="228" t="s">
        <v>861</v>
      </c>
      <c r="NP761" s="228" t="s">
        <v>861</v>
      </c>
      <c r="NQ761" s="228" t="s">
        <v>861</v>
      </c>
      <c r="NR761" s="228" t="s">
        <v>861</v>
      </c>
      <c r="NS761" s="228" t="s">
        <v>861</v>
      </c>
      <c r="NT761" s="129"/>
      <c r="NU761" s="129"/>
      <c r="NV761" s="129"/>
      <c r="NW761" s="129">
        <f>NW765*NW762</f>
        <v>773290.92</v>
      </c>
      <c r="NX761" s="129">
        <f>NX765*NX762</f>
        <v>773290.92</v>
      </c>
      <c r="NY761" s="129">
        <f>NY765*NY762</f>
        <v>773290.92</v>
      </c>
      <c r="NZ761" s="228" t="s">
        <v>861</v>
      </c>
      <c r="OA761" s="228" t="s">
        <v>861</v>
      </c>
      <c r="OB761" s="228" t="s">
        <v>861</v>
      </c>
      <c r="OC761" s="228" t="s">
        <v>861</v>
      </c>
      <c r="OD761" s="228" t="s">
        <v>861</v>
      </c>
      <c r="OE761" s="228" t="s">
        <v>861</v>
      </c>
      <c r="OF761" s="228" t="s">
        <v>861</v>
      </c>
      <c r="OG761" s="228" t="s">
        <v>861</v>
      </c>
      <c r="OH761" s="228" t="s">
        <v>861</v>
      </c>
      <c r="OI761" s="228" t="s">
        <v>861</v>
      </c>
      <c r="OJ761" s="228" t="s">
        <v>861</v>
      </c>
      <c r="OK761" s="228" t="s">
        <v>861</v>
      </c>
      <c r="OL761" s="228" t="s">
        <v>861</v>
      </c>
      <c r="OM761" s="228" t="s">
        <v>861</v>
      </c>
      <c r="ON761" s="228" t="s">
        <v>861</v>
      </c>
      <c r="OO761" s="129"/>
      <c r="OP761" s="129"/>
      <c r="OQ761" s="129"/>
      <c r="OR761" s="129">
        <f>OR765*OR762</f>
        <v>1041462.55</v>
      </c>
      <c r="OS761" s="129">
        <f>OS765*OS762</f>
        <v>1041462.55</v>
      </c>
      <c r="OT761" s="129">
        <f>OT765*OT762</f>
        <v>1041462.55</v>
      </c>
      <c r="OU761" s="228" t="s">
        <v>861</v>
      </c>
      <c r="OV761" s="228" t="s">
        <v>861</v>
      </c>
      <c r="OW761" s="228" t="s">
        <v>861</v>
      </c>
      <c r="OX761" s="228" t="s">
        <v>861</v>
      </c>
      <c r="OY761" s="228" t="s">
        <v>861</v>
      </c>
      <c r="OZ761" s="228" t="s">
        <v>861</v>
      </c>
      <c r="PA761" s="228" t="s">
        <v>861</v>
      </c>
      <c r="PB761" s="228" t="s">
        <v>861</v>
      </c>
      <c r="PC761" s="228" t="s">
        <v>861</v>
      </c>
      <c r="PD761" s="228" t="s">
        <v>861</v>
      </c>
      <c r="PE761" s="228" t="s">
        <v>861</v>
      </c>
      <c r="PF761" s="228" t="s">
        <v>861</v>
      </c>
      <c r="PG761" s="228" t="s">
        <v>861</v>
      </c>
      <c r="PH761" s="228" t="s">
        <v>861</v>
      </c>
      <c r="PI761" s="228" t="s">
        <v>861</v>
      </c>
      <c r="PJ761" s="129"/>
      <c r="PK761" s="129"/>
      <c r="PL761" s="129"/>
      <c r="PM761" s="129">
        <f>PM765*PM762</f>
        <v>668363.22</v>
      </c>
      <c r="PN761" s="129">
        <f>PN765*PN762</f>
        <v>668363.22</v>
      </c>
      <c r="PO761" s="129">
        <f>PO765*PO762</f>
        <v>668363.22</v>
      </c>
      <c r="PP761" s="228" t="s">
        <v>861</v>
      </c>
      <c r="PQ761" s="228" t="s">
        <v>861</v>
      </c>
      <c r="PR761" s="228" t="s">
        <v>861</v>
      </c>
      <c r="PS761" s="228" t="s">
        <v>861</v>
      </c>
      <c r="PT761" s="228" t="s">
        <v>861</v>
      </c>
      <c r="PU761" s="228" t="s">
        <v>861</v>
      </c>
      <c r="PV761" s="228" t="s">
        <v>861</v>
      </c>
      <c r="PW761" s="228" t="s">
        <v>861</v>
      </c>
      <c r="PX761" s="228" t="s">
        <v>861</v>
      </c>
      <c r="PY761" s="228" t="s">
        <v>861</v>
      </c>
      <c r="PZ761" s="228" t="s">
        <v>861</v>
      </c>
      <c r="QA761" s="228" t="s">
        <v>861</v>
      </c>
      <c r="QB761" s="228" t="s">
        <v>861</v>
      </c>
      <c r="QC761" s="228" t="s">
        <v>861</v>
      </c>
      <c r="QD761" s="228" t="s">
        <v>861</v>
      </c>
      <c r="QE761" s="129"/>
      <c r="QF761" s="129"/>
      <c r="QG761" s="129"/>
      <c r="QH761" s="129">
        <f>QH765*QH762</f>
        <v>539626.80000000005</v>
      </c>
      <c r="QI761" s="129">
        <f>QI765*QI762</f>
        <v>539626.80000000005</v>
      </c>
      <c r="QJ761" s="129">
        <f>QJ765*QJ762</f>
        <v>539626.80000000005</v>
      </c>
      <c r="QK761" s="228" t="s">
        <v>861</v>
      </c>
      <c r="QL761" s="228" t="s">
        <v>861</v>
      </c>
      <c r="QM761" s="228" t="s">
        <v>861</v>
      </c>
      <c r="QN761" s="228" t="s">
        <v>861</v>
      </c>
      <c r="QO761" s="228" t="s">
        <v>861</v>
      </c>
      <c r="QP761" s="228" t="s">
        <v>861</v>
      </c>
      <c r="QQ761" s="228" t="s">
        <v>861</v>
      </c>
      <c r="QR761" s="228" t="s">
        <v>861</v>
      </c>
      <c r="QS761" s="228" t="s">
        <v>861</v>
      </c>
      <c r="QT761" s="228" t="s">
        <v>861</v>
      </c>
      <c r="QU761" s="228" t="s">
        <v>861</v>
      </c>
      <c r="QV761" s="228" t="s">
        <v>861</v>
      </c>
      <c r="QW761" s="228" t="s">
        <v>861</v>
      </c>
      <c r="QX761" s="228" t="s">
        <v>861</v>
      </c>
      <c r="QY761" s="228" t="s">
        <v>861</v>
      </c>
      <c r="QZ761" s="129"/>
      <c r="RA761" s="129"/>
      <c r="RB761" s="129"/>
      <c r="RC761" s="129">
        <f>RC765*RC762</f>
        <v>944961.92</v>
      </c>
      <c r="RD761" s="129">
        <f>RD765*RD762</f>
        <v>944961.92</v>
      </c>
      <c r="RE761" s="129">
        <f>RE765*RE762</f>
        <v>944961.92</v>
      </c>
      <c r="RF761" s="228" t="s">
        <v>861</v>
      </c>
      <c r="RG761" s="228" t="s">
        <v>861</v>
      </c>
      <c r="RH761" s="228" t="s">
        <v>861</v>
      </c>
      <c r="RI761" s="228" t="s">
        <v>861</v>
      </c>
      <c r="RJ761" s="228" t="s">
        <v>861</v>
      </c>
      <c r="RK761" s="228" t="s">
        <v>861</v>
      </c>
      <c r="RL761" s="228" t="s">
        <v>861</v>
      </c>
      <c r="RM761" s="228" t="s">
        <v>861</v>
      </c>
      <c r="RN761" s="228" t="s">
        <v>861</v>
      </c>
      <c r="RO761" s="228" t="s">
        <v>861</v>
      </c>
      <c r="RP761" s="228" t="s">
        <v>861</v>
      </c>
      <c r="RQ761" s="228" t="s">
        <v>861</v>
      </c>
      <c r="RR761" s="228" t="s">
        <v>861</v>
      </c>
      <c r="RS761" s="228" t="s">
        <v>861</v>
      </c>
      <c r="RT761" s="228" t="s">
        <v>861</v>
      </c>
      <c r="RU761" s="129"/>
      <c r="RV761" s="129"/>
      <c r="RW761" s="129"/>
      <c r="RX761" s="129">
        <f>RX765*RX762</f>
        <v>854048.14</v>
      </c>
      <c r="RY761" s="129">
        <f>RY765*RY762</f>
        <v>854048.14</v>
      </c>
      <c r="RZ761" s="129">
        <f>RZ765*RZ762</f>
        <v>854048.14</v>
      </c>
      <c r="SA761" s="228" t="s">
        <v>861</v>
      </c>
      <c r="SB761" s="228" t="s">
        <v>861</v>
      </c>
      <c r="SC761" s="228" t="s">
        <v>861</v>
      </c>
      <c r="SD761" s="228" t="s">
        <v>861</v>
      </c>
      <c r="SE761" s="228" t="s">
        <v>861</v>
      </c>
      <c r="SF761" s="228" t="s">
        <v>861</v>
      </c>
      <c r="SG761" s="228" t="s">
        <v>861</v>
      </c>
      <c r="SH761" s="228" t="s">
        <v>861</v>
      </c>
      <c r="SI761" s="228" t="s">
        <v>861</v>
      </c>
      <c r="SJ761" s="228" t="s">
        <v>861</v>
      </c>
      <c r="SK761" s="228" t="s">
        <v>861</v>
      </c>
      <c r="SL761" s="228" t="s">
        <v>861</v>
      </c>
      <c r="SM761" s="228" t="s">
        <v>861</v>
      </c>
      <c r="SN761" s="228" t="s">
        <v>861</v>
      </c>
      <c r="SO761" s="228" t="s">
        <v>861</v>
      </c>
      <c r="SP761" s="129"/>
      <c r="SQ761" s="129"/>
      <c r="SR761" s="129"/>
      <c r="SS761" s="129">
        <f>SS765*SS762</f>
        <v>1332634.68</v>
      </c>
      <c r="ST761" s="129">
        <f>ST765*ST762</f>
        <v>1332634.68</v>
      </c>
      <c r="SU761" s="129">
        <f>SU765*SU762</f>
        <v>1332634.68</v>
      </c>
      <c r="SV761" s="228" t="s">
        <v>861</v>
      </c>
      <c r="SW761" s="228" t="s">
        <v>861</v>
      </c>
      <c r="SX761" s="228" t="s">
        <v>861</v>
      </c>
      <c r="SY761" s="228" t="s">
        <v>861</v>
      </c>
      <c r="SZ761" s="228" t="s">
        <v>861</v>
      </c>
      <c r="TA761" s="228" t="s">
        <v>861</v>
      </c>
      <c r="TB761" s="228" t="s">
        <v>861</v>
      </c>
      <c r="TC761" s="228" t="s">
        <v>861</v>
      </c>
      <c r="TD761" s="228" t="s">
        <v>861</v>
      </c>
      <c r="TE761" s="228" t="s">
        <v>861</v>
      </c>
      <c r="TF761" s="228" t="s">
        <v>861</v>
      </c>
      <c r="TG761" s="228" t="s">
        <v>861</v>
      </c>
      <c r="TH761" s="228" t="s">
        <v>861</v>
      </c>
      <c r="TI761" s="228" t="s">
        <v>861</v>
      </c>
      <c r="TJ761" s="228" t="s">
        <v>861</v>
      </c>
      <c r="TK761" s="129"/>
      <c r="TL761" s="129"/>
      <c r="TM761" s="129"/>
      <c r="TN761" s="129">
        <f>TN765*TN762</f>
        <v>798060.62</v>
      </c>
      <c r="TO761" s="129">
        <f>TO765*TO762</f>
        <v>798060.62</v>
      </c>
      <c r="TP761" s="129">
        <f>TP765*TP762</f>
        <v>798060.62</v>
      </c>
      <c r="TQ761" s="228" t="s">
        <v>861</v>
      </c>
      <c r="TR761" s="228" t="s">
        <v>861</v>
      </c>
      <c r="TS761" s="228" t="s">
        <v>861</v>
      </c>
      <c r="TT761" s="228" t="s">
        <v>861</v>
      </c>
      <c r="TU761" s="228" t="s">
        <v>861</v>
      </c>
      <c r="TV761" s="228" t="s">
        <v>861</v>
      </c>
      <c r="TW761" s="228" t="s">
        <v>861</v>
      </c>
      <c r="TX761" s="228" t="s">
        <v>861</v>
      </c>
      <c r="TY761" s="228" t="s">
        <v>861</v>
      </c>
      <c r="TZ761" s="228" t="s">
        <v>861</v>
      </c>
      <c r="UA761" s="228" t="s">
        <v>861</v>
      </c>
      <c r="UB761" s="228" t="s">
        <v>861</v>
      </c>
      <c r="UC761" s="228" t="s">
        <v>861</v>
      </c>
      <c r="UD761" s="228" t="s">
        <v>861</v>
      </c>
      <c r="UE761" s="228" t="s">
        <v>861</v>
      </c>
      <c r="UF761" s="129"/>
      <c r="UG761" s="129"/>
      <c r="UH761" s="129"/>
      <c r="UI761" s="129">
        <f>UI765*UI762</f>
        <v>379296.58</v>
      </c>
      <c r="UJ761" s="129">
        <f>UJ765*UJ762</f>
        <v>379296.58</v>
      </c>
      <c r="UK761" s="129">
        <f>UK765*UK762</f>
        <v>379296.58</v>
      </c>
      <c r="UL761" s="228" t="s">
        <v>861</v>
      </c>
      <c r="UM761" s="228" t="s">
        <v>861</v>
      </c>
      <c r="UN761" s="228" t="s">
        <v>861</v>
      </c>
      <c r="UO761" s="228" t="s">
        <v>861</v>
      </c>
      <c r="UP761" s="228" t="s">
        <v>861</v>
      </c>
      <c r="UQ761" s="228" t="s">
        <v>861</v>
      </c>
      <c r="UR761" s="228" t="s">
        <v>861</v>
      </c>
      <c r="US761" s="228" t="s">
        <v>861</v>
      </c>
      <c r="UT761" s="228" t="s">
        <v>861</v>
      </c>
      <c r="UU761" s="228" t="s">
        <v>861</v>
      </c>
      <c r="UV761" s="228" t="s">
        <v>861</v>
      </c>
      <c r="UW761" s="228" t="s">
        <v>861</v>
      </c>
      <c r="UX761" s="228" t="s">
        <v>861</v>
      </c>
      <c r="UY761" s="228" t="s">
        <v>861</v>
      </c>
      <c r="UZ761" s="228" t="s">
        <v>861</v>
      </c>
      <c r="VA761" s="129"/>
      <c r="VB761" s="129"/>
      <c r="VC761" s="129"/>
      <c r="VD761" s="129">
        <f>VD765*VD762</f>
        <v>1357435.73</v>
      </c>
      <c r="VE761" s="129">
        <f>VE765*VE762</f>
        <v>1357435.73</v>
      </c>
      <c r="VF761" s="129">
        <f>VF765*VF762</f>
        <v>1357435.73</v>
      </c>
      <c r="VG761" s="228" t="s">
        <v>861</v>
      </c>
      <c r="VH761" s="228" t="s">
        <v>861</v>
      </c>
      <c r="VI761" s="228" t="s">
        <v>861</v>
      </c>
      <c r="VJ761" s="228" t="s">
        <v>861</v>
      </c>
      <c r="VK761" s="228" t="s">
        <v>861</v>
      </c>
      <c r="VL761" s="228" t="s">
        <v>861</v>
      </c>
      <c r="VM761" s="228" t="s">
        <v>861</v>
      </c>
      <c r="VN761" s="228" t="s">
        <v>861</v>
      </c>
      <c r="VO761" s="228" t="s">
        <v>861</v>
      </c>
      <c r="VP761" s="228" t="s">
        <v>861</v>
      </c>
      <c r="VQ761" s="228" t="s">
        <v>861</v>
      </c>
      <c r="VR761" s="228" t="s">
        <v>861</v>
      </c>
      <c r="VS761" s="228" t="s">
        <v>861</v>
      </c>
      <c r="VT761" s="228" t="s">
        <v>861</v>
      </c>
      <c r="VU761" s="228" t="s">
        <v>861</v>
      </c>
      <c r="VV761" s="129"/>
      <c r="VW761" s="129"/>
      <c r="VX761" s="129"/>
      <c r="VY761" s="129">
        <f>VY765*VY762</f>
        <v>1075421.22</v>
      </c>
      <c r="VZ761" s="129">
        <f>VZ765*VZ762</f>
        <v>1075421.22</v>
      </c>
      <c r="WA761" s="129">
        <f>WA765*WA762</f>
        <v>1075421.22</v>
      </c>
      <c r="WB761" s="228" t="s">
        <v>861</v>
      </c>
      <c r="WC761" s="228" t="s">
        <v>861</v>
      </c>
      <c r="WD761" s="228" t="s">
        <v>861</v>
      </c>
      <c r="WE761" s="228" t="s">
        <v>861</v>
      </c>
      <c r="WF761" s="228" t="s">
        <v>861</v>
      </c>
      <c r="WG761" s="228" t="s">
        <v>861</v>
      </c>
      <c r="WH761" s="228" t="s">
        <v>861</v>
      </c>
      <c r="WI761" s="228" t="s">
        <v>861</v>
      </c>
      <c r="WJ761" s="228" t="s">
        <v>861</v>
      </c>
      <c r="WK761" s="228" t="s">
        <v>861</v>
      </c>
      <c r="WL761" s="228" t="s">
        <v>861</v>
      </c>
      <c r="WM761" s="228" t="s">
        <v>861</v>
      </c>
      <c r="WN761" s="228" t="s">
        <v>861</v>
      </c>
      <c r="WO761" s="228" t="s">
        <v>861</v>
      </c>
      <c r="WP761" s="228" t="s">
        <v>861</v>
      </c>
      <c r="WQ761" s="130"/>
      <c r="WR761" s="130"/>
      <c r="WS761" s="130"/>
      <c r="WT761" s="130">
        <v>0</v>
      </c>
      <c r="WU761" s="130">
        <f>691016-691016</f>
        <v>0</v>
      </c>
      <c r="WV761" s="130">
        <f>691016-691016</f>
        <v>0</v>
      </c>
      <c r="WW761" s="228" t="s">
        <v>861</v>
      </c>
      <c r="WX761" s="228" t="s">
        <v>861</v>
      </c>
      <c r="WY761" s="228" t="s">
        <v>861</v>
      </c>
      <c r="WZ761" s="228" t="s">
        <v>861</v>
      </c>
      <c r="XA761" s="228" t="s">
        <v>861</v>
      </c>
      <c r="XB761" s="228" t="s">
        <v>861</v>
      </c>
      <c r="XC761" s="228" t="s">
        <v>861</v>
      </c>
      <c r="XD761" s="228" t="s">
        <v>861</v>
      </c>
      <c r="XE761" s="228" t="s">
        <v>861</v>
      </c>
      <c r="XF761" s="228" t="s">
        <v>861</v>
      </c>
      <c r="XG761" s="228" t="s">
        <v>861</v>
      </c>
      <c r="XH761" s="228" t="s">
        <v>861</v>
      </c>
      <c r="XI761" s="228" t="s">
        <v>861</v>
      </c>
      <c r="XJ761" s="228" t="s">
        <v>861</v>
      </c>
      <c r="XK761" s="228" t="s">
        <v>861</v>
      </c>
      <c r="XL761" s="129"/>
      <c r="XM761" s="129"/>
      <c r="XN761" s="129"/>
      <c r="XO761" s="129">
        <f>XO765*XO762</f>
        <v>580048.69999999995</v>
      </c>
      <c r="XP761" s="129">
        <f>XP765*XP762</f>
        <v>580048.69999999995</v>
      </c>
      <c r="XQ761" s="129">
        <f>XQ765*XQ762</f>
        <v>580048.69999999995</v>
      </c>
      <c r="XR761" s="228" t="s">
        <v>861</v>
      </c>
      <c r="XS761" s="228" t="s">
        <v>861</v>
      </c>
      <c r="XT761" s="228" t="s">
        <v>861</v>
      </c>
      <c r="XU761" s="228" t="s">
        <v>861</v>
      </c>
      <c r="XV761" s="228" t="s">
        <v>861</v>
      </c>
      <c r="XW761" s="228" t="s">
        <v>861</v>
      </c>
      <c r="XX761" s="228" t="s">
        <v>861</v>
      </c>
      <c r="XY761" s="228" t="s">
        <v>861</v>
      </c>
      <c r="XZ761" s="228" t="s">
        <v>861</v>
      </c>
      <c r="YA761" s="228" t="s">
        <v>861</v>
      </c>
      <c r="YB761" s="228" t="s">
        <v>861</v>
      </c>
      <c r="YC761" s="228" t="s">
        <v>861</v>
      </c>
      <c r="YD761" s="228" t="s">
        <v>861</v>
      </c>
      <c r="YE761" s="228" t="s">
        <v>861</v>
      </c>
      <c r="YF761" s="228" t="s">
        <v>861</v>
      </c>
      <c r="YG761" s="129"/>
      <c r="YH761" s="129"/>
      <c r="YI761" s="129"/>
      <c r="YJ761" s="129">
        <f>YJ765*YJ762</f>
        <v>1174917.05</v>
      </c>
      <c r="YK761" s="129">
        <f>YK765*YK762</f>
        <v>1174917.05</v>
      </c>
      <c r="YL761" s="129">
        <f>YL765*YL762</f>
        <v>1174917.05</v>
      </c>
      <c r="YM761" s="228" t="s">
        <v>861</v>
      </c>
      <c r="YN761" s="228" t="s">
        <v>861</v>
      </c>
      <c r="YO761" s="228" t="s">
        <v>861</v>
      </c>
      <c r="YP761" s="228" t="s">
        <v>861</v>
      </c>
      <c r="YQ761" s="228" t="s">
        <v>861</v>
      </c>
      <c r="YR761" s="228" t="s">
        <v>861</v>
      </c>
      <c r="YS761" s="228" t="s">
        <v>861</v>
      </c>
      <c r="YT761" s="228" t="s">
        <v>861</v>
      </c>
      <c r="YU761" s="228" t="s">
        <v>861</v>
      </c>
      <c r="YV761" s="228" t="s">
        <v>861</v>
      </c>
      <c r="YW761" s="228" t="s">
        <v>861</v>
      </c>
      <c r="YX761" s="228" t="s">
        <v>861</v>
      </c>
      <c r="YY761" s="228" t="s">
        <v>861</v>
      </c>
      <c r="YZ761" s="228" t="s">
        <v>861</v>
      </c>
      <c r="ZA761" s="228" t="s">
        <v>861</v>
      </c>
      <c r="ZB761" s="129"/>
      <c r="ZC761" s="129"/>
      <c r="ZD761" s="129"/>
      <c r="ZE761" s="129">
        <f>ZE765*ZE762</f>
        <v>1244061.1399999999</v>
      </c>
      <c r="ZF761" s="129">
        <f>ZF765*ZF762</f>
        <v>1244061.1399999999</v>
      </c>
      <c r="ZG761" s="129">
        <f>ZG765*ZG762</f>
        <v>1244061.1399999999</v>
      </c>
      <c r="ZH761" s="228" t="s">
        <v>861</v>
      </c>
      <c r="ZI761" s="228" t="s">
        <v>861</v>
      </c>
      <c r="ZJ761" s="228" t="s">
        <v>861</v>
      </c>
      <c r="ZK761" s="228" t="s">
        <v>861</v>
      </c>
      <c r="ZL761" s="228" t="s">
        <v>861</v>
      </c>
      <c r="ZM761" s="228" t="s">
        <v>861</v>
      </c>
      <c r="ZN761" s="228" t="s">
        <v>861</v>
      </c>
      <c r="ZO761" s="228" t="s">
        <v>861</v>
      </c>
      <c r="ZP761" s="228" t="s">
        <v>861</v>
      </c>
      <c r="ZQ761" s="228" t="s">
        <v>861</v>
      </c>
      <c r="ZR761" s="228" t="s">
        <v>861</v>
      </c>
      <c r="ZS761" s="228" t="s">
        <v>861</v>
      </c>
      <c r="ZT761" s="228" t="s">
        <v>861</v>
      </c>
      <c r="ZU761" s="228" t="s">
        <v>861</v>
      </c>
      <c r="ZV761" s="228" t="s">
        <v>861</v>
      </c>
      <c r="ZW761" s="129"/>
      <c r="ZX761" s="129"/>
      <c r="ZY761" s="129"/>
      <c r="ZZ761" s="129">
        <f>ZZ765*ZZ762</f>
        <v>922379.34</v>
      </c>
      <c r="AAA761" s="129">
        <f>AAA765*AAA762</f>
        <v>922379.34</v>
      </c>
      <c r="AAB761" s="129">
        <f>AAB765*AAB762</f>
        <v>922379.34</v>
      </c>
      <c r="AAC761" s="228" t="s">
        <v>861</v>
      </c>
      <c r="AAD761" s="228" t="s">
        <v>861</v>
      </c>
      <c r="AAE761" s="228" t="s">
        <v>861</v>
      </c>
      <c r="AAF761" s="228" t="s">
        <v>861</v>
      </c>
      <c r="AAG761" s="228" t="s">
        <v>861</v>
      </c>
      <c r="AAH761" s="228" t="s">
        <v>861</v>
      </c>
      <c r="AAI761" s="228" t="s">
        <v>861</v>
      </c>
      <c r="AAJ761" s="228" t="s">
        <v>861</v>
      </c>
      <c r="AAK761" s="228" t="s">
        <v>861</v>
      </c>
      <c r="AAL761" s="228" t="s">
        <v>861</v>
      </c>
      <c r="AAM761" s="228" t="s">
        <v>861</v>
      </c>
      <c r="AAN761" s="228" t="s">
        <v>861</v>
      </c>
      <c r="AAO761" s="228" t="s">
        <v>861</v>
      </c>
      <c r="AAP761" s="228" t="s">
        <v>861</v>
      </c>
      <c r="AAQ761" s="228" t="s">
        <v>861</v>
      </c>
      <c r="AAR761" s="129"/>
      <c r="AAS761" s="129"/>
      <c r="AAT761" s="129"/>
      <c r="AAU761" s="129">
        <f>AAU765*AAU762</f>
        <v>840150.79</v>
      </c>
      <c r="AAV761" s="129">
        <f>AAV765*AAV762</f>
        <v>840150.79</v>
      </c>
      <c r="AAW761" s="129">
        <f>AAW765*AAW762</f>
        <v>840150.79</v>
      </c>
      <c r="AAX761" s="228" t="s">
        <v>861</v>
      </c>
      <c r="AAY761" s="228" t="s">
        <v>861</v>
      </c>
      <c r="AAZ761" s="228" t="s">
        <v>861</v>
      </c>
      <c r="ABA761" s="228" t="s">
        <v>861</v>
      </c>
      <c r="ABB761" s="228" t="s">
        <v>861</v>
      </c>
      <c r="ABC761" s="228" t="s">
        <v>861</v>
      </c>
      <c r="ABD761" s="228" t="s">
        <v>861</v>
      </c>
      <c r="ABE761" s="228" t="s">
        <v>861</v>
      </c>
      <c r="ABF761" s="228" t="s">
        <v>861</v>
      </c>
      <c r="ABG761" s="228" t="s">
        <v>861</v>
      </c>
      <c r="ABH761" s="228" t="s">
        <v>861</v>
      </c>
      <c r="ABI761" s="228" t="s">
        <v>861</v>
      </c>
      <c r="ABJ761" s="228" t="s">
        <v>861</v>
      </c>
      <c r="ABK761" s="228" t="s">
        <v>861</v>
      </c>
      <c r="ABL761" s="228" t="s">
        <v>861</v>
      </c>
      <c r="ABM761" s="129"/>
      <c r="ABN761" s="129"/>
      <c r="ABO761" s="129"/>
      <c r="ABP761" s="129">
        <f>ABP765*ABP762</f>
        <v>564882.13</v>
      </c>
      <c r="ABQ761" s="129">
        <f>ABQ765*ABQ762</f>
        <v>564882.13</v>
      </c>
      <c r="ABR761" s="129">
        <f>ABR765*ABR762</f>
        <v>564882.13</v>
      </c>
      <c r="ABS761" s="228" t="s">
        <v>861</v>
      </c>
      <c r="ABT761" s="228" t="s">
        <v>861</v>
      </c>
      <c r="ABU761" s="228" t="s">
        <v>861</v>
      </c>
      <c r="ABV761" s="228" t="s">
        <v>861</v>
      </c>
      <c r="ABW761" s="228" t="s">
        <v>861</v>
      </c>
      <c r="ABX761" s="228" t="s">
        <v>861</v>
      </c>
      <c r="ABY761" s="228" t="s">
        <v>861</v>
      </c>
      <c r="ABZ761" s="228" t="s">
        <v>861</v>
      </c>
      <c r="ACA761" s="228" t="s">
        <v>861</v>
      </c>
      <c r="ACB761" s="228" t="s">
        <v>861</v>
      </c>
      <c r="ACC761" s="228" t="s">
        <v>861</v>
      </c>
      <c r="ACD761" s="228" t="s">
        <v>861</v>
      </c>
      <c r="ACE761" s="228" t="s">
        <v>861</v>
      </c>
      <c r="ACF761" s="228" t="s">
        <v>861</v>
      </c>
      <c r="ACG761" s="228" t="s">
        <v>861</v>
      </c>
      <c r="ACH761" s="129"/>
      <c r="ACI761" s="129"/>
      <c r="ACJ761" s="129"/>
      <c r="ACK761" s="129">
        <f>ACK765*ACK762</f>
        <v>855860.01</v>
      </c>
      <c r="ACL761" s="129">
        <f>ACL765*ACL762</f>
        <v>855860.01</v>
      </c>
      <c r="ACM761" s="129">
        <f>ACM765*ACM762</f>
        <v>855860.01</v>
      </c>
      <c r="ACN761" s="228" t="s">
        <v>861</v>
      </c>
      <c r="ACO761" s="228" t="s">
        <v>861</v>
      </c>
      <c r="ACP761" s="228" t="s">
        <v>861</v>
      </c>
      <c r="ACQ761" s="228" t="s">
        <v>861</v>
      </c>
      <c r="ACR761" s="228" t="s">
        <v>861</v>
      </c>
      <c r="ACS761" s="228" t="s">
        <v>861</v>
      </c>
      <c r="ACT761" s="228" t="s">
        <v>861</v>
      </c>
      <c r="ACU761" s="228" t="s">
        <v>861</v>
      </c>
      <c r="ACV761" s="228" t="s">
        <v>861</v>
      </c>
      <c r="ACW761" s="228" t="s">
        <v>861</v>
      </c>
      <c r="ACX761" s="228" t="s">
        <v>861</v>
      </c>
      <c r="ACY761" s="228" t="s">
        <v>861</v>
      </c>
      <c r="ACZ761" s="228" t="s">
        <v>861</v>
      </c>
      <c r="ADA761" s="228" t="s">
        <v>861</v>
      </c>
      <c r="ADB761" s="228" t="s">
        <v>861</v>
      </c>
      <c r="ADC761" s="129"/>
      <c r="ADD761" s="129"/>
      <c r="ADE761" s="129"/>
      <c r="ADF761" s="129">
        <f>ADF765*ADF762</f>
        <v>645625.46</v>
      </c>
      <c r="ADG761" s="129">
        <f>ADG765*ADG762</f>
        <v>645625.46</v>
      </c>
      <c r="ADH761" s="129">
        <f>ADH765*ADH762</f>
        <v>645625.46</v>
      </c>
      <c r="ADI761" s="228" t="s">
        <v>861</v>
      </c>
      <c r="ADJ761" s="228" t="s">
        <v>861</v>
      </c>
      <c r="ADK761" s="228" t="s">
        <v>861</v>
      </c>
      <c r="ADL761" s="228" t="s">
        <v>861</v>
      </c>
      <c r="ADM761" s="228" t="s">
        <v>861</v>
      </c>
      <c r="ADN761" s="228" t="s">
        <v>861</v>
      </c>
      <c r="ADO761" s="228" t="s">
        <v>861</v>
      </c>
      <c r="ADP761" s="228" t="s">
        <v>861</v>
      </c>
      <c r="ADQ761" s="228" t="s">
        <v>861</v>
      </c>
      <c r="ADR761" s="228" t="s">
        <v>861</v>
      </c>
      <c r="ADS761" s="228" t="s">
        <v>861</v>
      </c>
      <c r="ADT761" s="228" t="s">
        <v>861</v>
      </c>
      <c r="ADU761" s="228" t="s">
        <v>861</v>
      </c>
      <c r="ADV761" s="228" t="s">
        <v>861</v>
      </c>
      <c r="ADW761" s="228" t="s">
        <v>861</v>
      </c>
      <c r="ADX761" s="129"/>
      <c r="ADY761" s="129"/>
      <c r="ADZ761" s="129"/>
      <c r="AEA761" s="129">
        <f>AEA765*AEA762</f>
        <v>535544.67000000004</v>
      </c>
      <c r="AEB761" s="129">
        <f>AEB765*AEB762</f>
        <v>535544.67000000004</v>
      </c>
      <c r="AEC761" s="129">
        <f>AEC765*AEC762</f>
        <v>535544.67000000004</v>
      </c>
      <c r="AED761" s="228" t="s">
        <v>861</v>
      </c>
      <c r="AEE761" s="228" t="s">
        <v>861</v>
      </c>
      <c r="AEF761" s="228" t="s">
        <v>861</v>
      </c>
      <c r="AEG761" s="228" t="s">
        <v>861</v>
      </c>
      <c r="AEH761" s="228" t="s">
        <v>861</v>
      </c>
      <c r="AEI761" s="228" t="s">
        <v>861</v>
      </c>
      <c r="AEJ761" s="228" t="s">
        <v>861</v>
      </c>
      <c r="AEK761" s="228" t="s">
        <v>861</v>
      </c>
      <c r="AEL761" s="228" t="s">
        <v>861</v>
      </c>
      <c r="AEM761" s="228" t="s">
        <v>861</v>
      </c>
      <c r="AEN761" s="228" t="s">
        <v>861</v>
      </c>
      <c r="AEO761" s="228" t="s">
        <v>861</v>
      </c>
      <c r="AEP761" s="228" t="s">
        <v>861</v>
      </c>
      <c r="AEQ761" s="228" t="s">
        <v>861</v>
      </c>
      <c r="AER761" s="228" t="s">
        <v>861</v>
      </c>
      <c r="AES761" s="129"/>
      <c r="AET761" s="129"/>
      <c r="AEU761" s="129"/>
      <c r="AEV761" s="129">
        <f>AEV765*AEV762</f>
        <v>1846181.51</v>
      </c>
      <c r="AEW761" s="129">
        <f>AEW765*AEW762</f>
        <v>1846181.51</v>
      </c>
      <c r="AEX761" s="129">
        <f>AEX765*AEX762</f>
        <v>1846181.51</v>
      </c>
      <c r="AEY761" s="228" t="s">
        <v>861</v>
      </c>
      <c r="AEZ761" s="228" t="s">
        <v>861</v>
      </c>
      <c r="AFA761" s="228" t="s">
        <v>861</v>
      </c>
      <c r="AFB761" s="228" t="s">
        <v>861</v>
      </c>
      <c r="AFC761" s="228" t="s">
        <v>861</v>
      </c>
      <c r="AFD761" s="228" t="s">
        <v>861</v>
      </c>
      <c r="AFE761" s="228" t="s">
        <v>861</v>
      </c>
      <c r="AFF761" s="228" t="s">
        <v>861</v>
      </c>
      <c r="AFG761" s="228" t="s">
        <v>861</v>
      </c>
      <c r="AFH761" s="228" t="s">
        <v>861</v>
      </c>
      <c r="AFI761" s="228" t="s">
        <v>861</v>
      </c>
      <c r="AFJ761" s="228" t="s">
        <v>861</v>
      </c>
      <c r="AFK761" s="228" t="s">
        <v>861</v>
      </c>
      <c r="AFL761" s="228" t="s">
        <v>861</v>
      </c>
      <c r="AFM761" s="228" t="s">
        <v>861</v>
      </c>
      <c r="AFN761" s="129"/>
      <c r="AFO761" s="129"/>
      <c r="AFP761" s="129"/>
      <c r="AFQ761" s="129">
        <f>AFQ765*AFQ762</f>
        <v>630962.46</v>
      </c>
      <c r="AFR761" s="129">
        <f>AFR765*AFR762</f>
        <v>630962.46</v>
      </c>
      <c r="AFS761" s="129">
        <f>AFS765*AFS762</f>
        <v>630962.46</v>
      </c>
      <c r="AFT761" s="228" t="s">
        <v>861</v>
      </c>
      <c r="AFU761" s="228" t="s">
        <v>861</v>
      </c>
      <c r="AFV761" s="228" t="s">
        <v>861</v>
      </c>
      <c r="AFW761" s="228" t="s">
        <v>861</v>
      </c>
      <c r="AFX761" s="228" t="s">
        <v>861</v>
      </c>
      <c r="AFY761" s="228" t="s">
        <v>861</v>
      </c>
      <c r="AFZ761" s="228" t="s">
        <v>861</v>
      </c>
      <c r="AGA761" s="228" t="s">
        <v>861</v>
      </c>
      <c r="AGB761" s="228" t="s">
        <v>861</v>
      </c>
      <c r="AGC761" s="228" t="s">
        <v>861</v>
      </c>
      <c r="AGD761" s="228" t="s">
        <v>861</v>
      </c>
      <c r="AGE761" s="228" t="s">
        <v>861</v>
      </c>
      <c r="AGF761" s="228" t="s">
        <v>861</v>
      </c>
      <c r="AGG761" s="228" t="s">
        <v>861</v>
      </c>
      <c r="AGH761" s="228" t="s">
        <v>861</v>
      </c>
      <c r="AGI761" s="129"/>
      <c r="AGJ761" s="129"/>
      <c r="AGK761" s="129"/>
      <c r="AGL761" s="129">
        <f>AGL765*AGL762</f>
        <v>392174.64</v>
      </c>
      <c r="AGM761" s="129">
        <f>AGM765*AGM762</f>
        <v>392174.64</v>
      </c>
      <c r="AGN761" s="129">
        <f>AGN765*AGN762</f>
        <v>392174.64</v>
      </c>
      <c r="AGO761" s="228" t="s">
        <v>861</v>
      </c>
      <c r="AGP761" s="228" t="s">
        <v>861</v>
      </c>
      <c r="AGQ761" s="228" t="s">
        <v>861</v>
      </c>
      <c r="AGR761" s="228" t="s">
        <v>861</v>
      </c>
      <c r="AGS761" s="228" t="s">
        <v>861</v>
      </c>
      <c r="AGT761" s="228" t="s">
        <v>861</v>
      </c>
      <c r="AGU761" s="228" t="s">
        <v>861</v>
      </c>
      <c r="AGV761" s="228" t="s">
        <v>861</v>
      </c>
      <c r="AGW761" s="228" t="s">
        <v>861</v>
      </c>
      <c r="AGX761" s="228" t="s">
        <v>861</v>
      </c>
      <c r="AGY761" s="228" t="s">
        <v>861</v>
      </c>
      <c r="AGZ761" s="228" t="s">
        <v>861</v>
      </c>
      <c r="AHA761" s="228" t="s">
        <v>861</v>
      </c>
      <c r="AHB761" s="228" t="s">
        <v>861</v>
      </c>
      <c r="AHC761" s="228" t="s">
        <v>861</v>
      </c>
      <c r="AHD761" s="129"/>
      <c r="AHE761" s="129"/>
      <c r="AHF761" s="129"/>
      <c r="AHG761" s="129">
        <f>AHG765*AHG762</f>
        <v>524064.78</v>
      </c>
      <c r="AHH761" s="129">
        <f>AHH765*AHH762</f>
        <v>524064.78</v>
      </c>
      <c r="AHI761" s="129">
        <f>AHI765*AHI762</f>
        <v>524064.78</v>
      </c>
      <c r="AHJ761" s="228" t="s">
        <v>861</v>
      </c>
      <c r="AHK761" s="228" t="s">
        <v>861</v>
      </c>
      <c r="AHL761" s="228" t="s">
        <v>861</v>
      </c>
      <c r="AHM761" s="228" t="s">
        <v>861</v>
      </c>
      <c r="AHN761" s="228" t="s">
        <v>861</v>
      </c>
      <c r="AHO761" s="228" t="s">
        <v>861</v>
      </c>
      <c r="AHP761" s="228" t="s">
        <v>861</v>
      </c>
      <c r="AHQ761" s="228" t="s">
        <v>861</v>
      </c>
      <c r="AHR761" s="228" t="s">
        <v>861</v>
      </c>
      <c r="AHS761" s="228" t="s">
        <v>861</v>
      </c>
      <c r="AHT761" s="228" t="s">
        <v>861</v>
      </c>
      <c r="AHU761" s="228" t="s">
        <v>861</v>
      </c>
      <c r="AHV761" s="228" t="s">
        <v>861</v>
      </c>
      <c r="AHW761" s="228" t="s">
        <v>861</v>
      </c>
      <c r="AHX761" s="228" t="s">
        <v>861</v>
      </c>
      <c r="AHY761" s="129"/>
      <c r="AHZ761" s="129"/>
      <c r="AIA761" s="129"/>
      <c r="AIB761" s="129">
        <f>AIB765*AIB762</f>
        <v>441414.99</v>
      </c>
      <c r="AIC761" s="129">
        <f>AIC765*AIC762</f>
        <v>441414.99</v>
      </c>
      <c r="AID761" s="129">
        <f>AID765*AID762</f>
        <v>441414.99</v>
      </c>
      <c r="AIE761" s="228" t="s">
        <v>861</v>
      </c>
      <c r="AIF761" s="228" t="s">
        <v>861</v>
      </c>
      <c r="AIG761" s="228" t="s">
        <v>861</v>
      </c>
      <c r="AIH761" s="228" t="s">
        <v>861</v>
      </c>
      <c r="AII761" s="228" t="s">
        <v>861</v>
      </c>
      <c r="AIJ761" s="228" t="s">
        <v>861</v>
      </c>
      <c r="AIK761" s="228" t="s">
        <v>861</v>
      </c>
      <c r="AIL761" s="228" t="s">
        <v>861</v>
      </c>
      <c r="AIM761" s="228" t="s">
        <v>861</v>
      </c>
      <c r="AIN761" s="228" t="s">
        <v>861</v>
      </c>
      <c r="AIO761" s="228" t="s">
        <v>861</v>
      </c>
      <c r="AIP761" s="228" t="s">
        <v>861</v>
      </c>
      <c r="AIQ761" s="228" t="s">
        <v>861</v>
      </c>
      <c r="AIR761" s="228" t="s">
        <v>861</v>
      </c>
      <c r="AIS761" s="228" t="s">
        <v>861</v>
      </c>
      <c r="AIT761" s="129"/>
      <c r="AIU761" s="129"/>
      <c r="AIV761" s="129"/>
      <c r="AIW761" s="129">
        <f>AIW765*AIW762</f>
        <v>635272.95999999996</v>
      </c>
      <c r="AIX761" s="129">
        <f>AIX765*AIX762</f>
        <v>635272.95999999996</v>
      </c>
      <c r="AIY761" s="129">
        <f>AIY765*AIY762</f>
        <v>635272.95999999996</v>
      </c>
      <c r="AIZ761" s="228" t="s">
        <v>861</v>
      </c>
      <c r="AJA761" s="228" t="s">
        <v>861</v>
      </c>
      <c r="AJB761" s="228" t="s">
        <v>861</v>
      </c>
      <c r="AJC761" s="228" t="s">
        <v>861</v>
      </c>
      <c r="AJD761" s="228" t="s">
        <v>861</v>
      </c>
      <c r="AJE761" s="228" t="s">
        <v>861</v>
      </c>
      <c r="AJF761" s="228" t="s">
        <v>861</v>
      </c>
      <c r="AJG761" s="228" t="s">
        <v>861</v>
      </c>
      <c r="AJH761" s="228" t="s">
        <v>861</v>
      </c>
      <c r="AJI761" s="228" t="s">
        <v>861</v>
      </c>
      <c r="AJJ761" s="228" t="s">
        <v>861</v>
      </c>
      <c r="AJK761" s="228" t="s">
        <v>861</v>
      </c>
      <c r="AJL761" s="228" t="s">
        <v>861</v>
      </c>
      <c r="AJM761" s="228" t="s">
        <v>861</v>
      </c>
      <c r="AJN761" s="228" t="s">
        <v>861</v>
      </c>
      <c r="AJO761" s="130"/>
      <c r="AJP761" s="130"/>
      <c r="AJQ761" s="130"/>
      <c r="AJR761" s="130">
        <v>0</v>
      </c>
      <c r="AJS761" s="130">
        <f>720133-720133</f>
        <v>0</v>
      </c>
      <c r="AJT761" s="130">
        <f>720133-720133</f>
        <v>0</v>
      </c>
      <c r="AJU761" s="228" t="s">
        <v>861</v>
      </c>
      <c r="AJV761" s="228" t="s">
        <v>861</v>
      </c>
      <c r="AJW761" s="228" t="s">
        <v>861</v>
      </c>
      <c r="AJX761" s="228" t="s">
        <v>861</v>
      </c>
      <c r="AJY761" s="228" t="s">
        <v>861</v>
      </c>
      <c r="AJZ761" s="228" t="s">
        <v>861</v>
      </c>
      <c r="AKA761" s="228" t="s">
        <v>861</v>
      </c>
      <c r="AKB761" s="228" t="s">
        <v>861</v>
      </c>
      <c r="AKC761" s="228" t="s">
        <v>861</v>
      </c>
      <c r="AKD761" s="228" t="s">
        <v>861</v>
      </c>
      <c r="AKE761" s="228" t="s">
        <v>861</v>
      </c>
      <c r="AKF761" s="228" t="s">
        <v>861</v>
      </c>
      <c r="AKG761" s="228" t="s">
        <v>861</v>
      </c>
      <c r="AKH761" s="228" t="s">
        <v>861</v>
      </c>
      <c r="AKI761" s="228" t="s">
        <v>861</v>
      </c>
      <c r="AKJ761" s="129"/>
      <c r="AKK761" s="129"/>
      <c r="AKL761" s="129"/>
      <c r="AKM761" s="129">
        <f>AKM765*AKM762</f>
        <v>544962.03</v>
      </c>
      <c r="AKN761" s="129">
        <f>AKN765*AKN762</f>
        <v>544962.03</v>
      </c>
      <c r="AKO761" s="129">
        <f>AKO765*AKO762</f>
        <v>544962.03</v>
      </c>
      <c r="AKP761" s="228" t="s">
        <v>861</v>
      </c>
      <c r="AKQ761" s="228" t="s">
        <v>861</v>
      </c>
      <c r="AKR761" s="228" t="s">
        <v>861</v>
      </c>
      <c r="AKS761" s="228" t="s">
        <v>861</v>
      </c>
      <c r="AKT761" s="228" t="s">
        <v>861</v>
      </c>
      <c r="AKU761" s="228" t="s">
        <v>861</v>
      </c>
      <c r="AKV761" s="228" t="s">
        <v>861</v>
      </c>
      <c r="AKW761" s="228" t="s">
        <v>861</v>
      </c>
      <c r="AKX761" s="228" t="s">
        <v>861</v>
      </c>
      <c r="AKY761" s="228" t="s">
        <v>861</v>
      </c>
      <c r="AKZ761" s="228" t="s">
        <v>861</v>
      </c>
      <c r="ALA761" s="228" t="s">
        <v>861</v>
      </c>
      <c r="ALB761" s="228" t="s">
        <v>861</v>
      </c>
      <c r="ALC761" s="228" t="s">
        <v>861</v>
      </c>
      <c r="ALD761" s="228" t="s">
        <v>861</v>
      </c>
      <c r="ALE761" s="129"/>
      <c r="ALF761" s="129"/>
      <c r="ALG761" s="129"/>
      <c r="ALH761" s="129">
        <f>ALH765*ALH762</f>
        <v>607976.43999999994</v>
      </c>
      <c r="ALI761" s="129">
        <f>ALI765*ALI762</f>
        <v>607976.43999999994</v>
      </c>
      <c r="ALJ761" s="129">
        <f>ALJ765*ALJ762</f>
        <v>607976.43999999994</v>
      </c>
      <c r="ALK761" s="228" t="s">
        <v>861</v>
      </c>
      <c r="ALL761" s="228" t="s">
        <v>861</v>
      </c>
      <c r="ALM761" s="228" t="s">
        <v>861</v>
      </c>
      <c r="ALN761" s="228" t="s">
        <v>861</v>
      </c>
      <c r="ALO761" s="228" t="s">
        <v>861</v>
      </c>
      <c r="ALP761" s="228" t="s">
        <v>861</v>
      </c>
      <c r="ALQ761" s="228" t="s">
        <v>861</v>
      </c>
      <c r="ALR761" s="228" t="s">
        <v>861</v>
      </c>
      <c r="ALS761" s="228" t="s">
        <v>861</v>
      </c>
      <c r="ALT761" s="228" t="s">
        <v>861</v>
      </c>
      <c r="ALU761" s="228" t="s">
        <v>861</v>
      </c>
      <c r="ALV761" s="228" t="s">
        <v>861</v>
      </c>
      <c r="ALW761" s="228" t="s">
        <v>861</v>
      </c>
      <c r="ALX761" s="228" t="s">
        <v>861</v>
      </c>
      <c r="ALY761" s="228" t="s">
        <v>861</v>
      </c>
      <c r="ALZ761" s="129"/>
      <c r="AMA761" s="129"/>
      <c r="AMB761" s="129"/>
      <c r="AMC761" s="129">
        <f>AMC765*AMC762</f>
        <v>552024.69999999995</v>
      </c>
      <c r="AMD761" s="129">
        <f>AMD765*AMD762</f>
        <v>552024.69999999995</v>
      </c>
      <c r="AME761" s="129">
        <f>AME765*AME762</f>
        <v>552024.69999999995</v>
      </c>
      <c r="AMF761" s="228" t="s">
        <v>861</v>
      </c>
      <c r="AMG761" s="228" t="s">
        <v>861</v>
      </c>
      <c r="AMH761" s="228" t="s">
        <v>861</v>
      </c>
      <c r="AMI761" s="228" t="s">
        <v>861</v>
      </c>
      <c r="AMJ761" s="228" t="s">
        <v>861</v>
      </c>
      <c r="AMK761" s="228" t="s">
        <v>861</v>
      </c>
      <c r="AML761" s="228" t="s">
        <v>861</v>
      </c>
      <c r="AMM761" s="228" t="s">
        <v>861</v>
      </c>
      <c r="AMN761" s="228" t="s">
        <v>861</v>
      </c>
      <c r="AMO761" s="228" t="s">
        <v>861</v>
      </c>
      <c r="AMP761" s="228" t="s">
        <v>861</v>
      </c>
      <c r="AMQ761" s="228" t="s">
        <v>861</v>
      </c>
      <c r="AMR761" s="228" t="s">
        <v>861</v>
      </c>
      <c r="AMS761" s="228" t="s">
        <v>861</v>
      </c>
      <c r="AMT761" s="228" t="s">
        <v>861</v>
      </c>
      <c r="AMU761" s="129"/>
      <c r="AMV761" s="129"/>
      <c r="AMW761" s="129"/>
      <c r="AMX761" s="129">
        <f>AMX765*AMX762</f>
        <v>600358.61</v>
      </c>
      <c r="AMY761" s="129">
        <f>AMY765*AMY762</f>
        <v>600358.61</v>
      </c>
      <c r="AMZ761" s="129">
        <f>AMZ765*AMZ762</f>
        <v>600358.61</v>
      </c>
      <c r="ANA761" s="228" t="s">
        <v>861</v>
      </c>
      <c r="ANB761" s="228" t="s">
        <v>861</v>
      </c>
      <c r="ANC761" s="228" t="s">
        <v>861</v>
      </c>
      <c r="AND761" s="228" t="s">
        <v>861</v>
      </c>
      <c r="ANE761" s="228" t="s">
        <v>861</v>
      </c>
      <c r="ANF761" s="228" t="s">
        <v>861</v>
      </c>
      <c r="ANG761" s="228" t="s">
        <v>861</v>
      </c>
      <c r="ANH761" s="228" t="s">
        <v>861</v>
      </c>
      <c r="ANI761" s="228" t="s">
        <v>861</v>
      </c>
      <c r="ANJ761" s="228" t="s">
        <v>861</v>
      </c>
      <c r="ANK761" s="228" t="s">
        <v>861</v>
      </c>
      <c r="ANL761" s="228" t="s">
        <v>861</v>
      </c>
      <c r="ANM761" s="228" t="s">
        <v>861</v>
      </c>
      <c r="ANN761" s="228" t="s">
        <v>861</v>
      </c>
      <c r="ANO761" s="228" t="s">
        <v>861</v>
      </c>
      <c r="ANP761" s="129"/>
      <c r="ANQ761" s="129"/>
      <c r="ANR761" s="129"/>
      <c r="ANS761" s="129">
        <f>ANS765*ANS762</f>
        <v>1202879.3600000001</v>
      </c>
      <c r="ANT761" s="129">
        <f>ANT765*ANT762</f>
        <v>1202879.3600000001</v>
      </c>
      <c r="ANU761" s="129">
        <f>ANU765*ANU762</f>
        <v>1202879.3600000001</v>
      </c>
      <c r="ANV761" s="228" t="s">
        <v>861</v>
      </c>
      <c r="ANW761" s="228" t="s">
        <v>861</v>
      </c>
      <c r="ANX761" s="228" t="s">
        <v>861</v>
      </c>
      <c r="ANY761" s="228" t="s">
        <v>861</v>
      </c>
      <c r="ANZ761" s="228" t="s">
        <v>861</v>
      </c>
      <c r="AOA761" s="228" t="s">
        <v>861</v>
      </c>
      <c r="AOB761" s="228" t="s">
        <v>861</v>
      </c>
      <c r="AOC761" s="228" t="s">
        <v>861</v>
      </c>
      <c r="AOD761" s="228" t="s">
        <v>861</v>
      </c>
      <c r="AOE761" s="228" t="s">
        <v>861</v>
      </c>
      <c r="AOF761" s="228" t="s">
        <v>861</v>
      </c>
      <c r="AOG761" s="228" t="s">
        <v>861</v>
      </c>
      <c r="AOH761" s="228" t="s">
        <v>861</v>
      </c>
      <c r="AOI761" s="228" t="s">
        <v>861</v>
      </c>
      <c r="AOJ761" s="228" t="s">
        <v>861</v>
      </c>
      <c r="AOK761" s="129"/>
      <c r="AOL761" s="129"/>
      <c r="AOM761" s="129"/>
      <c r="AON761" s="129">
        <f>AON765*AON762</f>
        <v>232964.62</v>
      </c>
      <c r="AOO761" s="129">
        <f>AOO765*AOO762</f>
        <v>232964.62</v>
      </c>
      <c r="AOP761" s="129">
        <f>AOP765*AOP762</f>
        <v>232964.62</v>
      </c>
      <c r="AOQ761" s="228" t="s">
        <v>861</v>
      </c>
      <c r="AOR761" s="228" t="s">
        <v>861</v>
      </c>
      <c r="AOS761" s="228" t="s">
        <v>861</v>
      </c>
      <c r="AOT761" s="228" t="s">
        <v>861</v>
      </c>
      <c r="AOU761" s="228" t="s">
        <v>861</v>
      </c>
      <c r="AOV761" s="228" t="s">
        <v>861</v>
      </c>
      <c r="AOW761" s="228" t="s">
        <v>861</v>
      </c>
      <c r="AOX761" s="228" t="s">
        <v>861</v>
      </c>
      <c r="AOY761" s="228" t="s">
        <v>861</v>
      </c>
      <c r="AOZ761" s="228" t="s">
        <v>861</v>
      </c>
      <c r="APA761" s="228" t="s">
        <v>861</v>
      </c>
      <c r="APB761" s="228" t="s">
        <v>861</v>
      </c>
      <c r="APC761" s="228" t="s">
        <v>861</v>
      </c>
      <c r="APD761" s="228" t="s">
        <v>861</v>
      </c>
      <c r="APE761" s="228" t="s">
        <v>861</v>
      </c>
      <c r="APF761" s="129"/>
      <c r="APG761" s="129"/>
      <c r="APH761" s="129"/>
      <c r="API761" s="129">
        <f>API765*API762</f>
        <v>1181210.83</v>
      </c>
      <c r="APJ761" s="129">
        <f>APJ765*APJ762</f>
        <v>1181210.83</v>
      </c>
      <c r="APK761" s="129">
        <f>APK765*APK762</f>
        <v>1181210.83</v>
      </c>
      <c r="APL761" s="228" t="s">
        <v>861</v>
      </c>
      <c r="APM761" s="228" t="s">
        <v>861</v>
      </c>
      <c r="APN761" s="228" t="s">
        <v>861</v>
      </c>
      <c r="APO761" s="228" t="s">
        <v>861</v>
      </c>
      <c r="APP761" s="228" t="s">
        <v>861</v>
      </c>
      <c r="APQ761" s="228" t="s">
        <v>861</v>
      </c>
      <c r="APR761" s="228" t="s">
        <v>861</v>
      </c>
      <c r="APS761" s="228" t="s">
        <v>861</v>
      </c>
      <c r="APT761" s="228" t="s">
        <v>861</v>
      </c>
      <c r="APU761" s="228" t="s">
        <v>861</v>
      </c>
      <c r="APV761" s="228" t="s">
        <v>861</v>
      </c>
      <c r="APW761" s="228" t="s">
        <v>861</v>
      </c>
      <c r="APX761" s="228" t="s">
        <v>861</v>
      </c>
      <c r="APY761" s="228" t="s">
        <v>861</v>
      </c>
      <c r="APZ761" s="228" t="s">
        <v>861</v>
      </c>
      <c r="AQA761" s="129"/>
      <c r="AQB761" s="129"/>
      <c r="AQC761" s="129"/>
      <c r="AQD761" s="129">
        <f>AQD765*AQD762</f>
        <v>1215674.52</v>
      </c>
      <c r="AQE761" s="129">
        <f>AQE765*AQE762</f>
        <v>1215674.52</v>
      </c>
      <c r="AQF761" s="129">
        <f>AQF765*AQF762</f>
        <v>1215674.52</v>
      </c>
      <c r="AQG761" s="228" t="s">
        <v>861</v>
      </c>
      <c r="AQH761" s="228" t="s">
        <v>861</v>
      </c>
      <c r="AQI761" s="228" t="s">
        <v>861</v>
      </c>
      <c r="AQJ761" s="228" t="s">
        <v>861</v>
      </c>
      <c r="AQK761" s="228" t="s">
        <v>861</v>
      </c>
      <c r="AQL761" s="228" t="s">
        <v>861</v>
      </c>
      <c r="AQM761" s="228" t="s">
        <v>861</v>
      </c>
      <c r="AQN761" s="228" t="s">
        <v>861</v>
      </c>
      <c r="AQO761" s="228" t="s">
        <v>861</v>
      </c>
      <c r="AQP761" s="228" t="s">
        <v>861</v>
      </c>
      <c r="AQQ761" s="228" t="s">
        <v>861</v>
      </c>
      <c r="AQR761" s="228" t="s">
        <v>861</v>
      </c>
      <c r="AQS761" s="228" t="s">
        <v>861</v>
      </c>
      <c r="AQT761" s="228" t="s">
        <v>861</v>
      </c>
      <c r="AQU761" s="228" t="s">
        <v>861</v>
      </c>
      <c r="AQV761" s="129"/>
      <c r="AQW761" s="129"/>
      <c r="AQX761" s="129"/>
      <c r="AQY761" s="129">
        <f>AQY765*AQY762</f>
        <v>671634.02</v>
      </c>
      <c r="AQZ761" s="129">
        <f>AQZ765*AQZ762</f>
        <v>671634.02</v>
      </c>
      <c r="ARA761" s="129">
        <f>ARA765*ARA762</f>
        <v>671634.02</v>
      </c>
      <c r="ARB761" s="228" t="s">
        <v>861</v>
      </c>
      <c r="ARC761" s="228" t="s">
        <v>861</v>
      </c>
      <c r="ARD761" s="228" t="s">
        <v>861</v>
      </c>
      <c r="ARE761" s="228" t="s">
        <v>861</v>
      </c>
      <c r="ARF761" s="228" t="s">
        <v>861</v>
      </c>
      <c r="ARG761" s="228" t="s">
        <v>861</v>
      </c>
      <c r="ARH761" s="228" t="s">
        <v>861</v>
      </c>
      <c r="ARI761" s="228" t="s">
        <v>861</v>
      </c>
      <c r="ARJ761" s="228" t="s">
        <v>861</v>
      </c>
      <c r="ARK761" s="228" t="s">
        <v>861</v>
      </c>
      <c r="ARL761" s="228" t="s">
        <v>861</v>
      </c>
      <c r="ARM761" s="228" t="s">
        <v>861</v>
      </c>
      <c r="ARN761" s="228" t="s">
        <v>861</v>
      </c>
      <c r="ARO761" s="228" t="s">
        <v>861</v>
      </c>
      <c r="ARP761" s="228" t="s">
        <v>861</v>
      </c>
      <c r="ARQ761" s="129"/>
      <c r="ARR761" s="129"/>
      <c r="ARS761" s="129"/>
      <c r="ART761" s="129">
        <f>ART765*ART762</f>
        <v>1069209.28</v>
      </c>
      <c r="ARU761" s="129">
        <f>ARU765*ARU762</f>
        <v>1069209.28</v>
      </c>
      <c r="ARV761" s="129">
        <f>ARV765*ARV762</f>
        <v>1069209.28</v>
      </c>
      <c r="ARW761" s="228" t="s">
        <v>861</v>
      </c>
      <c r="ARX761" s="228" t="s">
        <v>861</v>
      </c>
      <c r="ARY761" s="228" t="s">
        <v>861</v>
      </c>
      <c r="ARZ761" s="228" t="s">
        <v>861</v>
      </c>
      <c r="ASA761" s="228" t="s">
        <v>861</v>
      </c>
      <c r="ASB761" s="228" t="s">
        <v>861</v>
      </c>
      <c r="ASC761" s="228" t="s">
        <v>861</v>
      </c>
      <c r="ASD761" s="228" t="s">
        <v>861</v>
      </c>
      <c r="ASE761" s="228" t="s">
        <v>861</v>
      </c>
      <c r="ASF761" s="228" t="s">
        <v>861</v>
      </c>
      <c r="ASG761" s="228" t="s">
        <v>861</v>
      </c>
      <c r="ASH761" s="228" t="s">
        <v>861</v>
      </c>
      <c r="ASI761" s="228" t="s">
        <v>861</v>
      </c>
      <c r="ASJ761" s="228" t="s">
        <v>861</v>
      </c>
      <c r="ASK761" s="228" t="s">
        <v>861</v>
      </c>
      <c r="ASL761" s="129"/>
      <c r="ASM761" s="129"/>
      <c r="ASN761" s="129"/>
      <c r="ASO761" s="129">
        <f>ASO765*ASO762</f>
        <v>638753.25</v>
      </c>
      <c r="ASP761" s="129">
        <f>ASP765*ASP762</f>
        <v>638753.25</v>
      </c>
      <c r="ASQ761" s="129">
        <f>ASQ765*ASQ762</f>
        <v>638753.25</v>
      </c>
      <c r="ASR761" s="228" t="s">
        <v>861</v>
      </c>
      <c r="ASS761" s="228" t="s">
        <v>861</v>
      </c>
      <c r="AST761" s="228" t="s">
        <v>861</v>
      </c>
      <c r="ASU761" s="228" t="s">
        <v>861</v>
      </c>
      <c r="ASV761" s="228" t="s">
        <v>861</v>
      </c>
      <c r="ASW761" s="228" t="s">
        <v>861</v>
      </c>
      <c r="ASX761" s="228" t="s">
        <v>861</v>
      </c>
      <c r="ASY761" s="228" t="s">
        <v>861</v>
      </c>
      <c r="ASZ761" s="228" t="s">
        <v>861</v>
      </c>
      <c r="ATA761" s="228" t="s">
        <v>861</v>
      </c>
      <c r="ATB761" s="228" t="s">
        <v>861</v>
      </c>
      <c r="ATC761" s="228" t="s">
        <v>861</v>
      </c>
      <c r="ATD761" s="228" t="s">
        <v>861</v>
      </c>
      <c r="ATE761" s="228" t="s">
        <v>861</v>
      </c>
      <c r="ATF761" s="228" t="s">
        <v>861</v>
      </c>
      <c r="ATG761" s="129"/>
      <c r="ATH761" s="129"/>
      <c r="ATI761" s="129"/>
      <c r="ATJ761" s="129">
        <f>ATJ765*ATJ762</f>
        <v>1082208.1000000001</v>
      </c>
      <c r="ATK761" s="129">
        <f>ATK765*ATK762</f>
        <v>1082208.1000000001</v>
      </c>
      <c r="ATL761" s="129">
        <f>ATL765*ATL762</f>
        <v>1082208.1000000001</v>
      </c>
      <c r="ATM761" s="228" t="s">
        <v>861</v>
      </c>
      <c r="ATN761" s="228" t="s">
        <v>861</v>
      </c>
      <c r="ATO761" s="228" t="s">
        <v>861</v>
      </c>
      <c r="ATP761" s="228" t="s">
        <v>861</v>
      </c>
      <c r="ATQ761" s="228" t="s">
        <v>861</v>
      </c>
      <c r="ATR761" s="228" t="s">
        <v>861</v>
      </c>
      <c r="ATS761" s="228" t="s">
        <v>861</v>
      </c>
      <c r="ATT761" s="228" t="s">
        <v>861</v>
      </c>
      <c r="ATU761" s="228" t="s">
        <v>861</v>
      </c>
      <c r="ATV761" s="228" t="s">
        <v>861</v>
      </c>
      <c r="ATW761" s="228" t="s">
        <v>861</v>
      </c>
      <c r="ATX761" s="228" t="s">
        <v>861</v>
      </c>
      <c r="ATY761" s="228" t="s">
        <v>861</v>
      </c>
      <c r="ATZ761" s="228" t="s">
        <v>861</v>
      </c>
      <c r="AUA761" s="228" t="s">
        <v>861</v>
      </c>
      <c r="AUB761" s="129"/>
      <c r="AUC761" s="129"/>
      <c r="AUD761" s="129"/>
      <c r="AUE761" s="129">
        <f>AUE765*AUE762</f>
        <v>832046.27</v>
      </c>
      <c r="AUF761" s="129">
        <f>AUF765*AUF762</f>
        <v>832046.27</v>
      </c>
      <c r="AUG761" s="129">
        <f>AUG765*AUG762</f>
        <v>832046.27</v>
      </c>
      <c r="AUH761" s="228" t="s">
        <v>861</v>
      </c>
      <c r="AUI761" s="228" t="s">
        <v>861</v>
      </c>
      <c r="AUJ761" s="228" t="s">
        <v>861</v>
      </c>
      <c r="AUK761" s="228" t="s">
        <v>861</v>
      </c>
      <c r="AUL761" s="228" t="s">
        <v>861</v>
      </c>
      <c r="AUM761" s="228" t="s">
        <v>861</v>
      </c>
      <c r="AUN761" s="228" t="s">
        <v>861</v>
      </c>
      <c r="AUO761" s="228" t="s">
        <v>861</v>
      </c>
      <c r="AUP761" s="228" t="s">
        <v>861</v>
      </c>
      <c r="AUQ761" s="228" t="s">
        <v>861</v>
      </c>
      <c r="AUR761" s="228" t="s">
        <v>861</v>
      </c>
      <c r="AUS761" s="228" t="s">
        <v>861</v>
      </c>
      <c r="AUT761" s="228" t="s">
        <v>861</v>
      </c>
      <c r="AUU761" s="228" t="s">
        <v>861</v>
      </c>
      <c r="AUV761" s="228" t="s">
        <v>861</v>
      </c>
      <c r="AUW761" s="129"/>
      <c r="AUX761" s="129"/>
      <c r="AUY761" s="129"/>
      <c r="AUZ761" s="129">
        <f>AUZ765*AUZ762</f>
        <v>1862788.91</v>
      </c>
      <c r="AVA761" s="129">
        <f>AVA765*AVA762</f>
        <v>1862788.91</v>
      </c>
      <c r="AVB761" s="129">
        <f>AVB765*AVB762</f>
        <v>1862788.91</v>
      </c>
      <c r="AVC761" s="228" t="s">
        <v>861</v>
      </c>
      <c r="AVD761" s="228" t="s">
        <v>861</v>
      </c>
      <c r="AVE761" s="228" t="s">
        <v>861</v>
      </c>
      <c r="AVF761" s="228" t="s">
        <v>861</v>
      </c>
      <c r="AVG761" s="228" t="s">
        <v>861</v>
      </c>
      <c r="AVH761" s="228" t="s">
        <v>861</v>
      </c>
      <c r="AVI761" s="228" t="s">
        <v>861</v>
      </c>
      <c r="AVJ761" s="228" t="s">
        <v>861</v>
      </c>
      <c r="AVK761" s="228" t="s">
        <v>861</v>
      </c>
      <c r="AVL761" s="228" t="s">
        <v>861</v>
      </c>
      <c r="AVM761" s="228" t="s">
        <v>861</v>
      </c>
      <c r="AVN761" s="228" t="s">
        <v>861</v>
      </c>
      <c r="AVO761" s="228" t="s">
        <v>861</v>
      </c>
      <c r="AVP761" s="228" t="s">
        <v>861</v>
      </c>
      <c r="AVQ761" s="228" t="s">
        <v>861</v>
      </c>
      <c r="AVR761" s="129"/>
      <c r="AVS761" s="129"/>
      <c r="AVT761" s="129"/>
      <c r="AVU761" s="129">
        <f>AVU765*AVU762</f>
        <v>1301799.02</v>
      </c>
      <c r="AVV761" s="129">
        <f>AVV765*AVV762</f>
        <v>1301799.02</v>
      </c>
      <c r="AVW761" s="129">
        <f>AVW765*AVW762</f>
        <v>1301799.02</v>
      </c>
      <c r="AVX761" s="228" t="s">
        <v>861</v>
      </c>
      <c r="AVY761" s="228" t="s">
        <v>861</v>
      </c>
      <c r="AVZ761" s="228" t="s">
        <v>861</v>
      </c>
      <c r="AWA761" s="228" t="s">
        <v>861</v>
      </c>
      <c r="AWB761" s="228" t="s">
        <v>861</v>
      </c>
      <c r="AWC761" s="228" t="s">
        <v>861</v>
      </c>
      <c r="AWD761" s="228" t="s">
        <v>861</v>
      </c>
      <c r="AWE761" s="228" t="s">
        <v>861</v>
      </c>
      <c r="AWF761" s="228" t="s">
        <v>861</v>
      </c>
      <c r="AWG761" s="228" t="s">
        <v>861</v>
      </c>
      <c r="AWH761" s="228" t="s">
        <v>861</v>
      </c>
      <c r="AWI761" s="228" t="s">
        <v>861</v>
      </c>
      <c r="AWJ761" s="228" t="s">
        <v>861</v>
      </c>
      <c r="AWK761" s="228" t="s">
        <v>861</v>
      </c>
      <c r="AWL761" s="228" t="s">
        <v>861</v>
      </c>
      <c r="AWM761" s="129">
        <f t="shared" ref="AWM761" si="2371">AA761+AV761+BQ761+CL761+DG761+EB761+EW761+FR761+GM761+HH761+IC761+IX761+JS761+KN761+LI761+MD761+MY761+NT761+OO761+PJ761+QE761+QZ761+RU761+SP761+TK761+UF761+VA761+VV761+WQ761+XL761+YG761+ZB761+ZW761+AAR761+ABM761+ACH761+ADC761+ADX761+AES761+AFN761+AGI761+AHD761+AHY761+AIT761+AJO761+AKJ761+ALE761+ALZ761+AMU761+ANP761+AOK761+APF761+AQA761+AQV761+ARQ761+ASL761+ATG761+AUB761+AUW761+AVR761</f>
        <v>0</v>
      </c>
      <c r="AWN761" s="129">
        <f t="shared" ref="AWN761" si="2372">AB761+AW761+BR761+CM761+DH761+EC761+EX761+FS761+GN761+HI761+ID761+IY761+JT761+KO761+LJ761+ME761+MZ761+NU761+OP761+PK761+QF761+RA761+RV761+SQ761+TL761+UG761+VB761+VW761+WR761+XM761+YH761+ZC761+ZX761+AAS761+ABN761+ACI761+ADD761+ADY761+AET761+AFO761+AGJ761+AHE761+AHZ761+AIU761+AJP761+AKK761+ALF761+AMA761+AMV761+ANQ761+AOL761+APG761+AQB761+AQW761+ARR761+ASM761+ATH761+AUC761+AUX761+AVS761</f>
        <v>0</v>
      </c>
      <c r="AWO761" s="129">
        <f t="shared" ref="AWO761" si="2373">AC761+AX761+BS761+CN761+DI761+ED761+EY761+FT761+GO761+HJ761+IE761+IZ761+JU761+KP761+LK761+MF761+NA761+NV761+OQ761+PL761+QG761+RB761+RW761+SR761+TM761+UH761+VC761+VX761+WS761+XN761+YI761+ZD761+ZY761+AAT761+ABO761+ACJ761+ADE761+ADZ761+AEU761+AFP761+AGK761+AHF761+AIA761+AIV761+AJQ761+AKL761+ALG761+AMB761+AMW761+ANR761+AOM761+APH761+AQC761+AQX761+ARS761+ASN761+ATI761+AUD761+AUY761+AVT761</f>
        <v>0</v>
      </c>
      <c r="AWP761" s="129">
        <f t="shared" ref="AWP761" si="2374">AD761+AY761+BT761+CO761+DJ761+EE761+EZ761+FU761+GP761+HK761+IF761+JA761+JV761+KQ761+LL761+MG761+NB761+NW761+OR761+PM761+QH761+RC761+RX761+SS761+TN761+UI761+VD761+VY761+WT761+XO761+YJ761+ZE761+ZZ761+AAU761+ABP761+ACK761+ADF761+AEA761+AEV761+AFQ761+AGL761+AHG761+AIB761+AIW761+AJR761+AKM761+ALH761+AMC761+AMX761+ANS761+AON761+API761+AQD761+AQY761+ART761+ASO761+ATJ761+AUE761+AUZ761+AVU761</f>
        <v>52877175.409999996</v>
      </c>
      <c r="AWQ761" s="129">
        <f t="shared" ref="AWQ761" si="2375">AE761+AZ761+BU761+CP761+DK761+EF761+FA761+FV761+GQ761+HL761+IG761+JB761+JW761+KR761+LM761+MH761+NC761+NX761+OS761+PN761+QI761+RD761+RY761+ST761+TO761+UJ761+VE761+VZ761+WU761+XP761+YK761+ZF761+AAA761+AAV761+ABQ761+ACL761+ADG761+AEB761+AEW761+AFR761+AGM761+AHH761+AIC761+AIX761+AJS761+AKN761+ALI761+AMD761+AMY761+ANT761+AOO761+APJ761+AQE761+AQZ761+ARU761+ASP761+ATK761+AUF761+AVA761+AVV761</f>
        <v>52877175.409999996</v>
      </c>
      <c r="AWR761" s="129">
        <f t="shared" ref="AWR761" si="2376">AF761+BA761+BV761+CQ761+DL761+EG761+FB761+FW761+GR761+HM761+IH761+JC761+JX761+KS761+LN761+MI761+ND761+NY761+OT761+PO761+QJ761+RE761+RZ761+SU761+TP761+UK761+VF761+WA761+WV761+XQ761+YL761+ZG761+AAB761+AAW761+ABR761+ACM761+ADH761+AEC761+AEX761+AFS761+AGN761+AHI761+AID761+AIY761+AJT761+AKO761+ALJ761+AME761+AMZ761+ANU761+AOP761+APK761+AQF761+ARA761+ARV761+ASQ761+ATL761+AUG761+AVB761+AVW761</f>
        <v>52877175.409999996</v>
      </c>
    </row>
    <row r="762" spans="1:1292" s="127" customFormat="1" x14ac:dyDescent="0.25">
      <c r="A762" s="341" t="s">
        <v>1125</v>
      </c>
      <c r="B762" s="351"/>
      <c r="C762" s="343" t="s">
        <v>1079</v>
      </c>
      <c r="D762" s="341" t="s">
        <v>1131</v>
      </c>
      <c r="E762" s="342"/>
      <c r="F762" s="344"/>
      <c r="G762" s="344"/>
      <c r="H762" s="344"/>
      <c r="I762" s="345"/>
      <c r="J762" s="345"/>
      <c r="K762" s="345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52"/>
      <c r="AB762" s="352"/>
      <c r="AC762" s="352"/>
      <c r="AD762" s="352">
        <f>IF(AD764=0,1,AD763/(AD763+AD764))</f>
        <v>1</v>
      </c>
      <c r="AE762" s="352">
        <f>IF(AE764=0,1,AE763/(AE763+AE764))</f>
        <v>1</v>
      </c>
      <c r="AF762" s="352">
        <f>IF(AF764=0,1,AF763/(AF763+AF764))</f>
        <v>1</v>
      </c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52"/>
      <c r="AW762" s="352"/>
      <c r="AX762" s="352"/>
      <c r="AY762" s="352">
        <f>IF(AY764=0,1,AY763/(AY763+AY764))</f>
        <v>1</v>
      </c>
      <c r="AZ762" s="352">
        <f>IF(AZ764=0,1,AZ763/(AZ763+AZ764))</f>
        <v>1</v>
      </c>
      <c r="BA762" s="352">
        <f>IF(BA764=0,1,BA763/(BA763+BA764))</f>
        <v>1</v>
      </c>
      <c r="BB762" s="346"/>
      <c r="BC762" s="346"/>
      <c r="BD762" s="346"/>
      <c r="BE762" s="346"/>
      <c r="BF762" s="346"/>
      <c r="BG762" s="346"/>
      <c r="BH762" s="346"/>
      <c r="BI762" s="346"/>
      <c r="BJ762" s="346"/>
      <c r="BK762" s="346"/>
      <c r="BL762" s="346"/>
      <c r="BM762" s="346"/>
      <c r="BN762" s="346"/>
      <c r="BO762" s="346"/>
      <c r="BP762" s="346"/>
      <c r="BQ762" s="352"/>
      <c r="BR762" s="352"/>
      <c r="BS762" s="352"/>
      <c r="BT762" s="352">
        <f>IF(BT764=0,1,BT763/(BT763+BT764))</f>
        <v>1</v>
      </c>
      <c r="BU762" s="352">
        <f>IF(BU764=0,1,BU763/(BU763+BU764))</f>
        <v>1</v>
      </c>
      <c r="BV762" s="352">
        <f>IF(BV764=0,1,BV763/(BV763+BV764))</f>
        <v>1</v>
      </c>
      <c r="BW762" s="346"/>
      <c r="BX762" s="346"/>
      <c r="BY762" s="346"/>
      <c r="BZ762" s="346"/>
      <c r="CA762" s="346"/>
      <c r="CB762" s="346"/>
      <c r="CC762" s="346"/>
      <c r="CD762" s="346"/>
      <c r="CE762" s="346"/>
      <c r="CF762" s="346"/>
      <c r="CG762" s="346"/>
      <c r="CH762" s="346"/>
      <c r="CI762" s="346"/>
      <c r="CJ762" s="346"/>
      <c r="CK762" s="346"/>
      <c r="CL762" s="352"/>
      <c r="CM762" s="352"/>
      <c r="CN762" s="352"/>
      <c r="CO762" s="352">
        <f>IF(CO764=0,1,CO763/(CO763+CO764))</f>
        <v>1</v>
      </c>
      <c r="CP762" s="352">
        <f>IF(CP764=0,1,CP763/(CP763+CP764))</f>
        <v>1</v>
      </c>
      <c r="CQ762" s="352">
        <f>IF(CQ764=0,1,CQ763/(CQ763+CQ764))</f>
        <v>1</v>
      </c>
      <c r="CR762" s="346"/>
      <c r="CS762" s="346"/>
      <c r="CT762" s="346"/>
      <c r="CU762" s="346"/>
      <c r="CV762" s="346"/>
      <c r="CW762" s="346"/>
      <c r="CX762" s="346"/>
      <c r="CY762" s="346"/>
      <c r="CZ762" s="346"/>
      <c r="DA762" s="346"/>
      <c r="DB762" s="346"/>
      <c r="DC762" s="346"/>
      <c r="DD762" s="346"/>
      <c r="DE762" s="346"/>
      <c r="DF762" s="346"/>
      <c r="DG762" s="352"/>
      <c r="DH762" s="352"/>
      <c r="DI762" s="352"/>
      <c r="DJ762" s="352">
        <f>IF(DJ764=0,1,DJ763/(DJ763+DJ764))</f>
        <v>1</v>
      </c>
      <c r="DK762" s="352">
        <f>IF(DK764=0,1,DK763/(DK763+DK764))</f>
        <v>1</v>
      </c>
      <c r="DL762" s="352">
        <f>IF(DL764=0,1,DL763/(DL763+DL764))</f>
        <v>1</v>
      </c>
      <c r="DM762" s="346"/>
      <c r="DN762" s="346"/>
      <c r="DO762" s="346"/>
      <c r="DP762" s="346"/>
      <c r="DQ762" s="346"/>
      <c r="DR762" s="346"/>
      <c r="DS762" s="346"/>
      <c r="DT762" s="346"/>
      <c r="DU762" s="346"/>
      <c r="DV762" s="346"/>
      <c r="DW762" s="346"/>
      <c r="DX762" s="346"/>
      <c r="DY762" s="346"/>
      <c r="DZ762" s="346"/>
      <c r="EA762" s="346"/>
      <c r="EB762" s="352"/>
      <c r="EC762" s="352"/>
      <c r="ED762" s="352"/>
      <c r="EE762" s="352">
        <f>IF(EE764=0,1,EE763/(EE763+EE764))</f>
        <v>1</v>
      </c>
      <c r="EF762" s="352">
        <f>IF(EF764=0,1,EF763/(EF763+EF764))</f>
        <v>1</v>
      </c>
      <c r="EG762" s="352">
        <f>IF(EG764=0,1,EG763/(EG763+EG764))</f>
        <v>1</v>
      </c>
      <c r="EH762" s="346"/>
      <c r="EI762" s="346"/>
      <c r="EJ762" s="346"/>
      <c r="EK762" s="346"/>
      <c r="EL762" s="346"/>
      <c r="EM762" s="346"/>
      <c r="EN762" s="346"/>
      <c r="EO762" s="346"/>
      <c r="EP762" s="346"/>
      <c r="EQ762" s="346"/>
      <c r="ER762" s="346"/>
      <c r="ES762" s="346"/>
      <c r="ET762" s="346"/>
      <c r="EU762" s="346"/>
      <c r="EV762" s="346"/>
      <c r="EW762" s="352"/>
      <c r="EX762" s="352"/>
      <c r="EY762" s="352"/>
      <c r="EZ762" s="352">
        <f>IF(EZ764=0,1,EZ763/(EZ763+EZ764))</f>
        <v>1</v>
      </c>
      <c r="FA762" s="352">
        <f>IF(FA764=0,1,FA763/(FA763+FA764))</f>
        <v>1</v>
      </c>
      <c r="FB762" s="352">
        <f>IF(FB764=0,1,FB763/(FB763+FB764))</f>
        <v>1</v>
      </c>
      <c r="FC762" s="346"/>
      <c r="FD762" s="346"/>
      <c r="FE762" s="346"/>
      <c r="FF762" s="346"/>
      <c r="FG762" s="346"/>
      <c r="FH762" s="346"/>
      <c r="FI762" s="346"/>
      <c r="FJ762" s="346"/>
      <c r="FK762" s="346"/>
      <c r="FL762" s="346"/>
      <c r="FM762" s="346"/>
      <c r="FN762" s="346"/>
      <c r="FO762" s="346"/>
      <c r="FP762" s="346"/>
      <c r="FQ762" s="346"/>
      <c r="FR762" s="352"/>
      <c r="FS762" s="352"/>
      <c r="FT762" s="352"/>
      <c r="FU762" s="352">
        <f>IF(FU764=0,1,FU763/(FU763+FU764))</f>
        <v>1</v>
      </c>
      <c r="FV762" s="352">
        <f>IF(FV764=0,1,FV763/(FV763+FV764))</f>
        <v>1</v>
      </c>
      <c r="FW762" s="352">
        <f>IF(FW764=0,1,FW763/(FW763+FW764))</f>
        <v>1</v>
      </c>
      <c r="FX762" s="346"/>
      <c r="FY762" s="346"/>
      <c r="FZ762" s="346"/>
      <c r="GA762" s="346"/>
      <c r="GB762" s="346"/>
      <c r="GC762" s="346"/>
      <c r="GD762" s="346"/>
      <c r="GE762" s="346"/>
      <c r="GF762" s="346"/>
      <c r="GG762" s="346"/>
      <c r="GH762" s="346"/>
      <c r="GI762" s="346"/>
      <c r="GJ762" s="346"/>
      <c r="GK762" s="346"/>
      <c r="GL762" s="346"/>
      <c r="GM762" s="352"/>
      <c r="GN762" s="352"/>
      <c r="GO762" s="352"/>
      <c r="GP762" s="352">
        <f>IF(GP764=0,1,GP763/(GP763+GP764))</f>
        <v>1</v>
      </c>
      <c r="GQ762" s="352">
        <f>IF(GQ764=0,1,GQ763/(GQ763+GQ764))</f>
        <v>1</v>
      </c>
      <c r="GR762" s="352">
        <f>IF(GR764=0,1,GR763/(GR763+GR764))</f>
        <v>1</v>
      </c>
      <c r="GS762" s="346"/>
      <c r="GT762" s="346"/>
      <c r="GU762" s="346"/>
      <c r="GV762" s="346"/>
      <c r="GW762" s="346"/>
      <c r="GX762" s="346"/>
      <c r="GY762" s="346"/>
      <c r="GZ762" s="346"/>
      <c r="HA762" s="346"/>
      <c r="HB762" s="346"/>
      <c r="HC762" s="346"/>
      <c r="HD762" s="346"/>
      <c r="HE762" s="346"/>
      <c r="HF762" s="346"/>
      <c r="HG762" s="346"/>
      <c r="HH762" s="347"/>
      <c r="HI762" s="347"/>
      <c r="HJ762" s="347"/>
      <c r="HK762" s="347"/>
      <c r="HL762" s="347"/>
      <c r="HM762" s="347"/>
      <c r="HN762" s="346"/>
      <c r="HO762" s="346"/>
      <c r="HP762" s="346"/>
      <c r="HQ762" s="346"/>
      <c r="HR762" s="346"/>
      <c r="HS762" s="346"/>
      <c r="HT762" s="346"/>
      <c r="HU762" s="346"/>
      <c r="HV762" s="346"/>
      <c r="HW762" s="346"/>
      <c r="HX762" s="346"/>
      <c r="HY762" s="346"/>
      <c r="HZ762" s="346"/>
      <c r="IA762" s="346"/>
      <c r="IB762" s="346"/>
      <c r="IC762" s="352"/>
      <c r="ID762" s="352"/>
      <c r="IE762" s="352"/>
      <c r="IF762" s="352">
        <f>IF(IF764=0,1,IF763/(IF763+IF764))</f>
        <v>1</v>
      </c>
      <c r="IG762" s="352">
        <f>IF(IG764=0,1,IG763/(IG763+IG764))</f>
        <v>1</v>
      </c>
      <c r="IH762" s="352">
        <f>IF(IH764=0,1,IH763/(IH763+IH764))</f>
        <v>1</v>
      </c>
      <c r="II762" s="346"/>
      <c r="IJ762" s="346"/>
      <c r="IK762" s="346"/>
      <c r="IL762" s="346"/>
      <c r="IM762" s="346"/>
      <c r="IN762" s="346"/>
      <c r="IO762" s="346"/>
      <c r="IP762" s="346"/>
      <c r="IQ762" s="346"/>
      <c r="IR762" s="346"/>
      <c r="IS762" s="346"/>
      <c r="IT762" s="346"/>
      <c r="IU762" s="346"/>
      <c r="IV762" s="346"/>
      <c r="IW762" s="346"/>
      <c r="IX762" s="352"/>
      <c r="IY762" s="352"/>
      <c r="IZ762" s="352"/>
      <c r="JA762" s="352">
        <f>IF(JA764=0,1,JA763/(JA763+JA764))</f>
        <v>1</v>
      </c>
      <c r="JB762" s="352">
        <f>IF(JB764=0,1,JB763/(JB763+JB764))</f>
        <v>1</v>
      </c>
      <c r="JC762" s="352">
        <f>IF(JC764=0,1,JC763/(JC763+JC764))</f>
        <v>1</v>
      </c>
      <c r="JD762" s="346"/>
      <c r="JE762" s="346"/>
      <c r="JF762" s="346"/>
      <c r="JG762" s="346"/>
      <c r="JH762" s="346"/>
      <c r="JI762" s="346"/>
      <c r="JJ762" s="346"/>
      <c r="JK762" s="346"/>
      <c r="JL762" s="346"/>
      <c r="JM762" s="346"/>
      <c r="JN762" s="346"/>
      <c r="JO762" s="346"/>
      <c r="JP762" s="346"/>
      <c r="JQ762" s="346"/>
      <c r="JR762" s="346"/>
      <c r="JS762" s="352"/>
      <c r="JT762" s="352"/>
      <c r="JU762" s="352"/>
      <c r="JV762" s="352">
        <f>IF(JV764=0,1,JV763/(JV763+JV764))</f>
        <v>1</v>
      </c>
      <c r="JW762" s="352">
        <f>IF(JW764=0,1,JW763/(JW763+JW764))</f>
        <v>1</v>
      </c>
      <c r="JX762" s="352">
        <f>IF(JX764=0,1,JX763/(JX763+JX764))</f>
        <v>1</v>
      </c>
      <c r="JY762" s="346"/>
      <c r="JZ762" s="346"/>
      <c r="KA762" s="346"/>
      <c r="KB762" s="346"/>
      <c r="KC762" s="346"/>
      <c r="KD762" s="346"/>
      <c r="KE762" s="346"/>
      <c r="KF762" s="346"/>
      <c r="KG762" s="346"/>
      <c r="KH762" s="346"/>
      <c r="KI762" s="346"/>
      <c r="KJ762" s="346"/>
      <c r="KK762" s="346"/>
      <c r="KL762" s="346"/>
      <c r="KM762" s="346"/>
      <c r="KN762" s="352"/>
      <c r="KO762" s="352"/>
      <c r="KP762" s="352"/>
      <c r="KQ762" s="352">
        <f>IF(KQ764=0,1,KQ763/(KQ763+KQ764))</f>
        <v>1</v>
      </c>
      <c r="KR762" s="352">
        <f>IF(KR764=0,1,KR763/(KR763+KR764))</f>
        <v>1</v>
      </c>
      <c r="KS762" s="352">
        <f>IF(KS764=0,1,KS763/(KS763+KS764))</f>
        <v>1</v>
      </c>
      <c r="KT762" s="346"/>
      <c r="KU762" s="346"/>
      <c r="KV762" s="346"/>
      <c r="KW762" s="346"/>
      <c r="KX762" s="346"/>
      <c r="KY762" s="346"/>
      <c r="KZ762" s="346"/>
      <c r="LA762" s="346"/>
      <c r="LB762" s="346"/>
      <c r="LC762" s="346"/>
      <c r="LD762" s="346"/>
      <c r="LE762" s="346"/>
      <c r="LF762" s="346"/>
      <c r="LG762" s="346"/>
      <c r="LH762" s="346"/>
      <c r="LI762" s="352"/>
      <c r="LJ762" s="352"/>
      <c r="LK762" s="352"/>
      <c r="LL762" s="352">
        <f>IF(LL764=0,1,LL763/(LL763+LL764))</f>
        <v>1</v>
      </c>
      <c r="LM762" s="352">
        <f>IF(LM764=0,1,LM763/(LM763+LM764))</f>
        <v>1</v>
      </c>
      <c r="LN762" s="352">
        <f>IF(LN764=0,1,LN763/(LN763+LN764))</f>
        <v>1</v>
      </c>
      <c r="LO762" s="346"/>
      <c r="LP762" s="346"/>
      <c r="LQ762" s="346"/>
      <c r="LR762" s="346"/>
      <c r="LS762" s="346"/>
      <c r="LT762" s="346"/>
      <c r="LU762" s="346"/>
      <c r="LV762" s="346"/>
      <c r="LW762" s="346"/>
      <c r="LX762" s="346"/>
      <c r="LY762" s="346"/>
      <c r="LZ762" s="346"/>
      <c r="MA762" s="346"/>
      <c r="MB762" s="346"/>
      <c r="MC762" s="346"/>
      <c r="MD762" s="352"/>
      <c r="ME762" s="352"/>
      <c r="MF762" s="352"/>
      <c r="MG762" s="352">
        <f>IF(MG764=0,1,MG763/(MG763+MG764))</f>
        <v>1</v>
      </c>
      <c r="MH762" s="352">
        <f>IF(MH764=0,1,MH763/(MH763+MH764))</f>
        <v>1</v>
      </c>
      <c r="MI762" s="352">
        <f>IF(MI764=0,1,MI763/(MI763+MI764))</f>
        <v>1</v>
      </c>
      <c r="MJ762" s="346"/>
      <c r="MK762" s="346"/>
      <c r="ML762" s="346"/>
      <c r="MM762" s="346"/>
      <c r="MN762" s="346"/>
      <c r="MO762" s="346"/>
      <c r="MP762" s="346"/>
      <c r="MQ762" s="346"/>
      <c r="MR762" s="346"/>
      <c r="MS762" s="346"/>
      <c r="MT762" s="346"/>
      <c r="MU762" s="346"/>
      <c r="MV762" s="346"/>
      <c r="MW762" s="346"/>
      <c r="MX762" s="346"/>
      <c r="MY762" s="352"/>
      <c r="MZ762" s="352"/>
      <c r="NA762" s="352"/>
      <c r="NB762" s="352">
        <f>IF(NB764=0,1,NB763/(NB763+NB764))</f>
        <v>1</v>
      </c>
      <c r="NC762" s="352">
        <f>IF(NC764=0,1,NC763/(NC763+NC764))</f>
        <v>1</v>
      </c>
      <c r="ND762" s="352">
        <f>IF(ND764=0,1,ND763/(ND763+ND764))</f>
        <v>1</v>
      </c>
      <c r="NE762" s="346"/>
      <c r="NF762" s="346"/>
      <c r="NG762" s="346"/>
      <c r="NH762" s="346"/>
      <c r="NI762" s="346"/>
      <c r="NJ762" s="346"/>
      <c r="NK762" s="346"/>
      <c r="NL762" s="346"/>
      <c r="NM762" s="346"/>
      <c r="NN762" s="346"/>
      <c r="NO762" s="346"/>
      <c r="NP762" s="346"/>
      <c r="NQ762" s="346"/>
      <c r="NR762" s="346"/>
      <c r="NS762" s="346"/>
      <c r="NT762" s="352"/>
      <c r="NU762" s="352"/>
      <c r="NV762" s="352"/>
      <c r="NW762" s="352">
        <f>IF(NW764=0,1,NW763/(NW763+NW764))</f>
        <v>1</v>
      </c>
      <c r="NX762" s="352">
        <f>IF(NX764=0,1,NX763/(NX763+NX764))</f>
        <v>1</v>
      </c>
      <c r="NY762" s="352">
        <f>IF(NY764=0,1,NY763/(NY763+NY764))</f>
        <v>1</v>
      </c>
      <c r="NZ762" s="346"/>
      <c r="OA762" s="346"/>
      <c r="OB762" s="346"/>
      <c r="OC762" s="346"/>
      <c r="OD762" s="346"/>
      <c r="OE762" s="346"/>
      <c r="OF762" s="346"/>
      <c r="OG762" s="346"/>
      <c r="OH762" s="346"/>
      <c r="OI762" s="346"/>
      <c r="OJ762" s="346"/>
      <c r="OK762" s="346"/>
      <c r="OL762" s="346"/>
      <c r="OM762" s="346"/>
      <c r="ON762" s="346"/>
      <c r="OO762" s="352"/>
      <c r="OP762" s="352"/>
      <c r="OQ762" s="352"/>
      <c r="OR762" s="352">
        <f>IF(OR764=0,1,OR763/(OR763+OR764))</f>
        <v>1</v>
      </c>
      <c r="OS762" s="352">
        <f>IF(OS764=0,1,OS763/(OS763+OS764))</f>
        <v>1</v>
      </c>
      <c r="OT762" s="352">
        <f>IF(OT764=0,1,OT763/(OT763+OT764))</f>
        <v>1</v>
      </c>
      <c r="OU762" s="346"/>
      <c r="OV762" s="346"/>
      <c r="OW762" s="346"/>
      <c r="OX762" s="346"/>
      <c r="OY762" s="346"/>
      <c r="OZ762" s="346"/>
      <c r="PA762" s="346"/>
      <c r="PB762" s="346"/>
      <c r="PC762" s="346"/>
      <c r="PD762" s="346"/>
      <c r="PE762" s="346"/>
      <c r="PF762" s="346"/>
      <c r="PG762" s="346"/>
      <c r="PH762" s="346"/>
      <c r="PI762" s="346"/>
      <c r="PJ762" s="352"/>
      <c r="PK762" s="352"/>
      <c r="PL762" s="352"/>
      <c r="PM762" s="352">
        <f>IF(PM764=0,1,PM763/(PM763+PM764))</f>
        <v>1</v>
      </c>
      <c r="PN762" s="352">
        <f>IF(PN764=0,1,PN763/(PN763+PN764))</f>
        <v>1</v>
      </c>
      <c r="PO762" s="352">
        <f>IF(PO764=0,1,PO763/(PO763+PO764))</f>
        <v>1</v>
      </c>
      <c r="PP762" s="346"/>
      <c r="PQ762" s="346"/>
      <c r="PR762" s="346"/>
      <c r="PS762" s="346"/>
      <c r="PT762" s="346"/>
      <c r="PU762" s="346"/>
      <c r="PV762" s="346"/>
      <c r="PW762" s="346"/>
      <c r="PX762" s="346"/>
      <c r="PY762" s="346"/>
      <c r="PZ762" s="346"/>
      <c r="QA762" s="346"/>
      <c r="QB762" s="346"/>
      <c r="QC762" s="346"/>
      <c r="QD762" s="346"/>
      <c r="QE762" s="352"/>
      <c r="QF762" s="352"/>
      <c r="QG762" s="352"/>
      <c r="QH762" s="352">
        <f>IF(QH764=0,1,QH763/(QH763+QH764))</f>
        <v>1</v>
      </c>
      <c r="QI762" s="352">
        <f>IF(QI764=0,1,QI763/(QI763+QI764))</f>
        <v>1</v>
      </c>
      <c r="QJ762" s="352">
        <f>IF(QJ764=0,1,QJ763/(QJ763+QJ764))</f>
        <v>1</v>
      </c>
      <c r="QK762" s="346"/>
      <c r="QL762" s="346"/>
      <c r="QM762" s="346"/>
      <c r="QN762" s="346"/>
      <c r="QO762" s="346"/>
      <c r="QP762" s="346"/>
      <c r="QQ762" s="346"/>
      <c r="QR762" s="346"/>
      <c r="QS762" s="346"/>
      <c r="QT762" s="346"/>
      <c r="QU762" s="346"/>
      <c r="QV762" s="346"/>
      <c r="QW762" s="346"/>
      <c r="QX762" s="346"/>
      <c r="QY762" s="346"/>
      <c r="QZ762" s="352"/>
      <c r="RA762" s="352"/>
      <c r="RB762" s="352"/>
      <c r="RC762" s="352">
        <f>IF(RC764=0,1,RC763/(RC763+RC764))</f>
        <v>1</v>
      </c>
      <c r="RD762" s="352">
        <f>IF(RD764=0,1,RD763/(RD763+RD764))</f>
        <v>1</v>
      </c>
      <c r="RE762" s="352">
        <f>IF(RE764=0,1,RE763/(RE763+RE764))</f>
        <v>1</v>
      </c>
      <c r="RF762" s="346"/>
      <c r="RG762" s="346"/>
      <c r="RH762" s="346"/>
      <c r="RI762" s="346"/>
      <c r="RJ762" s="346"/>
      <c r="RK762" s="346"/>
      <c r="RL762" s="346"/>
      <c r="RM762" s="346"/>
      <c r="RN762" s="346"/>
      <c r="RO762" s="346"/>
      <c r="RP762" s="346"/>
      <c r="RQ762" s="346"/>
      <c r="RR762" s="346"/>
      <c r="RS762" s="346"/>
      <c r="RT762" s="346"/>
      <c r="RU762" s="352"/>
      <c r="RV762" s="352"/>
      <c r="RW762" s="352"/>
      <c r="RX762" s="352">
        <f>IF(RX764=0,1,RX763/(RX763+RX764))</f>
        <v>1</v>
      </c>
      <c r="RY762" s="352">
        <f>IF(RY764=0,1,RY763/(RY763+RY764))</f>
        <v>1</v>
      </c>
      <c r="RZ762" s="352">
        <f>IF(RZ764=0,1,RZ763/(RZ763+RZ764))</f>
        <v>1</v>
      </c>
      <c r="SA762" s="346"/>
      <c r="SB762" s="346"/>
      <c r="SC762" s="346"/>
      <c r="SD762" s="346"/>
      <c r="SE762" s="346"/>
      <c r="SF762" s="346"/>
      <c r="SG762" s="346"/>
      <c r="SH762" s="346"/>
      <c r="SI762" s="346"/>
      <c r="SJ762" s="346"/>
      <c r="SK762" s="346"/>
      <c r="SL762" s="346"/>
      <c r="SM762" s="346"/>
      <c r="SN762" s="346"/>
      <c r="SO762" s="346"/>
      <c r="SP762" s="352"/>
      <c r="SQ762" s="352"/>
      <c r="SR762" s="352"/>
      <c r="SS762" s="352">
        <f>IF(SS764=0,1,SS763/(SS763+SS764))</f>
        <v>1</v>
      </c>
      <c r="ST762" s="352">
        <f>IF(ST764=0,1,ST763/(ST763+ST764))</f>
        <v>1</v>
      </c>
      <c r="SU762" s="352">
        <f>IF(SU764=0,1,SU763/(SU763+SU764))</f>
        <v>1</v>
      </c>
      <c r="SV762" s="346"/>
      <c r="SW762" s="346"/>
      <c r="SX762" s="346"/>
      <c r="SY762" s="346"/>
      <c r="SZ762" s="346"/>
      <c r="TA762" s="346"/>
      <c r="TB762" s="346"/>
      <c r="TC762" s="346"/>
      <c r="TD762" s="346"/>
      <c r="TE762" s="346"/>
      <c r="TF762" s="346"/>
      <c r="TG762" s="346"/>
      <c r="TH762" s="346"/>
      <c r="TI762" s="346"/>
      <c r="TJ762" s="346"/>
      <c r="TK762" s="352"/>
      <c r="TL762" s="352"/>
      <c r="TM762" s="352"/>
      <c r="TN762" s="352">
        <f>IF(TN764=0,1,TN763/(TN763+TN764))</f>
        <v>1</v>
      </c>
      <c r="TO762" s="352">
        <f>IF(TO764=0,1,TO763/(TO763+TO764))</f>
        <v>1</v>
      </c>
      <c r="TP762" s="352">
        <f>IF(TP764=0,1,TP763/(TP763+TP764))</f>
        <v>1</v>
      </c>
      <c r="TQ762" s="346"/>
      <c r="TR762" s="346"/>
      <c r="TS762" s="346"/>
      <c r="TT762" s="346"/>
      <c r="TU762" s="346"/>
      <c r="TV762" s="346"/>
      <c r="TW762" s="346"/>
      <c r="TX762" s="346"/>
      <c r="TY762" s="346"/>
      <c r="TZ762" s="346"/>
      <c r="UA762" s="346"/>
      <c r="UB762" s="346"/>
      <c r="UC762" s="346"/>
      <c r="UD762" s="346"/>
      <c r="UE762" s="346"/>
      <c r="UF762" s="352"/>
      <c r="UG762" s="352"/>
      <c r="UH762" s="352"/>
      <c r="UI762" s="352">
        <f>IF(UI764=0,1,UI763/(UI763+UI764))</f>
        <v>1</v>
      </c>
      <c r="UJ762" s="352">
        <f>IF(UJ764=0,1,UJ763/(UJ763+UJ764))</f>
        <v>1</v>
      </c>
      <c r="UK762" s="352">
        <f>IF(UK764=0,1,UK763/(UK763+UK764))</f>
        <v>1</v>
      </c>
      <c r="UL762" s="346"/>
      <c r="UM762" s="346"/>
      <c r="UN762" s="346"/>
      <c r="UO762" s="346"/>
      <c r="UP762" s="346"/>
      <c r="UQ762" s="346"/>
      <c r="UR762" s="346"/>
      <c r="US762" s="346"/>
      <c r="UT762" s="346"/>
      <c r="UU762" s="346"/>
      <c r="UV762" s="346"/>
      <c r="UW762" s="346"/>
      <c r="UX762" s="346"/>
      <c r="UY762" s="346"/>
      <c r="UZ762" s="346"/>
      <c r="VA762" s="352"/>
      <c r="VB762" s="352"/>
      <c r="VC762" s="352"/>
      <c r="VD762" s="352">
        <f>IF(VD764=0,1,VD763/(VD763+VD764))</f>
        <v>0.98677698479999998</v>
      </c>
      <c r="VE762" s="352">
        <f>IF(VE764=0,1,VE763/(VE763+VE764))</f>
        <v>0.98677698479999998</v>
      </c>
      <c r="VF762" s="352">
        <f>IF(VF764=0,1,VF763/(VF763+VF764))</f>
        <v>0.98677698479999998</v>
      </c>
      <c r="VG762" s="346"/>
      <c r="VH762" s="346"/>
      <c r="VI762" s="346"/>
      <c r="VJ762" s="346"/>
      <c r="VK762" s="346"/>
      <c r="VL762" s="346"/>
      <c r="VM762" s="346"/>
      <c r="VN762" s="346"/>
      <c r="VO762" s="346"/>
      <c r="VP762" s="346"/>
      <c r="VQ762" s="346"/>
      <c r="VR762" s="346"/>
      <c r="VS762" s="346"/>
      <c r="VT762" s="346"/>
      <c r="VU762" s="346"/>
      <c r="VV762" s="352"/>
      <c r="VW762" s="352"/>
      <c r="VX762" s="352"/>
      <c r="VY762" s="352">
        <f>IF(VY764=0,1,VY763/(VY763+VY764))</f>
        <v>1</v>
      </c>
      <c r="VZ762" s="352">
        <f>IF(VZ764=0,1,VZ763/(VZ763+VZ764))</f>
        <v>1</v>
      </c>
      <c r="WA762" s="352">
        <f>IF(WA764=0,1,WA763/(WA763+WA764))</f>
        <v>1</v>
      </c>
      <c r="WB762" s="346"/>
      <c r="WC762" s="346"/>
      <c r="WD762" s="346"/>
      <c r="WE762" s="346"/>
      <c r="WF762" s="346"/>
      <c r="WG762" s="346"/>
      <c r="WH762" s="346"/>
      <c r="WI762" s="346"/>
      <c r="WJ762" s="346"/>
      <c r="WK762" s="346"/>
      <c r="WL762" s="346"/>
      <c r="WM762" s="346"/>
      <c r="WN762" s="346"/>
      <c r="WO762" s="346"/>
      <c r="WP762" s="346"/>
      <c r="WQ762" s="347"/>
      <c r="WR762" s="347"/>
      <c r="WS762" s="347"/>
      <c r="WT762" s="347"/>
      <c r="WU762" s="347"/>
      <c r="WV762" s="347"/>
      <c r="WW762" s="346"/>
      <c r="WX762" s="346"/>
      <c r="WY762" s="346"/>
      <c r="WZ762" s="346"/>
      <c r="XA762" s="346"/>
      <c r="XB762" s="346"/>
      <c r="XC762" s="346"/>
      <c r="XD762" s="346"/>
      <c r="XE762" s="346"/>
      <c r="XF762" s="346"/>
      <c r="XG762" s="346"/>
      <c r="XH762" s="346"/>
      <c r="XI762" s="346"/>
      <c r="XJ762" s="346"/>
      <c r="XK762" s="346"/>
      <c r="XL762" s="352"/>
      <c r="XM762" s="352"/>
      <c r="XN762" s="352"/>
      <c r="XO762" s="352">
        <f>IF(XO764=0,1,XO763/(XO763+XO764))</f>
        <v>1</v>
      </c>
      <c r="XP762" s="352">
        <f>IF(XP764=0,1,XP763/(XP763+XP764))</f>
        <v>1</v>
      </c>
      <c r="XQ762" s="352">
        <f>IF(XQ764=0,1,XQ763/(XQ763+XQ764))</f>
        <v>1</v>
      </c>
      <c r="XR762" s="346"/>
      <c r="XS762" s="346"/>
      <c r="XT762" s="346"/>
      <c r="XU762" s="346"/>
      <c r="XV762" s="346"/>
      <c r="XW762" s="346"/>
      <c r="XX762" s="346"/>
      <c r="XY762" s="346"/>
      <c r="XZ762" s="346"/>
      <c r="YA762" s="346"/>
      <c r="YB762" s="346"/>
      <c r="YC762" s="346"/>
      <c r="YD762" s="346"/>
      <c r="YE762" s="346"/>
      <c r="YF762" s="346"/>
      <c r="YG762" s="352"/>
      <c r="YH762" s="352"/>
      <c r="YI762" s="352"/>
      <c r="YJ762" s="352">
        <f>IF(YJ764=0,1,YJ763/(YJ763+YJ764))</f>
        <v>1</v>
      </c>
      <c r="YK762" s="352">
        <f>IF(YK764=0,1,YK763/(YK763+YK764))</f>
        <v>1</v>
      </c>
      <c r="YL762" s="352">
        <f>IF(YL764=0,1,YL763/(YL763+YL764))</f>
        <v>1</v>
      </c>
      <c r="YM762" s="346"/>
      <c r="YN762" s="346"/>
      <c r="YO762" s="346"/>
      <c r="YP762" s="346"/>
      <c r="YQ762" s="346"/>
      <c r="YR762" s="346"/>
      <c r="YS762" s="346"/>
      <c r="YT762" s="346"/>
      <c r="YU762" s="346"/>
      <c r="YV762" s="346"/>
      <c r="YW762" s="346"/>
      <c r="YX762" s="346"/>
      <c r="YY762" s="346"/>
      <c r="YZ762" s="346"/>
      <c r="ZA762" s="346"/>
      <c r="ZB762" s="352"/>
      <c r="ZC762" s="352"/>
      <c r="ZD762" s="352"/>
      <c r="ZE762" s="352">
        <f>IF(ZE764=0,1,ZE763/(ZE763+ZE764))</f>
        <v>1</v>
      </c>
      <c r="ZF762" s="352">
        <f>IF(ZF764=0,1,ZF763/(ZF763+ZF764))</f>
        <v>1</v>
      </c>
      <c r="ZG762" s="352">
        <f>IF(ZG764=0,1,ZG763/(ZG763+ZG764))</f>
        <v>1</v>
      </c>
      <c r="ZH762" s="346"/>
      <c r="ZI762" s="346"/>
      <c r="ZJ762" s="346"/>
      <c r="ZK762" s="346"/>
      <c r="ZL762" s="346"/>
      <c r="ZM762" s="346"/>
      <c r="ZN762" s="346"/>
      <c r="ZO762" s="346"/>
      <c r="ZP762" s="346"/>
      <c r="ZQ762" s="346"/>
      <c r="ZR762" s="346"/>
      <c r="ZS762" s="346"/>
      <c r="ZT762" s="346"/>
      <c r="ZU762" s="346"/>
      <c r="ZV762" s="346"/>
      <c r="ZW762" s="352"/>
      <c r="ZX762" s="352"/>
      <c r="ZY762" s="352"/>
      <c r="ZZ762" s="352">
        <f>IF(ZZ764=0,1,ZZ763/(ZZ763+ZZ764))</f>
        <v>1</v>
      </c>
      <c r="AAA762" s="352">
        <f>IF(AAA764=0,1,AAA763/(AAA763+AAA764))</f>
        <v>1</v>
      </c>
      <c r="AAB762" s="352">
        <f>IF(AAB764=0,1,AAB763/(AAB763+AAB764))</f>
        <v>1</v>
      </c>
      <c r="AAC762" s="346"/>
      <c r="AAD762" s="346"/>
      <c r="AAE762" s="346"/>
      <c r="AAF762" s="346"/>
      <c r="AAG762" s="346"/>
      <c r="AAH762" s="346"/>
      <c r="AAI762" s="346"/>
      <c r="AAJ762" s="346"/>
      <c r="AAK762" s="346"/>
      <c r="AAL762" s="346"/>
      <c r="AAM762" s="346"/>
      <c r="AAN762" s="346"/>
      <c r="AAO762" s="346"/>
      <c r="AAP762" s="346"/>
      <c r="AAQ762" s="346"/>
      <c r="AAR762" s="352"/>
      <c r="AAS762" s="352"/>
      <c r="AAT762" s="352"/>
      <c r="AAU762" s="352">
        <f>IF(AAU764=0,1,AAU763/(AAU763+AAU764))</f>
        <v>1</v>
      </c>
      <c r="AAV762" s="352">
        <f>IF(AAV764=0,1,AAV763/(AAV763+AAV764))</f>
        <v>1</v>
      </c>
      <c r="AAW762" s="352">
        <f>IF(AAW764=0,1,AAW763/(AAW763+AAW764))</f>
        <v>1</v>
      </c>
      <c r="AAX762" s="346"/>
      <c r="AAY762" s="346"/>
      <c r="AAZ762" s="346"/>
      <c r="ABA762" s="346"/>
      <c r="ABB762" s="346"/>
      <c r="ABC762" s="346"/>
      <c r="ABD762" s="346"/>
      <c r="ABE762" s="346"/>
      <c r="ABF762" s="346"/>
      <c r="ABG762" s="346"/>
      <c r="ABH762" s="346"/>
      <c r="ABI762" s="346"/>
      <c r="ABJ762" s="346"/>
      <c r="ABK762" s="346"/>
      <c r="ABL762" s="346"/>
      <c r="ABM762" s="352"/>
      <c r="ABN762" s="352"/>
      <c r="ABO762" s="352"/>
      <c r="ABP762" s="352">
        <f>IF(ABP764=0,1,ABP763/(ABP763+ABP764))</f>
        <v>1</v>
      </c>
      <c r="ABQ762" s="352">
        <f>IF(ABQ764=0,1,ABQ763/(ABQ763+ABQ764))</f>
        <v>1</v>
      </c>
      <c r="ABR762" s="352">
        <f>IF(ABR764=0,1,ABR763/(ABR763+ABR764))</f>
        <v>1</v>
      </c>
      <c r="ABS762" s="346"/>
      <c r="ABT762" s="346"/>
      <c r="ABU762" s="346"/>
      <c r="ABV762" s="346"/>
      <c r="ABW762" s="346"/>
      <c r="ABX762" s="346"/>
      <c r="ABY762" s="346"/>
      <c r="ABZ762" s="346"/>
      <c r="ACA762" s="346"/>
      <c r="ACB762" s="346"/>
      <c r="ACC762" s="346"/>
      <c r="ACD762" s="346"/>
      <c r="ACE762" s="346"/>
      <c r="ACF762" s="346"/>
      <c r="ACG762" s="346"/>
      <c r="ACH762" s="352"/>
      <c r="ACI762" s="352"/>
      <c r="ACJ762" s="352"/>
      <c r="ACK762" s="352">
        <f>IF(ACK764=0,1,ACK763/(ACK763+ACK764))</f>
        <v>1</v>
      </c>
      <c r="ACL762" s="352">
        <f>IF(ACL764=0,1,ACL763/(ACL763+ACL764))</f>
        <v>1</v>
      </c>
      <c r="ACM762" s="352">
        <f>IF(ACM764=0,1,ACM763/(ACM763+ACM764))</f>
        <v>1</v>
      </c>
      <c r="ACN762" s="346"/>
      <c r="ACO762" s="346"/>
      <c r="ACP762" s="346"/>
      <c r="ACQ762" s="346"/>
      <c r="ACR762" s="346"/>
      <c r="ACS762" s="346"/>
      <c r="ACT762" s="346"/>
      <c r="ACU762" s="346"/>
      <c r="ACV762" s="346"/>
      <c r="ACW762" s="346"/>
      <c r="ACX762" s="346"/>
      <c r="ACY762" s="346"/>
      <c r="ACZ762" s="346"/>
      <c r="ADA762" s="346"/>
      <c r="ADB762" s="346"/>
      <c r="ADC762" s="352"/>
      <c r="ADD762" s="352"/>
      <c r="ADE762" s="352"/>
      <c r="ADF762" s="352">
        <f>IF(ADF764=0,1,ADF763/(ADF763+ADF764))</f>
        <v>1</v>
      </c>
      <c r="ADG762" s="352">
        <f>IF(ADG764=0,1,ADG763/(ADG763+ADG764))</f>
        <v>1</v>
      </c>
      <c r="ADH762" s="352">
        <f>IF(ADH764=0,1,ADH763/(ADH763+ADH764))</f>
        <v>1</v>
      </c>
      <c r="ADI762" s="346"/>
      <c r="ADJ762" s="346"/>
      <c r="ADK762" s="346"/>
      <c r="ADL762" s="346"/>
      <c r="ADM762" s="346"/>
      <c r="ADN762" s="346"/>
      <c r="ADO762" s="346"/>
      <c r="ADP762" s="346"/>
      <c r="ADQ762" s="346"/>
      <c r="ADR762" s="346"/>
      <c r="ADS762" s="346"/>
      <c r="ADT762" s="346"/>
      <c r="ADU762" s="346"/>
      <c r="ADV762" s="346"/>
      <c r="ADW762" s="346"/>
      <c r="ADX762" s="352"/>
      <c r="ADY762" s="352"/>
      <c r="ADZ762" s="352"/>
      <c r="AEA762" s="352">
        <f>IF(AEA764=0,1,AEA763/(AEA763+AEA764))</f>
        <v>1</v>
      </c>
      <c r="AEB762" s="352">
        <f>IF(AEB764=0,1,AEB763/(AEB763+AEB764))</f>
        <v>1</v>
      </c>
      <c r="AEC762" s="352">
        <f>IF(AEC764=0,1,AEC763/(AEC763+AEC764))</f>
        <v>1</v>
      </c>
      <c r="AED762" s="346"/>
      <c r="AEE762" s="346"/>
      <c r="AEF762" s="346"/>
      <c r="AEG762" s="346"/>
      <c r="AEH762" s="346"/>
      <c r="AEI762" s="346"/>
      <c r="AEJ762" s="346"/>
      <c r="AEK762" s="346"/>
      <c r="AEL762" s="346"/>
      <c r="AEM762" s="346"/>
      <c r="AEN762" s="346"/>
      <c r="AEO762" s="346"/>
      <c r="AEP762" s="346"/>
      <c r="AEQ762" s="346"/>
      <c r="AER762" s="346"/>
      <c r="AES762" s="352"/>
      <c r="AET762" s="352"/>
      <c r="AEU762" s="352"/>
      <c r="AEV762" s="352">
        <f>IF(AEV764=0,1,AEV763/(AEV763+AEV764))</f>
        <v>0.99851082589999995</v>
      </c>
      <c r="AEW762" s="352">
        <f>IF(AEW764=0,1,AEW763/(AEW763+AEW764))</f>
        <v>0.99851082589999995</v>
      </c>
      <c r="AEX762" s="352">
        <f>IF(AEX764=0,1,AEX763/(AEX763+AEX764))</f>
        <v>0.99851082589999995</v>
      </c>
      <c r="AEY762" s="346"/>
      <c r="AEZ762" s="346"/>
      <c r="AFA762" s="346"/>
      <c r="AFB762" s="346"/>
      <c r="AFC762" s="346"/>
      <c r="AFD762" s="346"/>
      <c r="AFE762" s="346"/>
      <c r="AFF762" s="346"/>
      <c r="AFG762" s="346"/>
      <c r="AFH762" s="346"/>
      <c r="AFI762" s="346"/>
      <c r="AFJ762" s="346"/>
      <c r="AFK762" s="346"/>
      <c r="AFL762" s="346"/>
      <c r="AFM762" s="346"/>
      <c r="AFN762" s="352"/>
      <c r="AFO762" s="352"/>
      <c r="AFP762" s="352"/>
      <c r="AFQ762" s="352">
        <f>IF(AFQ764=0,1,AFQ763/(AFQ763+AFQ764))</f>
        <v>1</v>
      </c>
      <c r="AFR762" s="352">
        <f>IF(AFR764=0,1,AFR763/(AFR763+AFR764))</f>
        <v>1</v>
      </c>
      <c r="AFS762" s="352">
        <f>IF(AFS764=0,1,AFS763/(AFS763+AFS764))</f>
        <v>1</v>
      </c>
      <c r="AFT762" s="346"/>
      <c r="AFU762" s="346"/>
      <c r="AFV762" s="346"/>
      <c r="AFW762" s="346"/>
      <c r="AFX762" s="346"/>
      <c r="AFY762" s="346"/>
      <c r="AFZ762" s="346"/>
      <c r="AGA762" s="346"/>
      <c r="AGB762" s="346"/>
      <c r="AGC762" s="346"/>
      <c r="AGD762" s="346"/>
      <c r="AGE762" s="346"/>
      <c r="AGF762" s="346"/>
      <c r="AGG762" s="346"/>
      <c r="AGH762" s="346"/>
      <c r="AGI762" s="352"/>
      <c r="AGJ762" s="352"/>
      <c r="AGK762" s="352"/>
      <c r="AGL762" s="352">
        <f>IF(AGL764=0,1,AGL763/(AGL763+AGL764))</f>
        <v>0.94204042499999996</v>
      </c>
      <c r="AGM762" s="352">
        <f>IF(AGM764=0,1,AGM763/(AGM763+AGM764))</f>
        <v>0.94204042499999996</v>
      </c>
      <c r="AGN762" s="352">
        <f>IF(AGN764=0,1,AGN763/(AGN763+AGN764))</f>
        <v>0.94204042499999996</v>
      </c>
      <c r="AGO762" s="346"/>
      <c r="AGP762" s="346"/>
      <c r="AGQ762" s="346"/>
      <c r="AGR762" s="346"/>
      <c r="AGS762" s="346"/>
      <c r="AGT762" s="346"/>
      <c r="AGU762" s="346"/>
      <c r="AGV762" s="346"/>
      <c r="AGW762" s="346"/>
      <c r="AGX762" s="346"/>
      <c r="AGY762" s="346"/>
      <c r="AGZ762" s="346"/>
      <c r="AHA762" s="346"/>
      <c r="AHB762" s="346"/>
      <c r="AHC762" s="346"/>
      <c r="AHD762" s="352"/>
      <c r="AHE762" s="352"/>
      <c r="AHF762" s="352"/>
      <c r="AHG762" s="352">
        <f>IF(AHG764=0,1,AHG763/(AHG763+AHG764))</f>
        <v>1</v>
      </c>
      <c r="AHH762" s="352">
        <f>IF(AHH764=0,1,AHH763/(AHH763+AHH764))</f>
        <v>1</v>
      </c>
      <c r="AHI762" s="352">
        <f>IF(AHI764=0,1,AHI763/(AHI763+AHI764))</f>
        <v>1</v>
      </c>
      <c r="AHJ762" s="346"/>
      <c r="AHK762" s="346"/>
      <c r="AHL762" s="346"/>
      <c r="AHM762" s="346"/>
      <c r="AHN762" s="346"/>
      <c r="AHO762" s="346"/>
      <c r="AHP762" s="346"/>
      <c r="AHQ762" s="346"/>
      <c r="AHR762" s="346"/>
      <c r="AHS762" s="346"/>
      <c r="AHT762" s="346"/>
      <c r="AHU762" s="346"/>
      <c r="AHV762" s="346"/>
      <c r="AHW762" s="346"/>
      <c r="AHX762" s="346"/>
      <c r="AHY762" s="352"/>
      <c r="AHZ762" s="352"/>
      <c r="AIA762" s="352"/>
      <c r="AIB762" s="352">
        <f>IF(AIB764=0,1,AIB763/(AIB763+AIB764))</f>
        <v>1</v>
      </c>
      <c r="AIC762" s="352">
        <f>IF(AIC764=0,1,AIC763/(AIC763+AIC764))</f>
        <v>1</v>
      </c>
      <c r="AID762" s="352">
        <f>IF(AID764=0,1,AID763/(AID763+AID764))</f>
        <v>1</v>
      </c>
      <c r="AIE762" s="346"/>
      <c r="AIF762" s="346"/>
      <c r="AIG762" s="346"/>
      <c r="AIH762" s="346"/>
      <c r="AII762" s="346"/>
      <c r="AIJ762" s="346"/>
      <c r="AIK762" s="346"/>
      <c r="AIL762" s="346"/>
      <c r="AIM762" s="346"/>
      <c r="AIN762" s="346"/>
      <c r="AIO762" s="346"/>
      <c r="AIP762" s="346"/>
      <c r="AIQ762" s="346"/>
      <c r="AIR762" s="346"/>
      <c r="AIS762" s="346"/>
      <c r="AIT762" s="352"/>
      <c r="AIU762" s="352"/>
      <c r="AIV762" s="352"/>
      <c r="AIW762" s="352">
        <f>IF(AIW764=0,1,AIW763/(AIW763+AIW764))</f>
        <v>1</v>
      </c>
      <c r="AIX762" s="352">
        <f>IF(AIX764=0,1,AIX763/(AIX763+AIX764))</f>
        <v>1</v>
      </c>
      <c r="AIY762" s="352">
        <f>IF(AIY764=0,1,AIY763/(AIY763+AIY764))</f>
        <v>1</v>
      </c>
      <c r="AIZ762" s="346"/>
      <c r="AJA762" s="346"/>
      <c r="AJB762" s="346"/>
      <c r="AJC762" s="346"/>
      <c r="AJD762" s="346"/>
      <c r="AJE762" s="346"/>
      <c r="AJF762" s="346"/>
      <c r="AJG762" s="346"/>
      <c r="AJH762" s="346"/>
      <c r="AJI762" s="346"/>
      <c r="AJJ762" s="346"/>
      <c r="AJK762" s="346"/>
      <c r="AJL762" s="346"/>
      <c r="AJM762" s="346"/>
      <c r="AJN762" s="346"/>
      <c r="AJO762" s="347"/>
      <c r="AJP762" s="347"/>
      <c r="AJQ762" s="347"/>
      <c r="AJR762" s="347"/>
      <c r="AJS762" s="347"/>
      <c r="AJT762" s="347"/>
      <c r="AJU762" s="346"/>
      <c r="AJV762" s="346"/>
      <c r="AJW762" s="346"/>
      <c r="AJX762" s="346"/>
      <c r="AJY762" s="346"/>
      <c r="AJZ762" s="346"/>
      <c r="AKA762" s="346"/>
      <c r="AKB762" s="346"/>
      <c r="AKC762" s="346"/>
      <c r="AKD762" s="346"/>
      <c r="AKE762" s="346"/>
      <c r="AKF762" s="346"/>
      <c r="AKG762" s="346"/>
      <c r="AKH762" s="346"/>
      <c r="AKI762" s="346"/>
      <c r="AKJ762" s="352"/>
      <c r="AKK762" s="352"/>
      <c r="AKL762" s="352"/>
      <c r="AKM762" s="352">
        <f>IF(AKM764=0,1,AKM763/(AKM763+AKM764))</f>
        <v>1</v>
      </c>
      <c r="AKN762" s="352">
        <f>IF(AKN764=0,1,AKN763/(AKN763+AKN764))</f>
        <v>1</v>
      </c>
      <c r="AKO762" s="352">
        <f>IF(AKO764=0,1,AKO763/(AKO763+AKO764))</f>
        <v>1</v>
      </c>
      <c r="AKP762" s="346"/>
      <c r="AKQ762" s="346"/>
      <c r="AKR762" s="346"/>
      <c r="AKS762" s="346"/>
      <c r="AKT762" s="346"/>
      <c r="AKU762" s="346"/>
      <c r="AKV762" s="346"/>
      <c r="AKW762" s="346"/>
      <c r="AKX762" s="346"/>
      <c r="AKY762" s="346"/>
      <c r="AKZ762" s="346"/>
      <c r="ALA762" s="346"/>
      <c r="ALB762" s="346"/>
      <c r="ALC762" s="346"/>
      <c r="ALD762" s="346"/>
      <c r="ALE762" s="352"/>
      <c r="ALF762" s="352"/>
      <c r="ALG762" s="352"/>
      <c r="ALH762" s="352">
        <f>IF(ALH764=0,1,ALH763/(ALH763+ALH764))</f>
        <v>1</v>
      </c>
      <c r="ALI762" s="352">
        <f>IF(ALI764=0,1,ALI763/(ALI763+ALI764))</f>
        <v>1</v>
      </c>
      <c r="ALJ762" s="352">
        <f>IF(ALJ764=0,1,ALJ763/(ALJ763+ALJ764))</f>
        <v>1</v>
      </c>
      <c r="ALK762" s="346"/>
      <c r="ALL762" s="346"/>
      <c r="ALM762" s="346"/>
      <c r="ALN762" s="346"/>
      <c r="ALO762" s="346"/>
      <c r="ALP762" s="346"/>
      <c r="ALQ762" s="346"/>
      <c r="ALR762" s="346"/>
      <c r="ALS762" s="346"/>
      <c r="ALT762" s="346"/>
      <c r="ALU762" s="346"/>
      <c r="ALV762" s="346"/>
      <c r="ALW762" s="346"/>
      <c r="ALX762" s="346"/>
      <c r="ALY762" s="346"/>
      <c r="ALZ762" s="352"/>
      <c r="AMA762" s="352"/>
      <c r="AMB762" s="352"/>
      <c r="AMC762" s="352">
        <f>IF(AMC764=0,1,AMC763/(AMC763+AMC764))</f>
        <v>1</v>
      </c>
      <c r="AMD762" s="352">
        <f>IF(AMD764=0,1,AMD763/(AMD763+AMD764))</f>
        <v>1</v>
      </c>
      <c r="AME762" s="352">
        <f>IF(AME764=0,1,AME763/(AME763+AME764))</f>
        <v>1</v>
      </c>
      <c r="AMF762" s="346"/>
      <c r="AMG762" s="346"/>
      <c r="AMH762" s="346"/>
      <c r="AMI762" s="346"/>
      <c r="AMJ762" s="346"/>
      <c r="AMK762" s="346"/>
      <c r="AML762" s="346"/>
      <c r="AMM762" s="346"/>
      <c r="AMN762" s="346"/>
      <c r="AMO762" s="346"/>
      <c r="AMP762" s="346"/>
      <c r="AMQ762" s="346"/>
      <c r="AMR762" s="346"/>
      <c r="AMS762" s="346"/>
      <c r="AMT762" s="346"/>
      <c r="AMU762" s="352"/>
      <c r="AMV762" s="352"/>
      <c r="AMW762" s="352"/>
      <c r="AMX762" s="352">
        <f>IF(AMX764=0,1,AMX763/(AMX763+AMX764))</f>
        <v>1</v>
      </c>
      <c r="AMY762" s="352">
        <f>IF(AMY764=0,1,AMY763/(AMY763+AMY764))</f>
        <v>1</v>
      </c>
      <c r="AMZ762" s="352">
        <f>IF(AMZ764=0,1,AMZ763/(AMZ763+AMZ764))</f>
        <v>1</v>
      </c>
      <c r="ANA762" s="346"/>
      <c r="ANB762" s="346"/>
      <c r="ANC762" s="346"/>
      <c r="AND762" s="346"/>
      <c r="ANE762" s="346"/>
      <c r="ANF762" s="346"/>
      <c r="ANG762" s="346"/>
      <c r="ANH762" s="346"/>
      <c r="ANI762" s="346"/>
      <c r="ANJ762" s="346"/>
      <c r="ANK762" s="346"/>
      <c r="ANL762" s="346"/>
      <c r="ANM762" s="346"/>
      <c r="ANN762" s="346"/>
      <c r="ANO762" s="346"/>
      <c r="ANP762" s="352"/>
      <c r="ANQ762" s="352"/>
      <c r="ANR762" s="352"/>
      <c r="ANS762" s="352">
        <f>IF(ANS764=0,1,ANS763/(ANS763+ANS764))</f>
        <v>0.99856170060000005</v>
      </c>
      <c r="ANT762" s="352">
        <f>IF(ANT764=0,1,ANT763/(ANT763+ANT764))</f>
        <v>0.99856170060000005</v>
      </c>
      <c r="ANU762" s="352">
        <f>IF(ANU764=0,1,ANU763/(ANU763+ANU764))</f>
        <v>0.99856170060000005</v>
      </c>
      <c r="ANV762" s="346"/>
      <c r="ANW762" s="346"/>
      <c r="ANX762" s="346"/>
      <c r="ANY762" s="346"/>
      <c r="ANZ762" s="346"/>
      <c r="AOA762" s="346"/>
      <c r="AOB762" s="346"/>
      <c r="AOC762" s="346"/>
      <c r="AOD762" s="346"/>
      <c r="AOE762" s="346"/>
      <c r="AOF762" s="346"/>
      <c r="AOG762" s="346"/>
      <c r="AOH762" s="346"/>
      <c r="AOI762" s="346"/>
      <c r="AOJ762" s="346"/>
      <c r="AOK762" s="352"/>
      <c r="AOL762" s="352"/>
      <c r="AOM762" s="352"/>
      <c r="AON762" s="352">
        <f>IF(AON764=0,1,AON763/(AON763+AON764))</f>
        <v>0.99612848899999995</v>
      </c>
      <c r="AOO762" s="352">
        <f>IF(AOO764=0,1,AOO763/(AOO763+AOO764))</f>
        <v>0.99612848899999995</v>
      </c>
      <c r="AOP762" s="352">
        <f>IF(AOP764=0,1,AOP763/(AOP763+AOP764))</f>
        <v>0.99612848899999995</v>
      </c>
      <c r="AOQ762" s="346"/>
      <c r="AOR762" s="346"/>
      <c r="AOS762" s="346"/>
      <c r="AOT762" s="346"/>
      <c r="AOU762" s="346"/>
      <c r="AOV762" s="346"/>
      <c r="AOW762" s="346"/>
      <c r="AOX762" s="346"/>
      <c r="AOY762" s="346"/>
      <c r="AOZ762" s="346"/>
      <c r="APA762" s="346"/>
      <c r="APB762" s="346"/>
      <c r="APC762" s="346"/>
      <c r="APD762" s="346"/>
      <c r="APE762" s="346"/>
      <c r="APF762" s="352"/>
      <c r="APG762" s="352"/>
      <c r="APH762" s="352"/>
      <c r="API762" s="352">
        <f>IF(API764=0,1,API763/(API763+API764))</f>
        <v>1</v>
      </c>
      <c r="APJ762" s="352">
        <f>IF(APJ764=0,1,APJ763/(APJ763+APJ764))</f>
        <v>1</v>
      </c>
      <c r="APK762" s="352">
        <f>IF(APK764=0,1,APK763/(APK763+APK764))</f>
        <v>1</v>
      </c>
      <c r="APL762" s="346"/>
      <c r="APM762" s="346"/>
      <c r="APN762" s="346"/>
      <c r="APO762" s="346"/>
      <c r="APP762" s="346"/>
      <c r="APQ762" s="346"/>
      <c r="APR762" s="346"/>
      <c r="APS762" s="346"/>
      <c r="APT762" s="346"/>
      <c r="APU762" s="346"/>
      <c r="APV762" s="346"/>
      <c r="APW762" s="346"/>
      <c r="APX762" s="346"/>
      <c r="APY762" s="346"/>
      <c r="APZ762" s="346"/>
      <c r="AQA762" s="352"/>
      <c r="AQB762" s="352"/>
      <c r="AQC762" s="352"/>
      <c r="AQD762" s="352">
        <f>IF(AQD764=0,1,AQD763/(AQD763+AQD764))</f>
        <v>0.9948640178</v>
      </c>
      <c r="AQE762" s="352">
        <f>IF(AQE764=0,1,AQE763/(AQE763+AQE764))</f>
        <v>0.9948640178</v>
      </c>
      <c r="AQF762" s="352">
        <f>IF(AQF764=0,1,AQF763/(AQF763+AQF764))</f>
        <v>0.9948640178</v>
      </c>
      <c r="AQG762" s="346"/>
      <c r="AQH762" s="346"/>
      <c r="AQI762" s="346"/>
      <c r="AQJ762" s="346"/>
      <c r="AQK762" s="346"/>
      <c r="AQL762" s="346"/>
      <c r="AQM762" s="346"/>
      <c r="AQN762" s="346"/>
      <c r="AQO762" s="346"/>
      <c r="AQP762" s="346"/>
      <c r="AQQ762" s="346"/>
      <c r="AQR762" s="346"/>
      <c r="AQS762" s="346"/>
      <c r="AQT762" s="346"/>
      <c r="AQU762" s="346"/>
      <c r="AQV762" s="352"/>
      <c r="AQW762" s="352"/>
      <c r="AQX762" s="352"/>
      <c r="AQY762" s="352">
        <f>IF(AQY764=0,1,AQY763/(AQY763+AQY764))</f>
        <v>1</v>
      </c>
      <c r="AQZ762" s="352">
        <f>IF(AQZ764=0,1,AQZ763/(AQZ763+AQZ764))</f>
        <v>1</v>
      </c>
      <c r="ARA762" s="352">
        <f>IF(ARA764=0,1,ARA763/(ARA763+ARA764))</f>
        <v>1</v>
      </c>
      <c r="ARB762" s="346"/>
      <c r="ARC762" s="346"/>
      <c r="ARD762" s="346"/>
      <c r="ARE762" s="346"/>
      <c r="ARF762" s="346"/>
      <c r="ARG762" s="346"/>
      <c r="ARH762" s="346"/>
      <c r="ARI762" s="346"/>
      <c r="ARJ762" s="346"/>
      <c r="ARK762" s="346"/>
      <c r="ARL762" s="346"/>
      <c r="ARM762" s="346"/>
      <c r="ARN762" s="346"/>
      <c r="ARO762" s="346"/>
      <c r="ARP762" s="346"/>
      <c r="ARQ762" s="352"/>
      <c r="ARR762" s="352"/>
      <c r="ARS762" s="352"/>
      <c r="ART762" s="352">
        <f>IF(ART764=0,1,ART763/(ART763+ART764))</f>
        <v>1</v>
      </c>
      <c r="ARU762" s="352">
        <f>IF(ARU764=0,1,ARU763/(ARU763+ARU764))</f>
        <v>1</v>
      </c>
      <c r="ARV762" s="352">
        <f>IF(ARV764=0,1,ARV763/(ARV763+ARV764))</f>
        <v>1</v>
      </c>
      <c r="ARW762" s="346"/>
      <c r="ARX762" s="346"/>
      <c r="ARY762" s="346"/>
      <c r="ARZ762" s="346"/>
      <c r="ASA762" s="346"/>
      <c r="ASB762" s="346"/>
      <c r="ASC762" s="346"/>
      <c r="ASD762" s="346"/>
      <c r="ASE762" s="346"/>
      <c r="ASF762" s="346"/>
      <c r="ASG762" s="346"/>
      <c r="ASH762" s="346"/>
      <c r="ASI762" s="346"/>
      <c r="ASJ762" s="346"/>
      <c r="ASK762" s="346"/>
      <c r="ASL762" s="352"/>
      <c r="ASM762" s="352"/>
      <c r="ASN762" s="352"/>
      <c r="ASO762" s="352">
        <f>IF(ASO764=0,1,ASO763/(ASO763+ASO764))</f>
        <v>1</v>
      </c>
      <c r="ASP762" s="352">
        <f>IF(ASP764=0,1,ASP763/(ASP763+ASP764))</f>
        <v>1</v>
      </c>
      <c r="ASQ762" s="352">
        <f>IF(ASQ764=0,1,ASQ763/(ASQ763+ASQ764))</f>
        <v>1</v>
      </c>
      <c r="ASR762" s="346"/>
      <c r="ASS762" s="346"/>
      <c r="AST762" s="346"/>
      <c r="ASU762" s="346"/>
      <c r="ASV762" s="346"/>
      <c r="ASW762" s="346"/>
      <c r="ASX762" s="346"/>
      <c r="ASY762" s="346"/>
      <c r="ASZ762" s="346"/>
      <c r="ATA762" s="346"/>
      <c r="ATB762" s="346"/>
      <c r="ATC762" s="346"/>
      <c r="ATD762" s="346"/>
      <c r="ATE762" s="346"/>
      <c r="ATF762" s="346"/>
      <c r="ATG762" s="352"/>
      <c r="ATH762" s="352"/>
      <c r="ATI762" s="352"/>
      <c r="ATJ762" s="352">
        <f>IF(ATJ764=0,1,ATJ763/(ATJ763+ATJ764))</f>
        <v>1</v>
      </c>
      <c r="ATK762" s="352">
        <f>IF(ATK764=0,1,ATK763/(ATK763+ATK764))</f>
        <v>1</v>
      </c>
      <c r="ATL762" s="352">
        <f>IF(ATL764=0,1,ATL763/(ATL763+ATL764))</f>
        <v>1</v>
      </c>
      <c r="ATM762" s="346"/>
      <c r="ATN762" s="346"/>
      <c r="ATO762" s="346"/>
      <c r="ATP762" s="346"/>
      <c r="ATQ762" s="346"/>
      <c r="ATR762" s="346"/>
      <c r="ATS762" s="346"/>
      <c r="ATT762" s="346"/>
      <c r="ATU762" s="346"/>
      <c r="ATV762" s="346"/>
      <c r="ATW762" s="346"/>
      <c r="ATX762" s="346"/>
      <c r="ATY762" s="346"/>
      <c r="ATZ762" s="346"/>
      <c r="AUA762" s="346"/>
      <c r="AUB762" s="352"/>
      <c r="AUC762" s="352"/>
      <c r="AUD762" s="352"/>
      <c r="AUE762" s="352">
        <f>IF(AUE764=0,1,AUE763/(AUE763+AUE764))</f>
        <v>1</v>
      </c>
      <c r="AUF762" s="352">
        <f>IF(AUF764=0,1,AUF763/(AUF763+AUF764))</f>
        <v>1</v>
      </c>
      <c r="AUG762" s="352">
        <f>IF(AUG764=0,1,AUG763/(AUG763+AUG764))</f>
        <v>1</v>
      </c>
      <c r="AUH762" s="346"/>
      <c r="AUI762" s="346"/>
      <c r="AUJ762" s="346"/>
      <c r="AUK762" s="346"/>
      <c r="AUL762" s="346"/>
      <c r="AUM762" s="346"/>
      <c r="AUN762" s="346"/>
      <c r="AUO762" s="346"/>
      <c r="AUP762" s="346"/>
      <c r="AUQ762" s="346"/>
      <c r="AUR762" s="346"/>
      <c r="AUS762" s="346"/>
      <c r="AUT762" s="346"/>
      <c r="AUU762" s="346"/>
      <c r="AUV762" s="346"/>
      <c r="AUW762" s="352"/>
      <c r="AUX762" s="352"/>
      <c r="AUY762" s="352"/>
      <c r="AUZ762" s="352">
        <f>IF(AUZ764=0,1,AUZ763/(AUZ763+AUZ764))</f>
        <v>1</v>
      </c>
      <c r="AVA762" s="352">
        <f>IF(AVA764=0,1,AVA763/(AVA763+AVA764))</f>
        <v>1</v>
      </c>
      <c r="AVB762" s="352">
        <f>IF(AVB764=0,1,AVB763/(AVB763+AVB764))</f>
        <v>1</v>
      </c>
      <c r="AVC762" s="346"/>
      <c r="AVD762" s="346"/>
      <c r="AVE762" s="346"/>
      <c r="AVF762" s="346"/>
      <c r="AVG762" s="346"/>
      <c r="AVH762" s="346"/>
      <c r="AVI762" s="346"/>
      <c r="AVJ762" s="346"/>
      <c r="AVK762" s="346"/>
      <c r="AVL762" s="346"/>
      <c r="AVM762" s="346"/>
      <c r="AVN762" s="346"/>
      <c r="AVO762" s="346"/>
      <c r="AVP762" s="346"/>
      <c r="AVQ762" s="346"/>
      <c r="AVR762" s="352"/>
      <c r="AVS762" s="352"/>
      <c r="AVT762" s="352"/>
      <c r="AVU762" s="352">
        <f>IF(AVU764=0,1,AVU763/(AVU763+AVU764))</f>
        <v>0.98911661819999996</v>
      </c>
      <c r="AVV762" s="352">
        <f>IF(AVV764=0,1,AVV763/(AVV763+AVV764))</f>
        <v>0.98911661819999996</v>
      </c>
      <c r="AVW762" s="352">
        <f>IF(AVW764=0,1,AVW763/(AVW763+AVW764))</f>
        <v>0.98911661819999996</v>
      </c>
      <c r="AVX762" s="346"/>
      <c r="AVY762" s="346"/>
      <c r="AVZ762" s="346"/>
      <c r="AWA762" s="346"/>
      <c r="AWB762" s="346"/>
      <c r="AWC762" s="346"/>
      <c r="AWD762" s="346"/>
      <c r="AWE762" s="346"/>
      <c r="AWF762" s="346"/>
      <c r="AWG762" s="346"/>
      <c r="AWH762" s="346"/>
      <c r="AWI762" s="346"/>
      <c r="AWJ762" s="346"/>
      <c r="AWK762" s="346"/>
      <c r="AWL762" s="346"/>
      <c r="AWM762" s="352"/>
      <c r="AWN762" s="352"/>
      <c r="AWO762" s="352"/>
      <c r="AWP762" s="352">
        <f>IF(AWP764=0,1,AWP763/(AWP763+AWP764))</f>
        <v>0.99852682550000005</v>
      </c>
      <c r="AWQ762" s="352">
        <f>AWP762</f>
        <v>0.99852682550000005</v>
      </c>
      <c r="AWR762" s="352">
        <f>AWP762</f>
        <v>0.99852682550000005</v>
      </c>
    </row>
    <row r="763" spans="1:1292" s="127" customFormat="1" ht="60" x14ac:dyDescent="0.25">
      <c r="A763" s="341" t="s">
        <v>1246</v>
      </c>
      <c r="B763" s="351"/>
      <c r="C763" s="343" t="s">
        <v>1127</v>
      </c>
      <c r="D763" s="341"/>
      <c r="E763" s="342"/>
      <c r="F763" s="344"/>
      <c r="G763" s="344"/>
      <c r="H763" s="344"/>
      <c r="I763" s="345"/>
      <c r="J763" s="345"/>
      <c r="K763" s="345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7"/>
      <c r="AB763" s="347"/>
      <c r="AC763" s="347"/>
      <c r="AD763" s="347">
        <v>22784937.390000001</v>
      </c>
      <c r="AE763" s="353">
        <f>AD763</f>
        <v>22784937.390000001</v>
      </c>
      <c r="AF763" s="353">
        <f>AD763</f>
        <v>22784937.390000001</v>
      </c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7"/>
      <c r="AW763" s="347"/>
      <c r="AX763" s="347"/>
      <c r="AY763" s="347">
        <v>44905866.07</v>
      </c>
      <c r="AZ763" s="353">
        <f>AY763</f>
        <v>44905866.07</v>
      </c>
      <c r="BA763" s="353">
        <f>AY763</f>
        <v>44905866.07</v>
      </c>
      <c r="BB763" s="346"/>
      <c r="BC763" s="346"/>
      <c r="BD763" s="346"/>
      <c r="BE763" s="346"/>
      <c r="BF763" s="346"/>
      <c r="BG763" s="346"/>
      <c r="BH763" s="346"/>
      <c r="BI763" s="346"/>
      <c r="BJ763" s="346"/>
      <c r="BK763" s="346"/>
      <c r="BL763" s="346"/>
      <c r="BM763" s="346"/>
      <c r="BN763" s="346"/>
      <c r="BO763" s="346"/>
      <c r="BP763" s="346"/>
      <c r="BQ763" s="347"/>
      <c r="BR763" s="347"/>
      <c r="BS763" s="347"/>
      <c r="BT763" s="347">
        <v>27683092.850000001</v>
      </c>
      <c r="BU763" s="353">
        <f>BT763</f>
        <v>27683092.850000001</v>
      </c>
      <c r="BV763" s="353">
        <f>BT763</f>
        <v>27683092.850000001</v>
      </c>
      <c r="BW763" s="346"/>
      <c r="BX763" s="346"/>
      <c r="BY763" s="346"/>
      <c r="BZ763" s="346"/>
      <c r="CA763" s="346"/>
      <c r="CB763" s="346"/>
      <c r="CC763" s="346"/>
      <c r="CD763" s="346"/>
      <c r="CE763" s="346"/>
      <c r="CF763" s="346"/>
      <c r="CG763" s="346"/>
      <c r="CH763" s="346"/>
      <c r="CI763" s="346"/>
      <c r="CJ763" s="346"/>
      <c r="CK763" s="346"/>
      <c r="CL763" s="347"/>
      <c r="CM763" s="347"/>
      <c r="CN763" s="347"/>
      <c r="CO763" s="347">
        <v>23360692</v>
      </c>
      <c r="CP763" s="353">
        <f>CO763</f>
        <v>23360692</v>
      </c>
      <c r="CQ763" s="353">
        <f>CO763</f>
        <v>23360692</v>
      </c>
      <c r="CR763" s="346"/>
      <c r="CS763" s="346"/>
      <c r="CT763" s="346"/>
      <c r="CU763" s="346"/>
      <c r="CV763" s="346"/>
      <c r="CW763" s="346"/>
      <c r="CX763" s="346"/>
      <c r="CY763" s="346"/>
      <c r="CZ763" s="346"/>
      <c r="DA763" s="346"/>
      <c r="DB763" s="346"/>
      <c r="DC763" s="346"/>
      <c r="DD763" s="346"/>
      <c r="DE763" s="346"/>
      <c r="DF763" s="346"/>
      <c r="DG763" s="347"/>
      <c r="DH763" s="347"/>
      <c r="DI763" s="347"/>
      <c r="DJ763" s="347">
        <v>13993006.52</v>
      </c>
      <c r="DK763" s="353">
        <f>DJ763</f>
        <v>13993006.52</v>
      </c>
      <c r="DL763" s="353">
        <f>DJ763</f>
        <v>13993006.52</v>
      </c>
      <c r="DM763" s="346"/>
      <c r="DN763" s="346"/>
      <c r="DO763" s="346"/>
      <c r="DP763" s="346"/>
      <c r="DQ763" s="346"/>
      <c r="DR763" s="346"/>
      <c r="DS763" s="346"/>
      <c r="DT763" s="346"/>
      <c r="DU763" s="346"/>
      <c r="DV763" s="346"/>
      <c r="DW763" s="346"/>
      <c r="DX763" s="346"/>
      <c r="DY763" s="346"/>
      <c r="DZ763" s="346"/>
      <c r="EA763" s="346"/>
      <c r="EB763" s="347"/>
      <c r="EC763" s="347"/>
      <c r="ED763" s="347"/>
      <c r="EE763" s="347">
        <v>0</v>
      </c>
      <c r="EF763" s="353">
        <f>EE763</f>
        <v>0</v>
      </c>
      <c r="EG763" s="353">
        <f>EE763</f>
        <v>0</v>
      </c>
      <c r="EH763" s="346"/>
      <c r="EI763" s="346"/>
      <c r="EJ763" s="346"/>
      <c r="EK763" s="346"/>
      <c r="EL763" s="346"/>
      <c r="EM763" s="346"/>
      <c r="EN763" s="346"/>
      <c r="EO763" s="346"/>
      <c r="EP763" s="346"/>
      <c r="EQ763" s="346"/>
      <c r="ER763" s="346"/>
      <c r="ES763" s="346"/>
      <c r="ET763" s="346"/>
      <c r="EU763" s="346"/>
      <c r="EV763" s="346"/>
      <c r="EW763" s="347"/>
      <c r="EX763" s="347"/>
      <c r="EY763" s="347"/>
      <c r="EZ763" s="347">
        <v>14463207.640000001</v>
      </c>
      <c r="FA763" s="353">
        <f>EZ763</f>
        <v>14463207.640000001</v>
      </c>
      <c r="FB763" s="353">
        <f>EZ763</f>
        <v>14463207.640000001</v>
      </c>
      <c r="FC763" s="346"/>
      <c r="FD763" s="346"/>
      <c r="FE763" s="346"/>
      <c r="FF763" s="346"/>
      <c r="FG763" s="346"/>
      <c r="FH763" s="346"/>
      <c r="FI763" s="346"/>
      <c r="FJ763" s="346"/>
      <c r="FK763" s="346"/>
      <c r="FL763" s="346"/>
      <c r="FM763" s="346"/>
      <c r="FN763" s="346"/>
      <c r="FO763" s="346"/>
      <c r="FP763" s="346"/>
      <c r="FQ763" s="346"/>
      <c r="FR763" s="347"/>
      <c r="FS763" s="347"/>
      <c r="FT763" s="347"/>
      <c r="FU763" s="347">
        <v>0</v>
      </c>
      <c r="FV763" s="353">
        <f>FU763</f>
        <v>0</v>
      </c>
      <c r="FW763" s="353">
        <f>FU763</f>
        <v>0</v>
      </c>
      <c r="FX763" s="346"/>
      <c r="FY763" s="346"/>
      <c r="FZ763" s="346"/>
      <c r="GA763" s="346"/>
      <c r="GB763" s="346"/>
      <c r="GC763" s="346"/>
      <c r="GD763" s="346"/>
      <c r="GE763" s="346"/>
      <c r="GF763" s="346"/>
      <c r="GG763" s="346"/>
      <c r="GH763" s="346"/>
      <c r="GI763" s="346"/>
      <c r="GJ763" s="346"/>
      <c r="GK763" s="346"/>
      <c r="GL763" s="346"/>
      <c r="GM763" s="347"/>
      <c r="GN763" s="347"/>
      <c r="GO763" s="347"/>
      <c r="GP763" s="347">
        <v>15784385.470000001</v>
      </c>
      <c r="GQ763" s="353">
        <f>GP763</f>
        <v>15784385.470000001</v>
      </c>
      <c r="GR763" s="353">
        <f>GP763</f>
        <v>15784385.470000001</v>
      </c>
      <c r="GS763" s="346"/>
      <c r="GT763" s="346"/>
      <c r="GU763" s="346"/>
      <c r="GV763" s="346"/>
      <c r="GW763" s="346"/>
      <c r="GX763" s="346"/>
      <c r="GY763" s="346"/>
      <c r="GZ763" s="346"/>
      <c r="HA763" s="346"/>
      <c r="HB763" s="346"/>
      <c r="HC763" s="346"/>
      <c r="HD763" s="346"/>
      <c r="HE763" s="346"/>
      <c r="HF763" s="346"/>
      <c r="HG763" s="346"/>
      <c r="HH763" s="347"/>
      <c r="HI763" s="347"/>
      <c r="HJ763" s="347"/>
      <c r="HK763" s="347"/>
      <c r="HL763" s="347"/>
      <c r="HM763" s="347"/>
      <c r="HN763" s="346"/>
      <c r="HO763" s="346"/>
      <c r="HP763" s="346"/>
      <c r="HQ763" s="346"/>
      <c r="HR763" s="346"/>
      <c r="HS763" s="346"/>
      <c r="HT763" s="346"/>
      <c r="HU763" s="346"/>
      <c r="HV763" s="346"/>
      <c r="HW763" s="346"/>
      <c r="HX763" s="346"/>
      <c r="HY763" s="346"/>
      <c r="HZ763" s="346"/>
      <c r="IA763" s="346"/>
      <c r="IB763" s="346"/>
      <c r="IC763" s="347"/>
      <c r="ID763" s="347"/>
      <c r="IE763" s="347"/>
      <c r="IF763" s="347">
        <v>11908283.85</v>
      </c>
      <c r="IG763" s="353">
        <f>IF763</f>
        <v>11908283.85</v>
      </c>
      <c r="IH763" s="353">
        <f>IF763</f>
        <v>11908283.85</v>
      </c>
      <c r="II763" s="346"/>
      <c r="IJ763" s="346"/>
      <c r="IK763" s="346"/>
      <c r="IL763" s="346"/>
      <c r="IM763" s="346"/>
      <c r="IN763" s="346"/>
      <c r="IO763" s="346"/>
      <c r="IP763" s="346"/>
      <c r="IQ763" s="346"/>
      <c r="IR763" s="346"/>
      <c r="IS763" s="346"/>
      <c r="IT763" s="346"/>
      <c r="IU763" s="346"/>
      <c r="IV763" s="346"/>
      <c r="IW763" s="346"/>
      <c r="IX763" s="347"/>
      <c r="IY763" s="347"/>
      <c r="IZ763" s="347"/>
      <c r="JA763" s="347">
        <v>32907191.890000001</v>
      </c>
      <c r="JB763" s="353">
        <f>JA763</f>
        <v>32907191.890000001</v>
      </c>
      <c r="JC763" s="353">
        <f>JA763</f>
        <v>32907191.890000001</v>
      </c>
      <c r="JD763" s="346"/>
      <c r="JE763" s="346"/>
      <c r="JF763" s="346"/>
      <c r="JG763" s="346"/>
      <c r="JH763" s="346"/>
      <c r="JI763" s="346"/>
      <c r="JJ763" s="346"/>
      <c r="JK763" s="346"/>
      <c r="JL763" s="346"/>
      <c r="JM763" s="346"/>
      <c r="JN763" s="346"/>
      <c r="JO763" s="346"/>
      <c r="JP763" s="346"/>
      <c r="JQ763" s="346"/>
      <c r="JR763" s="346"/>
      <c r="JS763" s="347"/>
      <c r="JT763" s="347"/>
      <c r="JU763" s="347"/>
      <c r="JV763" s="347">
        <v>15004609</v>
      </c>
      <c r="JW763" s="353">
        <f>JV763</f>
        <v>15004609</v>
      </c>
      <c r="JX763" s="353">
        <f>JV763</f>
        <v>15004609</v>
      </c>
      <c r="JY763" s="346"/>
      <c r="JZ763" s="346"/>
      <c r="KA763" s="346"/>
      <c r="KB763" s="346"/>
      <c r="KC763" s="346"/>
      <c r="KD763" s="346"/>
      <c r="KE763" s="346"/>
      <c r="KF763" s="346"/>
      <c r="KG763" s="346"/>
      <c r="KH763" s="346"/>
      <c r="KI763" s="346"/>
      <c r="KJ763" s="346"/>
      <c r="KK763" s="346"/>
      <c r="KL763" s="346"/>
      <c r="KM763" s="346"/>
      <c r="KN763" s="347"/>
      <c r="KO763" s="347"/>
      <c r="KP763" s="347"/>
      <c r="KQ763" s="347">
        <v>10847411</v>
      </c>
      <c r="KR763" s="353">
        <f>KQ763</f>
        <v>10847411</v>
      </c>
      <c r="KS763" s="353">
        <f>KQ763</f>
        <v>10847411</v>
      </c>
      <c r="KT763" s="346"/>
      <c r="KU763" s="346"/>
      <c r="KV763" s="346"/>
      <c r="KW763" s="346"/>
      <c r="KX763" s="346"/>
      <c r="KY763" s="346"/>
      <c r="KZ763" s="346"/>
      <c r="LA763" s="346"/>
      <c r="LB763" s="346"/>
      <c r="LC763" s="346"/>
      <c r="LD763" s="346"/>
      <c r="LE763" s="346"/>
      <c r="LF763" s="346"/>
      <c r="LG763" s="346"/>
      <c r="LH763" s="346"/>
      <c r="LI763" s="347"/>
      <c r="LJ763" s="347"/>
      <c r="LK763" s="347"/>
      <c r="LL763" s="347">
        <v>19203714.809999999</v>
      </c>
      <c r="LM763" s="353">
        <f>LL763</f>
        <v>19203714.809999999</v>
      </c>
      <c r="LN763" s="353">
        <f>LL763</f>
        <v>19203714.809999999</v>
      </c>
      <c r="LO763" s="346"/>
      <c r="LP763" s="346"/>
      <c r="LQ763" s="346"/>
      <c r="LR763" s="346"/>
      <c r="LS763" s="346"/>
      <c r="LT763" s="346"/>
      <c r="LU763" s="346"/>
      <c r="LV763" s="346"/>
      <c r="LW763" s="346"/>
      <c r="LX763" s="346"/>
      <c r="LY763" s="346"/>
      <c r="LZ763" s="346"/>
      <c r="MA763" s="346"/>
      <c r="MB763" s="346"/>
      <c r="MC763" s="346"/>
      <c r="MD763" s="347"/>
      <c r="ME763" s="347"/>
      <c r="MF763" s="347"/>
      <c r="MG763" s="347">
        <v>23142990.629999999</v>
      </c>
      <c r="MH763" s="353">
        <f>MG763</f>
        <v>23142990.629999999</v>
      </c>
      <c r="MI763" s="353">
        <f>MG763</f>
        <v>23142990.629999999</v>
      </c>
      <c r="MJ763" s="346"/>
      <c r="MK763" s="346"/>
      <c r="ML763" s="346"/>
      <c r="MM763" s="346"/>
      <c r="MN763" s="346"/>
      <c r="MO763" s="346"/>
      <c r="MP763" s="346"/>
      <c r="MQ763" s="346"/>
      <c r="MR763" s="346"/>
      <c r="MS763" s="346"/>
      <c r="MT763" s="346"/>
      <c r="MU763" s="346"/>
      <c r="MV763" s="346"/>
      <c r="MW763" s="346"/>
      <c r="MX763" s="346"/>
      <c r="MY763" s="347"/>
      <c r="MZ763" s="347"/>
      <c r="NA763" s="347"/>
      <c r="NB763" s="347">
        <v>10400689.810000001</v>
      </c>
      <c r="NC763" s="353">
        <f>NB763</f>
        <v>10400689.810000001</v>
      </c>
      <c r="ND763" s="353">
        <f>NB763</f>
        <v>10400689.810000001</v>
      </c>
      <c r="NE763" s="346"/>
      <c r="NF763" s="346"/>
      <c r="NG763" s="346"/>
      <c r="NH763" s="346"/>
      <c r="NI763" s="346"/>
      <c r="NJ763" s="346"/>
      <c r="NK763" s="346"/>
      <c r="NL763" s="346"/>
      <c r="NM763" s="346"/>
      <c r="NN763" s="346"/>
      <c r="NO763" s="346"/>
      <c r="NP763" s="346"/>
      <c r="NQ763" s="346"/>
      <c r="NR763" s="346"/>
      <c r="NS763" s="346"/>
      <c r="NT763" s="347"/>
      <c r="NU763" s="347"/>
      <c r="NV763" s="347"/>
      <c r="NW763" s="347">
        <v>17378911.440000001</v>
      </c>
      <c r="NX763" s="353">
        <f>NW763</f>
        <v>17378911.440000001</v>
      </c>
      <c r="NY763" s="353">
        <f>NW763</f>
        <v>17378911.440000001</v>
      </c>
      <c r="NZ763" s="346"/>
      <c r="OA763" s="346"/>
      <c r="OB763" s="346"/>
      <c r="OC763" s="346"/>
      <c r="OD763" s="346"/>
      <c r="OE763" s="346"/>
      <c r="OF763" s="346"/>
      <c r="OG763" s="346"/>
      <c r="OH763" s="346"/>
      <c r="OI763" s="346"/>
      <c r="OJ763" s="346"/>
      <c r="OK763" s="346"/>
      <c r="OL763" s="346"/>
      <c r="OM763" s="346"/>
      <c r="ON763" s="346"/>
      <c r="OO763" s="347"/>
      <c r="OP763" s="347"/>
      <c r="OQ763" s="347"/>
      <c r="OR763" s="347">
        <v>25777428.5</v>
      </c>
      <c r="OS763" s="353">
        <f>OR763</f>
        <v>25777428.5</v>
      </c>
      <c r="OT763" s="353">
        <f>OR763</f>
        <v>25777428.5</v>
      </c>
      <c r="OU763" s="346"/>
      <c r="OV763" s="346"/>
      <c r="OW763" s="346"/>
      <c r="OX763" s="346"/>
      <c r="OY763" s="346"/>
      <c r="OZ763" s="346"/>
      <c r="PA763" s="346"/>
      <c r="PB763" s="346"/>
      <c r="PC763" s="346"/>
      <c r="PD763" s="346"/>
      <c r="PE763" s="346"/>
      <c r="PF763" s="346"/>
      <c r="PG763" s="346"/>
      <c r="PH763" s="346"/>
      <c r="PI763" s="346"/>
      <c r="PJ763" s="347"/>
      <c r="PK763" s="347"/>
      <c r="PL763" s="347"/>
      <c r="PM763" s="347">
        <v>16058182.810000001</v>
      </c>
      <c r="PN763" s="353">
        <f>PM763</f>
        <v>16058182.810000001</v>
      </c>
      <c r="PO763" s="353">
        <f>PM763</f>
        <v>16058182.810000001</v>
      </c>
      <c r="PP763" s="346"/>
      <c r="PQ763" s="346"/>
      <c r="PR763" s="346"/>
      <c r="PS763" s="346"/>
      <c r="PT763" s="346"/>
      <c r="PU763" s="346"/>
      <c r="PV763" s="346"/>
      <c r="PW763" s="346"/>
      <c r="PX763" s="346"/>
      <c r="PY763" s="346"/>
      <c r="PZ763" s="346"/>
      <c r="QA763" s="346"/>
      <c r="QB763" s="346"/>
      <c r="QC763" s="346"/>
      <c r="QD763" s="346"/>
      <c r="QE763" s="347"/>
      <c r="QF763" s="347"/>
      <c r="QG763" s="347"/>
      <c r="QH763" s="347">
        <v>19083474.670000002</v>
      </c>
      <c r="QI763" s="353">
        <f>QH763</f>
        <v>19083474.670000002</v>
      </c>
      <c r="QJ763" s="353">
        <f>QH763</f>
        <v>19083474.670000002</v>
      </c>
      <c r="QK763" s="346"/>
      <c r="QL763" s="346"/>
      <c r="QM763" s="346"/>
      <c r="QN763" s="346"/>
      <c r="QO763" s="346"/>
      <c r="QP763" s="346"/>
      <c r="QQ763" s="346"/>
      <c r="QR763" s="346"/>
      <c r="QS763" s="346"/>
      <c r="QT763" s="346"/>
      <c r="QU763" s="346"/>
      <c r="QV763" s="346"/>
      <c r="QW763" s="346"/>
      <c r="QX763" s="346"/>
      <c r="QY763" s="346"/>
      <c r="QZ763" s="347"/>
      <c r="RA763" s="347"/>
      <c r="RB763" s="347"/>
      <c r="RC763" s="347">
        <v>18200759.780000001</v>
      </c>
      <c r="RD763" s="353">
        <f>RC763</f>
        <v>18200759.780000001</v>
      </c>
      <c r="RE763" s="353">
        <f>RC763</f>
        <v>18200759.780000001</v>
      </c>
      <c r="RF763" s="346"/>
      <c r="RG763" s="346"/>
      <c r="RH763" s="346"/>
      <c r="RI763" s="346"/>
      <c r="RJ763" s="346"/>
      <c r="RK763" s="346"/>
      <c r="RL763" s="346"/>
      <c r="RM763" s="346"/>
      <c r="RN763" s="346"/>
      <c r="RO763" s="346"/>
      <c r="RP763" s="346"/>
      <c r="RQ763" s="346"/>
      <c r="RR763" s="346"/>
      <c r="RS763" s="346"/>
      <c r="RT763" s="346"/>
      <c r="RU763" s="347"/>
      <c r="RV763" s="347"/>
      <c r="RW763" s="347"/>
      <c r="RX763" s="347">
        <v>24838987.699999999</v>
      </c>
      <c r="RY763" s="353">
        <f>RX763</f>
        <v>24838987.699999999</v>
      </c>
      <c r="RZ763" s="353">
        <f>RX763</f>
        <v>24838987.699999999</v>
      </c>
      <c r="SA763" s="346"/>
      <c r="SB763" s="346"/>
      <c r="SC763" s="346"/>
      <c r="SD763" s="346"/>
      <c r="SE763" s="346"/>
      <c r="SF763" s="346"/>
      <c r="SG763" s="346"/>
      <c r="SH763" s="346"/>
      <c r="SI763" s="346"/>
      <c r="SJ763" s="346"/>
      <c r="SK763" s="346"/>
      <c r="SL763" s="346"/>
      <c r="SM763" s="346"/>
      <c r="SN763" s="346"/>
      <c r="SO763" s="346"/>
      <c r="SP763" s="347"/>
      <c r="SQ763" s="347"/>
      <c r="SR763" s="347"/>
      <c r="SS763" s="347">
        <v>39928994.409999996</v>
      </c>
      <c r="ST763" s="353">
        <f>SS763</f>
        <v>39928994.409999996</v>
      </c>
      <c r="SU763" s="353">
        <f>SS763</f>
        <v>39928994.409999996</v>
      </c>
      <c r="SV763" s="346"/>
      <c r="SW763" s="346"/>
      <c r="SX763" s="346"/>
      <c r="SY763" s="346"/>
      <c r="SZ763" s="346"/>
      <c r="TA763" s="346"/>
      <c r="TB763" s="346"/>
      <c r="TC763" s="346"/>
      <c r="TD763" s="346"/>
      <c r="TE763" s="346"/>
      <c r="TF763" s="346"/>
      <c r="TG763" s="346"/>
      <c r="TH763" s="346"/>
      <c r="TI763" s="346"/>
      <c r="TJ763" s="346"/>
      <c r="TK763" s="347"/>
      <c r="TL763" s="347"/>
      <c r="TM763" s="347"/>
      <c r="TN763" s="347">
        <v>20485723.57</v>
      </c>
      <c r="TO763" s="353">
        <f>TN763</f>
        <v>20485723.57</v>
      </c>
      <c r="TP763" s="353">
        <f>TN763</f>
        <v>20485723.57</v>
      </c>
      <c r="TQ763" s="346"/>
      <c r="TR763" s="346"/>
      <c r="TS763" s="346"/>
      <c r="TT763" s="346"/>
      <c r="TU763" s="346"/>
      <c r="TV763" s="346"/>
      <c r="TW763" s="346"/>
      <c r="TX763" s="346"/>
      <c r="TY763" s="346"/>
      <c r="TZ763" s="346"/>
      <c r="UA763" s="346"/>
      <c r="UB763" s="346"/>
      <c r="UC763" s="346"/>
      <c r="UD763" s="346"/>
      <c r="UE763" s="346"/>
      <c r="UF763" s="347"/>
      <c r="UG763" s="347"/>
      <c r="UH763" s="347"/>
      <c r="UI763" s="347">
        <v>10918447.189999999</v>
      </c>
      <c r="UJ763" s="353">
        <f>UI763</f>
        <v>10918447.189999999</v>
      </c>
      <c r="UK763" s="353">
        <f>UI763</f>
        <v>10918447.189999999</v>
      </c>
      <c r="UL763" s="346"/>
      <c r="UM763" s="346"/>
      <c r="UN763" s="346"/>
      <c r="UO763" s="346"/>
      <c r="UP763" s="346"/>
      <c r="UQ763" s="346"/>
      <c r="UR763" s="346"/>
      <c r="US763" s="346"/>
      <c r="UT763" s="346"/>
      <c r="UU763" s="346"/>
      <c r="UV763" s="346"/>
      <c r="UW763" s="346"/>
      <c r="UX763" s="346"/>
      <c r="UY763" s="346"/>
      <c r="UZ763" s="346"/>
      <c r="VA763" s="347"/>
      <c r="VB763" s="347"/>
      <c r="VC763" s="347"/>
      <c r="VD763" s="347">
        <v>27750692.149999999</v>
      </c>
      <c r="VE763" s="353">
        <f>VD763</f>
        <v>27750692.149999999</v>
      </c>
      <c r="VF763" s="353">
        <f>VD763</f>
        <v>27750692.149999999</v>
      </c>
      <c r="VG763" s="346"/>
      <c r="VH763" s="346"/>
      <c r="VI763" s="346"/>
      <c r="VJ763" s="346"/>
      <c r="VK763" s="346"/>
      <c r="VL763" s="346"/>
      <c r="VM763" s="346"/>
      <c r="VN763" s="346"/>
      <c r="VO763" s="346"/>
      <c r="VP763" s="346"/>
      <c r="VQ763" s="346"/>
      <c r="VR763" s="346"/>
      <c r="VS763" s="346"/>
      <c r="VT763" s="346"/>
      <c r="VU763" s="346"/>
      <c r="VV763" s="347"/>
      <c r="VW763" s="347"/>
      <c r="VX763" s="347"/>
      <c r="VY763" s="347">
        <v>33694150.049999997</v>
      </c>
      <c r="VZ763" s="353">
        <f>VY763</f>
        <v>33694150.049999997</v>
      </c>
      <c r="WA763" s="353">
        <f>VY763</f>
        <v>33694150.049999997</v>
      </c>
      <c r="WB763" s="346"/>
      <c r="WC763" s="346"/>
      <c r="WD763" s="346"/>
      <c r="WE763" s="346"/>
      <c r="WF763" s="346"/>
      <c r="WG763" s="346"/>
      <c r="WH763" s="346"/>
      <c r="WI763" s="346"/>
      <c r="WJ763" s="346"/>
      <c r="WK763" s="346"/>
      <c r="WL763" s="346"/>
      <c r="WM763" s="346"/>
      <c r="WN763" s="346"/>
      <c r="WO763" s="346"/>
      <c r="WP763" s="346"/>
      <c r="WQ763" s="347"/>
      <c r="WR763" s="347"/>
      <c r="WS763" s="347"/>
      <c r="WT763" s="347"/>
      <c r="WU763" s="347"/>
      <c r="WV763" s="347"/>
      <c r="WW763" s="346"/>
      <c r="WX763" s="346"/>
      <c r="WY763" s="346"/>
      <c r="WZ763" s="346"/>
      <c r="XA763" s="346"/>
      <c r="XB763" s="346"/>
      <c r="XC763" s="346"/>
      <c r="XD763" s="346"/>
      <c r="XE763" s="346"/>
      <c r="XF763" s="346"/>
      <c r="XG763" s="346"/>
      <c r="XH763" s="346"/>
      <c r="XI763" s="346"/>
      <c r="XJ763" s="346"/>
      <c r="XK763" s="346"/>
      <c r="XL763" s="347"/>
      <c r="XM763" s="347"/>
      <c r="XN763" s="347"/>
      <c r="XO763" s="347">
        <v>15537645.66</v>
      </c>
      <c r="XP763" s="353">
        <f>XO763</f>
        <v>15537645.66</v>
      </c>
      <c r="XQ763" s="353">
        <f>XO763</f>
        <v>15537645.66</v>
      </c>
      <c r="XR763" s="346"/>
      <c r="XS763" s="346"/>
      <c r="XT763" s="346"/>
      <c r="XU763" s="346"/>
      <c r="XV763" s="346"/>
      <c r="XW763" s="346"/>
      <c r="XX763" s="346"/>
      <c r="XY763" s="346"/>
      <c r="XZ763" s="346"/>
      <c r="YA763" s="346"/>
      <c r="YB763" s="346"/>
      <c r="YC763" s="346"/>
      <c r="YD763" s="346"/>
      <c r="YE763" s="346"/>
      <c r="YF763" s="346"/>
      <c r="YG763" s="347"/>
      <c r="YH763" s="347"/>
      <c r="YI763" s="347"/>
      <c r="YJ763" s="347">
        <v>34062678.909999996</v>
      </c>
      <c r="YK763" s="353">
        <f>YJ763</f>
        <v>34062678.909999996</v>
      </c>
      <c r="YL763" s="353">
        <f>YJ763</f>
        <v>34062678.909999996</v>
      </c>
      <c r="YM763" s="346"/>
      <c r="YN763" s="346"/>
      <c r="YO763" s="346"/>
      <c r="YP763" s="346"/>
      <c r="YQ763" s="346"/>
      <c r="YR763" s="346"/>
      <c r="YS763" s="346"/>
      <c r="YT763" s="346"/>
      <c r="YU763" s="346"/>
      <c r="YV763" s="346"/>
      <c r="YW763" s="346"/>
      <c r="YX763" s="346"/>
      <c r="YY763" s="346"/>
      <c r="YZ763" s="346"/>
      <c r="ZA763" s="346"/>
      <c r="ZB763" s="347"/>
      <c r="ZC763" s="347"/>
      <c r="ZD763" s="347"/>
      <c r="ZE763" s="347">
        <v>26423475.399999999</v>
      </c>
      <c r="ZF763" s="353">
        <f>ZE763</f>
        <v>26423475.399999999</v>
      </c>
      <c r="ZG763" s="353">
        <f>ZE763</f>
        <v>26423475.399999999</v>
      </c>
      <c r="ZH763" s="346"/>
      <c r="ZI763" s="346"/>
      <c r="ZJ763" s="346"/>
      <c r="ZK763" s="346"/>
      <c r="ZL763" s="346"/>
      <c r="ZM763" s="346"/>
      <c r="ZN763" s="346"/>
      <c r="ZO763" s="346"/>
      <c r="ZP763" s="346"/>
      <c r="ZQ763" s="346"/>
      <c r="ZR763" s="346"/>
      <c r="ZS763" s="346"/>
      <c r="ZT763" s="346"/>
      <c r="ZU763" s="346"/>
      <c r="ZV763" s="346"/>
      <c r="ZW763" s="347"/>
      <c r="ZX763" s="347"/>
      <c r="ZY763" s="347"/>
      <c r="ZZ763" s="347">
        <v>20439054</v>
      </c>
      <c r="AAA763" s="353">
        <f>ZZ763</f>
        <v>20439054</v>
      </c>
      <c r="AAB763" s="353">
        <f>ZZ763</f>
        <v>20439054</v>
      </c>
      <c r="AAC763" s="346"/>
      <c r="AAD763" s="346"/>
      <c r="AAE763" s="346"/>
      <c r="AAF763" s="346"/>
      <c r="AAG763" s="346"/>
      <c r="AAH763" s="346"/>
      <c r="AAI763" s="346"/>
      <c r="AAJ763" s="346"/>
      <c r="AAK763" s="346"/>
      <c r="AAL763" s="346"/>
      <c r="AAM763" s="346"/>
      <c r="AAN763" s="346"/>
      <c r="AAO763" s="346"/>
      <c r="AAP763" s="346"/>
      <c r="AAQ763" s="346"/>
      <c r="AAR763" s="347"/>
      <c r="AAS763" s="347"/>
      <c r="AAT763" s="347"/>
      <c r="AAU763" s="347">
        <v>15032950.1</v>
      </c>
      <c r="AAV763" s="353">
        <f>AAU763</f>
        <v>15032950.1</v>
      </c>
      <c r="AAW763" s="353">
        <f>AAU763</f>
        <v>15032950.1</v>
      </c>
      <c r="AAX763" s="346"/>
      <c r="AAY763" s="346"/>
      <c r="AAZ763" s="346"/>
      <c r="ABA763" s="346"/>
      <c r="ABB763" s="346"/>
      <c r="ABC763" s="346"/>
      <c r="ABD763" s="346"/>
      <c r="ABE763" s="346"/>
      <c r="ABF763" s="346"/>
      <c r="ABG763" s="346"/>
      <c r="ABH763" s="346"/>
      <c r="ABI763" s="346"/>
      <c r="ABJ763" s="346"/>
      <c r="ABK763" s="346"/>
      <c r="ABL763" s="346"/>
      <c r="ABM763" s="347"/>
      <c r="ABN763" s="347"/>
      <c r="ABO763" s="347"/>
      <c r="ABP763" s="347">
        <v>14328428.529999999</v>
      </c>
      <c r="ABQ763" s="353">
        <f>ABP763</f>
        <v>14328428.529999999</v>
      </c>
      <c r="ABR763" s="353">
        <f>ABP763</f>
        <v>14328428.529999999</v>
      </c>
      <c r="ABS763" s="346"/>
      <c r="ABT763" s="346"/>
      <c r="ABU763" s="346"/>
      <c r="ABV763" s="346"/>
      <c r="ABW763" s="346"/>
      <c r="ABX763" s="346"/>
      <c r="ABY763" s="346"/>
      <c r="ABZ763" s="346"/>
      <c r="ACA763" s="346"/>
      <c r="ACB763" s="346"/>
      <c r="ACC763" s="346"/>
      <c r="ACD763" s="346"/>
      <c r="ACE763" s="346"/>
      <c r="ACF763" s="346"/>
      <c r="ACG763" s="346"/>
      <c r="ACH763" s="347"/>
      <c r="ACI763" s="347"/>
      <c r="ACJ763" s="347"/>
      <c r="ACK763" s="347">
        <v>30771696.039999999</v>
      </c>
      <c r="ACL763" s="353">
        <f>ACK763</f>
        <v>30771696.039999999</v>
      </c>
      <c r="ACM763" s="353">
        <f>ACK763</f>
        <v>30771696.039999999</v>
      </c>
      <c r="ACN763" s="346"/>
      <c r="ACO763" s="346"/>
      <c r="ACP763" s="346"/>
      <c r="ACQ763" s="346"/>
      <c r="ACR763" s="346"/>
      <c r="ACS763" s="346"/>
      <c r="ACT763" s="346"/>
      <c r="ACU763" s="346"/>
      <c r="ACV763" s="346"/>
      <c r="ACW763" s="346"/>
      <c r="ACX763" s="346"/>
      <c r="ACY763" s="346"/>
      <c r="ACZ763" s="346"/>
      <c r="ADA763" s="346"/>
      <c r="ADB763" s="346"/>
      <c r="ADC763" s="347"/>
      <c r="ADD763" s="347"/>
      <c r="ADE763" s="347"/>
      <c r="ADF763" s="347">
        <v>20191290.289999999</v>
      </c>
      <c r="ADG763" s="353">
        <f>ADF763</f>
        <v>20191290.289999999</v>
      </c>
      <c r="ADH763" s="353">
        <f>ADF763</f>
        <v>20191290.289999999</v>
      </c>
      <c r="ADI763" s="346"/>
      <c r="ADJ763" s="346"/>
      <c r="ADK763" s="346"/>
      <c r="ADL763" s="346"/>
      <c r="ADM763" s="346"/>
      <c r="ADN763" s="346"/>
      <c r="ADO763" s="346"/>
      <c r="ADP763" s="346"/>
      <c r="ADQ763" s="346"/>
      <c r="ADR763" s="346"/>
      <c r="ADS763" s="346"/>
      <c r="ADT763" s="346"/>
      <c r="ADU763" s="346"/>
      <c r="ADV763" s="346"/>
      <c r="ADW763" s="346"/>
      <c r="ADX763" s="347"/>
      <c r="ADY763" s="347"/>
      <c r="ADZ763" s="347"/>
      <c r="AEA763" s="347">
        <v>17375237.960000001</v>
      </c>
      <c r="AEB763" s="353">
        <f>AEA763</f>
        <v>17375237.960000001</v>
      </c>
      <c r="AEC763" s="353">
        <f>AEA763</f>
        <v>17375237.960000001</v>
      </c>
      <c r="AED763" s="346"/>
      <c r="AEE763" s="346"/>
      <c r="AEF763" s="346"/>
      <c r="AEG763" s="346"/>
      <c r="AEH763" s="346"/>
      <c r="AEI763" s="346"/>
      <c r="AEJ763" s="346"/>
      <c r="AEK763" s="346"/>
      <c r="AEL763" s="346"/>
      <c r="AEM763" s="346"/>
      <c r="AEN763" s="346"/>
      <c r="AEO763" s="346"/>
      <c r="AEP763" s="346"/>
      <c r="AEQ763" s="346"/>
      <c r="AER763" s="346"/>
      <c r="AES763" s="347"/>
      <c r="AET763" s="347"/>
      <c r="AEU763" s="347"/>
      <c r="AEV763" s="347">
        <v>48035563.909999996</v>
      </c>
      <c r="AEW763" s="353">
        <f>AEV763</f>
        <v>48035563.909999996</v>
      </c>
      <c r="AEX763" s="353">
        <f>AEV763</f>
        <v>48035563.909999996</v>
      </c>
      <c r="AEY763" s="346"/>
      <c r="AEZ763" s="346"/>
      <c r="AFA763" s="346"/>
      <c r="AFB763" s="346"/>
      <c r="AFC763" s="346"/>
      <c r="AFD763" s="346"/>
      <c r="AFE763" s="346"/>
      <c r="AFF763" s="346"/>
      <c r="AFG763" s="346"/>
      <c r="AFH763" s="346"/>
      <c r="AFI763" s="346"/>
      <c r="AFJ763" s="346"/>
      <c r="AFK763" s="346"/>
      <c r="AFL763" s="346"/>
      <c r="AFM763" s="346"/>
      <c r="AFN763" s="347"/>
      <c r="AFO763" s="347"/>
      <c r="AFP763" s="347"/>
      <c r="AFQ763" s="347">
        <v>23363265.469999999</v>
      </c>
      <c r="AFR763" s="353">
        <f>AFQ763</f>
        <v>23363265.469999999</v>
      </c>
      <c r="AFS763" s="353">
        <f>AFQ763</f>
        <v>23363265.469999999</v>
      </c>
      <c r="AFT763" s="346"/>
      <c r="AFU763" s="346"/>
      <c r="AFV763" s="346"/>
      <c r="AFW763" s="346"/>
      <c r="AFX763" s="346"/>
      <c r="AFY763" s="346"/>
      <c r="AFZ763" s="346"/>
      <c r="AGA763" s="346"/>
      <c r="AGB763" s="346"/>
      <c r="AGC763" s="346"/>
      <c r="AGD763" s="346"/>
      <c r="AGE763" s="346"/>
      <c r="AGF763" s="346"/>
      <c r="AGG763" s="346"/>
      <c r="AGH763" s="346"/>
      <c r="AGI763" s="347"/>
      <c r="AGJ763" s="347"/>
      <c r="AGK763" s="347"/>
      <c r="AGL763" s="347">
        <v>12695940.699999999</v>
      </c>
      <c r="AGM763" s="353">
        <f>AGL763</f>
        <v>12695940.699999999</v>
      </c>
      <c r="AGN763" s="353">
        <f>AGL763</f>
        <v>12695940.699999999</v>
      </c>
      <c r="AGO763" s="346"/>
      <c r="AGP763" s="346"/>
      <c r="AGQ763" s="346"/>
      <c r="AGR763" s="346"/>
      <c r="AGS763" s="346"/>
      <c r="AGT763" s="346"/>
      <c r="AGU763" s="346"/>
      <c r="AGV763" s="346"/>
      <c r="AGW763" s="346"/>
      <c r="AGX763" s="346"/>
      <c r="AGY763" s="346"/>
      <c r="AGZ763" s="346"/>
      <c r="AHA763" s="346"/>
      <c r="AHB763" s="346"/>
      <c r="AHC763" s="346"/>
      <c r="AHD763" s="347"/>
      <c r="AHE763" s="347"/>
      <c r="AHF763" s="347"/>
      <c r="AHG763" s="347">
        <v>19161096.41</v>
      </c>
      <c r="AHH763" s="353">
        <f>AHG763</f>
        <v>19161096.41</v>
      </c>
      <c r="AHI763" s="353">
        <f>AHG763</f>
        <v>19161096.41</v>
      </c>
      <c r="AHJ763" s="346"/>
      <c r="AHK763" s="346"/>
      <c r="AHL763" s="346"/>
      <c r="AHM763" s="346"/>
      <c r="AHN763" s="346"/>
      <c r="AHO763" s="346"/>
      <c r="AHP763" s="346"/>
      <c r="AHQ763" s="346"/>
      <c r="AHR763" s="346"/>
      <c r="AHS763" s="346"/>
      <c r="AHT763" s="346"/>
      <c r="AHU763" s="346"/>
      <c r="AHV763" s="346"/>
      <c r="AHW763" s="346"/>
      <c r="AHX763" s="346"/>
      <c r="AHY763" s="347"/>
      <c r="AHZ763" s="347"/>
      <c r="AIA763" s="347"/>
      <c r="AIB763" s="347">
        <v>6872250.2300000004</v>
      </c>
      <c r="AIC763" s="353">
        <f>AIB763</f>
        <v>6872250.2300000004</v>
      </c>
      <c r="AID763" s="353">
        <f>AIB763</f>
        <v>6872250.2300000004</v>
      </c>
      <c r="AIE763" s="346"/>
      <c r="AIF763" s="346"/>
      <c r="AIG763" s="346"/>
      <c r="AIH763" s="346"/>
      <c r="AII763" s="346"/>
      <c r="AIJ763" s="346"/>
      <c r="AIK763" s="346"/>
      <c r="AIL763" s="346"/>
      <c r="AIM763" s="346"/>
      <c r="AIN763" s="346"/>
      <c r="AIO763" s="346"/>
      <c r="AIP763" s="346"/>
      <c r="AIQ763" s="346"/>
      <c r="AIR763" s="346"/>
      <c r="AIS763" s="346"/>
      <c r="AIT763" s="347"/>
      <c r="AIU763" s="347"/>
      <c r="AIV763" s="347"/>
      <c r="AIW763" s="347">
        <v>13996183.539999999</v>
      </c>
      <c r="AIX763" s="353">
        <f>AIW763</f>
        <v>13996183.539999999</v>
      </c>
      <c r="AIY763" s="353">
        <f>AIW763</f>
        <v>13996183.539999999</v>
      </c>
      <c r="AIZ763" s="346"/>
      <c r="AJA763" s="346"/>
      <c r="AJB763" s="346"/>
      <c r="AJC763" s="346"/>
      <c r="AJD763" s="346"/>
      <c r="AJE763" s="346"/>
      <c r="AJF763" s="346"/>
      <c r="AJG763" s="346"/>
      <c r="AJH763" s="346"/>
      <c r="AJI763" s="346"/>
      <c r="AJJ763" s="346"/>
      <c r="AJK763" s="346"/>
      <c r="AJL763" s="346"/>
      <c r="AJM763" s="346"/>
      <c r="AJN763" s="346"/>
      <c r="AJO763" s="347"/>
      <c r="AJP763" s="347"/>
      <c r="AJQ763" s="347"/>
      <c r="AJR763" s="347"/>
      <c r="AJS763" s="347"/>
      <c r="AJT763" s="347"/>
      <c r="AJU763" s="346"/>
      <c r="AJV763" s="346"/>
      <c r="AJW763" s="346"/>
      <c r="AJX763" s="346"/>
      <c r="AJY763" s="346"/>
      <c r="AJZ763" s="346"/>
      <c r="AKA763" s="346"/>
      <c r="AKB763" s="346"/>
      <c r="AKC763" s="346"/>
      <c r="AKD763" s="346"/>
      <c r="AKE763" s="346"/>
      <c r="AKF763" s="346"/>
      <c r="AKG763" s="346"/>
      <c r="AKH763" s="346"/>
      <c r="AKI763" s="346"/>
      <c r="AKJ763" s="347"/>
      <c r="AKK763" s="347"/>
      <c r="AKL763" s="347"/>
      <c r="AKM763" s="347">
        <v>20918818.59</v>
      </c>
      <c r="AKN763" s="353">
        <f>AKM763</f>
        <v>20918818.59</v>
      </c>
      <c r="AKO763" s="353">
        <f>AKM763</f>
        <v>20918818.59</v>
      </c>
      <c r="AKP763" s="346"/>
      <c r="AKQ763" s="346"/>
      <c r="AKR763" s="346"/>
      <c r="AKS763" s="346"/>
      <c r="AKT763" s="346"/>
      <c r="AKU763" s="346"/>
      <c r="AKV763" s="346"/>
      <c r="AKW763" s="346"/>
      <c r="AKX763" s="346"/>
      <c r="AKY763" s="346"/>
      <c r="AKZ763" s="346"/>
      <c r="ALA763" s="346"/>
      <c r="ALB763" s="346"/>
      <c r="ALC763" s="346"/>
      <c r="ALD763" s="346"/>
      <c r="ALE763" s="347"/>
      <c r="ALF763" s="347"/>
      <c r="ALG763" s="347"/>
      <c r="ALH763" s="347">
        <v>14661505.75</v>
      </c>
      <c r="ALI763" s="353">
        <f>ALH763</f>
        <v>14661505.75</v>
      </c>
      <c r="ALJ763" s="353">
        <f>ALH763</f>
        <v>14661505.75</v>
      </c>
      <c r="ALK763" s="346"/>
      <c r="ALL763" s="346"/>
      <c r="ALM763" s="346"/>
      <c r="ALN763" s="346"/>
      <c r="ALO763" s="346"/>
      <c r="ALP763" s="346"/>
      <c r="ALQ763" s="346"/>
      <c r="ALR763" s="346"/>
      <c r="ALS763" s="346"/>
      <c r="ALT763" s="346"/>
      <c r="ALU763" s="346"/>
      <c r="ALV763" s="346"/>
      <c r="ALW763" s="346"/>
      <c r="ALX763" s="346"/>
      <c r="ALY763" s="346"/>
      <c r="ALZ763" s="347"/>
      <c r="AMA763" s="347"/>
      <c r="AMB763" s="347"/>
      <c r="AMC763" s="347">
        <v>15080364.439999999</v>
      </c>
      <c r="AMD763" s="353">
        <f>AMC763</f>
        <v>15080364.439999999</v>
      </c>
      <c r="AME763" s="353">
        <f>AMC763</f>
        <v>15080364.439999999</v>
      </c>
      <c r="AMF763" s="346"/>
      <c r="AMG763" s="346"/>
      <c r="AMH763" s="346"/>
      <c r="AMI763" s="346"/>
      <c r="AMJ763" s="346"/>
      <c r="AMK763" s="346"/>
      <c r="AML763" s="346"/>
      <c r="AMM763" s="346"/>
      <c r="AMN763" s="346"/>
      <c r="AMO763" s="346"/>
      <c r="AMP763" s="346"/>
      <c r="AMQ763" s="346"/>
      <c r="AMR763" s="346"/>
      <c r="AMS763" s="346"/>
      <c r="AMT763" s="346"/>
      <c r="AMU763" s="347"/>
      <c r="AMV763" s="347"/>
      <c r="AMW763" s="347"/>
      <c r="AMX763" s="347">
        <v>14424009.34</v>
      </c>
      <c r="AMY763" s="353">
        <f>AMX763</f>
        <v>14424009.34</v>
      </c>
      <c r="AMZ763" s="353">
        <f>AMX763</f>
        <v>14424009.34</v>
      </c>
      <c r="ANA763" s="346"/>
      <c r="ANB763" s="346"/>
      <c r="ANC763" s="346"/>
      <c r="AND763" s="346"/>
      <c r="ANE763" s="346"/>
      <c r="ANF763" s="346"/>
      <c r="ANG763" s="346"/>
      <c r="ANH763" s="346"/>
      <c r="ANI763" s="346"/>
      <c r="ANJ763" s="346"/>
      <c r="ANK763" s="346"/>
      <c r="ANL763" s="346"/>
      <c r="ANM763" s="346"/>
      <c r="ANN763" s="346"/>
      <c r="ANO763" s="346"/>
      <c r="ANP763" s="347"/>
      <c r="ANQ763" s="347"/>
      <c r="ANR763" s="347"/>
      <c r="ANS763" s="347">
        <v>36657198.68</v>
      </c>
      <c r="ANT763" s="353">
        <f>ANS763</f>
        <v>36657198.68</v>
      </c>
      <c r="ANU763" s="353">
        <f>ANS763</f>
        <v>36657198.68</v>
      </c>
      <c r="ANV763" s="346"/>
      <c r="ANW763" s="346"/>
      <c r="ANX763" s="346"/>
      <c r="ANY763" s="346"/>
      <c r="ANZ763" s="346"/>
      <c r="AOA763" s="346"/>
      <c r="AOB763" s="346"/>
      <c r="AOC763" s="346"/>
      <c r="AOD763" s="346"/>
      <c r="AOE763" s="346"/>
      <c r="AOF763" s="346"/>
      <c r="AOG763" s="346"/>
      <c r="AOH763" s="346"/>
      <c r="AOI763" s="346"/>
      <c r="AOJ763" s="346"/>
      <c r="AOK763" s="347"/>
      <c r="AOL763" s="347"/>
      <c r="AOM763" s="347"/>
      <c r="AON763" s="347">
        <v>8982691.4199999999</v>
      </c>
      <c r="AOO763" s="353">
        <f>AON763</f>
        <v>8982691.4199999999</v>
      </c>
      <c r="AOP763" s="353">
        <f>AON763</f>
        <v>8982691.4199999999</v>
      </c>
      <c r="AOQ763" s="346"/>
      <c r="AOR763" s="346"/>
      <c r="AOS763" s="346"/>
      <c r="AOT763" s="346"/>
      <c r="AOU763" s="346"/>
      <c r="AOV763" s="346"/>
      <c r="AOW763" s="346"/>
      <c r="AOX763" s="346"/>
      <c r="AOY763" s="346"/>
      <c r="AOZ763" s="346"/>
      <c r="APA763" s="346"/>
      <c r="APB763" s="346"/>
      <c r="APC763" s="346"/>
      <c r="APD763" s="346"/>
      <c r="APE763" s="346"/>
      <c r="APF763" s="347"/>
      <c r="APG763" s="347"/>
      <c r="APH763" s="347"/>
      <c r="API763" s="347">
        <v>30262862.609999999</v>
      </c>
      <c r="APJ763" s="353">
        <f>API763</f>
        <v>30262862.609999999</v>
      </c>
      <c r="APK763" s="353">
        <f>API763</f>
        <v>30262862.609999999</v>
      </c>
      <c r="APL763" s="346"/>
      <c r="APM763" s="346"/>
      <c r="APN763" s="346"/>
      <c r="APO763" s="346"/>
      <c r="APP763" s="346"/>
      <c r="APQ763" s="346"/>
      <c r="APR763" s="346"/>
      <c r="APS763" s="346"/>
      <c r="APT763" s="346"/>
      <c r="APU763" s="346"/>
      <c r="APV763" s="346"/>
      <c r="APW763" s="346"/>
      <c r="APX763" s="346"/>
      <c r="APY763" s="346"/>
      <c r="APZ763" s="346"/>
      <c r="AQA763" s="347"/>
      <c r="AQB763" s="347"/>
      <c r="AQC763" s="347"/>
      <c r="AQD763" s="347">
        <v>26948925.73</v>
      </c>
      <c r="AQE763" s="353">
        <f>AQD763</f>
        <v>26948925.73</v>
      </c>
      <c r="AQF763" s="353">
        <f>AQD763</f>
        <v>26948925.73</v>
      </c>
      <c r="AQG763" s="346"/>
      <c r="AQH763" s="346"/>
      <c r="AQI763" s="346"/>
      <c r="AQJ763" s="346"/>
      <c r="AQK763" s="346"/>
      <c r="AQL763" s="346"/>
      <c r="AQM763" s="346"/>
      <c r="AQN763" s="346"/>
      <c r="AQO763" s="346"/>
      <c r="AQP763" s="346"/>
      <c r="AQQ763" s="346"/>
      <c r="AQR763" s="346"/>
      <c r="AQS763" s="346"/>
      <c r="AQT763" s="346"/>
      <c r="AQU763" s="346"/>
      <c r="AQV763" s="347"/>
      <c r="AQW763" s="347"/>
      <c r="AQX763" s="347"/>
      <c r="AQY763" s="347">
        <v>14714689.1</v>
      </c>
      <c r="AQZ763" s="353">
        <f>AQY763</f>
        <v>14714689.1</v>
      </c>
      <c r="ARA763" s="353">
        <f>AQY763</f>
        <v>14714689.1</v>
      </c>
      <c r="ARB763" s="346"/>
      <c r="ARC763" s="346"/>
      <c r="ARD763" s="346"/>
      <c r="ARE763" s="346"/>
      <c r="ARF763" s="346"/>
      <c r="ARG763" s="346"/>
      <c r="ARH763" s="346"/>
      <c r="ARI763" s="346"/>
      <c r="ARJ763" s="346"/>
      <c r="ARK763" s="346"/>
      <c r="ARL763" s="346"/>
      <c r="ARM763" s="346"/>
      <c r="ARN763" s="346"/>
      <c r="ARO763" s="346"/>
      <c r="ARP763" s="346"/>
      <c r="ARQ763" s="347"/>
      <c r="ARR763" s="347"/>
      <c r="ARS763" s="347"/>
      <c r="ART763" s="347">
        <v>28613581.66</v>
      </c>
      <c r="ARU763" s="353">
        <f>ART763</f>
        <v>28613581.66</v>
      </c>
      <c r="ARV763" s="353">
        <f>ART763</f>
        <v>28613581.66</v>
      </c>
      <c r="ARW763" s="346"/>
      <c r="ARX763" s="346"/>
      <c r="ARY763" s="346"/>
      <c r="ARZ763" s="346"/>
      <c r="ASA763" s="346"/>
      <c r="ASB763" s="346"/>
      <c r="ASC763" s="346"/>
      <c r="ASD763" s="346"/>
      <c r="ASE763" s="346"/>
      <c r="ASF763" s="346"/>
      <c r="ASG763" s="346"/>
      <c r="ASH763" s="346"/>
      <c r="ASI763" s="346"/>
      <c r="ASJ763" s="346"/>
      <c r="ASK763" s="346"/>
      <c r="ASL763" s="347"/>
      <c r="ASM763" s="347"/>
      <c r="ASN763" s="347"/>
      <c r="ASO763" s="347">
        <v>16232491.66</v>
      </c>
      <c r="ASP763" s="353">
        <f>ASO763</f>
        <v>16232491.66</v>
      </c>
      <c r="ASQ763" s="353">
        <f>ASO763</f>
        <v>16232491.66</v>
      </c>
      <c r="ASR763" s="346"/>
      <c r="ASS763" s="346"/>
      <c r="AST763" s="346"/>
      <c r="ASU763" s="346"/>
      <c r="ASV763" s="346"/>
      <c r="ASW763" s="346"/>
      <c r="ASX763" s="346"/>
      <c r="ASY763" s="346"/>
      <c r="ASZ763" s="346"/>
      <c r="ATA763" s="346"/>
      <c r="ATB763" s="346"/>
      <c r="ATC763" s="346"/>
      <c r="ATD763" s="346"/>
      <c r="ATE763" s="346"/>
      <c r="ATF763" s="346"/>
      <c r="ATG763" s="347"/>
      <c r="ATH763" s="347"/>
      <c r="ATI763" s="347"/>
      <c r="ATJ763" s="347">
        <v>29305790.5</v>
      </c>
      <c r="ATK763" s="353">
        <f>ATJ763</f>
        <v>29305790.5</v>
      </c>
      <c r="ATL763" s="353">
        <f>ATJ763</f>
        <v>29305790.5</v>
      </c>
      <c r="ATM763" s="346"/>
      <c r="ATN763" s="346"/>
      <c r="ATO763" s="346"/>
      <c r="ATP763" s="346"/>
      <c r="ATQ763" s="346"/>
      <c r="ATR763" s="346"/>
      <c r="ATS763" s="346"/>
      <c r="ATT763" s="346"/>
      <c r="ATU763" s="346"/>
      <c r="ATV763" s="346"/>
      <c r="ATW763" s="346"/>
      <c r="ATX763" s="346"/>
      <c r="ATY763" s="346"/>
      <c r="ATZ763" s="346"/>
      <c r="AUA763" s="346"/>
      <c r="AUB763" s="347"/>
      <c r="AUC763" s="347"/>
      <c r="AUD763" s="347"/>
      <c r="AUE763" s="347">
        <v>30316919.969999999</v>
      </c>
      <c r="AUF763" s="353">
        <f>AUE763</f>
        <v>30316919.969999999</v>
      </c>
      <c r="AUG763" s="353">
        <f>AUE763</f>
        <v>30316919.969999999</v>
      </c>
      <c r="AUH763" s="346"/>
      <c r="AUI763" s="346"/>
      <c r="AUJ763" s="346"/>
      <c r="AUK763" s="346"/>
      <c r="AUL763" s="346"/>
      <c r="AUM763" s="346"/>
      <c r="AUN763" s="346"/>
      <c r="AUO763" s="346"/>
      <c r="AUP763" s="346"/>
      <c r="AUQ763" s="346"/>
      <c r="AUR763" s="346"/>
      <c r="AUS763" s="346"/>
      <c r="AUT763" s="346"/>
      <c r="AUU763" s="346"/>
      <c r="AUV763" s="346"/>
      <c r="AUW763" s="347"/>
      <c r="AUX763" s="347"/>
      <c r="AUY763" s="347"/>
      <c r="AUZ763" s="347">
        <v>49590631.520000003</v>
      </c>
      <c r="AVA763" s="353">
        <f>AUZ763</f>
        <v>49590631.520000003</v>
      </c>
      <c r="AVB763" s="353">
        <f>AUZ763</f>
        <v>49590631.520000003</v>
      </c>
      <c r="AVC763" s="346"/>
      <c r="AVD763" s="346"/>
      <c r="AVE763" s="346"/>
      <c r="AVF763" s="346"/>
      <c r="AVG763" s="346"/>
      <c r="AVH763" s="346"/>
      <c r="AVI763" s="346"/>
      <c r="AVJ763" s="346"/>
      <c r="AVK763" s="346"/>
      <c r="AVL763" s="346"/>
      <c r="AVM763" s="346"/>
      <c r="AVN763" s="346"/>
      <c r="AVO763" s="346"/>
      <c r="AVP763" s="346"/>
      <c r="AVQ763" s="346"/>
      <c r="AVR763" s="347"/>
      <c r="AVS763" s="347"/>
      <c r="AVT763" s="347"/>
      <c r="AVU763" s="347">
        <v>32779663.510000002</v>
      </c>
      <c r="AVV763" s="353">
        <f>AVU763</f>
        <v>32779663.510000002</v>
      </c>
      <c r="AVW763" s="353">
        <f>AVU763</f>
        <v>32779663.510000002</v>
      </c>
      <c r="AVX763" s="346"/>
      <c r="AVY763" s="346"/>
      <c r="AVZ763" s="346"/>
      <c r="AWA763" s="346"/>
      <c r="AWB763" s="346"/>
      <c r="AWC763" s="346"/>
      <c r="AWD763" s="346"/>
      <c r="AWE763" s="346"/>
      <c r="AWF763" s="346"/>
      <c r="AWG763" s="346"/>
      <c r="AWH763" s="346"/>
      <c r="AWI763" s="346"/>
      <c r="AWJ763" s="346"/>
      <c r="AWK763" s="346"/>
      <c r="AWL763" s="346"/>
      <c r="AWM763" s="124">
        <f t="shared" ref="AWM763:AWM766" si="2377">AA763+AV763+BQ763+CL763+DG763+EB763+EW763+FR763+GM763+HH763+IC763+IX763+JS763+KN763+LI763+MD763+MY763+NT763+OO763+PJ763+QE763+QZ763+RU763+SP763+TK763+UF763+VA763+VV763+WQ763+XL763+YG763+ZB763+ZW763+AAR763+ABM763+ACH763+ADC763+ADX763+AES763+AFN763+AGI763+AHD763+AHY763+AIT763+AJO763+AKJ763+ALE763+ALZ763+AMU763+ANP763+AOK763+APF763+AQA763+AQV763+ARQ763+ASL763+ATG763+AUB763+AUW763+AVR763</f>
        <v>0</v>
      </c>
      <c r="AWN763" s="124">
        <f t="shared" ref="AWN763:AWN766" si="2378">AB763+AW763+BR763+CM763+DH763+EC763+EX763+FS763+GN763+HI763+ID763+IY763+JT763+KO763+LJ763+ME763+MZ763+NU763+OP763+PK763+QF763+RA763+RV763+SQ763+TL763+UG763+VB763+VW763+WR763+XM763+YH763+ZC763+ZX763+AAS763+ABN763+ACI763+ADD763+ADY763+AET763+AFO763+AGJ763+AHE763+AHZ763+AIU763+AJP763+AKK763+ALF763+AMA763+AMV763+ANQ763+AOL763+APG763+AQB763+AQW763+ARR763+ASM763+ATH763+AUC763+AUX763+AVS763</f>
        <v>0</v>
      </c>
      <c r="AWO763" s="124">
        <f t="shared" ref="AWO763:AWO766" si="2379">AC763+AX763+BS763+CN763+DI763+ED763+EY763+FT763+GO763+HJ763+IE763+IZ763+JU763+KP763+LK763+MF763+NA763+NV763+OQ763+PL763+QG763+RB763+RW763+SR763+TM763+UH763+VC763+VX763+WS763+XN763+YI763+ZD763+ZY763+AAT763+ABO763+ACJ763+ADE763+ADZ763+AEU763+AFP763+AGK763+AHF763+AIA763+AIV763+AJQ763+AKL763+ALG763+AMB763+AMW763+ANR763+AOM763+APH763+AQC763+AQX763+ARS763+ASN763+ATI763+AUD763+AUY763+AVT763</f>
        <v>0</v>
      </c>
      <c r="AWP763" s="124">
        <f t="shared" ref="AWP763:AWP766" si="2380">AD763+AY763+BT763+CO763+DJ763+EE763+EZ763+FU763+GP763+HK763+IF763+JA763+JV763+KQ763+LL763+MG763+NB763+NW763+OR763+PM763+QH763+RC763+RX763+SS763+TN763+UI763+VD763+VY763+WT763+XO763+YJ763+ZE763+ZZ763+AAU763+ABP763+ACK763+ADF763+AEA763+AEV763+AFQ763+AGL763+AHG763+AIB763+AIW763+AJR763+AKM763+ALH763+AMC763+AMX763+ANS763+AON763+API763+AQD763+AQY763+ART763+ASO763+ATJ763+AUE763+AUZ763+AVU763</f>
        <v>1228282732.8299999</v>
      </c>
      <c r="AWQ763" s="124">
        <f t="shared" ref="AWQ763:AWQ766" si="2381">AE763+AZ763+BU763+CP763+DK763+EF763+FA763+FV763+GQ763+HL763+IG763+JB763+JW763+KR763+LM763+MH763+NC763+NX763+OS763+PN763+QI763+RD763+RY763+ST763+TO763+UJ763+VE763+VZ763+WU763+XP763+YK763+ZF763+AAA763+AAV763+ABQ763+ACL763+ADG763+AEB763+AEW763+AFR763+AGM763+AHH763+AIC763+AIX763+AJS763+AKN763+ALI763+AMD763+AMY763+ANT763+AOO763+APJ763+AQE763+AQZ763+ARU763+ASP763+ATK763+AUF763+AVA763+AVV763</f>
        <v>1228282732.8299999</v>
      </c>
      <c r="AWR763" s="124">
        <f t="shared" ref="AWR763:AWR766" si="2382">AF763+BA763+BV763+CQ763+DL763+EG763+FB763+FW763+GR763+HM763+IH763+JC763+JX763+KS763+LN763+MI763+ND763+NY763+OT763+PO763+QJ763+RE763+RZ763+SU763+TP763+UK763+VF763+WA763+WV763+XQ763+YL763+ZG763+AAB763+AAW763+ABR763+ACM763+ADH763+AEC763+AEX763+AFS763+AGN763+AHI763+AID763+AIY763+AJT763+AKO763+ALJ763+AME763+AMZ763+ANU763+AOP763+APK763+AQF763+ARA763+ARV763+ASQ763+ATL763+AUG763+AVB763+AVW763</f>
        <v>1228282732.8299999</v>
      </c>
    </row>
    <row r="764" spans="1:1292" s="127" customFormat="1" ht="36" x14ac:dyDescent="0.25">
      <c r="A764" s="341" t="s">
        <v>1126</v>
      </c>
      <c r="B764" s="351"/>
      <c r="C764" s="343" t="s">
        <v>1128</v>
      </c>
      <c r="D764" s="341"/>
      <c r="E764" s="342"/>
      <c r="F764" s="344"/>
      <c r="G764" s="344"/>
      <c r="H764" s="344"/>
      <c r="I764" s="345"/>
      <c r="J764" s="345"/>
      <c r="K764" s="345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7"/>
      <c r="AB764" s="347"/>
      <c r="AC764" s="347"/>
      <c r="AD764" s="347">
        <v>0</v>
      </c>
      <c r="AE764" s="353">
        <f>AD764</f>
        <v>0</v>
      </c>
      <c r="AF764" s="353">
        <f>AD764</f>
        <v>0</v>
      </c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7"/>
      <c r="AW764" s="347"/>
      <c r="AX764" s="347"/>
      <c r="AY764" s="347">
        <v>0</v>
      </c>
      <c r="AZ764" s="353">
        <f>AY764</f>
        <v>0</v>
      </c>
      <c r="BA764" s="353">
        <f>AY764</f>
        <v>0</v>
      </c>
      <c r="BB764" s="346"/>
      <c r="BC764" s="346"/>
      <c r="BD764" s="346"/>
      <c r="BE764" s="346"/>
      <c r="BF764" s="346"/>
      <c r="BG764" s="346"/>
      <c r="BH764" s="346"/>
      <c r="BI764" s="346"/>
      <c r="BJ764" s="346"/>
      <c r="BK764" s="346"/>
      <c r="BL764" s="346"/>
      <c r="BM764" s="346"/>
      <c r="BN764" s="346"/>
      <c r="BO764" s="346"/>
      <c r="BP764" s="346"/>
      <c r="BQ764" s="347"/>
      <c r="BR764" s="347"/>
      <c r="BS764" s="347"/>
      <c r="BT764" s="347">
        <v>0</v>
      </c>
      <c r="BU764" s="353">
        <f>BT764</f>
        <v>0</v>
      </c>
      <c r="BV764" s="353">
        <f>BT764</f>
        <v>0</v>
      </c>
      <c r="BW764" s="346"/>
      <c r="BX764" s="346"/>
      <c r="BY764" s="346"/>
      <c r="BZ764" s="346"/>
      <c r="CA764" s="346"/>
      <c r="CB764" s="346"/>
      <c r="CC764" s="346"/>
      <c r="CD764" s="346"/>
      <c r="CE764" s="346"/>
      <c r="CF764" s="346"/>
      <c r="CG764" s="346"/>
      <c r="CH764" s="346"/>
      <c r="CI764" s="346"/>
      <c r="CJ764" s="346"/>
      <c r="CK764" s="346"/>
      <c r="CL764" s="347"/>
      <c r="CM764" s="347"/>
      <c r="CN764" s="347"/>
      <c r="CO764" s="347">
        <v>0</v>
      </c>
      <c r="CP764" s="353">
        <f>CO764</f>
        <v>0</v>
      </c>
      <c r="CQ764" s="353">
        <f>CO764</f>
        <v>0</v>
      </c>
      <c r="CR764" s="346"/>
      <c r="CS764" s="346"/>
      <c r="CT764" s="346"/>
      <c r="CU764" s="346"/>
      <c r="CV764" s="346"/>
      <c r="CW764" s="346"/>
      <c r="CX764" s="346"/>
      <c r="CY764" s="346"/>
      <c r="CZ764" s="346"/>
      <c r="DA764" s="346"/>
      <c r="DB764" s="346"/>
      <c r="DC764" s="346"/>
      <c r="DD764" s="346"/>
      <c r="DE764" s="346"/>
      <c r="DF764" s="346"/>
      <c r="DG764" s="347"/>
      <c r="DH764" s="347"/>
      <c r="DI764" s="347"/>
      <c r="DJ764" s="347">
        <v>0</v>
      </c>
      <c r="DK764" s="353">
        <f>DJ764</f>
        <v>0</v>
      </c>
      <c r="DL764" s="353">
        <f>DJ764</f>
        <v>0</v>
      </c>
      <c r="DM764" s="346"/>
      <c r="DN764" s="346"/>
      <c r="DO764" s="346"/>
      <c r="DP764" s="346"/>
      <c r="DQ764" s="346"/>
      <c r="DR764" s="346"/>
      <c r="DS764" s="346"/>
      <c r="DT764" s="346"/>
      <c r="DU764" s="346"/>
      <c r="DV764" s="346"/>
      <c r="DW764" s="346"/>
      <c r="DX764" s="346"/>
      <c r="DY764" s="346"/>
      <c r="DZ764" s="346"/>
      <c r="EA764" s="346"/>
      <c r="EB764" s="347"/>
      <c r="EC764" s="347"/>
      <c r="ED764" s="347"/>
      <c r="EE764" s="347">
        <v>0</v>
      </c>
      <c r="EF764" s="353">
        <f>EE764</f>
        <v>0</v>
      </c>
      <c r="EG764" s="353">
        <f>EE764</f>
        <v>0</v>
      </c>
      <c r="EH764" s="346"/>
      <c r="EI764" s="346"/>
      <c r="EJ764" s="346"/>
      <c r="EK764" s="346"/>
      <c r="EL764" s="346"/>
      <c r="EM764" s="346"/>
      <c r="EN764" s="346"/>
      <c r="EO764" s="346"/>
      <c r="EP764" s="346"/>
      <c r="EQ764" s="346"/>
      <c r="ER764" s="346"/>
      <c r="ES764" s="346"/>
      <c r="ET764" s="346"/>
      <c r="EU764" s="346"/>
      <c r="EV764" s="346"/>
      <c r="EW764" s="347"/>
      <c r="EX764" s="347"/>
      <c r="EY764" s="347"/>
      <c r="EZ764" s="347">
        <v>0</v>
      </c>
      <c r="FA764" s="353">
        <f>EZ764</f>
        <v>0</v>
      </c>
      <c r="FB764" s="353">
        <f>EZ764</f>
        <v>0</v>
      </c>
      <c r="FC764" s="346"/>
      <c r="FD764" s="346"/>
      <c r="FE764" s="346"/>
      <c r="FF764" s="346"/>
      <c r="FG764" s="346"/>
      <c r="FH764" s="346"/>
      <c r="FI764" s="346"/>
      <c r="FJ764" s="346"/>
      <c r="FK764" s="346"/>
      <c r="FL764" s="346"/>
      <c r="FM764" s="346"/>
      <c r="FN764" s="346"/>
      <c r="FO764" s="346"/>
      <c r="FP764" s="346"/>
      <c r="FQ764" s="346"/>
      <c r="FR764" s="347"/>
      <c r="FS764" s="347"/>
      <c r="FT764" s="347"/>
      <c r="FU764" s="347">
        <v>0</v>
      </c>
      <c r="FV764" s="353">
        <f>FU764</f>
        <v>0</v>
      </c>
      <c r="FW764" s="353">
        <f>FU764</f>
        <v>0</v>
      </c>
      <c r="FX764" s="346"/>
      <c r="FY764" s="346"/>
      <c r="FZ764" s="346"/>
      <c r="GA764" s="346"/>
      <c r="GB764" s="346"/>
      <c r="GC764" s="346"/>
      <c r="GD764" s="346"/>
      <c r="GE764" s="346"/>
      <c r="GF764" s="346"/>
      <c r="GG764" s="346"/>
      <c r="GH764" s="346"/>
      <c r="GI764" s="346"/>
      <c r="GJ764" s="346"/>
      <c r="GK764" s="346"/>
      <c r="GL764" s="346"/>
      <c r="GM764" s="347"/>
      <c r="GN764" s="347"/>
      <c r="GO764" s="347"/>
      <c r="GP764" s="347">
        <v>0</v>
      </c>
      <c r="GQ764" s="353">
        <f>GP764</f>
        <v>0</v>
      </c>
      <c r="GR764" s="353">
        <f>GP764</f>
        <v>0</v>
      </c>
      <c r="GS764" s="346"/>
      <c r="GT764" s="346"/>
      <c r="GU764" s="346"/>
      <c r="GV764" s="346"/>
      <c r="GW764" s="346"/>
      <c r="GX764" s="346"/>
      <c r="GY764" s="346"/>
      <c r="GZ764" s="346"/>
      <c r="HA764" s="346"/>
      <c r="HB764" s="346"/>
      <c r="HC764" s="346"/>
      <c r="HD764" s="346"/>
      <c r="HE764" s="346"/>
      <c r="HF764" s="346"/>
      <c r="HG764" s="346"/>
      <c r="HH764" s="347"/>
      <c r="HI764" s="347"/>
      <c r="HJ764" s="347"/>
      <c r="HK764" s="347"/>
      <c r="HL764" s="347"/>
      <c r="HM764" s="347"/>
      <c r="HN764" s="346"/>
      <c r="HO764" s="346"/>
      <c r="HP764" s="346"/>
      <c r="HQ764" s="346"/>
      <c r="HR764" s="346"/>
      <c r="HS764" s="346"/>
      <c r="HT764" s="346"/>
      <c r="HU764" s="346"/>
      <c r="HV764" s="346"/>
      <c r="HW764" s="346"/>
      <c r="HX764" s="346"/>
      <c r="HY764" s="346"/>
      <c r="HZ764" s="346"/>
      <c r="IA764" s="346"/>
      <c r="IB764" s="346"/>
      <c r="IC764" s="347"/>
      <c r="ID764" s="347"/>
      <c r="IE764" s="347"/>
      <c r="IF764" s="347">
        <v>0</v>
      </c>
      <c r="IG764" s="353">
        <f>IF764</f>
        <v>0</v>
      </c>
      <c r="IH764" s="353">
        <f>IF764</f>
        <v>0</v>
      </c>
      <c r="II764" s="346"/>
      <c r="IJ764" s="346"/>
      <c r="IK764" s="346"/>
      <c r="IL764" s="346"/>
      <c r="IM764" s="346"/>
      <c r="IN764" s="346"/>
      <c r="IO764" s="346"/>
      <c r="IP764" s="346"/>
      <c r="IQ764" s="346"/>
      <c r="IR764" s="346"/>
      <c r="IS764" s="346"/>
      <c r="IT764" s="346"/>
      <c r="IU764" s="346"/>
      <c r="IV764" s="346"/>
      <c r="IW764" s="346"/>
      <c r="IX764" s="347"/>
      <c r="IY764" s="347"/>
      <c r="IZ764" s="347"/>
      <c r="JA764" s="347">
        <v>0</v>
      </c>
      <c r="JB764" s="353">
        <f>JA764</f>
        <v>0</v>
      </c>
      <c r="JC764" s="353">
        <f>JA764</f>
        <v>0</v>
      </c>
      <c r="JD764" s="346"/>
      <c r="JE764" s="346"/>
      <c r="JF764" s="346"/>
      <c r="JG764" s="346"/>
      <c r="JH764" s="346"/>
      <c r="JI764" s="346"/>
      <c r="JJ764" s="346"/>
      <c r="JK764" s="346"/>
      <c r="JL764" s="346"/>
      <c r="JM764" s="346"/>
      <c r="JN764" s="346"/>
      <c r="JO764" s="346"/>
      <c r="JP764" s="346"/>
      <c r="JQ764" s="346"/>
      <c r="JR764" s="346"/>
      <c r="JS764" s="347"/>
      <c r="JT764" s="347"/>
      <c r="JU764" s="347"/>
      <c r="JV764" s="347">
        <v>0</v>
      </c>
      <c r="JW764" s="353">
        <f>JV764</f>
        <v>0</v>
      </c>
      <c r="JX764" s="353">
        <f>JV764</f>
        <v>0</v>
      </c>
      <c r="JY764" s="346"/>
      <c r="JZ764" s="346"/>
      <c r="KA764" s="346"/>
      <c r="KB764" s="346"/>
      <c r="KC764" s="346"/>
      <c r="KD764" s="346"/>
      <c r="KE764" s="346"/>
      <c r="KF764" s="346"/>
      <c r="KG764" s="346"/>
      <c r="KH764" s="346"/>
      <c r="KI764" s="346"/>
      <c r="KJ764" s="346"/>
      <c r="KK764" s="346"/>
      <c r="KL764" s="346"/>
      <c r="KM764" s="346"/>
      <c r="KN764" s="347"/>
      <c r="KO764" s="347"/>
      <c r="KP764" s="347"/>
      <c r="KQ764" s="347">
        <v>0</v>
      </c>
      <c r="KR764" s="353">
        <f>KQ764</f>
        <v>0</v>
      </c>
      <c r="KS764" s="353">
        <f>KQ764</f>
        <v>0</v>
      </c>
      <c r="KT764" s="346"/>
      <c r="KU764" s="346"/>
      <c r="KV764" s="346"/>
      <c r="KW764" s="346"/>
      <c r="KX764" s="346"/>
      <c r="KY764" s="346"/>
      <c r="KZ764" s="346"/>
      <c r="LA764" s="346"/>
      <c r="LB764" s="346"/>
      <c r="LC764" s="346"/>
      <c r="LD764" s="346"/>
      <c r="LE764" s="346"/>
      <c r="LF764" s="346"/>
      <c r="LG764" s="346"/>
      <c r="LH764" s="346"/>
      <c r="LI764" s="347"/>
      <c r="LJ764" s="347"/>
      <c r="LK764" s="347"/>
      <c r="LL764" s="347">
        <v>0</v>
      </c>
      <c r="LM764" s="353">
        <f>LL764</f>
        <v>0</v>
      </c>
      <c r="LN764" s="353">
        <f>LL764</f>
        <v>0</v>
      </c>
      <c r="LO764" s="346"/>
      <c r="LP764" s="346"/>
      <c r="LQ764" s="346"/>
      <c r="LR764" s="346"/>
      <c r="LS764" s="346"/>
      <c r="LT764" s="346"/>
      <c r="LU764" s="346"/>
      <c r="LV764" s="346"/>
      <c r="LW764" s="346"/>
      <c r="LX764" s="346"/>
      <c r="LY764" s="346"/>
      <c r="LZ764" s="346"/>
      <c r="MA764" s="346"/>
      <c r="MB764" s="346"/>
      <c r="MC764" s="346"/>
      <c r="MD764" s="347"/>
      <c r="ME764" s="347"/>
      <c r="MF764" s="347"/>
      <c r="MG764" s="347">
        <v>0</v>
      </c>
      <c r="MH764" s="353">
        <f>MG764</f>
        <v>0</v>
      </c>
      <c r="MI764" s="353">
        <f>MG764</f>
        <v>0</v>
      </c>
      <c r="MJ764" s="346"/>
      <c r="MK764" s="346"/>
      <c r="ML764" s="346"/>
      <c r="MM764" s="346"/>
      <c r="MN764" s="346"/>
      <c r="MO764" s="346"/>
      <c r="MP764" s="346"/>
      <c r="MQ764" s="346"/>
      <c r="MR764" s="346"/>
      <c r="MS764" s="346"/>
      <c r="MT764" s="346"/>
      <c r="MU764" s="346"/>
      <c r="MV764" s="346"/>
      <c r="MW764" s="346"/>
      <c r="MX764" s="346"/>
      <c r="MY764" s="347"/>
      <c r="MZ764" s="347"/>
      <c r="NA764" s="347"/>
      <c r="NB764" s="347">
        <v>0</v>
      </c>
      <c r="NC764" s="353">
        <f>NB764</f>
        <v>0</v>
      </c>
      <c r="ND764" s="353">
        <f>NB764</f>
        <v>0</v>
      </c>
      <c r="NE764" s="346"/>
      <c r="NF764" s="346"/>
      <c r="NG764" s="346"/>
      <c r="NH764" s="346"/>
      <c r="NI764" s="346"/>
      <c r="NJ764" s="346"/>
      <c r="NK764" s="346"/>
      <c r="NL764" s="346"/>
      <c r="NM764" s="346"/>
      <c r="NN764" s="346"/>
      <c r="NO764" s="346"/>
      <c r="NP764" s="346"/>
      <c r="NQ764" s="346"/>
      <c r="NR764" s="346"/>
      <c r="NS764" s="346"/>
      <c r="NT764" s="347"/>
      <c r="NU764" s="347"/>
      <c r="NV764" s="347"/>
      <c r="NW764" s="347">
        <v>0</v>
      </c>
      <c r="NX764" s="353">
        <f>NW764</f>
        <v>0</v>
      </c>
      <c r="NY764" s="353">
        <f>NW764</f>
        <v>0</v>
      </c>
      <c r="NZ764" s="346"/>
      <c r="OA764" s="346"/>
      <c r="OB764" s="346"/>
      <c r="OC764" s="346"/>
      <c r="OD764" s="346"/>
      <c r="OE764" s="346"/>
      <c r="OF764" s="346"/>
      <c r="OG764" s="346"/>
      <c r="OH764" s="346"/>
      <c r="OI764" s="346"/>
      <c r="OJ764" s="346"/>
      <c r="OK764" s="346"/>
      <c r="OL764" s="346"/>
      <c r="OM764" s="346"/>
      <c r="ON764" s="346"/>
      <c r="OO764" s="347"/>
      <c r="OP764" s="347"/>
      <c r="OQ764" s="347"/>
      <c r="OR764" s="347">
        <v>0</v>
      </c>
      <c r="OS764" s="353">
        <f>OR764</f>
        <v>0</v>
      </c>
      <c r="OT764" s="353">
        <f>OR764</f>
        <v>0</v>
      </c>
      <c r="OU764" s="346"/>
      <c r="OV764" s="346"/>
      <c r="OW764" s="346"/>
      <c r="OX764" s="346"/>
      <c r="OY764" s="346"/>
      <c r="OZ764" s="346"/>
      <c r="PA764" s="346"/>
      <c r="PB764" s="346"/>
      <c r="PC764" s="346"/>
      <c r="PD764" s="346"/>
      <c r="PE764" s="346"/>
      <c r="PF764" s="346"/>
      <c r="PG764" s="346"/>
      <c r="PH764" s="346"/>
      <c r="PI764" s="346"/>
      <c r="PJ764" s="347"/>
      <c r="PK764" s="347"/>
      <c r="PL764" s="347"/>
      <c r="PM764" s="347">
        <v>0</v>
      </c>
      <c r="PN764" s="353">
        <f>PM764</f>
        <v>0</v>
      </c>
      <c r="PO764" s="353">
        <f>PM764</f>
        <v>0</v>
      </c>
      <c r="PP764" s="346"/>
      <c r="PQ764" s="346"/>
      <c r="PR764" s="346"/>
      <c r="PS764" s="346"/>
      <c r="PT764" s="346"/>
      <c r="PU764" s="346"/>
      <c r="PV764" s="346"/>
      <c r="PW764" s="346"/>
      <c r="PX764" s="346"/>
      <c r="PY764" s="346"/>
      <c r="PZ764" s="346"/>
      <c r="QA764" s="346"/>
      <c r="QB764" s="346"/>
      <c r="QC764" s="346"/>
      <c r="QD764" s="346"/>
      <c r="QE764" s="347"/>
      <c r="QF764" s="347"/>
      <c r="QG764" s="347"/>
      <c r="QH764" s="347">
        <v>0</v>
      </c>
      <c r="QI764" s="353">
        <f>QH764</f>
        <v>0</v>
      </c>
      <c r="QJ764" s="353">
        <f>QH764</f>
        <v>0</v>
      </c>
      <c r="QK764" s="346"/>
      <c r="QL764" s="346"/>
      <c r="QM764" s="346"/>
      <c r="QN764" s="346"/>
      <c r="QO764" s="346"/>
      <c r="QP764" s="346"/>
      <c r="QQ764" s="346"/>
      <c r="QR764" s="346"/>
      <c r="QS764" s="346"/>
      <c r="QT764" s="346"/>
      <c r="QU764" s="346"/>
      <c r="QV764" s="346"/>
      <c r="QW764" s="346"/>
      <c r="QX764" s="346"/>
      <c r="QY764" s="346"/>
      <c r="QZ764" s="347"/>
      <c r="RA764" s="347"/>
      <c r="RB764" s="347"/>
      <c r="RC764" s="347">
        <v>0</v>
      </c>
      <c r="RD764" s="353">
        <f>RC764</f>
        <v>0</v>
      </c>
      <c r="RE764" s="353">
        <f>RC764</f>
        <v>0</v>
      </c>
      <c r="RF764" s="346"/>
      <c r="RG764" s="346"/>
      <c r="RH764" s="346"/>
      <c r="RI764" s="346"/>
      <c r="RJ764" s="346"/>
      <c r="RK764" s="346"/>
      <c r="RL764" s="346"/>
      <c r="RM764" s="346"/>
      <c r="RN764" s="346"/>
      <c r="RO764" s="346"/>
      <c r="RP764" s="346"/>
      <c r="RQ764" s="346"/>
      <c r="RR764" s="346"/>
      <c r="RS764" s="346"/>
      <c r="RT764" s="346"/>
      <c r="RU764" s="347"/>
      <c r="RV764" s="347"/>
      <c r="RW764" s="347"/>
      <c r="RX764" s="347">
        <v>0</v>
      </c>
      <c r="RY764" s="353">
        <f>RX764</f>
        <v>0</v>
      </c>
      <c r="RZ764" s="353">
        <f>RX764</f>
        <v>0</v>
      </c>
      <c r="SA764" s="346"/>
      <c r="SB764" s="346"/>
      <c r="SC764" s="346"/>
      <c r="SD764" s="346"/>
      <c r="SE764" s="346"/>
      <c r="SF764" s="346"/>
      <c r="SG764" s="346"/>
      <c r="SH764" s="346"/>
      <c r="SI764" s="346"/>
      <c r="SJ764" s="346"/>
      <c r="SK764" s="346"/>
      <c r="SL764" s="346"/>
      <c r="SM764" s="346"/>
      <c r="SN764" s="346"/>
      <c r="SO764" s="346"/>
      <c r="SP764" s="347"/>
      <c r="SQ764" s="347"/>
      <c r="SR764" s="347"/>
      <c r="SS764" s="347">
        <v>0</v>
      </c>
      <c r="ST764" s="353">
        <f>SS764</f>
        <v>0</v>
      </c>
      <c r="SU764" s="353">
        <f>SS764</f>
        <v>0</v>
      </c>
      <c r="SV764" s="346"/>
      <c r="SW764" s="346"/>
      <c r="SX764" s="346"/>
      <c r="SY764" s="346"/>
      <c r="SZ764" s="346"/>
      <c r="TA764" s="346"/>
      <c r="TB764" s="346"/>
      <c r="TC764" s="346"/>
      <c r="TD764" s="346"/>
      <c r="TE764" s="346"/>
      <c r="TF764" s="346"/>
      <c r="TG764" s="346"/>
      <c r="TH764" s="346"/>
      <c r="TI764" s="346"/>
      <c r="TJ764" s="346"/>
      <c r="TK764" s="347"/>
      <c r="TL764" s="347"/>
      <c r="TM764" s="347"/>
      <c r="TN764" s="347">
        <v>0</v>
      </c>
      <c r="TO764" s="353">
        <f>TN764</f>
        <v>0</v>
      </c>
      <c r="TP764" s="353">
        <f>TN764</f>
        <v>0</v>
      </c>
      <c r="TQ764" s="346"/>
      <c r="TR764" s="346"/>
      <c r="TS764" s="346"/>
      <c r="TT764" s="346"/>
      <c r="TU764" s="346"/>
      <c r="TV764" s="346"/>
      <c r="TW764" s="346"/>
      <c r="TX764" s="346"/>
      <c r="TY764" s="346"/>
      <c r="TZ764" s="346"/>
      <c r="UA764" s="346"/>
      <c r="UB764" s="346"/>
      <c r="UC764" s="346"/>
      <c r="UD764" s="346"/>
      <c r="UE764" s="346"/>
      <c r="UF764" s="347"/>
      <c r="UG764" s="347"/>
      <c r="UH764" s="347"/>
      <c r="UI764" s="347">
        <v>0</v>
      </c>
      <c r="UJ764" s="353">
        <f>UI764</f>
        <v>0</v>
      </c>
      <c r="UK764" s="353">
        <f>UI764</f>
        <v>0</v>
      </c>
      <c r="UL764" s="346"/>
      <c r="UM764" s="346"/>
      <c r="UN764" s="346"/>
      <c r="UO764" s="346"/>
      <c r="UP764" s="346"/>
      <c r="UQ764" s="346"/>
      <c r="UR764" s="346"/>
      <c r="US764" s="346"/>
      <c r="UT764" s="346"/>
      <c r="UU764" s="346"/>
      <c r="UV764" s="346"/>
      <c r="UW764" s="346"/>
      <c r="UX764" s="346"/>
      <c r="UY764" s="346"/>
      <c r="UZ764" s="346"/>
      <c r="VA764" s="347"/>
      <c r="VB764" s="347"/>
      <c r="VC764" s="347"/>
      <c r="VD764" s="347">
        <v>371865</v>
      </c>
      <c r="VE764" s="353">
        <f>VD764</f>
        <v>371865</v>
      </c>
      <c r="VF764" s="353">
        <f>VD764</f>
        <v>371865</v>
      </c>
      <c r="VG764" s="346"/>
      <c r="VH764" s="346"/>
      <c r="VI764" s="346"/>
      <c r="VJ764" s="346"/>
      <c r="VK764" s="346"/>
      <c r="VL764" s="346"/>
      <c r="VM764" s="346"/>
      <c r="VN764" s="346"/>
      <c r="VO764" s="346"/>
      <c r="VP764" s="346"/>
      <c r="VQ764" s="346"/>
      <c r="VR764" s="346"/>
      <c r="VS764" s="346"/>
      <c r="VT764" s="346"/>
      <c r="VU764" s="346"/>
      <c r="VV764" s="347"/>
      <c r="VW764" s="347"/>
      <c r="VX764" s="347"/>
      <c r="VY764" s="347">
        <v>0</v>
      </c>
      <c r="VZ764" s="353">
        <f>VY764</f>
        <v>0</v>
      </c>
      <c r="WA764" s="353">
        <f>VY764</f>
        <v>0</v>
      </c>
      <c r="WB764" s="346"/>
      <c r="WC764" s="346"/>
      <c r="WD764" s="346"/>
      <c r="WE764" s="346"/>
      <c r="WF764" s="346"/>
      <c r="WG764" s="346"/>
      <c r="WH764" s="346"/>
      <c r="WI764" s="346"/>
      <c r="WJ764" s="346"/>
      <c r="WK764" s="346"/>
      <c r="WL764" s="346"/>
      <c r="WM764" s="346"/>
      <c r="WN764" s="346"/>
      <c r="WO764" s="346"/>
      <c r="WP764" s="346"/>
      <c r="WQ764" s="347"/>
      <c r="WR764" s="347"/>
      <c r="WS764" s="347"/>
      <c r="WT764" s="347"/>
      <c r="WU764" s="347"/>
      <c r="WV764" s="347"/>
      <c r="WW764" s="346"/>
      <c r="WX764" s="346"/>
      <c r="WY764" s="346"/>
      <c r="WZ764" s="346"/>
      <c r="XA764" s="346"/>
      <c r="XB764" s="346"/>
      <c r="XC764" s="346"/>
      <c r="XD764" s="346"/>
      <c r="XE764" s="346"/>
      <c r="XF764" s="346"/>
      <c r="XG764" s="346"/>
      <c r="XH764" s="346"/>
      <c r="XI764" s="346"/>
      <c r="XJ764" s="346"/>
      <c r="XK764" s="346"/>
      <c r="XL764" s="347"/>
      <c r="XM764" s="347"/>
      <c r="XN764" s="347"/>
      <c r="XO764" s="347">
        <v>0</v>
      </c>
      <c r="XP764" s="353">
        <f>XO764</f>
        <v>0</v>
      </c>
      <c r="XQ764" s="353">
        <f>XO764</f>
        <v>0</v>
      </c>
      <c r="XR764" s="346"/>
      <c r="XS764" s="346"/>
      <c r="XT764" s="346"/>
      <c r="XU764" s="346"/>
      <c r="XV764" s="346"/>
      <c r="XW764" s="346"/>
      <c r="XX764" s="346"/>
      <c r="XY764" s="346"/>
      <c r="XZ764" s="346"/>
      <c r="YA764" s="346"/>
      <c r="YB764" s="346"/>
      <c r="YC764" s="346"/>
      <c r="YD764" s="346"/>
      <c r="YE764" s="346"/>
      <c r="YF764" s="346"/>
      <c r="YG764" s="347"/>
      <c r="YH764" s="347"/>
      <c r="YI764" s="347"/>
      <c r="YJ764" s="347">
        <v>0</v>
      </c>
      <c r="YK764" s="353">
        <f>YJ764</f>
        <v>0</v>
      </c>
      <c r="YL764" s="353">
        <f>YJ764</f>
        <v>0</v>
      </c>
      <c r="YM764" s="346"/>
      <c r="YN764" s="346"/>
      <c r="YO764" s="346"/>
      <c r="YP764" s="346"/>
      <c r="YQ764" s="346"/>
      <c r="YR764" s="346"/>
      <c r="YS764" s="346"/>
      <c r="YT764" s="346"/>
      <c r="YU764" s="346"/>
      <c r="YV764" s="346"/>
      <c r="YW764" s="346"/>
      <c r="YX764" s="346"/>
      <c r="YY764" s="346"/>
      <c r="YZ764" s="346"/>
      <c r="ZA764" s="346"/>
      <c r="ZB764" s="347"/>
      <c r="ZC764" s="347"/>
      <c r="ZD764" s="347"/>
      <c r="ZE764" s="347">
        <v>0</v>
      </c>
      <c r="ZF764" s="353">
        <f>ZE764</f>
        <v>0</v>
      </c>
      <c r="ZG764" s="353">
        <f>ZE764</f>
        <v>0</v>
      </c>
      <c r="ZH764" s="346"/>
      <c r="ZI764" s="346"/>
      <c r="ZJ764" s="346"/>
      <c r="ZK764" s="346"/>
      <c r="ZL764" s="346"/>
      <c r="ZM764" s="346"/>
      <c r="ZN764" s="346"/>
      <c r="ZO764" s="346"/>
      <c r="ZP764" s="346"/>
      <c r="ZQ764" s="346"/>
      <c r="ZR764" s="346"/>
      <c r="ZS764" s="346"/>
      <c r="ZT764" s="346"/>
      <c r="ZU764" s="346"/>
      <c r="ZV764" s="346"/>
      <c r="ZW764" s="347"/>
      <c r="ZX764" s="347"/>
      <c r="ZY764" s="347"/>
      <c r="ZZ764" s="347">
        <v>0</v>
      </c>
      <c r="AAA764" s="353">
        <f>ZZ764</f>
        <v>0</v>
      </c>
      <c r="AAB764" s="353">
        <f>ZZ764</f>
        <v>0</v>
      </c>
      <c r="AAC764" s="346"/>
      <c r="AAD764" s="346"/>
      <c r="AAE764" s="346"/>
      <c r="AAF764" s="346"/>
      <c r="AAG764" s="346"/>
      <c r="AAH764" s="346"/>
      <c r="AAI764" s="346"/>
      <c r="AAJ764" s="346"/>
      <c r="AAK764" s="346"/>
      <c r="AAL764" s="346"/>
      <c r="AAM764" s="346"/>
      <c r="AAN764" s="346"/>
      <c r="AAO764" s="346"/>
      <c r="AAP764" s="346"/>
      <c r="AAQ764" s="346"/>
      <c r="AAR764" s="347"/>
      <c r="AAS764" s="347"/>
      <c r="AAT764" s="347"/>
      <c r="AAU764" s="347">
        <v>0</v>
      </c>
      <c r="AAV764" s="353">
        <f>AAU764</f>
        <v>0</v>
      </c>
      <c r="AAW764" s="353">
        <f>AAU764</f>
        <v>0</v>
      </c>
      <c r="AAX764" s="346"/>
      <c r="AAY764" s="346"/>
      <c r="AAZ764" s="346"/>
      <c r="ABA764" s="346"/>
      <c r="ABB764" s="346"/>
      <c r="ABC764" s="346"/>
      <c r="ABD764" s="346"/>
      <c r="ABE764" s="346"/>
      <c r="ABF764" s="346"/>
      <c r="ABG764" s="346"/>
      <c r="ABH764" s="346"/>
      <c r="ABI764" s="346"/>
      <c r="ABJ764" s="346"/>
      <c r="ABK764" s="346"/>
      <c r="ABL764" s="346"/>
      <c r="ABM764" s="347"/>
      <c r="ABN764" s="347"/>
      <c r="ABO764" s="347"/>
      <c r="ABP764" s="347">
        <v>0</v>
      </c>
      <c r="ABQ764" s="353">
        <f>ABP764</f>
        <v>0</v>
      </c>
      <c r="ABR764" s="353">
        <f>ABP764</f>
        <v>0</v>
      </c>
      <c r="ABS764" s="346"/>
      <c r="ABT764" s="346"/>
      <c r="ABU764" s="346"/>
      <c r="ABV764" s="346"/>
      <c r="ABW764" s="346"/>
      <c r="ABX764" s="346"/>
      <c r="ABY764" s="346"/>
      <c r="ABZ764" s="346"/>
      <c r="ACA764" s="346"/>
      <c r="ACB764" s="346"/>
      <c r="ACC764" s="346"/>
      <c r="ACD764" s="346"/>
      <c r="ACE764" s="346"/>
      <c r="ACF764" s="346"/>
      <c r="ACG764" s="346"/>
      <c r="ACH764" s="347"/>
      <c r="ACI764" s="347"/>
      <c r="ACJ764" s="347"/>
      <c r="ACK764" s="347">
        <v>0</v>
      </c>
      <c r="ACL764" s="353">
        <f>ACK764</f>
        <v>0</v>
      </c>
      <c r="ACM764" s="353">
        <f>ACK764</f>
        <v>0</v>
      </c>
      <c r="ACN764" s="346"/>
      <c r="ACO764" s="346"/>
      <c r="ACP764" s="346"/>
      <c r="ACQ764" s="346"/>
      <c r="ACR764" s="346"/>
      <c r="ACS764" s="346"/>
      <c r="ACT764" s="346"/>
      <c r="ACU764" s="346"/>
      <c r="ACV764" s="346"/>
      <c r="ACW764" s="346"/>
      <c r="ACX764" s="346"/>
      <c r="ACY764" s="346"/>
      <c r="ACZ764" s="346"/>
      <c r="ADA764" s="346"/>
      <c r="ADB764" s="346"/>
      <c r="ADC764" s="347"/>
      <c r="ADD764" s="347"/>
      <c r="ADE764" s="347"/>
      <c r="ADF764" s="347">
        <v>0</v>
      </c>
      <c r="ADG764" s="353">
        <f>ADF764</f>
        <v>0</v>
      </c>
      <c r="ADH764" s="353">
        <f>ADF764</f>
        <v>0</v>
      </c>
      <c r="ADI764" s="346"/>
      <c r="ADJ764" s="346"/>
      <c r="ADK764" s="346"/>
      <c r="ADL764" s="346"/>
      <c r="ADM764" s="346"/>
      <c r="ADN764" s="346"/>
      <c r="ADO764" s="346"/>
      <c r="ADP764" s="346"/>
      <c r="ADQ764" s="346"/>
      <c r="ADR764" s="346"/>
      <c r="ADS764" s="346"/>
      <c r="ADT764" s="346"/>
      <c r="ADU764" s="346"/>
      <c r="ADV764" s="346"/>
      <c r="ADW764" s="346"/>
      <c r="ADX764" s="347"/>
      <c r="ADY764" s="347"/>
      <c r="ADZ764" s="347"/>
      <c r="AEA764" s="347">
        <v>0</v>
      </c>
      <c r="AEB764" s="353">
        <f>AEA764</f>
        <v>0</v>
      </c>
      <c r="AEC764" s="353">
        <f>AEA764</f>
        <v>0</v>
      </c>
      <c r="AED764" s="346"/>
      <c r="AEE764" s="346"/>
      <c r="AEF764" s="346"/>
      <c r="AEG764" s="346"/>
      <c r="AEH764" s="346"/>
      <c r="AEI764" s="346"/>
      <c r="AEJ764" s="346"/>
      <c r="AEK764" s="346"/>
      <c r="AEL764" s="346"/>
      <c r="AEM764" s="346"/>
      <c r="AEN764" s="346"/>
      <c r="AEO764" s="346"/>
      <c r="AEP764" s="346"/>
      <c r="AEQ764" s="346"/>
      <c r="AER764" s="346"/>
      <c r="AES764" s="347"/>
      <c r="AET764" s="347"/>
      <c r="AEU764" s="347"/>
      <c r="AEV764" s="347">
        <v>71640</v>
      </c>
      <c r="AEW764" s="353">
        <f>AEV764</f>
        <v>71640</v>
      </c>
      <c r="AEX764" s="353">
        <f>AEV764</f>
        <v>71640</v>
      </c>
      <c r="AEY764" s="346"/>
      <c r="AEZ764" s="346"/>
      <c r="AFA764" s="346"/>
      <c r="AFB764" s="346"/>
      <c r="AFC764" s="346"/>
      <c r="AFD764" s="346"/>
      <c r="AFE764" s="346"/>
      <c r="AFF764" s="346"/>
      <c r="AFG764" s="346"/>
      <c r="AFH764" s="346"/>
      <c r="AFI764" s="346"/>
      <c r="AFJ764" s="346"/>
      <c r="AFK764" s="346"/>
      <c r="AFL764" s="346"/>
      <c r="AFM764" s="346"/>
      <c r="AFN764" s="347"/>
      <c r="AFO764" s="347"/>
      <c r="AFP764" s="347"/>
      <c r="AFQ764" s="347">
        <v>0</v>
      </c>
      <c r="AFR764" s="353">
        <f>AFQ764</f>
        <v>0</v>
      </c>
      <c r="AFS764" s="353">
        <f>AFQ764</f>
        <v>0</v>
      </c>
      <c r="AFT764" s="346"/>
      <c r="AFU764" s="346"/>
      <c r="AFV764" s="346"/>
      <c r="AFW764" s="346"/>
      <c r="AFX764" s="346"/>
      <c r="AFY764" s="346"/>
      <c r="AFZ764" s="346"/>
      <c r="AGA764" s="346"/>
      <c r="AGB764" s="346"/>
      <c r="AGC764" s="346"/>
      <c r="AGD764" s="346"/>
      <c r="AGE764" s="346"/>
      <c r="AGF764" s="346"/>
      <c r="AGG764" s="346"/>
      <c r="AGH764" s="346"/>
      <c r="AGI764" s="347"/>
      <c r="AGJ764" s="347"/>
      <c r="AGK764" s="347"/>
      <c r="AGL764" s="347">
        <v>781125</v>
      </c>
      <c r="AGM764" s="353">
        <f>AGL764</f>
        <v>781125</v>
      </c>
      <c r="AGN764" s="353">
        <f>AGL764</f>
        <v>781125</v>
      </c>
      <c r="AGO764" s="346"/>
      <c r="AGP764" s="346"/>
      <c r="AGQ764" s="346"/>
      <c r="AGR764" s="346"/>
      <c r="AGS764" s="346"/>
      <c r="AGT764" s="346"/>
      <c r="AGU764" s="346"/>
      <c r="AGV764" s="346"/>
      <c r="AGW764" s="346"/>
      <c r="AGX764" s="346"/>
      <c r="AGY764" s="346"/>
      <c r="AGZ764" s="346"/>
      <c r="AHA764" s="346"/>
      <c r="AHB764" s="346"/>
      <c r="AHC764" s="346"/>
      <c r="AHD764" s="347"/>
      <c r="AHE764" s="347"/>
      <c r="AHF764" s="347"/>
      <c r="AHG764" s="347">
        <v>0</v>
      </c>
      <c r="AHH764" s="353">
        <f>AHG764</f>
        <v>0</v>
      </c>
      <c r="AHI764" s="353">
        <f>AHG764</f>
        <v>0</v>
      </c>
      <c r="AHJ764" s="346"/>
      <c r="AHK764" s="346"/>
      <c r="AHL764" s="346"/>
      <c r="AHM764" s="346"/>
      <c r="AHN764" s="346"/>
      <c r="AHO764" s="346"/>
      <c r="AHP764" s="346"/>
      <c r="AHQ764" s="346"/>
      <c r="AHR764" s="346"/>
      <c r="AHS764" s="346"/>
      <c r="AHT764" s="346"/>
      <c r="AHU764" s="346"/>
      <c r="AHV764" s="346"/>
      <c r="AHW764" s="346"/>
      <c r="AHX764" s="346"/>
      <c r="AHY764" s="347"/>
      <c r="AHZ764" s="347"/>
      <c r="AIA764" s="347"/>
      <c r="AIB764" s="347">
        <v>0</v>
      </c>
      <c r="AIC764" s="353">
        <f>AIB764</f>
        <v>0</v>
      </c>
      <c r="AID764" s="353">
        <f>AIB764</f>
        <v>0</v>
      </c>
      <c r="AIE764" s="346"/>
      <c r="AIF764" s="346"/>
      <c r="AIG764" s="346"/>
      <c r="AIH764" s="346"/>
      <c r="AII764" s="346"/>
      <c r="AIJ764" s="346"/>
      <c r="AIK764" s="346"/>
      <c r="AIL764" s="346"/>
      <c r="AIM764" s="346"/>
      <c r="AIN764" s="346"/>
      <c r="AIO764" s="346"/>
      <c r="AIP764" s="346"/>
      <c r="AIQ764" s="346"/>
      <c r="AIR764" s="346"/>
      <c r="AIS764" s="346"/>
      <c r="AIT764" s="347"/>
      <c r="AIU764" s="347"/>
      <c r="AIV764" s="347"/>
      <c r="AIW764" s="347">
        <v>0</v>
      </c>
      <c r="AIX764" s="353">
        <f>AIW764</f>
        <v>0</v>
      </c>
      <c r="AIY764" s="353">
        <f>AIW764</f>
        <v>0</v>
      </c>
      <c r="AIZ764" s="346"/>
      <c r="AJA764" s="346"/>
      <c r="AJB764" s="346"/>
      <c r="AJC764" s="346"/>
      <c r="AJD764" s="346"/>
      <c r="AJE764" s="346"/>
      <c r="AJF764" s="346"/>
      <c r="AJG764" s="346"/>
      <c r="AJH764" s="346"/>
      <c r="AJI764" s="346"/>
      <c r="AJJ764" s="346"/>
      <c r="AJK764" s="346"/>
      <c r="AJL764" s="346"/>
      <c r="AJM764" s="346"/>
      <c r="AJN764" s="346"/>
      <c r="AJO764" s="347"/>
      <c r="AJP764" s="347"/>
      <c r="AJQ764" s="347"/>
      <c r="AJR764" s="347"/>
      <c r="AJS764" s="347"/>
      <c r="AJT764" s="347"/>
      <c r="AJU764" s="346"/>
      <c r="AJV764" s="346"/>
      <c r="AJW764" s="346"/>
      <c r="AJX764" s="346"/>
      <c r="AJY764" s="346"/>
      <c r="AJZ764" s="346"/>
      <c r="AKA764" s="346"/>
      <c r="AKB764" s="346"/>
      <c r="AKC764" s="346"/>
      <c r="AKD764" s="346"/>
      <c r="AKE764" s="346"/>
      <c r="AKF764" s="346"/>
      <c r="AKG764" s="346"/>
      <c r="AKH764" s="346"/>
      <c r="AKI764" s="346"/>
      <c r="AKJ764" s="347"/>
      <c r="AKK764" s="347"/>
      <c r="AKL764" s="347"/>
      <c r="AKM764" s="347">
        <v>0</v>
      </c>
      <c r="AKN764" s="353">
        <f>AKM764</f>
        <v>0</v>
      </c>
      <c r="AKO764" s="353">
        <f>AKM764</f>
        <v>0</v>
      </c>
      <c r="AKP764" s="346"/>
      <c r="AKQ764" s="346"/>
      <c r="AKR764" s="346"/>
      <c r="AKS764" s="346"/>
      <c r="AKT764" s="346"/>
      <c r="AKU764" s="346"/>
      <c r="AKV764" s="346"/>
      <c r="AKW764" s="346"/>
      <c r="AKX764" s="346"/>
      <c r="AKY764" s="346"/>
      <c r="AKZ764" s="346"/>
      <c r="ALA764" s="346"/>
      <c r="ALB764" s="346"/>
      <c r="ALC764" s="346"/>
      <c r="ALD764" s="346"/>
      <c r="ALE764" s="347"/>
      <c r="ALF764" s="347"/>
      <c r="ALG764" s="347"/>
      <c r="ALH764" s="347">
        <v>0</v>
      </c>
      <c r="ALI764" s="353">
        <f>ALH764</f>
        <v>0</v>
      </c>
      <c r="ALJ764" s="353">
        <f>ALH764</f>
        <v>0</v>
      </c>
      <c r="ALK764" s="346"/>
      <c r="ALL764" s="346"/>
      <c r="ALM764" s="346"/>
      <c r="ALN764" s="346"/>
      <c r="ALO764" s="346"/>
      <c r="ALP764" s="346"/>
      <c r="ALQ764" s="346"/>
      <c r="ALR764" s="346"/>
      <c r="ALS764" s="346"/>
      <c r="ALT764" s="346"/>
      <c r="ALU764" s="346"/>
      <c r="ALV764" s="346"/>
      <c r="ALW764" s="346"/>
      <c r="ALX764" s="346"/>
      <c r="ALY764" s="346"/>
      <c r="ALZ764" s="347"/>
      <c r="AMA764" s="347"/>
      <c r="AMB764" s="347"/>
      <c r="AMC764" s="347">
        <v>0</v>
      </c>
      <c r="AMD764" s="353">
        <f>AMC764</f>
        <v>0</v>
      </c>
      <c r="AME764" s="353">
        <f>AMC764</f>
        <v>0</v>
      </c>
      <c r="AMF764" s="346"/>
      <c r="AMG764" s="346"/>
      <c r="AMH764" s="346"/>
      <c r="AMI764" s="346"/>
      <c r="AMJ764" s="346"/>
      <c r="AMK764" s="346"/>
      <c r="AML764" s="346"/>
      <c r="AMM764" s="346"/>
      <c r="AMN764" s="346"/>
      <c r="AMO764" s="346"/>
      <c r="AMP764" s="346"/>
      <c r="AMQ764" s="346"/>
      <c r="AMR764" s="346"/>
      <c r="AMS764" s="346"/>
      <c r="AMT764" s="346"/>
      <c r="AMU764" s="347"/>
      <c r="AMV764" s="347"/>
      <c r="AMW764" s="347"/>
      <c r="AMX764" s="347">
        <v>0</v>
      </c>
      <c r="AMY764" s="353">
        <f>AMX764</f>
        <v>0</v>
      </c>
      <c r="AMZ764" s="353">
        <f>AMX764</f>
        <v>0</v>
      </c>
      <c r="ANA764" s="346"/>
      <c r="ANB764" s="346"/>
      <c r="ANC764" s="346"/>
      <c r="AND764" s="346"/>
      <c r="ANE764" s="346"/>
      <c r="ANF764" s="346"/>
      <c r="ANG764" s="346"/>
      <c r="ANH764" s="346"/>
      <c r="ANI764" s="346"/>
      <c r="ANJ764" s="346"/>
      <c r="ANK764" s="346"/>
      <c r="ANL764" s="346"/>
      <c r="ANM764" s="346"/>
      <c r="ANN764" s="346"/>
      <c r="ANO764" s="346"/>
      <c r="ANP764" s="347"/>
      <c r="ANQ764" s="347"/>
      <c r="ANR764" s="347"/>
      <c r="ANS764" s="347">
        <v>52799.97</v>
      </c>
      <c r="ANT764" s="353">
        <f>ANS764</f>
        <v>52799.97</v>
      </c>
      <c r="ANU764" s="353">
        <f>ANS764</f>
        <v>52799.97</v>
      </c>
      <c r="ANV764" s="346"/>
      <c r="ANW764" s="346"/>
      <c r="ANX764" s="346"/>
      <c r="ANY764" s="346"/>
      <c r="ANZ764" s="346"/>
      <c r="AOA764" s="346"/>
      <c r="AOB764" s="346"/>
      <c r="AOC764" s="346"/>
      <c r="AOD764" s="346"/>
      <c r="AOE764" s="346"/>
      <c r="AOF764" s="346"/>
      <c r="AOG764" s="346"/>
      <c r="AOH764" s="346"/>
      <c r="AOI764" s="346"/>
      <c r="AOJ764" s="346"/>
      <c r="AOK764" s="347"/>
      <c r="AOL764" s="347"/>
      <c r="AOM764" s="347"/>
      <c r="AON764" s="347">
        <v>34911.75</v>
      </c>
      <c r="AOO764" s="353">
        <f>AON764</f>
        <v>34911.75</v>
      </c>
      <c r="AOP764" s="353">
        <f>AON764</f>
        <v>34911.75</v>
      </c>
      <c r="AOQ764" s="346"/>
      <c r="AOR764" s="346"/>
      <c r="AOS764" s="346"/>
      <c r="AOT764" s="346"/>
      <c r="AOU764" s="346"/>
      <c r="AOV764" s="346"/>
      <c r="AOW764" s="346"/>
      <c r="AOX764" s="346"/>
      <c r="AOY764" s="346"/>
      <c r="AOZ764" s="346"/>
      <c r="APA764" s="346"/>
      <c r="APB764" s="346"/>
      <c r="APC764" s="346"/>
      <c r="APD764" s="346"/>
      <c r="APE764" s="346"/>
      <c r="APF764" s="347"/>
      <c r="APG764" s="347"/>
      <c r="APH764" s="347"/>
      <c r="API764" s="347">
        <v>0</v>
      </c>
      <c r="APJ764" s="353">
        <f>API764</f>
        <v>0</v>
      </c>
      <c r="APK764" s="353">
        <f>API764</f>
        <v>0</v>
      </c>
      <c r="APL764" s="346"/>
      <c r="APM764" s="346"/>
      <c r="APN764" s="346"/>
      <c r="APO764" s="346"/>
      <c r="APP764" s="346"/>
      <c r="APQ764" s="346"/>
      <c r="APR764" s="346"/>
      <c r="APS764" s="346"/>
      <c r="APT764" s="346"/>
      <c r="APU764" s="346"/>
      <c r="APV764" s="346"/>
      <c r="APW764" s="346"/>
      <c r="APX764" s="346"/>
      <c r="APY764" s="346"/>
      <c r="APZ764" s="346"/>
      <c r="AQA764" s="347"/>
      <c r="AQB764" s="347"/>
      <c r="AQC764" s="347"/>
      <c r="AQD764" s="347">
        <v>139123.74</v>
      </c>
      <c r="AQE764" s="353">
        <f>AQD764</f>
        <v>139123.74</v>
      </c>
      <c r="AQF764" s="353">
        <f>AQD764</f>
        <v>139123.74</v>
      </c>
      <c r="AQG764" s="346"/>
      <c r="AQH764" s="346"/>
      <c r="AQI764" s="346"/>
      <c r="AQJ764" s="346"/>
      <c r="AQK764" s="346"/>
      <c r="AQL764" s="346"/>
      <c r="AQM764" s="346"/>
      <c r="AQN764" s="346"/>
      <c r="AQO764" s="346"/>
      <c r="AQP764" s="346"/>
      <c r="AQQ764" s="346"/>
      <c r="AQR764" s="346"/>
      <c r="AQS764" s="346"/>
      <c r="AQT764" s="346"/>
      <c r="AQU764" s="346"/>
      <c r="AQV764" s="347"/>
      <c r="AQW764" s="347"/>
      <c r="AQX764" s="347"/>
      <c r="AQY764" s="347">
        <v>0</v>
      </c>
      <c r="AQZ764" s="353">
        <f>AQY764</f>
        <v>0</v>
      </c>
      <c r="ARA764" s="353">
        <f>AQY764</f>
        <v>0</v>
      </c>
      <c r="ARB764" s="346"/>
      <c r="ARC764" s="346"/>
      <c r="ARD764" s="346"/>
      <c r="ARE764" s="346"/>
      <c r="ARF764" s="346"/>
      <c r="ARG764" s="346"/>
      <c r="ARH764" s="346"/>
      <c r="ARI764" s="346"/>
      <c r="ARJ764" s="346"/>
      <c r="ARK764" s="346"/>
      <c r="ARL764" s="346"/>
      <c r="ARM764" s="346"/>
      <c r="ARN764" s="346"/>
      <c r="ARO764" s="346"/>
      <c r="ARP764" s="346"/>
      <c r="ARQ764" s="347"/>
      <c r="ARR764" s="347"/>
      <c r="ARS764" s="347"/>
      <c r="ART764" s="347">
        <v>0</v>
      </c>
      <c r="ARU764" s="353">
        <f>ART764</f>
        <v>0</v>
      </c>
      <c r="ARV764" s="353">
        <f>ART764</f>
        <v>0</v>
      </c>
      <c r="ARW764" s="346"/>
      <c r="ARX764" s="346"/>
      <c r="ARY764" s="346"/>
      <c r="ARZ764" s="346"/>
      <c r="ASA764" s="346"/>
      <c r="ASB764" s="346"/>
      <c r="ASC764" s="346"/>
      <c r="ASD764" s="346"/>
      <c r="ASE764" s="346"/>
      <c r="ASF764" s="346"/>
      <c r="ASG764" s="346"/>
      <c r="ASH764" s="346"/>
      <c r="ASI764" s="346"/>
      <c r="ASJ764" s="346"/>
      <c r="ASK764" s="346"/>
      <c r="ASL764" s="347"/>
      <c r="ASM764" s="347"/>
      <c r="ASN764" s="347"/>
      <c r="ASO764" s="347">
        <v>0</v>
      </c>
      <c r="ASP764" s="353">
        <f>ASO764</f>
        <v>0</v>
      </c>
      <c r="ASQ764" s="353">
        <f>ASO764</f>
        <v>0</v>
      </c>
      <c r="ASR764" s="346"/>
      <c r="ASS764" s="346"/>
      <c r="AST764" s="346"/>
      <c r="ASU764" s="346"/>
      <c r="ASV764" s="346"/>
      <c r="ASW764" s="346"/>
      <c r="ASX764" s="346"/>
      <c r="ASY764" s="346"/>
      <c r="ASZ764" s="346"/>
      <c r="ATA764" s="346"/>
      <c r="ATB764" s="346"/>
      <c r="ATC764" s="346"/>
      <c r="ATD764" s="346"/>
      <c r="ATE764" s="346"/>
      <c r="ATF764" s="346"/>
      <c r="ATG764" s="347"/>
      <c r="ATH764" s="347"/>
      <c r="ATI764" s="347"/>
      <c r="ATJ764" s="347">
        <v>0</v>
      </c>
      <c r="ATK764" s="353">
        <f>ATJ764</f>
        <v>0</v>
      </c>
      <c r="ATL764" s="353">
        <f>ATJ764</f>
        <v>0</v>
      </c>
      <c r="ATM764" s="346"/>
      <c r="ATN764" s="346"/>
      <c r="ATO764" s="346"/>
      <c r="ATP764" s="346"/>
      <c r="ATQ764" s="346"/>
      <c r="ATR764" s="346"/>
      <c r="ATS764" s="346"/>
      <c r="ATT764" s="346"/>
      <c r="ATU764" s="346"/>
      <c r="ATV764" s="346"/>
      <c r="ATW764" s="346"/>
      <c r="ATX764" s="346"/>
      <c r="ATY764" s="346"/>
      <c r="ATZ764" s="346"/>
      <c r="AUA764" s="346"/>
      <c r="AUB764" s="347"/>
      <c r="AUC764" s="347"/>
      <c r="AUD764" s="347"/>
      <c r="AUE764" s="347">
        <v>0</v>
      </c>
      <c r="AUF764" s="353">
        <f>AUE764</f>
        <v>0</v>
      </c>
      <c r="AUG764" s="353">
        <f>AUE764</f>
        <v>0</v>
      </c>
      <c r="AUH764" s="346"/>
      <c r="AUI764" s="346"/>
      <c r="AUJ764" s="346"/>
      <c r="AUK764" s="346"/>
      <c r="AUL764" s="346"/>
      <c r="AUM764" s="346"/>
      <c r="AUN764" s="346"/>
      <c r="AUO764" s="346"/>
      <c r="AUP764" s="346"/>
      <c r="AUQ764" s="346"/>
      <c r="AUR764" s="346"/>
      <c r="AUS764" s="346"/>
      <c r="AUT764" s="346"/>
      <c r="AUU764" s="346"/>
      <c r="AUV764" s="346"/>
      <c r="AUW764" s="347"/>
      <c r="AUX764" s="347"/>
      <c r="AUY764" s="347"/>
      <c r="AUZ764" s="347">
        <v>0</v>
      </c>
      <c r="AVA764" s="353">
        <f>AUZ764</f>
        <v>0</v>
      </c>
      <c r="AVB764" s="353">
        <f>AUZ764</f>
        <v>0</v>
      </c>
      <c r="AVC764" s="346"/>
      <c r="AVD764" s="346"/>
      <c r="AVE764" s="346"/>
      <c r="AVF764" s="346"/>
      <c r="AVG764" s="346"/>
      <c r="AVH764" s="346"/>
      <c r="AVI764" s="346"/>
      <c r="AVJ764" s="346"/>
      <c r="AVK764" s="346"/>
      <c r="AVL764" s="346"/>
      <c r="AVM764" s="346"/>
      <c r="AVN764" s="346"/>
      <c r="AVO764" s="346"/>
      <c r="AVP764" s="346"/>
      <c r="AVQ764" s="346"/>
      <c r="AVR764" s="347"/>
      <c r="AVS764" s="347"/>
      <c r="AVT764" s="347"/>
      <c r="AVU764" s="347">
        <v>360679</v>
      </c>
      <c r="AVV764" s="353">
        <f>AVU764</f>
        <v>360679</v>
      </c>
      <c r="AVW764" s="353">
        <f>AVU764</f>
        <v>360679</v>
      </c>
      <c r="AVX764" s="346"/>
      <c r="AVY764" s="346"/>
      <c r="AVZ764" s="346"/>
      <c r="AWA764" s="346"/>
      <c r="AWB764" s="346"/>
      <c r="AWC764" s="346"/>
      <c r="AWD764" s="346"/>
      <c r="AWE764" s="346"/>
      <c r="AWF764" s="346"/>
      <c r="AWG764" s="346"/>
      <c r="AWH764" s="346"/>
      <c r="AWI764" s="346"/>
      <c r="AWJ764" s="346"/>
      <c r="AWK764" s="346"/>
      <c r="AWL764" s="346"/>
      <c r="AWM764" s="124">
        <f t="shared" si="2377"/>
        <v>0</v>
      </c>
      <c r="AWN764" s="124">
        <f t="shared" si="2378"/>
        <v>0</v>
      </c>
      <c r="AWO764" s="124">
        <f t="shared" si="2379"/>
        <v>0</v>
      </c>
      <c r="AWP764" s="124">
        <f t="shared" si="2380"/>
        <v>1812144.46</v>
      </c>
      <c r="AWQ764" s="124">
        <f t="shared" si="2381"/>
        <v>1812144.46</v>
      </c>
      <c r="AWR764" s="124">
        <f t="shared" si="2382"/>
        <v>1812144.46</v>
      </c>
    </row>
    <row r="765" spans="1:1292" s="127" customFormat="1" ht="48" x14ac:dyDescent="0.25">
      <c r="A765" s="341" t="s">
        <v>860</v>
      </c>
      <c r="B765" s="351"/>
      <c r="C765" s="343" t="s">
        <v>1129</v>
      </c>
      <c r="D765" s="1304"/>
      <c r="E765" s="1305"/>
      <c r="F765" s="344"/>
      <c r="G765" s="344"/>
      <c r="H765" s="344"/>
      <c r="I765" s="345"/>
      <c r="J765" s="345"/>
      <c r="K765" s="345"/>
      <c r="L765" s="349" t="s">
        <v>861</v>
      </c>
      <c r="M765" s="349" t="s">
        <v>861</v>
      </c>
      <c r="N765" s="349" t="s">
        <v>861</v>
      </c>
      <c r="O765" s="349" t="s">
        <v>861</v>
      </c>
      <c r="P765" s="349" t="s">
        <v>861</v>
      </c>
      <c r="Q765" s="349" t="s">
        <v>861</v>
      </c>
      <c r="R765" s="349" t="s">
        <v>861</v>
      </c>
      <c r="S765" s="349" t="s">
        <v>861</v>
      </c>
      <c r="T765" s="349" t="s">
        <v>861</v>
      </c>
      <c r="U765" s="349" t="s">
        <v>861</v>
      </c>
      <c r="V765" s="349" t="s">
        <v>861</v>
      </c>
      <c r="W765" s="349" t="s">
        <v>861</v>
      </c>
      <c r="X765" s="349" t="s">
        <v>861</v>
      </c>
      <c r="Y765" s="349" t="s">
        <v>861</v>
      </c>
      <c r="Z765" s="349" t="s">
        <v>861</v>
      </c>
      <c r="AA765" s="347"/>
      <c r="AB765" s="347"/>
      <c r="AC765" s="347"/>
      <c r="AD765" s="347">
        <f>0+1206620.28</f>
        <v>1206620.28</v>
      </c>
      <c r="AE765" s="353">
        <f>AD765</f>
        <v>1206620.28</v>
      </c>
      <c r="AF765" s="353">
        <f>AE765</f>
        <v>1206620.28</v>
      </c>
      <c r="AG765" s="349" t="s">
        <v>861</v>
      </c>
      <c r="AH765" s="349" t="s">
        <v>861</v>
      </c>
      <c r="AI765" s="349" t="s">
        <v>861</v>
      </c>
      <c r="AJ765" s="349" t="s">
        <v>861</v>
      </c>
      <c r="AK765" s="349" t="s">
        <v>861</v>
      </c>
      <c r="AL765" s="349" t="s">
        <v>861</v>
      </c>
      <c r="AM765" s="349" t="s">
        <v>861</v>
      </c>
      <c r="AN765" s="349" t="s">
        <v>861</v>
      </c>
      <c r="AO765" s="349" t="s">
        <v>861</v>
      </c>
      <c r="AP765" s="349" t="s">
        <v>861</v>
      </c>
      <c r="AQ765" s="349" t="s">
        <v>861</v>
      </c>
      <c r="AR765" s="349" t="s">
        <v>861</v>
      </c>
      <c r="AS765" s="349" t="s">
        <v>861</v>
      </c>
      <c r="AT765" s="349" t="s">
        <v>861</v>
      </c>
      <c r="AU765" s="349" t="s">
        <v>861</v>
      </c>
      <c r="AV765" s="347">
        <v>0</v>
      </c>
      <c r="AW765" s="347">
        <v>0</v>
      </c>
      <c r="AX765" s="347">
        <v>0</v>
      </c>
      <c r="AY765" s="347">
        <v>3914289.84</v>
      </c>
      <c r="AZ765" s="353">
        <f>AY765</f>
        <v>3914289.84</v>
      </c>
      <c r="BA765" s="353">
        <f>AZ765</f>
        <v>3914289.84</v>
      </c>
      <c r="BB765" s="349" t="s">
        <v>861</v>
      </c>
      <c r="BC765" s="349" t="s">
        <v>861</v>
      </c>
      <c r="BD765" s="349" t="s">
        <v>861</v>
      </c>
      <c r="BE765" s="349" t="s">
        <v>861</v>
      </c>
      <c r="BF765" s="349" t="s">
        <v>861</v>
      </c>
      <c r="BG765" s="349" t="s">
        <v>861</v>
      </c>
      <c r="BH765" s="349" t="s">
        <v>861</v>
      </c>
      <c r="BI765" s="349" t="s">
        <v>861</v>
      </c>
      <c r="BJ765" s="349" t="s">
        <v>861</v>
      </c>
      <c r="BK765" s="349" t="s">
        <v>861</v>
      </c>
      <c r="BL765" s="349" t="s">
        <v>861</v>
      </c>
      <c r="BM765" s="349" t="s">
        <v>861</v>
      </c>
      <c r="BN765" s="349" t="s">
        <v>861</v>
      </c>
      <c r="BO765" s="349" t="s">
        <v>861</v>
      </c>
      <c r="BP765" s="349" t="s">
        <v>861</v>
      </c>
      <c r="BQ765" s="347"/>
      <c r="BR765" s="347"/>
      <c r="BS765" s="347"/>
      <c r="BT765" s="347">
        <v>4106379.03</v>
      </c>
      <c r="BU765" s="353">
        <f>BT765</f>
        <v>4106379.03</v>
      </c>
      <c r="BV765" s="353">
        <f>BU765</f>
        <v>4106379.03</v>
      </c>
      <c r="BW765" s="349" t="s">
        <v>861</v>
      </c>
      <c r="BX765" s="349" t="s">
        <v>861</v>
      </c>
      <c r="BY765" s="349" t="s">
        <v>861</v>
      </c>
      <c r="BZ765" s="349" t="s">
        <v>861</v>
      </c>
      <c r="CA765" s="349" t="s">
        <v>861</v>
      </c>
      <c r="CB765" s="349" t="s">
        <v>861</v>
      </c>
      <c r="CC765" s="349" t="s">
        <v>861</v>
      </c>
      <c r="CD765" s="349" t="s">
        <v>861</v>
      </c>
      <c r="CE765" s="349" t="s">
        <v>861</v>
      </c>
      <c r="CF765" s="349" t="s">
        <v>861</v>
      </c>
      <c r="CG765" s="349" t="s">
        <v>861</v>
      </c>
      <c r="CH765" s="349" t="s">
        <v>861</v>
      </c>
      <c r="CI765" s="349" t="s">
        <v>861</v>
      </c>
      <c r="CJ765" s="349" t="s">
        <v>861</v>
      </c>
      <c r="CK765" s="349" t="s">
        <v>861</v>
      </c>
      <c r="CL765" s="347"/>
      <c r="CM765" s="347"/>
      <c r="CN765" s="347"/>
      <c r="CO765" s="347">
        <f>0+1131716.58</f>
        <v>1131716.58</v>
      </c>
      <c r="CP765" s="353">
        <f>CO765</f>
        <v>1131716.58</v>
      </c>
      <c r="CQ765" s="353">
        <f>CP765</f>
        <v>1131716.58</v>
      </c>
      <c r="CR765" s="349" t="s">
        <v>861</v>
      </c>
      <c r="CS765" s="349" t="s">
        <v>861</v>
      </c>
      <c r="CT765" s="349" t="s">
        <v>861</v>
      </c>
      <c r="CU765" s="349" t="s">
        <v>861</v>
      </c>
      <c r="CV765" s="349" t="s">
        <v>861</v>
      </c>
      <c r="CW765" s="349" t="s">
        <v>861</v>
      </c>
      <c r="CX765" s="349" t="s">
        <v>861</v>
      </c>
      <c r="CY765" s="349" t="s">
        <v>861</v>
      </c>
      <c r="CZ765" s="349" t="s">
        <v>861</v>
      </c>
      <c r="DA765" s="349" t="s">
        <v>861</v>
      </c>
      <c r="DB765" s="349" t="s">
        <v>861</v>
      </c>
      <c r="DC765" s="349" t="s">
        <v>861</v>
      </c>
      <c r="DD765" s="349" t="s">
        <v>861</v>
      </c>
      <c r="DE765" s="349" t="s">
        <v>861</v>
      </c>
      <c r="DF765" s="349" t="s">
        <v>861</v>
      </c>
      <c r="DG765" s="347"/>
      <c r="DH765" s="347"/>
      <c r="DI765" s="347"/>
      <c r="DJ765" s="347">
        <v>1866077.67</v>
      </c>
      <c r="DK765" s="353">
        <f>DJ765</f>
        <v>1866077.67</v>
      </c>
      <c r="DL765" s="353">
        <f>DK765</f>
        <v>1866077.67</v>
      </c>
      <c r="DM765" s="349" t="s">
        <v>861</v>
      </c>
      <c r="DN765" s="349" t="s">
        <v>861</v>
      </c>
      <c r="DO765" s="349" t="s">
        <v>861</v>
      </c>
      <c r="DP765" s="349" t="s">
        <v>861</v>
      </c>
      <c r="DQ765" s="349" t="s">
        <v>861</v>
      </c>
      <c r="DR765" s="349" t="s">
        <v>861</v>
      </c>
      <c r="DS765" s="349" t="s">
        <v>861</v>
      </c>
      <c r="DT765" s="349" t="s">
        <v>861</v>
      </c>
      <c r="DU765" s="349" t="s">
        <v>861</v>
      </c>
      <c r="DV765" s="349" t="s">
        <v>861</v>
      </c>
      <c r="DW765" s="349" t="s">
        <v>861</v>
      </c>
      <c r="DX765" s="349" t="s">
        <v>861</v>
      </c>
      <c r="DY765" s="349" t="s">
        <v>861</v>
      </c>
      <c r="DZ765" s="349" t="s">
        <v>861</v>
      </c>
      <c r="EA765" s="349" t="s">
        <v>861</v>
      </c>
      <c r="EB765" s="347"/>
      <c r="EC765" s="347"/>
      <c r="ED765" s="347"/>
      <c r="EE765" s="1240">
        <f>3244934.45-3244934.45</f>
        <v>0</v>
      </c>
      <c r="EF765" s="1240">
        <f>6489868.91-6489868.91</f>
        <v>0</v>
      </c>
      <c r="EG765" s="353">
        <f>EF765</f>
        <v>0</v>
      </c>
      <c r="EH765" s="349" t="s">
        <v>861</v>
      </c>
      <c r="EI765" s="349" t="s">
        <v>861</v>
      </c>
      <c r="EJ765" s="349" t="s">
        <v>861</v>
      </c>
      <c r="EK765" s="349" t="s">
        <v>861</v>
      </c>
      <c r="EL765" s="349" t="s">
        <v>861</v>
      </c>
      <c r="EM765" s="349" t="s">
        <v>861</v>
      </c>
      <c r="EN765" s="349" t="s">
        <v>861</v>
      </c>
      <c r="EO765" s="349" t="s">
        <v>861</v>
      </c>
      <c r="EP765" s="349" t="s">
        <v>861</v>
      </c>
      <c r="EQ765" s="349" t="s">
        <v>861</v>
      </c>
      <c r="ER765" s="349" t="s">
        <v>861</v>
      </c>
      <c r="ES765" s="349" t="s">
        <v>861</v>
      </c>
      <c r="ET765" s="349" t="s">
        <v>861</v>
      </c>
      <c r="EU765" s="349" t="s">
        <v>861</v>
      </c>
      <c r="EV765" s="349" t="s">
        <v>861</v>
      </c>
      <c r="EW765" s="347"/>
      <c r="EX765" s="347"/>
      <c r="EY765" s="347"/>
      <c r="EZ765" s="347">
        <f>0+281704.47</f>
        <v>281704.46999999997</v>
      </c>
      <c r="FA765" s="353">
        <f>EZ765</f>
        <v>281704.46999999997</v>
      </c>
      <c r="FB765" s="353">
        <f>FA765</f>
        <v>281704.46999999997</v>
      </c>
      <c r="FC765" s="349" t="s">
        <v>861</v>
      </c>
      <c r="FD765" s="349" t="s">
        <v>861</v>
      </c>
      <c r="FE765" s="349" t="s">
        <v>861</v>
      </c>
      <c r="FF765" s="349" t="s">
        <v>861</v>
      </c>
      <c r="FG765" s="349" t="s">
        <v>861</v>
      </c>
      <c r="FH765" s="349" t="s">
        <v>861</v>
      </c>
      <c r="FI765" s="349" t="s">
        <v>861</v>
      </c>
      <c r="FJ765" s="349" t="s">
        <v>861</v>
      </c>
      <c r="FK765" s="349" t="s">
        <v>861</v>
      </c>
      <c r="FL765" s="349" t="s">
        <v>861</v>
      </c>
      <c r="FM765" s="349" t="s">
        <v>861</v>
      </c>
      <c r="FN765" s="349" t="s">
        <v>861</v>
      </c>
      <c r="FO765" s="349" t="s">
        <v>861</v>
      </c>
      <c r="FP765" s="349" t="s">
        <v>861</v>
      </c>
      <c r="FQ765" s="349" t="s">
        <v>861</v>
      </c>
      <c r="FR765" s="347"/>
      <c r="FS765" s="347"/>
      <c r="FT765" s="347"/>
      <c r="FU765" s="1240">
        <f>4066047.9-4066047.9</f>
        <v>0</v>
      </c>
      <c r="FV765" s="1240">
        <f>8132095.8-8132095.8</f>
        <v>0</v>
      </c>
      <c r="FW765" s="353">
        <f>FV765</f>
        <v>0</v>
      </c>
      <c r="FX765" s="349" t="s">
        <v>861</v>
      </c>
      <c r="FY765" s="349" t="s">
        <v>861</v>
      </c>
      <c r="FZ765" s="349" t="s">
        <v>861</v>
      </c>
      <c r="GA765" s="349" t="s">
        <v>861</v>
      </c>
      <c r="GB765" s="349" t="s">
        <v>861</v>
      </c>
      <c r="GC765" s="349" t="s">
        <v>861</v>
      </c>
      <c r="GD765" s="349" t="s">
        <v>861</v>
      </c>
      <c r="GE765" s="349" t="s">
        <v>861</v>
      </c>
      <c r="GF765" s="349" t="s">
        <v>861</v>
      </c>
      <c r="GG765" s="349" t="s">
        <v>861</v>
      </c>
      <c r="GH765" s="349" t="s">
        <v>861</v>
      </c>
      <c r="GI765" s="349" t="s">
        <v>861</v>
      </c>
      <c r="GJ765" s="349" t="s">
        <v>861</v>
      </c>
      <c r="GK765" s="349" t="s">
        <v>861</v>
      </c>
      <c r="GL765" s="349" t="s">
        <v>861</v>
      </c>
      <c r="GM765" s="347"/>
      <c r="GN765" s="347"/>
      <c r="GO765" s="347"/>
      <c r="GP765" s="347">
        <v>629567.37</v>
      </c>
      <c r="GQ765" s="353">
        <f>GP765</f>
        <v>629567.37</v>
      </c>
      <c r="GR765" s="353">
        <f>GQ765</f>
        <v>629567.37</v>
      </c>
      <c r="GS765" s="349" t="s">
        <v>861</v>
      </c>
      <c r="GT765" s="349" t="s">
        <v>861</v>
      </c>
      <c r="GU765" s="349" t="s">
        <v>861</v>
      </c>
      <c r="GV765" s="349" t="s">
        <v>861</v>
      </c>
      <c r="GW765" s="349" t="s">
        <v>861</v>
      </c>
      <c r="GX765" s="349" t="s">
        <v>861</v>
      </c>
      <c r="GY765" s="349" t="s">
        <v>861</v>
      </c>
      <c r="GZ765" s="349" t="s">
        <v>861</v>
      </c>
      <c r="HA765" s="349" t="s">
        <v>861</v>
      </c>
      <c r="HB765" s="349" t="s">
        <v>861</v>
      </c>
      <c r="HC765" s="349" t="s">
        <v>861</v>
      </c>
      <c r="HD765" s="349" t="s">
        <v>861</v>
      </c>
      <c r="HE765" s="349" t="s">
        <v>861</v>
      </c>
      <c r="HF765" s="349" t="s">
        <v>861</v>
      </c>
      <c r="HG765" s="349" t="s">
        <v>861</v>
      </c>
      <c r="HH765" s="347"/>
      <c r="HI765" s="347"/>
      <c r="HJ765" s="347"/>
      <c r="HK765" s="347">
        <v>0</v>
      </c>
      <c r="HL765" s="347">
        <f>448683-448683</f>
        <v>0</v>
      </c>
      <c r="HM765" s="347">
        <f>448683-448683</f>
        <v>0</v>
      </c>
      <c r="HN765" s="349" t="s">
        <v>861</v>
      </c>
      <c r="HO765" s="349" t="s">
        <v>861</v>
      </c>
      <c r="HP765" s="349" t="s">
        <v>861</v>
      </c>
      <c r="HQ765" s="349" t="s">
        <v>861</v>
      </c>
      <c r="HR765" s="349" t="s">
        <v>861</v>
      </c>
      <c r="HS765" s="349" t="s">
        <v>861</v>
      </c>
      <c r="HT765" s="349" t="s">
        <v>861</v>
      </c>
      <c r="HU765" s="349" t="s">
        <v>861</v>
      </c>
      <c r="HV765" s="349" t="s">
        <v>861</v>
      </c>
      <c r="HW765" s="349" t="s">
        <v>861</v>
      </c>
      <c r="HX765" s="349" t="s">
        <v>861</v>
      </c>
      <c r="HY765" s="349" t="s">
        <v>861</v>
      </c>
      <c r="HZ765" s="349" t="s">
        <v>861</v>
      </c>
      <c r="IA765" s="349" t="s">
        <v>861</v>
      </c>
      <c r="IB765" s="349" t="s">
        <v>861</v>
      </c>
      <c r="IC765" s="347"/>
      <c r="ID765" s="347"/>
      <c r="IE765" s="347"/>
      <c r="IF765" s="347">
        <v>397994.04</v>
      </c>
      <c r="IG765" s="353">
        <f>IF765</f>
        <v>397994.04</v>
      </c>
      <c r="IH765" s="353">
        <f>IG765</f>
        <v>397994.04</v>
      </c>
      <c r="II765" s="349" t="s">
        <v>861</v>
      </c>
      <c r="IJ765" s="349" t="s">
        <v>861</v>
      </c>
      <c r="IK765" s="349" t="s">
        <v>861</v>
      </c>
      <c r="IL765" s="349" t="s">
        <v>861</v>
      </c>
      <c r="IM765" s="349" t="s">
        <v>861</v>
      </c>
      <c r="IN765" s="349" t="s">
        <v>861</v>
      </c>
      <c r="IO765" s="349" t="s">
        <v>861</v>
      </c>
      <c r="IP765" s="349" t="s">
        <v>861</v>
      </c>
      <c r="IQ765" s="349" t="s">
        <v>861</v>
      </c>
      <c r="IR765" s="349" t="s">
        <v>861</v>
      </c>
      <c r="IS765" s="349" t="s">
        <v>861</v>
      </c>
      <c r="IT765" s="349" t="s">
        <v>861</v>
      </c>
      <c r="IU765" s="349" t="s">
        <v>861</v>
      </c>
      <c r="IV765" s="349" t="s">
        <v>861</v>
      </c>
      <c r="IW765" s="349" t="s">
        <v>861</v>
      </c>
      <c r="IX765" s="347"/>
      <c r="IY765" s="347"/>
      <c r="IZ765" s="347"/>
      <c r="JA765" s="347">
        <v>1513490.23</v>
      </c>
      <c r="JB765" s="353">
        <f>JA765</f>
        <v>1513490.23</v>
      </c>
      <c r="JC765" s="353">
        <f>JB765</f>
        <v>1513490.23</v>
      </c>
      <c r="JD765" s="349" t="s">
        <v>861</v>
      </c>
      <c r="JE765" s="349" t="s">
        <v>861</v>
      </c>
      <c r="JF765" s="349" t="s">
        <v>861</v>
      </c>
      <c r="JG765" s="349" t="s">
        <v>861</v>
      </c>
      <c r="JH765" s="349" t="s">
        <v>861</v>
      </c>
      <c r="JI765" s="349" t="s">
        <v>861</v>
      </c>
      <c r="JJ765" s="349" t="s">
        <v>861</v>
      </c>
      <c r="JK765" s="349" t="s">
        <v>861</v>
      </c>
      <c r="JL765" s="349" t="s">
        <v>861</v>
      </c>
      <c r="JM765" s="349" t="s">
        <v>861</v>
      </c>
      <c r="JN765" s="349" t="s">
        <v>861</v>
      </c>
      <c r="JO765" s="349" t="s">
        <v>861</v>
      </c>
      <c r="JP765" s="349" t="s">
        <v>861</v>
      </c>
      <c r="JQ765" s="349" t="s">
        <v>861</v>
      </c>
      <c r="JR765" s="349" t="s">
        <v>861</v>
      </c>
      <c r="JS765" s="347"/>
      <c r="JT765" s="347"/>
      <c r="JU765" s="347"/>
      <c r="JV765" s="347">
        <v>380433.28</v>
      </c>
      <c r="JW765" s="353">
        <f>JV765</f>
        <v>380433.28</v>
      </c>
      <c r="JX765" s="353">
        <f>JW765</f>
        <v>380433.28</v>
      </c>
      <c r="JY765" s="349" t="s">
        <v>861</v>
      </c>
      <c r="JZ765" s="349" t="s">
        <v>861</v>
      </c>
      <c r="KA765" s="349" t="s">
        <v>861</v>
      </c>
      <c r="KB765" s="349" t="s">
        <v>861</v>
      </c>
      <c r="KC765" s="349" t="s">
        <v>861</v>
      </c>
      <c r="KD765" s="349" t="s">
        <v>861</v>
      </c>
      <c r="KE765" s="349" t="s">
        <v>861</v>
      </c>
      <c r="KF765" s="349" t="s">
        <v>861</v>
      </c>
      <c r="KG765" s="349" t="s">
        <v>861</v>
      </c>
      <c r="KH765" s="349" t="s">
        <v>861</v>
      </c>
      <c r="KI765" s="349" t="s">
        <v>861</v>
      </c>
      <c r="KJ765" s="349" t="s">
        <v>861</v>
      </c>
      <c r="KK765" s="349" t="s">
        <v>861</v>
      </c>
      <c r="KL765" s="349" t="s">
        <v>861</v>
      </c>
      <c r="KM765" s="349" t="s">
        <v>861</v>
      </c>
      <c r="KN765" s="347"/>
      <c r="KO765" s="347"/>
      <c r="KP765" s="347"/>
      <c r="KQ765" s="347">
        <v>329632.67</v>
      </c>
      <c r="KR765" s="353">
        <f>KQ765</f>
        <v>329632.67</v>
      </c>
      <c r="KS765" s="353">
        <f>KR765</f>
        <v>329632.67</v>
      </c>
      <c r="KT765" s="349" t="s">
        <v>861</v>
      </c>
      <c r="KU765" s="349" t="s">
        <v>861</v>
      </c>
      <c r="KV765" s="349" t="s">
        <v>861</v>
      </c>
      <c r="KW765" s="349" t="s">
        <v>861</v>
      </c>
      <c r="KX765" s="349" t="s">
        <v>861</v>
      </c>
      <c r="KY765" s="349" t="s">
        <v>861</v>
      </c>
      <c r="KZ765" s="349" t="s">
        <v>861</v>
      </c>
      <c r="LA765" s="349" t="s">
        <v>861</v>
      </c>
      <c r="LB765" s="349" t="s">
        <v>861</v>
      </c>
      <c r="LC765" s="349" t="s">
        <v>861</v>
      </c>
      <c r="LD765" s="349" t="s">
        <v>861</v>
      </c>
      <c r="LE765" s="349" t="s">
        <v>861</v>
      </c>
      <c r="LF765" s="349" t="s">
        <v>861</v>
      </c>
      <c r="LG765" s="349" t="s">
        <v>861</v>
      </c>
      <c r="LH765" s="349" t="s">
        <v>861</v>
      </c>
      <c r="LI765" s="347"/>
      <c r="LJ765" s="347"/>
      <c r="LK765" s="347"/>
      <c r="LL765" s="347">
        <v>780190.48</v>
      </c>
      <c r="LM765" s="353">
        <f>LL765</f>
        <v>780190.48</v>
      </c>
      <c r="LN765" s="353">
        <f>LM765</f>
        <v>780190.48</v>
      </c>
      <c r="LO765" s="349" t="s">
        <v>861</v>
      </c>
      <c r="LP765" s="349" t="s">
        <v>861</v>
      </c>
      <c r="LQ765" s="349" t="s">
        <v>861</v>
      </c>
      <c r="LR765" s="349" t="s">
        <v>861</v>
      </c>
      <c r="LS765" s="349" t="s">
        <v>861</v>
      </c>
      <c r="LT765" s="349" t="s">
        <v>861</v>
      </c>
      <c r="LU765" s="349" t="s">
        <v>861</v>
      </c>
      <c r="LV765" s="349" t="s">
        <v>861</v>
      </c>
      <c r="LW765" s="349" t="s">
        <v>861</v>
      </c>
      <c r="LX765" s="349" t="s">
        <v>861</v>
      </c>
      <c r="LY765" s="349" t="s">
        <v>861</v>
      </c>
      <c r="LZ765" s="349" t="s">
        <v>861</v>
      </c>
      <c r="MA765" s="349" t="s">
        <v>861</v>
      </c>
      <c r="MB765" s="349" t="s">
        <v>861</v>
      </c>
      <c r="MC765" s="349" t="s">
        <v>861</v>
      </c>
      <c r="MD765" s="347"/>
      <c r="ME765" s="347"/>
      <c r="MF765" s="347"/>
      <c r="MG765" s="347">
        <v>850647.04000000004</v>
      </c>
      <c r="MH765" s="353">
        <f>MG765</f>
        <v>850647.04000000004</v>
      </c>
      <c r="MI765" s="353">
        <f>MH765</f>
        <v>850647.04000000004</v>
      </c>
      <c r="MJ765" s="349" t="s">
        <v>861</v>
      </c>
      <c r="MK765" s="349" t="s">
        <v>861</v>
      </c>
      <c r="ML765" s="349" t="s">
        <v>861</v>
      </c>
      <c r="MM765" s="349" t="s">
        <v>861</v>
      </c>
      <c r="MN765" s="349" t="s">
        <v>861</v>
      </c>
      <c r="MO765" s="349" t="s">
        <v>861</v>
      </c>
      <c r="MP765" s="349" t="s">
        <v>861</v>
      </c>
      <c r="MQ765" s="349" t="s">
        <v>861</v>
      </c>
      <c r="MR765" s="349" t="s">
        <v>861</v>
      </c>
      <c r="MS765" s="349" t="s">
        <v>861</v>
      </c>
      <c r="MT765" s="349" t="s">
        <v>861</v>
      </c>
      <c r="MU765" s="349" t="s">
        <v>861</v>
      </c>
      <c r="MV765" s="349" t="s">
        <v>861</v>
      </c>
      <c r="MW765" s="349" t="s">
        <v>861</v>
      </c>
      <c r="MX765" s="349" t="s">
        <v>861</v>
      </c>
      <c r="MY765" s="347"/>
      <c r="MZ765" s="347"/>
      <c r="NA765" s="347"/>
      <c r="NB765" s="347">
        <v>293799.46000000002</v>
      </c>
      <c r="NC765" s="353">
        <f>NB765</f>
        <v>293799.46000000002</v>
      </c>
      <c r="ND765" s="353">
        <f>NC765</f>
        <v>293799.46000000002</v>
      </c>
      <c r="NE765" s="349" t="s">
        <v>861</v>
      </c>
      <c r="NF765" s="349" t="s">
        <v>861</v>
      </c>
      <c r="NG765" s="349" t="s">
        <v>861</v>
      </c>
      <c r="NH765" s="349" t="s">
        <v>861</v>
      </c>
      <c r="NI765" s="349" t="s">
        <v>861</v>
      </c>
      <c r="NJ765" s="349" t="s">
        <v>861</v>
      </c>
      <c r="NK765" s="349" t="s">
        <v>861</v>
      </c>
      <c r="NL765" s="349" t="s">
        <v>861</v>
      </c>
      <c r="NM765" s="349" t="s">
        <v>861</v>
      </c>
      <c r="NN765" s="349" t="s">
        <v>861</v>
      </c>
      <c r="NO765" s="349" t="s">
        <v>861</v>
      </c>
      <c r="NP765" s="349" t="s">
        <v>861</v>
      </c>
      <c r="NQ765" s="349" t="s">
        <v>861</v>
      </c>
      <c r="NR765" s="349" t="s">
        <v>861</v>
      </c>
      <c r="NS765" s="349" t="s">
        <v>861</v>
      </c>
      <c r="NT765" s="347"/>
      <c r="NU765" s="347"/>
      <c r="NV765" s="347"/>
      <c r="NW765" s="347">
        <v>773290.92</v>
      </c>
      <c r="NX765" s="353">
        <f>NW765</f>
        <v>773290.92</v>
      </c>
      <c r="NY765" s="353">
        <f>NX765</f>
        <v>773290.92</v>
      </c>
      <c r="NZ765" s="349" t="s">
        <v>861</v>
      </c>
      <c r="OA765" s="349" t="s">
        <v>861</v>
      </c>
      <c r="OB765" s="349" t="s">
        <v>861</v>
      </c>
      <c r="OC765" s="349" t="s">
        <v>861</v>
      </c>
      <c r="OD765" s="349" t="s">
        <v>861</v>
      </c>
      <c r="OE765" s="349" t="s">
        <v>861</v>
      </c>
      <c r="OF765" s="349" t="s">
        <v>861</v>
      </c>
      <c r="OG765" s="349" t="s">
        <v>861</v>
      </c>
      <c r="OH765" s="349" t="s">
        <v>861</v>
      </c>
      <c r="OI765" s="349" t="s">
        <v>861</v>
      </c>
      <c r="OJ765" s="349" t="s">
        <v>861</v>
      </c>
      <c r="OK765" s="349" t="s">
        <v>861</v>
      </c>
      <c r="OL765" s="349" t="s">
        <v>861</v>
      </c>
      <c r="OM765" s="349" t="s">
        <v>861</v>
      </c>
      <c r="ON765" s="349" t="s">
        <v>861</v>
      </c>
      <c r="OO765" s="347"/>
      <c r="OP765" s="347"/>
      <c r="OQ765" s="347"/>
      <c r="OR765" s="347">
        <v>1041462.55</v>
      </c>
      <c r="OS765" s="353">
        <f>OR765</f>
        <v>1041462.55</v>
      </c>
      <c r="OT765" s="353">
        <f>OS765</f>
        <v>1041462.55</v>
      </c>
      <c r="OU765" s="349" t="s">
        <v>861</v>
      </c>
      <c r="OV765" s="349" t="s">
        <v>861</v>
      </c>
      <c r="OW765" s="349" t="s">
        <v>861</v>
      </c>
      <c r="OX765" s="349" t="s">
        <v>861</v>
      </c>
      <c r="OY765" s="349" t="s">
        <v>861</v>
      </c>
      <c r="OZ765" s="349" t="s">
        <v>861</v>
      </c>
      <c r="PA765" s="349" t="s">
        <v>861</v>
      </c>
      <c r="PB765" s="349" t="s">
        <v>861</v>
      </c>
      <c r="PC765" s="349" t="s">
        <v>861</v>
      </c>
      <c r="PD765" s="349" t="s">
        <v>861</v>
      </c>
      <c r="PE765" s="349" t="s">
        <v>861</v>
      </c>
      <c r="PF765" s="349" t="s">
        <v>861</v>
      </c>
      <c r="PG765" s="349" t="s">
        <v>861</v>
      </c>
      <c r="PH765" s="349" t="s">
        <v>861</v>
      </c>
      <c r="PI765" s="349" t="s">
        <v>861</v>
      </c>
      <c r="PJ765" s="347"/>
      <c r="PK765" s="347"/>
      <c r="PL765" s="347"/>
      <c r="PM765" s="347">
        <v>668363.22</v>
      </c>
      <c r="PN765" s="353">
        <f>PM765</f>
        <v>668363.22</v>
      </c>
      <c r="PO765" s="353">
        <f>PN765</f>
        <v>668363.22</v>
      </c>
      <c r="PP765" s="349" t="s">
        <v>861</v>
      </c>
      <c r="PQ765" s="349" t="s">
        <v>861</v>
      </c>
      <c r="PR765" s="349" t="s">
        <v>861</v>
      </c>
      <c r="PS765" s="349" t="s">
        <v>861</v>
      </c>
      <c r="PT765" s="349" t="s">
        <v>861</v>
      </c>
      <c r="PU765" s="349" t="s">
        <v>861</v>
      </c>
      <c r="PV765" s="349" t="s">
        <v>861</v>
      </c>
      <c r="PW765" s="349" t="s">
        <v>861</v>
      </c>
      <c r="PX765" s="349" t="s">
        <v>861</v>
      </c>
      <c r="PY765" s="349" t="s">
        <v>861</v>
      </c>
      <c r="PZ765" s="349" t="s">
        <v>861</v>
      </c>
      <c r="QA765" s="349" t="s">
        <v>861</v>
      </c>
      <c r="QB765" s="349" t="s">
        <v>861</v>
      </c>
      <c r="QC765" s="349" t="s">
        <v>861</v>
      </c>
      <c r="QD765" s="349" t="s">
        <v>861</v>
      </c>
      <c r="QE765" s="347"/>
      <c r="QF765" s="347"/>
      <c r="QG765" s="347"/>
      <c r="QH765" s="347">
        <v>539626.80000000005</v>
      </c>
      <c r="QI765" s="353">
        <f>QH765</f>
        <v>539626.80000000005</v>
      </c>
      <c r="QJ765" s="353">
        <f>QI765</f>
        <v>539626.80000000005</v>
      </c>
      <c r="QK765" s="349" t="s">
        <v>861</v>
      </c>
      <c r="QL765" s="349" t="s">
        <v>861</v>
      </c>
      <c r="QM765" s="349" t="s">
        <v>861</v>
      </c>
      <c r="QN765" s="349" t="s">
        <v>861</v>
      </c>
      <c r="QO765" s="349" t="s">
        <v>861</v>
      </c>
      <c r="QP765" s="349" t="s">
        <v>861</v>
      </c>
      <c r="QQ765" s="349" t="s">
        <v>861</v>
      </c>
      <c r="QR765" s="349" t="s">
        <v>861</v>
      </c>
      <c r="QS765" s="349" t="s">
        <v>861</v>
      </c>
      <c r="QT765" s="349" t="s">
        <v>861</v>
      </c>
      <c r="QU765" s="349" t="s">
        <v>861</v>
      </c>
      <c r="QV765" s="349" t="s">
        <v>861</v>
      </c>
      <c r="QW765" s="349" t="s">
        <v>861</v>
      </c>
      <c r="QX765" s="349" t="s">
        <v>861</v>
      </c>
      <c r="QY765" s="349" t="s">
        <v>861</v>
      </c>
      <c r="QZ765" s="347"/>
      <c r="RA765" s="347"/>
      <c r="RB765" s="347"/>
      <c r="RC765" s="347">
        <v>944961.92</v>
      </c>
      <c r="RD765" s="353">
        <f>RC765</f>
        <v>944961.92</v>
      </c>
      <c r="RE765" s="353">
        <f>RD765</f>
        <v>944961.92</v>
      </c>
      <c r="RF765" s="349" t="s">
        <v>861</v>
      </c>
      <c r="RG765" s="349" t="s">
        <v>861</v>
      </c>
      <c r="RH765" s="349" t="s">
        <v>861</v>
      </c>
      <c r="RI765" s="349" t="s">
        <v>861</v>
      </c>
      <c r="RJ765" s="349" t="s">
        <v>861</v>
      </c>
      <c r="RK765" s="349" t="s">
        <v>861</v>
      </c>
      <c r="RL765" s="349" t="s">
        <v>861</v>
      </c>
      <c r="RM765" s="349" t="s">
        <v>861</v>
      </c>
      <c r="RN765" s="349" t="s">
        <v>861</v>
      </c>
      <c r="RO765" s="349" t="s">
        <v>861</v>
      </c>
      <c r="RP765" s="349" t="s">
        <v>861</v>
      </c>
      <c r="RQ765" s="349" t="s">
        <v>861</v>
      </c>
      <c r="RR765" s="349" t="s">
        <v>861</v>
      </c>
      <c r="RS765" s="349" t="s">
        <v>861</v>
      </c>
      <c r="RT765" s="349" t="s">
        <v>861</v>
      </c>
      <c r="RU765" s="347"/>
      <c r="RV765" s="347"/>
      <c r="RW765" s="347"/>
      <c r="RX765" s="347">
        <v>854048.14</v>
      </c>
      <c r="RY765" s="353">
        <f>RX765</f>
        <v>854048.14</v>
      </c>
      <c r="RZ765" s="353">
        <f>RY765</f>
        <v>854048.14</v>
      </c>
      <c r="SA765" s="349" t="s">
        <v>861</v>
      </c>
      <c r="SB765" s="349" t="s">
        <v>861</v>
      </c>
      <c r="SC765" s="349" t="s">
        <v>861</v>
      </c>
      <c r="SD765" s="349" t="s">
        <v>861</v>
      </c>
      <c r="SE765" s="349" t="s">
        <v>861</v>
      </c>
      <c r="SF765" s="349" t="s">
        <v>861</v>
      </c>
      <c r="SG765" s="349" t="s">
        <v>861</v>
      </c>
      <c r="SH765" s="349" t="s">
        <v>861</v>
      </c>
      <c r="SI765" s="349" t="s">
        <v>861</v>
      </c>
      <c r="SJ765" s="349" t="s">
        <v>861</v>
      </c>
      <c r="SK765" s="349" t="s">
        <v>861</v>
      </c>
      <c r="SL765" s="349" t="s">
        <v>861</v>
      </c>
      <c r="SM765" s="349" t="s">
        <v>861</v>
      </c>
      <c r="SN765" s="349" t="s">
        <v>861</v>
      </c>
      <c r="SO765" s="349" t="s">
        <v>861</v>
      </c>
      <c r="SP765" s="347"/>
      <c r="SQ765" s="347"/>
      <c r="SR765" s="347"/>
      <c r="SS765" s="347">
        <v>1332634.68</v>
      </c>
      <c r="ST765" s="353">
        <f>SS765</f>
        <v>1332634.68</v>
      </c>
      <c r="SU765" s="353">
        <f>ST765</f>
        <v>1332634.68</v>
      </c>
      <c r="SV765" s="349" t="s">
        <v>861</v>
      </c>
      <c r="SW765" s="349" t="s">
        <v>861</v>
      </c>
      <c r="SX765" s="349" t="s">
        <v>861</v>
      </c>
      <c r="SY765" s="349" t="s">
        <v>861</v>
      </c>
      <c r="SZ765" s="349" t="s">
        <v>861</v>
      </c>
      <c r="TA765" s="349" t="s">
        <v>861</v>
      </c>
      <c r="TB765" s="349" t="s">
        <v>861</v>
      </c>
      <c r="TC765" s="349" t="s">
        <v>861</v>
      </c>
      <c r="TD765" s="349" t="s">
        <v>861</v>
      </c>
      <c r="TE765" s="349" t="s">
        <v>861</v>
      </c>
      <c r="TF765" s="349" t="s">
        <v>861</v>
      </c>
      <c r="TG765" s="349" t="s">
        <v>861</v>
      </c>
      <c r="TH765" s="349" t="s">
        <v>861</v>
      </c>
      <c r="TI765" s="349" t="s">
        <v>861</v>
      </c>
      <c r="TJ765" s="349" t="s">
        <v>861</v>
      </c>
      <c r="TK765" s="347"/>
      <c r="TL765" s="347"/>
      <c r="TM765" s="347"/>
      <c r="TN765" s="347">
        <v>798060.62</v>
      </c>
      <c r="TO765" s="353">
        <f>TN765</f>
        <v>798060.62</v>
      </c>
      <c r="TP765" s="353">
        <f>TO765</f>
        <v>798060.62</v>
      </c>
      <c r="TQ765" s="349" t="s">
        <v>861</v>
      </c>
      <c r="TR765" s="349" t="s">
        <v>861</v>
      </c>
      <c r="TS765" s="349" t="s">
        <v>861</v>
      </c>
      <c r="TT765" s="349" t="s">
        <v>861</v>
      </c>
      <c r="TU765" s="349" t="s">
        <v>861</v>
      </c>
      <c r="TV765" s="349" t="s">
        <v>861</v>
      </c>
      <c r="TW765" s="349" t="s">
        <v>861</v>
      </c>
      <c r="TX765" s="349" t="s">
        <v>861</v>
      </c>
      <c r="TY765" s="349" t="s">
        <v>861</v>
      </c>
      <c r="TZ765" s="349" t="s">
        <v>861</v>
      </c>
      <c r="UA765" s="349" t="s">
        <v>861</v>
      </c>
      <c r="UB765" s="349" t="s">
        <v>861</v>
      </c>
      <c r="UC765" s="349" t="s">
        <v>861</v>
      </c>
      <c r="UD765" s="349" t="s">
        <v>861</v>
      </c>
      <c r="UE765" s="349" t="s">
        <v>861</v>
      </c>
      <c r="UF765" s="347"/>
      <c r="UG765" s="347"/>
      <c r="UH765" s="347"/>
      <c r="UI765" s="347">
        <v>379296.58</v>
      </c>
      <c r="UJ765" s="353">
        <f>UI765</f>
        <v>379296.58</v>
      </c>
      <c r="UK765" s="353">
        <f>UJ765</f>
        <v>379296.58</v>
      </c>
      <c r="UL765" s="349" t="s">
        <v>861</v>
      </c>
      <c r="UM765" s="349" t="s">
        <v>861</v>
      </c>
      <c r="UN765" s="349" t="s">
        <v>861</v>
      </c>
      <c r="UO765" s="349" t="s">
        <v>861</v>
      </c>
      <c r="UP765" s="349" t="s">
        <v>861</v>
      </c>
      <c r="UQ765" s="349" t="s">
        <v>861</v>
      </c>
      <c r="UR765" s="349" t="s">
        <v>861</v>
      </c>
      <c r="US765" s="349" t="s">
        <v>861</v>
      </c>
      <c r="UT765" s="349" t="s">
        <v>861</v>
      </c>
      <c r="UU765" s="349" t="s">
        <v>861</v>
      </c>
      <c r="UV765" s="349" t="s">
        <v>861</v>
      </c>
      <c r="UW765" s="349" t="s">
        <v>861</v>
      </c>
      <c r="UX765" s="349" t="s">
        <v>861</v>
      </c>
      <c r="UY765" s="349" t="s">
        <v>861</v>
      </c>
      <c r="UZ765" s="349" t="s">
        <v>861</v>
      </c>
      <c r="VA765" s="347"/>
      <c r="VB765" s="347"/>
      <c r="VC765" s="347"/>
      <c r="VD765" s="347">
        <v>1375625.65</v>
      </c>
      <c r="VE765" s="353">
        <f>VD765</f>
        <v>1375625.65</v>
      </c>
      <c r="VF765" s="353">
        <f>VE765</f>
        <v>1375625.65</v>
      </c>
      <c r="VG765" s="349" t="s">
        <v>861</v>
      </c>
      <c r="VH765" s="349" t="s">
        <v>861</v>
      </c>
      <c r="VI765" s="349" t="s">
        <v>861</v>
      </c>
      <c r="VJ765" s="349" t="s">
        <v>861</v>
      </c>
      <c r="VK765" s="349" t="s">
        <v>861</v>
      </c>
      <c r="VL765" s="349" t="s">
        <v>861</v>
      </c>
      <c r="VM765" s="349" t="s">
        <v>861</v>
      </c>
      <c r="VN765" s="349" t="s">
        <v>861</v>
      </c>
      <c r="VO765" s="349" t="s">
        <v>861</v>
      </c>
      <c r="VP765" s="349" t="s">
        <v>861</v>
      </c>
      <c r="VQ765" s="349" t="s">
        <v>861</v>
      </c>
      <c r="VR765" s="349" t="s">
        <v>861</v>
      </c>
      <c r="VS765" s="349" t="s">
        <v>861</v>
      </c>
      <c r="VT765" s="349" t="s">
        <v>861</v>
      </c>
      <c r="VU765" s="349" t="s">
        <v>861</v>
      </c>
      <c r="VV765" s="347"/>
      <c r="VW765" s="347"/>
      <c r="VX765" s="347"/>
      <c r="VY765" s="347">
        <v>1075421.22</v>
      </c>
      <c r="VZ765" s="353">
        <f>VY765</f>
        <v>1075421.22</v>
      </c>
      <c r="WA765" s="353">
        <f>VZ765</f>
        <v>1075421.22</v>
      </c>
      <c r="WB765" s="349" t="s">
        <v>861</v>
      </c>
      <c r="WC765" s="349" t="s">
        <v>861</v>
      </c>
      <c r="WD765" s="349" t="s">
        <v>861</v>
      </c>
      <c r="WE765" s="349" t="s">
        <v>861</v>
      </c>
      <c r="WF765" s="349" t="s">
        <v>861</v>
      </c>
      <c r="WG765" s="349" t="s">
        <v>861</v>
      </c>
      <c r="WH765" s="349" t="s">
        <v>861</v>
      </c>
      <c r="WI765" s="349" t="s">
        <v>861</v>
      </c>
      <c r="WJ765" s="349" t="s">
        <v>861</v>
      </c>
      <c r="WK765" s="349" t="s">
        <v>861</v>
      </c>
      <c r="WL765" s="349" t="s">
        <v>861</v>
      </c>
      <c r="WM765" s="349" t="s">
        <v>861</v>
      </c>
      <c r="WN765" s="349" t="s">
        <v>861</v>
      </c>
      <c r="WO765" s="349" t="s">
        <v>861</v>
      </c>
      <c r="WP765" s="349" t="s">
        <v>861</v>
      </c>
      <c r="WQ765" s="347"/>
      <c r="WR765" s="347"/>
      <c r="WS765" s="347"/>
      <c r="WT765" s="347">
        <v>0</v>
      </c>
      <c r="WU765" s="347">
        <f>691016-691016</f>
        <v>0</v>
      </c>
      <c r="WV765" s="347">
        <f>691016-691016</f>
        <v>0</v>
      </c>
      <c r="WW765" s="349" t="s">
        <v>861</v>
      </c>
      <c r="WX765" s="349" t="s">
        <v>861</v>
      </c>
      <c r="WY765" s="349" t="s">
        <v>861</v>
      </c>
      <c r="WZ765" s="349" t="s">
        <v>861</v>
      </c>
      <c r="XA765" s="349" t="s">
        <v>861</v>
      </c>
      <c r="XB765" s="349" t="s">
        <v>861</v>
      </c>
      <c r="XC765" s="349" t="s">
        <v>861</v>
      </c>
      <c r="XD765" s="349" t="s">
        <v>861</v>
      </c>
      <c r="XE765" s="349" t="s">
        <v>861</v>
      </c>
      <c r="XF765" s="349" t="s">
        <v>861</v>
      </c>
      <c r="XG765" s="349" t="s">
        <v>861</v>
      </c>
      <c r="XH765" s="349" t="s">
        <v>861</v>
      </c>
      <c r="XI765" s="349" t="s">
        <v>861</v>
      </c>
      <c r="XJ765" s="349" t="s">
        <v>861</v>
      </c>
      <c r="XK765" s="349" t="s">
        <v>861</v>
      </c>
      <c r="XL765" s="347"/>
      <c r="XM765" s="347"/>
      <c r="XN765" s="347"/>
      <c r="XO765" s="347">
        <v>580048.69999999995</v>
      </c>
      <c r="XP765" s="353">
        <f>XO765</f>
        <v>580048.69999999995</v>
      </c>
      <c r="XQ765" s="353">
        <f>XP765</f>
        <v>580048.69999999995</v>
      </c>
      <c r="XR765" s="349" t="s">
        <v>861</v>
      </c>
      <c r="XS765" s="349" t="s">
        <v>861</v>
      </c>
      <c r="XT765" s="349" t="s">
        <v>861</v>
      </c>
      <c r="XU765" s="349" t="s">
        <v>861</v>
      </c>
      <c r="XV765" s="349" t="s">
        <v>861</v>
      </c>
      <c r="XW765" s="349" t="s">
        <v>861</v>
      </c>
      <c r="XX765" s="349" t="s">
        <v>861</v>
      </c>
      <c r="XY765" s="349" t="s">
        <v>861</v>
      </c>
      <c r="XZ765" s="349" t="s">
        <v>861</v>
      </c>
      <c r="YA765" s="349" t="s">
        <v>861</v>
      </c>
      <c r="YB765" s="349" t="s">
        <v>861</v>
      </c>
      <c r="YC765" s="349" t="s">
        <v>861</v>
      </c>
      <c r="YD765" s="349" t="s">
        <v>861</v>
      </c>
      <c r="YE765" s="349" t="s">
        <v>861</v>
      </c>
      <c r="YF765" s="349" t="s">
        <v>861</v>
      </c>
      <c r="YG765" s="347"/>
      <c r="YH765" s="347"/>
      <c r="YI765" s="347"/>
      <c r="YJ765" s="347">
        <v>1174917.05</v>
      </c>
      <c r="YK765" s="353">
        <f>YJ765</f>
        <v>1174917.05</v>
      </c>
      <c r="YL765" s="353">
        <f>YK765</f>
        <v>1174917.05</v>
      </c>
      <c r="YM765" s="349" t="s">
        <v>861</v>
      </c>
      <c r="YN765" s="349" t="s">
        <v>861</v>
      </c>
      <c r="YO765" s="349" t="s">
        <v>861</v>
      </c>
      <c r="YP765" s="349" t="s">
        <v>861</v>
      </c>
      <c r="YQ765" s="349" t="s">
        <v>861</v>
      </c>
      <c r="YR765" s="349" t="s">
        <v>861</v>
      </c>
      <c r="YS765" s="349" t="s">
        <v>861</v>
      </c>
      <c r="YT765" s="349" t="s">
        <v>861</v>
      </c>
      <c r="YU765" s="349" t="s">
        <v>861</v>
      </c>
      <c r="YV765" s="349" t="s">
        <v>861</v>
      </c>
      <c r="YW765" s="349" t="s">
        <v>861</v>
      </c>
      <c r="YX765" s="349" t="s">
        <v>861</v>
      </c>
      <c r="YY765" s="349" t="s">
        <v>861</v>
      </c>
      <c r="YZ765" s="349" t="s">
        <v>861</v>
      </c>
      <c r="ZA765" s="349" t="s">
        <v>861</v>
      </c>
      <c r="ZB765" s="347"/>
      <c r="ZC765" s="347"/>
      <c r="ZD765" s="347"/>
      <c r="ZE765" s="347">
        <v>1244061.1399999999</v>
      </c>
      <c r="ZF765" s="353">
        <f>ZE765</f>
        <v>1244061.1399999999</v>
      </c>
      <c r="ZG765" s="353">
        <f>ZF765</f>
        <v>1244061.1399999999</v>
      </c>
      <c r="ZH765" s="349" t="s">
        <v>861</v>
      </c>
      <c r="ZI765" s="349" t="s">
        <v>861</v>
      </c>
      <c r="ZJ765" s="349" t="s">
        <v>861</v>
      </c>
      <c r="ZK765" s="349" t="s">
        <v>861</v>
      </c>
      <c r="ZL765" s="349" t="s">
        <v>861</v>
      </c>
      <c r="ZM765" s="349" t="s">
        <v>861</v>
      </c>
      <c r="ZN765" s="349" t="s">
        <v>861</v>
      </c>
      <c r="ZO765" s="349" t="s">
        <v>861</v>
      </c>
      <c r="ZP765" s="349" t="s">
        <v>861</v>
      </c>
      <c r="ZQ765" s="349" t="s">
        <v>861</v>
      </c>
      <c r="ZR765" s="349" t="s">
        <v>861</v>
      </c>
      <c r="ZS765" s="349" t="s">
        <v>861</v>
      </c>
      <c r="ZT765" s="349" t="s">
        <v>861</v>
      </c>
      <c r="ZU765" s="349" t="s">
        <v>861</v>
      </c>
      <c r="ZV765" s="349" t="s">
        <v>861</v>
      </c>
      <c r="ZW765" s="347"/>
      <c r="ZX765" s="347"/>
      <c r="ZY765" s="347"/>
      <c r="ZZ765" s="347">
        <v>922379.34</v>
      </c>
      <c r="AAA765" s="353">
        <f>ZZ765</f>
        <v>922379.34</v>
      </c>
      <c r="AAB765" s="353">
        <f>AAA765</f>
        <v>922379.34</v>
      </c>
      <c r="AAC765" s="349" t="s">
        <v>861</v>
      </c>
      <c r="AAD765" s="349" t="s">
        <v>861</v>
      </c>
      <c r="AAE765" s="349" t="s">
        <v>861</v>
      </c>
      <c r="AAF765" s="349" t="s">
        <v>861</v>
      </c>
      <c r="AAG765" s="349" t="s">
        <v>861</v>
      </c>
      <c r="AAH765" s="349" t="s">
        <v>861</v>
      </c>
      <c r="AAI765" s="349" t="s">
        <v>861</v>
      </c>
      <c r="AAJ765" s="349" t="s">
        <v>861</v>
      </c>
      <c r="AAK765" s="349" t="s">
        <v>861</v>
      </c>
      <c r="AAL765" s="349" t="s">
        <v>861</v>
      </c>
      <c r="AAM765" s="349" t="s">
        <v>861</v>
      </c>
      <c r="AAN765" s="349" t="s">
        <v>861</v>
      </c>
      <c r="AAO765" s="349" t="s">
        <v>861</v>
      </c>
      <c r="AAP765" s="349" t="s">
        <v>861</v>
      </c>
      <c r="AAQ765" s="349" t="s">
        <v>861</v>
      </c>
      <c r="AAR765" s="347"/>
      <c r="AAS765" s="347"/>
      <c r="AAT765" s="347"/>
      <c r="AAU765" s="347">
        <v>840150.79</v>
      </c>
      <c r="AAV765" s="353">
        <f>AAU765</f>
        <v>840150.79</v>
      </c>
      <c r="AAW765" s="353">
        <f>AAV765</f>
        <v>840150.79</v>
      </c>
      <c r="AAX765" s="349" t="s">
        <v>861</v>
      </c>
      <c r="AAY765" s="349" t="s">
        <v>861</v>
      </c>
      <c r="AAZ765" s="349" t="s">
        <v>861</v>
      </c>
      <c r="ABA765" s="349" t="s">
        <v>861</v>
      </c>
      <c r="ABB765" s="349" t="s">
        <v>861</v>
      </c>
      <c r="ABC765" s="349" t="s">
        <v>861</v>
      </c>
      <c r="ABD765" s="349" t="s">
        <v>861</v>
      </c>
      <c r="ABE765" s="349" t="s">
        <v>861</v>
      </c>
      <c r="ABF765" s="349" t="s">
        <v>861</v>
      </c>
      <c r="ABG765" s="349" t="s">
        <v>861</v>
      </c>
      <c r="ABH765" s="349" t="s">
        <v>861</v>
      </c>
      <c r="ABI765" s="349" t="s">
        <v>861</v>
      </c>
      <c r="ABJ765" s="349" t="s">
        <v>861</v>
      </c>
      <c r="ABK765" s="349" t="s">
        <v>861</v>
      </c>
      <c r="ABL765" s="349" t="s">
        <v>861</v>
      </c>
      <c r="ABM765" s="347"/>
      <c r="ABN765" s="347"/>
      <c r="ABO765" s="347"/>
      <c r="ABP765" s="347">
        <v>564882.13</v>
      </c>
      <c r="ABQ765" s="353">
        <f>ABP765</f>
        <v>564882.13</v>
      </c>
      <c r="ABR765" s="353">
        <f>ABQ765</f>
        <v>564882.13</v>
      </c>
      <c r="ABS765" s="349" t="s">
        <v>861</v>
      </c>
      <c r="ABT765" s="349" t="s">
        <v>861</v>
      </c>
      <c r="ABU765" s="349" t="s">
        <v>861</v>
      </c>
      <c r="ABV765" s="349" t="s">
        <v>861</v>
      </c>
      <c r="ABW765" s="349" t="s">
        <v>861</v>
      </c>
      <c r="ABX765" s="349" t="s">
        <v>861</v>
      </c>
      <c r="ABY765" s="349" t="s">
        <v>861</v>
      </c>
      <c r="ABZ765" s="349" t="s">
        <v>861</v>
      </c>
      <c r="ACA765" s="349" t="s">
        <v>861</v>
      </c>
      <c r="ACB765" s="349" t="s">
        <v>861</v>
      </c>
      <c r="ACC765" s="349" t="s">
        <v>861</v>
      </c>
      <c r="ACD765" s="349" t="s">
        <v>861</v>
      </c>
      <c r="ACE765" s="349" t="s">
        <v>861</v>
      </c>
      <c r="ACF765" s="349" t="s">
        <v>861</v>
      </c>
      <c r="ACG765" s="349" t="s">
        <v>861</v>
      </c>
      <c r="ACH765" s="347"/>
      <c r="ACI765" s="347"/>
      <c r="ACJ765" s="347"/>
      <c r="ACK765" s="347">
        <v>855860.01</v>
      </c>
      <c r="ACL765" s="353">
        <f>ACK765</f>
        <v>855860.01</v>
      </c>
      <c r="ACM765" s="353">
        <f>ACL765</f>
        <v>855860.01</v>
      </c>
      <c r="ACN765" s="349" t="s">
        <v>861</v>
      </c>
      <c r="ACO765" s="349" t="s">
        <v>861</v>
      </c>
      <c r="ACP765" s="349" t="s">
        <v>861</v>
      </c>
      <c r="ACQ765" s="349" t="s">
        <v>861</v>
      </c>
      <c r="ACR765" s="349" t="s">
        <v>861</v>
      </c>
      <c r="ACS765" s="349" t="s">
        <v>861</v>
      </c>
      <c r="ACT765" s="349" t="s">
        <v>861</v>
      </c>
      <c r="ACU765" s="349" t="s">
        <v>861</v>
      </c>
      <c r="ACV765" s="349" t="s">
        <v>861</v>
      </c>
      <c r="ACW765" s="349" t="s">
        <v>861</v>
      </c>
      <c r="ACX765" s="349" t="s">
        <v>861</v>
      </c>
      <c r="ACY765" s="349" t="s">
        <v>861</v>
      </c>
      <c r="ACZ765" s="349" t="s">
        <v>861</v>
      </c>
      <c r="ADA765" s="349" t="s">
        <v>861</v>
      </c>
      <c r="ADB765" s="349" t="s">
        <v>861</v>
      </c>
      <c r="ADC765" s="347"/>
      <c r="ADD765" s="347"/>
      <c r="ADE765" s="347"/>
      <c r="ADF765" s="347">
        <v>645625.46</v>
      </c>
      <c r="ADG765" s="353">
        <f>ADF765</f>
        <v>645625.46</v>
      </c>
      <c r="ADH765" s="353">
        <f>ADG765</f>
        <v>645625.46</v>
      </c>
      <c r="ADI765" s="349" t="s">
        <v>861</v>
      </c>
      <c r="ADJ765" s="349" t="s">
        <v>861</v>
      </c>
      <c r="ADK765" s="349" t="s">
        <v>861</v>
      </c>
      <c r="ADL765" s="349" t="s">
        <v>861</v>
      </c>
      <c r="ADM765" s="349" t="s">
        <v>861</v>
      </c>
      <c r="ADN765" s="349" t="s">
        <v>861</v>
      </c>
      <c r="ADO765" s="349" t="s">
        <v>861</v>
      </c>
      <c r="ADP765" s="349" t="s">
        <v>861</v>
      </c>
      <c r="ADQ765" s="349" t="s">
        <v>861</v>
      </c>
      <c r="ADR765" s="349" t="s">
        <v>861</v>
      </c>
      <c r="ADS765" s="349" t="s">
        <v>861</v>
      </c>
      <c r="ADT765" s="349" t="s">
        <v>861</v>
      </c>
      <c r="ADU765" s="349" t="s">
        <v>861</v>
      </c>
      <c r="ADV765" s="349" t="s">
        <v>861</v>
      </c>
      <c r="ADW765" s="349" t="s">
        <v>861</v>
      </c>
      <c r="ADX765" s="347"/>
      <c r="ADY765" s="347"/>
      <c r="ADZ765" s="347"/>
      <c r="AEA765" s="347">
        <v>535544.67000000004</v>
      </c>
      <c r="AEB765" s="353">
        <f>AEA765</f>
        <v>535544.67000000004</v>
      </c>
      <c r="AEC765" s="353">
        <f>AEB765</f>
        <v>535544.67000000004</v>
      </c>
      <c r="AED765" s="349" t="s">
        <v>861</v>
      </c>
      <c r="AEE765" s="349" t="s">
        <v>861</v>
      </c>
      <c r="AEF765" s="349" t="s">
        <v>861</v>
      </c>
      <c r="AEG765" s="349" t="s">
        <v>861</v>
      </c>
      <c r="AEH765" s="349" t="s">
        <v>861</v>
      </c>
      <c r="AEI765" s="349" t="s">
        <v>861</v>
      </c>
      <c r="AEJ765" s="349" t="s">
        <v>861</v>
      </c>
      <c r="AEK765" s="349" t="s">
        <v>861</v>
      </c>
      <c r="AEL765" s="349" t="s">
        <v>861</v>
      </c>
      <c r="AEM765" s="349" t="s">
        <v>861</v>
      </c>
      <c r="AEN765" s="349" t="s">
        <v>861</v>
      </c>
      <c r="AEO765" s="349" t="s">
        <v>861</v>
      </c>
      <c r="AEP765" s="349" t="s">
        <v>861</v>
      </c>
      <c r="AEQ765" s="349" t="s">
        <v>861</v>
      </c>
      <c r="AER765" s="349" t="s">
        <v>861</v>
      </c>
      <c r="AES765" s="347"/>
      <c r="AET765" s="347"/>
      <c r="AEU765" s="347"/>
      <c r="AEV765" s="347">
        <v>1848934.9</v>
      </c>
      <c r="AEW765" s="353">
        <f>AEV765</f>
        <v>1848934.9</v>
      </c>
      <c r="AEX765" s="353">
        <f>AEW765</f>
        <v>1848934.9</v>
      </c>
      <c r="AEY765" s="349" t="s">
        <v>861</v>
      </c>
      <c r="AEZ765" s="349" t="s">
        <v>861</v>
      </c>
      <c r="AFA765" s="349" t="s">
        <v>861</v>
      </c>
      <c r="AFB765" s="349" t="s">
        <v>861</v>
      </c>
      <c r="AFC765" s="349" t="s">
        <v>861</v>
      </c>
      <c r="AFD765" s="349" t="s">
        <v>861</v>
      </c>
      <c r="AFE765" s="349" t="s">
        <v>861</v>
      </c>
      <c r="AFF765" s="349" t="s">
        <v>861</v>
      </c>
      <c r="AFG765" s="349" t="s">
        <v>861</v>
      </c>
      <c r="AFH765" s="349" t="s">
        <v>861</v>
      </c>
      <c r="AFI765" s="349" t="s">
        <v>861</v>
      </c>
      <c r="AFJ765" s="349" t="s">
        <v>861</v>
      </c>
      <c r="AFK765" s="349" t="s">
        <v>861</v>
      </c>
      <c r="AFL765" s="349" t="s">
        <v>861</v>
      </c>
      <c r="AFM765" s="349" t="s">
        <v>861</v>
      </c>
      <c r="AFN765" s="347"/>
      <c r="AFO765" s="347"/>
      <c r="AFP765" s="347"/>
      <c r="AFQ765" s="347">
        <v>630962.46</v>
      </c>
      <c r="AFR765" s="353">
        <f>AFQ765</f>
        <v>630962.46</v>
      </c>
      <c r="AFS765" s="353">
        <f>AFR765</f>
        <v>630962.46</v>
      </c>
      <c r="AFT765" s="349" t="s">
        <v>861</v>
      </c>
      <c r="AFU765" s="349" t="s">
        <v>861</v>
      </c>
      <c r="AFV765" s="349" t="s">
        <v>861</v>
      </c>
      <c r="AFW765" s="349" t="s">
        <v>861</v>
      </c>
      <c r="AFX765" s="349" t="s">
        <v>861</v>
      </c>
      <c r="AFY765" s="349" t="s">
        <v>861</v>
      </c>
      <c r="AFZ765" s="349" t="s">
        <v>861</v>
      </c>
      <c r="AGA765" s="349" t="s">
        <v>861</v>
      </c>
      <c r="AGB765" s="349" t="s">
        <v>861</v>
      </c>
      <c r="AGC765" s="349" t="s">
        <v>861</v>
      </c>
      <c r="AGD765" s="349" t="s">
        <v>861</v>
      </c>
      <c r="AGE765" s="349" t="s">
        <v>861</v>
      </c>
      <c r="AGF765" s="349" t="s">
        <v>861</v>
      </c>
      <c r="AGG765" s="349" t="s">
        <v>861</v>
      </c>
      <c r="AGH765" s="349" t="s">
        <v>861</v>
      </c>
      <c r="AGI765" s="347"/>
      <c r="AGJ765" s="347"/>
      <c r="AGK765" s="347"/>
      <c r="AGL765" s="347">
        <v>416303.41</v>
      </c>
      <c r="AGM765" s="353">
        <f>AGL765</f>
        <v>416303.41</v>
      </c>
      <c r="AGN765" s="353">
        <f>AGM765</f>
        <v>416303.41</v>
      </c>
      <c r="AGO765" s="349" t="s">
        <v>861</v>
      </c>
      <c r="AGP765" s="349" t="s">
        <v>861</v>
      </c>
      <c r="AGQ765" s="349" t="s">
        <v>861</v>
      </c>
      <c r="AGR765" s="349" t="s">
        <v>861</v>
      </c>
      <c r="AGS765" s="349" t="s">
        <v>861</v>
      </c>
      <c r="AGT765" s="349" t="s">
        <v>861</v>
      </c>
      <c r="AGU765" s="349" t="s">
        <v>861</v>
      </c>
      <c r="AGV765" s="349" t="s">
        <v>861</v>
      </c>
      <c r="AGW765" s="349" t="s">
        <v>861</v>
      </c>
      <c r="AGX765" s="349" t="s">
        <v>861</v>
      </c>
      <c r="AGY765" s="349" t="s">
        <v>861</v>
      </c>
      <c r="AGZ765" s="349" t="s">
        <v>861</v>
      </c>
      <c r="AHA765" s="349" t="s">
        <v>861</v>
      </c>
      <c r="AHB765" s="349" t="s">
        <v>861</v>
      </c>
      <c r="AHC765" s="349" t="s">
        <v>861</v>
      </c>
      <c r="AHD765" s="347"/>
      <c r="AHE765" s="347"/>
      <c r="AHF765" s="347"/>
      <c r="AHG765" s="347">
        <v>524064.78</v>
      </c>
      <c r="AHH765" s="353">
        <f>AHG765</f>
        <v>524064.78</v>
      </c>
      <c r="AHI765" s="353">
        <f>AHH765</f>
        <v>524064.78</v>
      </c>
      <c r="AHJ765" s="349" t="s">
        <v>861</v>
      </c>
      <c r="AHK765" s="349" t="s">
        <v>861</v>
      </c>
      <c r="AHL765" s="349" t="s">
        <v>861</v>
      </c>
      <c r="AHM765" s="349" t="s">
        <v>861</v>
      </c>
      <c r="AHN765" s="349" t="s">
        <v>861</v>
      </c>
      <c r="AHO765" s="349" t="s">
        <v>861</v>
      </c>
      <c r="AHP765" s="349" t="s">
        <v>861</v>
      </c>
      <c r="AHQ765" s="349" t="s">
        <v>861</v>
      </c>
      <c r="AHR765" s="349" t="s">
        <v>861</v>
      </c>
      <c r="AHS765" s="349" t="s">
        <v>861</v>
      </c>
      <c r="AHT765" s="349" t="s">
        <v>861</v>
      </c>
      <c r="AHU765" s="349" t="s">
        <v>861</v>
      </c>
      <c r="AHV765" s="349" t="s">
        <v>861</v>
      </c>
      <c r="AHW765" s="349" t="s">
        <v>861</v>
      </c>
      <c r="AHX765" s="349" t="s">
        <v>861</v>
      </c>
      <c r="AHY765" s="347"/>
      <c r="AHZ765" s="347"/>
      <c r="AIA765" s="347"/>
      <c r="AIB765" s="347">
        <v>441414.99</v>
      </c>
      <c r="AIC765" s="353">
        <f>AIB765</f>
        <v>441414.99</v>
      </c>
      <c r="AID765" s="353">
        <f>AIC765</f>
        <v>441414.99</v>
      </c>
      <c r="AIE765" s="349" t="s">
        <v>861</v>
      </c>
      <c r="AIF765" s="349" t="s">
        <v>861</v>
      </c>
      <c r="AIG765" s="349" t="s">
        <v>861</v>
      </c>
      <c r="AIH765" s="349" t="s">
        <v>861</v>
      </c>
      <c r="AII765" s="349" t="s">
        <v>861</v>
      </c>
      <c r="AIJ765" s="349" t="s">
        <v>861</v>
      </c>
      <c r="AIK765" s="349" t="s">
        <v>861</v>
      </c>
      <c r="AIL765" s="349" t="s">
        <v>861</v>
      </c>
      <c r="AIM765" s="349" t="s">
        <v>861</v>
      </c>
      <c r="AIN765" s="349" t="s">
        <v>861</v>
      </c>
      <c r="AIO765" s="349" t="s">
        <v>861</v>
      </c>
      <c r="AIP765" s="349" t="s">
        <v>861</v>
      </c>
      <c r="AIQ765" s="349" t="s">
        <v>861</v>
      </c>
      <c r="AIR765" s="349" t="s">
        <v>861</v>
      </c>
      <c r="AIS765" s="349" t="s">
        <v>861</v>
      </c>
      <c r="AIT765" s="347"/>
      <c r="AIU765" s="347"/>
      <c r="AIV765" s="347"/>
      <c r="AIW765" s="347">
        <v>635272.95999999996</v>
      </c>
      <c r="AIX765" s="353">
        <f>AIW765</f>
        <v>635272.95999999996</v>
      </c>
      <c r="AIY765" s="353">
        <f>AIX765</f>
        <v>635272.95999999996</v>
      </c>
      <c r="AIZ765" s="349" t="s">
        <v>861</v>
      </c>
      <c r="AJA765" s="349" t="s">
        <v>861</v>
      </c>
      <c r="AJB765" s="349" t="s">
        <v>861</v>
      </c>
      <c r="AJC765" s="349" t="s">
        <v>861</v>
      </c>
      <c r="AJD765" s="349" t="s">
        <v>861</v>
      </c>
      <c r="AJE765" s="349" t="s">
        <v>861</v>
      </c>
      <c r="AJF765" s="349" t="s">
        <v>861</v>
      </c>
      <c r="AJG765" s="349" t="s">
        <v>861</v>
      </c>
      <c r="AJH765" s="349" t="s">
        <v>861</v>
      </c>
      <c r="AJI765" s="349" t="s">
        <v>861</v>
      </c>
      <c r="AJJ765" s="349" t="s">
        <v>861</v>
      </c>
      <c r="AJK765" s="349" t="s">
        <v>861</v>
      </c>
      <c r="AJL765" s="349" t="s">
        <v>861</v>
      </c>
      <c r="AJM765" s="349" t="s">
        <v>861</v>
      </c>
      <c r="AJN765" s="349" t="s">
        <v>861</v>
      </c>
      <c r="AJO765" s="347"/>
      <c r="AJP765" s="347"/>
      <c r="AJQ765" s="347"/>
      <c r="AJR765" s="347">
        <v>0</v>
      </c>
      <c r="AJS765" s="347">
        <f>720133-720133</f>
        <v>0</v>
      </c>
      <c r="AJT765" s="347">
        <f>720133-720133</f>
        <v>0</v>
      </c>
      <c r="AJU765" s="349" t="s">
        <v>861</v>
      </c>
      <c r="AJV765" s="349" t="s">
        <v>861</v>
      </c>
      <c r="AJW765" s="349" t="s">
        <v>861</v>
      </c>
      <c r="AJX765" s="349" t="s">
        <v>861</v>
      </c>
      <c r="AJY765" s="349" t="s">
        <v>861</v>
      </c>
      <c r="AJZ765" s="349" t="s">
        <v>861</v>
      </c>
      <c r="AKA765" s="349" t="s">
        <v>861</v>
      </c>
      <c r="AKB765" s="349" t="s">
        <v>861</v>
      </c>
      <c r="AKC765" s="349" t="s">
        <v>861</v>
      </c>
      <c r="AKD765" s="349" t="s">
        <v>861</v>
      </c>
      <c r="AKE765" s="349" t="s">
        <v>861</v>
      </c>
      <c r="AKF765" s="349" t="s">
        <v>861</v>
      </c>
      <c r="AKG765" s="349" t="s">
        <v>861</v>
      </c>
      <c r="AKH765" s="349" t="s">
        <v>861</v>
      </c>
      <c r="AKI765" s="349" t="s">
        <v>861</v>
      </c>
      <c r="AKJ765" s="347"/>
      <c r="AKK765" s="347"/>
      <c r="AKL765" s="347"/>
      <c r="AKM765" s="347">
        <v>544962.03</v>
      </c>
      <c r="AKN765" s="353">
        <f>AKM765</f>
        <v>544962.03</v>
      </c>
      <c r="AKO765" s="353">
        <f>AKN765</f>
        <v>544962.03</v>
      </c>
      <c r="AKP765" s="349" t="s">
        <v>861</v>
      </c>
      <c r="AKQ765" s="349" t="s">
        <v>861</v>
      </c>
      <c r="AKR765" s="349" t="s">
        <v>861</v>
      </c>
      <c r="AKS765" s="349" t="s">
        <v>861</v>
      </c>
      <c r="AKT765" s="349" t="s">
        <v>861</v>
      </c>
      <c r="AKU765" s="349" t="s">
        <v>861</v>
      </c>
      <c r="AKV765" s="349" t="s">
        <v>861</v>
      </c>
      <c r="AKW765" s="349" t="s">
        <v>861</v>
      </c>
      <c r="AKX765" s="349" t="s">
        <v>861</v>
      </c>
      <c r="AKY765" s="349" t="s">
        <v>861</v>
      </c>
      <c r="AKZ765" s="349" t="s">
        <v>861</v>
      </c>
      <c r="ALA765" s="349" t="s">
        <v>861</v>
      </c>
      <c r="ALB765" s="349" t="s">
        <v>861</v>
      </c>
      <c r="ALC765" s="349" t="s">
        <v>861</v>
      </c>
      <c r="ALD765" s="349" t="s">
        <v>861</v>
      </c>
      <c r="ALE765" s="347"/>
      <c r="ALF765" s="347"/>
      <c r="ALG765" s="347"/>
      <c r="ALH765" s="347">
        <v>607976.43999999994</v>
      </c>
      <c r="ALI765" s="353">
        <f>ALH765</f>
        <v>607976.43999999994</v>
      </c>
      <c r="ALJ765" s="353">
        <f>ALI765</f>
        <v>607976.43999999994</v>
      </c>
      <c r="ALK765" s="349" t="s">
        <v>861</v>
      </c>
      <c r="ALL765" s="349" t="s">
        <v>861</v>
      </c>
      <c r="ALM765" s="349" t="s">
        <v>861</v>
      </c>
      <c r="ALN765" s="349" t="s">
        <v>861</v>
      </c>
      <c r="ALO765" s="349" t="s">
        <v>861</v>
      </c>
      <c r="ALP765" s="349" t="s">
        <v>861</v>
      </c>
      <c r="ALQ765" s="349" t="s">
        <v>861</v>
      </c>
      <c r="ALR765" s="349" t="s">
        <v>861</v>
      </c>
      <c r="ALS765" s="349" t="s">
        <v>861</v>
      </c>
      <c r="ALT765" s="349" t="s">
        <v>861</v>
      </c>
      <c r="ALU765" s="349" t="s">
        <v>861</v>
      </c>
      <c r="ALV765" s="349" t="s">
        <v>861</v>
      </c>
      <c r="ALW765" s="349" t="s">
        <v>861</v>
      </c>
      <c r="ALX765" s="349" t="s">
        <v>861</v>
      </c>
      <c r="ALY765" s="349" t="s">
        <v>861</v>
      </c>
      <c r="ALZ765" s="347"/>
      <c r="AMA765" s="347"/>
      <c r="AMB765" s="347"/>
      <c r="AMC765" s="347">
        <v>552024.69999999995</v>
      </c>
      <c r="AMD765" s="353">
        <f>AMC765</f>
        <v>552024.69999999995</v>
      </c>
      <c r="AME765" s="353">
        <f>AMD765</f>
        <v>552024.69999999995</v>
      </c>
      <c r="AMF765" s="349" t="s">
        <v>861</v>
      </c>
      <c r="AMG765" s="349" t="s">
        <v>861</v>
      </c>
      <c r="AMH765" s="349" t="s">
        <v>861</v>
      </c>
      <c r="AMI765" s="349" t="s">
        <v>861</v>
      </c>
      <c r="AMJ765" s="349" t="s">
        <v>861</v>
      </c>
      <c r="AMK765" s="349" t="s">
        <v>861</v>
      </c>
      <c r="AML765" s="349" t="s">
        <v>861</v>
      </c>
      <c r="AMM765" s="349" t="s">
        <v>861</v>
      </c>
      <c r="AMN765" s="349" t="s">
        <v>861</v>
      </c>
      <c r="AMO765" s="349" t="s">
        <v>861</v>
      </c>
      <c r="AMP765" s="349" t="s">
        <v>861</v>
      </c>
      <c r="AMQ765" s="349" t="s">
        <v>861</v>
      </c>
      <c r="AMR765" s="349" t="s">
        <v>861</v>
      </c>
      <c r="AMS765" s="349" t="s">
        <v>861</v>
      </c>
      <c r="AMT765" s="349" t="s">
        <v>861</v>
      </c>
      <c r="AMU765" s="347"/>
      <c r="AMV765" s="347"/>
      <c r="AMW765" s="347"/>
      <c r="AMX765" s="347">
        <v>600358.61</v>
      </c>
      <c r="AMY765" s="353">
        <f>AMX765</f>
        <v>600358.61</v>
      </c>
      <c r="AMZ765" s="353">
        <f>AMY765</f>
        <v>600358.61</v>
      </c>
      <c r="ANA765" s="349" t="s">
        <v>861</v>
      </c>
      <c r="ANB765" s="349" t="s">
        <v>861</v>
      </c>
      <c r="ANC765" s="349" t="s">
        <v>861</v>
      </c>
      <c r="AND765" s="349" t="s">
        <v>861</v>
      </c>
      <c r="ANE765" s="349" t="s">
        <v>861</v>
      </c>
      <c r="ANF765" s="349" t="s">
        <v>861</v>
      </c>
      <c r="ANG765" s="349" t="s">
        <v>861</v>
      </c>
      <c r="ANH765" s="349" t="s">
        <v>861</v>
      </c>
      <c r="ANI765" s="349" t="s">
        <v>861</v>
      </c>
      <c r="ANJ765" s="349" t="s">
        <v>861</v>
      </c>
      <c r="ANK765" s="349" t="s">
        <v>861</v>
      </c>
      <c r="ANL765" s="349" t="s">
        <v>861</v>
      </c>
      <c r="ANM765" s="349" t="s">
        <v>861</v>
      </c>
      <c r="ANN765" s="349" t="s">
        <v>861</v>
      </c>
      <c r="ANO765" s="349" t="s">
        <v>861</v>
      </c>
      <c r="ANP765" s="347"/>
      <c r="ANQ765" s="347"/>
      <c r="ANR765" s="347"/>
      <c r="ANS765" s="347">
        <v>1204611.95</v>
      </c>
      <c r="ANT765" s="353">
        <f>ANS765</f>
        <v>1204611.95</v>
      </c>
      <c r="ANU765" s="353">
        <f>ANT765</f>
        <v>1204611.95</v>
      </c>
      <c r="ANV765" s="349" t="s">
        <v>861</v>
      </c>
      <c r="ANW765" s="349" t="s">
        <v>861</v>
      </c>
      <c r="ANX765" s="349" t="s">
        <v>861</v>
      </c>
      <c r="ANY765" s="349" t="s">
        <v>861</v>
      </c>
      <c r="ANZ765" s="349" t="s">
        <v>861</v>
      </c>
      <c r="AOA765" s="349" t="s">
        <v>861</v>
      </c>
      <c r="AOB765" s="349" t="s">
        <v>861</v>
      </c>
      <c r="AOC765" s="349" t="s">
        <v>861</v>
      </c>
      <c r="AOD765" s="349" t="s">
        <v>861</v>
      </c>
      <c r="AOE765" s="349" t="s">
        <v>861</v>
      </c>
      <c r="AOF765" s="349" t="s">
        <v>861</v>
      </c>
      <c r="AOG765" s="349" t="s">
        <v>861</v>
      </c>
      <c r="AOH765" s="349" t="s">
        <v>861</v>
      </c>
      <c r="AOI765" s="349" t="s">
        <v>861</v>
      </c>
      <c r="AOJ765" s="349" t="s">
        <v>861</v>
      </c>
      <c r="AOK765" s="347"/>
      <c r="AOL765" s="347"/>
      <c r="AOM765" s="347"/>
      <c r="AON765" s="347">
        <v>233870.05</v>
      </c>
      <c r="AOO765" s="353">
        <f>AON765</f>
        <v>233870.05</v>
      </c>
      <c r="AOP765" s="353">
        <f>AOO765</f>
        <v>233870.05</v>
      </c>
      <c r="AOQ765" s="349" t="s">
        <v>861</v>
      </c>
      <c r="AOR765" s="349" t="s">
        <v>861</v>
      </c>
      <c r="AOS765" s="349" t="s">
        <v>861</v>
      </c>
      <c r="AOT765" s="349" t="s">
        <v>861</v>
      </c>
      <c r="AOU765" s="349" t="s">
        <v>861</v>
      </c>
      <c r="AOV765" s="349" t="s">
        <v>861</v>
      </c>
      <c r="AOW765" s="349" t="s">
        <v>861</v>
      </c>
      <c r="AOX765" s="349" t="s">
        <v>861</v>
      </c>
      <c r="AOY765" s="349" t="s">
        <v>861</v>
      </c>
      <c r="AOZ765" s="349" t="s">
        <v>861</v>
      </c>
      <c r="APA765" s="349" t="s">
        <v>861</v>
      </c>
      <c r="APB765" s="349" t="s">
        <v>861</v>
      </c>
      <c r="APC765" s="349" t="s">
        <v>861</v>
      </c>
      <c r="APD765" s="349" t="s">
        <v>861</v>
      </c>
      <c r="APE765" s="349" t="s">
        <v>861</v>
      </c>
      <c r="APF765" s="347"/>
      <c r="APG765" s="347"/>
      <c r="APH765" s="347"/>
      <c r="API765" s="347">
        <v>1181210.83</v>
      </c>
      <c r="APJ765" s="353">
        <f>API765</f>
        <v>1181210.83</v>
      </c>
      <c r="APK765" s="353">
        <f>APJ765</f>
        <v>1181210.83</v>
      </c>
      <c r="APL765" s="349" t="s">
        <v>861</v>
      </c>
      <c r="APM765" s="349" t="s">
        <v>861</v>
      </c>
      <c r="APN765" s="349" t="s">
        <v>861</v>
      </c>
      <c r="APO765" s="349" t="s">
        <v>861</v>
      </c>
      <c r="APP765" s="349" t="s">
        <v>861</v>
      </c>
      <c r="APQ765" s="349" t="s">
        <v>861</v>
      </c>
      <c r="APR765" s="349" t="s">
        <v>861</v>
      </c>
      <c r="APS765" s="349" t="s">
        <v>861</v>
      </c>
      <c r="APT765" s="349" t="s">
        <v>861</v>
      </c>
      <c r="APU765" s="349" t="s">
        <v>861</v>
      </c>
      <c r="APV765" s="349" t="s">
        <v>861</v>
      </c>
      <c r="APW765" s="349" t="s">
        <v>861</v>
      </c>
      <c r="APX765" s="349" t="s">
        <v>861</v>
      </c>
      <c r="APY765" s="349" t="s">
        <v>861</v>
      </c>
      <c r="APZ765" s="349" t="s">
        <v>861</v>
      </c>
      <c r="AQA765" s="347"/>
      <c r="AQB765" s="347"/>
      <c r="AQC765" s="347"/>
      <c r="AQD765" s="347">
        <v>1221950.44</v>
      </c>
      <c r="AQE765" s="353">
        <f>AQD765</f>
        <v>1221950.44</v>
      </c>
      <c r="AQF765" s="353">
        <f>AQE765</f>
        <v>1221950.44</v>
      </c>
      <c r="AQG765" s="349" t="s">
        <v>861</v>
      </c>
      <c r="AQH765" s="349" t="s">
        <v>861</v>
      </c>
      <c r="AQI765" s="349" t="s">
        <v>861</v>
      </c>
      <c r="AQJ765" s="349" t="s">
        <v>861</v>
      </c>
      <c r="AQK765" s="349" t="s">
        <v>861</v>
      </c>
      <c r="AQL765" s="349" t="s">
        <v>861</v>
      </c>
      <c r="AQM765" s="349" t="s">
        <v>861</v>
      </c>
      <c r="AQN765" s="349" t="s">
        <v>861</v>
      </c>
      <c r="AQO765" s="349" t="s">
        <v>861</v>
      </c>
      <c r="AQP765" s="349" t="s">
        <v>861</v>
      </c>
      <c r="AQQ765" s="349" t="s">
        <v>861</v>
      </c>
      <c r="AQR765" s="349" t="s">
        <v>861</v>
      </c>
      <c r="AQS765" s="349" t="s">
        <v>861</v>
      </c>
      <c r="AQT765" s="349" t="s">
        <v>861</v>
      </c>
      <c r="AQU765" s="349" t="s">
        <v>861</v>
      </c>
      <c r="AQV765" s="347"/>
      <c r="AQW765" s="347"/>
      <c r="AQX765" s="347"/>
      <c r="AQY765" s="347">
        <v>671634.02</v>
      </c>
      <c r="AQZ765" s="353">
        <f>AQY765</f>
        <v>671634.02</v>
      </c>
      <c r="ARA765" s="353">
        <f>AQZ765</f>
        <v>671634.02</v>
      </c>
      <c r="ARB765" s="349" t="s">
        <v>861</v>
      </c>
      <c r="ARC765" s="349" t="s">
        <v>861</v>
      </c>
      <c r="ARD765" s="349" t="s">
        <v>861</v>
      </c>
      <c r="ARE765" s="349" t="s">
        <v>861</v>
      </c>
      <c r="ARF765" s="349" t="s">
        <v>861</v>
      </c>
      <c r="ARG765" s="349" t="s">
        <v>861</v>
      </c>
      <c r="ARH765" s="349" t="s">
        <v>861</v>
      </c>
      <c r="ARI765" s="349" t="s">
        <v>861</v>
      </c>
      <c r="ARJ765" s="349" t="s">
        <v>861</v>
      </c>
      <c r="ARK765" s="349" t="s">
        <v>861</v>
      </c>
      <c r="ARL765" s="349" t="s">
        <v>861</v>
      </c>
      <c r="ARM765" s="349" t="s">
        <v>861</v>
      </c>
      <c r="ARN765" s="349" t="s">
        <v>861</v>
      </c>
      <c r="ARO765" s="349" t="s">
        <v>861</v>
      </c>
      <c r="ARP765" s="349" t="s">
        <v>861</v>
      </c>
      <c r="ARQ765" s="347"/>
      <c r="ARR765" s="347"/>
      <c r="ARS765" s="347"/>
      <c r="ART765" s="347">
        <v>1069209.28</v>
      </c>
      <c r="ARU765" s="353">
        <f>ART765</f>
        <v>1069209.28</v>
      </c>
      <c r="ARV765" s="353">
        <f>ARU765</f>
        <v>1069209.28</v>
      </c>
      <c r="ARW765" s="349" t="s">
        <v>861</v>
      </c>
      <c r="ARX765" s="349" t="s">
        <v>861</v>
      </c>
      <c r="ARY765" s="349" t="s">
        <v>861</v>
      </c>
      <c r="ARZ765" s="349" t="s">
        <v>861</v>
      </c>
      <c r="ASA765" s="349" t="s">
        <v>861</v>
      </c>
      <c r="ASB765" s="349" t="s">
        <v>861</v>
      </c>
      <c r="ASC765" s="349" t="s">
        <v>861</v>
      </c>
      <c r="ASD765" s="349" t="s">
        <v>861</v>
      </c>
      <c r="ASE765" s="349" t="s">
        <v>861</v>
      </c>
      <c r="ASF765" s="349" t="s">
        <v>861</v>
      </c>
      <c r="ASG765" s="349" t="s">
        <v>861</v>
      </c>
      <c r="ASH765" s="349" t="s">
        <v>861</v>
      </c>
      <c r="ASI765" s="349" t="s">
        <v>861</v>
      </c>
      <c r="ASJ765" s="349" t="s">
        <v>861</v>
      </c>
      <c r="ASK765" s="349" t="s">
        <v>861</v>
      </c>
      <c r="ASL765" s="347"/>
      <c r="ASM765" s="347"/>
      <c r="ASN765" s="347"/>
      <c r="ASO765" s="347">
        <v>638753.25</v>
      </c>
      <c r="ASP765" s="353">
        <f>ASO765</f>
        <v>638753.25</v>
      </c>
      <c r="ASQ765" s="353">
        <f>ASP765</f>
        <v>638753.25</v>
      </c>
      <c r="ASR765" s="349" t="s">
        <v>861</v>
      </c>
      <c r="ASS765" s="349" t="s">
        <v>861</v>
      </c>
      <c r="AST765" s="349" t="s">
        <v>861</v>
      </c>
      <c r="ASU765" s="349" t="s">
        <v>861</v>
      </c>
      <c r="ASV765" s="349" t="s">
        <v>861</v>
      </c>
      <c r="ASW765" s="349" t="s">
        <v>861</v>
      </c>
      <c r="ASX765" s="349" t="s">
        <v>861</v>
      </c>
      <c r="ASY765" s="349" t="s">
        <v>861</v>
      </c>
      <c r="ASZ765" s="349" t="s">
        <v>861</v>
      </c>
      <c r="ATA765" s="349" t="s">
        <v>861</v>
      </c>
      <c r="ATB765" s="349" t="s">
        <v>861</v>
      </c>
      <c r="ATC765" s="349" t="s">
        <v>861</v>
      </c>
      <c r="ATD765" s="349" t="s">
        <v>861</v>
      </c>
      <c r="ATE765" s="349" t="s">
        <v>861</v>
      </c>
      <c r="ATF765" s="349" t="s">
        <v>861</v>
      </c>
      <c r="ATG765" s="347"/>
      <c r="ATH765" s="347"/>
      <c r="ATI765" s="347"/>
      <c r="ATJ765" s="347">
        <v>1082208.1000000001</v>
      </c>
      <c r="ATK765" s="353">
        <f>ATJ765</f>
        <v>1082208.1000000001</v>
      </c>
      <c r="ATL765" s="353">
        <f>ATK765</f>
        <v>1082208.1000000001</v>
      </c>
      <c r="ATM765" s="349" t="s">
        <v>861</v>
      </c>
      <c r="ATN765" s="349" t="s">
        <v>861</v>
      </c>
      <c r="ATO765" s="349" t="s">
        <v>861</v>
      </c>
      <c r="ATP765" s="349" t="s">
        <v>861</v>
      </c>
      <c r="ATQ765" s="349" t="s">
        <v>861</v>
      </c>
      <c r="ATR765" s="349" t="s">
        <v>861</v>
      </c>
      <c r="ATS765" s="349" t="s">
        <v>861</v>
      </c>
      <c r="ATT765" s="349" t="s">
        <v>861</v>
      </c>
      <c r="ATU765" s="349" t="s">
        <v>861</v>
      </c>
      <c r="ATV765" s="349" t="s">
        <v>861</v>
      </c>
      <c r="ATW765" s="349" t="s">
        <v>861</v>
      </c>
      <c r="ATX765" s="349" t="s">
        <v>861</v>
      </c>
      <c r="ATY765" s="349" t="s">
        <v>861</v>
      </c>
      <c r="ATZ765" s="349" t="s">
        <v>861</v>
      </c>
      <c r="AUA765" s="349" t="s">
        <v>861</v>
      </c>
      <c r="AUB765" s="347"/>
      <c r="AUC765" s="347"/>
      <c r="AUD765" s="347"/>
      <c r="AUE765" s="347">
        <v>832046.27</v>
      </c>
      <c r="AUF765" s="353">
        <f>AUE765</f>
        <v>832046.27</v>
      </c>
      <c r="AUG765" s="353">
        <f>AUF765</f>
        <v>832046.27</v>
      </c>
      <c r="AUH765" s="349" t="s">
        <v>861</v>
      </c>
      <c r="AUI765" s="349" t="s">
        <v>861</v>
      </c>
      <c r="AUJ765" s="349" t="s">
        <v>861</v>
      </c>
      <c r="AUK765" s="349" t="s">
        <v>861</v>
      </c>
      <c r="AUL765" s="349" t="s">
        <v>861</v>
      </c>
      <c r="AUM765" s="349" t="s">
        <v>861</v>
      </c>
      <c r="AUN765" s="349" t="s">
        <v>861</v>
      </c>
      <c r="AUO765" s="349" t="s">
        <v>861</v>
      </c>
      <c r="AUP765" s="349" t="s">
        <v>861</v>
      </c>
      <c r="AUQ765" s="349" t="s">
        <v>861</v>
      </c>
      <c r="AUR765" s="349" t="s">
        <v>861</v>
      </c>
      <c r="AUS765" s="349" t="s">
        <v>861</v>
      </c>
      <c r="AUT765" s="349" t="s">
        <v>861</v>
      </c>
      <c r="AUU765" s="349" t="s">
        <v>861</v>
      </c>
      <c r="AUV765" s="349" t="s">
        <v>861</v>
      </c>
      <c r="AUW765" s="347"/>
      <c r="AUX765" s="347"/>
      <c r="AUY765" s="347"/>
      <c r="AUZ765" s="347">
        <v>1862788.91</v>
      </c>
      <c r="AVA765" s="353">
        <f>AUZ765</f>
        <v>1862788.91</v>
      </c>
      <c r="AVB765" s="353">
        <f>AVA765</f>
        <v>1862788.91</v>
      </c>
      <c r="AVC765" s="349" t="s">
        <v>861</v>
      </c>
      <c r="AVD765" s="349" t="s">
        <v>861</v>
      </c>
      <c r="AVE765" s="349" t="s">
        <v>861</v>
      </c>
      <c r="AVF765" s="349" t="s">
        <v>861</v>
      </c>
      <c r="AVG765" s="349" t="s">
        <v>861</v>
      </c>
      <c r="AVH765" s="349" t="s">
        <v>861</v>
      </c>
      <c r="AVI765" s="349" t="s">
        <v>861</v>
      </c>
      <c r="AVJ765" s="349" t="s">
        <v>861</v>
      </c>
      <c r="AVK765" s="349" t="s">
        <v>861</v>
      </c>
      <c r="AVL765" s="349" t="s">
        <v>861</v>
      </c>
      <c r="AVM765" s="349" t="s">
        <v>861</v>
      </c>
      <c r="AVN765" s="349" t="s">
        <v>861</v>
      </c>
      <c r="AVO765" s="349" t="s">
        <v>861</v>
      </c>
      <c r="AVP765" s="349" t="s">
        <v>861</v>
      </c>
      <c r="AVQ765" s="349" t="s">
        <v>861</v>
      </c>
      <c r="AVR765" s="347"/>
      <c r="AVS765" s="347"/>
      <c r="AVT765" s="347"/>
      <c r="AVU765" s="347">
        <v>1316122.8899999999</v>
      </c>
      <c r="AVV765" s="353">
        <f>AVU765</f>
        <v>1316122.8899999999</v>
      </c>
      <c r="AVW765" s="353">
        <f>AVV765</f>
        <v>1316122.8899999999</v>
      </c>
      <c r="AVX765" s="349" t="s">
        <v>861</v>
      </c>
      <c r="AVY765" s="349" t="s">
        <v>861</v>
      </c>
      <c r="AVZ765" s="349" t="s">
        <v>861</v>
      </c>
      <c r="AWA765" s="349" t="s">
        <v>861</v>
      </c>
      <c r="AWB765" s="349" t="s">
        <v>861</v>
      </c>
      <c r="AWC765" s="349" t="s">
        <v>861</v>
      </c>
      <c r="AWD765" s="349" t="s">
        <v>861</v>
      </c>
      <c r="AWE765" s="349" t="s">
        <v>861</v>
      </c>
      <c r="AWF765" s="349" t="s">
        <v>861</v>
      </c>
      <c r="AWG765" s="349" t="s">
        <v>861</v>
      </c>
      <c r="AWH765" s="349" t="s">
        <v>861</v>
      </c>
      <c r="AWI765" s="349" t="s">
        <v>861</v>
      </c>
      <c r="AWJ765" s="349" t="s">
        <v>861</v>
      </c>
      <c r="AWK765" s="349" t="s">
        <v>861</v>
      </c>
      <c r="AWL765" s="349" t="s">
        <v>861</v>
      </c>
      <c r="AWM765" s="124">
        <f t="shared" si="2377"/>
        <v>0</v>
      </c>
      <c r="AWN765" s="124">
        <f t="shared" si="2378"/>
        <v>0</v>
      </c>
      <c r="AWO765" s="124">
        <f t="shared" si="2379"/>
        <v>0</v>
      </c>
      <c r="AWP765" s="124">
        <f t="shared" si="2380"/>
        <v>52945485.299999997</v>
      </c>
      <c r="AWQ765" s="124">
        <f t="shared" si="2381"/>
        <v>52945485.299999997</v>
      </c>
      <c r="AWR765" s="124">
        <f t="shared" si="2382"/>
        <v>52945485.299999997</v>
      </c>
    </row>
    <row r="766" spans="1:1292" ht="74.25" customHeight="1" x14ac:dyDescent="0.25">
      <c r="A766" s="361" t="s">
        <v>1135</v>
      </c>
      <c r="B766" s="100"/>
      <c r="C766" s="99" t="s">
        <v>869</v>
      </c>
      <c r="D766" s="1302"/>
      <c r="E766" s="1303"/>
      <c r="F766" s="108"/>
      <c r="G766" s="108"/>
      <c r="H766" s="108"/>
      <c r="I766" s="229"/>
      <c r="J766" s="229"/>
      <c r="K766" s="229"/>
      <c r="L766" s="228" t="s">
        <v>861</v>
      </c>
      <c r="M766" s="228" t="s">
        <v>861</v>
      </c>
      <c r="N766" s="228" t="s">
        <v>861</v>
      </c>
      <c r="O766" s="228" t="s">
        <v>861</v>
      </c>
      <c r="P766" s="228" t="s">
        <v>861</v>
      </c>
      <c r="Q766" s="228" t="s">
        <v>861</v>
      </c>
      <c r="R766" s="228" t="s">
        <v>861</v>
      </c>
      <c r="S766" s="228" t="s">
        <v>861</v>
      </c>
      <c r="T766" s="228" t="s">
        <v>861</v>
      </c>
      <c r="U766" s="228" t="s">
        <v>861</v>
      </c>
      <c r="V766" s="228" t="s">
        <v>861</v>
      </c>
      <c r="W766" s="228" t="s">
        <v>861</v>
      </c>
      <c r="X766" s="228" t="s">
        <v>861</v>
      </c>
      <c r="Y766" s="228" t="s">
        <v>861</v>
      </c>
      <c r="Z766" s="228" t="s">
        <v>861</v>
      </c>
      <c r="AA766" s="130">
        <v>20548000</v>
      </c>
      <c r="AB766" s="130">
        <v>21443700</v>
      </c>
      <c r="AC766" s="130">
        <v>22086800</v>
      </c>
      <c r="AD766" s="130">
        <v>8848000</v>
      </c>
      <c r="AE766" s="130">
        <v>10058600</v>
      </c>
      <c r="AF766" s="130">
        <v>10391400</v>
      </c>
      <c r="AG766" s="228" t="s">
        <v>861</v>
      </c>
      <c r="AH766" s="228" t="s">
        <v>861</v>
      </c>
      <c r="AI766" s="228" t="s">
        <v>861</v>
      </c>
      <c r="AJ766" s="228" t="s">
        <v>861</v>
      </c>
      <c r="AK766" s="228" t="s">
        <v>861</v>
      </c>
      <c r="AL766" s="228" t="s">
        <v>861</v>
      </c>
      <c r="AM766" s="228" t="s">
        <v>861</v>
      </c>
      <c r="AN766" s="228" t="s">
        <v>861</v>
      </c>
      <c r="AO766" s="228" t="s">
        <v>861</v>
      </c>
      <c r="AP766" s="228" t="s">
        <v>861</v>
      </c>
      <c r="AQ766" s="228" t="s">
        <v>861</v>
      </c>
      <c r="AR766" s="228" t="s">
        <v>861</v>
      </c>
      <c r="AS766" s="228" t="s">
        <v>861</v>
      </c>
      <c r="AT766" s="228" t="s">
        <v>861</v>
      </c>
      <c r="AU766" s="228" t="s">
        <v>861</v>
      </c>
      <c r="AV766" s="130">
        <v>37099000</v>
      </c>
      <c r="AW766" s="130">
        <v>38716200</v>
      </c>
      <c r="AX766" s="130">
        <v>39877400</v>
      </c>
      <c r="AY766" s="130">
        <v>18205400</v>
      </c>
      <c r="AZ766" s="130">
        <v>21022200</v>
      </c>
      <c r="BA766" s="130">
        <v>21566000</v>
      </c>
      <c r="BB766" s="228" t="s">
        <v>861</v>
      </c>
      <c r="BC766" s="228" t="s">
        <v>861</v>
      </c>
      <c r="BD766" s="228" t="s">
        <v>861</v>
      </c>
      <c r="BE766" s="228" t="s">
        <v>861</v>
      </c>
      <c r="BF766" s="228" t="s">
        <v>861</v>
      </c>
      <c r="BG766" s="228" t="s">
        <v>861</v>
      </c>
      <c r="BH766" s="228" t="s">
        <v>861</v>
      </c>
      <c r="BI766" s="228" t="s">
        <v>861</v>
      </c>
      <c r="BJ766" s="228" t="s">
        <v>861</v>
      </c>
      <c r="BK766" s="228" t="s">
        <v>861</v>
      </c>
      <c r="BL766" s="228" t="s">
        <v>861</v>
      </c>
      <c r="BM766" s="228" t="s">
        <v>861</v>
      </c>
      <c r="BN766" s="228" t="s">
        <v>861</v>
      </c>
      <c r="BO766" s="228" t="s">
        <v>861</v>
      </c>
      <c r="BP766" s="228" t="s">
        <v>861</v>
      </c>
      <c r="BQ766" s="130">
        <v>23064900</v>
      </c>
      <c r="BR766" s="130">
        <v>24070500</v>
      </c>
      <c r="BS766" s="130">
        <v>24792400</v>
      </c>
      <c r="BT766" s="130">
        <v>11942700</v>
      </c>
      <c r="BU766" s="130">
        <v>13424800</v>
      </c>
      <c r="BV766" s="130">
        <v>13754400</v>
      </c>
      <c r="BW766" s="228" t="s">
        <v>861</v>
      </c>
      <c r="BX766" s="228" t="s">
        <v>861</v>
      </c>
      <c r="BY766" s="228" t="s">
        <v>861</v>
      </c>
      <c r="BZ766" s="228" t="s">
        <v>861</v>
      </c>
      <c r="CA766" s="228" t="s">
        <v>861</v>
      </c>
      <c r="CB766" s="228" t="s">
        <v>861</v>
      </c>
      <c r="CC766" s="228" t="s">
        <v>861</v>
      </c>
      <c r="CD766" s="228" t="s">
        <v>861</v>
      </c>
      <c r="CE766" s="228" t="s">
        <v>861</v>
      </c>
      <c r="CF766" s="228" t="s">
        <v>861</v>
      </c>
      <c r="CG766" s="228" t="s">
        <v>861</v>
      </c>
      <c r="CH766" s="228" t="s">
        <v>861</v>
      </c>
      <c r="CI766" s="228" t="s">
        <v>861</v>
      </c>
      <c r="CJ766" s="228" t="s">
        <v>861</v>
      </c>
      <c r="CK766" s="228" t="s">
        <v>861</v>
      </c>
      <c r="CL766" s="130">
        <v>24042900</v>
      </c>
      <c r="CM766" s="130">
        <v>25091200</v>
      </c>
      <c r="CN766" s="130">
        <v>25843700</v>
      </c>
      <c r="CO766" s="130">
        <v>9960000</v>
      </c>
      <c r="CP766" s="130">
        <v>11831300</v>
      </c>
      <c r="CQ766" s="130">
        <v>12210000</v>
      </c>
      <c r="CR766" s="228" t="s">
        <v>861</v>
      </c>
      <c r="CS766" s="228" t="s">
        <v>861</v>
      </c>
      <c r="CT766" s="228" t="s">
        <v>861</v>
      </c>
      <c r="CU766" s="228" t="s">
        <v>861</v>
      </c>
      <c r="CV766" s="228" t="s">
        <v>861</v>
      </c>
      <c r="CW766" s="228" t="s">
        <v>861</v>
      </c>
      <c r="CX766" s="228" t="s">
        <v>861</v>
      </c>
      <c r="CY766" s="228" t="s">
        <v>861</v>
      </c>
      <c r="CZ766" s="228" t="s">
        <v>861</v>
      </c>
      <c r="DA766" s="228" t="s">
        <v>861</v>
      </c>
      <c r="DB766" s="228" t="s">
        <v>861</v>
      </c>
      <c r="DC766" s="228" t="s">
        <v>861</v>
      </c>
      <c r="DD766" s="228" t="s">
        <v>861</v>
      </c>
      <c r="DE766" s="228" t="s">
        <v>861</v>
      </c>
      <c r="DF766" s="228" t="s">
        <v>861</v>
      </c>
      <c r="DG766" s="130">
        <v>9036500</v>
      </c>
      <c r="DH766" s="130">
        <v>9430400</v>
      </c>
      <c r="DI766" s="130">
        <v>9713400</v>
      </c>
      <c r="DJ766" s="130">
        <v>6351500</v>
      </c>
      <c r="DK766" s="130">
        <v>6935000</v>
      </c>
      <c r="DL766" s="130">
        <v>7087900</v>
      </c>
      <c r="DM766" s="228" t="s">
        <v>861</v>
      </c>
      <c r="DN766" s="228" t="s">
        <v>861</v>
      </c>
      <c r="DO766" s="228" t="s">
        <v>861</v>
      </c>
      <c r="DP766" s="228" t="s">
        <v>861</v>
      </c>
      <c r="DQ766" s="228" t="s">
        <v>861</v>
      </c>
      <c r="DR766" s="228" t="s">
        <v>861</v>
      </c>
      <c r="DS766" s="228" t="s">
        <v>861</v>
      </c>
      <c r="DT766" s="228" t="s">
        <v>861</v>
      </c>
      <c r="DU766" s="228" t="s">
        <v>861</v>
      </c>
      <c r="DV766" s="228" t="s">
        <v>861</v>
      </c>
      <c r="DW766" s="228" t="s">
        <v>861</v>
      </c>
      <c r="DX766" s="228" t="s">
        <v>861</v>
      </c>
      <c r="DY766" s="228" t="s">
        <v>861</v>
      </c>
      <c r="DZ766" s="228" t="s">
        <v>861</v>
      </c>
      <c r="EA766" s="228" t="s">
        <v>861</v>
      </c>
      <c r="EB766" s="130">
        <v>0</v>
      </c>
      <c r="EC766" s="130">
        <v>0</v>
      </c>
      <c r="ED766" s="130">
        <v>0</v>
      </c>
      <c r="EE766" s="130">
        <v>0</v>
      </c>
      <c r="EF766" s="130">
        <v>0</v>
      </c>
      <c r="EG766" s="130">
        <v>0</v>
      </c>
      <c r="EH766" s="228" t="s">
        <v>861</v>
      </c>
      <c r="EI766" s="228" t="s">
        <v>861</v>
      </c>
      <c r="EJ766" s="228" t="s">
        <v>861</v>
      </c>
      <c r="EK766" s="228" t="s">
        <v>861</v>
      </c>
      <c r="EL766" s="228" t="s">
        <v>861</v>
      </c>
      <c r="EM766" s="228" t="s">
        <v>861</v>
      </c>
      <c r="EN766" s="228" t="s">
        <v>861</v>
      </c>
      <c r="EO766" s="228" t="s">
        <v>861</v>
      </c>
      <c r="EP766" s="228" t="s">
        <v>861</v>
      </c>
      <c r="EQ766" s="228" t="s">
        <v>861</v>
      </c>
      <c r="ER766" s="228" t="s">
        <v>861</v>
      </c>
      <c r="ES766" s="228" t="s">
        <v>861</v>
      </c>
      <c r="ET766" s="228" t="s">
        <v>861</v>
      </c>
      <c r="EU766" s="228" t="s">
        <v>861</v>
      </c>
      <c r="EV766" s="228" t="s">
        <v>861</v>
      </c>
      <c r="EW766" s="130">
        <v>10952200</v>
      </c>
      <c r="EX766" s="130">
        <v>11429700</v>
      </c>
      <c r="EY766" s="130">
        <v>11772500</v>
      </c>
      <c r="EZ766" s="130">
        <v>6818300</v>
      </c>
      <c r="FA766" s="130">
        <v>8137200</v>
      </c>
      <c r="FB766" s="130">
        <v>8322600</v>
      </c>
      <c r="FC766" s="228" t="s">
        <v>861</v>
      </c>
      <c r="FD766" s="228" t="s">
        <v>861</v>
      </c>
      <c r="FE766" s="228" t="s">
        <v>861</v>
      </c>
      <c r="FF766" s="228" t="s">
        <v>861</v>
      </c>
      <c r="FG766" s="228" t="s">
        <v>861</v>
      </c>
      <c r="FH766" s="228" t="s">
        <v>861</v>
      </c>
      <c r="FI766" s="228" t="s">
        <v>861</v>
      </c>
      <c r="FJ766" s="228" t="s">
        <v>861</v>
      </c>
      <c r="FK766" s="228" t="s">
        <v>861</v>
      </c>
      <c r="FL766" s="228" t="s">
        <v>861</v>
      </c>
      <c r="FM766" s="228" t="s">
        <v>861</v>
      </c>
      <c r="FN766" s="228" t="s">
        <v>861</v>
      </c>
      <c r="FO766" s="228" t="s">
        <v>861</v>
      </c>
      <c r="FP766" s="228" t="s">
        <v>861</v>
      </c>
      <c r="FQ766" s="228" t="s">
        <v>861</v>
      </c>
      <c r="FR766" s="130">
        <v>0</v>
      </c>
      <c r="FS766" s="130">
        <v>0</v>
      </c>
      <c r="FT766" s="130">
        <v>0</v>
      </c>
      <c r="FU766" s="130">
        <v>0</v>
      </c>
      <c r="FV766" s="130">
        <v>0</v>
      </c>
      <c r="FW766" s="130">
        <v>0</v>
      </c>
      <c r="FX766" s="228" t="s">
        <v>861</v>
      </c>
      <c r="FY766" s="228" t="s">
        <v>861</v>
      </c>
      <c r="FZ766" s="228" t="s">
        <v>861</v>
      </c>
      <c r="GA766" s="228" t="s">
        <v>861</v>
      </c>
      <c r="GB766" s="228" t="s">
        <v>861</v>
      </c>
      <c r="GC766" s="228" t="s">
        <v>861</v>
      </c>
      <c r="GD766" s="228" t="s">
        <v>861</v>
      </c>
      <c r="GE766" s="228" t="s">
        <v>861</v>
      </c>
      <c r="GF766" s="228" t="s">
        <v>861</v>
      </c>
      <c r="GG766" s="228" t="s">
        <v>861</v>
      </c>
      <c r="GH766" s="228" t="s">
        <v>861</v>
      </c>
      <c r="GI766" s="228" t="s">
        <v>861</v>
      </c>
      <c r="GJ766" s="228" t="s">
        <v>861</v>
      </c>
      <c r="GK766" s="228" t="s">
        <v>861</v>
      </c>
      <c r="GL766" s="228" t="s">
        <v>861</v>
      </c>
      <c r="GM766" s="130">
        <v>12341000</v>
      </c>
      <c r="GN766" s="130">
        <v>12879200</v>
      </c>
      <c r="GO766" s="130">
        <v>13265300</v>
      </c>
      <c r="GP766" s="130">
        <v>5888300</v>
      </c>
      <c r="GQ766" s="130">
        <v>6481900</v>
      </c>
      <c r="GR766" s="130">
        <v>6643100</v>
      </c>
      <c r="GS766" s="228" t="s">
        <v>861</v>
      </c>
      <c r="GT766" s="228" t="s">
        <v>861</v>
      </c>
      <c r="GU766" s="228" t="s">
        <v>861</v>
      </c>
      <c r="GV766" s="228" t="s">
        <v>861</v>
      </c>
      <c r="GW766" s="228" t="s">
        <v>861</v>
      </c>
      <c r="GX766" s="228" t="s">
        <v>861</v>
      </c>
      <c r="GY766" s="228" t="s">
        <v>861</v>
      </c>
      <c r="GZ766" s="228" t="s">
        <v>861</v>
      </c>
      <c r="HA766" s="228" t="s">
        <v>861</v>
      </c>
      <c r="HB766" s="228" t="s">
        <v>861</v>
      </c>
      <c r="HC766" s="228" t="s">
        <v>861</v>
      </c>
      <c r="HD766" s="228" t="s">
        <v>861</v>
      </c>
      <c r="HE766" s="228" t="s">
        <v>861</v>
      </c>
      <c r="HF766" s="228" t="s">
        <v>861</v>
      </c>
      <c r="HG766" s="228" t="s">
        <v>861</v>
      </c>
      <c r="HH766" s="130">
        <v>0</v>
      </c>
      <c r="HI766" s="130">
        <f>10017300-10017300</f>
        <v>0</v>
      </c>
      <c r="HJ766" s="130">
        <f>10017300-10017300</f>
        <v>0</v>
      </c>
      <c r="HK766" s="130">
        <v>0</v>
      </c>
      <c r="HL766" s="130">
        <f>4319865-4319865</f>
        <v>0</v>
      </c>
      <c r="HM766" s="130">
        <f>4319865-4319865</f>
        <v>0</v>
      </c>
      <c r="HN766" s="228" t="s">
        <v>861</v>
      </c>
      <c r="HO766" s="228" t="s">
        <v>861</v>
      </c>
      <c r="HP766" s="228" t="s">
        <v>861</v>
      </c>
      <c r="HQ766" s="228" t="s">
        <v>861</v>
      </c>
      <c r="HR766" s="228" t="s">
        <v>861</v>
      </c>
      <c r="HS766" s="228" t="s">
        <v>861</v>
      </c>
      <c r="HT766" s="228" t="s">
        <v>861</v>
      </c>
      <c r="HU766" s="228" t="s">
        <v>861</v>
      </c>
      <c r="HV766" s="228" t="s">
        <v>861</v>
      </c>
      <c r="HW766" s="228" t="s">
        <v>861</v>
      </c>
      <c r="HX766" s="228" t="s">
        <v>861</v>
      </c>
      <c r="HY766" s="228" t="s">
        <v>861</v>
      </c>
      <c r="HZ766" s="228" t="s">
        <v>861</v>
      </c>
      <c r="IA766" s="228" t="s">
        <v>861</v>
      </c>
      <c r="IB766" s="228" t="s">
        <v>861</v>
      </c>
      <c r="IC766" s="130">
        <v>8259800</v>
      </c>
      <c r="ID766" s="130">
        <v>8620000</v>
      </c>
      <c r="IE766" s="130">
        <v>8878600</v>
      </c>
      <c r="IF766" s="130">
        <v>4917300</v>
      </c>
      <c r="IG766" s="130">
        <v>5292000</v>
      </c>
      <c r="IH766" s="130">
        <v>5449400</v>
      </c>
      <c r="II766" s="228" t="s">
        <v>861</v>
      </c>
      <c r="IJ766" s="228" t="s">
        <v>861</v>
      </c>
      <c r="IK766" s="228" t="s">
        <v>861</v>
      </c>
      <c r="IL766" s="228" t="s">
        <v>861</v>
      </c>
      <c r="IM766" s="228" t="s">
        <v>861</v>
      </c>
      <c r="IN766" s="228" t="s">
        <v>861</v>
      </c>
      <c r="IO766" s="228" t="s">
        <v>861</v>
      </c>
      <c r="IP766" s="228" t="s">
        <v>861</v>
      </c>
      <c r="IQ766" s="228" t="s">
        <v>861</v>
      </c>
      <c r="IR766" s="228" t="s">
        <v>861</v>
      </c>
      <c r="IS766" s="228" t="s">
        <v>861</v>
      </c>
      <c r="IT766" s="228" t="s">
        <v>861</v>
      </c>
      <c r="IU766" s="228" t="s">
        <v>861</v>
      </c>
      <c r="IV766" s="228" t="s">
        <v>861</v>
      </c>
      <c r="IW766" s="228" t="s">
        <v>861</v>
      </c>
      <c r="IX766" s="130">
        <v>25972700</v>
      </c>
      <c r="IY766" s="130">
        <v>27104900</v>
      </c>
      <c r="IZ766" s="130">
        <v>27917700</v>
      </c>
      <c r="JA766" s="130">
        <v>15078500</v>
      </c>
      <c r="JB766" s="130">
        <v>16475400</v>
      </c>
      <c r="JC766" s="130">
        <v>16931900</v>
      </c>
      <c r="JD766" s="228" t="s">
        <v>861</v>
      </c>
      <c r="JE766" s="228" t="s">
        <v>861</v>
      </c>
      <c r="JF766" s="228" t="s">
        <v>861</v>
      </c>
      <c r="JG766" s="228" t="s">
        <v>861</v>
      </c>
      <c r="JH766" s="228" t="s">
        <v>861</v>
      </c>
      <c r="JI766" s="228" t="s">
        <v>861</v>
      </c>
      <c r="JJ766" s="228" t="s">
        <v>861</v>
      </c>
      <c r="JK766" s="228" t="s">
        <v>861</v>
      </c>
      <c r="JL766" s="228" t="s">
        <v>861</v>
      </c>
      <c r="JM766" s="228" t="s">
        <v>861</v>
      </c>
      <c r="JN766" s="228" t="s">
        <v>861</v>
      </c>
      <c r="JO766" s="228" t="s">
        <v>861</v>
      </c>
      <c r="JP766" s="228" t="s">
        <v>861</v>
      </c>
      <c r="JQ766" s="228" t="s">
        <v>861</v>
      </c>
      <c r="JR766" s="228" t="s">
        <v>861</v>
      </c>
      <c r="JS766" s="130">
        <v>10857800</v>
      </c>
      <c r="JT766" s="130">
        <v>11331200</v>
      </c>
      <c r="JU766" s="130">
        <v>11670900</v>
      </c>
      <c r="JV766" s="130">
        <v>6095300</v>
      </c>
      <c r="JW766" s="130">
        <v>6752300</v>
      </c>
      <c r="JX766" s="130">
        <v>6939400</v>
      </c>
      <c r="JY766" s="228" t="s">
        <v>861</v>
      </c>
      <c r="JZ766" s="228" t="s">
        <v>861</v>
      </c>
      <c r="KA766" s="228" t="s">
        <v>861</v>
      </c>
      <c r="KB766" s="228" t="s">
        <v>861</v>
      </c>
      <c r="KC766" s="228" t="s">
        <v>861</v>
      </c>
      <c r="KD766" s="228" t="s">
        <v>861</v>
      </c>
      <c r="KE766" s="228" t="s">
        <v>861</v>
      </c>
      <c r="KF766" s="228" t="s">
        <v>861</v>
      </c>
      <c r="KG766" s="228" t="s">
        <v>861</v>
      </c>
      <c r="KH766" s="228" t="s">
        <v>861</v>
      </c>
      <c r="KI766" s="228" t="s">
        <v>861</v>
      </c>
      <c r="KJ766" s="228" t="s">
        <v>861</v>
      </c>
      <c r="KK766" s="228" t="s">
        <v>861</v>
      </c>
      <c r="KL766" s="228" t="s">
        <v>861</v>
      </c>
      <c r="KM766" s="228" t="s">
        <v>861</v>
      </c>
      <c r="KN766" s="130">
        <v>8583200</v>
      </c>
      <c r="KO766" s="130">
        <v>8957200</v>
      </c>
      <c r="KP766" s="130">
        <v>9225700</v>
      </c>
      <c r="KQ766" s="130">
        <v>5007000</v>
      </c>
      <c r="KR766" s="130">
        <v>5572200</v>
      </c>
      <c r="KS766" s="130">
        <v>5637300</v>
      </c>
      <c r="KT766" s="228" t="s">
        <v>861</v>
      </c>
      <c r="KU766" s="228" t="s">
        <v>861</v>
      </c>
      <c r="KV766" s="228" t="s">
        <v>861</v>
      </c>
      <c r="KW766" s="228" t="s">
        <v>861</v>
      </c>
      <c r="KX766" s="228" t="s">
        <v>861</v>
      </c>
      <c r="KY766" s="228" t="s">
        <v>861</v>
      </c>
      <c r="KZ766" s="228" t="s">
        <v>861</v>
      </c>
      <c r="LA766" s="228" t="s">
        <v>861</v>
      </c>
      <c r="LB766" s="228" t="s">
        <v>861</v>
      </c>
      <c r="LC766" s="228" t="s">
        <v>861</v>
      </c>
      <c r="LD766" s="228" t="s">
        <v>861</v>
      </c>
      <c r="LE766" s="228" t="s">
        <v>861</v>
      </c>
      <c r="LF766" s="228" t="s">
        <v>861</v>
      </c>
      <c r="LG766" s="228" t="s">
        <v>861</v>
      </c>
      <c r="LH766" s="228" t="s">
        <v>861</v>
      </c>
      <c r="LI766" s="130">
        <v>16220700</v>
      </c>
      <c r="LJ766" s="130">
        <v>16927600</v>
      </c>
      <c r="LK766" s="130">
        <v>17435400</v>
      </c>
      <c r="LL766" s="130">
        <v>8092700</v>
      </c>
      <c r="LM766" s="130">
        <v>8697000</v>
      </c>
      <c r="LN766" s="130">
        <v>8918700</v>
      </c>
      <c r="LO766" s="228" t="s">
        <v>861</v>
      </c>
      <c r="LP766" s="228" t="s">
        <v>861</v>
      </c>
      <c r="LQ766" s="228" t="s">
        <v>861</v>
      </c>
      <c r="LR766" s="228" t="s">
        <v>861</v>
      </c>
      <c r="LS766" s="228" t="s">
        <v>861</v>
      </c>
      <c r="LT766" s="228" t="s">
        <v>861</v>
      </c>
      <c r="LU766" s="228" t="s">
        <v>861</v>
      </c>
      <c r="LV766" s="228" t="s">
        <v>861</v>
      </c>
      <c r="LW766" s="228" t="s">
        <v>861</v>
      </c>
      <c r="LX766" s="228" t="s">
        <v>861</v>
      </c>
      <c r="LY766" s="228" t="s">
        <v>861</v>
      </c>
      <c r="LZ766" s="228" t="s">
        <v>861</v>
      </c>
      <c r="MA766" s="228" t="s">
        <v>861</v>
      </c>
      <c r="MB766" s="228" t="s">
        <v>861</v>
      </c>
      <c r="MC766" s="228" t="s">
        <v>861</v>
      </c>
      <c r="MD766" s="130">
        <v>20360000</v>
      </c>
      <c r="ME766" s="130">
        <v>21247500</v>
      </c>
      <c r="MF766" s="130">
        <v>21884800</v>
      </c>
      <c r="MG766" s="130">
        <v>9363100</v>
      </c>
      <c r="MH766" s="130">
        <v>10610600</v>
      </c>
      <c r="MI766" s="130">
        <v>10891700</v>
      </c>
      <c r="MJ766" s="228" t="s">
        <v>861</v>
      </c>
      <c r="MK766" s="228" t="s">
        <v>861</v>
      </c>
      <c r="ML766" s="228" t="s">
        <v>861</v>
      </c>
      <c r="MM766" s="228" t="s">
        <v>861</v>
      </c>
      <c r="MN766" s="228" t="s">
        <v>861</v>
      </c>
      <c r="MO766" s="228" t="s">
        <v>861</v>
      </c>
      <c r="MP766" s="228" t="s">
        <v>861</v>
      </c>
      <c r="MQ766" s="228" t="s">
        <v>861</v>
      </c>
      <c r="MR766" s="228" t="s">
        <v>861</v>
      </c>
      <c r="MS766" s="228" t="s">
        <v>861</v>
      </c>
      <c r="MT766" s="228" t="s">
        <v>861</v>
      </c>
      <c r="MU766" s="228" t="s">
        <v>861</v>
      </c>
      <c r="MV766" s="228" t="s">
        <v>861</v>
      </c>
      <c r="MW766" s="228" t="s">
        <v>861</v>
      </c>
      <c r="MX766" s="228" t="s">
        <v>861</v>
      </c>
      <c r="MY766" s="130">
        <v>7921800</v>
      </c>
      <c r="MZ766" s="130">
        <v>8267100</v>
      </c>
      <c r="NA766" s="130">
        <v>8515000</v>
      </c>
      <c r="NB766" s="130">
        <v>4729600</v>
      </c>
      <c r="NC766" s="130">
        <v>5060300</v>
      </c>
      <c r="ND766" s="130">
        <v>5158100</v>
      </c>
      <c r="NE766" s="228" t="s">
        <v>861</v>
      </c>
      <c r="NF766" s="228" t="s">
        <v>861</v>
      </c>
      <c r="NG766" s="228" t="s">
        <v>861</v>
      </c>
      <c r="NH766" s="228" t="s">
        <v>861</v>
      </c>
      <c r="NI766" s="228" t="s">
        <v>861</v>
      </c>
      <c r="NJ766" s="228" t="s">
        <v>861</v>
      </c>
      <c r="NK766" s="228" t="s">
        <v>861</v>
      </c>
      <c r="NL766" s="228" t="s">
        <v>861</v>
      </c>
      <c r="NM766" s="228" t="s">
        <v>861</v>
      </c>
      <c r="NN766" s="228" t="s">
        <v>861</v>
      </c>
      <c r="NO766" s="228" t="s">
        <v>861</v>
      </c>
      <c r="NP766" s="228" t="s">
        <v>861</v>
      </c>
      <c r="NQ766" s="228" t="s">
        <v>861</v>
      </c>
      <c r="NR766" s="228" t="s">
        <v>861</v>
      </c>
      <c r="NS766" s="228" t="s">
        <v>861</v>
      </c>
      <c r="NT766" s="130">
        <v>12916500</v>
      </c>
      <c r="NU766" s="130">
        <v>13479400</v>
      </c>
      <c r="NV766" s="130">
        <v>13884000</v>
      </c>
      <c r="NW766" s="130">
        <v>9058600</v>
      </c>
      <c r="NX766" s="130">
        <v>9925700</v>
      </c>
      <c r="NY766" s="130">
        <v>10149400</v>
      </c>
      <c r="NZ766" s="228" t="s">
        <v>861</v>
      </c>
      <c r="OA766" s="228" t="s">
        <v>861</v>
      </c>
      <c r="OB766" s="228" t="s">
        <v>861</v>
      </c>
      <c r="OC766" s="228" t="s">
        <v>861</v>
      </c>
      <c r="OD766" s="228" t="s">
        <v>861</v>
      </c>
      <c r="OE766" s="228" t="s">
        <v>861</v>
      </c>
      <c r="OF766" s="228" t="s">
        <v>861</v>
      </c>
      <c r="OG766" s="228" t="s">
        <v>861</v>
      </c>
      <c r="OH766" s="228" t="s">
        <v>861</v>
      </c>
      <c r="OI766" s="228" t="s">
        <v>861</v>
      </c>
      <c r="OJ766" s="228" t="s">
        <v>861</v>
      </c>
      <c r="OK766" s="228" t="s">
        <v>861</v>
      </c>
      <c r="OL766" s="228" t="s">
        <v>861</v>
      </c>
      <c r="OM766" s="228" t="s">
        <v>861</v>
      </c>
      <c r="ON766" s="228" t="s">
        <v>861</v>
      </c>
      <c r="OO766" s="130">
        <v>19341500</v>
      </c>
      <c r="OP766" s="130">
        <v>20184600</v>
      </c>
      <c r="OQ766" s="130">
        <v>20789900</v>
      </c>
      <c r="OR766" s="130">
        <v>10313100</v>
      </c>
      <c r="OS766" s="130">
        <v>11372800</v>
      </c>
      <c r="OT766" s="130">
        <v>11741800</v>
      </c>
      <c r="OU766" s="228" t="s">
        <v>861</v>
      </c>
      <c r="OV766" s="228" t="s">
        <v>861</v>
      </c>
      <c r="OW766" s="228" t="s">
        <v>861</v>
      </c>
      <c r="OX766" s="228" t="s">
        <v>861</v>
      </c>
      <c r="OY766" s="228" t="s">
        <v>861</v>
      </c>
      <c r="OZ766" s="228" t="s">
        <v>861</v>
      </c>
      <c r="PA766" s="228" t="s">
        <v>861</v>
      </c>
      <c r="PB766" s="228" t="s">
        <v>861</v>
      </c>
      <c r="PC766" s="228" t="s">
        <v>861</v>
      </c>
      <c r="PD766" s="228" t="s">
        <v>861</v>
      </c>
      <c r="PE766" s="228" t="s">
        <v>861</v>
      </c>
      <c r="PF766" s="228" t="s">
        <v>861</v>
      </c>
      <c r="PG766" s="228" t="s">
        <v>861</v>
      </c>
      <c r="PH766" s="228" t="s">
        <v>861</v>
      </c>
      <c r="PI766" s="228" t="s">
        <v>861</v>
      </c>
      <c r="PJ766" s="130">
        <v>12245500</v>
      </c>
      <c r="PK766" s="130">
        <v>12779300</v>
      </c>
      <c r="PL766" s="130">
        <v>13162800</v>
      </c>
      <c r="PM766" s="130">
        <v>7563600</v>
      </c>
      <c r="PN766" s="130">
        <v>8078800</v>
      </c>
      <c r="PO766" s="130">
        <v>8281400</v>
      </c>
      <c r="PP766" s="228" t="s">
        <v>861</v>
      </c>
      <c r="PQ766" s="228" t="s">
        <v>861</v>
      </c>
      <c r="PR766" s="228" t="s">
        <v>861</v>
      </c>
      <c r="PS766" s="228" t="s">
        <v>861</v>
      </c>
      <c r="PT766" s="228" t="s">
        <v>861</v>
      </c>
      <c r="PU766" s="228" t="s">
        <v>861</v>
      </c>
      <c r="PV766" s="228" t="s">
        <v>861</v>
      </c>
      <c r="PW766" s="228" t="s">
        <v>861</v>
      </c>
      <c r="PX766" s="228" t="s">
        <v>861</v>
      </c>
      <c r="PY766" s="228" t="s">
        <v>861</v>
      </c>
      <c r="PZ766" s="228" t="s">
        <v>861</v>
      </c>
      <c r="QA766" s="228" t="s">
        <v>861</v>
      </c>
      <c r="QB766" s="228" t="s">
        <v>861</v>
      </c>
      <c r="QC766" s="228" t="s">
        <v>861</v>
      </c>
      <c r="QD766" s="228" t="s">
        <v>861</v>
      </c>
      <c r="QE766" s="130">
        <v>13683600</v>
      </c>
      <c r="QF766" s="130">
        <v>14280400</v>
      </c>
      <c r="QG766" s="130">
        <v>14708700</v>
      </c>
      <c r="QH766" s="130">
        <v>5844300</v>
      </c>
      <c r="QI766" s="130">
        <v>6588300</v>
      </c>
      <c r="QJ766" s="130">
        <v>6706900</v>
      </c>
      <c r="QK766" s="228" t="s">
        <v>861</v>
      </c>
      <c r="QL766" s="228" t="s">
        <v>861</v>
      </c>
      <c r="QM766" s="228" t="s">
        <v>861</v>
      </c>
      <c r="QN766" s="228" t="s">
        <v>861</v>
      </c>
      <c r="QO766" s="228" t="s">
        <v>861</v>
      </c>
      <c r="QP766" s="228" t="s">
        <v>861</v>
      </c>
      <c r="QQ766" s="228" t="s">
        <v>861</v>
      </c>
      <c r="QR766" s="228" t="s">
        <v>861</v>
      </c>
      <c r="QS766" s="228" t="s">
        <v>861</v>
      </c>
      <c r="QT766" s="228" t="s">
        <v>861</v>
      </c>
      <c r="QU766" s="228" t="s">
        <v>861</v>
      </c>
      <c r="QV766" s="228" t="s">
        <v>861</v>
      </c>
      <c r="QW766" s="228" t="s">
        <v>861</v>
      </c>
      <c r="QX766" s="228" t="s">
        <v>861</v>
      </c>
      <c r="QY766" s="228" t="s">
        <v>861</v>
      </c>
      <c r="QZ766" s="130">
        <v>15589700</v>
      </c>
      <c r="RA766" s="130">
        <v>16269400</v>
      </c>
      <c r="RB766" s="130">
        <v>16757200</v>
      </c>
      <c r="RC766" s="130">
        <v>9427900</v>
      </c>
      <c r="RD766" s="130">
        <v>10882500</v>
      </c>
      <c r="RE766" s="130">
        <v>11110400</v>
      </c>
      <c r="RF766" s="228" t="s">
        <v>861</v>
      </c>
      <c r="RG766" s="228" t="s">
        <v>861</v>
      </c>
      <c r="RH766" s="228" t="s">
        <v>861</v>
      </c>
      <c r="RI766" s="228" t="s">
        <v>861</v>
      </c>
      <c r="RJ766" s="228" t="s">
        <v>861</v>
      </c>
      <c r="RK766" s="228" t="s">
        <v>861</v>
      </c>
      <c r="RL766" s="228" t="s">
        <v>861</v>
      </c>
      <c r="RM766" s="228" t="s">
        <v>861</v>
      </c>
      <c r="RN766" s="228" t="s">
        <v>861</v>
      </c>
      <c r="RO766" s="228" t="s">
        <v>861</v>
      </c>
      <c r="RP766" s="228" t="s">
        <v>861</v>
      </c>
      <c r="RQ766" s="228" t="s">
        <v>861</v>
      </c>
      <c r="RR766" s="228" t="s">
        <v>861</v>
      </c>
      <c r="RS766" s="228" t="s">
        <v>861</v>
      </c>
      <c r="RT766" s="228" t="s">
        <v>861</v>
      </c>
      <c r="RU766" s="130">
        <v>19836600</v>
      </c>
      <c r="RV766" s="130">
        <v>20701300</v>
      </c>
      <c r="RW766" s="130">
        <v>21322300</v>
      </c>
      <c r="RX766" s="130">
        <v>11579400</v>
      </c>
      <c r="RY766" s="130">
        <v>12783700</v>
      </c>
      <c r="RZ766" s="130">
        <v>13136300</v>
      </c>
      <c r="SA766" s="228" t="s">
        <v>861</v>
      </c>
      <c r="SB766" s="228" t="s">
        <v>861</v>
      </c>
      <c r="SC766" s="228" t="s">
        <v>861</v>
      </c>
      <c r="SD766" s="228" t="s">
        <v>861</v>
      </c>
      <c r="SE766" s="228" t="s">
        <v>861</v>
      </c>
      <c r="SF766" s="228" t="s">
        <v>861</v>
      </c>
      <c r="SG766" s="228" t="s">
        <v>861</v>
      </c>
      <c r="SH766" s="228" t="s">
        <v>861</v>
      </c>
      <c r="SI766" s="228" t="s">
        <v>861</v>
      </c>
      <c r="SJ766" s="228" t="s">
        <v>861</v>
      </c>
      <c r="SK766" s="228" t="s">
        <v>861</v>
      </c>
      <c r="SL766" s="228" t="s">
        <v>861</v>
      </c>
      <c r="SM766" s="228" t="s">
        <v>861</v>
      </c>
      <c r="SN766" s="228" t="s">
        <v>861</v>
      </c>
      <c r="SO766" s="228" t="s">
        <v>861</v>
      </c>
      <c r="SP766" s="130">
        <v>30191700</v>
      </c>
      <c r="SQ766" s="130">
        <v>31508000</v>
      </c>
      <c r="SR766" s="130">
        <v>32452900</v>
      </c>
      <c r="SS766" s="130">
        <v>13628100</v>
      </c>
      <c r="ST766" s="130">
        <v>15360100</v>
      </c>
      <c r="SU766" s="130">
        <v>15925600</v>
      </c>
      <c r="SV766" s="228" t="s">
        <v>861</v>
      </c>
      <c r="SW766" s="228" t="s">
        <v>861</v>
      </c>
      <c r="SX766" s="228" t="s">
        <v>861</v>
      </c>
      <c r="SY766" s="228" t="s">
        <v>861</v>
      </c>
      <c r="SZ766" s="228" t="s">
        <v>861</v>
      </c>
      <c r="TA766" s="228" t="s">
        <v>861</v>
      </c>
      <c r="TB766" s="228" t="s">
        <v>861</v>
      </c>
      <c r="TC766" s="228" t="s">
        <v>861</v>
      </c>
      <c r="TD766" s="228" t="s">
        <v>861</v>
      </c>
      <c r="TE766" s="228" t="s">
        <v>861</v>
      </c>
      <c r="TF766" s="228" t="s">
        <v>861</v>
      </c>
      <c r="TG766" s="228" t="s">
        <v>861</v>
      </c>
      <c r="TH766" s="228" t="s">
        <v>861</v>
      </c>
      <c r="TI766" s="228" t="s">
        <v>861</v>
      </c>
      <c r="TJ766" s="228" t="s">
        <v>861</v>
      </c>
      <c r="TK766" s="130">
        <v>16373000</v>
      </c>
      <c r="TL766" s="130">
        <v>17086800</v>
      </c>
      <c r="TM766" s="130">
        <v>17599200</v>
      </c>
      <c r="TN766" s="130">
        <v>9256000</v>
      </c>
      <c r="TO766" s="130">
        <v>10226200</v>
      </c>
      <c r="TP766" s="130">
        <v>10439800</v>
      </c>
      <c r="TQ766" s="228" t="s">
        <v>861</v>
      </c>
      <c r="TR766" s="228" t="s">
        <v>861</v>
      </c>
      <c r="TS766" s="228" t="s">
        <v>861</v>
      </c>
      <c r="TT766" s="228" t="s">
        <v>861</v>
      </c>
      <c r="TU766" s="228" t="s">
        <v>861</v>
      </c>
      <c r="TV766" s="228" t="s">
        <v>861</v>
      </c>
      <c r="TW766" s="228" t="s">
        <v>861</v>
      </c>
      <c r="TX766" s="228" t="s">
        <v>861</v>
      </c>
      <c r="TY766" s="228" t="s">
        <v>861</v>
      </c>
      <c r="TZ766" s="228" t="s">
        <v>861</v>
      </c>
      <c r="UA766" s="228" t="s">
        <v>861</v>
      </c>
      <c r="UB766" s="228" t="s">
        <v>861</v>
      </c>
      <c r="UC766" s="228" t="s">
        <v>861</v>
      </c>
      <c r="UD766" s="228" t="s">
        <v>861</v>
      </c>
      <c r="UE766" s="228" t="s">
        <v>861</v>
      </c>
      <c r="UF766" s="130">
        <v>8834000</v>
      </c>
      <c r="UG766" s="130">
        <v>9219100</v>
      </c>
      <c r="UH766" s="130">
        <v>9495700</v>
      </c>
      <c r="UI766" s="130">
        <v>4993400</v>
      </c>
      <c r="UJ766" s="130">
        <v>5580000</v>
      </c>
      <c r="UK766" s="130">
        <v>5724300</v>
      </c>
      <c r="UL766" s="228" t="s">
        <v>861</v>
      </c>
      <c r="UM766" s="228" t="s">
        <v>861</v>
      </c>
      <c r="UN766" s="228" t="s">
        <v>861</v>
      </c>
      <c r="UO766" s="228" t="s">
        <v>861</v>
      </c>
      <c r="UP766" s="228" t="s">
        <v>861</v>
      </c>
      <c r="UQ766" s="228" t="s">
        <v>861</v>
      </c>
      <c r="UR766" s="228" t="s">
        <v>861</v>
      </c>
      <c r="US766" s="228" t="s">
        <v>861</v>
      </c>
      <c r="UT766" s="228" t="s">
        <v>861</v>
      </c>
      <c r="UU766" s="228" t="s">
        <v>861</v>
      </c>
      <c r="UV766" s="228" t="s">
        <v>861</v>
      </c>
      <c r="UW766" s="228" t="s">
        <v>861</v>
      </c>
      <c r="UX766" s="228" t="s">
        <v>861</v>
      </c>
      <c r="UY766" s="228" t="s">
        <v>861</v>
      </c>
      <c r="UZ766" s="228" t="s">
        <v>861</v>
      </c>
      <c r="VA766" s="130">
        <v>22033500</v>
      </c>
      <c r="VB766" s="130">
        <v>22994100</v>
      </c>
      <c r="VC766" s="130">
        <v>23683600</v>
      </c>
      <c r="VD766" s="130">
        <v>12999500</v>
      </c>
      <c r="VE766" s="130">
        <v>14943100</v>
      </c>
      <c r="VF766" s="130">
        <v>15304200</v>
      </c>
      <c r="VG766" s="228" t="s">
        <v>861</v>
      </c>
      <c r="VH766" s="228" t="s">
        <v>861</v>
      </c>
      <c r="VI766" s="228" t="s">
        <v>861</v>
      </c>
      <c r="VJ766" s="228" t="s">
        <v>861</v>
      </c>
      <c r="VK766" s="228" t="s">
        <v>861</v>
      </c>
      <c r="VL766" s="228" t="s">
        <v>861</v>
      </c>
      <c r="VM766" s="228" t="s">
        <v>861</v>
      </c>
      <c r="VN766" s="228" t="s">
        <v>861</v>
      </c>
      <c r="VO766" s="228" t="s">
        <v>861</v>
      </c>
      <c r="VP766" s="228" t="s">
        <v>861</v>
      </c>
      <c r="VQ766" s="228" t="s">
        <v>861</v>
      </c>
      <c r="VR766" s="228" t="s">
        <v>861</v>
      </c>
      <c r="VS766" s="228" t="s">
        <v>861</v>
      </c>
      <c r="VT766" s="228" t="s">
        <v>861</v>
      </c>
      <c r="VU766" s="228" t="s">
        <v>861</v>
      </c>
      <c r="VV766" s="130">
        <v>27074600</v>
      </c>
      <c r="VW766" s="130">
        <v>28254900</v>
      </c>
      <c r="VX766" s="130">
        <v>29102400</v>
      </c>
      <c r="VY766" s="130">
        <v>13550800</v>
      </c>
      <c r="VZ766" s="130">
        <v>14976600</v>
      </c>
      <c r="WA766" s="130">
        <v>15385300</v>
      </c>
      <c r="WB766" s="228" t="s">
        <v>861</v>
      </c>
      <c r="WC766" s="228" t="s">
        <v>861</v>
      </c>
      <c r="WD766" s="228" t="s">
        <v>861</v>
      </c>
      <c r="WE766" s="228" t="s">
        <v>861</v>
      </c>
      <c r="WF766" s="228" t="s">
        <v>861</v>
      </c>
      <c r="WG766" s="228" t="s">
        <v>861</v>
      </c>
      <c r="WH766" s="228" t="s">
        <v>861</v>
      </c>
      <c r="WI766" s="228" t="s">
        <v>861</v>
      </c>
      <c r="WJ766" s="228" t="s">
        <v>861</v>
      </c>
      <c r="WK766" s="228" t="s">
        <v>861</v>
      </c>
      <c r="WL766" s="228" t="s">
        <v>861</v>
      </c>
      <c r="WM766" s="228" t="s">
        <v>861</v>
      </c>
      <c r="WN766" s="228" t="s">
        <v>861</v>
      </c>
      <c r="WO766" s="228" t="s">
        <v>861</v>
      </c>
      <c r="WP766" s="228" t="s">
        <v>861</v>
      </c>
      <c r="WQ766" s="130">
        <v>0</v>
      </c>
      <c r="WR766" s="130">
        <f>8740800-8740800</f>
        <v>0</v>
      </c>
      <c r="WS766" s="130">
        <f>8740800-8740800</f>
        <v>0</v>
      </c>
      <c r="WT766" s="130">
        <v>0</v>
      </c>
      <c r="WU766" s="130">
        <f>5762355-5762355</f>
        <v>0</v>
      </c>
      <c r="WV766" s="130">
        <f>5762355-5762355</f>
        <v>0</v>
      </c>
      <c r="WW766" s="228" t="s">
        <v>861</v>
      </c>
      <c r="WX766" s="228" t="s">
        <v>861</v>
      </c>
      <c r="WY766" s="228" t="s">
        <v>861</v>
      </c>
      <c r="WZ766" s="228" t="s">
        <v>861</v>
      </c>
      <c r="XA766" s="228" t="s">
        <v>861</v>
      </c>
      <c r="XB766" s="228" t="s">
        <v>861</v>
      </c>
      <c r="XC766" s="228" t="s">
        <v>861</v>
      </c>
      <c r="XD766" s="228" t="s">
        <v>861</v>
      </c>
      <c r="XE766" s="228" t="s">
        <v>861</v>
      </c>
      <c r="XF766" s="228" t="s">
        <v>861</v>
      </c>
      <c r="XG766" s="228" t="s">
        <v>861</v>
      </c>
      <c r="XH766" s="228" t="s">
        <v>861</v>
      </c>
      <c r="XI766" s="228" t="s">
        <v>861</v>
      </c>
      <c r="XJ766" s="228" t="s">
        <v>861</v>
      </c>
      <c r="XK766" s="228" t="s">
        <v>861</v>
      </c>
      <c r="XL766" s="130">
        <v>13547100</v>
      </c>
      <c r="XM766" s="130">
        <v>14137800</v>
      </c>
      <c r="XN766" s="130">
        <v>14561600</v>
      </c>
      <c r="XO766" s="130">
        <v>6150900</v>
      </c>
      <c r="XP766" s="130">
        <v>6699400</v>
      </c>
      <c r="XQ766" s="130">
        <v>6877000</v>
      </c>
      <c r="XR766" s="228" t="s">
        <v>861</v>
      </c>
      <c r="XS766" s="228" t="s">
        <v>861</v>
      </c>
      <c r="XT766" s="228" t="s">
        <v>861</v>
      </c>
      <c r="XU766" s="228" t="s">
        <v>861</v>
      </c>
      <c r="XV766" s="228" t="s">
        <v>861</v>
      </c>
      <c r="XW766" s="228" t="s">
        <v>861</v>
      </c>
      <c r="XX766" s="228" t="s">
        <v>861</v>
      </c>
      <c r="XY766" s="228" t="s">
        <v>861</v>
      </c>
      <c r="XZ766" s="228" t="s">
        <v>861</v>
      </c>
      <c r="YA766" s="228" t="s">
        <v>861</v>
      </c>
      <c r="YB766" s="228" t="s">
        <v>861</v>
      </c>
      <c r="YC766" s="228" t="s">
        <v>861</v>
      </c>
      <c r="YD766" s="228" t="s">
        <v>861</v>
      </c>
      <c r="YE766" s="228" t="s">
        <v>861</v>
      </c>
      <c r="YF766" s="228" t="s">
        <v>861</v>
      </c>
      <c r="YG766" s="130">
        <v>24941400</v>
      </c>
      <c r="YH766" s="130">
        <v>26029100</v>
      </c>
      <c r="YI766" s="130">
        <v>26809400</v>
      </c>
      <c r="YJ766" s="130">
        <v>11847900</v>
      </c>
      <c r="YK766" s="130">
        <v>12965000</v>
      </c>
      <c r="YL766" s="130">
        <v>13422600</v>
      </c>
      <c r="YM766" s="228" t="s">
        <v>861</v>
      </c>
      <c r="YN766" s="228" t="s">
        <v>861</v>
      </c>
      <c r="YO766" s="228" t="s">
        <v>861</v>
      </c>
      <c r="YP766" s="228" t="s">
        <v>861</v>
      </c>
      <c r="YQ766" s="228" t="s">
        <v>861</v>
      </c>
      <c r="YR766" s="228" t="s">
        <v>861</v>
      </c>
      <c r="YS766" s="228" t="s">
        <v>861</v>
      </c>
      <c r="YT766" s="228" t="s">
        <v>861</v>
      </c>
      <c r="YU766" s="228" t="s">
        <v>861</v>
      </c>
      <c r="YV766" s="228" t="s">
        <v>861</v>
      </c>
      <c r="YW766" s="228" t="s">
        <v>861</v>
      </c>
      <c r="YX766" s="228" t="s">
        <v>861</v>
      </c>
      <c r="YY766" s="228" t="s">
        <v>861</v>
      </c>
      <c r="YZ766" s="228" t="s">
        <v>861</v>
      </c>
      <c r="ZA766" s="228" t="s">
        <v>861</v>
      </c>
      <c r="ZB766" s="130">
        <v>20655200</v>
      </c>
      <c r="ZC766" s="130">
        <v>21555600</v>
      </c>
      <c r="ZD766" s="130">
        <v>22202100</v>
      </c>
      <c r="ZE766" s="130">
        <v>9388600</v>
      </c>
      <c r="ZF766" s="130">
        <v>10797700</v>
      </c>
      <c r="ZG766" s="130">
        <v>11145800</v>
      </c>
      <c r="ZH766" s="228" t="s">
        <v>861</v>
      </c>
      <c r="ZI766" s="228" t="s">
        <v>861</v>
      </c>
      <c r="ZJ766" s="228" t="s">
        <v>861</v>
      </c>
      <c r="ZK766" s="228" t="s">
        <v>861</v>
      </c>
      <c r="ZL766" s="228" t="s">
        <v>861</v>
      </c>
      <c r="ZM766" s="228" t="s">
        <v>861</v>
      </c>
      <c r="ZN766" s="228" t="s">
        <v>861</v>
      </c>
      <c r="ZO766" s="228" t="s">
        <v>861</v>
      </c>
      <c r="ZP766" s="228" t="s">
        <v>861</v>
      </c>
      <c r="ZQ766" s="228" t="s">
        <v>861</v>
      </c>
      <c r="ZR766" s="228" t="s">
        <v>861</v>
      </c>
      <c r="ZS766" s="228" t="s">
        <v>861</v>
      </c>
      <c r="ZT766" s="228" t="s">
        <v>861</v>
      </c>
      <c r="ZU766" s="228" t="s">
        <v>861</v>
      </c>
      <c r="ZV766" s="228" t="s">
        <v>861</v>
      </c>
      <c r="ZW766" s="130">
        <v>15273900</v>
      </c>
      <c r="ZX766" s="130">
        <v>15939900</v>
      </c>
      <c r="ZY766" s="130">
        <v>16418000</v>
      </c>
      <c r="ZZ766" s="130">
        <v>8114900</v>
      </c>
      <c r="AAA766" s="130">
        <v>9133500</v>
      </c>
      <c r="AAB766" s="130">
        <v>9431300</v>
      </c>
      <c r="AAC766" s="228" t="s">
        <v>861</v>
      </c>
      <c r="AAD766" s="228" t="s">
        <v>861</v>
      </c>
      <c r="AAE766" s="228" t="s">
        <v>861</v>
      </c>
      <c r="AAF766" s="228" t="s">
        <v>861</v>
      </c>
      <c r="AAG766" s="228" t="s">
        <v>861</v>
      </c>
      <c r="AAH766" s="228" t="s">
        <v>861</v>
      </c>
      <c r="AAI766" s="228" t="s">
        <v>861</v>
      </c>
      <c r="AAJ766" s="228" t="s">
        <v>861</v>
      </c>
      <c r="AAK766" s="228" t="s">
        <v>861</v>
      </c>
      <c r="AAL766" s="228" t="s">
        <v>861</v>
      </c>
      <c r="AAM766" s="228" t="s">
        <v>861</v>
      </c>
      <c r="AAN766" s="228" t="s">
        <v>861</v>
      </c>
      <c r="AAO766" s="228" t="s">
        <v>861</v>
      </c>
      <c r="AAP766" s="228" t="s">
        <v>861</v>
      </c>
      <c r="AAQ766" s="228" t="s">
        <v>861</v>
      </c>
      <c r="AAR766" s="130">
        <v>11490200</v>
      </c>
      <c r="AAS766" s="130">
        <v>11991000</v>
      </c>
      <c r="AAT766" s="130">
        <v>12350600</v>
      </c>
      <c r="AAU766" s="130">
        <v>5982500</v>
      </c>
      <c r="AAV766" s="130">
        <v>7258400</v>
      </c>
      <c r="AAW766" s="130">
        <v>7417100</v>
      </c>
      <c r="AAX766" s="228" t="s">
        <v>861</v>
      </c>
      <c r="AAY766" s="228" t="s">
        <v>861</v>
      </c>
      <c r="AAZ766" s="228" t="s">
        <v>861</v>
      </c>
      <c r="ABA766" s="228" t="s">
        <v>861</v>
      </c>
      <c r="ABB766" s="228" t="s">
        <v>861</v>
      </c>
      <c r="ABC766" s="228" t="s">
        <v>861</v>
      </c>
      <c r="ABD766" s="228" t="s">
        <v>861</v>
      </c>
      <c r="ABE766" s="228" t="s">
        <v>861</v>
      </c>
      <c r="ABF766" s="228" t="s">
        <v>861</v>
      </c>
      <c r="ABG766" s="228" t="s">
        <v>861</v>
      </c>
      <c r="ABH766" s="228" t="s">
        <v>861</v>
      </c>
      <c r="ABI766" s="228" t="s">
        <v>861</v>
      </c>
      <c r="ABJ766" s="228" t="s">
        <v>861</v>
      </c>
      <c r="ABK766" s="228" t="s">
        <v>861</v>
      </c>
      <c r="ABL766" s="228" t="s">
        <v>861</v>
      </c>
      <c r="ABM766" s="130">
        <v>11743300</v>
      </c>
      <c r="ABN766" s="130">
        <v>12255400</v>
      </c>
      <c r="ABO766" s="130">
        <v>12622700</v>
      </c>
      <c r="ABP766" s="130">
        <v>5403000</v>
      </c>
      <c r="ABQ766" s="130">
        <v>6556900</v>
      </c>
      <c r="ABR766" s="130">
        <v>6728100</v>
      </c>
      <c r="ABS766" s="228" t="s">
        <v>861</v>
      </c>
      <c r="ABT766" s="228" t="s">
        <v>861</v>
      </c>
      <c r="ABU766" s="228" t="s">
        <v>861</v>
      </c>
      <c r="ABV766" s="228" t="s">
        <v>861</v>
      </c>
      <c r="ABW766" s="228" t="s">
        <v>861</v>
      </c>
      <c r="ABX766" s="228" t="s">
        <v>861</v>
      </c>
      <c r="ABY766" s="228" t="s">
        <v>861</v>
      </c>
      <c r="ABZ766" s="228" t="s">
        <v>861</v>
      </c>
      <c r="ACA766" s="228" t="s">
        <v>861</v>
      </c>
      <c r="ACB766" s="228" t="s">
        <v>861</v>
      </c>
      <c r="ACC766" s="228" t="s">
        <v>861</v>
      </c>
      <c r="ACD766" s="228" t="s">
        <v>861</v>
      </c>
      <c r="ACE766" s="228" t="s">
        <v>861</v>
      </c>
      <c r="ACF766" s="228" t="s">
        <v>861</v>
      </c>
      <c r="ACG766" s="228" t="s">
        <v>861</v>
      </c>
      <c r="ACH766" s="130">
        <v>26934500</v>
      </c>
      <c r="ACI766" s="130">
        <v>28108800</v>
      </c>
      <c r="ACJ766" s="130">
        <v>28951800</v>
      </c>
      <c r="ACK766" s="130">
        <v>9320700</v>
      </c>
      <c r="ACL766" s="130">
        <v>11392500</v>
      </c>
      <c r="ACM766" s="130">
        <v>11775200</v>
      </c>
      <c r="ACN766" s="228" t="s">
        <v>861</v>
      </c>
      <c r="ACO766" s="228" t="s">
        <v>861</v>
      </c>
      <c r="ACP766" s="228" t="s">
        <v>861</v>
      </c>
      <c r="ACQ766" s="228" t="s">
        <v>861</v>
      </c>
      <c r="ACR766" s="228" t="s">
        <v>861</v>
      </c>
      <c r="ACS766" s="228" t="s">
        <v>861</v>
      </c>
      <c r="ACT766" s="228" t="s">
        <v>861</v>
      </c>
      <c r="ACU766" s="228" t="s">
        <v>861</v>
      </c>
      <c r="ACV766" s="228" t="s">
        <v>861</v>
      </c>
      <c r="ACW766" s="228" t="s">
        <v>861</v>
      </c>
      <c r="ACX766" s="228" t="s">
        <v>861</v>
      </c>
      <c r="ACY766" s="228" t="s">
        <v>861</v>
      </c>
      <c r="ACZ766" s="228" t="s">
        <v>861</v>
      </c>
      <c r="ADA766" s="228" t="s">
        <v>861</v>
      </c>
      <c r="ADB766" s="228" t="s">
        <v>861</v>
      </c>
      <c r="ADC766" s="130">
        <v>13704500</v>
      </c>
      <c r="ADD766" s="130">
        <v>14302000</v>
      </c>
      <c r="ADE766" s="130">
        <v>14730800</v>
      </c>
      <c r="ADF766" s="130">
        <v>5497700</v>
      </c>
      <c r="ADG766" s="130">
        <v>6845500</v>
      </c>
      <c r="ADH766" s="130">
        <v>6970700</v>
      </c>
      <c r="ADI766" s="228" t="s">
        <v>861</v>
      </c>
      <c r="ADJ766" s="228" t="s">
        <v>861</v>
      </c>
      <c r="ADK766" s="228" t="s">
        <v>861</v>
      </c>
      <c r="ADL766" s="228" t="s">
        <v>861</v>
      </c>
      <c r="ADM766" s="228" t="s">
        <v>861</v>
      </c>
      <c r="ADN766" s="228" t="s">
        <v>861</v>
      </c>
      <c r="ADO766" s="228" t="s">
        <v>861</v>
      </c>
      <c r="ADP766" s="228" t="s">
        <v>861</v>
      </c>
      <c r="ADQ766" s="228" t="s">
        <v>861</v>
      </c>
      <c r="ADR766" s="228" t="s">
        <v>861</v>
      </c>
      <c r="ADS766" s="228" t="s">
        <v>861</v>
      </c>
      <c r="ADT766" s="228" t="s">
        <v>861</v>
      </c>
      <c r="ADU766" s="228" t="s">
        <v>861</v>
      </c>
      <c r="ADV766" s="228" t="s">
        <v>861</v>
      </c>
      <c r="ADW766" s="228" t="s">
        <v>861</v>
      </c>
      <c r="ADX766" s="130">
        <v>12643200</v>
      </c>
      <c r="ADY766" s="130">
        <v>13194500</v>
      </c>
      <c r="ADZ766" s="130">
        <v>13590000</v>
      </c>
      <c r="AEA766" s="130">
        <v>6127300</v>
      </c>
      <c r="AEB766" s="130">
        <v>6819900</v>
      </c>
      <c r="AEC766" s="130">
        <v>7008400</v>
      </c>
      <c r="AED766" s="228" t="s">
        <v>861</v>
      </c>
      <c r="AEE766" s="228" t="s">
        <v>861</v>
      </c>
      <c r="AEF766" s="228" t="s">
        <v>861</v>
      </c>
      <c r="AEG766" s="228" t="s">
        <v>861</v>
      </c>
      <c r="AEH766" s="228" t="s">
        <v>861</v>
      </c>
      <c r="AEI766" s="228" t="s">
        <v>861</v>
      </c>
      <c r="AEJ766" s="228" t="s">
        <v>861</v>
      </c>
      <c r="AEK766" s="228" t="s">
        <v>861</v>
      </c>
      <c r="AEL766" s="228" t="s">
        <v>861</v>
      </c>
      <c r="AEM766" s="228" t="s">
        <v>861</v>
      </c>
      <c r="AEN766" s="228" t="s">
        <v>861</v>
      </c>
      <c r="AEO766" s="228" t="s">
        <v>861</v>
      </c>
      <c r="AEP766" s="228" t="s">
        <v>861</v>
      </c>
      <c r="AEQ766" s="228" t="s">
        <v>861</v>
      </c>
      <c r="AER766" s="228" t="s">
        <v>861</v>
      </c>
      <c r="AES766" s="130">
        <v>39103400</v>
      </c>
      <c r="AET766" s="130">
        <v>40808000</v>
      </c>
      <c r="AEU766" s="130">
        <v>42031900</v>
      </c>
      <c r="AEV766" s="130">
        <v>17906300</v>
      </c>
      <c r="AEW766" s="130">
        <v>19631400</v>
      </c>
      <c r="AEX766" s="130">
        <v>20154000</v>
      </c>
      <c r="AEY766" s="228" t="s">
        <v>861</v>
      </c>
      <c r="AEZ766" s="228" t="s">
        <v>861</v>
      </c>
      <c r="AFA766" s="228" t="s">
        <v>861</v>
      </c>
      <c r="AFB766" s="228" t="s">
        <v>861</v>
      </c>
      <c r="AFC766" s="228" t="s">
        <v>861</v>
      </c>
      <c r="AFD766" s="228" t="s">
        <v>861</v>
      </c>
      <c r="AFE766" s="228" t="s">
        <v>861</v>
      </c>
      <c r="AFF766" s="228" t="s">
        <v>861</v>
      </c>
      <c r="AFG766" s="228" t="s">
        <v>861</v>
      </c>
      <c r="AFH766" s="228" t="s">
        <v>861</v>
      </c>
      <c r="AFI766" s="228" t="s">
        <v>861</v>
      </c>
      <c r="AFJ766" s="228" t="s">
        <v>861</v>
      </c>
      <c r="AFK766" s="228" t="s">
        <v>861</v>
      </c>
      <c r="AFL766" s="228" t="s">
        <v>861</v>
      </c>
      <c r="AFM766" s="228" t="s">
        <v>861</v>
      </c>
      <c r="AFN766" s="130">
        <v>17988500</v>
      </c>
      <c r="AFO766" s="130">
        <v>18772600</v>
      </c>
      <c r="AFP766" s="130">
        <v>19335600</v>
      </c>
      <c r="AFQ766" s="130">
        <v>6448100</v>
      </c>
      <c r="AFR766" s="130">
        <v>7683800</v>
      </c>
      <c r="AFS766" s="130">
        <v>7915600</v>
      </c>
      <c r="AFT766" s="228" t="s">
        <v>861</v>
      </c>
      <c r="AFU766" s="228" t="s">
        <v>861</v>
      </c>
      <c r="AFV766" s="228" t="s">
        <v>861</v>
      </c>
      <c r="AFW766" s="228" t="s">
        <v>861</v>
      </c>
      <c r="AFX766" s="228" t="s">
        <v>861</v>
      </c>
      <c r="AFY766" s="228" t="s">
        <v>861</v>
      </c>
      <c r="AFZ766" s="228" t="s">
        <v>861</v>
      </c>
      <c r="AGA766" s="228" t="s">
        <v>861</v>
      </c>
      <c r="AGB766" s="228" t="s">
        <v>861</v>
      </c>
      <c r="AGC766" s="228" t="s">
        <v>861</v>
      </c>
      <c r="AGD766" s="228" t="s">
        <v>861</v>
      </c>
      <c r="AGE766" s="228" t="s">
        <v>861</v>
      </c>
      <c r="AGF766" s="228" t="s">
        <v>861</v>
      </c>
      <c r="AGG766" s="228" t="s">
        <v>861</v>
      </c>
      <c r="AGH766" s="228" t="s">
        <v>861</v>
      </c>
      <c r="AGI766" s="130">
        <v>10017200</v>
      </c>
      <c r="AGJ766" s="130">
        <v>10453800</v>
      </c>
      <c r="AGK766" s="130">
        <v>10767300</v>
      </c>
      <c r="AGL766" s="130">
        <v>5271700</v>
      </c>
      <c r="AGM766" s="130">
        <v>5797500</v>
      </c>
      <c r="AGN766" s="130">
        <v>5960700</v>
      </c>
      <c r="AGO766" s="228" t="s">
        <v>861</v>
      </c>
      <c r="AGP766" s="228" t="s">
        <v>861</v>
      </c>
      <c r="AGQ766" s="228" t="s">
        <v>861</v>
      </c>
      <c r="AGR766" s="228" t="s">
        <v>861</v>
      </c>
      <c r="AGS766" s="228" t="s">
        <v>861</v>
      </c>
      <c r="AGT766" s="228" t="s">
        <v>861</v>
      </c>
      <c r="AGU766" s="228" t="s">
        <v>861</v>
      </c>
      <c r="AGV766" s="228" t="s">
        <v>861</v>
      </c>
      <c r="AGW766" s="228" t="s">
        <v>861</v>
      </c>
      <c r="AGX766" s="228" t="s">
        <v>861</v>
      </c>
      <c r="AGY766" s="228" t="s">
        <v>861</v>
      </c>
      <c r="AGZ766" s="228" t="s">
        <v>861</v>
      </c>
      <c r="AHA766" s="228" t="s">
        <v>861</v>
      </c>
      <c r="AHB766" s="228" t="s">
        <v>861</v>
      </c>
      <c r="AHC766" s="228" t="s">
        <v>861</v>
      </c>
      <c r="AHD766" s="130">
        <v>13900300</v>
      </c>
      <c r="AHE766" s="130">
        <v>14506200</v>
      </c>
      <c r="AHF766" s="130">
        <v>14941300</v>
      </c>
      <c r="AHG766" s="130">
        <v>8531100</v>
      </c>
      <c r="AHH766" s="130">
        <v>9138700</v>
      </c>
      <c r="AHI766" s="130">
        <v>9418400</v>
      </c>
      <c r="AHJ766" s="228" t="s">
        <v>861</v>
      </c>
      <c r="AHK766" s="228" t="s">
        <v>861</v>
      </c>
      <c r="AHL766" s="228" t="s">
        <v>861</v>
      </c>
      <c r="AHM766" s="228" t="s">
        <v>861</v>
      </c>
      <c r="AHN766" s="228" t="s">
        <v>861</v>
      </c>
      <c r="AHO766" s="228" t="s">
        <v>861</v>
      </c>
      <c r="AHP766" s="228" t="s">
        <v>861</v>
      </c>
      <c r="AHQ766" s="228" t="s">
        <v>861</v>
      </c>
      <c r="AHR766" s="228" t="s">
        <v>861</v>
      </c>
      <c r="AHS766" s="228" t="s">
        <v>861</v>
      </c>
      <c r="AHT766" s="228" t="s">
        <v>861</v>
      </c>
      <c r="AHU766" s="228" t="s">
        <v>861</v>
      </c>
      <c r="AHV766" s="228" t="s">
        <v>861</v>
      </c>
      <c r="AHW766" s="228" t="s">
        <v>861</v>
      </c>
      <c r="AHX766" s="228" t="s">
        <v>861</v>
      </c>
      <c r="AHY766" s="130">
        <v>4667700</v>
      </c>
      <c r="AHZ766" s="130">
        <v>4871100</v>
      </c>
      <c r="AIA766" s="130">
        <v>5017200</v>
      </c>
      <c r="AIB766" s="130">
        <v>3882200</v>
      </c>
      <c r="AIC766" s="130">
        <v>4322000</v>
      </c>
      <c r="AID766" s="130">
        <v>4411700</v>
      </c>
      <c r="AIE766" s="228" t="s">
        <v>861</v>
      </c>
      <c r="AIF766" s="228" t="s">
        <v>861</v>
      </c>
      <c r="AIG766" s="228" t="s">
        <v>861</v>
      </c>
      <c r="AIH766" s="228" t="s">
        <v>861</v>
      </c>
      <c r="AII766" s="228" t="s">
        <v>861</v>
      </c>
      <c r="AIJ766" s="228" t="s">
        <v>861</v>
      </c>
      <c r="AIK766" s="228" t="s">
        <v>861</v>
      </c>
      <c r="AIL766" s="228" t="s">
        <v>861</v>
      </c>
      <c r="AIM766" s="228" t="s">
        <v>861</v>
      </c>
      <c r="AIN766" s="228" t="s">
        <v>861</v>
      </c>
      <c r="AIO766" s="228" t="s">
        <v>861</v>
      </c>
      <c r="AIP766" s="228" t="s">
        <v>861</v>
      </c>
      <c r="AIQ766" s="228" t="s">
        <v>861</v>
      </c>
      <c r="AIR766" s="228" t="s">
        <v>861</v>
      </c>
      <c r="AIS766" s="228" t="s">
        <v>861</v>
      </c>
      <c r="AIT766" s="130">
        <v>11098000</v>
      </c>
      <c r="AIU766" s="130">
        <v>11581600</v>
      </c>
      <c r="AIV766" s="130">
        <v>11929000</v>
      </c>
      <c r="AIW766" s="130">
        <v>5908500</v>
      </c>
      <c r="AIX766" s="130">
        <v>7069100</v>
      </c>
      <c r="AIY766" s="130">
        <v>7260000</v>
      </c>
      <c r="AIZ766" s="228" t="s">
        <v>861</v>
      </c>
      <c r="AJA766" s="228" t="s">
        <v>861</v>
      </c>
      <c r="AJB766" s="228" t="s">
        <v>861</v>
      </c>
      <c r="AJC766" s="228" t="s">
        <v>861</v>
      </c>
      <c r="AJD766" s="228" t="s">
        <v>861</v>
      </c>
      <c r="AJE766" s="228" t="s">
        <v>861</v>
      </c>
      <c r="AJF766" s="228" t="s">
        <v>861</v>
      </c>
      <c r="AJG766" s="228" t="s">
        <v>861</v>
      </c>
      <c r="AJH766" s="228" t="s">
        <v>861</v>
      </c>
      <c r="AJI766" s="228" t="s">
        <v>861</v>
      </c>
      <c r="AJJ766" s="228" t="s">
        <v>861</v>
      </c>
      <c r="AJK766" s="228" t="s">
        <v>861</v>
      </c>
      <c r="AJL766" s="228" t="s">
        <v>861</v>
      </c>
      <c r="AJM766" s="228" t="s">
        <v>861</v>
      </c>
      <c r="AJN766" s="228" t="s">
        <v>861</v>
      </c>
      <c r="AJO766" s="130">
        <v>0</v>
      </c>
      <c r="AJP766" s="130">
        <f>7551200-7551200</f>
        <v>0</v>
      </c>
      <c r="AJQ766" s="130">
        <f>7551200-7551200</f>
        <v>0</v>
      </c>
      <c r="AJR766" s="130">
        <v>0</v>
      </c>
      <c r="AJS766" s="130">
        <f>4341717-4341717</f>
        <v>0</v>
      </c>
      <c r="AJT766" s="130">
        <f>4341717-4341717</f>
        <v>0</v>
      </c>
      <c r="AJU766" s="228" t="s">
        <v>861</v>
      </c>
      <c r="AJV766" s="228" t="s">
        <v>861</v>
      </c>
      <c r="AJW766" s="228" t="s">
        <v>861</v>
      </c>
      <c r="AJX766" s="228" t="s">
        <v>861</v>
      </c>
      <c r="AJY766" s="228" t="s">
        <v>861</v>
      </c>
      <c r="AJZ766" s="228" t="s">
        <v>861</v>
      </c>
      <c r="AKA766" s="228" t="s">
        <v>861</v>
      </c>
      <c r="AKB766" s="228" t="s">
        <v>861</v>
      </c>
      <c r="AKC766" s="228" t="s">
        <v>861</v>
      </c>
      <c r="AKD766" s="228" t="s">
        <v>861</v>
      </c>
      <c r="AKE766" s="228" t="s">
        <v>861</v>
      </c>
      <c r="AKF766" s="228" t="s">
        <v>861</v>
      </c>
      <c r="AKG766" s="228" t="s">
        <v>861</v>
      </c>
      <c r="AKH766" s="228" t="s">
        <v>861</v>
      </c>
      <c r="AKI766" s="228" t="s">
        <v>861</v>
      </c>
      <c r="AKJ766" s="130">
        <v>14365600</v>
      </c>
      <c r="AKK766" s="130">
        <v>14992000</v>
      </c>
      <c r="AKL766" s="130">
        <v>15441700</v>
      </c>
      <c r="AKM766" s="130">
        <v>8266700</v>
      </c>
      <c r="AKN766" s="130">
        <v>8988600</v>
      </c>
      <c r="AKO766" s="130">
        <v>9270500</v>
      </c>
      <c r="AKP766" s="228" t="s">
        <v>861</v>
      </c>
      <c r="AKQ766" s="228" t="s">
        <v>861</v>
      </c>
      <c r="AKR766" s="228" t="s">
        <v>861</v>
      </c>
      <c r="AKS766" s="228" t="s">
        <v>861</v>
      </c>
      <c r="AKT766" s="228" t="s">
        <v>861</v>
      </c>
      <c r="AKU766" s="228" t="s">
        <v>861</v>
      </c>
      <c r="AKV766" s="228" t="s">
        <v>861</v>
      </c>
      <c r="AKW766" s="228" t="s">
        <v>861</v>
      </c>
      <c r="AKX766" s="228" t="s">
        <v>861</v>
      </c>
      <c r="AKY766" s="228" t="s">
        <v>861</v>
      </c>
      <c r="AKZ766" s="228" t="s">
        <v>861</v>
      </c>
      <c r="ALA766" s="228" t="s">
        <v>861</v>
      </c>
      <c r="ALB766" s="228" t="s">
        <v>861</v>
      </c>
      <c r="ALC766" s="228" t="s">
        <v>861</v>
      </c>
      <c r="ALD766" s="228" t="s">
        <v>861</v>
      </c>
      <c r="ALE766" s="130">
        <v>11719000</v>
      </c>
      <c r="ALF766" s="130">
        <v>12230000</v>
      </c>
      <c r="ALG766" s="130">
        <v>12596700</v>
      </c>
      <c r="ALH766" s="130">
        <v>5508200</v>
      </c>
      <c r="ALI766" s="130">
        <v>6421200</v>
      </c>
      <c r="ALJ766" s="130">
        <v>6596100</v>
      </c>
      <c r="ALK766" s="228" t="s">
        <v>861</v>
      </c>
      <c r="ALL766" s="228" t="s">
        <v>861</v>
      </c>
      <c r="ALM766" s="228" t="s">
        <v>861</v>
      </c>
      <c r="ALN766" s="228" t="s">
        <v>861</v>
      </c>
      <c r="ALO766" s="228" t="s">
        <v>861</v>
      </c>
      <c r="ALP766" s="228" t="s">
        <v>861</v>
      </c>
      <c r="ALQ766" s="228" t="s">
        <v>861</v>
      </c>
      <c r="ALR766" s="228" t="s">
        <v>861</v>
      </c>
      <c r="ALS766" s="228" t="s">
        <v>861</v>
      </c>
      <c r="ALT766" s="228" t="s">
        <v>861</v>
      </c>
      <c r="ALU766" s="228" t="s">
        <v>861</v>
      </c>
      <c r="ALV766" s="228" t="s">
        <v>861</v>
      </c>
      <c r="ALW766" s="228" t="s">
        <v>861</v>
      </c>
      <c r="ALX766" s="228" t="s">
        <v>861</v>
      </c>
      <c r="ALY766" s="228" t="s">
        <v>861</v>
      </c>
      <c r="ALZ766" s="130">
        <v>12412000</v>
      </c>
      <c r="AMA766" s="130">
        <v>12953000</v>
      </c>
      <c r="AMB766" s="130">
        <v>13341600</v>
      </c>
      <c r="AMC766" s="130">
        <v>5886100</v>
      </c>
      <c r="AMD766" s="130">
        <v>6748800</v>
      </c>
      <c r="AME766" s="130">
        <v>6947000</v>
      </c>
      <c r="AMF766" s="228" t="s">
        <v>861</v>
      </c>
      <c r="AMG766" s="228" t="s">
        <v>861</v>
      </c>
      <c r="AMH766" s="228" t="s">
        <v>861</v>
      </c>
      <c r="AMI766" s="228" t="s">
        <v>861</v>
      </c>
      <c r="AMJ766" s="228" t="s">
        <v>861</v>
      </c>
      <c r="AMK766" s="228" t="s">
        <v>861</v>
      </c>
      <c r="AML766" s="228" t="s">
        <v>861</v>
      </c>
      <c r="AMM766" s="228" t="s">
        <v>861</v>
      </c>
      <c r="AMN766" s="228" t="s">
        <v>861</v>
      </c>
      <c r="AMO766" s="228" t="s">
        <v>861</v>
      </c>
      <c r="AMP766" s="228" t="s">
        <v>861</v>
      </c>
      <c r="AMQ766" s="228" t="s">
        <v>861</v>
      </c>
      <c r="AMR766" s="228" t="s">
        <v>861</v>
      </c>
      <c r="AMS766" s="228" t="s">
        <v>861</v>
      </c>
      <c r="AMT766" s="228" t="s">
        <v>861</v>
      </c>
      <c r="AMU766" s="130">
        <v>11431300</v>
      </c>
      <c r="AMV766" s="130">
        <v>11929600</v>
      </c>
      <c r="AMW766" s="130">
        <v>12287400</v>
      </c>
      <c r="AMX766" s="130">
        <v>6170300</v>
      </c>
      <c r="AMY766" s="130">
        <v>6875800</v>
      </c>
      <c r="AMZ766" s="130">
        <v>7060300</v>
      </c>
      <c r="ANA766" s="228" t="s">
        <v>861</v>
      </c>
      <c r="ANB766" s="228" t="s">
        <v>861</v>
      </c>
      <c r="ANC766" s="228" t="s">
        <v>861</v>
      </c>
      <c r="AND766" s="228" t="s">
        <v>861</v>
      </c>
      <c r="ANE766" s="228" t="s">
        <v>861</v>
      </c>
      <c r="ANF766" s="228" t="s">
        <v>861</v>
      </c>
      <c r="ANG766" s="228" t="s">
        <v>861</v>
      </c>
      <c r="ANH766" s="228" t="s">
        <v>861</v>
      </c>
      <c r="ANI766" s="228" t="s">
        <v>861</v>
      </c>
      <c r="ANJ766" s="228" t="s">
        <v>861</v>
      </c>
      <c r="ANK766" s="228" t="s">
        <v>861</v>
      </c>
      <c r="ANL766" s="228" t="s">
        <v>861</v>
      </c>
      <c r="ANM766" s="228" t="s">
        <v>861</v>
      </c>
      <c r="ANN766" s="228" t="s">
        <v>861</v>
      </c>
      <c r="ANO766" s="228" t="s">
        <v>861</v>
      </c>
      <c r="ANP766" s="130">
        <v>30313400</v>
      </c>
      <c r="ANQ766" s="130">
        <v>31634900</v>
      </c>
      <c r="ANR766" s="130">
        <v>32583700</v>
      </c>
      <c r="ANS766" s="130">
        <v>13466500</v>
      </c>
      <c r="ANT766" s="130">
        <v>14809600</v>
      </c>
      <c r="ANU766" s="130">
        <v>15274700</v>
      </c>
      <c r="ANV766" s="228" t="s">
        <v>861</v>
      </c>
      <c r="ANW766" s="228" t="s">
        <v>861</v>
      </c>
      <c r="ANX766" s="228" t="s">
        <v>861</v>
      </c>
      <c r="ANY766" s="228" t="s">
        <v>861</v>
      </c>
      <c r="ANZ766" s="228" t="s">
        <v>861</v>
      </c>
      <c r="AOA766" s="228" t="s">
        <v>861</v>
      </c>
      <c r="AOB766" s="228" t="s">
        <v>861</v>
      </c>
      <c r="AOC766" s="228" t="s">
        <v>861</v>
      </c>
      <c r="AOD766" s="228" t="s">
        <v>861</v>
      </c>
      <c r="AOE766" s="228" t="s">
        <v>861</v>
      </c>
      <c r="AOF766" s="228" t="s">
        <v>861</v>
      </c>
      <c r="AOG766" s="228" t="s">
        <v>861</v>
      </c>
      <c r="AOH766" s="228" t="s">
        <v>861</v>
      </c>
      <c r="AOI766" s="228" t="s">
        <v>861</v>
      </c>
      <c r="AOJ766" s="228" t="s">
        <v>861</v>
      </c>
      <c r="AOK766" s="130">
        <v>6931800</v>
      </c>
      <c r="AOL766" s="130">
        <v>7233900</v>
      </c>
      <c r="AOM766" s="130">
        <v>7450900</v>
      </c>
      <c r="AON766" s="130">
        <v>4537300</v>
      </c>
      <c r="AOO766" s="130">
        <v>4895400</v>
      </c>
      <c r="AOP766" s="130">
        <v>4988500</v>
      </c>
      <c r="AOQ766" s="228" t="s">
        <v>861</v>
      </c>
      <c r="AOR766" s="228" t="s">
        <v>861</v>
      </c>
      <c r="AOS766" s="228" t="s">
        <v>861</v>
      </c>
      <c r="AOT766" s="228" t="s">
        <v>861</v>
      </c>
      <c r="AOU766" s="228" t="s">
        <v>861</v>
      </c>
      <c r="AOV766" s="228" t="s">
        <v>861</v>
      </c>
      <c r="AOW766" s="228" t="s">
        <v>861</v>
      </c>
      <c r="AOX766" s="228" t="s">
        <v>861</v>
      </c>
      <c r="AOY766" s="228" t="s">
        <v>861</v>
      </c>
      <c r="AOZ766" s="228" t="s">
        <v>861</v>
      </c>
      <c r="APA766" s="228" t="s">
        <v>861</v>
      </c>
      <c r="APB766" s="228" t="s">
        <v>861</v>
      </c>
      <c r="APC766" s="228" t="s">
        <v>861</v>
      </c>
      <c r="APD766" s="228" t="s">
        <v>861</v>
      </c>
      <c r="APE766" s="228" t="s">
        <v>861</v>
      </c>
      <c r="APF766" s="130">
        <v>24685200</v>
      </c>
      <c r="APG766" s="130">
        <v>25761000</v>
      </c>
      <c r="APH766" s="130">
        <v>26533800</v>
      </c>
      <c r="API766" s="130">
        <v>11773700</v>
      </c>
      <c r="APJ766" s="130">
        <v>12868800</v>
      </c>
      <c r="APK766" s="130">
        <v>13228200</v>
      </c>
      <c r="APL766" s="228" t="s">
        <v>861</v>
      </c>
      <c r="APM766" s="228" t="s">
        <v>861</v>
      </c>
      <c r="APN766" s="228" t="s">
        <v>861</v>
      </c>
      <c r="APO766" s="228" t="s">
        <v>861</v>
      </c>
      <c r="APP766" s="228" t="s">
        <v>861</v>
      </c>
      <c r="APQ766" s="228" t="s">
        <v>861</v>
      </c>
      <c r="APR766" s="228" t="s">
        <v>861</v>
      </c>
      <c r="APS766" s="228" t="s">
        <v>861</v>
      </c>
      <c r="APT766" s="228" t="s">
        <v>861</v>
      </c>
      <c r="APU766" s="228" t="s">
        <v>861</v>
      </c>
      <c r="APV766" s="228" t="s">
        <v>861</v>
      </c>
      <c r="APW766" s="228" t="s">
        <v>861</v>
      </c>
      <c r="APX766" s="228" t="s">
        <v>861</v>
      </c>
      <c r="APY766" s="228" t="s">
        <v>861</v>
      </c>
      <c r="APZ766" s="228" t="s">
        <v>861</v>
      </c>
      <c r="AQA766" s="130">
        <v>21565600</v>
      </c>
      <c r="AQB766" s="130">
        <v>22505800</v>
      </c>
      <c r="AQC766" s="130">
        <v>23180800</v>
      </c>
      <c r="AQD766" s="130">
        <v>12461600</v>
      </c>
      <c r="AQE766" s="130">
        <v>13496800</v>
      </c>
      <c r="AQF766" s="130">
        <v>13878800</v>
      </c>
      <c r="AQG766" s="228" t="s">
        <v>861</v>
      </c>
      <c r="AQH766" s="228" t="s">
        <v>861</v>
      </c>
      <c r="AQI766" s="228" t="s">
        <v>861</v>
      </c>
      <c r="AQJ766" s="228" t="s">
        <v>861</v>
      </c>
      <c r="AQK766" s="228" t="s">
        <v>861</v>
      </c>
      <c r="AQL766" s="228" t="s">
        <v>861</v>
      </c>
      <c r="AQM766" s="228" t="s">
        <v>861</v>
      </c>
      <c r="AQN766" s="228" t="s">
        <v>861</v>
      </c>
      <c r="AQO766" s="228" t="s">
        <v>861</v>
      </c>
      <c r="AQP766" s="228" t="s">
        <v>861</v>
      </c>
      <c r="AQQ766" s="228" t="s">
        <v>861</v>
      </c>
      <c r="AQR766" s="228" t="s">
        <v>861</v>
      </c>
      <c r="AQS766" s="228" t="s">
        <v>861</v>
      </c>
      <c r="AQT766" s="228" t="s">
        <v>861</v>
      </c>
      <c r="AQU766" s="228" t="s">
        <v>861</v>
      </c>
      <c r="AQV766" s="130">
        <v>11267700</v>
      </c>
      <c r="AQW766" s="130">
        <v>11758900</v>
      </c>
      <c r="AQX766" s="130">
        <v>12111600</v>
      </c>
      <c r="AQY766" s="130">
        <v>6314600</v>
      </c>
      <c r="AQZ766" s="130">
        <v>7138600</v>
      </c>
      <c r="ARA766" s="130">
        <v>7324900</v>
      </c>
      <c r="ARB766" s="228" t="s">
        <v>861</v>
      </c>
      <c r="ARC766" s="228" t="s">
        <v>861</v>
      </c>
      <c r="ARD766" s="228" t="s">
        <v>861</v>
      </c>
      <c r="ARE766" s="228" t="s">
        <v>861</v>
      </c>
      <c r="ARF766" s="228" t="s">
        <v>861</v>
      </c>
      <c r="ARG766" s="228" t="s">
        <v>861</v>
      </c>
      <c r="ARH766" s="228" t="s">
        <v>861</v>
      </c>
      <c r="ARI766" s="228" t="s">
        <v>861</v>
      </c>
      <c r="ARJ766" s="228" t="s">
        <v>861</v>
      </c>
      <c r="ARK766" s="228" t="s">
        <v>861</v>
      </c>
      <c r="ARL766" s="228" t="s">
        <v>861</v>
      </c>
      <c r="ARM766" s="228" t="s">
        <v>861</v>
      </c>
      <c r="ARN766" s="228" t="s">
        <v>861</v>
      </c>
      <c r="ARO766" s="228" t="s">
        <v>861</v>
      </c>
      <c r="ARP766" s="228" t="s">
        <v>861</v>
      </c>
      <c r="ARQ766" s="130">
        <v>24200800</v>
      </c>
      <c r="ARR766" s="130">
        <v>25255900</v>
      </c>
      <c r="ARS766" s="130">
        <v>26013300</v>
      </c>
      <c r="ART766" s="130">
        <v>9587700</v>
      </c>
      <c r="ARU766" s="130">
        <v>11077400</v>
      </c>
      <c r="ARV766" s="130">
        <v>11394200</v>
      </c>
      <c r="ARW766" s="228" t="s">
        <v>861</v>
      </c>
      <c r="ARX766" s="228" t="s">
        <v>861</v>
      </c>
      <c r="ARY766" s="228" t="s">
        <v>861</v>
      </c>
      <c r="ARZ766" s="228" t="s">
        <v>861</v>
      </c>
      <c r="ASA766" s="228" t="s">
        <v>861</v>
      </c>
      <c r="ASB766" s="228" t="s">
        <v>861</v>
      </c>
      <c r="ASC766" s="228" t="s">
        <v>861</v>
      </c>
      <c r="ASD766" s="228" t="s">
        <v>861</v>
      </c>
      <c r="ASE766" s="228" t="s">
        <v>861</v>
      </c>
      <c r="ASF766" s="228" t="s">
        <v>861</v>
      </c>
      <c r="ASG766" s="228" t="s">
        <v>861</v>
      </c>
      <c r="ASH766" s="228" t="s">
        <v>861</v>
      </c>
      <c r="ASI766" s="228" t="s">
        <v>861</v>
      </c>
      <c r="ASJ766" s="228" t="s">
        <v>861</v>
      </c>
      <c r="ASK766" s="228" t="s">
        <v>861</v>
      </c>
      <c r="ASL766" s="130">
        <v>12361200</v>
      </c>
      <c r="ASM766" s="130">
        <v>12900100</v>
      </c>
      <c r="ASN766" s="130">
        <v>13287100</v>
      </c>
      <c r="ASO766" s="130">
        <v>6292600</v>
      </c>
      <c r="ASP766" s="130">
        <v>7499900</v>
      </c>
      <c r="ASQ766" s="130">
        <v>7732200</v>
      </c>
      <c r="ASR766" s="228" t="s">
        <v>861</v>
      </c>
      <c r="ASS766" s="228" t="s">
        <v>861</v>
      </c>
      <c r="AST766" s="228" t="s">
        <v>861</v>
      </c>
      <c r="ASU766" s="228" t="s">
        <v>861</v>
      </c>
      <c r="ASV766" s="228" t="s">
        <v>861</v>
      </c>
      <c r="ASW766" s="228" t="s">
        <v>861</v>
      </c>
      <c r="ASX766" s="228" t="s">
        <v>861</v>
      </c>
      <c r="ASY766" s="228" t="s">
        <v>861</v>
      </c>
      <c r="ASZ766" s="228" t="s">
        <v>861</v>
      </c>
      <c r="ATA766" s="228" t="s">
        <v>861</v>
      </c>
      <c r="ATB766" s="228" t="s">
        <v>861</v>
      </c>
      <c r="ATC766" s="228" t="s">
        <v>861</v>
      </c>
      <c r="ATD766" s="228" t="s">
        <v>861</v>
      </c>
      <c r="ATE766" s="228" t="s">
        <v>861</v>
      </c>
      <c r="ATF766" s="228" t="s">
        <v>861</v>
      </c>
      <c r="ATG766" s="130">
        <v>21952100</v>
      </c>
      <c r="ATH766" s="130">
        <v>22909000</v>
      </c>
      <c r="ATI766" s="130">
        <v>23596100</v>
      </c>
      <c r="ATJ766" s="130">
        <v>12238900</v>
      </c>
      <c r="ATK766" s="130">
        <v>12863200</v>
      </c>
      <c r="ATL766" s="130">
        <v>13289000</v>
      </c>
      <c r="ATM766" s="228" t="s">
        <v>861</v>
      </c>
      <c r="ATN766" s="228" t="s">
        <v>861</v>
      </c>
      <c r="ATO766" s="228" t="s">
        <v>861</v>
      </c>
      <c r="ATP766" s="228" t="s">
        <v>861</v>
      </c>
      <c r="ATQ766" s="228" t="s">
        <v>861</v>
      </c>
      <c r="ATR766" s="228" t="s">
        <v>861</v>
      </c>
      <c r="ATS766" s="228" t="s">
        <v>861</v>
      </c>
      <c r="ATT766" s="228" t="s">
        <v>861</v>
      </c>
      <c r="ATU766" s="228" t="s">
        <v>861</v>
      </c>
      <c r="ATV766" s="228" t="s">
        <v>861</v>
      </c>
      <c r="ATW766" s="228" t="s">
        <v>861</v>
      </c>
      <c r="ATX766" s="228" t="s">
        <v>861</v>
      </c>
      <c r="ATY766" s="228" t="s">
        <v>861</v>
      </c>
      <c r="ATZ766" s="228" t="s">
        <v>861</v>
      </c>
      <c r="AUA766" s="228" t="s">
        <v>861</v>
      </c>
      <c r="AUB766" s="130">
        <v>24186100</v>
      </c>
      <c r="AUC766" s="130">
        <v>25240400</v>
      </c>
      <c r="AUD766" s="130">
        <v>25997500</v>
      </c>
      <c r="AUE766" s="130">
        <v>10243900</v>
      </c>
      <c r="AUF766" s="130">
        <v>12538800</v>
      </c>
      <c r="AUG766" s="130">
        <v>12929700</v>
      </c>
      <c r="AUH766" s="228" t="s">
        <v>861</v>
      </c>
      <c r="AUI766" s="228" t="s">
        <v>861</v>
      </c>
      <c r="AUJ766" s="228" t="s">
        <v>861</v>
      </c>
      <c r="AUK766" s="228" t="s">
        <v>861</v>
      </c>
      <c r="AUL766" s="228" t="s">
        <v>861</v>
      </c>
      <c r="AUM766" s="228" t="s">
        <v>861</v>
      </c>
      <c r="AUN766" s="228" t="s">
        <v>861</v>
      </c>
      <c r="AUO766" s="228" t="s">
        <v>861</v>
      </c>
      <c r="AUP766" s="228" t="s">
        <v>861</v>
      </c>
      <c r="AUQ766" s="228" t="s">
        <v>861</v>
      </c>
      <c r="AUR766" s="228" t="s">
        <v>861</v>
      </c>
      <c r="AUS766" s="228" t="s">
        <v>861</v>
      </c>
      <c r="AUT766" s="228" t="s">
        <v>861</v>
      </c>
      <c r="AUU766" s="228" t="s">
        <v>861</v>
      </c>
      <c r="AUV766" s="228" t="s">
        <v>861</v>
      </c>
      <c r="AUW766" s="130">
        <v>35538200</v>
      </c>
      <c r="AUX766" s="130">
        <v>37087300</v>
      </c>
      <c r="AUY766" s="130">
        <v>38199600</v>
      </c>
      <c r="AUZ766" s="130">
        <v>17410700</v>
      </c>
      <c r="AVA766" s="130">
        <v>19271400</v>
      </c>
      <c r="AVB766" s="130">
        <v>19897900</v>
      </c>
      <c r="AVC766" s="228" t="s">
        <v>861</v>
      </c>
      <c r="AVD766" s="228" t="s">
        <v>861</v>
      </c>
      <c r="AVE766" s="228" t="s">
        <v>861</v>
      </c>
      <c r="AVF766" s="228" t="s">
        <v>861</v>
      </c>
      <c r="AVG766" s="228" t="s">
        <v>861</v>
      </c>
      <c r="AVH766" s="228" t="s">
        <v>861</v>
      </c>
      <c r="AVI766" s="228" t="s">
        <v>861</v>
      </c>
      <c r="AVJ766" s="228" t="s">
        <v>861</v>
      </c>
      <c r="AVK766" s="228" t="s">
        <v>861</v>
      </c>
      <c r="AVL766" s="228" t="s">
        <v>861</v>
      </c>
      <c r="AVM766" s="228" t="s">
        <v>861</v>
      </c>
      <c r="AVN766" s="228" t="s">
        <v>861</v>
      </c>
      <c r="AVO766" s="228" t="s">
        <v>861</v>
      </c>
      <c r="AVP766" s="228" t="s">
        <v>861</v>
      </c>
      <c r="AVQ766" s="228" t="s">
        <v>861</v>
      </c>
      <c r="AVR766" s="130">
        <v>24559700</v>
      </c>
      <c r="AVS766" s="130">
        <v>25629800</v>
      </c>
      <c r="AVT766" s="130">
        <v>26397400</v>
      </c>
      <c r="AVU766" s="130">
        <v>12829500</v>
      </c>
      <c r="AVV766" s="130">
        <v>14068500</v>
      </c>
      <c r="AVW766" s="130">
        <v>14540700</v>
      </c>
      <c r="AVX766" s="228" t="s">
        <v>861</v>
      </c>
      <c r="AVY766" s="228" t="s">
        <v>861</v>
      </c>
      <c r="AVZ766" s="228" t="s">
        <v>861</v>
      </c>
      <c r="AWA766" s="228" t="s">
        <v>861</v>
      </c>
      <c r="AWB766" s="228" t="s">
        <v>861</v>
      </c>
      <c r="AWC766" s="228" t="s">
        <v>861</v>
      </c>
      <c r="AWD766" s="228" t="s">
        <v>861</v>
      </c>
      <c r="AWE766" s="228" t="s">
        <v>861</v>
      </c>
      <c r="AWF766" s="228" t="s">
        <v>861</v>
      </c>
      <c r="AWG766" s="228" t="s">
        <v>861</v>
      </c>
      <c r="AWH766" s="228" t="s">
        <v>861</v>
      </c>
      <c r="AWI766" s="228" t="s">
        <v>861</v>
      </c>
      <c r="AWJ766" s="228" t="s">
        <v>861</v>
      </c>
      <c r="AWK766" s="228" t="s">
        <v>861</v>
      </c>
      <c r="AWL766" s="228" t="s">
        <v>861</v>
      </c>
      <c r="AWM766" s="124">
        <f t="shared" si="2377"/>
        <v>968578800</v>
      </c>
      <c r="AWN766" s="124">
        <f t="shared" si="2378"/>
        <v>1010802700</v>
      </c>
      <c r="AWO766" s="124">
        <f t="shared" si="2379"/>
        <v>1041116800</v>
      </c>
      <c r="AWP766" s="124">
        <f t="shared" si="2380"/>
        <v>488282100</v>
      </c>
      <c r="AWQ766" s="124">
        <f t="shared" si="2381"/>
        <v>548742700</v>
      </c>
      <c r="AWR766" s="124">
        <f t="shared" si="2382"/>
        <v>564056600</v>
      </c>
    </row>
    <row r="768" spans="1:1292" x14ac:dyDescent="0.25">
      <c r="B768" s="292" t="s">
        <v>1615</v>
      </c>
      <c r="I768" s="107" t="s">
        <v>257</v>
      </c>
    </row>
  </sheetData>
  <mergeCells count="737">
    <mergeCell ref="D759:E759"/>
    <mergeCell ref="D761:E761"/>
    <mergeCell ref="CC717:CE717"/>
    <mergeCell ref="CF717:CH717"/>
    <mergeCell ref="CI717:CK717"/>
    <mergeCell ref="CL717:CN717"/>
    <mergeCell ref="CO717:CQ717"/>
    <mergeCell ref="CR717:CT717"/>
    <mergeCell ref="BK717:BM717"/>
    <mergeCell ref="BN717:BP717"/>
    <mergeCell ref="BQ717:BS717"/>
    <mergeCell ref="BT717:BV717"/>
    <mergeCell ref="BW717:BY717"/>
    <mergeCell ref="BZ717:CB717"/>
    <mergeCell ref="AS717:AU717"/>
    <mergeCell ref="AV717:AX717"/>
    <mergeCell ref="AY717:BA717"/>
    <mergeCell ref="BE717:BG717"/>
    <mergeCell ref="BH717:BJ717"/>
    <mergeCell ref="AA717:AC717"/>
    <mergeCell ref="AD717:AF717"/>
    <mergeCell ref="AG717:AI717"/>
    <mergeCell ref="AJ717:AL717"/>
    <mergeCell ref="AM717:AO717"/>
    <mergeCell ref="D766:E766"/>
    <mergeCell ref="D765:E765"/>
    <mergeCell ref="AWP717:AWR717"/>
    <mergeCell ref="F719:H719"/>
    <mergeCell ref="D721:E721"/>
    <mergeCell ref="D737:E737"/>
    <mergeCell ref="D757:E757"/>
    <mergeCell ref="D758:E758"/>
    <mergeCell ref="AVX717:AVZ717"/>
    <mergeCell ref="AWA717:AWC717"/>
    <mergeCell ref="AWD717:AWF717"/>
    <mergeCell ref="AWG717:AWI717"/>
    <mergeCell ref="AWJ717:AWL717"/>
    <mergeCell ref="AWM717:AWO717"/>
    <mergeCell ref="AVF717:AVH717"/>
    <mergeCell ref="AVI717:AVK717"/>
    <mergeCell ref="AVL717:AVN717"/>
    <mergeCell ref="AVO717:AVQ717"/>
    <mergeCell ref="AVR717:AVT717"/>
    <mergeCell ref="AVU717:AVW717"/>
    <mergeCell ref="AUN717:AUP717"/>
    <mergeCell ref="AUQ717:AUS717"/>
    <mergeCell ref="AUT717:AUV717"/>
    <mergeCell ref="AUW717:AUY717"/>
    <mergeCell ref="AUZ717:AVB717"/>
    <mergeCell ref="AVC717:AVE717"/>
    <mergeCell ref="ATV717:ATX717"/>
    <mergeCell ref="ATY717:AUA717"/>
    <mergeCell ref="AUB717:AUD717"/>
    <mergeCell ref="AUE717:AUG717"/>
    <mergeCell ref="AUH717:AUJ717"/>
    <mergeCell ref="AUK717:AUM717"/>
    <mergeCell ref="ATD717:ATF717"/>
    <mergeCell ref="ATG717:ATI717"/>
    <mergeCell ref="ATJ717:ATL717"/>
    <mergeCell ref="ATM717:ATO717"/>
    <mergeCell ref="ATP717:ATR717"/>
    <mergeCell ref="ATS717:ATU717"/>
    <mergeCell ref="ASL717:ASN717"/>
    <mergeCell ref="ASO717:ASQ717"/>
    <mergeCell ref="ASR717:AST717"/>
    <mergeCell ref="ASU717:ASW717"/>
    <mergeCell ref="ASX717:ASZ717"/>
    <mergeCell ref="ATA717:ATC717"/>
    <mergeCell ref="ART717:ARV717"/>
    <mergeCell ref="ARW717:ARY717"/>
    <mergeCell ref="ARZ717:ASB717"/>
    <mergeCell ref="ASC717:ASE717"/>
    <mergeCell ref="ASF717:ASH717"/>
    <mergeCell ref="ASI717:ASK717"/>
    <mergeCell ref="ARB717:ARD717"/>
    <mergeCell ref="ARE717:ARG717"/>
    <mergeCell ref="ARH717:ARJ717"/>
    <mergeCell ref="ARK717:ARM717"/>
    <mergeCell ref="ARN717:ARP717"/>
    <mergeCell ref="ARQ717:ARS717"/>
    <mergeCell ref="AQJ717:AQL717"/>
    <mergeCell ref="AQM717:AQO717"/>
    <mergeCell ref="AQP717:AQR717"/>
    <mergeCell ref="AQS717:AQU717"/>
    <mergeCell ref="AQV717:AQX717"/>
    <mergeCell ref="AQY717:ARA717"/>
    <mergeCell ref="APR717:APT717"/>
    <mergeCell ref="APU717:APW717"/>
    <mergeCell ref="APX717:APZ717"/>
    <mergeCell ref="AQA717:AQC717"/>
    <mergeCell ref="AQD717:AQF717"/>
    <mergeCell ref="AQG717:AQI717"/>
    <mergeCell ref="AOZ717:APB717"/>
    <mergeCell ref="APC717:APE717"/>
    <mergeCell ref="APF717:APH717"/>
    <mergeCell ref="API717:APK717"/>
    <mergeCell ref="APL717:APN717"/>
    <mergeCell ref="APO717:APQ717"/>
    <mergeCell ref="AOH717:AOJ717"/>
    <mergeCell ref="AOK717:AOM717"/>
    <mergeCell ref="AON717:AOP717"/>
    <mergeCell ref="AOQ717:AOS717"/>
    <mergeCell ref="AOT717:AOV717"/>
    <mergeCell ref="AOW717:AOY717"/>
    <mergeCell ref="ANP717:ANR717"/>
    <mergeCell ref="ANS717:ANU717"/>
    <mergeCell ref="ANV717:ANX717"/>
    <mergeCell ref="ANY717:AOA717"/>
    <mergeCell ref="AOB717:AOD717"/>
    <mergeCell ref="AOE717:AOG717"/>
    <mergeCell ref="AMX717:AMZ717"/>
    <mergeCell ref="ANA717:ANC717"/>
    <mergeCell ref="AND717:ANF717"/>
    <mergeCell ref="ANG717:ANI717"/>
    <mergeCell ref="ANJ717:ANL717"/>
    <mergeCell ref="ANM717:ANO717"/>
    <mergeCell ref="AMF717:AMH717"/>
    <mergeCell ref="AMI717:AMK717"/>
    <mergeCell ref="AML717:AMN717"/>
    <mergeCell ref="AMO717:AMQ717"/>
    <mergeCell ref="AMR717:AMT717"/>
    <mergeCell ref="AMU717:AMW717"/>
    <mergeCell ref="ALN717:ALP717"/>
    <mergeCell ref="ALQ717:ALS717"/>
    <mergeCell ref="ALT717:ALV717"/>
    <mergeCell ref="ALW717:ALY717"/>
    <mergeCell ref="ALZ717:AMB717"/>
    <mergeCell ref="AMC717:AME717"/>
    <mergeCell ref="AKV717:AKX717"/>
    <mergeCell ref="AKY717:ALA717"/>
    <mergeCell ref="ALB717:ALD717"/>
    <mergeCell ref="ALE717:ALG717"/>
    <mergeCell ref="ALH717:ALJ717"/>
    <mergeCell ref="ALK717:ALM717"/>
    <mergeCell ref="AKD717:AKF717"/>
    <mergeCell ref="AKG717:AKI717"/>
    <mergeCell ref="AKJ717:AKL717"/>
    <mergeCell ref="AKM717:AKO717"/>
    <mergeCell ref="AKP717:AKR717"/>
    <mergeCell ref="AKS717:AKU717"/>
    <mergeCell ref="AJL717:AJN717"/>
    <mergeCell ref="AJO717:AJQ717"/>
    <mergeCell ref="AJR717:AJT717"/>
    <mergeCell ref="AJU717:AJW717"/>
    <mergeCell ref="AJX717:AJZ717"/>
    <mergeCell ref="AKA717:AKC717"/>
    <mergeCell ref="AIT717:AIV717"/>
    <mergeCell ref="AIW717:AIY717"/>
    <mergeCell ref="AIZ717:AJB717"/>
    <mergeCell ref="AJC717:AJE717"/>
    <mergeCell ref="AJF717:AJH717"/>
    <mergeCell ref="AJI717:AJK717"/>
    <mergeCell ref="AIB717:AID717"/>
    <mergeCell ref="AIE717:AIG717"/>
    <mergeCell ref="AIH717:AIJ717"/>
    <mergeCell ref="AIK717:AIM717"/>
    <mergeCell ref="AIN717:AIP717"/>
    <mergeCell ref="AIQ717:AIS717"/>
    <mergeCell ref="AHJ717:AHL717"/>
    <mergeCell ref="AHM717:AHO717"/>
    <mergeCell ref="AHP717:AHR717"/>
    <mergeCell ref="AHS717:AHU717"/>
    <mergeCell ref="AHV717:AHX717"/>
    <mergeCell ref="AHY717:AIA717"/>
    <mergeCell ref="AGR717:AGT717"/>
    <mergeCell ref="AGU717:AGW717"/>
    <mergeCell ref="AGX717:AGZ717"/>
    <mergeCell ref="AHA717:AHC717"/>
    <mergeCell ref="AHD717:AHF717"/>
    <mergeCell ref="AHG717:AHI717"/>
    <mergeCell ref="AFZ717:AGB717"/>
    <mergeCell ref="AGC717:AGE717"/>
    <mergeCell ref="AGF717:AGH717"/>
    <mergeCell ref="AGI717:AGK717"/>
    <mergeCell ref="AGL717:AGN717"/>
    <mergeCell ref="AGO717:AGQ717"/>
    <mergeCell ref="AFH717:AFJ717"/>
    <mergeCell ref="AFK717:AFM717"/>
    <mergeCell ref="AFN717:AFP717"/>
    <mergeCell ref="AFQ717:AFS717"/>
    <mergeCell ref="AFT717:AFV717"/>
    <mergeCell ref="AFW717:AFY717"/>
    <mergeCell ref="AEP717:AER717"/>
    <mergeCell ref="AES717:AEU717"/>
    <mergeCell ref="AEV717:AEX717"/>
    <mergeCell ref="AEY717:AFA717"/>
    <mergeCell ref="AFB717:AFD717"/>
    <mergeCell ref="AFE717:AFG717"/>
    <mergeCell ref="ADX717:ADZ717"/>
    <mergeCell ref="AEA717:AEC717"/>
    <mergeCell ref="AED717:AEF717"/>
    <mergeCell ref="AEG717:AEI717"/>
    <mergeCell ref="AEJ717:AEL717"/>
    <mergeCell ref="AEM717:AEO717"/>
    <mergeCell ref="ADF717:ADH717"/>
    <mergeCell ref="ADI717:ADK717"/>
    <mergeCell ref="ADL717:ADN717"/>
    <mergeCell ref="ADO717:ADQ717"/>
    <mergeCell ref="ADR717:ADT717"/>
    <mergeCell ref="ADU717:ADW717"/>
    <mergeCell ref="ACN717:ACP717"/>
    <mergeCell ref="ACQ717:ACS717"/>
    <mergeCell ref="ACT717:ACV717"/>
    <mergeCell ref="ACW717:ACY717"/>
    <mergeCell ref="ACZ717:ADB717"/>
    <mergeCell ref="ADC717:ADE717"/>
    <mergeCell ref="ABV717:ABX717"/>
    <mergeCell ref="ABY717:ACA717"/>
    <mergeCell ref="ACB717:ACD717"/>
    <mergeCell ref="ACE717:ACG717"/>
    <mergeCell ref="ACH717:ACJ717"/>
    <mergeCell ref="ACK717:ACM717"/>
    <mergeCell ref="ABD717:ABF717"/>
    <mergeCell ref="ABG717:ABI717"/>
    <mergeCell ref="ABJ717:ABL717"/>
    <mergeCell ref="ABM717:ABO717"/>
    <mergeCell ref="ABP717:ABR717"/>
    <mergeCell ref="ABS717:ABU717"/>
    <mergeCell ref="AAL717:AAN717"/>
    <mergeCell ref="AAO717:AAQ717"/>
    <mergeCell ref="AAR717:AAT717"/>
    <mergeCell ref="AAU717:AAW717"/>
    <mergeCell ref="AAX717:AAZ717"/>
    <mergeCell ref="ABA717:ABC717"/>
    <mergeCell ref="ZT717:ZV717"/>
    <mergeCell ref="ZW717:ZY717"/>
    <mergeCell ref="ZZ717:AAB717"/>
    <mergeCell ref="AAC717:AAE717"/>
    <mergeCell ref="AAF717:AAH717"/>
    <mergeCell ref="AAI717:AAK717"/>
    <mergeCell ref="ZB717:ZD717"/>
    <mergeCell ref="ZE717:ZG717"/>
    <mergeCell ref="ZH717:ZJ717"/>
    <mergeCell ref="ZK717:ZM717"/>
    <mergeCell ref="ZN717:ZP717"/>
    <mergeCell ref="ZQ717:ZS717"/>
    <mergeCell ref="YJ717:YL717"/>
    <mergeCell ref="YM717:YO717"/>
    <mergeCell ref="YP717:YR717"/>
    <mergeCell ref="YS717:YU717"/>
    <mergeCell ref="YV717:YX717"/>
    <mergeCell ref="YY717:ZA717"/>
    <mergeCell ref="XR717:XT717"/>
    <mergeCell ref="XU717:XW717"/>
    <mergeCell ref="XX717:XZ717"/>
    <mergeCell ref="YA717:YC717"/>
    <mergeCell ref="YD717:YF717"/>
    <mergeCell ref="YG717:YI717"/>
    <mergeCell ref="WZ717:XB717"/>
    <mergeCell ref="XC717:XE717"/>
    <mergeCell ref="XF717:XH717"/>
    <mergeCell ref="XI717:XK717"/>
    <mergeCell ref="XL717:XN717"/>
    <mergeCell ref="XO717:XQ717"/>
    <mergeCell ref="WH717:WJ717"/>
    <mergeCell ref="WK717:WM717"/>
    <mergeCell ref="WN717:WP717"/>
    <mergeCell ref="WQ717:WS717"/>
    <mergeCell ref="WT717:WV717"/>
    <mergeCell ref="WW717:WY717"/>
    <mergeCell ref="VP717:VR717"/>
    <mergeCell ref="VS717:VU717"/>
    <mergeCell ref="VV717:VX717"/>
    <mergeCell ref="VY717:WA717"/>
    <mergeCell ref="WB717:WD717"/>
    <mergeCell ref="WE717:WG717"/>
    <mergeCell ref="UX717:UZ717"/>
    <mergeCell ref="VA717:VC717"/>
    <mergeCell ref="VD717:VF717"/>
    <mergeCell ref="VG717:VI717"/>
    <mergeCell ref="VJ717:VL717"/>
    <mergeCell ref="VM717:VO717"/>
    <mergeCell ref="UF717:UH717"/>
    <mergeCell ref="UI717:UK717"/>
    <mergeCell ref="UL717:UN717"/>
    <mergeCell ref="UO717:UQ717"/>
    <mergeCell ref="UR717:UT717"/>
    <mergeCell ref="UU717:UW717"/>
    <mergeCell ref="TN717:TP717"/>
    <mergeCell ref="TQ717:TS717"/>
    <mergeCell ref="TT717:TV717"/>
    <mergeCell ref="TW717:TY717"/>
    <mergeCell ref="TZ717:UB717"/>
    <mergeCell ref="UC717:UE717"/>
    <mergeCell ref="SV717:SX717"/>
    <mergeCell ref="SY717:TA717"/>
    <mergeCell ref="TB717:TD717"/>
    <mergeCell ref="TE717:TG717"/>
    <mergeCell ref="TH717:TJ717"/>
    <mergeCell ref="TK717:TM717"/>
    <mergeCell ref="SD717:SF717"/>
    <mergeCell ref="SG717:SI717"/>
    <mergeCell ref="SJ717:SL717"/>
    <mergeCell ref="SM717:SO717"/>
    <mergeCell ref="SP717:SR717"/>
    <mergeCell ref="SS717:SU717"/>
    <mergeCell ref="RL717:RN717"/>
    <mergeCell ref="RO717:RQ717"/>
    <mergeCell ref="RR717:RT717"/>
    <mergeCell ref="RU717:RW717"/>
    <mergeCell ref="RX717:RZ717"/>
    <mergeCell ref="SA717:SC717"/>
    <mergeCell ref="QT717:QV717"/>
    <mergeCell ref="QW717:QY717"/>
    <mergeCell ref="QZ717:RB717"/>
    <mergeCell ref="RC717:RE717"/>
    <mergeCell ref="RF717:RH717"/>
    <mergeCell ref="RI717:RK717"/>
    <mergeCell ref="QB717:QD717"/>
    <mergeCell ref="QE717:QG717"/>
    <mergeCell ref="QH717:QJ717"/>
    <mergeCell ref="QK717:QM717"/>
    <mergeCell ref="QN717:QP717"/>
    <mergeCell ref="QQ717:QS717"/>
    <mergeCell ref="PJ717:PL717"/>
    <mergeCell ref="PM717:PO717"/>
    <mergeCell ref="PP717:PR717"/>
    <mergeCell ref="PS717:PU717"/>
    <mergeCell ref="PV717:PX717"/>
    <mergeCell ref="PY717:QA717"/>
    <mergeCell ref="OR717:OT717"/>
    <mergeCell ref="OU717:OW717"/>
    <mergeCell ref="OX717:OZ717"/>
    <mergeCell ref="PA717:PC717"/>
    <mergeCell ref="PD717:PF717"/>
    <mergeCell ref="PG717:PI717"/>
    <mergeCell ref="NZ717:OB717"/>
    <mergeCell ref="OC717:OE717"/>
    <mergeCell ref="OF717:OH717"/>
    <mergeCell ref="OI717:OK717"/>
    <mergeCell ref="OL717:ON717"/>
    <mergeCell ref="OO717:OQ717"/>
    <mergeCell ref="NH717:NJ717"/>
    <mergeCell ref="NK717:NM717"/>
    <mergeCell ref="NN717:NP717"/>
    <mergeCell ref="NQ717:NS717"/>
    <mergeCell ref="NT717:NV717"/>
    <mergeCell ref="NW717:NY717"/>
    <mergeCell ref="MP717:MR717"/>
    <mergeCell ref="MS717:MU717"/>
    <mergeCell ref="MV717:MX717"/>
    <mergeCell ref="MY717:NA717"/>
    <mergeCell ref="NB717:ND717"/>
    <mergeCell ref="NE717:NG717"/>
    <mergeCell ref="LX717:LZ717"/>
    <mergeCell ref="MA717:MC717"/>
    <mergeCell ref="MD717:MF717"/>
    <mergeCell ref="MG717:MI717"/>
    <mergeCell ref="MJ717:ML717"/>
    <mergeCell ref="MM717:MO717"/>
    <mergeCell ref="LF717:LH717"/>
    <mergeCell ref="LI717:LK717"/>
    <mergeCell ref="LL717:LN717"/>
    <mergeCell ref="LO717:LQ717"/>
    <mergeCell ref="LR717:LT717"/>
    <mergeCell ref="LU717:LW717"/>
    <mergeCell ref="KN717:KP717"/>
    <mergeCell ref="KQ717:KS717"/>
    <mergeCell ref="KT717:KV717"/>
    <mergeCell ref="KW717:KY717"/>
    <mergeCell ref="KZ717:LB717"/>
    <mergeCell ref="LC717:LE717"/>
    <mergeCell ref="JV717:JX717"/>
    <mergeCell ref="JY717:KA717"/>
    <mergeCell ref="KB717:KD717"/>
    <mergeCell ref="KE717:KG717"/>
    <mergeCell ref="KH717:KJ717"/>
    <mergeCell ref="KK717:KM717"/>
    <mergeCell ref="JD717:JF717"/>
    <mergeCell ref="JG717:JI717"/>
    <mergeCell ref="JJ717:JL717"/>
    <mergeCell ref="JM717:JO717"/>
    <mergeCell ref="JP717:JR717"/>
    <mergeCell ref="JS717:JU717"/>
    <mergeCell ref="IL717:IN717"/>
    <mergeCell ref="IO717:IQ717"/>
    <mergeCell ref="IR717:IT717"/>
    <mergeCell ref="IU717:IW717"/>
    <mergeCell ref="IX717:IZ717"/>
    <mergeCell ref="JA717:JC717"/>
    <mergeCell ref="HT717:HV717"/>
    <mergeCell ref="HW717:HY717"/>
    <mergeCell ref="HZ717:IB717"/>
    <mergeCell ref="IC717:IE717"/>
    <mergeCell ref="IF717:IH717"/>
    <mergeCell ref="II717:IK717"/>
    <mergeCell ref="HB717:HD717"/>
    <mergeCell ref="HE717:HG717"/>
    <mergeCell ref="HH717:HJ717"/>
    <mergeCell ref="HK717:HM717"/>
    <mergeCell ref="HN717:HP717"/>
    <mergeCell ref="HQ717:HS717"/>
    <mergeCell ref="GJ717:GL717"/>
    <mergeCell ref="GM717:GO717"/>
    <mergeCell ref="GP717:GR717"/>
    <mergeCell ref="GS717:GU717"/>
    <mergeCell ref="GV717:GX717"/>
    <mergeCell ref="GY717:HA717"/>
    <mergeCell ref="FR717:FT717"/>
    <mergeCell ref="FU717:FW717"/>
    <mergeCell ref="FX717:FZ717"/>
    <mergeCell ref="GA717:GC717"/>
    <mergeCell ref="GD717:GF717"/>
    <mergeCell ref="GG717:GI717"/>
    <mergeCell ref="EZ717:FB717"/>
    <mergeCell ref="FC717:FE717"/>
    <mergeCell ref="FF717:FH717"/>
    <mergeCell ref="FI717:FK717"/>
    <mergeCell ref="FL717:FN717"/>
    <mergeCell ref="FO717:FQ717"/>
    <mergeCell ref="EK717:EM717"/>
    <mergeCell ref="EN717:EP717"/>
    <mergeCell ref="EQ717:ES717"/>
    <mergeCell ref="ET717:EV717"/>
    <mergeCell ref="EW717:EY717"/>
    <mergeCell ref="CU717:CW717"/>
    <mergeCell ref="CX717:CZ717"/>
    <mergeCell ref="DA717:DC717"/>
    <mergeCell ref="DD717:DF717"/>
    <mergeCell ref="DG717:DI717"/>
    <mergeCell ref="DJ717:DL717"/>
    <mergeCell ref="DM717:DO717"/>
    <mergeCell ref="DP717:DR717"/>
    <mergeCell ref="DS717:DU717"/>
    <mergeCell ref="DV717:DX717"/>
    <mergeCell ref="DY717:EA717"/>
    <mergeCell ref="EB717:ED717"/>
    <mergeCell ref="EE717:EG717"/>
    <mergeCell ref="AP717:AR717"/>
    <mergeCell ref="EH717:EJ717"/>
    <mergeCell ref="L717:N717"/>
    <mergeCell ref="O717:Q717"/>
    <mergeCell ref="R717:T717"/>
    <mergeCell ref="U717:W717"/>
    <mergeCell ref="X717:Z717"/>
    <mergeCell ref="ARW716:ASQ716"/>
    <mergeCell ref="ASR716:ATL716"/>
    <mergeCell ref="YM716:ZG716"/>
    <mergeCell ref="ZH716:AAB716"/>
    <mergeCell ref="AAC716:AAW716"/>
    <mergeCell ref="BB717:BD717"/>
    <mergeCell ref="AAX716:ABR716"/>
    <mergeCell ref="ABS716:ACM716"/>
    <mergeCell ref="ACN716:ADH716"/>
    <mergeCell ref="TQ716:UK716"/>
    <mergeCell ref="UL716:VF716"/>
    <mergeCell ref="VG716:WA716"/>
    <mergeCell ref="WB716:WV716"/>
    <mergeCell ref="WW716:XQ716"/>
    <mergeCell ref="XR716:YL716"/>
    <mergeCell ref="OU716:PO716"/>
    <mergeCell ref="PP716:QJ716"/>
    <mergeCell ref="AIE716:AIY716"/>
    <mergeCell ref="AIZ716:AJT716"/>
    <mergeCell ref="AJU716:AKO716"/>
    <mergeCell ref="AKP716:ALJ716"/>
    <mergeCell ref="ALK716:AME716"/>
    <mergeCell ref="AMF716:AMZ716"/>
    <mergeCell ref="ADI716:AEC716"/>
    <mergeCell ref="AED716:AEX716"/>
    <mergeCell ref="AEY716:AFS716"/>
    <mergeCell ref="AFT716:AGN716"/>
    <mergeCell ref="AGO716:AHI716"/>
    <mergeCell ref="AHJ716:AID716"/>
    <mergeCell ref="AUH716:AVB716"/>
    <mergeCell ref="AVC716:AVW716"/>
    <mergeCell ref="AVX716:AWR716"/>
    <mergeCell ref="ANA716:ANU716"/>
    <mergeCell ref="ANV716:AOP716"/>
    <mergeCell ref="AOQ716:APK716"/>
    <mergeCell ref="APL716:AQF716"/>
    <mergeCell ref="AQG716:ARA716"/>
    <mergeCell ref="ARB716:ARV716"/>
    <mergeCell ref="ATM716:AUG716"/>
    <mergeCell ref="QK716:RE716"/>
    <mergeCell ref="RF716:RZ716"/>
    <mergeCell ref="SA716:SU716"/>
    <mergeCell ref="SV716:TP716"/>
    <mergeCell ref="JY716:KS716"/>
    <mergeCell ref="KT716:LN716"/>
    <mergeCell ref="LO716:MI716"/>
    <mergeCell ref="MJ716:ND716"/>
    <mergeCell ref="NE716:NY716"/>
    <mergeCell ref="NZ716:OT716"/>
    <mergeCell ref="FC716:FW716"/>
    <mergeCell ref="FX716:GR716"/>
    <mergeCell ref="GS716:HM716"/>
    <mergeCell ref="HN716:IH716"/>
    <mergeCell ref="II716:JC716"/>
    <mergeCell ref="JD716:JX716"/>
    <mergeCell ref="L716:AF716"/>
    <mergeCell ref="AG716:BA716"/>
    <mergeCell ref="BB716:BV716"/>
    <mergeCell ref="BW716:CQ716"/>
    <mergeCell ref="CR716:DL716"/>
    <mergeCell ref="EH716:FB716"/>
    <mergeCell ref="DM716:EG716"/>
    <mergeCell ref="I655:J655"/>
    <mergeCell ref="I656:J656"/>
    <mergeCell ref="I657:J657"/>
    <mergeCell ref="I658:J658"/>
    <mergeCell ref="A716:A717"/>
    <mergeCell ref="B716:B717"/>
    <mergeCell ref="C716:C717"/>
    <mergeCell ref="D716:E717"/>
    <mergeCell ref="F716:K716"/>
    <mergeCell ref="F717:H717"/>
    <mergeCell ref="E646:E659"/>
    <mergeCell ref="I646:J646"/>
    <mergeCell ref="I647:J647"/>
    <mergeCell ref="I648:J648"/>
    <mergeCell ref="I649:J649"/>
    <mergeCell ref="I650:J650"/>
    <mergeCell ref="I651:J651"/>
    <mergeCell ref="I652:J652"/>
    <mergeCell ref="I653:J653"/>
    <mergeCell ref="I654:J654"/>
    <mergeCell ref="I717:K717"/>
    <mergeCell ref="I618:J618"/>
    <mergeCell ref="I619:J619"/>
    <mergeCell ref="I620:J620"/>
    <mergeCell ref="I621:J621"/>
    <mergeCell ref="I622:J622"/>
    <mergeCell ref="I623:J623"/>
    <mergeCell ref="I612:J612"/>
    <mergeCell ref="I613:J613"/>
    <mergeCell ref="I614:J614"/>
    <mergeCell ref="I615:J615"/>
    <mergeCell ref="I616:J616"/>
    <mergeCell ref="I617:J617"/>
    <mergeCell ref="I515:J515"/>
    <mergeCell ref="I516:J516"/>
    <mergeCell ref="I517:J517"/>
    <mergeCell ref="I518:J518"/>
    <mergeCell ref="E541:E554"/>
    <mergeCell ref="I611:J611"/>
    <mergeCell ref="E506:E519"/>
    <mergeCell ref="I506:J506"/>
    <mergeCell ref="I507:J507"/>
    <mergeCell ref="I508:J508"/>
    <mergeCell ref="I509:J509"/>
    <mergeCell ref="I510:J510"/>
    <mergeCell ref="I511:J511"/>
    <mergeCell ref="I512:J512"/>
    <mergeCell ref="I513:J513"/>
    <mergeCell ref="I514:J514"/>
    <mergeCell ref="I478:J478"/>
    <mergeCell ref="I479:J479"/>
    <mergeCell ref="I480:J480"/>
    <mergeCell ref="I481:J481"/>
    <mergeCell ref="I482:J482"/>
    <mergeCell ref="I483:J483"/>
    <mergeCell ref="I447:J447"/>
    <mergeCell ref="I448:J448"/>
    <mergeCell ref="E471:E484"/>
    <mergeCell ref="I471:J471"/>
    <mergeCell ref="I472:J472"/>
    <mergeCell ref="I473:J473"/>
    <mergeCell ref="I474:J474"/>
    <mergeCell ref="I475:J475"/>
    <mergeCell ref="I476:J476"/>
    <mergeCell ref="I477:J477"/>
    <mergeCell ref="I441:J441"/>
    <mergeCell ref="I442:J442"/>
    <mergeCell ref="I443:J443"/>
    <mergeCell ref="I444:J444"/>
    <mergeCell ref="I445:J445"/>
    <mergeCell ref="I446:J446"/>
    <mergeCell ref="I413:J413"/>
    <mergeCell ref="I436:J436"/>
    <mergeCell ref="I437:J437"/>
    <mergeCell ref="I438:J438"/>
    <mergeCell ref="I439:J439"/>
    <mergeCell ref="I440:J440"/>
    <mergeCell ref="I407:J407"/>
    <mergeCell ref="I408:J408"/>
    <mergeCell ref="I409:J409"/>
    <mergeCell ref="I410:J410"/>
    <mergeCell ref="I411:J411"/>
    <mergeCell ref="I412:J412"/>
    <mergeCell ref="I401:J401"/>
    <mergeCell ref="I402:J402"/>
    <mergeCell ref="I403:J403"/>
    <mergeCell ref="I404:J404"/>
    <mergeCell ref="I405:J405"/>
    <mergeCell ref="I406:J406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40:J340"/>
    <mergeCell ref="I341:J341"/>
    <mergeCell ref="I342:J342"/>
    <mergeCell ref="I343:J343"/>
    <mergeCell ref="I366:J366"/>
    <mergeCell ref="I333:J333"/>
    <mergeCell ref="I334:J334"/>
    <mergeCell ref="I335:J335"/>
    <mergeCell ref="I336:J336"/>
    <mergeCell ref="I337:J337"/>
    <mergeCell ref="I338:J338"/>
    <mergeCell ref="I344:J344"/>
    <mergeCell ref="I332:J332"/>
    <mergeCell ref="I299:J299"/>
    <mergeCell ref="I300:J300"/>
    <mergeCell ref="I301:J301"/>
    <mergeCell ref="I302:J302"/>
    <mergeCell ref="I303:J303"/>
    <mergeCell ref="I304:J304"/>
    <mergeCell ref="I309:J309"/>
    <mergeCell ref="I339:J339"/>
    <mergeCell ref="I268:J268"/>
    <mergeCell ref="I269:J269"/>
    <mergeCell ref="I270:J270"/>
    <mergeCell ref="I274:J274"/>
    <mergeCell ref="I305:J305"/>
    <mergeCell ref="I306:J306"/>
    <mergeCell ref="I307:J307"/>
    <mergeCell ref="I308:J308"/>
    <mergeCell ref="I331:J331"/>
    <mergeCell ref="E156:E169"/>
    <mergeCell ref="I156:J156"/>
    <mergeCell ref="I157:J157"/>
    <mergeCell ref="I158:J158"/>
    <mergeCell ref="I159:J159"/>
    <mergeCell ref="I160:J160"/>
    <mergeCell ref="I167:J167"/>
    <mergeCell ref="I168:J168"/>
    <mergeCell ref="I261:J261"/>
    <mergeCell ref="I169:J169"/>
    <mergeCell ref="I161:J161"/>
    <mergeCell ref="I162:J162"/>
    <mergeCell ref="I163:J163"/>
    <mergeCell ref="I164:J164"/>
    <mergeCell ref="I165:J165"/>
    <mergeCell ref="I166:J166"/>
    <mergeCell ref="I131:J131"/>
    <mergeCell ref="I132:J132"/>
    <mergeCell ref="I133:J133"/>
    <mergeCell ref="E136:E147"/>
    <mergeCell ref="I136:J136"/>
    <mergeCell ref="I137:J137"/>
    <mergeCell ref="I138:J138"/>
    <mergeCell ref="I140:J140"/>
    <mergeCell ref="I141:J141"/>
    <mergeCell ref="I142:J142"/>
    <mergeCell ref="E121:E134"/>
    <mergeCell ref="I143:J143"/>
    <mergeCell ref="I144:J144"/>
    <mergeCell ref="I146:J146"/>
    <mergeCell ref="I147:J147"/>
    <mergeCell ref="I125:J125"/>
    <mergeCell ref="I126:J126"/>
    <mergeCell ref="I127:J127"/>
    <mergeCell ref="I128:J128"/>
    <mergeCell ref="I129:J129"/>
    <mergeCell ref="I130:J130"/>
    <mergeCell ref="I134:J134"/>
    <mergeCell ref="I139:J139"/>
    <mergeCell ref="I145:J145"/>
    <mergeCell ref="I59:J59"/>
    <mergeCell ref="I60:J60"/>
    <mergeCell ref="I61:J61"/>
    <mergeCell ref="I62:J62"/>
    <mergeCell ref="I63:J63"/>
    <mergeCell ref="I121:J121"/>
    <mergeCell ref="I122:J122"/>
    <mergeCell ref="I123:J123"/>
    <mergeCell ref="I124:J124"/>
    <mergeCell ref="I64:J64"/>
    <mergeCell ref="I54:J54"/>
    <mergeCell ref="I55:J55"/>
    <mergeCell ref="I56:J56"/>
    <mergeCell ref="I57:J57"/>
    <mergeCell ref="I58:J58"/>
    <mergeCell ref="I26:J26"/>
    <mergeCell ref="I27:J27"/>
    <mergeCell ref="I28:J28"/>
    <mergeCell ref="I29:J29"/>
    <mergeCell ref="I51:J51"/>
    <mergeCell ref="I52:J52"/>
    <mergeCell ref="I267:J267"/>
    <mergeCell ref="A7:H7"/>
    <mergeCell ref="A8:H8"/>
    <mergeCell ref="A9:H9"/>
    <mergeCell ref="A10:A12"/>
    <mergeCell ref="B10:B12"/>
    <mergeCell ref="C10:D11"/>
    <mergeCell ref="E10:E12"/>
    <mergeCell ref="F10:F12"/>
    <mergeCell ref="G10:G12"/>
    <mergeCell ref="H10:H12"/>
    <mergeCell ref="I20:J20"/>
    <mergeCell ref="I21:J21"/>
    <mergeCell ref="I22:J22"/>
    <mergeCell ref="I23:J23"/>
    <mergeCell ref="I24:J24"/>
    <mergeCell ref="I25:J25"/>
    <mergeCell ref="I10:J12"/>
    <mergeCell ref="F13:H13"/>
    <mergeCell ref="I16:J16"/>
    <mergeCell ref="I17:J17"/>
    <mergeCell ref="I18:J18"/>
    <mergeCell ref="I19:J19"/>
    <mergeCell ref="I53:J53"/>
    <mergeCell ref="I151:J151"/>
    <mergeCell ref="I379:J379"/>
    <mergeCell ref="I414:J414"/>
    <mergeCell ref="I449:J449"/>
    <mergeCell ref="I484:J484"/>
    <mergeCell ref="I519:J519"/>
    <mergeCell ref="I624:J624"/>
    <mergeCell ref="I659:J659"/>
    <mergeCell ref="I148:J148"/>
    <mergeCell ref="I149:J149"/>
    <mergeCell ref="I150:J150"/>
    <mergeCell ref="I152:J152"/>
    <mergeCell ref="I153:J153"/>
    <mergeCell ref="I262:J262"/>
    <mergeCell ref="I263:J263"/>
    <mergeCell ref="I264:J264"/>
    <mergeCell ref="I271:J271"/>
    <mergeCell ref="I272:J272"/>
    <mergeCell ref="I273:J273"/>
    <mergeCell ref="I296:J296"/>
    <mergeCell ref="I297:J297"/>
    <mergeCell ref="I298:J298"/>
    <mergeCell ref="I265:J265"/>
    <mergeCell ref="I266:J266"/>
  </mergeCells>
  <pageMargins left="0.31496062992125984" right="0" top="0.15748031496062992" bottom="0.15748031496062992" header="0" footer="0"/>
  <pageSetup paperSize="9" scale="10" fitToWidth="0" orientation="landscape" r:id="rId1"/>
  <rowBreaks count="2" manualBreakCount="2">
    <brk id="258" max="1270" man="1"/>
    <brk id="714" max="1270" man="1"/>
  </rowBreaks>
  <colBreaks count="57" manualBreakCount="57">
    <brk id="11" min="1" max="768" man="1"/>
    <brk id="32" min="1" max="768" man="1"/>
    <brk id="53" min="1" max="768" man="1"/>
    <brk id="74" min="1" max="768" man="1"/>
    <brk id="95" min="1" max="768" man="1"/>
    <brk id="116" min="1" max="768" man="1"/>
    <brk id="137" min="1" max="768" man="1"/>
    <brk id="158" min="1" max="768" man="1"/>
    <brk id="179" min="1" max="768" man="1"/>
    <brk id="221" min="1" max="768" man="1"/>
    <brk id="242" min="1" max="768" man="1"/>
    <brk id="263" min="1" max="768" man="1"/>
    <brk id="284" min="1" max="768" man="1"/>
    <brk id="305" min="1" max="768" man="1"/>
    <brk id="326" min="1" max="768" man="1"/>
    <brk id="347" min="1" max="768" man="1"/>
    <brk id="368" min="1" max="768" man="1"/>
    <brk id="389" min="1" max="768" man="1"/>
    <brk id="410" min="1" max="768" man="1"/>
    <brk id="431" min="1" max="768" man="1"/>
    <brk id="452" min="1" max="768" man="1"/>
    <brk id="473" min="1" max="768" man="1"/>
    <brk id="494" min="1" max="768" man="1"/>
    <brk id="515" min="1" max="768" man="1"/>
    <brk id="536" min="1" max="768" man="1"/>
    <brk id="557" min="1" max="768" man="1"/>
    <brk id="578" min="1" max="768" man="1"/>
    <brk id="620" min="1" max="768" man="1"/>
    <brk id="641" min="1" max="768" man="1"/>
    <brk id="662" min="1" max="768" man="1"/>
    <brk id="683" min="1" max="768" man="1"/>
    <brk id="704" min="1" max="768" man="1"/>
    <brk id="725" min="1" max="768" man="1"/>
    <brk id="746" min="1" max="768" man="1"/>
    <brk id="767" min="1" max="768" man="1"/>
    <brk id="788" min="1" max="768" man="1"/>
    <brk id="809" min="1" max="768" man="1"/>
    <brk id="830" min="1" max="768" man="1"/>
    <brk id="851" min="1" max="768" man="1"/>
    <brk id="872" min="1" max="768" man="1"/>
    <brk id="893" min="1" max="768" man="1"/>
    <brk id="914" min="1" max="768" man="1"/>
    <brk id="935" min="1" max="768" man="1"/>
    <brk id="977" min="1" max="768" man="1"/>
    <brk id="998" min="1" max="768" man="1"/>
    <brk id="1019" min="1" max="768" man="1"/>
    <brk id="1040" min="1" max="768" man="1"/>
    <brk id="1061" min="1" max="768" man="1"/>
    <brk id="1082" min="1" max="768" man="1"/>
    <brk id="1103" min="1" max="768" man="1"/>
    <brk id="1124" min="1" max="768" man="1"/>
    <brk id="1145" min="1" max="768" man="1"/>
    <brk id="1166" min="1" max="768" man="1"/>
    <brk id="1187" min="1" max="768" man="1"/>
    <brk id="1208" min="1" max="768" man="1"/>
    <brk id="1229" min="1" max="768" man="1"/>
    <brk id="1250" min="1" max="768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4">
    <pageSetUpPr fitToPage="1"/>
  </sheetPr>
  <dimension ref="A1:AC176"/>
  <sheetViews>
    <sheetView view="pageBreakPreview" zoomScale="75" zoomScaleNormal="75" zoomScaleSheetLayoutView="75" workbookViewId="0">
      <pane xSplit="3" ySplit="7" topLeftCell="D8" activePane="bottomRight" state="frozen"/>
      <selection activeCell="L107" sqref="L107"/>
      <selection pane="topRight" activeCell="L107" sqref="L107"/>
      <selection pane="bottomLeft" activeCell="L107" sqref="L107"/>
      <selection pane="bottomRight" activeCell="K32" sqref="K32"/>
    </sheetView>
  </sheetViews>
  <sheetFormatPr defaultRowHeight="15" x14ac:dyDescent="0.25"/>
  <cols>
    <col min="1" max="1" width="6.5703125" style="150" hidden="1" customWidth="1"/>
    <col min="2" max="2" width="7.28515625" style="150" hidden="1" customWidth="1"/>
    <col min="3" max="3" width="38.5703125" style="150" customWidth="1"/>
    <col min="4" max="15" width="6.42578125" style="150" customWidth="1"/>
    <col min="16" max="23" width="7.5703125" style="150" customWidth="1"/>
    <col min="24" max="25" width="9.140625" style="150"/>
    <col min="26" max="26" width="41.140625" style="150" customWidth="1"/>
    <col min="27" max="256" width="9.140625" style="150"/>
    <col min="257" max="258" width="0" style="150" hidden="1" customWidth="1"/>
    <col min="259" max="259" width="38.5703125" style="150" customWidth="1"/>
    <col min="260" max="271" width="12" style="150" bestFit="1" customWidth="1"/>
    <col min="272" max="272" width="13.7109375" style="150" customWidth="1"/>
    <col min="273" max="279" width="13.7109375" style="150" bestFit="1" customWidth="1"/>
    <col min="280" max="512" width="9.140625" style="150"/>
    <col min="513" max="514" width="0" style="150" hidden="1" customWidth="1"/>
    <col min="515" max="515" width="38.5703125" style="150" customWidth="1"/>
    <col min="516" max="527" width="12" style="150" bestFit="1" customWidth="1"/>
    <col min="528" max="528" width="13.7109375" style="150" customWidth="1"/>
    <col min="529" max="535" width="13.7109375" style="150" bestFit="1" customWidth="1"/>
    <col min="536" max="768" width="9.140625" style="150"/>
    <col min="769" max="770" width="0" style="150" hidden="1" customWidth="1"/>
    <col min="771" max="771" width="38.5703125" style="150" customWidth="1"/>
    <col min="772" max="783" width="12" style="150" bestFit="1" customWidth="1"/>
    <col min="784" max="784" width="13.7109375" style="150" customWidth="1"/>
    <col min="785" max="791" width="13.7109375" style="150" bestFit="1" customWidth="1"/>
    <col min="792" max="1024" width="9.140625" style="150"/>
    <col min="1025" max="1026" width="0" style="150" hidden="1" customWidth="1"/>
    <col min="1027" max="1027" width="38.5703125" style="150" customWidth="1"/>
    <col min="1028" max="1039" width="12" style="150" bestFit="1" customWidth="1"/>
    <col min="1040" max="1040" width="13.7109375" style="150" customWidth="1"/>
    <col min="1041" max="1047" width="13.7109375" style="150" bestFit="1" customWidth="1"/>
    <col min="1048" max="1280" width="9.140625" style="150"/>
    <col min="1281" max="1282" width="0" style="150" hidden="1" customWidth="1"/>
    <col min="1283" max="1283" width="38.5703125" style="150" customWidth="1"/>
    <col min="1284" max="1295" width="12" style="150" bestFit="1" customWidth="1"/>
    <col min="1296" max="1296" width="13.7109375" style="150" customWidth="1"/>
    <col min="1297" max="1303" width="13.7109375" style="150" bestFit="1" customWidth="1"/>
    <col min="1304" max="1536" width="9.140625" style="150"/>
    <col min="1537" max="1538" width="0" style="150" hidden="1" customWidth="1"/>
    <col min="1539" max="1539" width="38.5703125" style="150" customWidth="1"/>
    <col min="1540" max="1551" width="12" style="150" bestFit="1" customWidth="1"/>
    <col min="1552" max="1552" width="13.7109375" style="150" customWidth="1"/>
    <col min="1553" max="1559" width="13.7109375" style="150" bestFit="1" customWidth="1"/>
    <col min="1560" max="1792" width="9.140625" style="150"/>
    <col min="1793" max="1794" width="0" style="150" hidden="1" customWidth="1"/>
    <col min="1795" max="1795" width="38.5703125" style="150" customWidth="1"/>
    <col min="1796" max="1807" width="12" style="150" bestFit="1" customWidth="1"/>
    <col min="1808" max="1808" width="13.7109375" style="150" customWidth="1"/>
    <col min="1809" max="1815" width="13.7109375" style="150" bestFit="1" customWidth="1"/>
    <col min="1816" max="2048" width="9.140625" style="150"/>
    <col min="2049" max="2050" width="0" style="150" hidden="1" customWidth="1"/>
    <col min="2051" max="2051" width="38.5703125" style="150" customWidth="1"/>
    <col min="2052" max="2063" width="12" style="150" bestFit="1" customWidth="1"/>
    <col min="2064" max="2064" width="13.7109375" style="150" customWidth="1"/>
    <col min="2065" max="2071" width="13.7109375" style="150" bestFit="1" customWidth="1"/>
    <col min="2072" max="2304" width="9.140625" style="150"/>
    <col min="2305" max="2306" width="0" style="150" hidden="1" customWidth="1"/>
    <col min="2307" max="2307" width="38.5703125" style="150" customWidth="1"/>
    <col min="2308" max="2319" width="12" style="150" bestFit="1" customWidth="1"/>
    <col min="2320" max="2320" width="13.7109375" style="150" customWidth="1"/>
    <col min="2321" max="2327" width="13.7109375" style="150" bestFit="1" customWidth="1"/>
    <col min="2328" max="2560" width="9.140625" style="150"/>
    <col min="2561" max="2562" width="0" style="150" hidden="1" customWidth="1"/>
    <col min="2563" max="2563" width="38.5703125" style="150" customWidth="1"/>
    <col min="2564" max="2575" width="12" style="150" bestFit="1" customWidth="1"/>
    <col min="2576" max="2576" width="13.7109375" style="150" customWidth="1"/>
    <col min="2577" max="2583" width="13.7109375" style="150" bestFit="1" customWidth="1"/>
    <col min="2584" max="2816" width="9.140625" style="150"/>
    <col min="2817" max="2818" width="0" style="150" hidden="1" customWidth="1"/>
    <col min="2819" max="2819" width="38.5703125" style="150" customWidth="1"/>
    <col min="2820" max="2831" width="12" style="150" bestFit="1" customWidth="1"/>
    <col min="2832" max="2832" width="13.7109375" style="150" customWidth="1"/>
    <col min="2833" max="2839" width="13.7109375" style="150" bestFit="1" customWidth="1"/>
    <col min="2840" max="3072" width="9.140625" style="150"/>
    <col min="3073" max="3074" width="0" style="150" hidden="1" customWidth="1"/>
    <col min="3075" max="3075" width="38.5703125" style="150" customWidth="1"/>
    <col min="3076" max="3087" width="12" style="150" bestFit="1" customWidth="1"/>
    <col min="3088" max="3088" width="13.7109375" style="150" customWidth="1"/>
    <col min="3089" max="3095" width="13.7109375" style="150" bestFit="1" customWidth="1"/>
    <col min="3096" max="3328" width="9.140625" style="150"/>
    <col min="3329" max="3330" width="0" style="150" hidden="1" customWidth="1"/>
    <col min="3331" max="3331" width="38.5703125" style="150" customWidth="1"/>
    <col min="3332" max="3343" width="12" style="150" bestFit="1" customWidth="1"/>
    <col min="3344" max="3344" width="13.7109375" style="150" customWidth="1"/>
    <col min="3345" max="3351" width="13.7109375" style="150" bestFit="1" customWidth="1"/>
    <col min="3352" max="3584" width="9.140625" style="150"/>
    <col min="3585" max="3586" width="0" style="150" hidden="1" customWidth="1"/>
    <col min="3587" max="3587" width="38.5703125" style="150" customWidth="1"/>
    <col min="3588" max="3599" width="12" style="150" bestFit="1" customWidth="1"/>
    <col min="3600" max="3600" width="13.7109375" style="150" customWidth="1"/>
    <col min="3601" max="3607" width="13.7109375" style="150" bestFit="1" customWidth="1"/>
    <col min="3608" max="3840" width="9.140625" style="150"/>
    <col min="3841" max="3842" width="0" style="150" hidden="1" customWidth="1"/>
    <col min="3843" max="3843" width="38.5703125" style="150" customWidth="1"/>
    <col min="3844" max="3855" width="12" style="150" bestFit="1" customWidth="1"/>
    <col min="3856" max="3856" width="13.7109375" style="150" customWidth="1"/>
    <col min="3857" max="3863" width="13.7109375" style="150" bestFit="1" customWidth="1"/>
    <col min="3864" max="4096" width="9.140625" style="150"/>
    <col min="4097" max="4098" width="0" style="150" hidden="1" customWidth="1"/>
    <col min="4099" max="4099" width="38.5703125" style="150" customWidth="1"/>
    <col min="4100" max="4111" width="12" style="150" bestFit="1" customWidth="1"/>
    <col min="4112" max="4112" width="13.7109375" style="150" customWidth="1"/>
    <col min="4113" max="4119" width="13.7109375" style="150" bestFit="1" customWidth="1"/>
    <col min="4120" max="4352" width="9.140625" style="150"/>
    <col min="4353" max="4354" width="0" style="150" hidden="1" customWidth="1"/>
    <col min="4355" max="4355" width="38.5703125" style="150" customWidth="1"/>
    <col min="4356" max="4367" width="12" style="150" bestFit="1" customWidth="1"/>
    <col min="4368" max="4368" width="13.7109375" style="150" customWidth="1"/>
    <col min="4369" max="4375" width="13.7109375" style="150" bestFit="1" customWidth="1"/>
    <col min="4376" max="4608" width="9.140625" style="150"/>
    <col min="4609" max="4610" width="0" style="150" hidden="1" customWidth="1"/>
    <col min="4611" max="4611" width="38.5703125" style="150" customWidth="1"/>
    <col min="4612" max="4623" width="12" style="150" bestFit="1" customWidth="1"/>
    <col min="4624" max="4624" width="13.7109375" style="150" customWidth="1"/>
    <col min="4625" max="4631" width="13.7109375" style="150" bestFit="1" customWidth="1"/>
    <col min="4632" max="4864" width="9.140625" style="150"/>
    <col min="4865" max="4866" width="0" style="150" hidden="1" customWidth="1"/>
    <col min="4867" max="4867" width="38.5703125" style="150" customWidth="1"/>
    <col min="4868" max="4879" width="12" style="150" bestFit="1" customWidth="1"/>
    <col min="4880" max="4880" width="13.7109375" style="150" customWidth="1"/>
    <col min="4881" max="4887" width="13.7109375" style="150" bestFit="1" customWidth="1"/>
    <col min="4888" max="5120" width="9.140625" style="150"/>
    <col min="5121" max="5122" width="0" style="150" hidden="1" customWidth="1"/>
    <col min="5123" max="5123" width="38.5703125" style="150" customWidth="1"/>
    <col min="5124" max="5135" width="12" style="150" bestFit="1" customWidth="1"/>
    <col min="5136" max="5136" width="13.7109375" style="150" customWidth="1"/>
    <col min="5137" max="5143" width="13.7109375" style="150" bestFit="1" customWidth="1"/>
    <col min="5144" max="5376" width="9.140625" style="150"/>
    <col min="5377" max="5378" width="0" style="150" hidden="1" customWidth="1"/>
    <col min="5379" max="5379" width="38.5703125" style="150" customWidth="1"/>
    <col min="5380" max="5391" width="12" style="150" bestFit="1" customWidth="1"/>
    <col min="5392" max="5392" width="13.7109375" style="150" customWidth="1"/>
    <col min="5393" max="5399" width="13.7109375" style="150" bestFit="1" customWidth="1"/>
    <col min="5400" max="5632" width="9.140625" style="150"/>
    <col min="5633" max="5634" width="0" style="150" hidden="1" customWidth="1"/>
    <col min="5635" max="5635" width="38.5703125" style="150" customWidth="1"/>
    <col min="5636" max="5647" width="12" style="150" bestFit="1" customWidth="1"/>
    <col min="5648" max="5648" width="13.7109375" style="150" customWidth="1"/>
    <col min="5649" max="5655" width="13.7109375" style="150" bestFit="1" customWidth="1"/>
    <col min="5656" max="5888" width="9.140625" style="150"/>
    <col min="5889" max="5890" width="0" style="150" hidden="1" customWidth="1"/>
    <col min="5891" max="5891" width="38.5703125" style="150" customWidth="1"/>
    <col min="5892" max="5903" width="12" style="150" bestFit="1" customWidth="1"/>
    <col min="5904" max="5904" width="13.7109375" style="150" customWidth="1"/>
    <col min="5905" max="5911" width="13.7109375" style="150" bestFit="1" customWidth="1"/>
    <col min="5912" max="6144" width="9.140625" style="150"/>
    <col min="6145" max="6146" width="0" style="150" hidden="1" customWidth="1"/>
    <col min="6147" max="6147" width="38.5703125" style="150" customWidth="1"/>
    <col min="6148" max="6159" width="12" style="150" bestFit="1" customWidth="1"/>
    <col min="6160" max="6160" width="13.7109375" style="150" customWidth="1"/>
    <col min="6161" max="6167" width="13.7109375" style="150" bestFit="1" customWidth="1"/>
    <col min="6168" max="6400" width="9.140625" style="150"/>
    <col min="6401" max="6402" width="0" style="150" hidden="1" customWidth="1"/>
    <col min="6403" max="6403" width="38.5703125" style="150" customWidth="1"/>
    <col min="6404" max="6415" width="12" style="150" bestFit="1" customWidth="1"/>
    <col min="6416" max="6416" width="13.7109375" style="150" customWidth="1"/>
    <col min="6417" max="6423" width="13.7109375" style="150" bestFit="1" customWidth="1"/>
    <col min="6424" max="6656" width="9.140625" style="150"/>
    <col min="6657" max="6658" width="0" style="150" hidden="1" customWidth="1"/>
    <col min="6659" max="6659" width="38.5703125" style="150" customWidth="1"/>
    <col min="6660" max="6671" width="12" style="150" bestFit="1" customWidth="1"/>
    <col min="6672" max="6672" width="13.7109375" style="150" customWidth="1"/>
    <col min="6673" max="6679" width="13.7109375" style="150" bestFit="1" customWidth="1"/>
    <col min="6680" max="6912" width="9.140625" style="150"/>
    <col min="6913" max="6914" width="0" style="150" hidden="1" customWidth="1"/>
    <col min="6915" max="6915" width="38.5703125" style="150" customWidth="1"/>
    <col min="6916" max="6927" width="12" style="150" bestFit="1" customWidth="1"/>
    <col min="6928" max="6928" width="13.7109375" style="150" customWidth="1"/>
    <col min="6929" max="6935" width="13.7109375" style="150" bestFit="1" customWidth="1"/>
    <col min="6936" max="7168" width="9.140625" style="150"/>
    <col min="7169" max="7170" width="0" style="150" hidden="1" customWidth="1"/>
    <col min="7171" max="7171" width="38.5703125" style="150" customWidth="1"/>
    <col min="7172" max="7183" width="12" style="150" bestFit="1" customWidth="1"/>
    <col min="7184" max="7184" width="13.7109375" style="150" customWidth="1"/>
    <col min="7185" max="7191" width="13.7109375" style="150" bestFit="1" customWidth="1"/>
    <col min="7192" max="7424" width="9.140625" style="150"/>
    <col min="7425" max="7426" width="0" style="150" hidden="1" customWidth="1"/>
    <col min="7427" max="7427" width="38.5703125" style="150" customWidth="1"/>
    <col min="7428" max="7439" width="12" style="150" bestFit="1" customWidth="1"/>
    <col min="7440" max="7440" width="13.7109375" style="150" customWidth="1"/>
    <col min="7441" max="7447" width="13.7109375" style="150" bestFit="1" customWidth="1"/>
    <col min="7448" max="7680" width="9.140625" style="150"/>
    <col min="7681" max="7682" width="0" style="150" hidden="1" customWidth="1"/>
    <col min="7683" max="7683" width="38.5703125" style="150" customWidth="1"/>
    <col min="7684" max="7695" width="12" style="150" bestFit="1" customWidth="1"/>
    <col min="7696" max="7696" width="13.7109375" style="150" customWidth="1"/>
    <col min="7697" max="7703" width="13.7109375" style="150" bestFit="1" customWidth="1"/>
    <col min="7704" max="7936" width="9.140625" style="150"/>
    <col min="7937" max="7938" width="0" style="150" hidden="1" customWidth="1"/>
    <col min="7939" max="7939" width="38.5703125" style="150" customWidth="1"/>
    <col min="7940" max="7951" width="12" style="150" bestFit="1" customWidth="1"/>
    <col min="7952" max="7952" width="13.7109375" style="150" customWidth="1"/>
    <col min="7953" max="7959" width="13.7109375" style="150" bestFit="1" customWidth="1"/>
    <col min="7960" max="8192" width="9.140625" style="150"/>
    <col min="8193" max="8194" width="0" style="150" hidden="1" customWidth="1"/>
    <col min="8195" max="8195" width="38.5703125" style="150" customWidth="1"/>
    <col min="8196" max="8207" width="12" style="150" bestFit="1" customWidth="1"/>
    <col min="8208" max="8208" width="13.7109375" style="150" customWidth="1"/>
    <col min="8209" max="8215" width="13.7109375" style="150" bestFit="1" customWidth="1"/>
    <col min="8216" max="8448" width="9.140625" style="150"/>
    <col min="8449" max="8450" width="0" style="150" hidden="1" customWidth="1"/>
    <col min="8451" max="8451" width="38.5703125" style="150" customWidth="1"/>
    <col min="8452" max="8463" width="12" style="150" bestFit="1" customWidth="1"/>
    <col min="8464" max="8464" width="13.7109375" style="150" customWidth="1"/>
    <col min="8465" max="8471" width="13.7109375" style="150" bestFit="1" customWidth="1"/>
    <col min="8472" max="8704" width="9.140625" style="150"/>
    <col min="8705" max="8706" width="0" style="150" hidden="1" customWidth="1"/>
    <col min="8707" max="8707" width="38.5703125" style="150" customWidth="1"/>
    <col min="8708" max="8719" width="12" style="150" bestFit="1" customWidth="1"/>
    <col min="8720" max="8720" width="13.7109375" style="150" customWidth="1"/>
    <col min="8721" max="8727" width="13.7109375" style="150" bestFit="1" customWidth="1"/>
    <col min="8728" max="8960" width="9.140625" style="150"/>
    <col min="8961" max="8962" width="0" style="150" hidden="1" customWidth="1"/>
    <col min="8963" max="8963" width="38.5703125" style="150" customWidth="1"/>
    <col min="8964" max="8975" width="12" style="150" bestFit="1" customWidth="1"/>
    <col min="8976" max="8976" width="13.7109375" style="150" customWidth="1"/>
    <col min="8977" max="8983" width="13.7109375" style="150" bestFit="1" customWidth="1"/>
    <col min="8984" max="9216" width="9.140625" style="150"/>
    <col min="9217" max="9218" width="0" style="150" hidden="1" customWidth="1"/>
    <col min="9219" max="9219" width="38.5703125" style="150" customWidth="1"/>
    <col min="9220" max="9231" width="12" style="150" bestFit="1" customWidth="1"/>
    <col min="9232" max="9232" width="13.7109375" style="150" customWidth="1"/>
    <col min="9233" max="9239" width="13.7109375" style="150" bestFit="1" customWidth="1"/>
    <col min="9240" max="9472" width="9.140625" style="150"/>
    <col min="9473" max="9474" width="0" style="150" hidden="1" customWidth="1"/>
    <col min="9475" max="9475" width="38.5703125" style="150" customWidth="1"/>
    <col min="9476" max="9487" width="12" style="150" bestFit="1" customWidth="1"/>
    <col min="9488" max="9488" width="13.7109375" style="150" customWidth="1"/>
    <col min="9489" max="9495" width="13.7109375" style="150" bestFit="1" customWidth="1"/>
    <col min="9496" max="9728" width="9.140625" style="150"/>
    <col min="9729" max="9730" width="0" style="150" hidden="1" customWidth="1"/>
    <col min="9731" max="9731" width="38.5703125" style="150" customWidth="1"/>
    <col min="9732" max="9743" width="12" style="150" bestFit="1" customWidth="1"/>
    <col min="9744" max="9744" width="13.7109375" style="150" customWidth="1"/>
    <col min="9745" max="9751" width="13.7109375" style="150" bestFit="1" customWidth="1"/>
    <col min="9752" max="9984" width="9.140625" style="150"/>
    <col min="9985" max="9986" width="0" style="150" hidden="1" customWidth="1"/>
    <col min="9987" max="9987" width="38.5703125" style="150" customWidth="1"/>
    <col min="9988" max="9999" width="12" style="150" bestFit="1" customWidth="1"/>
    <col min="10000" max="10000" width="13.7109375" style="150" customWidth="1"/>
    <col min="10001" max="10007" width="13.7109375" style="150" bestFit="1" customWidth="1"/>
    <col min="10008" max="10240" width="9.140625" style="150"/>
    <col min="10241" max="10242" width="0" style="150" hidden="1" customWidth="1"/>
    <col min="10243" max="10243" width="38.5703125" style="150" customWidth="1"/>
    <col min="10244" max="10255" width="12" style="150" bestFit="1" customWidth="1"/>
    <col min="10256" max="10256" width="13.7109375" style="150" customWidth="1"/>
    <col min="10257" max="10263" width="13.7109375" style="150" bestFit="1" customWidth="1"/>
    <col min="10264" max="10496" width="9.140625" style="150"/>
    <col min="10497" max="10498" width="0" style="150" hidden="1" customWidth="1"/>
    <col min="10499" max="10499" width="38.5703125" style="150" customWidth="1"/>
    <col min="10500" max="10511" width="12" style="150" bestFit="1" customWidth="1"/>
    <col min="10512" max="10512" width="13.7109375" style="150" customWidth="1"/>
    <col min="10513" max="10519" width="13.7109375" style="150" bestFit="1" customWidth="1"/>
    <col min="10520" max="10752" width="9.140625" style="150"/>
    <col min="10753" max="10754" width="0" style="150" hidden="1" customWidth="1"/>
    <col min="10755" max="10755" width="38.5703125" style="150" customWidth="1"/>
    <col min="10756" max="10767" width="12" style="150" bestFit="1" customWidth="1"/>
    <col min="10768" max="10768" width="13.7109375" style="150" customWidth="1"/>
    <col min="10769" max="10775" width="13.7109375" style="150" bestFit="1" customWidth="1"/>
    <col min="10776" max="11008" width="9.140625" style="150"/>
    <col min="11009" max="11010" width="0" style="150" hidden="1" customWidth="1"/>
    <col min="11011" max="11011" width="38.5703125" style="150" customWidth="1"/>
    <col min="11012" max="11023" width="12" style="150" bestFit="1" customWidth="1"/>
    <col min="11024" max="11024" width="13.7109375" style="150" customWidth="1"/>
    <col min="11025" max="11031" width="13.7109375" style="150" bestFit="1" customWidth="1"/>
    <col min="11032" max="11264" width="9.140625" style="150"/>
    <col min="11265" max="11266" width="0" style="150" hidden="1" customWidth="1"/>
    <col min="11267" max="11267" width="38.5703125" style="150" customWidth="1"/>
    <col min="11268" max="11279" width="12" style="150" bestFit="1" customWidth="1"/>
    <col min="11280" max="11280" width="13.7109375" style="150" customWidth="1"/>
    <col min="11281" max="11287" width="13.7109375" style="150" bestFit="1" customWidth="1"/>
    <col min="11288" max="11520" width="9.140625" style="150"/>
    <col min="11521" max="11522" width="0" style="150" hidden="1" customWidth="1"/>
    <col min="11523" max="11523" width="38.5703125" style="150" customWidth="1"/>
    <col min="11524" max="11535" width="12" style="150" bestFit="1" customWidth="1"/>
    <col min="11536" max="11536" width="13.7109375" style="150" customWidth="1"/>
    <col min="11537" max="11543" width="13.7109375" style="150" bestFit="1" customWidth="1"/>
    <col min="11544" max="11776" width="9.140625" style="150"/>
    <col min="11777" max="11778" width="0" style="150" hidden="1" customWidth="1"/>
    <col min="11779" max="11779" width="38.5703125" style="150" customWidth="1"/>
    <col min="11780" max="11791" width="12" style="150" bestFit="1" customWidth="1"/>
    <col min="11792" max="11792" width="13.7109375" style="150" customWidth="1"/>
    <col min="11793" max="11799" width="13.7109375" style="150" bestFit="1" customWidth="1"/>
    <col min="11800" max="12032" width="9.140625" style="150"/>
    <col min="12033" max="12034" width="0" style="150" hidden="1" customWidth="1"/>
    <col min="12035" max="12035" width="38.5703125" style="150" customWidth="1"/>
    <col min="12036" max="12047" width="12" style="150" bestFit="1" customWidth="1"/>
    <col min="12048" max="12048" width="13.7109375" style="150" customWidth="1"/>
    <col min="12049" max="12055" width="13.7109375" style="150" bestFit="1" customWidth="1"/>
    <col min="12056" max="12288" width="9.140625" style="150"/>
    <col min="12289" max="12290" width="0" style="150" hidden="1" customWidth="1"/>
    <col min="12291" max="12291" width="38.5703125" style="150" customWidth="1"/>
    <col min="12292" max="12303" width="12" style="150" bestFit="1" customWidth="1"/>
    <col min="12304" max="12304" width="13.7109375" style="150" customWidth="1"/>
    <col min="12305" max="12311" width="13.7109375" style="150" bestFit="1" customWidth="1"/>
    <col min="12312" max="12544" width="9.140625" style="150"/>
    <col min="12545" max="12546" width="0" style="150" hidden="1" customWidth="1"/>
    <col min="12547" max="12547" width="38.5703125" style="150" customWidth="1"/>
    <col min="12548" max="12559" width="12" style="150" bestFit="1" customWidth="1"/>
    <col min="12560" max="12560" width="13.7109375" style="150" customWidth="1"/>
    <col min="12561" max="12567" width="13.7109375" style="150" bestFit="1" customWidth="1"/>
    <col min="12568" max="12800" width="9.140625" style="150"/>
    <col min="12801" max="12802" width="0" style="150" hidden="1" customWidth="1"/>
    <col min="12803" max="12803" width="38.5703125" style="150" customWidth="1"/>
    <col min="12804" max="12815" width="12" style="150" bestFit="1" customWidth="1"/>
    <col min="12816" max="12816" width="13.7109375" style="150" customWidth="1"/>
    <col min="12817" max="12823" width="13.7109375" style="150" bestFit="1" customWidth="1"/>
    <col min="12824" max="13056" width="9.140625" style="150"/>
    <col min="13057" max="13058" width="0" style="150" hidden="1" customWidth="1"/>
    <col min="13059" max="13059" width="38.5703125" style="150" customWidth="1"/>
    <col min="13060" max="13071" width="12" style="150" bestFit="1" customWidth="1"/>
    <col min="13072" max="13072" width="13.7109375" style="150" customWidth="1"/>
    <col min="13073" max="13079" width="13.7109375" style="150" bestFit="1" customWidth="1"/>
    <col min="13080" max="13312" width="9.140625" style="150"/>
    <col min="13313" max="13314" width="0" style="150" hidden="1" customWidth="1"/>
    <col min="13315" max="13315" width="38.5703125" style="150" customWidth="1"/>
    <col min="13316" max="13327" width="12" style="150" bestFit="1" customWidth="1"/>
    <col min="13328" max="13328" width="13.7109375" style="150" customWidth="1"/>
    <col min="13329" max="13335" width="13.7109375" style="150" bestFit="1" customWidth="1"/>
    <col min="13336" max="13568" width="9.140625" style="150"/>
    <col min="13569" max="13570" width="0" style="150" hidden="1" customWidth="1"/>
    <col min="13571" max="13571" width="38.5703125" style="150" customWidth="1"/>
    <col min="13572" max="13583" width="12" style="150" bestFit="1" customWidth="1"/>
    <col min="13584" max="13584" width="13.7109375" style="150" customWidth="1"/>
    <col min="13585" max="13591" width="13.7109375" style="150" bestFit="1" customWidth="1"/>
    <col min="13592" max="13824" width="9.140625" style="150"/>
    <col min="13825" max="13826" width="0" style="150" hidden="1" customWidth="1"/>
    <col min="13827" max="13827" width="38.5703125" style="150" customWidth="1"/>
    <col min="13828" max="13839" width="12" style="150" bestFit="1" customWidth="1"/>
    <col min="13840" max="13840" width="13.7109375" style="150" customWidth="1"/>
    <col min="13841" max="13847" width="13.7109375" style="150" bestFit="1" customWidth="1"/>
    <col min="13848" max="14080" width="9.140625" style="150"/>
    <col min="14081" max="14082" width="0" style="150" hidden="1" customWidth="1"/>
    <col min="14083" max="14083" width="38.5703125" style="150" customWidth="1"/>
    <col min="14084" max="14095" width="12" style="150" bestFit="1" customWidth="1"/>
    <col min="14096" max="14096" width="13.7109375" style="150" customWidth="1"/>
    <col min="14097" max="14103" width="13.7109375" style="150" bestFit="1" customWidth="1"/>
    <col min="14104" max="14336" width="9.140625" style="150"/>
    <col min="14337" max="14338" width="0" style="150" hidden="1" customWidth="1"/>
    <col min="14339" max="14339" width="38.5703125" style="150" customWidth="1"/>
    <col min="14340" max="14351" width="12" style="150" bestFit="1" customWidth="1"/>
    <col min="14352" max="14352" width="13.7109375" style="150" customWidth="1"/>
    <col min="14353" max="14359" width="13.7109375" style="150" bestFit="1" customWidth="1"/>
    <col min="14360" max="14592" width="9.140625" style="150"/>
    <col min="14593" max="14594" width="0" style="150" hidden="1" customWidth="1"/>
    <col min="14595" max="14595" width="38.5703125" style="150" customWidth="1"/>
    <col min="14596" max="14607" width="12" style="150" bestFit="1" customWidth="1"/>
    <col min="14608" max="14608" width="13.7109375" style="150" customWidth="1"/>
    <col min="14609" max="14615" width="13.7109375" style="150" bestFit="1" customWidth="1"/>
    <col min="14616" max="14848" width="9.140625" style="150"/>
    <col min="14849" max="14850" width="0" style="150" hidden="1" customWidth="1"/>
    <col min="14851" max="14851" width="38.5703125" style="150" customWidth="1"/>
    <col min="14852" max="14863" width="12" style="150" bestFit="1" customWidth="1"/>
    <col min="14864" max="14864" width="13.7109375" style="150" customWidth="1"/>
    <col min="14865" max="14871" width="13.7109375" style="150" bestFit="1" customWidth="1"/>
    <col min="14872" max="15104" width="9.140625" style="150"/>
    <col min="15105" max="15106" width="0" style="150" hidden="1" customWidth="1"/>
    <col min="15107" max="15107" width="38.5703125" style="150" customWidth="1"/>
    <col min="15108" max="15119" width="12" style="150" bestFit="1" customWidth="1"/>
    <col min="15120" max="15120" width="13.7109375" style="150" customWidth="1"/>
    <col min="15121" max="15127" width="13.7109375" style="150" bestFit="1" customWidth="1"/>
    <col min="15128" max="15360" width="9.140625" style="150"/>
    <col min="15361" max="15362" width="0" style="150" hidden="1" customWidth="1"/>
    <col min="15363" max="15363" width="38.5703125" style="150" customWidth="1"/>
    <col min="15364" max="15375" width="12" style="150" bestFit="1" customWidth="1"/>
    <col min="15376" max="15376" width="13.7109375" style="150" customWidth="1"/>
    <col min="15377" max="15383" width="13.7109375" style="150" bestFit="1" customWidth="1"/>
    <col min="15384" max="15616" width="9.140625" style="150"/>
    <col min="15617" max="15618" width="0" style="150" hidden="1" customWidth="1"/>
    <col min="15619" max="15619" width="38.5703125" style="150" customWidth="1"/>
    <col min="15620" max="15631" width="12" style="150" bestFit="1" customWidth="1"/>
    <col min="15632" max="15632" width="13.7109375" style="150" customWidth="1"/>
    <col min="15633" max="15639" width="13.7109375" style="150" bestFit="1" customWidth="1"/>
    <col min="15640" max="15872" width="9.140625" style="150"/>
    <col min="15873" max="15874" width="0" style="150" hidden="1" customWidth="1"/>
    <col min="15875" max="15875" width="38.5703125" style="150" customWidth="1"/>
    <col min="15876" max="15887" width="12" style="150" bestFit="1" customWidth="1"/>
    <col min="15888" max="15888" width="13.7109375" style="150" customWidth="1"/>
    <col min="15889" max="15895" width="13.7109375" style="150" bestFit="1" customWidth="1"/>
    <col min="15896" max="16128" width="9.140625" style="150"/>
    <col min="16129" max="16130" width="0" style="150" hidden="1" customWidth="1"/>
    <col min="16131" max="16131" width="38.5703125" style="150" customWidth="1"/>
    <col min="16132" max="16143" width="12" style="150" bestFit="1" customWidth="1"/>
    <col min="16144" max="16144" width="13.7109375" style="150" customWidth="1"/>
    <col min="16145" max="16151" width="13.7109375" style="150" bestFit="1" customWidth="1"/>
    <col min="16152" max="16384" width="9.140625" style="150"/>
  </cols>
  <sheetData>
    <row r="1" spans="1:29" x14ac:dyDescent="0.25">
      <c r="C1" s="151" t="s">
        <v>664</v>
      </c>
    </row>
    <row r="2" spans="1:29" hidden="1" x14ac:dyDescent="0.25"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Z2" s="152"/>
    </row>
    <row r="3" spans="1:29" x14ac:dyDescent="0.25">
      <c r="A3" s="1343" t="s">
        <v>2</v>
      </c>
      <c r="B3" s="1343" t="s">
        <v>665</v>
      </c>
      <c r="C3" s="1343" t="s">
        <v>666</v>
      </c>
      <c r="D3" s="1346" t="s">
        <v>667</v>
      </c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Z3" s="372" t="s">
        <v>667</v>
      </c>
    </row>
    <row r="4" spans="1:29" x14ac:dyDescent="0.25">
      <c r="A4" s="1344"/>
      <c r="B4" s="1344"/>
      <c r="C4" s="1344"/>
      <c r="D4" s="1347" t="s">
        <v>668</v>
      </c>
      <c r="E4" s="1347"/>
      <c r="F4" s="1347"/>
      <c r="G4" s="1347"/>
      <c r="H4" s="1347"/>
      <c r="I4" s="1347"/>
      <c r="J4" s="1347"/>
      <c r="K4" s="1347"/>
      <c r="L4" s="1347"/>
      <c r="M4" s="1347"/>
      <c r="N4" s="1347"/>
      <c r="O4" s="1347"/>
      <c r="P4" s="1347"/>
      <c r="Q4" s="1347"/>
      <c r="R4" s="1347"/>
      <c r="S4" s="1347"/>
      <c r="T4" s="1347"/>
      <c r="U4" s="1347"/>
      <c r="V4" s="1347"/>
      <c r="W4" s="1347"/>
      <c r="Z4" s="372" t="s">
        <v>1152</v>
      </c>
    </row>
    <row r="5" spans="1:29" x14ac:dyDescent="0.25">
      <c r="A5" s="1344"/>
      <c r="B5" s="1344"/>
      <c r="C5" s="1345"/>
      <c r="D5" s="1346" t="s">
        <v>669</v>
      </c>
      <c r="E5" s="1346"/>
      <c r="F5" s="1346"/>
      <c r="G5" s="1346"/>
      <c r="H5" s="1346"/>
      <c r="I5" s="1346"/>
      <c r="J5" s="1346"/>
      <c r="K5" s="1346"/>
      <c r="L5" s="1346"/>
      <c r="M5" s="1346"/>
      <c r="N5" s="1346"/>
      <c r="O5" s="1346"/>
      <c r="P5" s="1346"/>
      <c r="Q5" s="1346"/>
      <c r="R5" s="1346"/>
      <c r="S5" s="1346"/>
      <c r="T5" s="1346"/>
      <c r="U5" s="1346"/>
      <c r="V5" s="1346"/>
      <c r="W5" s="1346"/>
      <c r="Z5" s="372" t="s">
        <v>669</v>
      </c>
    </row>
    <row r="6" spans="1:29" x14ac:dyDescent="0.25">
      <c r="A6" s="1345"/>
      <c r="B6" s="1345"/>
      <c r="C6" s="153" t="s">
        <v>670</v>
      </c>
      <c r="D6" s="154">
        <v>1</v>
      </c>
      <c r="E6" s="154">
        <v>2</v>
      </c>
      <c r="F6" s="154">
        <v>3</v>
      </c>
      <c r="G6" s="154">
        <v>4</v>
      </c>
      <c r="H6" s="154">
        <v>5</v>
      </c>
      <c r="I6" s="154">
        <v>6</v>
      </c>
      <c r="J6" s="154">
        <v>7</v>
      </c>
      <c r="K6" s="288">
        <v>8</v>
      </c>
      <c r="L6" s="154">
        <v>9</v>
      </c>
      <c r="M6" s="154">
        <v>10</v>
      </c>
      <c r="N6" s="154">
        <v>11</v>
      </c>
      <c r="O6" s="154">
        <v>12</v>
      </c>
      <c r="P6" s="154">
        <v>13</v>
      </c>
      <c r="Q6" s="154">
        <v>14</v>
      </c>
      <c r="R6" s="154">
        <v>15</v>
      </c>
      <c r="S6" s="154">
        <v>16</v>
      </c>
      <c r="T6" s="154">
        <v>17</v>
      </c>
      <c r="U6" s="154">
        <v>18</v>
      </c>
      <c r="V6" s="154">
        <v>19</v>
      </c>
      <c r="W6" s="154">
        <v>20</v>
      </c>
      <c r="Z6" s="288">
        <v>8</v>
      </c>
    </row>
    <row r="7" spans="1:29" s="158" customFormat="1" x14ac:dyDescent="0.25">
      <c r="A7" s="155"/>
      <c r="B7" s="155"/>
      <c r="C7" s="156" t="s">
        <v>671</v>
      </c>
      <c r="D7" s="157">
        <f>D6*15</f>
        <v>15</v>
      </c>
      <c r="E7" s="157">
        <f t="shared" ref="E7:W7" si="0">E6*15</f>
        <v>30</v>
      </c>
      <c r="F7" s="157">
        <f t="shared" si="0"/>
        <v>45</v>
      </c>
      <c r="G7" s="157">
        <f t="shared" si="0"/>
        <v>60</v>
      </c>
      <c r="H7" s="157">
        <f t="shared" si="0"/>
        <v>75</v>
      </c>
      <c r="I7" s="157">
        <f t="shared" si="0"/>
        <v>90</v>
      </c>
      <c r="J7" s="157">
        <f t="shared" si="0"/>
        <v>105</v>
      </c>
      <c r="K7" s="157">
        <f t="shared" si="0"/>
        <v>120</v>
      </c>
      <c r="L7" s="157">
        <f t="shared" si="0"/>
        <v>135</v>
      </c>
      <c r="M7" s="157">
        <f t="shared" si="0"/>
        <v>150</v>
      </c>
      <c r="N7" s="157">
        <f t="shared" si="0"/>
        <v>165</v>
      </c>
      <c r="O7" s="157">
        <f t="shared" si="0"/>
        <v>180</v>
      </c>
      <c r="P7" s="157">
        <f t="shared" si="0"/>
        <v>195</v>
      </c>
      <c r="Q7" s="157">
        <f t="shared" si="0"/>
        <v>210</v>
      </c>
      <c r="R7" s="157">
        <f t="shared" si="0"/>
        <v>225</v>
      </c>
      <c r="S7" s="157">
        <f t="shared" si="0"/>
        <v>240</v>
      </c>
      <c r="T7" s="157">
        <f t="shared" si="0"/>
        <v>255</v>
      </c>
      <c r="U7" s="157">
        <f t="shared" si="0"/>
        <v>270</v>
      </c>
      <c r="V7" s="157">
        <f t="shared" si="0"/>
        <v>285</v>
      </c>
      <c r="W7" s="157">
        <f t="shared" si="0"/>
        <v>300</v>
      </c>
      <c r="X7" s="150">
        <f>K7/K6</f>
        <v>15</v>
      </c>
      <c r="Y7" s="150"/>
      <c r="Z7" s="157">
        <f>Z6*20</f>
        <v>160</v>
      </c>
      <c r="AA7" s="150"/>
      <c r="AB7" s="150"/>
      <c r="AC7" s="150"/>
    </row>
    <row r="8" spans="1:29" s="158" customFormat="1" x14ac:dyDescent="0.25">
      <c r="A8" s="155"/>
      <c r="B8" s="155"/>
      <c r="C8" s="159" t="s">
        <v>672</v>
      </c>
      <c r="D8" s="157">
        <f>10*D6</f>
        <v>10</v>
      </c>
      <c r="E8" s="157">
        <f t="shared" ref="E8:W8" si="1">10*E6</f>
        <v>20</v>
      </c>
      <c r="F8" s="157">
        <f t="shared" si="1"/>
        <v>30</v>
      </c>
      <c r="G8" s="157">
        <f t="shared" si="1"/>
        <v>40</v>
      </c>
      <c r="H8" s="157">
        <f t="shared" si="1"/>
        <v>50</v>
      </c>
      <c r="I8" s="157">
        <f t="shared" si="1"/>
        <v>60</v>
      </c>
      <c r="J8" s="157">
        <f t="shared" si="1"/>
        <v>70</v>
      </c>
      <c r="K8" s="157">
        <f t="shared" si="1"/>
        <v>80</v>
      </c>
      <c r="L8" s="157">
        <f t="shared" si="1"/>
        <v>90</v>
      </c>
      <c r="M8" s="157">
        <f t="shared" si="1"/>
        <v>100</v>
      </c>
      <c r="N8" s="157">
        <f t="shared" si="1"/>
        <v>110</v>
      </c>
      <c r="O8" s="157">
        <f t="shared" si="1"/>
        <v>120</v>
      </c>
      <c r="P8" s="157">
        <f t="shared" si="1"/>
        <v>130</v>
      </c>
      <c r="Q8" s="157">
        <f t="shared" si="1"/>
        <v>140</v>
      </c>
      <c r="R8" s="157">
        <f t="shared" si="1"/>
        <v>150</v>
      </c>
      <c r="S8" s="157">
        <f t="shared" si="1"/>
        <v>160</v>
      </c>
      <c r="T8" s="157">
        <f t="shared" si="1"/>
        <v>170</v>
      </c>
      <c r="U8" s="157">
        <f t="shared" si="1"/>
        <v>180</v>
      </c>
      <c r="V8" s="157">
        <f t="shared" si="1"/>
        <v>190</v>
      </c>
      <c r="W8" s="157">
        <f t="shared" si="1"/>
        <v>200</v>
      </c>
      <c r="X8" s="150">
        <f>K8/K6</f>
        <v>10</v>
      </c>
      <c r="Y8" s="150"/>
      <c r="Z8" s="157">
        <f>14*Z6</f>
        <v>112</v>
      </c>
      <c r="AA8" s="150"/>
      <c r="AB8" s="150"/>
      <c r="AC8" s="150"/>
    </row>
    <row r="9" spans="1:29" s="158" customFormat="1" x14ac:dyDescent="0.25">
      <c r="A9" s="155"/>
      <c r="B9" s="155"/>
      <c r="C9" s="159" t="s">
        <v>673</v>
      </c>
      <c r="D9" s="157">
        <f>6*D6</f>
        <v>6</v>
      </c>
      <c r="E9" s="157">
        <f t="shared" ref="E9:W9" si="2">6*E6</f>
        <v>12</v>
      </c>
      <c r="F9" s="157">
        <f t="shared" si="2"/>
        <v>18</v>
      </c>
      <c r="G9" s="157">
        <f t="shared" si="2"/>
        <v>24</v>
      </c>
      <c r="H9" s="157">
        <f t="shared" si="2"/>
        <v>30</v>
      </c>
      <c r="I9" s="157">
        <f t="shared" si="2"/>
        <v>36</v>
      </c>
      <c r="J9" s="157">
        <f t="shared" si="2"/>
        <v>42</v>
      </c>
      <c r="K9" s="157">
        <f t="shared" si="2"/>
        <v>48</v>
      </c>
      <c r="L9" s="157">
        <f t="shared" si="2"/>
        <v>54</v>
      </c>
      <c r="M9" s="157">
        <f t="shared" si="2"/>
        <v>60</v>
      </c>
      <c r="N9" s="157">
        <f t="shared" si="2"/>
        <v>66</v>
      </c>
      <c r="O9" s="157">
        <f t="shared" si="2"/>
        <v>72</v>
      </c>
      <c r="P9" s="157">
        <f t="shared" si="2"/>
        <v>78</v>
      </c>
      <c r="Q9" s="157">
        <f t="shared" si="2"/>
        <v>84</v>
      </c>
      <c r="R9" s="157">
        <f t="shared" si="2"/>
        <v>90</v>
      </c>
      <c r="S9" s="157">
        <f t="shared" si="2"/>
        <v>96</v>
      </c>
      <c r="T9" s="157">
        <f t="shared" si="2"/>
        <v>102</v>
      </c>
      <c r="U9" s="157">
        <f t="shared" si="2"/>
        <v>108</v>
      </c>
      <c r="V9" s="157">
        <f t="shared" si="2"/>
        <v>114</v>
      </c>
      <c r="W9" s="157">
        <f t="shared" si="2"/>
        <v>120</v>
      </c>
      <c r="X9" s="150">
        <f>K9/K6</f>
        <v>6</v>
      </c>
      <c r="Y9" s="150"/>
      <c r="Z9" s="157">
        <f>9*Z6</f>
        <v>72</v>
      </c>
      <c r="AA9" s="150"/>
      <c r="AB9" s="150"/>
      <c r="AC9" s="150"/>
    </row>
    <row r="10" spans="1:29" s="158" customFormat="1" x14ac:dyDescent="0.25">
      <c r="A10" s="155"/>
      <c r="B10" s="155"/>
      <c r="C10" s="159" t="s">
        <v>674</v>
      </c>
      <c r="D10" s="157">
        <f>7*D6</f>
        <v>7</v>
      </c>
      <c r="E10" s="157">
        <f t="shared" ref="E10:W10" si="3">7*E6</f>
        <v>14</v>
      </c>
      <c r="F10" s="157">
        <f t="shared" si="3"/>
        <v>21</v>
      </c>
      <c r="G10" s="157">
        <f t="shared" si="3"/>
        <v>28</v>
      </c>
      <c r="H10" s="157">
        <f t="shared" si="3"/>
        <v>35</v>
      </c>
      <c r="I10" s="157">
        <f t="shared" si="3"/>
        <v>42</v>
      </c>
      <c r="J10" s="157">
        <f t="shared" si="3"/>
        <v>49</v>
      </c>
      <c r="K10" s="157">
        <f t="shared" si="3"/>
        <v>56</v>
      </c>
      <c r="L10" s="157">
        <f t="shared" si="3"/>
        <v>63</v>
      </c>
      <c r="M10" s="157">
        <f t="shared" si="3"/>
        <v>70</v>
      </c>
      <c r="N10" s="157">
        <f t="shared" si="3"/>
        <v>77</v>
      </c>
      <c r="O10" s="157">
        <f t="shared" si="3"/>
        <v>84</v>
      </c>
      <c r="P10" s="157">
        <f t="shared" si="3"/>
        <v>91</v>
      </c>
      <c r="Q10" s="157">
        <f t="shared" si="3"/>
        <v>98</v>
      </c>
      <c r="R10" s="157">
        <f t="shared" si="3"/>
        <v>105</v>
      </c>
      <c r="S10" s="157">
        <f t="shared" si="3"/>
        <v>112</v>
      </c>
      <c r="T10" s="157">
        <f t="shared" si="3"/>
        <v>119</v>
      </c>
      <c r="U10" s="157">
        <f t="shared" si="3"/>
        <v>126</v>
      </c>
      <c r="V10" s="157">
        <f t="shared" si="3"/>
        <v>133</v>
      </c>
      <c r="W10" s="157">
        <f t="shared" si="3"/>
        <v>140</v>
      </c>
      <c r="X10" s="150">
        <f>K10/K6</f>
        <v>7</v>
      </c>
      <c r="Y10" s="150"/>
      <c r="Z10" s="157">
        <f>13*Z6</f>
        <v>104</v>
      </c>
      <c r="AA10" s="150"/>
      <c r="AB10" s="150"/>
      <c r="AC10" s="150"/>
    </row>
    <row r="11" spans="1:29" s="158" customFormat="1" x14ac:dyDescent="0.25">
      <c r="A11" s="155"/>
      <c r="B11" s="155"/>
      <c r="C11" s="159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0"/>
      <c r="Y11" s="150"/>
      <c r="Z11" s="157"/>
      <c r="AA11" s="150"/>
      <c r="AB11" s="150"/>
      <c r="AC11" s="150"/>
    </row>
    <row r="12" spans="1:29" x14ac:dyDescent="0.25">
      <c r="A12" s="160">
        <v>1</v>
      </c>
      <c r="B12" s="161" t="s">
        <v>675</v>
      </c>
      <c r="C12" s="162" t="s">
        <v>676</v>
      </c>
      <c r="D12" s="163">
        <v>1</v>
      </c>
      <c r="E12" s="163">
        <v>1</v>
      </c>
      <c r="F12" s="163">
        <v>1</v>
      </c>
      <c r="G12" s="163">
        <v>1</v>
      </c>
      <c r="H12" s="163">
        <v>1</v>
      </c>
      <c r="I12" s="163">
        <v>1</v>
      </c>
      <c r="J12" s="163">
        <v>1</v>
      </c>
      <c r="K12" s="164">
        <v>1</v>
      </c>
      <c r="L12" s="163">
        <v>1</v>
      </c>
      <c r="M12" s="163">
        <v>1</v>
      </c>
      <c r="N12" s="163">
        <v>1</v>
      </c>
      <c r="O12" s="163">
        <v>1</v>
      </c>
      <c r="P12" s="163">
        <v>1</v>
      </c>
      <c r="Q12" s="163">
        <v>1</v>
      </c>
      <c r="R12" s="163">
        <v>1</v>
      </c>
      <c r="S12" s="163">
        <v>1</v>
      </c>
      <c r="T12" s="163">
        <v>1</v>
      </c>
      <c r="U12" s="163">
        <v>1</v>
      </c>
      <c r="V12" s="163">
        <v>1</v>
      </c>
      <c r="W12" s="163">
        <v>1</v>
      </c>
      <c r="Z12" s="164">
        <v>1</v>
      </c>
    </row>
    <row r="13" spans="1:29" ht="45" x14ac:dyDescent="0.25">
      <c r="A13" s="160">
        <v>2</v>
      </c>
      <c r="B13" s="161" t="s">
        <v>675</v>
      </c>
      <c r="C13" s="165" t="s">
        <v>677</v>
      </c>
      <c r="D13" s="163"/>
      <c r="E13" s="163"/>
      <c r="F13" s="163"/>
      <c r="G13" s="163"/>
      <c r="H13" s="163"/>
      <c r="I13" s="163">
        <v>0.5</v>
      </c>
      <c r="J13" s="163">
        <v>0.5</v>
      </c>
      <c r="K13" s="164">
        <v>0.5</v>
      </c>
      <c r="L13" s="163">
        <v>0.5</v>
      </c>
      <c r="M13" s="163">
        <v>1</v>
      </c>
      <c r="N13" s="163">
        <v>1</v>
      </c>
      <c r="O13" s="163">
        <v>1</v>
      </c>
      <c r="P13" s="163">
        <v>1</v>
      </c>
      <c r="Q13" s="163">
        <v>1</v>
      </c>
      <c r="R13" s="163">
        <v>1</v>
      </c>
      <c r="S13" s="163">
        <v>1</v>
      </c>
      <c r="T13" s="163">
        <v>1</v>
      </c>
      <c r="U13" s="163">
        <v>1.5</v>
      </c>
      <c r="V13" s="163">
        <v>1.5</v>
      </c>
      <c r="W13" s="163">
        <v>1.5</v>
      </c>
      <c r="Z13" s="164">
        <v>0.5</v>
      </c>
    </row>
    <row r="14" spans="1:29" x14ac:dyDescent="0.25">
      <c r="A14" s="160">
        <v>3</v>
      </c>
      <c r="B14" s="161" t="s">
        <v>675</v>
      </c>
      <c r="C14" s="162" t="s">
        <v>678</v>
      </c>
      <c r="D14" s="163"/>
      <c r="E14" s="163"/>
      <c r="F14" s="163"/>
      <c r="G14" s="163"/>
      <c r="H14" s="163"/>
      <c r="I14" s="163"/>
      <c r="J14" s="163"/>
      <c r="K14" s="164"/>
      <c r="L14" s="163"/>
      <c r="M14" s="163"/>
      <c r="N14" s="163"/>
      <c r="O14" s="163">
        <v>1</v>
      </c>
      <c r="P14" s="163">
        <v>1</v>
      </c>
      <c r="Q14" s="163">
        <v>1</v>
      </c>
      <c r="R14" s="163">
        <v>1</v>
      </c>
      <c r="S14" s="163">
        <v>1</v>
      </c>
      <c r="T14" s="163">
        <v>1</v>
      </c>
      <c r="U14" s="163">
        <v>1</v>
      </c>
      <c r="V14" s="163">
        <v>1</v>
      </c>
      <c r="W14" s="163">
        <v>1</v>
      </c>
      <c r="Z14" s="164"/>
    </row>
    <row r="15" spans="1:29" ht="30" x14ac:dyDescent="0.25">
      <c r="A15" s="160">
        <v>4</v>
      </c>
      <c r="B15" s="161" t="s">
        <v>675</v>
      </c>
      <c r="C15" s="165" t="s">
        <v>679</v>
      </c>
      <c r="D15" s="163"/>
      <c r="E15" s="163"/>
      <c r="F15" s="163"/>
      <c r="G15" s="163">
        <v>0.5</v>
      </c>
      <c r="H15" s="163">
        <v>0.5</v>
      </c>
      <c r="I15" s="163">
        <v>1</v>
      </c>
      <c r="J15" s="163">
        <v>1</v>
      </c>
      <c r="K15" s="164">
        <v>1</v>
      </c>
      <c r="L15" s="163">
        <v>1</v>
      </c>
      <c r="M15" s="163">
        <v>1</v>
      </c>
      <c r="N15" s="163">
        <v>1</v>
      </c>
      <c r="O15" s="163"/>
      <c r="P15" s="163"/>
      <c r="Q15" s="163"/>
      <c r="R15" s="163"/>
      <c r="S15" s="163"/>
      <c r="T15" s="163"/>
      <c r="U15" s="163"/>
      <c r="V15" s="163"/>
      <c r="W15" s="163"/>
      <c r="Z15" s="164">
        <v>1</v>
      </c>
    </row>
    <row r="16" spans="1:29" x14ac:dyDescent="0.25">
      <c r="A16" s="160">
        <v>5</v>
      </c>
      <c r="B16" s="161" t="s">
        <v>675</v>
      </c>
      <c r="C16" s="162" t="s">
        <v>312</v>
      </c>
      <c r="D16" s="163">
        <v>1</v>
      </c>
      <c r="E16" s="163">
        <v>1</v>
      </c>
      <c r="F16" s="163">
        <v>1</v>
      </c>
      <c r="G16" s="163">
        <v>1</v>
      </c>
      <c r="H16" s="163">
        <v>1</v>
      </c>
      <c r="I16" s="163">
        <v>1</v>
      </c>
      <c r="J16" s="163">
        <v>1</v>
      </c>
      <c r="K16" s="164">
        <v>1</v>
      </c>
      <c r="L16" s="163">
        <v>1</v>
      </c>
      <c r="M16" s="163">
        <v>1</v>
      </c>
      <c r="N16" s="163">
        <v>1</v>
      </c>
      <c r="O16" s="163">
        <v>1</v>
      </c>
      <c r="P16" s="163">
        <v>1</v>
      </c>
      <c r="Q16" s="163">
        <v>1</v>
      </c>
      <c r="R16" s="163">
        <v>1</v>
      </c>
      <c r="S16" s="163">
        <v>1</v>
      </c>
      <c r="T16" s="163">
        <v>1</v>
      </c>
      <c r="U16" s="163">
        <v>1</v>
      </c>
      <c r="V16" s="163">
        <v>1</v>
      </c>
      <c r="W16" s="163">
        <v>1</v>
      </c>
      <c r="Z16" s="164">
        <v>1</v>
      </c>
    </row>
    <row r="17" spans="1:26" ht="30" x14ac:dyDescent="0.25">
      <c r="A17" s="160">
        <v>6</v>
      </c>
      <c r="B17" s="161" t="s">
        <v>675</v>
      </c>
      <c r="C17" s="165" t="s">
        <v>680</v>
      </c>
      <c r="D17" s="163"/>
      <c r="E17" s="163">
        <v>0.5</v>
      </c>
      <c r="F17" s="163">
        <v>0.5</v>
      </c>
      <c r="G17" s="163">
        <v>0.5</v>
      </c>
      <c r="H17" s="163">
        <v>0.5</v>
      </c>
      <c r="I17" s="163">
        <v>0.5</v>
      </c>
      <c r="J17" s="163">
        <v>0.5</v>
      </c>
      <c r="K17" s="164">
        <v>1</v>
      </c>
      <c r="L17" s="163">
        <v>1</v>
      </c>
      <c r="M17" s="163">
        <v>1</v>
      </c>
      <c r="N17" s="163">
        <v>1</v>
      </c>
      <c r="O17" s="163">
        <v>1</v>
      </c>
      <c r="P17" s="163">
        <v>1</v>
      </c>
      <c r="Q17" s="163">
        <v>1.5</v>
      </c>
      <c r="R17" s="163">
        <v>1.5</v>
      </c>
      <c r="S17" s="163">
        <v>1.5</v>
      </c>
      <c r="T17" s="163">
        <v>1.5</v>
      </c>
      <c r="U17" s="163">
        <v>1.5</v>
      </c>
      <c r="V17" s="163">
        <v>1.5</v>
      </c>
      <c r="W17" s="163">
        <v>1.5</v>
      </c>
      <c r="Z17" s="164">
        <v>1</v>
      </c>
    </row>
    <row r="18" spans="1:26" x14ac:dyDescent="0.25">
      <c r="A18" s="160">
        <v>7</v>
      </c>
      <c r="B18" s="161" t="s">
        <v>675</v>
      </c>
      <c r="C18" s="162" t="s">
        <v>681</v>
      </c>
      <c r="D18" s="163"/>
      <c r="E18" s="163"/>
      <c r="F18" s="163"/>
      <c r="G18" s="163"/>
      <c r="H18" s="163">
        <v>0.25</v>
      </c>
      <c r="I18" s="163">
        <v>0.25</v>
      </c>
      <c r="J18" s="163">
        <v>0.25</v>
      </c>
      <c r="K18" s="164">
        <v>0.25</v>
      </c>
      <c r="L18" s="163">
        <v>0.25</v>
      </c>
      <c r="M18" s="163">
        <v>0.5</v>
      </c>
      <c r="N18" s="163">
        <v>0.5</v>
      </c>
      <c r="O18" s="163">
        <v>0.5</v>
      </c>
      <c r="P18" s="163">
        <v>0.5</v>
      </c>
      <c r="Q18" s="163">
        <v>0.5</v>
      </c>
      <c r="R18" s="163">
        <v>0.75</v>
      </c>
      <c r="S18" s="163">
        <v>0.75</v>
      </c>
      <c r="T18" s="163">
        <v>0.75</v>
      </c>
      <c r="U18" s="163">
        <v>0.75</v>
      </c>
      <c r="V18" s="163">
        <v>0.75</v>
      </c>
      <c r="W18" s="163">
        <v>1</v>
      </c>
      <c r="Z18" s="164">
        <v>0.25</v>
      </c>
    </row>
    <row r="19" spans="1:26" ht="30" x14ac:dyDescent="0.25">
      <c r="A19" s="160">
        <v>8</v>
      </c>
      <c r="B19" s="161" t="s">
        <v>675</v>
      </c>
      <c r="C19" s="165" t="s">
        <v>682</v>
      </c>
      <c r="D19" s="163"/>
      <c r="E19" s="163"/>
      <c r="F19" s="163"/>
      <c r="G19" s="163">
        <v>0.5</v>
      </c>
      <c r="H19" s="163">
        <v>0.5</v>
      </c>
      <c r="I19" s="163">
        <v>0.5</v>
      </c>
      <c r="J19" s="163">
        <v>0.5</v>
      </c>
      <c r="K19" s="164">
        <v>0.5</v>
      </c>
      <c r="L19" s="163">
        <v>0.5</v>
      </c>
      <c r="M19" s="163">
        <v>1</v>
      </c>
      <c r="N19" s="163">
        <v>1</v>
      </c>
      <c r="O19" s="163">
        <v>1</v>
      </c>
      <c r="P19" s="163">
        <v>1</v>
      </c>
      <c r="Q19" s="163">
        <v>1</v>
      </c>
      <c r="R19" s="163">
        <v>1</v>
      </c>
      <c r="S19" s="163">
        <v>1</v>
      </c>
      <c r="T19" s="163">
        <v>1</v>
      </c>
      <c r="U19" s="163">
        <v>1</v>
      </c>
      <c r="V19" s="163">
        <v>1</v>
      </c>
      <c r="W19" s="163">
        <v>1</v>
      </c>
      <c r="Z19" s="164">
        <v>0.5</v>
      </c>
    </row>
    <row r="20" spans="1:26" ht="120" x14ac:dyDescent="0.25">
      <c r="A20" s="160">
        <v>16</v>
      </c>
      <c r="B20" s="161" t="s">
        <v>675</v>
      </c>
      <c r="C20" s="166" t="s">
        <v>683</v>
      </c>
      <c r="D20" s="167">
        <v>0.25</v>
      </c>
      <c r="E20" s="167">
        <v>0.25</v>
      </c>
      <c r="F20" s="167">
        <v>0.25</v>
      </c>
      <c r="G20" s="167">
        <v>0.25</v>
      </c>
      <c r="H20" s="167">
        <v>0.25</v>
      </c>
      <c r="I20" s="167">
        <v>0.25</v>
      </c>
      <c r="J20" s="167">
        <v>0.25</v>
      </c>
      <c r="K20" s="168">
        <v>0.25</v>
      </c>
      <c r="L20" s="167">
        <v>0.25</v>
      </c>
      <c r="M20" s="167">
        <v>0.25</v>
      </c>
      <c r="N20" s="167">
        <v>0.25</v>
      </c>
      <c r="O20" s="167">
        <v>0.25</v>
      </c>
      <c r="P20" s="167">
        <v>0.25</v>
      </c>
      <c r="Q20" s="167">
        <v>0.25</v>
      </c>
      <c r="R20" s="167">
        <v>0.25</v>
      </c>
      <c r="S20" s="167">
        <v>0.25</v>
      </c>
      <c r="T20" s="167">
        <v>0.25</v>
      </c>
      <c r="U20" s="167">
        <v>0.25</v>
      </c>
      <c r="V20" s="167">
        <v>0.25</v>
      </c>
      <c r="W20" s="167">
        <v>0.25</v>
      </c>
      <c r="Z20" s="168">
        <v>0.25</v>
      </c>
    </row>
    <row r="21" spans="1:26" x14ac:dyDescent="0.25">
      <c r="A21" s="160">
        <v>17</v>
      </c>
      <c r="B21" s="161" t="s">
        <v>675</v>
      </c>
      <c r="C21" s="162" t="s">
        <v>684</v>
      </c>
      <c r="D21" s="167">
        <v>0.5</v>
      </c>
      <c r="E21" s="167">
        <v>0.5</v>
      </c>
      <c r="F21" s="167">
        <v>0.5</v>
      </c>
      <c r="G21" s="167">
        <v>0.5</v>
      </c>
      <c r="H21" s="167">
        <v>0.5</v>
      </c>
      <c r="I21" s="167">
        <v>1</v>
      </c>
      <c r="J21" s="167">
        <v>1</v>
      </c>
      <c r="K21" s="168">
        <v>1</v>
      </c>
      <c r="L21" s="167">
        <v>1</v>
      </c>
      <c r="M21" s="167">
        <v>1</v>
      </c>
      <c r="N21" s="167">
        <v>1</v>
      </c>
      <c r="O21" s="167">
        <v>1</v>
      </c>
      <c r="P21" s="167">
        <v>1</v>
      </c>
      <c r="Q21" s="167">
        <v>1</v>
      </c>
      <c r="R21" s="167">
        <v>1</v>
      </c>
      <c r="S21" s="167">
        <v>1.25</v>
      </c>
      <c r="T21" s="167">
        <v>1.25</v>
      </c>
      <c r="U21" s="167">
        <v>1.25</v>
      </c>
      <c r="V21" s="167">
        <v>1.25</v>
      </c>
      <c r="W21" s="167">
        <v>1.25</v>
      </c>
      <c r="Z21" s="168">
        <v>1</v>
      </c>
    </row>
    <row r="22" spans="1:26" x14ac:dyDescent="0.25">
      <c r="A22" s="160"/>
      <c r="B22" s="160"/>
      <c r="C22" s="160"/>
      <c r="D22" s="163"/>
      <c r="E22" s="163"/>
      <c r="F22" s="163"/>
      <c r="G22" s="163"/>
      <c r="H22" s="163"/>
      <c r="I22" s="163"/>
      <c r="J22" s="163"/>
      <c r="K22" s="164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Z22" s="164"/>
    </row>
    <row r="23" spans="1:26" x14ac:dyDescent="0.25">
      <c r="A23" s="160"/>
      <c r="B23" s="160"/>
      <c r="C23" s="169" t="s">
        <v>685</v>
      </c>
      <c r="D23" s="170">
        <f>0.25/3*D6</f>
        <v>0.08</v>
      </c>
      <c r="E23" s="170">
        <f t="shared" ref="E23:W23" si="4">0.25/3*E6</f>
        <v>0.17</v>
      </c>
      <c r="F23" s="170">
        <f t="shared" si="4"/>
        <v>0.25</v>
      </c>
      <c r="G23" s="170">
        <f t="shared" si="4"/>
        <v>0.33</v>
      </c>
      <c r="H23" s="170">
        <f t="shared" si="4"/>
        <v>0.42</v>
      </c>
      <c r="I23" s="170">
        <f t="shared" si="4"/>
        <v>0.5</v>
      </c>
      <c r="J23" s="170">
        <f t="shared" si="4"/>
        <v>0.57999999999999996</v>
      </c>
      <c r="K23" s="171">
        <f t="shared" si="4"/>
        <v>0.67</v>
      </c>
      <c r="L23" s="170">
        <f t="shared" si="4"/>
        <v>0.75</v>
      </c>
      <c r="M23" s="170">
        <f t="shared" si="4"/>
        <v>0.83</v>
      </c>
      <c r="N23" s="170">
        <f t="shared" si="4"/>
        <v>0.92</v>
      </c>
      <c r="O23" s="170">
        <f t="shared" si="4"/>
        <v>1</v>
      </c>
      <c r="P23" s="170">
        <f t="shared" si="4"/>
        <v>1.08</v>
      </c>
      <c r="Q23" s="170">
        <f t="shared" si="4"/>
        <v>1.17</v>
      </c>
      <c r="R23" s="170">
        <f t="shared" si="4"/>
        <v>1.25</v>
      </c>
      <c r="S23" s="170">
        <f t="shared" si="4"/>
        <v>1.33</v>
      </c>
      <c r="T23" s="170">
        <f t="shared" si="4"/>
        <v>1.42</v>
      </c>
      <c r="U23" s="170">
        <f t="shared" si="4"/>
        <v>1.5</v>
      </c>
      <c r="V23" s="170">
        <f t="shared" si="4"/>
        <v>1.58</v>
      </c>
      <c r="W23" s="170">
        <f t="shared" si="4"/>
        <v>1.67</v>
      </c>
      <c r="Z23" s="171">
        <f>0.25/3*Z6</f>
        <v>0.67</v>
      </c>
    </row>
    <row r="24" spans="1:26" ht="30" x14ac:dyDescent="0.25">
      <c r="A24" s="160"/>
      <c r="B24" s="160"/>
      <c r="C24" s="169" t="s">
        <v>686</v>
      </c>
      <c r="D24" s="170">
        <f>0.12*D6</f>
        <v>0.12</v>
      </c>
      <c r="E24" s="170">
        <f t="shared" ref="E24:W24" si="5">0.12*E6</f>
        <v>0.24</v>
      </c>
      <c r="F24" s="170">
        <f t="shared" si="5"/>
        <v>0.36</v>
      </c>
      <c r="G24" s="170">
        <f t="shared" si="5"/>
        <v>0.48</v>
      </c>
      <c r="H24" s="170">
        <f t="shared" si="5"/>
        <v>0.6</v>
      </c>
      <c r="I24" s="170">
        <f t="shared" si="5"/>
        <v>0.72</v>
      </c>
      <c r="J24" s="170">
        <f t="shared" si="5"/>
        <v>0.84</v>
      </c>
      <c r="K24" s="171">
        <f t="shared" si="5"/>
        <v>0.96</v>
      </c>
      <c r="L24" s="170">
        <f t="shared" si="5"/>
        <v>1.08</v>
      </c>
      <c r="M24" s="170">
        <f t="shared" si="5"/>
        <v>1.2</v>
      </c>
      <c r="N24" s="170">
        <f t="shared" si="5"/>
        <v>1.32</v>
      </c>
      <c r="O24" s="170">
        <f t="shared" si="5"/>
        <v>1.44</v>
      </c>
      <c r="P24" s="170">
        <f t="shared" si="5"/>
        <v>1.56</v>
      </c>
      <c r="Q24" s="170">
        <f t="shared" si="5"/>
        <v>1.68</v>
      </c>
      <c r="R24" s="170">
        <f t="shared" si="5"/>
        <v>1.8</v>
      </c>
      <c r="S24" s="170">
        <f t="shared" si="5"/>
        <v>1.92</v>
      </c>
      <c r="T24" s="170">
        <f t="shared" si="5"/>
        <v>2.04</v>
      </c>
      <c r="U24" s="170">
        <f t="shared" si="5"/>
        <v>2.16</v>
      </c>
      <c r="V24" s="170">
        <f t="shared" si="5"/>
        <v>2.2799999999999998</v>
      </c>
      <c r="W24" s="170">
        <f t="shared" si="5"/>
        <v>2.4</v>
      </c>
      <c r="Z24" s="171">
        <f>0.12*Z6</f>
        <v>0.96</v>
      </c>
    </row>
    <row r="25" spans="1:26" x14ac:dyDescent="0.25">
      <c r="A25" s="160"/>
      <c r="B25" s="160"/>
      <c r="C25" s="169" t="s">
        <v>687</v>
      </c>
      <c r="D25" s="170">
        <f>0.25*D6</f>
        <v>0.25</v>
      </c>
      <c r="E25" s="170">
        <f t="shared" ref="E25:W25" si="6">0.25*E6</f>
        <v>0.5</v>
      </c>
      <c r="F25" s="170">
        <f t="shared" si="6"/>
        <v>0.75</v>
      </c>
      <c r="G25" s="170">
        <f t="shared" si="6"/>
        <v>1</v>
      </c>
      <c r="H25" s="170">
        <f t="shared" si="6"/>
        <v>1.25</v>
      </c>
      <c r="I25" s="170">
        <f t="shared" si="6"/>
        <v>1.5</v>
      </c>
      <c r="J25" s="170">
        <f t="shared" si="6"/>
        <v>1.75</v>
      </c>
      <c r="K25" s="171">
        <f t="shared" si="6"/>
        <v>2</v>
      </c>
      <c r="L25" s="170">
        <f t="shared" si="6"/>
        <v>2.25</v>
      </c>
      <c r="M25" s="170">
        <f t="shared" si="6"/>
        <v>2.5</v>
      </c>
      <c r="N25" s="170">
        <f t="shared" si="6"/>
        <v>2.75</v>
      </c>
      <c r="O25" s="170">
        <f t="shared" si="6"/>
        <v>3</v>
      </c>
      <c r="P25" s="170">
        <f t="shared" si="6"/>
        <v>3.25</v>
      </c>
      <c r="Q25" s="170">
        <f t="shared" si="6"/>
        <v>3.5</v>
      </c>
      <c r="R25" s="170">
        <f t="shared" si="6"/>
        <v>3.75</v>
      </c>
      <c r="S25" s="170">
        <f t="shared" si="6"/>
        <v>4</v>
      </c>
      <c r="T25" s="170">
        <f t="shared" si="6"/>
        <v>4.25</v>
      </c>
      <c r="U25" s="170">
        <f t="shared" si="6"/>
        <v>4.5</v>
      </c>
      <c r="V25" s="170">
        <f t="shared" si="6"/>
        <v>4.75</v>
      </c>
      <c r="W25" s="170">
        <f t="shared" si="6"/>
        <v>5</v>
      </c>
      <c r="Z25" s="171">
        <f>0.25*Z6</f>
        <v>2</v>
      </c>
    </row>
    <row r="26" spans="1:26" x14ac:dyDescent="0.25">
      <c r="A26" s="160"/>
      <c r="B26" s="160"/>
      <c r="C26" s="169" t="s">
        <v>688</v>
      </c>
      <c r="D26" s="170">
        <f>0.12*D6</f>
        <v>0.12</v>
      </c>
      <c r="E26" s="170">
        <f t="shared" ref="E26:W26" si="7">0.12*E6</f>
        <v>0.24</v>
      </c>
      <c r="F26" s="170">
        <f t="shared" si="7"/>
        <v>0.36</v>
      </c>
      <c r="G26" s="170">
        <f t="shared" si="7"/>
        <v>0.48</v>
      </c>
      <c r="H26" s="170">
        <f t="shared" si="7"/>
        <v>0.6</v>
      </c>
      <c r="I26" s="170">
        <f t="shared" si="7"/>
        <v>0.72</v>
      </c>
      <c r="J26" s="170">
        <f t="shared" si="7"/>
        <v>0.84</v>
      </c>
      <c r="K26" s="171">
        <f t="shared" si="7"/>
        <v>0.96</v>
      </c>
      <c r="L26" s="170">
        <f t="shared" si="7"/>
        <v>1.08</v>
      </c>
      <c r="M26" s="170">
        <f t="shared" si="7"/>
        <v>1.2</v>
      </c>
      <c r="N26" s="170">
        <f t="shared" si="7"/>
        <v>1.32</v>
      </c>
      <c r="O26" s="170">
        <f t="shared" si="7"/>
        <v>1.44</v>
      </c>
      <c r="P26" s="170">
        <f t="shared" si="7"/>
        <v>1.56</v>
      </c>
      <c r="Q26" s="170">
        <f t="shared" si="7"/>
        <v>1.68</v>
      </c>
      <c r="R26" s="170">
        <f t="shared" si="7"/>
        <v>1.8</v>
      </c>
      <c r="S26" s="170">
        <f t="shared" si="7"/>
        <v>1.92</v>
      </c>
      <c r="T26" s="170">
        <f t="shared" si="7"/>
        <v>2.04</v>
      </c>
      <c r="U26" s="170">
        <f t="shared" si="7"/>
        <v>2.16</v>
      </c>
      <c r="V26" s="170">
        <f t="shared" si="7"/>
        <v>2.2799999999999998</v>
      </c>
      <c r="W26" s="170">
        <f t="shared" si="7"/>
        <v>2.4</v>
      </c>
      <c r="Z26" s="171">
        <f>0.12*Z6</f>
        <v>0.96</v>
      </c>
    </row>
    <row r="27" spans="1:26" ht="47.25" customHeight="1" x14ac:dyDescent="0.25">
      <c r="A27" s="160"/>
      <c r="B27" s="160"/>
      <c r="C27" s="169" t="s">
        <v>689</v>
      </c>
      <c r="D27" s="172">
        <f>1*D6</f>
        <v>1</v>
      </c>
      <c r="E27" s="172">
        <f t="shared" ref="E27:W27" si="8">1*E6</f>
        <v>2</v>
      </c>
      <c r="F27" s="172">
        <f t="shared" si="8"/>
        <v>3</v>
      </c>
      <c r="G27" s="172">
        <f t="shared" si="8"/>
        <v>4</v>
      </c>
      <c r="H27" s="172">
        <f t="shared" si="8"/>
        <v>5</v>
      </c>
      <c r="I27" s="172">
        <f t="shared" si="8"/>
        <v>6</v>
      </c>
      <c r="J27" s="172">
        <f t="shared" si="8"/>
        <v>7</v>
      </c>
      <c r="K27" s="173">
        <f t="shared" si="8"/>
        <v>8</v>
      </c>
      <c r="L27" s="172">
        <f t="shared" si="8"/>
        <v>9</v>
      </c>
      <c r="M27" s="172">
        <f t="shared" si="8"/>
        <v>10</v>
      </c>
      <c r="N27" s="172">
        <f t="shared" si="8"/>
        <v>11</v>
      </c>
      <c r="O27" s="172">
        <f t="shared" si="8"/>
        <v>12</v>
      </c>
      <c r="P27" s="172">
        <f t="shared" si="8"/>
        <v>13</v>
      </c>
      <c r="Q27" s="172">
        <f t="shared" si="8"/>
        <v>14</v>
      </c>
      <c r="R27" s="172">
        <f t="shared" si="8"/>
        <v>15</v>
      </c>
      <c r="S27" s="172">
        <f t="shared" si="8"/>
        <v>16</v>
      </c>
      <c r="T27" s="172">
        <f t="shared" si="8"/>
        <v>17</v>
      </c>
      <c r="U27" s="172">
        <f t="shared" si="8"/>
        <v>18</v>
      </c>
      <c r="V27" s="172">
        <f t="shared" si="8"/>
        <v>19</v>
      </c>
      <c r="W27" s="172">
        <f t="shared" si="8"/>
        <v>20</v>
      </c>
      <c r="Z27" s="173">
        <f>1*Z6</f>
        <v>8</v>
      </c>
    </row>
    <row r="28" spans="1:26" ht="60" x14ac:dyDescent="0.25">
      <c r="A28" s="160"/>
      <c r="B28" s="160"/>
      <c r="C28" s="169" t="s">
        <v>690</v>
      </c>
      <c r="D28" s="172">
        <f t="shared" ref="D28:J28" si="9">1/8*D6</f>
        <v>0.13</v>
      </c>
      <c r="E28" s="172">
        <f t="shared" si="9"/>
        <v>0.25</v>
      </c>
      <c r="F28" s="172">
        <f t="shared" si="9"/>
        <v>0.38</v>
      </c>
      <c r="G28" s="172">
        <f t="shared" si="9"/>
        <v>0.5</v>
      </c>
      <c r="H28" s="172">
        <f t="shared" si="9"/>
        <v>0.63</v>
      </c>
      <c r="I28" s="172">
        <f t="shared" si="9"/>
        <v>0.75</v>
      </c>
      <c r="J28" s="172">
        <f t="shared" si="9"/>
        <v>0.88</v>
      </c>
      <c r="K28" s="173">
        <f>1/8*K6</f>
        <v>1</v>
      </c>
      <c r="L28" s="172">
        <f t="shared" ref="L28:W28" si="10">1/8*L6</f>
        <v>1.1299999999999999</v>
      </c>
      <c r="M28" s="172">
        <f t="shared" si="10"/>
        <v>1.25</v>
      </c>
      <c r="N28" s="172">
        <f t="shared" si="10"/>
        <v>1.38</v>
      </c>
      <c r="O28" s="172">
        <f t="shared" si="10"/>
        <v>1.5</v>
      </c>
      <c r="P28" s="172">
        <f t="shared" si="10"/>
        <v>1.63</v>
      </c>
      <c r="Q28" s="172">
        <f t="shared" si="10"/>
        <v>1.75</v>
      </c>
      <c r="R28" s="172">
        <f t="shared" si="10"/>
        <v>1.88</v>
      </c>
      <c r="S28" s="172">
        <f t="shared" si="10"/>
        <v>2</v>
      </c>
      <c r="T28" s="172">
        <f t="shared" si="10"/>
        <v>2.13</v>
      </c>
      <c r="U28" s="172">
        <f t="shared" si="10"/>
        <v>2.25</v>
      </c>
      <c r="V28" s="172">
        <f t="shared" si="10"/>
        <v>2.38</v>
      </c>
      <c r="W28" s="172">
        <f t="shared" si="10"/>
        <v>2.5</v>
      </c>
      <c r="Z28" s="173">
        <f>1/8*Z6</f>
        <v>1</v>
      </c>
    </row>
    <row r="29" spans="1:26" ht="30" x14ac:dyDescent="0.25">
      <c r="A29" s="160"/>
      <c r="B29" s="160"/>
      <c r="C29" s="169" t="s">
        <v>691</v>
      </c>
      <c r="D29" s="170"/>
      <c r="E29" s="170"/>
      <c r="F29" s="170"/>
      <c r="G29" s="170"/>
      <c r="H29" s="170"/>
      <c r="I29" s="170"/>
      <c r="J29" s="170"/>
      <c r="K29" s="171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Z29" s="171"/>
    </row>
    <row r="30" spans="1:26" ht="30" x14ac:dyDescent="0.25">
      <c r="A30" s="160"/>
      <c r="B30" s="160"/>
      <c r="C30" s="169" t="s">
        <v>692</v>
      </c>
      <c r="D30" s="170"/>
      <c r="E30" s="170"/>
      <c r="F30" s="170"/>
      <c r="G30" s="170"/>
      <c r="H30" s="170"/>
      <c r="I30" s="170"/>
      <c r="J30" s="170"/>
      <c r="K30" s="171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Z30" s="171"/>
    </row>
    <row r="31" spans="1:26" x14ac:dyDescent="0.25">
      <c r="A31" s="160"/>
      <c r="B31" s="160"/>
      <c r="C31" s="169" t="s">
        <v>693</v>
      </c>
      <c r="D31" s="172">
        <f>1.67*D6</f>
        <v>1.67</v>
      </c>
      <c r="E31" s="172">
        <f t="shared" ref="E31:W31" si="11">1.67*E6</f>
        <v>3.34</v>
      </c>
      <c r="F31" s="172">
        <f t="shared" si="11"/>
        <v>5.01</v>
      </c>
      <c r="G31" s="172">
        <f t="shared" si="11"/>
        <v>6.68</v>
      </c>
      <c r="H31" s="172">
        <f t="shared" si="11"/>
        <v>8.35</v>
      </c>
      <c r="I31" s="172">
        <f t="shared" si="11"/>
        <v>10.02</v>
      </c>
      <c r="J31" s="172">
        <f t="shared" si="11"/>
        <v>11.69</v>
      </c>
      <c r="K31" s="173">
        <f t="shared" si="11"/>
        <v>13.36</v>
      </c>
      <c r="L31" s="172">
        <f t="shared" si="11"/>
        <v>15.03</v>
      </c>
      <c r="M31" s="172">
        <f t="shared" si="11"/>
        <v>16.7</v>
      </c>
      <c r="N31" s="172">
        <f t="shared" si="11"/>
        <v>18.37</v>
      </c>
      <c r="O31" s="172">
        <f t="shared" si="11"/>
        <v>20.04</v>
      </c>
      <c r="P31" s="172">
        <f t="shared" si="11"/>
        <v>21.71</v>
      </c>
      <c r="Q31" s="172">
        <f t="shared" si="11"/>
        <v>23.38</v>
      </c>
      <c r="R31" s="172">
        <f t="shared" si="11"/>
        <v>25.05</v>
      </c>
      <c r="S31" s="172">
        <f t="shared" si="11"/>
        <v>26.72</v>
      </c>
      <c r="T31" s="172">
        <f t="shared" si="11"/>
        <v>28.39</v>
      </c>
      <c r="U31" s="172">
        <f t="shared" si="11"/>
        <v>30.06</v>
      </c>
      <c r="V31" s="172">
        <f t="shared" si="11"/>
        <v>31.73</v>
      </c>
      <c r="W31" s="172">
        <f t="shared" si="11"/>
        <v>33.4</v>
      </c>
      <c r="Z31" s="373">
        <f>K31/12*24</f>
        <v>26.72</v>
      </c>
    </row>
    <row r="32" spans="1:26" ht="30" x14ac:dyDescent="0.25">
      <c r="A32" s="160"/>
      <c r="B32" s="160"/>
      <c r="C32" s="169" t="s">
        <v>694</v>
      </c>
      <c r="D32" s="172">
        <f>2.4*D6</f>
        <v>2.4</v>
      </c>
      <c r="E32" s="172">
        <f t="shared" ref="E32:W32" si="12">2.4*E6</f>
        <v>4.8</v>
      </c>
      <c r="F32" s="172">
        <f t="shared" si="12"/>
        <v>7.2</v>
      </c>
      <c r="G32" s="172">
        <f t="shared" si="12"/>
        <v>9.6</v>
      </c>
      <c r="H32" s="172">
        <f t="shared" si="12"/>
        <v>12</v>
      </c>
      <c r="I32" s="172">
        <f t="shared" si="12"/>
        <v>14.4</v>
      </c>
      <c r="J32" s="172">
        <f t="shared" si="12"/>
        <v>16.8</v>
      </c>
      <c r="K32" s="173">
        <f t="shared" si="12"/>
        <v>19.2</v>
      </c>
      <c r="L32" s="172">
        <f t="shared" si="12"/>
        <v>21.6</v>
      </c>
      <c r="M32" s="172">
        <f t="shared" si="12"/>
        <v>24</v>
      </c>
      <c r="N32" s="172">
        <f t="shared" si="12"/>
        <v>26.4</v>
      </c>
      <c r="O32" s="172">
        <f t="shared" si="12"/>
        <v>28.8</v>
      </c>
      <c r="P32" s="172">
        <f t="shared" si="12"/>
        <v>31.2</v>
      </c>
      <c r="Q32" s="172">
        <f t="shared" si="12"/>
        <v>33.6</v>
      </c>
      <c r="R32" s="172">
        <f t="shared" si="12"/>
        <v>36</v>
      </c>
      <c r="S32" s="172">
        <f t="shared" si="12"/>
        <v>38.4</v>
      </c>
      <c r="T32" s="172">
        <f t="shared" si="12"/>
        <v>40.799999999999997</v>
      </c>
      <c r="U32" s="172">
        <f t="shared" si="12"/>
        <v>43.2</v>
      </c>
      <c r="V32" s="172">
        <f t="shared" si="12"/>
        <v>45.6</v>
      </c>
      <c r="W32" s="172">
        <f t="shared" si="12"/>
        <v>48</v>
      </c>
      <c r="Z32" s="373">
        <f>K32/12*24</f>
        <v>38.4</v>
      </c>
    </row>
    <row r="33" spans="1:26" ht="30" x14ac:dyDescent="0.25">
      <c r="A33" s="160"/>
      <c r="B33" s="160"/>
      <c r="C33" s="169" t="s">
        <v>695</v>
      </c>
      <c r="D33" s="172">
        <f>1.4*D6</f>
        <v>1.4</v>
      </c>
      <c r="E33" s="172">
        <f t="shared" ref="E33:W33" si="13">1.4*E6</f>
        <v>2.8</v>
      </c>
      <c r="F33" s="172">
        <f t="shared" si="13"/>
        <v>4.2</v>
      </c>
      <c r="G33" s="172">
        <f t="shared" si="13"/>
        <v>5.6</v>
      </c>
      <c r="H33" s="172">
        <f t="shared" si="13"/>
        <v>7</v>
      </c>
      <c r="I33" s="172">
        <f t="shared" si="13"/>
        <v>8.4</v>
      </c>
      <c r="J33" s="172">
        <f t="shared" si="13"/>
        <v>9.8000000000000007</v>
      </c>
      <c r="K33" s="173">
        <f t="shared" si="13"/>
        <v>11.2</v>
      </c>
      <c r="L33" s="172">
        <f t="shared" si="13"/>
        <v>12.6</v>
      </c>
      <c r="M33" s="172">
        <f t="shared" si="13"/>
        <v>14</v>
      </c>
      <c r="N33" s="172">
        <f t="shared" si="13"/>
        <v>15.4</v>
      </c>
      <c r="O33" s="172">
        <f t="shared" si="13"/>
        <v>16.8</v>
      </c>
      <c r="P33" s="172">
        <f t="shared" si="13"/>
        <v>18.2</v>
      </c>
      <c r="Q33" s="172">
        <f t="shared" si="13"/>
        <v>19.600000000000001</v>
      </c>
      <c r="R33" s="172">
        <f t="shared" si="13"/>
        <v>21</v>
      </c>
      <c r="S33" s="172">
        <f t="shared" si="13"/>
        <v>22.4</v>
      </c>
      <c r="T33" s="172">
        <f t="shared" si="13"/>
        <v>23.8</v>
      </c>
      <c r="U33" s="172">
        <f t="shared" si="13"/>
        <v>25.2</v>
      </c>
      <c r="V33" s="172">
        <f t="shared" si="13"/>
        <v>26.6</v>
      </c>
      <c r="W33" s="172">
        <f t="shared" si="13"/>
        <v>28</v>
      </c>
      <c r="Z33" s="373">
        <f>K33/12*24</f>
        <v>22.4</v>
      </c>
    </row>
    <row r="34" spans="1:26" x14ac:dyDescent="0.25">
      <c r="A34" s="160"/>
      <c r="B34" s="160"/>
      <c r="C34" s="174"/>
      <c r="D34" s="170"/>
      <c r="E34" s="170"/>
      <c r="F34" s="170"/>
      <c r="G34" s="170"/>
      <c r="H34" s="170"/>
      <c r="I34" s="170"/>
      <c r="J34" s="170"/>
      <c r="K34" s="171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Z34" s="171"/>
    </row>
    <row r="35" spans="1:26" ht="75" x14ac:dyDescent="0.25">
      <c r="A35" s="160"/>
      <c r="B35" s="160"/>
      <c r="C35" s="169" t="s">
        <v>696</v>
      </c>
      <c r="D35" s="172">
        <f>1.5*D6</f>
        <v>1.5</v>
      </c>
      <c r="E35" s="172">
        <f t="shared" ref="E35:W35" si="14">1.5*E6</f>
        <v>3</v>
      </c>
      <c r="F35" s="172">
        <f t="shared" si="14"/>
        <v>4.5</v>
      </c>
      <c r="G35" s="172">
        <f t="shared" si="14"/>
        <v>6</v>
      </c>
      <c r="H35" s="172">
        <f t="shared" si="14"/>
        <v>7.5</v>
      </c>
      <c r="I35" s="172">
        <f t="shared" si="14"/>
        <v>9</v>
      </c>
      <c r="J35" s="172">
        <f t="shared" si="14"/>
        <v>10.5</v>
      </c>
      <c r="K35" s="173">
        <f t="shared" si="14"/>
        <v>12</v>
      </c>
      <c r="L35" s="172">
        <f t="shared" si="14"/>
        <v>13.5</v>
      </c>
      <c r="M35" s="172">
        <f t="shared" si="14"/>
        <v>15</v>
      </c>
      <c r="N35" s="172">
        <f t="shared" si="14"/>
        <v>16.5</v>
      </c>
      <c r="O35" s="172">
        <f t="shared" si="14"/>
        <v>18</v>
      </c>
      <c r="P35" s="172">
        <f t="shared" si="14"/>
        <v>19.5</v>
      </c>
      <c r="Q35" s="172">
        <f t="shared" si="14"/>
        <v>21</v>
      </c>
      <c r="R35" s="172">
        <f t="shared" si="14"/>
        <v>22.5</v>
      </c>
      <c r="S35" s="172">
        <f t="shared" si="14"/>
        <v>24</v>
      </c>
      <c r="T35" s="172">
        <f t="shared" si="14"/>
        <v>25.5</v>
      </c>
      <c r="U35" s="172">
        <f t="shared" si="14"/>
        <v>27</v>
      </c>
      <c r="V35" s="172">
        <f t="shared" si="14"/>
        <v>28.5</v>
      </c>
      <c r="W35" s="172">
        <f t="shared" si="14"/>
        <v>30</v>
      </c>
      <c r="Z35" s="373">
        <f>24*5/40*Z6</f>
        <v>24</v>
      </c>
    </row>
    <row r="36" spans="1:26" ht="30" x14ac:dyDescent="0.25">
      <c r="A36" s="160"/>
      <c r="B36" s="160"/>
      <c r="C36" s="169" t="s">
        <v>697</v>
      </c>
      <c r="D36" s="172">
        <f>1.5*D6</f>
        <v>1.5</v>
      </c>
      <c r="E36" s="172">
        <f t="shared" ref="E36:W36" si="15">1.5*E6</f>
        <v>3</v>
      </c>
      <c r="F36" s="172">
        <f t="shared" si="15"/>
        <v>4.5</v>
      </c>
      <c r="G36" s="172">
        <f t="shared" si="15"/>
        <v>6</v>
      </c>
      <c r="H36" s="172">
        <f t="shared" si="15"/>
        <v>7.5</v>
      </c>
      <c r="I36" s="172">
        <f t="shared" si="15"/>
        <v>9</v>
      </c>
      <c r="J36" s="172">
        <f t="shared" si="15"/>
        <v>10.5</v>
      </c>
      <c r="K36" s="173">
        <f t="shared" si="15"/>
        <v>12</v>
      </c>
      <c r="L36" s="172">
        <f t="shared" si="15"/>
        <v>13.5</v>
      </c>
      <c r="M36" s="172">
        <f t="shared" si="15"/>
        <v>15</v>
      </c>
      <c r="N36" s="172">
        <f t="shared" si="15"/>
        <v>16.5</v>
      </c>
      <c r="O36" s="172">
        <f t="shared" si="15"/>
        <v>18</v>
      </c>
      <c r="P36" s="172">
        <f t="shared" si="15"/>
        <v>19.5</v>
      </c>
      <c r="Q36" s="172">
        <f t="shared" si="15"/>
        <v>21</v>
      </c>
      <c r="R36" s="172">
        <f t="shared" si="15"/>
        <v>22.5</v>
      </c>
      <c r="S36" s="172">
        <f t="shared" si="15"/>
        <v>24</v>
      </c>
      <c r="T36" s="172">
        <f t="shared" si="15"/>
        <v>25.5</v>
      </c>
      <c r="U36" s="172">
        <f t="shared" si="15"/>
        <v>27</v>
      </c>
      <c r="V36" s="172">
        <f t="shared" si="15"/>
        <v>28.5</v>
      </c>
      <c r="W36" s="172">
        <f t="shared" si="15"/>
        <v>30</v>
      </c>
      <c r="Z36" s="373">
        <f>K36/12*24</f>
        <v>24</v>
      </c>
    </row>
    <row r="37" spans="1:26" x14ac:dyDescent="0.25">
      <c r="A37" s="160"/>
      <c r="B37" s="160"/>
      <c r="C37" s="160"/>
      <c r="D37" s="163"/>
      <c r="E37" s="163"/>
      <c r="F37" s="163"/>
      <c r="G37" s="163"/>
      <c r="H37" s="163"/>
      <c r="I37" s="163"/>
      <c r="J37" s="163"/>
      <c r="K37" s="164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Z37" s="164"/>
    </row>
    <row r="38" spans="1:26" x14ac:dyDescent="0.25">
      <c r="A38" s="160">
        <v>15</v>
      </c>
      <c r="B38" s="161" t="s">
        <v>698</v>
      </c>
      <c r="C38" s="175" t="s">
        <v>699</v>
      </c>
      <c r="D38" s="163">
        <v>0.5</v>
      </c>
      <c r="E38" s="163">
        <v>0.75</v>
      </c>
      <c r="F38" s="163">
        <v>1</v>
      </c>
      <c r="G38" s="163">
        <v>1</v>
      </c>
      <c r="H38" s="163">
        <v>1</v>
      </c>
      <c r="I38" s="163">
        <v>1</v>
      </c>
      <c r="J38" s="163">
        <v>1</v>
      </c>
      <c r="K38" s="164">
        <v>1.5</v>
      </c>
      <c r="L38" s="163">
        <v>1.5</v>
      </c>
      <c r="M38" s="163">
        <v>1.5</v>
      </c>
      <c r="N38" s="163">
        <v>1.5</v>
      </c>
      <c r="O38" s="163">
        <v>1.5</v>
      </c>
      <c r="P38" s="163">
        <v>2</v>
      </c>
      <c r="Q38" s="163">
        <v>2</v>
      </c>
      <c r="R38" s="163">
        <v>2</v>
      </c>
      <c r="S38" s="163">
        <v>2</v>
      </c>
      <c r="T38" s="163">
        <v>2.5</v>
      </c>
      <c r="U38" s="163">
        <v>2.5</v>
      </c>
      <c r="V38" s="163">
        <v>2.5</v>
      </c>
      <c r="W38" s="163">
        <v>2.5</v>
      </c>
      <c r="Z38" s="164">
        <v>1.5</v>
      </c>
    </row>
    <row r="39" spans="1:26" x14ac:dyDescent="0.25">
      <c r="A39" s="160">
        <v>15</v>
      </c>
      <c r="B39" s="161" t="s">
        <v>698</v>
      </c>
      <c r="C39" s="175" t="s">
        <v>700</v>
      </c>
      <c r="D39" s="163">
        <f>0.25*D6</f>
        <v>0.25</v>
      </c>
      <c r="E39" s="163">
        <f t="shared" ref="E39:W39" si="16">0.25*E6</f>
        <v>0.5</v>
      </c>
      <c r="F39" s="163">
        <f t="shared" si="16"/>
        <v>0.75</v>
      </c>
      <c r="G39" s="163">
        <f t="shared" si="16"/>
        <v>1</v>
      </c>
      <c r="H39" s="163">
        <f t="shared" si="16"/>
        <v>1.25</v>
      </c>
      <c r="I39" s="163">
        <f t="shared" si="16"/>
        <v>1.5</v>
      </c>
      <c r="J39" s="163">
        <f t="shared" si="16"/>
        <v>1.75</v>
      </c>
      <c r="K39" s="164">
        <f t="shared" si="16"/>
        <v>2</v>
      </c>
      <c r="L39" s="163">
        <f t="shared" si="16"/>
        <v>2.25</v>
      </c>
      <c r="M39" s="163">
        <f t="shared" si="16"/>
        <v>2.5</v>
      </c>
      <c r="N39" s="163">
        <f t="shared" si="16"/>
        <v>2.75</v>
      </c>
      <c r="O39" s="163">
        <f t="shared" si="16"/>
        <v>3</v>
      </c>
      <c r="P39" s="163">
        <f t="shared" si="16"/>
        <v>3.25</v>
      </c>
      <c r="Q39" s="163">
        <f t="shared" si="16"/>
        <v>3.5</v>
      </c>
      <c r="R39" s="163">
        <f t="shared" si="16"/>
        <v>3.75</v>
      </c>
      <c r="S39" s="163">
        <f t="shared" si="16"/>
        <v>4</v>
      </c>
      <c r="T39" s="163">
        <f t="shared" si="16"/>
        <v>4.25</v>
      </c>
      <c r="U39" s="163">
        <f t="shared" si="16"/>
        <v>4.5</v>
      </c>
      <c r="V39" s="163">
        <f t="shared" si="16"/>
        <v>4.75</v>
      </c>
      <c r="W39" s="163">
        <f t="shared" si="16"/>
        <v>5</v>
      </c>
      <c r="Z39" s="164">
        <f>0.25*Z6</f>
        <v>2</v>
      </c>
    </row>
    <row r="40" spans="1:26" x14ac:dyDescent="0.25">
      <c r="A40" s="160">
        <v>18</v>
      </c>
      <c r="B40" s="161" t="s">
        <v>698</v>
      </c>
      <c r="C40" s="176" t="s">
        <v>701</v>
      </c>
      <c r="D40" s="163"/>
      <c r="E40" s="163"/>
      <c r="F40" s="163"/>
      <c r="G40" s="163"/>
      <c r="H40" s="163"/>
      <c r="I40" s="163"/>
      <c r="J40" s="163"/>
      <c r="K40" s="164">
        <v>1</v>
      </c>
      <c r="L40" s="163">
        <v>1</v>
      </c>
      <c r="M40" s="163">
        <v>1</v>
      </c>
      <c r="N40" s="163">
        <v>1</v>
      </c>
      <c r="O40" s="163">
        <v>1</v>
      </c>
      <c r="P40" s="163">
        <v>1</v>
      </c>
      <c r="Q40" s="163">
        <v>1</v>
      </c>
      <c r="R40" s="163">
        <v>1</v>
      </c>
      <c r="S40" s="163">
        <v>1</v>
      </c>
      <c r="T40" s="163">
        <v>1</v>
      </c>
      <c r="U40" s="163">
        <v>1</v>
      </c>
      <c r="V40" s="163">
        <v>1</v>
      </c>
      <c r="W40" s="163">
        <v>1</v>
      </c>
      <c r="Z40" s="164">
        <v>1</v>
      </c>
    </row>
    <row r="41" spans="1:26" ht="106.5" customHeight="1" x14ac:dyDescent="0.25">
      <c r="A41" s="160">
        <v>19</v>
      </c>
      <c r="B41" s="161" t="s">
        <v>698</v>
      </c>
      <c r="C41" s="175" t="s">
        <v>702</v>
      </c>
      <c r="D41" s="163">
        <v>1</v>
      </c>
      <c r="E41" s="163">
        <v>2</v>
      </c>
      <c r="F41" s="163">
        <v>2</v>
      </c>
      <c r="G41" s="163">
        <v>3</v>
      </c>
      <c r="H41" s="163">
        <v>3</v>
      </c>
      <c r="I41" s="163">
        <v>3.5</v>
      </c>
      <c r="J41" s="163">
        <v>4</v>
      </c>
      <c r="K41" s="164">
        <v>5</v>
      </c>
      <c r="L41" s="163">
        <v>5</v>
      </c>
      <c r="M41" s="163">
        <v>5.5</v>
      </c>
      <c r="N41" s="163">
        <v>6</v>
      </c>
      <c r="O41" s="163">
        <v>6.5</v>
      </c>
      <c r="P41" s="163">
        <v>7</v>
      </c>
      <c r="Q41" s="163">
        <v>7.5</v>
      </c>
      <c r="R41" s="163">
        <v>8</v>
      </c>
      <c r="S41" s="163">
        <v>8</v>
      </c>
      <c r="T41" s="163">
        <v>8</v>
      </c>
      <c r="U41" s="163">
        <v>8.5</v>
      </c>
      <c r="V41" s="163">
        <v>8.5</v>
      </c>
      <c r="W41" s="163">
        <v>9.5</v>
      </c>
      <c r="Z41" s="164">
        <v>5</v>
      </c>
    </row>
    <row r="42" spans="1:26" x14ac:dyDescent="0.25">
      <c r="A42" s="160"/>
      <c r="B42" s="160"/>
      <c r="C42" s="177" t="s">
        <v>703</v>
      </c>
      <c r="D42" s="178">
        <v>1</v>
      </c>
      <c r="E42" s="178">
        <v>1.5</v>
      </c>
      <c r="F42" s="178">
        <v>1.5</v>
      </c>
      <c r="G42" s="178">
        <v>2</v>
      </c>
      <c r="H42" s="178">
        <v>2</v>
      </c>
      <c r="I42" s="178">
        <v>2.5</v>
      </c>
      <c r="J42" s="178">
        <v>2.5</v>
      </c>
      <c r="K42" s="179">
        <v>3.5</v>
      </c>
      <c r="L42" s="178">
        <v>3.5</v>
      </c>
      <c r="M42" s="178">
        <v>3.5</v>
      </c>
      <c r="N42" s="178">
        <v>4</v>
      </c>
      <c r="O42" s="178">
        <v>4</v>
      </c>
      <c r="P42" s="178">
        <v>4.5</v>
      </c>
      <c r="Q42" s="178">
        <v>4.5</v>
      </c>
      <c r="R42" s="178">
        <v>5</v>
      </c>
      <c r="S42" s="178">
        <v>5</v>
      </c>
      <c r="T42" s="178">
        <v>5</v>
      </c>
      <c r="U42" s="178">
        <v>5</v>
      </c>
      <c r="V42" s="178">
        <v>5</v>
      </c>
      <c r="W42" s="178">
        <v>6</v>
      </c>
      <c r="Z42" s="179">
        <v>3.5</v>
      </c>
    </row>
    <row r="43" spans="1:26" x14ac:dyDescent="0.25">
      <c r="A43" s="160"/>
      <c r="B43" s="160"/>
      <c r="C43" s="177" t="s">
        <v>704</v>
      </c>
      <c r="D43" s="180">
        <f>D41-D42</f>
        <v>0</v>
      </c>
      <c r="E43" s="180">
        <f t="shared" ref="E43:W43" si="17">E41-E42</f>
        <v>0.5</v>
      </c>
      <c r="F43" s="180">
        <f t="shared" si="17"/>
        <v>0.5</v>
      </c>
      <c r="G43" s="180">
        <f t="shared" si="17"/>
        <v>1</v>
      </c>
      <c r="H43" s="180">
        <f t="shared" si="17"/>
        <v>1</v>
      </c>
      <c r="I43" s="180">
        <f t="shared" si="17"/>
        <v>1</v>
      </c>
      <c r="J43" s="180">
        <f t="shared" si="17"/>
        <v>1.5</v>
      </c>
      <c r="K43" s="181">
        <f t="shared" si="17"/>
        <v>1.5</v>
      </c>
      <c r="L43" s="180">
        <f t="shared" si="17"/>
        <v>1.5</v>
      </c>
      <c r="M43" s="180">
        <f t="shared" si="17"/>
        <v>2</v>
      </c>
      <c r="N43" s="180">
        <f t="shared" si="17"/>
        <v>2</v>
      </c>
      <c r="O43" s="180">
        <f t="shared" si="17"/>
        <v>2.5</v>
      </c>
      <c r="P43" s="180">
        <f t="shared" si="17"/>
        <v>2.5</v>
      </c>
      <c r="Q43" s="180">
        <f t="shared" si="17"/>
        <v>3</v>
      </c>
      <c r="R43" s="180">
        <f t="shared" si="17"/>
        <v>3</v>
      </c>
      <c r="S43" s="180">
        <f t="shared" si="17"/>
        <v>3</v>
      </c>
      <c r="T43" s="180">
        <f t="shared" si="17"/>
        <v>3</v>
      </c>
      <c r="U43" s="180">
        <f t="shared" si="17"/>
        <v>3.5</v>
      </c>
      <c r="V43" s="180">
        <f t="shared" si="17"/>
        <v>3.5</v>
      </c>
      <c r="W43" s="180">
        <f t="shared" si="17"/>
        <v>3.5</v>
      </c>
      <c r="Z43" s="181">
        <f>Z41-Z42</f>
        <v>1.5</v>
      </c>
    </row>
    <row r="44" spans="1:26" x14ac:dyDescent="0.25">
      <c r="A44" s="160">
        <v>20</v>
      </c>
      <c r="B44" s="161" t="s">
        <v>698</v>
      </c>
      <c r="C44" s="176" t="s">
        <v>705</v>
      </c>
      <c r="D44" s="163"/>
      <c r="E44" s="163">
        <v>0.25</v>
      </c>
      <c r="F44" s="163">
        <v>0.25</v>
      </c>
      <c r="G44" s="163">
        <v>0.5</v>
      </c>
      <c r="H44" s="163">
        <v>0.5</v>
      </c>
      <c r="I44" s="163">
        <v>1</v>
      </c>
      <c r="J44" s="163">
        <v>1</v>
      </c>
      <c r="K44" s="164">
        <v>1</v>
      </c>
      <c r="L44" s="163">
        <v>1</v>
      </c>
      <c r="M44" s="163">
        <v>1</v>
      </c>
      <c r="N44" s="163">
        <v>1</v>
      </c>
      <c r="O44" s="163">
        <v>1</v>
      </c>
      <c r="P44" s="163">
        <v>1</v>
      </c>
      <c r="Q44" s="163">
        <v>1</v>
      </c>
      <c r="R44" s="163">
        <v>1</v>
      </c>
      <c r="S44" s="163">
        <v>1</v>
      </c>
      <c r="T44" s="163">
        <v>1</v>
      </c>
      <c r="U44" s="163">
        <v>1</v>
      </c>
      <c r="V44" s="163">
        <v>1</v>
      </c>
      <c r="W44" s="163">
        <v>1</v>
      </c>
      <c r="Z44" s="164">
        <v>1</v>
      </c>
    </row>
    <row r="45" spans="1:26" ht="60" x14ac:dyDescent="0.25">
      <c r="A45" s="160">
        <v>21</v>
      </c>
      <c r="B45" s="161" t="s">
        <v>698</v>
      </c>
      <c r="C45" s="182" t="s">
        <v>706</v>
      </c>
      <c r="D45" s="163"/>
      <c r="E45" s="163">
        <f t="shared" ref="E45:J45" si="18">0.5+0.5</f>
        <v>1</v>
      </c>
      <c r="F45" s="163">
        <f t="shared" si="18"/>
        <v>1</v>
      </c>
      <c r="G45" s="163">
        <f t="shared" si="18"/>
        <v>1</v>
      </c>
      <c r="H45" s="163">
        <f t="shared" si="18"/>
        <v>1</v>
      </c>
      <c r="I45" s="163">
        <f t="shared" si="18"/>
        <v>1</v>
      </c>
      <c r="J45" s="163">
        <f t="shared" si="18"/>
        <v>1</v>
      </c>
      <c r="K45" s="164">
        <f t="shared" ref="K45:P45" si="19">1+0.5</f>
        <v>1.5</v>
      </c>
      <c r="L45" s="163">
        <f t="shared" si="19"/>
        <v>1.5</v>
      </c>
      <c r="M45" s="163">
        <f t="shared" si="19"/>
        <v>1.5</v>
      </c>
      <c r="N45" s="163">
        <f t="shared" si="19"/>
        <v>1.5</v>
      </c>
      <c r="O45" s="163">
        <f t="shared" si="19"/>
        <v>1.5</v>
      </c>
      <c r="P45" s="163">
        <f t="shared" si="19"/>
        <v>1.5</v>
      </c>
      <c r="Q45" s="163">
        <f>1.5+0.5</f>
        <v>2</v>
      </c>
      <c r="R45" s="163">
        <f t="shared" ref="R45:W45" si="20">1.5+0.5</f>
        <v>2</v>
      </c>
      <c r="S45" s="163">
        <f t="shared" si="20"/>
        <v>2</v>
      </c>
      <c r="T45" s="163">
        <f t="shared" si="20"/>
        <v>2</v>
      </c>
      <c r="U45" s="163">
        <f t="shared" si="20"/>
        <v>2</v>
      </c>
      <c r="V45" s="163">
        <f t="shared" si="20"/>
        <v>2</v>
      </c>
      <c r="W45" s="163">
        <f t="shared" si="20"/>
        <v>2</v>
      </c>
      <c r="Z45" s="164">
        <f>1+0.5</f>
        <v>1.5</v>
      </c>
    </row>
    <row r="46" spans="1:26" x14ac:dyDescent="0.25">
      <c r="A46" s="160">
        <v>22</v>
      </c>
      <c r="B46" s="161" t="s">
        <v>698</v>
      </c>
      <c r="C46" s="176" t="s">
        <v>707</v>
      </c>
      <c r="D46" s="163"/>
      <c r="E46" s="163"/>
      <c r="F46" s="163"/>
      <c r="G46" s="163"/>
      <c r="H46" s="163"/>
      <c r="I46" s="163"/>
      <c r="J46" s="163"/>
      <c r="K46" s="164">
        <v>0.5</v>
      </c>
      <c r="L46" s="163">
        <v>0.5</v>
      </c>
      <c r="M46" s="163">
        <v>0.5</v>
      </c>
      <c r="N46" s="163">
        <v>0.5</v>
      </c>
      <c r="O46" s="163">
        <v>0.5</v>
      </c>
      <c r="P46" s="163">
        <v>0.5</v>
      </c>
      <c r="Q46" s="163">
        <v>0.5</v>
      </c>
      <c r="R46" s="163">
        <v>0.5</v>
      </c>
      <c r="S46" s="163">
        <v>0.5</v>
      </c>
      <c r="T46" s="163">
        <v>0.5</v>
      </c>
      <c r="U46" s="163">
        <v>0.5</v>
      </c>
      <c r="V46" s="163">
        <v>0.5</v>
      </c>
      <c r="W46" s="163">
        <v>0.5</v>
      </c>
      <c r="Z46" s="164">
        <v>0.5</v>
      </c>
    </row>
    <row r="47" spans="1:26" ht="45" x14ac:dyDescent="0.25">
      <c r="A47" s="160">
        <v>23</v>
      </c>
      <c r="B47" s="161" t="s">
        <v>698</v>
      </c>
      <c r="C47" s="182" t="s">
        <v>708</v>
      </c>
      <c r="D47" s="163">
        <v>0.5</v>
      </c>
      <c r="E47" s="163">
        <v>0.75</v>
      </c>
      <c r="F47" s="163">
        <v>1</v>
      </c>
      <c r="G47" s="163">
        <v>1.25</v>
      </c>
      <c r="H47" s="163">
        <v>1.25</v>
      </c>
      <c r="I47" s="163">
        <v>1.75</v>
      </c>
      <c r="J47" s="163">
        <v>1.75</v>
      </c>
      <c r="K47" s="164">
        <v>2</v>
      </c>
      <c r="L47" s="163">
        <v>2</v>
      </c>
      <c r="M47" s="163">
        <v>2.5</v>
      </c>
      <c r="N47" s="163">
        <v>2.5</v>
      </c>
      <c r="O47" s="163">
        <v>3</v>
      </c>
      <c r="P47" s="163">
        <v>3</v>
      </c>
      <c r="Q47" s="163">
        <v>3</v>
      </c>
      <c r="R47" s="163">
        <v>3</v>
      </c>
      <c r="S47" s="163">
        <v>3</v>
      </c>
      <c r="T47" s="163">
        <v>3</v>
      </c>
      <c r="U47" s="163">
        <v>3</v>
      </c>
      <c r="V47" s="163">
        <v>3</v>
      </c>
      <c r="W47" s="163">
        <v>3</v>
      </c>
      <c r="Z47" s="164">
        <v>2</v>
      </c>
    </row>
    <row r="48" spans="1:26" ht="30" x14ac:dyDescent="0.25">
      <c r="A48" s="160">
        <v>24</v>
      </c>
      <c r="B48" s="161" t="s">
        <v>698</v>
      </c>
      <c r="C48" s="182" t="s">
        <v>709</v>
      </c>
      <c r="D48" s="163"/>
      <c r="E48" s="163"/>
      <c r="F48" s="163">
        <v>0.5</v>
      </c>
      <c r="G48" s="163">
        <v>0.5</v>
      </c>
      <c r="H48" s="163">
        <v>0.5</v>
      </c>
      <c r="I48" s="163">
        <v>0.5</v>
      </c>
      <c r="J48" s="163">
        <v>0.5</v>
      </c>
      <c r="K48" s="164">
        <f>0.5+0.5</f>
        <v>1</v>
      </c>
      <c r="L48" s="163">
        <v>1</v>
      </c>
      <c r="M48" s="163">
        <v>1</v>
      </c>
      <c r="N48" s="163">
        <v>1</v>
      </c>
      <c r="O48" s="163">
        <v>1</v>
      </c>
      <c r="P48" s="163">
        <f>1+0.5</f>
        <v>1.5</v>
      </c>
      <c r="Q48" s="163">
        <v>1.5</v>
      </c>
      <c r="R48" s="163">
        <v>1.5</v>
      </c>
      <c r="S48" s="163">
        <v>1.5</v>
      </c>
      <c r="T48" s="163">
        <v>1.5</v>
      </c>
      <c r="U48" s="163">
        <v>2</v>
      </c>
      <c r="V48" s="163">
        <v>2</v>
      </c>
      <c r="W48" s="163">
        <v>2</v>
      </c>
      <c r="Z48" s="164">
        <f>0.5+0.5</f>
        <v>1</v>
      </c>
    </row>
    <row r="49" spans="1:26" ht="30" x14ac:dyDescent="0.25">
      <c r="A49" s="160">
        <v>25</v>
      </c>
      <c r="B49" s="161" t="s">
        <v>698</v>
      </c>
      <c r="C49" s="182" t="s">
        <v>710</v>
      </c>
      <c r="D49" s="178">
        <f>0.25/2*D6</f>
        <v>0.13</v>
      </c>
      <c r="E49" s="178">
        <f t="shared" ref="E49:W49" si="21">0.25/2*E6</f>
        <v>0.25</v>
      </c>
      <c r="F49" s="178">
        <f t="shared" si="21"/>
        <v>0.38</v>
      </c>
      <c r="G49" s="178">
        <f t="shared" si="21"/>
        <v>0.5</v>
      </c>
      <c r="H49" s="178">
        <f t="shared" si="21"/>
        <v>0.63</v>
      </c>
      <c r="I49" s="178">
        <f t="shared" si="21"/>
        <v>0.75</v>
      </c>
      <c r="J49" s="178">
        <f t="shared" si="21"/>
        <v>0.88</v>
      </c>
      <c r="K49" s="179">
        <f t="shared" si="21"/>
        <v>1</v>
      </c>
      <c r="L49" s="178">
        <f t="shared" si="21"/>
        <v>1.1299999999999999</v>
      </c>
      <c r="M49" s="178">
        <f t="shared" si="21"/>
        <v>1.25</v>
      </c>
      <c r="N49" s="178">
        <f t="shared" si="21"/>
        <v>1.38</v>
      </c>
      <c r="O49" s="178">
        <f t="shared" si="21"/>
        <v>1.5</v>
      </c>
      <c r="P49" s="178">
        <f t="shared" si="21"/>
        <v>1.63</v>
      </c>
      <c r="Q49" s="178">
        <f t="shared" si="21"/>
        <v>1.75</v>
      </c>
      <c r="R49" s="178">
        <f t="shared" si="21"/>
        <v>1.88</v>
      </c>
      <c r="S49" s="178">
        <f t="shared" si="21"/>
        <v>2</v>
      </c>
      <c r="T49" s="178">
        <f t="shared" si="21"/>
        <v>2.13</v>
      </c>
      <c r="U49" s="178">
        <f t="shared" si="21"/>
        <v>2.25</v>
      </c>
      <c r="V49" s="178">
        <f t="shared" si="21"/>
        <v>2.38</v>
      </c>
      <c r="W49" s="178">
        <f t="shared" si="21"/>
        <v>2.5</v>
      </c>
      <c r="Z49" s="179">
        <f>0.25/2*Z6</f>
        <v>1</v>
      </c>
    </row>
    <row r="50" spans="1:26" ht="30" x14ac:dyDescent="0.25">
      <c r="A50" s="160"/>
      <c r="B50" s="160"/>
      <c r="C50" s="183" t="s">
        <v>711</v>
      </c>
      <c r="D50" s="178">
        <v>0.13</v>
      </c>
      <c r="E50" s="178">
        <v>0.25</v>
      </c>
      <c r="F50" s="178">
        <v>0.38</v>
      </c>
      <c r="G50" s="178">
        <v>0.5</v>
      </c>
      <c r="H50" s="178">
        <v>0.63</v>
      </c>
      <c r="I50" s="178">
        <v>0.75</v>
      </c>
      <c r="J50" s="178">
        <v>0.88</v>
      </c>
      <c r="K50" s="179">
        <v>1</v>
      </c>
      <c r="L50" s="178">
        <v>1.1299999999999999</v>
      </c>
      <c r="M50" s="178">
        <v>1.25</v>
      </c>
      <c r="N50" s="178">
        <v>1.38</v>
      </c>
      <c r="O50" s="178">
        <v>1.5</v>
      </c>
      <c r="P50" s="178">
        <v>1.63</v>
      </c>
      <c r="Q50" s="178">
        <v>1.75</v>
      </c>
      <c r="R50" s="178">
        <v>1.88</v>
      </c>
      <c r="S50" s="178">
        <v>2</v>
      </c>
      <c r="T50" s="178">
        <v>2.13</v>
      </c>
      <c r="U50" s="178">
        <v>2.25</v>
      </c>
      <c r="V50" s="178">
        <v>2.38</v>
      </c>
      <c r="W50" s="178">
        <v>2.5</v>
      </c>
      <c r="Z50" s="179">
        <v>1</v>
      </c>
    </row>
    <row r="51" spans="1:26" x14ac:dyDescent="0.25">
      <c r="A51" s="160"/>
      <c r="B51" s="160"/>
      <c r="C51" s="184" t="s">
        <v>712</v>
      </c>
      <c r="D51" s="178"/>
      <c r="E51" s="178"/>
      <c r="F51" s="178"/>
      <c r="G51" s="178"/>
      <c r="H51" s="178"/>
      <c r="I51" s="178"/>
      <c r="J51" s="178"/>
      <c r="K51" s="179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Z51" s="179"/>
    </row>
    <row r="52" spans="1:26" ht="30" x14ac:dyDescent="0.25">
      <c r="A52" s="160"/>
      <c r="B52" s="160"/>
      <c r="C52" s="185" t="s">
        <v>713</v>
      </c>
      <c r="D52" s="180">
        <f>D49-D50</f>
        <v>0</v>
      </c>
      <c r="E52" s="180">
        <f t="shared" ref="E52:W52" si="22">E49-E50</f>
        <v>0</v>
      </c>
      <c r="F52" s="180">
        <f t="shared" si="22"/>
        <v>0</v>
      </c>
      <c r="G52" s="180">
        <f t="shared" si="22"/>
        <v>0</v>
      </c>
      <c r="H52" s="180">
        <f t="shared" si="22"/>
        <v>0</v>
      </c>
      <c r="I52" s="180">
        <f t="shared" si="22"/>
        <v>0</v>
      </c>
      <c r="J52" s="180">
        <f t="shared" si="22"/>
        <v>0</v>
      </c>
      <c r="K52" s="181">
        <f t="shared" si="22"/>
        <v>0</v>
      </c>
      <c r="L52" s="180">
        <f t="shared" si="22"/>
        <v>0</v>
      </c>
      <c r="M52" s="180">
        <f t="shared" si="22"/>
        <v>0</v>
      </c>
      <c r="N52" s="180">
        <f t="shared" si="22"/>
        <v>0</v>
      </c>
      <c r="O52" s="180">
        <f t="shared" si="22"/>
        <v>0</v>
      </c>
      <c r="P52" s="180">
        <f t="shared" si="22"/>
        <v>0</v>
      </c>
      <c r="Q52" s="180">
        <f t="shared" si="22"/>
        <v>0</v>
      </c>
      <c r="R52" s="180">
        <f t="shared" si="22"/>
        <v>0</v>
      </c>
      <c r="S52" s="180">
        <f t="shared" si="22"/>
        <v>0</v>
      </c>
      <c r="T52" s="180">
        <f t="shared" si="22"/>
        <v>0</v>
      </c>
      <c r="U52" s="180">
        <f t="shared" si="22"/>
        <v>0</v>
      </c>
      <c r="V52" s="180">
        <f t="shared" si="22"/>
        <v>0</v>
      </c>
      <c r="W52" s="180">
        <f t="shared" si="22"/>
        <v>0</v>
      </c>
      <c r="Z52" s="181">
        <f>Z49-Z50</f>
        <v>0</v>
      </c>
    </row>
    <row r="53" spans="1:26" x14ac:dyDescent="0.25">
      <c r="A53" s="160"/>
      <c r="B53" s="160"/>
      <c r="C53" s="184" t="s">
        <v>714</v>
      </c>
      <c r="D53" s="178"/>
      <c r="E53" s="178"/>
      <c r="F53" s="178"/>
      <c r="G53" s="178"/>
      <c r="H53" s="178"/>
      <c r="I53" s="178"/>
      <c r="J53" s="178"/>
      <c r="K53" s="179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Z53" s="179"/>
    </row>
    <row r="54" spans="1:26" x14ac:dyDescent="0.25">
      <c r="A54" s="160"/>
      <c r="B54" s="160"/>
      <c r="C54" s="184" t="s">
        <v>715</v>
      </c>
      <c r="D54" s="178"/>
      <c r="E54" s="178"/>
      <c r="F54" s="178"/>
      <c r="G54" s="178"/>
      <c r="H54" s="178"/>
      <c r="I54" s="178"/>
      <c r="J54" s="178"/>
      <c r="K54" s="179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Z54" s="179"/>
    </row>
    <row r="55" spans="1:26" ht="38.25" x14ac:dyDescent="0.25">
      <c r="A55" s="160">
        <v>26</v>
      </c>
      <c r="B55" s="161" t="s">
        <v>698</v>
      </c>
      <c r="C55" s="186" t="s">
        <v>716</v>
      </c>
      <c r="D55" s="163"/>
      <c r="E55" s="163">
        <v>0.25</v>
      </c>
      <c r="F55" s="163">
        <v>0.25</v>
      </c>
      <c r="G55" s="163">
        <v>0.5</v>
      </c>
      <c r="H55" s="163">
        <v>0.5</v>
      </c>
      <c r="I55" s="163">
        <v>0.75</v>
      </c>
      <c r="J55" s="163">
        <v>0.75</v>
      </c>
      <c r="K55" s="164">
        <v>1</v>
      </c>
      <c r="L55" s="163">
        <v>1</v>
      </c>
      <c r="M55" s="163">
        <v>1.25</v>
      </c>
      <c r="N55" s="163">
        <v>1.25</v>
      </c>
      <c r="O55" s="163">
        <v>1.5</v>
      </c>
      <c r="P55" s="163">
        <v>1.5</v>
      </c>
      <c r="Q55" s="163">
        <v>1.75</v>
      </c>
      <c r="R55" s="163">
        <v>1.75</v>
      </c>
      <c r="S55" s="163">
        <v>2</v>
      </c>
      <c r="T55" s="163">
        <v>2</v>
      </c>
      <c r="U55" s="163">
        <v>2.25</v>
      </c>
      <c r="V55" s="163">
        <v>2.25</v>
      </c>
      <c r="W55" s="163">
        <v>2.5</v>
      </c>
      <c r="Z55" s="164">
        <v>1</v>
      </c>
    </row>
    <row r="56" spans="1:26" x14ac:dyDescent="0.25">
      <c r="A56" s="160">
        <v>26</v>
      </c>
      <c r="B56" s="161" t="s">
        <v>698</v>
      </c>
      <c r="C56" s="187" t="s">
        <v>717</v>
      </c>
      <c r="D56" s="163">
        <v>4.5</v>
      </c>
      <c r="E56" s="163">
        <v>4.5</v>
      </c>
      <c r="F56" s="163">
        <v>4.5</v>
      </c>
      <c r="G56" s="163">
        <v>4.5</v>
      </c>
      <c r="H56" s="163">
        <v>4.5</v>
      </c>
      <c r="I56" s="163">
        <v>4.5</v>
      </c>
      <c r="J56" s="163">
        <v>4.5</v>
      </c>
      <c r="K56" s="164">
        <v>4.5</v>
      </c>
      <c r="L56" s="163">
        <v>4.5</v>
      </c>
      <c r="M56" s="163">
        <v>4.5</v>
      </c>
      <c r="N56" s="163">
        <v>4.5</v>
      </c>
      <c r="O56" s="163">
        <v>4.5</v>
      </c>
      <c r="P56" s="163">
        <v>4.5</v>
      </c>
      <c r="Q56" s="163">
        <v>4.5</v>
      </c>
      <c r="R56" s="163">
        <v>4.5</v>
      </c>
      <c r="S56" s="163">
        <v>4.5</v>
      </c>
      <c r="T56" s="163">
        <v>4.5</v>
      </c>
      <c r="U56" s="163">
        <v>4.5</v>
      </c>
      <c r="V56" s="163">
        <v>4.5</v>
      </c>
      <c r="W56" s="163">
        <v>4.5</v>
      </c>
      <c r="Z56" s="164">
        <v>4.5</v>
      </c>
    </row>
    <row r="57" spans="1:26" x14ac:dyDescent="0.25"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Z57" s="188"/>
    </row>
    <row r="58" spans="1:26" x14ac:dyDescent="0.25">
      <c r="C58" s="151" t="s">
        <v>718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Z58" s="188"/>
    </row>
    <row r="59" spans="1:26" x14ac:dyDescent="0.25">
      <c r="A59" s="160"/>
      <c r="B59" s="160"/>
      <c r="C59" s="189" t="s">
        <v>719</v>
      </c>
      <c r="D59" s="190">
        <f t="shared" ref="D59:W59" si="23">D63+D71</f>
        <v>12.88</v>
      </c>
      <c r="E59" s="190">
        <f t="shared" si="23"/>
        <v>19.760000000000002</v>
      </c>
      <c r="F59" s="190">
        <f t="shared" si="23"/>
        <v>24.39</v>
      </c>
      <c r="G59" s="190">
        <f t="shared" si="23"/>
        <v>30.51</v>
      </c>
      <c r="H59" s="190">
        <f t="shared" si="23"/>
        <v>34.4</v>
      </c>
      <c r="I59" s="190">
        <f t="shared" si="23"/>
        <v>41.02</v>
      </c>
      <c r="J59" s="190">
        <f t="shared" si="23"/>
        <v>45.15</v>
      </c>
      <c r="K59" s="190">
        <f t="shared" si="23"/>
        <v>53.53</v>
      </c>
      <c r="L59" s="190">
        <f t="shared" si="23"/>
        <v>57.16</v>
      </c>
      <c r="M59" s="190">
        <f t="shared" si="23"/>
        <v>63.03</v>
      </c>
      <c r="N59" s="190">
        <f t="shared" si="23"/>
        <v>67.17</v>
      </c>
      <c r="O59" s="190">
        <f t="shared" si="23"/>
        <v>71.790000000000006</v>
      </c>
      <c r="P59" s="190">
        <f t="shared" si="23"/>
        <v>76.92</v>
      </c>
      <c r="Q59" s="190">
        <f t="shared" si="23"/>
        <v>82.05</v>
      </c>
      <c r="R59" s="190">
        <f t="shared" si="23"/>
        <v>86.43</v>
      </c>
      <c r="S59" s="190">
        <f t="shared" si="23"/>
        <v>90.3</v>
      </c>
      <c r="T59" s="190">
        <f t="shared" si="23"/>
        <v>94.44</v>
      </c>
      <c r="U59" s="190">
        <f t="shared" si="23"/>
        <v>99.56</v>
      </c>
      <c r="V59" s="190">
        <f t="shared" si="23"/>
        <v>103.19</v>
      </c>
      <c r="W59" s="190">
        <f t="shared" si="23"/>
        <v>108.07</v>
      </c>
      <c r="Z59" s="190">
        <f>Z63+Z71</f>
        <v>78.89</v>
      </c>
    </row>
    <row r="60" spans="1:26" x14ac:dyDescent="0.25">
      <c r="A60" s="160"/>
      <c r="B60" s="160"/>
      <c r="C60" s="189" t="s">
        <v>720</v>
      </c>
      <c r="D60" s="190">
        <f t="shared" ref="D60:W60" si="24">D65+D72</f>
        <v>13.01</v>
      </c>
      <c r="E60" s="190">
        <f t="shared" si="24"/>
        <v>20.260000000000002</v>
      </c>
      <c r="F60" s="190">
        <f t="shared" si="24"/>
        <v>25.02</v>
      </c>
      <c r="G60" s="190">
        <f t="shared" si="24"/>
        <v>31.51</v>
      </c>
      <c r="H60" s="190">
        <f t="shared" si="24"/>
        <v>35.53</v>
      </c>
      <c r="I60" s="190">
        <f t="shared" si="24"/>
        <v>42.52</v>
      </c>
      <c r="J60" s="190">
        <f t="shared" si="24"/>
        <v>46.78</v>
      </c>
      <c r="K60" s="190">
        <f t="shared" si="24"/>
        <v>55.53</v>
      </c>
      <c r="L60" s="190">
        <f t="shared" si="24"/>
        <v>59.29</v>
      </c>
      <c r="M60" s="190">
        <f t="shared" si="24"/>
        <v>65.53</v>
      </c>
      <c r="N60" s="190">
        <f t="shared" si="24"/>
        <v>69.8</v>
      </c>
      <c r="O60" s="190">
        <f t="shared" si="24"/>
        <v>74.790000000000006</v>
      </c>
      <c r="P60" s="190">
        <f t="shared" si="24"/>
        <v>80.05</v>
      </c>
      <c r="Q60" s="190">
        <f t="shared" si="24"/>
        <v>85.55</v>
      </c>
      <c r="R60" s="190">
        <f t="shared" si="24"/>
        <v>90.06</v>
      </c>
      <c r="S60" s="190">
        <f t="shared" si="24"/>
        <v>94.3</v>
      </c>
      <c r="T60" s="190">
        <f t="shared" si="24"/>
        <v>98.57</v>
      </c>
      <c r="U60" s="190">
        <f t="shared" si="24"/>
        <v>104.06</v>
      </c>
      <c r="V60" s="190">
        <f t="shared" si="24"/>
        <v>107.82</v>
      </c>
      <c r="W60" s="190">
        <f t="shared" si="24"/>
        <v>113.07</v>
      </c>
      <c r="Z60" s="190">
        <f>Z65+Z72</f>
        <v>80.89</v>
      </c>
    </row>
    <row r="61" spans="1:26" x14ac:dyDescent="0.25">
      <c r="A61" s="160"/>
      <c r="B61" s="160"/>
      <c r="C61" s="189" t="s">
        <v>721</v>
      </c>
      <c r="D61" s="190">
        <f t="shared" ref="D61:W61" si="25">D67+D73</f>
        <v>14.61</v>
      </c>
      <c r="E61" s="190">
        <f t="shared" si="25"/>
        <v>23.47</v>
      </c>
      <c r="F61" s="190">
        <f t="shared" si="25"/>
        <v>29.83</v>
      </c>
      <c r="G61" s="190">
        <f t="shared" si="25"/>
        <v>37.93</v>
      </c>
      <c r="H61" s="190">
        <f t="shared" si="25"/>
        <v>43.55</v>
      </c>
      <c r="I61" s="190">
        <f t="shared" si="25"/>
        <v>52.15</v>
      </c>
      <c r="J61" s="190">
        <f t="shared" si="25"/>
        <v>58.01</v>
      </c>
      <c r="K61" s="190">
        <f t="shared" si="25"/>
        <v>68.37</v>
      </c>
      <c r="L61" s="190">
        <f t="shared" si="25"/>
        <v>73.73</v>
      </c>
      <c r="M61" s="190">
        <f t="shared" si="25"/>
        <v>81.58</v>
      </c>
      <c r="N61" s="190">
        <f t="shared" si="25"/>
        <v>87.45</v>
      </c>
      <c r="O61" s="190">
        <f t="shared" si="25"/>
        <v>94.05</v>
      </c>
      <c r="P61" s="190">
        <f t="shared" si="25"/>
        <v>100.91</v>
      </c>
      <c r="Q61" s="190">
        <f t="shared" si="25"/>
        <v>108.02</v>
      </c>
      <c r="R61" s="190">
        <f t="shared" si="25"/>
        <v>114.13</v>
      </c>
      <c r="S61" s="190">
        <f t="shared" si="25"/>
        <v>119.98</v>
      </c>
      <c r="T61" s="190">
        <f t="shared" si="25"/>
        <v>125.85</v>
      </c>
      <c r="U61" s="190">
        <f t="shared" si="25"/>
        <v>132.94999999999999</v>
      </c>
      <c r="V61" s="190">
        <f t="shared" si="25"/>
        <v>138.31</v>
      </c>
      <c r="W61" s="190">
        <f t="shared" si="25"/>
        <v>145.16999999999999</v>
      </c>
      <c r="Z61" s="190">
        <f>Z67+Z73</f>
        <v>99.57</v>
      </c>
    </row>
    <row r="62" spans="1:26" x14ac:dyDescent="0.25">
      <c r="A62" s="160"/>
      <c r="B62" s="160"/>
      <c r="C62" s="189" t="s">
        <v>722</v>
      </c>
      <c r="D62" s="190">
        <f t="shared" ref="D62:W62" si="26">D69+D74</f>
        <v>7.02</v>
      </c>
      <c r="E62" s="190">
        <f t="shared" si="26"/>
        <v>13.53</v>
      </c>
      <c r="F62" s="190">
        <f t="shared" si="26"/>
        <v>17.8</v>
      </c>
      <c r="G62" s="190">
        <f t="shared" si="26"/>
        <v>23.81</v>
      </c>
      <c r="H62" s="190">
        <f t="shared" si="26"/>
        <v>27.58</v>
      </c>
      <c r="I62" s="190">
        <f t="shared" si="26"/>
        <v>33.590000000000003</v>
      </c>
      <c r="J62" s="190">
        <f t="shared" si="26"/>
        <v>37.61</v>
      </c>
      <c r="K62" s="190">
        <f t="shared" si="26"/>
        <v>45.37</v>
      </c>
      <c r="L62" s="190">
        <f t="shared" si="26"/>
        <v>48.89</v>
      </c>
      <c r="M62" s="190">
        <f t="shared" si="26"/>
        <v>54.65</v>
      </c>
      <c r="N62" s="190">
        <f t="shared" si="26"/>
        <v>58.67</v>
      </c>
      <c r="O62" s="190">
        <f t="shared" si="26"/>
        <v>63.18</v>
      </c>
      <c r="P62" s="190">
        <f t="shared" si="26"/>
        <v>67.7</v>
      </c>
      <c r="Q62" s="190">
        <f t="shared" si="26"/>
        <v>72.709999999999994</v>
      </c>
      <c r="R62" s="190">
        <f t="shared" si="26"/>
        <v>76.98</v>
      </c>
      <c r="S62" s="190">
        <f t="shared" si="26"/>
        <v>80.489999999999995</v>
      </c>
      <c r="T62" s="190">
        <f t="shared" si="26"/>
        <v>84.01</v>
      </c>
      <c r="U62" s="190">
        <f t="shared" si="26"/>
        <v>89.02</v>
      </c>
      <c r="V62" s="190">
        <f t="shared" si="26"/>
        <v>92.54</v>
      </c>
      <c r="W62" s="190">
        <f t="shared" si="26"/>
        <v>97.3</v>
      </c>
      <c r="Z62" s="190">
        <f>Z69+Z74</f>
        <v>68.569999999999993</v>
      </c>
    </row>
    <row r="63" spans="1:26" x14ac:dyDescent="0.25">
      <c r="A63" s="160"/>
      <c r="B63" s="160"/>
      <c r="C63" s="191" t="s">
        <v>723</v>
      </c>
      <c r="D63" s="192">
        <f>D12+D13+D14+D15+D16+D17+D18+D19+D20+D21+D23+D25+D29+D31+D35</f>
        <v>6.25</v>
      </c>
      <c r="E63" s="192">
        <f t="shared" ref="E63:W63" si="27">E12+E13+E14+E15+E16+E17+E18+E19+E20+E21+E23+E25+E29+E31+E35</f>
        <v>10.26</v>
      </c>
      <c r="F63" s="192">
        <f t="shared" si="27"/>
        <v>13.76</v>
      </c>
      <c r="G63" s="192">
        <f t="shared" si="27"/>
        <v>18.260000000000002</v>
      </c>
      <c r="H63" s="192">
        <f t="shared" si="27"/>
        <v>22.02</v>
      </c>
      <c r="I63" s="192">
        <f t="shared" si="27"/>
        <v>27.02</v>
      </c>
      <c r="J63" s="192">
        <f t="shared" si="27"/>
        <v>30.52</v>
      </c>
      <c r="K63" s="192">
        <f t="shared" si="27"/>
        <v>34.53</v>
      </c>
      <c r="L63" s="192">
        <f t="shared" si="27"/>
        <v>38.03</v>
      </c>
      <c r="M63" s="192">
        <f t="shared" si="27"/>
        <v>42.78</v>
      </c>
      <c r="N63" s="192">
        <f t="shared" si="27"/>
        <v>46.29</v>
      </c>
      <c r="O63" s="192">
        <f t="shared" si="27"/>
        <v>49.79</v>
      </c>
      <c r="P63" s="192">
        <f t="shared" si="27"/>
        <v>53.29</v>
      </c>
      <c r="Q63" s="192">
        <f t="shared" si="27"/>
        <v>57.3</v>
      </c>
      <c r="R63" s="192">
        <f t="shared" si="27"/>
        <v>61.05</v>
      </c>
      <c r="S63" s="192">
        <f t="shared" si="27"/>
        <v>64.8</v>
      </c>
      <c r="T63" s="192">
        <f t="shared" si="27"/>
        <v>68.31</v>
      </c>
      <c r="U63" s="192">
        <f t="shared" si="27"/>
        <v>72.31</v>
      </c>
      <c r="V63" s="192">
        <f t="shared" si="27"/>
        <v>75.81</v>
      </c>
      <c r="W63" s="192">
        <f t="shared" si="27"/>
        <v>79.569999999999993</v>
      </c>
      <c r="Z63" s="192">
        <f>Z12+Z13+Z14+Z15+Z16+Z17+Z18+Z19+Z20+Z21+Z23+Z25+Z29+Z31+Z35</f>
        <v>59.89</v>
      </c>
    </row>
    <row r="64" spans="1:26" x14ac:dyDescent="0.25">
      <c r="A64" s="160"/>
      <c r="B64" s="160"/>
      <c r="C64" s="191" t="s">
        <v>724</v>
      </c>
      <c r="D64" s="192">
        <f>D23+D25+D29+D31</f>
        <v>2</v>
      </c>
      <c r="E64" s="192">
        <f t="shared" ref="E64:W64" si="28">E23+E25+E29+E31</f>
        <v>4.01</v>
      </c>
      <c r="F64" s="192">
        <f t="shared" si="28"/>
        <v>6.01</v>
      </c>
      <c r="G64" s="192">
        <f t="shared" si="28"/>
        <v>8.01</v>
      </c>
      <c r="H64" s="192">
        <f t="shared" si="28"/>
        <v>10.02</v>
      </c>
      <c r="I64" s="192">
        <f t="shared" si="28"/>
        <v>12.02</v>
      </c>
      <c r="J64" s="192">
        <f t="shared" si="28"/>
        <v>14.02</v>
      </c>
      <c r="K64" s="192">
        <f t="shared" si="28"/>
        <v>16.03</v>
      </c>
      <c r="L64" s="192">
        <f t="shared" si="28"/>
        <v>18.03</v>
      </c>
      <c r="M64" s="192">
        <f t="shared" si="28"/>
        <v>20.03</v>
      </c>
      <c r="N64" s="192">
        <f t="shared" si="28"/>
        <v>22.04</v>
      </c>
      <c r="O64" s="192">
        <f t="shared" si="28"/>
        <v>24.04</v>
      </c>
      <c r="P64" s="192">
        <f t="shared" si="28"/>
        <v>26.04</v>
      </c>
      <c r="Q64" s="192">
        <f t="shared" si="28"/>
        <v>28.05</v>
      </c>
      <c r="R64" s="192">
        <f t="shared" si="28"/>
        <v>30.05</v>
      </c>
      <c r="S64" s="192">
        <f t="shared" si="28"/>
        <v>32.049999999999997</v>
      </c>
      <c r="T64" s="192">
        <f t="shared" si="28"/>
        <v>34.06</v>
      </c>
      <c r="U64" s="192">
        <f t="shared" si="28"/>
        <v>36.06</v>
      </c>
      <c r="V64" s="192">
        <f t="shared" si="28"/>
        <v>38.06</v>
      </c>
      <c r="W64" s="192">
        <f t="shared" si="28"/>
        <v>40.07</v>
      </c>
      <c r="Z64" s="192">
        <f>Z23+Z25+Z29+Z31</f>
        <v>29.39</v>
      </c>
    </row>
    <row r="65" spans="1:26" x14ac:dyDescent="0.25">
      <c r="A65" s="160"/>
      <c r="B65" s="160"/>
      <c r="C65" s="191" t="s">
        <v>725</v>
      </c>
      <c r="D65" s="192">
        <f>D12+D13+D14+D15+D16+D17+D18+D19+D20+D21+D23+D25+D28+D29+D31+D35</f>
        <v>6.38</v>
      </c>
      <c r="E65" s="192">
        <f t="shared" ref="E65:W65" si="29">E12+E13+E14+E15+E16+E17+E18+E19+E20+E21+E23+E25+E28+E29+E31+E35</f>
        <v>10.51</v>
      </c>
      <c r="F65" s="192">
        <f t="shared" si="29"/>
        <v>14.14</v>
      </c>
      <c r="G65" s="192">
        <f t="shared" si="29"/>
        <v>18.760000000000002</v>
      </c>
      <c r="H65" s="192">
        <f t="shared" si="29"/>
        <v>22.65</v>
      </c>
      <c r="I65" s="192">
        <f t="shared" si="29"/>
        <v>27.77</v>
      </c>
      <c r="J65" s="192">
        <f t="shared" si="29"/>
        <v>31.4</v>
      </c>
      <c r="K65" s="192">
        <f t="shared" si="29"/>
        <v>35.53</v>
      </c>
      <c r="L65" s="192">
        <f t="shared" si="29"/>
        <v>39.159999999999997</v>
      </c>
      <c r="M65" s="192">
        <f t="shared" si="29"/>
        <v>44.03</v>
      </c>
      <c r="N65" s="192">
        <f t="shared" si="29"/>
        <v>47.67</v>
      </c>
      <c r="O65" s="192">
        <f t="shared" si="29"/>
        <v>51.29</v>
      </c>
      <c r="P65" s="192">
        <f t="shared" si="29"/>
        <v>54.92</v>
      </c>
      <c r="Q65" s="192">
        <f t="shared" si="29"/>
        <v>59.05</v>
      </c>
      <c r="R65" s="192">
        <f t="shared" si="29"/>
        <v>62.93</v>
      </c>
      <c r="S65" s="192">
        <f t="shared" si="29"/>
        <v>66.8</v>
      </c>
      <c r="T65" s="192">
        <f t="shared" si="29"/>
        <v>70.44</v>
      </c>
      <c r="U65" s="192">
        <f t="shared" si="29"/>
        <v>74.56</v>
      </c>
      <c r="V65" s="192">
        <f t="shared" si="29"/>
        <v>78.19</v>
      </c>
      <c r="W65" s="192">
        <f t="shared" si="29"/>
        <v>82.07</v>
      </c>
      <c r="Z65" s="192">
        <f>Z12+Z13+Z14+Z15+Z16+Z17+Z18+Z19+Z20+Z21+Z23+Z25+Z28+Z29+Z31+Z35</f>
        <v>60.89</v>
      </c>
    </row>
    <row r="66" spans="1:26" x14ac:dyDescent="0.25">
      <c r="A66" s="160"/>
      <c r="B66" s="160"/>
      <c r="C66" s="191" t="s">
        <v>724</v>
      </c>
      <c r="D66" s="192">
        <f>D23+D25+D28+D29+D31</f>
        <v>2.13</v>
      </c>
      <c r="E66" s="192">
        <f t="shared" ref="E66:W66" si="30">E23+E25+E28+E29+E31</f>
        <v>4.26</v>
      </c>
      <c r="F66" s="192">
        <f t="shared" si="30"/>
        <v>6.39</v>
      </c>
      <c r="G66" s="192">
        <f t="shared" si="30"/>
        <v>8.51</v>
      </c>
      <c r="H66" s="192">
        <f t="shared" si="30"/>
        <v>10.65</v>
      </c>
      <c r="I66" s="192">
        <f t="shared" si="30"/>
        <v>12.77</v>
      </c>
      <c r="J66" s="192">
        <f t="shared" si="30"/>
        <v>14.9</v>
      </c>
      <c r="K66" s="192">
        <f t="shared" si="30"/>
        <v>17.03</v>
      </c>
      <c r="L66" s="192">
        <f t="shared" si="30"/>
        <v>19.16</v>
      </c>
      <c r="M66" s="192">
        <f t="shared" si="30"/>
        <v>21.28</v>
      </c>
      <c r="N66" s="192">
        <f t="shared" si="30"/>
        <v>23.42</v>
      </c>
      <c r="O66" s="192">
        <f t="shared" si="30"/>
        <v>25.54</v>
      </c>
      <c r="P66" s="192">
        <f t="shared" si="30"/>
        <v>27.67</v>
      </c>
      <c r="Q66" s="192">
        <f t="shared" si="30"/>
        <v>29.8</v>
      </c>
      <c r="R66" s="192">
        <f t="shared" si="30"/>
        <v>31.93</v>
      </c>
      <c r="S66" s="192">
        <f t="shared" si="30"/>
        <v>34.049999999999997</v>
      </c>
      <c r="T66" s="192">
        <f t="shared" si="30"/>
        <v>36.19</v>
      </c>
      <c r="U66" s="192">
        <f t="shared" si="30"/>
        <v>38.31</v>
      </c>
      <c r="V66" s="192">
        <f t="shared" si="30"/>
        <v>40.44</v>
      </c>
      <c r="W66" s="192">
        <f t="shared" si="30"/>
        <v>42.57</v>
      </c>
      <c r="Z66" s="192">
        <f>Z23+Z25+Z28+Z29+Z31</f>
        <v>30.39</v>
      </c>
    </row>
    <row r="67" spans="1:26" x14ac:dyDescent="0.25">
      <c r="A67" s="160"/>
      <c r="B67" s="160"/>
      <c r="C67" s="191" t="s">
        <v>726</v>
      </c>
      <c r="D67" s="192">
        <f>D12+D13+D14+D15+D16+D17+D18+D19+D20+D21+D23+D25+D27+D29+D32+D35</f>
        <v>7.98</v>
      </c>
      <c r="E67" s="192">
        <f t="shared" ref="E67:W67" si="31">E12+E13+E14+E15+E16+E17+E18+E19+E20+E21+E23+E25+E27+E29+E32+E35</f>
        <v>13.72</v>
      </c>
      <c r="F67" s="192">
        <f t="shared" si="31"/>
        <v>18.95</v>
      </c>
      <c r="G67" s="192">
        <f t="shared" si="31"/>
        <v>25.18</v>
      </c>
      <c r="H67" s="192">
        <f t="shared" si="31"/>
        <v>30.67</v>
      </c>
      <c r="I67" s="192">
        <f t="shared" si="31"/>
        <v>37.4</v>
      </c>
      <c r="J67" s="192">
        <f t="shared" si="31"/>
        <v>42.63</v>
      </c>
      <c r="K67" s="192">
        <f t="shared" si="31"/>
        <v>48.37</v>
      </c>
      <c r="L67" s="192">
        <f t="shared" si="31"/>
        <v>53.6</v>
      </c>
      <c r="M67" s="192">
        <f t="shared" si="31"/>
        <v>60.08</v>
      </c>
      <c r="N67" s="192">
        <f t="shared" si="31"/>
        <v>65.319999999999993</v>
      </c>
      <c r="O67" s="192">
        <f t="shared" si="31"/>
        <v>70.55</v>
      </c>
      <c r="P67" s="192">
        <f t="shared" si="31"/>
        <v>75.78</v>
      </c>
      <c r="Q67" s="192">
        <f t="shared" si="31"/>
        <v>81.52</v>
      </c>
      <c r="R67" s="192">
        <f t="shared" si="31"/>
        <v>87</v>
      </c>
      <c r="S67" s="192">
        <f t="shared" si="31"/>
        <v>92.48</v>
      </c>
      <c r="T67" s="192">
        <f t="shared" si="31"/>
        <v>97.72</v>
      </c>
      <c r="U67" s="192">
        <f t="shared" si="31"/>
        <v>103.45</v>
      </c>
      <c r="V67" s="192">
        <f t="shared" si="31"/>
        <v>108.68</v>
      </c>
      <c r="W67" s="192">
        <f t="shared" si="31"/>
        <v>114.17</v>
      </c>
      <c r="Z67" s="192">
        <f>Z12+Z13+Z14+Z15+Z16+Z17+Z18+Z19+Z20+Z21+Z23+Z25+Z27+Z29+Z32+Z35</f>
        <v>79.569999999999993</v>
      </c>
    </row>
    <row r="68" spans="1:26" x14ac:dyDescent="0.25">
      <c r="A68" s="160"/>
      <c r="B68" s="160"/>
      <c r="C68" s="191" t="s">
        <v>724</v>
      </c>
      <c r="D68" s="192">
        <f>D23+D25+D27+D29+D32</f>
        <v>3.73</v>
      </c>
      <c r="E68" s="192">
        <f t="shared" ref="E68:W68" si="32">E23+E25+E27+E29+E32</f>
        <v>7.47</v>
      </c>
      <c r="F68" s="192">
        <f t="shared" si="32"/>
        <v>11.2</v>
      </c>
      <c r="G68" s="192">
        <f t="shared" si="32"/>
        <v>14.93</v>
      </c>
      <c r="H68" s="192">
        <f t="shared" si="32"/>
        <v>18.670000000000002</v>
      </c>
      <c r="I68" s="192">
        <f t="shared" si="32"/>
        <v>22.4</v>
      </c>
      <c r="J68" s="192">
        <f t="shared" si="32"/>
        <v>26.13</v>
      </c>
      <c r="K68" s="192">
        <f t="shared" si="32"/>
        <v>29.87</v>
      </c>
      <c r="L68" s="192">
        <f t="shared" si="32"/>
        <v>33.6</v>
      </c>
      <c r="M68" s="192">
        <f t="shared" si="32"/>
        <v>37.33</v>
      </c>
      <c r="N68" s="192">
        <f t="shared" si="32"/>
        <v>41.07</v>
      </c>
      <c r="O68" s="192">
        <f t="shared" si="32"/>
        <v>44.8</v>
      </c>
      <c r="P68" s="192">
        <f t="shared" si="32"/>
        <v>48.53</v>
      </c>
      <c r="Q68" s="192">
        <f t="shared" si="32"/>
        <v>52.27</v>
      </c>
      <c r="R68" s="192">
        <f t="shared" si="32"/>
        <v>56</v>
      </c>
      <c r="S68" s="192">
        <f t="shared" si="32"/>
        <v>59.73</v>
      </c>
      <c r="T68" s="192">
        <f t="shared" si="32"/>
        <v>63.47</v>
      </c>
      <c r="U68" s="192">
        <f t="shared" si="32"/>
        <v>67.2</v>
      </c>
      <c r="V68" s="192">
        <f t="shared" si="32"/>
        <v>70.930000000000007</v>
      </c>
      <c r="W68" s="192">
        <f t="shared" si="32"/>
        <v>74.67</v>
      </c>
      <c r="Z68" s="192">
        <f>Z23+Z25+Z27+Z29+Z32</f>
        <v>49.07</v>
      </c>
    </row>
    <row r="69" spans="1:26" x14ac:dyDescent="0.25">
      <c r="A69" s="160"/>
      <c r="B69" s="160"/>
      <c r="C69" s="191" t="s">
        <v>727</v>
      </c>
      <c r="D69" s="192">
        <f>D12+D13+D14+D15+D16+D17+D18+D19+D24+D26+D30+D33+D36</f>
        <v>5.14</v>
      </c>
      <c r="E69" s="192">
        <f t="shared" ref="E69:W69" si="33">E12+E13+E14+E15+E16+E17+E18+E19+E24+E26+E30+E33+E36</f>
        <v>8.7799999999999994</v>
      </c>
      <c r="F69" s="192">
        <f t="shared" si="33"/>
        <v>11.92</v>
      </c>
      <c r="G69" s="192">
        <f t="shared" si="33"/>
        <v>16.059999999999999</v>
      </c>
      <c r="H69" s="192">
        <f t="shared" si="33"/>
        <v>19.45</v>
      </c>
      <c r="I69" s="192">
        <f t="shared" si="33"/>
        <v>23.59</v>
      </c>
      <c r="J69" s="192">
        <f t="shared" si="33"/>
        <v>26.73</v>
      </c>
      <c r="K69" s="192">
        <f t="shared" si="33"/>
        <v>30.37</v>
      </c>
      <c r="L69" s="192">
        <f t="shared" si="33"/>
        <v>33.51</v>
      </c>
      <c r="M69" s="192">
        <f t="shared" si="33"/>
        <v>37.9</v>
      </c>
      <c r="N69" s="192">
        <f t="shared" si="33"/>
        <v>41.04</v>
      </c>
      <c r="O69" s="192">
        <f t="shared" si="33"/>
        <v>44.18</v>
      </c>
      <c r="P69" s="192">
        <f t="shared" si="33"/>
        <v>47.32</v>
      </c>
      <c r="Q69" s="192">
        <f t="shared" si="33"/>
        <v>50.96</v>
      </c>
      <c r="R69" s="192">
        <f t="shared" si="33"/>
        <v>54.35</v>
      </c>
      <c r="S69" s="192">
        <f t="shared" si="33"/>
        <v>57.49</v>
      </c>
      <c r="T69" s="192">
        <f t="shared" si="33"/>
        <v>60.63</v>
      </c>
      <c r="U69" s="192">
        <f t="shared" si="33"/>
        <v>64.27</v>
      </c>
      <c r="V69" s="192">
        <f t="shared" si="33"/>
        <v>67.41</v>
      </c>
      <c r="W69" s="192">
        <f t="shared" si="33"/>
        <v>70.8</v>
      </c>
      <c r="Z69" s="192">
        <f>Z12+Z13+Z14+Z15+Z16+Z17+Z18+Z19+Z24+Z26+Z30+Z33+Z36</f>
        <v>53.57</v>
      </c>
    </row>
    <row r="70" spans="1:26" x14ac:dyDescent="0.25">
      <c r="A70" s="160"/>
      <c r="B70" s="160"/>
      <c r="C70" s="191" t="s">
        <v>724</v>
      </c>
      <c r="D70" s="192">
        <f>D24+D26+D30+D33</f>
        <v>1.64</v>
      </c>
      <c r="E70" s="192">
        <f t="shared" ref="E70:W70" si="34">E24+E26+E30+E33</f>
        <v>3.28</v>
      </c>
      <c r="F70" s="192">
        <f t="shared" si="34"/>
        <v>4.92</v>
      </c>
      <c r="G70" s="192">
        <f t="shared" si="34"/>
        <v>6.56</v>
      </c>
      <c r="H70" s="192">
        <f t="shared" si="34"/>
        <v>8.1999999999999993</v>
      </c>
      <c r="I70" s="192">
        <f t="shared" si="34"/>
        <v>9.84</v>
      </c>
      <c r="J70" s="192">
        <f t="shared" si="34"/>
        <v>11.48</v>
      </c>
      <c r="K70" s="192">
        <f t="shared" si="34"/>
        <v>13.12</v>
      </c>
      <c r="L70" s="192">
        <f t="shared" si="34"/>
        <v>14.76</v>
      </c>
      <c r="M70" s="192">
        <f t="shared" si="34"/>
        <v>16.399999999999999</v>
      </c>
      <c r="N70" s="192">
        <f t="shared" si="34"/>
        <v>18.04</v>
      </c>
      <c r="O70" s="192">
        <f t="shared" si="34"/>
        <v>19.68</v>
      </c>
      <c r="P70" s="192">
        <f t="shared" si="34"/>
        <v>21.32</v>
      </c>
      <c r="Q70" s="192">
        <f t="shared" si="34"/>
        <v>22.96</v>
      </c>
      <c r="R70" s="192">
        <f t="shared" si="34"/>
        <v>24.6</v>
      </c>
      <c r="S70" s="192">
        <f t="shared" si="34"/>
        <v>26.24</v>
      </c>
      <c r="T70" s="192">
        <f t="shared" si="34"/>
        <v>27.88</v>
      </c>
      <c r="U70" s="192">
        <f t="shared" si="34"/>
        <v>29.52</v>
      </c>
      <c r="V70" s="192">
        <f t="shared" si="34"/>
        <v>31.16</v>
      </c>
      <c r="W70" s="192">
        <f t="shared" si="34"/>
        <v>32.799999999999997</v>
      </c>
      <c r="Z70" s="192">
        <f>Z24+Z26+Z30+Z33</f>
        <v>24.32</v>
      </c>
    </row>
    <row r="71" spans="1:26" x14ac:dyDescent="0.25">
      <c r="A71" s="160"/>
      <c r="B71" s="160"/>
      <c r="C71" s="193" t="s">
        <v>728</v>
      </c>
      <c r="D71" s="194">
        <f>D38+D40+D41+D44+D45+D46+D47+D48+D49+D56</f>
        <v>6.63</v>
      </c>
      <c r="E71" s="194">
        <f t="shared" ref="E71:W71" si="35">E38+E40+E41+E44+E45+E46+E47+E48+E49+E56</f>
        <v>9.5</v>
      </c>
      <c r="F71" s="194">
        <f t="shared" si="35"/>
        <v>10.63</v>
      </c>
      <c r="G71" s="194">
        <f t="shared" si="35"/>
        <v>12.25</v>
      </c>
      <c r="H71" s="194">
        <f t="shared" si="35"/>
        <v>12.38</v>
      </c>
      <c r="I71" s="194">
        <f t="shared" si="35"/>
        <v>14</v>
      </c>
      <c r="J71" s="194">
        <f t="shared" si="35"/>
        <v>14.63</v>
      </c>
      <c r="K71" s="194">
        <f t="shared" si="35"/>
        <v>19</v>
      </c>
      <c r="L71" s="194">
        <f t="shared" si="35"/>
        <v>19.13</v>
      </c>
      <c r="M71" s="194">
        <f t="shared" si="35"/>
        <v>20.25</v>
      </c>
      <c r="N71" s="194">
        <f t="shared" si="35"/>
        <v>20.88</v>
      </c>
      <c r="O71" s="194">
        <f t="shared" si="35"/>
        <v>22</v>
      </c>
      <c r="P71" s="194">
        <f t="shared" si="35"/>
        <v>23.63</v>
      </c>
      <c r="Q71" s="194">
        <f t="shared" si="35"/>
        <v>24.75</v>
      </c>
      <c r="R71" s="194">
        <f t="shared" si="35"/>
        <v>25.38</v>
      </c>
      <c r="S71" s="194">
        <f t="shared" si="35"/>
        <v>25.5</v>
      </c>
      <c r="T71" s="194">
        <f t="shared" si="35"/>
        <v>26.13</v>
      </c>
      <c r="U71" s="194">
        <f t="shared" si="35"/>
        <v>27.25</v>
      </c>
      <c r="V71" s="194">
        <f t="shared" si="35"/>
        <v>27.38</v>
      </c>
      <c r="W71" s="194">
        <f t="shared" si="35"/>
        <v>28.5</v>
      </c>
      <c r="Z71" s="194">
        <f>Z38+Z40+Z41+Z44+Z45+Z46+Z47+Z48+Z49+Z56</f>
        <v>19</v>
      </c>
    </row>
    <row r="72" spans="1:26" x14ac:dyDescent="0.25">
      <c r="A72" s="160"/>
      <c r="B72" s="160"/>
      <c r="C72" s="193" t="s">
        <v>729</v>
      </c>
      <c r="D72" s="194">
        <f>D38+D40+D41+D44+D45+D46+D47+D48+D49+D55+D56</f>
        <v>6.63</v>
      </c>
      <c r="E72" s="194">
        <f t="shared" ref="E72:W72" si="36">E38+E40+E41+E44+E45+E46+E47+E48+E49+E55+E56</f>
        <v>9.75</v>
      </c>
      <c r="F72" s="194">
        <f t="shared" si="36"/>
        <v>10.88</v>
      </c>
      <c r="G72" s="194">
        <f t="shared" si="36"/>
        <v>12.75</v>
      </c>
      <c r="H72" s="194">
        <f t="shared" si="36"/>
        <v>12.88</v>
      </c>
      <c r="I72" s="194">
        <f t="shared" si="36"/>
        <v>14.75</v>
      </c>
      <c r="J72" s="194">
        <f t="shared" si="36"/>
        <v>15.38</v>
      </c>
      <c r="K72" s="194">
        <f t="shared" si="36"/>
        <v>20</v>
      </c>
      <c r="L72" s="194">
        <f t="shared" si="36"/>
        <v>20.13</v>
      </c>
      <c r="M72" s="194">
        <f t="shared" si="36"/>
        <v>21.5</v>
      </c>
      <c r="N72" s="194">
        <f t="shared" si="36"/>
        <v>22.13</v>
      </c>
      <c r="O72" s="194">
        <f t="shared" si="36"/>
        <v>23.5</v>
      </c>
      <c r="P72" s="194">
        <f t="shared" si="36"/>
        <v>25.13</v>
      </c>
      <c r="Q72" s="194">
        <f t="shared" si="36"/>
        <v>26.5</v>
      </c>
      <c r="R72" s="194">
        <f t="shared" si="36"/>
        <v>27.13</v>
      </c>
      <c r="S72" s="194">
        <f t="shared" si="36"/>
        <v>27.5</v>
      </c>
      <c r="T72" s="194">
        <f t="shared" si="36"/>
        <v>28.13</v>
      </c>
      <c r="U72" s="194">
        <f t="shared" si="36"/>
        <v>29.5</v>
      </c>
      <c r="V72" s="194">
        <f t="shared" si="36"/>
        <v>29.63</v>
      </c>
      <c r="W72" s="194">
        <f t="shared" si="36"/>
        <v>31</v>
      </c>
      <c r="Z72" s="194">
        <f>Z38+Z40+Z41+Z44+Z45+Z46+Z47+Z48+Z49+Z55+Z56</f>
        <v>20</v>
      </c>
    </row>
    <row r="73" spans="1:26" x14ac:dyDescent="0.25">
      <c r="A73" s="160"/>
      <c r="B73" s="160"/>
      <c r="C73" s="193" t="s">
        <v>730</v>
      </c>
      <c r="D73" s="194">
        <f>D38+D40+D41+D44+D45+D46+D47+D48+D49+D55+D56</f>
        <v>6.63</v>
      </c>
      <c r="E73" s="194">
        <f t="shared" ref="E73:W73" si="37">E38+E40+E41+E44+E45+E46+E47+E48+E49+E55+E56</f>
        <v>9.75</v>
      </c>
      <c r="F73" s="194">
        <f t="shared" si="37"/>
        <v>10.88</v>
      </c>
      <c r="G73" s="194">
        <f t="shared" si="37"/>
        <v>12.75</v>
      </c>
      <c r="H73" s="194">
        <f t="shared" si="37"/>
        <v>12.88</v>
      </c>
      <c r="I73" s="194">
        <f t="shared" si="37"/>
        <v>14.75</v>
      </c>
      <c r="J73" s="194">
        <f t="shared" si="37"/>
        <v>15.38</v>
      </c>
      <c r="K73" s="194">
        <f t="shared" si="37"/>
        <v>20</v>
      </c>
      <c r="L73" s="194">
        <f t="shared" si="37"/>
        <v>20.13</v>
      </c>
      <c r="M73" s="194">
        <f t="shared" si="37"/>
        <v>21.5</v>
      </c>
      <c r="N73" s="194">
        <f t="shared" si="37"/>
        <v>22.13</v>
      </c>
      <c r="O73" s="194">
        <f t="shared" si="37"/>
        <v>23.5</v>
      </c>
      <c r="P73" s="194">
        <f t="shared" si="37"/>
        <v>25.13</v>
      </c>
      <c r="Q73" s="194">
        <f t="shared" si="37"/>
        <v>26.5</v>
      </c>
      <c r="R73" s="194">
        <f t="shared" si="37"/>
        <v>27.13</v>
      </c>
      <c r="S73" s="194">
        <f t="shared" si="37"/>
        <v>27.5</v>
      </c>
      <c r="T73" s="194">
        <f t="shared" si="37"/>
        <v>28.13</v>
      </c>
      <c r="U73" s="194">
        <f t="shared" si="37"/>
        <v>29.5</v>
      </c>
      <c r="V73" s="194">
        <f t="shared" si="37"/>
        <v>29.63</v>
      </c>
      <c r="W73" s="194">
        <f t="shared" si="37"/>
        <v>31</v>
      </c>
      <c r="Z73" s="194">
        <f>Z38+Z40+Z41+Z44+Z45+Z46+Z47+Z48+Z49+Z55+Z56</f>
        <v>20</v>
      </c>
    </row>
    <row r="74" spans="1:26" x14ac:dyDescent="0.25">
      <c r="A74" s="160"/>
      <c r="B74" s="160"/>
      <c r="C74" s="193" t="s">
        <v>731</v>
      </c>
      <c r="D74" s="194">
        <f>D39+D40+D41+D44+D45+D46+D47+D48+D49</f>
        <v>1.88</v>
      </c>
      <c r="E74" s="194">
        <f t="shared" ref="E74:W74" si="38">E39+E40+E41+E44+E45+E46+E47+E48+E49</f>
        <v>4.75</v>
      </c>
      <c r="F74" s="194">
        <f t="shared" si="38"/>
        <v>5.88</v>
      </c>
      <c r="G74" s="194">
        <f t="shared" si="38"/>
        <v>7.75</v>
      </c>
      <c r="H74" s="194">
        <f t="shared" si="38"/>
        <v>8.1300000000000008</v>
      </c>
      <c r="I74" s="194">
        <f t="shared" si="38"/>
        <v>10</v>
      </c>
      <c r="J74" s="194">
        <f t="shared" si="38"/>
        <v>10.88</v>
      </c>
      <c r="K74" s="194">
        <f t="shared" si="38"/>
        <v>15</v>
      </c>
      <c r="L74" s="194">
        <f t="shared" si="38"/>
        <v>15.38</v>
      </c>
      <c r="M74" s="194">
        <f t="shared" si="38"/>
        <v>16.75</v>
      </c>
      <c r="N74" s="194">
        <f t="shared" si="38"/>
        <v>17.63</v>
      </c>
      <c r="O74" s="194">
        <f t="shared" si="38"/>
        <v>19</v>
      </c>
      <c r="P74" s="194">
        <f t="shared" si="38"/>
        <v>20.38</v>
      </c>
      <c r="Q74" s="194">
        <f t="shared" si="38"/>
        <v>21.75</v>
      </c>
      <c r="R74" s="194">
        <f t="shared" si="38"/>
        <v>22.63</v>
      </c>
      <c r="S74" s="194">
        <f t="shared" si="38"/>
        <v>23</v>
      </c>
      <c r="T74" s="194">
        <f t="shared" si="38"/>
        <v>23.38</v>
      </c>
      <c r="U74" s="194">
        <f t="shared" si="38"/>
        <v>24.75</v>
      </c>
      <c r="V74" s="194">
        <f t="shared" si="38"/>
        <v>25.13</v>
      </c>
      <c r="W74" s="194">
        <f t="shared" si="38"/>
        <v>26.5</v>
      </c>
      <c r="Z74" s="194">
        <f>Z39+Z40+Z41+Z44+Z45+Z46+Z47+Z48+Z49</f>
        <v>15</v>
      </c>
    </row>
    <row r="75" spans="1:26" x14ac:dyDescent="0.25"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Z75" s="188"/>
    </row>
    <row r="76" spans="1:26" x14ac:dyDescent="0.25">
      <c r="C76" s="151" t="s">
        <v>732</v>
      </c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Z76" s="188"/>
    </row>
    <row r="77" spans="1:26" x14ac:dyDescent="0.25">
      <c r="A77" s="160"/>
      <c r="B77" s="160"/>
      <c r="C77" s="189" t="s">
        <v>719</v>
      </c>
      <c r="D77" s="190">
        <f t="shared" ref="D77:W77" si="39">D81+D89</f>
        <v>8.39</v>
      </c>
      <c r="E77" s="190">
        <f t="shared" si="39"/>
        <v>10.62</v>
      </c>
      <c r="F77" s="190">
        <f t="shared" si="39"/>
        <v>12.15</v>
      </c>
      <c r="G77" s="190">
        <f t="shared" si="39"/>
        <v>14.12</v>
      </c>
      <c r="H77" s="190">
        <f t="shared" si="39"/>
        <v>15.43</v>
      </c>
      <c r="I77" s="190">
        <f t="shared" si="39"/>
        <v>17.93</v>
      </c>
      <c r="J77" s="190">
        <f t="shared" si="39"/>
        <v>19.27</v>
      </c>
      <c r="K77" s="190">
        <f t="shared" si="39"/>
        <v>21.92</v>
      </c>
      <c r="L77" s="190">
        <f t="shared" si="39"/>
        <v>23.14</v>
      </c>
      <c r="M77" s="190">
        <f t="shared" si="39"/>
        <v>25.05</v>
      </c>
      <c r="N77" s="190">
        <f t="shared" si="39"/>
        <v>26.4</v>
      </c>
      <c r="O77" s="190">
        <f t="shared" si="39"/>
        <v>28.57</v>
      </c>
      <c r="P77" s="190">
        <f t="shared" si="39"/>
        <v>30.25</v>
      </c>
      <c r="Q77" s="190">
        <f t="shared" si="39"/>
        <v>31.92</v>
      </c>
      <c r="R77" s="190">
        <f t="shared" si="39"/>
        <v>33.35</v>
      </c>
      <c r="S77" s="190">
        <f t="shared" si="39"/>
        <v>34.799999999999997</v>
      </c>
      <c r="T77" s="190">
        <f t="shared" si="39"/>
        <v>36.18</v>
      </c>
      <c r="U77" s="190">
        <f t="shared" si="39"/>
        <v>37.86</v>
      </c>
      <c r="V77" s="190">
        <f t="shared" si="39"/>
        <v>39.06</v>
      </c>
      <c r="W77" s="190">
        <f t="shared" si="39"/>
        <v>40.619999999999997</v>
      </c>
    </row>
    <row r="78" spans="1:26" x14ac:dyDescent="0.25">
      <c r="A78" s="160"/>
      <c r="B78" s="160"/>
      <c r="C78" s="189" t="s">
        <v>720</v>
      </c>
      <c r="D78" s="190">
        <f t="shared" ref="D78:W78" si="40">D83+D90</f>
        <v>9.1</v>
      </c>
      <c r="E78" s="190">
        <f t="shared" si="40"/>
        <v>11.45</v>
      </c>
      <c r="F78" s="190">
        <f t="shared" si="40"/>
        <v>13.04</v>
      </c>
      <c r="G78" s="190">
        <f t="shared" si="40"/>
        <v>15.13</v>
      </c>
      <c r="H78" s="190">
        <f t="shared" si="40"/>
        <v>16.46</v>
      </c>
      <c r="I78" s="190">
        <f t="shared" si="40"/>
        <v>19.09</v>
      </c>
      <c r="J78" s="190">
        <f t="shared" si="40"/>
        <v>20.48</v>
      </c>
      <c r="K78" s="190">
        <f t="shared" si="40"/>
        <v>23.26</v>
      </c>
      <c r="L78" s="190">
        <f t="shared" si="40"/>
        <v>24.51</v>
      </c>
      <c r="M78" s="190">
        <f t="shared" si="40"/>
        <v>26.55</v>
      </c>
      <c r="N78" s="190">
        <f t="shared" si="40"/>
        <v>27.95</v>
      </c>
      <c r="O78" s="190">
        <f t="shared" si="40"/>
        <v>29.57</v>
      </c>
      <c r="P78" s="190">
        <f t="shared" si="40"/>
        <v>31.29</v>
      </c>
      <c r="Q78" s="190">
        <f t="shared" si="40"/>
        <v>33.090000000000003</v>
      </c>
      <c r="R78" s="190">
        <f t="shared" si="40"/>
        <v>34.549999999999997</v>
      </c>
      <c r="S78" s="190">
        <f t="shared" si="40"/>
        <v>36.14</v>
      </c>
      <c r="T78" s="190">
        <f t="shared" si="40"/>
        <v>37.56</v>
      </c>
      <c r="U78" s="190">
        <f t="shared" si="40"/>
        <v>39.36</v>
      </c>
      <c r="V78" s="190">
        <f t="shared" si="40"/>
        <v>40.61</v>
      </c>
      <c r="W78" s="190">
        <f t="shared" si="40"/>
        <v>42.29</v>
      </c>
    </row>
    <row r="79" spans="1:26" x14ac:dyDescent="0.25">
      <c r="A79" s="160"/>
      <c r="B79" s="160"/>
      <c r="C79" s="189" t="s">
        <v>721</v>
      </c>
      <c r="D79" s="190">
        <f t="shared" ref="D79:W79" si="41">D85+D91</f>
        <v>9.6300000000000008</v>
      </c>
      <c r="E79" s="190">
        <f t="shared" si="41"/>
        <v>12.52</v>
      </c>
      <c r="F79" s="190">
        <f t="shared" si="41"/>
        <v>14.64</v>
      </c>
      <c r="G79" s="190">
        <f t="shared" si="41"/>
        <v>17.27</v>
      </c>
      <c r="H79" s="190">
        <f t="shared" si="41"/>
        <v>19.14</v>
      </c>
      <c r="I79" s="190">
        <f t="shared" si="41"/>
        <v>22.3</v>
      </c>
      <c r="J79" s="190">
        <f t="shared" si="41"/>
        <v>24.23</v>
      </c>
      <c r="K79" s="190">
        <f t="shared" si="41"/>
        <v>27.54</v>
      </c>
      <c r="L79" s="190">
        <f t="shared" si="41"/>
        <v>29.32</v>
      </c>
      <c r="M79" s="190">
        <f t="shared" si="41"/>
        <v>31.9</v>
      </c>
      <c r="N79" s="190">
        <f t="shared" si="41"/>
        <v>33.83</v>
      </c>
      <c r="O79" s="190">
        <f t="shared" si="41"/>
        <v>35.99</v>
      </c>
      <c r="P79" s="190">
        <f t="shared" si="41"/>
        <v>38.25</v>
      </c>
      <c r="Q79" s="190">
        <f t="shared" si="41"/>
        <v>40.58</v>
      </c>
      <c r="R79" s="190">
        <f t="shared" si="41"/>
        <v>42.58</v>
      </c>
      <c r="S79" s="190">
        <f t="shared" si="41"/>
        <v>44.7</v>
      </c>
      <c r="T79" s="190">
        <f t="shared" si="41"/>
        <v>46.66</v>
      </c>
      <c r="U79" s="190">
        <f t="shared" si="41"/>
        <v>48.99</v>
      </c>
      <c r="V79" s="190">
        <f t="shared" si="41"/>
        <v>50.77</v>
      </c>
      <c r="W79" s="190">
        <f t="shared" si="41"/>
        <v>52.99</v>
      </c>
    </row>
    <row r="80" spans="1:26" x14ac:dyDescent="0.25">
      <c r="A80" s="160"/>
      <c r="B80" s="160"/>
      <c r="C80" s="189" t="s">
        <v>722</v>
      </c>
      <c r="D80" s="190">
        <f t="shared" ref="D80:W80" si="42">D87+D92</f>
        <v>3.77</v>
      </c>
      <c r="E80" s="190">
        <f t="shared" si="42"/>
        <v>6.02</v>
      </c>
      <c r="F80" s="190">
        <f t="shared" si="42"/>
        <v>7.61</v>
      </c>
      <c r="G80" s="190">
        <f t="shared" si="42"/>
        <v>9.6999999999999993</v>
      </c>
      <c r="H80" s="190">
        <f t="shared" si="42"/>
        <v>11.12</v>
      </c>
      <c r="I80" s="190">
        <f t="shared" si="42"/>
        <v>13.25</v>
      </c>
      <c r="J80" s="190">
        <f t="shared" si="42"/>
        <v>14.71</v>
      </c>
      <c r="K80" s="190">
        <f t="shared" si="42"/>
        <v>17.32</v>
      </c>
      <c r="L80" s="190">
        <f t="shared" si="42"/>
        <v>18.649999999999999</v>
      </c>
      <c r="M80" s="190">
        <f t="shared" si="42"/>
        <v>20.7</v>
      </c>
      <c r="N80" s="190">
        <f t="shared" si="42"/>
        <v>22.16</v>
      </c>
      <c r="O80" s="190">
        <f t="shared" si="42"/>
        <v>23.79</v>
      </c>
      <c r="P80" s="190">
        <f t="shared" si="42"/>
        <v>25.42</v>
      </c>
      <c r="Q80" s="190">
        <f t="shared" si="42"/>
        <v>27.21</v>
      </c>
      <c r="R80" s="190">
        <f t="shared" si="42"/>
        <v>28.76</v>
      </c>
      <c r="S80" s="190">
        <f t="shared" si="42"/>
        <v>30.1</v>
      </c>
      <c r="T80" s="190">
        <f t="shared" si="42"/>
        <v>31.42</v>
      </c>
      <c r="U80" s="190">
        <f t="shared" si="42"/>
        <v>33.22</v>
      </c>
      <c r="V80" s="190">
        <f t="shared" si="42"/>
        <v>34.549999999999997</v>
      </c>
      <c r="W80" s="190">
        <f t="shared" si="42"/>
        <v>36.229999999999997</v>
      </c>
    </row>
    <row r="81" spans="1:23" x14ac:dyDescent="0.25">
      <c r="A81" s="160"/>
      <c r="B81" s="160"/>
      <c r="C81" s="191" t="s">
        <v>723</v>
      </c>
      <c r="D81" s="192">
        <f>D12+D13/12*4+D14+D15/12*4+D16/12*4+D17/12*4+D18/12*4+D19/12*4+D20+D21+D23/12*4+D25/12*4+D29/12*4+D31/12*4+D35/12*4</f>
        <v>3.25</v>
      </c>
      <c r="E81" s="192">
        <f t="shared" ref="E81:W81" si="43">E12+E13/12*4+E14+E15/12*4+E16/12*4+E17/12*4+E18/12*4+E19/12*4+E20+E21+E23/12*4+E25/12*4+E29/12*4+E31/12*4+E35/12*4</f>
        <v>4.59</v>
      </c>
      <c r="F81" s="192">
        <f t="shared" si="43"/>
        <v>5.75</v>
      </c>
      <c r="G81" s="192">
        <f t="shared" si="43"/>
        <v>7.25</v>
      </c>
      <c r="H81" s="192">
        <f t="shared" si="43"/>
        <v>8.51</v>
      </c>
      <c r="I81" s="192">
        <f t="shared" si="43"/>
        <v>10.51</v>
      </c>
      <c r="J81" s="192">
        <f t="shared" si="43"/>
        <v>11.67</v>
      </c>
      <c r="K81" s="192">
        <f t="shared" si="43"/>
        <v>13.01</v>
      </c>
      <c r="L81" s="192">
        <f t="shared" si="43"/>
        <v>14.18</v>
      </c>
      <c r="M81" s="192">
        <f t="shared" si="43"/>
        <v>15.76</v>
      </c>
      <c r="N81" s="192">
        <f t="shared" si="43"/>
        <v>16.93</v>
      </c>
      <c r="O81" s="192">
        <f t="shared" si="43"/>
        <v>18.760000000000002</v>
      </c>
      <c r="P81" s="192">
        <f t="shared" si="43"/>
        <v>19.93</v>
      </c>
      <c r="Q81" s="192">
        <f t="shared" si="43"/>
        <v>21.27</v>
      </c>
      <c r="R81" s="192">
        <f t="shared" si="43"/>
        <v>22.52</v>
      </c>
      <c r="S81" s="192">
        <f t="shared" si="43"/>
        <v>23.93</v>
      </c>
      <c r="T81" s="192">
        <f t="shared" si="43"/>
        <v>25.1</v>
      </c>
      <c r="U81" s="192">
        <f t="shared" si="43"/>
        <v>26.44</v>
      </c>
      <c r="V81" s="192">
        <f t="shared" si="43"/>
        <v>27.6</v>
      </c>
      <c r="W81" s="192">
        <f t="shared" si="43"/>
        <v>28.86</v>
      </c>
    </row>
    <row r="82" spans="1:23" x14ac:dyDescent="0.25">
      <c r="A82" s="160"/>
      <c r="B82" s="160"/>
      <c r="C82" s="191" t="s">
        <v>724</v>
      </c>
      <c r="D82" s="192">
        <f>D23/12*4+D25/12*4+D29/12*4+D31/12*4</f>
        <v>0.67</v>
      </c>
      <c r="E82" s="192">
        <f t="shared" ref="E82:W82" si="44">E23/12*4+E25/12*4+E29/12*4+E31/12*4</f>
        <v>1.34</v>
      </c>
      <c r="F82" s="192">
        <f t="shared" si="44"/>
        <v>2</v>
      </c>
      <c r="G82" s="192">
        <f t="shared" si="44"/>
        <v>2.67</v>
      </c>
      <c r="H82" s="192">
        <f t="shared" si="44"/>
        <v>3.34</v>
      </c>
      <c r="I82" s="192">
        <f t="shared" si="44"/>
        <v>4.01</v>
      </c>
      <c r="J82" s="192">
        <f t="shared" si="44"/>
        <v>4.67</v>
      </c>
      <c r="K82" s="192">
        <f t="shared" si="44"/>
        <v>5.34</v>
      </c>
      <c r="L82" s="192">
        <f t="shared" si="44"/>
        <v>6.01</v>
      </c>
      <c r="M82" s="192">
        <f t="shared" si="44"/>
        <v>6.68</v>
      </c>
      <c r="N82" s="192">
        <f t="shared" si="44"/>
        <v>7.35</v>
      </c>
      <c r="O82" s="192">
        <f t="shared" si="44"/>
        <v>8.01</v>
      </c>
      <c r="P82" s="192">
        <f t="shared" si="44"/>
        <v>8.68</v>
      </c>
      <c r="Q82" s="192">
        <f t="shared" si="44"/>
        <v>9.35</v>
      </c>
      <c r="R82" s="192">
        <f t="shared" si="44"/>
        <v>10.02</v>
      </c>
      <c r="S82" s="192">
        <f t="shared" si="44"/>
        <v>10.68</v>
      </c>
      <c r="T82" s="192">
        <f t="shared" si="44"/>
        <v>11.35</v>
      </c>
      <c r="U82" s="192">
        <f t="shared" si="44"/>
        <v>12.02</v>
      </c>
      <c r="V82" s="192">
        <f t="shared" si="44"/>
        <v>12.69</v>
      </c>
      <c r="W82" s="192">
        <f t="shared" si="44"/>
        <v>13.36</v>
      </c>
    </row>
    <row r="83" spans="1:23" x14ac:dyDescent="0.25">
      <c r="A83" s="160"/>
      <c r="B83" s="160"/>
      <c r="C83" s="191" t="s">
        <v>725</v>
      </c>
      <c r="D83" s="192">
        <f>D12+D13/12*4+D14/12*4+D15/12*4+D16+D17/12*4+D18/12*4+D19/12*4+D20+D21+D23/12*4+D25/12*4+D28/12*4+D29/12*4+D31/12*4+D35/12*4</f>
        <v>3.96</v>
      </c>
      <c r="E83" s="192">
        <f t="shared" ref="E83:W83" si="45">E12+E13/12*4+E14/12*4+E15/12*4+E16+E17/12*4+E18/12*4+E19/12*4+E20+E21+E23/12*4+E25/12*4+E28/12*4+E29/12*4+E31/12*4+E35/12*4</f>
        <v>5.34</v>
      </c>
      <c r="F83" s="192">
        <f t="shared" si="45"/>
        <v>6.55</v>
      </c>
      <c r="G83" s="192">
        <f t="shared" si="45"/>
        <v>8.09</v>
      </c>
      <c r="H83" s="192">
        <f t="shared" si="45"/>
        <v>9.3800000000000008</v>
      </c>
      <c r="I83" s="192">
        <f t="shared" si="45"/>
        <v>11.42</v>
      </c>
      <c r="J83" s="192">
        <f t="shared" si="45"/>
        <v>12.63</v>
      </c>
      <c r="K83" s="192">
        <f t="shared" si="45"/>
        <v>14.01</v>
      </c>
      <c r="L83" s="192">
        <f t="shared" si="45"/>
        <v>15.22</v>
      </c>
      <c r="M83" s="192">
        <f t="shared" si="45"/>
        <v>16.84</v>
      </c>
      <c r="N83" s="192">
        <f t="shared" si="45"/>
        <v>18.059999999999999</v>
      </c>
      <c r="O83" s="192">
        <f t="shared" si="45"/>
        <v>19.260000000000002</v>
      </c>
      <c r="P83" s="192">
        <f t="shared" si="45"/>
        <v>20.47</v>
      </c>
      <c r="Q83" s="192">
        <f t="shared" si="45"/>
        <v>21.85</v>
      </c>
      <c r="R83" s="192">
        <f t="shared" si="45"/>
        <v>23.14</v>
      </c>
      <c r="S83" s="192">
        <f t="shared" si="45"/>
        <v>24.6</v>
      </c>
      <c r="T83" s="192">
        <f t="shared" si="45"/>
        <v>25.81</v>
      </c>
      <c r="U83" s="192">
        <f t="shared" si="45"/>
        <v>27.19</v>
      </c>
      <c r="V83" s="192">
        <f t="shared" si="45"/>
        <v>28.4</v>
      </c>
      <c r="W83" s="192">
        <f t="shared" si="45"/>
        <v>29.69</v>
      </c>
    </row>
    <row r="84" spans="1:23" x14ac:dyDescent="0.25">
      <c r="A84" s="160"/>
      <c r="B84" s="160"/>
      <c r="C84" s="191" t="s">
        <v>724</v>
      </c>
      <c r="D84" s="192">
        <f>D23/12*4+D25/12*4+D28/12*4+D29/12*4+D31/12*4</f>
        <v>0.71</v>
      </c>
      <c r="E84" s="192">
        <f t="shared" ref="E84:W84" si="46">E23/12*4+E25/12*4+E28/12*4+E29/12*4+E31/12*4</f>
        <v>1.42</v>
      </c>
      <c r="F84" s="192">
        <f t="shared" si="46"/>
        <v>2.13</v>
      </c>
      <c r="G84" s="192">
        <f t="shared" si="46"/>
        <v>2.84</v>
      </c>
      <c r="H84" s="192">
        <f t="shared" si="46"/>
        <v>3.55</v>
      </c>
      <c r="I84" s="192">
        <f t="shared" si="46"/>
        <v>4.26</v>
      </c>
      <c r="J84" s="192">
        <f t="shared" si="46"/>
        <v>4.97</v>
      </c>
      <c r="K84" s="192">
        <f t="shared" si="46"/>
        <v>5.68</v>
      </c>
      <c r="L84" s="192">
        <f t="shared" si="46"/>
        <v>6.39</v>
      </c>
      <c r="M84" s="192">
        <f t="shared" si="46"/>
        <v>7.09</v>
      </c>
      <c r="N84" s="192">
        <f t="shared" si="46"/>
        <v>7.81</v>
      </c>
      <c r="O84" s="192">
        <f t="shared" si="46"/>
        <v>8.51</v>
      </c>
      <c r="P84" s="192">
        <f t="shared" si="46"/>
        <v>9.2200000000000006</v>
      </c>
      <c r="Q84" s="192">
        <f t="shared" si="46"/>
        <v>9.93</v>
      </c>
      <c r="R84" s="192">
        <f t="shared" si="46"/>
        <v>10.64</v>
      </c>
      <c r="S84" s="192">
        <f t="shared" si="46"/>
        <v>11.35</v>
      </c>
      <c r="T84" s="192">
        <f t="shared" si="46"/>
        <v>12.06</v>
      </c>
      <c r="U84" s="192">
        <f t="shared" si="46"/>
        <v>12.77</v>
      </c>
      <c r="V84" s="192">
        <f t="shared" si="46"/>
        <v>13.48</v>
      </c>
      <c r="W84" s="192">
        <f t="shared" si="46"/>
        <v>14.19</v>
      </c>
    </row>
    <row r="85" spans="1:23" x14ac:dyDescent="0.25">
      <c r="A85" s="160"/>
      <c r="B85" s="160"/>
      <c r="C85" s="191" t="s">
        <v>726</v>
      </c>
      <c r="D85" s="192">
        <f>D12+D13/12*4+D14/12*4+D15/12*4+D16+D17/12*4+D18/12*4+D19/12*4+D20+D21+D23/12*4+D25/12*4+D27/12*4+D29/12*4+D32/12*4+D35/12*4</f>
        <v>4.49</v>
      </c>
      <c r="E85" s="192">
        <f t="shared" ref="E85:W85" si="47">E12+E13/12*4+E14/12*4+E15/12*4+E16+E17/12*4+E18/12*4+E19/12*4+E20+E21+E23/12*4+E25/12*4+E27/12*4+E29/12*4+E32/12*4+E35/12*4</f>
        <v>6.41</v>
      </c>
      <c r="F85" s="192">
        <f t="shared" si="47"/>
        <v>8.15</v>
      </c>
      <c r="G85" s="192">
        <f t="shared" si="47"/>
        <v>10.23</v>
      </c>
      <c r="H85" s="192">
        <f t="shared" si="47"/>
        <v>12.06</v>
      </c>
      <c r="I85" s="192">
        <f t="shared" si="47"/>
        <v>14.63</v>
      </c>
      <c r="J85" s="192">
        <f t="shared" si="47"/>
        <v>16.38</v>
      </c>
      <c r="K85" s="192">
        <f t="shared" si="47"/>
        <v>18.29</v>
      </c>
      <c r="L85" s="192">
        <f t="shared" si="47"/>
        <v>20.03</v>
      </c>
      <c r="M85" s="192">
        <f t="shared" si="47"/>
        <v>22.19</v>
      </c>
      <c r="N85" s="192">
        <f t="shared" si="47"/>
        <v>23.94</v>
      </c>
      <c r="O85" s="192">
        <f t="shared" si="47"/>
        <v>25.68</v>
      </c>
      <c r="P85" s="192">
        <f t="shared" si="47"/>
        <v>27.43</v>
      </c>
      <c r="Q85" s="192">
        <f t="shared" si="47"/>
        <v>29.34</v>
      </c>
      <c r="R85" s="192">
        <f t="shared" si="47"/>
        <v>31.17</v>
      </c>
      <c r="S85" s="192">
        <f t="shared" si="47"/>
        <v>33.159999999999997</v>
      </c>
      <c r="T85" s="192">
        <f t="shared" si="47"/>
        <v>34.909999999999997</v>
      </c>
      <c r="U85" s="192">
        <f t="shared" si="47"/>
        <v>36.82</v>
      </c>
      <c r="V85" s="192">
        <f t="shared" si="47"/>
        <v>38.56</v>
      </c>
      <c r="W85" s="192">
        <f t="shared" si="47"/>
        <v>40.39</v>
      </c>
    </row>
    <row r="86" spans="1:23" x14ac:dyDescent="0.25">
      <c r="A86" s="160"/>
      <c r="B86" s="160"/>
      <c r="C86" s="191" t="s">
        <v>724</v>
      </c>
      <c r="D86" s="192">
        <f>D23/12*4+D25/12*4+D27/12*4+D29/12*4+D32/12*4</f>
        <v>1.24</v>
      </c>
      <c r="E86" s="192">
        <f t="shared" ref="E86:W86" si="48">E23/12*4+E25/12*4+E27/12*4+E29/12*4+E32/12*4</f>
        <v>2.4900000000000002</v>
      </c>
      <c r="F86" s="192">
        <f t="shared" si="48"/>
        <v>3.73</v>
      </c>
      <c r="G86" s="192">
        <f t="shared" si="48"/>
        <v>4.9800000000000004</v>
      </c>
      <c r="H86" s="192">
        <f t="shared" si="48"/>
        <v>6.22</v>
      </c>
      <c r="I86" s="192">
        <f t="shared" si="48"/>
        <v>7.47</v>
      </c>
      <c r="J86" s="192">
        <f t="shared" si="48"/>
        <v>8.7100000000000009</v>
      </c>
      <c r="K86" s="192">
        <f t="shared" si="48"/>
        <v>9.9600000000000009</v>
      </c>
      <c r="L86" s="192">
        <f t="shared" si="48"/>
        <v>11.2</v>
      </c>
      <c r="M86" s="192">
        <f t="shared" si="48"/>
        <v>12.44</v>
      </c>
      <c r="N86" s="192">
        <f t="shared" si="48"/>
        <v>13.69</v>
      </c>
      <c r="O86" s="192">
        <f t="shared" si="48"/>
        <v>14.93</v>
      </c>
      <c r="P86" s="192">
        <f t="shared" si="48"/>
        <v>16.18</v>
      </c>
      <c r="Q86" s="192">
        <f t="shared" si="48"/>
        <v>17.420000000000002</v>
      </c>
      <c r="R86" s="192">
        <f t="shared" si="48"/>
        <v>18.670000000000002</v>
      </c>
      <c r="S86" s="192">
        <f t="shared" si="48"/>
        <v>19.91</v>
      </c>
      <c r="T86" s="192">
        <f t="shared" si="48"/>
        <v>21.16</v>
      </c>
      <c r="U86" s="192">
        <f t="shared" si="48"/>
        <v>22.4</v>
      </c>
      <c r="V86" s="192">
        <f t="shared" si="48"/>
        <v>23.64</v>
      </c>
      <c r="W86" s="192">
        <f t="shared" si="48"/>
        <v>24.89</v>
      </c>
    </row>
    <row r="87" spans="1:23" x14ac:dyDescent="0.25">
      <c r="A87" s="160"/>
      <c r="B87" s="160"/>
      <c r="C87" s="191" t="s">
        <v>727</v>
      </c>
      <c r="D87" s="192">
        <f>D12+D13/12*4+D14/12*4+D15/12*4+D16+D17/12*4+D18/12*4+D19/12*4+D24+D26+D30+D33/12*4+D36/12*4</f>
        <v>3.21</v>
      </c>
      <c r="E87" s="192">
        <f t="shared" ref="E87:W87" si="49">E12+E13/12*4+E14/12*4+E15/12*4+E16+E17/12*4+E18/12*4+E19/12*4+E24+E26+E30+E33/12*4+E36/12*4</f>
        <v>4.58</v>
      </c>
      <c r="F87" s="192">
        <f t="shared" si="49"/>
        <v>5.79</v>
      </c>
      <c r="G87" s="192">
        <f t="shared" si="49"/>
        <v>7.33</v>
      </c>
      <c r="H87" s="192">
        <f t="shared" si="49"/>
        <v>8.6199999999999992</v>
      </c>
      <c r="I87" s="192">
        <f t="shared" si="49"/>
        <v>10.16</v>
      </c>
      <c r="J87" s="192">
        <f t="shared" si="49"/>
        <v>11.36</v>
      </c>
      <c r="K87" s="192">
        <f t="shared" si="49"/>
        <v>12.74</v>
      </c>
      <c r="L87" s="192">
        <f t="shared" si="49"/>
        <v>13.94</v>
      </c>
      <c r="M87" s="192">
        <f t="shared" si="49"/>
        <v>15.57</v>
      </c>
      <c r="N87" s="192">
        <f t="shared" si="49"/>
        <v>16.77</v>
      </c>
      <c r="O87" s="192">
        <f t="shared" si="49"/>
        <v>17.98</v>
      </c>
      <c r="P87" s="192">
        <f t="shared" si="49"/>
        <v>19.190000000000001</v>
      </c>
      <c r="Q87" s="192">
        <f t="shared" si="49"/>
        <v>20.56</v>
      </c>
      <c r="R87" s="192">
        <f t="shared" si="49"/>
        <v>21.85</v>
      </c>
      <c r="S87" s="192">
        <f t="shared" si="49"/>
        <v>23.06</v>
      </c>
      <c r="T87" s="192">
        <f t="shared" si="49"/>
        <v>24.26</v>
      </c>
      <c r="U87" s="192">
        <f t="shared" si="49"/>
        <v>25.64</v>
      </c>
      <c r="V87" s="192">
        <f t="shared" si="49"/>
        <v>26.84</v>
      </c>
      <c r="W87" s="192">
        <f t="shared" si="49"/>
        <v>28.13</v>
      </c>
    </row>
    <row r="88" spans="1:23" x14ac:dyDescent="0.25">
      <c r="A88" s="160"/>
      <c r="B88" s="160"/>
      <c r="C88" s="191" t="s">
        <v>724</v>
      </c>
      <c r="D88" s="192">
        <f>D24+D26+D30+D33/12*4</f>
        <v>0.71</v>
      </c>
      <c r="E88" s="192">
        <f t="shared" ref="E88:W88" si="50">E24+E26+E30+E33/12*4</f>
        <v>1.41</v>
      </c>
      <c r="F88" s="192">
        <f t="shared" si="50"/>
        <v>2.12</v>
      </c>
      <c r="G88" s="192">
        <f t="shared" si="50"/>
        <v>2.83</v>
      </c>
      <c r="H88" s="192">
        <f t="shared" si="50"/>
        <v>3.53</v>
      </c>
      <c r="I88" s="192">
        <f t="shared" si="50"/>
        <v>4.24</v>
      </c>
      <c r="J88" s="192">
        <f t="shared" si="50"/>
        <v>4.95</v>
      </c>
      <c r="K88" s="192">
        <f t="shared" si="50"/>
        <v>5.65</v>
      </c>
      <c r="L88" s="192">
        <f t="shared" si="50"/>
        <v>6.36</v>
      </c>
      <c r="M88" s="192">
        <f t="shared" si="50"/>
        <v>7.07</v>
      </c>
      <c r="N88" s="192">
        <f t="shared" si="50"/>
        <v>7.77</v>
      </c>
      <c r="O88" s="192">
        <f t="shared" si="50"/>
        <v>8.48</v>
      </c>
      <c r="P88" s="192">
        <f t="shared" si="50"/>
        <v>9.19</v>
      </c>
      <c r="Q88" s="192">
        <f t="shared" si="50"/>
        <v>9.89</v>
      </c>
      <c r="R88" s="192">
        <f t="shared" si="50"/>
        <v>10.6</v>
      </c>
      <c r="S88" s="192">
        <f t="shared" si="50"/>
        <v>11.31</v>
      </c>
      <c r="T88" s="192">
        <f t="shared" si="50"/>
        <v>12.01</v>
      </c>
      <c r="U88" s="192">
        <f t="shared" si="50"/>
        <v>12.72</v>
      </c>
      <c r="V88" s="192">
        <f t="shared" si="50"/>
        <v>13.43</v>
      </c>
      <c r="W88" s="192">
        <f t="shared" si="50"/>
        <v>14.13</v>
      </c>
    </row>
    <row r="89" spans="1:23" x14ac:dyDescent="0.25">
      <c r="A89" s="160"/>
      <c r="B89" s="160"/>
      <c r="C89" s="193" t="s">
        <v>728</v>
      </c>
      <c r="D89" s="194">
        <f>D38/12*4+D40/0.95*0.25+D41/0.95*0.25+D44/12*4+D45/12*4+D46/12*4+D47/12*4+D48/12*4+D49/12*4+D56</f>
        <v>5.14</v>
      </c>
      <c r="E89" s="194">
        <f t="shared" ref="E89:W89" si="51">E38/12*4+E40/0.95*0.25+E41/0.95*0.25+E44/12*4+E45/12*4+E46/12*4+E47/12*4+E48/12*4+E49/12*4+E56</f>
        <v>6.03</v>
      </c>
      <c r="F89" s="194">
        <f t="shared" si="51"/>
        <v>6.4</v>
      </c>
      <c r="G89" s="194">
        <f t="shared" si="51"/>
        <v>6.87</v>
      </c>
      <c r="H89" s="194">
        <f t="shared" si="51"/>
        <v>6.92</v>
      </c>
      <c r="I89" s="194">
        <f t="shared" si="51"/>
        <v>7.42</v>
      </c>
      <c r="J89" s="194">
        <f t="shared" si="51"/>
        <v>7.6</v>
      </c>
      <c r="K89" s="194">
        <f t="shared" si="51"/>
        <v>8.91</v>
      </c>
      <c r="L89" s="194">
        <f t="shared" si="51"/>
        <v>8.9600000000000009</v>
      </c>
      <c r="M89" s="194">
        <f t="shared" si="51"/>
        <v>9.2899999999999991</v>
      </c>
      <c r="N89" s="194">
        <f t="shared" si="51"/>
        <v>9.4700000000000006</v>
      </c>
      <c r="O89" s="194">
        <f t="shared" si="51"/>
        <v>9.81</v>
      </c>
      <c r="P89" s="194">
        <f t="shared" si="51"/>
        <v>10.32</v>
      </c>
      <c r="Q89" s="194">
        <f t="shared" si="51"/>
        <v>10.65</v>
      </c>
      <c r="R89" s="194">
        <f t="shared" si="51"/>
        <v>10.83</v>
      </c>
      <c r="S89" s="194">
        <f t="shared" si="51"/>
        <v>10.87</v>
      </c>
      <c r="T89" s="194">
        <f t="shared" si="51"/>
        <v>11.08</v>
      </c>
      <c r="U89" s="194">
        <f t="shared" si="51"/>
        <v>11.42</v>
      </c>
      <c r="V89" s="194">
        <f t="shared" si="51"/>
        <v>11.46</v>
      </c>
      <c r="W89" s="194">
        <f t="shared" si="51"/>
        <v>11.76</v>
      </c>
    </row>
    <row r="90" spans="1:23" x14ac:dyDescent="0.25">
      <c r="A90" s="160"/>
      <c r="B90" s="160"/>
      <c r="C90" s="193" t="s">
        <v>729</v>
      </c>
      <c r="D90" s="194">
        <f>D38/12*4+D40/0.95*0.25+D41/0.95*0.25+D44/12*4+D45/12*4+D46/12*4+D47/12*4+D48/12*4+D49/12*4+D55/12*4+D56</f>
        <v>5.14</v>
      </c>
      <c r="E90" s="194">
        <f t="shared" ref="E90:W90" si="52">E38/12*4+E40/0.95*0.25+E41/0.95*0.25+E44/12*4+E45/12*4+E46/12*4+E47/12*4+E48/12*4+E49/12*4+E55/12*4+E56</f>
        <v>6.11</v>
      </c>
      <c r="F90" s="194">
        <f t="shared" si="52"/>
        <v>6.49</v>
      </c>
      <c r="G90" s="194">
        <f t="shared" si="52"/>
        <v>7.04</v>
      </c>
      <c r="H90" s="194">
        <f t="shared" si="52"/>
        <v>7.08</v>
      </c>
      <c r="I90" s="194">
        <f t="shared" si="52"/>
        <v>7.67</v>
      </c>
      <c r="J90" s="194">
        <f t="shared" si="52"/>
        <v>7.85</v>
      </c>
      <c r="K90" s="194">
        <f t="shared" si="52"/>
        <v>9.25</v>
      </c>
      <c r="L90" s="194">
        <f t="shared" si="52"/>
        <v>9.2899999999999991</v>
      </c>
      <c r="M90" s="194">
        <f t="shared" si="52"/>
        <v>9.7100000000000009</v>
      </c>
      <c r="N90" s="194">
        <f t="shared" si="52"/>
        <v>9.89</v>
      </c>
      <c r="O90" s="194">
        <f t="shared" si="52"/>
        <v>10.31</v>
      </c>
      <c r="P90" s="194">
        <f t="shared" si="52"/>
        <v>10.82</v>
      </c>
      <c r="Q90" s="194">
        <f t="shared" si="52"/>
        <v>11.24</v>
      </c>
      <c r="R90" s="194">
        <f t="shared" si="52"/>
        <v>11.41</v>
      </c>
      <c r="S90" s="194">
        <f t="shared" si="52"/>
        <v>11.54</v>
      </c>
      <c r="T90" s="194">
        <f t="shared" si="52"/>
        <v>11.75</v>
      </c>
      <c r="U90" s="194">
        <f t="shared" si="52"/>
        <v>12.17</v>
      </c>
      <c r="V90" s="194">
        <f t="shared" si="52"/>
        <v>12.21</v>
      </c>
      <c r="W90" s="194">
        <f t="shared" si="52"/>
        <v>12.6</v>
      </c>
    </row>
    <row r="91" spans="1:23" x14ac:dyDescent="0.25">
      <c r="A91" s="160"/>
      <c r="B91" s="160"/>
      <c r="C91" s="193" t="s">
        <v>730</v>
      </c>
      <c r="D91" s="194">
        <f>D38/12*4+D40/0.95*0.25+D41/0.95*0.25+D44/12*4+D45/12*4+D46/12*4+D47/12*4+D48/12*4+D49/12*4+D55/12*4+D56</f>
        <v>5.14</v>
      </c>
      <c r="E91" s="194">
        <f t="shared" ref="E91:W91" si="53">E38/12*4+E40/0.95*0.25+E41/0.95*0.25+E44/12*4+E45/12*4+E46/12*4+E47/12*4+E48/12*4+E49/12*4+E55/12*4+E56</f>
        <v>6.11</v>
      </c>
      <c r="F91" s="194">
        <f t="shared" si="53"/>
        <v>6.49</v>
      </c>
      <c r="G91" s="194">
        <f t="shared" si="53"/>
        <v>7.04</v>
      </c>
      <c r="H91" s="194">
        <f t="shared" si="53"/>
        <v>7.08</v>
      </c>
      <c r="I91" s="194">
        <f t="shared" si="53"/>
        <v>7.67</v>
      </c>
      <c r="J91" s="194">
        <f t="shared" si="53"/>
        <v>7.85</v>
      </c>
      <c r="K91" s="194">
        <f t="shared" si="53"/>
        <v>9.25</v>
      </c>
      <c r="L91" s="194">
        <f t="shared" si="53"/>
        <v>9.2899999999999991</v>
      </c>
      <c r="M91" s="194">
        <f t="shared" si="53"/>
        <v>9.7100000000000009</v>
      </c>
      <c r="N91" s="194">
        <f t="shared" si="53"/>
        <v>9.89</v>
      </c>
      <c r="O91" s="194">
        <f t="shared" si="53"/>
        <v>10.31</v>
      </c>
      <c r="P91" s="194">
        <f t="shared" si="53"/>
        <v>10.82</v>
      </c>
      <c r="Q91" s="194">
        <f t="shared" si="53"/>
        <v>11.24</v>
      </c>
      <c r="R91" s="194">
        <f t="shared" si="53"/>
        <v>11.41</v>
      </c>
      <c r="S91" s="194">
        <f t="shared" si="53"/>
        <v>11.54</v>
      </c>
      <c r="T91" s="194">
        <f t="shared" si="53"/>
        <v>11.75</v>
      </c>
      <c r="U91" s="194">
        <f t="shared" si="53"/>
        <v>12.17</v>
      </c>
      <c r="V91" s="194">
        <f t="shared" si="53"/>
        <v>12.21</v>
      </c>
      <c r="W91" s="194">
        <f t="shared" si="53"/>
        <v>12.6</v>
      </c>
    </row>
    <row r="92" spans="1:23" x14ac:dyDescent="0.25">
      <c r="A92" s="160"/>
      <c r="B92" s="160"/>
      <c r="C92" s="193" t="s">
        <v>731</v>
      </c>
      <c r="D92" s="194">
        <f>D39/12*4+D40/0.95*0.25+D41/0.95*0.25+D44/12*4+D45/12*4+D46/12*4+D47/12*4+D48/12*4+D49/12*4</f>
        <v>0.56000000000000005</v>
      </c>
      <c r="E92" s="194">
        <f t="shared" ref="E92:W92" si="54">E39/12*4+E40/0.95*0.25+E41/0.95*0.25+E44/12*4+E45/12*4+E46/12*4+E47/12*4+E48/12*4+E49/12*4</f>
        <v>1.44</v>
      </c>
      <c r="F92" s="194">
        <f t="shared" si="54"/>
        <v>1.82</v>
      </c>
      <c r="G92" s="194">
        <f t="shared" si="54"/>
        <v>2.37</v>
      </c>
      <c r="H92" s="194">
        <f t="shared" si="54"/>
        <v>2.5</v>
      </c>
      <c r="I92" s="194">
        <f t="shared" si="54"/>
        <v>3.09</v>
      </c>
      <c r="J92" s="194">
        <f t="shared" si="54"/>
        <v>3.35</v>
      </c>
      <c r="K92" s="194">
        <f t="shared" si="54"/>
        <v>4.58</v>
      </c>
      <c r="L92" s="194">
        <f t="shared" si="54"/>
        <v>4.71</v>
      </c>
      <c r="M92" s="194">
        <f t="shared" si="54"/>
        <v>5.13</v>
      </c>
      <c r="N92" s="194">
        <f t="shared" si="54"/>
        <v>5.39</v>
      </c>
      <c r="O92" s="194">
        <f t="shared" si="54"/>
        <v>5.81</v>
      </c>
      <c r="P92" s="194">
        <f t="shared" si="54"/>
        <v>6.23</v>
      </c>
      <c r="Q92" s="194">
        <f t="shared" si="54"/>
        <v>6.65</v>
      </c>
      <c r="R92" s="194">
        <f t="shared" si="54"/>
        <v>6.91</v>
      </c>
      <c r="S92" s="194">
        <f t="shared" si="54"/>
        <v>7.04</v>
      </c>
      <c r="T92" s="194">
        <f t="shared" si="54"/>
        <v>7.16</v>
      </c>
      <c r="U92" s="194">
        <f t="shared" si="54"/>
        <v>7.58</v>
      </c>
      <c r="V92" s="194">
        <f t="shared" si="54"/>
        <v>7.71</v>
      </c>
      <c r="W92" s="194">
        <f t="shared" si="54"/>
        <v>8.1</v>
      </c>
    </row>
    <row r="93" spans="1:23" x14ac:dyDescent="0.25"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</row>
    <row r="94" spans="1:23" x14ac:dyDescent="0.25">
      <c r="C94" s="151" t="s">
        <v>733</v>
      </c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</row>
    <row r="95" spans="1:23" x14ac:dyDescent="0.25">
      <c r="A95" s="160"/>
      <c r="B95" s="160"/>
      <c r="C95" s="189" t="s">
        <v>719</v>
      </c>
      <c r="D95" s="190">
        <f t="shared" ref="D95:W95" si="55">D99+D107</f>
        <v>11.27</v>
      </c>
      <c r="E95" s="190">
        <f t="shared" si="55"/>
        <v>16.46</v>
      </c>
      <c r="F95" s="190">
        <f t="shared" si="55"/>
        <v>19.940000000000001</v>
      </c>
      <c r="G95" s="190">
        <f t="shared" si="55"/>
        <v>24.56</v>
      </c>
      <c r="H95" s="190">
        <f t="shared" si="55"/>
        <v>27.48</v>
      </c>
      <c r="I95" s="190">
        <f t="shared" si="55"/>
        <v>32.590000000000003</v>
      </c>
      <c r="J95" s="190">
        <f t="shared" si="55"/>
        <v>35.71</v>
      </c>
      <c r="K95" s="190">
        <f t="shared" si="55"/>
        <v>42.07</v>
      </c>
      <c r="L95" s="190">
        <f t="shared" si="55"/>
        <v>44.8</v>
      </c>
      <c r="M95" s="190">
        <f t="shared" si="55"/>
        <v>49.22</v>
      </c>
      <c r="N95" s="190">
        <f t="shared" si="55"/>
        <v>52.34</v>
      </c>
      <c r="O95" s="190">
        <f t="shared" si="55"/>
        <v>56.08</v>
      </c>
      <c r="P95" s="190">
        <f t="shared" si="55"/>
        <v>59.94</v>
      </c>
      <c r="Q95" s="190">
        <f t="shared" si="55"/>
        <v>63.81</v>
      </c>
      <c r="R95" s="190">
        <f t="shared" si="55"/>
        <v>67.12</v>
      </c>
      <c r="S95" s="190">
        <f t="shared" si="55"/>
        <v>70.09</v>
      </c>
      <c r="T95" s="190">
        <f t="shared" si="55"/>
        <v>73.19</v>
      </c>
      <c r="U95" s="190">
        <f t="shared" si="55"/>
        <v>77.05</v>
      </c>
      <c r="V95" s="190">
        <f t="shared" si="55"/>
        <v>79.77</v>
      </c>
      <c r="W95" s="190">
        <f t="shared" si="55"/>
        <v>83.46</v>
      </c>
    </row>
    <row r="96" spans="1:23" x14ac:dyDescent="0.25">
      <c r="A96" s="160"/>
      <c r="B96" s="160"/>
      <c r="C96" s="189" t="s">
        <v>720</v>
      </c>
      <c r="D96" s="190">
        <f t="shared" ref="D96:W96" si="56">D101+D108</f>
        <v>11.61</v>
      </c>
      <c r="E96" s="190">
        <f t="shared" si="56"/>
        <v>17.09</v>
      </c>
      <c r="F96" s="190">
        <f t="shared" si="56"/>
        <v>20.65</v>
      </c>
      <c r="G96" s="190">
        <f t="shared" si="56"/>
        <v>25.57</v>
      </c>
      <c r="H96" s="190">
        <f t="shared" si="56"/>
        <v>28.58</v>
      </c>
      <c r="I96" s="190">
        <f t="shared" si="56"/>
        <v>33.97</v>
      </c>
      <c r="J96" s="190">
        <f t="shared" si="56"/>
        <v>37.18</v>
      </c>
      <c r="K96" s="190">
        <f t="shared" si="56"/>
        <v>43.82</v>
      </c>
      <c r="L96" s="190">
        <f t="shared" si="56"/>
        <v>46.64</v>
      </c>
      <c r="M96" s="190">
        <f t="shared" si="56"/>
        <v>51.35</v>
      </c>
      <c r="N96" s="190">
        <f t="shared" si="56"/>
        <v>54.57</v>
      </c>
      <c r="O96" s="190">
        <f t="shared" si="56"/>
        <v>58.33</v>
      </c>
      <c r="P96" s="190">
        <f t="shared" si="56"/>
        <v>62.29</v>
      </c>
      <c r="Q96" s="190">
        <f t="shared" si="56"/>
        <v>66.44</v>
      </c>
      <c r="R96" s="190">
        <f t="shared" si="56"/>
        <v>69.84</v>
      </c>
      <c r="S96" s="190">
        <f t="shared" si="56"/>
        <v>73.09</v>
      </c>
      <c r="T96" s="190">
        <f t="shared" si="56"/>
        <v>76.290000000000006</v>
      </c>
      <c r="U96" s="190">
        <f t="shared" si="56"/>
        <v>80.430000000000007</v>
      </c>
      <c r="V96" s="190">
        <f t="shared" si="56"/>
        <v>83.24</v>
      </c>
      <c r="W96" s="190">
        <f t="shared" si="56"/>
        <v>87.22</v>
      </c>
    </row>
    <row r="97" spans="1:23" x14ac:dyDescent="0.25">
      <c r="A97" s="160"/>
      <c r="B97" s="160"/>
      <c r="C97" s="189" t="s">
        <v>721</v>
      </c>
      <c r="D97" s="190">
        <f t="shared" ref="D97:W97" si="57">D103+D109</f>
        <v>12.81</v>
      </c>
      <c r="E97" s="190">
        <f t="shared" si="57"/>
        <v>19.5</v>
      </c>
      <c r="F97" s="190">
        <f t="shared" si="57"/>
        <v>24.26</v>
      </c>
      <c r="G97" s="190">
        <f t="shared" si="57"/>
        <v>30.38</v>
      </c>
      <c r="H97" s="190">
        <f t="shared" si="57"/>
        <v>34.590000000000003</v>
      </c>
      <c r="I97" s="190">
        <f t="shared" si="57"/>
        <v>41.19</v>
      </c>
      <c r="J97" s="190">
        <f t="shared" si="57"/>
        <v>45.61</v>
      </c>
      <c r="K97" s="190">
        <f t="shared" si="57"/>
        <v>53.45</v>
      </c>
      <c r="L97" s="190">
        <f t="shared" si="57"/>
        <v>57.47</v>
      </c>
      <c r="M97" s="190">
        <f t="shared" si="57"/>
        <v>63.38</v>
      </c>
      <c r="N97" s="190">
        <f t="shared" si="57"/>
        <v>67.8</v>
      </c>
      <c r="O97" s="190">
        <f t="shared" si="57"/>
        <v>72.78</v>
      </c>
      <c r="P97" s="190">
        <f t="shared" si="57"/>
        <v>77.94</v>
      </c>
      <c r="Q97" s="190">
        <f t="shared" si="57"/>
        <v>83.29</v>
      </c>
      <c r="R97" s="190">
        <f t="shared" si="57"/>
        <v>87.89</v>
      </c>
      <c r="S97" s="190">
        <f t="shared" si="57"/>
        <v>92.35</v>
      </c>
      <c r="T97" s="190">
        <f t="shared" si="57"/>
        <v>96.75</v>
      </c>
      <c r="U97" s="190">
        <f t="shared" si="57"/>
        <v>102.09</v>
      </c>
      <c r="V97" s="190">
        <f t="shared" si="57"/>
        <v>106.11</v>
      </c>
      <c r="W97" s="190">
        <f t="shared" si="57"/>
        <v>111.29</v>
      </c>
    </row>
    <row r="98" spans="1:23" x14ac:dyDescent="0.25">
      <c r="A98" s="160"/>
      <c r="B98" s="160"/>
      <c r="C98" s="189" t="s">
        <v>722</v>
      </c>
      <c r="D98" s="190">
        <f t="shared" ref="D98:W98" si="58">D105+D110</f>
        <v>5.41</v>
      </c>
      <c r="E98" s="190">
        <f t="shared" si="58"/>
        <v>9.94</v>
      </c>
      <c r="F98" s="190">
        <f t="shared" si="58"/>
        <v>13.2</v>
      </c>
      <c r="G98" s="190">
        <f t="shared" si="58"/>
        <v>17.350000000000001</v>
      </c>
      <c r="H98" s="190">
        <f t="shared" si="58"/>
        <v>20.239999999999998</v>
      </c>
      <c r="I98" s="190">
        <f t="shared" si="58"/>
        <v>24.59</v>
      </c>
      <c r="J98" s="190">
        <f t="shared" si="58"/>
        <v>27.46</v>
      </c>
      <c r="K98" s="190">
        <f t="shared" si="58"/>
        <v>32.97</v>
      </c>
      <c r="L98" s="190">
        <f t="shared" si="58"/>
        <v>35.659999999999997</v>
      </c>
      <c r="M98" s="190">
        <f t="shared" si="58"/>
        <v>39.840000000000003</v>
      </c>
      <c r="N98" s="190">
        <f t="shared" si="58"/>
        <v>42.7</v>
      </c>
      <c r="O98" s="190">
        <f t="shared" si="58"/>
        <v>45.94</v>
      </c>
      <c r="P98" s="190">
        <f t="shared" si="58"/>
        <v>49.18</v>
      </c>
      <c r="Q98" s="190">
        <f t="shared" si="58"/>
        <v>52.79</v>
      </c>
      <c r="R98" s="190">
        <f t="shared" si="58"/>
        <v>55.84</v>
      </c>
      <c r="S98" s="190">
        <f t="shared" si="58"/>
        <v>58.54</v>
      </c>
      <c r="T98" s="190">
        <f t="shared" si="58"/>
        <v>61.23</v>
      </c>
      <c r="U98" s="190">
        <f t="shared" si="58"/>
        <v>64.84</v>
      </c>
      <c r="V98" s="190">
        <f t="shared" si="58"/>
        <v>67.55</v>
      </c>
      <c r="W98" s="190">
        <f t="shared" si="58"/>
        <v>70.760000000000005</v>
      </c>
    </row>
    <row r="99" spans="1:23" x14ac:dyDescent="0.25">
      <c r="A99" s="160"/>
      <c r="B99" s="160"/>
      <c r="C99" s="191" t="s">
        <v>723</v>
      </c>
      <c r="D99" s="192">
        <f>D12+D13/12*9+D14+D15/12*9+D16/12*9+D17/12*9+D18/12*9+D19/12*9+D20+D21+D23/12*9+D25/12*9+D29/12*9+D31/12*9+D35/12*9</f>
        <v>5.13</v>
      </c>
      <c r="E99" s="192">
        <f t="shared" ref="E99:W99" si="59">E12+E13/12*9+E14+E15/12*9+E16/12*9+E17/12*9+E18/12*9+E19/12*9+E20+E21+E23/12*9+E25/12*9+E29/12*9+E31/12*9+E35/12*9</f>
        <v>8.1300000000000008</v>
      </c>
      <c r="F99" s="192">
        <f t="shared" si="59"/>
        <v>10.76</v>
      </c>
      <c r="G99" s="192">
        <f t="shared" si="59"/>
        <v>14.13</v>
      </c>
      <c r="H99" s="192">
        <f t="shared" si="59"/>
        <v>16.95</v>
      </c>
      <c r="I99" s="192">
        <f t="shared" si="59"/>
        <v>20.83</v>
      </c>
      <c r="J99" s="192">
        <f t="shared" si="59"/>
        <v>23.45</v>
      </c>
      <c r="K99" s="192">
        <f t="shared" si="59"/>
        <v>26.46</v>
      </c>
      <c r="L99" s="192">
        <f t="shared" si="59"/>
        <v>29.09</v>
      </c>
      <c r="M99" s="192">
        <f t="shared" si="59"/>
        <v>32.65</v>
      </c>
      <c r="N99" s="192">
        <f t="shared" si="59"/>
        <v>35.28</v>
      </c>
      <c r="O99" s="192">
        <f t="shared" si="59"/>
        <v>38.159999999999997</v>
      </c>
      <c r="P99" s="192">
        <f t="shared" si="59"/>
        <v>40.78</v>
      </c>
      <c r="Q99" s="192">
        <f t="shared" si="59"/>
        <v>43.79</v>
      </c>
      <c r="R99" s="192">
        <f t="shared" si="59"/>
        <v>46.6</v>
      </c>
      <c r="S99" s="192">
        <f t="shared" si="59"/>
        <v>49.48</v>
      </c>
      <c r="T99" s="192">
        <f t="shared" si="59"/>
        <v>52.11</v>
      </c>
      <c r="U99" s="192">
        <f t="shared" si="59"/>
        <v>55.11</v>
      </c>
      <c r="V99" s="192">
        <f t="shared" si="59"/>
        <v>57.73</v>
      </c>
      <c r="W99" s="192">
        <f t="shared" si="59"/>
        <v>60.55</v>
      </c>
    </row>
    <row r="100" spans="1:23" x14ac:dyDescent="0.25">
      <c r="A100" s="160"/>
      <c r="B100" s="160"/>
      <c r="C100" s="191" t="s">
        <v>724</v>
      </c>
      <c r="D100" s="192">
        <f>D23/12*9+D25/12*9+D29/12*9+D31/12*9</f>
        <v>1.5</v>
      </c>
      <c r="E100" s="192">
        <f t="shared" ref="E100:W100" si="60">E23/12*9+E25/12*9+E29/12*9+E31/12*9</f>
        <v>3.01</v>
      </c>
      <c r="F100" s="192">
        <f t="shared" si="60"/>
        <v>4.51</v>
      </c>
      <c r="G100" s="192">
        <f t="shared" si="60"/>
        <v>6.01</v>
      </c>
      <c r="H100" s="192">
        <f t="shared" si="60"/>
        <v>7.52</v>
      </c>
      <c r="I100" s="192">
        <f t="shared" si="60"/>
        <v>9.02</v>
      </c>
      <c r="J100" s="192">
        <f t="shared" si="60"/>
        <v>10.52</v>
      </c>
      <c r="K100" s="192">
        <f t="shared" si="60"/>
        <v>12.02</v>
      </c>
      <c r="L100" s="192">
        <f t="shared" si="60"/>
        <v>13.52</v>
      </c>
      <c r="M100" s="192">
        <f t="shared" si="60"/>
        <v>15.02</v>
      </c>
      <c r="N100" s="192">
        <f t="shared" si="60"/>
        <v>16.53</v>
      </c>
      <c r="O100" s="192">
        <f t="shared" si="60"/>
        <v>18.03</v>
      </c>
      <c r="P100" s="192">
        <f t="shared" si="60"/>
        <v>19.53</v>
      </c>
      <c r="Q100" s="192">
        <f t="shared" si="60"/>
        <v>21.04</v>
      </c>
      <c r="R100" s="192">
        <f t="shared" si="60"/>
        <v>22.54</v>
      </c>
      <c r="S100" s="192">
        <f t="shared" si="60"/>
        <v>24.04</v>
      </c>
      <c r="T100" s="192">
        <f t="shared" si="60"/>
        <v>25.55</v>
      </c>
      <c r="U100" s="192">
        <f t="shared" si="60"/>
        <v>27.05</v>
      </c>
      <c r="V100" s="192">
        <f t="shared" si="60"/>
        <v>28.55</v>
      </c>
      <c r="W100" s="192">
        <f t="shared" si="60"/>
        <v>30.05</v>
      </c>
    </row>
    <row r="101" spans="1:23" x14ac:dyDescent="0.25">
      <c r="A101" s="160"/>
      <c r="B101" s="160"/>
      <c r="C101" s="191" t="s">
        <v>725</v>
      </c>
      <c r="D101" s="192">
        <f>D12+D13/12*9+D14/12*9+D15/12*9+D16+D17/12*9+D18/12*9+D19/12*9+D20+D21+D23/12*9+D25/12*9+D28/12*9+D29/12*9+D31/12*9+D35/12*9</f>
        <v>5.47</v>
      </c>
      <c r="E101" s="192">
        <f t="shared" ref="E101:W101" si="61">E12+E13/12*9+E14/12*9+E15/12*9+E16+E17/12*9+E18/12*9+E19/12*9+E20+E21+E23/12*9+E25/12*9+E28/12*9+E29/12*9+E31/12*9+E35/12*9</f>
        <v>8.57</v>
      </c>
      <c r="F101" s="192">
        <f t="shared" si="61"/>
        <v>11.29</v>
      </c>
      <c r="G101" s="192">
        <f t="shared" si="61"/>
        <v>14.76</v>
      </c>
      <c r="H101" s="192">
        <f t="shared" si="61"/>
        <v>17.68</v>
      </c>
      <c r="I101" s="192">
        <f t="shared" si="61"/>
        <v>21.64</v>
      </c>
      <c r="J101" s="192">
        <f t="shared" si="61"/>
        <v>24.36</v>
      </c>
      <c r="K101" s="192">
        <f t="shared" si="61"/>
        <v>27.46</v>
      </c>
      <c r="L101" s="192">
        <f t="shared" si="61"/>
        <v>30.18</v>
      </c>
      <c r="M101" s="192">
        <f t="shared" si="61"/>
        <v>33.840000000000003</v>
      </c>
      <c r="N101" s="192">
        <f t="shared" si="61"/>
        <v>36.57</v>
      </c>
      <c r="O101" s="192">
        <f t="shared" si="61"/>
        <v>39.28</v>
      </c>
      <c r="P101" s="192">
        <f t="shared" si="61"/>
        <v>42</v>
      </c>
      <c r="Q101" s="192">
        <f t="shared" si="61"/>
        <v>45.1</v>
      </c>
      <c r="R101" s="192">
        <f t="shared" si="61"/>
        <v>48.01</v>
      </c>
      <c r="S101" s="192">
        <f t="shared" si="61"/>
        <v>50.98</v>
      </c>
      <c r="T101" s="192">
        <f t="shared" si="61"/>
        <v>53.71</v>
      </c>
      <c r="U101" s="192">
        <f t="shared" si="61"/>
        <v>56.8</v>
      </c>
      <c r="V101" s="192">
        <f t="shared" si="61"/>
        <v>59.52</v>
      </c>
      <c r="W101" s="192">
        <f t="shared" si="61"/>
        <v>62.43</v>
      </c>
    </row>
    <row r="102" spans="1:23" x14ac:dyDescent="0.25">
      <c r="A102" s="160"/>
      <c r="B102" s="160"/>
      <c r="C102" s="191" t="s">
        <v>724</v>
      </c>
      <c r="D102" s="192">
        <f>D23/12*9+D25/12*9+D28/12*9+D29/12*9+D31/12*9</f>
        <v>1.6</v>
      </c>
      <c r="E102" s="192">
        <f t="shared" ref="E102:W102" si="62">E23/12*9+E25/12*9+E28/12*9+E29/12*9+E31/12*9</f>
        <v>3.2</v>
      </c>
      <c r="F102" s="192">
        <f t="shared" si="62"/>
        <v>4.79</v>
      </c>
      <c r="G102" s="192">
        <f t="shared" si="62"/>
        <v>6.38</v>
      </c>
      <c r="H102" s="192">
        <f t="shared" si="62"/>
        <v>7.99</v>
      </c>
      <c r="I102" s="192">
        <f t="shared" si="62"/>
        <v>9.58</v>
      </c>
      <c r="J102" s="192">
        <f t="shared" si="62"/>
        <v>11.18</v>
      </c>
      <c r="K102" s="192">
        <f t="shared" si="62"/>
        <v>12.77</v>
      </c>
      <c r="L102" s="192">
        <f t="shared" si="62"/>
        <v>14.37</v>
      </c>
      <c r="M102" s="192">
        <f t="shared" si="62"/>
        <v>15.96</v>
      </c>
      <c r="N102" s="192">
        <f t="shared" si="62"/>
        <v>17.57</v>
      </c>
      <c r="O102" s="192">
        <f t="shared" si="62"/>
        <v>19.16</v>
      </c>
      <c r="P102" s="192">
        <f t="shared" si="62"/>
        <v>20.75</v>
      </c>
      <c r="Q102" s="192">
        <f t="shared" si="62"/>
        <v>22.35</v>
      </c>
      <c r="R102" s="192">
        <f t="shared" si="62"/>
        <v>23.95</v>
      </c>
      <c r="S102" s="192">
        <f t="shared" si="62"/>
        <v>25.54</v>
      </c>
      <c r="T102" s="192">
        <f t="shared" si="62"/>
        <v>27.14</v>
      </c>
      <c r="U102" s="192">
        <f t="shared" si="62"/>
        <v>28.73</v>
      </c>
      <c r="V102" s="192">
        <f t="shared" si="62"/>
        <v>30.33</v>
      </c>
      <c r="W102" s="192">
        <f t="shared" si="62"/>
        <v>31.93</v>
      </c>
    </row>
    <row r="103" spans="1:23" x14ac:dyDescent="0.25">
      <c r="A103" s="160"/>
      <c r="B103" s="160"/>
      <c r="C103" s="191" t="s">
        <v>726</v>
      </c>
      <c r="D103" s="192">
        <f>D12+D13/12*9+D14/12*9+D15/12*9+D16+D17/12*9+D18/12*9+D19/12*9+D20+D21+D23/12*9+D25/12*9+D27/12*9+D29/12*9+D32/12*9+D35/12*9</f>
        <v>6.67</v>
      </c>
      <c r="E103" s="192">
        <f t="shared" ref="E103:W103" si="63">E12+E13/12*9+E14/12*9+E15/12*9+E16+E17/12*9+E18/12*9+E19/12*9+E20+E21+E23/12*9+E25/12*9+E27/12*9+E29/12*9+E32/12*9+E35/12*9</f>
        <v>10.98</v>
      </c>
      <c r="F103" s="192">
        <f t="shared" si="63"/>
        <v>14.9</v>
      </c>
      <c r="G103" s="192">
        <f t="shared" si="63"/>
        <v>19.57</v>
      </c>
      <c r="H103" s="192">
        <f t="shared" si="63"/>
        <v>23.69</v>
      </c>
      <c r="I103" s="192">
        <f t="shared" si="63"/>
        <v>28.86</v>
      </c>
      <c r="J103" s="192">
        <f t="shared" si="63"/>
        <v>32.79</v>
      </c>
      <c r="K103" s="192">
        <f t="shared" si="63"/>
        <v>37.090000000000003</v>
      </c>
      <c r="L103" s="192">
        <f t="shared" si="63"/>
        <v>41.01</v>
      </c>
      <c r="M103" s="192">
        <f t="shared" si="63"/>
        <v>45.87</v>
      </c>
      <c r="N103" s="192">
        <f t="shared" si="63"/>
        <v>49.8</v>
      </c>
      <c r="O103" s="192">
        <f t="shared" si="63"/>
        <v>53.73</v>
      </c>
      <c r="P103" s="192">
        <f t="shared" si="63"/>
        <v>57.65</v>
      </c>
      <c r="Q103" s="192">
        <f t="shared" si="63"/>
        <v>61.95</v>
      </c>
      <c r="R103" s="192">
        <f t="shared" si="63"/>
        <v>66.06</v>
      </c>
      <c r="S103" s="192">
        <f t="shared" si="63"/>
        <v>70.239999999999995</v>
      </c>
      <c r="T103" s="192">
        <f t="shared" si="63"/>
        <v>74.17</v>
      </c>
      <c r="U103" s="192">
        <f t="shared" si="63"/>
        <v>78.459999999999994</v>
      </c>
      <c r="V103" s="192">
        <f t="shared" si="63"/>
        <v>82.39</v>
      </c>
      <c r="W103" s="192">
        <f t="shared" si="63"/>
        <v>86.5</v>
      </c>
    </row>
    <row r="104" spans="1:23" x14ac:dyDescent="0.25">
      <c r="A104" s="160"/>
      <c r="B104" s="160"/>
      <c r="C104" s="191" t="s">
        <v>724</v>
      </c>
      <c r="D104" s="192">
        <f>D23/12*9+D25/12*9+D27/12*9+D29/12*9+D32/12*9</f>
        <v>2.8</v>
      </c>
      <c r="E104" s="192">
        <f t="shared" ref="E104:W104" si="64">E23/12*9+E25/12*9+E27/12*9+E29/12*9+E32/12*9</f>
        <v>5.6</v>
      </c>
      <c r="F104" s="192">
        <f t="shared" si="64"/>
        <v>8.4</v>
      </c>
      <c r="G104" s="192">
        <f t="shared" si="64"/>
        <v>11.2</v>
      </c>
      <c r="H104" s="192">
        <f t="shared" si="64"/>
        <v>14</v>
      </c>
      <c r="I104" s="192">
        <f t="shared" si="64"/>
        <v>16.8</v>
      </c>
      <c r="J104" s="192">
        <f t="shared" si="64"/>
        <v>19.600000000000001</v>
      </c>
      <c r="K104" s="192">
        <f t="shared" si="64"/>
        <v>22.4</v>
      </c>
      <c r="L104" s="192">
        <f t="shared" si="64"/>
        <v>25.2</v>
      </c>
      <c r="M104" s="192">
        <f t="shared" si="64"/>
        <v>28</v>
      </c>
      <c r="N104" s="192">
        <f t="shared" si="64"/>
        <v>30.8</v>
      </c>
      <c r="O104" s="192">
        <f t="shared" si="64"/>
        <v>33.6</v>
      </c>
      <c r="P104" s="192">
        <f t="shared" si="64"/>
        <v>36.4</v>
      </c>
      <c r="Q104" s="192">
        <f t="shared" si="64"/>
        <v>39.200000000000003</v>
      </c>
      <c r="R104" s="192">
        <f t="shared" si="64"/>
        <v>42</v>
      </c>
      <c r="S104" s="192">
        <f t="shared" si="64"/>
        <v>44.8</v>
      </c>
      <c r="T104" s="192">
        <f t="shared" si="64"/>
        <v>47.6</v>
      </c>
      <c r="U104" s="192">
        <f t="shared" si="64"/>
        <v>50.4</v>
      </c>
      <c r="V104" s="192">
        <f t="shared" si="64"/>
        <v>53.2</v>
      </c>
      <c r="W104" s="192">
        <f t="shared" si="64"/>
        <v>56</v>
      </c>
    </row>
    <row r="105" spans="1:23" x14ac:dyDescent="0.25">
      <c r="A105" s="160"/>
      <c r="B105" s="160"/>
      <c r="C105" s="191" t="s">
        <v>727</v>
      </c>
      <c r="D105" s="192">
        <f>D12+D13/12*9+D14/12*9+D15/12*9+D16+D17/12*9+D18/12*9+D19/12*9+D24+D26+D30+D33/12*9+D36/12*9</f>
        <v>4.42</v>
      </c>
      <c r="E105" s="192">
        <f t="shared" ref="E105:W105" si="65">E12+E13/12*9+E14/12*9+E15/12*9+E16+E17/12*9+E18/12*9+E19/12*9+E24+E26+E30+E33/12*9+E36/12*9</f>
        <v>7.21</v>
      </c>
      <c r="F105" s="192">
        <f t="shared" si="65"/>
        <v>9.6199999999999992</v>
      </c>
      <c r="G105" s="192">
        <f t="shared" si="65"/>
        <v>12.79</v>
      </c>
      <c r="H105" s="192">
        <f t="shared" si="65"/>
        <v>15.39</v>
      </c>
      <c r="I105" s="192">
        <f t="shared" si="65"/>
        <v>18.55</v>
      </c>
      <c r="J105" s="192">
        <f t="shared" si="65"/>
        <v>20.97</v>
      </c>
      <c r="K105" s="192">
        <f t="shared" si="65"/>
        <v>23.76</v>
      </c>
      <c r="L105" s="192">
        <f t="shared" si="65"/>
        <v>26.17</v>
      </c>
      <c r="M105" s="192">
        <f t="shared" si="65"/>
        <v>29.53</v>
      </c>
      <c r="N105" s="192">
        <f t="shared" si="65"/>
        <v>31.94</v>
      </c>
      <c r="O105" s="192">
        <f t="shared" si="65"/>
        <v>34.36</v>
      </c>
      <c r="P105" s="192">
        <f t="shared" si="65"/>
        <v>36.770000000000003</v>
      </c>
      <c r="Q105" s="192">
        <f t="shared" si="65"/>
        <v>39.56</v>
      </c>
      <c r="R105" s="192">
        <f t="shared" si="65"/>
        <v>42.16</v>
      </c>
      <c r="S105" s="192">
        <f t="shared" si="65"/>
        <v>44.58</v>
      </c>
      <c r="T105" s="192">
        <f t="shared" si="65"/>
        <v>46.99</v>
      </c>
      <c r="U105" s="192">
        <f t="shared" si="65"/>
        <v>49.78</v>
      </c>
      <c r="V105" s="192">
        <f t="shared" si="65"/>
        <v>52.2</v>
      </c>
      <c r="W105" s="192">
        <f t="shared" si="65"/>
        <v>54.8</v>
      </c>
    </row>
    <row r="106" spans="1:23" x14ac:dyDescent="0.25">
      <c r="A106" s="160"/>
      <c r="B106" s="160"/>
      <c r="C106" s="191" t="s">
        <v>724</v>
      </c>
      <c r="D106" s="192">
        <f>D24+D26+D30+D33/12*9</f>
        <v>1.29</v>
      </c>
      <c r="E106" s="192">
        <f t="shared" ref="E106:W106" si="66">E24+E26+E30+E33/12*9</f>
        <v>2.58</v>
      </c>
      <c r="F106" s="192">
        <f t="shared" si="66"/>
        <v>3.87</v>
      </c>
      <c r="G106" s="192">
        <f t="shared" si="66"/>
        <v>5.16</v>
      </c>
      <c r="H106" s="192">
        <f t="shared" si="66"/>
        <v>6.45</v>
      </c>
      <c r="I106" s="192">
        <f t="shared" si="66"/>
        <v>7.74</v>
      </c>
      <c r="J106" s="192">
        <f t="shared" si="66"/>
        <v>9.0299999999999994</v>
      </c>
      <c r="K106" s="192">
        <f t="shared" si="66"/>
        <v>10.32</v>
      </c>
      <c r="L106" s="192">
        <f t="shared" si="66"/>
        <v>11.61</v>
      </c>
      <c r="M106" s="192">
        <f t="shared" si="66"/>
        <v>12.9</v>
      </c>
      <c r="N106" s="192">
        <f t="shared" si="66"/>
        <v>14.19</v>
      </c>
      <c r="O106" s="192">
        <f t="shared" si="66"/>
        <v>15.48</v>
      </c>
      <c r="P106" s="192">
        <f t="shared" si="66"/>
        <v>16.77</v>
      </c>
      <c r="Q106" s="192">
        <f t="shared" si="66"/>
        <v>18.059999999999999</v>
      </c>
      <c r="R106" s="192">
        <f t="shared" si="66"/>
        <v>19.350000000000001</v>
      </c>
      <c r="S106" s="192">
        <f t="shared" si="66"/>
        <v>20.64</v>
      </c>
      <c r="T106" s="192">
        <f t="shared" si="66"/>
        <v>21.93</v>
      </c>
      <c r="U106" s="192">
        <f t="shared" si="66"/>
        <v>23.22</v>
      </c>
      <c r="V106" s="192">
        <f t="shared" si="66"/>
        <v>24.51</v>
      </c>
      <c r="W106" s="192">
        <f t="shared" si="66"/>
        <v>25.8</v>
      </c>
    </row>
    <row r="107" spans="1:23" x14ac:dyDescent="0.25">
      <c r="A107" s="160"/>
      <c r="B107" s="160"/>
      <c r="C107" s="193" t="s">
        <v>728</v>
      </c>
      <c r="D107" s="194">
        <f>D38/12*9+D40/0.95*0.75+D41/0.95*0.75+D44/12*9+D45/12*9+D46/12*9+D47/12*9+D48/12*9+D49/12*9+D56</f>
        <v>6.14</v>
      </c>
      <c r="E107" s="194">
        <f t="shared" ref="E107:W107" si="67">E38/12*9+E40/0.95*0.75+E41/0.95*0.75+E44/12*9+E45/12*9+E46/12*9+E47/12*9+E48/12*9+E49/12*9+E56</f>
        <v>8.33</v>
      </c>
      <c r="F107" s="194">
        <f t="shared" si="67"/>
        <v>9.18</v>
      </c>
      <c r="G107" s="194">
        <f t="shared" si="67"/>
        <v>10.43</v>
      </c>
      <c r="H107" s="194">
        <f t="shared" si="67"/>
        <v>10.53</v>
      </c>
      <c r="I107" s="194">
        <f t="shared" si="67"/>
        <v>11.76</v>
      </c>
      <c r="J107" s="194">
        <f t="shared" si="67"/>
        <v>12.26</v>
      </c>
      <c r="K107" s="194">
        <f t="shared" si="67"/>
        <v>15.61</v>
      </c>
      <c r="L107" s="194">
        <f t="shared" si="67"/>
        <v>15.71</v>
      </c>
      <c r="M107" s="194">
        <f t="shared" si="67"/>
        <v>16.57</v>
      </c>
      <c r="N107" s="194">
        <f t="shared" si="67"/>
        <v>17.059999999999999</v>
      </c>
      <c r="O107" s="194">
        <f t="shared" si="67"/>
        <v>17.920000000000002</v>
      </c>
      <c r="P107" s="194">
        <f t="shared" si="67"/>
        <v>19.16</v>
      </c>
      <c r="Q107" s="194">
        <f t="shared" si="67"/>
        <v>20.02</v>
      </c>
      <c r="R107" s="194">
        <f t="shared" si="67"/>
        <v>20.52</v>
      </c>
      <c r="S107" s="194">
        <f t="shared" si="67"/>
        <v>20.61</v>
      </c>
      <c r="T107" s="194">
        <f t="shared" si="67"/>
        <v>21.08</v>
      </c>
      <c r="U107" s="194">
        <f t="shared" si="67"/>
        <v>21.94</v>
      </c>
      <c r="V107" s="194">
        <f t="shared" si="67"/>
        <v>22.04</v>
      </c>
      <c r="W107" s="194">
        <f t="shared" si="67"/>
        <v>22.91</v>
      </c>
    </row>
    <row r="108" spans="1:23" x14ac:dyDescent="0.25">
      <c r="A108" s="160"/>
      <c r="B108" s="160"/>
      <c r="C108" s="193" t="s">
        <v>729</v>
      </c>
      <c r="D108" s="194">
        <f>D38/12*9+D40/0.95*0.75+D41/0.95*0.75+D44/12*9+D45/12*9+D46/12*9+D47/12*9+D48/12*9+D49/12*9+D55/12*9+D56</f>
        <v>6.14</v>
      </c>
      <c r="E108" s="194">
        <f t="shared" ref="E108:W108" si="68">E38/12*9+E40/0.95*0.75+E41/0.95*0.75+E44/12*9+E45/12*9+E46/12*9+E47/12*9+E48/12*9+E49/12*9+E55/12*9+E56</f>
        <v>8.52</v>
      </c>
      <c r="F108" s="194">
        <f t="shared" si="68"/>
        <v>9.36</v>
      </c>
      <c r="G108" s="194">
        <f t="shared" si="68"/>
        <v>10.81</v>
      </c>
      <c r="H108" s="194">
        <f t="shared" si="68"/>
        <v>10.9</v>
      </c>
      <c r="I108" s="194">
        <f t="shared" si="68"/>
        <v>12.33</v>
      </c>
      <c r="J108" s="194">
        <f t="shared" si="68"/>
        <v>12.82</v>
      </c>
      <c r="K108" s="194">
        <f t="shared" si="68"/>
        <v>16.36</v>
      </c>
      <c r="L108" s="194">
        <f t="shared" si="68"/>
        <v>16.46</v>
      </c>
      <c r="M108" s="194">
        <f t="shared" si="68"/>
        <v>17.510000000000002</v>
      </c>
      <c r="N108" s="194">
        <f t="shared" si="68"/>
        <v>18</v>
      </c>
      <c r="O108" s="194">
        <f t="shared" si="68"/>
        <v>19.05</v>
      </c>
      <c r="P108" s="194">
        <f t="shared" si="68"/>
        <v>20.29</v>
      </c>
      <c r="Q108" s="194">
        <f t="shared" si="68"/>
        <v>21.34</v>
      </c>
      <c r="R108" s="194">
        <f t="shared" si="68"/>
        <v>21.83</v>
      </c>
      <c r="S108" s="194">
        <f t="shared" si="68"/>
        <v>22.11</v>
      </c>
      <c r="T108" s="194">
        <f t="shared" si="68"/>
        <v>22.58</v>
      </c>
      <c r="U108" s="194">
        <f t="shared" si="68"/>
        <v>23.63</v>
      </c>
      <c r="V108" s="194">
        <f t="shared" si="68"/>
        <v>23.72</v>
      </c>
      <c r="W108" s="194">
        <f t="shared" si="68"/>
        <v>24.79</v>
      </c>
    </row>
    <row r="109" spans="1:23" x14ac:dyDescent="0.25">
      <c r="A109" s="160"/>
      <c r="B109" s="160"/>
      <c r="C109" s="193" t="s">
        <v>730</v>
      </c>
      <c r="D109" s="194">
        <f>D38/12*9+D40/0.95*0.75+D41/0.95*0.75+D44/12*9+D45/12*9+D46/12*9+D47/12*9+D48/12*9+D49/12*9+D55/12*9+D56</f>
        <v>6.14</v>
      </c>
      <c r="E109" s="194">
        <f t="shared" ref="E109:W109" si="69">E38/12*9+E40/0.95*0.75+E41/0.95*0.75+E44/12*9+E45/12*9+E46/12*9+E47/12*9+E48/12*9+E49/12*9+E55/12*9+E56</f>
        <v>8.52</v>
      </c>
      <c r="F109" s="194">
        <f t="shared" si="69"/>
        <v>9.36</v>
      </c>
      <c r="G109" s="194">
        <f t="shared" si="69"/>
        <v>10.81</v>
      </c>
      <c r="H109" s="194">
        <f t="shared" si="69"/>
        <v>10.9</v>
      </c>
      <c r="I109" s="194">
        <f t="shared" si="69"/>
        <v>12.33</v>
      </c>
      <c r="J109" s="194">
        <f t="shared" si="69"/>
        <v>12.82</v>
      </c>
      <c r="K109" s="194">
        <f t="shared" si="69"/>
        <v>16.36</v>
      </c>
      <c r="L109" s="194">
        <f t="shared" si="69"/>
        <v>16.46</v>
      </c>
      <c r="M109" s="194">
        <f t="shared" si="69"/>
        <v>17.510000000000002</v>
      </c>
      <c r="N109" s="194">
        <f t="shared" si="69"/>
        <v>18</v>
      </c>
      <c r="O109" s="194">
        <f t="shared" si="69"/>
        <v>19.05</v>
      </c>
      <c r="P109" s="194">
        <f t="shared" si="69"/>
        <v>20.29</v>
      </c>
      <c r="Q109" s="194">
        <f t="shared" si="69"/>
        <v>21.34</v>
      </c>
      <c r="R109" s="194">
        <f t="shared" si="69"/>
        <v>21.83</v>
      </c>
      <c r="S109" s="194">
        <f t="shared" si="69"/>
        <v>22.11</v>
      </c>
      <c r="T109" s="194">
        <f t="shared" si="69"/>
        <v>22.58</v>
      </c>
      <c r="U109" s="194">
        <f t="shared" si="69"/>
        <v>23.63</v>
      </c>
      <c r="V109" s="194">
        <f t="shared" si="69"/>
        <v>23.72</v>
      </c>
      <c r="W109" s="194">
        <f t="shared" si="69"/>
        <v>24.79</v>
      </c>
    </row>
    <row r="110" spans="1:23" x14ac:dyDescent="0.25">
      <c r="A110" s="160"/>
      <c r="B110" s="160"/>
      <c r="C110" s="193" t="s">
        <v>731</v>
      </c>
      <c r="D110" s="194">
        <f>D39/12*9+D40/0.95*0.75+D41/0.75*0.25+D44/12*9+D45/12*9+D46/12*9+D47/12*9+D48/12*9+D49/12*9</f>
        <v>0.99</v>
      </c>
      <c r="E110" s="194">
        <f t="shared" ref="E110:W110" si="70">E39/12*9+E40/0.95*0.75+E41/0.75*0.25+E44/12*9+E45/12*9+E46/12*9+E47/12*9+E48/12*9+E49/12*9</f>
        <v>2.73</v>
      </c>
      <c r="F110" s="194">
        <f t="shared" si="70"/>
        <v>3.58</v>
      </c>
      <c r="G110" s="194">
        <f t="shared" si="70"/>
        <v>4.5599999999999996</v>
      </c>
      <c r="H110" s="194">
        <f t="shared" si="70"/>
        <v>4.8499999999999996</v>
      </c>
      <c r="I110" s="194">
        <f t="shared" si="70"/>
        <v>6.04</v>
      </c>
      <c r="J110" s="194">
        <f t="shared" si="70"/>
        <v>6.49</v>
      </c>
      <c r="K110" s="194">
        <f t="shared" si="70"/>
        <v>9.2100000000000009</v>
      </c>
      <c r="L110" s="194">
        <f t="shared" si="70"/>
        <v>9.49</v>
      </c>
      <c r="M110" s="194">
        <f t="shared" si="70"/>
        <v>10.31</v>
      </c>
      <c r="N110" s="194">
        <f t="shared" si="70"/>
        <v>10.76</v>
      </c>
      <c r="O110" s="194">
        <f t="shared" si="70"/>
        <v>11.58</v>
      </c>
      <c r="P110" s="194">
        <f t="shared" si="70"/>
        <v>12.41</v>
      </c>
      <c r="Q110" s="194">
        <f t="shared" si="70"/>
        <v>13.23</v>
      </c>
      <c r="R110" s="194">
        <f t="shared" si="70"/>
        <v>13.68</v>
      </c>
      <c r="S110" s="194">
        <f t="shared" si="70"/>
        <v>13.96</v>
      </c>
      <c r="T110" s="194">
        <f t="shared" si="70"/>
        <v>14.24</v>
      </c>
      <c r="U110" s="194">
        <f t="shared" si="70"/>
        <v>15.06</v>
      </c>
      <c r="V110" s="194">
        <f t="shared" si="70"/>
        <v>15.35</v>
      </c>
      <c r="W110" s="194">
        <f t="shared" si="70"/>
        <v>15.96</v>
      </c>
    </row>
    <row r="111" spans="1:23" x14ac:dyDescent="0.25"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</row>
    <row r="112" spans="1:23" x14ac:dyDescent="0.25">
      <c r="A112" s="195" t="s">
        <v>734</v>
      </c>
      <c r="C112" s="151" t="s">
        <v>735</v>
      </c>
    </row>
    <row r="113" spans="1:23" ht="30" x14ac:dyDescent="0.25">
      <c r="A113" s="160"/>
      <c r="B113" s="160"/>
      <c r="C113" s="196" t="s">
        <v>736</v>
      </c>
      <c r="D113" s="170"/>
      <c r="E113" s="170"/>
      <c r="F113" s="170"/>
      <c r="G113" s="170"/>
      <c r="H113" s="170"/>
      <c r="I113" s="170"/>
      <c r="J113" s="170"/>
      <c r="K113" s="171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</row>
    <row r="114" spans="1:23" ht="45" x14ac:dyDescent="0.25">
      <c r="A114" s="160">
        <v>20</v>
      </c>
      <c r="B114" s="161" t="s">
        <v>675</v>
      </c>
      <c r="C114" s="197" t="s">
        <v>737</v>
      </c>
      <c r="D114" s="163"/>
      <c r="E114" s="163"/>
      <c r="F114" s="163"/>
      <c r="G114" s="163"/>
      <c r="H114" s="163"/>
      <c r="I114" s="163"/>
      <c r="J114" s="163"/>
      <c r="K114" s="164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</row>
    <row r="115" spans="1:23" ht="45" x14ac:dyDescent="0.25">
      <c r="A115" s="160">
        <v>22</v>
      </c>
      <c r="B115" s="161" t="s">
        <v>675</v>
      </c>
      <c r="C115" s="197" t="s">
        <v>738</v>
      </c>
      <c r="D115" s="163"/>
      <c r="E115" s="163"/>
      <c r="F115" s="163"/>
      <c r="G115" s="163"/>
      <c r="H115" s="163"/>
      <c r="I115" s="163"/>
      <c r="J115" s="163"/>
      <c r="K115" s="164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</row>
    <row r="116" spans="1:23" x14ac:dyDescent="0.25">
      <c r="A116" s="160"/>
      <c r="B116" s="160"/>
      <c r="C116" s="189" t="s">
        <v>719</v>
      </c>
      <c r="D116" s="190">
        <f>D120+D128</f>
        <v>12.88</v>
      </c>
      <c r="E116" s="190">
        <f t="shared" ref="E116:W116" si="71">E120+E128</f>
        <v>19.760000000000002</v>
      </c>
      <c r="F116" s="190">
        <f t="shared" si="71"/>
        <v>24.39</v>
      </c>
      <c r="G116" s="190">
        <f t="shared" si="71"/>
        <v>30.51</v>
      </c>
      <c r="H116" s="190">
        <f t="shared" si="71"/>
        <v>34.4</v>
      </c>
      <c r="I116" s="190">
        <f t="shared" si="71"/>
        <v>41.02</v>
      </c>
      <c r="J116" s="190">
        <f t="shared" si="71"/>
        <v>45.15</v>
      </c>
      <c r="K116" s="190">
        <f t="shared" si="71"/>
        <v>53.53</v>
      </c>
      <c r="L116" s="190">
        <f t="shared" si="71"/>
        <v>57.16</v>
      </c>
      <c r="M116" s="190">
        <f t="shared" si="71"/>
        <v>63.03</v>
      </c>
      <c r="N116" s="190">
        <f t="shared" si="71"/>
        <v>67.17</v>
      </c>
      <c r="O116" s="190">
        <f t="shared" si="71"/>
        <v>71.790000000000006</v>
      </c>
      <c r="P116" s="190">
        <f t="shared" si="71"/>
        <v>76.92</v>
      </c>
      <c r="Q116" s="190">
        <f t="shared" si="71"/>
        <v>82.05</v>
      </c>
      <c r="R116" s="190">
        <f t="shared" si="71"/>
        <v>86.43</v>
      </c>
      <c r="S116" s="190">
        <f t="shared" si="71"/>
        <v>90.3</v>
      </c>
      <c r="T116" s="190">
        <f t="shared" si="71"/>
        <v>94.44</v>
      </c>
      <c r="U116" s="190">
        <f t="shared" si="71"/>
        <v>99.56</v>
      </c>
      <c r="V116" s="190">
        <f t="shared" si="71"/>
        <v>103.19</v>
      </c>
      <c r="W116" s="190">
        <f t="shared" si="71"/>
        <v>108.07</v>
      </c>
    </row>
    <row r="117" spans="1:23" x14ac:dyDescent="0.25">
      <c r="A117" s="160"/>
      <c r="B117" s="160"/>
      <c r="C117" s="189" t="s">
        <v>720</v>
      </c>
      <c r="D117" s="190">
        <f>D122+D129</f>
        <v>13.01</v>
      </c>
      <c r="E117" s="190">
        <f t="shared" ref="E117:W117" si="72">E122+E129</f>
        <v>20.260000000000002</v>
      </c>
      <c r="F117" s="190">
        <f t="shared" si="72"/>
        <v>25.02</v>
      </c>
      <c r="G117" s="190">
        <f t="shared" si="72"/>
        <v>31.51</v>
      </c>
      <c r="H117" s="190">
        <f t="shared" si="72"/>
        <v>35.53</v>
      </c>
      <c r="I117" s="190">
        <f t="shared" si="72"/>
        <v>42.52</v>
      </c>
      <c r="J117" s="190">
        <f t="shared" si="72"/>
        <v>46.78</v>
      </c>
      <c r="K117" s="190">
        <f t="shared" si="72"/>
        <v>55.53</v>
      </c>
      <c r="L117" s="190">
        <f t="shared" si="72"/>
        <v>59.29</v>
      </c>
      <c r="M117" s="190">
        <f t="shared" si="72"/>
        <v>65.53</v>
      </c>
      <c r="N117" s="190">
        <f t="shared" si="72"/>
        <v>69.8</v>
      </c>
      <c r="O117" s="190">
        <f t="shared" si="72"/>
        <v>74.790000000000006</v>
      </c>
      <c r="P117" s="190">
        <f t="shared" si="72"/>
        <v>80.05</v>
      </c>
      <c r="Q117" s="190">
        <f t="shared" si="72"/>
        <v>85.55</v>
      </c>
      <c r="R117" s="190">
        <f t="shared" si="72"/>
        <v>90.06</v>
      </c>
      <c r="S117" s="190">
        <f t="shared" si="72"/>
        <v>94.3</v>
      </c>
      <c r="T117" s="190">
        <f t="shared" si="72"/>
        <v>98.57</v>
      </c>
      <c r="U117" s="190">
        <f t="shared" si="72"/>
        <v>104.06</v>
      </c>
      <c r="V117" s="190">
        <f t="shared" si="72"/>
        <v>107.82</v>
      </c>
      <c r="W117" s="190">
        <f t="shared" si="72"/>
        <v>113.07</v>
      </c>
    </row>
    <row r="118" spans="1:23" x14ac:dyDescent="0.25">
      <c r="A118" s="160"/>
      <c r="B118" s="160"/>
      <c r="C118" s="189" t="s">
        <v>721</v>
      </c>
      <c r="D118" s="190">
        <f>D124+D130</f>
        <v>14.61</v>
      </c>
      <c r="E118" s="190">
        <f t="shared" ref="E118:W118" si="73">E124+E130</f>
        <v>23.47</v>
      </c>
      <c r="F118" s="190">
        <f t="shared" si="73"/>
        <v>29.83</v>
      </c>
      <c r="G118" s="190">
        <f t="shared" si="73"/>
        <v>37.93</v>
      </c>
      <c r="H118" s="190">
        <f t="shared" si="73"/>
        <v>43.55</v>
      </c>
      <c r="I118" s="190">
        <f t="shared" si="73"/>
        <v>52.15</v>
      </c>
      <c r="J118" s="190">
        <f t="shared" si="73"/>
        <v>58.01</v>
      </c>
      <c r="K118" s="190">
        <f t="shared" si="73"/>
        <v>68.37</v>
      </c>
      <c r="L118" s="190">
        <f t="shared" si="73"/>
        <v>73.73</v>
      </c>
      <c r="M118" s="190">
        <f t="shared" si="73"/>
        <v>81.58</v>
      </c>
      <c r="N118" s="190">
        <f t="shared" si="73"/>
        <v>87.45</v>
      </c>
      <c r="O118" s="190">
        <f t="shared" si="73"/>
        <v>94.05</v>
      </c>
      <c r="P118" s="190">
        <f t="shared" si="73"/>
        <v>100.91</v>
      </c>
      <c r="Q118" s="190">
        <f t="shared" si="73"/>
        <v>108.02</v>
      </c>
      <c r="R118" s="190">
        <f t="shared" si="73"/>
        <v>114.13</v>
      </c>
      <c r="S118" s="190">
        <f t="shared" si="73"/>
        <v>119.98</v>
      </c>
      <c r="T118" s="190">
        <f t="shared" si="73"/>
        <v>125.85</v>
      </c>
      <c r="U118" s="190">
        <f t="shared" si="73"/>
        <v>132.94999999999999</v>
      </c>
      <c r="V118" s="190">
        <f t="shared" si="73"/>
        <v>138.31</v>
      </c>
      <c r="W118" s="190">
        <f t="shared" si="73"/>
        <v>145.16999999999999</v>
      </c>
    </row>
    <row r="119" spans="1:23" x14ac:dyDescent="0.25">
      <c r="A119" s="160"/>
      <c r="B119" s="160"/>
      <c r="C119" s="189" t="s">
        <v>722</v>
      </c>
      <c r="D119" s="190">
        <f>D126+D131</f>
        <v>7.02</v>
      </c>
      <c r="E119" s="190">
        <f t="shared" ref="E119:W119" si="74">E126+E131</f>
        <v>13.53</v>
      </c>
      <c r="F119" s="190">
        <f t="shared" si="74"/>
        <v>17.8</v>
      </c>
      <c r="G119" s="190">
        <f t="shared" si="74"/>
        <v>23.81</v>
      </c>
      <c r="H119" s="190">
        <f t="shared" si="74"/>
        <v>27.58</v>
      </c>
      <c r="I119" s="190">
        <f t="shared" si="74"/>
        <v>33.590000000000003</v>
      </c>
      <c r="J119" s="190">
        <f t="shared" si="74"/>
        <v>37.61</v>
      </c>
      <c r="K119" s="190">
        <f t="shared" si="74"/>
        <v>45.37</v>
      </c>
      <c r="L119" s="190">
        <f t="shared" si="74"/>
        <v>48.89</v>
      </c>
      <c r="M119" s="190">
        <f t="shared" si="74"/>
        <v>54.65</v>
      </c>
      <c r="N119" s="190">
        <f t="shared" si="74"/>
        <v>58.67</v>
      </c>
      <c r="O119" s="190">
        <f t="shared" si="74"/>
        <v>63.18</v>
      </c>
      <c r="P119" s="190">
        <f t="shared" si="74"/>
        <v>67.7</v>
      </c>
      <c r="Q119" s="190">
        <f t="shared" si="74"/>
        <v>72.709999999999994</v>
      </c>
      <c r="R119" s="190">
        <f t="shared" si="74"/>
        <v>76.98</v>
      </c>
      <c r="S119" s="190">
        <f t="shared" si="74"/>
        <v>80.489999999999995</v>
      </c>
      <c r="T119" s="190">
        <f t="shared" si="74"/>
        <v>84.01</v>
      </c>
      <c r="U119" s="190">
        <f t="shared" si="74"/>
        <v>89.02</v>
      </c>
      <c r="V119" s="190">
        <f t="shared" si="74"/>
        <v>92.54</v>
      </c>
      <c r="W119" s="190">
        <f t="shared" si="74"/>
        <v>97.3</v>
      </c>
    </row>
    <row r="120" spans="1:23" x14ac:dyDescent="0.25">
      <c r="A120" s="160"/>
      <c r="B120" s="160"/>
      <c r="C120" s="191" t="s">
        <v>723</v>
      </c>
      <c r="D120" s="192">
        <f>D63+D113+D114+D115</f>
        <v>6.25</v>
      </c>
      <c r="E120" s="192">
        <f t="shared" ref="E120:W120" si="75">E63+E113+E114+E115</f>
        <v>10.26</v>
      </c>
      <c r="F120" s="192">
        <f t="shared" si="75"/>
        <v>13.76</v>
      </c>
      <c r="G120" s="192">
        <f t="shared" si="75"/>
        <v>18.260000000000002</v>
      </c>
      <c r="H120" s="192">
        <f t="shared" si="75"/>
        <v>22.02</v>
      </c>
      <c r="I120" s="192">
        <f t="shared" si="75"/>
        <v>27.02</v>
      </c>
      <c r="J120" s="192">
        <f t="shared" si="75"/>
        <v>30.52</v>
      </c>
      <c r="K120" s="192">
        <f t="shared" si="75"/>
        <v>34.53</v>
      </c>
      <c r="L120" s="192">
        <f t="shared" si="75"/>
        <v>38.03</v>
      </c>
      <c r="M120" s="192">
        <f t="shared" si="75"/>
        <v>42.78</v>
      </c>
      <c r="N120" s="192">
        <f t="shared" si="75"/>
        <v>46.29</v>
      </c>
      <c r="O120" s="192">
        <f t="shared" si="75"/>
        <v>49.79</v>
      </c>
      <c r="P120" s="192">
        <f t="shared" si="75"/>
        <v>53.29</v>
      </c>
      <c r="Q120" s="192">
        <f t="shared" si="75"/>
        <v>57.3</v>
      </c>
      <c r="R120" s="192">
        <f t="shared" si="75"/>
        <v>61.05</v>
      </c>
      <c r="S120" s="192">
        <f t="shared" si="75"/>
        <v>64.8</v>
      </c>
      <c r="T120" s="192">
        <f t="shared" si="75"/>
        <v>68.31</v>
      </c>
      <c r="U120" s="192">
        <f t="shared" si="75"/>
        <v>72.31</v>
      </c>
      <c r="V120" s="192">
        <f t="shared" si="75"/>
        <v>75.81</v>
      </c>
      <c r="W120" s="192">
        <f t="shared" si="75"/>
        <v>79.569999999999993</v>
      </c>
    </row>
    <row r="121" spans="1:23" x14ac:dyDescent="0.25">
      <c r="A121" s="160"/>
      <c r="B121" s="160"/>
      <c r="C121" s="191" t="s">
        <v>724</v>
      </c>
      <c r="D121" s="192">
        <f>D64+D113</f>
        <v>2</v>
      </c>
      <c r="E121" s="192">
        <f t="shared" ref="E121:W121" si="76">E64+E113</f>
        <v>4.01</v>
      </c>
      <c r="F121" s="192">
        <f t="shared" si="76"/>
        <v>6.01</v>
      </c>
      <c r="G121" s="192">
        <f t="shared" si="76"/>
        <v>8.01</v>
      </c>
      <c r="H121" s="192">
        <f t="shared" si="76"/>
        <v>10.02</v>
      </c>
      <c r="I121" s="192">
        <f t="shared" si="76"/>
        <v>12.02</v>
      </c>
      <c r="J121" s="192">
        <f t="shared" si="76"/>
        <v>14.02</v>
      </c>
      <c r="K121" s="192">
        <f t="shared" si="76"/>
        <v>16.03</v>
      </c>
      <c r="L121" s="192">
        <f t="shared" si="76"/>
        <v>18.03</v>
      </c>
      <c r="M121" s="192">
        <f t="shared" si="76"/>
        <v>20.03</v>
      </c>
      <c r="N121" s="192">
        <f t="shared" si="76"/>
        <v>22.04</v>
      </c>
      <c r="O121" s="192">
        <f t="shared" si="76"/>
        <v>24.04</v>
      </c>
      <c r="P121" s="192">
        <f t="shared" si="76"/>
        <v>26.04</v>
      </c>
      <c r="Q121" s="192">
        <f t="shared" si="76"/>
        <v>28.05</v>
      </c>
      <c r="R121" s="192">
        <f t="shared" si="76"/>
        <v>30.05</v>
      </c>
      <c r="S121" s="192">
        <f t="shared" si="76"/>
        <v>32.049999999999997</v>
      </c>
      <c r="T121" s="192">
        <f t="shared" si="76"/>
        <v>34.06</v>
      </c>
      <c r="U121" s="192">
        <f t="shared" si="76"/>
        <v>36.06</v>
      </c>
      <c r="V121" s="192">
        <f t="shared" si="76"/>
        <v>38.06</v>
      </c>
      <c r="W121" s="192">
        <f t="shared" si="76"/>
        <v>40.07</v>
      </c>
    </row>
    <row r="122" spans="1:23" x14ac:dyDescent="0.25">
      <c r="A122" s="160"/>
      <c r="B122" s="160"/>
      <c r="C122" s="191" t="s">
        <v>725</v>
      </c>
      <c r="D122" s="192">
        <f>D65+D113+D114+D115</f>
        <v>6.38</v>
      </c>
      <c r="E122" s="192">
        <f t="shared" ref="E122:W122" si="77">E65+E113+E114+E115</f>
        <v>10.51</v>
      </c>
      <c r="F122" s="192">
        <f t="shared" si="77"/>
        <v>14.14</v>
      </c>
      <c r="G122" s="192">
        <f t="shared" si="77"/>
        <v>18.760000000000002</v>
      </c>
      <c r="H122" s="192">
        <f t="shared" si="77"/>
        <v>22.65</v>
      </c>
      <c r="I122" s="192">
        <f t="shared" si="77"/>
        <v>27.77</v>
      </c>
      <c r="J122" s="192">
        <f t="shared" si="77"/>
        <v>31.4</v>
      </c>
      <c r="K122" s="192">
        <f t="shared" si="77"/>
        <v>35.53</v>
      </c>
      <c r="L122" s="192">
        <f t="shared" si="77"/>
        <v>39.159999999999997</v>
      </c>
      <c r="M122" s="192">
        <f t="shared" si="77"/>
        <v>44.03</v>
      </c>
      <c r="N122" s="192">
        <f t="shared" si="77"/>
        <v>47.67</v>
      </c>
      <c r="O122" s="192">
        <f t="shared" si="77"/>
        <v>51.29</v>
      </c>
      <c r="P122" s="192">
        <f t="shared" si="77"/>
        <v>54.92</v>
      </c>
      <c r="Q122" s="192">
        <f t="shared" si="77"/>
        <v>59.05</v>
      </c>
      <c r="R122" s="192">
        <f t="shared" si="77"/>
        <v>62.93</v>
      </c>
      <c r="S122" s="192">
        <f t="shared" si="77"/>
        <v>66.8</v>
      </c>
      <c r="T122" s="192">
        <f t="shared" si="77"/>
        <v>70.44</v>
      </c>
      <c r="U122" s="192">
        <f t="shared" si="77"/>
        <v>74.56</v>
      </c>
      <c r="V122" s="192">
        <f t="shared" si="77"/>
        <v>78.19</v>
      </c>
      <c r="W122" s="192">
        <f t="shared" si="77"/>
        <v>82.07</v>
      </c>
    </row>
    <row r="123" spans="1:23" x14ac:dyDescent="0.25">
      <c r="A123" s="160"/>
      <c r="B123" s="160"/>
      <c r="C123" s="191" t="s">
        <v>724</v>
      </c>
      <c r="D123" s="192">
        <f>D66+D113</f>
        <v>2.13</v>
      </c>
      <c r="E123" s="192">
        <f t="shared" ref="E123:W123" si="78">E66+E113</f>
        <v>4.26</v>
      </c>
      <c r="F123" s="192">
        <f t="shared" si="78"/>
        <v>6.39</v>
      </c>
      <c r="G123" s="192">
        <f t="shared" si="78"/>
        <v>8.51</v>
      </c>
      <c r="H123" s="192">
        <f t="shared" si="78"/>
        <v>10.65</v>
      </c>
      <c r="I123" s="192">
        <f t="shared" si="78"/>
        <v>12.77</v>
      </c>
      <c r="J123" s="192">
        <f t="shared" si="78"/>
        <v>14.9</v>
      </c>
      <c r="K123" s="192">
        <f t="shared" si="78"/>
        <v>17.03</v>
      </c>
      <c r="L123" s="192">
        <f t="shared" si="78"/>
        <v>19.16</v>
      </c>
      <c r="M123" s="192">
        <f t="shared" si="78"/>
        <v>21.28</v>
      </c>
      <c r="N123" s="192">
        <f t="shared" si="78"/>
        <v>23.42</v>
      </c>
      <c r="O123" s="192">
        <f t="shared" si="78"/>
        <v>25.54</v>
      </c>
      <c r="P123" s="192">
        <f t="shared" si="78"/>
        <v>27.67</v>
      </c>
      <c r="Q123" s="192">
        <f t="shared" si="78"/>
        <v>29.8</v>
      </c>
      <c r="R123" s="192">
        <f t="shared" si="78"/>
        <v>31.93</v>
      </c>
      <c r="S123" s="192">
        <f t="shared" si="78"/>
        <v>34.049999999999997</v>
      </c>
      <c r="T123" s="192">
        <f t="shared" si="78"/>
        <v>36.19</v>
      </c>
      <c r="U123" s="192">
        <f t="shared" si="78"/>
        <v>38.31</v>
      </c>
      <c r="V123" s="192">
        <f t="shared" si="78"/>
        <v>40.44</v>
      </c>
      <c r="W123" s="192">
        <f t="shared" si="78"/>
        <v>42.57</v>
      </c>
    </row>
    <row r="124" spans="1:23" x14ac:dyDescent="0.25">
      <c r="A124" s="160"/>
      <c r="B124" s="160"/>
      <c r="C124" s="191" t="s">
        <v>726</v>
      </c>
      <c r="D124" s="192">
        <f>D67+D113+D114+D115</f>
        <v>7.98</v>
      </c>
      <c r="E124" s="192">
        <f t="shared" ref="E124:W124" si="79">E67+E113+E114+E115</f>
        <v>13.72</v>
      </c>
      <c r="F124" s="192">
        <f t="shared" si="79"/>
        <v>18.95</v>
      </c>
      <c r="G124" s="192">
        <f t="shared" si="79"/>
        <v>25.18</v>
      </c>
      <c r="H124" s="192">
        <f t="shared" si="79"/>
        <v>30.67</v>
      </c>
      <c r="I124" s="192">
        <f t="shared" si="79"/>
        <v>37.4</v>
      </c>
      <c r="J124" s="192">
        <f t="shared" si="79"/>
        <v>42.63</v>
      </c>
      <c r="K124" s="192">
        <f t="shared" si="79"/>
        <v>48.37</v>
      </c>
      <c r="L124" s="192">
        <f t="shared" si="79"/>
        <v>53.6</v>
      </c>
      <c r="M124" s="192">
        <f t="shared" si="79"/>
        <v>60.08</v>
      </c>
      <c r="N124" s="192">
        <f t="shared" si="79"/>
        <v>65.319999999999993</v>
      </c>
      <c r="O124" s="192">
        <f t="shared" si="79"/>
        <v>70.55</v>
      </c>
      <c r="P124" s="192">
        <f t="shared" si="79"/>
        <v>75.78</v>
      </c>
      <c r="Q124" s="192">
        <f t="shared" si="79"/>
        <v>81.52</v>
      </c>
      <c r="R124" s="192">
        <f t="shared" si="79"/>
        <v>87</v>
      </c>
      <c r="S124" s="192">
        <f t="shared" si="79"/>
        <v>92.48</v>
      </c>
      <c r="T124" s="192">
        <f t="shared" si="79"/>
        <v>97.72</v>
      </c>
      <c r="U124" s="192">
        <f t="shared" si="79"/>
        <v>103.45</v>
      </c>
      <c r="V124" s="192">
        <f t="shared" si="79"/>
        <v>108.68</v>
      </c>
      <c r="W124" s="192">
        <f t="shared" si="79"/>
        <v>114.17</v>
      </c>
    </row>
    <row r="125" spans="1:23" x14ac:dyDescent="0.25">
      <c r="A125" s="160"/>
      <c r="B125" s="160"/>
      <c r="C125" s="191" t="s">
        <v>724</v>
      </c>
      <c r="D125" s="192">
        <f>D68+D113</f>
        <v>3.73</v>
      </c>
      <c r="E125" s="192">
        <f t="shared" ref="E125:W125" si="80">E68+E113</f>
        <v>7.47</v>
      </c>
      <c r="F125" s="192">
        <f t="shared" si="80"/>
        <v>11.2</v>
      </c>
      <c r="G125" s="192">
        <f t="shared" si="80"/>
        <v>14.93</v>
      </c>
      <c r="H125" s="192">
        <f t="shared" si="80"/>
        <v>18.670000000000002</v>
      </c>
      <c r="I125" s="192">
        <f t="shared" si="80"/>
        <v>22.4</v>
      </c>
      <c r="J125" s="192">
        <f t="shared" si="80"/>
        <v>26.13</v>
      </c>
      <c r="K125" s="192">
        <f t="shared" si="80"/>
        <v>29.87</v>
      </c>
      <c r="L125" s="192">
        <f t="shared" si="80"/>
        <v>33.6</v>
      </c>
      <c r="M125" s="192">
        <f t="shared" si="80"/>
        <v>37.33</v>
      </c>
      <c r="N125" s="192">
        <f t="shared" si="80"/>
        <v>41.07</v>
      </c>
      <c r="O125" s="192">
        <f t="shared" si="80"/>
        <v>44.8</v>
      </c>
      <c r="P125" s="192">
        <f t="shared" si="80"/>
        <v>48.53</v>
      </c>
      <c r="Q125" s="192">
        <f t="shared" si="80"/>
        <v>52.27</v>
      </c>
      <c r="R125" s="192">
        <f t="shared" si="80"/>
        <v>56</v>
      </c>
      <c r="S125" s="192">
        <f t="shared" si="80"/>
        <v>59.73</v>
      </c>
      <c r="T125" s="192">
        <f t="shared" si="80"/>
        <v>63.47</v>
      </c>
      <c r="U125" s="192">
        <f t="shared" si="80"/>
        <v>67.2</v>
      </c>
      <c r="V125" s="192">
        <f t="shared" si="80"/>
        <v>70.930000000000007</v>
      </c>
      <c r="W125" s="192">
        <f t="shared" si="80"/>
        <v>74.67</v>
      </c>
    </row>
    <row r="126" spans="1:23" x14ac:dyDescent="0.25">
      <c r="A126" s="160"/>
      <c r="B126" s="160"/>
      <c r="C126" s="191" t="s">
        <v>727</v>
      </c>
      <c r="D126" s="192">
        <f>D69+D113+D114+D115</f>
        <v>5.14</v>
      </c>
      <c r="E126" s="192">
        <f t="shared" ref="E126:W126" si="81">E69+E113+E114+E115</f>
        <v>8.7799999999999994</v>
      </c>
      <c r="F126" s="192">
        <f t="shared" si="81"/>
        <v>11.92</v>
      </c>
      <c r="G126" s="192">
        <f t="shared" si="81"/>
        <v>16.059999999999999</v>
      </c>
      <c r="H126" s="192">
        <f t="shared" si="81"/>
        <v>19.45</v>
      </c>
      <c r="I126" s="192">
        <f t="shared" si="81"/>
        <v>23.59</v>
      </c>
      <c r="J126" s="192">
        <f t="shared" si="81"/>
        <v>26.73</v>
      </c>
      <c r="K126" s="192">
        <f t="shared" si="81"/>
        <v>30.37</v>
      </c>
      <c r="L126" s="192">
        <f t="shared" si="81"/>
        <v>33.51</v>
      </c>
      <c r="M126" s="192">
        <f t="shared" si="81"/>
        <v>37.9</v>
      </c>
      <c r="N126" s="192">
        <f t="shared" si="81"/>
        <v>41.04</v>
      </c>
      <c r="O126" s="192">
        <f t="shared" si="81"/>
        <v>44.18</v>
      </c>
      <c r="P126" s="192">
        <f t="shared" si="81"/>
        <v>47.32</v>
      </c>
      <c r="Q126" s="192">
        <f t="shared" si="81"/>
        <v>50.96</v>
      </c>
      <c r="R126" s="192">
        <f t="shared" si="81"/>
        <v>54.35</v>
      </c>
      <c r="S126" s="192">
        <f t="shared" si="81"/>
        <v>57.49</v>
      </c>
      <c r="T126" s="192">
        <f t="shared" si="81"/>
        <v>60.63</v>
      </c>
      <c r="U126" s="192">
        <f t="shared" si="81"/>
        <v>64.27</v>
      </c>
      <c r="V126" s="192">
        <f t="shared" si="81"/>
        <v>67.41</v>
      </c>
      <c r="W126" s="192">
        <f t="shared" si="81"/>
        <v>70.8</v>
      </c>
    </row>
    <row r="127" spans="1:23" x14ac:dyDescent="0.25">
      <c r="A127" s="160"/>
      <c r="B127" s="160"/>
      <c r="C127" s="191" t="s">
        <v>724</v>
      </c>
      <c r="D127" s="192">
        <f>D70+D113</f>
        <v>1.64</v>
      </c>
      <c r="E127" s="192">
        <f t="shared" ref="E127:W127" si="82">E70+E113</f>
        <v>3.28</v>
      </c>
      <c r="F127" s="192">
        <f t="shared" si="82"/>
        <v>4.92</v>
      </c>
      <c r="G127" s="192">
        <f t="shared" si="82"/>
        <v>6.56</v>
      </c>
      <c r="H127" s="192">
        <f t="shared" si="82"/>
        <v>8.1999999999999993</v>
      </c>
      <c r="I127" s="192">
        <f t="shared" si="82"/>
        <v>9.84</v>
      </c>
      <c r="J127" s="192">
        <f t="shared" si="82"/>
        <v>11.48</v>
      </c>
      <c r="K127" s="192">
        <f t="shared" si="82"/>
        <v>13.12</v>
      </c>
      <c r="L127" s="192">
        <f t="shared" si="82"/>
        <v>14.76</v>
      </c>
      <c r="M127" s="192">
        <f t="shared" si="82"/>
        <v>16.399999999999999</v>
      </c>
      <c r="N127" s="192">
        <f t="shared" si="82"/>
        <v>18.04</v>
      </c>
      <c r="O127" s="192">
        <f t="shared" si="82"/>
        <v>19.68</v>
      </c>
      <c r="P127" s="192">
        <f t="shared" si="82"/>
        <v>21.32</v>
      </c>
      <c r="Q127" s="192">
        <f t="shared" si="82"/>
        <v>22.96</v>
      </c>
      <c r="R127" s="192">
        <f t="shared" si="82"/>
        <v>24.6</v>
      </c>
      <c r="S127" s="192">
        <f t="shared" si="82"/>
        <v>26.24</v>
      </c>
      <c r="T127" s="192">
        <f t="shared" si="82"/>
        <v>27.88</v>
      </c>
      <c r="U127" s="192">
        <f t="shared" si="82"/>
        <v>29.52</v>
      </c>
      <c r="V127" s="192">
        <f t="shared" si="82"/>
        <v>31.16</v>
      </c>
      <c r="W127" s="192">
        <f t="shared" si="82"/>
        <v>32.799999999999997</v>
      </c>
    </row>
    <row r="128" spans="1:23" x14ac:dyDescent="0.25">
      <c r="A128" s="160"/>
      <c r="B128" s="160"/>
      <c r="C128" s="193" t="s">
        <v>728</v>
      </c>
      <c r="D128" s="194">
        <f>D71</f>
        <v>6.63</v>
      </c>
      <c r="E128" s="194">
        <f t="shared" ref="E128:W131" si="83">E71</f>
        <v>9.5</v>
      </c>
      <c r="F128" s="194">
        <f t="shared" si="83"/>
        <v>10.63</v>
      </c>
      <c r="G128" s="194">
        <f t="shared" si="83"/>
        <v>12.25</v>
      </c>
      <c r="H128" s="194">
        <f t="shared" si="83"/>
        <v>12.38</v>
      </c>
      <c r="I128" s="194">
        <f t="shared" si="83"/>
        <v>14</v>
      </c>
      <c r="J128" s="194">
        <f t="shared" si="83"/>
        <v>14.63</v>
      </c>
      <c r="K128" s="194">
        <f t="shared" si="83"/>
        <v>19</v>
      </c>
      <c r="L128" s="194">
        <f t="shared" si="83"/>
        <v>19.13</v>
      </c>
      <c r="M128" s="194">
        <f t="shared" si="83"/>
        <v>20.25</v>
      </c>
      <c r="N128" s="194">
        <f t="shared" si="83"/>
        <v>20.88</v>
      </c>
      <c r="O128" s="194">
        <f t="shared" si="83"/>
        <v>22</v>
      </c>
      <c r="P128" s="194">
        <f t="shared" si="83"/>
        <v>23.63</v>
      </c>
      <c r="Q128" s="194">
        <f t="shared" si="83"/>
        <v>24.75</v>
      </c>
      <c r="R128" s="194">
        <f t="shared" si="83"/>
        <v>25.38</v>
      </c>
      <c r="S128" s="194">
        <f t="shared" si="83"/>
        <v>25.5</v>
      </c>
      <c r="T128" s="194">
        <f t="shared" si="83"/>
        <v>26.13</v>
      </c>
      <c r="U128" s="194">
        <f t="shared" si="83"/>
        <v>27.25</v>
      </c>
      <c r="V128" s="194">
        <f t="shared" si="83"/>
        <v>27.38</v>
      </c>
      <c r="W128" s="194">
        <f t="shared" si="83"/>
        <v>28.5</v>
      </c>
    </row>
    <row r="129" spans="1:23" x14ac:dyDescent="0.25">
      <c r="A129" s="160"/>
      <c r="B129" s="160"/>
      <c r="C129" s="193" t="s">
        <v>729</v>
      </c>
      <c r="D129" s="194">
        <f>D72</f>
        <v>6.63</v>
      </c>
      <c r="E129" s="194">
        <f t="shared" si="83"/>
        <v>9.75</v>
      </c>
      <c r="F129" s="194">
        <f t="shared" si="83"/>
        <v>10.88</v>
      </c>
      <c r="G129" s="194">
        <f t="shared" si="83"/>
        <v>12.75</v>
      </c>
      <c r="H129" s="194">
        <f t="shared" si="83"/>
        <v>12.88</v>
      </c>
      <c r="I129" s="194">
        <f t="shared" si="83"/>
        <v>14.75</v>
      </c>
      <c r="J129" s="194">
        <f t="shared" si="83"/>
        <v>15.38</v>
      </c>
      <c r="K129" s="194">
        <f t="shared" si="83"/>
        <v>20</v>
      </c>
      <c r="L129" s="194">
        <f t="shared" si="83"/>
        <v>20.13</v>
      </c>
      <c r="M129" s="194">
        <f t="shared" si="83"/>
        <v>21.5</v>
      </c>
      <c r="N129" s="194">
        <f t="shared" si="83"/>
        <v>22.13</v>
      </c>
      <c r="O129" s="194">
        <f t="shared" si="83"/>
        <v>23.5</v>
      </c>
      <c r="P129" s="194">
        <f t="shared" si="83"/>
        <v>25.13</v>
      </c>
      <c r="Q129" s="194">
        <f t="shared" si="83"/>
        <v>26.5</v>
      </c>
      <c r="R129" s="194">
        <f t="shared" si="83"/>
        <v>27.13</v>
      </c>
      <c r="S129" s="194">
        <f t="shared" si="83"/>
        <v>27.5</v>
      </c>
      <c r="T129" s="194">
        <f t="shared" si="83"/>
        <v>28.13</v>
      </c>
      <c r="U129" s="194">
        <f t="shared" si="83"/>
        <v>29.5</v>
      </c>
      <c r="V129" s="194">
        <f t="shared" si="83"/>
        <v>29.63</v>
      </c>
      <c r="W129" s="194">
        <f t="shared" si="83"/>
        <v>31</v>
      </c>
    </row>
    <row r="130" spans="1:23" x14ac:dyDescent="0.25">
      <c r="A130" s="160"/>
      <c r="B130" s="160"/>
      <c r="C130" s="193" t="s">
        <v>730</v>
      </c>
      <c r="D130" s="194">
        <f>D73</f>
        <v>6.63</v>
      </c>
      <c r="E130" s="194">
        <f t="shared" si="83"/>
        <v>9.75</v>
      </c>
      <c r="F130" s="194">
        <f t="shared" si="83"/>
        <v>10.88</v>
      </c>
      <c r="G130" s="194">
        <f t="shared" si="83"/>
        <v>12.75</v>
      </c>
      <c r="H130" s="194">
        <f t="shared" si="83"/>
        <v>12.88</v>
      </c>
      <c r="I130" s="194">
        <f t="shared" si="83"/>
        <v>14.75</v>
      </c>
      <c r="J130" s="194">
        <f t="shared" si="83"/>
        <v>15.38</v>
      </c>
      <c r="K130" s="194">
        <f t="shared" si="83"/>
        <v>20</v>
      </c>
      <c r="L130" s="194">
        <f t="shared" si="83"/>
        <v>20.13</v>
      </c>
      <c r="M130" s="194">
        <f t="shared" si="83"/>
        <v>21.5</v>
      </c>
      <c r="N130" s="194">
        <f t="shared" si="83"/>
        <v>22.13</v>
      </c>
      <c r="O130" s="194">
        <f t="shared" si="83"/>
        <v>23.5</v>
      </c>
      <c r="P130" s="194">
        <f t="shared" si="83"/>
        <v>25.13</v>
      </c>
      <c r="Q130" s="194">
        <f t="shared" si="83"/>
        <v>26.5</v>
      </c>
      <c r="R130" s="194">
        <f t="shared" si="83"/>
        <v>27.13</v>
      </c>
      <c r="S130" s="194">
        <f t="shared" si="83"/>
        <v>27.5</v>
      </c>
      <c r="T130" s="194">
        <f t="shared" si="83"/>
        <v>28.13</v>
      </c>
      <c r="U130" s="194">
        <f t="shared" si="83"/>
        <v>29.5</v>
      </c>
      <c r="V130" s="194">
        <f t="shared" si="83"/>
        <v>29.63</v>
      </c>
      <c r="W130" s="194">
        <f t="shared" si="83"/>
        <v>31</v>
      </c>
    </row>
    <row r="131" spans="1:23" x14ac:dyDescent="0.25">
      <c r="A131" s="160"/>
      <c r="B131" s="160"/>
      <c r="C131" s="193" t="s">
        <v>731</v>
      </c>
      <c r="D131" s="194">
        <f>D74</f>
        <v>1.88</v>
      </c>
      <c r="E131" s="194">
        <f t="shared" si="83"/>
        <v>4.75</v>
      </c>
      <c r="F131" s="194">
        <f t="shared" si="83"/>
        <v>5.88</v>
      </c>
      <c r="G131" s="194">
        <f t="shared" si="83"/>
        <v>7.75</v>
      </c>
      <c r="H131" s="194">
        <f t="shared" si="83"/>
        <v>8.1300000000000008</v>
      </c>
      <c r="I131" s="194">
        <f t="shared" si="83"/>
        <v>10</v>
      </c>
      <c r="J131" s="194">
        <f t="shared" si="83"/>
        <v>10.88</v>
      </c>
      <c r="K131" s="194">
        <f t="shared" si="83"/>
        <v>15</v>
      </c>
      <c r="L131" s="194">
        <f t="shared" si="83"/>
        <v>15.38</v>
      </c>
      <c r="M131" s="194">
        <f t="shared" si="83"/>
        <v>16.75</v>
      </c>
      <c r="N131" s="194">
        <f t="shared" si="83"/>
        <v>17.63</v>
      </c>
      <c r="O131" s="194">
        <f t="shared" si="83"/>
        <v>19</v>
      </c>
      <c r="P131" s="194">
        <f t="shared" si="83"/>
        <v>20.38</v>
      </c>
      <c r="Q131" s="194">
        <f t="shared" si="83"/>
        <v>21.75</v>
      </c>
      <c r="R131" s="194">
        <f t="shared" si="83"/>
        <v>22.63</v>
      </c>
      <c r="S131" s="194">
        <f t="shared" si="83"/>
        <v>23</v>
      </c>
      <c r="T131" s="194">
        <f t="shared" si="83"/>
        <v>23.38</v>
      </c>
      <c r="U131" s="194">
        <f t="shared" si="83"/>
        <v>24.75</v>
      </c>
      <c r="V131" s="194">
        <f t="shared" si="83"/>
        <v>25.13</v>
      </c>
      <c r="W131" s="194">
        <f t="shared" si="83"/>
        <v>26.5</v>
      </c>
    </row>
    <row r="133" spans="1:23" x14ac:dyDescent="0.25">
      <c r="C133" s="151" t="s">
        <v>732</v>
      </c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</row>
    <row r="134" spans="1:23" x14ac:dyDescent="0.25">
      <c r="A134" s="160"/>
      <c r="B134" s="160"/>
      <c r="C134" s="189" t="s">
        <v>719</v>
      </c>
      <c r="D134" s="190">
        <f t="shared" ref="D134:W134" si="84">D138+D146</f>
        <v>8.39</v>
      </c>
      <c r="E134" s="190">
        <f t="shared" si="84"/>
        <v>10.62</v>
      </c>
      <c r="F134" s="190">
        <f t="shared" si="84"/>
        <v>12.15</v>
      </c>
      <c r="G134" s="190">
        <f t="shared" si="84"/>
        <v>14.12</v>
      </c>
      <c r="H134" s="190">
        <f t="shared" si="84"/>
        <v>15.43</v>
      </c>
      <c r="I134" s="190">
        <f t="shared" si="84"/>
        <v>17.93</v>
      </c>
      <c r="J134" s="190">
        <f t="shared" si="84"/>
        <v>19.27</v>
      </c>
      <c r="K134" s="190">
        <f t="shared" si="84"/>
        <v>21.92</v>
      </c>
      <c r="L134" s="190">
        <f t="shared" si="84"/>
        <v>23.14</v>
      </c>
      <c r="M134" s="190">
        <f t="shared" si="84"/>
        <v>25.05</v>
      </c>
      <c r="N134" s="190">
        <f t="shared" si="84"/>
        <v>26.4</v>
      </c>
      <c r="O134" s="190">
        <f t="shared" si="84"/>
        <v>28.57</v>
      </c>
      <c r="P134" s="190">
        <f t="shared" si="84"/>
        <v>30.25</v>
      </c>
      <c r="Q134" s="190">
        <f t="shared" si="84"/>
        <v>31.92</v>
      </c>
      <c r="R134" s="190">
        <f t="shared" si="84"/>
        <v>33.35</v>
      </c>
      <c r="S134" s="190">
        <f t="shared" si="84"/>
        <v>34.799999999999997</v>
      </c>
      <c r="T134" s="190">
        <f t="shared" si="84"/>
        <v>36.18</v>
      </c>
      <c r="U134" s="190">
        <f t="shared" si="84"/>
        <v>37.86</v>
      </c>
      <c r="V134" s="190">
        <f t="shared" si="84"/>
        <v>39.06</v>
      </c>
      <c r="W134" s="190">
        <f t="shared" si="84"/>
        <v>40.619999999999997</v>
      </c>
    </row>
    <row r="135" spans="1:23" x14ac:dyDescent="0.25">
      <c r="A135" s="160"/>
      <c r="B135" s="160"/>
      <c r="C135" s="189" t="s">
        <v>720</v>
      </c>
      <c r="D135" s="190">
        <f t="shared" ref="D135:W135" si="85">D140+D147</f>
        <v>9.1</v>
      </c>
      <c r="E135" s="190">
        <f t="shared" si="85"/>
        <v>11.45</v>
      </c>
      <c r="F135" s="190">
        <f t="shared" si="85"/>
        <v>13.04</v>
      </c>
      <c r="G135" s="190">
        <f t="shared" si="85"/>
        <v>15.13</v>
      </c>
      <c r="H135" s="190">
        <f t="shared" si="85"/>
        <v>16.46</v>
      </c>
      <c r="I135" s="190">
        <f t="shared" si="85"/>
        <v>19.09</v>
      </c>
      <c r="J135" s="190">
        <f t="shared" si="85"/>
        <v>20.48</v>
      </c>
      <c r="K135" s="190">
        <f t="shared" si="85"/>
        <v>23.26</v>
      </c>
      <c r="L135" s="190">
        <f t="shared" si="85"/>
        <v>24.51</v>
      </c>
      <c r="M135" s="190">
        <f t="shared" si="85"/>
        <v>26.55</v>
      </c>
      <c r="N135" s="190">
        <f t="shared" si="85"/>
        <v>27.95</v>
      </c>
      <c r="O135" s="190">
        <f t="shared" si="85"/>
        <v>29.57</v>
      </c>
      <c r="P135" s="190">
        <f t="shared" si="85"/>
        <v>31.29</v>
      </c>
      <c r="Q135" s="190">
        <f t="shared" si="85"/>
        <v>33.090000000000003</v>
      </c>
      <c r="R135" s="190">
        <f t="shared" si="85"/>
        <v>34.549999999999997</v>
      </c>
      <c r="S135" s="190">
        <f t="shared" si="85"/>
        <v>36.14</v>
      </c>
      <c r="T135" s="190">
        <f t="shared" si="85"/>
        <v>37.56</v>
      </c>
      <c r="U135" s="190">
        <f t="shared" si="85"/>
        <v>39.36</v>
      </c>
      <c r="V135" s="190">
        <f t="shared" si="85"/>
        <v>40.61</v>
      </c>
      <c r="W135" s="190">
        <f t="shared" si="85"/>
        <v>42.29</v>
      </c>
    </row>
    <row r="136" spans="1:23" x14ac:dyDescent="0.25">
      <c r="A136" s="160"/>
      <c r="B136" s="160"/>
      <c r="C136" s="189" t="s">
        <v>721</v>
      </c>
      <c r="D136" s="190">
        <f t="shared" ref="D136:W136" si="86">D142+D148</f>
        <v>9.6300000000000008</v>
      </c>
      <c r="E136" s="190">
        <f t="shared" si="86"/>
        <v>12.52</v>
      </c>
      <c r="F136" s="190">
        <f t="shared" si="86"/>
        <v>14.64</v>
      </c>
      <c r="G136" s="190">
        <f t="shared" si="86"/>
        <v>17.27</v>
      </c>
      <c r="H136" s="190">
        <f t="shared" si="86"/>
        <v>19.14</v>
      </c>
      <c r="I136" s="190">
        <f t="shared" si="86"/>
        <v>22.3</v>
      </c>
      <c r="J136" s="190">
        <f t="shared" si="86"/>
        <v>24.23</v>
      </c>
      <c r="K136" s="190">
        <f t="shared" si="86"/>
        <v>27.54</v>
      </c>
      <c r="L136" s="190">
        <f t="shared" si="86"/>
        <v>29.32</v>
      </c>
      <c r="M136" s="190">
        <f t="shared" si="86"/>
        <v>31.9</v>
      </c>
      <c r="N136" s="190">
        <f t="shared" si="86"/>
        <v>33.83</v>
      </c>
      <c r="O136" s="190">
        <f t="shared" si="86"/>
        <v>35.99</v>
      </c>
      <c r="P136" s="190">
        <f t="shared" si="86"/>
        <v>38.25</v>
      </c>
      <c r="Q136" s="190">
        <f t="shared" si="86"/>
        <v>40.58</v>
      </c>
      <c r="R136" s="190">
        <f t="shared" si="86"/>
        <v>42.58</v>
      </c>
      <c r="S136" s="190">
        <f t="shared" si="86"/>
        <v>44.7</v>
      </c>
      <c r="T136" s="190">
        <f t="shared" si="86"/>
        <v>46.66</v>
      </c>
      <c r="U136" s="190">
        <f t="shared" si="86"/>
        <v>48.99</v>
      </c>
      <c r="V136" s="190">
        <f t="shared" si="86"/>
        <v>50.77</v>
      </c>
      <c r="W136" s="190">
        <f t="shared" si="86"/>
        <v>52.99</v>
      </c>
    </row>
    <row r="137" spans="1:23" x14ac:dyDescent="0.25">
      <c r="A137" s="160"/>
      <c r="B137" s="160"/>
      <c r="C137" s="189" t="s">
        <v>722</v>
      </c>
      <c r="D137" s="190">
        <f t="shared" ref="D137:W137" si="87">D144+D149</f>
        <v>3.77</v>
      </c>
      <c r="E137" s="190">
        <f t="shared" si="87"/>
        <v>6.02</v>
      </c>
      <c r="F137" s="190">
        <f t="shared" si="87"/>
        <v>7.61</v>
      </c>
      <c r="G137" s="190">
        <f t="shared" si="87"/>
        <v>9.6999999999999993</v>
      </c>
      <c r="H137" s="190">
        <f t="shared" si="87"/>
        <v>11.12</v>
      </c>
      <c r="I137" s="190">
        <f t="shared" si="87"/>
        <v>13.25</v>
      </c>
      <c r="J137" s="190">
        <f t="shared" si="87"/>
        <v>14.71</v>
      </c>
      <c r="K137" s="190">
        <f t="shared" si="87"/>
        <v>17.32</v>
      </c>
      <c r="L137" s="190">
        <f t="shared" si="87"/>
        <v>18.649999999999999</v>
      </c>
      <c r="M137" s="190">
        <f t="shared" si="87"/>
        <v>20.7</v>
      </c>
      <c r="N137" s="190">
        <f t="shared" si="87"/>
        <v>22.16</v>
      </c>
      <c r="O137" s="190">
        <f t="shared" si="87"/>
        <v>23.79</v>
      </c>
      <c r="P137" s="190">
        <f t="shared" si="87"/>
        <v>25.42</v>
      </c>
      <c r="Q137" s="190">
        <f t="shared" si="87"/>
        <v>27.21</v>
      </c>
      <c r="R137" s="190">
        <f t="shared" si="87"/>
        <v>28.76</v>
      </c>
      <c r="S137" s="190">
        <f t="shared" si="87"/>
        <v>30.1</v>
      </c>
      <c r="T137" s="190">
        <f t="shared" si="87"/>
        <v>31.42</v>
      </c>
      <c r="U137" s="190">
        <f t="shared" si="87"/>
        <v>33.22</v>
      </c>
      <c r="V137" s="190">
        <f t="shared" si="87"/>
        <v>34.549999999999997</v>
      </c>
      <c r="W137" s="190">
        <f t="shared" si="87"/>
        <v>36.229999999999997</v>
      </c>
    </row>
    <row r="138" spans="1:23" x14ac:dyDescent="0.25">
      <c r="A138" s="160"/>
      <c r="B138" s="160"/>
      <c r="C138" s="191" t="s">
        <v>723</v>
      </c>
      <c r="D138" s="192">
        <f>D81+D113/12*4+D114/12*4+D115/12*4</f>
        <v>3.25</v>
      </c>
      <c r="E138" s="192">
        <f t="shared" ref="E138:W138" si="88">E81+E113/12*4+E114/12*4+E115/12*4</f>
        <v>4.59</v>
      </c>
      <c r="F138" s="192">
        <f t="shared" si="88"/>
        <v>5.75</v>
      </c>
      <c r="G138" s="192">
        <f t="shared" si="88"/>
        <v>7.25</v>
      </c>
      <c r="H138" s="192">
        <f t="shared" si="88"/>
        <v>8.51</v>
      </c>
      <c r="I138" s="192">
        <f t="shared" si="88"/>
        <v>10.51</v>
      </c>
      <c r="J138" s="192">
        <f t="shared" si="88"/>
        <v>11.67</v>
      </c>
      <c r="K138" s="192">
        <f t="shared" si="88"/>
        <v>13.01</v>
      </c>
      <c r="L138" s="192">
        <f t="shared" si="88"/>
        <v>14.18</v>
      </c>
      <c r="M138" s="192">
        <f t="shared" si="88"/>
        <v>15.76</v>
      </c>
      <c r="N138" s="192">
        <f t="shared" si="88"/>
        <v>16.93</v>
      </c>
      <c r="O138" s="192">
        <f t="shared" si="88"/>
        <v>18.760000000000002</v>
      </c>
      <c r="P138" s="192">
        <f t="shared" si="88"/>
        <v>19.93</v>
      </c>
      <c r="Q138" s="192">
        <f t="shared" si="88"/>
        <v>21.27</v>
      </c>
      <c r="R138" s="192">
        <f t="shared" si="88"/>
        <v>22.52</v>
      </c>
      <c r="S138" s="192">
        <f t="shared" si="88"/>
        <v>23.93</v>
      </c>
      <c r="T138" s="192">
        <f t="shared" si="88"/>
        <v>25.1</v>
      </c>
      <c r="U138" s="192">
        <f t="shared" si="88"/>
        <v>26.44</v>
      </c>
      <c r="V138" s="192">
        <f t="shared" si="88"/>
        <v>27.6</v>
      </c>
      <c r="W138" s="192">
        <f t="shared" si="88"/>
        <v>28.86</v>
      </c>
    </row>
    <row r="139" spans="1:23" x14ac:dyDescent="0.25">
      <c r="A139" s="160"/>
      <c r="B139" s="160"/>
      <c r="C139" s="191" t="s">
        <v>724</v>
      </c>
      <c r="D139" s="192">
        <f>D82+D113/12*4</f>
        <v>0.67</v>
      </c>
      <c r="E139" s="192">
        <f t="shared" ref="E139:W139" si="89">E82+E113/12*4</f>
        <v>1.34</v>
      </c>
      <c r="F139" s="192">
        <f t="shared" si="89"/>
        <v>2</v>
      </c>
      <c r="G139" s="192">
        <f t="shared" si="89"/>
        <v>2.67</v>
      </c>
      <c r="H139" s="192">
        <f t="shared" si="89"/>
        <v>3.34</v>
      </c>
      <c r="I139" s="192">
        <f t="shared" si="89"/>
        <v>4.01</v>
      </c>
      <c r="J139" s="192">
        <f t="shared" si="89"/>
        <v>4.67</v>
      </c>
      <c r="K139" s="192">
        <f t="shared" si="89"/>
        <v>5.34</v>
      </c>
      <c r="L139" s="192">
        <f t="shared" si="89"/>
        <v>6.01</v>
      </c>
      <c r="M139" s="192">
        <f t="shared" si="89"/>
        <v>6.68</v>
      </c>
      <c r="N139" s="192">
        <f t="shared" si="89"/>
        <v>7.35</v>
      </c>
      <c r="O139" s="192">
        <f t="shared" si="89"/>
        <v>8.01</v>
      </c>
      <c r="P139" s="192">
        <f t="shared" si="89"/>
        <v>8.68</v>
      </c>
      <c r="Q139" s="192">
        <f t="shared" si="89"/>
        <v>9.35</v>
      </c>
      <c r="R139" s="192">
        <f t="shared" si="89"/>
        <v>10.02</v>
      </c>
      <c r="S139" s="192">
        <f t="shared" si="89"/>
        <v>10.68</v>
      </c>
      <c r="T139" s="192">
        <f t="shared" si="89"/>
        <v>11.35</v>
      </c>
      <c r="U139" s="192">
        <f t="shared" si="89"/>
        <v>12.02</v>
      </c>
      <c r="V139" s="192">
        <f t="shared" si="89"/>
        <v>12.69</v>
      </c>
      <c r="W139" s="192">
        <f t="shared" si="89"/>
        <v>13.36</v>
      </c>
    </row>
    <row r="140" spans="1:23" x14ac:dyDescent="0.25">
      <c r="A140" s="160"/>
      <c r="B140" s="160"/>
      <c r="C140" s="191" t="s">
        <v>725</v>
      </c>
      <c r="D140" s="192">
        <f>D83+D113/12*4+D114/12*4+D115/12*4</f>
        <v>3.96</v>
      </c>
      <c r="E140" s="192">
        <f t="shared" ref="E140:W140" si="90">E83+E113/12*4+E114/12*4+E115/12*4</f>
        <v>5.34</v>
      </c>
      <c r="F140" s="192">
        <f t="shared" si="90"/>
        <v>6.55</v>
      </c>
      <c r="G140" s="192">
        <f t="shared" si="90"/>
        <v>8.09</v>
      </c>
      <c r="H140" s="192">
        <f t="shared" si="90"/>
        <v>9.3800000000000008</v>
      </c>
      <c r="I140" s="192">
        <f t="shared" si="90"/>
        <v>11.42</v>
      </c>
      <c r="J140" s="192">
        <f t="shared" si="90"/>
        <v>12.63</v>
      </c>
      <c r="K140" s="192">
        <f t="shared" si="90"/>
        <v>14.01</v>
      </c>
      <c r="L140" s="192">
        <f t="shared" si="90"/>
        <v>15.22</v>
      </c>
      <c r="M140" s="192">
        <f t="shared" si="90"/>
        <v>16.84</v>
      </c>
      <c r="N140" s="192">
        <f t="shared" si="90"/>
        <v>18.059999999999999</v>
      </c>
      <c r="O140" s="192">
        <f t="shared" si="90"/>
        <v>19.260000000000002</v>
      </c>
      <c r="P140" s="192">
        <f t="shared" si="90"/>
        <v>20.47</v>
      </c>
      <c r="Q140" s="192">
        <f t="shared" si="90"/>
        <v>21.85</v>
      </c>
      <c r="R140" s="192">
        <f t="shared" si="90"/>
        <v>23.14</v>
      </c>
      <c r="S140" s="192">
        <f t="shared" si="90"/>
        <v>24.6</v>
      </c>
      <c r="T140" s="192">
        <f t="shared" si="90"/>
        <v>25.81</v>
      </c>
      <c r="U140" s="192">
        <f t="shared" si="90"/>
        <v>27.19</v>
      </c>
      <c r="V140" s="192">
        <f t="shared" si="90"/>
        <v>28.4</v>
      </c>
      <c r="W140" s="192">
        <f t="shared" si="90"/>
        <v>29.69</v>
      </c>
    </row>
    <row r="141" spans="1:23" x14ac:dyDescent="0.25">
      <c r="A141" s="160"/>
      <c r="B141" s="160"/>
      <c r="C141" s="191" t="s">
        <v>724</v>
      </c>
      <c r="D141" s="192">
        <f>D84+D113/12*4</f>
        <v>0.71</v>
      </c>
      <c r="E141" s="192">
        <f t="shared" ref="E141:W141" si="91">E84+E113/12*4</f>
        <v>1.42</v>
      </c>
      <c r="F141" s="192">
        <f t="shared" si="91"/>
        <v>2.13</v>
      </c>
      <c r="G141" s="192">
        <f t="shared" si="91"/>
        <v>2.84</v>
      </c>
      <c r="H141" s="192">
        <f t="shared" si="91"/>
        <v>3.55</v>
      </c>
      <c r="I141" s="192">
        <f t="shared" si="91"/>
        <v>4.26</v>
      </c>
      <c r="J141" s="192">
        <f t="shared" si="91"/>
        <v>4.97</v>
      </c>
      <c r="K141" s="192">
        <f t="shared" si="91"/>
        <v>5.68</v>
      </c>
      <c r="L141" s="192">
        <f t="shared" si="91"/>
        <v>6.39</v>
      </c>
      <c r="M141" s="192">
        <f t="shared" si="91"/>
        <v>7.09</v>
      </c>
      <c r="N141" s="192">
        <f t="shared" si="91"/>
        <v>7.81</v>
      </c>
      <c r="O141" s="192">
        <f t="shared" si="91"/>
        <v>8.51</v>
      </c>
      <c r="P141" s="192">
        <f t="shared" si="91"/>
        <v>9.2200000000000006</v>
      </c>
      <c r="Q141" s="192">
        <f t="shared" si="91"/>
        <v>9.93</v>
      </c>
      <c r="R141" s="192">
        <f t="shared" si="91"/>
        <v>10.64</v>
      </c>
      <c r="S141" s="192">
        <f t="shared" si="91"/>
        <v>11.35</v>
      </c>
      <c r="T141" s="192">
        <f t="shared" si="91"/>
        <v>12.06</v>
      </c>
      <c r="U141" s="192">
        <f t="shared" si="91"/>
        <v>12.77</v>
      </c>
      <c r="V141" s="192">
        <f t="shared" si="91"/>
        <v>13.48</v>
      </c>
      <c r="W141" s="192">
        <f t="shared" si="91"/>
        <v>14.19</v>
      </c>
    </row>
    <row r="142" spans="1:23" x14ac:dyDescent="0.25">
      <c r="A142" s="160"/>
      <c r="B142" s="160"/>
      <c r="C142" s="191" t="s">
        <v>726</v>
      </c>
      <c r="D142" s="192">
        <f>D85+D113/12*4+D114/12*4+D115/12*4</f>
        <v>4.49</v>
      </c>
      <c r="E142" s="192">
        <f t="shared" ref="E142:W142" si="92">E85+E113/12*4+E114/12*4+E115/12*4</f>
        <v>6.41</v>
      </c>
      <c r="F142" s="192">
        <f t="shared" si="92"/>
        <v>8.15</v>
      </c>
      <c r="G142" s="192">
        <f t="shared" si="92"/>
        <v>10.23</v>
      </c>
      <c r="H142" s="192">
        <f t="shared" si="92"/>
        <v>12.06</v>
      </c>
      <c r="I142" s="192">
        <f t="shared" si="92"/>
        <v>14.63</v>
      </c>
      <c r="J142" s="192">
        <f t="shared" si="92"/>
        <v>16.38</v>
      </c>
      <c r="K142" s="192">
        <f t="shared" si="92"/>
        <v>18.29</v>
      </c>
      <c r="L142" s="192">
        <f t="shared" si="92"/>
        <v>20.03</v>
      </c>
      <c r="M142" s="192">
        <f t="shared" si="92"/>
        <v>22.19</v>
      </c>
      <c r="N142" s="192">
        <f t="shared" si="92"/>
        <v>23.94</v>
      </c>
      <c r="O142" s="192">
        <f t="shared" si="92"/>
        <v>25.68</v>
      </c>
      <c r="P142" s="192">
        <f t="shared" si="92"/>
        <v>27.43</v>
      </c>
      <c r="Q142" s="192">
        <f t="shared" si="92"/>
        <v>29.34</v>
      </c>
      <c r="R142" s="192">
        <f t="shared" si="92"/>
        <v>31.17</v>
      </c>
      <c r="S142" s="192">
        <f t="shared" si="92"/>
        <v>33.159999999999997</v>
      </c>
      <c r="T142" s="192">
        <f t="shared" si="92"/>
        <v>34.909999999999997</v>
      </c>
      <c r="U142" s="192">
        <f t="shared" si="92"/>
        <v>36.82</v>
      </c>
      <c r="V142" s="192">
        <f t="shared" si="92"/>
        <v>38.56</v>
      </c>
      <c r="W142" s="192">
        <f t="shared" si="92"/>
        <v>40.39</v>
      </c>
    </row>
    <row r="143" spans="1:23" x14ac:dyDescent="0.25">
      <c r="A143" s="160"/>
      <c r="B143" s="160"/>
      <c r="C143" s="191" t="s">
        <v>724</v>
      </c>
      <c r="D143" s="192">
        <f>D86+D113/12*4</f>
        <v>1.24</v>
      </c>
      <c r="E143" s="192">
        <f t="shared" ref="E143:W143" si="93">E86+E113/12*4</f>
        <v>2.4900000000000002</v>
      </c>
      <c r="F143" s="192">
        <f t="shared" si="93"/>
        <v>3.73</v>
      </c>
      <c r="G143" s="192">
        <f t="shared" si="93"/>
        <v>4.9800000000000004</v>
      </c>
      <c r="H143" s="192">
        <f t="shared" si="93"/>
        <v>6.22</v>
      </c>
      <c r="I143" s="192">
        <f t="shared" si="93"/>
        <v>7.47</v>
      </c>
      <c r="J143" s="192">
        <f t="shared" si="93"/>
        <v>8.7100000000000009</v>
      </c>
      <c r="K143" s="192">
        <f t="shared" si="93"/>
        <v>9.9600000000000009</v>
      </c>
      <c r="L143" s="192">
        <f t="shared" si="93"/>
        <v>11.2</v>
      </c>
      <c r="M143" s="192">
        <f t="shared" si="93"/>
        <v>12.44</v>
      </c>
      <c r="N143" s="192">
        <f t="shared" si="93"/>
        <v>13.69</v>
      </c>
      <c r="O143" s="192">
        <f t="shared" si="93"/>
        <v>14.93</v>
      </c>
      <c r="P143" s="192">
        <f t="shared" si="93"/>
        <v>16.18</v>
      </c>
      <c r="Q143" s="192">
        <f t="shared" si="93"/>
        <v>17.420000000000002</v>
      </c>
      <c r="R143" s="192">
        <f t="shared" si="93"/>
        <v>18.670000000000002</v>
      </c>
      <c r="S143" s="192">
        <f t="shared" si="93"/>
        <v>19.91</v>
      </c>
      <c r="T143" s="192">
        <f t="shared" si="93"/>
        <v>21.16</v>
      </c>
      <c r="U143" s="192">
        <f t="shared" si="93"/>
        <v>22.4</v>
      </c>
      <c r="V143" s="192">
        <f t="shared" si="93"/>
        <v>23.64</v>
      </c>
      <c r="W143" s="192">
        <f t="shared" si="93"/>
        <v>24.89</v>
      </c>
    </row>
    <row r="144" spans="1:23" x14ac:dyDescent="0.25">
      <c r="A144" s="160"/>
      <c r="B144" s="160"/>
      <c r="C144" s="191" t="s">
        <v>727</v>
      </c>
      <c r="D144" s="192">
        <f>D87+D113/12*4+D114/12*4+D115/12*4</f>
        <v>3.21</v>
      </c>
      <c r="E144" s="192">
        <f t="shared" ref="E144:W144" si="94">E87+E113/12*4+E114/12*4+E115/12*4</f>
        <v>4.58</v>
      </c>
      <c r="F144" s="192">
        <f t="shared" si="94"/>
        <v>5.79</v>
      </c>
      <c r="G144" s="192">
        <f t="shared" si="94"/>
        <v>7.33</v>
      </c>
      <c r="H144" s="192">
        <f t="shared" si="94"/>
        <v>8.6199999999999992</v>
      </c>
      <c r="I144" s="192">
        <f t="shared" si="94"/>
        <v>10.16</v>
      </c>
      <c r="J144" s="192">
        <f t="shared" si="94"/>
        <v>11.36</v>
      </c>
      <c r="K144" s="192">
        <f t="shared" si="94"/>
        <v>12.74</v>
      </c>
      <c r="L144" s="192">
        <f t="shared" si="94"/>
        <v>13.94</v>
      </c>
      <c r="M144" s="192">
        <f t="shared" si="94"/>
        <v>15.57</v>
      </c>
      <c r="N144" s="192">
        <f t="shared" si="94"/>
        <v>16.77</v>
      </c>
      <c r="O144" s="192">
        <f t="shared" si="94"/>
        <v>17.98</v>
      </c>
      <c r="P144" s="192">
        <f t="shared" si="94"/>
        <v>19.190000000000001</v>
      </c>
      <c r="Q144" s="192">
        <f t="shared" si="94"/>
        <v>20.56</v>
      </c>
      <c r="R144" s="192">
        <f t="shared" si="94"/>
        <v>21.85</v>
      </c>
      <c r="S144" s="192">
        <f t="shared" si="94"/>
        <v>23.06</v>
      </c>
      <c r="T144" s="192">
        <f t="shared" si="94"/>
        <v>24.26</v>
      </c>
      <c r="U144" s="192">
        <f t="shared" si="94"/>
        <v>25.64</v>
      </c>
      <c r="V144" s="192">
        <f t="shared" si="94"/>
        <v>26.84</v>
      </c>
      <c r="W144" s="192">
        <f t="shared" si="94"/>
        <v>28.13</v>
      </c>
    </row>
    <row r="145" spans="1:23" x14ac:dyDescent="0.25">
      <c r="A145" s="160"/>
      <c r="B145" s="160"/>
      <c r="C145" s="191" t="s">
        <v>724</v>
      </c>
      <c r="D145" s="192">
        <f>D88+D113/12*4</f>
        <v>0.71</v>
      </c>
      <c r="E145" s="192">
        <f t="shared" ref="E145:W145" si="95">E88+E113/12*4</f>
        <v>1.41</v>
      </c>
      <c r="F145" s="192">
        <f t="shared" si="95"/>
        <v>2.12</v>
      </c>
      <c r="G145" s="192">
        <f t="shared" si="95"/>
        <v>2.83</v>
      </c>
      <c r="H145" s="192">
        <f t="shared" si="95"/>
        <v>3.53</v>
      </c>
      <c r="I145" s="192">
        <f t="shared" si="95"/>
        <v>4.24</v>
      </c>
      <c r="J145" s="192">
        <f t="shared" si="95"/>
        <v>4.95</v>
      </c>
      <c r="K145" s="192">
        <f t="shared" si="95"/>
        <v>5.65</v>
      </c>
      <c r="L145" s="192">
        <f t="shared" si="95"/>
        <v>6.36</v>
      </c>
      <c r="M145" s="192">
        <f t="shared" si="95"/>
        <v>7.07</v>
      </c>
      <c r="N145" s="192">
        <f t="shared" si="95"/>
        <v>7.77</v>
      </c>
      <c r="O145" s="192">
        <f t="shared" si="95"/>
        <v>8.48</v>
      </c>
      <c r="P145" s="192">
        <f t="shared" si="95"/>
        <v>9.19</v>
      </c>
      <c r="Q145" s="192">
        <f t="shared" si="95"/>
        <v>9.89</v>
      </c>
      <c r="R145" s="192">
        <f t="shared" si="95"/>
        <v>10.6</v>
      </c>
      <c r="S145" s="192">
        <f t="shared" si="95"/>
        <v>11.31</v>
      </c>
      <c r="T145" s="192">
        <f t="shared" si="95"/>
        <v>12.01</v>
      </c>
      <c r="U145" s="192">
        <f t="shared" si="95"/>
        <v>12.72</v>
      </c>
      <c r="V145" s="192">
        <f t="shared" si="95"/>
        <v>13.43</v>
      </c>
      <c r="W145" s="192">
        <f t="shared" si="95"/>
        <v>14.13</v>
      </c>
    </row>
    <row r="146" spans="1:23" x14ac:dyDescent="0.25">
      <c r="A146" s="160"/>
      <c r="B146" s="160"/>
      <c r="C146" s="193" t="s">
        <v>728</v>
      </c>
      <c r="D146" s="194">
        <f>D89</f>
        <v>5.14</v>
      </c>
      <c r="E146" s="194">
        <f t="shared" ref="E146:W149" si="96">E89</f>
        <v>6.03</v>
      </c>
      <c r="F146" s="194">
        <f t="shared" si="96"/>
        <v>6.4</v>
      </c>
      <c r="G146" s="194">
        <f t="shared" si="96"/>
        <v>6.87</v>
      </c>
      <c r="H146" s="194">
        <f t="shared" si="96"/>
        <v>6.92</v>
      </c>
      <c r="I146" s="194">
        <f t="shared" si="96"/>
        <v>7.42</v>
      </c>
      <c r="J146" s="194">
        <f t="shared" si="96"/>
        <v>7.6</v>
      </c>
      <c r="K146" s="194">
        <f t="shared" si="96"/>
        <v>8.91</v>
      </c>
      <c r="L146" s="194">
        <f t="shared" si="96"/>
        <v>8.9600000000000009</v>
      </c>
      <c r="M146" s="194">
        <f t="shared" si="96"/>
        <v>9.2899999999999991</v>
      </c>
      <c r="N146" s="194">
        <f t="shared" si="96"/>
        <v>9.4700000000000006</v>
      </c>
      <c r="O146" s="194">
        <f t="shared" si="96"/>
        <v>9.81</v>
      </c>
      <c r="P146" s="194">
        <f t="shared" si="96"/>
        <v>10.32</v>
      </c>
      <c r="Q146" s="194">
        <f t="shared" si="96"/>
        <v>10.65</v>
      </c>
      <c r="R146" s="194">
        <f t="shared" si="96"/>
        <v>10.83</v>
      </c>
      <c r="S146" s="194">
        <f t="shared" si="96"/>
        <v>10.87</v>
      </c>
      <c r="T146" s="194">
        <f t="shared" si="96"/>
        <v>11.08</v>
      </c>
      <c r="U146" s="194">
        <f t="shared" si="96"/>
        <v>11.42</v>
      </c>
      <c r="V146" s="194">
        <f t="shared" si="96"/>
        <v>11.46</v>
      </c>
      <c r="W146" s="194">
        <f t="shared" si="96"/>
        <v>11.76</v>
      </c>
    </row>
    <row r="147" spans="1:23" x14ac:dyDescent="0.25">
      <c r="A147" s="160"/>
      <c r="B147" s="160"/>
      <c r="C147" s="193" t="s">
        <v>729</v>
      </c>
      <c r="D147" s="194">
        <f>D90</f>
        <v>5.14</v>
      </c>
      <c r="E147" s="194">
        <f t="shared" si="96"/>
        <v>6.11</v>
      </c>
      <c r="F147" s="194">
        <f t="shared" si="96"/>
        <v>6.49</v>
      </c>
      <c r="G147" s="194">
        <f t="shared" si="96"/>
        <v>7.04</v>
      </c>
      <c r="H147" s="194">
        <f t="shared" si="96"/>
        <v>7.08</v>
      </c>
      <c r="I147" s="194">
        <f t="shared" si="96"/>
        <v>7.67</v>
      </c>
      <c r="J147" s="194">
        <f t="shared" si="96"/>
        <v>7.85</v>
      </c>
      <c r="K147" s="194">
        <f t="shared" si="96"/>
        <v>9.25</v>
      </c>
      <c r="L147" s="194">
        <f t="shared" si="96"/>
        <v>9.2899999999999991</v>
      </c>
      <c r="M147" s="194">
        <f t="shared" si="96"/>
        <v>9.7100000000000009</v>
      </c>
      <c r="N147" s="194">
        <f t="shared" si="96"/>
        <v>9.89</v>
      </c>
      <c r="O147" s="194">
        <f t="shared" si="96"/>
        <v>10.31</v>
      </c>
      <c r="P147" s="194">
        <f t="shared" si="96"/>
        <v>10.82</v>
      </c>
      <c r="Q147" s="194">
        <f t="shared" si="96"/>
        <v>11.24</v>
      </c>
      <c r="R147" s="194">
        <f t="shared" si="96"/>
        <v>11.41</v>
      </c>
      <c r="S147" s="194">
        <f t="shared" si="96"/>
        <v>11.54</v>
      </c>
      <c r="T147" s="194">
        <f t="shared" si="96"/>
        <v>11.75</v>
      </c>
      <c r="U147" s="194">
        <f t="shared" si="96"/>
        <v>12.17</v>
      </c>
      <c r="V147" s="194">
        <f t="shared" si="96"/>
        <v>12.21</v>
      </c>
      <c r="W147" s="194">
        <f t="shared" si="96"/>
        <v>12.6</v>
      </c>
    </row>
    <row r="148" spans="1:23" x14ac:dyDescent="0.25">
      <c r="A148" s="160"/>
      <c r="B148" s="160"/>
      <c r="C148" s="193" t="s">
        <v>730</v>
      </c>
      <c r="D148" s="194">
        <f>D91</f>
        <v>5.14</v>
      </c>
      <c r="E148" s="194">
        <f t="shared" si="96"/>
        <v>6.11</v>
      </c>
      <c r="F148" s="194">
        <f t="shared" si="96"/>
        <v>6.49</v>
      </c>
      <c r="G148" s="194">
        <f t="shared" si="96"/>
        <v>7.04</v>
      </c>
      <c r="H148" s="194">
        <f t="shared" si="96"/>
        <v>7.08</v>
      </c>
      <c r="I148" s="194">
        <f t="shared" si="96"/>
        <v>7.67</v>
      </c>
      <c r="J148" s="194">
        <f t="shared" si="96"/>
        <v>7.85</v>
      </c>
      <c r="K148" s="194">
        <f t="shared" si="96"/>
        <v>9.25</v>
      </c>
      <c r="L148" s="194">
        <f t="shared" si="96"/>
        <v>9.2899999999999991</v>
      </c>
      <c r="M148" s="194">
        <f t="shared" si="96"/>
        <v>9.7100000000000009</v>
      </c>
      <c r="N148" s="194">
        <f t="shared" si="96"/>
        <v>9.89</v>
      </c>
      <c r="O148" s="194">
        <f t="shared" si="96"/>
        <v>10.31</v>
      </c>
      <c r="P148" s="194">
        <f t="shared" si="96"/>
        <v>10.82</v>
      </c>
      <c r="Q148" s="194">
        <f t="shared" si="96"/>
        <v>11.24</v>
      </c>
      <c r="R148" s="194">
        <f t="shared" si="96"/>
        <v>11.41</v>
      </c>
      <c r="S148" s="194">
        <f t="shared" si="96"/>
        <v>11.54</v>
      </c>
      <c r="T148" s="194">
        <f t="shared" si="96"/>
        <v>11.75</v>
      </c>
      <c r="U148" s="194">
        <f t="shared" si="96"/>
        <v>12.17</v>
      </c>
      <c r="V148" s="194">
        <f t="shared" si="96"/>
        <v>12.21</v>
      </c>
      <c r="W148" s="194">
        <f t="shared" si="96"/>
        <v>12.6</v>
      </c>
    </row>
    <row r="149" spans="1:23" x14ac:dyDescent="0.25">
      <c r="A149" s="160"/>
      <c r="B149" s="160"/>
      <c r="C149" s="193" t="s">
        <v>731</v>
      </c>
      <c r="D149" s="194">
        <f>D92</f>
        <v>0.56000000000000005</v>
      </c>
      <c r="E149" s="194">
        <f t="shared" si="96"/>
        <v>1.44</v>
      </c>
      <c r="F149" s="194">
        <f t="shared" si="96"/>
        <v>1.82</v>
      </c>
      <c r="G149" s="194">
        <f t="shared" si="96"/>
        <v>2.37</v>
      </c>
      <c r="H149" s="194">
        <f t="shared" si="96"/>
        <v>2.5</v>
      </c>
      <c r="I149" s="194">
        <f t="shared" si="96"/>
        <v>3.09</v>
      </c>
      <c r="J149" s="194">
        <f t="shared" si="96"/>
        <v>3.35</v>
      </c>
      <c r="K149" s="194">
        <f t="shared" si="96"/>
        <v>4.58</v>
      </c>
      <c r="L149" s="194">
        <f t="shared" si="96"/>
        <v>4.71</v>
      </c>
      <c r="M149" s="194">
        <f t="shared" si="96"/>
        <v>5.13</v>
      </c>
      <c r="N149" s="194">
        <f t="shared" si="96"/>
        <v>5.39</v>
      </c>
      <c r="O149" s="194">
        <f t="shared" si="96"/>
        <v>5.81</v>
      </c>
      <c r="P149" s="194">
        <f t="shared" si="96"/>
        <v>6.23</v>
      </c>
      <c r="Q149" s="194">
        <f t="shared" si="96"/>
        <v>6.65</v>
      </c>
      <c r="R149" s="194">
        <f t="shared" si="96"/>
        <v>6.91</v>
      </c>
      <c r="S149" s="194">
        <f t="shared" si="96"/>
        <v>7.04</v>
      </c>
      <c r="T149" s="194">
        <f t="shared" si="96"/>
        <v>7.16</v>
      </c>
      <c r="U149" s="194">
        <f t="shared" si="96"/>
        <v>7.58</v>
      </c>
      <c r="V149" s="194">
        <f t="shared" si="96"/>
        <v>7.71</v>
      </c>
      <c r="W149" s="194">
        <f t="shared" si="96"/>
        <v>8.1</v>
      </c>
    </row>
    <row r="150" spans="1:23" x14ac:dyDescent="0.25"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</row>
    <row r="151" spans="1:23" x14ac:dyDescent="0.25">
      <c r="C151" s="151" t="s">
        <v>733</v>
      </c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</row>
    <row r="152" spans="1:23" x14ac:dyDescent="0.25">
      <c r="A152" s="160"/>
      <c r="B152" s="160"/>
      <c r="C152" s="189" t="s">
        <v>719</v>
      </c>
      <c r="D152" s="190">
        <f t="shared" ref="D152:W152" si="97">D156+D164</f>
        <v>11.27</v>
      </c>
      <c r="E152" s="190">
        <f t="shared" si="97"/>
        <v>16.46</v>
      </c>
      <c r="F152" s="190">
        <f t="shared" si="97"/>
        <v>19.940000000000001</v>
      </c>
      <c r="G152" s="190">
        <f t="shared" si="97"/>
        <v>24.56</v>
      </c>
      <c r="H152" s="190">
        <f t="shared" si="97"/>
        <v>27.48</v>
      </c>
      <c r="I152" s="190">
        <f t="shared" si="97"/>
        <v>32.590000000000003</v>
      </c>
      <c r="J152" s="190">
        <f t="shared" si="97"/>
        <v>35.71</v>
      </c>
      <c r="K152" s="190">
        <f t="shared" si="97"/>
        <v>42.07</v>
      </c>
      <c r="L152" s="190">
        <f t="shared" si="97"/>
        <v>44.8</v>
      </c>
      <c r="M152" s="190">
        <f t="shared" si="97"/>
        <v>49.22</v>
      </c>
      <c r="N152" s="190">
        <f t="shared" si="97"/>
        <v>52.34</v>
      </c>
      <c r="O152" s="190">
        <f t="shared" si="97"/>
        <v>56.08</v>
      </c>
      <c r="P152" s="190">
        <f t="shared" si="97"/>
        <v>59.94</v>
      </c>
      <c r="Q152" s="190">
        <f t="shared" si="97"/>
        <v>63.81</v>
      </c>
      <c r="R152" s="190">
        <f t="shared" si="97"/>
        <v>67.12</v>
      </c>
      <c r="S152" s="190">
        <f t="shared" si="97"/>
        <v>70.09</v>
      </c>
      <c r="T152" s="190">
        <f t="shared" si="97"/>
        <v>73.19</v>
      </c>
      <c r="U152" s="190">
        <f t="shared" si="97"/>
        <v>77.05</v>
      </c>
      <c r="V152" s="190">
        <f t="shared" si="97"/>
        <v>79.77</v>
      </c>
      <c r="W152" s="190">
        <f t="shared" si="97"/>
        <v>83.46</v>
      </c>
    </row>
    <row r="153" spans="1:23" x14ac:dyDescent="0.25">
      <c r="A153" s="160"/>
      <c r="B153" s="160"/>
      <c r="C153" s="189" t="s">
        <v>720</v>
      </c>
      <c r="D153" s="190">
        <f t="shared" ref="D153:W153" si="98">D158+D165</f>
        <v>11.61</v>
      </c>
      <c r="E153" s="190">
        <f t="shared" si="98"/>
        <v>17.09</v>
      </c>
      <c r="F153" s="190">
        <f t="shared" si="98"/>
        <v>20.65</v>
      </c>
      <c r="G153" s="190">
        <f t="shared" si="98"/>
        <v>25.57</v>
      </c>
      <c r="H153" s="190">
        <f t="shared" si="98"/>
        <v>28.58</v>
      </c>
      <c r="I153" s="190">
        <f t="shared" si="98"/>
        <v>33.97</v>
      </c>
      <c r="J153" s="190">
        <f t="shared" si="98"/>
        <v>37.18</v>
      </c>
      <c r="K153" s="190">
        <f t="shared" si="98"/>
        <v>43.82</v>
      </c>
      <c r="L153" s="190">
        <f t="shared" si="98"/>
        <v>46.64</v>
      </c>
      <c r="M153" s="190">
        <f t="shared" si="98"/>
        <v>51.35</v>
      </c>
      <c r="N153" s="190">
        <f t="shared" si="98"/>
        <v>54.57</v>
      </c>
      <c r="O153" s="190">
        <f t="shared" si="98"/>
        <v>58.33</v>
      </c>
      <c r="P153" s="190">
        <f t="shared" si="98"/>
        <v>62.29</v>
      </c>
      <c r="Q153" s="190">
        <f t="shared" si="98"/>
        <v>66.44</v>
      </c>
      <c r="R153" s="190">
        <f t="shared" si="98"/>
        <v>69.84</v>
      </c>
      <c r="S153" s="190">
        <f t="shared" si="98"/>
        <v>73.09</v>
      </c>
      <c r="T153" s="190">
        <f t="shared" si="98"/>
        <v>76.290000000000006</v>
      </c>
      <c r="U153" s="190">
        <f t="shared" si="98"/>
        <v>80.430000000000007</v>
      </c>
      <c r="V153" s="190">
        <f t="shared" si="98"/>
        <v>83.24</v>
      </c>
      <c r="W153" s="190">
        <f t="shared" si="98"/>
        <v>87.22</v>
      </c>
    </row>
    <row r="154" spans="1:23" x14ac:dyDescent="0.25">
      <c r="A154" s="160"/>
      <c r="B154" s="160"/>
      <c r="C154" s="189" t="s">
        <v>721</v>
      </c>
      <c r="D154" s="190">
        <f t="shared" ref="D154:W154" si="99">D160+D166</f>
        <v>12.81</v>
      </c>
      <c r="E154" s="190">
        <f t="shared" si="99"/>
        <v>19.5</v>
      </c>
      <c r="F154" s="190">
        <f t="shared" si="99"/>
        <v>24.26</v>
      </c>
      <c r="G154" s="190">
        <f t="shared" si="99"/>
        <v>30.38</v>
      </c>
      <c r="H154" s="190">
        <f t="shared" si="99"/>
        <v>34.590000000000003</v>
      </c>
      <c r="I154" s="190">
        <f t="shared" si="99"/>
        <v>41.19</v>
      </c>
      <c r="J154" s="190">
        <f t="shared" si="99"/>
        <v>45.61</v>
      </c>
      <c r="K154" s="190">
        <f t="shared" si="99"/>
        <v>53.45</v>
      </c>
      <c r="L154" s="190">
        <f t="shared" si="99"/>
        <v>57.47</v>
      </c>
      <c r="M154" s="190">
        <f t="shared" si="99"/>
        <v>63.38</v>
      </c>
      <c r="N154" s="190">
        <f t="shared" si="99"/>
        <v>67.8</v>
      </c>
      <c r="O154" s="190">
        <f t="shared" si="99"/>
        <v>72.78</v>
      </c>
      <c r="P154" s="190">
        <f t="shared" si="99"/>
        <v>77.94</v>
      </c>
      <c r="Q154" s="190">
        <f t="shared" si="99"/>
        <v>83.29</v>
      </c>
      <c r="R154" s="190">
        <f t="shared" si="99"/>
        <v>87.89</v>
      </c>
      <c r="S154" s="190">
        <f t="shared" si="99"/>
        <v>92.35</v>
      </c>
      <c r="T154" s="190">
        <f t="shared" si="99"/>
        <v>96.75</v>
      </c>
      <c r="U154" s="190">
        <f t="shared" si="99"/>
        <v>102.09</v>
      </c>
      <c r="V154" s="190">
        <f t="shared" si="99"/>
        <v>106.11</v>
      </c>
      <c r="W154" s="190">
        <f t="shared" si="99"/>
        <v>111.29</v>
      </c>
    </row>
    <row r="155" spans="1:23" x14ac:dyDescent="0.25">
      <c r="A155" s="160"/>
      <c r="B155" s="160"/>
      <c r="C155" s="189" t="s">
        <v>722</v>
      </c>
      <c r="D155" s="190">
        <f t="shared" ref="D155:W155" si="100">D162+D167</f>
        <v>5.41</v>
      </c>
      <c r="E155" s="190">
        <f t="shared" si="100"/>
        <v>9.94</v>
      </c>
      <c r="F155" s="190">
        <f t="shared" si="100"/>
        <v>13.2</v>
      </c>
      <c r="G155" s="190">
        <f t="shared" si="100"/>
        <v>17.350000000000001</v>
      </c>
      <c r="H155" s="190">
        <f t="shared" si="100"/>
        <v>20.239999999999998</v>
      </c>
      <c r="I155" s="190">
        <f t="shared" si="100"/>
        <v>24.59</v>
      </c>
      <c r="J155" s="190">
        <f t="shared" si="100"/>
        <v>27.46</v>
      </c>
      <c r="K155" s="190">
        <f t="shared" si="100"/>
        <v>32.97</v>
      </c>
      <c r="L155" s="190">
        <f t="shared" si="100"/>
        <v>35.659999999999997</v>
      </c>
      <c r="M155" s="190">
        <f t="shared" si="100"/>
        <v>39.840000000000003</v>
      </c>
      <c r="N155" s="190">
        <f t="shared" si="100"/>
        <v>42.7</v>
      </c>
      <c r="O155" s="190">
        <f t="shared" si="100"/>
        <v>45.94</v>
      </c>
      <c r="P155" s="190">
        <f t="shared" si="100"/>
        <v>49.18</v>
      </c>
      <c r="Q155" s="190">
        <f t="shared" si="100"/>
        <v>52.79</v>
      </c>
      <c r="R155" s="190">
        <f t="shared" si="100"/>
        <v>55.84</v>
      </c>
      <c r="S155" s="190">
        <f t="shared" si="100"/>
        <v>58.54</v>
      </c>
      <c r="T155" s="190">
        <f t="shared" si="100"/>
        <v>61.23</v>
      </c>
      <c r="U155" s="190">
        <f t="shared" si="100"/>
        <v>64.84</v>
      </c>
      <c r="V155" s="190">
        <f t="shared" si="100"/>
        <v>67.55</v>
      </c>
      <c r="W155" s="190">
        <f t="shared" si="100"/>
        <v>70.760000000000005</v>
      </c>
    </row>
    <row r="156" spans="1:23" x14ac:dyDescent="0.25">
      <c r="A156" s="160"/>
      <c r="B156" s="160"/>
      <c r="C156" s="191" t="s">
        <v>723</v>
      </c>
      <c r="D156" s="192">
        <f>D99+D113/12*9+D114/12*9+D115/12*9</f>
        <v>5.13</v>
      </c>
      <c r="E156" s="192">
        <f t="shared" ref="E156:W156" si="101">E99+E113/12*9+E114/12*9+E115/12*9</f>
        <v>8.1300000000000008</v>
      </c>
      <c r="F156" s="192">
        <f t="shared" si="101"/>
        <v>10.76</v>
      </c>
      <c r="G156" s="192">
        <f t="shared" si="101"/>
        <v>14.13</v>
      </c>
      <c r="H156" s="192">
        <f t="shared" si="101"/>
        <v>16.95</v>
      </c>
      <c r="I156" s="192">
        <f t="shared" si="101"/>
        <v>20.83</v>
      </c>
      <c r="J156" s="192">
        <f t="shared" si="101"/>
        <v>23.45</v>
      </c>
      <c r="K156" s="192">
        <f t="shared" si="101"/>
        <v>26.46</v>
      </c>
      <c r="L156" s="192">
        <f t="shared" si="101"/>
        <v>29.09</v>
      </c>
      <c r="M156" s="192">
        <f t="shared" si="101"/>
        <v>32.65</v>
      </c>
      <c r="N156" s="192">
        <f t="shared" si="101"/>
        <v>35.28</v>
      </c>
      <c r="O156" s="192">
        <f t="shared" si="101"/>
        <v>38.159999999999997</v>
      </c>
      <c r="P156" s="192">
        <f t="shared" si="101"/>
        <v>40.78</v>
      </c>
      <c r="Q156" s="192">
        <f t="shared" si="101"/>
        <v>43.79</v>
      </c>
      <c r="R156" s="192">
        <f t="shared" si="101"/>
        <v>46.6</v>
      </c>
      <c r="S156" s="192">
        <f t="shared" si="101"/>
        <v>49.48</v>
      </c>
      <c r="T156" s="192">
        <f t="shared" si="101"/>
        <v>52.11</v>
      </c>
      <c r="U156" s="192">
        <f t="shared" si="101"/>
        <v>55.11</v>
      </c>
      <c r="V156" s="192">
        <f t="shared" si="101"/>
        <v>57.73</v>
      </c>
      <c r="W156" s="192">
        <f t="shared" si="101"/>
        <v>60.55</v>
      </c>
    </row>
    <row r="157" spans="1:23" x14ac:dyDescent="0.25">
      <c r="A157" s="160"/>
      <c r="B157" s="160"/>
      <c r="C157" s="191" t="s">
        <v>724</v>
      </c>
      <c r="D157" s="192">
        <f>D100+D113/12*9</f>
        <v>1.5</v>
      </c>
      <c r="E157" s="192">
        <f t="shared" ref="E157:W157" si="102">E100+E113/12*9</f>
        <v>3.01</v>
      </c>
      <c r="F157" s="192">
        <f t="shared" si="102"/>
        <v>4.51</v>
      </c>
      <c r="G157" s="192">
        <f t="shared" si="102"/>
        <v>6.01</v>
      </c>
      <c r="H157" s="192">
        <f t="shared" si="102"/>
        <v>7.52</v>
      </c>
      <c r="I157" s="192">
        <f t="shared" si="102"/>
        <v>9.02</v>
      </c>
      <c r="J157" s="192">
        <f t="shared" si="102"/>
        <v>10.52</v>
      </c>
      <c r="K157" s="192">
        <f t="shared" si="102"/>
        <v>12.02</v>
      </c>
      <c r="L157" s="192">
        <f t="shared" si="102"/>
        <v>13.52</v>
      </c>
      <c r="M157" s="192">
        <f t="shared" si="102"/>
        <v>15.02</v>
      </c>
      <c r="N157" s="192">
        <f t="shared" si="102"/>
        <v>16.53</v>
      </c>
      <c r="O157" s="192">
        <f t="shared" si="102"/>
        <v>18.03</v>
      </c>
      <c r="P157" s="192">
        <f t="shared" si="102"/>
        <v>19.53</v>
      </c>
      <c r="Q157" s="192">
        <f t="shared" si="102"/>
        <v>21.04</v>
      </c>
      <c r="R157" s="192">
        <f t="shared" si="102"/>
        <v>22.54</v>
      </c>
      <c r="S157" s="192">
        <f t="shared" si="102"/>
        <v>24.04</v>
      </c>
      <c r="T157" s="192">
        <f t="shared" si="102"/>
        <v>25.55</v>
      </c>
      <c r="U157" s="192">
        <f t="shared" si="102"/>
        <v>27.05</v>
      </c>
      <c r="V157" s="192">
        <f t="shared" si="102"/>
        <v>28.55</v>
      </c>
      <c r="W157" s="192">
        <f t="shared" si="102"/>
        <v>30.05</v>
      </c>
    </row>
    <row r="158" spans="1:23" x14ac:dyDescent="0.25">
      <c r="A158" s="160"/>
      <c r="B158" s="160"/>
      <c r="C158" s="191" t="s">
        <v>725</v>
      </c>
      <c r="D158" s="192">
        <f>D101+D113/12*9+D114/12*9+D115/12*9</f>
        <v>5.47</v>
      </c>
      <c r="E158" s="192">
        <f t="shared" ref="E158:W158" si="103">E101+E113/12*9+E114/12*9+E115/12*9</f>
        <v>8.57</v>
      </c>
      <c r="F158" s="192">
        <f t="shared" si="103"/>
        <v>11.29</v>
      </c>
      <c r="G158" s="192">
        <f t="shared" si="103"/>
        <v>14.76</v>
      </c>
      <c r="H158" s="192">
        <f t="shared" si="103"/>
        <v>17.68</v>
      </c>
      <c r="I158" s="192">
        <f t="shared" si="103"/>
        <v>21.64</v>
      </c>
      <c r="J158" s="192">
        <f t="shared" si="103"/>
        <v>24.36</v>
      </c>
      <c r="K158" s="192">
        <f t="shared" si="103"/>
        <v>27.46</v>
      </c>
      <c r="L158" s="192">
        <f t="shared" si="103"/>
        <v>30.18</v>
      </c>
      <c r="M158" s="192">
        <f t="shared" si="103"/>
        <v>33.840000000000003</v>
      </c>
      <c r="N158" s="192">
        <f t="shared" si="103"/>
        <v>36.57</v>
      </c>
      <c r="O158" s="192">
        <f t="shared" si="103"/>
        <v>39.28</v>
      </c>
      <c r="P158" s="192">
        <f t="shared" si="103"/>
        <v>42</v>
      </c>
      <c r="Q158" s="192">
        <f t="shared" si="103"/>
        <v>45.1</v>
      </c>
      <c r="R158" s="192">
        <f t="shared" si="103"/>
        <v>48.01</v>
      </c>
      <c r="S158" s="192">
        <f t="shared" si="103"/>
        <v>50.98</v>
      </c>
      <c r="T158" s="192">
        <f t="shared" si="103"/>
        <v>53.71</v>
      </c>
      <c r="U158" s="192">
        <f t="shared" si="103"/>
        <v>56.8</v>
      </c>
      <c r="V158" s="192">
        <f t="shared" si="103"/>
        <v>59.52</v>
      </c>
      <c r="W158" s="192">
        <f t="shared" si="103"/>
        <v>62.43</v>
      </c>
    </row>
    <row r="159" spans="1:23" x14ac:dyDescent="0.25">
      <c r="A159" s="160"/>
      <c r="B159" s="160"/>
      <c r="C159" s="191" t="s">
        <v>724</v>
      </c>
      <c r="D159" s="192">
        <f>D102+D113/12*9</f>
        <v>1.6</v>
      </c>
      <c r="E159" s="192">
        <f t="shared" ref="E159:W159" si="104">E102+E113/12*9</f>
        <v>3.2</v>
      </c>
      <c r="F159" s="192">
        <f t="shared" si="104"/>
        <v>4.79</v>
      </c>
      <c r="G159" s="192">
        <f t="shared" si="104"/>
        <v>6.38</v>
      </c>
      <c r="H159" s="192">
        <f t="shared" si="104"/>
        <v>7.99</v>
      </c>
      <c r="I159" s="192">
        <f t="shared" si="104"/>
        <v>9.58</v>
      </c>
      <c r="J159" s="192">
        <f t="shared" si="104"/>
        <v>11.18</v>
      </c>
      <c r="K159" s="192">
        <f t="shared" si="104"/>
        <v>12.77</v>
      </c>
      <c r="L159" s="192">
        <f t="shared" si="104"/>
        <v>14.37</v>
      </c>
      <c r="M159" s="192">
        <f t="shared" si="104"/>
        <v>15.96</v>
      </c>
      <c r="N159" s="192">
        <f t="shared" si="104"/>
        <v>17.57</v>
      </c>
      <c r="O159" s="192">
        <f t="shared" si="104"/>
        <v>19.16</v>
      </c>
      <c r="P159" s="192">
        <f t="shared" si="104"/>
        <v>20.75</v>
      </c>
      <c r="Q159" s="192">
        <f t="shared" si="104"/>
        <v>22.35</v>
      </c>
      <c r="R159" s="192">
        <f t="shared" si="104"/>
        <v>23.95</v>
      </c>
      <c r="S159" s="192">
        <f t="shared" si="104"/>
        <v>25.54</v>
      </c>
      <c r="T159" s="192">
        <f t="shared" si="104"/>
        <v>27.14</v>
      </c>
      <c r="U159" s="192">
        <f t="shared" si="104"/>
        <v>28.73</v>
      </c>
      <c r="V159" s="192">
        <f t="shared" si="104"/>
        <v>30.33</v>
      </c>
      <c r="W159" s="192">
        <f t="shared" si="104"/>
        <v>31.93</v>
      </c>
    </row>
    <row r="160" spans="1:23" x14ac:dyDescent="0.25">
      <c r="A160" s="160"/>
      <c r="B160" s="160"/>
      <c r="C160" s="191" t="s">
        <v>726</v>
      </c>
      <c r="D160" s="192">
        <f>D103+D113/12*9+D114/12*9+D115/12*9</f>
        <v>6.67</v>
      </c>
      <c r="E160" s="192">
        <f t="shared" ref="E160:W160" si="105">E103+E113/12*9+E114/12*9+E115/12*9</f>
        <v>10.98</v>
      </c>
      <c r="F160" s="192">
        <f t="shared" si="105"/>
        <v>14.9</v>
      </c>
      <c r="G160" s="192">
        <f t="shared" si="105"/>
        <v>19.57</v>
      </c>
      <c r="H160" s="192">
        <f t="shared" si="105"/>
        <v>23.69</v>
      </c>
      <c r="I160" s="192">
        <f t="shared" si="105"/>
        <v>28.86</v>
      </c>
      <c r="J160" s="192">
        <f t="shared" si="105"/>
        <v>32.79</v>
      </c>
      <c r="K160" s="192">
        <f t="shared" si="105"/>
        <v>37.090000000000003</v>
      </c>
      <c r="L160" s="192">
        <f t="shared" si="105"/>
        <v>41.01</v>
      </c>
      <c r="M160" s="192">
        <f t="shared" si="105"/>
        <v>45.87</v>
      </c>
      <c r="N160" s="192">
        <f t="shared" si="105"/>
        <v>49.8</v>
      </c>
      <c r="O160" s="192">
        <f t="shared" si="105"/>
        <v>53.73</v>
      </c>
      <c r="P160" s="192">
        <f t="shared" si="105"/>
        <v>57.65</v>
      </c>
      <c r="Q160" s="192">
        <f t="shared" si="105"/>
        <v>61.95</v>
      </c>
      <c r="R160" s="192">
        <f t="shared" si="105"/>
        <v>66.06</v>
      </c>
      <c r="S160" s="192">
        <f t="shared" si="105"/>
        <v>70.239999999999995</v>
      </c>
      <c r="T160" s="192">
        <f t="shared" si="105"/>
        <v>74.17</v>
      </c>
      <c r="U160" s="192">
        <f t="shared" si="105"/>
        <v>78.459999999999994</v>
      </c>
      <c r="V160" s="192">
        <f t="shared" si="105"/>
        <v>82.39</v>
      </c>
      <c r="W160" s="192">
        <f t="shared" si="105"/>
        <v>86.5</v>
      </c>
    </row>
    <row r="161" spans="1:26" x14ac:dyDescent="0.25">
      <c r="A161" s="160"/>
      <c r="B161" s="160"/>
      <c r="C161" s="191" t="s">
        <v>724</v>
      </c>
      <c r="D161" s="192">
        <f>D104+D113/12*9</f>
        <v>2.8</v>
      </c>
      <c r="E161" s="192">
        <f t="shared" ref="E161:W161" si="106">E104+E113/12*9</f>
        <v>5.6</v>
      </c>
      <c r="F161" s="192">
        <f t="shared" si="106"/>
        <v>8.4</v>
      </c>
      <c r="G161" s="192">
        <f t="shared" si="106"/>
        <v>11.2</v>
      </c>
      <c r="H161" s="192">
        <f t="shared" si="106"/>
        <v>14</v>
      </c>
      <c r="I161" s="192">
        <f t="shared" si="106"/>
        <v>16.8</v>
      </c>
      <c r="J161" s="192">
        <f t="shared" si="106"/>
        <v>19.600000000000001</v>
      </c>
      <c r="K161" s="192">
        <f t="shared" si="106"/>
        <v>22.4</v>
      </c>
      <c r="L161" s="192">
        <f t="shared" si="106"/>
        <v>25.2</v>
      </c>
      <c r="M161" s="192">
        <f t="shared" si="106"/>
        <v>28</v>
      </c>
      <c r="N161" s="192">
        <f t="shared" si="106"/>
        <v>30.8</v>
      </c>
      <c r="O161" s="192">
        <f t="shared" si="106"/>
        <v>33.6</v>
      </c>
      <c r="P161" s="192">
        <f t="shared" si="106"/>
        <v>36.4</v>
      </c>
      <c r="Q161" s="192">
        <f t="shared" si="106"/>
        <v>39.200000000000003</v>
      </c>
      <c r="R161" s="192">
        <f t="shared" si="106"/>
        <v>42</v>
      </c>
      <c r="S161" s="192">
        <f t="shared" si="106"/>
        <v>44.8</v>
      </c>
      <c r="T161" s="192">
        <f t="shared" si="106"/>
        <v>47.6</v>
      </c>
      <c r="U161" s="192">
        <f t="shared" si="106"/>
        <v>50.4</v>
      </c>
      <c r="V161" s="192">
        <f t="shared" si="106"/>
        <v>53.2</v>
      </c>
      <c r="W161" s="192">
        <f t="shared" si="106"/>
        <v>56</v>
      </c>
    </row>
    <row r="162" spans="1:26" x14ac:dyDescent="0.25">
      <c r="A162" s="160"/>
      <c r="B162" s="160"/>
      <c r="C162" s="191" t="s">
        <v>727</v>
      </c>
      <c r="D162" s="192">
        <f>D105+D113/12*9+D114/12*9+D115/12*9</f>
        <v>4.42</v>
      </c>
      <c r="E162" s="192">
        <f t="shared" ref="E162:W162" si="107">E105+E113/12*9+E114/12*9+E115/12*9</f>
        <v>7.21</v>
      </c>
      <c r="F162" s="192">
        <f t="shared" si="107"/>
        <v>9.6199999999999992</v>
      </c>
      <c r="G162" s="192">
        <f t="shared" si="107"/>
        <v>12.79</v>
      </c>
      <c r="H162" s="192">
        <f t="shared" si="107"/>
        <v>15.39</v>
      </c>
      <c r="I162" s="192">
        <f t="shared" si="107"/>
        <v>18.55</v>
      </c>
      <c r="J162" s="192">
        <f t="shared" si="107"/>
        <v>20.97</v>
      </c>
      <c r="K162" s="192">
        <f t="shared" si="107"/>
        <v>23.76</v>
      </c>
      <c r="L162" s="192">
        <f t="shared" si="107"/>
        <v>26.17</v>
      </c>
      <c r="M162" s="192">
        <f t="shared" si="107"/>
        <v>29.53</v>
      </c>
      <c r="N162" s="192">
        <f t="shared" si="107"/>
        <v>31.94</v>
      </c>
      <c r="O162" s="192">
        <f t="shared" si="107"/>
        <v>34.36</v>
      </c>
      <c r="P162" s="192">
        <f t="shared" si="107"/>
        <v>36.770000000000003</v>
      </c>
      <c r="Q162" s="192">
        <f t="shared" si="107"/>
        <v>39.56</v>
      </c>
      <c r="R162" s="192">
        <f t="shared" si="107"/>
        <v>42.16</v>
      </c>
      <c r="S162" s="192">
        <f t="shared" si="107"/>
        <v>44.58</v>
      </c>
      <c r="T162" s="192">
        <f t="shared" si="107"/>
        <v>46.99</v>
      </c>
      <c r="U162" s="192">
        <f t="shared" si="107"/>
        <v>49.78</v>
      </c>
      <c r="V162" s="192">
        <f t="shared" si="107"/>
        <v>52.2</v>
      </c>
      <c r="W162" s="192">
        <f t="shared" si="107"/>
        <v>54.8</v>
      </c>
    </row>
    <row r="163" spans="1:26" x14ac:dyDescent="0.25">
      <c r="A163" s="160"/>
      <c r="B163" s="160"/>
      <c r="C163" s="191" t="s">
        <v>724</v>
      </c>
      <c r="D163" s="192">
        <f>D106+D113/12*9</f>
        <v>1.29</v>
      </c>
      <c r="E163" s="192">
        <f t="shared" ref="E163:W163" si="108">E106+E113/12*9</f>
        <v>2.58</v>
      </c>
      <c r="F163" s="192">
        <f t="shared" si="108"/>
        <v>3.87</v>
      </c>
      <c r="G163" s="192">
        <f t="shared" si="108"/>
        <v>5.16</v>
      </c>
      <c r="H163" s="192">
        <f t="shared" si="108"/>
        <v>6.45</v>
      </c>
      <c r="I163" s="192">
        <f t="shared" si="108"/>
        <v>7.74</v>
      </c>
      <c r="J163" s="192">
        <f t="shared" si="108"/>
        <v>9.0299999999999994</v>
      </c>
      <c r="K163" s="192">
        <f t="shared" si="108"/>
        <v>10.32</v>
      </c>
      <c r="L163" s="192">
        <f t="shared" si="108"/>
        <v>11.61</v>
      </c>
      <c r="M163" s="192">
        <f t="shared" si="108"/>
        <v>12.9</v>
      </c>
      <c r="N163" s="192">
        <f t="shared" si="108"/>
        <v>14.19</v>
      </c>
      <c r="O163" s="192">
        <f t="shared" si="108"/>
        <v>15.48</v>
      </c>
      <c r="P163" s="192">
        <f t="shared" si="108"/>
        <v>16.77</v>
      </c>
      <c r="Q163" s="192">
        <f t="shared" si="108"/>
        <v>18.059999999999999</v>
      </c>
      <c r="R163" s="192">
        <f t="shared" si="108"/>
        <v>19.350000000000001</v>
      </c>
      <c r="S163" s="192">
        <f t="shared" si="108"/>
        <v>20.64</v>
      </c>
      <c r="T163" s="192">
        <f t="shared" si="108"/>
        <v>21.93</v>
      </c>
      <c r="U163" s="192">
        <f t="shared" si="108"/>
        <v>23.22</v>
      </c>
      <c r="V163" s="192">
        <f t="shared" si="108"/>
        <v>24.51</v>
      </c>
      <c r="W163" s="192">
        <f t="shared" si="108"/>
        <v>25.8</v>
      </c>
    </row>
    <row r="164" spans="1:26" x14ac:dyDescent="0.25">
      <c r="A164" s="160"/>
      <c r="B164" s="160"/>
      <c r="C164" s="193" t="s">
        <v>728</v>
      </c>
      <c r="D164" s="194">
        <f t="shared" ref="D164:W167" si="109">D107</f>
        <v>6.14</v>
      </c>
      <c r="E164" s="194">
        <f t="shared" si="109"/>
        <v>8.33</v>
      </c>
      <c r="F164" s="194">
        <f t="shared" si="109"/>
        <v>9.18</v>
      </c>
      <c r="G164" s="194">
        <f t="shared" si="109"/>
        <v>10.43</v>
      </c>
      <c r="H164" s="194">
        <f t="shared" si="109"/>
        <v>10.53</v>
      </c>
      <c r="I164" s="194">
        <f t="shared" si="109"/>
        <v>11.76</v>
      </c>
      <c r="J164" s="194">
        <f t="shared" si="109"/>
        <v>12.26</v>
      </c>
      <c r="K164" s="194">
        <f t="shared" si="109"/>
        <v>15.61</v>
      </c>
      <c r="L164" s="194">
        <f t="shared" si="109"/>
        <v>15.71</v>
      </c>
      <c r="M164" s="194">
        <f t="shared" si="109"/>
        <v>16.57</v>
      </c>
      <c r="N164" s="194">
        <f t="shared" si="109"/>
        <v>17.059999999999999</v>
      </c>
      <c r="O164" s="194">
        <f t="shared" si="109"/>
        <v>17.920000000000002</v>
      </c>
      <c r="P164" s="194">
        <f t="shared" si="109"/>
        <v>19.16</v>
      </c>
      <c r="Q164" s="194">
        <f t="shared" si="109"/>
        <v>20.02</v>
      </c>
      <c r="R164" s="194">
        <f t="shared" si="109"/>
        <v>20.52</v>
      </c>
      <c r="S164" s="194">
        <f t="shared" si="109"/>
        <v>20.61</v>
      </c>
      <c r="T164" s="194">
        <f t="shared" si="109"/>
        <v>21.08</v>
      </c>
      <c r="U164" s="194">
        <f t="shared" si="109"/>
        <v>21.94</v>
      </c>
      <c r="V164" s="194">
        <f t="shared" si="109"/>
        <v>22.04</v>
      </c>
      <c r="W164" s="194">
        <f t="shared" si="109"/>
        <v>22.91</v>
      </c>
    </row>
    <row r="165" spans="1:26" x14ac:dyDescent="0.25">
      <c r="A165" s="160"/>
      <c r="B165" s="160"/>
      <c r="C165" s="193" t="s">
        <v>729</v>
      </c>
      <c r="D165" s="194">
        <f t="shared" si="109"/>
        <v>6.14</v>
      </c>
      <c r="E165" s="194">
        <f t="shared" si="109"/>
        <v>8.52</v>
      </c>
      <c r="F165" s="194">
        <f t="shared" si="109"/>
        <v>9.36</v>
      </c>
      <c r="G165" s="194">
        <f t="shared" si="109"/>
        <v>10.81</v>
      </c>
      <c r="H165" s="194">
        <f t="shared" si="109"/>
        <v>10.9</v>
      </c>
      <c r="I165" s="194">
        <f t="shared" si="109"/>
        <v>12.33</v>
      </c>
      <c r="J165" s="194">
        <f t="shared" si="109"/>
        <v>12.82</v>
      </c>
      <c r="K165" s="194">
        <f t="shared" si="109"/>
        <v>16.36</v>
      </c>
      <c r="L165" s="194">
        <f t="shared" si="109"/>
        <v>16.46</v>
      </c>
      <c r="M165" s="194">
        <f t="shared" si="109"/>
        <v>17.510000000000002</v>
      </c>
      <c r="N165" s="194">
        <f t="shared" si="109"/>
        <v>18</v>
      </c>
      <c r="O165" s="194">
        <f t="shared" si="109"/>
        <v>19.05</v>
      </c>
      <c r="P165" s="194">
        <f t="shared" si="109"/>
        <v>20.29</v>
      </c>
      <c r="Q165" s="194">
        <f t="shared" si="109"/>
        <v>21.34</v>
      </c>
      <c r="R165" s="194">
        <f t="shared" si="109"/>
        <v>21.83</v>
      </c>
      <c r="S165" s="194">
        <f t="shared" si="109"/>
        <v>22.11</v>
      </c>
      <c r="T165" s="194">
        <f t="shared" si="109"/>
        <v>22.58</v>
      </c>
      <c r="U165" s="194">
        <f t="shared" si="109"/>
        <v>23.63</v>
      </c>
      <c r="V165" s="194">
        <f t="shared" si="109"/>
        <v>23.72</v>
      </c>
      <c r="W165" s="194">
        <f t="shared" si="109"/>
        <v>24.79</v>
      </c>
    </row>
    <row r="166" spans="1:26" x14ac:dyDescent="0.25">
      <c r="A166" s="160"/>
      <c r="B166" s="160"/>
      <c r="C166" s="193" t="s">
        <v>730</v>
      </c>
      <c r="D166" s="194">
        <f t="shared" si="109"/>
        <v>6.14</v>
      </c>
      <c r="E166" s="194">
        <f t="shared" si="109"/>
        <v>8.52</v>
      </c>
      <c r="F166" s="194">
        <f t="shared" si="109"/>
        <v>9.36</v>
      </c>
      <c r="G166" s="194">
        <f t="shared" si="109"/>
        <v>10.81</v>
      </c>
      <c r="H166" s="194">
        <f t="shared" si="109"/>
        <v>10.9</v>
      </c>
      <c r="I166" s="194">
        <f t="shared" si="109"/>
        <v>12.33</v>
      </c>
      <c r="J166" s="194">
        <f t="shared" si="109"/>
        <v>12.82</v>
      </c>
      <c r="K166" s="194">
        <f t="shared" si="109"/>
        <v>16.36</v>
      </c>
      <c r="L166" s="194">
        <f t="shared" si="109"/>
        <v>16.46</v>
      </c>
      <c r="M166" s="194">
        <f t="shared" si="109"/>
        <v>17.510000000000002</v>
      </c>
      <c r="N166" s="194">
        <f t="shared" si="109"/>
        <v>18</v>
      </c>
      <c r="O166" s="194">
        <f t="shared" si="109"/>
        <v>19.05</v>
      </c>
      <c r="P166" s="194">
        <f t="shared" si="109"/>
        <v>20.29</v>
      </c>
      <c r="Q166" s="194">
        <f t="shared" si="109"/>
        <v>21.34</v>
      </c>
      <c r="R166" s="194">
        <f t="shared" si="109"/>
        <v>21.83</v>
      </c>
      <c r="S166" s="194">
        <f t="shared" si="109"/>
        <v>22.11</v>
      </c>
      <c r="T166" s="194">
        <f t="shared" si="109"/>
        <v>22.58</v>
      </c>
      <c r="U166" s="194">
        <f t="shared" si="109"/>
        <v>23.63</v>
      </c>
      <c r="V166" s="194">
        <f t="shared" si="109"/>
        <v>23.72</v>
      </c>
      <c r="W166" s="194">
        <f t="shared" si="109"/>
        <v>24.79</v>
      </c>
    </row>
    <row r="167" spans="1:26" x14ac:dyDescent="0.25">
      <c r="A167" s="160"/>
      <c r="B167" s="160"/>
      <c r="C167" s="193" t="s">
        <v>731</v>
      </c>
      <c r="D167" s="194">
        <f t="shared" si="109"/>
        <v>0.99</v>
      </c>
      <c r="E167" s="194">
        <f t="shared" si="109"/>
        <v>2.73</v>
      </c>
      <c r="F167" s="194">
        <f t="shared" si="109"/>
        <v>3.58</v>
      </c>
      <c r="G167" s="194">
        <f t="shared" si="109"/>
        <v>4.5599999999999996</v>
      </c>
      <c r="H167" s="194">
        <f t="shared" si="109"/>
        <v>4.8499999999999996</v>
      </c>
      <c r="I167" s="194">
        <f t="shared" si="109"/>
        <v>6.04</v>
      </c>
      <c r="J167" s="194">
        <f t="shared" si="109"/>
        <v>6.49</v>
      </c>
      <c r="K167" s="194">
        <f t="shared" si="109"/>
        <v>9.2100000000000009</v>
      </c>
      <c r="L167" s="194">
        <f t="shared" si="109"/>
        <v>9.49</v>
      </c>
      <c r="M167" s="194">
        <f t="shared" si="109"/>
        <v>10.31</v>
      </c>
      <c r="N167" s="194">
        <f t="shared" si="109"/>
        <v>10.76</v>
      </c>
      <c r="O167" s="194">
        <f t="shared" si="109"/>
        <v>11.58</v>
      </c>
      <c r="P167" s="194">
        <f t="shared" si="109"/>
        <v>12.41</v>
      </c>
      <c r="Q167" s="194">
        <f t="shared" si="109"/>
        <v>13.23</v>
      </c>
      <c r="R167" s="194">
        <f t="shared" si="109"/>
        <v>13.68</v>
      </c>
      <c r="S167" s="194">
        <f t="shared" si="109"/>
        <v>13.96</v>
      </c>
      <c r="T167" s="194">
        <f t="shared" si="109"/>
        <v>14.24</v>
      </c>
      <c r="U167" s="194">
        <f t="shared" si="109"/>
        <v>15.06</v>
      </c>
      <c r="V167" s="194">
        <f t="shared" si="109"/>
        <v>15.35</v>
      </c>
      <c r="W167" s="194">
        <f t="shared" si="109"/>
        <v>15.96</v>
      </c>
    </row>
    <row r="172" spans="1:26" hidden="1" x14ac:dyDescent="0.25">
      <c r="A172" s="160"/>
      <c r="B172" s="160"/>
      <c r="C172" s="198" t="s">
        <v>739</v>
      </c>
      <c r="D172" s="190">
        <f>D38+D40+D41+D44+D45+D46+D47+D48+D49+D56</f>
        <v>6.63</v>
      </c>
      <c r="E172" s="190">
        <f t="shared" ref="E172:W172" si="110">E38+E40+E41+E44+E45+E46+E47+E48+E49+E56</f>
        <v>9.5</v>
      </c>
      <c r="F172" s="190">
        <f t="shared" si="110"/>
        <v>10.63</v>
      </c>
      <c r="G172" s="190">
        <f t="shared" si="110"/>
        <v>12.25</v>
      </c>
      <c r="H172" s="190">
        <f t="shared" si="110"/>
        <v>12.38</v>
      </c>
      <c r="I172" s="190">
        <f t="shared" si="110"/>
        <v>14</v>
      </c>
      <c r="J172" s="190">
        <f t="shared" si="110"/>
        <v>14.63</v>
      </c>
      <c r="K172" s="199">
        <f t="shared" si="110"/>
        <v>19</v>
      </c>
      <c r="L172" s="190">
        <f t="shared" si="110"/>
        <v>19.13</v>
      </c>
      <c r="M172" s="190">
        <f t="shared" si="110"/>
        <v>20.25</v>
      </c>
      <c r="N172" s="190">
        <f t="shared" si="110"/>
        <v>20.88</v>
      </c>
      <c r="O172" s="190">
        <f t="shared" si="110"/>
        <v>22</v>
      </c>
      <c r="P172" s="190">
        <f t="shared" si="110"/>
        <v>23.63</v>
      </c>
      <c r="Q172" s="190">
        <f t="shared" si="110"/>
        <v>24.75</v>
      </c>
      <c r="R172" s="190">
        <f t="shared" si="110"/>
        <v>25.38</v>
      </c>
      <c r="S172" s="190">
        <f t="shared" si="110"/>
        <v>25.5</v>
      </c>
      <c r="T172" s="190">
        <f t="shared" si="110"/>
        <v>26.13</v>
      </c>
      <c r="U172" s="190">
        <f t="shared" si="110"/>
        <v>27.25</v>
      </c>
      <c r="V172" s="190">
        <f t="shared" si="110"/>
        <v>27.38</v>
      </c>
      <c r="W172" s="190">
        <f t="shared" si="110"/>
        <v>28.5</v>
      </c>
      <c r="Z172" s="199">
        <f>Z38+Z40+Z41+Z44+Z45+Z46+Z47+Z48+Z49+Z56</f>
        <v>19</v>
      </c>
    </row>
    <row r="173" spans="1:26" hidden="1" x14ac:dyDescent="0.25">
      <c r="A173" s="160"/>
      <c r="B173" s="160"/>
      <c r="C173" s="198" t="s">
        <v>740</v>
      </c>
      <c r="D173" s="190">
        <f>D40+D41+D44+D45+D47</f>
        <v>1.5</v>
      </c>
      <c r="E173" s="190">
        <f t="shared" ref="E173:W173" si="111">E40+E41+E44+E45+E47</f>
        <v>4</v>
      </c>
      <c r="F173" s="190">
        <f t="shared" si="111"/>
        <v>4.25</v>
      </c>
      <c r="G173" s="190">
        <f t="shared" si="111"/>
        <v>5.75</v>
      </c>
      <c r="H173" s="190">
        <f t="shared" si="111"/>
        <v>5.75</v>
      </c>
      <c r="I173" s="190">
        <f t="shared" si="111"/>
        <v>7.25</v>
      </c>
      <c r="J173" s="190">
        <f t="shared" si="111"/>
        <v>7.75</v>
      </c>
      <c r="K173" s="199">
        <f t="shared" si="111"/>
        <v>10.5</v>
      </c>
      <c r="L173" s="190">
        <f t="shared" si="111"/>
        <v>10.5</v>
      </c>
      <c r="M173" s="190">
        <f t="shared" si="111"/>
        <v>11.5</v>
      </c>
      <c r="N173" s="190">
        <f t="shared" si="111"/>
        <v>12</v>
      </c>
      <c r="O173" s="190">
        <f t="shared" si="111"/>
        <v>13</v>
      </c>
      <c r="P173" s="190">
        <f t="shared" si="111"/>
        <v>13.5</v>
      </c>
      <c r="Q173" s="190">
        <f t="shared" si="111"/>
        <v>14.5</v>
      </c>
      <c r="R173" s="190">
        <f t="shared" si="111"/>
        <v>15</v>
      </c>
      <c r="S173" s="190">
        <f t="shared" si="111"/>
        <v>15</v>
      </c>
      <c r="T173" s="190">
        <f t="shared" si="111"/>
        <v>15</v>
      </c>
      <c r="U173" s="190">
        <f t="shared" si="111"/>
        <v>15.5</v>
      </c>
      <c r="V173" s="190">
        <f t="shared" si="111"/>
        <v>15.5</v>
      </c>
      <c r="W173" s="190">
        <f t="shared" si="111"/>
        <v>16.5</v>
      </c>
      <c r="Z173" s="199">
        <f>Z40+Z41+Z44+Z45+Z47</f>
        <v>10.5</v>
      </c>
    </row>
    <row r="174" spans="1:26" ht="45" hidden="1" x14ac:dyDescent="0.25">
      <c r="A174" s="160"/>
      <c r="B174" s="160"/>
      <c r="C174" s="198" t="s">
        <v>741</v>
      </c>
      <c r="D174" s="190">
        <f>D172*6204*1.302*12</f>
        <v>642654.49</v>
      </c>
      <c r="E174" s="190">
        <f t="shared" ref="E174:W174" si="112">E172*6204*1.302*12</f>
        <v>920847.31</v>
      </c>
      <c r="F174" s="190">
        <f t="shared" si="112"/>
        <v>1030379.68</v>
      </c>
      <c r="G174" s="190">
        <f t="shared" si="112"/>
        <v>1187408.3799999999</v>
      </c>
      <c r="H174" s="190">
        <f t="shared" si="112"/>
        <v>1200009.44</v>
      </c>
      <c r="I174" s="190">
        <f t="shared" si="112"/>
        <v>1357038.14</v>
      </c>
      <c r="J174" s="190">
        <f t="shared" si="112"/>
        <v>1418104.86</v>
      </c>
      <c r="K174" s="190">
        <f t="shared" si="112"/>
        <v>1841694.62</v>
      </c>
      <c r="L174" s="190">
        <f t="shared" si="112"/>
        <v>1854295.69</v>
      </c>
      <c r="M174" s="190">
        <f t="shared" si="112"/>
        <v>1962858.74</v>
      </c>
      <c r="N174" s="190">
        <f t="shared" si="112"/>
        <v>2023925.46</v>
      </c>
      <c r="O174" s="190">
        <f t="shared" si="112"/>
        <v>2132488.5099999998</v>
      </c>
      <c r="P174" s="190">
        <f t="shared" si="112"/>
        <v>2290486.52</v>
      </c>
      <c r="Q174" s="190">
        <f t="shared" si="112"/>
        <v>2399049.58</v>
      </c>
      <c r="R174" s="190">
        <f t="shared" si="112"/>
        <v>2460116.29</v>
      </c>
      <c r="S174" s="190">
        <f t="shared" si="112"/>
        <v>2471748.0499999998</v>
      </c>
      <c r="T174" s="190">
        <f t="shared" si="112"/>
        <v>2532814.7599999998</v>
      </c>
      <c r="U174" s="190">
        <f t="shared" si="112"/>
        <v>2641377.8199999998</v>
      </c>
      <c r="V174" s="190">
        <f t="shared" si="112"/>
        <v>2653978.88</v>
      </c>
      <c r="W174" s="190">
        <f t="shared" si="112"/>
        <v>2762541.94</v>
      </c>
      <c r="Z174" s="190">
        <f>Z172*6204*1.302*12</f>
        <v>1841694.62</v>
      </c>
    </row>
    <row r="175" spans="1:26" ht="30" hidden="1" x14ac:dyDescent="0.25">
      <c r="A175" s="160"/>
      <c r="B175" s="160"/>
      <c r="C175" s="198" t="s">
        <v>742</v>
      </c>
      <c r="D175" s="190">
        <f t="shared" ref="D175:W175" si="113">D174/D7</f>
        <v>42843.63</v>
      </c>
      <c r="E175" s="190">
        <f t="shared" si="113"/>
        <v>30694.91</v>
      </c>
      <c r="F175" s="190">
        <f t="shared" si="113"/>
        <v>22897.33</v>
      </c>
      <c r="G175" s="190">
        <f t="shared" si="113"/>
        <v>19790.14</v>
      </c>
      <c r="H175" s="190">
        <f t="shared" si="113"/>
        <v>16000.13</v>
      </c>
      <c r="I175" s="190">
        <f t="shared" si="113"/>
        <v>15078.2</v>
      </c>
      <c r="J175" s="190">
        <f t="shared" si="113"/>
        <v>13505.76</v>
      </c>
      <c r="K175" s="199">
        <f t="shared" si="113"/>
        <v>15347.46</v>
      </c>
      <c r="L175" s="190">
        <f t="shared" si="113"/>
        <v>13735.52</v>
      </c>
      <c r="M175" s="190">
        <f t="shared" si="113"/>
        <v>13085.72</v>
      </c>
      <c r="N175" s="190">
        <f t="shared" si="113"/>
        <v>12266.21</v>
      </c>
      <c r="O175" s="190">
        <f t="shared" si="113"/>
        <v>11847.16</v>
      </c>
      <c r="P175" s="190">
        <f t="shared" si="113"/>
        <v>11746.08</v>
      </c>
      <c r="Q175" s="190">
        <f t="shared" si="113"/>
        <v>11424.05</v>
      </c>
      <c r="R175" s="190">
        <f t="shared" si="113"/>
        <v>10933.85</v>
      </c>
      <c r="S175" s="190">
        <f t="shared" si="113"/>
        <v>10298.950000000001</v>
      </c>
      <c r="T175" s="190">
        <f t="shared" si="113"/>
        <v>9932.61</v>
      </c>
      <c r="U175" s="190">
        <f t="shared" si="113"/>
        <v>9782.8799999999992</v>
      </c>
      <c r="V175" s="190">
        <f t="shared" si="113"/>
        <v>9312.2099999999991</v>
      </c>
      <c r="W175" s="190">
        <f t="shared" si="113"/>
        <v>9208.4699999999993</v>
      </c>
      <c r="Z175" s="199">
        <f>Z174/Z7</f>
        <v>11510.59</v>
      </c>
    </row>
    <row r="176" spans="1:26" ht="45" hidden="1" customHeight="1" x14ac:dyDescent="0.25">
      <c r="C176" s="200" t="s">
        <v>743</v>
      </c>
      <c r="D176" s="201">
        <f>D175/$K175</f>
        <v>2.79</v>
      </c>
      <c r="E176" s="201">
        <f t="shared" ref="E176:W176" si="114">E175/$K175</f>
        <v>2</v>
      </c>
      <c r="F176" s="201">
        <f t="shared" si="114"/>
        <v>1.49</v>
      </c>
      <c r="G176" s="201">
        <f t="shared" si="114"/>
        <v>1.29</v>
      </c>
      <c r="H176" s="201">
        <f t="shared" si="114"/>
        <v>1.04</v>
      </c>
      <c r="I176" s="201">
        <f t="shared" si="114"/>
        <v>0.98</v>
      </c>
      <c r="J176" s="201">
        <f t="shared" si="114"/>
        <v>0.88</v>
      </c>
      <c r="K176" s="201">
        <f t="shared" si="114"/>
        <v>1</v>
      </c>
      <c r="L176" s="201">
        <f t="shared" si="114"/>
        <v>0.89</v>
      </c>
      <c r="M176" s="201">
        <f t="shared" si="114"/>
        <v>0.85</v>
      </c>
      <c r="N176" s="201">
        <f t="shared" si="114"/>
        <v>0.8</v>
      </c>
      <c r="O176" s="201">
        <f t="shared" si="114"/>
        <v>0.77</v>
      </c>
      <c r="P176" s="201">
        <f t="shared" si="114"/>
        <v>0.77</v>
      </c>
      <c r="Q176" s="201">
        <f t="shared" si="114"/>
        <v>0.74</v>
      </c>
      <c r="R176" s="201">
        <f t="shared" si="114"/>
        <v>0.71</v>
      </c>
      <c r="S176" s="201">
        <f t="shared" si="114"/>
        <v>0.67</v>
      </c>
      <c r="T176" s="201">
        <f t="shared" si="114"/>
        <v>0.65</v>
      </c>
      <c r="U176" s="201">
        <f t="shared" si="114"/>
        <v>0.64</v>
      </c>
      <c r="V176" s="201">
        <f t="shared" si="114"/>
        <v>0.61</v>
      </c>
      <c r="W176" s="201">
        <f t="shared" si="114"/>
        <v>0.6</v>
      </c>
      <c r="Z176" s="201">
        <f>Z175/$K175</f>
        <v>0.75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5">
    <pageSetUpPr fitToPage="1"/>
  </sheetPr>
  <dimension ref="A1:AC176"/>
  <sheetViews>
    <sheetView view="pageBreakPreview" zoomScale="75" zoomScaleNormal="75" zoomScaleSheetLayoutView="75" workbookViewId="0">
      <pane xSplit="3" ySplit="7" topLeftCell="D14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K27" sqref="K27"/>
    </sheetView>
  </sheetViews>
  <sheetFormatPr defaultRowHeight="15" x14ac:dyDescent="0.25"/>
  <cols>
    <col min="1" max="1" width="6.85546875" style="150" hidden="1" customWidth="1"/>
    <col min="2" max="2" width="7.42578125" style="150" hidden="1" customWidth="1"/>
    <col min="3" max="3" width="37.85546875" style="150" customWidth="1"/>
    <col min="4" max="15" width="6.42578125" style="150" customWidth="1"/>
    <col min="16" max="23" width="7.5703125" style="150" customWidth="1"/>
    <col min="24" max="25" width="9.140625" style="150"/>
    <col min="26" max="26" width="41.140625" style="150" customWidth="1"/>
    <col min="27" max="256" width="9.140625" style="150"/>
    <col min="257" max="258" width="0" style="150" hidden="1" customWidth="1"/>
    <col min="259" max="259" width="37.85546875" style="150" customWidth="1"/>
    <col min="260" max="271" width="12" style="150" bestFit="1" customWidth="1"/>
    <col min="272" max="272" width="13.7109375" style="150" customWidth="1"/>
    <col min="273" max="279" width="13.7109375" style="150" bestFit="1" customWidth="1"/>
    <col min="280" max="512" width="9.140625" style="150"/>
    <col min="513" max="514" width="0" style="150" hidden="1" customWidth="1"/>
    <col min="515" max="515" width="37.85546875" style="150" customWidth="1"/>
    <col min="516" max="527" width="12" style="150" bestFit="1" customWidth="1"/>
    <col min="528" max="528" width="13.7109375" style="150" customWidth="1"/>
    <col min="529" max="535" width="13.7109375" style="150" bestFit="1" customWidth="1"/>
    <col min="536" max="768" width="9.140625" style="150"/>
    <col min="769" max="770" width="0" style="150" hidden="1" customWidth="1"/>
    <col min="771" max="771" width="37.85546875" style="150" customWidth="1"/>
    <col min="772" max="783" width="12" style="150" bestFit="1" customWidth="1"/>
    <col min="784" max="784" width="13.7109375" style="150" customWidth="1"/>
    <col min="785" max="791" width="13.7109375" style="150" bestFit="1" customWidth="1"/>
    <col min="792" max="1024" width="9.140625" style="150"/>
    <col min="1025" max="1026" width="0" style="150" hidden="1" customWidth="1"/>
    <col min="1027" max="1027" width="37.85546875" style="150" customWidth="1"/>
    <col min="1028" max="1039" width="12" style="150" bestFit="1" customWidth="1"/>
    <col min="1040" max="1040" width="13.7109375" style="150" customWidth="1"/>
    <col min="1041" max="1047" width="13.7109375" style="150" bestFit="1" customWidth="1"/>
    <col min="1048" max="1280" width="9.140625" style="150"/>
    <col min="1281" max="1282" width="0" style="150" hidden="1" customWidth="1"/>
    <col min="1283" max="1283" width="37.85546875" style="150" customWidth="1"/>
    <col min="1284" max="1295" width="12" style="150" bestFit="1" customWidth="1"/>
    <col min="1296" max="1296" width="13.7109375" style="150" customWidth="1"/>
    <col min="1297" max="1303" width="13.7109375" style="150" bestFit="1" customWidth="1"/>
    <col min="1304" max="1536" width="9.140625" style="150"/>
    <col min="1537" max="1538" width="0" style="150" hidden="1" customWidth="1"/>
    <col min="1539" max="1539" width="37.85546875" style="150" customWidth="1"/>
    <col min="1540" max="1551" width="12" style="150" bestFit="1" customWidth="1"/>
    <col min="1552" max="1552" width="13.7109375" style="150" customWidth="1"/>
    <col min="1553" max="1559" width="13.7109375" style="150" bestFit="1" customWidth="1"/>
    <col min="1560" max="1792" width="9.140625" style="150"/>
    <col min="1793" max="1794" width="0" style="150" hidden="1" customWidth="1"/>
    <col min="1795" max="1795" width="37.85546875" style="150" customWidth="1"/>
    <col min="1796" max="1807" width="12" style="150" bestFit="1" customWidth="1"/>
    <col min="1808" max="1808" width="13.7109375" style="150" customWidth="1"/>
    <col min="1809" max="1815" width="13.7109375" style="150" bestFit="1" customWidth="1"/>
    <col min="1816" max="2048" width="9.140625" style="150"/>
    <col min="2049" max="2050" width="0" style="150" hidden="1" customWidth="1"/>
    <col min="2051" max="2051" width="37.85546875" style="150" customWidth="1"/>
    <col min="2052" max="2063" width="12" style="150" bestFit="1" customWidth="1"/>
    <col min="2064" max="2064" width="13.7109375" style="150" customWidth="1"/>
    <col min="2065" max="2071" width="13.7109375" style="150" bestFit="1" customWidth="1"/>
    <col min="2072" max="2304" width="9.140625" style="150"/>
    <col min="2305" max="2306" width="0" style="150" hidden="1" customWidth="1"/>
    <col min="2307" max="2307" width="37.85546875" style="150" customWidth="1"/>
    <col min="2308" max="2319" width="12" style="150" bestFit="1" customWidth="1"/>
    <col min="2320" max="2320" width="13.7109375" style="150" customWidth="1"/>
    <col min="2321" max="2327" width="13.7109375" style="150" bestFit="1" customWidth="1"/>
    <col min="2328" max="2560" width="9.140625" style="150"/>
    <col min="2561" max="2562" width="0" style="150" hidden="1" customWidth="1"/>
    <col min="2563" max="2563" width="37.85546875" style="150" customWidth="1"/>
    <col min="2564" max="2575" width="12" style="150" bestFit="1" customWidth="1"/>
    <col min="2576" max="2576" width="13.7109375" style="150" customWidth="1"/>
    <col min="2577" max="2583" width="13.7109375" style="150" bestFit="1" customWidth="1"/>
    <col min="2584" max="2816" width="9.140625" style="150"/>
    <col min="2817" max="2818" width="0" style="150" hidden="1" customWidth="1"/>
    <col min="2819" max="2819" width="37.85546875" style="150" customWidth="1"/>
    <col min="2820" max="2831" width="12" style="150" bestFit="1" customWidth="1"/>
    <col min="2832" max="2832" width="13.7109375" style="150" customWidth="1"/>
    <col min="2833" max="2839" width="13.7109375" style="150" bestFit="1" customWidth="1"/>
    <col min="2840" max="3072" width="9.140625" style="150"/>
    <col min="3073" max="3074" width="0" style="150" hidden="1" customWidth="1"/>
    <col min="3075" max="3075" width="37.85546875" style="150" customWidth="1"/>
    <col min="3076" max="3087" width="12" style="150" bestFit="1" customWidth="1"/>
    <col min="3088" max="3088" width="13.7109375" style="150" customWidth="1"/>
    <col min="3089" max="3095" width="13.7109375" style="150" bestFit="1" customWidth="1"/>
    <col min="3096" max="3328" width="9.140625" style="150"/>
    <col min="3329" max="3330" width="0" style="150" hidden="1" customWidth="1"/>
    <col min="3331" max="3331" width="37.85546875" style="150" customWidth="1"/>
    <col min="3332" max="3343" width="12" style="150" bestFit="1" customWidth="1"/>
    <col min="3344" max="3344" width="13.7109375" style="150" customWidth="1"/>
    <col min="3345" max="3351" width="13.7109375" style="150" bestFit="1" customWidth="1"/>
    <col min="3352" max="3584" width="9.140625" style="150"/>
    <col min="3585" max="3586" width="0" style="150" hidden="1" customWidth="1"/>
    <col min="3587" max="3587" width="37.85546875" style="150" customWidth="1"/>
    <col min="3588" max="3599" width="12" style="150" bestFit="1" customWidth="1"/>
    <col min="3600" max="3600" width="13.7109375" style="150" customWidth="1"/>
    <col min="3601" max="3607" width="13.7109375" style="150" bestFit="1" customWidth="1"/>
    <col min="3608" max="3840" width="9.140625" style="150"/>
    <col min="3841" max="3842" width="0" style="150" hidden="1" customWidth="1"/>
    <col min="3843" max="3843" width="37.85546875" style="150" customWidth="1"/>
    <col min="3844" max="3855" width="12" style="150" bestFit="1" customWidth="1"/>
    <col min="3856" max="3856" width="13.7109375" style="150" customWidth="1"/>
    <col min="3857" max="3863" width="13.7109375" style="150" bestFit="1" customWidth="1"/>
    <col min="3864" max="4096" width="9.140625" style="150"/>
    <col min="4097" max="4098" width="0" style="150" hidden="1" customWidth="1"/>
    <col min="4099" max="4099" width="37.85546875" style="150" customWidth="1"/>
    <col min="4100" max="4111" width="12" style="150" bestFit="1" customWidth="1"/>
    <col min="4112" max="4112" width="13.7109375" style="150" customWidth="1"/>
    <col min="4113" max="4119" width="13.7109375" style="150" bestFit="1" customWidth="1"/>
    <col min="4120" max="4352" width="9.140625" style="150"/>
    <col min="4353" max="4354" width="0" style="150" hidden="1" customWidth="1"/>
    <col min="4355" max="4355" width="37.85546875" style="150" customWidth="1"/>
    <col min="4356" max="4367" width="12" style="150" bestFit="1" customWidth="1"/>
    <col min="4368" max="4368" width="13.7109375" style="150" customWidth="1"/>
    <col min="4369" max="4375" width="13.7109375" style="150" bestFit="1" customWidth="1"/>
    <col min="4376" max="4608" width="9.140625" style="150"/>
    <col min="4609" max="4610" width="0" style="150" hidden="1" customWidth="1"/>
    <col min="4611" max="4611" width="37.85546875" style="150" customWidth="1"/>
    <col min="4612" max="4623" width="12" style="150" bestFit="1" customWidth="1"/>
    <col min="4624" max="4624" width="13.7109375" style="150" customWidth="1"/>
    <col min="4625" max="4631" width="13.7109375" style="150" bestFit="1" customWidth="1"/>
    <col min="4632" max="4864" width="9.140625" style="150"/>
    <col min="4865" max="4866" width="0" style="150" hidden="1" customWidth="1"/>
    <col min="4867" max="4867" width="37.85546875" style="150" customWidth="1"/>
    <col min="4868" max="4879" width="12" style="150" bestFit="1" customWidth="1"/>
    <col min="4880" max="4880" width="13.7109375" style="150" customWidth="1"/>
    <col min="4881" max="4887" width="13.7109375" style="150" bestFit="1" customWidth="1"/>
    <col min="4888" max="5120" width="9.140625" style="150"/>
    <col min="5121" max="5122" width="0" style="150" hidden="1" customWidth="1"/>
    <col min="5123" max="5123" width="37.85546875" style="150" customWidth="1"/>
    <col min="5124" max="5135" width="12" style="150" bestFit="1" customWidth="1"/>
    <col min="5136" max="5136" width="13.7109375" style="150" customWidth="1"/>
    <col min="5137" max="5143" width="13.7109375" style="150" bestFit="1" customWidth="1"/>
    <col min="5144" max="5376" width="9.140625" style="150"/>
    <col min="5377" max="5378" width="0" style="150" hidden="1" customWidth="1"/>
    <col min="5379" max="5379" width="37.85546875" style="150" customWidth="1"/>
    <col min="5380" max="5391" width="12" style="150" bestFit="1" customWidth="1"/>
    <col min="5392" max="5392" width="13.7109375" style="150" customWidth="1"/>
    <col min="5393" max="5399" width="13.7109375" style="150" bestFit="1" customWidth="1"/>
    <col min="5400" max="5632" width="9.140625" style="150"/>
    <col min="5633" max="5634" width="0" style="150" hidden="1" customWidth="1"/>
    <col min="5635" max="5635" width="37.85546875" style="150" customWidth="1"/>
    <col min="5636" max="5647" width="12" style="150" bestFit="1" customWidth="1"/>
    <col min="5648" max="5648" width="13.7109375" style="150" customWidth="1"/>
    <col min="5649" max="5655" width="13.7109375" style="150" bestFit="1" customWidth="1"/>
    <col min="5656" max="5888" width="9.140625" style="150"/>
    <col min="5889" max="5890" width="0" style="150" hidden="1" customWidth="1"/>
    <col min="5891" max="5891" width="37.85546875" style="150" customWidth="1"/>
    <col min="5892" max="5903" width="12" style="150" bestFit="1" customWidth="1"/>
    <col min="5904" max="5904" width="13.7109375" style="150" customWidth="1"/>
    <col min="5905" max="5911" width="13.7109375" style="150" bestFit="1" customWidth="1"/>
    <col min="5912" max="6144" width="9.140625" style="150"/>
    <col min="6145" max="6146" width="0" style="150" hidden="1" customWidth="1"/>
    <col min="6147" max="6147" width="37.85546875" style="150" customWidth="1"/>
    <col min="6148" max="6159" width="12" style="150" bestFit="1" customWidth="1"/>
    <col min="6160" max="6160" width="13.7109375" style="150" customWidth="1"/>
    <col min="6161" max="6167" width="13.7109375" style="150" bestFit="1" customWidth="1"/>
    <col min="6168" max="6400" width="9.140625" style="150"/>
    <col min="6401" max="6402" width="0" style="150" hidden="1" customWidth="1"/>
    <col min="6403" max="6403" width="37.85546875" style="150" customWidth="1"/>
    <col min="6404" max="6415" width="12" style="150" bestFit="1" customWidth="1"/>
    <col min="6416" max="6416" width="13.7109375" style="150" customWidth="1"/>
    <col min="6417" max="6423" width="13.7109375" style="150" bestFit="1" customWidth="1"/>
    <col min="6424" max="6656" width="9.140625" style="150"/>
    <col min="6657" max="6658" width="0" style="150" hidden="1" customWidth="1"/>
    <col min="6659" max="6659" width="37.85546875" style="150" customWidth="1"/>
    <col min="6660" max="6671" width="12" style="150" bestFit="1" customWidth="1"/>
    <col min="6672" max="6672" width="13.7109375" style="150" customWidth="1"/>
    <col min="6673" max="6679" width="13.7109375" style="150" bestFit="1" customWidth="1"/>
    <col min="6680" max="6912" width="9.140625" style="150"/>
    <col min="6913" max="6914" width="0" style="150" hidden="1" customWidth="1"/>
    <col min="6915" max="6915" width="37.85546875" style="150" customWidth="1"/>
    <col min="6916" max="6927" width="12" style="150" bestFit="1" customWidth="1"/>
    <col min="6928" max="6928" width="13.7109375" style="150" customWidth="1"/>
    <col min="6929" max="6935" width="13.7109375" style="150" bestFit="1" customWidth="1"/>
    <col min="6936" max="7168" width="9.140625" style="150"/>
    <col min="7169" max="7170" width="0" style="150" hidden="1" customWidth="1"/>
    <col min="7171" max="7171" width="37.85546875" style="150" customWidth="1"/>
    <col min="7172" max="7183" width="12" style="150" bestFit="1" customWidth="1"/>
    <col min="7184" max="7184" width="13.7109375" style="150" customWidth="1"/>
    <col min="7185" max="7191" width="13.7109375" style="150" bestFit="1" customWidth="1"/>
    <col min="7192" max="7424" width="9.140625" style="150"/>
    <col min="7425" max="7426" width="0" style="150" hidden="1" customWidth="1"/>
    <col min="7427" max="7427" width="37.85546875" style="150" customWidth="1"/>
    <col min="7428" max="7439" width="12" style="150" bestFit="1" customWidth="1"/>
    <col min="7440" max="7440" width="13.7109375" style="150" customWidth="1"/>
    <col min="7441" max="7447" width="13.7109375" style="150" bestFit="1" customWidth="1"/>
    <col min="7448" max="7680" width="9.140625" style="150"/>
    <col min="7681" max="7682" width="0" style="150" hidden="1" customWidth="1"/>
    <col min="7683" max="7683" width="37.85546875" style="150" customWidth="1"/>
    <col min="7684" max="7695" width="12" style="150" bestFit="1" customWidth="1"/>
    <col min="7696" max="7696" width="13.7109375" style="150" customWidth="1"/>
    <col min="7697" max="7703" width="13.7109375" style="150" bestFit="1" customWidth="1"/>
    <col min="7704" max="7936" width="9.140625" style="150"/>
    <col min="7937" max="7938" width="0" style="150" hidden="1" customWidth="1"/>
    <col min="7939" max="7939" width="37.85546875" style="150" customWidth="1"/>
    <col min="7940" max="7951" width="12" style="150" bestFit="1" customWidth="1"/>
    <col min="7952" max="7952" width="13.7109375" style="150" customWidth="1"/>
    <col min="7953" max="7959" width="13.7109375" style="150" bestFit="1" customWidth="1"/>
    <col min="7960" max="8192" width="9.140625" style="150"/>
    <col min="8193" max="8194" width="0" style="150" hidden="1" customWidth="1"/>
    <col min="8195" max="8195" width="37.85546875" style="150" customWidth="1"/>
    <col min="8196" max="8207" width="12" style="150" bestFit="1" customWidth="1"/>
    <col min="8208" max="8208" width="13.7109375" style="150" customWidth="1"/>
    <col min="8209" max="8215" width="13.7109375" style="150" bestFit="1" customWidth="1"/>
    <col min="8216" max="8448" width="9.140625" style="150"/>
    <col min="8449" max="8450" width="0" style="150" hidden="1" customWidth="1"/>
    <col min="8451" max="8451" width="37.85546875" style="150" customWidth="1"/>
    <col min="8452" max="8463" width="12" style="150" bestFit="1" customWidth="1"/>
    <col min="8464" max="8464" width="13.7109375" style="150" customWidth="1"/>
    <col min="8465" max="8471" width="13.7109375" style="150" bestFit="1" customWidth="1"/>
    <col min="8472" max="8704" width="9.140625" style="150"/>
    <col min="8705" max="8706" width="0" style="150" hidden="1" customWidth="1"/>
    <col min="8707" max="8707" width="37.85546875" style="150" customWidth="1"/>
    <col min="8708" max="8719" width="12" style="150" bestFit="1" customWidth="1"/>
    <col min="8720" max="8720" width="13.7109375" style="150" customWidth="1"/>
    <col min="8721" max="8727" width="13.7109375" style="150" bestFit="1" customWidth="1"/>
    <col min="8728" max="8960" width="9.140625" style="150"/>
    <col min="8961" max="8962" width="0" style="150" hidden="1" customWidth="1"/>
    <col min="8963" max="8963" width="37.85546875" style="150" customWidth="1"/>
    <col min="8964" max="8975" width="12" style="150" bestFit="1" customWidth="1"/>
    <col min="8976" max="8976" width="13.7109375" style="150" customWidth="1"/>
    <col min="8977" max="8983" width="13.7109375" style="150" bestFit="1" customWidth="1"/>
    <col min="8984" max="9216" width="9.140625" style="150"/>
    <col min="9217" max="9218" width="0" style="150" hidden="1" customWidth="1"/>
    <col min="9219" max="9219" width="37.85546875" style="150" customWidth="1"/>
    <col min="9220" max="9231" width="12" style="150" bestFit="1" customWidth="1"/>
    <col min="9232" max="9232" width="13.7109375" style="150" customWidth="1"/>
    <col min="9233" max="9239" width="13.7109375" style="150" bestFit="1" customWidth="1"/>
    <col min="9240" max="9472" width="9.140625" style="150"/>
    <col min="9473" max="9474" width="0" style="150" hidden="1" customWidth="1"/>
    <col min="9475" max="9475" width="37.85546875" style="150" customWidth="1"/>
    <col min="9476" max="9487" width="12" style="150" bestFit="1" customWidth="1"/>
    <col min="9488" max="9488" width="13.7109375" style="150" customWidth="1"/>
    <col min="9489" max="9495" width="13.7109375" style="150" bestFit="1" customWidth="1"/>
    <col min="9496" max="9728" width="9.140625" style="150"/>
    <col min="9729" max="9730" width="0" style="150" hidden="1" customWidth="1"/>
    <col min="9731" max="9731" width="37.85546875" style="150" customWidth="1"/>
    <col min="9732" max="9743" width="12" style="150" bestFit="1" customWidth="1"/>
    <col min="9744" max="9744" width="13.7109375" style="150" customWidth="1"/>
    <col min="9745" max="9751" width="13.7109375" style="150" bestFit="1" customWidth="1"/>
    <col min="9752" max="9984" width="9.140625" style="150"/>
    <col min="9985" max="9986" width="0" style="150" hidden="1" customWidth="1"/>
    <col min="9987" max="9987" width="37.85546875" style="150" customWidth="1"/>
    <col min="9988" max="9999" width="12" style="150" bestFit="1" customWidth="1"/>
    <col min="10000" max="10000" width="13.7109375" style="150" customWidth="1"/>
    <col min="10001" max="10007" width="13.7109375" style="150" bestFit="1" customWidth="1"/>
    <col min="10008" max="10240" width="9.140625" style="150"/>
    <col min="10241" max="10242" width="0" style="150" hidden="1" customWidth="1"/>
    <col min="10243" max="10243" width="37.85546875" style="150" customWidth="1"/>
    <col min="10244" max="10255" width="12" style="150" bestFit="1" customWidth="1"/>
    <col min="10256" max="10256" width="13.7109375" style="150" customWidth="1"/>
    <col min="10257" max="10263" width="13.7109375" style="150" bestFit="1" customWidth="1"/>
    <col min="10264" max="10496" width="9.140625" style="150"/>
    <col min="10497" max="10498" width="0" style="150" hidden="1" customWidth="1"/>
    <col min="10499" max="10499" width="37.85546875" style="150" customWidth="1"/>
    <col min="10500" max="10511" width="12" style="150" bestFit="1" customWidth="1"/>
    <col min="10512" max="10512" width="13.7109375" style="150" customWidth="1"/>
    <col min="10513" max="10519" width="13.7109375" style="150" bestFit="1" customWidth="1"/>
    <col min="10520" max="10752" width="9.140625" style="150"/>
    <col min="10753" max="10754" width="0" style="150" hidden="1" customWidth="1"/>
    <col min="10755" max="10755" width="37.85546875" style="150" customWidth="1"/>
    <col min="10756" max="10767" width="12" style="150" bestFit="1" customWidth="1"/>
    <col min="10768" max="10768" width="13.7109375" style="150" customWidth="1"/>
    <col min="10769" max="10775" width="13.7109375" style="150" bestFit="1" customWidth="1"/>
    <col min="10776" max="11008" width="9.140625" style="150"/>
    <col min="11009" max="11010" width="0" style="150" hidden="1" customWidth="1"/>
    <col min="11011" max="11011" width="37.85546875" style="150" customWidth="1"/>
    <col min="11012" max="11023" width="12" style="150" bestFit="1" customWidth="1"/>
    <col min="11024" max="11024" width="13.7109375" style="150" customWidth="1"/>
    <col min="11025" max="11031" width="13.7109375" style="150" bestFit="1" customWidth="1"/>
    <col min="11032" max="11264" width="9.140625" style="150"/>
    <col min="11265" max="11266" width="0" style="150" hidden="1" customWidth="1"/>
    <col min="11267" max="11267" width="37.85546875" style="150" customWidth="1"/>
    <col min="11268" max="11279" width="12" style="150" bestFit="1" customWidth="1"/>
    <col min="11280" max="11280" width="13.7109375" style="150" customWidth="1"/>
    <col min="11281" max="11287" width="13.7109375" style="150" bestFit="1" customWidth="1"/>
    <col min="11288" max="11520" width="9.140625" style="150"/>
    <col min="11521" max="11522" width="0" style="150" hidden="1" customWidth="1"/>
    <col min="11523" max="11523" width="37.85546875" style="150" customWidth="1"/>
    <col min="11524" max="11535" width="12" style="150" bestFit="1" customWidth="1"/>
    <col min="11536" max="11536" width="13.7109375" style="150" customWidth="1"/>
    <col min="11537" max="11543" width="13.7109375" style="150" bestFit="1" customWidth="1"/>
    <col min="11544" max="11776" width="9.140625" style="150"/>
    <col min="11777" max="11778" width="0" style="150" hidden="1" customWidth="1"/>
    <col min="11779" max="11779" width="37.85546875" style="150" customWidth="1"/>
    <col min="11780" max="11791" width="12" style="150" bestFit="1" customWidth="1"/>
    <col min="11792" max="11792" width="13.7109375" style="150" customWidth="1"/>
    <col min="11793" max="11799" width="13.7109375" style="150" bestFit="1" customWidth="1"/>
    <col min="11800" max="12032" width="9.140625" style="150"/>
    <col min="12033" max="12034" width="0" style="150" hidden="1" customWidth="1"/>
    <col min="12035" max="12035" width="37.85546875" style="150" customWidth="1"/>
    <col min="12036" max="12047" width="12" style="150" bestFit="1" customWidth="1"/>
    <col min="12048" max="12048" width="13.7109375" style="150" customWidth="1"/>
    <col min="12049" max="12055" width="13.7109375" style="150" bestFit="1" customWidth="1"/>
    <col min="12056" max="12288" width="9.140625" style="150"/>
    <col min="12289" max="12290" width="0" style="150" hidden="1" customWidth="1"/>
    <col min="12291" max="12291" width="37.85546875" style="150" customWidth="1"/>
    <col min="12292" max="12303" width="12" style="150" bestFit="1" customWidth="1"/>
    <col min="12304" max="12304" width="13.7109375" style="150" customWidth="1"/>
    <col min="12305" max="12311" width="13.7109375" style="150" bestFit="1" customWidth="1"/>
    <col min="12312" max="12544" width="9.140625" style="150"/>
    <col min="12545" max="12546" width="0" style="150" hidden="1" customWidth="1"/>
    <col min="12547" max="12547" width="37.85546875" style="150" customWidth="1"/>
    <col min="12548" max="12559" width="12" style="150" bestFit="1" customWidth="1"/>
    <col min="12560" max="12560" width="13.7109375" style="150" customWidth="1"/>
    <col min="12561" max="12567" width="13.7109375" style="150" bestFit="1" customWidth="1"/>
    <col min="12568" max="12800" width="9.140625" style="150"/>
    <col min="12801" max="12802" width="0" style="150" hidden="1" customWidth="1"/>
    <col min="12803" max="12803" width="37.85546875" style="150" customWidth="1"/>
    <col min="12804" max="12815" width="12" style="150" bestFit="1" customWidth="1"/>
    <col min="12816" max="12816" width="13.7109375" style="150" customWidth="1"/>
    <col min="12817" max="12823" width="13.7109375" style="150" bestFit="1" customWidth="1"/>
    <col min="12824" max="13056" width="9.140625" style="150"/>
    <col min="13057" max="13058" width="0" style="150" hidden="1" customWidth="1"/>
    <col min="13059" max="13059" width="37.85546875" style="150" customWidth="1"/>
    <col min="13060" max="13071" width="12" style="150" bestFit="1" customWidth="1"/>
    <col min="13072" max="13072" width="13.7109375" style="150" customWidth="1"/>
    <col min="13073" max="13079" width="13.7109375" style="150" bestFit="1" customWidth="1"/>
    <col min="13080" max="13312" width="9.140625" style="150"/>
    <col min="13313" max="13314" width="0" style="150" hidden="1" customWidth="1"/>
    <col min="13315" max="13315" width="37.85546875" style="150" customWidth="1"/>
    <col min="13316" max="13327" width="12" style="150" bestFit="1" customWidth="1"/>
    <col min="13328" max="13328" width="13.7109375" style="150" customWidth="1"/>
    <col min="13329" max="13335" width="13.7109375" style="150" bestFit="1" customWidth="1"/>
    <col min="13336" max="13568" width="9.140625" style="150"/>
    <col min="13569" max="13570" width="0" style="150" hidden="1" customWidth="1"/>
    <col min="13571" max="13571" width="37.85546875" style="150" customWidth="1"/>
    <col min="13572" max="13583" width="12" style="150" bestFit="1" customWidth="1"/>
    <col min="13584" max="13584" width="13.7109375" style="150" customWidth="1"/>
    <col min="13585" max="13591" width="13.7109375" style="150" bestFit="1" customWidth="1"/>
    <col min="13592" max="13824" width="9.140625" style="150"/>
    <col min="13825" max="13826" width="0" style="150" hidden="1" customWidth="1"/>
    <col min="13827" max="13827" width="37.85546875" style="150" customWidth="1"/>
    <col min="13828" max="13839" width="12" style="150" bestFit="1" customWidth="1"/>
    <col min="13840" max="13840" width="13.7109375" style="150" customWidth="1"/>
    <col min="13841" max="13847" width="13.7109375" style="150" bestFit="1" customWidth="1"/>
    <col min="13848" max="14080" width="9.140625" style="150"/>
    <col min="14081" max="14082" width="0" style="150" hidden="1" customWidth="1"/>
    <col min="14083" max="14083" width="37.85546875" style="150" customWidth="1"/>
    <col min="14084" max="14095" width="12" style="150" bestFit="1" customWidth="1"/>
    <col min="14096" max="14096" width="13.7109375" style="150" customWidth="1"/>
    <col min="14097" max="14103" width="13.7109375" style="150" bestFit="1" customWidth="1"/>
    <col min="14104" max="14336" width="9.140625" style="150"/>
    <col min="14337" max="14338" width="0" style="150" hidden="1" customWidth="1"/>
    <col min="14339" max="14339" width="37.85546875" style="150" customWidth="1"/>
    <col min="14340" max="14351" width="12" style="150" bestFit="1" customWidth="1"/>
    <col min="14352" max="14352" width="13.7109375" style="150" customWidth="1"/>
    <col min="14353" max="14359" width="13.7109375" style="150" bestFit="1" customWidth="1"/>
    <col min="14360" max="14592" width="9.140625" style="150"/>
    <col min="14593" max="14594" width="0" style="150" hidden="1" customWidth="1"/>
    <col min="14595" max="14595" width="37.85546875" style="150" customWidth="1"/>
    <col min="14596" max="14607" width="12" style="150" bestFit="1" customWidth="1"/>
    <col min="14608" max="14608" width="13.7109375" style="150" customWidth="1"/>
    <col min="14609" max="14615" width="13.7109375" style="150" bestFit="1" customWidth="1"/>
    <col min="14616" max="14848" width="9.140625" style="150"/>
    <col min="14849" max="14850" width="0" style="150" hidden="1" customWidth="1"/>
    <col min="14851" max="14851" width="37.85546875" style="150" customWidth="1"/>
    <col min="14852" max="14863" width="12" style="150" bestFit="1" customWidth="1"/>
    <col min="14864" max="14864" width="13.7109375" style="150" customWidth="1"/>
    <col min="14865" max="14871" width="13.7109375" style="150" bestFit="1" customWidth="1"/>
    <col min="14872" max="15104" width="9.140625" style="150"/>
    <col min="15105" max="15106" width="0" style="150" hidden="1" customWidth="1"/>
    <col min="15107" max="15107" width="37.85546875" style="150" customWidth="1"/>
    <col min="15108" max="15119" width="12" style="150" bestFit="1" customWidth="1"/>
    <col min="15120" max="15120" width="13.7109375" style="150" customWidth="1"/>
    <col min="15121" max="15127" width="13.7109375" style="150" bestFit="1" customWidth="1"/>
    <col min="15128" max="15360" width="9.140625" style="150"/>
    <col min="15361" max="15362" width="0" style="150" hidden="1" customWidth="1"/>
    <col min="15363" max="15363" width="37.85546875" style="150" customWidth="1"/>
    <col min="15364" max="15375" width="12" style="150" bestFit="1" customWidth="1"/>
    <col min="15376" max="15376" width="13.7109375" style="150" customWidth="1"/>
    <col min="15377" max="15383" width="13.7109375" style="150" bestFit="1" customWidth="1"/>
    <col min="15384" max="15616" width="9.140625" style="150"/>
    <col min="15617" max="15618" width="0" style="150" hidden="1" customWidth="1"/>
    <col min="15619" max="15619" width="37.85546875" style="150" customWidth="1"/>
    <col min="15620" max="15631" width="12" style="150" bestFit="1" customWidth="1"/>
    <col min="15632" max="15632" width="13.7109375" style="150" customWidth="1"/>
    <col min="15633" max="15639" width="13.7109375" style="150" bestFit="1" customWidth="1"/>
    <col min="15640" max="15872" width="9.140625" style="150"/>
    <col min="15873" max="15874" width="0" style="150" hidden="1" customWidth="1"/>
    <col min="15875" max="15875" width="37.85546875" style="150" customWidth="1"/>
    <col min="15876" max="15887" width="12" style="150" bestFit="1" customWidth="1"/>
    <col min="15888" max="15888" width="13.7109375" style="150" customWidth="1"/>
    <col min="15889" max="15895" width="13.7109375" style="150" bestFit="1" customWidth="1"/>
    <col min="15896" max="16128" width="9.140625" style="150"/>
    <col min="16129" max="16130" width="0" style="150" hidden="1" customWidth="1"/>
    <col min="16131" max="16131" width="37.85546875" style="150" customWidth="1"/>
    <col min="16132" max="16143" width="12" style="150" bestFit="1" customWidth="1"/>
    <col min="16144" max="16144" width="13.7109375" style="150" customWidth="1"/>
    <col min="16145" max="16151" width="13.7109375" style="150" bestFit="1" customWidth="1"/>
    <col min="16152" max="16384" width="9.140625" style="150"/>
  </cols>
  <sheetData>
    <row r="1" spans="1:29" x14ac:dyDescent="0.25">
      <c r="C1" s="151" t="s">
        <v>664</v>
      </c>
    </row>
    <row r="2" spans="1:29" hidden="1" x14ac:dyDescent="0.25"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Z2" s="152"/>
    </row>
    <row r="3" spans="1:29" x14ac:dyDescent="0.25">
      <c r="A3" s="1343" t="s">
        <v>2</v>
      </c>
      <c r="B3" s="1343" t="s">
        <v>665</v>
      </c>
      <c r="C3" s="1343" t="s">
        <v>666</v>
      </c>
      <c r="D3" s="1346" t="s">
        <v>667</v>
      </c>
      <c r="E3" s="1346"/>
      <c r="F3" s="1346"/>
      <c r="G3" s="1346"/>
      <c r="H3" s="1346"/>
      <c r="I3" s="1346"/>
      <c r="J3" s="1346"/>
      <c r="K3" s="1346"/>
      <c r="L3" s="1346"/>
      <c r="M3" s="1346"/>
      <c r="N3" s="1346"/>
      <c r="O3" s="1346"/>
      <c r="P3" s="1346"/>
      <c r="Q3" s="1346"/>
      <c r="R3" s="1346"/>
      <c r="S3" s="1346"/>
      <c r="T3" s="1346"/>
      <c r="U3" s="1346"/>
      <c r="V3" s="1346"/>
      <c r="W3" s="1346"/>
      <c r="Z3" s="372" t="s">
        <v>667</v>
      </c>
    </row>
    <row r="4" spans="1:29" x14ac:dyDescent="0.25">
      <c r="A4" s="1344"/>
      <c r="B4" s="1344"/>
      <c r="C4" s="1344"/>
      <c r="D4" s="1347" t="s">
        <v>668</v>
      </c>
      <c r="E4" s="1347"/>
      <c r="F4" s="1347"/>
      <c r="G4" s="1347"/>
      <c r="H4" s="1347"/>
      <c r="I4" s="1347"/>
      <c r="J4" s="1347"/>
      <c r="K4" s="1347"/>
      <c r="L4" s="1347"/>
      <c r="M4" s="1347"/>
      <c r="N4" s="1347"/>
      <c r="O4" s="1347"/>
      <c r="P4" s="1347"/>
      <c r="Q4" s="1347"/>
      <c r="R4" s="1347"/>
      <c r="S4" s="1347"/>
      <c r="T4" s="1347"/>
      <c r="U4" s="1347"/>
      <c r="V4" s="1347"/>
      <c r="W4" s="1347"/>
      <c r="Z4" s="372" t="s">
        <v>1152</v>
      </c>
    </row>
    <row r="5" spans="1:29" x14ac:dyDescent="0.25">
      <c r="A5" s="1344"/>
      <c r="B5" s="1344"/>
      <c r="C5" s="1345"/>
      <c r="D5" s="1346" t="s">
        <v>744</v>
      </c>
      <c r="E5" s="1346"/>
      <c r="F5" s="1346"/>
      <c r="G5" s="1346"/>
      <c r="H5" s="1346"/>
      <c r="I5" s="1346"/>
      <c r="J5" s="1346"/>
      <c r="K5" s="1346"/>
      <c r="L5" s="1346"/>
      <c r="M5" s="1346"/>
      <c r="N5" s="1346"/>
      <c r="O5" s="1346"/>
      <c r="P5" s="1346"/>
      <c r="Q5" s="1346"/>
      <c r="R5" s="1346"/>
      <c r="S5" s="1346"/>
      <c r="T5" s="1346"/>
      <c r="U5" s="1346"/>
      <c r="V5" s="1346"/>
      <c r="W5" s="1346"/>
      <c r="Z5" s="372" t="s">
        <v>744</v>
      </c>
    </row>
    <row r="6" spans="1:29" x14ac:dyDescent="0.25">
      <c r="A6" s="1345"/>
      <c r="B6" s="1345"/>
      <c r="C6" s="153" t="s">
        <v>670</v>
      </c>
      <c r="D6" s="154">
        <v>1</v>
      </c>
      <c r="E6" s="154">
        <v>2</v>
      </c>
      <c r="F6" s="154">
        <v>3</v>
      </c>
      <c r="G6" s="154">
        <v>4</v>
      </c>
      <c r="H6" s="154">
        <v>5</v>
      </c>
      <c r="I6" s="154">
        <v>6</v>
      </c>
      <c r="J6" s="154">
        <v>7</v>
      </c>
      <c r="K6" s="288">
        <v>8</v>
      </c>
      <c r="L6" s="154">
        <v>9</v>
      </c>
      <c r="M6" s="154">
        <v>10</v>
      </c>
      <c r="N6" s="154">
        <v>11</v>
      </c>
      <c r="O6" s="154">
        <v>12</v>
      </c>
      <c r="P6" s="154">
        <v>13</v>
      </c>
      <c r="Q6" s="154">
        <v>14</v>
      </c>
      <c r="R6" s="154">
        <v>15</v>
      </c>
      <c r="S6" s="154">
        <v>16</v>
      </c>
      <c r="T6" s="154">
        <v>17</v>
      </c>
      <c r="U6" s="154">
        <v>18</v>
      </c>
      <c r="V6" s="154">
        <v>19</v>
      </c>
      <c r="W6" s="154">
        <v>20</v>
      </c>
      <c r="Z6" s="288">
        <v>8</v>
      </c>
    </row>
    <row r="7" spans="1:29" s="158" customFormat="1" x14ac:dyDescent="0.25">
      <c r="A7" s="155"/>
      <c r="B7" s="155"/>
      <c r="C7" s="156" t="s">
        <v>671</v>
      </c>
      <c r="D7" s="157">
        <f>D6*20</f>
        <v>20</v>
      </c>
      <c r="E7" s="157">
        <f>E6*20</f>
        <v>40</v>
      </c>
      <c r="F7" s="157">
        <f>F6*20</f>
        <v>60</v>
      </c>
      <c r="G7" s="157">
        <f t="shared" ref="G7:W7" si="0">G6*20</f>
        <v>80</v>
      </c>
      <c r="H7" s="157">
        <f t="shared" si="0"/>
        <v>100</v>
      </c>
      <c r="I7" s="157">
        <f t="shared" si="0"/>
        <v>120</v>
      </c>
      <c r="J7" s="157">
        <f t="shared" si="0"/>
        <v>140</v>
      </c>
      <c r="K7" s="157">
        <f t="shared" si="0"/>
        <v>160</v>
      </c>
      <c r="L7" s="157">
        <f t="shared" si="0"/>
        <v>180</v>
      </c>
      <c r="M7" s="157">
        <f t="shared" si="0"/>
        <v>200</v>
      </c>
      <c r="N7" s="157">
        <f t="shared" si="0"/>
        <v>220</v>
      </c>
      <c r="O7" s="157">
        <f t="shared" si="0"/>
        <v>240</v>
      </c>
      <c r="P7" s="157">
        <f t="shared" si="0"/>
        <v>260</v>
      </c>
      <c r="Q7" s="157">
        <f t="shared" si="0"/>
        <v>280</v>
      </c>
      <c r="R7" s="157">
        <f t="shared" si="0"/>
        <v>300</v>
      </c>
      <c r="S7" s="157">
        <f t="shared" si="0"/>
        <v>320</v>
      </c>
      <c r="T7" s="157">
        <f t="shared" si="0"/>
        <v>340</v>
      </c>
      <c r="U7" s="157">
        <f t="shared" si="0"/>
        <v>360</v>
      </c>
      <c r="V7" s="157">
        <f t="shared" si="0"/>
        <v>380</v>
      </c>
      <c r="W7" s="157">
        <f t="shared" si="0"/>
        <v>400</v>
      </c>
      <c r="X7" s="150">
        <f>K7/K6</f>
        <v>20</v>
      </c>
      <c r="Y7" s="150"/>
      <c r="Z7" s="157">
        <f>Z6*20</f>
        <v>160</v>
      </c>
      <c r="AA7" s="150"/>
      <c r="AB7" s="150"/>
      <c r="AC7" s="150"/>
    </row>
    <row r="8" spans="1:29" s="158" customFormat="1" x14ac:dyDescent="0.25">
      <c r="A8" s="155"/>
      <c r="B8" s="155"/>
      <c r="C8" s="159" t="s">
        <v>672</v>
      </c>
      <c r="D8" s="157">
        <f>14*D6</f>
        <v>14</v>
      </c>
      <c r="E8" s="157">
        <f t="shared" ref="E8:W8" si="1">14*E6</f>
        <v>28</v>
      </c>
      <c r="F8" s="157">
        <f t="shared" si="1"/>
        <v>42</v>
      </c>
      <c r="G8" s="157">
        <f t="shared" si="1"/>
        <v>56</v>
      </c>
      <c r="H8" s="157">
        <f t="shared" si="1"/>
        <v>70</v>
      </c>
      <c r="I8" s="157">
        <f t="shared" si="1"/>
        <v>84</v>
      </c>
      <c r="J8" s="157">
        <f t="shared" si="1"/>
        <v>98</v>
      </c>
      <c r="K8" s="157">
        <f t="shared" si="1"/>
        <v>112</v>
      </c>
      <c r="L8" s="157">
        <f t="shared" si="1"/>
        <v>126</v>
      </c>
      <c r="M8" s="157">
        <f t="shared" si="1"/>
        <v>140</v>
      </c>
      <c r="N8" s="157">
        <f t="shared" si="1"/>
        <v>154</v>
      </c>
      <c r="O8" s="157">
        <f t="shared" si="1"/>
        <v>168</v>
      </c>
      <c r="P8" s="157">
        <f t="shared" si="1"/>
        <v>182</v>
      </c>
      <c r="Q8" s="157">
        <f t="shared" si="1"/>
        <v>196</v>
      </c>
      <c r="R8" s="157">
        <f t="shared" si="1"/>
        <v>210</v>
      </c>
      <c r="S8" s="157">
        <f t="shared" si="1"/>
        <v>224</v>
      </c>
      <c r="T8" s="157">
        <f t="shared" si="1"/>
        <v>238</v>
      </c>
      <c r="U8" s="157">
        <f t="shared" si="1"/>
        <v>252</v>
      </c>
      <c r="V8" s="157">
        <f t="shared" si="1"/>
        <v>266</v>
      </c>
      <c r="W8" s="157">
        <f t="shared" si="1"/>
        <v>280</v>
      </c>
      <c r="X8" s="150">
        <f>K8/K6</f>
        <v>14</v>
      </c>
      <c r="Y8" s="150"/>
      <c r="Z8" s="157">
        <f>14*Z6</f>
        <v>112</v>
      </c>
      <c r="AA8" s="150"/>
      <c r="AB8" s="150"/>
      <c r="AC8" s="150"/>
    </row>
    <row r="9" spans="1:29" s="158" customFormat="1" x14ac:dyDescent="0.25">
      <c r="A9" s="155"/>
      <c r="B9" s="155"/>
      <c r="C9" s="159" t="s">
        <v>673</v>
      </c>
      <c r="D9" s="157">
        <f>9*D6</f>
        <v>9</v>
      </c>
      <c r="E9" s="157">
        <f t="shared" ref="E9:W9" si="2">9*E6</f>
        <v>18</v>
      </c>
      <c r="F9" s="157">
        <f t="shared" si="2"/>
        <v>27</v>
      </c>
      <c r="G9" s="157">
        <f t="shared" si="2"/>
        <v>36</v>
      </c>
      <c r="H9" s="157">
        <f t="shared" si="2"/>
        <v>45</v>
      </c>
      <c r="I9" s="157">
        <f t="shared" si="2"/>
        <v>54</v>
      </c>
      <c r="J9" s="157">
        <f t="shared" si="2"/>
        <v>63</v>
      </c>
      <c r="K9" s="157">
        <f t="shared" si="2"/>
        <v>72</v>
      </c>
      <c r="L9" s="157">
        <f t="shared" si="2"/>
        <v>81</v>
      </c>
      <c r="M9" s="157">
        <f t="shared" si="2"/>
        <v>90</v>
      </c>
      <c r="N9" s="157">
        <f t="shared" si="2"/>
        <v>99</v>
      </c>
      <c r="O9" s="157">
        <f t="shared" si="2"/>
        <v>108</v>
      </c>
      <c r="P9" s="157">
        <f t="shared" si="2"/>
        <v>117</v>
      </c>
      <c r="Q9" s="157">
        <f t="shared" si="2"/>
        <v>126</v>
      </c>
      <c r="R9" s="157">
        <f t="shared" si="2"/>
        <v>135</v>
      </c>
      <c r="S9" s="157">
        <f t="shared" si="2"/>
        <v>144</v>
      </c>
      <c r="T9" s="157">
        <f t="shared" si="2"/>
        <v>153</v>
      </c>
      <c r="U9" s="157">
        <f t="shared" si="2"/>
        <v>162</v>
      </c>
      <c r="V9" s="157">
        <f t="shared" si="2"/>
        <v>171</v>
      </c>
      <c r="W9" s="157">
        <f t="shared" si="2"/>
        <v>180</v>
      </c>
      <c r="X9" s="150">
        <f>K9/K6</f>
        <v>9</v>
      </c>
      <c r="Y9" s="150"/>
      <c r="Z9" s="157">
        <f>9*Z6</f>
        <v>72</v>
      </c>
      <c r="AA9" s="150"/>
      <c r="AB9" s="150"/>
      <c r="AC9" s="150"/>
    </row>
    <row r="10" spans="1:29" s="158" customFormat="1" x14ac:dyDescent="0.25">
      <c r="A10" s="155"/>
      <c r="B10" s="155"/>
      <c r="C10" s="159" t="s">
        <v>674</v>
      </c>
      <c r="D10" s="157">
        <f>13*D6</f>
        <v>13</v>
      </c>
      <c r="E10" s="157">
        <f t="shared" ref="E10:W10" si="3">13*E6</f>
        <v>26</v>
      </c>
      <c r="F10" s="157">
        <f t="shared" si="3"/>
        <v>39</v>
      </c>
      <c r="G10" s="157">
        <f t="shared" si="3"/>
        <v>52</v>
      </c>
      <c r="H10" s="157">
        <f t="shared" si="3"/>
        <v>65</v>
      </c>
      <c r="I10" s="157">
        <f t="shared" si="3"/>
        <v>78</v>
      </c>
      <c r="J10" s="157">
        <f t="shared" si="3"/>
        <v>91</v>
      </c>
      <c r="K10" s="157">
        <f t="shared" si="3"/>
        <v>104</v>
      </c>
      <c r="L10" s="157">
        <f t="shared" si="3"/>
        <v>117</v>
      </c>
      <c r="M10" s="157">
        <f t="shared" si="3"/>
        <v>130</v>
      </c>
      <c r="N10" s="157">
        <f t="shared" si="3"/>
        <v>143</v>
      </c>
      <c r="O10" s="157">
        <f t="shared" si="3"/>
        <v>156</v>
      </c>
      <c r="P10" s="157">
        <f t="shared" si="3"/>
        <v>169</v>
      </c>
      <c r="Q10" s="157">
        <f t="shared" si="3"/>
        <v>182</v>
      </c>
      <c r="R10" s="157">
        <f t="shared" si="3"/>
        <v>195</v>
      </c>
      <c r="S10" s="157">
        <f t="shared" si="3"/>
        <v>208</v>
      </c>
      <c r="T10" s="157">
        <f t="shared" si="3"/>
        <v>221</v>
      </c>
      <c r="U10" s="157">
        <f t="shared" si="3"/>
        <v>234</v>
      </c>
      <c r="V10" s="157">
        <f t="shared" si="3"/>
        <v>247</v>
      </c>
      <c r="W10" s="157">
        <f t="shared" si="3"/>
        <v>260</v>
      </c>
      <c r="X10" s="150">
        <f>K10/K6</f>
        <v>13</v>
      </c>
      <c r="Y10" s="150"/>
      <c r="Z10" s="157">
        <f>13*Z6</f>
        <v>104</v>
      </c>
      <c r="AA10" s="150"/>
      <c r="AB10" s="150"/>
      <c r="AC10" s="150"/>
    </row>
    <row r="11" spans="1:29" s="158" customFormat="1" x14ac:dyDescent="0.25">
      <c r="A11" s="155"/>
      <c r="B11" s="155"/>
      <c r="C11" s="155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0"/>
      <c r="Y11" s="150"/>
      <c r="Z11" s="157"/>
      <c r="AA11" s="150"/>
      <c r="AB11" s="150"/>
      <c r="AC11" s="150"/>
    </row>
    <row r="12" spans="1:29" x14ac:dyDescent="0.25">
      <c r="A12" s="160">
        <v>1</v>
      </c>
      <c r="B12" s="161" t="s">
        <v>675</v>
      </c>
      <c r="C12" s="162" t="s">
        <v>676</v>
      </c>
      <c r="D12" s="163">
        <v>1</v>
      </c>
      <c r="E12" s="163">
        <v>1</v>
      </c>
      <c r="F12" s="163">
        <v>1</v>
      </c>
      <c r="G12" s="163">
        <v>1</v>
      </c>
      <c r="H12" s="163">
        <v>1</v>
      </c>
      <c r="I12" s="163">
        <v>1</v>
      </c>
      <c r="J12" s="163">
        <v>1</v>
      </c>
      <c r="K12" s="164">
        <v>1</v>
      </c>
      <c r="L12" s="163">
        <v>1</v>
      </c>
      <c r="M12" s="163">
        <v>1</v>
      </c>
      <c r="N12" s="163">
        <v>1</v>
      </c>
      <c r="O12" s="163">
        <v>1</v>
      </c>
      <c r="P12" s="163">
        <v>1</v>
      </c>
      <c r="Q12" s="163">
        <v>1</v>
      </c>
      <c r="R12" s="163">
        <v>1</v>
      </c>
      <c r="S12" s="163">
        <v>1</v>
      </c>
      <c r="T12" s="163">
        <v>1</v>
      </c>
      <c r="U12" s="163">
        <v>1</v>
      </c>
      <c r="V12" s="163">
        <v>1</v>
      </c>
      <c r="W12" s="163">
        <v>1</v>
      </c>
      <c r="Z12" s="164">
        <v>1</v>
      </c>
    </row>
    <row r="13" spans="1:29" ht="45" x14ac:dyDescent="0.25">
      <c r="A13" s="160">
        <v>2</v>
      </c>
      <c r="B13" s="161" t="s">
        <v>675</v>
      </c>
      <c r="C13" s="165" t="s">
        <v>677</v>
      </c>
      <c r="D13" s="163"/>
      <c r="E13" s="163"/>
      <c r="F13" s="163"/>
      <c r="G13" s="163"/>
      <c r="H13" s="163"/>
      <c r="I13" s="163">
        <v>0.5</v>
      </c>
      <c r="J13" s="163">
        <v>0.5</v>
      </c>
      <c r="K13" s="164">
        <v>0.5</v>
      </c>
      <c r="L13" s="163">
        <v>0.5</v>
      </c>
      <c r="M13" s="163">
        <v>1</v>
      </c>
      <c r="N13" s="163">
        <v>1</v>
      </c>
      <c r="O13" s="163">
        <v>1</v>
      </c>
      <c r="P13" s="163">
        <v>1</v>
      </c>
      <c r="Q13" s="163">
        <v>1</v>
      </c>
      <c r="R13" s="163">
        <v>1</v>
      </c>
      <c r="S13" s="163">
        <v>1</v>
      </c>
      <c r="T13" s="163">
        <v>1</v>
      </c>
      <c r="U13" s="163">
        <v>1.5</v>
      </c>
      <c r="V13" s="163">
        <v>1.5</v>
      </c>
      <c r="W13" s="163">
        <v>1.5</v>
      </c>
      <c r="Z13" s="164">
        <v>0.5</v>
      </c>
    </row>
    <row r="14" spans="1:29" x14ac:dyDescent="0.25">
      <c r="A14" s="160">
        <v>3</v>
      </c>
      <c r="B14" s="161" t="s">
        <v>675</v>
      </c>
      <c r="C14" s="162" t="s">
        <v>678</v>
      </c>
      <c r="D14" s="163"/>
      <c r="E14" s="163"/>
      <c r="F14" s="163"/>
      <c r="G14" s="163"/>
      <c r="H14" s="163"/>
      <c r="I14" s="163"/>
      <c r="J14" s="163"/>
      <c r="K14" s="164"/>
      <c r="L14" s="163"/>
      <c r="M14" s="163"/>
      <c r="N14" s="163"/>
      <c r="O14" s="163">
        <v>1</v>
      </c>
      <c r="P14" s="163">
        <v>1</v>
      </c>
      <c r="Q14" s="163">
        <v>1</v>
      </c>
      <c r="R14" s="163">
        <v>1</v>
      </c>
      <c r="S14" s="163">
        <v>1</v>
      </c>
      <c r="T14" s="163">
        <v>1</v>
      </c>
      <c r="U14" s="163">
        <v>1</v>
      </c>
      <c r="V14" s="163">
        <v>1</v>
      </c>
      <c r="W14" s="163">
        <v>1</v>
      </c>
      <c r="Z14" s="164"/>
    </row>
    <row r="15" spans="1:29" ht="30" x14ac:dyDescent="0.25">
      <c r="A15" s="160">
        <v>4</v>
      </c>
      <c r="B15" s="161" t="s">
        <v>675</v>
      </c>
      <c r="C15" s="165" t="s">
        <v>679</v>
      </c>
      <c r="D15" s="163"/>
      <c r="E15" s="163"/>
      <c r="F15" s="163"/>
      <c r="G15" s="163">
        <v>0.5</v>
      </c>
      <c r="H15" s="163">
        <v>0.5</v>
      </c>
      <c r="I15" s="163">
        <v>1</v>
      </c>
      <c r="J15" s="163">
        <v>1</v>
      </c>
      <c r="K15" s="164">
        <v>1</v>
      </c>
      <c r="L15" s="163">
        <v>1</v>
      </c>
      <c r="M15" s="163">
        <v>1</v>
      </c>
      <c r="N15" s="163">
        <v>1</v>
      </c>
      <c r="O15" s="163"/>
      <c r="P15" s="163"/>
      <c r="Q15" s="163"/>
      <c r="R15" s="163"/>
      <c r="S15" s="163"/>
      <c r="T15" s="163"/>
      <c r="U15" s="163"/>
      <c r="V15" s="163"/>
      <c r="W15" s="163"/>
      <c r="Z15" s="164">
        <v>1</v>
      </c>
    </row>
    <row r="16" spans="1:29" x14ac:dyDescent="0.25">
      <c r="A16" s="160">
        <v>5</v>
      </c>
      <c r="B16" s="161" t="s">
        <v>675</v>
      </c>
      <c r="C16" s="162" t="s">
        <v>312</v>
      </c>
      <c r="D16" s="163">
        <v>1</v>
      </c>
      <c r="E16" s="163">
        <v>1</v>
      </c>
      <c r="F16" s="163">
        <v>1</v>
      </c>
      <c r="G16" s="163">
        <v>1</v>
      </c>
      <c r="H16" s="163">
        <v>1</v>
      </c>
      <c r="I16" s="163">
        <v>1</v>
      </c>
      <c r="J16" s="163">
        <v>1</v>
      </c>
      <c r="K16" s="164">
        <v>1</v>
      </c>
      <c r="L16" s="163">
        <v>1</v>
      </c>
      <c r="M16" s="163">
        <v>1</v>
      </c>
      <c r="N16" s="163">
        <v>1</v>
      </c>
      <c r="O16" s="163">
        <v>1</v>
      </c>
      <c r="P16" s="163">
        <v>1</v>
      </c>
      <c r="Q16" s="163">
        <v>1</v>
      </c>
      <c r="R16" s="163">
        <v>1</v>
      </c>
      <c r="S16" s="163">
        <v>1</v>
      </c>
      <c r="T16" s="163">
        <v>1</v>
      </c>
      <c r="U16" s="163">
        <v>1</v>
      </c>
      <c r="V16" s="163">
        <v>1</v>
      </c>
      <c r="W16" s="163">
        <v>1</v>
      </c>
      <c r="Z16" s="164">
        <v>1</v>
      </c>
    </row>
    <row r="17" spans="1:26" ht="30" x14ac:dyDescent="0.25">
      <c r="A17" s="160">
        <v>6</v>
      </c>
      <c r="B17" s="161" t="s">
        <v>675</v>
      </c>
      <c r="C17" s="165" t="s">
        <v>680</v>
      </c>
      <c r="D17" s="163"/>
      <c r="E17" s="163">
        <v>0.5</v>
      </c>
      <c r="F17" s="163">
        <v>0.5</v>
      </c>
      <c r="G17" s="163">
        <v>0.5</v>
      </c>
      <c r="H17" s="163">
        <v>0.5</v>
      </c>
      <c r="I17" s="163">
        <v>0.5</v>
      </c>
      <c r="J17" s="163">
        <v>0.5</v>
      </c>
      <c r="K17" s="164">
        <v>1</v>
      </c>
      <c r="L17" s="163">
        <v>1</v>
      </c>
      <c r="M17" s="163">
        <v>1</v>
      </c>
      <c r="N17" s="163">
        <v>1</v>
      </c>
      <c r="O17" s="163">
        <v>1</v>
      </c>
      <c r="P17" s="163">
        <v>1</v>
      </c>
      <c r="Q17" s="163">
        <v>1.5</v>
      </c>
      <c r="R17" s="163">
        <v>1.5</v>
      </c>
      <c r="S17" s="163">
        <v>1.5</v>
      </c>
      <c r="T17" s="163">
        <v>1.5</v>
      </c>
      <c r="U17" s="163">
        <v>1.5</v>
      </c>
      <c r="V17" s="163">
        <v>1.5</v>
      </c>
      <c r="W17" s="163">
        <v>1.5</v>
      </c>
      <c r="Z17" s="164">
        <v>1</v>
      </c>
    </row>
    <row r="18" spans="1:26" x14ac:dyDescent="0.25">
      <c r="A18" s="160">
        <v>7</v>
      </c>
      <c r="B18" s="161" t="s">
        <v>675</v>
      </c>
      <c r="C18" s="162" t="s">
        <v>681</v>
      </c>
      <c r="D18" s="163"/>
      <c r="E18" s="163"/>
      <c r="F18" s="163"/>
      <c r="G18" s="163"/>
      <c r="H18" s="163">
        <v>0.25</v>
      </c>
      <c r="I18" s="163">
        <v>0.25</v>
      </c>
      <c r="J18" s="163">
        <v>0.25</v>
      </c>
      <c r="K18" s="164">
        <v>0.25</v>
      </c>
      <c r="L18" s="163">
        <v>0.25</v>
      </c>
      <c r="M18" s="163">
        <v>0.5</v>
      </c>
      <c r="N18" s="163">
        <v>0.5</v>
      </c>
      <c r="O18" s="163">
        <v>0.5</v>
      </c>
      <c r="P18" s="163">
        <v>0.5</v>
      </c>
      <c r="Q18" s="163">
        <v>0.5</v>
      </c>
      <c r="R18" s="163">
        <v>0.75</v>
      </c>
      <c r="S18" s="163">
        <v>0.75</v>
      </c>
      <c r="T18" s="163">
        <v>0.75</v>
      </c>
      <c r="U18" s="163">
        <v>0.75</v>
      </c>
      <c r="V18" s="163">
        <v>0.75</v>
      </c>
      <c r="W18" s="163">
        <v>1</v>
      </c>
      <c r="Z18" s="164">
        <v>0.25</v>
      </c>
    </row>
    <row r="19" spans="1:26" ht="30" x14ac:dyDescent="0.25">
      <c r="A19" s="160">
        <v>8</v>
      </c>
      <c r="B19" s="161" t="s">
        <v>675</v>
      </c>
      <c r="C19" s="165" t="s">
        <v>682</v>
      </c>
      <c r="D19" s="163"/>
      <c r="E19" s="163"/>
      <c r="F19" s="163"/>
      <c r="G19" s="163">
        <v>0.5</v>
      </c>
      <c r="H19" s="163">
        <v>0.5</v>
      </c>
      <c r="I19" s="163">
        <v>0.5</v>
      </c>
      <c r="J19" s="163">
        <v>0.5</v>
      </c>
      <c r="K19" s="164">
        <v>0.5</v>
      </c>
      <c r="L19" s="163">
        <v>0.5</v>
      </c>
      <c r="M19" s="163">
        <v>1</v>
      </c>
      <c r="N19" s="163">
        <v>1</v>
      </c>
      <c r="O19" s="163">
        <v>1</v>
      </c>
      <c r="P19" s="163">
        <v>1</v>
      </c>
      <c r="Q19" s="163">
        <v>1</v>
      </c>
      <c r="R19" s="163">
        <v>1</v>
      </c>
      <c r="S19" s="163">
        <v>1</v>
      </c>
      <c r="T19" s="163">
        <v>1</v>
      </c>
      <c r="U19" s="163">
        <v>1</v>
      </c>
      <c r="V19" s="163">
        <v>1</v>
      </c>
      <c r="W19" s="163">
        <v>1</v>
      </c>
      <c r="Z19" s="164">
        <v>0.5</v>
      </c>
    </row>
    <row r="20" spans="1:26" ht="120" x14ac:dyDescent="0.25">
      <c r="A20" s="160">
        <v>16</v>
      </c>
      <c r="B20" s="161" t="s">
        <v>675</v>
      </c>
      <c r="C20" s="166" t="s">
        <v>683</v>
      </c>
      <c r="D20" s="167">
        <v>0.25</v>
      </c>
      <c r="E20" s="167">
        <v>0.25</v>
      </c>
      <c r="F20" s="167">
        <v>0.25</v>
      </c>
      <c r="G20" s="167">
        <v>0.25</v>
      </c>
      <c r="H20" s="167">
        <v>0.25</v>
      </c>
      <c r="I20" s="167">
        <v>0.25</v>
      </c>
      <c r="J20" s="167">
        <v>0.25</v>
      </c>
      <c r="K20" s="168">
        <v>0.25</v>
      </c>
      <c r="L20" s="167">
        <v>0.25</v>
      </c>
      <c r="M20" s="167">
        <v>0.25</v>
      </c>
      <c r="N20" s="167">
        <v>0.25</v>
      </c>
      <c r="O20" s="167">
        <v>0.25</v>
      </c>
      <c r="P20" s="167">
        <v>0.25</v>
      </c>
      <c r="Q20" s="167">
        <v>0.25</v>
      </c>
      <c r="R20" s="167">
        <v>0.25</v>
      </c>
      <c r="S20" s="167">
        <v>0.25</v>
      </c>
      <c r="T20" s="167">
        <v>0.25</v>
      </c>
      <c r="U20" s="167">
        <v>0.25</v>
      </c>
      <c r="V20" s="167">
        <v>0.25</v>
      </c>
      <c r="W20" s="167">
        <v>0.25</v>
      </c>
      <c r="Z20" s="168">
        <v>0.25</v>
      </c>
    </row>
    <row r="21" spans="1:26" x14ac:dyDescent="0.25">
      <c r="A21" s="160">
        <v>17</v>
      </c>
      <c r="B21" s="161" t="s">
        <v>675</v>
      </c>
      <c r="C21" s="162" t="s">
        <v>684</v>
      </c>
      <c r="D21" s="167">
        <v>0.5</v>
      </c>
      <c r="E21" s="167">
        <v>0.5</v>
      </c>
      <c r="F21" s="167">
        <v>0.5</v>
      </c>
      <c r="G21" s="167">
        <v>0.5</v>
      </c>
      <c r="H21" s="167">
        <v>0.5</v>
      </c>
      <c r="I21" s="167">
        <v>1</v>
      </c>
      <c r="J21" s="167">
        <v>1</v>
      </c>
      <c r="K21" s="168">
        <v>1</v>
      </c>
      <c r="L21" s="167">
        <v>1</v>
      </c>
      <c r="M21" s="167">
        <v>1</v>
      </c>
      <c r="N21" s="167">
        <v>1</v>
      </c>
      <c r="O21" s="167">
        <v>1</v>
      </c>
      <c r="P21" s="167">
        <v>1</v>
      </c>
      <c r="Q21" s="167">
        <v>1</v>
      </c>
      <c r="R21" s="167">
        <v>1</v>
      </c>
      <c r="S21" s="167">
        <v>1.25</v>
      </c>
      <c r="T21" s="167">
        <v>1.25</v>
      </c>
      <c r="U21" s="167">
        <v>1.25</v>
      </c>
      <c r="V21" s="167">
        <v>1.25</v>
      </c>
      <c r="W21" s="167">
        <v>1.25</v>
      </c>
      <c r="Z21" s="168">
        <v>1</v>
      </c>
    </row>
    <row r="22" spans="1:26" x14ac:dyDescent="0.25">
      <c r="A22" s="160"/>
      <c r="B22" s="160"/>
      <c r="C22" s="160"/>
      <c r="D22" s="163"/>
      <c r="E22" s="163"/>
      <c r="F22" s="163"/>
      <c r="G22" s="163"/>
      <c r="H22" s="163"/>
      <c r="I22" s="163"/>
      <c r="J22" s="163"/>
      <c r="K22" s="164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Z22" s="164"/>
    </row>
    <row r="23" spans="1:26" x14ac:dyDescent="0.25">
      <c r="A23" s="160"/>
      <c r="B23" s="160"/>
      <c r="C23" s="169" t="s">
        <v>685</v>
      </c>
      <c r="D23" s="170">
        <f>0.25/3*D6</f>
        <v>0.08</v>
      </c>
      <c r="E23" s="170">
        <f t="shared" ref="E23:W23" si="4">0.25/3*E6</f>
        <v>0.17</v>
      </c>
      <c r="F23" s="170">
        <f t="shared" si="4"/>
        <v>0.25</v>
      </c>
      <c r="G23" s="170">
        <f t="shared" si="4"/>
        <v>0.33</v>
      </c>
      <c r="H23" s="170">
        <f t="shared" si="4"/>
        <v>0.42</v>
      </c>
      <c r="I23" s="170">
        <f t="shared" si="4"/>
        <v>0.5</v>
      </c>
      <c r="J23" s="170">
        <f t="shared" si="4"/>
        <v>0.57999999999999996</v>
      </c>
      <c r="K23" s="171">
        <f t="shared" si="4"/>
        <v>0.67</v>
      </c>
      <c r="L23" s="170">
        <f t="shared" si="4"/>
        <v>0.75</v>
      </c>
      <c r="M23" s="170">
        <f t="shared" si="4"/>
        <v>0.83</v>
      </c>
      <c r="N23" s="170">
        <f t="shared" si="4"/>
        <v>0.92</v>
      </c>
      <c r="O23" s="170">
        <f t="shared" si="4"/>
        <v>1</v>
      </c>
      <c r="P23" s="170">
        <f t="shared" si="4"/>
        <v>1.08</v>
      </c>
      <c r="Q23" s="170">
        <f t="shared" si="4"/>
        <v>1.17</v>
      </c>
      <c r="R23" s="170">
        <f t="shared" si="4"/>
        <v>1.25</v>
      </c>
      <c r="S23" s="170">
        <f t="shared" si="4"/>
        <v>1.33</v>
      </c>
      <c r="T23" s="170">
        <f t="shared" si="4"/>
        <v>1.42</v>
      </c>
      <c r="U23" s="170">
        <f t="shared" si="4"/>
        <v>1.5</v>
      </c>
      <c r="V23" s="170">
        <f t="shared" si="4"/>
        <v>1.58</v>
      </c>
      <c r="W23" s="170">
        <f t="shared" si="4"/>
        <v>1.67</v>
      </c>
      <c r="Z23" s="171">
        <f>0.25/3*Z6</f>
        <v>0.67</v>
      </c>
    </row>
    <row r="24" spans="1:26" ht="30" x14ac:dyDescent="0.25">
      <c r="A24" s="160"/>
      <c r="B24" s="160"/>
      <c r="C24" s="169" t="s">
        <v>686</v>
      </c>
      <c r="D24" s="170">
        <f>0.12*D6</f>
        <v>0.12</v>
      </c>
      <c r="E24" s="170">
        <f t="shared" ref="E24:W24" si="5">0.12*E6</f>
        <v>0.24</v>
      </c>
      <c r="F24" s="170">
        <f t="shared" si="5"/>
        <v>0.36</v>
      </c>
      <c r="G24" s="170">
        <f t="shared" si="5"/>
        <v>0.48</v>
      </c>
      <c r="H24" s="170">
        <f t="shared" si="5"/>
        <v>0.6</v>
      </c>
      <c r="I24" s="170">
        <f t="shared" si="5"/>
        <v>0.72</v>
      </c>
      <c r="J24" s="170">
        <f t="shared" si="5"/>
        <v>0.84</v>
      </c>
      <c r="K24" s="171">
        <f t="shared" si="5"/>
        <v>0.96</v>
      </c>
      <c r="L24" s="170">
        <f t="shared" si="5"/>
        <v>1.08</v>
      </c>
      <c r="M24" s="170">
        <f t="shared" si="5"/>
        <v>1.2</v>
      </c>
      <c r="N24" s="170">
        <f t="shared" si="5"/>
        <v>1.32</v>
      </c>
      <c r="O24" s="170">
        <f t="shared" si="5"/>
        <v>1.44</v>
      </c>
      <c r="P24" s="170">
        <f t="shared" si="5"/>
        <v>1.56</v>
      </c>
      <c r="Q24" s="170">
        <f t="shared" si="5"/>
        <v>1.68</v>
      </c>
      <c r="R24" s="170">
        <f t="shared" si="5"/>
        <v>1.8</v>
      </c>
      <c r="S24" s="170">
        <f t="shared" si="5"/>
        <v>1.92</v>
      </c>
      <c r="T24" s="170">
        <f t="shared" si="5"/>
        <v>2.04</v>
      </c>
      <c r="U24" s="170">
        <f t="shared" si="5"/>
        <v>2.16</v>
      </c>
      <c r="V24" s="170">
        <f t="shared" si="5"/>
        <v>2.2799999999999998</v>
      </c>
      <c r="W24" s="170">
        <f t="shared" si="5"/>
        <v>2.4</v>
      </c>
      <c r="Z24" s="171">
        <f>0.12*Z6</f>
        <v>0.96</v>
      </c>
    </row>
    <row r="25" spans="1:26" x14ac:dyDescent="0.25">
      <c r="A25" s="160"/>
      <c r="B25" s="160"/>
      <c r="C25" s="169" t="s">
        <v>687</v>
      </c>
      <c r="D25" s="170">
        <f>0.25*D6</f>
        <v>0.25</v>
      </c>
      <c r="E25" s="170">
        <f t="shared" ref="E25:W25" si="6">0.25*E6</f>
        <v>0.5</v>
      </c>
      <c r="F25" s="170">
        <f t="shared" si="6"/>
        <v>0.75</v>
      </c>
      <c r="G25" s="170">
        <f t="shared" si="6"/>
        <v>1</v>
      </c>
      <c r="H25" s="170">
        <f t="shared" si="6"/>
        <v>1.25</v>
      </c>
      <c r="I25" s="170">
        <f t="shared" si="6"/>
        <v>1.5</v>
      </c>
      <c r="J25" s="170">
        <f t="shared" si="6"/>
        <v>1.75</v>
      </c>
      <c r="K25" s="171">
        <f t="shared" si="6"/>
        <v>2</v>
      </c>
      <c r="L25" s="170">
        <f t="shared" si="6"/>
        <v>2.25</v>
      </c>
      <c r="M25" s="170">
        <f t="shared" si="6"/>
        <v>2.5</v>
      </c>
      <c r="N25" s="170">
        <f t="shared" si="6"/>
        <v>2.75</v>
      </c>
      <c r="O25" s="170">
        <f t="shared" si="6"/>
        <v>3</v>
      </c>
      <c r="P25" s="170">
        <f t="shared" si="6"/>
        <v>3.25</v>
      </c>
      <c r="Q25" s="170">
        <f t="shared" si="6"/>
        <v>3.5</v>
      </c>
      <c r="R25" s="170">
        <f t="shared" si="6"/>
        <v>3.75</v>
      </c>
      <c r="S25" s="170">
        <f t="shared" si="6"/>
        <v>4</v>
      </c>
      <c r="T25" s="170">
        <f t="shared" si="6"/>
        <v>4.25</v>
      </c>
      <c r="U25" s="170">
        <f t="shared" si="6"/>
        <v>4.5</v>
      </c>
      <c r="V25" s="170">
        <f t="shared" si="6"/>
        <v>4.75</v>
      </c>
      <c r="W25" s="170">
        <f t="shared" si="6"/>
        <v>5</v>
      </c>
      <c r="Z25" s="171">
        <f>0.25*Z6</f>
        <v>2</v>
      </c>
    </row>
    <row r="26" spans="1:26" x14ac:dyDescent="0.25">
      <c r="A26" s="160"/>
      <c r="B26" s="160"/>
      <c r="C26" s="169" t="s">
        <v>688</v>
      </c>
      <c r="D26" s="170">
        <f>0.12*D6</f>
        <v>0.12</v>
      </c>
      <c r="E26" s="170">
        <f t="shared" ref="E26:W26" si="7">0.12*E6</f>
        <v>0.24</v>
      </c>
      <c r="F26" s="170">
        <f t="shared" si="7"/>
        <v>0.36</v>
      </c>
      <c r="G26" s="170">
        <f t="shared" si="7"/>
        <v>0.48</v>
      </c>
      <c r="H26" s="170">
        <f t="shared" si="7"/>
        <v>0.6</v>
      </c>
      <c r="I26" s="170">
        <f t="shared" si="7"/>
        <v>0.72</v>
      </c>
      <c r="J26" s="170">
        <f t="shared" si="7"/>
        <v>0.84</v>
      </c>
      <c r="K26" s="171">
        <f t="shared" si="7"/>
        <v>0.96</v>
      </c>
      <c r="L26" s="170">
        <f t="shared" si="7"/>
        <v>1.08</v>
      </c>
      <c r="M26" s="170">
        <f t="shared" si="7"/>
        <v>1.2</v>
      </c>
      <c r="N26" s="170">
        <f t="shared" si="7"/>
        <v>1.32</v>
      </c>
      <c r="O26" s="170">
        <f t="shared" si="7"/>
        <v>1.44</v>
      </c>
      <c r="P26" s="170">
        <f t="shared" si="7"/>
        <v>1.56</v>
      </c>
      <c r="Q26" s="170">
        <f t="shared" si="7"/>
        <v>1.68</v>
      </c>
      <c r="R26" s="170">
        <f t="shared" si="7"/>
        <v>1.8</v>
      </c>
      <c r="S26" s="170">
        <f t="shared" si="7"/>
        <v>1.92</v>
      </c>
      <c r="T26" s="170">
        <f t="shared" si="7"/>
        <v>2.04</v>
      </c>
      <c r="U26" s="170">
        <f t="shared" si="7"/>
        <v>2.16</v>
      </c>
      <c r="V26" s="170">
        <f t="shared" si="7"/>
        <v>2.2799999999999998</v>
      </c>
      <c r="W26" s="170">
        <f t="shared" si="7"/>
        <v>2.4</v>
      </c>
      <c r="Z26" s="171">
        <f>0.12*Z6</f>
        <v>0.96</v>
      </c>
    </row>
    <row r="27" spans="1:26" ht="60" x14ac:dyDescent="0.25">
      <c r="A27" s="160"/>
      <c r="B27" s="160"/>
      <c r="C27" s="169" t="s">
        <v>689</v>
      </c>
      <c r="D27" s="172">
        <f>1*D6</f>
        <v>1</v>
      </c>
      <c r="E27" s="172">
        <f t="shared" ref="E27:W27" si="8">1*E6</f>
        <v>2</v>
      </c>
      <c r="F27" s="172">
        <f t="shared" si="8"/>
        <v>3</v>
      </c>
      <c r="G27" s="172">
        <f t="shared" si="8"/>
        <v>4</v>
      </c>
      <c r="H27" s="172">
        <f t="shared" si="8"/>
        <v>5</v>
      </c>
      <c r="I27" s="172">
        <f t="shared" si="8"/>
        <v>6</v>
      </c>
      <c r="J27" s="172">
        <f t="shared" si="8"/>
        <v>7</v>
      </c>
      <c r="K27" s="173">
        <f t="shared" si="8"/>
        <v>8</v>
      </c>
      <c r="L27" s="172">
        <f t="shared" si="8"/>
        <v>9</v>
      </c>
      <c r="M27" s="172">
        <f t="shared" si="8"/>
        <v>10</v>
      </c>
      <c r="N27" s="172">
        <f t="shared" si="8"/>
        <v>11</v>
      </c>
      <c r="O27" s="172">
        <f t="shared" si="8"/>
        <v>12</v>
      </c>
      <c r="P27" s="172">
        <f t="shared" si="8"/>
        <v>13</v>
      </c>
      <c r="Q27" s="172">
        <f t="shared" si="8"/>
        <v>14</v>
      </c>
      <c r="R27" s="172">
        <f t="shared" si="8"/>
        <v>15</v>
      </c>
      <c r="S27" s="172">
        <f t="shared" si="8"/>
        <v>16</v>
      </c>
      <c r="T27" s="172">
        <f t="shared" si="8"/>
        <v>17</v>
      </c>
      <c r="U27" s="172">
        <f t="shared" si="8"/>
        <v>18</v>
      </c>
      <c r="V27" s="172">
        <f t="shared" si="8"/>
        <v>19</v>
      </c>
      <c r="W27" s="172">
        <f t="shared" si="8"/>
        <v>20</v>
      </c>
      <c r="Z27" s="173">
        <f>1*Z6</f>
        <v>8</v>
      </c>
    </row>
    <row r="28" spans="1:26" ht="60" x14ac:dyDescent="0.25">
      <c r="A28" s="160"/>
      <c r="B28" s="160"/>
      <c r="C28" s="169" t="s">
        <v>690</v>
      </c>
      <c r="D28" s="172">
        <f t="shared" ref="D28:J28" si="9">1/8*D6</f>
        <v>0.13</v>
      </c>
      <c r="E28" s="172">
        <f t="shared" si="9"/>
        <v>0.25</v>
      </c>
      <c r="F28" s="172">
        <f t="shared" si="9"/>
        <v>0.38</v>
      </c>
      <c r="G28" s="172">
        <f t="shared" si="9"/>
        <v>0.5</v>
      </c>
      <c r="H28" s="172">
        <f t="shared" si="9"/>
        <v>0.63</v>
      </c>
      <c r="I28" s="172">
        <f t="shared" si="9"/>
        <v>0.75</v>
      </c>
      <c r="J28" s="172">
        <f t="shared" si="9"/>
        <v>0.88</v>
      </c>
      <c r="K28" s="173">
        <f>1/8*K6</f>
        <v>1</v>
      </c>
      <c r="L28" s="172">
        <f t="shared" ref="L28:W28" si="10">1/8*L6</f>
        <v>1.1299999999999999</v>
      </c>
      <c r="M28" s="172">
        <f t="shared" si="10"/>
        <v>1.25</v>
      </c>
      <c r="N28" s="172">
        <f t="shared" si="10"/>
        <v>1.38</v>
      </c>
      <c r="O28" s="172">
        <f t="shared" si="10"/>
        <v>1.5</v>
      </c>
      <c r="P28" s="172">
        <f t="shared" si="10"/>
        <v>1.63</v>
      </c>
      <c r="Q28" s="172">
        <f t="shared" si="10"/>
        <v>1.75</v>
      </c>
      <c r="R28" s="172">
        <f t="shared" si="10"/>
        <v>1.88</v>
      </c>
      <c r="S28" s="172">
        <f t="shared" si="10"/>
        <v>2</v>
      </c>
      <c r="T28" s="172">
        <f t="shared" si="10"/>
        <v>2.13</v>
      </c>
      <c r="U28" s="172">
        <f t="shared" si="10"/>
        <v>2.25</v>
      </c>
      <c r="V28" s="172">
        <f t="shared" si="10"/>
        <v>2.38</v>
      </c>
      <c r="W28" s="172">
        <f t="shared" si="10"/>
        <v>2.5</v>
      </c>
      <c r="Z28" s="173">
        <f>1/8*Z6</f>
        <v>1</v>
      </c>
    </row>
    <row r="29" spans="1:26" ht="30" x14ac:dyDescent="0.25">
      <c r="A29" s="160"/>
      <c r="B29" s="160"/>
      <c r="C29" s="169" t="s">
        <v>691</v>
      </c>
      <c r="D29" s="170">
        <f>0.25/2*D6</f>
        <v>0.13</v>
      </c>
      <c r="E29" s="170">
        <f t="shared" ref="E29:W29" si="11">0.25/2*E6</f>
        <v>0.25</v>
      </c>
      <c r="F29" s="170">
        <f t="shared" si="11"/>
        <v>0.38</v>
      </c>
      <c r="G29" s="170">
        <f t="shared" si="11"/>
        <v>0.5</v>
      </c>
      <c r="H29" s="170">
        <f t="shared" si="11"/>
        <v>0.63</v>
      </c>
      <c r="I29" s="170">
        <f t="shared" si="11"/>
        <v>0.75</v>
      </c>
      <c r="J29" s="170">
        <f t="shared" si="11"/>
        <v>0.88</v>
      </c>
      <c r="K29" s="171">
        <f t="shared" si="11"/>
        <v>1</v>
      </c>
      <c r="L29" s="170">
        <f t="shared" si="11"/>
        <v>1.1299999999999999</v>
      </c>
      <c r="M29" s="170">
        <f t="shared" si="11"/>
        <v>1.25</v>
      </c>
      <c r="N29" s="170">
        <f t="shared" si="11"/>
        <v>1.38</v>
      </c>
      <c r="O29" s="170">
        <f t="shared" si="11"/>
        <v>1.5</v>
      </c>
      <c r="P29" s="170">
        <f t="shared" si="11"/>
        <v>1.63</v>
      </c>
      <c r="Q29" s="170">
        <f t="shared" si="11"/>
        <v>1.75</v>
      </c>
      <c r="R29" s="170">
        <f t="shared" si="11"/>
        <v>1.88</v>
      </c>
      <c r="S29" s="170">
        <f t="shared" si="11"/>
        <v>2</v>
      </c>
      <c r="T29" s="170">
        <f t="shared" si="11"/>
        <v>2.13</v>
      </c>
      <c r="U29" s="170">
        <f t="shared" si="11"/>
        <v>2.25</v>
      </c>
      <c r="V29" s="170">
        <f t="shared" si="11"/>
        <v>2.38</v>
      </c>
      <c r="W29" s="170">
        <f t="shared" si="11"/>
        <v>2.5</v>
      </c>
      <c r="Z29" s="171">
        <f>0.25/2*Z6</f>
        <v>1</v>
      </c>
    </row>
    <row r="30" spans="1:26" ht="30" x14ac:dyDescent="0.25">
      <c r="A30" s="160"/>
      <c r="B30" s="160"/>
      <c r="C30" s="169" t="s">
        <v>692</v>
      </c>
      <c r="D30" s="170">
        <f>0.12*D6</f>
        <v>0.12</v>
      </c>
      <c r="E30" s="170">
        <f t="shared" ref="E30:W30" si="12">0.12*E6</f>
        <v>0.24</v>
      </c>
      <c r="F30" s="170">
        <f t="shared" si="12"/>
        <v>0.36</v>
      </c>
      <c r="G30" s="170">
        <f t="shared" si="12"/>
        <v>0.48</v>
      </c>
      <c r="H30" s="170">
        <f t="shared" si="12"/>
        <v>0.6</v>
      </c>
      <c r="I30" s="170">
        <f t="shared" si="12"/>
        <v>0.72</v>
      </c>
      <c r="J30" s="170">
        <f t="shared" si="12"/>
        <v>0.84</v>
      </c>
      <c r="K30" s="171">
        <f t="shared" si="12"/>
        <v>0.96</v>
      </c>
      <c r="L30" s="170">
        <f t="shared" si="12"/>
        <v>1.08</v>
      </c>
      <c r="M30" s="170">
        <f t="shared" si="12"/>
        <v>1.2</v>
      </c>
      <c r="N30" s="170">
        <f t="shared" si="12"/>
        <v>1.32</v>
      </c>
      <c r="O30" s="170">
        <f t="shared" si="12"/>
        <v>1.44</v>
      </c>
      <c r="P30" s="170">
        <f t="shared" si="12"/>
        <v>1.56</v>
      </c>
      <c r="Q30" s="170">
        <f t="shared" si="12"/>
        <v>1.68</v>
      </c>
      <c r="R30" s="170">
        <f t="shared" si="12"/>
        <v>1.8</v>
      </c>
      <c r="S30" s="170">
        <f t="shared" si="12"/>
        <v>1.92</v>
      </c>
      <c r="T30" s="170">
        <f t="shared" si="12"/>
        <v>2.04</v>
      </c>
      <c r="U30" s="170">
        <f t="shared" si="12"/>
        <v>2.16</v>
      </c>
      <c r="V30" s="170">
        <f t="shared" si="12"/>
        <v>2.2799999999999998</v>
      </c>
      <c r="W30" s="170">
        <f t="shared" si="12"/>
        <v>2.4</v>
      </c>
      <c r="Z30" s="171">
        <f>0.12*Z6</f>
        <v>0.96</v>
      </c>
    </row>
    <row r="31" spans="1:26" x14ac:dyDescent="0.25">
      <c r="A31" s="160"/>
      <c r="B31" s="160"/>
      <c r="C31" s="169" t="s">
        <v>693</v>
      </c>
      <c r="D31" s="172">
        <f>1.67*D6</f>
        <v>1.67</v>
      </c>
      <c r="E31" s="172">
        <f t="shared" ref="E31:W31" si="13">1.67*E6</f>
        <v>3.34</v>
      </c>
      <c r="F31" s="172">
        <f t="shared" si="13"/>
        <v>5.01</v>
      </c>
      <c r="G31" s="172">
        <f t="shared" si="13"/>
        <v>6.68</v>
      </c>
      <c r="H31" s="172">
        <f t="shared" si="13"/>
        <v>8.35</v>
      </c>
      <c r="I31" s="172">
        <f t="shared" si="13"/>
        <v>10.02</v>
      </c>
      <c r="J31" s="172">
        <f t="shared" si="13"/>
        <v>11.69</v>
      </c>
      <c r="K31" s="173">
        <f t="shared" si="13"/>
        <v>13.36</v>
      </c>
      <c r="L31" s="172">
        <f t="shared" si="13"/>
        <v>15.03</v>
      </c>
      <c r="M31" s="172">
        <f t="shared" si="13"/>
        <v>16.7</v>
      </c>
      <c r="N31" s="172">
        <f t="shared" si="13"/>
        <v>18.37</v>
      </c>
      <c r="O31" s="172">
        <f t="shared" si="13"/>
        <v>20.04</v>
      </c>
      <c r="P31" s="172">
        <f t="shared" si="13"/>
        <v>21.71</v>
      </c>
      <c r="Q31" s="172">
        <f t="shared" si="13"/>
        <v>23.38</v>
      </c>
      <c r="R31" s="172">
        <f t="shared" si="13"/>
        <v>25.05</v>
      </c>
      <c r="S31" s="172">
        <f t="shared" si="13"/>
        <v>26.72</v>
      </c>
      <c r="T31" s="172">
        <f t="shared" si="13"/>
        <v>28.39</v>
      </c>
      <c r="U31" s="172">
        <f t="shared" si="13"/>
        <v>30.06</v>
      </c>
      <c r="V31" s="172">
        <f t="shared" si="13"/>
        <v>31.73</v>
      </c>
      <c r="W31" s="172">
        <f t="shared" si="13"/>
        <v>33.4</v>
      </c>
      <c r="Z31" s="373">
        <f>K31/12*24</f>
        <v>26.72</v>
      </c>
    </row>
    <row r="32" spans="1:26" ht="30" x14ac:dyDescent="0.25">
      <c r="A32" s="160"/>
      <c r="B32" s="160"/>
      <c r="C32" s="169" t="s">
        <v>694</v>
      </c>
      <c r="D32" s="172">
        <f>2.4*D6</f>
        <v>2.4</v>
      </c>
      <c r="E32" s="172">
        <f t="shared" ref="E32:W32" si="14">2.4*E6</f>
        <v>4.8</v>
      </c>
      <c r="F32" s="172">
        <f t="shared" si="14"/>
        <v>7.2</v>
      </c>
      <c r="G32" s="172">
        <f t="shared" si="14"/>
        <v>9.6</v>
      </c>
      <c r="H32" s="172">
        <f t="shared" si="14"/>
        <v>12</v>
      </c>
      <c r="I32" s="172">
        <f t="shared" si="14"/>
        <v>14.4</v>
      </c>
      <c r="J32" s="172">
        <f t="shared" si="14"/>
        <v>16.8</v>
      </c>
      <c r="K32" s="173">
        <f t="shared" si="14"/>
        <v>19.2</v>
      </c>
      <c r="L32" s="172">
        <f t="shared" si="14"/>
        <v>21.6</v>
      </c>
      <c r="M32" s="172">
        <f t="shared" si="14"/>
        <v>24</v>
      </c>
      <c r="N32" s="172">
        <f t="shared" si="14"/>
        <v>26.4</v>
      </c>
      <c r="O32" s="172">
        <f t="shared" si="14"/>
        <v>28.8</v>
      </c>
      <c r="P32" s="172">
        <f t="shared" si="14"/>
        <v>31.2</v>
      </c>
      <c r="Q32" s="172">
        <f t="shared" si="14"/>
        <v>33.6</v>
      </c>
      <c r="R32" s="172">
        <f t="shared" si="14"/>
        <v>36</v>
      </c>
      <c r="S32" s="172">
        <f t="shared" si="14"/>
        <v>38.4</v>
      </c>
      <c r="T32" s="172">
        <f t="shared" si="14"/>
        <v>40.799999999999997</v>
      </c>
      <c r="U32" s="172">
        <f t="shared" si="14"/>
        <v>43.2</v>
      </c>
      <c r="V32" s="172">
        <f t="shared" si="14"/>
        <v>45.6</v>
      </c>
      <c r="W32" s="172">
        <f t="shared" si="14"/>
        <v>48</v>
      </c>
      <c r="Z32" s="373">
        <f>K32/12*24</f>
        <v>38.4</v>
      </c>
    </row>
    <row r="33" spans="1:26" ht="30" x14ac:dyDescent="0.25">
      <c r="A33" s="160"/>
      <c r="B33" s="160"/>
      <c r="C33" s="169" t="s">
        <v>695</v>
      </c>
      <c r="D33" s="172">
        <f>1.4*D6</f>
        <v>1.4</v>
      </c>
      <c r="E33" s="172">
        <f t="shared" ref="E33:W33" si="15">1.4*E6</f>
        <v>2.8</v>
      </c>
      <c r="F33" s="172">
        <f t="shared" si="15"/>
        <v>4.2</v>
      </c>
      <c r="G33" s="172">
        <f t="shared" si="15"/>
        <v>5.6</v>
      </c>
      <c r="H33" s="172">
        <f t="shared" si="15"/>
        <v>7</v>
      </c>
      <c r="I33" s="172">
        <f t="shared" si="15"/>
        <v>8.4</v>
      </c>
      <c r="J33" s="172">
        <f t="shared" si="15"/>
        <v>9.8000000000000007</v>
      </c>
      <c r="K33" s="173">
        <f t="shared" si="15"/>
        <v>11.2</v>
      </c>
      <c r="L33" s="172">
        <f t="shared" si="15"/>
        <v>12.6</v>
      </c>
      <c r="M33" s="172">
        <f t="shared" si="15"/>
        <v>14</v>
      </c>
      <c r="N33" s="172">
        <f t="shared" si="15"/>
        <v>15.4</v>
      </c>
      <c r="O33" s="172">
        <f t="shared" si="15"/>
        <v>16.8</v>
      </c>
      <c r="P33" s="172">
        <f t="shared" si="15"/>
        <v>18.2</v>
      </c>
      <c r="Q33" s="172">
        <f t="shared" si="15"/>
        <v>19.600000000000001</v>
      </c>
      <c r="R33" s="172">
        <f t="shared" si="15"/>
        <v>21</v>
      </c>
      <c r="S33" s="172">
        <f t="shared" si="15"/>
        <v>22.4</v>
      </c>
      <c r="T33" s="172">
        <f t="shared" si="15"/>
        <v>23.8</v>
      </c>
      <c r="U33" s="172">
        <f t="shared" si="15"/>
        <v>25.2</v>
      </c>
      <c r="V33" s="172">
        <f t="shared" si="15"/>
        <v>26.6</v>
      </c>
      <c r="W33" s="172">
        <f t="shared" si="15"/>
        <v>28</v>
      </c>
      <c r="Z33" s="373">
        <f>K33/12*24</f>
        <v>22.4</v>
      </c>
    </row>
    <row r="34" spans="1:26" x14ac:dyDescent="0.25">
      <c r="A34" s="160"/>
      <c r="B34" s="160"/>
      <c r="C34" s="174"/>
      <c r="D34" s="170"/>
      <c r="E34" s="170"/>
      <c r="F34" s="170"/>
      <c r="G34" s="170"/>
      <c r="H34" s="170"/>
      <c r="I34" s="170"/>
      <c r="J34" s="170"/>
      <c r="K34" s="171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Z34" s="171"/>
    </row>
    <row r="35" spans="1:26" ht="75" x14ac:dyDescent="0.25">
      <c r="A35" s="160"/>
      <c r="B35" s="160"/>
      <c r="C35" s="169" t="s">
        <v>696</v>
      </c>
      <c r="D35" s="172">
        <f>1.25*D6</f>
        <v>1.25</v>
      </c>
      <c r="E35" s="172">
        <f t="shared" ref="E35:W35" si="16">1.25*E6</f>
        <v>2.5</v>
      </c>
      <c r="F35" s="172">
        <f t="shared" si="16"/>
        <v>3.75</v>
      </c>
      <c r="G35" s="172">
        <f t="shared" si="16"/>
        <v>5</v>
      </c>
      <c r="H35" s="172">
        <f t="shared" si="16"/>
        <v>6.25</v>
      </c>
      <c r="I35" s="172">
        <f t="shared" si="16"/>
        <v>7.5</v>
      </c>
      <c r="J35" s="172">
        <f t="shared" si="16"/>
        <v>8.75</v>
      </c>
      <c r="K35" s="173">
        <f t="shared" si="16"/>
        <v>10</v>
      </c>
      <c r="L35" s="172">
        <f t="shared" si="16"/>
        <v>11.25</v>
      </c>
      <c r="M35" s="172">
        <f t="shared" si="16"/>
        <v>12.5</v>
      </c>
      <c r="N35" s="172">
        <f t="shared" si="16"/>
        <v>13.75</v>
      </c>
      <c r="O35" s="172">
        <f t="shared" si="16"/>
        <v>15</v>
      </c>
      <c r="P35" s="172">
        <f t="shared" si="16"/>
        <v>16.25</v>
      </c>
      <c r="Q35" s="172">
        <f t="shared" si="16"/>
        <v>17.5</v>
      </c>
      <c r="R35" s="172">
        <f t="shared" si="16"/>
        <v>18.75</v>
      </c>
      <c r="S35" s="172">
        <f t="shared" si="16"/>
        <v>20</v>
      </c>
      <c r="T35" s="172">
        <f t="shared" si="16"/>
        <v>21.25</v>
      </c>
      <c r="U35" s="172">
        <f t="shared" si="16"/>
        <v>22.5</v>
      </c>
      <c r="V35" s="172">
        <f t="shared" si="16"/>
        <v>23.75</v>
      </c>
      <c r="W35" s="172">
        <f t="shared" si="16"/>
        <v>25</v>
      </c>
      <c r="Z35" s="373">
        <f>24*5/40*Z6</f>
        <v>24</v>
      </c>
    </row>
    <row r="36" spans="1:26" ht="30" x14ac:dyDescent="0.25">
      <c r="A36" s="160"/>
      <c r="B36" s="160"/>
      <c r="C36" s="169" t="s">
        <v>697</v>
      </c>
      <c r="D36" s="172">
        <f>1.5*D6</f>
        <v>1.5</v>
      </c>
      <c r="E36" s="172">
        <f t="shared" ref="E36:W36" si="17">1.5*E6</f>
        <v>3</v>
      </c>
      <c r="F36" s="172">
        <f t="shared" si="17"/>
        <v>4.5</v>
      </c>
      <c r="G36" s="172">
        <f t="shared" si="17"/>
        <v>6</v>
      </c>
      <c r="H36" s="172">
        <f t="shared" si="17"/>
        <v>7.5</v>
      </c>
      <c r="I36" s="172">
        <f t="shared" si="17"/>
        <v>9</v>
      </c>
      <c r="J36" s="172">
        <f t="shared" si="17"/>
        <v>10.5</v>
      </c>
      <c r="K36" s="173">
        <f t="shared" si="17"/>
        <v>12</v>
      </c>
      <c r="L36" s="172">
        <f t="shared" si="17"/>
        <v>13.5</v>
      </c>
      <c r="M36" s="172">
        <f t="shared" si="17"/>
        <v>15</v>
      </c>
      <c r="N36" s="172">
        <f t="shared" si="17"/>
        <v>16.5</v>
      </c>
      <c r="O36" s="172">
        <f t="shared" si="17"/>
        <v>18</v>
      </c>
      <c r="P36" s="172">
        <f t="shared" si="17"/>
        <v>19.5</v>
      </c>
      <c r="Q36" s="172">
        <f t="shared" si="17"/>
        <v>21</v>
      </c>
      <c r="R36" s="172">
        <f t="shared" si="17"/>
        <v>22.5</v>
      </c>
      <c r="S36" s="172">
        <f t="shared" si="17"/>
        <v>24</v>
      </c>
      <c r="T36" s="172">
        <f t="shared" si="17"/>
        <v>25.5</v>
      </c>
      <c r="U36" s="172">
        <f t="shared" si="17"/>
        <v>27</v>
      </c>
      <c r="V36" s="172">
        <f t="shared" si="17"/>
        <v>28.5</v>
      </c>
      <c r="W36" s="172">
        <f t="shared" si="17"/>
        <v>30</v>
      </c>
      <c r="Z36" s="373">
        <f>K36/12*24</f>
        <v>24</v>
      </c>
    </row>
    <row r="37" spans="1:26" x14ac:dyDescent="0.25">
      <c r="A37" s="160"/>
      <c r="B37" s="160"/>
      <c r="C37" s="160"/>
      <c r="D37" s="163"/>
      <c r="E37" s="163"/>
      <c r="F37" s="163"/>
      <c r="G37" s="163"/>
      <c r="H37" s="163"/>
      <c r="I37" s="163"/>
      <c r="J37" s="163"/>
      <c r="K37" s="164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Z37" s="164"/>
    </row>
    <row r="38" spans="1:26" x14ac:dyDescent="0.25">
      <c r="A38" s="160">
        <v>15</v>
      </c>
      <c r="B38" s="161" t="s">
        <v>698</v>
      </c>
      <c r="C38" s="175" t="s">
        <v>699</v>
      </c>
      <c r="D38" s="163">
        <v>0.5</v>
      </c>
      <c r="E38" s="163">
        <v>0.75</v>
      </c>
      <c r="F38" s="163">
        <v>1</v>
      </c>
      <c r="G38" s="163">
        <v>1</v>
      </c>
      <c r="H38" s="163">
        <v>1</v>
      </c>
      <c r="I38" s="163">
        <v>1</v>
      </c>
      <c r="J38" s="163">
        <v>1</v>
      </c>
      <c r="K38" s="164">
        <v>1.5</v>
      </c>
      <c r="L38" s="163">
        <v>1.5</v>
      </c>
      <c r="M38" s="163">
        <v>1.5</v>
      </c>
      <c r="N38" s="163">
        <v>1.5</v>
      </c>
      <c r="O38" s="163">
        <v>1.5</v>
      </c>
      <c r="P38" s="163">
        <v>2</v>
      </c>
      <c r="Q38" s="163">
        <v>2</v>
      </c>
      <c r="R38" s="163">
        <v>2</v>
      </c>
      <c r="S38" s="163">
        <v>2</v>
      </c>
      <c r="T38" s="163">
        <v>2.5</v>
      </c>
      <c r="U38" s="163">
        <v>2.5</v>
      </c>
      <c r="V38" s="163">
        <v>2.5</v>
      </c>
      <c r="W38" s="163">
        <v>2.5</v>
      </c>
      <c r="Z38" s="164">
        <v>1.5</v>
      </c>
    </row>
    <row r="39" spans="1:26" x14ac:dyDescent="0.25">
      <c r="A39" s="160">
        <v>15</v>
      </c>
      <c r="B39" s="161" t="s">
        <v>698</v>
      </c>
      <c r="C39" s="175" t="s">
        <v>700</v>
      </c>
      <c r="D39" s="163">
        <f>0.25*D6</f>
        <v>0.25</v>
      </c>
      <c r="E39" s="163">
        <f t="shared" ref="E39:W39" si="18">0.25*E6</f>
        <v>0.5</v>
      </c>
      <c r="F39" s="163">
        <f t="shared" si="18"/>
        <v>0.75</v>
      </c>
      <c r="G39" s="163">
        <f t="shared" si="18"/>
        <v>1</v>
      </c>
      <c r="H39" s="163">
        <f t="shared" si="18"/>
        <v>1.25</v>
      </c>
      <c r="I39" s="163">
        <f t="shared" si="18"/>
        <v>1.5</v>
      </c>
      <c r="J39" s="163">
        <f t="shared" si="18"/>
        <v>1.75</v>
      </c>
      <c r="K39" s="164">
        <f t="shared" si="18"/>
        <v>2</v>
      </c>
      <c r="L39" s="163">
        <f t="shared" si="18"/>
        <v>2.25</v>
      </c>
      <c r="M39" s="163">
        <f t="shared" si="18"/>
        <v>2.5</v>
      </c>
      <c r="N39" s="163">
        <f t="shared" si="18"/>
        <v>2.75</v>
      </c>
      <c r="O39" s="163">
        <f t="shared" si="18"/>
        <v>3</v>
      </c>
      <c r="P39" s="163">
        <f t="shared" si="18"/>
        <v>3.25</v>
      </c>
      <c r="Q39" s="163">
        <f t="shared" si="18"/>
        <v>3.5</v>
      </c>
      <c r="R39" s="163">
        <f t="shared" si="18"/>
        <v>3.75</v>
      </c>
      <c r="S39" s="163">
        <f t="shared" si="18"/>
        <v>4</v>
      </c>
      <c r="T39" s="163">
        <f t="shared" si="18"/>
        <v>4.25</v>
      </c>
      <c r="U39" s="163">
        <f t="shared" si="18"/>
        <v>4.5</v>
      </c>
      <c r="V39" s="163">
        <f t="shared" si="18"/>
        <v>4.75</v>
      </c>
      <c r="W39" s="163">
        <f t="shared" si="18"/>
        <v>5</v>
      </c>
      <c r="Z39" s="164">
        <f>0.25*Z6</f>
        <v>2</v>
      </c>
    </row>
    <row r="40" spans="1:26" x14ac:dyDescent="0.25">
      <c r="A40" s="160">
        <v>18</v>
      </c>
      <c r="B40" s="161" t="s">
        <v>698</v>
      </c>
      <c r="C40" s="176" t="s">
        <v>701</v>
      </c>
      <c r="D40" s="163">
        <f>0.25*D6</f>
        <v>0.25</v>
      </c>
      <c r="E40" s="163">
        <f>0.25*E6</f>
        <v>0.5</v>
      </c>
      <c r="F40" s="163">
        <f>0.25*F6</f>
        <v>0.75</v>
      </c>
      <c r="G40" s="163">
        <f>0.25*G6</f>
        <v>1</v>
      </c>
      <c r="H40" s="163">
        <f>0.25*H6</f>
        <v>1.25</v>
      </c>
      <c r="I40" s="163">
        <f t="shared" ref="I40:W40" si="19">0.25*I6</f>
        <v>1.5</v>
      </c>
      <c r="J40" s="163">
        <f t="shared" si="19"/>
        <v>1.75</v>
      </c>
      <c r="K40" s="164">
        <f t="shared" si="19"/>
        <v>2</v>
      </c>
      <c r="L40" s="163">
        <f t="shared" si="19"/>
        <v>2.25</v>
      </c>
      <c r="M40" s="163">
        <f t="shared" si="19"/>
        <v>2.5</v>
      </c>
      <c r="N40" s="163">
        <f t="shared" si="19"/>
        <v>2.75</v>
      </c>
      <c r="O40" s="163">
        <f t="shared" si="19"/>
        <v>3</v>
      </c>
      <c r="P40" s="163">
        <f t="shared" si="19"/>
        <v>3.25</v>
      </c>
      <c r="Q40" s="163">
        <f t="shared" si="19"/>
        <v>3.5</v>
      </c>
      <c r="R40" s="163">
        <f t="shared" si="19"/>
        <v>3.75</v>
      </c>
      <c r="S40" s="163">
        <f t="shared" si="19"/>
        <v>4</v>
      </c>
      <c r="T40" s="163">
        <f t="shared" si="19"/>
        <v>4.25</v>
      </c>
      <c r="U40" s="163">
        <f t="shared" si="19"/>
        <v>4.5</v>
      </c>
      <c r="V40" s="163">
        <f t="shared" si="19"/>
        <v>4.75</v>
      </c>
      <c r="W40" s="163">
        <f t="shared" si="19"/>
        <v>5</v>
      </c>
      <c r="Z40" s="164">
        <f>0.25*Z6</f>
        <v>2</v>
      </c>
    </row>
    <row r="41" spans="1:26" ht="106.5" customHeight="1" x14ac:dyDescent="0.25">
      <c r="A41" s="160">
        <v>19</v>
      </c>
      <c r="B41" s="161" t="s">
        <v>698</v>
      </c>
      <c r="C41" s="175" t="s">
        <v>702</v>
      </c>
      <c r="D41" s="163">
        <v>1.5</v>
      </c>
      <c r="E41" s="163">
        <v>2</v>
      </c>
      <c r="F41" s="163">
        <v>3</v>
      </c>
      <c r="G41" s="163">
        <v>3.5</v>
      </c>
      <c r="H41" s="163">
        <v>4</v>
      </c>
      <c r="I41" s="163">
        <v>4.5</v>
      </c>
      <c r="J41" s="163">
        <v>5.5</v>
      </c>
      <c r="K41" s="164">
        <v>6</v>
      </c>
      <c r="L41" s="163">
        <v>6.5</v>
      </c>
      <c r="M41" s="163">
        <v>7</v>
      </c>
      <c r="N41" s="163">
        <v>7.5</v>
      </c>
      <c r="O41" s="163">
        <v>8</v>
      </c>
      <c r="P41" s="163">
        <v>8.5</v>
      </c>
      <c r="Q41" s="163">
        <v>8.5</v>
      </c>
      <c r="R41" s="163">
        <v>9.5</v>
      </c>
      <c r="S41" s="163">
        <v>9.5</v>
      </c>
      <c r="T41" s="163">
        <v>9.5</v>
      </c>
      <c r="U41" s="163">
        <v>9.5</v>
      </c>
      <c r="V41" s="163">
        <v>9.5</v>
      </c>
      <c r="W41" s="163">
        <v>9.5</v>
      </c>
      <c r="Z41" s="164">
        <v>6</v>
      </c>
    </row>
    <row r="42" spans="1:26" x14ac:dyDescent="0.25">
      <c r="A42" s="160"/>
      <c r="B42" s="160"/>
      <c r="C42" s="177" t="s">
        <v>703</v>
      </c>
      <c r="D42" s="178">
        <v>1</v>
      </c>
      <c r="E42" s="178">
        <v>1.5</v>
      </c>
      <c r="F42" s="178">
        <v>1.5</v>
      </c>
      <c r="G42" s="178">
        <v>2</v>
      </c>
      <c r="H42" s="178">
        <v>2</v>
      </c>
      <c r="I42" s="178">
        <v>2.5</v>
      </c>
      <c r="J42" s="178">
        <v>2.5</v>
      </c>
      <c r="K42" s="179">
        <v>3.5</v>
      </c>
      <c r="L42" s="178">
        <v>3.5</v>
      </c>
      <c r="M42" s="178">
        <v>3.5</v>
      </c>
      <c r="N42" s="178">
        <v>4</v>
      </c>
      <c r="O42" s="178">
        <v>4</v>
      </c>
      <c r="P42" s="178">
        <v>4.5</v>
      </c>
      <c r="Q42" s="178">
        <v>4.5</v>
      </c>
      <c r="R42" s="178">
        <v>5</v>
      </c>
      <c r="S42" s="178">
        <v>5</v>
      </c>
      <c r="T42" s="178">
        <v>5</v>
      </c>
      <c r="U42" s="178">
        <v>5</v>
      </c>
      <c r="V42" s="178">
        <v>5</v>
      </c>
      <c r="W42" s="178">
        <v>6</v>
      </c>
      <c r="Z42" s="179">
        <v>3.5</v>
      </c>
    </row>
    <row r="43" spans="1:26" x14ac:dyDescent="0.25">
      <c r="A43" s="160"/>
      <c r="B43" s="160"/>
      <c r="C43" s="177" t="s">
        <v>704</v>
      </c>
      <c r="D43" s="180">
        <f>D41-D42</f>
        <v>0.5</v>
      </c>
      <c r="E43" s="180">
        <f t="shared" ref="E43:W43" si="20">E41-E42</f>
        <v>0.5</v>
      </c>
      <c r="F43" s="180">
        <f t="shared" si="20"/>
        <v>1.5</v>
      </c>
      <c r="G43" s="180">
        <f t="shared" si="20"/>
        <v>1.5</v>
      </c>
      <c r="H43" s="180">
        <f t="shared" si="20"/>
        <v>2</v>
      </c>
      <c r="I43" s="180">
        <f t="shared" si="20"/>
        <v>2</v>
      </c>
      <c r="J43" s="180">
        <f t="shared" si="20"/>
        <v>3</v>
      </c>
      <c r="K43" s="181">
        <f t="shared" si="20"/>
        <v>2.5</v>
      </c>
      <c r="L43" s="180">
        <f t="shared" si="20"/>
        <v>3</v>
      </c>
      <c r="M43" s="180">
        <f t="shared" si="20"/>
        <v>3.5</v>
      </c>
      <c r="N43" s="180">
        <f t="shared" si="20"/>
        <v>3.5</v>
      </c>
      <c r="O43" s="180">
        <f t="shared" si="20"/>
        <v>4</v>
      </c>
      <c r="P43" s="180">
        <f t="shared" si="20"/>
        <v>4</v>
      </c>
      <c r="Q43" s="180">
        <f t="shared" si="20"/>
        <v>4</v>
      </c>
      <c r="R43" s="180">
        <f t="shared" si="20"/>
        <v>4.5</v>
      </c>
      <c r="S43" s="180">
        <f t="shared" si="20"/>
        <v>4.5</v>
      </c>
      <c r="T43" s="180">
        <f t="shared" si="20"/>
        <v>4.5</v>
      </c>
      <c r="U43" s="180">
        <f t="shared" si="20"/>
        <v>4.5</v>
      </c>
      <c r="V43" s="180">
        <f t="shared" si="20"/>
        <v>4.5</v>
      </c>
      <c r="W43" s="180">
        <f t="shared" si="20"/>
        <v>3.5</v>
      </c>
      <c r="Z43" s="181">
        <f>Z41-Z42</f>
        <v>2.5</v>
      </c>
    </row>
    <row r="44" spans="1:26" x14ac:dyDescent="0.25">
      <c r="A44" s="160">
        <v>20</v>
      </c>
      <c r="B44" s="161" t="s">
        <v>698</v>
      </c>
      <c r="C44" s="176" t="s">
        <v>705</v>
      </c>
      <c r="D44" s="163"/>
      <c r="E44" s="163">
        <v>0.25</v>
      </c>
      <c r="F44" s="163">
        <v>0.25</v>
      </c>
      <c r="G44" s="163">
        <v>0.5</v>
      </c>
      <c r="H44" s="163">
        <v>0.5</v>
      </c>
      <c r="I44" s="163">
        <v>1</v>
      </c>
      <c r="J44" s="163">
        <v>1</v>
      </c>
      <c r="K44" s="164">
        <v>1</v>
      </c>
      <c r="L44" s="163">
        <v>1</v>
      </c>
      <c r="M44" s="163">
        <v>1</v>
      </c>
      <c r="N44" s="163">
        <v>1</v>
      </c>
      <c r="O44" s="163">
        <v>1</v>
      </c>
      <c r="P44" s="163">
        <v>1</v>
      </c>
      <c r="Q44" s="163">
        <v>1</v>
      </c>
      <c r="R44" s="163">
        <v>1</v>
      </c>
      <c r="S44" s="163">
        <v>1</v>
      </c>
      <c r="T44" s="163">
        <v>1</v>
      </c>
      <c r="U44" s="163">
        <v>1</v>
      </c>
      <c r="V44" s="163">
        <v>1</v>
      </c>
      <c r="W44" s="163">
        <v>1</v>
      </c>
      <c r="Z44" s="164">
        <v>1</v>
      </c>
    </row>
    <row r="45" spans="1:26" ht="60" x14ac:dyDescent="0.25">
      <c r="A45" s="160">
        <v>21</v>
      </c>
      <c r="B45" s="161" t="s">
        <v>698</v>
      </c>
      <c r="C45" s="182" t="s">
        <v>706</v>
      </c>
      <c r="D45" s="163">
        <v>0.25</v>
      </c>
      <c r="E45" s="163">
        <v>0.5</v>
      </c>
      <c r="F45" s="163">
        <v>0.5</v>
      </c>
      <c r="G45" s="163">
        <v>0.5</v>
      </c>
      <c r="H45" s="163">
        <v>0.5</v>
      </c>
      <c r="I45" s="163">
        <v>0.5</v>
      </c>
      <c r="J45" s="163">
        <v>0.5</v>
      </c>
      <c r="K45" s="164">
        <v>1</v>
      </c>
      <c r="L45" s="163">
        <v>1</v>
      </c>
      <c r="M45" s="163">
        <v>1</v>
      </c>
      <c r="N45" s="163">
        <v>1</v>
      </c>
      <c r="O45" s="163">
        <v>1</v>
      </c>
      <c r="P45" s="163">
        <v>1</v>
      </c>
      <c r="Q45" s="163">
        <v>1.5</v>
      </c>
      <c r="R45" s="163">
        <v>1.5</v>
      </c>
      <c r="S45" s="163">
        <v>1.5</v>
      </c>
      <c r="T45" s="163">
        <v>1.5</v>
      </c>
      <c r="U45" s="163">
        <v>1.5</v>
      </c>
      <c r="V45" s="163">
        <v>1.5</v>
      </c>
      <c r="W45" s="163">
        <v>1.5</v>
      </c>
      <c r="Z45" s="164">
        <v>1</v>
      </c>
    </row>
    <row r="46" spans="1:26" x14ac:dyDescent="0.25">
      <c r="A46" s="160">
        <v>22</v>
      </c>
      <c r="B46" s="161" t="s">
        <v>698</v>
      </c>
      <c r="C46" s="176" t="s">
        <v>707</v>
      </c>
      <c r="D46" s="163"/>
      <c r="E46" s="163"/>
      <c r="F46" s="163"/>
      <c r="G46" s="163"/>
      <c r="H46" s="163"/>
      <c r="I46" s="163"/>
      <c r="J46" s="163"/>
      <c r="K46" s="164">
        <v>0.5</v>
      </c>
      <c r="L46" s="163">
        <v>0.5</v>
      </c>
      <c r="M46" s="163">
        <v>0.5</v>
      </c>
      <c r="N46" s="163">
        <v>0.5</v>
      </c>
      <c r="O46" s="163">
        <v>0.5</v>
      </c>
      <c r="P46" s="163">
        <v>0.5</v>
      </c>
      <c r="Q46" s="163">
        <v>0.5</v>
      </c>
      <c r="R46" s="163">
        <v>0.5</v>
      </c>
      <c r="S46" s="163">
        <v>0.5</v>
      </c>
      <c r="T46" s="163">
        <v>0.5</v>
      </c>
      <c r="U46" s="163">
        <v>0.5</v>
      </c>
      <c r="V46" s="163">
        <v>0.5</v>
      </c>
      <c r="W46" s="163">
        <v>0.5</v>
      </c>
      <c r="Z46" s="164">
        <v>0.5</v>
      </c>
    </row>
    <row r="47" spans="1:26" ht="45" x14ac:dyDescent="0.25">
      <c r="A47" s="160">
        <v>23</v>
      </c>
      <c r="B47" s="161" t="s">
        <v>698</v>
      </c>
      <c r="C47" s="182" t="s">
        <v>708</v>
      </c>
      <c r="D47" s="163">
        <v>0.5</v>
      </c>
      <c r="E47" s="163">
        <v>0.75</v>
      </c>
      <c r="F47" s="163">
        <v>1</v>
      </c>
      <c r="G47" s="163">
        <v>1.25</v>
      </c>
      <c r="H47" s="163">
        <v>1.25</v>
      </c>
      <c r="I47" s="163">
        <v>1.75</v>
      </c>
      <c r="J47" s="163">
        <v>1.75</v>
      </c>
      <c r="K47" s="164">
        <v>2</v>
      </c>
      <c r="L47" s="163">
        <v>2</v>
      </c>
      <c r="M47" s="163">
        <v>2.5</v>
      </c>
      <c r="N47" s="163">
        <v>2.5</v>
      </c>
      <c r="O47" s="163">
        <v>3</v>
      </c>
      <c r="P47" s="163">
        <v>3</v>
      </c>
      <c r="Q47" s="163">
        <v>3</v>
      </c>
      <c r="R47" s="163">
        <v>3</v>
      </c>
      <c r="S47" s="163">
        <v>3</v>
      </c>
      <c r="T47" s="163">
        <v>3</v>
      </c>
      <c r="U47" s="163">
        <v>3</v>
      </c>
      <c r="V47" s="163">
        <v>3</v>
      </c>
      <c r="W47" s="163">
        <v>3</v>
      </c>
      <c r="Z47" s="164">
        <v>2</v>
      </c>
    </row>
    <row r="48" spans="1:26" ht="30" x14ac:dyDescent="0.25">
      <c r="A48" s="160">
        <v>24</v>
      </c>
      <c r="B48" s="161" t="s">
        <v>698</v>
      </c>
      <c r="C48" s="182" t="s">
        <v>709</v>
      </c>
      <c r="D48" s="163"/>
      <c r="E48" s="163"/>
      <c r="F48" s="163">
        <v>0.5</v>
      </c>
      <c r="G48" s="163">
        <v>0.5</v>
      </c>
      <c r="H48" s="163">
        <v>0.5</v>
      </c>
      <c r="I48" s="163">
        <v>0.5</v>
      </c>
      <c r="J48" s="163">
        <v>0.5</v>
      </c>
      <c r="K48" s="164">
        <f>0.5+0.5</f>
        <v>1</v>
      </c>
      <c r="L48" s="163">
        <v>1</v>
      </c>
      <c r="M48" s="163">
        <v>1</v>
      </c>
      <c r="N48" s="163">
        <v>1</v>
      </c>
      <c r="O48" s="163">
        <v>1</v>
      </c>
      <c r="P48" s="163">
        <f>1+0.5</f>
        <v>1.5</v>
      </c>
      <c r="Q48" s="163">
        <v>1.5</v>
      </c>
      <c r="R48" s="163">
        <v>1.5</v>
      </c>
      <c r="S48" s="163">
        <v>1.5</v>
      </c>
      <c r="T48" s="163">
        <v>1.5</v>
      </c>
      <c r="U48" s="163">
        <v>2</v>
      </c>
      <c r="V48" s="163">
        <v>2</v>
      </c>
      <c r="W48" s="163">
        <v>2</v>
      </c>
      <c r="Z48" s="164">
        <f>0.5+0.5</f>
        <v>1</v>
      </c>
    </row>
    <row r="49" spans="1:26" ht="30" x14ac:dyDescent="0.25">
      <c r="A49" s="160">
        <v>25</v>
      </c>
      <c r="B49" s="161" t="s">
        <v>698</v>
      </c>
      <c r="C49" s="182" t="s">
        <v>710</v>
      </c>
      <c r="D49" s="178">
        <f>0.25/2*D6</f>
        <v>0.13</v>
      </c>
      <c r="E49" s="178">
        <f t="shared" ref="E49:W49" si="21">0.25/2*E6</f>
        <v>0.25</v>
      </c>
      <c r="F49" s="178">
        <f t="shared" si="21"/>
        <v>0.38</v>
      </c>
      <c r="G49" s="178">
        <f t="shared" si="21"/>
        <v>0.5</v>
      </c>
      <c r="H49" s="178">
        <f t="shared" si="21"/>
        <v>0.63</v>
      </c>
      <c r="I49" s="178">
        <f t="shared" si="21"/>
        <v>0.75</v>
      </c>
      <c r="J49" s="178">
        <f t="shared" si="21"/>
        <v>0.88</v>
      </c>
      <c r="K49" s="179">
        <f t="shared" si="21"/>
        <v>1</v>
      </c>
      <c r="L49" s="178">
        <f t="shared" si="21"/>
        <v>1.1299999999999999</v>
      </c>
      <c r="M49" s="178">
        <f t="shared" si="21"/>
        <v>1.25</v>
      </c>
      <c r="N49" s="178">
        <f t="shared" si="21"/>
        <v>1.38</v>
      </c>
      <c r="O49" s="178">
        <f t="shared" si="21"/>
        <v>1.5</v>
      </c>
      <c r="P49" s="178">
        <f t="shared" si="21"/>
        <v>1.63</v>
      </c>
      <c r="Q49" s="178">
        <f t="shared" si="21"/>
        <v>1.75</v>
      </c>
      <c r="R49" s="178">
        <f t="shared" si="21"/>
        <v>1.88</v>
      </c>
      <c r="S49" s="178">
        <f t="shared" si="21"/>
        <v>2</v>
      </c>
      <c r="T49" s="178">
        <f t="shared" si="21"/>
        <v>2.13</v>
      </c>
      <c r="U49" s="178">
        <f t="shared" si="21"/>
        <v>2.25</v>
      </c>
      <c r="V49" s="178">
        <f t="shared" si="21"/>
        <v>2.38</v>
      </c>
      <c r="W49" s="178">
        <f t="shared" si="21"/>
        <v>2.5</v>
      </c>
      <c r="Z49" s="179">
        <f>0.25/2*Z6</f>
        <v>1</v>
      </c>
    </row>
    <row r="50" spans="1:26" ht="30" x14ac:dyDescent="0.25">
      <c r="A50" s="160"/>
      <c r="B50" s="160"/>
      <c r="C50" s="183" t="s">
        <v>711</v>
      </c>
      <c r="D50" s="178">
        <v>0.13</v>
      </c>
      <c r="E50" s="178">
        <v>0.25</v>
      </c>
      <c r="F50" s="178">
        <v>0.38</v>
      </c>
      <c r="G50" s="178">
        <v>0.5</v>
      </c>
      <c r="H50" s="178">
        <v>0.63</v>
      </c>
      <c r="I50" s="178">
        <v>0.75</v>
      </c>
      <c r="J50" s="178">
        <v>0.88</v>
      </c>
      <c r="K50" s="179">
        <v>1</v>
      </c>
      <c r="L50" s="178">
        <v>1.1299999999999999</v>
      </c>
      <c r="M50" s="178">
        <v>1.25</v>
      </c>
      <c r="N50" s="178">
        <v>1.38</v>
      </c>
      <c r="O50" s="178">
        <v>1.5</v>
      </c>
      <c r="P50" s="178">
        <v>1.63</v>
      </c>
      <c r="Q50" s="178">
        <v>1.75</v>
      </c>
      <c r="R50" s="178">
        <v>1.88</v>
      </c>
      <c r="S50" s="178">
        <v>2</v>
      </c>
      <c r="T50" s="178">
        <v>2.13</v>
      </c>
      <c r="U50" s="178">
        <v>2.25</v>
      </c>
      <c r="V50" s="178">
        <v>2.38</v>
      </c>
      <c r="W50" s="178">
        <v>2.5</v>
      </c>
      <c r="Z50" s="179">
        <v>1</v>
      </c>
    </row>
    <row r="51" spans="1:26" x14ac:dyDescent="0.25">
      <c r="A51" s="160"/>
      <c r="B51" s="160"/>
      <c r="C51" s="184" t="s">
        <v>712</v>
      </c>
      <c r="D51" s="178"/>
      <c r="E51" s="178"/>
      <c r="F51" s="178"/>
      <c r="G51" s="178"/>
      <c r="H51" s="178"/>
      <c r="I51" s="178"/>
      <c r="J51" s="178"/>
      <c r="K51" s="179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Z51" s="179"/>
    </row>
    <row r="52" spans="1:26" ht="30" x14ac:dyDescent="0.25">
      <c r="A52" s="160"/>
      <c r="B52" s="160"/>
      <c r="C52" s="185" t="s">
        <v>713</v>
      </c>
      <c r="D52" s="180">
        <f>D49-D50</f>
        <v>0</v>
      </c>
      <c r="E52" s="180">
        <f t="shared" ref="E52:W52" si="22">E49-E50</f>
        <v>0</v>
      </c>
      <c r="F52" s="180">
        <f t="shared" si="22"/>
        <v>0</v>
      </c>
      <c r="G52" s="180">
        <f t="shared" si="22"/>
        <v>0</v>
      </c>
      <c r="H52" s="180">
        <f t="shared" si="22"/>
        <v>0</v>
      </c>
      <c r="I52" s="180">
        <f t="shared" si="22"/>
        <v>0</v>
      </c>
      <c r="J52" s="180">
        <f t="shared" si="22"/>
        <v>0</v>
      </c>
      <c r="K52" s="181">
        <f t="shared" si="22"/>
        <v>0</v>
      </c>
      <c r="L52" s="180">
        <f t="shared" si="22"/>
        <v>0</v>
      </c>
      <c r="M52" s="180">
        <f t="shared" si="22"/>
        <v>0</v>
      </c>
      <c r="N52" s="180">
        <f t="shared" si="22"/>
        <v>0</v>
      </c>
      <c r="O52" s="180">
        <f t="shared" si="22"/>
        <v>0</v>
      </c>
      <c r="P52" s="180">
        <f t="shared" si="22"/>
        <v>0</v>
      </c>
      <c r="Q52" s="180">
        <f t="shared" si="22"/>
        <v>0</v>
      </c>
      <c r="R52" s="180">
        <f t="shared" si="22"/>
        <v>0</v>
      </c>
      <c r="S52" s="180">
        <f t="shared" si="22"/>
        <v>0</v>
      </c>
      <c r="T52" s="180">
        <f t="shared" si="22"/>
        <v>0</v>
      </c>
      <c r="U52" s="180">
        <f t="shared" si="22"/>
        <v>0</v>
      </c>
      <c r="V52" s="180">
        <f t="shared" si="22"/>
        <v>0</v>
      </c>
      <c r="W52" s="180">
        <f t="shared" si="22"/>
        <v>0</v>
      </c>
      <c r="Z52" s="181">
        <f>Z49-Z50</f>
        <v>0</v>
      </c>
    </row>
    <row r="53" spans="1:26" x14ac:dyDescent="0.25">
      <c r="A53" s="160"/>
      <c r="B53" s="160"/>
      <c r="C53" s="184" t="s">
        <v>714</v>
      </c>
      <c r="D53" s="178"/>
      <c r="E53" s="178"/>
      <c r="F53" s="178"/>
      <c r="G53" s="178"/>
      <c r="H53" s="178"/>
      <c r="I53" s="178"/>
      <c r="J53" s="178"/>
      <c r="K53" s="179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Z53" s="179"/>
    </row>
    <row r="54" spans="1:26" x14ac:dyDescent="0.25">
      <c r="A54" s="160"/>
      <c r="B54" s="160"/>
      <c r="C54" s="184" t="s">
        <v>715</v>
      </c>
      <c r="D54" s="178"/>
      <c r="E54" s="178"/>
      <c r="F54" s="178"/>
      <c r="G54" s="178"/>
      <c r="H54" s="178"/>
      <c r="I54" s="178"/>
      <c r="J54" s="178"/>
      <c r="K54" s="179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Z54" s="179"/>
    </row>
    <row r="55" spans="1:26" ht="38.25" x14ac:dyDescent="0.25">
      <c r="A55" s="160">
        <v>26</v>
      </c>
      <c r="B55" s="161" t="s">
        <v>698</v>
      </c>
      <c r="C55" s="186" t="s">
        <v>716</v>
      </c>
      <c r="D55" s="163">
        <f>0.25/2*D6</f>
        <v>0.13</v>
      </c>
      <c r="E55" s="163">
        <f t="shared" ref="E55:W55" si="23">0.25/2*E6</f>
        <v>0.25</v>
      </c>
      <c r="F55" s="163">
        <f t="shared" si="23"/>
        <v>0.38</v>
      </c>
      <c r="G55" s="163">
        <f t="shared" si="23"/>
        <v>0.5</v>
      </c>
      <c r="H55" s="163">
        <f t="shared" si="23"/>
        <v>0.63</v>
      </c>
      <c r="I55" s="163">
        <f t="shared" si="23"/>
        <v>0.75</v>
      </c>
      <c r="J55" s="163">
        <f t="shared" si="23"/>
        <v>0.88</v>
      </c>
      <c r="K55" s="164">
        <f t="shared" si="23"/>
        <v>1</v>
      </c>
      <c r="L55" s="163">
        <f t="shared" si="23"/>
        <v>1.1299999999999999</v>
      </c>
      <c r="M55" s="163">
        <f t="shared" si="23"/>
        <v>1.25</v>
      </c>
      <c r="N55" s="163">
        <f t="shared" si="23"/>
        <v>1.38</v>
      </c>
      <c r="O55" s="163">
        <f t="shared" si="23"/>
        <v>1.5</v>
      </c>
      <c r="P55" s="163">
        <f t="shared" si="23"/>
        <v>1.63</v>
      </c>
      <c r="Q55" s="163">
        <f t="shared" si="23"/>
        <v>1.75</v>
      </c>
      <c r="R55" s="163">
        <f t="shared" si="23"/>
        <v>1.88</v>
      </c>
      <c r="S55" s="163">
        <f t="shared" si="23"/>
        <v>2</v>
      </c>
      <c r="T55" s="163">
        <f t="shared" si="23"/>
        <v>2.13</v>
      </c>
      <c r="U55" s="163">
        <f t="shared" si="23"/>
        <v>2.25</v>
      </c>
      <c r="V55" s="163">
        <f t="shared" si="23"/>
        <v>2.38</v>
      </c>
      <c r="W55" s="163">
        <f t="shared" si="23"/>
        <v>2.5</v>
      </c>
      <c r="Z55" s="164">
        <f>0.25/2*Z6</f>
        <v>1</v>
      </c>
    </row>
    <row r="56" spans="1:26" x14ac:dyDescent="0.25">
      <c r="A56" s="160">
        <v>26</v>
      </c>
      <c r="B56" s="161" t="s">
        <v>698</v>
      </c>
      <c r="C56" s="187" t="s">
        <v>717</v>
      </c>
      <c r="D56" s="163">
        <v>4.5</v>
      </c>
      <c r="E56" s="163">
        <v>4.5</v>
      </c>
      <c r="F56" s="163">
        <v>4.5</v>
      </c>
      <c r="G56" s="163">
        <v>4.5</v>
      </c>
      <c r="H56" s="163">
        <v>4.5</v>
      </c>
      <c r="I56" s="163">
        <v>4.5</v>
      </c>
      <c r="J56" s="163">
        <v>4.5</v>
      </c>
      <c r="K56" s="164">
        <v>4.5</v>
      </c>
      <c r="L56" s="163">
        <v>4.5</v>
      </c>
      <c r="M56" s="163">
        <v>4.5</v>
      </c>
      <c r="N56" s="163">
        <v>4.5</v>
      </c>
      <c r="O56" s="163">
        <v>4.5</v>
      </c>
      <c r="P56" s="163">
        <v>4.5</v>
      </c>
      <c r="Q56" s="163">
        <v>4.5</v>
      </c>
      <c r="R56" s="163">
        <v>4.5</v>
      </c>
      <c r="S56" s="163">
        <v>4.5</v>
      </c>
      <c r="T56" s="163">
        <v>4.5</v>
      </c>
      <c r="U56" s="163">
        <v>4.5</v>
      </c>
      <c r="V56" s="163">
        <v>4.5</v>
      </c>
      <c r="W56" s="163">
        <v>4.5</v>
      </c>
      <c r="Z56" s="164">
        <v>4.5</v>
      </c>
    </row>
    <row r="57" spans="1:26" x14ac:dyDescent="0.25"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Z57" s="188"/>
    </row>
    <row r="58" spans="1:26" x14ac:dyDescent="0.25">
      <c r="C58" s="151" t="s">
        <v>718</v>
      </c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Z58" s="188"/>
    </row>
    <row r="59" spans="1:26" x14ac:dyDescent="0.25">
      <c r="A59" s="160"/>
      <c r="B59" s="160"/>
      <c r="C59" s="189" t="s">
        <v>719</v>
      </c>
      <c r="D59" s="190">
        <f t="shared" ref="D59:W59" si="24">D63+D71</f>
        <v>13.76</v>
      </c>
      <c r="E59" s="190">
        <f t="shared" si="24"/>
        <v>19.510000000000002</v>
      </c>
      <c r="F59" s="190">
        <f t="shared" si="24"/>
        <v>25.27</v>
      </c>
      <c r="G59" s="190">
        <f t="shared" si="24"/>
        <v>31.01</v>
      </c>
      <c r="H59" s="190">
        <f t="shared" si="24"/>
        <v>35.53</v>
      </c>
      <c r="I59" s="190">
        <f t="shared" si="24"/>
        <v>42.27</v>
      </c>
      <c r="J59" s="190">
        <f t="shared" si="24"/>
        <v>47.03</v>
      </c>
      <c r="K59" s="190">
        <f t="shared" si="24"/>
        <v>54.03</v>
      </c>
      <c r="L59" s="190">
        <f t="shared" si="24"/>
        <v>58.29</v>
      </c>
      <c r="M59" s="190">
        <f t="shared" si="24"/>
        <v>64.28</v>
      </c>
      <c r="N59" s="190">
        <f t="shared" si="24"/>
        <v>68.55</v>
      </c>
      <c r="O59" s="190">
        <f t="shared" si="24"/>
        <v>73.290000000000006</v>
      </c>
      <c r="P59" s="190">
        <f t="shared" si="24"/>
        <v>78.55</v>
      </c>
      <c r="Q59" s="190">
        <f t="shared" si="24"/>
        <v>83.3</v>
      </c>
      <c r="R59" s="190">
        <f t="shared" si="24"/>
        <v>88.31</v>
      </c>
      <c r="S59" s="190">
        <f t="shared" si="24"/>
        <v>92.3</v>
      </c>
      <c r="T59" s="190">
        <f t="shared" si="24"/>
        <v>96.57</v>
      </c>
      <c r="U59" s="190">
        <f t="shared" si="24"/>
        <v>101.31</v>
      </c>
      <c r="V59" s="190">
        <f t="shared" si="24"/>
        <v>105.07</v>
      </c>
      <c r="W59" s="190">
        <f t="shared" si="24"/>
        <v>109.07</v>
      </c>
      <c r="Z59" s="190">
        <f>Z63+Z71</f>
        <v>81.39</v>
      </c>
    </row>
    <row r="60" spans="1:26" x14ac:dyDescent="0.25">
      <c r="A60" s="160"/>
      <c r="B60" s="160"/>
      <c r="C60" s="189" t="s">
        <v>720</v>
      </c>
      <c r="D60" s="190">
        <f t="shared" ref="D60:W60" si="25">D65+D72</f>
        <v>14.02</v>
      </c>
      <c r="E60" s="190">
        <f t="shared" si="25"/>
        <v>20.010000000000002</v>
      </c>
      <c r="F60" s="190">
        <f t="shared" si="25"/>
        <v>26.03</v>
      </c>
      <c r="G60" s="190">
        <f t="shared" si="25"/>
        <v>32.01</v>
      </c>
      <c r="H60" s="190">
        <f t="shared" si="25"/>
        <v>36.79</v>
      </c>
      <c r="I60" s="190">
        <f t="shared" si="25"/>
        <v>43.77</v>
      </c>
      <c r="J60" s="190">
        <f t="shared" si="25"/>
        <v>48.79</v>
      </c>
      <c r="K60" s="190">
        <f t="shared" si="25"/>
        <v>56.03</v>
      </c>
      <c r="L60" s="190">
        <f t="shared" si="25"/>
        <v>60.55</v>
      </c>
      <c r="M60" s="190">
        <f t="shared" si="25"/>
        <v>66.78</v>
      </c>
      <c r="N60" s="190">
        <f t="shared" si="25"/>
        <v>71.31</v>
      </c>
      <c r="O60" s="190">
        <f t="shared" si="25"/>
        <v>76.290000000000006</v>
      </c>
      <c r="P60" s="190">
        <f t="shared" si="25"/>
        <v>81.81</v>
      </c>
      <c r="Q60" s="190">
        <f t="shared" si="25"/>
        <v>86.8</v>
      </c>
      <c r="R60" s="190">
        <f t="shared" si="25"/>
        <v>92.07</v>
      </c>
      <c r="S60" s="190">
        <f t="shared" si="25"/>
        <v>96.3</v>
      </c>
      <c r="T60" s="190">
        <f t="shared" si="25"/>
        <v>100.83</v>
      </c>
      <c r="U60" s="190">
        <f t="shared" si="25"/>
        <v>105.81</v>
      </c>
      <c r="V60" s="190">
        <f t="shared" si="25"/>
        <v>109.83</v>
      </c>
      <c r="W60" s="190">
        <f t="shared" si="25"/>
        <v>114.07</v>
      </c>
      <c r="Z60" s="190">
        <f>Z65+Z72</f>
        <v>83.39</v>
      </c>
    </row>
    <row r="61" spans="1:26" x14ac:dyDescent="0.25">
      <c r="A61" s="160"/>
      <c r="B61" s="160"/>
      <c r="C61" s="189" t="s">
        <v>721</v>
      </c>
      <c r="D61" s="190">
        <f t="shared" ref="D61:W61" si="26">D67+D73</f>
        <v>15.62</v>
      </c>
      <c r="E61" s="190">
        <f t="shared" si="26"/>
        <v>23.22</v>
      </c>
      <c r="F61" s="190">
        <f t="shared" si="26"/>
        <v>30.84</v>
      </c>
      <c r="G61" s="190">
        <f t="shared" si="26"/>
        <v>38.43</v>
      </c>
      <c r="H61" s="190">
        <f t="shared" si="26"/>
        <v>44.81</v>
      </c>
      <c r="I61" s="190">
        <f t="shared" si="26"/>
        <v>53.4</v>
      </c>
      <c r="J61" s="190">
        <f t="shared" si="26"/>
        <v>60.02</v>
      </c>
      <c r="K61" s="190">
        <f t="shared" si="26"/>
        <v>68.87</v>
      </c>
      <c r="L61" s="190">
        <f t="shared" si="26"/>
        <v>74.989999999999995</v>
      </c>
      <c r="M61" s="190">
        <f t="shared" si="26"/>
        <v>82.83</v>
      </c>
      <c r="N61" s="190">
        <f t="shared" si="26"/>
        <v>88.96</v>
      </c>
      <c r="O61" s="190">
        <f t="shared" si="26"/>
        <v>95.55</v>
      </c>
      <c r="P61" s="190">
        <f t="shared" si="26"/>
        <v>102.67</v>
      </c>
      <c r="Q61" s="190">
        <f t="shared" si="26"/>
        <v>109.27</v>
      </c>
      <c r="R61" s="190">
        <f t="shared" si="26"/>
        <v>116.14</v>
      </c>
      <c r="S61" s="190">
        <f t="shared" si="26"/>
        <v>121.98</v>
      </c>
      <c r="T61" s="190">
        <f t="shared" si="26"/>
        <v>128.11000000000001</v>
      </c>
      <c r="U61" s="190">
        <f t="shared" si="26"/>
        <v>134.69999999999999</v>
      </c>
      <c r="V61" s="190">
        <f t="shared" si="26"/>
        <v>140.32</v>
      </c>
      <c r="W61" s="190">
        <f t="shared" si="26"/>
        <v>146.16999999999999</v>
      </c>
      <c r="Z61" s="190">
        <f>Z67+Z73</f>
        <v>102.07</v>
      </c>
    </row>
    <row r="62" spans="1:26" x14ac:dyDescent="0.25">
      <c r="A62" s="160"/>
      <c r="B62" s="160"/>
      <c r="C62" s="189" t="s">
        <v>722</v>
      </c>
      <c r="D62" s="190">
        <f t="shared" ref="D62:W62" si="27">D69+D74</f>
        <v>8.14</v>
      </c>
      <c r="E62" s="190">
        <f t="shared" si="27"/>
        <v>13.77</v>
      </c>
      <c r="F62" s="190">
        <f t="shared" si="27"/>
        <v>19.41</v>
      </c>
      <c r="G62" s="190">
        <f t="shared" si="27"/>
        <v>25.29</v>
      </c>
      <c r="H62" s="190">
        <f t="shared" si="27"/>
        <v>29.93</v>
      </c>
      <c r="I62" s="190">
        <f t="shared" si="27"/>
        <v>36.31</v>
      </c>
      <c r="J62" s="190">
        <f t="shared" si="27"/>
        <v>41.2</v>
      </c>
      <c r="K62" s="190">
        <f t="shared" si="27"/>
        <v>47.83</v>
      </c>
      <c r="L62" s="190">
        <f t="shared" si="27"/>
        <v>52.22</v>
      </c>
      <c r="M62" s="190">
        <f t="shared" si="27"/>
        <v>58.35</v>
      </c>
      <c r="N62" s="190">
        <f t="shared" si="27"/>
        <v>62.74</v>
      </c>
      <c r="O62" s="190">
        <f t="shared" si="27"/>
        <v>67.62</v>
      </c>
      <c r="P62" s="190">
        <f t="shared" si="27"/>
        <v>72.510000000000005</v>
      </c>
      <c r="Q62" s="190">
        <f t="shared" si="27"/>
        <v>77.39</v>
      </c>
      <c r="R62" s="190">
        <f t="shared" si="27"/>
        <v>82.53</v>
      </c>
      <c r="S62" s="190">
        <f t="shared" si="27"/>
        <v>86.41</v>
      </c>
      <c r="T62" s="190">
        <f t="shared" si="27"/>
        <v>90.3</v>
      </c>
      <c r="U62" s="190">
        <f t="shared" si="27"/>
        <v>95.18</v>
      </c>
      <c r="V62" s="190">
        <f t="shared" si="27"/>
        <v>99.07</v>
      </c>
      <c r="W62" s="190">
        <f t="shared" si="27"/>
        <v>103.2</v>
      </c>
      <c r="Z62" s="190">
        <f>Z69+Z74</f>
        <v>71.03</v>
      </c>
    </row>
    <row r="63" spans="1:26" x14ac:dyDescent="0.25">
      <c r="A63" s="160"/>
      <c r="B63" s="160"/>
      <c r="C63" s="191" t="s">
        <v>723</v>
      </c>
      <c r="D63" s="192">
        <f>D12+D13+D14+D15+D16+D17+D18+D19+D20+D21+D23+D25+D29+D31+D35</f>
        <v>6.13</v>
      </c>
      <c r="E63" s="192">
        <f t="shared" ref="E63:W63" si="28">E12+E13+E14+E15+E16+E17+E18+E19+E20+E21+E23+E25+E29+E31+E35</f>
        <v>10.01</v>
      </c>
      <c r="F63" s="192">
        <f t="shared" si="28"/>
        <v>13.39</v>
      </c>
      <c r="G63" s="192">
        <f t="shared" si="28"/>
        <v>17.760000000000002</v>
      </c>
      <c r="H63" s="192">
        <f t="shared" si="28"/>
        <v>21.4</v>
      </c>
      <c r="I63" s="192">
        <f t="shared" si="28"/>
        <v>26.27</v>
      </c>
      <c r="J63" s="192">
        <f t="shared" si="28"/>
        <v>29.65</v>
      </c>
      <c r="K63" s="192">
        <f t="shared" si="28"/>
        <v>33.53</v>
      </c>
      <c r="L63" s="192">
        <f t="shared" si="28"/>
        <v>36.909999999999997</v>
      </c>
      <c r="M63" s="192">
        <f t="shared" si="28"/>
        <v>41.53</v>
      </c>
      <c r="N63" s="192">
        <f t="shared" si="28"/>
        <v>44.92</v>
      </c>
      <c r="O63" s="192">
        <f t="shared" si="28"/>
        <v>48.29</v>
      </c>
      <c r="P63" s="192">
        <f t="shared" si="28"/>
        <v>51.67</v>
      </c>
      <c r="Q63" s="192">
        <f t="shared" si="28"/>
        <v>55.55</v>
      </c>
      <c r="R63" s="192">
        <f t="shared" si="28"/>
        <v>59.18</v>
      </c>
      <c r="S63" s="192">
        <f t="shared" si="28"/>
        <v>62.8</v>
      </c>
      <c r="T63" s="192">
        <f t="shared" si="28"/>
        <v>66.19</v>
      </c>
      <c r="U63" s="192">
        <f t="shared" si="28"/>
        <v>70.06</v>
      </c>
      <c r="V63" s="192">
        <f t="shared" si="28"/>
        <v>73.44</v>
      </c>
      <c r="W63" s="192">
        <f t="shared" si="28"/>
        <v>77.069999999999993</v>
      </c>
      <c r="Z63" s="192">
        <f>Z12+Z13+Z14+Z15+Z16+Z17+Z18+Z19+Z20+Z21+Z23+Z25+Z29+Z31+Z35</f>
        <v>60.89</v>
      </c>
    </row>
    <row r="64" spans="1:26" x14ac:dyDescent="0.25">
      <c r="A64" s="160"/>
      <c r="B64" s="160"/>
      <c r="C64" s="191" t="s">
        <v>724</v>
      </c>
      <c r="D64" s="192">
        <f>D23+D25+D29+D31</f>
        <v>2.13</v>
      </c>
      <c r="E64" s="192">
        <f t="shared" ref="E64:W64" si="29">E23+E25+E29+E31</f>
        <v>4.26</v>
      </c>
      <c r="F64" s="192">
        <f t="shared" si="29"/>
        <v>6.39</v>
      </c>
      <c r="G64" s="192">
        <f t="shared" si="29"/>
        <v>8.51</v>
      </c>
      <c r="H64" s="192">
        <f t="shared" si="29"/>
        <v>10.65</v>
      </c>
      <c r="I64" s="192">
        <f t="shared" si="29"/>
        <v>12.77</v>
      </c>
      <c r="J64" s="192">
        <f t="shared" si="29"/>
        <v>14.9</v>
      </c>
      <c r="K64" s="192">
        <f t="shared" si="29"/>
        <v>17.03</v>
      </c>
      <c r="L64" s="192">
        <f t="shared" si="29"/>
        <v>19.16</v>
      </c>
      <c r="M64" s="192">
        <f t="shared" si="29"/>
        <v>21.28</v>
      </c>
      <c r="N64" s="192">
        <f t="shared" si="29"/>
        <v>23.42</v>
      </c>
      <c r="O64" s="192">
        <f t="shared" si="29"/>
        <v>25.54</v>
      </c>
      <c r="P64" s="192">
        <f t="shared" si="29"/>
        <v>27.67</v>
      </c>
      <c r="Q64" s="192">
        <f t="shared" si="29"/>
        <v>29.8</v>
      </c>
      <c r="R64" s="192">
        <f t="shared" si="29"/>
        <v>31.93</v>
      </c>
      <c r="S64" s="192">
        <f t="shared" si="29"/>
        <v>34.049999999999997</v>
      </c>
      <c r="T64" s="192">
        <f t="shared" si="29"/>
        <v>36.19</v>
      </c>
      <c r="U64" s="192">
        <f t="shared" si="29"/>
        <v>38.31</v>
      </c>
      <c r="V64" s="192">
        <f t="shared" si="29"/>
        <v>40.44</v>
      </c>
      <c r="W64" s="192">
        <f t="shared" si="29"/>
        <v>42.57</v>
      </c>
      <c r="Z64" s="192">
        <f>Z23+Z25+Z29+Z31</f>
        <v>30.39</v>
      </c>
    </row>
    <row r="65" spans="1:26" x14ac:dyDescent="0.25">
      <c r="A65" s="160"/>
      <c r="B65" s="160"/>
      <c r="C65" s="191" t="s">
        <v>725</v>
      </c>
      <c r="D65" s="192">
        <f>D12+D13+D14+D15+D16+D17+D18+D19+D20+D21+D23+D25+D28+D29+D31+D35</f>
        <v>6.26</v>
      </c>
      <c r="E65" s="192">
        <f t="shared" ref="E65:W65" si="30">E12+E13+E14+E15+E16+E17+E18+E19+E20+E21+E23+E25+E28+E29+E31+E35</f>
        <v>10.26</v>
      </c>
      <c r="F65" s="192">
        <f t="shared" si="30"/>
        <v>13.77</v>
      </c>
      <c r="G65" s="192">
        <f t="shared" si="30"/>
        <v>18.260000000000002</v>
      </c>
      <c r="H65" s="192">
        <f t="shared" si="30"/>
        <v>22.03</v>
      </c>
      <c r="I65" s="192">
        <f t="shared" si="30"/>
        <v>27.02</v>
      </c>
      <c r="J65" s="192">
        <f t="shared" si="30"/>
        <v>30.53</v>
      </c>
      <c r="K65" s="192">
        <f t="shared" si="30"/>
        <v>34.53</v>
      </c>
      <c r="L65" s="192">
        <f t="shared" si="30"/>
        <v>38.04</v>
      </c>
      <c r="M65" s="192">
        <f t="shared" si="30"/>
        <v>42.78</v>
      </c>
      <c r="N65" s="192">
        <f t="shared" si="30"/>
        <v>46.3</v>
      </c>
      <c r="O65" s="192">
        <f t="shared" si="30"/>
        <v>49.79</v>
      </c>
      <c r="P65" s="192">
        <f t="shared" si="30"/>
        <v>53.3</v>
      </c>
      <c r="Q65" s="192">
        <f t="shared" si="30"/>
        <v>57.3</v>
      </c>
      <c r="R65" s="192">
        <f t="shared" si="30"/>
        <v>61.06</v>
      </c>
      <c r="S65" s="192">
        <f t="shared" si="30"/>
        <v>64.8</v>
      </c>
      <c r="T65" s="192">
        <f t="shared" si="30"/>
        <v>68.319999999999993</v>
      </c>
      <c r="U65" s="192">
        <f t="shared" si="30"/>
        <v>72.31</v>
      </c>
      <c r="V65" s="192">
        <f t="shared" si="30"/>
        <v>75.819999999999993</v>
      </c>
      <c r="W65" s="192">
        <f t="shared" si="30"/>
        <v>79.569999999999993</v>
      </c>
      <c r="Z65" s="192">
        <f>Z12+Z13+Z14+Z15+Z16+Z17+Z18+Z19+Z20+Z21+Z23+Z25+Z28+Z29+Z31+Z35</f>
        <v>61.89</v>
      </c>
    </row>
    <row r="66" spans="1:26" x14ac:dyDescent="0.25">
      <c r="A66" s="160"/>
      <c r="B66" s="160"/>
      <c r="C66" s="191" t="s">
        <v>724</v>
      </c>
      <c r="D66" s="192">
        <f>D23+D25+D28+D29+D31</f>
        <v>2.2599999999999998</v>
      </c>
      <c r="E66" s="192">
        <f t="shared" ref="E66:W66" si="31">E23+E25+E28+E29+E31</f>
        <v>4.51</v>
      </c>
      <c r="F66" s="192">
        <f t="shared" si="31"/>
        <v>6.77</v>
      </c>
      <c r="G66" s="192">
        <f t="shared" si="31"/>
        <v>9.01</v>
      </c>
      <c r="H66" s="192">
        <f t="shared" si="31"/>
        <v>11.28</v>
      </c>
      <c r="I66" s="192">
        <f t="shared" si="31"/>
        <v>13.52</v>
      </c>
      <c r="J66" s="192">
        <f t="shared" si="31"/>
        <v>15.78</v>
      </c>
      <c r="K66" s="192">
        <f t="shared" si="31"/>
        <v>18.03</v>
      </c>
      <c r="L66" s="192">
        <f t="shared" si="31"/>
        <v>20.29</v>
      </c>
      <c r="M66" s="192">
        <f t="shared" si="31"/>
        <v>22.53</v>
      </c>
      <c r="N66" s="192">
        <f t="shared" si="31"/>
        <v>24.8</v>
      </c>
      <c r="O66" s="192">
        <f t="shared" si="31"/>
        <v>27.04</v>
      </c>
      <c r="P66" s="192">
        <f t="shared" si="31"/>
        <v>29.3</v>
      </c>
      <c r="Q66" s="192">
        <f t="shared" si="31"/>
        <v>31.55</v>
      </c>
      <c r="R66" s="192">
        <f t="shared" si="31"/>
        <v>33.81</v>
      </c>
      <c r="S66" s="192">
        <f t="shared" si="31"/>
        <v>36.049999999999997</v>
      </c>
      <c r="T66" s="192">
        <f t="shared" si="31"/>
        <v>38.32</v>
      </c>
      <c r="U66" s="192">
        <f t="shared" si="31"/>
        <v>40.56</v>
      </c>
      <c r="V66" s="192">
        <f t="shared" si="31"/>
        <v>42.82</v>
      </c>
      <c r="W66" s="192">
        <f t="shared" si="31"/>
        <v>45.07</v>
      </c>
      <c r="Z66" s="192">
        <f>Z23+Z25+Z28+Z29+Z31</f>
        <v>31.39</v>
      </c>
    </row>
    <row r="67" spans="1:26" x14ac:dyDescent="0.25">
      <c r="A67" s="160"/>
      <c r="B67" s="160"/>
      <c r="C67" s="191" t="s">
        <v>726</v>
      </c>
      <c r="D67" s="192">
        <f>D12+D13+D14+D15+D16+D17+D18+D19+D20+D21+D23+D25+D27+D29+D32+D35</f>
        <v>7.86</v>
      </c>
      <c r="E67" s="192">
        <f t="shared" ref="E67:W67" si="32">E12+E13+E14+E15+E16+E17+E18+E19+E20+E21+E23+E25+E27+E29+E32+E35</f>
        <v>13.47</v>
      </c>
      <c r="F67" s="192">
        <f t="shared" si="32"/>
        <v>18.579999999999998</v>
      </c>
      <c r="G67" s="192">
        <f t="shared" si="32"/>
        <v>24.68</v>
      </c>
      <c r="H67" s="192">
        <f t="shared" si="32"/>
        <v>30.05</v>
      </c>
      <c r="I67" s="192">
        <f t="shared" si="32"/>
        <v>36.65</v>
      </c>
      <c r="J67" s="192">
        <f t="shared" si="32"/>
        <v>41.76</v>
      </c>
      <c r="K67" s="192">
        <f t="shared" si="32"/>
        <v>47.37</v>
      </c>
      <c r="L67" s="192">
        <f t="shared" si="32"/>
        <v>52.48</v>
      </c>
      <c r="M67" s="192">
        <f t="shared" si="32"/>
        <v>58.83</v>
      </c>
      <c r="N67" s="192">
        <f t="shared" si="32"/>
        <v>63.95</v>
      </c>
      <c r="O67" s="192">
        <f t="shared" si="32"/>
        <v>69.05</v>
      </c>
      <c r="P67" s="192">
        <f t="shared" si="32"/>
        <v>74.16</v>
      </c>
      <c r="Q67" s="192">
        <f t="shared" si="32"/>
        <v>79.77</v>
      </c>
      <c r="R67" s="192">
        <f t="shared" si="32"/>
        <v>85.13</v>
      </c>
      <c r="S67" s="192">
        <f t="shared" si="32"/>
        <v>90.48</v>
      </c>
      <c r="T67" s="192">
        <f t="shared" si="32"/>
        <v>95.6</v>
      </c>
      <c r="U67" s="192">
        <f t="shared" si="32"/>
        <v>101.2</v>
      </c>
      <c r="V67" s="192">
        <f t="shared" si="32"/>
        <v>106.31</v>
      </c>
      <c r="W67" s="192">
        <f t="shared" si="32"/>
        <v>111.67</v>
      </c>
      <c r="Z67" s="192">
        <f>Z12+Z13+Z14+Z15+Z16+Z17+Z18+Z19+Z20+Z21+Z23+Z25+Z27+Z29+Z32+Z35</f>
        <v>80.569999999999993</v>
      </c>
    </row>
    <row r="68" spans="1:26" x14ac:dyDescent="0.25">
      <c r="A68" s="160"/>
      <c r="B68" s="160"/>
      <c r="C68" s="191" t="s">
        <v>724</v>
      </c>
      <c r="D68" s="192">
        <f>D23+D25+D27+D29+D32</f>
        <v>3.86</v>
      </c>
      <c r="E68" s="192">
        <f t="shared" ref="E68:W68" si="33">E23+E25+E27+E29+E32</f>
        <v>7.72</v>
      </c>
      <c r="F68" s="192">
        <f t="shared" si="33"/>
        <v>11.58</v>
      </c>
      <c r="G68" s="192">
        <f t="shared" si="33"/>
        <v>15.43</v>
      </c>
      <c r="H68" s="192">
        <f t="shared" si="33"/>
        <v>19.3</v>
      </c>
      <c r="I68" s="192">
        <f t="shared" si="33"/>
        <v>23.15</v>
      </c>
      <c r="J68" s="192">
        <f t="shared" si="33"/>
        <v>27.01</v>
      </c>
      <c r="K68" s="192">
        <f t="shared" si="33"/>
        <v>30.87</v>
      </c>
      <c r="L68" s="192">
        <f t="shared" si="33"/>
        <v>34.729999999999997</v>
      </c>
      <c r="M68" s="192">
        <f t="shared" si="33"/>
        <v>38.58</v>
      </c>
      <c r="N68" s="192">
        <f t="shared" si="33"/>
        <v>42.45</v>
      </c>
      <c r="O68" s="192">
        <f t="shared" si="33"/>
        <v>46.3</v>
      </c>
      <c r="P68" s="192">
        <f t="shared" si="33"/>
        <v>50.16</v>
      </c>
      <c r="Q68" s="192">
        <f t="shared" si="33"/>
        <v>54.02</v>
      </c>
      <c r="R68" s="192">
        <f t="shared" si="33"/>
        <v>57.88</v>
      </c>
      <c r="S68" s="192">
        <f t="shared" si="33"/>
        <v>61.73</v>
      </c>
      <c r="T68" s="192">
        <f t="shared" si="33"/>
        <v>65.599999999999994</v>
      </c>
      <c r="U68" s="192">
        <f t="shared" si="33"/>
        <v>69.45</v>
      </c>
      <c r="V68" s="192">
        <f t="shared" si="33"/>
        <v>73.31</v>
      </c>
      <c r="W68" s="192">
        <f t="shared" si="33"/>
        <v>77.17</v>
      </c>
      <c r="Z68" s="192">
        <f>Z23+Z25+Z27+Z29+Z32</f>
        <v>50.07</v>
      </c>
    </row>
    <row r="69" spans="1:26" x14ac:dyDescent="0.25">
      <c r="A69" s="160"/>
      <c r="B69" s="160"/>
      <c r="C69" s="191" t="s">
        <v>727</v>
      </c>
      <c r="D69" s="192">
        <f>D12+D13+D14+D15+D16+D17+D18+D19+D24+D26+D30+D33+D36</f>
        <v>5.26</v>
      </c>
      <c r="E69" s="192">
        <f t="shared" ref="E69:W69" si="34">E12+E13+E14+E15+E16+E17+E18+E19+E24+E26+E30+E33+E36</f>
        <v>9.02</v>
      </c>
      <c r="F69" s="192">
        <f t="shared" si="34"/>
        <v>12.28</v>
      </c>
      <c r="G69" s="192">
        <f t="shared" si="34"/>
        <v>16.54</v>
      </c>
      <c r="H69" s="192">
        <f t="shared" si="34"/>
        <v>20.05</v>
      </c>
      <c r="I69" s="192">
        <f t="shared" si="34"/>
        <v>24.31</v>
      </c>
      <c r="J69" s="192">
        <f t="shared" si="34"/>
        <v>27.57</v>
      </c>
      <c r="K69" s="192">
        <f t="shared" si="34"/>
        <v>31.33</v>
      </c>
      <c r="L69" s="192">
        <f t="shared" si="34"/>
        <v>34.590000000000003</v>
      </c>
      <c r="M69" s="192">
        <f t="shared" si="34"/>
        <v>39.1</v>
      </c>
      <c r="N69" s="192">
        <f t="shared" si="34"/>
        <v>42.36</v>
      </c>
      <c r="O69" s="192">
        <f t="shared" si="34"/>
        <v>45.62</v>
      </c>
      <c r="P69" s="192">
        <f t="shared" si="34"/>
        <v>48.88</v>
      </c>
      <c r="Q69" s="192">
        <f t="shared" si="34"/>
        <v>52.64</v>
      </c>
      <c r="R69" s="192">
        <f t="shared" si="34"/>
        <v>56.15</v>
      </c>
      <c r="S69" s="192">
        <f t="shared" si="34"/>
        <v>59.41</v>
      </c>
      <c r="T69" s="192">
        <f t="shared" si="34"/>
        <v>62.67</v>
      </c>
      <c r="U69" s="192">
        <f t="shared" si="34"/>
        <v>66.430000000000007</v>
      </c>
      <c r="V69" s="192">
        <f t="shared" si="34"/>
        <v>69.69</v>
      </c>
      <c r="W69" s="192">
        <f t="shared" si="34"/>
        <v>73.2</v>
      </c>
      <c r="Z69" s="192">
        <f>Z12+Z13+Z14+Z15+Z16+Z17+Z18+Z19+Z24+Z26+Z30+Z33+Z36</f>
        <v>54.53</v>
      </c>
    </row>
    <row r="70" spans="1:26" x14ac:dyDescent="0.25">
      <c r="A70" s="160"/>
      <c r="B70" s="160"/>
      <c r="C70" s="191" t="s">
        <v>724</v>
      </c>
      <c r="D70" s="192">
        <f>D24+D26+D30+D33</f>
        <v>1.76</v>
      </c>
      <c r="E70" s="192">
        <f t="shared" ref="E70:W70" si="35">E24+E26+E30+E33</f>
        <v>3.52</v>
      </c>
      <c r="F70" s="192">
        <f t="shared" si="35"/>
        <v>5.28</v>
      </c>
      <c r="G70" s="192">
        <f t="shared" si="35"/>
        <v>7.04</v>
      </c>
      <c r="H70" s="192">
        <f t="shared" si="35"/>
        <v>8.8000000000000007</v>
      </c>
      <c r="I70" s="192">
        <f t="shared" si="35"/>
        <v>10.56</v>
      </c>
      <c r="J70" s="192">
        <f t="shared" si="35"/>
        <v>12.32</v>
      </c>
      <c r="K70" s="192">
        <f t="shared" si="35"/>
        <v>14.08</v>
      </c>
      <c r="L70" s="192">
        <f t="shared" si="35"/>
        <v>15.84</v>
      </c>
      <c r="M70" s="192">
        <f t="shared" si="35"/>
        <v>17.600000000000001</v>
      </c>
      <c r="N70" s="192">
        <f t="shared" si="35"/>
        <v>19.36</v>
      </c>
      <c r="O70" s="192">
        <f t="shared" si="35"/>
        <v>21.12</v>
      </c>
      <c r="P70" s="192">
        <f t="shared" si="35"/>
        <v>22.88</v>
      </c>
      <c r="Q70" s="192">
        <f t="shared" si="35"/>
        <v>24.64</v>
      </c>
      <c r="R70" s="192">
        <f t="shared" si="35"/>
        <v>26.4</v>
      </c>
      <c r="S70" s="192">
        <f t="shared" si="35"/>
        <v>28.16</v>
      </c>
      <c r="T70" s="192">
        <f t="shared" si="35"/>
        <v>29.92</v>
      </c>
      <c r="U70" s="192">
        <f t="shared" si="35"/>
        <v>31.68</v>
      </c>
      <c r="V70" s="192">
        <f t="shared" si="35"/>
        <v>33.44</v>
      </c>
      <c r="W70" s="192">
        <f t="shared" si="35"/>
        <v>35.200000000000003</v>
      </c>
      <c r="Z70" s="192">
        <f>Z24+Z26+Z30+Z33</f>
        <v>25.28</v>
      </c>
    </row>
    <row r="71" spans="1:26" x14ac:dyDescent="0.25">
      <c r="A71" s="160"/>
      <c r="B71" s="160"/>
      <c r="C71" s="193" t="s">
        <v>728</v>
      </c>
      <c r="D71" s="194">
        <f>D38+D40+D41+D44+D45+D46+D47+D48+D49+D56</f>
        <v>7.63</v>
      </c>
      <c r="E71" s="194">
        <f t="shared" ref="E71:W71" si="36">E38+E40+E41+E44+E45+E46+E47+E48+E49+E56</f>
        <v>9.5</v>
      </c>
      <c r="F71" s="194">
        <f t="shared" si="36"/>
        <v>11.88</v>
      </c>
      <c r="G71" s="194">
        <f t="shared" si="36"/>
        <v>13.25</v>
      </c>
      <c r="H71" s="194">
        <f t="shared" si="36"/>
        <v>14.13</v>
      </c>
      <c r="I71" s="194">
        <f t="shared" si="36"/>
        <v>16</v>
      </c>
      <c r="J71" s="194">
        <f t="shared" si="36"/>
        <v>17.38</v>
      </c>
      <c r="K71" s="194">
        <f t="shared" si="36"/>
        <v>20.5</v>
      </c>
      <c r="L71" s="194">
        <f t="shared" si="36"/>
        <v>21.38</v>
      </c>
      <c r="M71" s="194">
        <f t="shared" si="36"/>
        <v>22.75</v>
      </c>
      <c r="N71" s="194">
        <f t="shared" si="36"/>
        <v>23.63</v>
      </c>
      <c r="O71" s="194">
        <f t="shared" si="36"/>
        <v>25</v>
      </c>
      <c r="P71" s="194">
        <f t="shared" si="36"/>
        <v>26.88</v>
      </c>
      <c r="Q71" s="194">
        <f t="shared" si="36"/>
        <v>27.75</v>
      </c>
      <c r="R71" s="194">
        <f t="shared" si="36"/>
        <v>29.13</v>
      </c>
      <c r="S71" s="194">
        <f t="shared" si="36"/>
        <v>29.5</v>
      </c>
      <c r="T71" s="194">
        <f t="shared" si="36"/>
        <v>30.38</v>
      </c>
      <c r="U71" s="194">
        <f t="shared" si="36"/>
        <v>31.25</v>
      </c>
      <c r="V71" s="194">
        <f t="shared" si="36"/>
        <v>31.63</v>
      </c>
      <c r="W71" s="194">
        <f t="shared" si="36"/>
        <v>32</v>
      </c>
      <c r="Z71" s="194">
        <f>Z38+Z40+Z41+Z44+Z45+Z46+Z47+Z48+Z49+Z56</f>
        <v>20.5</v>
      </c>
    </row>
    <row r="72" spans="1:26" x14ac:dyDescent="0.25">
      <c r="A72" s="160"/>
      <c r="B72" s="160"/>
      <c r="C72" s="193" t="s">
        <v>729</v>
      </c>
      <c r="D72" s="194">
        <f>D38+D40+D41+D44+D45+D46+D47+D48+D49+D55+D56</f>
        <v>7.76</v>
      </c>
      <c r="E72" s="194">
        <f t="shared" ref="E72:W72" si="37">E38+E40+E41+E44+E45+E46+E47+E48+E49+E55+E56</f>
        <v>9.75</v>
      </c>
      <c r="F72" s="194">
        <f t="shared" si="37"/>
        <v>12.26</v>
      </c>
      <c r="G72" s="194">
        <f t="shared" si="37"/>
        <v>13.75</v>
      </c>
      <c r="H72" s="194">
        <f t="shared" si="37"/>
        <v>14.76</v>
      </c>
      <c r="I72" s="194">
        <f t="shared" si="37"/>
        <v>16.75</v>
      </c>
      <c r="J72" s="194">
        <f t="shared" si="37"/>
        <v>18.260000000000002</v>
      </c>
      <c r="K72" s="194">
        <f t="shared" si="37"/>
        <v>21.5</v>
      </c>
      <c r="L72" s="194">
        <f t="shared" si="37"/>
        <v>22.51</v>
      </c>
      <c r="M72" s="194">
        <f t="shared" si="37"/>
        <v>24</v>
      </c>
      <c r="N72" s="194">
        <f t="shared" si="37"/>
        <v>25.01</v>
      </c>
      <c r="O72" s="194">
        <f t="shared" si="37"/>
        <v>26.5</v>
      </c>
      <c r="P72" s="194">
        <f t="shared" si="37"/>
        <v>28.51</v>
      </c>
      <c r="Q72" s="194">
        <f t="shared" si="37"/>
        <v>29.5</v>
      </c>
      <c r="R72" s="194">
        <f t="shared" si="37"/>
        <v>31.01</v>
      </c>
      <c r="S72" s="194">
        <f t="shared" si="37"/>
        <v>31.5</v>
      </c>
      <c r="T72" s="194">
        <f t="shared" si="37"/>
        <v>32.51</v>
      </c>
      <c r="U72" s="194">
        <f t="shared" si="37"/>
        <v>33.5</v>
      </c>
      <c r="V72" s="194">
        <f t="shared" si="37"/>
        <v>34.01</v>
      </c>
      <c r="W72" s="194">
        <f t="shared" si="37"/>
        <v>34.5</v>
      </c>
      <c r="Z72" s="194">
        <f>Z38+Z40+Z41+Z44+Z45+Z46+Z47+Z48+Z49+Z55+Z56</f>
        <v>21.5</v>
      </c>
    </row>
    <row r="73" spans="1:26" x14ac:dyDescent="0.25">
      <c r="A73" s="160"/>
      <c r="B73" s="160"/>
      <c r="C73" s="193" t="s">
        <v>730</v>
      </c>
      <c r="D73" s="194">
        <f>D38+D40+D41+D44+D45+D46+D47+D48+D49+D55+D56</f>
        <v>7.76</v>
      </c>
      <c r="E73" s="194">
        <f t="shared" ref="E73:W73" si="38">E38+E40+E41+E44+E45+E46+E47+E48+E49+E55+E56</f>
        <v>9.75</v>
      </c>
      <c r="F73" s="194">
        <f t="shared" si="38"/>
        <v>12.26</v>
      </c>
      <c r="G73" s="194">
        <f t="shared" si="38"/>
        <v>13.75</v>
      </c>
      <c r="H73" s="194">
        <f t="shared" si="38"/>
        <v>14.76</v>
      </c>
      <c r="I73" s="194">
        <f t="shared" si="38"/>
        <v>16.75</v>
      </c>
      <c r="J73" s="194">
        <f t="shared" si="38"/>
        <v>18.260000000000002</v>
      </c>
      <c r="K73" s="194">
        <f t="shared" si="38"/>
        <v>21.5</v>
      </c>
      <c r="L73" s="194">
        <f t="shared" si="38"/>
        <v>22.51</v>
      </c>
      <c r="M73" s="194">
        <f t="shared" si="38"/>
        <v>24</v>
      </c>
      <c r="N73" s="194">
        <f t="shared" si="38"/>
        <v>25.01</v>
      </c>
      <c r="O73" s="194">
        <f t="shared" si="38"/>
        <v>26.5</v>
      </c>
      <c r="P73" s="194">
        <f t="shared" si="38"/>
        <v>28.51</v>
      </c>
      <c r="Q73" s="194">
        <f t="shared" si="38"/>
        <v>29.5</v>
      </c>
      <c r="R73" s="194">
        <f t="shared" si="38"/>
        <v>31.01</v>
      </c>
      <c r="S73" s="194">
        <f t="shared" si="38"/>
        <v>31.5</v>
      </c>
      <c r="T73" s="194">
        <f t="shared" si="38"/>
        <v>32.51</v>
      </c>
      <c r="U73" s="194">
        <f t="shared" si="38"/>
        <v>33.5</v>
      </c>
      <c r="V73" s="194">
        <f t="shared" si="38"/>
        <v>34.01</v>
      </c>
      <c r="W73" s="194">
        <f t="shared" si="38"/>
        <v>34.5</v>
      </c>
      <c r="Z73" s="194">
        <f>Z38+Z40+Z41+Z44+Z45+Z46+Z47+Z48+Z49+Z55+Z56</f>
        <v>21.5</v>
      </c>
    </row>
    <row r="74" spans="1:26" x14ac:dyDescent="0.25">
      <c r="A74" s="160"/>
      <c r="B74" s="160"/>
      <c r="C74" s="193" t="s">
        <v>731</v>
      </c>
      <c r="D74" s="194">
        <f>D39+D40+D41+D44+D45+D46+D47+D48+D49</f>
        <v>2.88</v>
      </c>
      <c r="E74" s="194">
        <f t="shared" ref="E74:W74" si="39">E39+E40+E41+E44+E45+E46+E47+E48+E49</f>
        <v>4.75</v>
      </c>
      <c r="F74" s="194">
        <f t="shared" si="39"/>
        <v>7.13</v>
      </c>
      <c r="G74" s="194">
        <f t="shared" si="39"/>
        <v>8.75</v>
      </c>
      <c r="H74" s="194">
        <f t="shared" si="39"/>
        <v>9.8800000000000008</v>
      </c>
      <c r="I74" s="194">
        <f t="shared" si="39"/>
        <v>12</v>
      </c>
      <c r="J74" s="194">
        <f t="shared" si="39"/>
        <v>13.63</v>
      </c>
      <c r="K74" s="194">
        <f t="shared" si="39"/>
        <v>16.5</v>
      </c>
      <c r="L74" s="194">
        <f t="shared" si="39"/>
        <v>17.63</v>
      </c>
      <c r="M74" s="194">
        <f t="shared" si="39"/>
        <v>19.25</v>
      </c>
      <c r="N74" s="194">
        <f t="shared" si="39"/>
        <v>20.38</v>
      </c>
      <c r="O74" s="194">
        <f t="shared" si="39"/>
        <v>22</v>
      </c>
      <c r="P74" s="194">
        <f t="shared" si="39"/>
        <v>23.63</v>
      </c>
      <c r="Q74" s="194">
        <f t="shared" si="39"/>
        <v>24.75</v>
      </c>
      <c r="R74" s="194">
        <f t="shared" si="39"/>
        <v>26.38</v>
      </c>
      <c r="S74" s="194">
        <f t="shared" si="39"/>
        <v>27</v>
      </c>
      <c r="T74" s="194">
        <f t="shared" si="39"/>
        <v>27.63</v>
      </c>
      <c r="U74" s="194">
        <f t="shared" si="39"/>
        <v>28.75</v>
      </c>
      <c r="V74" s="194">
        <f t="shared" si="39"/>
        <v>29.38</v>
      </c>
      <c r="W74" s="194">
        <f t="shared" si="39"/>
        <v>30</v>
      </c>
      <c r="Z74" s="194">
        <f>Z39+Z40+Z41+Z44+Z45+Z46+Z47+Z48+Z49</f>
        <v>16.5</v>
      </c>
    </row>
    <row r="75" spans="1:26" x14ac:dyDescent="0.25"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Z75" s="188"/>
    </row>
    <row r="76" spans="1:26" x14ac:dyDescent="0.25">
      <c r="C76" s="151" t="s">
        <v>732</v>
      </c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Z76" s="188"/>
    </row>
    <row r="77" spans="1:26" x14ac:dyDescent="0.25">
      <c r="A77" s="160"/>
      <c r="B77" s="160"/>
      <c r="C77" s="189" t="s">
        <v>719</v>
      </c>
      <c r="D77" s="190">
        <f t="shared" ref="D77:W77" si="40">D81+D89</f>
        <v>8.6300000000000008</v>
      </c>
      <c r="E77" s="190">
        <f t="shared" si="40"/>
        <v>10.49</v>
      </c>
      <c r="F77" s="190">
        <f t="shared" si="40"/>
        <v>12.33</v>
      </c>
      <c r="G77" s="190">
        <f t="shared" si="40"/>
        <v>14.19</v>
      </c>
      <c r="H77" s="190">
        <f t="shared" si="40"/>
        <v>15.64</v>
      </c>
      <c r="I77" s="190">
        <f t="shared" si="40"/>
        <v>18.170000000000002</v>
      </c>
      <c r="J77" s="190">
        <f t="shared" si="40"/>
        <v>19.66</v>
      </c>
      <c r="K77" s="190">
        <f t="shared" si="40"/>
        <v>21.95</v>
      </c>
      <c r="L77" s="190">
        <f t="shared" si="40"/>
        <v>23.31</v>
      </c>
      <c r="M77" s="190">
        <f t="shared" si="40"/>
        <v>25.26</v>
      </c>
      <c r="N77" s="190">
        <f t="shared" si="40"/>
        <v>26.63</v>
      </c>
      <c r="O77" s="190">
        <f t="shared" si="40"/>
        <v>28.82</v>
      </c>
      <c r="P77" s="190">
        <f t="shared" si="40"/>
        <v>30.53</v>
      </c>
      <c r="Q77" s="190">
        <f t="shared" si="40"/>
        <v>32.090000000000003</v>
      </c>
      <c r="R77" s="190">
        <f t="shared" si="40"/>
        <v>33.67</v>
      </c>
      <c r="S77" s="190">
        <f t="shared" si="40"/>
        <v>35.159999999999997</v>
      </c>
      <c r="T77" s="190">
        <f t="shared" si="40"/>
        <v>36.56</v>
      </c>
      <c r="U77" s="190">
        <f t="shared" si="40"/>
        <v>38.119999999999997</v>
      </c>
      <c r="V77" s="190">
        <f t="shared" si="40"/>
        <v>39.35</v>
      </c>
      <c r="W77" s="190">
        <f t="shared" si="40"/>
        <v>40.67</v>
      </c>
    </row>
    <row r="78" spans="1:26" x14ac:dyDescent="0.25">
      <c r="A78" s="160"/>
      <c r="B78" s="160"/>
      <c r="C78" s="189" t="s">
        <v>720</v>
      </c>
      <c r="D78" s="190">
        <f t="shared" ref="D78:W78" si="41">D83+D90</f>
        <v>9.3800000000000008</v>
      </c>
      <c r="E78" s="190">
        <f t="shared" si="41"/>
        <v>11.32</v>
      </c>
      <c r="F78" s="190">
        <f t="shared" si="41"/>
        <v>13.24</v>
      </c>
      <c r="G78" s="190">
        <f t="shared" si="41"/>
        <v>15.19</v>
      </c>
      <c r="H78" s="190">
        <f t="shared" si="41"/>
        <v>16.73</v>
      </c>
      <c r="I78" s="190">
        <f t="shared" si="41"/>
        <v>19.329999999999998</v>
      </c>
      <c r="J78" s="190">
        <f t="shared" si="41"/>
        <v>20.92</v>
      </c>
      <c r="K78" s="190">
        <f t="shared" si="41"/>
        <v>23.29</v>
      </c>
      <c r="L78" s="190">
        <f t="shared" si="41"/>
        <v>24.74</v>
      </c>
      <c r="M78" s="190">
        <f t="shared" si="41"/>
        <v>26.76</v>
      </c>
      <c r="N78" s="190">
        <f t="shared" si="41"/>
        <v>28.22</v>
      </c>
      <c r="O78" s="190">
        <f t="shared" si="41"/>
        <v>29.82</v>
      </c>
      <c r="P78" s="190">
        <f t="shared" si="41"/>
        <v>31.61</v>
      </c>
      <c r="Q78" s="190">
        <f t="shared" si="41"/>
        <v>33.26</v>
      </c>
      <c r="R78" s="190">
        <f t="shared" si="41"/>
        <v>34.93</v>
      </c>
      <c r="S78" s="190">
        <f t="shared" si="41"/>
        <v>36.479999999999997</v>
      </c>
      <c r="T78" s="190">
        <f t="shared" si="41"/>
        <v>37.979999999999997</v>
      </c>
      <c r="U78" s="190">
        <f t="shared" si="41"/>
        <v>39.619999999999997</v>
      </c>
      <c r="V78" s="190">
        <f t="shared" si="41"/>
        <v>40.950000000000003</v>
      </c>
      <c r="W78" s="190">
        <f t="shared" si="41"/>
        <v>42.34</v>
      </c>
    </row>
    <row r="79" spans="1:26" x14ac:dyDescent="0.25">
      <c r="A79" s="160"/>
      <c r="B79" s="160"/>
      <c r="C79" s="189" t="s">
        <v>721</v>
      </c>
      <c r="D79" s="190">
        <f t="shared" ref="D79:W79" si="42">D85+D91</f>
        <v>9.91</v>
      </c>
      <c r="E79" s="190">
        <f t="shared" si="42"/>
        <v>12.39</v>
      </c>
      <c r="F79" s="190">
        <f t="shared" si="42"/>
        <v>14.85</v>
      </c>
      <c r="G79" s="190">
        <f t="shared" si="42"/>
        <v>17.329999999999998</v>
      </c>
      <c r="H79" s="190">
        <f t="shared" si="42"/>
        <v>19.399999999999999</v>
      </c>
      <c r="I79" s="190">
        <f t="shared" si="42"/>
        <v>22.54</v>
      </c>
      <c r="J79" s="190">
        <f t="shared" si="42"/>
        <v>24.67</v>
      </c>
      <c r="K79" s="190">
        <f t="shared" si="42"/>
        <v>27.57</v>
      </c>
      <c r="L79" s="190">
        <f t="shared" si="42"/>
        <v>29.55</v>
      </c>
      <c r="M79" s="190">
        <f t="shared" si="42"/>
        <v>32.11</v>
      </c>
      <c r="N79" s="190">
        <f t="shared" si="42"/>
        <v>34.1</v>
      </c>
      <c r="O79" s="190">
        <f t="shared" si="42"/>
        <v>36.24</v>
      </c>
      <c r="P79" s="190">
        <f t="shared" si="42"/>
        <v>38.57</v>
      </c>
      <c r="Q79" s="190">
        <f t="shared" si="42"/>
        <v>40.75</v>
      </c>
      <c r="R79" s="190">
        <f t="shared" si="42"/>
        <v>42.95</v>
      </c>
      <c r="S79" s="190">
        <f t="shared" si="42"/>
        <v>45.04</v>
      </c>
      <c r="T79" s="190">
        <f t="shared" si="42"/>
        <v>47.07</v>
      </c>
      <c r="U79" s="190">
        <f t="shared" si="42"/>
        <v>49.25</v>
      </c>
      <c r="V79" s="190">
        <f t="shared" si="42"/>
        <v>51.11</v>
      </c>
      <c r="W79" s="190">
        <f t="shared" si="42"/>
        <v>53.04</v>
      </c>
    </row>
    <row r="80" spans="1:26" x14ac:dyDescent="0.25">
      <c r="A80" s="160"/>
      <c r="B80" s="160"/>
      <c r="C80" s="189" t="s">
        <v>722</v>
      </c>
      <c r="D80" s="190">
        <f t="shared" ref="D80:W80" si="43">D87+D92</f>
        <v>4.17</v>
      </c>
      <c r="E80" s="190">
        <f t="shared" si="43"/>
        <v>6.23</v>
      </c>
      <c r="F80" s="190">
        <f t="shared" si="43"/>
        <v>8.26</v>
      </c>
      <c r="G80" s="190">
        <f t="shared" si="43"/>
        <v>10.41</v>
      </c>
      <c r="H80" s="190">
        <f t="shared" si="43"/>
        <v>12.14</v>
      </c>
      <c r="I80" s="190">
        <f t="shared" si="43"/>
        <v>14.46</v>
      </c>
      <c r="J80" s="190">
        <f t="shared" si="43"/>
        <v>16.23</v>
      </c>
      <c r="K80" s="190">
        <f t="shared" si="43"/>
        <v>18.64</v>
      </c>
      <c r="L80" s="190">
        <f t="shared" si="43"/>
        <v>20.28</v>
      </c>
      <c r="M80" s="190">
        <f t="shared" si="43"/>
        <v>22.52</v>
      </c>
      <c r="N80" s="190">
        <f t="shared" si="43"/>
        <v>24.16</v>
      </c>
      <c r="O80" s="190">
        <f t="shared" si="43"/>
        <v>25.98</v>
      </c>
      <c r="P80" s="190">
        <f t="shared" si="43"/>
        <v>27.8</v>
      </c>
      <c r="Q80" s="190">
        <f t="shared" si="43"/>
        <v>29.65</v>
      </c>
      <c r="R80" s="190">
        <f t="shared" si="43"/>
        <v>31.51</v>
      </c>
      <c r="S80" s="190">
        <f t="shared" si="43"/>
        <v>33.03</v>
      </c>
      <c r="T80" s="190">
        <f t="shared" si="43"/>
        <v>34.549999999999997</v>
      </c>
      <c r="U80" s="190">
        <f t="shared" si="43"/>
        <v>36.4</v>
      </c>
      <c r="V80" s="190">
        <f t="shared" si="43"/>
        <v>37.909999999999997</v>
      </c>
      <c r="W80" s="190">
        <f t="shared" si="43"/>
        <v>39.51</v>
      </c>
    </row>
    <row r="81" spans="1:23" x14ac:dyDescent="0.25">
      <c r="A81" s="160"/>
      <c r="B81" s="160"/>
      <c r="C81" s="191" t="s">
        <v>723</v>
      </c>
      <c r="D81" s="192">
        <f>D12+D13/12*4+D14+D15/12*4+D16/12*4+D17/12*4+D18/12*4+D19/12*4+D20+D21+D23/12*4+D25/12*4+D29/12*4+D31/12*4+D35/12*4</f>
        <v>3.21</v>
      </c>
      <c r="E81" s="192">
        <f t="shared" ref="E81:W81" si="44">E12+E13/12*4+E14+E15/12*4+E16/12*4+E17/12*4+E18/12*4+E19/12*4+E20+E21+E23/12*4+E25/12*4+E29/12*4+E31/12*4+E35/12*4</f>
        <v>4.5</v>
      </c>
      <c r="F81" s="192">
        <f t="shared" si="44"/>
        <v>5.63</v>
      </c>
      <c r="G81" s="192">
        <f t="shared" si="44"/>
        <v>7.09</v>
      </c>
      <c r="H81" s="192">
        <f t="shared" si="44"/>
        <v>8.3000000000000007</v>
      </c>
      <c r="I81" s="192">
        <f t="shared" si="44"/>
        <v>10.26</v>
      </c>
      <c r="J81" s="192">
        <f t="shared" si="44"/>
        <v>11.38</v>
      </c>
      <c r="K81" s="192">
        <f t="shared" si="44"/>
        <v>12.68</v>
      </c>
      <c r="L81" s="192">
        <f t="shared" si="44"/>
        <v>13.8</v>
      </c>
      <c r="M81" s="192">
        <f t="shared" si="44"/>
        <v>15.34</v>
      </c>
      <c r="N81" s="192">
        <f t="shared" si="44"/>
        <v>16.47</v>
      </c>
      <c r="O81" s="192">
        <f t="shared" si="44"/>
        <v>18.260000000000002</v>
      </c>
      <c r="P81" s="192">
        <f t="shared" si="44"/>
        <v>19.39</v>
      </c>
      <c r="Q81" s="192">
        <f t="shared" si="44"/>
        <v>20.68</v>
      </c>
      <c r="R81" s="192">
        <f t="shared" si="44"/>
        <v>21.89</v>
      </c>
      <c r="S81" s="192">
        <f t="shared" si="44"/>
        <v>23.27</v>
      </c>
      <c r="T81" s="192">
        <f t="shared" si="44"/>
        <v>24.4</v>
      </c>
      <c r="U81" s="192">
        <f t="shared" si="44"/>
        <v>25.69</v>
      </c>
      <c r="V81" s="192">
        <f t="shared" si="44"/>
        <v>26.81</v>
      </c>
      <c r="W81" s="192">
        <f t="shared" si="44"/>
        <v>28.02</v>
      </c>
    </row>
    <row r="82" spans="1:23" x14ac:dyDescent="0.25">
      <c r="A82" s="160"/>
      <c r="B82" s="160"/>
      <c r="C82" s="191" t="s">
        <v>724</v>
      </c>
      <c r="D82" s="192">
        <f>D23/12*4+D25/12*4+D29/12*4+D31/12*4</f>
        <v>0.71</v>
      </c>
      <c r="E82" s="192">
        <f t="shared" ref="E82:W82" si="45">E23/12*4+E25/12*4+E29/12*4+E31/12*4</f>
        <v>1.42</v>
      </c>
      <c r="F82" s="192">
        <f t="shared" si="45"/>
        <v>2.13</v>
      </c>
      <c r="G82" s="192">
        <f t="shared" si="45"/>
        <v>2.84</v>
      </c>
      <c r="H82" s="192">
        <f t="shared" si="45"/>
        <v>3.55</v>
      </c>
      <c r="I82" s="192">
        <f t="shared" si="45"/>
        <v>4.26</v>
      </c>
      <c r="J82" s="192">
        <f t="shared" si="45"/>
        <v>4.97</v>
      </c>
      <c r="K82" s="192">
        <f t="shared" si="45"/>
        <v>5.68</v>
      </c>
      <c r="L82" s="192">
        <f t="shared" si="45"/>
        <v>6.39</v>
      </c>
      <c r="M82" s="192">
        <f t="shared" si="45"/>
        <v>7.09</v>
      </c>
      <c r="N82" s="192">
        <f t="shared" si="45"/>
        <v>7.81</v>
      </c>
      <c r="O82" s="192">
        <f t="shared" si="45"/>
        <v>8.51</v>
      </c>
      <c r="P82" s="192">
        <f t="shared" si="45"/>
        <v>9.2200000000000006</v>
      </c>
      <c r="Q82" s="192">
        <f t="shared" si="45"/>
        <v>9.93</v>
      </c>
      <c r="R82" s="192">
        <f t="shared" si="45"/>
        <v>10.64</v>
      </c>
      <c r="S82" s="192">
        <f t="shared" si="45"/>
        <v>11.35</v>
      </c>
      <c r="T82" s="192">
        <f t="shared" si="45"/>
        <v>12.06</v>
      </c>
      <c r="U82" s="192">
        <f t="shared" si="45"/>
        <v>12.77</v>
      </c>
      <c r="V82" s="192">
        <f t="shared" si="45"/>
        <v>13.48</v>
      </c>
      <c r="W82" s="192">
        <f t="shared" si="45"/>
        <v>14.19</v>
      </c>
    </row>
    <row r="83" spans="1:23" x14ac:dyDescent="0.25">
      <c r="A83" s="160"/>
      <c r="B83" s="160"/>
      <c r="C83" s="191" t="s">
        <v>725</v>
      </c>
      <c r="D83" s="192">
        <f>D12+D13/12*4+D14/12*4+D15/12*4+D16+D17/12*4+D18/12*4+D19/12*4+D20+D21+D23/12*4+D25/12*4+D28/12*4+D29/12*4+D31/12*4+D35/12*4</f>
        <v>3.92</v>
      </c>
      <c r="E83" s="192">
        <f t="shared" ref="E83:W83" si="46">E12+E13/12*4+E14/12*4+E15/12*4+E16+E17/12*4+E18/12*4+E19/12*4+E20+E21+E23/12*4+E25/12*4+E28/12*4+E29/12*4+E31/12*4+E35/12*4</f>
        <v>5.25</v>
      </c>
      <c r="F83" s="192">
        <f t="shared" si="46"/>
        <v>6.42</v>
      </c>
      <c r="G83" s="192">
        <f t="shared" si="46"/>
        <v>7.92</v>
      </c>
      <c r="H83" s="192">
        <f t="shared" si="46"/>
        <v>9.18</v>
      </c>
      <c r="I83" s="192">
        <f t="shared" si="46"/>
        <v>11.17</v>
      </c>
      <c r="J83" s="192">
        <f t="shared" si="46"/>
        <v>12.34</v>
      </c>
      <c r="K83" s="192">
        <f t="shared" si="46"/>
        <v>13.68</v>
      </c>
      <c r="L83" s="192">
        <f t="shared" si="46"/>
        <v>14.85</v>
      </c>
      <c r="M83" s="192">
        <f t="shared" si="46"/>
        <v>16.43</v>
      </c>
      <c r="N83" s="192">
        <f t="shared" si="46"/>
        <v>17.600000000000001</v>
      </c>
      <c r="O83" s="192">
        <f t="shared" si="46"/>
        <v>18.760000000000002</v>
      </c>
      <c r="P83" s="192">
        <f t="shared" si="46"/>
        <v>19.93</v>
      </c>
      <c r="Q83" s="192">
        <f t="shared" si="46"/>
        <v>21.27</v>
      </c>
      <c r="R83" s="192">
        <f t="shared" si="46"/>
        <v>22.52</v>
      </c>
      <c r="S83" s="192">
        <f t="shared" si="46"/>
        <v>23.93</v>
      </c>
      <c r="T83" s="192">
        <f t="shared" si="46"/>
        <v>25.11</v>
      </c>
      <c r="U83" s="192">
        <f t="shared" si="46"/>
        <v>26.44</v>
      </c>
      <c r="V83" s="192">
        <f t="shared" si="46"/>
        <v>27.61</v>
      </c>
      <c r="W83" s="192">
        <f t="shared" si="46"/>
        <v>28.86</v>
      </c>
    </row>
    <row r="84" spans="1:23" x14ac:dyDescent="0.25">
      <c r="A84" s="160"/>
      <c r="B84" s="160"/>
      <c r="C84" s="191" t="s">
        <v>724</v>
      </c>
      <c r="D84" s="192">
        <f>D23/12*4+D25/12*4+D28/12*4+D29/12*4+D31/12*4</f>
        <v>0.75</v>
      </c>
      <c r="E84" s="192">
        <f t="shared" ref="E84:W84" si="47">E23/12*4+E25/12*4+E28/12*4+E29/12*4+E31/12*4</f>
        <v>1.5</v>
      </c>
      <c r="F84" s="192">
        <f t="shared" si="47"/>
        <v>2.2599999999999998</v>
      </c>
      <c r="G84" s="192">
        <f t="shared" si="47"/>
        <v>3</v>
      </c>
      <c r="H84" s="192">
        <f t="shared" si="47"/>
        <v>3.76</v>
      </c>
      <c r="I84" s="192">
        <f t="shared" si="47"/>
        <v>4.51</v>
      </c>
      <c r="J84" s="192">
        <f t="shared" si="47"/>
        <v>5.26</v>
      </c>
      <c r="K84" s="192">
        <f t="shared" si="47"/>
        <v>6.01</v>
      </c>
      <c r="L84" s="192">
        <f t="shared" si="47"/>
        <v>6.76</v>
      </c>
      <c r="M84" s="192">
        <f t="shared" si="47"/>
        <v>7.51</v>
      </c>
      <c r="N84" s="192">
        <f t="shared" si="47"/>
        <v>8.27</v>
      </c>
      <c r="O84" s="192">
        <f t="shared" si="47"/>
        <v>9.01</v>
      </c>
      <c r="P84" s="192">
        <f t="shared" si="47"/>
        <v>9.77</v>
      </c>
      <c r="Q84" s="192">
        <f t="shared" si="47"/>
        <v>10.52</v>
      </c>
      <c r="R84" s="192">
        <f t="shared" si="47"/>
        <v>11.27</v>
      </c>
      <c r="S84" s="192">
        <f t="shared" si="47"/>
        <v>12.02</v>
      </c>
      <c r="T84" s="192">
        <f t="shared" si="47"/>
        <v>12.77</v>
      </c>
      <c r="U84" s="192">
        <f t="shared" si="47"/>
        <v>13.52</v>
      </c>
      <c r="V84" s="192">
        <f t="shared" si="47"/>
        <v>14.27</v>
      </c>
      <c r="W84" s="192">
        <f t="shared" si="47"/>
        <v>15.02</v>
      </c>
    </row>
    <row r="85" spans="1:23" x14ac:dyDescent="0.25">
      <c r="A85" s="160"/>
      <c r="B85" s="160"/>
      <c r="C85" s="191" t="s">
        <v>726</v>
      </c>
      <c r="D85" s="192">
        <f>D12+D13/12*4+D14/12*4+D15/12*4+D16+D17/12*4+D18/12*4+D19/12*4+D20+D21+D23/12*4+D25/12*4+D27/12*4+D29/12*4+D32/12*4+D35/12*4</f>
        <v>4.45</v>
      </c>
      <c r="E85" s="192">
        <f t="shared" ref="E85:W85" si="48">E12+E13/12*4+E14/12*4+E15/12*4+E16+E17/12*4+E18/12*4+E19/12*4+E20+E21+E23/12*4+E25/12*4+E27/12*4+E29/12*4+E32/12*4+E35/12*4</f>
        <v>6.32</v>
      </c>
      <c r="F85" s="192">
        <f t="shared" si="48"/>
        <v>8.0299999999999994</v>
      </c>
      <c r="G85" s="192">
        <f t="shared" si="48"/>
        <v>10.06</v>
      </c>
      <c r="H85" s="192">
        <f t="shared" si="48"/>
        <v>11.85</v>
      </c>
      <c r="I85" s="192">
        <f t="shared" si="48"/>
        <v>14.38</v>
      </c>
      <c r="J85" s="192">
        <f t="shared" si="48"/>
        <v>16.09</v>
      </c>
      <c r="K85" s="192">
        <f t="shared" si="48"/>
        <v>17.96</v>
      </c>
      <c r="L85" s="192">
        <f t="shared" si="48"/>
        <v>19.66</v>
      </c>
      <c r="M85" s="192">
        <f t="shared" si="48"/>
        <v>21.78</v>
      </c>
      <c r="N85" s="192">
        <f t="shared" si="48"/>
        <v>23.48</v>
      </c>
      <c r="O85" s="192">
        <f t="shared" si="48"/>
        <v>25.18</v>
      </c>
      <c r="P85" s="192">
        <f t="shared" si="48"/>
        <v>26.89</v>
      </c>
      <c r="Q85" s="192">
        <f t="shared" si="48"/>
        <v>28.76</v>
      </c>
      <c r="R85" s="192">
        <f t="shared" si="48"/>
        <v>30.54</v>
      </c>
      <c r="S85" s="192">
        <f t="shared" si="48"/>
        <v>32.49</v>
      </c>
      <c r="T85" s="192">
        <f t="shared" si="48"/>
        <v>34.200000000000003</v>
      </c>
      <c r="U85" s="192">
        <f t="shared" si="48"/>
        <v>36.07</v>
      </c>
      <c r="V85" s="192">
        <f t="shared" si="48"/>
        <v>37.770000000000003</v>
      </c>
      <c r="W85" s="192">
        <f t="shared" si="48"/>
        <v>39.56</v>
      </c>
    </row>
    <row r="86" spans="1:23" x14ac:dyDescent="0.25">
      <c r="A86" s="160"/>
      <c r="B86" s="160"/>
      <c r="C86" s="191" t="s">
        <v>724</v>
      </c>
      <c r="D86" s="192">
        <f>D23/12*4+D25/12*4+D27/12*4+D29/12*4+D32/12*4</f>
        <v>1.29</v>
      </c>
      <c r="E86" s="192">
        <f t="shared" ref="E86:W86" si="49">E23/12*4+E25/12*4+E27/12*4+E29/12*4+E32/12*4</f>
        <v>2.57</v>
      </c>
      <c r="F86" s="192">
        <f t="shared" si="49"/>
        <v>3.86</v>
      </c>
      <c r="G86" s="192">
        <f t="shared" si="49"/>
        <v>5.14</v>
      </c>
      <c r="H86" s="192">
        <f t="shared" si="49"/>
        <v>6.43</v>
      </c>
      <c r="I86" s="192">
        <f t="shared" si="49"/>
        <v>7.72</v>
      </c>
      <c r="J86" s="192">
        <f t="shared" si="49"/>
        <v>9</v>
      </c>
      <c r="K86" s="192">
        <f t="shared" si="49"/>
        <v>10.29</v>
      </c>
      <c r="L86" s="192">
        <f t="shared" si="49"/>
        <v>11.58</v>
      </c>
      <c r="M86" s="192">
        <f t="shared" si="49"/>
        <v>12.86</v>
      </c>
      <c r="N86" s="192">
        <f t="shared" si="49"/>
        <v>14.15</v>
      </c>
      <c r="O86" s="192">
        <f t="shared" si="49"/>
        <v>15.43</v>
      </c>
      <c r="P86" s="192">
        <f t="shared" si="49"/>
        <v>16.72</v>
      </c>
      <c r="Q86" s="192">
        <f t="shared" si="49"/>
        <v>18.010000000000002</v>
      </c>
      <c r="R86" s="192">
        <f t="shared" si="49"/>
        <v>19.29</v>
      </c>
      <c r="S86" s="192">
        <f t="shared" si="49"/>
        <v>20.58</v>
      </c>
      <c r="T86" s="192">
        <f t="shared" si="49"/>
        <v>21.87</v>
      </c>
      <c r="U86" s="192">
        <f t="shared" si="49"/>
        <v>23.15</v>
      </c>
      <c r="V86" s="192">
        <f t="shared" si="49"/>
        <v>24.44</v>
      </c>
      <c r="W86" s="192">
        <f t="shared" si="49"/>
        <v>25.72</v>
      </c>
    </row>
    <row r="87" spans="1:23" x14ac:dyDescent="0.25">
      <c r="A87" s="160"/>
      <c r="B87" s="160"/>
      <c r="C87" s="191" t="s">
        <v>727</v>
      </c>
      <c r="D87" s="192">
        <f>D12+D13/12*4+D14/12*4+D15/12*4+D16+D17/12*4+D18/12*4+D19/12*4+D24+D26+D30+D33/12*4+D36/12*4</f>
        <v>3.33</v>
      </c>
      <c r="E87" s="192">
        <f t="shared" ref="E87:W87" si="50">E12+E13/12*4+E14/12*4+E15/12*4+E16+E17/12*4+E18/12*4+E19/12*4+E24+E26+E30+E33/12*4+E36/12*4</f>
        <v>4.82</v>
      </c>
      <c r="F87" s="192">
        <f t="shared" si="50"/>
        <v>6.15</v>
      </c>
      <c r="G87" s="192">
        <f t="shared" si="50"/>
        <v>7.81</v>
      </c>
      <c r="H87" s="192">
        <f t="shared" si="50"/>
        <v>9.2200000000000006</v>
      </c>
      <c r="I87" s="192">
        <f t="shared" si="50"/>
        <v>10.88</v>
      </c>
      <c r="J87" s="192">
        <f t="shared" si="50"/>
        <v>12.2</v>
      </c>
      <c r="K87" s="192">
        <f t="shared" si="50"/>
        <v>13.7</v>
      </c>
      <c r="L87" s="192">
        <f t="shared" si="50"/>
        <v>15.02</v>
      </c>
      <c r="M87" s="192">
        <f t="shared" si="50"/>
        <v>16.77</v>
      </c>
      <c r="N87" s="192">
        <f t="shared" si="50"/>
        <v>18.09</v>
      </c>
      <c r="O87" s="192">
        <f t="shared" si="50"/>
        <v>19.420000000000002</v>
      </c>
      <c r="P87" s="192">
        <f t="shared" si="50"/>
        <v>20.75</v>
      </c>
      <c r="Q87" s="192">
        <f t="shared" si="50"/>
        <v>22.24</v>
      </c>
      <c r="R87" s="192">
        <f t="shared" si="50"/>
        <v>23.65</v>
      </c>
      <c r="S87" s="192">
        <f t="shared" si="50"/>
        <v>24.98</v>
      </c>
      <c r="T87" s="192">
        <f t="shared" si="50"/>
        <v>26.3</v>
      </c>
      <c r="U87" s="192">
        <f t="shared" si="50"/>
        <v>27.8</v>
      </c>
      <c r="V87" s="192">
        <f t="shared" si="50"/>
        <v>29.12</v>
      </c>
      <c r="W87" s="192">
        <f t="shared" si="50"/>
        <v>30.53</v>
      </c>
    </row>
    <row r="88" spans="1:23" x14ac:dyDescent="0.25">
      <c r="A88" s="160"/>
      <c r="B88" s="160"/>
      <c r="C88" s="191" t="s">
        <v>724</v>
      </c>
      <c r="D88" s="192">
        <f>D24+D26+D30+D33/12*4</f>
        <v>0.83</v>
      </c>
      <c r="E88" s="192">
        <f t="shared" ref="E88:W88" si="51">E24+E26+E30+E33/12*4</f>
        <v>1.65</v>
      </c>
      <c r="F88" s="192">
        <f t="shared" si="51"/>
        <v>2.48</v>
      </c>
      <c r="G88" s="192">
        <f t="shared" si="51"/>
        <v>3.31</v>
      </c>
      <c r="H88" s="192">
        <f t="shared" si="51"/>
        <v>4.13</v>
      </c>
      <c r="I88" s="192">
        <f t="shared" si="51"/>
        <v>4.96</v>
      </c>
      <c r="J88" s="192">
        <f t="shared" si="51"/>
        <v>5.79</v>
      </c>
      <c r="K88" s="192">
        <f t="shared" si="51"/>
        <v>6.61</v>
      </c>
      <c r="L88" s="192">
        <f t="shared" si="51"/>
        <v>7.44</v>
      </c>
      <c r="M88" s="192">
        <f t="shared" si="51"/>
        <v>8.27</v>
      </c>
      <c r="N88" s="192">
        <f t="shared" si="51"/>
        <v>9.09</v>
      </c>
      <c r="O88" s="192">
        <f t="shared" si="51"/>
        <v>9.92</v>
      </c>
      <c r="P88" s="192">
        <f t="shared" si="51"/>
        <v>10.75</v>
      </c>
      <c r="Q88" s="192">
        <f t="shared" si="51"/>
        <v>11.57</v>
      </c>
      <c r="R88" s="192">
        <f t="shared" si="51"/>
        <v>12.4</v>
      </c>
      <c r="S88" s="192">
        <f t="shared" si="51"/>
        <v>13.23</v>
      </c>
      <c r="T88" s="192">
        <f t="shared" si="51"/>
        <v>14.05</v>
      </c>
      <c r="U88" s="192">
        <f t="shared" si="51"/>
        <v>14.88</v>
      </c>
      <c r="V88" s="192">
        <f t="shared" si="51"/>
        <v>15.71</v>
      </c>
      <c r="W88" s="192">
        <f t="shared" si="51"/>
        <v>16.53</v>
      </c>
    </row>
    <row r="89" spans="1:23" x14ac:dyDescent="0.25">
      <c r="A89" s="160"/>
      <c r="B89" s="160"/>
      <c r="C89" s="193" t="s">
        <v>728</v>
      </c>
      <c r="D89" s="194">
        <f>D38/12*4+D40/0.95*0.25+D41/0.95*0.25+D44/12*4+D45/12*4+D46/12*4+D47/12*4+D48/12*4+D49/12*4+D56</f>
        <v>5.42</v>
      </c>
      <c r="E89" s="194">
        <f t="shared" ref="E89:W89" si="52">E38/12*4+E40/0.95*0.25+E41/0.95*0.25+E44/12*4+E45/12*4+E46/12*4+E47/12*4+E48/12*4+E49/12*4+E56</f>
        <v>5.99</v>
      </c>
      <c r="F89" s="194">
        <f t="shared" si="52"/>
        <v>6.7</v>
      </c>
      <c r="G89" s="194">
        <f t="shared" si="52"/>
        <v>7.1</v>
      </c>
      <c r="H89" s="194">
        <f t="shared" si="52"/>
        <v>7.34</v>
      </c>
      <c r="I89" s="194">
        <f t="shared" si="52"/>
        <v>7.91</v>
      </c>
      <c r="J89" s="194">
        <f t="shared" si="52"/>
        <v>8.2799999999999994</v>
      </c>
      <c r="K89" s="194">
        <f t="shared" si="52"/>
        <v>9.27</v>
      </c>
      <c r="L89" s="194">
        <f t="shared" si="52"/>
        <v>9.51</v>
      </c>
      <c r="M89" s="194">
        <f t="shared" si="52"/>
        <v>9.92</v>
      </c>
      <c r="N89" s="194">
        <f t="shared" si="52"/>
        <v>10.16</v>
      </c>
      <c r="O89" s="194">
        <f t="shared" si="52"/>
        <v>10.56</v>
      </c>
      <c r="P89" s="194">
        <f t="shared" si="52"/>
        <v>11.14</v>
      </c>
      <c r="Q89" s="194">
        <f t="shared" si="52"/>
        <v>11.41</v>
      </c>
      <c r="R89" s="194">
        <f t="shared" si="52"/>
        <v>11.78</v>
      </c>
      <c r="S89" s="194">
        <f t="shared" si="52"/>
        <v>11.89</v>
      </c>
      <c r="T89" s="194">
        <f t="shared" si="52"/>
        <v>12.16</v>
      </c>
      <c r="U89" s="194">
        <f t="shared" si="52"/>
        <v>12.43</v>
      </c>
      <c r="V89" s="194">
        <f t="shared" si="52"/>
        <v>12.54</v>
      </c>
      <c r="W89" s="194">
        <f t="shared" si="52"/>
        <v>12.65</v>
      </c>
    </row>
    <row r="90" spans="1:23" x14ac:dyDescent="0.25">
      <c r="A90" s="160"/>
      <c r="B90" s="160"/>
      <c r="C90" s="193" t="s">
        <v>729</v>
      </c>
      <c r="D90" s="194">
        <f>D38/12*4+D40/0.95*0.25+D41/0.95*0.25+D44/12*4+D45/12*4+D46/12*4+D47/12*4+D48/12*4+D49/12*4+D55/12*4+D56</f>
        <v>5.46</v>
      </c>
      <c r="E90" s="194">
        <f t="shared" ref="E90:W90" si="53">E38/12*4+E40/0.95*0.25+E41/0.95*0.25+E44/12*4+E45/12*4+E46/12*4+E47/12*4+E48/12*4+E49/12*4+E55/12*4+E56</f>
        <v>6.07</v>
      </c>
      <c r="F90" s="194">
        <f t="shared" si="53"/>
        <v>6.82</v>
      </c>
      <c r="G90" s="194">
        <f t="shared" si="53"/>
        <v>7.27</v>
      </c>
      <c r="H90" s="194">
        <f t="shared" si="53"/>
        <v>7.55</v>
      </c>
      <c r="I90" s="194">
        <f t="shared" si="53"/>
        <v>8.16</v>
      </c>
      <c r="J90" s="194">
        <f t="shared" si="53"/>
        <v>8.58</v>
      </c>
      <c r="K90" s="194">
        <f t="shared" si="53"/>
        <v>9.61</v>
      </c>
      <c r="L90" s="194">
        <f t="shared" si="53"/>
        <v>9.89</v>
      </c>
      <c r="M90" s="194">
        <f t="shared" si="53"/>
        <v>10.33</v>
      </c>
      <c r="N90" s="194">
        <f t="shared" si="53"/>
        <v>10.62</v>
      </c>
      <c r="O90" s="194">
        <f t="shared" si="53"/>
        <v>11.06</v>
      </c>
      <c r="P90" s="194">
        <f t="shared" si="53"/>
        <v>11.68</v>
      </c>
      <c r="Q90" s="194">
        <f t="shared" si="53"/>
        <v>11.99</v>
      </c>
      <c r="R90" s="194">
        <f t="shared" si="53"/>
        <v>12.41</v>
      </c>
      <c r="S90" s="194">
        <f t="shared" si="53"/>
        <v>12.55</v>
      </c>
      <c r="T90" s="194">
        <f t="shared" si="53"/>
        <v>12.87</v>
      </c>
      <c r="U90" s="194">
        <f t="shared" si="53"/>
        <v>13.18</v>
      </c>
      <c r="V90" s="194">
        <f t="shared" si="53"/>
        <v>13.34</v>
      </c>
      <c r="W90" s="194">
        <f t="shared" si="53"/>
        <v>13.48</v>
      </c>
    </row>
    <row r="91" spans="1:23" x14ac:dyDescent="0.25">
      <c r="A91" s="160"/>
      <c r="B91" s="160"/>
      <c r="C91" s="193" t="s">
        <v>730</v>
      </c>
      <c r="D91" s="194">
        <f>D38/12*4+D40/0.95*0.25+D41/0.95*0.25+D44/12*4+D45/12*4+D46/12*4+D47/12*4+D48/12*4+D49/12*4+D55/12*4+D56</f>
        <v>5.46</v>
      </c>
      <c r="E91" s="194">
        <f t="shared" ref="E91:W91" si="54">E38/12*4+E40/0.95*0.25+E41/0.95*0.25+E44/12*4+E45/12*4+E46/12*4+E47/12*4+E48/12*4+E49/12*4+E55/12*4+E56</f>
        <v>6.07</v>
      </c>
      <c r="F91" s="194">
        <f t="shared" si="54"/>
        <v>6.82</v>
      </c>
      <c r="G91" s="194">
        <f t="shared" si="54"/>
        <v>7.27</v>
      </c>
      <c r="H91" s="194">
        <f t="shared" si="54"/>
        <v>7.55</v>
      </c>
      <c r="I91" s="194">
        <f t="shared" si="54"/>
        <v>8.16</v>
      </c>
      <c r="J91" s="194">
        <f t="shared" si="54"/>
        <v>8.58</v>
      </c>
      <c r="K91" s="194">
        <f t="shared" si="54"/>
        <v>9.61</v>
      </c>
      <c r="L91" s="194">
        <f t="shared" si="54"/>
        <v>9.89</v>
      </c>
      <c r="M91" s="194">
        <f t="shared" si="54"/>
        <v>10.33</v>
      </c>
      <c r="N91" s="194">
        <f t="shared" si="54"/>
        <v>10.62</v>
      </c>
      <c r="O91" s="194">
        <f t="shared" si="54"/>
        <v>11.06</v>
      </c>
      <c r="P91" s="194">
        <f t="shared" si="54"/>
        <v>11.68</v>
      </c>
      <c r="Q91" s="194">
        <f t="shared" si="54"/>
        <v>11.99</v>
      </c>
      <c r="R91" s="194">
        <f t="shared" si="54"/>
        <v>12.41</v>
      </c>
      <c r="S91" s="194">
        <f t="shared" si="54"/>
        <v>12.55</v>
      </c>
      <c r="T91" s="194">
        <f t="shared" si="54"/>
        <v>12.87</v>
      </c>
      <c r="U91" s="194">
        <f t="shared" si="54"/>
        <v>13.18</v>
      </c>
      <c r="V91" s="194">
        <f t="shared" si="54"/>
        <v>13.34</v>
      </c>
      <c r="W91" s="194">
        <f t="shared" si="54"/>
        <v>13.48</v>
      </c>
    </row>
    <row r="92" spans="1:23" x14ac:dyDescent="0.25">
      <c r="A92" s="160"/>
      <c r="B92" s="160"/>
      <c r="C92" s="193" t="s">
        <v>731</v>
      </c>
      <c r="D92" s="194">
        <f>D39/12*4+D40/0.95*0.25+D41/0.95*0.25+D44/12*4+D45/12*4+D46/12*4+D47/12*4+D48/12*4+D49/12*4</f>
        <v>0.84</v>
      </c>
      <c r="E92" s="194">
        <f t="shared" ref="E92:W92" si="55">E39/12*4+E40/0.95*0.25+E41/0.95*0.25+E44/12*4+E45/12*4+E46/12*4+E47/12*4+E48/12*4+E49/12*4</f>
        <v>1.41</v>
      </c>
      <c r="F92" s="194">
        <f t="shared" si="55"/>
        <v>2.11</v>
      </c>
      <c r="G92" s="194">
        <f t="shared" si="55"/>
        <v>2.6</v>
      </c>
      <c r="H92" s="194">
        <f t="shared" si="55"/>
        <v>2.92</v>
      </c>
      <c r="I92" s="194">
        <f t="shared" si="55"/>
        <v>3.58</v>
      </c>
      <c r="J92" s="194">
        <f t="shared" si="55"/>
        <v>4.03</v>
      </c>
      <c r="K92" s="194">
        <f t="shared" si="55"/>
        <v>4.9400000000000004</v>
      </c>
      <c r="L92" s="194">
        <f t="shared" si="55"/>
        <v>5.26</v>
      </c>
      <c r="M92" s="194">
        <f t="shared" si="55"/>
        <v>5.75</v>
      </c>
      <c r="N92" s="194">
        <f t="shared" si="55"/>
        <v>6.07</v>
      </c>
      <c r="O92" s="194">
        <f t="shared" si="55"/>
        <v>6.56</v>
      </c>
      <c r="P92" s="194">
        <f t="shared" si="55"/>
        <v>7.05</v>
      </c>
      <c r="Q92" s="194">
        <f t="shared" si="55"/>
        <v>7.41</v>
      </c>
      <c r="R92" s="194">
        <f t="shared" si="55"/>
        <v>7.86</v>
      </c>
      <c r="S92" s="194">
        <f t="shared" si="55"/>
        <v>8.0500000000000007</v>
      </c>
      <c r="T92" s="194">
        <f t="shared" si="55"/>
        <v>8.25</v>
      </c>
      <c r="U92" s="194">
        <f t="shared" si="55"/>
        <v>8.6</v>
      </c>
      <c r="V92" s="194">
        <f t="shared" si="55"/>
        <v>8.7899999999999991</v>
      </c>
      <c r="W92" s="194">
        <f t="shared" si="55"/>
        <v>8.98</v>
      </c>
    </row>
    <row r="93" spans="1:23" x14ac:dyDescent="0.25"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</row>
    <row r="94" spans="1:23" x14ac:dyDescent="0.25">
      <c r="C94" s="151" t="s">
        <v>733</v>
      </c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</row>
    <row r="95" spans="1:23" x14ac:dyDescent="0.25">
      <c r="A95" s="160"/>
      <c r="B95" s="160"/>
      <c r="C95" s="189" t="s">
        <v>719</v>
      </c>
      <c r="D95" s="190">
        <f t="shared" ref="D95:W95" si="56">D99+D107</f>
        <v>11.96</v>
      </c>
      <c r="E95" s="190">
        <f t="shared" si="56"/>
        <v>16.3</v>
      </c>
      <c r="F95" s="190">
        <f t="shared" si="56"/>
        <v>20.66</v>
      </c>
      <c r="G95" s="190">
        <f t="shared" si="56"/>
        <v>25</v>
      </c>
      <c r="H95" s="190">
        <f t="shared" si="56"/>
        <v>28.42</v>
      </c>
      <c r="I95" s="190">
        <f t="shared" si="56"/>
        <v>33.630000000000003</v>
      </c>
      <c r="J95" s="190">
        <f t="shared" si="56"/>
        <v>37.25</v>
      </c>
      <c r="K95" s="190">
        <f t="shared" si="56"/>
        <v>42.53</v>
      </c>
      <c r="L95" s="190">
        <f t="shared" si="56"/>
        <v>45.76</v>
      </c>
      <c r="M95" s="190">
        <f t="shared" si="56"/>
        <v>50.27</v>
      </c>
      <c r="N95" s="190">
        <f t="shared" si="56"/>
        <v>53.5</v>
      </c>
      <c r="O95" s="190">
        <f t="shared" si="56"/>
        <v>57.34</v>
      </c>
      <c r="P95" s="190">
        <f t="shared" si="56"/>
        <v>61.32</v>
      </c>
      <c r="Q95" s="190">
        <f t="shared" si="56"/>
        <v>64.89</v>
      </c>
      <c r="R95" s="190">
        <f t="shared" si="56"/>
        <v>68.7</v>
      </c>
      <c r="S95" s="190">
        <f t="shared" si="56"/>
        <v>71.760000000000005</v>
      </c>
      <c r="T95" s="190">
        <f t="shared" si="56"/>
        <v>74.97</v>
      </c>
      <c r="U95" s="190">
        <f t="shared" si="56"/>
        <v>78.540000000000006</v>
      </c>
      <c r="V95" s="190">
        <f t="shared" si="56"/>
        <v>81.37</v>
      </c>
      <c r="W95" s="190">
        <f t="shared" si="56"/>
        <v>84.38</v>
      </c>
    </row>
    <row r="96" spans="1:23" x14ac:dyDescent="0.25">
      <c r="A96" s="160"/>
      <c r="B96" s="160"/>
      <c r="C96" s="189" t="s">
        <v>720</v>
      </c>
      <c r="D96" s="190">
        <f t="shared" ref="D96:W96" si="57">D101+D108</f>
        <v>12.39</v>
      </c>
      <c r="E96" s="190">
        <f t="shared" si="57"/>
        <v>16.920000000000002</v>
      </c>
      <c r="F96" s="190">
        <f t="shared" si="57"/>
        <v>21.49</v>
      </c>
      <c r="G96" s="190">
        <f t="shared" si="57"/>
        <v>26</v>
      </c>
      <c r="H96" s="190">
        <f t="shared" si="57"/>
        <v>29.61</v>
      </c>
      <c r="I96" s="190">
        <f t="shared" si="57"/>
        <v>35</v>
      </c>
      <c r="J96" s="190">
        <f t="shared" si="57"/>
        <v>38.82</v>
      </c>
      <c r="K96" s="190">
        <f t="shared" si="57"/>
        <v>44.28</v>
      </c>
      <c r="L96" s="190">
        <f t="shared" si="57"/>
        <v>47.69</v>
      </c>
      <c r="M96" s="190">
        <f t="shared" si="57"/>
        <v>52.4</v>
      </c>
      <c r="N96" s="190">
        <f t="shared" si="57"/>
        <v>55.83</v>
      </c>
      <c r="O96" s="190">
        <f t="shared" si="57"/>
        <v>59.59</v>
      </c>
      <c r="P96" s="190">
        <f t="shared" si="57"/>
        <v>63.76</v>
      </c>
      <c r="Q96" s="190">
        <f t="shared" si="57"/>
        <v>67.510000000000005</v>
      </c>
      <c r="R96" s="190">
        <f t="shared" si="57"/>
        <v>71.52</v>
      </c>
      <c r="S96" s="190">
        <f t="shared" si="57"/>
        <v>74.760000000000005</v>
      </c>
      <c r="T96" s="190">
        <f t="shared" si="57"/>
        <v>78.17</v>
      </c>
      <c r="U96" s="190">
        <f t="shared" si="57"/>
        <v>81.91</v>
      </c>
      <c r="V96" s="190">
        <f t="shared" si="57"/>
        <v>84.94</v>
      </c>
      <c r="W96" s="190">
        <f t="shared" si="57"/>
        <v>88.12</v>
      </c>
    </row>
    <row r="97" spans="1:23" x14ac:dyDescent="0.25">
      <c r="A97" s="160"/>
      <c r="B97" s="160"/>
      <c r="C97" s="189" t="s">
        <v>721</v>
      </c>
      <c r="D97" s="190">
        <f t="shared" ref="D97:W97" si="58">D103+D109</f>
        <v>13.59</v>
      </c>
      <c r="E97" s="190">
        <f t="shared" si="58"/>
        <v>19.329999999999998</v>
      </c>
      <c r="F97" s="190">
        <f t="shared" si="58"/>
        <v>25.09</v>
      </c>
      <c r="G97" s="190">
        <f t="shared" si="58"/>
        <v>30.82</v>
      </c>
      <c r="H97" s="190">
        <f t="shared" si="58"/>
        <v>35.630000000000003</v>
      </c>
      <c r="I97" s="190">
        <f t="shared" si="58"/>
        <v>42.22</v>
      </c>
      <c r="J97" s="190">
        <f t="shared" si="58"/>
        <v>47.24</v>
      </c>
      <c r="K97" s="190">
        <f t="shared" si="58"/>
        <v>53.91</v>
      </c>
      <c r="L97" s="190">
        <f t="shared" si="58"/>
        <v>58.52</v>
      </c>
      <c r="M97" s="190">
        <f t="shared" si="58"/>
        <v>64.44</v>
      </c>
      <c r="N97" s="190">
        <f t="shared" si="58"/>
        <v>69.069999999999993</v>
      </c>
      <c r="O97" s="190">
        <f t="shared" si="58"/>
        <v>74.03</v>
      </c>
      <c r="P97" s="190">
        <f t="shared" si="58"/>
        <v>79.400000000000006</v>
      </c>
      <c r="Q97" s="190">
        <f t="shared" si="58"/>
        <v>84.36</v>
      </c>
      <c r="R97" s="190">
        <f t="shared" si="58"/>
        <v>89.57</v>
      </c>
      <c r="S97" s="190">
        <f t="shared" si="58"/>
        <v>94.02</v>
      </c>
      <c r="T97" s="190">
        <f t="shared" si="58"/>
        <v>98.63</v>
      </c>
      <c r="U97" s="190">
        <f t="shared" si="58"/>
        <v>103.58</v>
      </c>
      <c r="V97" s="190">
        <f t="shared" si="58"/>
        <v>107.81</v>
      </c>
      <c r="W97" s="190">
        <f t="shared" si="58"/>
        <v>112.2</v>
      </c>
    </row>
    <row r="98" spans="1:23" x14ac:dyDescent="0.25">
      <c r="A98" s="160"/>
      <c r="B98" s="160"/>
      <c r="C98" s="189" t="s">
        <v>722</v>
      </c>
      <c r="D98" s="190">
        <f t="shared" ref="D98:W98" si="59">D105+D110</f>
        <v>6.08</v>
      </c>
      <c r="E98" s="190">
        <f t="shared" si="59"/>
        <v>10.199999999999999</v>
      </c>
      <c r="F98" s="190">
        <f t="shared" si="59"/>
        <v>14.11</v>
      </c>
      <c r="G98" s="190">
        <f t="shared" si="59"/>
        <v>18.41</v>
      </c>
      <c r="H98" s="190">
        <f t="shared" si="59"/>
        <v>21.78</v>
      </c>
      <c r="I98" s="190">
        <f t="shared" si="59"/>
        <v>26.45</v>
      </c>
      <c r="J98" s="190">
        <f t="shared" si="59"/>
        <v>29.81</v>
      </c>
      <c r="K98" s="190">
        <f t="shared" si="59"/>
        <v>34.67</v>
      </c>
      <c r="L98" s="190">
        <f t="shared" si="59"/>
        <v>37.85</v>
      </c>
      <c r="M98" s="190">
        <f t="shared" si="59"/>
        <v>42.35</v>
      </c>
      <c r="N98" s="190">
        <f t="shared" si="59"/>
        <v>45.53</v>
      </c>
      <c r="O98" s="190">
        <f t="shared" si="59"/>
        <v>49.09</v>
      </c>
      <c r="P98" s="190">
        <f t="shared" si="59"/>
        <v>52.64</v>
      </c>
      <c r="Q98" s="190">
        <f t="shared" si="59"/>
        <v>56.4</v>
      </c>
      <c r="R98" s="190">
        <f t="shared" si="59"/>
        <v>59.93</v>
      </c>
      <c r="S98" s="190">
        <f t="shared" si="59"/>
        <v>62.95</v>
      </c>
      <c r="T98" s="190">
        <f t="shared" si="59"/>
        <v>65.959999999999994</v>
      </c>
      <c r="U98" s="190">
        <f t="shared" si="59"/>
        <v>69.72</v>
      </c>
      <c r="V98" s="190">
        <f t="shared" si="59"/>
        <v>72.739999999999995</v>
      </c>
      <c r="W98" s="190">
        <f t="shared" si="59"/>
        <v>75.94</v>
      </c>
    </row>
    <row r="99" spans="1:23" x14ac:dyDescent="0.25">
      <c r="A99" s="160"/>
      <c r="B99" s="160"/>
      <c r="C99" s="191" t="s">
        <v>723</v>
      </c>
      <c r="D99" s="192">
        <f>D12+D13/12*9+D14+D15/12*9+D16/12*9+D17/12*9+D18/12*9+D19/12*9+D20+D21+D23/12*9+D25/12*9+D29/12*9+D31/12*9+D35/12*9</f>
        <v>5.04</v>
      </c>
      <c r="E99" s="192">
        <f t="shared" ref="E99:W99" si="60">E12+E13/12*9+E14+E15/12*9+E16/12*9+E17/12*9+E18/12*9+E19/12*9+E20+E21+E23/12*9+E25/12*9+E29/12*9+E31/12*9+E35/12*9</f>
        <v>7.95</v>
      </c>
      <c r="F99" s="192">
        <f t="shared" si="60"/>
        <v>10.48</v>
      </c>
      <c r="G99" s="192">
        <f t="shared" si="60"/>
        <v>13.76</v>
      </c>
      <c r="H99" s="192">
        <f t="shared" si="60"/>
        <v>16.489999999999998</v>
      </c>
      <c r="I99" s="192">
        <f t="shared" si="60"/>
        <v>20.27</v>
      </c>
      <c r="J99" s="192">
        <f t="shared" si="60"/>
        <v>22.8</v>
      </c>
      <c r="K99" s="192">
        <f t="shared" si="60"/>
        <v>25.71</v>
      </c>
      <c r="L99" s="192">
        <f t="shared" si="60"/>
        <v>28.25</v>
      </c>
      <c r="M99" s="192">
        <f t="shared" si="60"/>
        <v>31.71</v>
      </c>
      <c r="N99" s="192">
        <f t="shared" si="60"/>
        <v>34.25</v>
      </c>
      <c r="O99" s="192">
        <f t="shared" si="60"/>
        <v>37.03</v>
      </c>
      <c r="P99" s="192">
        <f t="shared" si="60"/>
        <v>39.57</v>
      </c>
      <c r="Q99" s="192">
        <f t="shared" si="60"/>
        <v>42.48</v>
      </c>
      <c r="R99" s="192">
        <f t="shared" si="60"/>
        <v>45.2</v>
      </c>
      <c r="S99" s="192">
        <f t="shared" si="60"/>
        <v>47.98</v>
      </c>
      <c r="T99" s="192">
        <f t="shared" si="60"/>
        <v>50.52</v>
      </c>
      <c r="U99" s="192">
        <f t="shared" si="60"/>
        <v>53.42</v>
      </c>
      <c r="V99" s="192">
        <f t="shared" si="60"/>
        <v>55.96</v>
      </c>
      <c r="W99" s="192">
        <f t="shared" si="60"/>
        <v>58.68</v>
      </c>
    </row>
    <row r="100" spans="1:23" x14ac:dyDescent="0.25">
      <c r="A100" s="160"/>
      <c r="B100" s="160"/>
      <c r="C100" s="191" t="s">
        <v>724</v>
      </c>
      <c r="D100" s="192">
        <f>D23/12*9+D25/12*9+D29/12*9+D31/12*9</f>
        <v>1.6</v>
      </c>
      <c r="E100" s="192">
        <f t="shared" ref="E100:W100" si="61">E23/12*9+E25/12*9+E29/12*9+E31/12*9</f>
        <v>3.2</v>
      </c>
      <c r="F100" s="192">
        <f t="shared" si="61"/>
        <v>4.79</v>
      </c>
      <c r="G100" s="192">
        <f t="shared" si="61"/>
        <v>6.38</v>
      </c>
      <c r="H100" s="192">
        <f t="shared" si="61"/>
        <v>7.99</v>
      </c>
      <c r="I100" s="192">
        <f t="shared" si="61"/>
        <v>9.58</v>
      </c>
      <c r="J100" s="192">
        <f t="shared" si="61"/>
        <v>11.18</v>
      </c>
      <c r="K100" s="192">
        <f t="shared" si="61"/>
        <v>12.77</v>
      </c>
      <c r="L100" s="192">
        <f t="shared" si="61"/>
        <v>14.37</v>
      </c>
      <c r="M100" s="192">
        <f t="shared" si="61"/>
        <v>15.96</v>
      </c>
      <c r="N100" s="192">
        <f t="shared" si="61"/>
        <v>17.57</v>
      </c>
      <c r="O100" s="192">
        <f t="shared" si="61"/>
        <v>19.16</v>
      </c>
      <c r="P100" s="192">
        <f t="shared" si="61"/>
        <v>20.75</v>
      </c>
      <c r="Q100" s="192">
        <f t="shared" si="61"/>
        <v>22.35</v>
      </c>
      <c r="R100" s="192">
        <f t="shared" si="61"/>
        <v>23.95</v>
      </c>
      <c r="S100" s="192">
        <f t="shared" si="61"/>
        <v>25.54</v>
      </c>
      <c r="T100" s="192">
        <f t="shared" si="61"/>
        <v>27.14</v>
      </c>
      <c r="U100" s="192">
        <f t="shared" si="61"/>
        <v>28.73</v>
      </c>
      <c r="V100" s="192">
        <f t="shared" si="61"/>
        <v>30.33</v>
      </c>
      <c r="W100" s="192">
        <f t="shared" si="61"/>
        <v>31.93</v>
      </c>
    </row>
    <row r="101" spans="1:23" x14ac:dyDescent="0.25">
      <c r="A101" s="160"/>
      <c r="B101" s="160"/>
      <c r="C101" s="191" t="s">
        <v>725</v>
      </c>
      <c r="D101" s="192">
        <f>D12+D13/12*9+D14/12*9+D15/12*9+D16+D17/12*9+D18/12*9+D19/12*9+D20+D21+D23/12*9+D25/12*9+D28/12*9+D29/12*9+D31/12*9+D35/12*9</f>
        <v>5.38</v>
      </c>
      <c r="E101" s="192">
        <f t="shared" ref="E101:W101" si="62">E12+E13/12*9+E14/12*9+E15/12*9+E16+E17/12*9+E18/12*9+E19/12*9+E20+E21+E23/12*9+E25/12*9+E28/12*9+E29/12*9+E31/12*9+E35/12*9</f>
        <v>8.3800000000000008</v>
      </c>
      <c r="F101" s="192">
        <f t="shared" si="62"/>
        <v>11.02</v>
      </c>
      <c r="G101" s="192">
        <f t="shared" si="62"/>
        <v>14.38</v>
      </c>
      <c r="H101" s="192">
        <f t="shared" si="62"/>
        <v>17.21</v>
      </c>
      <c r="I101" s="192">
        <f t="shared" si="62"/>
        <v>21.08</v>
      </c>
      <c r="J101" s="192">
        <f t="shared" si="62"/>
        <v>23.71</v>
      </c>
      <c r="K101" s="192">
        <f t="shared" si="62"/>
        <v>26.71</v>
      </c>
      <c r="L101" s="192">
        <f t="shared" si="62"/>
        <v>29.34</v>
      </c>
      <c r="M101" s="192">
        <f t="shared" si="62"/>
        <v>32.9</v>
      </c>
      <c r="N101" s="192">
        <f t="shared" si="62"/>
        <v>35.54</v>
      </c>
      <c r="O101" s="192">
        <f t="shared" si="62"/>
        <v>38.159999999999997</v>
      </c>
      <c r="P101" s="192">
        <f t="shared" si="62"/>
        <v>40.79</v>
      </c>
      <c r="Q101" s="192">
        <f t="shared" si="62"/>
        <v>43.79</v>
      </c>
      <c r="R101" s="192">
        <f t="shared" si="62"/>
        <v>46.61</v>
      </c>
      <c r="S101" s="192">
        <f t="shared" si="62"/>
        <v>49.48</v>
      </c>
      <c r="T101" s="192">
        <f t="shared" si="62"/>
        <v>52.12</v>
      </c>
      <c r="U101" s="192">
        <f t="shared" si="62"/>
        <v>55.11</v>
      </c>
      <c r="V101" s="192">
        <f t="shared" si="62"/>
        <v>57.74</v>
      </c>
      <c r="W101" s="192">
        <f t="shared" si="62"/>
        <v>60.55</v>
      </c>
    </row>
    <row r="102" spans="1:23" x14ac:dyDescent="0.25">
      <c r="A102" s="160"/>
      <c r="B102" s="160"/>
      <c r="C102" s="191" t="s">
        <v>724</v>
      </c>
      <c r="D102" s="192">
        <f>D23/12*9+D25/12*9+D28/12*9+D29/12*9+D31/12*9</f>
        <v>1.7</v>
      </c>
      <c r="E102" s="192">
        <f t="shared" ref="E102:W102" si="63">E23/12*9+E25/12*9+E28/12*9+E29/12*9+E31/12*9</f>
        <v>3.38</v>
      </c>
      <c r="F102" s="192">
        <f t="shared" si="63"/>
        <v>5.08</v>
      </c>
      <c r="G102" s="192">
        <f t="shared" si="63"/>
        <v>6.76</v>
      </c>
      <c r="H102" s="192">
        <f t="shared" si="63"/>
        <v>8.4600000000000009</v>
      </c>
      <c r="I102" s="192">
        <f t="shared" si="63"/>
        <v>10.14</v>
      </c>
      <c r="J102" s="192">
        <f t="shared" si="63"/>
        <v>11.84</v>
      </c>
      <c r="K102" s="192">
        <f t="shared" si="63"/>
        <v>13.52</v>
      </c>
      <c r="L102" s="192">
        <f t="shared" si="63"/>
        <v>15.22</v>
      </c>
      <c r="M102" s="192">
        <f t="shared" si="63"/>
        <v>16.899999999999999</v>
      </c>
      <c r="N102" s="192">
        <f t="shared" si="63"/>
        <v>18.600000000000001</v>
      </c>
      <c r="O102" s="192">
        <f t="shared" si="63"/>
        <v>20.28</v>
      </c>
      <c r="P102" s="192">
        <f t="shared" si="63"/>
        <v>21.98</v>
      </c>
      <c r="Q102" s="192">
        <f t="shared" si="63"/>
        <v>23.66</v>
      </c>
      <c r="R102" s="192">
        <f t="shared" si="63"/>
        <v>25.36</v>
      </c>
      <c r="S102" s="192">
        <f t="shared" si="63"/>
        <v>27.04</v>
      </c>
      <c r="T102" s="192">
        <f t="shared" si="63"/>
        <v>28.74</v>
      </c>
      <c r="U102" s="192">
        <f t="shared" si="63"/>
        <v>30.42</v>
      </c>
      <c r="V102" s="192">
        <f t="shared" si="63"/>
        <v>32.119999999999997</v>
      </c>
      <c r="W102" s="192">
        <f t="shared" si="63"/>
        <v>33.799999999999997</v>
      </c>
    </row>
    <row r="103" spans="1:23" x14ac:dyDescent="0.25">
      <c r="A103" s="160"/>
      <c r="B103" s="160"/>
      <c r="C103" s="191" t="s">
        <v>726</v>
      </c>
      <c r="D103" s="192">
        <f>D12+D13/12*9+D14/12*9+D15/12*9+D16+D17/12*9+D18/12*9+D19/12*9+D20+D21+D23/12*9+D25/12*9+D27/12*9+D29/12*9+D32/12*9+D35/12*9</f>
        <v>6.58</v>
      </c>
      <c r="E103" s="192">
        <f t="shared" ref="E103:W103" si="64">E12+E13/12*9+E14/12*9+E15/12*9+E16+E17/12*9+E18/12*9+E19/12*9+E20+E21+E23/12*9+E25/12*9+E27/12*9+E29/12*9+E32/12*9+E35/12*9</f>
        <v>10.79</v>
      </c>
      <c r="F103" s="192">
        <f t="shared" si="64"/>
        <v>14.62</v>
      </c>
      <c r="G103" s="192">
        <f t="shared" si="64"/>
        <v>19.2</v>
      </c>
      <c r="H103" s="192">
        <f t="shared" si="64"/>
        <v>23.23</v>
      </c>
      <c r="I103" s="192">
        <f t="shared" si="64"/>
        <v>28.3</v>
      </c>
      <c r="J103" s="192">
        <f t="shared" si="64"/>
        <v>32.130000000000003</v>
      </c>
      <c r="K103" s="192">
        <f t="shared" si="64"/>
        <v>36.340000000000003</v>
      </c>
      <c r="L103" s="192">
        <f t="shared" si="64"/>
        <v>40.17</v>
      </c>
      <c r="M103" s="192">
        <f t="shared" si="64"/>
        <v>44.94</v>
      </c>
      <c r="N103" s="192">
        <f t="shared" si="64"/>
        <v>48.78</v>
      </c>
      <c r="O103" s="192">
        <f t="shared" si="64"/>
        <v>52.6</v>
      </c>
      <c r="P103" s="192">
        <f t="shared" si="64"/>
        <v>56.43</v>
      </c>
      <c r="Q103" s="192">
        <f t="shared" si="64"/>
        <v>60.64</v>
      </c>
      <c r="R103" s="192">
        <f t="shared" si="64"/>
        <v>64.66</v>
      </c>
      <c r="S103" s="192">
        <f t="shared" si="64"/>
        <v>68.739999999999995</v>
      </c>
      <c r="T103" s="192">
        <f t="shared" si="64"/>
        <v>72.58</v>
      </c>
      <c r="U103" s="192">
        <f t="shared" si="64"/>
        <v>76.78</v>
      </c>
      <c r="V103" s="192">
        <f t="shared" si="64"/>
        <v>80.61</v>
      </c>
      <c r="W103" s="192">
        <f t="shared" si="64"/>
        <v>84.63</v>
      </c>
    </row>
    <row r="104" spans="1:23" x14ac:dyDescent="0.25">
      <c r="A104" s="160"/>
      <c r="B104" s="160"/>
      <c r="C104" s="191" t="s">
        <v>724</v>
      </c>
      <c r="D104" s="192">
        <f>D23/12*9+D25/12*9+D27/12*9+D29/12*9+D32/12*9</f>
        <v>2.9</v>
      </c>
      <c r="E104" s="192">
        <f t="shared" ref="E104:W104" si="65">E23/12*9+E25/12*9+E27/12*9+E29/12*9+E32/12*9</f>
        <v>5.79</v>
      </c>
      <c r="F104" s="192">
        <f t="shared" si="65"/>
        <v>8.69</v>
      </c>
      <c r="G104" s="192">
        <f t="shared" si="65"/>
        <v>11.57</v>
      </c>
      <c r="H104" s="192">
        <f t="shared" si="65"/>
        <v>14.48</v>
      </c>
      <c r="I104" s="192">
        <f t="shared" si="65"/>
        <v>17.36</v>
      </c>
      <c r="J104" s="192">
        <f t="shared" si="65"/>
        <v>20.260000000000002</v>
      </c>
      <c r="K104" s="192">
        <f t="shared" si="65"/>
        <v>23.15</v>
      </c>
      <c r="L104" s="192">
        <f t="shared" si="65"/>
        <v>26.05</v>
      </c>
      <c r="M104" s="192">
        <f t="shared" si="65"/>
        <v>28.94</v>
      </c>
      <c r="N104" s="192">
        <f t="shared" si="65"/>
        <v>31.84</v>
      </c>
      <c r="O104" s="192">
        <f t="shared" si="65"/>
        <v>34.729999999999997</v>
      </c>
      <c r="P104" s="192">
        <f t="shared" si="65"/>
        <v>37.619999999999997</v>
      </c>
      <c r="Q104" s="192">
        <f t="shared" si="65"/>
        <v>40.520000000000003</v>
      </c>
      <c r="R104" s="192">
        <f t="shared" si="65"/>
        <v>43.41</v>
      </c>
      <c r="S104" s="192">
        <f t="shared" si="65"/>
        <v>46.3</v>
      </c>
      <c r="T104" s="192">
        <f t="shared" si="65"/>
        <v>49.2</v>
      </c>
      <c r="U104" s="192">
        <f t="shared" si="65"/>
        <v>52.09</v>
      </c>
      <c r="V104" s="192">
        <f t="shared" si="65"/>
        <v>54.98</v>
      </c>
      <c r="W104" s="192">
        <f t="shared" si="65"/>
        <v>57.88</v>
      </c>
    </row>
    <row r="105" spans="1:23" x14ac:dyDescent="0.25">
      <c r="A105" s="160"/>
      <c r="B105" s="160"/>
      <c r="C105" s="191" t="s">
        <v>727</v>
      </c>
      <c r="D105" s="192">
        <f>D12+D13/12*9+D14/12*9+D15/12*9+D16+D17/12*9+D18/12*9+D19/12*9+D24+D26+D30+D33/12*9+D36/12*9</f>
        <v>4.54</v>
      </c>
      <c r="E105" s="192">
        <f t="shared" ref="E105:W105" si="66">E12+E13/12*9+E14/12*9+E15/12*9+E16+E17/12*9+E18/12*9+E19/12*9+E24+E26+E30+E33/12*9+E36/12*9</f>
        <v>7.45</v>
      </c>
      <c r="F105" s="192">
        <f t="shared" si="66"/>
        <v>9.98</v>
      </c>
      <c r="G105" s="192">
        <f t="shared" si="66"/>
        <v>13.27</v>
      </c>
      <c r="H105" s="192">
        <f t="shared" si="66"/>
        <v>15.99</v>
      </c>
      <c r="I105" s="192">
        <f t="shared" si="66"/>
        <v>19.27</v>
      </c>
      <c r="J105" s="192">
        <f t="shared" si="66"/>
        <v>21.81</v>
      </c>
      <c r="K105" s="192">
        <f t="shared" si="66"/>
        <v>24.72</v>
      </c>
      <c r="L105" s="192">
        <f t="shared" si="66"/>
        <v>27.25</v>
      </c>
      <c r="M105" s="192">
        <f t="shared" si="66"/>
        <v>30.73</v>
      </c>
      <c r="N105" s="192">
        <f t="shared" si="66"/>
        <v>33.26</v>
      </c>
      <c r="O105" s="192">
        <f t="shared" si="66"/>
        <v>35.799999999999997</v>
      </c>
      <c r="P105" s="192">
        <f t="shared" si="66"/>
        <v>38.33</v>
      </c>
      <c r="Q105" s="192">
        <f t="shared" si="66"/>
        <v>41.24</v>
      </c>
      <c r="R105" s="192">
        <f t="shared" si="66"/>
        <v>43.96</v>
      </c>
      <c r="S105" s="192">
        <f t="shared" si="66"/>
        <v>46.5</v>
      </c>
      <c r="T105" s="192">
        <f t="shared" si="66"/>
        <v>49.03</v>
      </c>
      <c r="U105" s="192">
        <f t="shared" si="66"/>
        <v>51.94</v>
      </c>
      <c r="V105" s="192">
        <f t="shared" si="66"/>
        <v>54.48</v>
      </c>
      <c r="W105" s="192">
        <f t="shared" si="66"/>
        <v>57.2</v>
      </c>
    </row>
    <row r="106" spans="1:23" x14ac:dyDescent="0.25">
      <c r="A106" s="160"/>
      <c r="B106" s="160"/>
      <c r="C106" s="191" t="s">
        <v>724</v>
      </c>
      <c r="D106" s="192">
        <f>D24+D26+D30+D33/12*9</f>
        <v>1.41</v>
      </c>
      <c r="E106" s="192">
        <f t="shared" ref="E106:W106" si="67">E24+E26+E30+E33/12*9</f>
        <v>2.82</v>
      </c>
      <c r="F106" s="192">
        <f t="shared" si="67"/>
        <v>4.2300000000000004</v>
      </c>
      <c r="G106" s="192">
        <f t="shared" si="67"/>
        <v>5.64</v>
      </c>
      <c r="H106" s="192">
        <f t="shared" si="67"/>
        <v>7.05</v>
      </c>
      <c r="I106" s="192">
        <f t="shared" si="67"/>
        <v>8.4600000000000009</v>
      </c>
      <c r="J106" s="192">
        <f t="shared" si="67"/>
        <v>9.8699999999999992</v>
      </c>
      <c r="K106" s="192">
        <f t="shared" si="67"/>
        <v>11.28</v>
      </c>
      <c r="L106" s="192">
        <f t="shared" si="67"/>
        <v>12.69</v>
      </c>
      <c r="M106" s="192">
        <f t="shared" si="67"/>
        <v>14.1</v>
      </c>
      <c r="N106" s="192">
        <f t="shared" si="67"/>
        <v>15.51</v>
      </c>
      <c r="O106" s="192">
        <f t="shared" si="67"/>
        <v>16.920000000000002</v>
      </c>
      <c r="P106" s="192">
        <f t="shared" si="67"/>
        <v>18.329999999999998</v>
      </c>
      <c r="Q106" s="192">
        <f t="shared" si="67"/>
        <v>19.739999999999998</v>
      </c>
      <c r="R106" s="192">
        <f t="shared" si="67"/>
        <v>21.15</v>
      </c>
      <c r="S106" s="192">
        <f t="shared" si="67"/>
        <v>22.56</v>
      </c>
      <c r="T106" s="192">
        <f t="shared" si="67"/>
        <v>23.97</v>
      </c>
      <c r="U106" s="192">
        <f t="shared" si="67"/>
        <v>25.38</v>
      </c>
      <c r="V106" s="192">
        <f t="shared" si="67"/>
        <v>26.79</v>
      </c>
      <c r="W106" s="192">
        <f t="shared" si="67"/>
        <v>28.2</v>
      </c>
    </row>
    <row r="107" spans="1:23" x14ac:dyDescent="0.25">
      <c r="A107" s="160"/>
      <c r="B107" s="160"/>
      <c r="C107" s="193" t="s">
        <v>728</v>
      </c>
      <c r="D107" s="194">
        <f>D38/12*9+D40/0.95*0.75+D41/0.95*0.75+D44/12*9+D45/12*9+D46/12*9+D47/12*9+D48/12*9+D49/12*9+D56</f>
        <v>6.92</v>
      </c>
      <c r="E107" s="194">
        <f t="shared" ref="E107:W107" si="68">E38/12*9+E40/0.95*0.75+E41/0.95*0.75+E44/12*9+E45/12*9+E46/12*9+E47/12*9+E48/12*9+E49/12*9+E56</f>
        <v>8.35</v>
      </c>
      <c r="F107" s="194">
        <f t="shared" si="68"/>
        <v>10.18</v>
      </c>
      <c r="G107" s="194">
        <f t="shared" si="68"/>
        <v>11.24</v>
      </c>
      <c r="H107" s="194">
        <f t="shared" si="68"/>
        <v>11.93</v>
      </c>
      <c r="I107" s="194">
        <f t="shared" si="68"/>
        <v>13.36</v>
      </c>
      <c r="J107" s="194">
        <f t="shared" si="68"/>
        <v>14.45</v>
      </c>
      <c r="K107" s="194">
        <f t="shared" si="68"/>
        <v>16.82</v>
      </c>
      <c r="L107" s="194">
        <f t="shared" si="68"/>
        <v>17.510000000000002</v>
      </c>
      <c r="M107" s="194">
        <f t="shared" si="68"/>
        <v>18.559999999999999</v>
      </c>
      <c r="N107" s="194">
        <f t="shared" si="68"/>
        <v>19.25</v>
      </c>
      <c r="O107" s="194">
        <f t="shared" si="68"/>
        <v>20.309999999999999</v>
      </c>
      <c r="P107" s="194">
        <f t="shared" si="68"/>
        <v>21.75</v>
      </c>
      <c r="Q107" s="194">
        <f t="shared" si="68"/>
        <v>22.41</v>
      </c>
      <c r="R107" s="194">
        <f t="shared" si="68"/>
        <v>23.5</v>
      </c>
      <c r="S107" s="194">
        <f t="shared" si="68"/>
        <v>23.78</v>
      </c>
      <c r="T107" s="194">
        <f t="shared" si="68"/>
        <v>24.45</v>
      </c>
      <c r="U107" s="194">
        <f t="shared" si="68"/>
        <v>25.12</v>
      </c>
      <c r="V107" s="194">
        <f t="shared" si="68"/>
        <v>25.41</v>
      </c>
      <c r="W107" s="194">
        <f t="shared" si="68"/>
        <v>25.7</v>
      </c>
    </row>
    <row r="108" spans="1:23" x14ac:dyDescent="0.25">
      <c r="A108" s="160"/>
      <c r="B108" s="160"/>
      <c r="C108" s="193" t="s">
        <v>729</v>
      </c>
      <c r="D108" s="194">
        <f>D38/12*9+D40/0.95*0.75+D41/0.95*0.75+D44/12*9+D45/12*9+D46/12*9+D47/12*9+D48/12*9+D49/12*9+D55/12*9+D56</f>
        <v>7.01</v>
      </c>
      <c r="E108" s="194">
        <f t="shared" ref="E108:W108" si="69">E38/12*9+E40/0.95*0.75+E41/0.95*0.75+E44/12*9+E45/12*9+E46/12*9+E47/12*9+E48/12*9+E49/12*9+E55/12*9+E56</f>
        <v>8.5399999999999991</v>
      </c>
      <c r="F108" s="194">
        <f t="shared" si="69"/>
        <v>10.47</v>
      </c>
      <c r="G108" s="194">
        <f t="shared" si="69"/>
        <v>11.62</v>
      </c>
      <c r="H108" s="194">
        <f t="shared" si="69"/>
        <v>12.4</v>
      </c>
      <c r="I108" s="194">
        <f t="shared" si="69"/>
        <v>13.92</v>
      </c>
      <c r="J108" s="194">
        <f t="shared" si="69"/>
        <v>15.11</v>
      </c>
      <c r="K108" s="194">
        <f t="shared" si="69"/>
        <v>17.57</v>
      </c>
      <c r="L108" s="194">
        <f t="shared" si="69"/>
        <v>18.350000000000001</v>
      </c>
      <c r="M108" s="194">
        <f t="shared" si="69"/>
        <v>19.5</v>
      </c>
      <c r="N108" s="194">
        <f t="shared" si="69"/>
        <v>20.29</v>
      </c>
      <c r="O108" s="194">
        <f t="shared" si="69"/>
        <v>21.43</v>
      </c>
      <c r="P108" s="194">
        <f t="shared" si="69"/>
        <v>22.97</v>
      </c>
      <c r="Q108" s="194">
        <f t="shared" si="69"/>
        <v>23.72</v>
      </c>
      <c r="R108" s="194">
        <f t="shared" si="69"/>
        <v>24.91</v>
      </c>
      <c r="S108" s="194">
        <f t="shared" si="69"/>
        <v>25.28</v>
      </c>
      <c r="T108" s="194">
        <f t="shared" si="69"/>
        <v>26.05</v>
      </c>
      <c r="U108" s="194">
        <f t="shared" si="69"/>
        <v>26.8</v>
      </c>
      <c r="V108" s="194">
        <f t="shared" si="69"/>
        <v>27.2</v>
      </c>
      <c r="W108" s="194">
        <f t="shared" si="69"/>
        <v>27.57</v>
      </c>
    </row>
    <row r="109" spans="1:23" x14ac:dyDescent="0.25">
      <c r="A109" s="160"/>
      <c r="B109" s="160"/>
      <c r="C109" s="193" t="s">
        <v>730</v>
      </c>
      <c r="D109" s="194">
        <f>D38/12*9+D40/0.95*0.75+D41/0.95*0.75+D44/12*9+D45/12*9+D46/12*9+D47/12*9+D48/12*9+D49/12*9+D55/12*9+D56</f>
        <v>7.01</v>
      </c>
      <c r="E109" s="194">
        <f t="shared" ref="E109:W109" si="70">E38/12*9+E40/0.95*0.75+E41/0.95*0.75+E44/12*9+E45/12*9+E46/12*9+E47/12*9+E48/12*9+E49/12*9+E55/12*9+E56</f>
        <v>8.5399999999999991</v>
      </c>
      <c r="F109" s="194">
        <f t="shared" si="70"/>
        <v>10.47</v>
      </c>
      <c r="G109" s="194">
        <f t="shared" si="70"/>
        <v>11.62</v>
      </c>
      <c r="H109" s="194">
        <f t="shared" si="70"/>
        <v>12.4</v>
      </c>
      <c r="I109" s="194">
        <f t="shared" si="70"/>
        <v>13.92</v>
      </c>
      <c r="J109" s="194">
        <f t="shared" si="70"/>
        <v>15.11</v>
      </c>
      <c r="K109" s="194">
        <f t="shared" si="70"/>
        <v>17.57</v>
      </c>
      <c r="L109" s="194">
        <f t="shared" si="70"/>
        <v>18.350000000000001</v>
      </c>
      <c r="M109" s="194">
        <f t="shared" si="70"/>
        <v>19.5</v>
      </c>
      <c r="N109" s="194">
        <f t="shared" si="70"/>
        <v>20.29</v>
      </c>
      <c r="O109" s="194">
        <f t="shared" si="70"/>
        <v>21.43</v>
      </c>
      <c r="P109" s="194">
        <f t="shared" si="70"/>
        <v>22.97</v>
      </c>
      <c r="Q109" s="194">
        <f t="shared" si="70"/>
        <v>23.72</v>
      </c>
      <c r="R109" s="194">
        <f t="shared" si="70"/>
        <v>24.91</v>
      </c>
      <c r="S109" s="194">
        <f t="shared" si="70"/>
        <v>25.28</v>
      </c>
      <c r="T109" s="194">
        <f t="shared" si="70"/>
        <v>26.05</v>
      </c>
      <c r="U109" s="194">
        <f t="shared" si="70"/>
        <v>26.8</v>
      </c>
      <c r="V109" s="194">
        <f t="shared" si="70"/>
        <v>27.2</v>
      </c>
      <c r="W109" s="194">
        <f t="shared" si="70"/>
        <v>27.57</v>
      </c>
    </row>
    <row r="110" spans="1:23" x14ac:dyDescent="0.25">
      <c r="A110" s="160"/>
      <c r="B110" s="160"/>
      <c r="C110" s="193" t="s">
        <v>731</v>
      </c>
      <c r="D110" s="194">
        <f>D39/12*9+D40/0.95*0.75+D41/0.75*0.25+D44/12*9+D45/12*9+D46/12*9+D47/12*9+D48/12*9+D49/12*9</f>
        <v>1.54</v>
      </c>
      <c r="E110" s="194">
        <f t="shared" ref="E110:W110" si="71">E39/12*9+E40/0.95*0.75+E41/0.75*0.25+E44/12*9+E45/12*9+E46/12*9+E47/12*9+E48/12*9+E49/12*9</f>
        <v>2.75</v>
      </c>
      <c r="F110" s="194">
        <f t="shared" si="71"/>
        <v>4.13</v>
      </c>
      <c r="G110" s="194">
        <f t="shared" si="71"/>
        <v>5.14</v>
      </c>
      <c r="H110" s="194">
        <f t="shared" si="71"/>
        <v>5.79</v>
      </c>
      <c r="I110" s="194">
        <f t="shared" si="71"/>
        <v>7.18</v>
      </c>
      <c r="J110" s="194">
        <f t="shared" si="71"/>
        <v>8</v>
      </c>
      <c r="K110" s="194">
        <f t="shared" si="71"/>
        <v>9.9499999999999993</v>
      </c>
      <c r="L110" s="194">
        <f t="shared" si="71"/>
        <v>10.6</v>
      </c>
      <c r="M110" s="194">
        <f t="shared" si="71"/>
        <v>11.62</v>
      </c>
      <c r="N110" s="194">
        <f t="shared" si="71"/>
        <v>12.27</v>
      </c>
      <c r="O110" s="194">
        <f t="shared" si="71"/>
        <v>13.29</v>
      </c>
      <c r="P110" s="194">
        <f t="shared" si="71"/>
        <v>14.31</v>
      </c>
      <c r="Q110" s="194">
        <f t="shared" si="71"/>
        <v>15.16</v>
      </c>
      <c r="R110" s="194">
        <f t="shared" si="71"/>
        <v>15.97</v>
      </c>
      <c r="S110" s="194">
        <f t="shared" si="71"/>
        <v>16.45</v>
      </c>
      <c r="T110" s="194">
        <f t="shared" si="71"/>
        <v>16.93</v>
      </c>
      <c r="U110" s="194">
        <f t="shared" si="71"/>
        <v>17.78</v>
      </c>
      <c r="V110" s="194">
        <f t="shared" si="71"/>
        <v>18.260000000000002</v>
      </c>
      <c r="W110" s="194">
        <f t="shared" si="71"/>
        <v>18.739999999999998</v>
      </c>
    </row>
    <row r="111" spans="1:23" x14ac:dyDescent="0.25"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</row>
    <row r="112" spans="1:23" x14ac:dyDescent="0.25">
      <c r="A112" s="195" t="s">
        <v>734</v>
      </c>
      <c r="C112" s="151" t="s">
        <v>735</v>
      </c>
    </row>
    <row r="113" spans="1:23" ht="30" x14ac:dyDescent="0.25">
      <c r="A113" s="160"/>
      <c r="B113" s="160"/>
      <c r="C113" s="196" t="s">
        <v>736</v>
      </c>
      <c r="D113" s="170">
        <f>0.25/2*D6</f>
        <v>0.13</v>
      </c>
      <c r="E113" s="170">
        <f t="shared" ref="E113:W113" si="72">0.25/2*E6</f>
        <v>0.25</v>
      </c>
      <c r="F113" s="170">
        <f t="shared" si="72"/>
        <v>0.38</v>
      </c>
      <c r="G113" s="170">
        <f t="shared" si="72"/>
        <v>0.5</v>
      </c>
      <c r="H113" s="170">
        <f t="shared" si="72"/>
        <v>0.63</v>
      </c>
      <c r="I113" s="170">
        <f t="shared" si="72"/>
        <v>0.75</v>
      </c>
      <c r="J113" s="170">
        <f t="shared" si="72"/>
        <v>0.88</v>
      </c>
      <c r="K113" s="171">
        <f t="shared" si="72"/>
        <v>1</v>
      </c>
      <c r="L113" s="170">
        <f t="shared" si="72"/>
        <v>1.1299999999999999</v>
      </c>
      <c r="M113" s="170">
        <f t="shared" si="72"/>
        <v>1.25</v>
      </c>
      <c r="N113" s="170">
        <f t="shared" si="72"/>
        <v>1.38</v>
      </c>
      <c r="O113" s="170">
        <f t="shared" si="72"/>
        <v>1.5</v>
      </c>
      <c r="P113" s="170">
        <f t="shared" si="72"/>
        <v>1.63</v>
      </c>
      <c r="Q113" s="170">
        <f t="shared" si="72"/>
        <v>1.75</v>
      </c>
      <c r="R113" s="170">
        <f t="shared" si="72"/>
        <v>1.88</v>
      </c>
      <c r="S113" s="170">
        <f t="shared" si="72"/>
        <v>2</v>
      </c>
      <c r="T113" s="170">
        <f t="shared" si="72"/>
        <v>2.13</v>
      </c>
      <c r="U113" s="170">
        <f t="shared" si="72"/>
        <v>2.25</v>
      </c>
      <c r="V113" s="170">
        <f t="shared" si="72"/>
        <v>2.38</v>
      </c>
      <c r="W113" s="170">
        <f t="shared" si="72"/>
        <v>2.5</v>
      </c>
    </row>
    <row r="114" spans="1:23" ht="45" x14ac:dyDescent="0.25">
      <c r="A114" s="160">
        <v>20</v>
      </c>
      <c r="B114" s="161" t="s">
        <v>675</v>
      </c>
      <c r="C114" s="197" t="s">
        <v>737</v>
      </c>
      <c r="D114" s="163">
        <v>0.5</v>
      </c>
      <c r="E114" s="163">
        <v>0.5</v>
      </c>
      <c r="F114" s="163">
        <v>0.5</v>
      </c>
      <c r="G114" s="163">
        <v>0.5</v>
      </c>
      <c r="H114" s="163">
        <v>0.5</v>
      </c>
      <c r="I114" s="163">
        <v>0.5</v>
      </c>
      <c r="J114" s="163">
        <v>0.5</v>
      </c>
      <c r="K114" s="164">
        <v>0.5</v>
      </c>
      <c r="L114" s="163">
        <v>1</v>
      </c>
      <c r="M114" s="163">
        <v>1</v>
      </c>
      <c r="N114" s="163">
        <v>1</v>
      </c>
      <c r="O114" s="163">
        <v>1</v>
      </c>
      <c r="P114" s="163">
        <v>1</v>
      </c>
      <c r="Q114" s="163">
        <v>1</v>
      </c>
      <c r="R114" s="163">
        <v>1</v>
      </c>
      <c r="S114" s="163">
        <v>1</v>
      </c>
      <c r="T114" s="163">
        <v>1</v>
      </c>
      <c r="U114" s="163">
        <v>1</v>
      </c>
      <c r="V114" s="163">
        <v>1</v>
      </c>
      <c r="W114" s="163">
        <v>1</v>
      </c>
    </row>
    <row r="115" spans="1:23" ht="45" x14ac:dyDescent="0.25">
      <c r="A115" s="160">
        <v>22</v>
      </c>
      <c r="B115" s="161" t="s">
        <v>675</v>
      </c>
      <c r="C115" s="197" t="s">
        <v>738</v>
      </c>
      <c r="D115" s="163">
        <v>0.5</v>
      </c>
      <c r="E115" s="163">
        <v>0.5</v>
      </c>
      <c r="F115" s="163">
        <v>0.5</v>
      </c>
      <c r="G115" s="163">
        <v>0.5</v>
      </c>
      <c r="H115" s="163">
        <v>0.5</v>
      </c>
      <c r="I115" s="163">
        <v>0.5</v>
      </c>
      <c r="J115" s="163">
        <v>0.5</v>
      </c>
      <c r="K115" s="164">
        <v>0.5</v>
      </c>
      <c r="L115" s="163">
        <v>1</v>
      </c>
      <c r="M115" s="163">
        <v>1</v>
      </c>
      <c r="N115" s="163">
        <v>1</v>
      </c>
      <c r="O115" s="163">
        <v>1</v>
      </c>
      <c r="P115" s="163">
        <v>1</v>
      </c>
      <c r="Q115" s="163">
        <v>1</v>
      </c>
      <c r="R115" s="163">
        <v>1</v>
      </c>
      <c r="S115" s="163">
        <v>1</v>
      </c>
      <c r="T115" s="163">
        <v>1</v>
      </c>
      <c r="U115" s="163">
        <v>1</v>
      </c>
      <c r="V115" s="163">
        <v>1</v>
      </c>
      <c r="W115" s="163">
        <v>1</v>
      </c>
    </row>
    <row r="116" spans="1:23" x14ac:dyDescent="0.25">
      <c r="A116" s="160"/>
      <c r="B116" s="160"/>
      <c r="C116" s="189" t="s">
        <v>719</v>
      </c>
      <c r="D116" s="190">
        <f>D120+D128</f>
        <v>14.89</v>
      </c>
      <c r="E116" s="190">
        <f t="shared" ref="E116:W116" si="73">E120+E128</f>
        <v>20.76</v>
      </c>
      <c r="F116" s="190">
        <f t="shared" si="73"/>
        <v>26.65</v>
      </c>
      <c r="G116" s="190">
        <f t="shared" si="73"/>
        <v>32.51</v>
      </c>
      <c r="H116" s="190">
        <f t="shared" si="73"/>
        <v>37.159999999999997</v>
      </c>
      <c r="I116" s="190">
        <f t="shared" si="73"/>
        <v>44.02</v>
      </c>
      <c r="J116" s="190">
        <f t="shared" si="73"/>
        <v>48.91</v>
      </c>
      <c r="K116" s="190">
        <f t="shared" si="73"/>
        <v>56.03</v>
      </c>
      <c r="L116" s="190">
        <f t="shared" si="73"/>
        <v>61.42</v>
      </c>
      <c r="M116" s="190">
        <f t="shared" si="73"/>
        <v>67.53</v>
      </c>
      <c r="N116" s="190">
        <f t="shared" si="73"/>
        <v>71.930000000000007</v>
      </c>
      <c r="O116" s="190">
        <f t="shared" si="73"/>
        <v>76.790000000000006</v>
      </c>
      <c r="P116" s="190">
        <f t="shared" si="73"/>
        <v>82.18</v>
      </c>
      <c r="Q116" s="190">
        <f t="shared" si="73"/>
        <v>87.05</v>
      </c>
      <c r="R116" s="190">
        <f t="shared" si="73"/>
        <v>92.19</v>
      </c>
      <c r="S116" s="190">
        <f t="shared" si="73"/>
        <v>96.3</v>
      </c>
      <c r="T116" s="190">
        <f t="shared" si="73"/>
        <v>100.7</v>
      </c>
      <c r="U116" s="190">
        <f t="shared" si="73"/>
        <v>105.56</v>
      </c>
      <c r="V116" s="190">
        <f t="shared" si="73"/>
        <v>109.45</v>
      </c>
      <c r="W116" s="190">
        <f t="shared" si="73"/>
        <v>113.57</v>
      </c>
    </row>
    <row r="117" spans="1:23" x14ac:dyDescent="0.25">
      <c r="A117" s="160"/>
      <c r="B117" s="160"/>
      <c r="C117" s="189" t="s">
        <v>720</v>
      </c>
      <c r="D117" s="190">
        <f>D122+D129</f>
        <v>15.15</v>
      </c>
      <c r="E117" s="190">
        <f t="shared" ref="E117:W117" si="74">E122+E129</f>
        <v>21.26</v>
      </c>
      <c r="F117" s="190">
        <f t="shared" si="74"/>
        <v>27.41</v>
      </c>
      <c r="G117" s="190">
        <f t="shared" si="74"/>
        <v>33.51</v>
      </c>
      <c r="H117" s="190">
        <f t="shared" si="74"/>
        <v>38.42</v>
      </c>
      <c r="I117" s="190">
        <f t="shared" si="74"/>
        <v>45.52</v>
      </c>
      <c r="J117" s="190">
        <f t="shared" si="74"/>
        <v>50.67</v>
      </c>
      <c r="K117" s="190">
        <f t="shared" si="74"/>
        <v>58.03</v>
      </c>
      <c r="L117" s="190">
        <f t="shared" si="74"/>
        <v>63.68</v>
      </c>
      <c r="M117" s="190">
        <f t="shared" si="74"/>
        <v>70.03</v>
      </c>
      <c r="N117" s="190">
        <f t="shared" si="74"/>
        <v>74.69</v>
      </c>
      <c r="O117" s="190">
        <f t="shared" si="74"/>
        <v>79.790000000000006</v>
      </c>
      <c r="P117" s="190">
        <f t="shared" si="74"/>
        <v>85.44</v>
      </c>
      <c r="Q117" s="190">
        <f t="shared" si="74"/>
        <v>90.55</v>
      </c>
      <c r="R117" s="190">
        <f t="shared" si="74"/>
        <v>95.95</v>
      </c>
      <c r="S117" s="190">
        <f t="shared" si="74"/>
        <v>100.3</v>
      </c>
      <c r="T117" s="190">
        <f t="shared" si="74"/>
        <v>104.96</v>
      </c>
      <c r="U117" s="190">
        <f t="shared" si="74"/>
        <v>110.06</v>
      </c>
      <c r="V117" s="190">
        <f t="shared" si="74"/>
        <v>114.21</v>
      </c>
      <c r="W117" s="190">
        <f t="shared" si="74"/>
        <v>118.57</v>
      </c>
    </row>
    <row r="118" spans="1:23" x14ac:dyDescent="0.25">
      <c r="A118" s="160"/>
      <c r="B118" s="160"/>
      <c r="C118" s="189" t="s">
        <v>721</v>
      </c>
      <c r="D118" s="190">
        <f>D124+D130</f>
        <v>16.75</v>
      </c>
      <c r="E118" s="190">
        <f t="shared" ref="E118:W118" si="75">E124+E130</f>
        <v>24.47</v>
      </c>
      <c r="F118" s="190">
        <f t="shared" si="75"/>
        <v>32.22</v>
      </c>
      <c r="G118" s="190">
        <f t="shared" si="75"/>
        <v>39.93</v>
      </c>
      <c r="H118" s="190">
        <f t="shared" si="75"/>
        <v>46.44</v>
      </c>
      <c r="I118" s="190">
        <f t="shared" si="75"/>
        <v>55.15</v>
      </c>
      <c r="J118" s="190">
        <f t="shared" si="75"/>
        <v>61.9</v>
      </c>
      <c r="K118" s="190">
        <f t="shared" si="75"/>
        <v>70.87</v>
      </c>
      <c r="L118" s="190">
        <f t="shared" si="75"/>
        <v>78.12</v>
      </c>
      <c r="M118" s="190">
        <f t="shared" si="75"/>
        <v>86.08</v>
      </c>
      <c r="N118" s="190">
        <f t="shared" si="75"/>
        <v>92.34</v>
      </c>
      <c r="O118" s="190">
        <f t="shared" si="75"/>
        <v>99.05</v>
      </c>
      <c r="P118" s="190">
        <f t="shared" si="75"/>
        <v>106.3</v>
      </c>
      <c r="Q118" s="190">
        <f t="shared" si="75"/>
        <v>113.02</v>
      </c>
      <c r="R118" s="190">
        <f t="shared" si="75"/>
        <v>120.02</v>
      </c>
      <c r="S118" s="190">
        <f t="shared" si="75"/>
        <v>125.98</v>
      </c>
      <c r="T118" s="190">
        <f t="shared" si="75"/>
        <v>132.24</v>
      </c>
      <c r="U118" s="190">
        <f t="shared" si="75"/>
        <v>138.94999999999999</v>
      </c>
      <c r="V118" s="190">
        <f t="shared" si="75"/>
        <v>144.69999999999999</v>
      </c>
      <c r="W118" s="190">
        <f t="shared" si="75"/>
        <v>150.66999999999999</v>
      </c>
    </row>
    <row r="119" spans="1:23" x14ac:dyDescent="0.25">
      <c r="A119" s="160"/>
      <c r="B119" s="160"/>
      <c r="C119" s="189" t="s">
        <v>722</v>
      </c>
      <c r="D119" s="190">
        <f>D126+D131</f>
        <v>9.27</v>
      </c>
      <c r="E119" s="190">
        <f t="shared" ref="E119:W119" si="76">E126+E131</f>
        <v>15.02</v>
      </c>
      <c r="F119" s="190">
        <f t="shared" si="76"/>
        <v>20.79</v>
      </c>
      <c r="G119" s="190">
        <f t="shared" si="76"/>
        <v>26.79</v>
      </c>
      <c r="H119" s="190">
        <f t="shared" si="76"/>
        <v>31.56</v>
      </c>
      <c r="I119" s="190">
        <f t="shared" si="76"/>
        <v>38.06</v>
      </c>
      <c r="J119" s="190">
        <f t="shared" si="76"/>
        <v>43.08</v>
      </c>
      <c r="K119" s="190">
        <f t="shared" si="76"/>
        <v>49.83</v>
      </c>
      <c r="L119" s="190">
        <f t="shared" si="76"/>
        <v>55.35</v>
      </c>
      <c r="M119" s="190">
        <f t="shared" si="76"/>
        <v>61.6</v>
      </c>
      <c r="N119" s="190">
        <f t="shared" si="76"/>
        <v>66.12</v>
      </c>
      <c r="O119" s="190">
        <f t="shared" si="76"/>
        <v>71.12</v>
      </c>
      <c r="P119" s="190">
        <f t="shared" si="76"/>
        <v>76.14</v>
      </c>
      <c r="Q119" s="190">
        <f t="shared" si="76"/>
        <v>81.14</v>
      </c>
      <c r="R119" s="190">
        <f t="shared" si="76"/>
        <v>86.41</v>
      </c>
      <c r="S119" s="190">
        <f t="shared" si="76"/>
        <v>90.41</v>
      </c>
      <c r="T119" s="190">
        <f t="shared" si="76"/>
        <v>94.43</v>
      </c>
      <c r="U119" s="190">
        <f t="shared" si="76"/>
        <v>99.43</v>
      </c>
      <c r="V119" s="190">
        <f t="shared" si="76"/>
        <v>103.45</v>
      </c>
      <c r="W119" s="190">
        <f t="shared" si="76"/>
        <v>107.7</v>
      </c>
    </row>
    <row r="120" spans="1:23" x14ac:dyDescent="0.25">
      <c r="A120" s="160"/>
      <c r="B120" s="160"/>
      <c r="C120" s="191" t="s">
        <v>723</v>
      </c>
      <c r="D120" s="192">
        <f>D63+D113+D114+D115</f>
        <v>7.26</v>
      </c>
      <c r="E120" s="192">
        <f t="shared" ref="E120:W120" si="77">E63+E113+E114+E115</f>
        <v>11.26</v>
      </c>
      <c r="F120" s="192">
        <f t="shared" si="77"/>
        <v>14.77</v>
      </c>
      <c r="G120" s="192">
        <f t="shared" si="77"/>
        <v>19.260000000000002</v>
      </c>
      <c r="H120" s="192">
        <f t="shared" si="77"/>
        <v>23.03</v>
      </c>
      <c r="I120" s="192">
        <f t="shared" si="77"/>
        <v>28.02</v>
      </c>
      <c r="J120" s="192">
        <f t="shared" si="77"/>
        <v>31.53</v>
      </c>
      <c r="K120" s="192">
        <f t="shared" si="77"/>
        <v>35.53</v>
      </c>
      <c r="L120" s="192">
        <f t="shared" si="77"/>
        <v>40.04</v>
      </c>
      <c r="M120" s="192">
        <f t="shared" si="77"/>
        <v>44.78</v>
      </c>
      <c r="N120" s="192">
        <f t="shared" si="77"/>
        <v>48.3</v>
      </c>
      <c r="O120" s="192">
        <f t="shared" si="77"/>
        <v>51.79</v>
      </c>
      <c r="P120" s="192">
        <f t="shared" si="77"/>
        <v>55.3</v>
      </c>
      <c r="Q120" s="192">
        <f t="shared" si="77"/>
        <v>59.3</v>
      </c>
      <c r="R120" s="192">
        <f t="shared" si="77"/>
        <v>63.06</v>
      </c>
      <c r="S120" s="192">
        <f t="shared" si="77"/>
        <v>66.8</v>
      </c>
      <c r="T120" s="192">
        <f t="shared" si="77"/>
        <v>70.319999999999993</v>
      </c>
      <c r="U120" s="192">
        <f t="shared" si="77"/>
        <v>74.31</v>
      </c>
      <c r="V120" s="192">
        <f t="shared" si="77"/>
        <v>77.819999999999993</v>
      </c>
      <c r="W120" s="192">
        <f t="shared" si="77"/>
        <v>81.569999999999993</v>
      </c>
    </row>
    <row r="121" spans="1:23" x14ac:dyDescent="0.25">
      <c r="A121" s="160"/>
      <c r="B121" s="160"/>
      <c r="C121" s="191" t="s">
        <v>724</v>
      </c>
      <c r="D121" s="192">
        <f>D64+D113</f>
        <v>2.2599999999999998</v>
      </c>
      <c r="E121" s="192">
        <f t="shared" ref="E121:W121" si="78">E64+E113</f>
        <v>4.51</v>
      </c>
      <c r="F121" s="192">
        <f t="shared" si="78"/>
        <v>6.77</v>
      </c>
      <c r="G121" s="192">
        <f t="shared" si="78"/>
        <v>9.01</v>
      </c>
      <c r="H121" s="192">
        <f t="shared" si="78"/>
        <v>11.28</v>
      </c>
      <c r="I121" s="192">
        <f t="shared" si="78"/>
        <v>13.52</v>
      </c>
      <c r="J121" s="192">
        <f t="shared" si="78"/>
        <v>15.78</v>
      </c>
      <c r="K121" s="192">
        <f t="shared" si="78"/>
        <v>18.03</v>
      </c>
      <c r="L121" s="192">
        <f t="shared" si="78"/>
        <v>20.29</v>
      </c>
      <c r="M121" s="192">
        <f t="shared" si="78"/>
        <v>22.53</v>
      </c>
      <c r="N121" s="192">
        <f t="shared" si="78"/>
        <v>24.8</v>
      </c>
      <c r="O121" s="192">
        <f t="shared" si="78"/>
        <v>27.04</v>
      </c>
      <c r="P121" s="192">
        <f t="shared" si="78"/>
        <v>29.3</v>
      </c>
      <c r="Q121" s="192">
        <f t="shared" si="78"/>
        <v>31.55</v>
      </c>
      <c r="R121" s="192">
        <f t="shared" si="78"/>
        <v>33.81</v>
      </c>
      <c r="S121" s="192">
        <f t="shared" si="78"/>
        <v>36.049999999999997</v>
      </c>
      <c r="T121" s="192">
        <f t="shared" si="78"/>
        <v>38.32</v>
      </c>
      <c r="U121" s="192">
        <f t="shared" si="78"/>
        <v>40.56</v>
      </c>
      <c r="V121" s="192">
        <f t="shared" si="78"/>
        <v>42.82</v>
      </c>
      <c r="W121" s="192">
        <f t="shared" si="78"/>
        <v>45.07</v>
      </c>
    </row>
    <row r="122" spans="1:23" x14ac:dyDescent="0.25">
      <c r="A122" s="160"/>
      <c r="B122" s="160"/>
      <c r="C122" s="191" t="s">
        <v>725</v>
      </c>
      <c r="D122" s="192">
        <f>D65+D113+D114+D115</f>
        <v>7.39</v>
      </c>
      <c r="E122" s="192">
        <f t="shared" ref="E122:W122" si="79">E65+E113+E114+E115</f>
        <v>11.51</v>
      </c>
      <c r="F122" s="192">
        <f t="shared" si="79"/>
        <v>15.15</v>
      </c>
      <c r="G122" s="192">
        <f t="shared" si="79"/>
        <v>19.760000000000002</v>
      </c>
      <c r="H122" s="192">
        <f t="shared" si="79"/>
        <v>23.66</v>
      </c>
      <c r="I122" s="192">
        <f t="shared" si="79"/>
        <v>28.77</v>
      </c>
      <c r="J122" s="192">
        <f t="shared" si="79"/>
        <v>32.409999999999997</v>
      </c>
      <c r="K122" s="192">
        <f t="shared" si="79"/>
        <v>36.53</v>
      </c>
      <c r="L122" s="192">
        <f t="shared" si="79"/>
        <v>41.17</v>
      </c>
      <c r="M122" s="192">
        <f t="shared" si="79"/>
        <v>46.03</v>
      </c>
      <c r="N122" s="192">
        <f t="shared" si="79"/>
        <v>49.68</v>
      </c>
      <c r="O122" s="192">
        <f t="shared" si="79"/>
        <v>53.29</v>
      </c>
      <c r="P122" s="192">
        <f t="shared" si="79"/>
        <v>56.93</v>
      </c>
      <c r="Q122" s="192">
        <f t="shared" si="79"/>
        <v>61.05</v>
      </c>
      <c r="R122" s="192">
        <f t="shared" si="79"/>
        <v>64.94</v>
      </c>
      <c r="S122" s="192">
        <f t="shared" si="79"/>
        <v>68.8</v>
      </c>
      <c r="T122" s="192">
        <f t="shared" si="79"/>
        <v>72.45</v>
      </c>
      <c r="U122" s="192">
        <f t="shared" si="79"/>
        <v>76.56</v>
      </c>
      <c r="V122" s="192">
        <f t="shared" si="79"/>
        <v>80.2</v>
      </c>
      <c r="W122" s="192">
        <f t="shared" si="79"/>
        <v>84.07</v>
      </c>
    </row>
    <row r="123" spans="1:23" x14ac:dyDescent="0.25">
      <c r="A123" s="160"/>
      <c r="B123" s="160"/>
      <c r="C123" s="191" t="s">
        <v>724</v>
      </c>
      <c r="D123" s="192">
        <f>D66+D113</f>
        <v>2.39</v>
      </c>
      <c r="E123" s="192">
        <f t="shared" ref="E123:W123" si="80">E66+E113</f>
        <v>4.76</v>
      </c>
      <c r="F123" s="192">
        <f t="shared" si="80"/>
        <v>7.15</v>
      </c>
      <c r="G123" s="192">
        <f t="shared" si="80"/>
        <v>9.51</v>
      </c>
      <c r="H123" s="192">
        <f t="shared" si="80"/>
        <v>11.91</v>
      </c>
      <c r="I123" s="192">
        <f t="shared" si="80"/>
        <v>14.27</v>
      </c>
      <c r="J123" s="192">
        <f t="shared" si="80"/>
        <v>16.66</v>
      </c>
      <c r="K123" s="192">
        <f t="shared" si="80"/>
        <v>19.03</v>
      </c>
      <c r="L123" s="192">
        <f t="shared" si="80"/>
        <v>21.42</v>
      </c>
      <c r="M123" s="192">
        <f t="shared" si="80"/>
        <v>23.78</v>
      </c>
      <c r="N123" s="192">
        <f t="shared" si="80"/>
        <v>26.18</v>
      </c>
      <c r="O123" s="192">
        <f t="shared" si="80"/>
        <v>28.54</v>
      </c>
      <c r="P123" s="192">
        <f t="shared" si="80"/>
        <v>30.93</v>
      </c>
      <c r="Q123" s="192">
        <f t="shared" si="80"/>
        <v>33.299999999999997</v>
      </c>
      <c r="R123" s="192">
        <f t="shared" si="80"/>
        <v>35.69</v>
      </c>
      <c r="S123" s="192">
        <f t="shared" si="80"/>
        <v>38.049999999999997</v>
      </c>
      <c r="T123" s="192">
        <f t="shared" si="80"/>
        <v>40.450000000000003</v>
      </c>
      <c r="U123" s="192">
        <f t="shared" si="80"/>
        <v>42.81</v>
      </c>
      <c r="V123" s="192">
        <f t="shared" si="80"/>
        <v>45.2</v>
      </c>
      <c r="W123" s="192">
        <f t="shared" si="80"/>
        <v>47.57</v>
      </c>
    </row>
    <row r="124" spans="1:23" x14ac:dyDescent="0.25">
      <c r="A124" s="160"/>
      <c r="B124" s="160"/>
      <c r="C124" s="191" t="s">
        <v>726</v>
      </c>
      <c r="D124" s="192">
        <f>D67+D113+D114+D115</f>
        <v>8.99</v>
      </c>
      <c r="E124" s="192">
        <f t="shared" ref="E124:W124" si="81">E67+E113+E114+E115</f>
        <v>14.72</v>
      </c>
      <c r="F124" s="192">
        <f t="shared" si="81"/>
        <v>19.96</v>
      </c>
      <c r="G124" s="192">
        <f t="shared" si="81"/>
        <v>26.18</v>
      </c>
      <c r="H124" s="192">
        <f t="shared" si="81"/>
        <v>31.68</v>
      </c>
      <c r="I124" s="192">
        <f t="shared" si="81"/>
        <v>38.4</v>
      </c>
      <c r="J124" s="192">
        <f t="shared" si="81"/>
        <v>43.64</v>
      </c>
      <c r="K124" s="192">
        <f t="shared" si="81"/>
        <v>49.37</v>
      </c>
      <c r="L124" s="192">
        <f t="shared" si="81"/>
        <v>55.61</v>
      </c>
      <c r="M124" s="192">
        <f t="shared" si="81"/>
        <v>62.08</v>
      </c>
      <c r="N124" s="192">
        <f t="shared" si="81"/>
        <v>67.33</v>
      </c>
      <c r="O124" s="192">
        <f t="shared" si="81"/>
        <v>72.55</v>
      </c>
      <c r="P124" s="192">
        <f t="shared" si="81"/>
        <v>77.790000000000006</v>
      </c>
      <c r="Q124" s="192">
        <f t="shared" si="81"/>
        <v>83.52</v>
      </c>
      <c r="R124" s="192">
        <f t="shared" si="81"/>
        <v>89.01</v>
      </c>
      <c r="S124" s="192">
        <f t="shared" si="81"/>
        <v>94.48</v>
      </c>
      <c r="T124" s="192">
        <f t="shared" si="81"/>
        <v>99.73</v>
      </c>
      <c r="U124" s="192">
        <f t="shared" si="81"/>
        <v>105.45</v>
      </c>
      <c r="V124" s="192">
        <f t="shared" si="81"/>
        <v>110.69</v>
      </c>
      <c r="W124" s="192">
        <f t="shared" si="81"/>
        <v>116.17</v>
      </c>
    </row>
    <row r="125" spans="1:23" x14ac:dyDescent="0.25">
      <c r="A125" s="160"/>
      <c r="B125" s="160"/>
      <c r="C125" s="191" t="s">
        <v>724</v>
      </c>
      <c r="D125" s="192">
        <f>D68+D113</f>
        <v>3.99</v>
      </c>
      <c r="E125" s="192">
        <f t="shared" ref="E125:W125" si="82">E68+E113</f>
        <v>7.97</v>
      </c>
      <c r="F125" s="192">
        <f t="shared" si="82"/>
        <v>11.96</v>
      </c>
      <c r="G125" s="192">
        <f t="shared" si="82"/>
        <v>15.93</v>
      </c>
      <c r="H125" s="192">
        <f t="shared" si="82"/>
        <v>19.93</v>
      </c>
      <c r="I125" s="192">
        <f t="shared" si="82"/>
        <v>23.9</v>
      </c>
      <c r="J125" s="192">
        <f t="shared" si="82"/>
        <v>27.89</v>
      </c>
      <c r="K125" s="192">
        <f t="shared" si="82"/>
        <v>31.87</v>
      </c>
      <c r="L125" s="192">
        <f t="shared" si="82"/>
        <v>35.86</v>
      </c>
      <c r="M125" s="192">
        <f t="shared" si="82"/>
        <v>39.83</v>
      </c>
      <c r="N125" s="192">
        <f t="shared" si="82"/>
        <v>43.83</v>
      </c>
      <c r="O125" s="192">
        <f t="shared" si="82"/>
        <v>47.8</v>
      </c>
      <c r="P125" s="192">
        <f t="shared" si="82"/>
        <v>51.79</v>
      </c>
      <c r="Q125" s="192">
        <f t="shared" si="82"/>
        <v>55.77</v>
      </c>
      <c r="R125" s="192">
        <f t="shared" si="82"/>
        <v>59.76</v>
      </c>
      <c r="S125" s="192">
        <f t="shared" si="82"/>
        <v>63.73</v>
      </c>
      <c r="T125" s="192">
        <f t="shared" si="82"/>
        <v>67.73</v>
      </c>
      <c r="U125" s="192">
        <f t="shared" si="82"/>
        <v>71.7</v>
      </c>
      <c r="V125" s="192">
        <f t="shared" si="82"/>
        <v>75.69</v>
      </c>
      <c r="W125" s="192">
        <f t="shared" si="82"/>
        <v>79.67</v>
      </c>
    </row>
    <row r="126" spans="1:23" x14ac:dyDescent="0.25">
      <c r="A126" s="160"/>
      <c r="B126" s="160"/>
      <c r="C126" s="191" t="s">
        <v>727</v>
      </c>
      <c r="D126" s="192">
        <f>D69+D113+D114+D115</f>
        <v>6.39</v>
      </c>
      <c r="E126" s="192">
        <f t="shared" ref="E126:W126" si="83">E69+E113+E114+E115</f>
        <v>10.27</v>
      </c>
      <c r="F126" s="192">
        <f t="shared" si="83"/>
        <v>13.66</v>
      </c>
      <c r="G126" s="192">
        <f t="shared" si="83"/>
        <v>18.04</v>
      </c>
      <c r="H126" s="192">
        <f t="shared" si="83"/>
        <v>21.68</v>
      </c>
      <c r="I126" s="192">
        <f t="shared" si="83"/>
        <v>26.06</v>
      </c>
      <c r="J126" s="192">
        <f t="shared" si="83"/>
        <v>29.45</v>
      </c>
      <c r="K126" s="192">
        <f t="shared" si="83"/>
        <v>33.33</v>
      </c>
      <c r="L126" s="192">
        <f t="shared" si="83"/>
        <v>37.72</v>
      </c>
      <c r="M126" s="192">
        <f t="shared" si="83"/>
        <v>42.35</v>
      </c>
      <c r="N126" s="192">
        <f t="shared" si="83"/>
        <v>45.74</v>
      </c>
      <c r="O126" s="192">
        <f t="shared" si="83"/>
        <v>49.12</v>
      </c>
      <c r="P126" s="192">
        <f t="shared" si="83"/>
        <v>52.51</v>
      </c>
      <c r="Q126" s="192">
        <f t="shared" si="83"/>
        <v>56.39</v>
      </c>
      <c r="R126" s="192">
        <f t="shared" si="83"/>
        <v>60.03</v>
      </c>
      <c r="S126" s="192">
        <f t="shared" si="83"/>
        <v>63.41</v>
      </c>
      <c r="T126" s="192">
        <f t="shared" si="83"/>
        <v>66.8</v>
      </c>
      <c r="U126" s="192">
        <f t="shared" si="83"/>
        <v>70.680000000000007</v>
      </c>
      <c r="V126" s="192">
        <f t="shared" si="83"/>
        <v>74.069999999999993</v>
      </c>
      <c r="W126" s="192">
        <f t="shared" si="83"/>
        <v>77.7</v>
      </c>
    </row>
    <row r="127" spans="1:23" x14ac:dyDescent="0.25">
      <c r="A127" s="160"/>
      <c r="B127" s="160"/>
      <c r="C127" s="191" t="s">
        <v>724</v>
      </c>
      <c r="D127" s="192">
        <f>D70+D113</f>
        <v>1.89</v>
      </c>
      <c r="E127" s="192">
        <f t="shared" ref="E127:W127" si="84">E70+E113</f>
        <v>3.77</v>
      </c>
      <c r="F127" s="192">
        <f t="shared" si="84"/>
        <v>5.66</v>
      </c>
      <c r="G127" s="192">
        <f t="shared" si="84"/>
        <v>7.54</v>
      </c>
      <c r="H127" s="192">
        <f t="shared" si="84"/>
        <v>9.43</v>
      </c>
      <c r="I127" s="192">
        <f t="shared" si="84"/>
        <v>11.31</v>
      </c>
      <c r="J127" s="192">
        <f t="shared" si="84"/>
        <v>13.2</v>
      </c>
      <c r="K127" s="192">
        <f t="shared" si="84"/>
        <v>15.08</v>
      </c>
      <c r="L127" s="192">
        <f t="shared" si="84"/>
        <v>16.97</v>
      </c>
      <c r="M127" s="192">
        <f t="shared" si="84"/>
        <v>18.850000000000001</v>
      </c>
      <c r="N127" s="192">
        <f t="shared" si="84"/>
        <v>20.74</v>
      </c>
      <c r="O127" s="192">
        <f t="shared" si="84"/>
        <v>22.62</v>
      </c>
      <c r="P127" s="192">
        <f t="shared" si="84"/>
        <v>24.51</v>
      </c>
      <c r="Q127" s="192">
        <f t="shared" si="84"/>
        <v>26.39</v>
      </c>
      <c r="R127" s="192">
        <f t="shared" si="84"/>
        <v>28.28</v>
      </c>
      <c r="S127" s="192">
        <f t="shared" si="84"/>
        <v>30.16</v>
      </c>
      <c r="T127" s="192">
        <f t="shared" si="84"/>
        <v>32.049999999999997</v>
      </c>
      <c r="U127" s="192">
        <f t="shared" si="84"/>
        <v>33.93</v>
      </c>
      <c r="V127" s="192">
        <f t="shared" si="84"/>
        <v>35.82</v>
      </c>
      <c r="W127" s="192">
        <f t="shared" si="84"/>
        <v>37.700000000000003</v>
      </c>
    </row>
    <row r="128" spans="1:23" x14ac:dyDescent="0.25">
      <c r="A128" s="160"/>
      <c r="B128" s="160"/>
      <c r="C128" s="193" t="s">
        <v>728</v>
      </c>
      <c r="D128" s="194">
        <f>D71</f>
        <v>7.63</v>
      </c>
      <c r="E128" s="194">
        <f t="shared" ref="E128:W131" si="85">E71</f>
        <v>9.5</v>
      </c>
      <c r="F128" s="194">
        <f t="shared" si="85"/>
        <v>11.88</v>
      </c>
      <c r="G128" s="194">
        <f t="shared" si="85"/>
        <v>13.25</v>
      </c>
      <c r="H128" s="194">
        <f t="shared" si="85"/>
        <v>14.13</v>
      </c>
      <c r="I128" s="194">
        <f t="shared" si="85"/>
        <v>16</v>
      </c>
      <c r="J128" s="194">
        <f t="shared" si="85"/>
        <v>17.38</v>
      </c>
      <c r="K128" s="194">
        <f t="shared" si="85"/>
        <v>20.5</v>
      </c>
      <c r="L128" s="194">
        <f t="shared" si="85"/>
        <v>21.38</v>
      </c>
      <c r="M128" s="194">
        <f t="shared" si="85"/>
        <v>22.75</v>
      </c>
      <c r="N128" s="194">
        <f t="shared" si="85"/>
        <v>23.63</v>
      </c>
      <c r="O128" s="194">
        <f t="shared" si="85"/>
        <v>25</v>
      </c>
      <c r="P128" s="194">
        <f t="shared" si="85"/>
        <v>26.88</v>
      </c>
      <c r="Q128" s="194">
        <f t="shared" si="85"/>
        <v>27.75</v>
      </c>
      <c r="R128" s="194">
        <f t="shared" si="85"/>
        <v>29.13</v>
      </c>
      <c r="S128" s="194">
        <f t="shared" si="85"/>
        <v>29.5</v>
      </c>
      <c r="T128" s="194">
        <f t="shared" si="85"/>
        <v>30.38</v>
      </c>
      <c r="U128" s="194">
        <f t="shared" si="85"/>
        <v>31.25</v>
      </c>
      <c r="V128" s="194">
        <f t="shared" si="85"/>
        <v>31.63</v>
      </c>
      <c r="W128" s="194">
        <f t="shared" si="85"/>
        <v>32</v>
      </c>
    </row>
    <row r="129" spans="1:23" x14ac:dyDescent="0.25">
      <c r="A129" s="160"/>
      <c r="B129" s="160"/>
      <c r="C129" s="193" t="s">
        <v>729</v>
      </c>
      <c r="D129" s="194">
        <f>D72</f>
        <v>7.76</v>
      </c>
      <c r="E129" s="194">
        <f t="shared" si="85"/>
        <v>9.75</v>
      </c>
      <c r="F129" s="194">
        <f t="shared" si="85"/>
        <v>12.26</v>
      </c>
      <c r="G129" s="194">
        <f t="shared" si="85"/>
        <v>13.75</v>
      </c>
      <c r="H129" s="194">
        <f t="shared" si="85"/>
        <v>14.76</v>
      </c>
      <c r="I129" s="194">
        <f t="shared" si="85"/>
        <v>16.75</v>
      </c>
      <c r="J129" s="194">
        <f t="shared" si="85"/>
        <v>18.260000000000002</v>
      </c>
      <c r="K129" s="194">
        <f t="shared" si="85"/>
        <v>21.5</v>
      </c>
      <c r="L129" s="194">
        <f t="shared" si="85"/>
        <v>22.51</v>
      </c>
      <c r="M129" s="194">
        <f t="shared" si="85"/>
        <v>24</v>
      </c>
      <c r="N129" s="194">
        <f t="shared" si="85"/>
        <v>25.01</v>
      </c>
      <c r="O129" s="194">
        <f t="shared" si="85"/>
        <v>26.5</v>
      </c>
      <c r="P129" s="194">
        <f t="shared" si="85"/>
        <v>28.51</v>
      </c>
      <c r="Q129" s="194">
        <f t="shared" si="85"/>
        <v>29.5</v>
      </c>
      <c r="R129" s="194">
        <f t="shared" si="85"/>
        <v>31.01</v>
      </c>
      <c r="S129" s="194">
        <f t="shared" si="85"/>
        <v>31.5</v>
      </c>
      <c r="T129" s="194">
        <f t="shared" si="85"/>
        <v>32.51</v>
      </c>
      <c r="U129" s="194">
        <f t="shared" si="85"/>
        <v>33.5</v>
      </c>
      <c r="V129" s="194">
        <f t="shared" si="85"/>
        <v>34.01</v>
      </c>
      <c r="W129" s="194">
        <f t="shared" si="85"/>
        <v>34.5</v>
      </c>
    </row>
    <row r="130" spans="1:23" x14ac:dyDescent="0.25">
      <c r="A130" s="160"/>
      <c r="B130" s="160"/>
      <c r="C130" s="193" t="s">
        <v>730</v>
      </c>
      <c r="D130" s="194">
        <f>D73</f>
        <v>7.76</v>
      </c>
      <c r="E130" s="194">
        <f t="shared" si="85"/>
        <v>9.75</v>
      </c>
      <c r="F130" s="194">
        <f t="shared" si="85"/>
        <v>12.26</v>
      </c>
      <c r="G130" s="194">
        <f t="shared" si="85"/>
        <v>13.75</v>
      </c>
      <c r="H130" s="194">
        <f t="shared" si="85"/>
        <v>14.76</v>
      </c>
      <c r="I130" s="194">
        <f t="shared" si="85"/>
        <v>16.75</v>
      </c>
      <c r="J130" s="194">
        <f t="shared" si="85"/>
        <v>18.260000000000002</v>
      </c>
      <c r="K130" s="194">
        <f t="shared" si="85"/>
        <v>21.5</v>
      </c>
      <c r="L130" s="194">
        <f t="shared" si="85"/>
        <v>22.51</v>
      </c>
      <c r="M130" s="194">
        <f t="shared" si="85"/>
        <v>24</v>
      </c>
      <c r="N130" s="194">
        <f t="shared" si="85"/>
        <v>25.01</v>
      </c>
      <c r="O130" s="194">
        <f t="shared" si="85"/>
        <v>26.5</v>
      </c>
      <c r="P130" s="194">
        <f t="shared" si="85"/>
        <v>28.51</v>
      </c>
      <c r="Q130" s="194">
        <f t="shared" si="85"/>
        <v>29.5</v>
      </c>
      <c r="R130" s="194">
        <f t="shared" si="85"/>
        <v>31.01</v>
      </c>
      <c r="S130" s="194">
        <f t="shared" si="85"/>
        <v>31.5</v>
      </c>
      <c r="T130" s="194">
        <f t="shared" si="85"/>
        <v>32.51</v>
      </c>
      <c r="U130" s="194">
        <f t="shared" si="85"/>
        <v>33.5</v>
      </c>
      <c r="V130" s="194">
        <f t="shared" si="85"/>
        <v>34.01</v>
      </c>
      <c r="W130" s="194">
        <f t="shared" si="85"/>
        <v>34.5</v>
      </c>
    </row>
    <row r="131" spans="1:23" x14ac:dyDescent="0.25">
      <c r="A131" s="160"/>
      <c r="B131" s="160"/>
      <c r="C131" s="193" t="s">
        <v>731</v>
      </c>
      <c r="D131" s="194">
        <f>D74</f>
        <v>2.88</v>
      </c>
      <c r="E131" s="194">
        <f t="shared" si="85"/>
        <v>4.75</v>
      </c>
      <c r="F131" s="194">
        <f t="shared" si="85"/>
        <v>7.13</v>
      </c>
      <c r="G131" s="194">
        <f t="shared" si="85"/>
        <v>8.75</v>
      </c>
      <c r="H131" s="194">
        <f t="shared" si="85"/>
        <v>9.8800000000000008</v>
      </c>
      <c r="I131" s="194">
        <f t="shared" si="85"/>
        <v>12</v>
      </c>
      <c r="J131" s="194">
        <f t="shared" si="85"/>
        <v>13.63</v>
      </c>
      <c r="K131" s="194">
        <f t="shared" si="85"/>
        <v>16.5</v>
      </c>
      <c r="L131" s="194">
        <f t="shared" si="85"/>
        <v>17.63</v>
      </c>
      <c r="M131" s="194">
        <f t="shared" si="85"/>
        <v>19.25</v>
      </c>
      <c r="N131" s="194">
        <f t="shared" si="85"/>
        <v>20.38</v>
      </c>
      <c r="O131" s="194">
        <f t="shared" si="85"/>
        <v>22</v>
      </c>
      <c r="P131" s="194">
        <f t="shared" si="85"/>
        <v>23.63</v>
      </c>
      <c r="Q131" s="194">
        <f t="shared" si="85"/>
        <v>24.75</v>
      </c>
      <c r="R131" s="194">
        <f t="shared" si="85"/>
        <v>26.38</v>
      </c>
      <c r="S131" s="194">
        <f t="shared" si="85"/>
        <v>27</v>
      </c>
      <c r="T131" s="194">
        <f t="shared" si="85"/>
        <v>27.63</v>
      </c>
      <c r="U131" s="194">
        <f t="shared" si="85"/>
        <v>28.75</v>
      </c>
      <c r="V131" s="194">
        <f t="shared" si="85"/>
        <v>29.38</v>
      </c>
      <c r="W131" s="194">
        <f t="shared" si="85"/>
        <v>30</v>
      </c>
    </row>
    <row r="133" spans="1:23" x14ac:dyDescent="0.25">
      <c r="C133" s="151" t="s">
        <v>732</v>
      </c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</row>
    <row r="134" spans="1:23" x14ac:dyDescent="0.25">
      <c r="A134" s="160"/>
      <c r="B134" s="160"/>
      <c r="C134" s="189" t="s">
        <v>719</v>
      </c>
      <c r="D134" s="190">
        <f t="shared" ref="D134:W134" si="86">D138+D146</f>
        <v>9.01</v>
      </c>
      <c r="E134" s="190">
        <f t="shared" si="86"/>
        <v>10.91</v>
      </c>
      <c r="F134" s="190">
        <f t="shared" si="86"/>
        <v>12.79</v>
      </c>
      <c r="G134" s="190">
        <f t="shared" si="86"/>
        <v>14.69</v>
      </c>
      <c r="H134" s="190">
        <f t="shared" si="86"/>
        <v>16.18</v>
      </c>
      <c r="I134" s="190">
        <f t="shared" si="86"/>
        <v>18.75</v>
      </c>
      <c r="J134" s="190">
        <f t="shared" si="86"/>
        <v>20.29</v>
      </c>
      <c r="K134" s="190">
        <f t="shared" si="86"/>
        <v>22.62</v>
      </c>
      <c r="L134" s="190">
        <f t="shared" si="86"/>
        <v>24.35</v>
      </c>
      <c r="M134" s="190">
        <f t="shared" si="86"/>
        <v>26.34</v>
      </c>
      <c r="N134" s="190">
        <f t="shared" si="86"/>
        <v>27.76</v>
      </c>
      <c r="O134" s="190">
        <f t="shared" si="86"/>
        <v>29.99</v>
      </c>
      <c r="P134" s="190">
        <f t="shared" si="86"/>
        <v>31.74</v>
      </c>
      <c r="Q134" s="190">
        <f t="shared" si="86"/>
        <v>33.340000000000003</v>
      </c>
      <c r="R134" s="190">
        <f t="shared" si="86"/>
        <v>34.96</v>
      </c>
      <c r="S134" s="190">
        <f t="shared" si="86"/>
        <v>36.49</v>
      </c>
      <c r="T134" s="190">
        <f t="shared" si="86"/>
        <v>37.94</v>
      </c>
      <c r="U134" s="190">
        <f t="shared" si="86"/>
        <v>39.54</v>
      </c>
      <c r="V134" s="190">
        <f t="shared" si="86"/>
        <v>40.81</v>
      </c>
      <c r="W134" s="190">
        <f t="shared" si="86"/>
        <v>42.17</v>
      </c>
    </row>
    <row r="135" spans="1:23" x14ac:dyDescent="0.25">
      <c r="A135" s="160"/>
      <c r="B135" s="160"/>
      <c r="C135" s="189" t="s">
        <v>720</v>
      </c>
      <c r="D135" s="190">
        <f t="shared" ref="D135:W135" si="87">D140+D147</f>
        <v>9.76</v>
      </c>
      <c r="E135" s="190">
        <f t="shared" si="87"/>
        <v>11.74</v>
      </c>
      <c r="F135" s="190">
        <f t="shared" si="87"/>
        <v>13.7</v>
      </c>
      <c r="G135" s="190">
        <f t="shared" si="87"/>
        <v>15.69</v>
      </c>
      <c r="H135" s="190">
        <f t="shared" si="87"/>
        <v>17.27</v>
      </c>
      <c r="I135" s="190">
        <f t="shared" si="87"/>
        <v>19.91</v>
      </c>
      <c r="J135" s="190">
        <f t="shared" si="87"/>
        <v>21.55</v>
      </c>
      <c r="K135" s="190">
        <f t="shared" si="87"/>
        <v>23.96</v>
      </c>
      <c r="L135" s="190">
        <f t="shared" si="87"/>
        <v>25.78</v>
      </c>
      <c r="M135" s="190">
        <f t="shared" si="87"/>
        <v>27.84</v>
      </c>
      <c r="N135" s="190">
        <f t="shared" si="87"/>
        <v>29.35</v>
      </c>
      <c r="O135" s="190">
        <f t="shared" si="87"/>
        <v>30.99</v>
      </c>
      <c r="P135" s="190">
        <f t="shared" si="87"/>
        <v>32.82</v>
      </c>
      <c r="Q135" s="190">
        <f t="shared" si="87"/>
        <v>34.51</v>
      </c>
      <c r="R135" s="190">
        <f t="shared" si="87"/>
        <v>36.22</v>
      </c>
      <c r="S135" s="190">
        <f t="shared" si="87"/>
        <v>37.81</v>
      </c>
      <c r="T135" s="190">
        <f t="shared" si="87"/>
        <v>39.36</v>
      </c>
      <c r="U135" s="190">
        <f t="shared" si="87"/>
        <v>41.04</v>
      </c>
      <c r="V135" s="190">
        <f t="shared" si="87"/>
        <v>42.41</v>
      </c>
      <c r="W135" s="190">
        <f t="shared" si="87"/>
        <v>43.84</v>
      </c>
    </row>
    <row r="136" spans="1:23" x14ac:dyDescent="0.25">
      <c r="A136" s="160"/>
      <c r="B136" s="160"/>
      <c r="C136" s="189" t="s">
        <v>721</v>
      </c>
      <c r="D136" s="190">
        <f t="shared" ref="D136:W136" si="88">D142+D148</f>
        <v>10.29</v>
      </c>
      <c r="E136" s="190">
        <f t="shared" si="88"/>
        <v>12.81</v>
      </c>
      <c r="F136" s="190">
        <f t="shared" si="88"/>
        <v>15.31</v>
      </c>
      <c r="G136" s="190">
        <f t="shared" si="88"/>
        <v>17.829999999999998</v>
      </c>
      <c r="H136" s="190">
        <f t="shared" si="88"/>
        <v>19.940000000000001</v>
      </c>
      <c r="I136" s="190">
        <f t="shared" si="88"/>
        <v>23.12</v>
      </c>
      <c r="J136" s="190">
        <f t="shared" si="88"/>
        <v>25.3</v>
      </c>
      <c r="K136" s="190">
        <f t="shared" si="88"/>
        <v>28.24</v>
      </c>
      <c r="L136" s="190">
        <f t="shared" si="88"/>
        <v>30.59</v>
      </c>
      <c r="M136" s="190">
        <f t="shared" si="88"/>
        <v>33.19</v>
      </c>
      <c r="N136" s="190">
        <f t="shared" si="88"/>
        <v>35.229999999999997</v>
      </c>
      <c r="O136" s="190">
        <f t="shared" si="88"/>
        <v>37.409999999999997</v>
      </c>
      <c r="P136" s="190">
        <f t="shared" si="88"/>
        <v>39.78</v>
      </c>
      <c r="Q136" s="190">
        <f t="shared" si="88"/>
        <v>42</v>
      </c>
      <c r="R136" s="190">
        <f t="shared" si="88"/>
        <v>44.24</v>
      </c>
      <c r="S136" s="190">
        <f t="shared" si="88"/>
        <v>46.37</v>
      </c>
      <c r="T136" s="190">
        <f t="shared" si="88"/>
        <v>48.45</v>
      </c>
      <c r="U136" s="190">
        <f t="shared" si="88"/>
        <v>50.67</v>
      </c>
      <c r="V136" s="190">
        <f t="shared" si="88"/>
        <v>52.57</v>
      </c>
      <c r="W136" s="190">
        <f t="shared" si="88"/>
        <v>54.54</v>
      </c>
    </row>
    <row r="137" spans="1:23" x14ac:dyDescent="0.25">
      <c r="A137" s="160"/>
      <c r="B137" s="160"/>
      <c r="C137" s="189" t="s">
        <v>722</v>
      </c>
      <c r="D137" s="190">
        <f t="shared" ref="D137:W137" si="89">D144+D149</f>
        <v>4.55</v>
      </c>
      <c r="E137" s="190">
        <f t="shared" si="89"/>
        <v>6.65</v>
      </c>
      <c r="F137" s="190">
        <f t="shared" si="89"/>
        <v>8.7200000000000006</v>
      </c>
      <c r="G137" s="190">
        <f t="shared" si="89"/>
        <v>10.91</v>
      </c>
      <c r="H137" s="190">
        <f t="shared" si="89"/>
        <v>12.68</v>
      </c>
      <c r="I137" s="190">
        <f t="shared" si="89"/>
        <v>15.04</v>
      </c>
      <c r="J137" s="190">
        <f t="shared" si="89"/>
        <v>16.86</v>
      </c>
      <c r="K137" s="190">
        <f t="shared" si="89"/>
        <v>19.309999999999999</v>
      </c>
      <c r="L137" s="190">
        <f t="shared" si="89"/>
        <v>21.32</v>
      </c>
      <c r="M137" s="190">
        <f t="shared" si="89"/>
        <v>23.6</v>
      </c>
      <c r="N137" s="190">
        <f t="shared" si="89"/>
        <v>25.29</v>
      </c>
      <c r="O137" s="190">
        <f t="shared" si="89"/>
        <v>27.15</v>
      </c>
      <c r="P137" s="190">
        <f t="shared" si="89"/>
        <v>29.01</v>
      </c>
      <c r="Q137" s="190">
        <f t="shared" si="89"/>
        <v>30.9</v>
      </c>
      <c r="R137" s="190">
        <f t="shared" si="89"/>
        <v>32.799999999999997</v>
      </c>
      <c r="S137" s="190">
        <f t="shared" si="89"/>
        <v>34.36</v>
      </c>
      <c r="T137" s="190">
        <f t="shared" si="89"/>
        <v>35.93</v>
      </c>
      <c r="U137" s="190">
        <f t="shared" si="89"/>
        <v>37.82</v>
      </c>
      <c r="V137" s="190">
        <f t="shared" si="89"/>
        <v>39.369999999999997</v>
      </c>
      <c r="W137" s="190">
        <f t="shared" si="89"/>
        <v>41.01</v>
      </c>
    </row>
    <row r="138" spans="1:23" x14ac:dyDescent="0.25">
      <c r="A138" s="160"/>
      <c r="B138" s="160"/>
      <c r="C138" s="191" t="s">
        <v>723</v>
      </c>
      <c r="D138" s="192">
        <f>D81+D113/12*4+D114/12*4+D115/12*4</f>
        <v>3.59</v>
      </c>
      <c r="E138" s="192">
        <f t="shared" ref="E138:W138" si="90">E81+E113/12*4+E114/12*4+E115/12*4</f>
        <v>4.92</v>
      </c>
      <c r="F138" s="192">
        <f t="shared" si="90"/>
        <v>6.09</v>
      </c>
      <c r="G138" s="192">
        <f t="shared" si="90"/>
        <v>7.59</v>
      </c>
      <c r="H138" s="192">
        <f t="shared" si="90"/>
        <v>8.84</v>
      </c>
      <c r="I138" s="192">
        <f t="shared" si="90"/>
        <v>10.84</v>
      </c>
      <c r="J138" s="192">
        <f t="shared" si="90"/>
        <v>12.01</v>
      </c>
      <c r="K138" s="192">
        <f t="shared" si="90"/>
        <v>13.35</v>
      </c>
      <c r="L138" s="192">
        <f t="shared" si="90"/>
        <v>14.84</v>
      </c>
      <c r="M138" s="192">
        <f t="shared" si="90"/>
        <v>16.420000000000002</v>
      </c>
      <c r="N138" s="192">
        <f t="shared" si="90"/>
        <v>17.600000000000001</v>
      </c>
      <c r="O138" s="192">
        <f t="shared" si="90"/>
        <v>19.43</v>
      </c>
      <c r="P138" s="192">
        <f t="shared" si="90"/>
        <v>20.6</v>
      </c>
      <c r="Q138" s="192">
        <f t="shared" si="90"/>
        <v>21.93</v>
      </c>
      <c r="R138" s="192">
        <f t="shared" si="90"/>
        <v>23.18</v>
      </c>
      <c r="S138" s="192">
        <f t="shared" si="90"/>
        <v>24.6</v>
      </c>
      <c r="T138" s="192">
        <f t="shared" si="90"/>
        <v>25.78</v>
      </c>
      <c r="U138" s="192">
        <f t="shared" si="90"/>
        <v>27.11</v>
      </c>
      <c r="V138" s="192">
        <f t="shared" si="90"/>
        <v>28.27</v>
      </c>
      <c r="W138" s="192">
        <f t="shared" si="90"/>
        <v>29.52</v>
      </c>
    </row>
    <row r="139" spans="1:23" x14ac:dyDescent="0.25">
      <c r="A139" s="160"/>
      <c r="B139" s="160"/>
      <c r="C139" s="191" t="s">
        <v>724</v>
      </c>
      <c r="D139" s="192">
        <f>D82+D113/12*4</f>
        <v>0.75</v>
      </c>
      <c r="E139" s="192">
        <f t="shared" ref="E139:W139" si="91">E82+E113/12*4</f>
        <v>1.5</v>
      </c>
      <c r="F139" s="192">
        <f t="shared" si="91"/>
        <v>2.2599999999999998</v>
      </c>
      <c r="G139" s="192">
        <f t="shared" si="91"/>
        <v>3.01</v>
      </c>
      <c r="H139" s="192">
        <f t="shared" si="91"/>
        <v>3.76</v>
      </c>
      <c r="I139" s="192">
        <f t="shared" si="91"/>
        <v>4.51</v>
      </c>
      <c r="J139" s="192">
        <f t="shared" si="91"/>
        <v>5.26</v>
      </c>
      <c r="K139" s="192">
        <f t="shared" si="91"/>
        <v>6.01</v>
      </c>
      <c r="L139" s="192">
        <f t="shared" si="91"/>
        <v>6.77</v>
      </c>
      <c r="M139" s="192">
        <f t="shared" si="91"/>
        <v>7.51</v>
      </c>
      <c r="N139" s="192">
        <f t="shared" si="91"/>
        <v>8.27</v>
      </c>
      <c r="O139" s="192">
        <f t="shared" si="91"/>
        <v>9.01</v>
      </c>
      <c r="P139" s="192">
        <f t="shared" si="91"/>
        <v>9.76</v>
      </c>
      <c r="Q139" s="192">
        <f t="shared" si="91"/>
        <v>10.51</v>
      </c>
      <c r="R139" s="192">
        <f t="shared" si="91"/>
        <v>11.27</v>
      </c>
      <c r="S139" s="192">
        <f t="shared" si="91"/>
        <v>12.02</v>
      </c>
      <c r="T139" s="192">
        <f t="shared" si="91"/>
        <v>12.77</v>
      </c>
      <c r="U139" s="192">
        <f t="shared" si="91"/>
        <v>13.52</v>
      </c>
      <c r="V139" s="192">
        <f t="shared" si="91"/>
        <v>14.27</v>
      </c>
      <c r="W139" s="192">
        <f t="shared" si="91"/>
        <v>15.02</v>
      </c>
    </row>
    <row r="140" spans="1:23" x14ac:dyDescent="0.25">
      <c r="A140" s="160"/>
      <c r="B140" s="160"/>
      <c r="C140" s="191" t="s">
        <v>725</v>
      </c>
      <c r="D140" s="192">
        <f>D83+D113/12*4+D114/12*4+D115/12*4</f>
        <v>4.3</v>
      </c>
      <c r="E140" s="192">
        <f t="shared" ref="E140:W140" si="92">E83+E113/12*4+E114/12*4+E115/12*4</f>
        <v>5.67</v>
      </c>
      <c r="F140" s="192">
        <f t="shared" si="92"/>
        <v>6.88</v>
      </c>
      <c r="G140" s="192">
        <f t="shared" si="92"/>
        <v>8.42</v>
      </c>
      <c r="H140" s="192">
        <f t="shared" si="92"/>
        <v>9.7200000000000006</v>
      </c>
      <c r="I140" s="192">
        <f t="shared" si="92"/>
        <v>11.75</v>
      </c>
      <c r="J140" s="192">
        <f t="shared" si="92"/>
        <v>12.97</v>
      </c>
      <c r="K140" s="192">
        <f t="shared" si="92"/>
        <v>14.35</v>
      </c>
      <c r="L140" s="192">
        <f t="shared" si="92"/>
        <v>15.89</v>
      </c>
      <c r="M140" s="192">
        <f t="shared" si="92"/>
        <v>17.510000000000002</v>
      </c>
      <c r="N140" s="192">
        <f t="shared" si="92"/>
        <v>18.73</v>
      </c>
      <c r="O140" s="192">
        <f t="shared" si="92"/>
        <v>19.93</v>
      </c>
      <c r="P140" s="192">
        <f t="shared" si="92"/>
        <v>21.14</v>
      </c>
      <c r="Q140" s="192">
        <f t="shared" si="92"/>
        <v>22.52</v>
      </c>
      <c r="R140" s="192">
        <f t="shared" si="92"/>
        <v>23.81</v>
      </c>
      <c r="S140" s="192">
        <f t="shared" si="92"/>
        <v>25.26</v>
      </c>
      <c r="T140" s="192">
        <f t="shared" si="92"/>
        <v>26.49</v>
      </c>
      <c r="U140" s="192">
        <f t="shared" si="92"/>
        <v>27.86</v>
      </c>
      <c r="V140" s="192">
        <f t="shared" si="92"/>
        <v>29.07</v>
      </c>
      <c r="W140" s="192">
        <f t="shared" si="92"/>
        <v>30.36</v>
      </c>
    </row>
    <row r="141" spans="1:23" x14ac:dyDescent="0.25">
      <c r="A141" s="160"/>
      <c r="B141" s="160"/>
      <c r="C141" s="191" t="s">
        <v>724</v>
      </c>
      <c r="D141" s="192">
        <f>D84+D113/12*4</f>
        <v>0.79</v>
      </c>
      <c r="E141" s="192">
        <f t="shared" ref="E141:W141" si="93">E84+E113/12*4</f>
        <v>1.58</v>
      </c>
      <c r="F141" s="192">
        <f t="shared" si="93"/>
        <v>2.39</v>
      </c>
      <c r="G141" s="192">
        <f t="shared" si="93"/>
        <v>3.17</v>
      </c>
      <c r="H141" s="192">
        <f t="shared" si="93"/>
        <v>3.97</v>
      </c>
      <c r="I141" s="192">
        <f t="shared" si="93"/>
        <v>4.76</v>
      </c>
      <c r="J141" s="192">
        <f t="shared" si="93"/>
        <v>5.55</v>
      </c>
      <c r="K141" s="192">
        <f t="shared" si="93"/>
        <v>6.34</v>
      </c>
      <c r="L141" s="192">
        <f t="shared" si="93"/>
        <v>7.14</v>
      </c>
      <c r="M141" s="192">
        <f t="shared" si="93"/>
        <v>7.93</v>
      </c>
      <c r="N141" s="192">
        <f t="shared" si="93"/>
        <v>8.73</v>
      </c>
      <c r="O141" s="192">
        <f t="shared" si="93"/>
        <v>9.51</v>
      </c>
      <c r="P141" s="192">
        <f t="shared" si="93"/>
        <v>10.31</v>
      </c>
      <c r="Q141" s="192">
        <f t="shared" si="93"/>
        <v>11.1</v>
      </c>
      <c r="R141" s="192">
        <f t="shared" si="93"/>
        <v>11.9</v>
      </c>
      <c r="S141" s="192">
        <f t="shared" si="93"/>
        <v>12.69</v>
      </c>
      <c r="T141" s="192">
        <f t="shared" si="93"/>
        <v>13.48</v>
      </c>
      <c r="U141" s="192">
        <f t="shared" si="93"/>
        <v>14.27</v>
      </c>
      <c r="V141" s="192">
        <f t="shared" si="93"/>
        <v>15.06</v>
      </c>
      <c r="W141" s="192">
        <f t="shared" si="93"/>
        <v>15.85</v>
      </c>
    </row>
    <row r="142" spans="1:23" x14ac:dyDescent="0.25">
      <c r="A142" s="160"/>
      <c r="B142" s="160"/>
      <c r="C142" s="191" t="s">
        <v>726</v>
      </c>
      <c r="D142" s="192">
        <f>D85+D113/12*4+D114/12*4+D115/12*4</f>
        <v>4.83</v>
      </c>
      <c r="E142" s="192">
        <f t="shared" ref="E142:W142" si="94">E85+E113/12*4+E114/12*4+E115/12*4</f>
        <v>6.74</v>
      </c>
      <c r="F142" s="192">
        <f t="shared" si="94"/>
        <v>8.49</v>
      </c>
      <c r="G142" s="192">
        <f t="shared" si="94"/>
        <v>10.56</v>
      </c>
      <c r="H142" s="192">
        <f t="shared" si="94"/>
        <v>12.39</v>
      </c>
      <c r="I142" s="192">
        <f t="shared" si="94"/>
        <v>14.96</v>
      </c>
      <c r="J142" s="192">
        <f t="shared" si="94"/>
        <v>16.72</v>
      </c>
      <c r="K142" s="192">
        <f t="shared" si="94"/>
        <v>18.63</v>
      </c>
      <c r="L142" s="192">
        <f t="shared" si="94"/>
        <v>20.7</v>
      </c>
      <c r="M142" s="192">
        <f t="shared" si="94"/>
        <v>22.86</v>
      </c>
      <c r="N142" s="192">
        <f t="shared" si="94"/>
        <v>24.61</v>
      </c>
      <c r="O142" s="192">
        <f t="shared" si="94"/>
        <v>26.35</v>
      </c>
      <c r="P142" s="192">
        <f t="shared" si="94"/>
        <v>28.1</v>
      </c>
      <c r="Q142" s="192">
        <f t="shared" si="94"/>
        <v>30.01</v>
      </c>
      <c r="R142" s="192">
        <f t="shared" si="94"/>
        <v>31.83</v>
      </c>
      <c r="S142" s="192">
        <f t="shared" si="94"/>
        <v>33.82</v>
      </c>
      <c r="T142" s="192">
        <f t="shared" si="94"/>
        <v>35.58</v>
      </c>
      <c r="U142" s="192">
        <f t="shared" si="94"/>
        <v>37.49</v>
      </c>
      <c r="V142" s="192">
        <f t="shared" si="94"/>
        <v>39.229999999999997</v>
      </c>
      <c r="W142" s="192">
        <f t="shared" si="94"/>
        <v>41.06</v>
      </c>
    </row>
    <row r="143" spans="1:23" x14ac:dyDescent="0.25">
      <c r="A143" s="160"/>
      <c r="B143" s="160"/>
      <c r="C143" s="191" t="s">
        <v>724</v>
      </c>
      <c r="D143" s="192">
        <f>D86+D113/12*4</f>
        <v>1.33</v>
      </c>
      <c r="E143" s="192">
        <f t="shared" ref="E143:W143" si="95">E86+E113/12*4</f>
        <v>2.65</v>
      </c>
      <c r="F143" s="192">
        <f t="shared" si="95"/>
        <v>3.99</v>
      </c>
      <c r="G143" s="192">
        <f t="shared" si="95"/>
        <v>5.31</v>
      </c>
      <c r="H143" s="192">
        <f t="shared" si="95"/>
        <v>6.64</v>
      </c>
      <c r="I143" s="192">
        <f t="shared" si="95"/>
        <v>7.97</v>
      </c>
      <c r="J143" s="192">
        <f t="shared" si="95"/>
        <v>9.2899999999999991</v>
      </c>
      <c r="K143" s="192">
        <f t="shared" si="95"/>
        <v>10.62</v>
      </c>
      <c r="L143" s="192">
        <f t="shared" si="95"/>
        <v>11.96</v>
      </c>
      <c r="M143" s="192">
        <f t="shared" si="95"/>
        <v>13.28</v>
      </c>
      <c r="N143" s="192">
        <f t="shared" si="95"/>
        <v>14.61</v>
      </c>
      <c r="O143" s="192">
        <f t="shared" si="95"/>
        <v>15.93</v>
      </c>
      <c r="P143" s="192">
        <f t="shared" si="95"/>
        <v>17.260000000000002</v>
      </c>
      <c r="Q143" s="192">
        <f t="shared" si="95"/>
        <v>18.59</v>
      </c>
      <c r="R143" s="192">
        <f t="shared" si="95"/>
        <v>19.920000000000002</v>
      </c>
      <c r="S143" s="192">
        <f t="shared" si="95"/>
        <v>21.25</v>
      </c>
      <c r="T143" s="192">
        <f t="shared" si="95"/>
        <v>22.58</v>
      </c>
      <c r="U143" s="192">
        <f t="shared" si="95"/>
        <v>23.9</v>
      </c>
      <c r="V143" s="192">
        <f t="shared" si="95"/>
        <v>25.23</v>
      </c>
      <c r="W143" s="192">
        <f t="shared" si="95"/>
        <v>26.55</v>
      </c>
    </row>
    <row r="144" spans="1:23" x14ac:dyDescent="0.25">
      <c r="A144" s="160"/>
      <c r="B144" s="160"/>
      <c r="C144" s="191" t="s">
        <v>727</v>
      </c>
      <c r="D144" s="192">
        <f>D87+D113/12*4+D114/12*4+D115/12*4</f>
        <v>3.71</v>
      </c>
      <c r="E144" s="192">
        <f t="shared" ref="E144:W144" si="96">E87+E113/12*4+E114/12*4+E115/12*4</f>
        <v>5.24</v>
      </c>
      <c r="F144" s="192">
        <f t="shared" si="96"/>
        <v>6.61</v>
      </c>
      <c r="G144" s="192">
        <f t="shared" si="96"/>
        <v>8.31</v>
      </c>
      <c r="H144" s="192">
        <f t="shared" si="96"/>
        <v>9.76</v>
      </c>
      <c r="I144" s="192">
        <f t="shared" si="96"/>
        <v>11.46</v>
      </c>
      <c r="J144" s="192">
        <f t="shared" si="96"/>
        <v>12.83</v>
      </c>
      <c r="K144" s="192">
        <f t="shared" si="96"/>
        <v>14.37</v>
      </c>
      <c r="L144" s="192">
        <f t="shared" si="96"/>
        <v>16.059999999999999</v>
      </c>
      <c r="M144" s="192">
        <f t="shared" si="96"/>
        <v>17.850000000000001</v>
      </c>
      <c r="N144" s="192">
        <f t="shared" si="96"/>
        <v>19.22</v>
      </c>
      <c r="O144" s="192">
        <f t="shared" si="96"/>
        <v>20.59</v>
      </c>
      <c r="P144" s="192">
        <f t="shared" si="96"/>
        <v>21.96</v>
      </c>
      <c r="Q144" s="192">
        <f t="shared" si="96"/>
        <v>23.49</v>
      </c>
      <c r="R144" s="192">
        <f t="shared" si="96"/>
        <v>24.94</v>
      </c>
      <c r="S144" s="192">
        <f t="shared" si="96"/>
        <v>26.31</v>
      </c>
      <c r="T144" s="192">
        <f t="shared" si="96"/>
        <v>27.68</v>
      </c>
      <c r="U144" s="192">
        <f t="shared" si="96"/>
        <v>29.22</v>
      </c>
      <c r="V144" s="192">
        <f t="shared" si="96"/>
        <v>30.58</v>
      </c>
      <c r="W144" s="192">
        <f t="shared" si="96"/>
        <v>32.03</v>
      </c>
    </row>
    <row r="145" spans="1:23" x14ac:dyDescent="0.25">
      <c r="A145" s="160"/>
      <c r="B145" s="160"/>
      <c r="C145" s="191" t="s">
        <v>724</v>
      </c>
      <c r="D145" s="192">
        <f>D88+D113/12*4</f>
        <v>0.87</v>
      </c>
      <c r="E145" s="192">
        <f t="shared" ref="E145:W145" si="97">E88+E113/12*4</f>
        <v>1.73</v>
      </c>
      <c r="F145" s="192">
        <f t="shared" si="97"/>
        <v>2.61</v>
      </c>
      <c r="G145" s="192">
        <f t="shared" si="97"/>
        <v>3.48</v>
      </c>
      <c r="H145" s="192">
        <f t="shared" si="97"/>
        <v>4.34</v>
      </c>
      <c r="I145" s="192">
        <f t="shared" si="97"/>
        <v>5.21</v>
      </c>
      <c r="J145" s="192">
        <f t="shared" si="97"/>
        <v>6.08</v>
      </c>
      <c r="K145" s="192">
        <f t="shared" si="97"/>
        <v>6.94</v>
      </c>
      <c r="L145" s="192">
        <f t="shared" si="97"/>
        <v>7.82</v>
      </c>
      <c r="M145" s="192">
        <f t="shared" si="97"/>
        <v>8.69</v>
      </c>
      <c r="N145" s="192">
        <f t="shared" si="97"/>
        <v>9.5500000000000007</v>
      </c>
      <c r="O145" s="192">
        <f t="shared" si="97"/>
        <v>10.42</v>
      </c>
      <c r="P145" s="192">
        <f t="shared" si="97"/>
        <v>11.29</v>
      </c>
      <c r="Q145" s="192">
        <f t="shared" si="97"/>
        <v>12.15</v>
      </c>
      <c r="R145" s="192">
        <f t="shared" si="97"/>
        <v>13.03</v>
      </c>
      <c r="S145" s="192">
        <f t="shared" si="97"/>
        <v>13.9</v>
      </c>
      <c r="T145" s="192">
        <f t="shared" si="97"/>
        <v>14.76</v>
      </c>
      <c r="U145" s="192">
        <f t="shared" si="97"/>
        <v>15.63</v>
      </c>
      <c r="V145" s="192">
        <f t="shared" si="97"/>
        <v>16.5</v>
      </c>
      <c r="W145" s="192">
        <f t="shared" si="97"/>
        <v>17.36</v>
      </c>
    </row>
    <row r="146" spans="1:23" x14ac:dyDescent="0.25">
      <c r="A146" s="160"/>
      <c r="B146" s="160"/>
      <c r="C146" s="193" t="s">
        <v>728</v>
      </c>
      <c r="D146" s="194">
        <f>D89</f>
        <v>5.42</v>
      </c>
      <c r="E146" s="194">
        <f t="shared" ref="E146:W149" si="98">E89</f>
        <v>5.99</v>
      </c>
      <c r="F146" s="194">
        <f t="shared" si="98"/>
        <v>6.7</v>
      </c>
      <c r="G146" s="194">
        <f t="shared" si="98"/>
        <v>7.1</v>
      </c>
      <c r="H146" s="194">
        <f t="shared" si="98"/>
        <v>7.34</v>
      </c>
      <c r="I146" s="194">
        <f t="shared" si="98"/>
        <v>7.91</v>
      </c>
      <c r="J146" s="194">
        <f t="shared" si="98"/>
        <v>8.2799999999999994</v>
      </c>
      <c r="K146" s="194">
        <f t="shared" si="98"/>
        <v>9.27</v>
      </c>
      <c r="L146" s="194">
        <f t="shared" si="98"/>
        <v>9.51</v>
      </c>
      <c r="M146" s="194">
        <f t="shared" si="98"/>
        <v>9.92</v>
      </c>
      <c r="N146" s="194">
        <f t="shared" si="98"/>
        <v>10.16</v>
      </c>
      <c r="O146" s="194">
        <f t="shared" si="98"/>
        <v>10.56</v>
      </c>
      <c r="P146" s="194">
        <f t="shared" si="98"/>
        <v>11.14</v>
      </c>
      <c r="Q146" s="194">
        <f t="shared" si="98"/>
        <v>11.41</v>
      </c>
      <c r="R146" s="194">
        <f t="shared" si="98"/>
        <v>11.78</v>
      </c>
      <c r="S146" s="194">
        <f t="shared" si="98"/>
        <v>11.89</v>
      </c>
      <c r="T146" s="194">
        <f t="shared" si="98"/>
        <v>12.16</v>
      </c>
      <c r="U146" s="194">
        <f t="shared" si="98"/>
        <v>12.43</v>
      </c>
      <c r="V146" s="194">
        <f t="shared" si="98"/>
        <v>12.54</v>
      </c>
      <c r="W146" s="194">
        <f t="shared" si="98"/>
        <v>12.65</v>
      </c>
    </row>
    <row r="147" spans="1:23" x14ac:dyDescent="0.25">
      <c r="A147" s="160"/>
      <c r="B147" s="160"/>
      <c r="C147" s="193" t="s">
        <v>729</v>
      </c>
      <c r="D147" s="194">
        <f>D90</f>
        <v>5.46</v>
      </c>
      <c r="E147" s="194">
        <f t="shared" si="98"/>
        <v>6.07</v>
      </c>
      <c r="F147" s="194">
        <f t="shared" si="98"/>
        <v>6.82</v>
      </c>
      <c r="G147" s="194">
        <f t="shared" si="98"/>
        <v>7.27</v>
      </c>
      <c r="H147" s="194">
        <f t="shared" si="98"/>
        <v>7.55</v>
      </c>
      <c r="I147" s="194">
        <f t="shared" si="98"/>
        <v>8.16</v>
      </c>
      <c r="J147" s="194">
        <f t="shared" si="98"/>
        <v>8.58</v>
      </c>
      <c r="K147" s="194">
        <f t="shared" si="98"/>
        <v>9.61</v>
      </c>
      <c r="L147" s="194">
        <f t="shared" si="98"/>
        <v>9.89</v>
      </c>
      <c r="M147" s="194">
        <f t="shared" si="98"/>
        <v>10.33</v>
      </c>
      <c r="N147" s="194">
        <f t="shared" si="98"/>
        <v>10.62</v>
      </c>
      <c r="O147" s="194">
        <f t="shared" si="98"/>
        <v>11.06</v>
      </c>
      <c r="P147" s="194">
        <f t="shared" si="98"/>
        <v>11.68</v>
      </c>
      <c r="Q147" s="194">
        <f t="shared" si="98"/>
        <v>11.99</v>
      </c>
      <c r="R147" s="194">
        <f t="shared" si="98"/>
        <v>12.41</v>
      </c>
      <c r="S147" s="194">
        <f t="shared" si="98"/>
        <v>12.55</v>
      </c>
      <c r="T147" s="194">
        <f t="shared" si="98"/>
        <v>12.87</v>
      </c>
      <c r="U147" s="194">
        <f t="shared" si="98"/>
        <v>13.18</v>
      </c>
      <c r="V147" s="194">
        <f t="shared" si="98"/>
        <v>13.34</v>
      </c>
      <c r="W147" s="194">
        <f t="shared" si="98"/>
        <v>13.48</v>
      </c>
    </row>
    <row r="148" spans="1:23" x14ac:dyDescent="0.25">
      <c r="A148" s="160"/>
      <c r="B148" s="160"/>
      <c r="C148" s="193" t="s">
        <v>730</v>
      </c>
      <c r="D148" s="194">
        <f>D91</f>
        <v>5.46</v>
      </c>
      <c r="E148" s="194">
        <f t="shared" si="98"/>
        <v>6.07</v>
      </c>
      <c r="F148" s="194">
        <f t="shared" si="98"/>
        <v>6.82</v>
      </c>
      <c r="G148" s="194">
        <f t="shared" si="98"/>
        <v>7.27</v>
      </c>
      <c r="H148" s="194">
        <f t="shared" si="98"/>
        <v>7.55</v>
      </c>
      <c r="I148" s="194">
        <f t="shared" si="98"/>
        <v>8.16</v>
      </c>
      <c r="J148" s="194">
        <f t="shared" si="98"/>
        <v>8.58</v>
      </c>
      <c r="K148" s="194">
        <f t="shared" si="98"/>
        <v>9.61</v>
      </c>
      <c r="L148" s="194">
        <f t="shared" si="98"/>
        <v>9.89</v>
      </c>
      <c r="M148" s="194">
        <f t="shared" si="98"/>
        <v>10.33</v>
      </c>
      <c r="N148" s="194">
        <f t="shared" si="98"/>
        <v>10.62</v>
      </c>
      <c r="O148" s="194">
        <f t="shared" si="98"/>
        <v>11.06</v>
      </c>
      <c r="P148" s="194">
        <f t="shared" si="98"/>
        <v>11.68</v>
      </c>
      <c r="Q148" s="194">
        <f t="shared" si="98"/>
        <v>11.99</v>
      </c>
      <c r="R148" s="194">
        <f t="shared" si="98"/>
        <v>12.41</v>
      </c>
      <c r="S148" s="194">
        <f t="shared" si="98"/>
        <v>12.55</v>
      </c>
      <c r="T148" s="194">
        <f t="shared" si="98"/>
        <v>12.87</v>
      </c>
      <c r="U148" s="194">
        <f t="shared" si="98"/>
        <v>13.18</v>
      </c>
      <c r="V148" s="194">
        <f t="shared" si="98"/>
        <v>13.34</v>
      </c>
      <c r="W148" s="194">
        <f t="shared" si="98"/>
        <v>13.48</v>
      </c>
    </row>
    <row r="149" spans="1:23" x14ac:dyDescent="0.25">
      <c r="A149" s="160"/>
      <c r="B149" s="160"/>
      <c r="C149" s="193" t="s">
        <v>731</v>
      </c>
      <c r="D149" s="194">
        <f>D92</f>
        <v>0.84</v>
      </c>
      <c r="E149" s="194">
        <f t="shared" si="98"/>
        <v>1.41</v>
      </c>
      <c r="F149" s="194">
        <f t="shared" si="98"/>
        <v>2.11</v>
      </c>
      <c r="G149" s="194">
        <f t="shared" si="98"/>
        <v>2.6</v>
      </c>
      <c r="H149" s="194">
        <f t="shared" si="98"/>
        <v>2.92</v>
      </c>
      <c r="I149" s="194">
        <f t="shared" si="98"/>
        <v>3.58</v>
      </c>
      <c r="J149" s="194">
        <f t="shared" si="98"/>
        <v>4.03</v>
      </c>
      <c r="K149" s="194">
        <f t="shared" si="98"/>
        <v>4.9400000000000004</v>
      </c>
      <c r="L149" s="194">
        <f t="shared" si="98"/>
        <v>5.26</v>
      </c>
      <c r="M149" s="194">
        <f t="shared" si="98"/>
        <v>5.75</v>
      </c>
      <c r="N149" s="194">
        <f t="shared" si="98"/>
        <v>6.07</v>
      </c>
      <c r="O149" s="194">
        <f t="shared" si="98"/>
        <v>6.56</v>
      </c>
      <c r="P149" s="194">
        <f t="shared" si="98"/>
        <v>7.05</v>
      </c>
      <c r="Q149" s="194">
        <f t="shared" si="98"/>
        <v>7.41</v>
      </c>
      <c r="R149" s="194">
        <f t="shared" si="98"/>
        <v>7.86</v>
      </c>
      <c r="S149" s="194">
        <f t="shared" si="98"/>
        <v>8.0500000000000007</v>
      </c>
      <c r="T149" s="194">
        <f t="shared" si="98"/>
        <v>8.25</v>
      </c>
      <c r="U149" s="194">
        <f t="shared" si="98"/>
        <v>8.6</v>
      </c>
      <c r="V149" s="194">
        <f t="shared" si="98"/>
        <v>8.7899999999999991</v>
      </c>
      <c r="W149" s="194">
        <f t="shared" si="98"/>
        <v>8.98</v>
      </c>
    </row>
    <row r="150" spans="1:23" x14ac:dyDescent="0.25"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</row>
    <row r="151" spans="1:23" x14ac:dyDescent="0.25">
      <c r="C151" s="151" t="s">
        <v>733</v>
      </c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</row>
    <row r="152" spans="1:23" x14ac:dyDescent="0.25">
      <c r="A152" s="160"/>
      <c r="B152" s="160"/>
      <c r="C152" s="189" t="s">
        <v>719</v>
      </c>
      <c r="D152" s="190">
        <f t="shared" ref="D152:W152" si="99">D156+D164</f>
        <v>12.81</v>
      </c>
      <c r="E152" s="190">
        <f t="shared" si="99"/>
        <v>17.239999999999998</v>
      </c>
      <c r="F152" s="190">
        <f t="shared" si="99"/>
        <v>21.7</v>
      </c>
      <c r="G152" s="190">
        <f t="shared" si="99"/>
        <v>26.13</v>
      </c>
      <c r="H152" s="190">
        <f t="shared" si="99"/>
        <v>29.64</v>
      </c>
      <c r="I152" s="190">
        <f t="shared" si="99"/>
        <v>34.94</v>
      </c>
      <c r="J152" s="190">
        <f t="shared" si="99"/>
        <v>38.659999999999997</v>
      </c>
      <c r="K152" s="190">
        <f t="shared" si="99"/>
        <v>44.03</v>
      </c>
      <c r="L152" s="190">
        <f t="shared" si="99"/>
        <v>48.11</v>
      </c>
      <c r="M152" s="190">
        <f t="shared" si="99"/>
        <v>52.71</v>
      </c>
      <c r="N152" s="190">
        <f t="shared" si="99"/>
        <v>56.04</v>
      </c>
      <c r="O152" s="190">
        <f t="shared" si="99"/>
        <v>59.97</v>
      </c>
      <c r="P152" s="190">
        <f t="shared" si="99"/>
        <v>64.040000000000006</v>
      </c>
      <c r="Q152" s="190">
        <f t="shared" si="99"/>
        <v>67.7</v>
      </c>
      <c r="R152" s="190">
        <f t="shared" si="99"/>
        <v>71.61</v>
      </c>
      <c r="S152" s="190">
        <f t="shared" si="99"/>
        <v>74.760000000000005</v>
      </c>
      <c r="T152" s="190">
        <f t="shared" si="99"/>
        <v>78.069999999999993</v>
      </c>
      <c r="U152" s="190">
        <f t="shared" si="99"/>
        <v>81.73</v>
      </c>
      <c r="V152" s="190">
        <f t="shared" si="99"/>
        <v>84.66</v>
      </c>
      <c r="W152" s="190">
        <f t="shared" si="99"/>
        <v>87.76</v>
      </c>
    </row>
    <row r="153" spans="1:23" x14ac:dyDescent="0.25">
      <c r="A153" s="160"/>
      <c r="B153" s="160"/>
      <c r="C153" s="189" t="s">
        <v>720</v>
      </c>
      <c r="D153" s="190">
        <f t="shared" ref="D153:W153" si="100">D158+D165</f>
        <v>13.24</v>
      </c>
      <c r="E153" s="190">
        <f t="shared" si="100"/>
        <v>17.86</v>
      </c>
      <c r="F153" s="190">
        <f t="shared" si="100"/>
        <v>22.53</v>
      </c>
      <c r="G153" s="190">
        <f t="shared" si="100"/>
        <v>27.13</v>
      </c>
      <c r="H153" s="190">
        <f t="shared" si="100"/>
        <v>30.83</v>
      </c>
      <c r="I153" s="190">
        <f t="shared" si="100"/>
        <v>36.31</v>
      </c>
      <c r="J153" s="190">
        <f t="shared" si="100"/>
        <v>40.229999999999997</v>
      </c>
      <c r="K153" s="190">
        <f t="shared" si="100"/>
        <v>45.78</v>
      </c>
      <c r="L153" s="190">
        <f t="shared" si="100"/>
        <v>50.04</v>
      </c>
      <c r="M153" s="190">
        <f t="shared" si="100"/>
        <v>54.84</v>
      </c>
      <c r="N153" s="190">
        <f t="shared" si="100"/>
        <v>58.37</v>
      </c>
      <c r="O153" s="190">
        <f t="shared" si="100"/>
        <v>62.22</v>
      </c>
      <c r="P153" s="190">
        <f t="shared" si="100"/>
        <v>66.48</v>
      </c>
      <c r="Q153" s="190">
        <f t="shared" si="100"/>
        <v>70.319999999999993</v>
      </c>
      <c r="R153" s="190">
        <f t="shared" si="100"/>
        <v>74.430000000000007</v>
      </c>
      <c r="S153" s="190">
        <f t="shared" si="100"/>
        <v>77.760000000000005</v>
      </c>
      <c r="T153" s="190">
        <f t="shared" si="100"/>
        <v>81.27</v>
      </c>
      <c r="U153" s="190">
        <f t="shared" si="100"/>
        <v>85.1</v>
      </c>
      <c r="V153" s="190">
        <f t="shared" si="100"/>
        <v>88.23</v>
      </c>
      <c r="W153" s="190">
        <f t="shared" si="100"/>
        <v>91.5</v>
      </c>
    </row>
    <row r="154" spans="1:23" x14ac:dyDescent="0.25">
      <c r="A154" s="160"/>
      <c r="B154" s="160"/>
      <c r="C154" s="189" t="s">
        <v>721</v>
      </c>
      <c r="D154" s="190">
        <f t="shared" ref="D154:W154" si="101">D160+D166</f>
        <v>14.44</v>
      </c>
      <c r="E154" s="190">
        <f t="shared" si="101"/>
        <v>20.27</v>
      </c>
      <c r="F154" s="190">
        <f t="shared" si="101"/>
        <v>26.13</v>
      </c>
      <c r="G154" s="190">
        <f t="shared" si="101"/>
        <v>31.95</v>
      </c>
      <c r="H154" s="190">
        <f t="shared" si="101"/>
        <v>36.85</v>
      </c>
      <c r="I154" s="190">
        <f t="shared" si="101"/>
        <v>43.53</v>
      </c>
      <c r="J154" s="190">
        <f t="shared" si="101"/>
        <v>48.65</v>
      </c>
      <c r="K154" s="190">
        <f t="shared" si="101"/>
        <v>55.41</v>
      </c>
      <c r="L154" s="190">
        <f t="shared" si="101"/>
        <v>60.87</v>
      </c>
      <c r="M154" s="190">
        <f t="shared" si="101"/>
        <v>66.88</v>
      </c>
      <c r="N154" s="190">
        <f t="shared" si="101"/>
        <v>71.61</v>
      </c>
      <c r="O154" s="190">
        <f t="shared" si="101"/>
        <v>76.66</v>
      </c>
      <c r="P154" s="190">
        <f t="shared" si="101"/>
        <v>82.12</v>
      </c>
      <c r="Q154" s="190">
        <f t="shared" si="101"/>
        <v>87.17</v>
      </c>
      <c r="R154" s="190">
        <f t="shared" si="101"/>
        <v>92.48</v>
      </c>
      <c r="S154" s="190">
        <f t="shared" si="101"/>
        <v>97.02</v>
      </c>
      <c r="T154" s="190">
        <f t="shared" si="101"/>
        <v>101.73</v>
      </c>
      <c r="U154" s="190">
        <f t="shared" si="101"/>
        <v>106.77</v>
      </c>
      <c r="V154" s="190">
        <f t="shared" si="101"/>
        <v>111.1</v>
      </c>
      <c r="W154" s="190">
        <f t="shared" si="101"/>
        <v>115.58</v>
      </c>
    </row>
    <row r="155" spans="1:23" x14ac:dyDescent="0.25">
      <c r="A155" s="160"/>
      <c r="B155" s="160"/>
      <c r="C155" s="189" t="s">
        <v>722</v>
      </c>
      <c r="D155" s="190">
        <f t="shared" ref="D155:W155" si="102">D162+D167</f>
        <v>6.93</v>
      </c>
      <c r="E155" s="190">
        <f t="shared" si="102"/>
        <v>11.14</v>
      </c>
      <c r="F155" s="190">
        <f t="shared" si="102"/>
        <v>15.15</v>
      </c>
      <c r="G155" s="190">
        <f t="shared" si="102"/>
        <v>19.54</v>
      </c>
      <c r="H155" s="190">
        <f t="shared" si="102"/>
        <v>23</v>
      </c>
      <c r="I155" s="190">
        <f t="shared" si="102"/>
        <v>27.76</v>
      </c>
      <c r="J155" s="190">
        <f t="shared" si="102"/>
        <v>31.22</v>
      </c>
      <c r="K155" s="190">
        <f t="shared" si="102"/>
        <v>36.17</v>
      </c>
      <c r="L155" s="190">
        <f t="shared" si="102"/>
        <v>40.200000000000003</v>
      </c>
      <c r="M155" s="190">
        <f t="shared" si="102"/>
        <v>44.79</v>
      </c>
      <c r="N155" s="190">
        <f t="shared" si="102"/>
        <v>48.07</v>
      </c>
      <c r="O155" s="190">
        <f t="shared" si="102"/>
        <v>51.72</v>
      </c>
      <c r="P155" s="190">
        <f t="shared" si="102"/>
        <v>55.36</v>
      </c>
      <c r="Q155" s="190">
        <f t="shared" si="102"/>
        <v>59.21</v>
      </c>
      <c r="R155" s="190">
        <f t="shared" si="102"/>
        <v>62.84</v>
      </c>
      <c r="S155" s="190">
        <f t="shared" si="102"/>
        <v>65.95</v>
      </c>
      <c r="T155" s="190">
        <f t="shared" si="102"/>
        <v>69.06</v>
      </c>
      <c r="U155" s="190">
        <f t="shared" si="102"/>
        <v>72.91</v>
      </c>
      <c r="V155" s="190">
        <f t="shared" si="102"/>
        <v>76.03</v>
      </c>
      <c r="W155" s="190">
        <f t="shared" si="102"/>
        <v>79.319999999999993</v>
      </c>
    </row>
    <row r="156" spans="1:23" x14ac:dyDescent="0.25">
      <c r="A156" s="160"/>
      <c r="B156" s="160"/>
      <c r="C156" s="191" t="s">
        <v>723</v>
      </c>
      <c r="D156" s="192">
        <f>D99+D113/12*9+D114/12*9+D115/12*9</f>
        <v>5.89</v>
      </c>
      <c r="E156" s="192">
        <f t="shared" ref="E156:W156" si="103">E99+E113/12*9+E114/12*9+E115/12*9</f>
        <v>8.89</v>
      </c>
      <c r="F156" s="192">
        <f t="shared" si="103"/>
        <v>11.52</v>
      </c>
      <c r="G156" s="192">
        <f t="shared" si="103"/>
        <v>14.89</v>
      </c>
      <c r="H156" s="192">
        <f t="shared" si="103"/>
        <v>17.71</v>
      </c>
      <c r="I156" s="192">
        <f t="shared" si="103"/>
        <v>21.58</v>
      </c>
      <c r="J156" s="192">
        <f t="shared" si="103"/>
        <v>24.21</v>
      </c>
      <c r="K156" s="192">
        <f t="shared" si="103"/>
        <v>27.21</v>
      </c>
      <c r="L156" s="192">
        <f t="shared" si="103"/>
        <v>30.6</v>
      </c>
      <c r="M156" s="192">
        <f t="shared" si="103"/>
        <v>34.15</v>
      </c>
      <c r="N156" s="192">
        <f t="shared" si="103"/>
        <v>36.79</v>
      </c>
      <c r="O156" s="192">
        <f t="shared" si="103"/>
        <v>39.659999999999997</v>
      </c>
      <c r="P156" s="192">
        <f t="shared" si="103"/>
        <v>42.29</v>
      </c>
      <c r="Q156" s="192">
        <f t="shared" si="103"/>
        <v>45.29</v>
      </c>
      <c r="R156" s="192">
        <f t="shared" si="103"/>
        <v>48.11</v>
      </c>
      <c r="S156" s="192">
        <f t="shared" si="103"/>
        <v>50.98</v>
      </c>
      <c r="T156" s="192">
        <f t="shared" si="103"/>
        <v>53.62</v>
      </c>
      <c r="U156" s="192">
        <f t="shared" si="103"/>
        <v>56.61</v>
      </c>
      <c r="V156" s="192">
        <f t="shared" si="103"/>
        <v>59.25</v>
      </c>
      <c r="W156" s="192">
        <f t="shared" si="103"/>
        <v>62.06</v>
      </c>
    </row>
    <row r="157" spans="1:23" x14ac:dyDescent="0.25">
      <c r="A157" s="160"/>
      <c r="B157" s="160"/>
      <c r="C157" s="191" t="s">
        <v>724</v>
      </c>
      <c r="D157" s="192">
        <f>D100+D113/12*9</f>
        <v>1.7</v>
      </c>
      <c r="E157" s="192">
        <f t="shared" ref="E157:W157" si="104">E100+E113/12*9</f>
        <v>3.39</v>
      </c>
      <c r="F157" s="192">
        <f t="shared" si="104"/>
        <v>5.08</v>
      </c>
      <c r="G157" s="192">
        <f t="shared" si="104"/>
        <v>6.76</v>
      </c>
      <c r="H157" s="192">
        <f t="shared" si="104"/>
        <v>8.4600000000000009</v>
      </c>
      <c r="I157" s="192">
        <f t="shared" si="104"/>
        <v>10.14</v>
      </c>
      <c r="J157" s="192">
        <f t="shared" si="104"/>
        <v>11.84</v>
      </c>
      <c r="K157" s="192">
        <f t="shared" si="104"/>
        <v>13.52</v>
      </c>
      <c r="L157" s="192">
        <f t="shared" si="104"/>
        <v>15.22</v>
      </c>
      <c r="M157" s="192">
        <f t="shared" si="104"/>
        <v>16.899999999999999</v>
      </c>
      <c r="N157" s="192">
        <f t="shared" si="104"/>
        <v>18.61</v>
      </c>
      <c r="O157" s="192">
        <f t="shared" si="104"/>
        <v>20.29</v>
      </c>
      <c r="P157" s="192">
        <f t="shared" si="104"/>
        <v>21.97</v>
      </c>
      <c r="Q157" s="192">
        <f t="shared" si="104"/>
        <v>23.66</v>
      </c>
      <c r="R157" s="192">
        <f t="shared" si="104"/>
        <v>25.36</v>
      </c>
      <c r="S157" s="192">
        <f t="shared" si="104"/>
        <v>27.04</v>
      </c>
      <c r="T157" s="192">
        <f t="shared" si="104"/>
        <v>28.74</v>
      </c>
      <c r="U157" s="192">
        <f t="shared" si="104"/>
        <v>30.42</v>
      </c>
      <c r="V157" s="192">
        <f t="shared" si="104"/>
        <v>32.119999999999997</v>
      </c>
      <c r="W157" s="192">
        <f t="shared" si="104"/>
        <v>33.81</v>
      </c>
    </row>
    <row r="158" spans="1:23" x14ac:dyDescent="0.25">
      <c r="A158" s="160"/>
      <c r="B158" s="160"/>
      <c r="C158" s="191" t="s">
        <v>725</v>
      </c>
      <c r="D158" s="192">
        <f>D101+D113/12*9+D114/12*9+D115/12*9</f>
        <v>6.23</v>
      </c>
      <c r="E158" s="192">
        <f t="shared" ref="E158:W158" si="105">E101+E113/12*9+E114/12*9+E115/12*9</f>
        <v>9.32</v>
      </c>
      <c r="F158" s="192">
        <f t="shared" si="105"/>
        <v>12.06</v>
      </c>
      <c r="G158" s="192">
        <f t="shared" si="105"/>
        <v>15.51</v>
      </c>
      <c r="H158" s="192">
        <f t="shared" si="105"/>
        <v>18.43</v>
      </c>
      <c r="I158" s="192">
        <f t="shared" si="105"/>
        <v>22.39</v>
      </c>
      <c r="J158" s="192">
        <f t="shared" si="105"/>
        <v>25.12</v>
      </c>
      <c r="K158" s="192">
        <f t="shared" si="105"/>
        <v>28.21</v>
      </c>
      <c r="L158" s="192">
        <f t="shared" si="105"/>
        <v>31.69</v>
      </c>
      <c r="M158" s="192">
        <f t="shared" si="105"/>
        <v>35.340000000000003</v>
      </c>
      <c r="N158" s="192">
        <f t="shared" si="105"/>
        <v>38.08</v>
      </c>
      <c r="O158" s="192">
        <f t="shared" si="105"/>
        <v>40.79</v>
      </c>
      <c r="P158" s="192">
        <f t="shared" si="105"/>
        <v>43.51</v>
      </c>
      <c r="Q158" s="192">
        <f t="shared" si="105"/>
        <v>46.6</v>
      </c>
      <c r="R158" s="192">
        <f t="shared" si="105"/>
        <v>49.52</v>
      </c>
      <c r="S158" s="192">
        <f t="shared" si="105"/>
        <v>52.48</v>
      </c>
      <c r="T158" s="192">
        <f t="shared" si="105"/>
        <v>55.22</v>
      </c>
      <c r="U158" s="192">
        <f t="shared" si="105"/>
        <v>58.3</v>
      </c>
      <c r="V158" s="192">
        <f t="shared" si="105"/>
        <v>61.03</v>
      </c>
      <c r="W158" s="192">
        <f t="shared" si="105"/>
        <v>63.93</v>
      </c>
    </row>
    <row r="159" spans="1:23" x14ac:dyDescent="0.25">
      <c r="A159" s="160"/>
      <c r="B159" s="160"/>
      <c r="C159" s="191" t="s">
        <v>724</v>
      </c>
      <c r="D159" s="192">
        <f>D102+D113/12*9</f>
        <v>1.8</v>
      </c>
      <c r="E159" s="192">
        <f t="shared" ref="E159:W159" si="106">E102+E113/12*9</f>
        <v>3.57</v>
      </c>
      <c r="F159" s="192">
        <f t="shared" si="106"/>
        <v>5.37</v>
      </c>
      <c r="G159" s="192">
        <f t="shared" si="106"/>
        <v>7.14</v>
      </c>
      <c r="H159" s="192">
        <f t="shared" si="106"/>
        <v>8.93</v>
      </c>
      <c r="I159" s="192">
        <f t="shared" si="106"/>
        <v>10.7</v>
      </c>
      <c r="J159" s="192">
        <f t="shared" si="106"/>
        <v>12.5</v>
      </c>
      <c r="K159" s="192">
        <f t="shared" si="106"/>
        <v>14.27</v>
      </c>
      <c r="L159" s="192">
        <f t="shared" si="106"/>
        <v>16.07</v>
      </c>
      <c r="M159" s="192">
        <f t="shared" si="106"/>
        <v>17.84</v>
      </c>
      <c r="N159" s="192">
        <f t="shared" si="106"/>
        <v>19.64</v>
      </c>
      <c r="O159" s="192">
        <f t="shared" si="106"/>
        <v>21.41</v>
      </c>
      <c r="P159" s="192">
        <f t="shared" si="106"/>
        <v>23.2</v>
      </c>
      <c r="Q159" s="192">
        <f t="shared" si="106"/>
        <v>24.97</v>
      </c>
      <c r="R159" s="192">
        <f t="shared" si="106"/>
        <v>26.77</v>
      </c>
      <c r="S159" s="192">
        <f t="shared" si="106"/>
        <v>28.54</v>
      </c>
      <c r="T159" s="192">
        <f t="shared" si="106"/>
        <v>30.34</v>
      </c>
      <c r="U159" s="192">
        <f t="shared" si="106"/>
        <v>32.11</v>
      </c>
      <c r="V159" s="192">
        <f t="shared" si="106"/>
        <v>33.909999999999997</v>
      </c>
      <c r="W159" s="192">
        <f t="shared" si="106"/>
        <v>35.68</v>
      </c>
    </row>
    <row r="160" spans="1:23" x14ac:dyDescent="0.25">
      <c r="A160" s="160"/>
      <c r="B160" s="160"/>
      <c r="C160" s="191" t="s">
        <v>726</v>
      </c>
      <c r="D160" s="192">
        <f>D103+D113/12*9+D114/12*9+D115/12*9</f>
        <v>7.43</v>
      </c>
      <c r="E160" s="192">
        <f t="shared" ref="E160:W160" si="107">E103+E113/12*9+E114/12*9+E115/12*9</f>
        <v>11.73</v>
      </c>
      <c r="F160" s="192">
        <f t="shared" si="107"/>
        <v>15.66</v>
      </c>
      <c r="G160" s="192">
        <f t="shared" si="107"/>
        <v>20.329999999999998</v>
      </c>
      <c r="H160" s="192">
        <f t="shared" si="107"/>
        <v>24.45</v>
      </c>
      <c r="I160" s="192">
        <f t="shared" si="107"/>
        <v>29.61</v>
      </c>
      <c r="J160" s="192">
        <f t="shared" si="107"/>
        <v>33.54</v>
      </c>
      <c r="K160" s="192">
        <f t="shared" si="107"/>
        <v>37.840000000000003</v>
      </c>
      <c r="L160" s="192">
        <f t="shared" si="107"/>
        <v>42.52</v>
      </c>
      <c r="M160" s="192">
        <f t="shared" si="107"/>
        <v>47.38</v>
      </c>
      <c r="N160" s="192">
        <f t="shared" si="107"/>
        <v>51.32</v>
      </c>
      <c r="O160" s="192">
        <f t="shared" si="107"/>
        <v>55.23</v>
      </c>
      <c r="P160" s="192">
        <f t="shared" si="107"/>
        <v>59.15</v>
      </c>
      <c r="Q160" s="192">
        <f t="shared" si="107"/>
        <v>63.45</v>
      </c>
      <c r="R160" s="192">
        <f t="shared" si="107"/>
        <v>67.569999999999993</v>
      </c>
      <c r="S160" s="192">
        <f t="shared" si="107"/>
        <v>71.739999999999995</v>
      </c>
      <c r="T160" s="192">
        <f t="shared" si="107"/>
        <v>75.680000000000007</v>
      </c>
      <c r="U160" s="192">
        <f t="shared" si="107"/>
        <v>79.97</v>
      </c>
      <c r="V160" s="192">
        <f t="shared" si="107"/>
        <v>83.9</v>
      </c>
      <c r="W160" s="192">
        <f t="shared" si="107"/>
        <v>88.01</v>
      </c>
    </row>
    <row r="161" spans="1:26" x14ac:dyDescent="0.25">
      <c r="A161" s="160"/>
      <c r="B161" s="160"/>
      <c r="C161" s="191" t="s">
        <v>724</v>
      </c>
      <c r="D161" s="192">
        <f>D104+D113/12*9</f>
        <v>3</v>
      </c>
      <c r="E161" s="192">
        <f t="shared" ref="E161:W161" si="108">E104+E113/12*9</f>
        <v>5.98</v>
      </c>
      <c r="F161" s="192">
        <f t="shared" si="108"/>
        <v>8.98</v>
      </c>
      <c r="G161" s="192">
        <f t="shared" si="108"/>
        <v>11.95</v>
      </c>
      <c r="H161" s="192">
        <f t="shared" si="108"/>
        <v>14.95</v>
      </c>
      <c r="I161" s="192">
        <f t="shared" si="108"/>
        <v>17.920000000000002</v>
      </c>
      <c r="J161" s="192">
        <f t="shared" si="108"/>
        <v>20.92</v>
      </c>
      <c r="K161" s="192">
        <f t="shared" si="108"/>
        <v>23.9</v>
      </c>
      <c r="L161" s="192">
        <f t="shared" si="108"/>
        <v>26.9</v>
      </c>
      <c r="M161" s="192">
        <f t="shared" si="108"/>
        <v>29.88</v>
      </c>
      <c r="N161" s="192">
        <f t="shared" si="108"/>
        <v>32.880000000000003</v>
      </c>
      <c r="O161" s="192">
        <f t="shared" si="108"/>
        <v>35.86</v>
      </c>
      <c r="P161" s="192">
        <f t="shared" si="108"/>
        <v>38.840000000000003</v>
      </c>
      <c r="Q161" s="192">
        <f t="shared" si="108"/>
        <v>41.83</v>
      </c>
      <c r="R161" s="192">
        <f t="shared" si="108"/>
        <v>44.82</v>
      </c>
      <c r="S161" s="192">
        <f t="shared" si="108"/>
        <v>47.8</v>
      </c>
      <c r="T161" s="192">
        <f t="shared" si="108"/>
        <v>50.8</v>
      </c>
      <c r="U161" s="192">
        <f t="shared" si="108"/>
        <v>53.78</v>
      </c>
      <c r="V161" s="192">
        <f t="shared" si="108"/>
        <v>56.77</v>
      </c>
      <c r="W161" s="192">
        <f t="shared" si="108"/>
        <v>59.76</v>
      </c>
    </row>
    <row r="162" spans="1:26" x14ac:dyDescent="0.25">
      <c r="A162" s="160"/>
      <c r="B162" s="160"/>
      <c r="C162" s="191" t="s">
        <v>727</v>
      </c>
      <c r="D162" s="192">
        <f>D105+D113/12*9+D114/12*9+D115/12*9</f>
        <v>5.39</v>
      </c>
      <c r="E162" s="192">
        <f t="shared" ref="E162:W162" si="109">E105+E113/12*9+E114/12*9+E115/12*9</f>
        <v>8.39</v>
      </c>
      <c r="F162" s="192">
        <f t="shared" si="109"/>
        <v>11.02</v>
      </c>
      <c r="G162" s="192">
        <f t="shared" si="109"/>
        <v>14.4</v>
      </c>
      <c r="H162" s="192">
        <f t="shared" si="109"/>
        <v>17.21</v>
      </c>
      <c r="I162" s="192">
        <f t="shared" si="109"/>
        <v>20.58</v>
      </c>
      <c r="J162" s="192">
        <f t="shared" si="109"/>
        <v>23.22</v>
      </c>
      <c r="K162" s="192">
        <f t="shared" si="109"/>
        <v>26.22</v>
      </c>
      <c r="L162" s="192">
        <f t="shared" si="109"/>
        <v>29.6</v>
      </c>
      <c r="M162" s="192">
        <f t="shared" si="109"/>
        <v>33.17</v>
      </c>
      <c r="N162" s="192">
        <f t="shared" si="109"/>
        <v>35.799999999999997</v>
      </c>
      <c r="O162" s="192">
        <f t="shared" si="109"/>
        <v>38.43</v>
      </c>
      <c r="P162" s="192">
        <f t="shared" si="109"/>
        <v>41.05</v>
      </c>
      <c r="Q162" s="192">
        <f t="shared" si="109"/>
        <v>44.05</v>
      </c>
      <c r="R162" s="192">
        <f t="shared" si="109"/>
        <v>46.87</v>
      </c>
      <c r="S162" s="192">
        <f t="shared" si="109"/>
        <v>49.5</v>
      </c>
      <c r="T162" s="192">
        <f t="shared" si="109"/>
        <v>52.13</v>
      </c>
      <c r="U162" s="192">
        <f t="shared" si="109"/>
        <v>55.13</v>
      </c>
      <c r="V162" s="192">
        <f t="shared" si="109"/>
        <v>57.77</v>
      </c>
      <c r="W162" s="192">
        <f t="shared" si="109"/>
        <v>60.58</v>
      </c>
    </row>
    <row r="163" spans="1:26" x14ac:dyDescent="0.25">
      <c r="A163" s="160"/>
      <c r="B163" s="160"/>
      <c r="C163" s="191" t="s">
        <v>724</v>
      </c>
      <c r="D163" s="192">
        <f>D106+D113/12*9</f>
        <v>1.51</v>
      </c>
      <c r="E163" s="192">
        <f t="shared" ref="E163:W163" si="110">E106+E113/12*9</f>
        <v>3.01</v>
      </c>
      <c r="F163" s="192">
        <f t="shared" si="110"/>
        <v>4.5199999999999996</v>
      </c>
      <c r="G163" s="192">
        <f t="shared" si="110"/>
        <v>6.02</v>
      </c>
      <c r="H163" s="192">
        <f t="shared" si="110"/>
        <v>7.52</v>
      </c>
      <c r="I163" s="192">
        <f t="shared" si="110"/>
        <v>9.02</v>
      </c>
      <c r="J163" s="192">
        <f t="shared" si="110"/>
        <v>10.53</v>
      </c>
      <c r="K163" s="192">
        <f t="shared" si="110"/>
        <v>12.03</v>
      </c>
      <c r="L163" s="192">
        <f t="shared" si="110"/>
        <v>13.54</v>
      </c>
      <c r="M163" s="192">
        <f t="shared" si="110"/>
        <v>15.04</v>
      </c>
      <c r="N163" s="192">
        <f t="shared" si="110"/>
        <v>16.55</v>
      </c>
      <c r="O163" s="192">
        <f t="shared" si="110"/>
        <v>18.05</v>
      </c>
      <c r="P163" s="192">
        <f t="shared" si="110"/>
        <v>19.55</v>
      </c>
      <c r="Q163" s="192">
        <f t="shared" si="110"/>
        <v>21.05</v>
      </c>
      <c r="R163" s="192">
        <f t="shared" si="110"/>
        <v>22.56</v>
      </c>
      <c r="S163" s="192">
        <f t="shared" si="110"/>
        <v>24.06</v>
      </c>
      <c r="T163" s="192">
        <f t="shared" si="110"/>
        <v>25.57</v>
      </c>
      <c r="U163" s="192">
        <f t="shared" si="110"/>
        <v>27.07</v>
      </c>
      <c r="V163" s="192">
        <f t="shared" si="110"/>
        <v>28.58</v>
      </c>
      <c r="W163" s="192">
        <f t="shared" si="110"/>
        <v>30.08</v>
      </c>
    </row>
    <row r="164" spans="1:26" x14ac:dyDescent="0.25">
      <c r="A164" s="160"/>
      <c r="B164" s="160"/>
      <c r="C164" s="193" t="s">
        <v>728</v>
      </c>
      <c r="D164" s="194">
        <f t="shared" ref="D164:W167" si="111">D107</f>
        <v>6.92</v>
      </c>
      <c r="E164" s="194">
        <f t="shared" si="111"/>
        <v>8.35</v>
      </c>
      <c r="F164" s="194">
        <f t="shared" si="111"/>
        <v>10.18</v>
      </c>
      <c r="G164" s="194">
        <f t="shared" si="111"/>
        <v>11.24</v>
      </c>
      <c r="H164" s="194">
        <f t="shared" si="111"/>
        <v>11.93</v>
      </c>
      <c r="I164" s="194">
        <f t="shared" si="111"/>
        <v>13.36</v>
      </c>
      <c r="J164" s="194">
        <f t="shared" si="111"/>
        <v>14.45</v>
      </c>
      <c r="K164" s="194">
        <f t="shared" si="111"/>
        <v>16.82</v>
      </c>
      <c r="L164" s="194">
        <f t="shared" si="111"/>
        <v>17.510000000000002</v>
      </c>
      <c r="M164" s="194">
        <f t="shared" si="111"/>
        <v>18.559999999999999</v>
      </c>
      <c r="N164" s="194">
        <f t="shared" si="111"/>
        <v>19.25</v>
      </c>
      <c r="O164" s="194">
        <f t="shared" si="111"/>
        <v>20.309999999999999</v>
      </c>
      <c r="P164" s="194">
        <f t="shared" si="111"/>
        <v>21.75</v>
      </c>
      <c r="Q164" s="194">
        <f t="shared" si="111"/>
        <v>22.41</v>
      </c>
      <c r="R164" s="194">
        <f t="shared" si="111"/>
        <v>23.5</v>
      </c>
      <c r="S164" s="194">
        <f t="shared" si="111"/>
        <v>23.78</v>
      </c>
      <c r="T164" s="194">
        <f t="shared" si="111"/>
        <v>24.45</v>
      </c>
      <c r="U164" s="194">
        <f t="shared" si="111"/>
        <v>25.12</v>
      </c>
      <c r="V164" s="194">
        <f t="shared" si="111"/>
        <v>25.41</v>
      </c>
      <c r="W164" s="194">
        <f t="shared" si="111"/>
        <v>25.7</v>
      </c>
    </row>
    <row r="165" spans="1:26" x14ac:dyDescent="0.25">
      <c r="A165" s="160"/>
      <c r="B165" s="160"/>
      <c r="C165" s="193" t="s">
        <v>729</v>
      </c>
      <c r="D165" s="194">
        <f t="shared" si="111"/>
        <v>7.01</v>
      </c>
      <c r="E165" s="194">
        <f t="shared" si="111"/>
        <v>8.5399999999999991</v>
      </c>
      <c r="F165" s="194">
        <f t="shared" si="111"/>
        <v>10.47</v>
      </c>
      <c r="G165" s="194">
        <f t="shared" si="111"/>
        <v>11.62</v>
      </c>
      <c r="H165" s="194">
        <f t="shared" si="111"/>
        <v>12.4</v>
      </c>
      <c r="I165" s="194">
        <f t="shared" si="111"/>
        <v>13.92</v>
      </c>
      <c r="J165" s="194">
        <f t="shared" si="111"/>
        <v>15.11</v>
      </c>
      <c r="K165" s="194">
        <f t="shared" si="111"/>
        <v>17.57</v>
      </c>
      <c r="L165" s="194">
        <f t="shared" si="111"/>
        <v>18.350000000000001</v>
      </c>
      <c r="M165" s="194">
        <f t="shared" si="111"/>
        <v>19.5</v>
      </c>
      <c r="N165" s="194">
        <f t="shared" si="111"/>
        <v>20.29</v>
      </c>
      <c r="O165" s="194">
        <f t="shared" si="111"/>
        <v>21.43</v>
      </c>
      <c r="P165" s="194">
        <f t="shared" si="111"/>
        <v>22.97</v>
      </c>
      <c r="Q165" s="194">
        <f t="shared" si="111"/>
        <v>23.72</v>
      </c>
      <c r="R165" s="194">
        <f t="shared" si="111"/>
        <v>24.91</v>
      </c>
      <c r="S165" s="194">
        <f t="shared" si="111"/>
        <v>25.28</v>
      </c>
      <c r="T165" s="194">
        <f t="shared" si="111"/>
        <v>26.05</v>
      </c>
      <c r="U165" s="194">
        <f t="shared" si="111"/>
        <v>26.8</v>
      </c>
      <c r="V165" s="194">
        <f t="shared" si="111"/>
        <v>27.2</v>
      </c>
      <c r="W165" s="194">
        <f t="shared" si="111"/>
        <v>27.57</v>
      </c>
    </row>
    <row r="166" spans="1:26" x14ac:dyDescent="0.25">
      <c r="A166" s="160"/>
      <c r="B166" s="160"/>
      <c r="C166" s="193" t="s">
        <v>730</v>
      </c>
      <c r="D166" s="194">
        <f>D109</f>
        <v>7.01</v>
      </c>
      <c r="E166" s="194">
        <f t="shared" si="111"/>
        <v>8.5399999999999991</v>
      </c>
      <c r="F166" s="194">
        <f t="shared" si="111"/>
        <v>10.47</v>
      </c>
      <c r="G166" s="194">
        <f t="shared" si="111"/>
        <v>11.62</v>
      </c>
      <c r="H166" s="194">
        <f t="shared" si="111"/>
        <v>12.4</v>
      </c>
      <c r="I166" s="194">
        <f t="shared" si="111"/>
        <v>13.92</v>
      </c>
      <c r="J166" s="194">
        <f t="shared" si="111"/>
        <v>15.11</v>
      </c>
      <c r="K166" s="194">
        <f t="shared" si="111"/>
        <v>17.57</v>
      </c>
      <c r="L166" s="194">
        <f t="shared" si="111"/>
        <v>18.350000000000001</v>
      </c>
      <c r="M166" s="194">
        <f t="shared" si="111"/>
        <v>19.5</v>
      </c>
      <c r="N166" s="194">
        <f t="shared" si="111"/>
        <v>20.29</v>
      </c>
      <c r="O166" s="194">
        <f t="shared" si="111"/>
        <v>21.43</v>
      </c>
      <c r="P166" s="194">
        <f t="shared" si="111"/>
        <v>22.97</v>
      </c>
      <c r="Q166" s="194">
        <f t="shared" si="111"/>
        <v>23.72</v>
      </c>
      <c r="R166" s="194">
        <f t="shared" si="111"/>
        <v>24.91</v>
      </c>
      <c r="S166" s="194">
        <f t="shared" si="111"/>
        <v>25.28</v>
      </c>
      <c r="T166" s="194">
        <f t="shared" si="111"/>
        <v>26.05</v>
      </c>
      <c r="U166" s="194">
        <f t="shared" si="111"/>
        <v>26.8</v>
      </c>
      <c r="V166" s="194">
        <f t="shared" si="111"/>
        <v>27.2</v>
      </c>
      <c r="W166" s="194">
        <f t="shared" si="111"/>
        <v>27.57</v>
      </c>
    </row>
    <row r="167" spans="1:26" x14ac:dyDescent="0.25">
      <c r="A167" s="160"/>
      <c r="B167" s="160"/>
      <c r="C167" s="193" t="s">
        <v>731</v>
      </c>
      <c r="D167" s="194">
        <f t="shared" si="111"/>
        <v>1.54</v>
      </c>
      <c r="E167" s="194">
        <f t="shared" si="111"/>
        <v>2.75</v>
      </c>
      <c r="F167" s="194">
        <f t="shared" si="111"/>
        <v>4.13</v>
      </c>
      <c r="G167" s="194">
        <f t="shared" si="111"/>
        <v>5.14</v>
      </c>
      <c r="H167" s="194">
        <f t="shared" si="111"/>
        <v>5.79</v>
      </c>
      <c r="I167" s="194">
        <f t="shared" si="111"/>
        <v>7.18</v>
      </c>
      <c r="J167" s="194">
        <f t="shared" si="111"/>
        <v>8</v>
      </c>
      <c r="K167" s="194">
        <f t="shared" si="111"/>
        <v>9.9499999999999993</v>
      </c>
      <c r="L167" s="194">
        <f t="shared" si="111"/>
        <v>10.6</v>
      </c>
      <c r="M167" s="194">
        <f t="shared" si="111"/>
        <v>11.62</v>
      </c>
      <c r="N167" s="194">
        <f t="shared" si="111"/>
        <v>12.27</v>
      </c>
      <c r="O167" s="194">
        <f t="shared" si="111"/>
        <v>13.29</v>
      </c>
      <c r="P167" s="194">
        <f t="shared" si="111"/>
        <v>14.31</v>
      </c>
      <c r="Q167" s="194">
        <f t="shared" si="111"/>
        <v>15.16</v>
      </c>
      <c r="R167" s="194">
        <f t="shared" si="111"/>
        <v>15.97</v>
      </c>
      <c r="S167" s="194">
        <f t="shared" si="111"/>
        <v>16.45</v>
      </c>
      <c r="T167" s="194">
        <f t="shared" si="111"/>
        <v>16.93</v>
      </c>
      <c r="U167" s="194">
        <f t="shared" si="111"/>
        <v>17.78</v>
      </c>
      <c r="V167" s="194">
        <f t="shared" si="111"/>
        <v>18.260000000000002</v>
      </c>
      <c r="W167" s="194">
        <f t="shared" si="111"/>
        <v>18.739999999999998</v>
      </c>
    </row>
    <row r="172" spans="1:26" hidden="1" x14ac:dyDescent="0.25">
      <c r="A172" s="160"/>
      <c r="B172" s="160"/>
      <c r="C172" s="198" t="s">
        <v>739</v>
      </c>
      <c r="D172" s="190">
        <f>D38+D40+D41+D44+D45+D46+D47+D48+D49+D56</f>
        <v>7.63</v>
      </c>
      <c r="E172" s="190">
        <f t="shared" ref="E172:W172" si="112">E38+E40+E41+E44+E45+E46+E47+E48+E49+E56</f>
        <v>9.5</v>
      </c>
      <c r="F172" s="190">
        <f t="shared" si="112"/>
        <v>11.88</v>
      </c>
      <c r="G172" s="190">
        <f t="shared" si="112"/>
        <v>13.25</v>
      </c>
      <c r="H172" s="190">
        <f t="shared" si="112"/>
        <v>14.13</v>
      </c>
      <c r="I172" s="190">
        <f t="shared" si="112"/>
        <v>16</v>
      </c>
      <c r="J172" s="190">
        <f t="shared" si="112"/>
        <v>17.38</v>
      </c>
      <c r="K172" s="199">
        <f t="shared" si="112"/>
        <v>20.5</v>
      </c>
      <c r="L172" s="190">
        <f t="shared" si="112"/>
        <v>21.38</v>
      </c>
      <c r="M172" s="190">
        <f t="shared" si="112"/>
        <v>22.75</v>
      </c>
      <c r="N172" s="190">
        <f t="shared" si="112"/>
        <v>23.63</v>
      </c>
      <c r="O172" s="190">
        <f t="shared" si="112"/>
        <v>25</v>
      </c>
      <c r="P172" s="190">
        <f t="shared" si="112"/>
        <v>26.88</v>
      </c>
      <c r="Q172" s="190">
        <f t="shared" si="112"/>
        <v>27.75</v>
      </c>
      <c r="R172" s="190">
        <f t="shared" si="112"/>
        <v>29.13</v>
      </c>
      <c r="S172" s="190">
        <f t="shared" si="112"/>
        <v>29.5</v>
      </c>
      <c r="T172" s="190">
        <f t="shared" si="112"/>
        <v>30.38</v>
      </c>
      <c r="U172" s="190">
        <f t="shared" si="112"/>
        <v>31.25</v>
      </c>
      <c r="V172" s="190">
        <f t="shared" si="112"/>
        <v>31.63</v>
      </c>
      <c r="W172" s="190">
        <f t="shared" si="112"/>
        <v>32</v>
      </c>
      <c r="Z172" s="199">
        <f>Z38+Z40+Z41+Z44+Z45+Z46+Z47+Z48+Z49+Z56</f>
        <v>20.5</v>
      </c>
    </row>
    <row r="173" spans="1:26" hidden="1" x14ac:dyDescent="0.25">
      <c r="A173" s="160"/>
      <c r="B173" s="160"/>
      <c r="C173" s="198" t="s">
        <v>740</v>
      </c>
      <c r="D173" s="190">
        <f>D40+D41+D44+D45+D47</f>
        <v>2.5</v>
      </c>
      <c r="E173" s="190">
        <f t="shared" ref="E173:W173" si="113">E40+E41+E44+E45+E47</f>
        <v>4</v>
      </c>
      <c r="F173" s="190">
        <f t="shared" si="113"/>
        <v>5.5</v>
      </c>
      <c r="G173" s="190">
        <f t="shared" si="113"/>
        <v>6.75</v>
      </c>
      <c r="H173" s="190">
        <f t="shared" si="113"/>
        <v>7.5</v>
      </c>
      <c r="I173" s="190">
        <f t="shared" si="113"/>
        <v>9.25</v>
      </c>
      <c r="J173" s="190">
        <f t="shared" si="113"/>
        <v>10.5</v>
      </c>
      <c r="K173" s="199">
        <f t="shared" si="113"/>
        <v>12</v>
      </c>
      <c r="L173" s="190">
        <f t="shared" si="113"/>
        <v>12.75</v>
      </c>
      <c r="M173" s="190">
        <f t="shared" si="113"/>
        <v>14</v>
      </c>
      <c r="N173" s="190">
        <f t="shared" si="113"/>
        <v>14.75</v>
      </c>
      <c r="O173" s="190">
        <f t="shared" si="113"/>
        <v>16</v>
      </c>
      <c r="P173" s="190">
        <f t="shared" si="113"/>
        <v>16.75</v>
      </c>
      <c r="Q173" s="190">
        <f t="shared" si="113"/>
        <v>17.5</v>
      </c>
      <c r="R173" s="190">
        <f t="shared" si="113"/>
        <v>18.75</v>
      </c>
      <c r="S173" s="190">
        <f t="shared" si="113"/>
        <v>19</v>
      </c>
      <c r="T173" s="190">
        <f t="shared" si="113"/>
        <v>19.25</v>
      </c>
      <c r="U173" s="190">
        <f t="shared" si="113"/>
        <v>19.5</v>
      </c>
      <c r="V173" s="190">
        <f t="shared" si="113"/>
        <v>19.75</v>
      </c>
      <c r="W173" s="190">
        <f t="shared" si="113"/>
        <v>20</v>
      </c>
      <c r="Z173" s="199">
        <f>Z40+Z41+Z44+Z45+Z47</f>
        <v>12</v>
      </c>
    </row>
    <row r="174" spans="1:26" ht="45" hidden="1" x14ac:dyDescent="0.25">
      <c r="A174" s="160"/>
      <c r="B174" s="160"/>
      <c r="C174" s="198" t="s">
        <v>741</v>
      </c>
      <c r="D174" s="190">
        <f>D172*6204*1.302*12</f>
        <v>739585.79</v>
      </c>
      <c r="E174" s="190">
        <f t="shared" ref="E174:W174" si="114">E172*6204*1.302*12</f>
        <v>920847.31</v>
      </c>
      <c r="F174" s="190">
        <f t="shared" si="114"/>
        <v>1151543.8</v>
      </c>
      <c r="G174" s="190">
        <f t="shared" si="114"/>
        <v>1284339.67</v>
      </c>
      <c r="H174" s="190">
        <f t="shared" si="114"/>
        <v>1369639.21</v>
      </c>
      <c r="I174" s="190">
        <f t="shared" si="114"/>
        <v>1550900.74</v>
      </c>
      <c r="J174" s="190">
        <f t="shared" si="114"/>
        <v>1684665.92</v>
      </c>
      <c r="K174" s="190">
        <f t="shared" si="114"/>
        <v>1987091.57</v>
      </c>
      <c r="L174" s="190">
        <f t="shared" si="114"/>
        <v>2072391.11</v>
      </c>
      <c r="M174" s="190">
        <f t="shared" si="114"/>
        <v>2205186.98</v>
      </c>
      <c r="N174" s="190">
        <f t="shared" si="114"/>
        <v>2290486.52</v>
      </c>
      <c r="O174" s="190">
        <f t="shared" si="114"/>
        <v>2423282.4</v>
      </c>
      <c r="P174" s="190">
        <f t="shared" si="114"/>
        <v>2605513.2400000002</v>
      </c>
      <c r="Q174" s="190">
        <f t="shared" si="114"/>
        <v>2689843.46</v>
      </c>
      <c r="R174" s="190">
        <f t="shared" si="114"/>
        <v>2823608.65</v>
      </c>
      <c r="S174" s="190">
        <f t="shared" si="114"/>
        <v>2859473.23</v>
      </c>
      <c r="T174" s="190">
        <f t="shared" si="114"/>
        <v>2944772.77</v>
      </c>
      <c r="U174" s="190">
        <f t="shared" si="114"/>
        <v>3029103</v>
      </c>
      <c r="V174" s="190">
        <f t="shared" si="114"/>
        <v>3065936.89</v>
      </c>
      <c r="W174" s="190">
        <f t="shared" si="114"/>
        <v>3101801.47</v>
      </c>
      <c r="Z174" s="190">
        <f>Z172*6204*1.302*12</f>
        <v>1987091.57</v>
      </c>
    </row>
    <row r="175" spans="1:26" ht="30" hidden="1" x14ac:dyDescent="0.25">
      <c r="A175" s="160"/>
      <c r="B175" s="160"/>
      <c r="C175" s="198" t="s">
        <v>742</v>
      </c>
      <c r="D175" s="190">
        <f t="shared" ref="D175:W175" si="115">D174/D7</f>
        <v>36979.29</v>
      </c>
      <c r="E175" s="190">
        <f t="shared" si="115"/>
        <v>23021.18</v>
      </c>
      <c r="F175" s="190">
        <f t="shared" si="115"/>
        <v>19192.400000000001</v>
      </c>
      <c r="G175" s="190">
        <f t="shared" si="115"/>
        <v>16054.25</v>
      </c>
      <c r="H175" s="190">
        <f t="shared" si="115"/>
        <v>13696.39</v>
      </c>
      <c r="I175" s="190">
        <f t="shared" si="115"/>
        <v>12924.17</v>
      </c>
      <c r="J175" s="190">
        <f t="shared" si="115"/>
        <v>12033.33</v>
      </c>
      <c r="K175" s="199">
        <f t="shared" si="115"/>
        <v>12419.32</v>
      </c>
      <c r="L175" s="190">
        <f t="shared" si="115"/>
        <v>11513.28</v>
      </c>
      <c r="M175" s="190">
        <f t="shared" si="115"/>
        <v>11025.93</v>
      </c>
      <c r="N175" s="190">
        <f t="shared" si="115"/>
        <v>10411.299999999999</v>
      </c>
      <c r="O175" s="190">
        <f t="shared" si="115"/>
        <v>10097.01</v>
      </c>
      <c r="P175" s="190">
        <f t="shared" si="115"/>
        <v>10021.200000000001</v>
      </c>
      <c r="Q175" s="190">
        <f t="shared" si="115"/>
        <v>9606.58</v>
      </c>
      <c r="R175" s="190">
        <f t="shared" si="115"/>
        <v>9412.0300000000007</v>
      </c>
      <c r="S175" s="190">
        <f t="shared" si="115"/>
        <v>8935.85</v>
      </c>
      <c r="T175" s="190">
        <f t="shared" si="115"/>
        <v>8661.1</v>
      </c>
      <c r="U175" s="190">
        <f t="shared" si="115"/>
        <v>8414.18</v>
      </c>
      <c r="V175" s="190">
        <f t="shared" si="115"/>
        <v>8068.25</v>
      </c>
      <c r="W175" s="190">
        <f t="shared" si="115"/>
        <v>7754.5</v>
      </c>
      <c r="Z175" s="199">
        <f>Z174/Z7</f>
        <v>12419.32</v>
      </c>
    </row>
    <row r="176" spans="1:26" ht="45" hidden="1" customHeight="1" x14ac:dyDescent="0.25">
      <c r="C176" s="200" t="s">
        <v>743</v>
      </c>
      <c r="D176" s="201">
        <f>D175/$K175</f>
        <v>2.98</v>
      </c>
      <c r="E176" s="201">
        <f t="shared" ref="E176:W176" si="116">E175/$K175</f>
        <v>1.85</v>
      </c>
      <c r="F176" s="201">
        <f t="shared" si="116"/>
        <v>1.55</v>
      </c>
      <c r="G176" s="201">
        <f t="shared" si="116"/>
        <v>1.29</v>
      </c>
      <c r="H176" s="201">
        <f t="shared" si="116"/>
        <v>1.1000000000000001</v>
      </c>
      <c r="I176" s="201">
        <f t="shared" si="116"/>
        <v>1.04</v>
      </c>
      <c r="J176" s="201">
        <f t="shared" si="116"/>
        <v>0.97</v>
      </c>
      <c r="K176" s="201">
        <f t="shared" si="116"/>
        <v>1</v>
      </c>
      <c r="L176" s="201">
        <f t="shared" si="116"/>
        <v>0.93</v>
      </c>
      <c r="M176" s="201">
        <f t="shared" si="116"/>
        <v>0.89</v>
      </c>
      <c r="N176" s="201">
        <f t="shared" si="116"/>
        <v>0.84</v>
      </c>
      <c r="O176" s="201">
        <f t="shared" si="116"/>
        <v>0.81</v>
      </c>
      <c r="P176" s="201">
        <f t="shared" si="116"/>
        <v>0.81</v>
      </c>
      <c r="Q176" s="201">
        <f t="shared" si="116"/>
        <v>0.77</v>
      </c>
      <c r="R176" s="201">
        <f t="shared" si="116"/>
        <v>0.76</v>
      </c>
      <c r="S176" s="201">
        <f t="shared" si="116"/>
        <v>0.72</v>
      </c>
      <c r="T176" s="201">
        <f t="shared" si="116"/>
        <v>0.7</v>
      </c>
      <c r="U176" s="201">
        <f t="shared" si="116"/>
        <v>0.68</v>
      </c>
      <c r="V176" s="201">
        <f t="shared" si="116"/>
        <v>0.65</v>
      </c>
      <c r="W176" s="201">
        <f t="shared" si="116"/>
        <v>0.62</v>
      </c>
      <c r="Z176" s="201">
        <f>Z175/$K175</f>
        <v>1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27">
    <tabColor rgb="FF92D050"/>
    <pageSetUpPr fitToPage="1"/>
  </sheetPr>
  <dimension ref="A1:WP138"/>
  <sheetViews>
    <sheetView zoomScale="80" zoomScaleNormal="80" zoomScaleSheetLayoutView="80" workbookViewId="0">
      <pane xSplit="2" ySplit="9" topLeftCell="E10" activePane="bottomRight" state="frozen"/>
      <selection pane="topRight" activeCell="C1" sqref="C1"/>
      <selection pane="bottomLeft" activeCell="A10" sqref="A10"/>
      <selection pane="bottomRight" activeCell="L5" sqref="L5"/>
    </sheetView>
  </sheetViews>
  <sheetFormatPr defaultRowHeight="15" x14ac:dyDescent="0.25"/>
  <cols>
    <col min="1" max="1" width="6.285156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9.28515625" style="1" customWidth="1"/>
    <col min="9" max="9" width="11.570312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8.28515625" style="111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11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11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2.4257812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11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11" customWidth="1"/>
    <col min="55" max="55" width="7.7109375" style="1" customWidth="1"/>
    <col min="56" max="56" width="8.140625" style="292" customWidth="1"/>
    <col min="57" max="57" width="7.7109375" style="292" customWidth="1"/>
    <col min="58" max="58" width="9.28515625" style="292" customWidth="1"/>
    <col min="59" max="59" width="12.42578125" style="292" customWidth="1"/>
    <col min="60" max="60" width="8" style="292" customWidth="1"/>
    <col min="61" max="61" width="11.5703125" style="292" customWidth="1"/>
    <col min="62" max="62" width="12" style="292" customWidth="1"/>
    <col min="63" max="63" width="11" style="292" customWidth="1"/>
    <col min="64" max="64" width="8.28515625" style="111" customWidth="1"/>
    <col min="65" max="65" width="7.7109375" style="292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11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11" customWidth="1"/>
    <col min="85" max="85" width="7.7109375" style="1" customWidth="1"/>
    <col min="86" max="86" width="8.140625" style="1" customWidth="1"/>
    <col min="87" max="87" width="7.7109375" style="1" customWidth="1"/>
    <col min="88" max="88" width="9.28515625" style="1" customWidth="1"/>
    <col min="89" max="89" width="11.5703125" style="1" customWidth="1"/>
    <col min="90" max="90" width="8" style="1" customWidth="1"/>
    <col min="91" max="91" width="11.5703125" style="1" customWidth="1"/>
    <col min="92" max="92" width="12" style="1" customWidth="1"/>
    <col min="93" max="93" width="11" style="1" customWidth="1"/>
    <col min="94" max="94" width="8.28515625" style="111" customWidth="1"/>
    <col min="95" max="95" width="7.7109375" style="1" customWidth="1"/>
    <col min="96" max="96" width="8.140625" style="1" hidden="1" customWidth="1"/>
    <col min="97" max="97" width="7.7109375" style="1" hidden="1" customWidth="1"/>
    <col min="98" max="98" width="9.28515625" style="1" hidden="1" customWidth="1"/>
    <col min="99" max="99" width="11.5703125" style="1" hidden="1" customWidth="1"/>
    <col min="100" max="100" width="8" style="1" hidden="1" customWidth="1"/>
    <col min="101" max="101" width="11.5703125" style="1" hidden="1" customWidth="1"/>
    <col min="102" max="102" width="12" style="1" hidden="1" customWidth="1"/>
    <col min="103" max="103" width="11" style="1" hidden="1" customWidth="1"/>
    <col min="104" max="104" width="8.28515625" style="111" hidden="1" customWidth="1"/>
    <col min="105" max="105" width="7.7109375" style="1" hidden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11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11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11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11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11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11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11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11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11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11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11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11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11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11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11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11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11" customWidth="1"/>
    <col min="275" max="275" width="7.7109375" style="1" customWidth="1"/>
    <col min="276" max="276" width="8.140625" style="1" customWidth="1"/>
    <col min="277" max="277" width="7.7109375" style="1" customWidth="1"/>
    <col min="278" max="278" width="9.28515625" style="1" customWidth="1"/>
    <col min="279" max="279" width="11.5703125" style="1" customWidth="1"/>
    <col min="280" max="280" width="8" style="1" customWidth="1"/>
    <col min="281" max="281" width="11.5703125" style="1" customWidth="1"/>
    <col min="282" max="282" width="12" style="1" customWidth="1"/>
    <col min="283" max="283" width="11" style="1" customWidth="1"/>
    <col min="284" max="284" width="8.28515625" style="111" customWidth="1"/>
    <col min="285" max="285" width="7.7109375" style="1" customWidth="1"/>
    <col min="286" max="286" width="8.140625" style="1" hidden="1" customWidth="1"/>
    <col min="287" max="287" width="7.7109375" style="1" hidden="1" customWidth="1"/>
    <col min="288" max="288" width="9.28515625" style="1" hidden="1" customWidth="1"/>
    <col min="289" max="289" width="11.5703125" style="1" hidden="1" customWidth="1"/>
    <col min="290" max="290" width="8" style="1" hidden="1" customWidth="1"/>
    <col min="291" max="291" width="11.5703125" style="1" hidden="1" customWidth="1"/>
    <col min="292" max="292" width="12" style="1" hidden="1" customWidth="1"/>
    <col min="293" max="293" width="11" style="1" hidden="1" customWidth="1"/>
    <col min="294" max="294" width="8.28515625" style="111" hidden="1" customWidth="1"/>
    <col min="295" max="295" width="7.7109375" style="1" hidden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11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11" customWidth="1"/>
    <col min="315" max="315" width="7.7109375" style="1" customWidth="1"/>
    <col min="316" max="316" width="8.140625" style="1" customWidth="1"/>
    <col min="317" max="317" width="7.7109375" style="1" customWidth="1"/>
    <col min="318" max="318" width="9.285156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11" customWidth="1"/>
    <col min="325" max="325" width="7.7109375" style="1" customWidth="1"/>
    <col min="326" max="326" width="8.140625" style="1" customWidth="1"/>
    <col min="327" max="327" width="7.7109375" style="1" customWidth="1"/>
    <col min="328" max="328" width="9.28515625" style="1" customWidth="1"/>
    <col min="329" max="329" width="11.5703125" style="1" customWidth="1"/>
    <col min="330" max="330" width="8" style="1" customWidth="1"/>
    <col min="331" max="331" width="11.5703125" style="1" customWidth="1"/>
    <col min="332" max="332" width="12" style="1" customWidth="1"/>
    <col min="333" max="333" width="11" style="1" customWidth="1"/>
    <col min="334" max="334" width="8.28515625" style="111" customWidth="1"/>
    <col min="335" max="335" width="7.7109375" style="1" customWidth="1"/>
    <col min="336" max="336" width="8.140625" style="1" customWidth="1"/>
    <col min="337" max="337" width="7.7109375" style="1" customWidth="1"/>
    <col min="338" max="338" width="9.28515625" style="1" customWidth="1"/>
    <col min="339" max="339" width="11.5703125" style="1" customWidth="1"/>
    <col min="340" max="340" width="8" style="1" customWidth="1"/>
    <col min="341" max="341" width="11.5703125" style="1" customWidth="1"/>
    <col min="342" max="342" width="12" style="1" customWidth="1"/>
    <col min="343" max="343" width="11" style="1" customWidth="1"/>
    <col min="344" max="344" width="8.28515625" style="111" customWidth="1"/>
    <col min="345" max="345" width="7.7109375" style="1" customWidth="1"/>
    <col min="346" max="346" width="8.140625" style="1" customWidth="1"/>
    <col min="347" max="347" width="7.7109375" style="1" customWidth="1"/>
    <col min="348" max="348" width="9.28515625" style="1" customWidth="1"/>
    <col min="349" max="349" width="11.5703125" style="1" customWidth="1"/>
    <col min="350" max="350" width="8" style="1" customWidth="1"/>
    <col min="351" max="351" width="11.5703125" style="1" customWidth="1"/>
    <col min="352" max="352" width="12" style="1" customWidth="1"/>
    <col min="353" max="353" width="11" style="1" customWidth="1"/>
    <col min="354" max="354" width="8.28515625" style="111" customWidth="1"/>
    <col min="355" max="355" width="7.7109375" style="1" customWidth="1"/>
    <col min="356" max="356" width="8.140625" style="1" customWidth="1"/>
    <col min="357" max="357" width="7.7109375" style="1" customWidth="1"/>
    <col min="358" max="358" width="9.28515625" style="1" customWidth="1"/>
    <col min="359" max="359" width="11.5703125" style="1" customWidth="1"/>
    <col min="360" max="360" width="8" style="1" customWidth="1"/>
    <col min="361" max="361" width="11.5703125" style="1" customWidth="1"/>
    <col min="362" max="362" width="12" style="1" customWidth="1"/>
    <col min="363" max="363" width="11" style="1" customWidth="1"/>
    <col min="364" max="364" width="8.28515625" style="111" customWidth="1"/>
    <col min="365" max="365" width="7.7109375" style="1" customWidth="1"/>
    <col min="366" max="366" width="8.140625" style="1" customWidth="1"/>
    <col min="367" max="367" width="7.7109375" style="1" customWidth="1"/>
    <col min="368" max="368" width="9.28515625" style="1" customWidth="1"/>
    <col min="369" max="369" width="11.5703125" style="1" customWidth="1"/>
    <col min="370" max="370" width="8" style="1" customWidth="1"/>
    <col min="371" max="371" width="11.5703125" style="1" customWidth="1"/>
    <col min="372" max="372" width="12" style="1" customWidth="1"/>
    <col min="373" max="373" width="11" style="1" customWidth="1"/>
    <col min="374" max="374" width="8.28515625" style="111" customWidth="1"/>
    <col min="375" max="375" width="7.7109375" style="1" customWidth="1"/>
    <col min="376" max="376" width="8.140625" style="1" customWidth="1"/>
    <col min="377" max="377" width="7.7109375" style="1" customWidth="1"/>
    <col min="378" max="378" width="9.28515625" style="1" customWidth="1"/>
    <col min="379" max="379" width="11.5703125" style="1" customWidth="1"/>
    <col min="380" max="380" width="8" style="1" customWidth="1"/>
    <col min="381" max="381" width="11.5703125" style="1" customWidth="1"/>
    <col min="382" max="382" width="12" style="1" customWidth="1"/>
    <col min="383" max="383" width="11" style="1" customWidth="1"/>
    <col min="384" max="384" width="8.28515625" style="111" customWidth="1"/>
    <col min="385" max="385" width="7.7109375" style="1" customWidth="1"/>
    <col min="386" max="386" width="8.140625" style="1" customWidth="1"/>
    <col min="387" max="387" width="7.7109375" style="1" customWidth="1"/>
    <col min="388" max="388" width="9.28515625" style="1" customWidth="1"/>
    <col min="389" max="389" width="11.5703125" style="1" customWidth="1"/>
    <col min="390" max="390" width="8" style="1" customWidth="1"/>
    <col min="391" max="391" width="11.5703125" style="1" customWidth="1"/>
    <col min="392" max="392" width="12" style="1" customWidth="1"/>
    <col min="393" max="393" width="11" style="1" customWidth="1"/>
    <col min="394" max="394" width="8.28515625" style="111" customWidth="1"/>
    <col min="395" max="395" width="7.7109375" style="1" customWidth="1"/>
    <col min="396" max="396" width="8.140625" style="1" customWidth="1"/>
    <col min="397" max="397" width="7.7109375" style="1" customWidth="1"/>
    <col min="398" max="398" width="9.28515625" style="1" customWidth="1"/>
    <col min="399" max="399" width="11.5703125" style="1" customWidth="1"/>
    <col min="400" max="400" width="8" style="1" customWidth="1"/>
    <col min="401" max="401" width="11.5703125" style="1" customWidth="1"/>
    <col min="402" max="402" width="12" style="1" customWidth="1"/>
    <col min="403" max="403" width="11" style="1" customWidth="1"/>
    <col min="404" max="404" width="8.28515625" style="111" customWidth="1"/>
    <col min="405" max="405" width="7.7109375" style="1" customWidth="1"/>
    <col min="406" max="406" width="8.140625" style="1" customWidth="1"/>
    <col min="407" max="407" width="7.7109375" style="1" customWidth="1"/>
    <col min="408" max="408" width="9.28515625" style="1" customWidth="1"/>
    <col min="409" max="409" width="11.5703125" style="1" customWidth="1"/>
    <col min="410" max="410" width="8" style="1" customWidth="1"/>
    <col min="411" max="411" width="11.5703125" style="1" customWidth="1"/>
    <col min="412" max="412" width="12" style="1" customWidth="1"/>
    <col min="413" max="413" width="11" style="1" customWidth="1"/>
    <col min="414" max="414" width="8.28515625" style="111" customWidth="1"/>
    <col min="415" max="415" width="7.7109375" style="1" customWidth="1"/>
    <col min="416" max="416" width="8.140625" style="1" customWidth="1"/>
    <col min="417" max="417" width="7.7109375" style="1" customWidth="1"/>
    <col min="418" max="418" width="9.28515625" style="1" customWidth="1"/>
    <col min="419" max="419" width="11.5703125" style="1" customWidth="1"/>
    <col min="420" max="420" width="8" style="1" customWidth="1"/>
    <col min="421" max="421" width="11.5703125" style="1" customWidth="1"/>
    <col min="422" max="422" width="12" style="1" customWidth="1"/>
    <col min="423" max="423" width="11" style="1" customWidth="1"/>
    <col min="424" max="424" width="8.28515625" style="111" customWidth="1"/>
    <col min="425" max="425" width="7.7109375" style="1" customWidth="1"/>
    <col min="426" max="426" width="8.140625" style="1" customWidth="1"/>
    <col min="427" max="427" width="7.7109375" style="1" customWidth="1"/>
    <col min="428" max="428" width="9.28515625" style="1" customWidth="1"/>
    <col min="429" max="429" width="11.5703125" style="1" customWidth="1"/>
    <col min="430" max="430" width="8" style="1" customWidth="1"/>
    <col min="431" max="431" width="11.5703125" style="1" customWidth="1"/>
    <col min="432" max="432" width="12" style="1" customWidth="1"/>
    <col min="433" max="433" width="11" style="1" customWidth="1"/>
    <col min="434" max="434" width="8.28515625" style="111" customWidth="1"/>
    <col min="435" max="435" width="7.7109375" style="1" customWidth="1"/>
    <col min="436" max="436" width="8.140625" style="1" customWidth="1"/>
    <col min="437" max="437" width="7.7109375" style="1" customWidth="1"/>
    <col min="438" max="438" width="9.28515625" style="1" customWidth="1"/>
    <col min="439" max="439" width="11.5703125" style="1" customWidth="1"/>
    <col min="440" max="440" width="8" style="1" customWidth="1"/>
    <col min="441" max="441" width="11.5703125" style="1" customWidth="1"/>
    <col min="442" max="442" width="12" style="1" customWidth="1"/>
    <col min="443" max="443" width="11" style="1" customWidth="1"/>
    <col min="444" max="444" width="8.28515625" style="111" customWidth="1"/>
    <col min="445" max="445" width="7.7109375" style="1" customWidth="1"/>
    <col min="446" max="446" width="8.140625" style="1" hidden="1" customWidth="1"/>
    <col min="447" max="447" width="7.7109375" style="1" hidden="1" customWidth="1"/>
    <col min="448" max="448" width="9.28515625" style="1" hidden="1" customWidth="1"/>
    <col min="449" max="449" width="11.5703125" style="1" hidden="1" customWidth="1"/>
    <col min="450" max="450" width="8" style="1" hidden="1" customWidth="1"/>
    <col min="451" max="451" width="11.5703125" style="1" hidden="1" customWidth="1"/>
    <col min="452" max="452" width="12" style="1" hidden="1" customWidth="1"/>
    <col min="453" max="453" width="11" style="1" hidden="1" customWidth="1"/>
    <col min="454" max="454" width="8.28515625" style="111" hidden="1" customWidth="1"/>
    <col min="455" max="455" width="7.7109375" style="1" hidden="1" customWidth="1"/>
    <col min="456" max="456" width="8.140625" style="1" customWidth="1"/>
    <col min="457" max="457" width="7.7109375" style="1" customWidth="1"/>
    <col min="458" max="458" width="9.28515625" style="1" customWidth="1"/>
    <col min="459" max="459" width="11.5703125" style="1" customWidth="1"/>
    <col min="460" max="460" width="8" style="1" customWidth="1"/>
    <col min="461" max="461" width="11.5703125" style="1" customWidth="1"/>
    <col min="462" max="462" width="12" style="1" customWidth="1"/>
    <col min="463" max="463" width="11" style="1" customWidth="1"/>
    <col min="464" max="464" width="8.28515625" style="111" customWidth="1"/>
    <col min="465" max="465" width="7.7109375" style="1" customWidth="1"/>
    <col min="466" max="466" width="8.140625" style="1" customWidth="1"/>
    <col min="467" max="467" width="7.7109375" style="1" customWidth="1"/>
    <col min="468" max="468" width="9.28515625" style="1" customWidth="1"/>
    <col min="469" max="469" width="11.5703125" style="1" customWidth="1"/>
    <col min="470" max="470" width="8" style="1" customWidth="1"/>
    <col min="471" max="471" width="11.5703125" style="1" customWidth="1"/>
    <col min="472" max="472" width="12" style="1" customWidth="1"/>
    <col min="473" max="473" width="11" style="1" customWidth="1"/>
    <col min="474" max="474" width="8.28515625" style="111" customWidth="1"/>
    <col min="475" max="475" width="7.7109375" style="1" customWidth="1"/>
    <col min="476" max="476" width="8.140625" style="1" customWidth="1"/>
    <col min="477" max="477" width="7.7109375" style="1" customWidth="1"/>
    <col min="478" max="478" width="9.28515625" style="1" customWidth="1"/>
    <col min="479" max="479" width="11.570312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11" customWidth="1"/>
    <col min="485" max="485" width="7.7109375" style="1" customWidth="1"/>
    <col min="486" max="486" width="8.140625" style="1" customWidth="1"/>
    <col min="487" max="487" width="7.7109375" style="1" customWidth="1"/>
    <col min="488" max="488" width="9.28515625" style="1" customWidth="1"/>
    <col min="489" max="489" width="11.570312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11" customWidth="1"/>
    <col min="495" max="495" width="7.7109375" style="1" customWidth="1"/>
    <col min="496" max="496" width="8.140625" style="1" customWidth="1"/>
    <col min="497" max="497" width="7.7109375" style="1" customWidth="1"/>
    <col min="498" max="498" width="9.28515625" style="1" customWidth="1"/>
    <col min="499" max="499" width="11.570312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11" customWidth="1"/>
    <col min="505" max="505" width="7.7109375" style="1" customWidth="1"/>
    <col min="506" max="506" width="8.140625" style="1" customWidth="1"/>
    <col min="507" max="507" width="7.7109375" style="1" customWidth="1"/>
    <col min="508" max="508" width="9.28515625" style="1" customWidth="1"/>
    <col min="509" max="509" width="11.570312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11" customWidth="1"/>
    <col min="515" max="515" width="7.7109375" style="1" customWidth="1"/>
    <col min="516" max="516" width="8.140625" style="1" customWidth="1"/>
    <col min="517" max="517" width="7.7109375" style="1" customWidth="1"/>
    <col min="518" max="518" width="9.28515625" style="1" customWidth="1"/>
    <col min="519" max="519" width="11.570312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11" customWidth="1"/>
    <col min="525" max="525" width="7.7109375" style="1" customWidth="1"/>
    <col min="526" max="526" width="8.140625" style="1" customWidth="1"/>
    <col min="527" max="527" width="7.7109375" style="1" customWidth="1"/>
    <col min="528" max="528" width="9.28515625" style="1" customWidth="1"/>
    <col min="529" max="529" width="11.570312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11" customWidth="1"/>
    <col min="535" max="535" width="7.7109375" style="1" customWidth="1"/>
    <col min="536" max="536" width="8.140625" style="1" customWidth="1"/>
    <col min="537" max="537" width="7.7109375" style="1" customWidth="1"/>
    <col min="538" max="538" width="9.28515625" style="1" customWidth="1"/>
    <col min="539" max="539" width="11.5703125" style="1" customWidth="1"/>
    <col min="540" max="540" width="8" style="1" customWidth="1"/>
    <col min="541" max="541" width="11.5703125" style="1" customWidth="1"/>
    <col min="542" max="542" width="12" style="1" customWidth="1"/>
    <col min="543" max="543" width="11" style="1" customWidth="1"/>
    <col min="544" max="544" width="8.28515625" style="111" customWidth="1"/>
    <col min="545" max="545" width="7.7109375" style="1" customWidth="1"/>
    <col min="546" max="546" width="8.140625" style="1" customWidth="1"/>
    <col min="547" max="547" width="7.7109375" style="1" customWidth="1"/>
    <col min="548" max="548" width="9.28515625" style="1" customWidth="1"/>
    <col min="549" max="549" width="11.5703125" style="1" customWidth="1"/>
    <col min="550" max="550" width="8" style="1" customWidth="1"/>
    <col min="551" max="551" width="11.5703125" style="1" customWidth="1"/>
    <col min="552" max="552" width="12" style="1" customWidth="1"/>
    <col min="553" max="553" width="11" style="1" customWidth="1"/>
    <col min="554" max="554" width="8.28515625" style="111" customWidth="1"/>
    <col min="555" max="555" width="7.7109375" style="1" customWidth="1"/>
    <col min="556" max="556" width="8.140625" style="1" customWidth="1"/>
    <col min="557" max="557" width="7.7109375" style="1" customWidth="1"/>
    <col min="558" max="558" width="9.28515625" style="1" customWidth="1"/>
    <col min="559" max="559" width="11.5703125" style="1" customWidth="1"/>
    <col min="560" max="560" width="8" style="1" customWidth="1"/>
    <col min="561" max="561" width="11.5703125" style="1" customWidth="1"/>
    <col min="562" max="562" width="12" style="1" customWidth="1"/>
    <col min="563" max="563" width="11" style="1" customWidth="1"/>
    <col min="564" max="564" width="8.28515625" style="111" customWidth="1"/>
    <col min="565" max="565" width="7.7109375" style="1" customWidth="1"/>
    <col min="566" max="566" width="8.140625" style="1" customWidth="1"/>
    <col min="567" max="567" width="7.7109375" style="1" customWidth="1"/>
    <col min="568" max="568" width="9.28515625" style="1" customWidth="1"/>
    <col min="569" max="569" width="11.5703125" style="1" customWidth="1"/>
    <col min="570" max="570" width="8" style="1" customWidth="1"/>
    <col min="571" max="571" width="11.5703125" style="1" customWidth="1"/>
    <col min="572" max="572" width="12" style="1" customWidth="1"/>
    <col min="573" max="573" width="11" style="1" customWidth="1"/>
    <col min="574" max="574" width="8.28515625" style="111" customWidth="1"/>
    <col min="575" max="575" width="7.7109375" style="1" customWidth="1"/>
    <col min="576" max="576" width="8.140625" style="1" customWidth="1"/>
    <col min="577" max="577" width="7.7109375" style="1" customWidth="1"/>
    <col min="578" max="578" width="9.28515625" style="1" customWidth="1"/>
    <col min="579" max="579" width="11.5703125" style="1" customWidth="1"/>
    <col min="580" max="580" width="8" style="1" customWidth="1"/>
    <col min="581" max="581" width="11.5703125" style="1" customWidth="1"/>
    <col min="582" max="582" width="12" style="1" customWidth="1"/>
    <col min="583" max="583" width="11" style="1" customWidth="1"/>
    <col min="584" max="584" width="8.28515625" style="111" customWidth="1"/>
    <col min="585" max="585" width="7.7109375" style="1" customWidth="1"/>
    <col min="586" max="586" width="8.140625" style="1" customWidth="1"/>
    <col min="587" max="587" width="7.7109375" style="1" customWidth="1"/>
    <col min="588" max="588" width="9.28515625" style="1" customWidth="1"/>
    <col min="589" max="589" width="11.5703125" style="1" customWidth="1"/>
    <col min="590" max="590" width="8" style="1" customWidth="1"/>
    <col min="591" max="591" width="11.5703125" style="1" customWidth="1"/>
    <col min="592" max="592" width="12" style="1" customWidth="1"/>
    <col min="593" max="593" width="11" style="1" customWidth="1"/>
    <col min="594" max="594" width="8.28515625" style="111" customWidth="1"/>
    <col min="595" max="595" width="7.7109375" style="1" customWidth="1"/>
    <col min="596" max="596" width="8.140625" style="1" customWidth="1"/>
    <col min="597" max="597" width="7.7109375" style="1" customWidth="1"/>
    <col min="598" max="598" width="9.28515625" style="1" customWidth="1"/>
    <col min="599" max="599" width="11.5703125" style="1" customWidth="1"/>
    <col min="600" max="600" width="8" style="1" customWidth="1"/>
    <col min="601" max="601" width="11.5703125" style="1" customWidth="1"/>
    <col min="602" max="602" width="12" style="1" customWidth="1"/>
    <col min="603" max="603" width="11" style="1" customWidth="1"/>
    <col min="604" max="604" width="8.28515625" style="111" customWidth="1"/>
    <col min="605" max="605" width="7.7109375" style="1" customWidth="1"/>
    <col min="606" max="606" width="7.85546875" style="1" customWidth="1"/>
    <col min="607" max="607" width="7.7109375" style="1" customWidth="1"/>
    <col min="608" max="608" width="10.5703125" style="1" customWidth="1"/>
    <col min="609" max="609" width="11.5703125" style="1" customWidth="1"/>
    <col min="610" max="610" width="8" style="1" customWidth="1"/>
    <col min="611" max="611" width="11.5703125" style="1" customWidth="1"/>
    <col min="612" max="612" width="13.85546875" style="1" customWidth="1"/>
    <col min="613" max="613" width="12.28515625" style="1" customWidth="1"/>
    <col min="614" max="614" width="8.28515625" style="111" customWidth="1"/>
    <col min="615" max="615" width="9.140625" style="1"/>
    <col min="616" max="616" width="9.140625" style="1" customWidth="1"/>
    <col min="617" max="780" width="9.140625" style="1"/>
    <col min="781" max="781" width="6.28515625" style="1" customWidth="1"/>
    <col min="782" max="782" width="71.85546875" style="1" customWidth="1"/>
    <col min="783" max="783" width="7.5703125" style="1" customWidth="1"/>
    <col min="784" max="784" width="7" style="1" customWidth="1"/>
    <col min="785" max="785" width="7.7109375" style="1" customWidth="1"/>
    <col min="786" max="786" width="9.28515625" style="1" customWidth="1"/>
    <col min="787" max="787" width="9.7109375" style="1" customWidth="1"/>
    <col min="788" max="788" width="8" style="1" customWidth="1"/>
    <col min="789" max="789" width="11.5703125" style="1" customWidth="1"/>
    <col min="790" max="790" width="12" style="1" customWidth="1"/>
    <col min="791" max="791" width="11" style="1" customWidth="1"/>
    <col min="792" max="792" width="8.28515625" style="1" customWidth="1"/>
    <col min="793" max="793" width="7.7109375" style="1" customWidth="1"/>
    <col min="794" max="794" width="7" style="1" customWidth="1"/>
    <col min="795" max="795" width="7.7109375" style="1" customWidth="1"/>
    <col min="796" max="796" width="9.28515625" style="1" customWidth="1"/>
    <col min="797" max="797" width="9.7109375" style="1" customWidth="1"/>
    <col min="798" max="798" width="8" style="1" customWidth="1"/>
    <col min="799" max="799" width="11.5703125" style="1" customWidth="1"/>
    <col min="800" max="800" width="12" style="1" customWidth="1"/>
    <col min="801" max="801" width="11" style="1" customWidth="1"/>
    <col min="802" max="802" width="8.28515625" style="1" customWidth="1"/>
    <col min="803" max="803" width="7.7109375" style="1" customWidth="1"/>
    <col min="804" max="804" width="7" style="1" customWidth="1"/>
    <col min="805" max="805" width="7.7109375" style="1" customWidth="1"/>
    <col min="806" max="806" width="9.28515625" style="1" customWidth="1"/>
    <col min="807" max="807" width="9.7109375" style="1" customWidth="1"/>
    <col min="808" max="808" width="8" style="1" customWidth="1"/>
    <col min="809" max="809" width="11.5703125" style="1" customWidth="1"/>
    <col min="810" max="810" width="12" style="1" customWidth="1"/>
    <col min="811" max="811" width="11" style="1" customWidth="1"/>
    <col min="812" max="812" width="8.28515625" style="1" customWidth="1"/>
    <col min="813" max="813" width="7.7109375" style="1" customWidth="1"/>
    <col min="814" max="814" width="7" style="1" customWidth="1"/>
    <col min="815" max="815" width="7.7109375" style="1" customWidth="1"/>
    <col min="816" max="816" width="9.28515625" style="1" customWidth="1"/>
    <col min="817" max="817" width="9.7109375" style="1" customWidth="1"/>
    <col min="818" max="818" width="8" style="1" customWidth="1"/>
    <col min="819" max="819" width="11.5703125" style="1" customWidth="1"/>
    <col min="820" max="820" width="12" style="1" customWidth="1"/>
    <col min="821" max="821" width="11" style="1" customWidth="1"/>
    <col min="822" max="822" width="8.28515625" style="1" customWidth="1"/>
    <col min="823" max="823" width="7.7109375" style="1" customWidth="1"/>
    <col min="824" max="824" width="7" style="1" customWidth="1"/>
    <col min="825" max="825" width="7.7109375" style="1" customWidth="1"/>
    <col min="826" max="826" width="9.28515625" style="1" customWidth="1"/>
    <col min="827" max="827" width="9.7109375" style="1" customWidth="1"/>
    <col min="828" max="828" width="8" style="1" customWidth="1"/>
    <col min="829" max="829" width="11.5703125" style="1" customWidth="1"/>
    <col min="830" max="830" width="12" style="1" customWidth="1"/>
    <col min="831" max="831" width="11" style="1" customWidth="1"/>
    <col min="832" max="832" width="8.28515625" style="1" customWidth="1"/>
    <col min="833" max="833" width="7.7109375" style="1" customWidth="1"/>
    <col min="834" max="834" width="7.85546875" style="1" customWidth="1"/>
    <col min="835" max="835" width="7.7109375" style="1" customWidth="1"/>
    <col min="836" max="836" width="9.28515625" style="1" customWidth="1"/>
    <col min="837" max="837" width="9.7109375" style="1" customWidth="1"/>
    <col min="838" max="838" width="8" style="1" customWidth="1"/>
    <col min="839" max="839" width="11.5703125" style="1" customWidth="1"/>
    <col min="840" max="840" width="12" style="1" customWidth="1"/>
    <col min="841" max="841" width="11" style="1" customWidth="1"/>
    <col min="842" max="842" width="8.28515625" style="1" customWidth="1"/>
    <col min="843" max="1036" width="9.140625" style="1"/>
    <col min="1037" max="1037" width="6.28515625" style="1" customWidth="1"/>
    <col min="1038" max="1038" width="71.85546875" style="1" customWidth="1"/>
    <col min="1039" max="1039" width="7.5703125" style="1" customWidth="1"/>
    <col min="1040" max="1040" width="7" style="1" customWidth="1"/>
    <col min="1041" max="1041" width="7.7109375" style="1" customWidth="1"/>
    <col min="1042" max="1042" width="9.28515625" style="1" customWidth="1"/>
    <col min="1043" max="1043" width="9.7109375" style="1" customWidth="1"/>
    <col min="1044" max="1044" width="8" style="1" customWidth="1"/>
    <col min="1045" max="1045" width="11.5703125" style="1" customWidth="1"/>
    <col min="1046" max="1046" width="12" style="1" customWidth="1"/>
    <col min="1047" max="1047" width="11" style="1" customWidth="1"/>
    <col min="1048" max="1048" width="8.28515625" style="1" customWidth="1"/>
    <col min="1049" max="1049" width="7.7109375" style="1" customWidth="1"/>
    <col min="1050" max="1050" width="7" style="1" customWidth="1"/>
    <col min="1051" max="1051" width="7.7109375" style="1" customWidth="1"/>
    <col min="1052" max="1052" width="9.28515625" style="1" customWidth="1"/>
    <col min="1053" max="1053" width="9.7109375" style="1" customWidth="1"/>
    <col min="1054" max="1054" width="8" style="1" customWidth="1"/>
    <col min="1055" max="1055" width="11.5703125" style="1" customWidth="1"/>
    <col min="1056" max="1056" width="12" style="1" customWidth="1"/>
    <col min="1057" max="1057" width="11" style="1" customWidth="1"/>
    <col min="1058" max="1058" width="8.28515625" style="1" customWidth="1"/>
    <col min="1059" max="1059" width="7.7109375" style="1" customWidth="1"/>
    <col min="1060" max="1060" width="7" style="1" customWidth="1"/>
    <col min="1061" max="1061" width="7.7109375" style="1" customWidth="1"/>
    <col min="1062" max="1062" width="9.28515625" style="1" customWidth="1"/>
    <col min="1063" max="1063" width="9.7109375" style="1" customWidth="1"/>
    <col min="1064" max="1064" width="8" style="1" customWidth="1"/>
    <col min="1065" max="1065" width="11.5703125" style="1" customWidth="1"/>
    <col min="1066" max="1066" width="12" style="1" customWidth="1"/>
    <col min="1067" max="1067" width="11" style="1" customWidth="1"/>
    <col min="1068" max="1068" width="8.28515625" style="1" customWidth="1"/>
    <col min="1069" max="1069" width="7.7109375" style="1" customWidth="1"/>
    <col min="1070" max="1070" width="7" style="1" customWidth="1"/>
    <col min="1071" max="1071" width="7.7109375" style="1" customWidth="1"/>
    <col min="1072" max="1072" width="9.28515625" style="1" customWidth="1"/>
    <col min="1073" max="1073" width="9.7109375" style="1" customWidth="1"/>
    <col min="1074" max="1074" width="8" style="1" customWidth="1"/>
    <col min="1075" max="1075" width="11.5703125" style="1" customWidth="1"/>
    <col min="1076" max="1076" width="12" style="1" customWidth="1"/>
    <col min="1077" max="1077" width="11" style="1" customWidth="1"/>
    <col min="1078" max="1078" width="8.28515625" style="1" customWidth="1"/>
    <col min="1079" max="1079" width="7.7109375" style="1" customWidth="1"/>
    <col min="1080" max="1080" width="7" style="1" customWidth="1"/>
    <col min="1081" max="1081" width="7.7109375" style="1" customWidth="1"/>
    <col min="1082" max="1082" width="9.28515625" style="1" customWidth="1"/>
    <col min="1083" max="1083" width="9.7109375" style="1" customWidth="1"/>
    <col min="1084" max="1084" width="8" style="1" customWidth="1"/>
    <col min="1085" max="1085" width="11.5703125" style="1" customWidth="1"/>
    <col min="1086" max="1086" width="12" style="1" customWidth="1"/>
    <col min="1087" max="1087" width="11" style="1" customWidth="1"/>
    <col min="1088" max="1088" width="8.28515625" style="1" customWidth="1"/>
    <col min="1089" max="1089" width="7.7109375" style="1" customWidth="1"/>
    <col min="1090" max="1090" width="7.85546875" style="1" customWidth="1"/>
    <col min="1091" max="1091" width="7.7109375" style="1" customWidth="1"/>
    <col min="1092" max="1092" width="9.28515625" style="1" customWidth="1"/>
    <col min="1093" max="1093" width="9.7109375" style="1" customWidth="1"/>
    <col min="1094" max="1094" width="8" style="1" customWidth="1"/>
    <col min="1095" max="1095" width="11.5703125" style="1" customWidth="1"/>
    <col min="1096" max="1096" width="12" style="1" customWidth="1"/>
    <col min="1097" max="1097" width="11" style="1" customWidth="1"/>
    <col min="1098" max="1098" width="8.28515625" style="1" customWidth="1"/>
    <col min="1099" max="1292" width="9.140625" style="1"/>
    <col min="1293" max="1293" width="6.28515625" style="1" customWidth="1"/>
    <col min="1294" max="1294" width="71.85546875" style="1" customWidth="1"/>
    <col min="1295" max="1295" width="7.5703125" style="1" customWidth="1"/>
    <col min="1296" max="1296" width="7" style="1" customWidth="1"/>
    <col min="1297" max="1297" width="7.7109375" style="1" customWidth="1"/>
    <col min="1298" max="1298" width="9.28515625" style="1" customWidth="1"/>
    <col min="1299" max="1299" width="9.7109375" style="1" customWidth="1"/>
    <col min="1300" max="1300" width="8" style="1" customWidth="1"/>
    <col min="1301" max="1301" width="11.5703125" style="1" customWidth="1"/>
    <col min="1302" max="1302" width="12" style="1" customWidth="1"/>
    <col min="1303" max="1303" width="11" style="1" customWidth="1"/>
    <col min="1304" max="1304" width="8.28515625" style="1" customWidth="1"/>
    <col min="1305" max="1305" width="7.7109375" style="1" customWidth="1"/>
    <col min="1306" max="1306" width="7" style="1" customWidth="1"/>
    <col min="1307" max="1307" width="7.7109375" style="1" customWidth="1"/>
    <col min="1308" max="1308" width="9.28515625" style="1" customWidth="1"/>
    <col min="1309" max="1309" width="9.7109375" style="1" customWidth="1"/>
    <col min="1310" max="1310" width="8" style="1" customWidth="1"/>
    <col min="1311" max="1311" width="11.5703125" style="1" customWidth="1"/>
    <col min="1312" max="1312" width="12" style="1" customWidth="1"/>
    <col min="1313" max="1313" width="11" style="1" customWidth="1"/>
    <col min="1314" max="1314" width="8.28515625" style="1" customWidth="1"/>
    <col min="1315" max="1315" width="7.7109375" style="1" customWidth="1"/>
    <col min="1316" max="1316" width="7" style="1" customWidth="1"/>
    <col min="1317" max="1317" width="7.7109375" style="1" customWidth="1"/>
    <col min="1318" max="1318" width="9.28515625" style="1" customWidth="1"/>
    <col min="1319" max="1319" width="9.7109375" style="1" customWidth="1"/>
    <col min="1320" max="1320" width="8" style="1" customWidth="1"/>
    <col min="1321" max="1321" width="11.5703125" style="1" customWidth="1"/>
    <col min="1322" max="1322" width="12" style="1" customWidth="1"/>
    <col min="1323" max="1323" width="11" style="1" customWidth="1"/>
    <col min="1324" max="1324" width="8.28515625" style="1" customWidth="1"/>
    <col min="1325" max="1325" width="7.7109375" style="1" customWidth="1"/>
    <col min="1326" max="1326" width="7" style="1" customWidth="1"/>
    <col min="1327" max="1327" width="7.7109375" style="1" customWidth="1"/>
    <col min="1328" max="1328" width="9.28515625" style="1" customWidth="1"/>
    <col min="1329" max="1329" width="9.7109375" style="1" customWidth="1"/>
    <col min="1330" max="1330" width="8" style="1" customWidth="1"/>
    <col min="1331" max="1331" width="11.5703125" style="1" customWidth="1"/>
    <col min="1332" max="1332" width="12" style="1" customWidth="1"/>
    <col min="1333" max="1333" width="11" style="1" customWidth="1"/>
    <col min="1334" max="1334" width="8.28515625" style="1" customWidth="1"/>
    <col min="1335" max="1335" width="7.7109375" style="1" customWidth="1"/>
    <col min="1336" max="1336" width="7" style="1" customWidth="1"/>
    <col min="1337" max="1337" width="7.7109375" style="1" customWidth="1"/>
    <col min="1338" max="1338" width="9.28515625" style="1" customWidth="1"/>
    <col min="1339" max="1339" width="9.7109375" style="1" customWidth="1"/>
    <col min="1340" max="1340" width="8" style="1" customWidth="1"/>
    <col min="1341" max="1341" width="11.5703125" style="1" customWidth="1"/>
    <col min="1342" max="1342" width="12" style="1" customWidth="1"/>
    <col min="1343" max="1343" width="11" style="1" customWidth="1"/>
    <col min="1344" max="1344" width="8.28515625" style="1" customWidth="1"/>
    <col min="1345" max="1345" width="7.7109375" style="1" customWidth="1"/>
    <col min="1346" max="1346" width="7.85546875" style="1" customWidth="1"/>
    <col min="1347" max="1347" width="7.7109375" style="1" customWidth="1"/>
    <col min="1348" max="1348" width="9.28515625" style="1" customWidth="1"/>
    <col min="1349" max="1349" width="9.7109375" style="1" customWidth="1"/>
    <col min="1350" max="1350" width="8" style="1" customWidth="1"/>
    <col min="1351" max="1351" width="11.5703125" style="1" customWidth="1"/>
    <col min="1352" max="1352" width="12" style="1" customWidth="1"/>
    <col min="1353" max="1353" width="11" style="1" customWidth="1"/>
    <col min="1354" max="1354" width="8.28515625" style="1" customWidth="1"/>
    <col min="1355" max="1548" width="9.140625" style="1"/>
    <col min="1549" max="1549" width="6.28515625" style="1" customWidth="1"/>
    <col min="1550" max="1550" width="71.85546875" style="1" customWidth="1"/>
    <col min="1551" max="1551" width="7.5703125" style="1" customWidth="1"/>
    <col min="1552" max="1552" width="7" style="1" customWidth="1"/>
    <col min="1553" max="1553" width="7.7109375" style="1" customWidth="1"/>
    <col min="1554" max="1554" width="9.28515625" style="1" customWidth="1"/>
    <col min="1555" max="1555" width="9.7109375" style="1" customWidth="1"/>
    <col min="1556" max="1556" width="8" style="1" customWidth="1"/>
    <col min="1557" max="1557" width="11.5703125" style="1" customWidth="1"/>
    <col min="1558" max="1558" width="12" style="1" customWidth="1"/>
    <col min="1559" max="1559" width="11" style="1" customWidth="1"/>
    <col min="1560" max="1560" width="8.28515625" style="1" customWidth="1"/>
    <col min="1561" max="1561" width="7.7109375" style="1" customWidth="1"/>
    <col min="1562" max="1562" width="7" style="1" customWidth="1"/>
    <col min="1563" max="1563" width="7.7109375" style="1" customWidth="1"/>
    <col min="1564" max="1564" width="9.28515625" style="1" customWidth="1"/>
    <col min="1565" max="1565" width="9.7109375" style="1" customWidth="1"/>
    <col min="1566" max="1566" width="8" style="1" customWidth="1"/>
    <col min="1567" max="1567" width="11.5703125" style="1" customWidth="1"/>
    <col min="1568" max="1568" width="12" style="1" customWidth="1"/>
    <col min="1569" max="1569" width="11" style="1" customWidth="1"/>
    <col min="1570" max="1570" width="8.28515625" style="1" customWidth="1"/>
    <col min="1571" max="1571" width="7.7109375" style="1" customWidth="1"/>
    <col min="1572" max="1572" width="7" style="1" customWidth="1"/>
    <col min="1573" max="1573" width="7.7109375" style="1" customWidth="1"/>
    <col min="1574" max="1574" width="9.28515625" style="1" customWidth="1"/>
    <col min="1575" max="1575" width="9.7109375" style="1" customWidth="1"/>
    <col min="1576" max="1576" width="8" style="1" customWidth="1"/>
    <col min="1577" max="1577" width="11.5703125" style="1" customWidth="1"/>
    <col min="1578" max="1578" width="12" style="1" customWidth="1"/>
    <col min="1579" max="1579" width="11" style="1" customWidth="1"/>
    <col min="1580" max="1580" width="8.28515625" style="1" customWidth="1"/>
    <col min="1581" max="1581" width="7.7109375" style="1" customWidth="1"/>
    <col min="1582" max="1582" width="7" style="1" customWidth="1"/>
    <col min="1583" max="1583" width="7.7109375" style="1" customWidth="1"/>
    <col min="1584" max="1584" width="9.28515625" style="1" customWidth="1"/>
    <col min="1585" max="1585" width="9.7109375" style="1" customWidth="1"/>
    <col min="1586" max="1586" width="8" style="1" customWidth="1"/>
    <col min="1587" max="1587" width="11.5703125" style="1" customWidth="1"/>
    <col min="1588" max="1588" width="12" style="1" customWidth="1"/>
    <col min="1589" max="1589" width="11" style="1" customWidth="1"/>
    <col min="1590" max="1590" width="8.28515625" style="1" customWidth="1"/>
    <col min="1591" max="1591" width="7.7109375" style="1" customWidth="1"/>
    <col min="1592" max="1592" width="7" style="1" customWidth="1"/>
    <col min="1593" max="1593" width="7.7109375" style="1" customWidth="1"/>
    <col min="1594" max="1594" width="9.28515625" style="1" customWidth="1"/>
    <col min="1595" max="1595" width="9.7109375" style="1" customWidth="1"/>
    <col min="1596" max="1596" width="8" style="1" customWidth="1"/>
    <col min="1597" max="1597" width="11.5703125" style="1" customWidth="1"/>
    <col min="1598" max="1598" width="12" style="1" customWidth="1"/>
    <col min="1599" max="1599" width="11" style="1" customWidth="1"/>
    <col min="1600" max="1600" width="8.28515625" style="1" customWidth="1"/>
    <col min="1601" max="1601" width="7.7109375" style="1" customWidth="1"/>
    <col min="1602" max="1602" width="7.85546875" style="1" customWidth="1"/>
    <col min="1603" max="1603" width="7.7109375" style="1" customWidth="1"/>
    <col min="1604" max="1604" width="9.28515625" style="1" customWidth="1"/>
    <col min="1605" max="1605" width="9.7109375" style="1" customWidth="1"/>
    <col min="1606" max="1606" width="8" style="1" customWidth="1"/>
    <col min="1607" max="1607" width="11.5703125" style="1" customWidth="1"/>
    <col min="1608" max="1608" width="12" style="1" customWidth="1"/>
    <col min="1609" max="1609" width="11" style="1" customWidth="1"/>
    <col min="1610" max="1610" width="8.28515625" style="1" customWidth="1"/>
    <col min="1611" max="1804" width="9.140625" style="1"/>
    <col min="1805" max="1805" width="6.28515625" style="1" customWidth="1"/>
    <col min="1806" max="1806" width="71.85546875" style="1" customWidth="1"/>
    <col min="1807" max="1807" width="7.5703125" style="1" customWidth="1"/>
    <col min="1808" max="1808" width="7" style="1" customWidth="1"/>
    <col min="1809" max="1809" width="7.7109375" style="1" customWidth="1"/>
    <col min="1810" max="1810" width="9.28515625" style="1" customWidth="1"/>
    <col min="1811" max="1811" width="9.7109375" style="1" customWidth="1"/>
    <col min="1812" max="1812" width="8" style="1" customWidth="1"/>
    <col min="1813" max="1813" width="11.5703125" style="1" customWidth="1"/>
    <col min="1814" max="1814" width="12" style="1" customWidth="1"/>
    <col min="1815" max="1815" width="11" style="1" customWidth="1"/>
    <col min="1816" max="1816" width="8.28515625" style="1" customWidth="1"/>
    <col min="1817" max="1817" width="7.7109375" style="1" customWidth="1"/>
    <col min="1818" max="1818" width="7" style="1" customWidth="1"/>
    <col min="1819" max="1819" width="7.7109375" style="1" customWidth="1"/>
    <col min="1820" max="1820" width="9.28515625" style="1" customWidth="1"/>
    <col min="1821" max="1821" width="9.7109375" style="1" customWidth="1"/>
    <col min="1822" max="1822" width="8" style="1" customWidth="1"/>
    <col min="1823" max="1823" width="11.5703125" style="1" customWidth="1"/>
    <col min="1824" max="1824" width="12" style="1" customWidth="1"/>
    <col min="1825" max="1825" width="11" style="1" customWidth="1"/>
    <col min="1826" max="1826" width="8.28515625" style="1" customWidth="1"/>
    <col min="1827" max="1827" width="7.7109375" style="1" customWidth="1"/>
    <col min="1828" max="1828" width="7" style="1" customWidth="1"/>
    <col min="1829" max="1829" width="7.7109375" style="1" customWidth="1"/>
    <col min="1830" max="1830" width="9.28515625" style="1" customWidth="1"/>
    <col min="1831" max="1831" width="9.7109375" style="1" customWidth="1"/>
    <col min="1832" max="1832" width="8" style="1" customWidth="1"/>
    <col min="1833" max="1833" width="11.5703125" style="1" customWidth="1"/>
    <col min="1834" max="1834" width="12" style="1" customWidth="1"/>
    <col min="1835" max="1835" width="11" style="1" customWidth="1"/>
    <col min="1836" max="1836" width="8.28515625" style="1" customWidth="1"/>
    <col min="1837" max="1837" width="7.7109375" style="1" customWidth="1"/>
    <col min="1838" max="1838" width="7" style="1" customWidth="1"/>
    <col min="1839" max="1839" width="7.7109375" style="1" customWidth="1"/>
    <col min="1840" max="1840" width="9.28515625" style="1" customWidth="1"/>
    <col min="1841" max="1841" width="9.7109375" style="1" customWidth="1"/>
    <col min="1842" max="1842" width="8" style="1" customWidth="1"/>
    <col min="1843" max="1843" width="11.5703125" style="1" customWidth="1"/>
    <col min="1844" max="1844" width="12" style="1" customWidth="1"/>
    <col min="1845" max="1845" width="11" style="1" customWidth="1"/>
    <col min="1846" max="1846" width="8.28515625" style="1" customWidth="1"/>
    <col min="1847" max="1847" width="7.7109375" style="1" customWidth="1"/>
    <col min="1848" max="1848" width="7" style="1" customWidth="1"/>
    <col min="1849" max="1849" width="7.7109375" style="1" customWidth="1"/>
    <col min="1850" max="1850" width="9.28515625" style="1" customWidth="1"/>
    <col min="1851" max="1851" width="9.7109375" style="1" customWidth="1"/>
    <col min="1852" max="1852" width="8" style="1" customWidth="1"/>
    <col min="1853" max="1853" width="11.5703125" style="1" customWidth="1"/>
    <col min="1854" max="1854" width="12" style="1" customWidth="1"/>
    <col min="1855" max="1855" width="11" style="1" customWidth="1"/>
    <col min="1856" max="1856" width="8.28515625" style="1" customWidth="1"/>
    <col min="1857" max="1857" width="7.7109375" style="1" customWidth="1"/>
    <col min="1858" max="1858" width="7.85546875" style="1" customWidth="1"/>
    <col min="1859" max="1859" width="7.7109375" style="1" customWidth="1"/>
    <col min="1860" max="1860" width="9.28515625" style="1" customWidth="1"/>
    <col min="1861" max="1861" width="9.7109375" style="1" customWidth="1"/>
    <col min="1862" max="1862" width="8" style="1" customWidth="1"/>
    <col min="1863" max="1863" width="11.5703125" style="1" customWidth="1"/>
    <col min="1864" max="1864" width="12" style="1" customWidth="1"/>
    <col min="1865" max="1865" width="11" style="1" customWidth="1"/>
    <col min="1866" max="1866" width="8.28515625" style="1" customWidth="1"/>
    <col min="1867" max="2060" width="9.140625" style="1"/>
    <col min="2061" max="2061" width="6.28515625" style="1" customWidth="1"/>
    <col min="2062" max="2062" width="71.85546875" style="1" customWidth="1"/>
    <col min="2063" max="2063" width="7.5703125" style="1" customWidth="1"/>
    <col min="2064" max="2064" width="7" style="1" customWidth="1"/>
    <col min="2065" max="2065" width="7.7109375" style="1" customWidth="1"/>
    <col min="2066" max="2066" width="9.28515625" style="1" customWidth="1"/>
    <col min="2067" max="2067" width="9.7109375" style="1" customWidth="1"/>
    <col min="2068" max="2068" width="8" style="1" customWidth="1"/>
    <col min="2069" max="2069" width="11.5703125" style="1" customWidth="1"/>
    <col min="2070" max="2070" width="12" style="1" customWidth="1"/>
    <col min="2071" max="2071" width="11" style="1" customWidth="1"/>
    <col min="2072" max="2072" width="8.28515625" style="1" customWidth="1"/>
    <col min="2073" max="2073" width="7.7109375" style="1" customWidth="1"/>
    <col min="2074" max="2074" width="7" style="1" customWidth="1"/>
    <col min="2075" max="2075" width="7.7109375" style="1" customWidth="1"/>
    <col min="2076" max="2076" width="9.28515625" style="1" customWidth="1"/>
    <col min="2077" max="2077" width="9.7109375" style="1" customWidth="1"/>
    <col min="2078" max="2078" width="8" style="1" customWidth="1"/>
    <col min="2079" max="2079" width="11.5703125" style="1" customWidth="1"/>
    <col min="2080" max="2080" width="12" style="1" customWidth="1"/>
    <col min="2081" max="2081" width="11" style="1" customWidth="1"/>
    <col min="2082" max="2082" width="8.28515625" style="1" customWidth="1"/>
    <col min="2083" max="2083" width="7.7109375" style="1" customWidth="1"/>
    <col min="2084" max="2084" width="7" style="1" customWidth="1"/>
    <col min="2085" max="2085" width="7.7109375" style="1" customWidth="1"/>
    <col min="2086" max="2086" width="9.28515625" style="1" customWidth="1"/>
    <col min="2087" max="2087" width="9.7109375" style="1" customWidth="1"/>
    <col min="2088" max="2088" width="8" style="1" customWidth="1"/>
    <col min="2089" max="2089" width="11.5703125" style="1" customWidth="1"/>
    <col min="2090" max="2090" width="12" style="1" customWidth="1"/>
    <col min="2091" max="2091" width="11" style="1" customWidth="1"/>
    <col min="2092" max="2092" width="8.28515625" style="1" customWidth="1"/>
    <col min="2093" max="2093" width="7.7109375" style="1" customWidth="1"/>
    <col min="2094" max="2094" width="7" style="1" customWidth="1"/>
    <col min="2095" max="2095" width="7.7109375" style="1" customWidth="1"/>
    <col min="2096" max="2096" width="9.28515625" style="1" customWidth="1"/>
    <col min="2097" max="2097" width="9.7109375" style="1" customWidth="1"/>
    <col min="2098" max="2098" width="8" style="1" customWidth="1"/>
    <col min="2099" max="2099" width="11.5703125" style="1" customWidth="1"/>
    <col min="2100" max="2100" width="12" style="1" customWidth="1"/>
    <col min="2101" max="2101" width="11" style="1" customWidth="1"/>
    <col min="2102" max="2102" width="8.28515625" style="1" customWidth="1"/>
    <col min="2103" max="2103" width="7.7109375" style="1" customWidth="1"/>
    <col min="2104" max="2104" width="7" style="1" customWidth="1"/>
    <col min="2105" max="2105" width="7.7109375" style="1" customWidth="1"/>
    <col min="2106" max="2106" width="9.28515625" style="1" customWidth="1"/>
    <col min="2107" max="2107" width="9.7109375" style="1" customWidth="1"/>
    <col min="2108" max="2108" width="8" style="1" customWidth="1"/>
    <col min="2109" max="2109" width="11.5703125" style="1" customWidth="1"/>
    <col min="2110" max="2110" width="12" style="1" customWidth="1"/>
    <col min="2111" max="2111" width="11" style="1" customWidth="1"/>
    <col min="2112" max="2112" width="8.28515625" style="1" customWidth="1"/>
    <col min="2113" max="2113" width="7.7109375" style="1" customWidth="1"/>
    <col min="2114" max="2114" width="7.85546875" style="1" customWidth="1"/>
    <col min="2115" max="2115" width="7.7109375" style="1" customWidth="1"/>
    <col min="2116" max="2116" width="9.28515625" style="1" customWidth="1"/>
    <col min="2117" max="2117" width="9.7109375" style="1" customWidth="1"/>
    <col min="2118" max="2118" width="8" style="1" customWidth="1"/>
    <col min="2119" max="2119" width="11.5703125" style="1" customWidth="1"/>
    <col min="2120" max="2120" width="12" style="1" customWidth="1"/>
    <col min="2121" max="2121" width="11" style="1" customWidth="1"/>
    <col min="2122" max="2122" width="8.28515625" style="1" customWidth="1"/>
    <col min="2123" max="2316" width="9.140625" style="1"/>
    <col min="2317" max="2317" width="6.28515625" style="1" customWidth="1"/>
    <col min="2318" max="2318" width="71.85546875" style="1" customWidth="1"/>
    <col min="2319" max="2319" width="7.5703125" style="1" customWidth="1"/>
    <col min="2320" max="2320" width="7" style="1" customWidth="1"/>
    <col min="2321" max="2321" width="7.7109375" style="1" customWidth="1"/>
    <col min="2322" max="2322" width="9.28515625" style="1" customWidth="1"/>
    <col min="2323" max="2323" width="9.7109375" style="1" customWidth="1"/>
    <col min="2324" max="2324" width="8" style="1" customWidth="1"/>
    <col min="2325" max="2325" width="11.5703125" style="1" customWidth="1"/>
    <col min="2326" max="2326" width="12" style="1" customWidth="1"/>
    <col min="2327" max="2327" width="11" style="1" customWidth="1"/>
    <col min="2328" max="2328" width="8.28515625" style="1" customWidth="1"/>
    <col min="2329" max="2329" width="7.7109375" style="1" customWidth="1"/>
    <col min="2330" max="2330" width="7" style="1" customWidth="1"/>
    <col min="2331" max="2331" width="7.7109375" style="1" customWidth="1"/>
    <col min="2332" max="2332" width="9.28515625" style="1" customWidth="1"/>
    <col min="2333" max="2333" width="9.7109375" style="1" customWidth="1"/>
    <col min="2334" max="2334" width="8" style="1" customWidth="1"/>
    <col min="2335" max="2335" width="11.5703125" style="1" customWidth="1"/>
    <col min="2336" max="2336" width="12" style="1" customWidth="1"/>
    <col min="2337" max="2337" width="11" style="1" customWidth="1"/>
    <col min="2338" max="2338" width="8.28515625" style="1" customWidth="1"/>
    <col min="2339" max="2339" width="7.7109375" style="1" customWidth="1"/>
    <col min="2340" max="2340" width="7" style="1" customWidth="1"/>
    <col min="2341" max="2341" width="7.7109375" style="1" customWidth="1"/>
    <col min="2342" max="2342" width="9.28515625" style="1" customWidth="1"/>
    <col min="2343" max="2343" width="9.7109375" style="1" customWidth="1"/>
    <col min="2344" max="2344" width="8" style="1" customWidth="1"/>
    <col min="2345" max="2345" width="11.5703125" style="1" customWidth="1"/>
    <col min="2346" max="2346" width="12" style="1" customWidth="1"/>
    <col min="2347" max="2347" width="11" style="1" customWidth="1"/>
    <col min="2348" max="2348" width="8.28515625" style="1" customWidth="1"/>
    <col min="2349" max="2349" width="7.7109375" style="1" customWidth="1"/>
    <col min="2350" max="2350" width="7" style="1" customWidth="1"/>
    <col min="2351" max="2351" width="7.7109375" style="1" customWidth="1"/>
    <col min="2352" max="2352" width="9.28515625" style="1" customWidth="1"/>
    <col min="2353" max="2353" width="9.7109375" style="1" customWidth="1"/>
    <col min="2354" max="2354" width="8" style="1" customWidth="1"/>
    <col min="2355" max="2355" width="11.5703125" style="1" customWidth="1"/>
    <col min="2356" max="2356" width="12" style="1" customWidth="1"/>
    <col min="2357" max="2357" width="11" style="1" customWidth="1"/>
    <col min="2358" max="2358" width="8.28515625" style="1" customWidth="1"/>
    <col min="2359" max="2359" width="7.7109375" style="1" customWidth="1"/>
    <col min="2360" max="2360" width="7" style="1" customWidth="1"/>
    <col min="2361" max="2361" width="7.7109375" style="1" customWidth="1"/>
    <col min="2362" max="2362" width="9.28515625" style="1" customWidth="1"/>
    <col min="2363" max="2363" width="9.7109375" style="1" customWidth="1"/>
    <col min="2364" max="2364" width="8" style="1" customWidth="1"/>
    <col min="2365" max="2365" width="11.5703125" style="1" customWidth="1"/>
    <col min="2366" max="2366" width="12" style="1" customWidth="1"/>
    <col min="2367" max="2367" width="11" style="1" customWidth="1"/>
    <col min="2368" max="2368" width="8.28515625" style="1" customWidth="1"/>
    <col min="2369" max="2369" width="7.7109375" style="1" customWidth="1"/>
    <col min="2370" max="2370" width="7.85546875" style="1" customWidth="1"/>
    <col min="2371" max="2371" width="7.7109375" style="1" customWidth="1"/>
    <col min="2372" max="2372" width="9.28515625" style="1" customWidth="1"/>
    <col min="2373" max="2373" width="9.7109375" style="1" customWidth="1"/>
    <col min="2374" max="2374" width="8" style="1" customWidth="1"/>
    <col min="2375" max="2375" width="11.5703125" style="1" customWidth="1"/>
    <col min="2376" max="2376" width="12" style="1" customWidth="1"/>
    <col min="2377" max="2377" width="11" style="1" customWidth="1"/>
    <col min="2378" max="2378" width="8.28515625" style="1" customWidth="1"/>
    <col min="2379" max="2572" width="9.140625" style="1"/>
    <col min="2573" max="2573" width="6.28515625" style="1" customWidth="1"/>
    <col min="2574" max="2574" width="71.85546875" style="1" customWidth="1"/>
    <col min="2575" max="2575" width="7.5703125" style="1" customWidth="1"/>
    <col min="2576" max="2576" width="7" style="1" customWidth="1"/>
    <col min="2577" max="2577" width="7.7109375" style="1" customWidth="1"/>
    <col min="2578" max="2578" width="9.28515625" style="1" customWidth="1"/>
    <col min="2579" max="2579" width="9.7109375" style="1" customWidth="1"/>
    <col min="2580" max="2580" width="8" style="1" customWidth="1"/>
    <col min="2581" max="2581" width="11.5703125" style="1" customWidth="1"/>
    <col min="2582" max="2582" width="12" style="1" customWidth="1"/>
    <col min="2583" max="2583" width="11" style="1" customWidth="1"/>
    <col min="2584" max="2584" width="8.28515625" style="1" customWidth="1"/>
    <col min="2585" max="2585" width="7.7109375" style="1" customWidth="1"/>
    <col min="2586" max="2586" width="7" style="1" customWidth="1"/>
    <col min="2587" max="2587" width="7.7109375" style="1" customWidth="1"/>
    <col min="2588" max="2588" width="9.28515625" style="1" customWidth="1"/>
    <col min="2589" max="2589" width="9.7109375" style="1" customWidth="1"/>
    <col min="2590" max="2590" width="8" style="1" customWidth="1"/>
    <col min="2591" max="2591" width="11.5703125" style="1" customWidth="1"/>
    <col min="2592" max="2592" width="12" style="1" customWidth="1"/>
    <col min="2593" max="2593" width="11" style="1" customWidth="1"/>
    <col min="2594" max="2594" width="8.28515625" style="1" customWidth="1"/>
    <col min="2595" max="2595" width="7.7109375" style="1" customWidth="1"/>
    <col min="2596" max="2596" width="7" style="1" customWidth="1"/>
    <col min="2597" max="2597" width="7.7109375" style="1" customWidth="1"/>
    <col min="2598" max="2598" width="9.28515625" style="1" customWidth="1"/>
    <col min="2599" max="2599" width="9.7109375" style="1" customWidth="1"/>
    <col min="2600" max="2600" width="8" style="1" customWidth="1"/>
    <col min="2601" max="2601" width="11.5703125" style="1" customWidth="1"/>
    <col min="2602" max="2602" width="12" style="1" customWidth="1"/>
    <col min="2603" max="2603" width="11" style="1" customWidth="1"/>
    <col min="2604" max="2604" width="8.28515625" style="1" customWidth="1"/>
    <col min="2605" max="2605" width="7.7109375" style="1" customWidth="1"/>
    <col min="2606" max="2606" width="7" style="1" customWidth="1"/>
    <col min="2607" max="2607" width="7.7109375" style="1" customWidth="1"/>
    <col min="2608" max="2608" width="9.28515625" style="1" customWidth="1"/>
    <col min="2609" max="2609" width="9.7109375" style="1" customWidth="1"/>
    <col min="2610" max="2610" width="8" style="1" customWidth="1"/>
    <col min="2611" max="2611" width="11.5703125" style="1" customWidth="1"/>
    <col min="2612" max="2612" width="12" style="1" customWidth="1"/>
    <col min="2613" max="2613" width="11" style="1" customWidth="1"/>
    <col min="2614" max="2614" width="8.28515625" style="1" customWidth="1"/>
    <col min="2615" max="2615" width="7.7109375" style="1" customWidth="1"/>
    <col min="2616" max="2616" width="7" style="1" customWidth="1"/>
    <col min="2617" max="2617" width="7.7109375" style="1" customWidth="1"/>
    <col min="2618" max="2618" width="9.28515625" style="1" customWidth="1"/>
    <col min="2619" max="2619" width="9.7109375" style="1" customWidth="1"/>
    <col min="2620" max="2620" width="8" style="1" customWidth="1"/>
    <col min="2621" max="2621" width="11.5703125" style="1" customWidth="1"/>
    <col min="2622" max="2622" width="12" style="1" customWidth="1"/>
    <col min="2623" max="2623" width="11" style="1" customWidth="1"/>
    <col min="2624" max="2624" width="8.28515625" style="1" customWidth="1"/>
    <col min="2625" max="2625" width="7.7109375" style="1" customWidth="1"/>
    <col min="2626" max="2626" width="7.85546875" style="1" customWidth="1"/>
    <col min="2627" max="2627" width="7.7109375" style="1" customWidth="1"/>
    <col min="2628" max="2628" width="9.28515625" style="1" customWidth="1"/>
    <col min="2629" max="2629" width="9.7109375" style="1" customWidth="1"/>
    <col min="2630" max="2630" width="8" style="1" customWidth="1"/>
    <col min="2631" max="2631" width="11.5703125" style="1" customWidth="1"/>
    <col min="2632" max="2632" width="12" style="1" customWidth="1"/>
    <col min="2633" max="2633" width="11" style="1" customWidth="1"/>
    <col min="2634" max="2634" width="8.28515625" style="1" customWidth="1"/>
    <col min="2635" max="2828" width="9.140625" style="1"/>
    <col min="2829" max="2829" width="6.28515625" style="1" customWidth="1"/>
    <col min="2830" max="2830" width="71.85546875" style="1" customWidth="1"/>
    <col min="2831" max="2831" width="7.5703125" style="1" customWidth="1"/>
    <col min="2832" max="2832" width="7" style="1" customWidth="1"/>
    <col min="2833" max="2833" width="7.7109375" style="1" customWidth="1"/>
    <col min="2834" max="2834" width="9.28515625" style="1" customWidth="1"/>
    <col min="2835" max="2835" width="9.7109375" style="1" customWidth="1"/>
    <col min="2836" max="2836" width="8" style="1" customWidth="1"/>
    <col min="2837" max="2837" width="11.5703125" style="1" customWidth="1"/>
    <col min="2838" max="2838" width="12" style="1" customWidth="1"/>
    <col min="2839" max="2839" width="11" style="1" customWidth="1"/>
    <col min="2840" max="2840" width="8.28515625" style="1" customWidth="1"/>
    <col min="2841" max="2841" width="7.7109375" style="1" customWidth="1"/>
    <col min="2842" max="2842" width="7" style="1" customWidth="1"/>
    <col min="2843" max="2843" width="7.7109375" style="1" customWidth="1"/>
    <col min="2844" max="2844" width="9.28515625" style="1" customWidth="1"/>
    <col min="2845" max="2845" width="9.7109375" style="1" customWidth="1"/>
    <col min="2846" max="2846" width="8" style="1" customWidth="1"/>
    <col min="2847" max="2847" width="11.5703125" style="1" customWidth="1"/>
    <col min="2848" max="2848" width="12" style="1" customWidth="1"/>
    <col min="2849" max="2849" width="11" style="1" customWidth="1"/>
    <col min="2850" max="2850" width="8.28515625" style="1" customWidth="1"/>
    <col min="2851" max="2851" width="7.7109375" style="1" customWidth="1"/>
    <col min="2852" max="2852" width="7" style="1" customWidth="1"/>
    <col min="2853" max="2853" width="7.7109375" style="1" customWidth="1"/>
    <col min="2854" max="2854" width="9.28515625" style="1" customWidth="1"/>
    <col min="2855" max="2855" width="9.7109375" style="1" customWidth="1"/>
    <col min="2856" max="2856" width="8" style="1" customWidth="1"/>
    <col min="2857" max="2857" width="11.5703125" style="1" customWidth="1"/>
    <col min="2858" max="2858" width="12" style="1" customWidth="1"/>
    <col min="2859" max="2859" width="11" style="1" customWidth="1"/>
    <col min="2860" max="2860" width="8.28515625" style="1" customWidth="1"/>
    <col min="2861" max="2861" width="7.7109375" style="1" customWidth="1"/>
    <col min="2862" max="2862" width="7" style="1" customWidth="1"/>
    <col min="2863" max="2863" width="7.7109375" style="1" customWidth="1"/>
    <col min="2864" max="2864" width="9.28515625" style="1" customWidth="1"/>
    <col min="2865" max="2865" width="9.7109375" style="1" customWidth="1"/>
    <col min="2866" max="2866" width="8" style="1" customWidth="1"/>
    <col min="2867" max="2867" width="11.5703125" style="1" customWidth="1"/>
    <col min="2868" max="2868" width="12" style="1" customWidth="1"/>
    <col min="2869" max="2869" width="11" style="1" customWidth="1"/>
    <col min="2870" max="2870" width="8.28515625" style="1" customWidth="1"/>
    <col min="2871" max="2871" width="7.7109375" style="1" customWidth="1"/>
    <col min="2872" max="2872" width="7" style="1" customWidth="1"/>
    <col min="2873" max="2873" width="7.7109375" style="1" customWidth="1"/>
    <col min="2874" max="2874" width="9.28515625" style="1" customWidth="1"/>
    <col min="2875" max="2875" width="9.7109375" style="1" customWidth="1"/>
    <col min="2876" max="2876" width="8" style="1" customWidth="1"/>
    <col min="2877" max="2877" width="11.5703125" style="1" customWidth="1"/>
    <col min="2878" max="2878" width="12" style="1" customWidth="1"/>
    <col min="2879" max="2879" width="11" style="1" customWidth="1"/>
    <col min="2880" max="2880" width="8.28515625" style="1" customWidth="1"/>
    <col min="2881" max="2881" width="7.7109375" style="1" customWidth="1"/>
    <col min="2882" max="2882" width="7.85546875" style="1" customWidth="1"/>
    <col min="2883" max="2883" width="7.7109375" style="1" customWidth="1"/>
    <col min="2884" max="2884" width="9.28515625" style="1" customWidth="1"/>
    <col min="2885" max="2885" width="9.7109375" style="1" customWidth="1"/>
    <col min="2886" max="2886" width="8" style="1" customWidth="1"/>
    <col min="2887" max="2887" width="11.5703125" style="1" customWidth="1"/>
    <col min="2888" max="2888" width="12" style="1" customWidth="1"/>
    <col min="2889" max="2889" width="11" style="1" customWidth="1"/>
    <col min="2890" max="2890" width="8.28515625" style="1" customWidth="1"/>
    <col min="2891" max="3084" width="9.140625" style="1"/>
    <col min="3085" max="3085" width="6.28515625" style="1" customWidth="1"/>
    <col min="3086" max="3086" width="71.85546875" style="1" customWidth="1"/>
    <col min="3087" max="3087" width="7.5703125" style="1" customWidth="1"/>
    <col min="3088" max="3088" width="7" style="1" customWidth="1"/>
    <col min="3089" max="3089" width="7.7109375" style="1" customWidth="1"/>
    <col min="3090" max="3090" width="9.28515625" style="1" customWidth="1"/>
    <col min="3091" max="3091" width="9.7109375" style="1" customWidth="1"/>
    <col min="3092" max="3092" width="8" style="1" customWidth="1"/>
    <col min="3093" max="3093" width="11.5703125" style="1" customWidth="1"/>
    <col min="3094" max="3094" width="12" style="1" customWidth="1"/>
    <col min="3095" max="3095" width="11" style="1" customWidth="1"/>
    <col min="3096" max="3096" width="8.28515625" style="1" customWidth="1"/>
    <col min="3097" max="3097" width="7.7109375" style="1" customWidth="1"/>
    <col min="3098" max="3098" width="7" style="1" customWidth="1"/>
    <col min="3099" max="3099" width="7.7109375" style="1" customWidth="1"/>
    <col min="3100" max="3100" width="9.28515625" style="1" customWidth="1"/>
    <col min="3101" max="3101" width="9.7109375" style="1" customWidth="1"/>
    <col min="3102" max="3102" width="8" style="1" customWidth="1"/>
    <col min="3103" max="3103" width="11.5703125" style="1" customWidth="1"/>
    <col min="3104" max="3104" width="12" style="1" customWidth="1"/>
    <col min="3105" max="3105" width="11" style="1" customWidth="1"/>
    <col min="3106" max="3106" width="8.28515625" style="1" customWidth="1"/>
    <col min="3107" max="3107" width="7.7109375" style="1" customWidth="1"/>
    <col min="3108" max="3108" width="7" style="1" customWidth="1"/>
    <col min="3109" max="3109" width="7.7109375" style="1" customWidth="1"/>
    <col min="3110" max="3110" width="9.28515625" style="1" customWidth="1"/>
    <col min="3111" max="3111" width="9.7109375" style="1" customWidth="1"/>
    <col min="3112" max="3112" width="8" style="1" customWidth="1"/>
    <col min="3113" max="3113" width="11.5703125" style="1" customWidth="1"/>
    <col min="3114" max="3114" width="12" style="1" customWidth="1"/>
    <col min="3115" max="3115" width="11" style="1" customWidth="1"/>
    <col min="3116" max="3116" width="8.28515625" style="1" customWidth="1"/>
    <col min="3117" max="3117" width="7.7109375" style="1" customWidth="1"/>
    <col min="3118" max="3118" width="7" style="1" customWidth="1"/>
    <col min="3119" max="3119" width="7.7109375" style="1" customWidth="1"/>
    <col min="3120" max="3120" width="9.28515625" style="1" customWidth="1"/>
    <col min="3121" max="3121" width="9.7109375" style="1" customWidth="1"/>
    <col min="3122" max="3122" width="8" style="1" customWidth="1"/>
    <col min="3123" max="3123" width="11.5703125" style="1" customWidth="1"/>
    <col min="3124" max="3124" width="12" style="1" customWidth="1"/>
    <col min="3125" max="3125" width="11" style="1" customWidth="1"/>
    <col min="3126" max="3126" width="8.28515625" style="1" customWidth="1"/>
    <col min="3127" max="3127" width="7.7109375" style="1" customWidth="1"/>
    <col min="3128" max="3128" width="7" style="1" customWidth="1"/>
    <col min="3129" max="3129" width="7.7109375" style="1" customWidth="1"/>
    <col min="3130" max="3130" width="9.28515625" style="1" customWidth="1"/>
    <col min="3131" max="3131" width="9.7109375" style="1" customWidth="1"/>
    <col min="3132" max="3132" width="8" style="1" customWidth="1"/>
    <col min="3133" max="3133" width="11.5703125" style="1" customWidth="1"/>
    <col min="3134" max="3134" width="12" style="1" customWidth="1"/>
    <col min="3135" max="3135" width="11" style="1" customWidth="1"/>
    <col min="3136" max="3136" width="8.28515625" style="1" customWidth="1"/>
    <col min="3137" max="3137" width="7.7109375" style="1" customWidth="1"/>
    <col min="3138" max="3138" width="7.85546875" style="1" customWidth="1"/>
    <col min="3139" max="3139" width="7.7109375" style="1" customWidth="1"/>
    <col min="3140" max="3140" width="9.28515625" style="1" customWidth="1"/>
    <col min="3141" max="3141" width="9.7109375" style="1" customWidth="1"/>
    <col min="3142" max="3142" width="8" style="1" customWidth="1"/>
    <col min="3143" max="3143" width="11.5703125" style="1" customWidth="1"/>
    <col min="3144" max="3144" width="12" style="1" customWidth="1"/>
    <col min="3145" max="3145" width="11" style="1" customWidth="1"/>
    <col min="3146" max="3146" width="8.28515625" style="1" customWidth="1"/>
    <col min="3147" max="3340" width="9.140625" style="1"/>
    <col min="3341" max="3341" width="6.28515625" style="1" customWidth="1"/>
    <col min="3342" max="3342" width="71.85546875" style="1" customWidth="1"/>
    <col min="3343" max="3343" width="7.5703125" style="1" customWidth="1"/>
    <col min="3344" max="3344" width="7" style="1" customWidth="1"/>
    <col min="3345" max="3345" width="7.7109375" style="1" customWidth="1"/>
    <col min="3346" max="3346" width="9.28515625" style="1" customWidth="1"/>
    <col min="3347" max="3347" width="9.7109375" style="1" customWidth="1"/>
    <col min="3348" max="3348" width="8" style="1" customWidth="1"/>
    <col min="3349" max="3349" width="11.5703125" style="1" customWidth="1"/>
    <col min="3350" max="3350" width="12" style="1" customWidth="1"/>
    <col min="3351" max="3351" width="11" style="1" customWidth="1"/>
    <col min="3352" max="3352" width="8.28515625" style="1" customWidth="1"/>
    <col min="3353" max="3353" width="7.7109375" style="1" customWidth="1"/>
    <col min="3354" max="3354" width="7" style="1" customWidth="1"/>
    <col min="3355" max="3355" width="7.7109375" style="1" customWidth="1"/>
    <col min="3356" max="3356" width="9.28515625" style="1" customWidth="1"/>
    <col min="3357" max="3357" width="9.7109375" style="1" customWidth="1"/>
    <col min="3358" max="3358" width="8" style="1" customWidth="1"/>
    <col min="3359" max="3359" width="11.5703125" style="1" customWidth="1"/>
    <col min="3360" max="3360" width="12" style="1" customWidth="1"/>
    <col min="3361" max="3361" width="11" style="1" customWidth="1"/>
    <col min="3362" max="3362" width="8.28515625" style="1" customWidth="1"/>
    <col min="3363" max="3363" width="7.7109375" style="1" customWidth="1"/>
    <col min="3364" max="3364" width="7" style="1" customWidth="1"/>
    <col min="3365" max="3365" width="7.7109375" style="1" customWidth="1"/>
    <col min="3366" max="3366" width="9.28515625" style="1" customWidth="1"/>
    <col min="3367" max="3367" width="9.7109375" style="1" customWidth="1"/>
    <col min="3368" max="3368" width="8" style="1" customWidth="1"/>
    <col min="3369" max="3369" width="11.5703125" style="1" customWidth="1"/>
    <col min="3370" max="3370" width="12" style="1" customWidth="1"/>
    <col min="3371" max="3371" width="11" style="1" customWidth="1"/>
    <col min="3372" max="3372" width="8.28515625" style="1" customWidth="1"/>
    <col min="3373" max="3373" width="7.7109375" style="1" customWidth="1"/>
    <col min="3374" max="3374" width="7" style="1" customWidth="1"/>
    <col min="3375" max="3375" width="7.7109375" style="1" customWidth="1"/>
    <col min="3376" max="3376" width="9.28515625" style="1" customWidth="1"/>
    <col min="3377" max="3377" width="9.7109375" style="1" customWidth="1"/>
    <col min="3378" max="3378" width="8" style="1" customWidth="1"/>
    <col min="3379" max="3379" width="11.5703125" style="1" customWidth="1"/>
    <col min="3380" max="3380" width="12" style="1" customWidth="1"/>
    <col min="3381" max="3381" width="11" style="1" customWidth="1"/>
    <col min="3382" max="3382" width="8.28515625" style="1" customWidth="1"/>
    <col min="3383" max="3383" width="7.7109375" style="1" customWidth="1"/>
    <col min="3384" max="3384" width="7" style="1" customWidth="1"/>
    <col min="3385" max="3385" width="7.7109375" style="1" customWidth="1"/>
    <col min="3386" max="3386" width="9.28515625" style="1" customWidth="1"/>
    <col min="3387" max="3387" width="9.7109375" style="1" customWidth="1"/>
    <col min="3388" max="3388" width="8" style="1" customWidth="1"/>
    <col min="3389" max="3389" width="11.5703125" style="1" customWidth="1"/>
    <col min="3390" max="3390" width="12" style="1" customWidth="1"/>
    <col min="3391" max="3391" width="11" style="1" customWidth="1"/>
    <col min="3392" max="3392" width="8.28515625" style="1" customWidth="1"/>
    <col min="3393" max="3393" width="7.7109375" style="1" customWidth="1"/>
    <col min="3394" max="3394" width="7.85546875" style="1" customWidth="1"/>
    <col min="3395" max="3395" width="7.7109375" style="1" customWidth="1"/>
    <col min="3396" max="3396" width="9.28515625" style="1" customWidth="1"/>
    <col min="3397" max="3397" width="9.7109375" style="1" customWidth="1"/>
    <col min="3398" max="3398" width="8" style="1" customWidth="1"/>
    <col min="3399" max="3399" width="11.5703125" style="1" customWidth="1"/>
    <col min="3400" max="3400" width="12" style="1" customWidth="1"/>
    <col min="3401" max="3401" width="11" style="1" customWidth="1"/>
    <col min="3402" max="3402" width="8.28515625" style="1" customWidth="1"/>
    <col min="3403" max="3596" width="9.140625" style="1"/>
    <col min="3597" max="3597" width="6.28515625" style="1" customWidth="1"/>
    <col min="3598" max="3598" width="71.85546875" style="1" customWidth="1"/>
    <col min="3599" max="3599" width="7.5703125" style="1" customWidth="1"/>
    <col min="3600" max="3600" width="7" style="1" customWidth="1"/>
    <col min="3601" max="3601" width="7.7109375" style="1" customWidth="1"/>
    <col min="3602" max="3602" width="9.28515625" style="1" customWidth="1"/>
    <col min="3603" max="3603" width="9.7109375" style="1" customWidth="1"/>
    <col min="3604" max="3604" width="8" style="1" customWidth="1"/>
    <col min="3605" max="3605" width="11.5703125" style="1" customWidth="1"/>
    <col min="3606" max="3606" width="12" style="1" customWidth="1"/>
    <col min="3607" max="3607" width="11" style="1" customWidth="1"/>
    <col min="3608" max="3608" width="8.28515625" style="1" customWidth="1"/>
    <col min="3609" max="3609" width="7.7109375" style="1" customWidth="1"/>
    <col min="3610" max="3610" width="7" style="1" customWidth="1"/>
    <col min="3611" max="3611" width="7.7109375" style="1" customWidth="1"/>
    <col min="3612" max="3612" width="9.28515625" style="1" customWidth="1"/>
    <col min="3613" max="3613" width="9.7109375" style="1" customWidth="1"/>
    <col min="3614" max="3614" width="8" style="1" customWidth="1"/>
    <col min="3615" max="3615" width="11.5703125" style="1" customWidth="1"/>
    <col min="3616" max="3616" width="12" style="1" customWidth="1"/>
    <col min="3617" max="3617" width="11" style="1" customWidth="1"/>
    <col min="3618" max="3618" width="8.28515625" style="1" customWidth="1"/>
    <col min="3619" max="3619" width="7.7109375" style="1" customWidth="1"/>
    <col min="3620" max="3620" width="7" style="1" customWidth="1"/>
    <col min="3621" max="3621" width="7.7109375" style="1" customWidth="1"/>
    <col min="3622" max="3622" width="9.28515625" style="1" customWidth="1"/>
    <col min="3623" max="3623" width="9.7109375" style="1" customWidth="1"/>
    <col min="3624" max="3624" width="8" style="1" customWidth="1"/>
    <col min="3625" max="3625" width="11.5703125" style="1" customWidth="1"/>
    <col min="3626" max="3626" width="12" style="1" customWidth="1"/>
    <col min="3627" max="3627" width="11" style="1" customWidth="1"/>
    <col min="3628" max="3628" width="8.28515625" style="1" customWidth="1"/>
    <col min="3629" max="3629" width="7.7109375" style="1" customWidth="1"/>
    <col min="3630" max="3630" width="7" style="1" customWidth="1"/>
    <col min="3631" max="3631" width="7.7109375" style="1" customWidth="1"/>
    <col min="3632" max="3632" width="9.28515625" style="1" customWidth="1"/>
    <col min="3633" max="3633" width="9.7109375" style="1" customWidth="1"/>
    <col min="3634" max="3634" width="8" style="1" customWidth="1"/>
    <col min="3635" max="3635" width="11.5703125" style="1" customWidth="1"/>
    <col min="3636" max="3636" width="12" style="1" customWidth="1"/>
    <col min="3637" max="3637" width="11" style="1" customWidth="1"/>
    <col min="3638" max="3638" width="8.28515625" style="1" customWidth="1"/>
    <col min="3639" max="3639" width="7.7109375" style="1" customWidth="1"/>
    <col min="3640" max="3640" width="7" style="1" customWidth="1"/>
    <col min="3641" max="3641" width="7.7109375" style="1" customWidth="1"/>
    <col min="3642" max="3642" width="9.28515625" style="1" customWidth="1"/>
    <col min="3643" max="3643" width="9.7109375" style="1" customWidth="1"/>
    <col min="3644" max="3644" width="8" style="1" customWidth="1"/>
    <col min="3645" max="3645" width="11.5703125" style="1" customWidth="1"/>
    <col min="3646" max="3646" width="12" style="1" customWidth="1"/>
    <col min="3647" max="3647" width="11" style="1" customWidth="1"/>
    <col min="3648" max="3648" width="8.28515625" style="1" customWidth="1"/>
    <col min="3649" max="3649" width="7.7109375" style="1" customWidth="1"/>
    <col min="3650" max="3650" width="7.85546875" style="1" customWidth="1"/>
    <col min="3651" max="3651" width="7.7109375" style="1" customWidth="1"/>
    <col min="3652" max="3652" width="9.28515625" style="1" customWidth="1"/>
    <col min="3653" max="3653" width="9.7109375" style="1" customWidth="1"/>
    <col min="3654" max="3654" width="8" style="1" customWidth="1"/>
    <col min="3655" max="3655" width="11.5703125" style="1" customWidth="1"/>
    <col min="3656" max="3656" width="12" style="1" customWidth="1"/>
    <col min="3657" max="3657" width="11" style="1" customWidth="1"/>
    <col min="3658" max="3658" width="8.28515625" style="1" customWidth="1"/>
    <col min="3659" max="3852" width="9.140625" style="1"/>
    <col min="3853" max="3853" width="6.28515625" style="1" customWidth="1"/>
    <col min="3854" max="3854" width="71.85546875" style="1" customWidth="1"/>
    <col min="3855" max="3855" width="7.5703125" style="1" customWidth="1"/>
    <col min="3856" max="3856" width="7" style="1" customWidth="1"/>
    <col min="3857" max="3857" width="7.7109375" style="1" customWidth="1"/>
    <col min="3858" max="3858" width="9.28515625" style="1" customWidth="1"/>
    <col min="3859" max="3859" width="9.7109375" style="1" customWidth="1"/>
    <col min="3860" max="3860" width="8" style="1" customWidth="1"/>
    <col min="3861" max="3861" width="11.5703125" style="1" customWidth="1"/>
    <col min="3862" max="3862" width="12" style="1" customWidth="1"/>
    <col min="3863" max="3863" width="11" style="1" customWidth="1"/>
    <col min="3864" max="3864" width="8.28515625" style="1" customWidth="1"/>
    <col min="3865" max="3865" width="7.7109375" style="1" customWidth="1"/>
    <col min="3866" max="3866" width="7" style="1" customWidth="1"/>
    <col min="3867" max="3867" width="7.7109375" style="1" customWidth="1"/>
    <col min="3868" max="3868" width="9.28515625" style="1" customWidth="1"/>
    <col min="3869" max="3869" width="9.7109375" style="1" customWidth="1"/>
    <col min="3870" max="3870" width="8" style="1" customWidth="1"/>
    <col min="3871" max="3871" width="11.5703125" style="1" customWidth="1"/>
    <col min="3872" max="3872" width="12" style="1" customWidth="1"/>
    <col min="3873" max="3873" width="11" style="1" customWidth="1"/>
    <col min="3874" max="3874" width="8.28515625" style="1" customWidth="1"/>
    <col min="3875" max="3875" width="7.7109375" style="1" customWidth="1"/>
    <col min="3876" max="3876" width="7" style="1" customWidth="1"/>
    <col min="3877" max="3877" width="7.7109375" style="1" customWidth="1"/>
    <col min="3878" max="3878" width="9.28515625" style="1" customWidth="1"/>
    <col min="3879" max="3879" width="9.7109375" style="1" customWidth="1"/>
    <col min="3880" max="3880" width="8" style="1" customWidth="1"/>
    <col min="3881" max="3881" width="11.5703125" style="1" customWidth="1"/>
    <col min="3882" max="3882" width="12" style="1" customWidth="1"/>
    <col min="3883" max="3883" width="11" style="1" customWidth="1"/>
    <col min="3884" max="3884" width="8.28515625" style="1" customWidth="1"/>
    <col min="3885" max="3885" width="7.7109375" style="1" customWidth="1"/>
    <col min="3886" max="3886" width="7" style="1" customWidth="1"/>
    <col min="3887" max="3887" width="7.7109375" style="1" customWidth="1"/>
    <col min="3888" max="3888" width="9.28515625" style="1" customWidth="1"/>
    <col min="3889" max="3889" width="9.7109375" style="1" customWidth="1"/>
    <col min="3890" max="3890" width="8" style="1" customWidth="1"/>
    <col min="3891" max="3891" width="11.5703125" style="1" customWidth="1"/>
    <col min="3892" max="3892" width="12" style="1" customWidth="1"/>
    <col min="3893" max="3893" width="11" style="1" customWidth="1"/>
    <col min="3894" max="3894" width="8.28515625" style="1" customWidth="1"/>
    <col min="3895" max="3895" width="7.7109375" style="1" customWidth="1"/>
    <col min="3896" max="3896" width="7" style="1" customWidth="1"/>
    <col min="3897" max="3897" width="7.7109375" style="1" customWidth="1"/>
    <col min="3898" max="3898" width="9.28515625" style="1" customWidth="1"/>
    <col min="3899" max="3899" width="9.7109375" style="1" customWidth="1"/>
    <col min="3900" max="3900" width="8" style="1" customWidth="1"/>
    <col min="3901" max="3901" width="11.5703125" style="1" customWidth="1"/>
    <col min="3902" max="3902" width="12" style="1" customWidth="1"/>
    <col min="3903" max="3903" width="11" style="1" customWidth="1"/>
    <col min="3904" max="3904" width="8.28515625" style="1" customWidth="1"/>
    <col min="3905" max="3905" width="7.7109375" style="1" customWidth="1"/>
    <col min="3906" max="3906" width="7.85546875" style="1" customWidth="1"/>
    <col min="3907" max="3907" width="7.7109375" style="1" customWidth="1"/>
    <col min="3908" max="3908" width="9.28515625" style="1" customWidth="1"/>
    <col min="3909" max="3909" width="9.7109375" style="1" customWidth="1"/>
    <col min="3910" max="3910" width="8" style="1" customWidth="1"/>
    <col min="3911" max="3911" width="11.5703125" style="1" customWidth="1"/>
    <col min="3912" max="3912" width="12" style="1" customWidth="1"/>
    <col min="3913" max="3913" width="11" style="1" customWidth="1"/>
    <col min="3914" max="3914" width="8.28515625" style="1" customWidth="1"/>
    <col min="3915" max="4108" width="9.140625" style="1"/>
    <col min="4109" max="4109" width="6.28515625" style="1" customWidth="1"/>
    <col min="4110" max="4110" width="71.85546875" style="1" customWidth="1"/>
    <col min="4111" max="4111" width="7.5703125" style="1" customWidth="1"/>
    <col min="4112" max="4112" width="7" style="1" customWidth="1"/>
    <col min="4113" max="4113" width="7.7109375" style="1" customWidth="1"/>
    <col min="4114" max="4114" width="9.28515625" style="1" customWidth="1"/>
    <col min="4115" max="4115" width="9.7109375" style="1" customWidth="1"/>
    <col min="4116" max="4116" width="8" style="1" customWidth="1"/>
    <col min="4117" max="4117" width="11.5703125" style="1" customWidth="1"/>
    <col min="4118" max="4118" width="12" style="1" customWidth="1"/>
    <col min="4119" max="4119" width="11" style="1" customWidth="1"/>
    <col min="4120" max="4120" width="8.28515625" style="1" customWidth="1"/>
    <col min="4121" max="4121" width="7.7109375" style="1" customWidth="1"/>
    <col min="4122" max="4122" width="7" style="1" customWidth="1"/>
    <col min="4123" max="4123" width="7.7109375" style="1" customWidth="1"/>
    <col min="4124" max="4124" width="9.28515625" style="1" customWidth="1"/>
    <col min="4125" max="4125" width="9.7109375" style="1" customWidth="1"/>
    <col min="4126" max="4126" width="8" style="1" customWidth="1"/>
    <col min="4127" max="4127" width="11.5703125" style="1" customWidth="1"/>
    <col min="4128" max="4128" width="12" style="1" customWidth="1"/>
    <col min="4129" max="4129" width="11" style="1" customWidth="1"/>
    <col min="4130" max="4130" width="8.28515625" style="1" customWidth="1"/>
    <col min="4131" max="4131" width="7.7109375" style="1" customWidth="1"/>
    <col min="4132" max="4132" width="7" style="1" customWidth="1"/>
    <col min="4133" max="4133" width="7.7109375" style="1" customWidth="1"/>
    <col min="4134" max="4134" width="9.28515625" style="1" customWidth="1"/>
    <col min="4135" max="4135" width="9.7109375" style="1" customWidth="1"/>
    <col min="4136" max="4136" width="8" style="1" customWidth="1"/>
    <col min="4137" max="4137" width="11.5703125" style="1" customWidth="1"/>
    <col min="4138" max="4138" width="12" style="1" customWidth="1"/>
    <col min="4139" max="4139" width="11" style="1" customWidth="1"/>
    <col min="4140" max="4140" width="8.28515625" style="1" customWidth="1"/>
    <col min="4141" max="4141" width="7.7109375" style="1" customWidth="1"/>
    <col min="4142" max="4142" width="7" style="1" customWidth="1"/>
    <col min="4143" max="4143" width="7.7109375" style="1" customWidth="1"/>
    <col min="4144" max="4144" width="9.28515625" style="1" customWidth="1"/>
    <col min="4145" max="4145" width="9.7109375" style="1" customWidth="1"/>
    <col min="4146" max="4146" width="8" style="1" customWidth="1"/>
    <col min="4147" max="4147" width="11.5703125" style="1" customWidth="1"/>
    <col min="4148" max="4148" width="12" style="1" customWidth="1"/>
    <col min="4149" max="4149" width="11" style="1" customWidth="1"/>
    <col min="4150" max="4150" width="8.28515625" style="1" customWidth="1"/>
    <col min="4151" max="4151" width="7.7109375" style="1" customWidth="1"/>
    <col min="4152" max="4152" width="7" style="1" customWidth="1"/>
    <col min="4153" max="4153" width="7.7109375" style="1" customWidth="1"/>
    <col min="4154" max="4154" width="9.28515625" style="1" customWidth="1"/>
    <col min="4155" max="4155" width="9.7109375" style="1" customWidth="1"/>
    <col min="4156" max="4156" width="8" style="1" customWidth="1"/>
    <col min="4157" max="4157" width="11.5703125" style="1" customWidth="1"/>
    <col min="4158" max="4158" width="12" style="1" customWidth="1"/>
    <col min="4159" max="4159" width="11" style="1" customWidth="1"/>
    <col min="4160" max="4160" width="8.28515625" style="1" customWidth="1"/>
    <col min="4161" max="4161" width="7.7109375" style="1" customWidth="1"/>
    <col min="4162" max="4162" width="7.85546875" style="1" customWidth="1"/>
    <col min="4163" max="4163" width="7.7109375" style="1" customWidth="1"/>
    <col min="4164" max="4164" width="9.28515625" style="1" customWidth="1"/>
    <col min="4165" max="4165" width="9.7109375" style="1" customWidth="1"/>
    <col min="4166" max="4166" width="8" style="1" customWidth="1"/>
    <col min="4167" max="4167" width="11.5703125" style="1" customWidth="1"/>
    <col min="4168" max="4168" width="12" style="1" customWidth="1"/>
    <col min="4169" max="4169" width="11" style="1" customWidth="1"/>
    <col min="4170" max="4170" width="8.28515625" style="1" customWidth="1"/>
    <col min="4171" max="4364" width="9.140625" style="1"/>
    <col min="4365" max="4365" width="6.28515625" style="1" customWidth="1"/>
    <col min="4366" max="4366" width="71.85546875" style="1" customWidth="1"/>
    <col min="4367" max="4367" width="7.5703125" style="1" customWidth="1"/>
    <col min="4368" max="4368" width="7" style="1" customWidth="1"/>
    <col min="4369" max="4369" width="7.7109375" style="1" customWidth="1"/>
    <col min="4370" max="4370" width="9.28515625" style="1" customWidth="1"/>
    <col min="4371" max="4371" width="9.7109375" style="1" customWidth="1"/>
    <col min="4372" max="4372" width="8" style="1" customWidth="1"/>
    <col min="4373" max="4373" width="11.5703125" style="1" customWidth="1"/>
    <col min="4374" max="4374" width="12" style="1" customWidth="1"/>
    <col min="4375" max="4375" width="11" style="1" customWidth="1"/>
    <col min="4376" max="4376" width="8.28515625" style="1" customWidth="1"/>
    <col min="4377" max="4377" width="7.7109375" style="1" customWidth="1"/>
    <col min="4378" max="4378" width="7" style="1" customWidth="1"/>
    <col min="4379" max="4379" width="7.7109375" style="1" customWidth="1"/>
    <col min="4380" max="4380" width="9.28515625" style="1" customWidth="1"/>
    <col min="4381" max="4381" width="9.7109375" style="1" customWidth="1"/>
    <col min="4382" max="4382" width="8" style="1" customWidth="1"/>
    <col min="4383" max="4383" width="11.5703125" style="1" customWidth="1"/>
    <col min="4384" max="4384" width="12" style="1" customWidth="1"/>
    <col min="4385" max="4385" width="11" style="1" customWidth="1"/>
    <col min="4386" max="4386" width="8.28515625" style="1" customWidth="1"/>
    <col min="4387" max="4387" width="7.7109375" style="1" customWidth="1"/>
    <col min="4388" max="4388" width="7" style="1" customWidth="1"/>
    <col min="4389" max="4389" width="7.7109375" style="1" customWidth="1"/>
    <col min="4390" max="4390" width="9.28515625" style="1" customWidth="1"/>
    <col min="4391" max="4391" width="9.7109375" style="1" customWidth="1"/>
    <col min="4392" max="4392" width="8" style="1" customWidth="1"/>
    <col min="4393" max="4393" width="11.5703125" style="1" customWidth="1"/>
    <col min="4394" max="4394" width="12" style="1" customWidth="1"/>
    <col min="4395" max="4395" width="11" style="1" customWidth="1"/>
    <col min="4396" max="4396" width="8.28515625" style="1" customWidth="1"/>
    <col min="4397" max="4397" width="7.7109375" style="1" customWidth="1"/>
    <col min="4398" max="4398" width="7" style="1" customWidth="1"/>
    <col min="4399" max="4399" width="7.7109375" style="1" customWidth="1"/>
    <col min="4400" max="4400" width="9.28515625" style="1" customWidth="1"/>
    <col min="4401" max="4401" width="9.7109375" style="1" customWidth="1"/>
    <col min="4402" max="4402" width="8" style="1" customWidth="1"/>
    <col min="4403" max="4403" width="11.5703125" style="1" customWidth="1"/>
    <col min="4404" max="4404" width="12" style="1" customWidth="1"/>
    <col min="4405" max="4405" width="11" style="1" customWidth="1"/>
    <col min="4406" max="4406" width="8.28515625" style="1" customWidth="1"/>
    <col min="4407" max="4407" width="7.7109375" style="1" customWidth="1"/>
    <col min="4408" max="4408" width="7" style="1" customWidth="1"/>
    <col min="4409" max="4409" width="7.7109375" style="1" customWidth="1"/>
    <col min="4410" max="4410" width="9.28515625" style="1" customWidth="1"/>
    <col min="4411" max="4411" width="9.7109375" style="1" customWidth="1"/>
    <col min="4412" max="4412" width="8" style="1" customWidth="1"/>
    <col min="4413" max="4413" width="11.5703125" style="1" customWidth="1"/>
    <col min="4414" max="4414" width="12" style="1" customWidth="1"/>
    <col min="4415" max="4415" width="11" style="1" customWidth="1"/>
    <col min="4416" max="4416" width="8.28515625" style="1" customWidth="1"/>
    <col min="4417" max="4417" width="7.7109375" style="1" customWidth="1"/>
    <col min="4418" max="4418" width="7.85546875" style="1" customWidth="1"/>
    <col min="4419" max="4419" width="7.7109375" style="1" customWidth="1"/>
    <col min="4420" max="4420" width="9.28515625" style="1" customWidth="1"/>
    <col min="4421" max="4421" width="9.7109375" style="1" customWidth="1"/>
    <col min="4422" max="4422" width="8" style="1" customWidth="1"/>
    <col min="4423" max="4423" width="11.5703125" style="1" customWidth="1"/>
    <col min="4424" max="4424" width="12" style="1" customWidth="1"/>
    <col min="4425" max="4425" width="11" style="1" customWidth="1"/>
    <col min="4426" max="4426" width="8.28515625" style="1" customWidth="1"/>
    <col min="4427" max="4620" width="9.140625" style="1"/>
    <col min="4621" max="4621" width="6.28515625" style="1" customWidth="1"/>
    <col min="4622" max="4622" width="71.85546875" style="1" customWidth="1"/>
    <col min="4623" max="4623" width="7.5703125" style="1" customWidth="1"/>
    <col min="4624" max="4624" width="7" style="1" customWidth="1"/>
    <col min="4625" max="4625" width="7.7109375" style="1" customWidth="1"/>
    <col min="4626" max="4626" width="9.28515625" style="1" customWidth="1"/>
    <col min="4627" max="4627" width="9.7109375" style="1" customWidth="1"/>
    <col min="4628" max="4628" width="8" style="1" customWidth="1"/>
    <col min="4629" max="4629" width="11.5703125" style="1" customWidth="1"/>
    <col min="4630" max="4630" width="12" style="1" customWidth="1"/>
    <col min="4631" max="4631" width="11" style="1" customWidth="1"/>
    <col min="4632" max="4632" width="8.28515625" style="1" customWidth="1"/>
    <col min="4633" max="4633" width="7.7109375" style="1" customWidth="1"/>
    <col min="4634" max="4634" width="7" style="1" customWidth="1"/>
    <col min="4635" max="4635" width="7.7109375" style="1" customWidth="1"/>
    <col min="4636" max="4636" width="9.28515625" style="1" customWidth="1"/>
    <col min="4637" max="4637" width="9.7109375" style="1" customWidth="1"/>
    <col min="4638" max="4638" width="8" style="1" customWidth="1"/>
    <col min="4639" max="4639" width="11.5703125" style="1" customWidth="1"/>
    <col min="4640" max="4640" width="12" style="1" customWidth="1"/>
    <col min="4641" max="4641" width="11" style="1" customWidth="1"/>
    <col min="4642" max="4642" width="8.28515625" style="1" customWidth="1"/>
    <col min="4643" max="4643" width="7.7109375" style="1" customWidth="1"/>
    <col min="4644" max="4644" width="7" style="1" customWidth="1"/>
    <col min="4645" max="4645" width="7.7109375" style="1" customWidth="1"/>
    <col min="4646" max="4646" width="9.28515625" style="1" customWidth="1"/>
    <col min="4647" max="4647" width="9.7109375" style="1" customWidth="1"/>
    <col min="4648" max="4648" width="8" style="1" customWidth="1"/>
    <col min="4649" max="4649" width="11.5703125" style="1" customWidth="1"/>
    <col min="4650" max="4650" width="12" style="1" customWidth="1"/>
    <col min="4651" max="4651" width="11" style="1" customWidth="1"/>
    <col min="4652" max="4652" width="8.28515625" style="1" customWidth="1"/>
    <col min="4653" max="4653" width="7.7109375" style="1" customWidth="1"/>
    <col min="4654" max="4654" width="7" style="1" customWidth="1"/>
    <col min="4655" max="4655" width="7.7109375" style="1" customWidth="1"/>
    <col min="4656" max="4656" width="9.28515625" style="1" customWidth="1"/>
    <col min="4657" max="4657" width="9.7109375" style="1" customWidth="1"/>
    <col min="4658" max="4658" width="8" style="1" customWidth="1"/>
    <col min="4659" max="4659" width="11.5703125" style="1" customWidth="1"/>
    <col min="4660" max="4660" width="12" style="1" customWidth="1"/>
    <col min="4661" max="4661" width="11" style="1" customWidth="1"/>
    <col min="4662" max="4662" width="8.28515625" style="1" customWidth="1"/>
    <col min="4663" max="4663" width="7.7109375" style="1" customWidth="1"/>
    <col min="4664" max="4664" width="7" style="1" customWidth="1"/>
    <col min="4665" max="4665" width="7.7109375" style="1" customWidth="1"/>
    <col min="4666" max="4666" width="9.28515625" style="1" customWidth="1"/>
    <col min="4667" max="4667" width="9.7109375" style="1" customWidth="1"/>
    <col min="4668" max="4668" width="8" style="1" customWidth="1"/>
    <col min="4669" max="4669" width="11.5703125" style="1" customWidth="1"/>
    <col min="4670" max="4670" width="12" style="1" customWidth="1"/>
    <col min="4671" max="4671" width="11" style="1" customWidth="1"/>
    <col min="4672" max="4672" width="8.28515625" style="1" customWidth="1"/>
    <col min="4673" max="4673" width="7.7109375" style="1" customWidth="1"/>
    <col min="4674" max="4674" width="7.85546875" style="1" customWidth="1"/>
    <col min="4675" max="4675" width="7.7109375" style="1" customWidth="1"/>
    <col min="4676" max="4676" width="9.28515625" style="1" customWidth="1"/>
    <col min="4677" max="4677" width="9.7109375" style="1" customWidth="1"/>
    <col min="4678" max="4678" width="8" style="1" customWidth="1"/>
    <col min="4679" max="4679" width="11.5703125" style="1" customWidth="1"/>
    <col min="4680" max="4680" width="12" style="1" customWidth="1"/>
    <col min="4681" max="4681" width="11" style="1" customWidth="1"/>
    <col min="4682" max="4682" width="8.28515625" style="1" customWidth="1"/>
    <col min="4683" max="4876" width="9.140625" style="1"/>
    <col min="4877" max="4877" width="6.28515625" style="1" customWidth="1"/>
    <col min="4878" max="4878" width="71.85546875" style="1" customWidth="1"/>
    <col min="4879" max="4879" width="7.5703125" style="1" customWidth="1"/>
    <col min="4880" max="4880" width="7" style="1" customWidth="1"/>
    <col min="4881" max="4881" width="7.7109375" style="1" customWidth="1"/>
    <col min="4882" max="4882" width="9.28515625" style="1" customWidth="1"/>
    <col min="4883" max="4883" width="9.7109375" style="1" customWidth="1"/>
    <col min="4884" max="4884" width="8" style="1" customWidth="1"/>
    <col min="4885" max="4885" width="11.5703125" style="1" customWidth="1"/>
    <col min="4886" max="4886" width="12" style="1" customWidth="1"/>
    <col min="4887" max="4887" width="11" style="1" customWidth="1"/>
    <col min="4888" max="4888" width="8.28515625" style="1" customWidth="1"/>
    <col min="4889" max="4889" width="7.7109375" style="1" customWidth="1"/>
    <col min="4890" max="4890" width="7" style="1" customWidth="1"/>
    <col min="4891" max="4891" width="7.7109375" style="1" customWidth="1"/>
    <col min="4892" max="4892" width="9.28515625" style="1" customWidth="1"/>
    <col min="4893" max="4893" width="9.7109375" style="1" customWidth="1"/>
    <col min="4894" max="4894" width="8" style="1" customWidth="1"/>
    <col min="4895" max="4895" width="11.5703125" style="1" customWidth="1"/>
    <col min="4896" max="4896" width="12" style="1" customWidth="1"/>
    <col min="4897" max="4897" width="11" style="1" customWidth="1"/>
    <col min="4898" max="4898" width="8.28515625" style="1" customWidth="1"/>
    <col min="4899" max="4899" width="7.7109375" style="1" customWidth="1"/>
    <col min="4900" max="4900" width="7" style="1" customWidth="1"/>
    <col min="4901" max="4901" width="7.7109375" style="1" customWidth="1"/>
    <col min="4902" max="4902" width="9.28515625" style="1" customWidth="1"/>
    <col min="4903" max="4903" width="9.7109375" style="1" customWidth="1"/>
    <col min="4904" max="4904" width="8" style="1" customWidth="1"/>
    <col min="4905" max="4905" width="11.5703125" style="1" customWidth="1"/>
    <col min="4906" max="4906" width="12" style="1" customWidth="1"/>
    <col min="4907" max="4907" width="11" style="1" customWidth="1"/>
    <col min="4908" max="4908" width="8.28515625" style="1" customWidth="1"/>
    <col min="4909" max="4909" width="7.7109375" style="1" customWidth="1"/>
    <col min="4910" max="4910" width="7" style="1" customWidth="1"/>
    <col min="4911" max="4911" width="7.7109375" style="1" customWidth="1"/>
    <col min="4912" max="4912" width="9.28515625" style="1" customWidth="1"/>
    <col min="4913" max="4913" width="9.7109375" style="1" customWidth="1"/>
    <col min="4914" max="4914" width="8" style="1" customWidth="1"/>
    <col min="4915" max="4915" width="11.5703125" style="1" customWidth="1"/>
    <col min="4916" max="4916" width="12" style="1" customWidth="1"/>
    <col min="4917" max="4917" width="11" style="1" customWidth="1"/>
    <col min="4918" max="4918" width="8.28515625" style="1" customWidth="1"/>
    <col min="4919" max="4919" width="7.7109375" style="1" customWidth="1"/>
    <col min="4920" max="4920" width="7" style="1" customWidth="1"/>
    <col min="4921" max="4921" width="7.7109375" style="1" customWidth="1"/>
    <col min="4922" max="4922" width="9.28515625" style="1" customWidth="1"/>
    <col min="4923" max="4923" width="9.7109375" style="1" customWidth="1"/>
    <col min="4924" max="4924" width="8" style="1" customWidth="1"/>
    <col min="4925" max="4925" width="11.5703125" style="1" customWidth="1"/>
    <col min="4926" max="4926" width="12" style="1" customWidth="1"/>
    <col min="4927" max="4927" width="11" style="1" customWidth="1"/>
    <col min="4928" max="4928" width="8.28515625" style="1" customWidth="1"/>
    <col min="4929" max="4929" width="7.7109375" style="1" customWidth="1"/>
    <col min="4930" max="4930" width="7.85546875" style="1" customWidth="1"/>
    <col min="4931" max="4931" width="7.7109375" style="1" customWidth="1"/>
    <col min="4932" max="4932" width="9.28515625" style="1" customWidth="1"/>
    <col min="4933" max="4933" width="9.7109375" style="1" customWidth="1"/>
    <col min="4934" max="4934" width="8" style="1" customWidth="1"/>
    <col min="4935" max="4935" width="11.5703125" style="1" customWidth="1"/>
    <col min="4936" max="4936" width="12" style="1" customWidth="1"/>
    <col min="4937" max="4937" width="11" style="1" customWidth="1"/>
    <col min="4938" max="4938" width="8.28515625" style="1" customWidth="1"/>
    <col min="4939" max="5132" width="9.140625" style="1"/>
    <col min="5133" max="5133" width="6.28515625" style="1" customWidth="1"/>
    <col min="5134" max="5134" width="71.85546875" style="1" customWidth="1"/>
    <col min="5135" max="5135" width="7.5703125" style="1" customWidth="1"/>
    <col min="5136" max="5136" width="7" style="1" customWidth="1"/>
    <col min="5137" max="5137" width="7.7109375" style="1" customWidth="1"/>
    <col min="5138" max="5138" width="9.28515625" style="1" customWidth="1"/>
    <col min="5139" max="5139" width="9.7109375" style="1" customWidth="1"/>
    <col min="5140" max="5140" width="8" style="1" customWidth="1"/>
    <col min="5141" max="5141" width="11.5703125" style="1" customWidth="1"/>
    <col min="5142" max="5142" width="12" style="1" customWidth="1"/>
    <col min="5143" max="5143" width="11" style="1" customWidth="1"/>
    <col min="5144" max="5144" width="8.28515625" style="1" customWidth="1"/>
    <col min="5145" max="5145" width="7.7109375" style="1" customWidth="1"/>
    <col min="5146" max="5146" width="7" style="1" customWidth="1"/>
    <col min="5147" max="5147" width="7.7109375" style="1" customWidth="1"/>
    <col min="5148" max="5148" width="9.28515625" style="1" customWidth="1"/>
    <col min="5149" max="5149" width="9.7109375" style="1" customWidth="1"/>
    <col min="5150" max="5150" width="8" style="1" customWidth="1"/>
    <col min="5151" max="5151" width="11.5703125" style="1" customWidth="1"/>
    <col min="5152" max="5152" width="12" style="1" customWidth="1"/>
    <col min="5153" max="5153" width="11" style="1" customWidth="1"/>
    <col min="5154" max="5154" width="8.28515625" style="1" customWidth="1"/>
    <col min="5155" max="5155" width="7.7109375" style="1" customWidth="1"/>
    <col min="5156" max="5156" width="7" style="1" customWidth="1"/>
    <col min="5157" max="5157" width="7.7109375" style="1" customWidth="1"/>
    <col min="5158" max="5158" width="9.28515625" style="1" customWidth="1"/>
    <col min="5159" max="5159" width="9.7109375" style="1" customWidth="1"/>
    <col min="5160" max="5160" width="8" style="1" customWidth="1"/>
    <col min="5161" max="5161" width="11.5703125" style="1" customWidth="1"/>
    <col min="5162" max="5162" width="12" style="1" customWidth="1"/>
    <col min="5163" max="5163" width="11" style="1" customWidth="1"/>
    <col min="5164" max="5164" width="8.28515625" style="1" customWidth="1"/>
    <col min="5165" max="5165" width="7.7109375" style="1" customWidth="1"/>
    <col min="5166" max="5166" width="7" style="1" customWidth="1"/>
    <col min="5167" max="5167" width="7.7109375" style="1" customWidth="1"/>
    <col min="5168" max="5168" width="9.28515625" style="1" customWidth="1"/>
    <col min="5169" max="5169" width="9.7109375" style="1" customWidth="1"/>
    <col min="5170" max="5170" width="8" style="1" customWidth="1"/>
    <col min="5171" max="5171" width="11.5703125" style="1" customWidth="1"/>
    <col min="5172" max="5172" width="12" style="1" customWidth="1"/>
    <col min="5173" max="5173" width="11" style="1" customWidth="1"/>
    <col min="5174" max="5174" width="8.28515625" style="1" customWidth="1"/>
    <col min="5175" max="5175" width="7.7109375" style="1" customWidth="1"/>
    <col min="5176" max="5176" width="7" style="1" customWidth="1"/>
    <col min="5177" max="5177" width="7.7109375" style="1" customWidth="1"/>
    <col min="5178" max="5178" width="9.28515625" style="1" customWidth="1"/>
    <col min="5179" max="5179" width="9.7109375" style="1" customWidth="1"/>
    <col min="5180" max="5180" width="8" style="1" customWidth="1"/>
    <col min="5181" max="5181" width="11.5703125" style="1" customWidth="1"/>
    <col min="5182" max="5182" width="12" style="1" customWidth="1"/>
    <col min="5183" max="5183" width="11" style="1" customWidth="1"/>
    <col min="5184" max="5184" width="8.28515625" style="1" customWidth="1"/>
    <col min="5185" max="5185" width="7.7109375" style="1" customWidth="1"/>
    <col min="5186" max="5186" width="7.85546875" style="1" customWidth="1"/>
    <col min="5187" max="5187" width="7.7109375" style="1" customWidth="1"/>
    <col min="5188" max="5188" width="9.28515625" style="1" customWidth="1"/>
    <col min="5189" max="5189" width="9.7109375" style="1" customWidth="1"/>
    <col min="5190" max="5190" width="8" style="1" customWidth="1"/>
    <col min="5191" max="5191" width="11.5703125" style="1" customWidth="1"/>
    <col min="5192" max="5192" width="12" style="1" customWidth="1"/>
    <col min="5193" max="5193" width="11" style="1" customWidth="1"/>
    <col min="5194" max="5194" width="8.28515625" style="1" customWidth="1"/>
    <col min="5195" max="5388" width="9.140625" style="1"/>
    <col min="5389" max="5389" width="6.28515625" style="1" customWidth="1"/>
    <col min="5390" max="5390" width="71.85546875" style="1" customWidth="1"/>
    <col min="5391" max="5391" width="7.5703125" style="1" customWidth="1"/>
    <col min="5392" max="5392" width="7" style="1" customWidth="1"/>
    <col min="5393" max="5393" width="7.7109375" style="1" customWidth="1"/>
    <col min="5394" max="5394" width="9.28515625" style="1" customWidth="1"/>
    <col min="5395" max="5395" width="9.7109375" style="1" customWidth="1"/>
    <col min="5396" max="5396" width="8" style="1" customWidth="1"/>
    <col min="5397" max="5397" width="11.5703125" style="1" customWidth="1"/>
    <col min="5398" max="5398" width="12" style="1" customWidth="1"/>
    <col min="5399" max="5399" width="11" style="1" customWidth="1"/>
    <col min="5400" max="5400" width="8.28515625" style="1" customWidth="1"/>
    <col min="5401" max="5401" width="7.7109375" style="1" customWidth="1"/>
    <col min="5402" max="5402" width="7" style="1" customWidth="1"/>
    <col min="5403" max="5403" width="7.7109375" style="1" customWidth="1"/>
    <col min="5404" max="5404" width="9.28515625" style="1" customWidth="1"/>
    <col min="5405" max="5405" width="9.7109375" style="1" customWidth="1"/>
    <col min="5406" max="5406" width="8" style="1" customWidth="1"/>
    <col min="5407" max="5407" width="11.5703125" style="1" customWidth="1"/>
    <col min="5408" max="5408" width="12" style="1" customWidth="1"/>
    <col min="5409" max="5409" width="11" style="1" customWidth="1"/>
    <col min="5410" max="5410" width="8.28515625" style="1" customWidth="1"/>
    <col min="5411" max="5411" width="7.7109375" style="1" customWidth="1"/>
    <col min="5412" max="5412" width="7" style="1" customWidth="1"/>
    <col min="5413" max="5413" width="7.7109375" style="1" customWidth="1"/>
    <col min="5414" max="5414" width="9.28515625" style="1" customWidth="1"/>
    <col min="5415" max="5415" width="9.7109375" style="1" customWidth="1"/>
    <col min="5416" max="5416" width="8" style="1" customWidth="1"/>
    <col min="5417" max="5417" width="11.5703125" style="1" customWidth="1"/>
    <col min="5418" max="5418" width="12" style="1" customWidth="1"/>
    <col min="5419" max="5419" width="11" style="1" customWidth="1"/>
    <col min="5420" max="5420" width="8.28515625" style="1" customWidth="1"/>
    <col min="5421" max="5421" width="7.7109375" style="1" customWidth="1"/>
    <col min="5422" max="5422" width="7" style="1" customWidth="1"/>
    <col min="5423" max="5423" width="7.7109375" style="1" customWidth="1"/>
    <col min="5424" max="5424" width="9.28515625" style="1" customWidth="1"/>
    <col min="5425" max="5425" width="9.7109375" style="1" customWidth="1"/>
    <col min="5426" max="5426" width="8" style="1" customWidth="1"/>
    <col min="5427" max="5427" width="11.5703125" style="1" customWidth="1"/>
    <col min="5428" max="5428" width="12" style="1" customWidth="1"/>
    <col min="5429" max="5429" width="11" style="1" customWidth="1"/>
    <col min="5430" max="5430" width="8.28515625" style="1" customWidth="1"/>
    <col min="5431" max="5431" width="7.7109375" style="1" customWidth="1"/>
    <col min="5432" max="5432" width="7" style="1" customWidth="1"/>
    <col min="5433" max="5433" width="7.7109375" style="1" customWidth="1"/>
    <col min="5434" max="5434" width="9.28515625" style="1" customWidth="1"/>
    <col min="5435" max="5435" width="9.7109375" style="1" customWidth="1"/>
    <col min="5436" max="5436" width="8" style="1" customWidth="1"/>
    <col min="5437" max="5437" width="11.5703125" style="1" customWidth="1"/>
    <col min="5438" max="5438" width="12" style="1" customWidth="1"/>
    <col min="5439" max="5439" width="11" style="1" customWidth="1"/>
    <col min="5440" max="5440" width="8.28515625" style="1" customWidth="1"/>
    <col min="5441" max="5441" width="7.7109375" style="1" customWidth="1"/>
    <col min="5442" max="5442" width="7.85546875" style="1" customWidth="1"/>
    <col min="5443" max="5443" width="7.7109375" style="1" customWidth="1"/>
    <col min="5444" max="5444" width="9.28515625" style="1" customWidth="1"/>
    <col min="5445" max="5445" width="9.7109375" style="1" customWidth="1"/>
    <col min="5446" max="5446" width="8" style="1" customWidth="1"/>
    <col min="5447" max="5447" width="11.5703125" style="1" customWidth="1"/>
    <col min="5448" max="5448" width="12" style="1" customWidth="1"/>
    <col min="5449" max="5449" width="11" style="1" customWidth="1"/>
    <col min="5450" max="5450" width="8.28515625" style="1" customWidth="1"/>
    <col min="5451" max="5644" width="9.140625" style="1"/>
    <col min="5645" max="5645" width="6.28515625" style="1" customWidth="1"/>
    <col min="5646" max="5646" width="71.85546875" style="1" customWidth="1"/>
    <col min="5647" max="5647" width="7.5703125" style="1" customWidth="1"/>
    <col min="5648" max="5648" width="7" style="1" customWidth="1"/>
    <col min="5649" max="5649" width="7.7109375" style="1" customWidth="1"/>
    <col min="5650" max="5650" width="9.28515625" style="1" customWidth="1"/>
    <col min="5651" max="5651" width="9.7109375" style="1" customWidth="1"/>
    <col min="5652" max="5652" width="8" style="1" customWidth="1"/>
    <col min="5653" max="5653" width="11.5703125" style="1" customWidth="1"/>
    <col min="5654" max="5654" width="12" style="1" customWidth="1"/>
    <col min="5655" max="5655" width="11" style="1" customWidth="1"/>
    <col min="5656" max="5656" width="8.28515625" style="1" customWidth="1"/>
    <col min="5657" max="5657" width="7.7109375" style="1" customWidth="1"/>
    <col min="5658" max="5658" width="7" style="1" customWidth="1"/>
    <col min="5659" max="5659" width="7.7109375" style="1" customWidth="1"/>
    <col min="5660" max="5660" width="9.28515625" style="1" customWidth="1"/>
    <col min="5661" max="5661" width="9.7109375" style="1" customWidth="1"/>
    <col min="5662" max="5662" width="8" style="1" customWidth="1"/>
    <col min="5663" max="5663" width="11.5703125" style="1" customWidth="1"/>
    <col min="5664" max="5664" width="12" style="1" customWidth="1"/>
    <col min="5665" max="5665" width="11" style="1" customWidth="1"/>
    <col min="5666" max="5666" width="8.28515625" style="1" customWidth="1"/>
    <col min="5667" max="5667" width="7.7109375" style="1" customWidth="1"/>
    <col min="5668" max="5668" width="7" style="1" customWidth="1"/>
    <col min="5669" max="5669" width="7.7109375" style="1" customWidth="1"/>
    <col min="5670" max="5670" width="9.28515625" style="1" customWidth="1"/>
    <col min="5671" max="5671" width="9.7109375" style="1" customWidth="1"/>
    <col min="5672" max="5672" width="8" style="1" customWidth="1"/>
    <col min="5673" max="5673" width="11.5703125" style="1" customWidth="1"/>
    <col min="5674" max="5674" width="12" style="1" customWidth="1"/>
    <col min="5675" max="5675" width="11" style="1" customWidth="1"/>
    <col min="5676" max="5676" width="8.28515625" style="1" customWidth="1"/>
    <col min="5677" max="5677" width="7.7109375" style="1" customWidth="1"/>
    <col min="5678" max="5678" width="7" style="1" customWidth="1"/>
    <col min="5679" max="5679" width="7.7109375" style="1" customWidth="1"/>
    <col min="5680" max="5680" width="9.28515625" style="1" customWidth="1"/>
    <col min="5681" max="5681" width="9.7109375" style="1" customWidth="1"/>
    <col min="5682" max="5682" width="8" style="1" customWidth="1"/>
    <col min="5683" max="5683" width="11.5703125" style="1" customWidth="1"/>
    <col min="5684" max="5684" width="12" style="1" customWidth="1"/>
    <col min="5685" max="5685" width="11" style="1" customWidth="1"/>
    <col min="5686" max="5686" width="8.28515625" style="1" customWidth="1"/>
    <col min="5687" max="5687" width="7.7109375" style="1" customWidth="1"/>
    <col min="5688" max="5688" width="7" style="1" customWidth="1"/>
    <col min="5689" max="5689" width="7.7109375" style="1" customWidth="1"/>
    <col min="5690" max="5690" width="9.28515625" style="1" customWidth="1"/>
    <col min="5691" max="5691" width="9.7109375" style="1" customWidth="1"/>
    <col min="5692" max="5692" width="8" style="1" customWidth="1"/>
    <col min="5693" max="5693" width="11.5703125" style="1" customWidth="1"/>
    <col min="5694" max="5694" width="12" style="1" customWidth="1"/>
    <col min="5695" max="5695" width="11" style="1" customWidth="1"/>
    <col min="5696" max="5696" width="8.28515625" style="1" customWidth="1"/>
    <col min="5697" max="5697" width="7.7109375" style="1" customWidth="1"/>
    <col min="5698" max="5698" width="7.85546875" style="1" customWidth="1"/>
    <col min="5699" max="5699" width="7.7109375" style="1" customWidth="1"/>
    <col min="5700" max="5700" width="9.28515625" style="1" customWidth="1"/>
    <col min="5701" max="5701" width="9.7109375" style="1" customWidth="1"/>
    <col min="5702" max="5702" width="8" style="1" customWidth="1"/>
    <col min="5703" max="5703" width="11.5703125" style="1" customWidth="1"/>
    <col min="5704" max="5704" width="12" style="1" customWidth="1"/>
    <col min="5705" max="5705" width="11" style="1" customWidth="1"/>
    <col min="5706" max="5706" width="8.28515625" style="1" customWidth="1"/>
    <col min="5707" max="5900" width="9.140625" style="1"/>
    <col min="5901" max="5901" width="6.28515625" style="1" customWidth="1"/>
    <col min="5902" max="5902" width="71.85546875" style="1" customWidth="1"/>
    <col min="5903" max="5903" width="7.5703125" style="1" customWidth="1"/>
    <col min="5904" max="5904" width="7" style="1" customWidth="1"/>
    <col min="5905" max="5905" width="7.7109375" style="1" customWidth="1"/>
    <col min="5906" max="5906" width="9.28515625" style="1" customWidth="1"/>
    <col min="5907" max="5907" width="9.7109375" style="1" customWidth="1"/>
    <col min="5908" max="5908" width="8" style="1" customWidth="1"/>
    <col min="5909" max="5909" width="11.5703125" style="1" customWidth="1"/>
    <col min="5910" max="5910" width="12" style="1" customWidth="1"/>
    <col min="5911" max="5911" width="11" style="1" customWidth="1"/>
    <col min="5912" max="5912" width="8.28515625" style="1" customWidth="1"/>
    <col min="5913" max="5913" width="7.7109375" style="1" customWidth="1"/>
    <col min="5914" max="5914" width="7" style="1" customWidth="1"/>
    <col min="5915" max="5915" width="7.7109375" style="1" customWidth="1"/>
    <col min="5916" max="5916" width="9.28515625" style="1" customWidth="1"/>
    <col min="5917" max="5917" width="9.7109375" style="1" customWidth="1"/>
    <col min="5918" max="5918" width="8" style="1" customWidth="1"/>
    <col min="5919" max="5919" width="11.5703125" style="1" customWidth="1"/>
    <col min="5920" max="5920" width="12" style="1" customWidth="1"/>
    <col min="5921" max="5921" width="11" style="1" customWidth="1"/>
    <col min="5922" max="5922" width="8.28515625" style="1" customWidth="1"/>
    <col min="5923" max="5923" width="7.7109375" style="1" customWidth="1"/>
    <col min="5924" max="5924" width="7" style="1" customWidth="1"/>
    <col min="5925" max="5925" width="7.7109375" style="1" customWidth="1"/>
    <col min="5926" max="5926" width="9.28515625" style="1" customWidth="1"/>
    <col min="5927" max="5927" width="9.7109375" style="1" customWidth="1"/>
    <col min="5928" max="5928" width="8" style="1" customWidth="1"/>
    <col min="5929" max="5929" width="11.5703125" style="1" customWidth="1"/>
    <col min="5930" max="5930" width="12" style="1" customWidth="1"/>
    <col min="5931" max="5931" width="11" style="1" customWidth="1"/>
    <col min="5932" max="5932" width="8.28515625" style="1" customWidth="1"/>
    <col min="5933" max="5933" width="7.7109375" style="1" customWidth="1"/>
    <col min="5934" max="5934" width="7" style="1" customWidth="1"/>
    <col min="5935" max="5935" width="7.7109375" style="1" customWidth="1"/>
    <col min="5936" max="5936" width="9.28515625" style="1" customWidth="1"/>
    <col min="5937" max="5937" width="9.7109375" style="1" customWidth="1"/>
    <col min="5938" max="5938" width="8" style="1" customWidth="1"/>
    <col min="5939" max="5939" width="11.5703125" style="1" customWidth="1"/>
    <col min="5940" max="5940" width="12" style="1" customWidth="1"/>
    <col min="5941" max="5941" width="11" style="1" customWidth="1"/>
    <col min="5942" max="5942" width="8.28515625" style="1" customWidth="1"/>
    <col min="5943" max="5943" width="7.7109375" style="1" customWidth="1"/>
    <col min="5944" max="5944" width="7" style="1" customWidth="1"/>
    <col min="5945" max="5945" width="7.7109375" style="1" customWidth="1"/>
    <col min="5946" max="5946" width="9.28515625" style="1" customWidth="1"/>
    <col min="5947" max="5947" width="9.7109375" style="1" customWidth="1"/>
    <col min="5948" max="5948" width="8" style="1" customWidth="1"/>
    <col min="5949" max="5949" width="11.5703125" style="1" customWidth="1"/>
    <col min="5950" max="5950" width="12" style="1" customWidth="1"/>
    <col min="5951" max="5951" width="11" style="1" customWidth="1"/>
    <col min="5952" max="5952" width="8.28515625" style="1" customWidth="1"/>
    <col min="5953" max="5953" width="7.7109375" style="1" customWidth="1"/>
    <col min="5954" max="5954" width="7.85546875" style="1" customWidth="1"/>
    <col min="5955" max="5955" width="7.7109375" style="1" customWidth="1"/>
    <col min="5956" max="5956" width="9.28515625" style="1" customWidth="1"/>
    <col min="5957" max="5957" width="9.7109375" style="1" customWidth="1"/>
    <col min="5958" max="5958" width="8" style="1" customWidth="1"/>
    <col min="5959" max="5959" width="11.5703125" style="1" customWidth="1"/>
    <col min="5960" max="5960" width="12" style="1" customWidth="1"/>
    <col min="5961" max="5961" width="11" style="1" customWidth="1"/>
    <col min="5962" max="5962" width="8.28515625" style="1" customWidth="1"/>
    <col min="5963" max="6156" width="9.140625" style="1"/>
    <col min="6157" max="6157" width="6.28515625" style="1" customWidth="1"/>
    <col min="6158" max="6158" width="71.85546875" style="1" customWidth="1"/>
    <col min="6159" max="6159" width="7.5703125" style="1" customWidth="1"/>
    <col min="6160" max="6160" width="7" style="1" customWidth="1"/>
    <col min="6161" max="6161" width="7.7109375" style="1" customWidth="1"/>
    <col min="6162" max="6162" width="9.28515625" style="1" customWidth="1"/>
    <col min="6163" max="6163" width="9.7109375" style="1" customWidth="1"/>
    <col min="6164" max="6164" width="8" style="1" customWidth="1"/>
    <col min="6165" max="6165" width="11.5703125" style="1" customWidth="1"/>
    <col min="6166" max="6166" width="12" style="1" customWidth="1"/>
    <col min="6167" max="6167" width="11" style="1" customWidth="1"/>
    <col min="6168" max="6168" width="8.28515625" style="1" customWidth="1"/>
    <col min="6169" max="6169" width="7.7109375" style="1" customWidth="1"/>
    <col min="6170" max="6170" width="7" style="1" customWidth="1"/>
    <col min="6171" max="6171" width="7.7109375" style="1" customWidth="1"/>
    <col min="6172" max="6172" width="9.28515625" style="1" customWidth="1"/>
    <col min="6173" max="6173" width="9.7109375" style="1" customWidth="1"/>
    <col min="6174" max="6174" width="8" style="1" customWidth="1"/>
    <col min="6175" max="6175" width="11.5703125" style="1" customWidth="1"/>
    <col min="6176" max="6176" width="12" style="1" customWidth="1"/>
    <col min="6177" max="6177" width="11" style="1" customWidth="1"/>
    <col min="6178" max="6178" width="8.28515625" style="1" customWidth="1"/>
    <col min="6179" max="6179" width="7.7109375" style="1" customWidth="1"/>
    <col min="6180" max="6180" width="7" style="1" customWidth="1"/>
    <col min="6181" max="6181" width="7.7109375" style="1" customWidth="1"/>
    <col min="6182" max="6182" width="9.28515625" style="1" customWidth="1"/>
    <col min="6183" max="6183" width="9.7109375" style="1" customWidth="1"/>
    <col min="6184" max="6184" width="8" style="1" customWidth="1"/>
    <col min="6185" max="6185" width="11.5703125" style="1" customWidth="1"/>
    <col min="6186" max="6186" width="12" style="1" customWidth="1"/>
    <col min="6187" max="6187" width="11" style="1" customWidth="1"/>
    <col min="6188" max="6188" width="8.28515625" style="1" customWidth="1"/>
    <col min="6189" max="6189" width="7.7109375" style="1" customWidth="1"/>
    <col min="6190" max="6190" width="7" style="1" customWidth="1"/>
    <col min="6191" max="6191" width="7.7109375" style="1" customWidth="1"/>
    <col min="6192" max="6192" width="9.28515625" style="1" customWidth="1"/>
    <col min="6193" max="6193" width="9.7109375" style="1" customWidth="1"/>
    <col min="6194" max="6194" width="8" style="1" customWidth="1"/>
    <col min="6195" max="6195" width="11.5703125" style="1" customWidth="1"/>
    <col min="6196" max="6196" width="12" style="1" customWidth="1"/>
    <col min="6197" max="6197" width="11" style="1" customWidth="1"/>
    <col min="6198" max="6198" width="8.28515625" style="1" customWidth="1"/>
    <col min="6199" max="6199" width="7.7109375" style="1" customWidth="1"/>
    <col min="6200" max="6200" width="7" style="1" customWidth="1"/>
    <col min="6201" max="6201" width="7.7109375" style="1" customWidth="1"/>
    <col min="6202" max="6202" width="9.28515625" style="1" customWidth="1"/>
    <col min="6203" max="6203" width="9.7109375" style="1" customWidth="1"/>
    <col min="6204" max="6204" width="8" style="1" customWidth="1"/>
    <col min="6205" max="6205" width="11.5703125" style="1" customWidth="1"/>
    <col min="6206" max="6206" width="12" style="1" customWidth="1"/>
    <col min="6207" max="6207" width="11" style="1" customWidth="1"/>
    <col min="6208" max="6208" width="8.28515625" style="1" customWidth="1"/>
    <col min="6209" max="6209" width="7.7109375" style="1" customWidth="1"/>
    <col min="6210" max="6210" width="7.85546875" style="1" customWidth="1"/>
    <col min="6211" max="6211" width="7.7109375" style="1" customWidth="1"/>
    <col min="6212" max="6212" width="9.28515625" style="1" customWidth="1"/>
    <col min="6213" max="6213" width="9.7109375" style="1" customWidth="1"/>
    <col min="6214" max="6214" width="8" style="1" customWidth="1"/>
    <col min="6215" max="6215" width="11.5703125" style="1" customWidth="1"/>
    <col min="6216" max="6216" width="12" style="1" customWidth="1"/>
    <col min="6217" max="6217" width="11" style="1" customWidth="1"/>
    <col min="6218" max="6218" width="8.28515625" style="1" customWidth="1"/>
    <col min="6219" max="6412" width="9.140625" style="1"/>
    <col min="6413" max="6413" width="6.28515625" style="1" customWidth="1"/>
    <col min="6414" max="6414" width="71.85546875" style="1" customWidth="1"/>
    <col min="6415" max="6415" width="7.5703125" style="1" customWidth="1"/>
    <col min="6416" max="6416" width="7" style="1" customWidth="1"/>
    <col min="6417" max="6417" width="7.7109375" style="1" customWidth="1"/>
    <col min="6418" max="6418" width="9.28515625" style="1" customWidth="1"/>
    <col min="6419" max="6419" width="9.7109375" style="1" customWidth="1"/>
    <col min="6420" max="6420" width="8" style="1" customWidth="1"/>
    <col min="6421" max="6421" width="11.5703125" style="1" customWidth="1"/>
    <col min="6422" max="6422" width="12" style="1" customWidth="1"/>
    <col min="6423" max="6423" width="11" style="1" customWidth="1"/>
    <col min="6424" max="6424" width="8.28515625" style="1" customWidth="1"/>
    <col min="6425" max="6425" width="7.7109375" style="1" customWidth="1"/>
    <col min="6426" max="6426" width="7" style="1" customWidth="1"/>
    <col min="6427" max="6427" width="7.7109375" style="1" customWidth="1"/>
    <col min="6428" max="6428" width="9.28515625" style="1" customWidth="1"/>
    <col min="6429" max="6429" width="9.7109375" style="1" customWidth="1"/>
    <col min="6430" max="6430" width="8" style="1" customWidth="1"/>
    <col min="6431" max="6431" width="11.5703125" style="1" customWidth="1"/>
    <col min="6432" max="6432" width="12" style="1" customWidth="1"/>
    <col min="6433" max="6433" width="11" style="1" customWidth="1"/>
    <col min="6434" max="6434" width="8.28515625" style="1" customWidth="1"/>
    <col min="6435" max="6435" width="7.7109375" style="1" customWidth="1"/>
    <col min="6436" max="6436" width="7" style="1" customWidth="1"/>
    <col min="6437" max="6437" width="7.7109375" style="1" customWidth="1"/>
    <col min="6438" max="6438" width="9.28515625" style="1" customWidth="1"/>
    <col min="6439" max="6439" width="9.7109375" style="1" customWidth="1"/>
    <col min="6440" max="6440" width="8" style="1" customWidth="1"/>
    <col min="6441" max="6441" width="11.5703125" style="1" customWidth="1"/>
    <col min="6442" max="6442" width="12" style="1" customWidth="1"/>
    <col min="6443" max="6443" width="11" style="1" customWidth="1"/>
    <col min="6444" max="6444" width="8.28515625" style="1" customWidth="1"/>
    <col min="6445" max="6445" width="7.7109375" style="1" customWidth="1"/>
    <col min="6446" max="6446" width="7" style="1" customWidth="1"/>
    <col min="6447" max="6447" width="7.7109375" style="1" customWidth="1"/>
    <col min="6448" max="6448" width="9.28515625" style="1" customWidth="1"/>
    <col min="6449" max="6449" width="9.7109375" style="1" customWidth="1"/>
    <col min="6450" max="6450" width="8" style="1" customWidth="1"/>
    <col min="6451" max="6451" width="11.5703125" style="1" customWidth="1"/>
    <col min="6452" max="6452" width="12" style="1" customWidth="1"/>
    <col min="6453" max="6453" width="11" style="1" customWidth="1"/>
    <col min="6454" max="6454" width="8.28515625" style="1" customWidth="1"/>
    <col min="6455" max="6455" width="7.7109375" style="1" customWidth="1"/>
    <col min="6456" max="6456" width="7" style="1" customWidth="1"/>
    <col min="6457" max="6457" width="7.7109375" style="1" customWidth="1"/>
    <col min="6458" max="6458" width="9.28515625" style="1" customWidth="1"/>
    <col min="6459" max="6459" width="9.7109375" style="1" customWidth="1"/>
    <col min="6460" max="6460" width="8" style="1" customWidth="1"/>
    <col min="6461" max="6461" width="11.5703125" style="1" customWidth="1"/>
    <col min="6462" max="6462" width="12" style="1" customWidth="1"/>
    <col min="6463" max="6463" width="11" style="1" customWidth="1"/>
    <col min="6464" max="6464" width="8.28515625" style="1" customWidth="1"/>
    <col min="6465" max="6465" width="7.7109375" style="1" customWidth="1"/>
    <col min="6466" max="6466" width="7.85546875" style="1" customWidth="1"/>
    <col min="6467" max="6467" width="7.7109375" style="1" customWidth="1"/>
    <col min="6468" max="6468" width="9.28515625" style="1" customWidth="1"/>
    <col min="6469" max="6469" width="9.7109375" style="1" customWidth="1"/>
    <col min="6470" max="6470" width="8" style="1" customWidth="1"/>
    <col min="6471" max="6471" width="11.5703125" style="1" customWidth="1"/>
    <col min="6472" max="6472" width="12" style="1" customWidth="1"/>
    <col min="6473" max="6473" width="11" style="1" customWidth="1"/>
    <col min="6474" max="6474" width="8.28515625" style="1" customWidth="1"/>
    <col min="6475" max="6668" width="9.140625" style="1"/>
    <col min="6669" max="6669" width="6.28515625" style="1" customWidth="1"/>
    <col min="6670" max="6670" width="71.85546875" style="1" customWidth="1"/>
    <col min="6671" max="6671" width="7.5703125" style="1" customWidth="1"/>
    <col min="6672" max="6672" width="7" style="1" customWidth="1"/>
    <col min="6673" max="6673" width="7.7109375" style="1" customWidth="1"/>
    <col min="6674" max="6674" width="9.28515625" style="1" customWidth="1"/>
    <col min="6675" max="6675" width="9.7109375" style="1" customWidth="1"/>
    <col min="6676" max="6676" width="8" style="1" customWidth="1"/>
    <col min="6677" max="6677" width="11.5703125" style="1" customWidth="1"/>
    <col min="6678" max="6678" width="12" style="1" customWidth="1"/>
    <col min="6679" max="6679" width="11" style="1" customWidth="1"/>
    <col min="6680" max="6680" width="8.28515625" style="1" customWidth="1"/>
    <col min="6681" max="6681" width="7.7109375" style="1" customWidth="1"/>
    <col min="6682" max="6682" width="7" style="1" customWidth="1"/>
    <col min="6683" max="6683" width="7.7109375" style="1" customWidth="1"/>
    <col min="6684" max="6684" width="9.28515625" style="1" customWidth="1"/>
    <col min="6685" max="6685" width="9.7109375" style="1" customWidth="1"/>
    <col min="6686" max="6686" width="8" style="1" customWidth="1"/>
    <col min="6687" max="6687" width="11.5703125" style="1" customWidth="1"/>
    <col min="6688" max="6688" width="12" style="1" customWidth="1"/>
    <col min="6689" max="6689" width="11" style="1" customWidth="1"/>
    <col min="6690" max="6690" width="8.28515625" style="1" customWidth="1"/>
    <col min="6691" max="6691" width="7.7109375" style="1" customWidth="1"/>
    <col min="6692" max="6692" width="7" style="1" customWidth="1"/>
    <col min="6693" max="6693" width="7.7109375" style="1" customWidth="1"/>
    <col min="6694" max="6694" width="9.28515625" style="1" customWidth="1"/>
    <col min="6695" max="6695" width="9.7109375" style="1" customWidth="1"/>
    <col min="6696" max="6696" width="8" style="1" customWidth="1"/>
    <col min="6697" max="6697" width="11.5703125" style="1" customWidth="1"/>
    <col min="6698" max="6698" width="12" style="1" customWidth="1"/>
    <col min="6699" max="6699" width="11" style="1" customWidth="1"/>
    <col min="6700" max="6700" width="8.28515625" style="1" customWidth="1"/>
    <col min="6701" max="6701" width="7.7109375" style="1" customWidth="1"/>
    <col min="6702" max="6702" width="7" style="1" customWidth="1"/>
    <col min="6703" max="6703" width="7.7109375" style="1" customWidth="1"/>
    <col min="6704" max="6704" width="9.28515625" style="1" customWidth="1"/>
    <col min="6705" max="6705" width="9.7109375" style="1" customWidth="1"/>
    <col min="6706" max="6706" width="8" style="1" customWidth="1"/>
    <col min="6707" max="6707" width="11.5703125" style="1" customWidth="1"/>
    <col min="6708" max="6708" width="12" style="1" customWidth="1"/>
    <col min="6709" max="6709" width="11" style="1" customWidth="1"/>
    <col min="6710" max="6710" width="8.28515625" style="1" customWidth="1"/>
    <col min="6711" max="6711" width="7.7109375" style="1" customWidth="1"/>
    <col min="6712" max="6712" width="7" style="1" customWidth="1"/>
    <col min="6713" max="6713" width="7.7109375" style="1" customWidth="1"/>
    <col min="6714" max="6714" width="9.28515625" style="1" customWidth="1"/>
    <col min="6715" max="6715" width="9.7109375" style="1" customWidth="1"/>
    <col min="6716" max="6716" width="8" style="1" customWidth="1"/>
    <col min="6717" max="6717" width="11.5703125" style="1" customWidth="1"/>
    <col min="6718" max="6718" width="12" style="1" customWidth="1"/>
    <col min="6719" max="6719" width="11" style="1" customWidth="1"/>
    <col min="6720" max="6720" width="8.28515625" style="1" customWidth="1"/>
    <col min="6721" max="6721" width="7.7109375" style="1" customWidth="1"/>
    <col min="6722" max="6722" width="7.85546875" style="1" customWidth="1"/>
    <col min="6723" max="6723" width="7.7109375" style="1" customWidth="1"/>
    <col min="6724" max="6724" width="9.28515625" style="1" customWidth="1"/>
    <col min="6725" max="6725" width="9.7109375" style="1" customWidth="1"/>
    <col min="6726" max="6726" width="8" style="1" customWidth="1"/>
    <col min="6727" max="6727" width="11.5703125" style="1" customWidth="1"/>
    <col min="6728" max="6728" width="12" style="1" customWidth="1"/>
    <col min="6729" max="6729" width="11" style="1" customWidth="1"/>
    <col min="6730" max="6730" width="8.28515625" style="1" customWidth="1"/>
    <col min="6731" max="6924" width="9.140625" style="1"/>
    <col min="6925" max="6925" width="6.28515625" style="1" customWidth="1"/>
    <col min="6926" max="6926" width="71.85546875" style="1" customWidth="1"/>
    <col min="6927" max="6927" width="7.5703125" style="1" customWidth="1"/>
    <col min="6928" max="6928" width="7" style="1" customWidth="1"/>
    <col min="6929" max="6929" width="7.7109375" style="1" customWidth="1"/>
    <col min="6930" max="6930" width="9.28515625" style="1" customWidth="1"/>
    <col min="6931" max="6931" width="9.7109375" style="1" customWidth="1"/>
    <col min="6932" max="6932" width="8" style="1" customWidth="1"/>
    <col min="6933" max="6933" width="11.5703125" style="1" customWidth="1"/>
    <col min="6934" max="6934" width="12" style="1" customWidth="1"/>
    <col min="6935" max="6935" width="11" style="1" customWidth="1"/>
    <col min="6936" max="6936" width="8.28515625" style="1" customWidth="1"/>
    <col min="6937" max="6937" width="7.7109375" style="1" customWidth="1"/>
    <col min="6938" max="6938" width="7" style="1" customWidth="1"/>
    <col min="6939" max="6939" width="7.7109375" style="1" customWidth="1"/>
    <col min="6940" max="6940" width="9.28515625" style="1" customWidth="1"/>
    <col min="6941" max="6941" width="9.7109375" style="1" customWidth="1"/>
    <col min="6942" max="6942" width="8" style="1" customWidth="1"/>
    <col min="6943" max="6943" width="11.5703125" style="1" customWidth="1"/>
    <col min="6944" max="6944" width="12" style="1" customWidth="1"/>
    <col min="6945" max="6945" width="11" style="1" customWidth="1"/>
    <col min="6946" max="6946" width="8.28515625" style="1" customWidth="1"/>
    <col min="6947" max="6947" width="7.7109375" style="1" customWidth="1"/>
    <col min="6948" max="6948" width="7" style="1" customWidth="1"/>
    <col min="6949" max="6949" width="7.7109375" style="1" customWidth="1"/>
    <col min="6950" max="6950" width="9.28515625" style="1" customWidth="1"/>
    <col min="6951" max="6951" width="9.7109375" style="1" customWidth="1"/>
    <col min="6952" max="6952" width="8" style="1" customWidth="1"/>
    <col min="6953" max="6953" width="11.5703125" style="1" customWidth="1"/>
    <col min="6954" max="6954" width="12" style="1" customWidth="1"/>
    <col min="6955" max="6955" width="11" style="1" customWidth="1"/>
    <col min="6956" max="6956" width="8.28515625" style="1" customWidth="1"/>
    <col min="6957" max="6957" width="7.7109375" style="1" customWidth="1"/>
    <col min="6958" max="6958" width="7" style="1" customWidth="1"/>
    <col min="6959" max="6959" width="7.7109375" style="1" customWidth="1"/>
    <col min="6960" max="6960" width="9.28515625" style="1" customWidth="1"/>
    <col min="6961" max="6961" width="9.7109375" style="1" customWidth="1"/>
    <col min="6962" max="6962" width="8" style="1" customWidth="1"/>
    <col min="6963" max="6963" width="11.5703125" style="1" customWidth="1"/>
    <col min="6964" max="6964" width="12" style="1" customWidth="1"/>
    <col min="6965" max="6965" width="11" style="1" customWidth="1"/>
    <col min="6966" max="6966" width="8.28515625" style="1" customWidth="1"/>
    <col min="6967" max="6967" width="7.7109375" style="1" customWidth="1"/>
    <col min="6968" max="6968" width="7" style="1" customWidth="1"/>
    <col min="6969" max="6969" width="7.7109375" style="1" customWidth="1"/>
    <col min="6970" max="6970" width="9.28515625" style="1" customWidth="1"/>
    <col min="6971" max="6971" width="9.7109375" style="1" customWidth="1"/>
    <col min="6972" max="6972" width="8" style="1" customWidth="1"/>
    <col min="6973" max="6973" width="11.5703125" style="1" customWidth="1"/>
    <col min="6974" max="6974" width="12" style="1" customWidth="1"/>
    <col min="6975" max="6975" width="11" style="1" customWidth="1"/>
    <col min="6976" max="6976" width="8.28515625" style="1" customWidth="1"/>
    <col min="6977" max="6977" width="7.7109375" style="1" customWidth="1"/>
    <col min="6978" max="6978" width="7.85546875" style="1" customWidth="1"/>
    <col min="6979" max="6979" width="7.7109375" style="1" customWidth="1"/>
    <col min="6980" max="6980" width="9.28515625" style="1" customWidth="1"/>
    <col min="6981" max="6981" width="9.7109375" style="1" customWidth="1"/>
    <col min="6982" max="6982" width="8" style="1" customWidth="1"/>
    <col min="6983" max="6983" width="11.5703125" style="1" customWidth="1"/>
    <col min="6984" max="6984" width="12" style="1" customWidth="1"/>
    <col min="6985" max="6985" width="11" style="1" customWidth="1"/>
    <col min="6986" max="6986" width="8.28515625" style="1" customWidth="1"/>
    <col min="6987" max="7180" width="9.140625" style="1"/>
    <col min="7181" max="7181" width="6.28515625" style="1" customWidth="1"/>
    <col min="7182" max="7182" width="71.85546875" style="1" customWidth="1"/>
    <col min="7183" max="7183" width="7.5703125" style="1" customWidth="1"/>
    <col min="7184" max="7184" width="7" style="1" customWidth="1"/>
    <col min="7185" max="7185" width="7.7109375" style="1" customWidth="1"/>
    <col min="7186" max="7186" width="9.28515625" style="1" customWidth="1"/>
    <col min="7187" max="7187" width="9.7109375" style="1" customWidth="1"/>
    <col min="7188" max="7188" width="8" style="1" customWidth="1"/>
    <col min="7189" max="7189" width="11.5703125" style="1" customWidth="1"/>
    <col min="7190" max="7190" width="12" style="1" customWidth="1"/>
    <col min="7191" max="7191" width="11" style="1" customWidth="1"/>
    <col min="7192" max="7192" width="8.28515625" style="1" customWidth="1"/>
    <col min="7193" max="7193" width="7.7109375" style="1" customWidth="1"/>
    <col min="7194" max="7194" width="7" style="1" customWidth="1"/>
    <col min="7195" max="7195" width="7.7109375" style="1" customWidth="1"/>
    <col min="7196" max="7196" width="9.28515625" style="1" customWidth="1"/>
    <col min="7197" max="7197" width="9.7109375" style="1" customWidth="1"/>
    <col min="7198" max="7198" width="8" style="1" customWidth="1"/>
    <col min="7199" max="7199" width="11.5703125" style="1" customWidth="1"/>
    <col min="7200" max="7200" width="12" style="1" customWidth="1"/>
    <col min="7201" max="7201" width="11" style="1" customWidth="1"/>
    <col min="7202" max="7202" width="8.28515625" style="1" customWidth="1"/>
    <col min="7203" max="7203" width="7.7109375" style="1" customWidth="1"/>
    <col min="7204" max="7204" width="7" style="1" customWidth="1"/>
    <col min="7205" max="7205" width="7.7109375" style="1" customWidth="1"/>
    <col min="7206" max="7206" width="9.28515625" style="1" customWidth="1"/>
    <col min="7207" max="7207" width="9.7109375" style="1" customWidth="1"/>
    <col min="7208" max="7208" width="8" style="1" customWidth="1"/>
    <col min="7209" max="7209" width="11.5703125" style="1" customWidth="1"/>
    <col min="7210" max="7210" width="12" style="1" customWidth="1"/>
    <col min="7211" max="7211" width="11" style="1" customWidth="1"/>
    <col min="7212" max="7212" width="8.28515625" style="1" customWidth="1"/>
    <col min="7213" max="7213" width="7.7109375" style="1" customWidth="1"/>
    <col min="7214" max="7214" width="7" style="1" customWidth="1"/>
    <col min="7215" max="7215" width="7.7109375" style="1" customWidth="1"/>
    <col min="7216" max="7216" width="9.28515625" style="1" customWidth="1"/>
    <col min="7217" max="7217" width="9.7109375" style="1" customWidth="1"/>
    <col min="7218" max="7218" width="8" style="1" customWidth="1"/>
    <col min="7219" max="7219" width="11.5703125" style="1" customWidth="1"/>
    <col min="7220" max="7220" width="12" style="1" customWidth="1"/>
    <col min="7221" max="7221" width="11" style="1" customWidth="1"/>
    <col min="7222" max="7222" width="8.28515625" style="1" customWidth="1"/>
    <col min="7223" max="7223" width="7.7109375" style="1" customWidth="1"/>
    <col min="7224" max="7224" width="7" style="1" customWidth="1"/>
    <col min="7225" max="7225" width="7.7109375" style="1" customWidth="1"/>
    <col min="7226" max="7226" width="9.28515625" style="1" customWidth="1"/>
    <col min="7227" max="7227" width="9.7109375" style="1" customWidth="1"/>
    <col min="7228" max="7228" width="8" style="1" customWidth="1"/>
    <col min="7229" max="7229" width="11.5703125" style="1" customWidth="1"/>
    <col min="7230" max="7230" width="12" style="1" customWidth="1"/>
    <col min="7231" max="7231" width="11" style="1" customWidth="1"/>
    <col min="7232" max="7232" width="8.28515625" style="1" customWidth="1"/>
    <col min="7233" max="7233" width="7.7109375" style="1" customWidth="1"/>
    <col min="7234" max="7234" width="7.85546875" style="1" customWidth="1"/>
    <col min="7235" max="7235" width="7.7109375" style="1" customWidth="1"/>
    <col min="7236" max="7236" width="9.28515625" style="1" customWidth="1"/>
    <col min="7237" max="7237" width="9.7109375" style="1" customWidth="1"/>
    <col min="7238" max="7238" width="8" style="1" customWidth="1"/>
    <col min="7239" max="7239" width="11.5703125" style="1" customWidth="1"/>
    <col min="7240" max="7240" width="12" style="1" customWidth="1"/>
    <col min="7241" max="7241" width="11" style="1" customWidth="1"/>
    <col min="7242" max="7242" width="8.28515625" style="1" customWidth="1"/>
    <col min="7243" max="7436" width="9.140625" style="1"/>
    <col min="7437" max="7437" width="6.28515625" style="1" customWidth="1"/>
    <col min="7438" max="7438" width="71.85546875" style="1" customWidth="1"/>
    <col min="7439" max="7439" width="7.5703125" style="1" customWidth="1"/>
    <col min="7440" max="7440" width="7" style="1" customWidth="1"/>
    <col min="7441" max="7441" width="7.7109375" style="1" customWidth="1"/>
    <col min="7442" max="7442" width="9.28515625" style="1" customWidth="1"/>
    <col min="7443" max="7443" width="9.7109375" style="1" customWidth="1"/>
    <col min="7444" max="7444" width="8" style="1" customWidth="1"/>
    <col min="7445" max="7445" width="11.5703125" style="1" customWidth="1"/>
    <col min="7446" max="7446" width="12" style="1" customWidth="1"/>
    <col min="7447" max="7447" width="11" style="1" customWidth="1"/>
    <col min="7448" max="7448" width="8.28515625" style="1" customWidth="1"/>
    <col min="7449" max="7449" width="7.7109375" style="1" customWidth="1"/>
    <col min="7450" max="7450" width="7" style="1" customWidth="1"/>
    <col min="7451" max="7451" width="7.7109375" style="1" customWidth="1"/>
    <col min="7452" max="7452" width="9.28515625" style="1" customWidth="1"/>
    <col min="7453" max="7453" width="9.7109375" style="1" customWidth="1"/>
    <col min="7454" max="7454" width="8" style="1" customWidth="1"/>
    <col min="7455" max="7455" width="11.5703125" style="1" customWidth="1"/>
    <col min="7456" max="7456" width="12" style="1" customWidth="1"/>
    <col min="7457" max="7457" width="11" style="1" customWidth="1"/>
    <col min="7458" max="7458" width="8.28515625" style="1" customWidth="1"/>
    <col min="7459" max="7459" width="7.7109375" style="1" customWidth="1"/>
    <col min="7460" max="7460" width="7" style="1" customWidth="1"/>
    <col min="7461" max="7461" width="7.7109375" style="1" customWidth="1"/>
    <col min="7462" max="7462" width="9.28515625" style="1" customWidth="1"/>
    <col min="7463" max="7463" width="9.7109375" style="1" customWidth="1"/>
    <col min="7464" max="7464" width="8" style="1" customWidth="1"/>
    <col min="7465" max="7465" width="11.5703125" style="1" customWidth="1"/>
    <col min="7466" max="7466" width="12" style="1" customWidth="1"/>
    <col min="7467" max="7467" width="11" style="1" customWidth="1"/>
    <col min="7468" max="7468" width="8.28515625" style="1" customWidth="1"/>
    <col min="7469" max="7469" width="7.7109375" style="1" customWidth="1"/>
    <col min="7470" max="7470" width="7" style="1" customWidth="1"/>
    <col min="7471" max="7471" width="7.7109375" style="1" customWidth="1"/>
    <col min="7472" max="7472" width="9.28515625" style="1" customWidth="1"/>
    <col min="7473" max="7473" width="9.7109375" style="1" customWidth="1"/>
    <col min="7474" max="7474" width="8" style="1" customWidth="1"/>
    <col min="7475" max="7475" width="11.5703125" style="1" customWidth="1"/>
    <col min="7476" max="7476" width="12" style="1" customWidth="1"/>
    <col min="7477" max="7477" width="11" style="1" customWidth="1"/>
    <col min="7478" max="7478" width="8.28515625" style="1" customWidth="1"/>
    <col min="7479" max="7479" width="7.7109375" style="1" customWidth="1"/>
    <col min="7480" max="7480" width="7" style="1" customWidth="1"/>
    <col min="7481" max="7481" width="7.7109375" style="1" customWidth="1"/>
    <col min="7482" max="7482" width="9.28515625" style="1" customWidth="1"/>
    <col min="7483" max="7483" width="9.7109375" style="1" customWidth="1"/>
    <col min="7484" max="7484" width="8" style="1" customWidth="1"/>
    <col min="7485" max="7485" width="11.5703125" style="1" customWidth="1"/>
    <col min="7486" max="7486" width="12" style="1" customWidth="1"/>
    <col min="7487" max="7487" width="11" style="1" customWidth="1"/>
    <col min="7488" max="7488" width="8.28515625" style="1" customWidth="1"/>
    <col min="7489" max="7489" width="7.7109375" style="1" customWidth="1"/>
    <col min="7490" max="7490" width="7.85546875" style="1" customWidth="1"/>
    <col min="7491" max="7491" width="7.7109375" style="1" customWidth="1"/>
    <col min="7492" max="7492" width="9.28515625" style="1" customWidth="1"/>
    <col min="7493" max="7493" width="9.7109375" style="1" customWidth="1"/>
    <col min="7494" max="7494" width="8" style="1" customWidth="1"/>
    <col min="7495" max="7495" width="11.5703125" style="1" customWidth="1"/>
    <col min="7496" max="7496" width="12" style="1" customWidth="1"/>
    <col min="7497" max="7497" width="11" style="1" customWidth="1"/>
    <col min="7498" max="7498" width="8.28515625" style="1" customWidth="1"/>
    <col min="7499" max="7692" width="9.140625" style="1"/>
    <col min="7693" max="7693" width="6.28515625" style="1" customWidth="1"/>
    <col min="7694" max="7694" width="71.85546875" style="1" customWidth="1"/>
    <col min="7695" max="7695" width="7.5703125" style="1" customWidth="1"/>
    <col min="7696" max="7696" width="7" style="1" customWidth="1"/>
    <col min="7697" max="7697" width="7.7109375" style="1" customWidth="1"/>
    <col min="7698" max="7698" width="9.28515625" style="1" customWidth="1"/>
    <col min="7699" max="7699" width="9.7109375" style="1" customWidth="1"/>
    <col min="7700" max="7700" width="8" style="1" customWidth="1"/>
    <col min="7701" max="7701" width="11.5703125" style="1" customWidth="1"/>
    <col min="7702" max="7702" width="12" style="1" customWidth="1"/>
    <col min="7703" max="7703" width="11" style="1" customWidth="1"/>
    <col min="7704" max="7704" width="8.28515625" style="1" customWidth="1"/>
    <col min="7705" max="7705" width="7.7109375" style="1" customWidth="1"/>
    <col min="7706" max="7706" width="7" style="1" customWidth="1"/>
    <col min="7707" max="7707" width="7.7109375" style="1" customWidth="1"/>
    <col min="7708" max="7708" width="9.28515625" style="1" customWidth="1"/>
    <col min="7709" max="7709" width="9.7109375" style="1" customWidth="1"/>
    <col min="7710" max="7710" width="8" style="1" customWidth="1"/>
    <col min="7711" max="7711" width="11.5703125" style="1" customWidth="1"/>
    <col min="7712" max="7712" width="12" style="1" customWidth="1"/>
    <col min="7713" max="7713" width="11" style="1" customWidth="1"/>
    <col min="7714" max="7714" width="8.28515625" style="1" customWidth="1"/>
    <col min="7715" max="7715" width="7.7109375" style="1" customWidth="1"/>
    <col min="7716" max="7716" width="7" style="1" customWidth="1"/>
    <col min="7717" max="7717" width="7.7109375" style="1" customWidth="1"/>
    <col min="7718" max="7718" width="9.28515625" style="1" customWidth="1"/>
    <col min="7719" max="7719" width="9.7109375" style="1" customWidth="1"/>
    <col min="7720" max="7720" width="8" style="1" customWidth="1"/>
    <col min="7721" max="7721" width="11.5703125" style="1" customWidth="1"/>
    <col min="7722" max="7722" width="12" style="1" customWidth="1"/>
    <col min="7723" max="7723" width="11" style="1" customWidth="1"/>
    <col min="7724" max="7724" width="8.28515625" style="1" customWidth="1"/>
    <col min="7725" max="7725" width="7.7109375" style="1" customWidth="1"/>
    <col min="7726" max="7726" width="7" style="1" customWidth="1"/>
    <col min="7727" max="7727" width="7.7109375" style="1" customWidth="1"/>
    <col min="7728" max="7728" width="9.28515625" style="1" customWidth="1"/>
    <col min="7729" max="7729" width="9.7109375" style="1" customWidth="1"/>
    <col min="7730" max="7730" width="8" style="1" customWidth="1"/>
    <col min="7731" max="7731" width="11.5703125" style="1" customWidth="1"/>
    <col min="7732" max="7732" width="12" style="1" customWidth="1"/>
    <col min="7733" max="7733" width="11" style="1" customWidth="1"/>
    <col min="7734" max="7734" width="8.28515625" style="1" customWidth="1"/>
    <col min="7735" max="7735" width="7.7109375" style="1" customWidth="1"/>
    <col min="7736" max="7736" width="7" style="1" customWidth="1"/>
    <col min="7737" max="7737" width="7.7109375" style="1" customWidth="1"/>
    <col min="7738" max="7738" width="9.28515625" style="1" customWidth="1"/>
    <col min="7739" max="7739" width="9.7109375" style="1" customWidth="1"/>
    <col min="7740" max="7740" width="8" style="1" customWidth="1"/>
    <col min="7741" max="7741" width="11.5703125" style="1" customWidth="1"/>
    <col min="7742" max="7742" width="12" style="1" customWidth="1"/>
    <col min="7743" max="7743" width="11" style="1" customWidth="1"/>
    <col min="7744" max="7744" width="8.28515625" style="1" customWidth="1"/>
    <col min="7745" max="7745" width="7.7109375" style="1" customWidth="1"/>
    <col min="7746" max="7746" width="7.85546875" style="1" customWidth="1"/>
    <col min="7747" max="7747" width="7.7109375" style="1" customWidth="1"/>
    <col min="7748" max="7748" width="9.28515625" style="1" customWidth="1"/>
    <col min="7749" max="7749" width="9.7109375" style="1" customWidth="1"/>
    <col min="7750" max="7750" width="8" style="1" customWidth="1"/>
    <col min="7751" max="7751" width="11.5703125" style="1" customWidth="1"/>
    <col min="7752" max="7752" width="12" style="1" customWidth="1"/>
    <col min="7753" max="7753" width="11" style="1" customWidth="1"/>
    <col min="7754" max="7754" width="8.28515625" style="1" customWidth="1"/>
    <col min="7755" max="7948" width="9.140625" style="1"/>
    <col min="7949" max="7949" width="6.28515625" style="1" customWidth="1"/>
    <col min="7950" max="7950" width="71.85546875" style="1" customWidth="1"/>
    <col min="7951" max="7951" width="7.5703125" style="1" customWidth="1"/>
    <col min="7952" max="7952" width="7" style="1" customWidth="1"/>
    <col min="7953" max="7953" width="7.7109375" style="1" customWidth="1"/>
    <col min="7954" max="7954" width="9.28515625" style="1" customWidth="1"/>
    <col min="7955" max="7955" width="9.7109375" style="1" customWidth="1"/>
    <col min="7956" max="7956" width="8" style="1" customWidth="1"/>
    <col min="7957" max="7957" width="11.5703125" style="1" customWidth="1"/>
    <col min="7958" max="7958" width="12" style="1" customWidth="1"/>
    <col min="7959" max="7959" width="11" style="1" customWidth="1"/>
    <col min="7960" max="7960" width="8.28515625" style="1" customWidth="1"/>
    <col min="7961" max="7961" width="7.7109375" style="1" customWidth="1"/>
    <col min="7962" max="7962" width="7" style="1" customWidth="1"/>
    <col min="7963" max="7963" width="7.7109375" style="1" customWidth="1"/>
    <col min="7964" max="7964" width="9.28515625" style="1" customWidth="1"/>
    <col min="7965" max="7965" width="9.7109375" style="1" customWidth="1"/>
    <col min="7966" max="7966" width="8" style="1" customWidth="1"/>
    <col min="7967" max="7967" width="11.5703125" style="1" customWidth="1"/>
    <col min="7968" max="7968" width="12" style="1" customWidth="1"/>
    <col min="7969" max="7969" width="11" style="1" customWidth="1"/>
    <col min="7970" max="7970" width="8.28515625" style="1" customWidth="1"/>
    <col min="7971" max="7971" width="7.7109375" style="1" customWidth="1"/>
    <col min="7972" max="7972" width="7" style="1" customWidth="1"/>
    <col min="7973" max="7973" width="7.7109375" style="1" customWidth="1"/>
    <col min="7974" max="7974" width="9.28515625" style="1" customWidth="1"/>
    <col min="7975" max="7975" width="9.7109375" style="1" customWidth="1"/>
    <col min="7976" max="7976" width="8" style="1" customWidth="1"/>
    <col min="7977" max="7977" width="11.5703125" style="1" customWidth="1"/>
    <col min="7978" max="7978" width="12" style="1" customWidth="1"/>
    <col min="7979" max="7979" width="11" style="1" customWidth="1"/>
    <col min="7980" max="7980" width="8.28515625" style="1" customWidth="1"/>
    <col min="7981" max="7981" width="7.7109375" style="1" customWidth="1"/>
    <col min="7982" max="7982" width="7" style="1" customWidth="1"/>
    <col min="7983" max="7983" width="7.7109375" style="1" customWidth="1"/>
    <col min="7984" max="7984" width="9.28515625" style="1" customWidth="1"/>
    <col min="7985" max="7985" width="9.7109375" style="1" customWidth="1"/>
    <col min="7986" max="7986" width="8" style="1" customWidth="1"/>
    <col min="7987" max="7987" width="11.5703125" style="1" customWidth="1"/>
    <col min="7988" max="7988" width="12" style="1" customWidth="1"/>
    <col min="7989" max="7989" width="11" style="1" customWidth="1"/>
    <col min="7990" max="7990" width="8.28515625" style="1" customWidth="1"/>
    <col min="7991" max="7991" width="7.7109375" style="1" customWidth="1"/>
    <col min="7992" max="7992" width="7" style="1" customWidth="1"/>
    <col min="7993" max="7993" width="7.7109375" style="1" customWidth="1"/>
    <col min="7994" max="7994" width="9.28515625" style="1" customWidth="1"/>
    <col min="7995" max="7995" width="9.7109375" style="1" customWidth="1"/>
    <col min="7996" max="7996" width="8" style="1" customWidth="1"/>
    <col min="7997" max="7997" width="11.5703125" style="1" customWidth="1"/>
    <col min="7998" max="7998" width="12" style="1" customWidth="1"/>
    <col min="7999" max="7999" width="11" style="1" customWidth="1"/>
    <col min="8000" max="8000" width="8.28515625" style="1" customWidth="1"/>
    <col min="8001" max="8001" width="7.7109375" style="1" customWidth="1"/>
    <col min="8002" max="8002" width="7.85546875" style="1" customWidth="1"/>
    <col min="8003" max="8003" width="7.7109375" style="1" customWidth="1"/>
    <col min="8004" max="8004" width="9.28515625" style="1" customWidth="1"/>
    <col min="8005" max="8005" width="9.7109375" style="1" customWidth="1"/>
    <col min="8006" max="8006" width="8" style="1" customWidth="1"/>
    <col min="8007" max="8007" width="11.5703125" style="1" customWidth="1"/>
    <col min="8008" max="8008" width="12" style="1" customWidth="1"/>
    <col min="8009" max="8009" width="11" style="1" customWidth="1"/>
    <col min="8010" max="8010" width="8.28515625" style="1" customWidth="1"/>
    <col min="8011" max="8204" width="9.140625" style="1"/>
    <col min="8205" max="8205" width="6.28515625" style="1" customWidth="1"/>
    <col min="8206" max="8206" width="71.85546875" style="1" customWidth="1"/>
    <col min="8207" max="8207" width="7.5703125" style="1" customWidth="1"/>
    <col min="8208" max="8208" width="7" style="1" customWidth="1"/>
    <col min="8209" max="8209" width="7.7109375" style="1" customWidth="1"/>
    <col min="8210" max="8210" width="9.28515625" style="1" customWidth="1"/>
    <col min="8211" max="8211" width="9.7109375" style="1" customWidth="1"/>
    <col min="8212" max="8212" width="8" style="1" customWidth="1"/>
    <col min="8213" max="8213" width="11.5703125" style="1" customWidth="1"/>
    <col min="8214" max="8214" width="12" style="1" customWidth="1"/>
    <col min="8215" max="8215" width="11" style="1" customWidth="1"/>
    <col min="8216" max="8216" width="8.28515625" style="1" customWidth="1"/>
    <col min="8217" max="8217" width="7.7109375" style="1" customWidth="1"/>
    <col min="8218" max="8218" width="7" style="1" customWidth="1"/>
    <col min="8219" max="8219" width="7.7109375" style="1" customWidth="1"/>
    <col min="8220" max="8220" width="9.28515625" style="1" customWidth="1"/>
    <col min="8221" max="8221" width="9.7109375" style="1" customWidth="1"/>
    <col min="8222" max="8222" width="8" style="1" customWidth="1"/>
    <col min="8223" max="8223" width="11.5703125" style="1" customWidth="1"/>
    <col min="8224" max="8224" width="12" style="1" customWidth="1"/>
    <col min="8225" max="8225" width="11" style="1" customWidth="1"/>
    <col min="8226" max="8226" width="8.28515625" style="1" customWidth="1"/>
    <col min="8227" max="8227" width="7.7109375" style="1" customWidth="1"/>
    <col min="8228" max="8228" width="7" style="1" customWidth="1"/>
    <col min="8229" max="8229" width="7.7109375" style="1" customWidth="1"/>
    <col min="8230" max="8230" width="9.28515625" style="1" customWidth="1"/>
    <col min="8231" max="8231" width="9.7109375" style="1" customWidth="1"/>
    <col min="8232" max="8232" width="8" style="1" customWidth="1"/>
    <col min="8233" max="8233" width="11.5703125" style="1" customWidth="1"/>
    <col min="8234" max="8234" width="12" style="1" customWidth="1"/>
    <col min="8235" max="8235" width="11" style="1" customWidth="1"/>
    <col min="8236" max="8236" width="8.28515625" style="1" customWidth="1"/>
    <col min="8237" max="8237" width="7.7109375" style="1" customWidth="1"/>
    <col min="8238" max="8238" width="7" style="1" customWidth="1"/>
    <col min="8239" max="8239" width="7.7109375" style="1" customWidth="1"/>
    <col min="8240" max="8240" width="9.28515625" style="1" customWidth="1"/>
    <col min="8241" max="8241" width="9.7109375" style="1" customWidth="1"/>
    <col min="8242" max="8242" width="8" style="1" customWidth="1"/>
    <col min="8243" max="8243" width="11.5703125" style="1" customWidth="1"/>
    <col min="8244" max="8244" width="12" style="1" customWidth="1"/>
    <col min="8245" max="8245" width="11" style="1" customWidth="1"/>
    <col min="8246" max="8246" width="8.28515625" style="1" customWidth="1"/>
    <col min="8247" max="8247" width="7.7109375" style="1" customWidth="1"/>
    <col min="8248" max="8248" width="7" style="1" customWidth="1"/>
    <col min="8249" max="8249" width="7.7109375" style="1" customWidth="1"/>
    <col min="8250" max="8250" width="9.28515625" style="1" customWidth="1"/>
    <col min="8251" max="8251" width="9.7109375" style="1" customWidth="1"/>
    <col min="8252" max="8252" width="8" style="1" customWidth="1"/>
    <col min="8253" max="8253" width="11.5703125" style="1" customWidth="1"/>
    <col min="8254" max="8254" width="12" style="1" customWidth="1"/>
    <col min="8255" max="8255" width="11" style="1" customWidth="1"/>
    <col min="8256" max="8256" width="8.28515625" style="1" customWidth="1"/>
    <col min="8257" max="8257" width="7.7109375" style="1" customWidth="1"/>
    <col min="8258" max="8258" width="7.85546875" style="1" customWidth="1"/>
    <col min="8259" max="8259" width="7.7109375" style="1" customWidth="1"/>
    <col min="8260" max="8260" width="9.28515625" style="1" customWidth="1"/>
    <col min="8261" max="8261" width="9.7109375" style="1" customWidth="1"/>
    <col min="8262" max="8262" width="8" style="1" customWidth="1"/>
    <col min="8263" max="8263" width="11.5703125" style="1" customWidth="1"/>
    <col min="8264" max="8264" width="12" style="1" customWidth="1"/>
    <col min="8265" max="8265" width="11" style="1" customWidth="1"/>
    <col min="8266" max="8266" width="8.28515625" style="1" customWidth="1"/>
    <col min="8267" max="8460" width="9.140625" style="1"/>
    <col min="8461" max="8461" width="6.28515625" style="1" customWidth="1"/>
    <col min="8462" max="8462" width="71.85546875" style="1" customWidth="1"/>
    <col min="8463" max="8463" width="7.5703125" style="1" customWidth="1"/>
    <col min="8464" max="8464" width="7" style="1" customWidth="1"/>
    <col min="8465" max="8465" width="7.7109375" style="1" customWidth="1"/>
    <col min="8466" max="8466" width="9.28515625" style="1" customWidth="1"/>
    <col min="8467" max="8467" width="9.7109375" style="1" customWidth="1"/>
    <col min="8468" max="8468" width="8" style="1" customWidth="1"/>
    <col min="8469" max="8469" width="11.5703125" style="1" customWidth="1"/>
    <col min="8470" max="8470" width="12" style="1" customWidth="1"/>
    <col min="8471" max="8471" width="11" style="1" customWidth="1"/>
    <col min="8472" max="8472" width="8.28515625" style="1" customWidth="1"/>
    <col min="8473" max="8473" width="7.7109375" style="1" customWidth="1"/>
    <col min="8474" max="8474" width="7" style="1" customWidth="1"/>
    <col min="8475" max="8475" width="7.7109375" style="1" customWidth="1"/>
    <col min="8476" max="8476" width="9.28515625" style="1" customWidth="1"/>
    <col min="8477" max="8477" width="9.7109375" style="1" customWidth="1"/>
    <col min="8478" max="8478" width="8" style="1" customWidth="1"/>
    <col min="8479" max="8479" width="11.5703125" style="1" customWidth="1"/>
    <col min="8480" max="8480" width="12" style="1" customWidth="1"/>
    <col min="8481" max="8481" width="11" style="1" customWidth="1"/>
    <col min="8482" max="8482" width="8.28515625" style="1" customWidth="1"/>
    <col min="8483" max="8483" width="7.7109375" style="1" customWidth="1"/>
    <col min="8484" max="8484" width="7" style="1" customWidth="1"/>
    <col min="8485" max="8485" width="7.7109375" style="1" customWidth="1"/>
    <col min="8486" max="8486" width="9.28515625" style="1" customWidth="1"/>
    <col min="8487" max="8487" width="9.7109375" style="1" customWidth="1"/>
    <col min="8488" max="8488" width="8" style="1" customWidth="1"/>
    <col min="8489" max="8489" width="11.5703125" style="1" customWidth="1"/>
    <col min="8490" max="8490" width="12" style="1" customWidth="1"/>
    <col min="8491" max="8491" width="11" style="1" customWidth="1"/>
    <col min="8492" max="8492" width="8.28515625" style="1" customWidth="1"/>
    <col min="8493" max="8493" width="7.7109375" style="1" customWidth="1"/>
    <col min="8494" max="8494" width="7" style="1" customWidth="1"/>
    <col min="8495" max="8495" width="7.7109375" style="1" customWidth="1"/>
    <col min="8496" max="8496" width="9.28515625" style="1" customWidth="1"/>
    <col min="8497" max="8497" width="9.7109375" style="1" customWidth="1"/>
    <col min="8498" max="8498" width="8" style="1" customWidth="1"/>
    <col min="8499" max="8499" width="11.5703125" style="1" customWidth="1"/>
    <col min="8500" max="8500" width="12" style="1" customWidth="1"/>
    <col min="8501" max="8501" width="11" style="1" customWidth="1"/>
    <col min="8502" max="8502" width="8.28515625" style="1" customWidth="1"/>
    <col min="8503" max="8503" width="7.7109375" style="1" customWidth="1"/>
    <col min="8504" max="8504" width="7" style="1" customWidth="1"/>
    <col min="8505" max="8505" width="7.7109375" style="1" customWidth="1"/>
    <col min="8506" max="8506" width="9.28515625" style="1" customWidth="1"/>
    <col min="8507" max="8507" width="9.7109375" style="1" customWidth="1"/>
    <col min="8508" max="8508" width="8" style="1" customWidth="1"/>
    <col min="8509" max="8509" width="11.5703125" style="1" customWidth="1"/>
    <col min="8510" max="8510" width="12" style="1" customWidth="1"/>
    <col min="8511" max="8511" width="11" style="1" customWidth="1"/>
    <col min="8512" max="8512" width="8.28515625" style="1" customWidth="1"/>
    <col min="8513" max="8513" width="7.7109375" style="1" customWidth="1"/>
    <col min="8514" max="8514" width="7.85546875" style="1" customWidth="1"/>
    <col min="8515" max="8515" width="7.7109375" style="1" customWidth="1"/>
    <col min="8516" max="8516" width="9.28515625" style="1" customWidth="1"/>
    <col min="8517" max="8517" width="9.7109375" style="1" customWidth="1"/>
    <col min="8518" max="8518" width="8" style="1" customWidth="1"/>
    <col min="8519" max="8519" width="11.5703125" style="1" customWidth="1"/>
    <col min="8520" max="8520" width="12" style="1" customWidth="1"/>
    <col min="8521" max="8521" width="11" style="1" customWidth="1"/>
    <col min="8522" max="8522" width="8.28515625" style="1" customWidth="1"/>
    <col min="8523" max="8716" width="9.140625" style="1"/>
    <col min="8717" max="8717" width="6.28515625" style="1" customWidth="1"/>
    <col min="8718" max="8718" width="71.85546875" style="1" customWidth="1"/>
    <col min="8719" max="8719" width="7.5703125" style="1" customWidth="1"/>
    <col min="8720" max="8720" width="7" style="1" customWidth="1"/>
    <col min="8721" max="8721" width="7.7109375" style="1" customWidth="1"/>
    <col min="8722" max="8722" width="9.28515625" style="1" customWidth="1"/>
    <col min="8723" max="8723" width="9.7109375" style="1" customWidth="1"/>
    <col min="8724" max="8724" width="8" style="1" customWidth="1"/>
    <col min="8725" max="8725" width="11.5703125" style="1" customWidth="1"/>
    <col min="8726" max="8726" width="12" style="1" customWidth="1"/>
    <col min="8727" max="8727" width="11" style="1" customWidth="1"/>
    <col min="8728" max="8728" width="8.28515625" style="1" customWidth="1"/>
    <col min="8729" max="8729" width="7.7109375" style="1" customWidth="1"/>
    <col min="8730" max="8730" width="7" style="1" customWidth="1"/>
    <col min="8731" max="8731" width="7.7109375" style="1" customWidth="1"/>
    <col min="8732" max="8732" width="9.28515625" style="1" customWidth="1"/>
    <col min="8733" max="8733" width="9.7109375" style="1" customWidth="1"/>
    <col min="8734" max="8734" width="8" style="1" customWidth="1"/>
    <col min="8735" max="8735" width="11.5703125" style="1" customWidth="1"/>
    <col min="8736" max="8736" width="12" style="1" customWidth="1"/>
    <col min="8737" max="8737" width="11" style="1" customWidth="1"/>
    <col min="8738" max="8738" width="8.28515625" style="1" customWidth="1"/>
    <col min="8739" max="8739" width="7.7109375" style="1" customWidth="1"/>
    <col min="8740" max="8740" width="7" style="1" customWidth="1"/>
    <col min="8741" max="8741" width="7.7109375" style="1" customWidth="1"/>
    <col min="8742" max="8742" width="9.28515625" style="1" customWidth="1"/>
    <col min="8743" max="8743" width="9.7109375" style="1" customWidth="1"/>
    <col min="8744" max="8744" width="8" style="1" customWidth="1"/>
    <col min="8745" max="8745" width="11.5703125" style="1" customWidth="1"/>
    <col min="8746" max="8746" width="12" style="1" customWidth="1"/>
    <col min="8747" max="8747" width="11" style="1" customWidth="1"/>
    <col min="8748" max="8748" width="8.28515625" style="1" customWidth="1"/>
    <col min="8749" max="8749" width="7.7109375" style="1" customWidth="1"/>
    <col min="8750" max="8750" width="7" style="1" customWidth="1"/>
    <col min="8751" max="8751" width="7.7109375" style="1" customWidth="1"/>
    <col min="8752" max="8752" width="9.28515625" style="1" customWidth="1"/>
    <col min="8753" max="8753" width="9.7109375" style="1" customWidth="1"/>
    <col min="8754" max="8754" width="8" style="1" customWidth="1"/>
    <col min="8755" max="8755" width="11.5703125" style="1" customWidth="1"/>
    <col min="8756" max="8756" width="12" style="1" customWidth="1"/>
    <col min="8757" max="8757" width="11" style="1" customWidth="1"/>
    <col min="8758" max="8758" width="8.28515625" style="1" customWidth="1"/>
    <col min="8759" max="8759" width="7.7109375" style="1" customWidth="1"/>
    <col min="8760" max="8760" width="7" style="1" customWidth="1"/>
    <col min="8761" max="8761" width="7.7109375" style="1" customWidth="1"/>
    <col min="8762" max="8762" width="9.28515625" style="1" customWidth="1"/>
    <col min="8763" max="8763" width="9.7109375" style="1" customWidth="1"/>
    <col min="8764" max="8764" width="8" style="1" customWidth="1"/>
    <col min="8765" max="8765" width="11.5703125" style="1" customWidth="1"/>
    <col min="8766" max="8766" width="12" style="1" customWidth="1"/>
    <col min="8767" max="8767" width="11" style="1" customWidth="1"/>
    <col min="8768" max="8768" width="8.28515625" style="1" customWidth="1"/>
    <col min="8769" max="8769" width="7.7109375" style="1" customWidth="1"/>
    <col min="8770" max="8770" width="7.85546875" style="1" customWidth="1"/>
    <col min="8771" max="8771" width="7.7109375" style="1" customWidth="1"/>
    <col min="8772" max="8772" width="9.28515625" style="1" customWidth="1"/>
    <col min="8773" max="8773" width="9.7109375" style="1" customWidth="1"/>
    <col min="8774" max="8774" width="8" style="1" customWidth="1"/>
    <col min="8775" max="8775" width="11.5703125" style="1" customWidth="1"/>
    <col min="8776" max="8776" width="12" style="1" customWidth="1"/>
    <col min="8777" max="8777" width="11" style="1" customWidth="1"/>
    <col min="8778" max="8778" width="8.28515625" style="1" customWidth="1"/>
    <col min="8779" max="8972" width="9.140625" style="1"/>
    <col min="8973" max="8973" width="6.28515625" style="1" customWidth="1"/>
    <col min="8974" max="8974" width="71.85546875" style="1" customWidth="1"/>
    <col min="8975" max="8975" width="7.5703125" style="1" customWidth="1"/>
    <col min="8976" max="8976" width="7" style="1" customWidth="1"/>
    <col min="8977" max="8977" width="7.7109375" style="1" customWidth="1"/>
    <col min="8978" max="8978" width="9.28515625" style="1" customWidth="1"/>
    <col min="8979" max="8979" width="9.7109375" style="1" customWidth="1"/>
    <col min="8980" max="8980" width="8" style="1" customWidth="1"/>
    <col min="8981" max="8981" width="11.5703125" style="1" customWidth="1"/>
    <col min="8982" max="8982" width="12" style="1" customWidth="1"/>
    <col min="8983" max="8983" width="11" style="1" customWidth="1"/>
    <col min="8984" max="8984" width="8.28515625" style="1" customWidth="1"/>
    <col min="8985" max="8985" width="7.7109375" style="1" customWidth="1"/>
    <col min="8986" max="8986" width="7" style="1" customWidth="1"/>
    <col min="8987" max="8987" width="7.7109375" style="1" customWidth="1"/>
    <col min="8988" max="8988" width="9.28515625" style="1" customWidth="1"/>
    <col min="8989" max="8989" width="9.7109375" style="1" customWidth="1"/>
    <col min="8990" max="8990" width="8" style="1" customWidth="1"/>
    <col min="8991" max="8991" width="11.5703125" style="1" customWidth="1"/>
    <col min="8992" max="8992" width="12" style="1" customWidth="1"/>
    <col min="8993" max="8993" width="11" style="1" customWidth="1"/>
    <col min="8994" max="8994" width="8.28515625" style="1" customWidth="1"/>
    <col min="8995" max="8995" width="7.7109375" style="1" customWidth="1"/>
    <col min="8996" max="8996" width="7" style="1" customWidth="1"/>
    <col min="8997" max="8997" width="7.7109375" style="1" customWidth="1"/>
    <col min="8998" max="8998" width="9.28515625" style="1" customWidth="1"/>
    <col min="8999" max="8999" width="9.7109375" style="1" customWidth="1"/>
    <col min="9000" max="9000" width="8" style="1" customWidth="1"/>
    <col min="9001" max="9001" width="11.5703125" style="1" customWidth="1"/>
    <col min="9002" max="9002" width="12" style="1" customWidth="1"/>
    <col min="9003" max="9003" width="11" style="1" customWidth="1"/>
    <col min="9004" max="9004" width="8.28515625" style="1" customWidth="1"/>
    <col min="9005" max="9005" width="7.7109375" style="1" customWidth="1"/>
    <col min="9006" max="9006" width="7" style="1" customWidth="1"/>
    <col min="9007" max="9007" width="7.7109375" style="1" customWidth="1"/>
    <col min="9008" max="9008" width="9.28515625" style="1" customWidth="1"/>
    <col min="9009" max="9009" width="9.7109375" style="1" customWidth="1"/>
    <col min="9010" max="9010" width="8" style="1" customWidth="1"/>
    <col min="9011" max="9011" width="11.5703125" style="1" customWidth="1"/>
    <col min="9012" max="9012" width="12" style="1" customWidth="1"/>
    <col min="9013" max="9013" width="11" style="1" customWidth="1"/>
    <col min="9014" max="9014" width="8.28515625" style="1" customWidth="1"/>
    <col min="9015" max="9015" width="7.7109375" style="1" customWidth="1"/>
    <col min="9016" max="9016" width="7" style="1" customWidth="1"/>
    <col min="9017" max="9017" width="7.7109375" style="1" customWidth="1"/>
    <col min="9018" max="9018" width="9.28515625" style="1" customWidth="1"/>
    <col min="9019" max="9019" width="9.7109375" style="1" customWidth="1"/>
    <col min="9020" max="9020" width="8" style="1" customWidth="1"/>
    <col min="9021" max="9021" width="11.5703125" style="1" customWidth="1"/>
    <col min="9022" max="9022" width="12" style="1" customWidth="1"/>
    <col min="9023" max="9023" width="11" style="1" customWidth="1"/>
    <col min="9024" max="9024" width="8.28515625" style="1" customWidth="1"/>
    <col min="9025" max="9025" width="7.7109375" style="1" customWidth="1"/>
    <col min="9026" max="9026" width="7.85546875" style="1" customWidth="1"/>
    <col min="9027" max="9027" width="7.7109375" style="1" customWidth="1"/>
    <col min="9028" max="9028" width="9.28515625" style="1" customWidth="1"/>
    <col min="9029" max="9029" width="9.7109375" style="1" customWidth="1"/>
    <col min="9030" max="9030" width="8" style="1" customWidth="1"/>
    <col min="9031" max="9031" width="11.5703125" style="1" customWidth="1"/>
    <col min="9032" max="9032" width="12" style="1" customWidth="1"/>
    <col min="9033" max="9033" width="11" style="1" customWidth="1"/>
    <col min="9034" max="9034" width="8.28515625" style="1" customWidth="1"/>
    <col min="9035" max="9228" width="9.140625" style="1"/>
    <col min="9229" max="9229" width="6.28515625" style="1" customWidth="1"/>
    <col min="9230" max="9230" width="71.85546875" style="1" customWidth="1"/>
    <col min="9231" max="9231" width="7.5703125" style="1" customWidth="1"/>
    <col min="9232" max="9232" width="7" style="1" customWidth="1"/>
    <col min="9233" max="9233" width="7.7109375" style="1" customWidth="1"/>
    <col min="9234" max="9234" width="9.28515625" style="1" customWidth="1"/>
    <col min="9235" max="9235" width="9.7109375" style="1" customWidth="1"/>
    <col min="9236" max="9236" width="8" style="1" customWidth="1"/>
    <col min="9237" max="9237" width="11.5703125" style="1" customWidth="1"/>
    <col min="9238" max="9238" width="12" style="1" customWidth="1"/>
    <col min="9239" max="9239" width="11" style="1" customWidth="1"/>
    <col min="9240" max="9240" width="8.28515625" style="1" customWidth="1"/>
    <col min="9241" max="9241" width="7.7109375" style="1" customWidth="1"/>
    <col min="9242" max="9242" width="7" style="1" customWidth="1"/>
    <col min="9243" max="9243" width="7.7109375" style="1" customWidth="1"/>
    <col min="9244" max="9244" width="9.28515625" style="1" customWidth="1"/>
    <col min="9245" max="9245" width="9.7109375" style="1" customWidth="1"/>
    <col min="9246" max="9246" width="8" style="1" customWidth="1"/>
    <col min="9247" max="9247" width="11.5703125" style="1" customWidth="1"/>
    <col min="9248" max="9248" width="12" style="1" customWidth="1"/>
    <col min="9249" max="9249" width="11" style="1" customWidth="1"/>
    <col min="9250" max="9250" width="8.28515625" style="1" customWidth="1"/>
    <col min="9251" max="9251" width="7.7109375" style="1" customWidth="1"/>
    <col min="9252" max="9252" width="7" style="1" customWidth="1"/>
    <col min="9253" max="9253" width="7.7109375" style="1" customWidth="1"/>
    <col min="9254" max="9254" width="9.28515625" style="1" customWidth="1"/>
    <col min="9255" max="9255" width="9.7109375" style="1" customWidth="1"/>
    <col min="9256" max="9256" width="8" style="1" customWidth="1"/>
    <col min="9257" max="9257" width="11.5703125" style="1" customWidth="1"/>
    <col min="9258" max="9258" width="12" style="1" customWidth="1"/>
    <col min="9259" max="9259" width="11" style="1" customWidth="1"/>
    <col min="9260" max="9260" width="8.28515625" style="1" customWidth="1"/>
    <col min="9261" max="9261" width="7.7109375" style="1" customWidth="1"/>
    <col min="9262" max="9262" width="7" style="1" customWidth="1"/>
    <col min="9263" max="9263" width="7.7109375" style="1" customWidth="1"/>
    <col min="9264" max="9264" width="9.28515625" style="1" customWidth="1"/>
    <col min="9265" max="9265" width="9.7109375" style="1" customWidth="1"/>
    <col min="9266" max="9266" width="8" style="1" customWidth="1"/>
    <col min="9267" max="9267" width="11.5703125" style="1" customWidth="1"/>
    <col min="9268" max="9268" width="12" style="1" customWidth="1"/>
    <col min="9269" max="9269" width="11" style="1" customWidth="1"/>
    <col min="9270" max="9270" width="8.28515625" style="1" customWidth="1"/>
    <col min="9271" max="9271" width="7.7109375" style="1" customWidth="1"/>
    <col min="9272" max="9272" width="7" style="1" customWidth="1"/>
    <col min="9273" max="9273" width="7.7109375" style="1" customWidth="1"/>
    <col min="9274" max="9274" width="9.28515625" style="1" customWidth="1"/>
    <col min="9275" max="9275" width="9.7109375" style="1" customWidth="1"/>
    <col min="9276" max="9276" width="8" style="1" customWidth="1"/>
    <col min="9277" max="9277" width="11.5703125" style="1" customWidth="1"/>
    <col min="9278" max="9278" width="12" style="1" customWidth="1"/>
    <col min="9279" max="9279" width="11" style="1" customWidth="1"/>
    <col min="9280" max="9280" width="8.28515625" style="1" customWidth="1"/>
    <col min="9281" max="9281" width="7.7109375" style="1" customWidth="1"/>
    <col min="9282" max="9282" width="7.85546875" style="1" customWidth="1"/>
    <col min="9283" max="9283" width="7.7109375" style="1" customWidth="1"/>
    <col min="9284" max="9284" width="9.28515625" style="1" customWidth="1"/>
    <col min="9285" max="9285" width="9.7109375" style="1" customWidth="1"/>
    <col min="9286" max="9286" width="8" style="1" customWidth="1"/>
    <col min="9287" max="9287" width="11.5703125" style="1" customWidth="1"/>
    <col min="9288" max="9288" width="12" style="1" customWidth="1"/>
    <col min="9289" max="9289" width="11" style="1" customWidth="1"/>
    <col min="9290" max="9290" width="8.28515625" style="1" customWidth="1"/>
    <col min="9291" max="9484" width="9.140625" style="1"/>
    <col min="9485" max="9485" width="6.28515625" style="1" customWidth="1"/>
    <col min="9486" max="9486" width="71.85546875" style="1" customWidth="1"/>
    <col min="9487" max="9487" width="7.5703125" style="1" customWidth="1"/>
    <col min="9488" max="9488" width="7" style="1" customWidth="1"/>
    <col min="9489" max="9489" width="7.7109375" style="1" customWidth="1"/>
    <col min="9490" max="9490" width="9.28515625" style="1" customWidth="1"/>
    <col min="9491" max="9491" width="9.7109375" style="1" customWidth="1"/>
    <col min="9492" max="9492" width="8" style="1" customWidth="1"/>
    <col min="9493" max="9493" width="11.5703125" style="1" customWidth="1"/>
    <col min="9494" max="9494" width="12" style="1" customWidth="1"/>
    <col min="9495" max="9495" width="11" style="1" customWidth="1"/>
    <col min="9496" max="9496" width="8.28515625" style="1" customWidth="1"/>
    <col min="9497" max="9497" width="7.7109375" style="1" customWidth="1"/>
    <col min="9498" max="9498" width="7" style="1" customWidth="1"/>
    <col min="9499" max="9499" width="7.7109375" style="1" customWidth="1"/>
    <col min="9500" max="9500" width="9.28515625" style="1" customWidth="1"/>
    <col min="9501" max="9501" width="9.7109375" style="1" customWidth="1"/>
    <col min="9502" max="9502" width="8" style="1" customWidth="1"/>
    <col min="9503" max="9503" width="11.5703125" style="1" customWidth="1"/>
    <col min="9504" max="9504" width="12" style="1" customWidth="1"/>
    <col min="9505" max="9505" width="11" style="1" customWidth="1"/>
    <col min="9506" max="9506" width="8.28515625" style="1" customWidth="1"/>
    <col min="9507" max="9507" width="7.7109375" style="1" customWidth="1"/>
    <col min="9508" max="9508" width="7" style="1" customWidth="1"/>
    <col min="9509" max="9509" width="7.7109375" style="1" customWidth="1"/>
    <col min="9510" max="9510" width="9.28515625" style="1" customWidth="1"/>
    <col min="9511" max="9511" width="9.7109375" style="1" customWidth="1"/>
    <col min="9512" max="9512" width="8" style="1" customWidth="1"/>
    <col min="9513" max="9513" width="11.5703125" style="1" customWidth="1"/>
    <col min="9514" max="9514" width="12" style="1" customWidth="1"/>
    <col min="9515" max="9515" width="11" style="1" customWidth="1"/>
    <col min="9516" max="9516" width="8.28515625" style="1" customWidth="1"/>
    <col min="9517" max="9517" width="7.7109375" style="1" customWidth="1"/>
    <col min="9518" max="9518" width="7" style="1" customWidth="1"/>
    <col min="9519" max="9519" width="7.7109375" style="1" customWidth="1"/>
    <col min="9520" max="9520" width="9.28515625" style="1" customWidth="1"/>
    <col min="9521" max="9521" width="9.7109375" style="1" customWidth="1"/>
    <col min="9522" max="9522" width="8" style="1" customWidth="1"/>
    <col min="9523" max="9523" width="11.5703125" style="1" customWidth="1"/>
    <col min="9524" max="9524" width="12" style="1" customWidth="1"/>
    <col min="9525" max="9525" width="11" style="1" customWidth="1"/>
    <col min="9526" max="9526" width="8.28515625" style="1" customWidth="1"/>
    <col min="9527" max="9527" width="7.7109375" style="1" customWidth="1"/>
    <col min="9528" max="9528" width="7" style="1" customWidth="1"/>
    <col min="9529" max="9529" width="7.7109375" style="1" customWidth="1"/>
    <col min="9530" max="9530" width="9.28515625" style="1" customWidth="1"/>
    <col min="9531" max="9531" width="9.7109375" style="1" customWidth="1"/>
    <col min="9532" max="9532" width="8" style="1" customWidth="1"/>
    <col min="9533" max="9533" width="11.5703125" style="1" customWidth="1"/>
    <col min="9534" max="9534" width="12" style="1" customWidth="1"/>
    <col min="9535" max="9535" width="11" style="1" customWidth="1"/>
    <col min="9536" max="9536" width="8.28515625" style="1" customWidth="1"/>
    <col min="9537" max="9537" width="7.7109375" style="1" customWidth="1"/>
    <col min="9538" max="9538" width="7.85546875" style="1" customWidth="1"/>
    <col min="9539" max="9539" width="7.7109375" style="1" customWidth="1"/>
    <col min="9540" max="9540" width="9.28515625" style="1" customWidth="1"/>
    <col min="9541" max="9541" width="9.7109375" style="1" customWidth="1"/>
    <col min="9542" max="9542" width="8" style="1" customWidth="1"/>
    <col min="9543" max="9543" width="11.5703125" style="1" customWidth="1"/>
    <col min="9544" max="9544" width="12" style="1" customWidth="1"/>
    <col min="9545" max="9545" width="11" style="1" customWidth="1"/>
    <col min="9546" max="9546" width="8.28515625" style="1" customWidth="1"/>
    <col min="9547" max="9740" width="9.140625" style="1"/>
    <col min="9741" max="9741" width="6.28515625" style="1" customWidth="1"/>
    <col min="9742" max="9742" width="71.85546875" style="1" customWidth="1"/>
    <col min="9743" max="9743" width="7.5703125" style="1" customWidth="1"/>
    <col min="9744" max="9744" width="7" style="1" customWidth="1"/>
    <col min="9745" max="9745" width="7.7109375" style="1" customWidth="1"/>
    <col min="9746" max="9746" width="9.28515625" style="1" customWidth="1"/>
    <col min="9747" max="9747" width="9.7109375" style="1" customWidth="1"/>
    <col min="9748" max="9748" width="8" style="1" customWidth="1"/>
    <col min="9749" max="9749" width="11.5703125" style="1" customWidth="1"/>
    <col min="9750" max="9750" width="12" style="1" customWidth="1"/>
    <col min="9751" max="9751" width="11" style="1" customWidth="1"/>
    <col min="9752" max="9752" width="8.28515625" style="1" customWidth="1"/>
    <col min="9753" max="9753" width="7.7109375" style="1" customWidth="1"/>
    <col min="9754" max="9754" width="7" style="1" customWidth="1"/>
    <col min="9755" max="9755" width="7.7109375" style="1" customWidth="1"/>
    <col min="9756" max="9756" width="9.28515625" style="1" customWidth="1"/>
    <col min="9757" max="9757" width="9.7109375" style="1" customWidth="1"/>
    <col min="9758" max="9758" width="8" style="1" customWidth="1"/>
    <col min="9759" max="9759" width="11.5703125" style="1" customWidth="1"/>
    <col min="9760" max="9760" width="12" style="1" customWidth="1"/>
    <col min="9761" max="9761" width="11" style="1" customWidth="1"/>
    <col min="9762" max="9762" width="8.28515625" style="1" customWidth="1"/>
    <col min="9763" max="9763" width="7.7109375" style="1" customWidth="1"/>
    <col min="9764" max="9764" width="7" style="1" customWidth="1"/>
    <col min="9765" max="9765" width="7.7109375" style="1" customWidth="1"/>
    <col min="9766" max="9766" width="9.28515625" style="1" customWidth="1"/>
    <col min="9767" max="9767" width="9.7109375" style="1" customWidth="1"/>
    <col min="9768" max="9768" width="8" style="1" customWidth="1"/>
    <col min="9769" max="9769" width="11.5703125" style="1" customWidth="1"/>
    <col min="9770" max="9770" width="12" style="1" customWidth="1"/>
    <col min="9771" max="9771" width="11" style="1" customWidth="1"/>
    <col min="9772" max="9772" width="8.28515625" style="1" customWidth="1"/>
    <col min="9773" max="9773" width="7.7109375" style="1" customWidth="1"/>
    <col min="9774" max="9774" width="7" style="1" customWidth="1"/>
    <col min="9775" max="9775" width="7.7109375" style="1" customWidth="1"/>
    <col min="9776" max="9776" width="9.28515625" style="1" customWidth="1"/>
    <col min="9777" max="9777" width="9.7109375" style="1" customWidth="1"/>
    <col min="9778" max="9778" width="8" style="1" customWidth="1"/>
    <col min="9779" max="9779" width="11.5703125" style="1" customWidth="1"/>
    <col min="9780" max="9780" width="12" style="1" customWidth="1"/>
    <col min="9781" max="9781" width="11" style="1" customWidth="1"/>
    <col min="9782" max="9782" width="8.28515625" style="1" customWidth="1"/>
    <col min="9783" max="9783" width="7.7109375" style="1" customWidth="1"/>
    <col min="9784" max="9784" width="7" style="1" customWidth="1"/>
    <col min="9785" max="9785" width="7.7109375" style="1" customWidth="1"/>
    <col min="9786" max="9786" width="9.28515625" style="1" customWidth="1"/>
    <col min="9787" max="9787" width="9.7109375" style="1" customWidth="1"/>
    <col min="9788" max="9788" width="8" style="1" customWidth="1"/>
    <col min="9789" max="9789" width="11.5703125" style="1" customWidth="1"/>
    <col min="9790" max="9790" width="12" style="1" customWidth="1"/>
    <col min="9791" max="9791" width="11" style="1" customWidth="1"/>
    <col min="9792" max="9792" width="8.28515625" style="1" customWidth="1"/>
    <col min="9793" max="9793" width="7.7109375" style="1" customWidth="1"/>
    <col min="9794" max="9794" width="7.85546875" style="1" customWidth="1"/>
    <col min="9795" max="9795" width="7.7109375" style="1" customWidth="1"/>
    <col min="9796" max="9796" width="9.28515625" style="1" customWidth="1"/>
    <col min="9797" max="9797" width="9.7109375" style="1" customWidth="1"/>
    <col min="9798" max="9798" width="8" style="1" customWidth="1"/>
    <col min="9799" max="9799" width="11.5703125" style="1" customWidth="1"/>
    <col min="9800" max="9800" width="12" style="1" customWidth="1"/>
    <col min="9801" max="9801" width="11" style="1" customWidth="1"/>
    <col min="9802" max="9802" width="8.28515625" style="1" customWidth="1"/>
    <col min="9803" max="9996" width="9.140625" style="1"/>
    <col min="9997" max="9997" width="6.28515625" style="1" customWidth="1"/>
    <col min="9998" max="9998" width="71.85546875" style="1" customWidth="1"/>
    <col min="9999" max="9999" width="7.5703125" style="1" customWidth="1"/>
    <col min="10000" max="10000" width="7" style="1" customWidth="1"/>
    <col min="10001" max="10001" width="7.7109375" style="1" customWidth="1"/>
    <col min="10002" max="10002" width="9.28515625" style="1" customWidth="1"/>
    <col min="10003" max="10003" width="9.7109375" style="1" customWidth="1"/>
    <col min="10004" max="10004" width="8" style="1" customWidth="1"/>
    <col min="10005" max="10005" width="11.5703125" style="1" customWidth="1"/>
    <col min="10006" max="10006" width="12" style="1" customWidth="1"/>
    <col min="10007" max="10007" width="11" style="1" customWidth="1"/>
    <col min="10008" max="10008" width="8.28515625" style="1" customWidth="1"/>
    <col min="10009" max="10009" width="7.7109375" style="1" customWidth="1"/>
    <col min="10010" max="10010" width="7" style="1" customWidth="1"/>
    <col min="10011" max="10011" width="7.7109375" style="1" customWidth="1"/>
    <col min="10012" max="10012" width="9.28515625" style="1" customWidth="1"/>
    <col min="10013" max="10013" width="9.7109375" style="1" customWidth="1"/>
    <col min="10014" max="10014" width="8" style="1" customWidth="1"/>
    <col min="10015" max="10015" width="11.5703125" style="1" customWidth="1"/>
    <col min="10016" max="10016" width="12" style="1" customWidth="1"/>
    <col min="10017" max="10017" width="11" style="1" customWidth="1"/>
    <col min="10018" max="10018" width="8.28515625" style="1" customWidth="1"/>
    <col min="10019" max="10019" width="7.7109375" style="1" customWidth="1"/>
    <col min="10020" max="10020" width="7" style="1" customWidth="1"/>
    <col min="10021" max="10021" width="7.7109375" style="1" customWidth="1"/>
    <col min="10022" max="10022" width="9.28515625" style="1" customWidth="1"/>
    <col min="10023" max="10023" width="9.7109375" style="1" customWidth="1"/>
    <col min="10024" max="10024" width="8" style="1" customWidth="1"/>
    <col min="10025" max="10025" width="11.5703125" style="1" customWidth="1"/>
    <col min="10026" max="10026" width="12" style="1" customWidth="1"/>
    <col min="10027" max="10027" width="11" style="1" customWidth="1"/>
    <col min="10028" max="10028" width="8.28515625" style="1" customWidth="1"/>
    <col min="10029" max="10029" width="7.7109375" style="1" customWidth="1"/>
    <col min="10030" max="10030" width="7" style="1" customWidth="1"/>
    <col min="10031" max="10031" width="7.7109375" style="1" customWidth="1"/>
    <col min="10032" max="10032" width="9.28515625" style="1" customWidth="1"/>
    <col min="10033" max="10033" width="9.7109375" style="1" customWidth="1"/>
    <col min="10034" max="10034" width="8" style="1" customWidth="1"/>
    <col min="10035" max="10035" width="11.5703125" style="1" customWidth="1"/>
    <col min="10036" max="10036" width="12" style="1" customWidth="1"/>
    <col min="10037" max="10037" width="11" style="1" customWidth="1"/>
    <col min="10038" max="10038" width="8.28515625" style="1" customWidth="1"/>
    <col min="10039" max="10039" width="7.7109375" style="1" customWidth="1"/>
    <col min="10040" max="10040" width="7" style="1" customWidth="1"/>
    <col min="10041" max="10041" width="7.7109375" style="1" customWidth="1"/>
    <col min="10042" max="10042" width="9.28515625" style="1" customWidth="1"/>
    <col min="10043" max="10043" width="9.7109375" style="1" customWidth="1"/>
    <col min="10044" max="10044" width="8" style="1" customWidth="1"/>
    <col min="10045" max="10045" width="11.5703125" style="1" customWidth="1"/>
    <col min="10046" max="10046" width="12" style="1" customWidth="1"/>
    <col min="10047" max="10047" width="11" style="1" customWidth="1"/>
    <col min="10048" max="10048" width="8.28515625" style="1" customWidth="1"/>
    <col min="10049" max="10049" width="7.7109375" style="1" customWidth="1"/>
    <col min="10050" max="10050" width="7.85546875" style="1" customWidth="1"/>
    <col min="10051" max="10051" width="7.7109375" style="1" customWidth="1"/>
    <col min="10052" max="10052" width="9.28515625" style="1" customWidth="1"/>
    <col min="10053" max="10053" width="9.7109375" style="1" customWidth="1"/>
    <col min="10054" max="10054" width="8" style="1" customWidth="1"/>
    <col min="10055" max="10055" width="11.5703125" style="1" customWidth="1"/>
    <col min="10056" max="10056" width="12" style="1" customWidth="1"/>
    <col min="10057" max="10057" width="11" style="1" customWidth="1"/>
    <col min="10058" max="10058" width="8.28515625" style="1" customWidth="1"/>
    <col min="10059" max="10252" width="9.140625" style="1"/>
    <col min="10253" max="10253" width="6.28515625" style="1" customWidth="1"/>
    <col min="10254" max="10254" width="71.85546875" style="1" customWidth="1"/>
    <col min="10255" max="10255" width="7.5703125" style="1" customWidth="1"/>
    <col min="10256" max="10256" width="7" style="1" customWidth="1"/>
    <col min="10257" max="10257" width="7.7109375" style="1" customWidth="1"/>
    <col min="10258" max="10258" width="9.28515625" style="1" customWidth="1"/>
    <col min="10259" max="10259" width="9.7109375" style="1" customWidth="1"/>
    <col min="10260" max="10260" width="8" style="1" customWidth="1"/>
    <col min="10261" max="10261" width="11.5703125" style="1" customWidth="1"/>
    <col min="10262" max="10262" width="12" style="1" customWidth="1"/>
    <col min="10263" max="10263" width="11" style="1" customWidth="1"/>
    <col min="10264" max="10264" width="8.28515625" style="1" customWidth="1"/>
    <col min="10265" max="10265" width="7.7109375" style="1" customWidth="1"/>
    <col min="10266" max="10266" width="7" style="1" customWidth="1"/>
    <col min="10267" max="10267" width="7.7109375" style="1" customWidth="1"/>
    <col min="10268" max="10268" width="9.28515625" style="1" customWidth="1"/>
    <col min="10269" max="10269" width="9.7109375" style="1" customWidth="1"/>
    <col min="10270" max="10270" width="8" style="1" customWidth="1"/>
    <col min="10271" max="10271" width="11.5703125" style="1" customWidth="1"/>
    <col min="10272" max="10272" width="12" style="1" customWidth="1"/>
    <col min="10273" max="10273" width="11" style="1" customWidth="1"/>
    <col min="10274" max="10274" width="8.28515625" style="1" customWidth="1"/>
    <col min="10275" max="10275" width="7.7109375" style="1" customWidth="1"/>
    <col min="10276" max="10276" width="7" style="1" customWidth="1"/>
    <col min="10277" max="10277" width="7.7109375" style="1" customWidth="1"/>
    <col min="10278" max="10278" width="9.28515625" style="1" customWidth="1"/>
    <col min="10279" max="10279" width="9.7109375" style="1" customWidth="1"/>
    <col min="10280" max="10280" width="8" style="1" customWidth="1"/>
    <col min="10281" max="10281" width="11.5703125" style="1" customWidth="1"/>
    <col min="10282" max="10282" width="12" style="1" customWidth="1"/>
    <col min="10283" max="10283" width="11" style="1" customWidth="1"/>
    <col min="10284" max="10284" width="8.28515625" style="1" customWidth="1"/>
    <col min="10285" max="10285" width="7.7109375" style="1" customWidth="1"/>
    <col min="10286" max="10286" width="7" style="1" customWidth="1"/>
    <col min="10287" max="10287" width="7.7109375" style="1" customWidth="1"/>
    <col min="10288" max="10288" width="9.28515625" style="1" customWidth="1"/>
    <col min="10289" max="10289" width="9.7109375" style="1" customWidth="1"/>
    <col min="10290" max="10290" width="8" style="1" customWidth="1"/>
    <col min="10291" max="10291" width="11.5703125" style="1" customWidth="1"/>
    <col min="10292" max="10292" width="12" style="1" customWidth="1"/>
    <col min="10293" max="10293" width="11" style="1" customWidth="1"/>
    <col min="10294" max="10294" width="8.28515625" style="1" customWidth="1"/>
    <col min="10295" max="10295" width="7.7109375" style="1" customWidth="1"/>
    <col min="10296" max="10296" width="7" style="1" customWidth="1"/>
    <col min="10297" max="10297" width="7.7109375" style="1" customWidth="1"/>
    <col min="10298" max="10298" width="9.28515625" style="1" customWidth="1"/>
    <col min="10299" max="10299" width="9.7109375" style="1" customWidth="1"/>
    <col min="10300" max="10300" width="8" style="1" customWidth="1"/>
    <col min="10301" max="10301" width="11.5703125" style="1" customWidth="1"/>
    <col min="10302" max="10302" width="12" style="1" customWidth="1"/>
    <col min="10303" max="10303" width="11" style="1" customWidth="1"/>
    <col min="10304" max="10304" width="8.28515625" style="1" customWidth="1"/>
    <col min="10305" max="10305" width="7.7109375" style="1" customWidth="1"/>
    <col min="10306" max="10306" width="7.85546875" style="1" customWidth="1"/>
    <col min="10307" max="10307" width="7.7109375" style="1" customWidth="1"/>
    <col min="10308" max="10308" width="9.28515625" style="1" customWidth="1"/>
    <col min="10309" max="10309" width="9.7109375" style="1" customWidth="1"/>
    <col min="10310" max="10310" width="8" style="1" customWidth="1"/>
    <col min="10311" max="10311" width="11.5703125" style="1" customWidth="1"/>
    <col min="10312" max="10312" width="12" style="1" customWidth="1"/>
    <col min="10313" max="10313" width="11" style="1" customWidth="1"/>
    <col min="10314" max="10314" width="8.28515625" style="1" customWidth="1"/>
    <col min="10315" max="10508" width="9.140625" style="1"/>
    <col min="10509" max="10509" width="6.28515625" style="1" customWidth="1"/>
    <col min="10510" max="10510" width="71.85546875" style="1" customWidth="1"/>
    <col min="10511" max="10511" width="7.5703125" style="1" customWidth="1"/>
    <col min="10512" max="10512" width="7" style="1" customWidth="1"/>
    <col min="10513" max="10513" width="7.7109375" style="1" customWidth="1"/>
    <col min="10514" max="10514" width="9.28515625" style="1" customWidth="1"/>
    <col min="10515" max="10515" width="9.7109375" style="1" customWidth="1"/>
    <col min="10516" max="10516" width="8" style="1" customWidth="1"/>
    <col min="10517" max="10517" width="11.5703125" style="1" customWidth="1"/>
    <col min="10518" max="10518" width="12" style="1" customWidth="1"/>
    <col min="10519" max="10519" width="11" style="1" customWidth="1"/>
    <col min="10520" max="10520" width="8.28515625" style="1" customWidth="1"/>
    <col min="10521" max="10521" width="7.7109375" style="1" customWidth="1"/>
    <col min="10522" max="10522" width="7" style="1" customWidth="1"/>
    <col min="10523" max="10523" width="7.7109375" style="1" customWidth="1"/>
    <col min="10524" max="10524" width="9.28515625" style="1" customWidth="1"/>
    <col min="10525" max="10525" width="9.7109375" style="1" customWidth="1"/>
    <col min="10526" max="10526" width="8" style="1" customWidth="1"/>
    <col min="10527" max="10527" width="11.5703125" style="1" customWidth="1"/>
    <col min="10528" max="10528" width="12" style="1" customWidth="1"/>
    <col min="10529" max="10529" width="11" style="1" customWidth="1"/>
    <col min="10530" max="10530" width="8.28515625" style="1" customWidth="1"/>
    <col min="10531" max="10531" width="7.7109375" style="1" customWidth="1"/>
    <col min="10532" max="10532" width="7" style="1" customWidth="1"/>
    <col min="10533" max="10533" width="7.7109375" style="1" customWidth="1"/>
    <col min="10534" max="10534" width="9.28515625" style="1" customWidth="1"/>
    <col min="10535" max="10535" width="9.7109375" style="1" customWidth="1"/>
    <col min="10536" max="10536" width="8" style="1" customWidth="1"/>
    <col min="10537" max="10537" width="11.5703125" style="1" customWidth="1"/>
    <col min="10538" max="10538" width="12" style="1" customWidth="1"/>
    <col min="10539" max="10539" width="11" style="1" customWidth="1"/>
    <col min="10540" max="10540" width="8.28515625" style="1" customWidth="1"/>
    <col min="10541" max="10541" width="7.7109375" style="1" customWidth="1"/>
    <col min="10542" max="10542" width="7" style="1" customWidth="1"/>
    <col min="10543" max="10543" width="7.7109375" style="1" customWidth="1"/>
    <col min="10544" max="10544" width="9.28515625" style="1" customWidth="1"/>
    <col min="10545" max="10545" width="9.7109375" style="1" customWidth="1"/>
    <col min="10546" max="10546" width="8" style="1" customWidth="1"/>
    <col min="10547" max="10547" width="11.5703125" style="1" customWidth="1"/>
    <col min="10548" max="10548" width="12" style="1" customWidth="1"/>
    <col min="10549" max="10549" width="11" style="1" customWidth="1"/>
    <col min="10550" max="10550" width="8.28515625" style="1" customWidth="1"/>
    <col min="10551" max="10551" width="7.7109375" style="1" customWidth="1"/>
    <col min="10552" max="10552" width="7" style="1" customWidth="1"/>
    <col min="10553" max="10553" width="7.7109375" style="1" customWidth="1"/>
    <col min="10554" max="10554" width="9.28515625" style="1" customWidth="1"/>
    <col min="10555" max="10555" width="9.7109375" style="1" customWidth="1"/>
    <col min="10556" max="10556" width="8" style="1" customWidth="1"/>
    <col min="10557" max="10557" width="11.5703125" style="1" customWidth="1"/>
    <col min="10558" max="10558" width="12" style="1" customWidth="1"/>
    <col min="10559" max="10559" width="11" style="1" customWidth="1"/>
    <col min="10560" max="10560" width="8.28515625" style="1" customWidth="1"/>
    <col min="10561" max="10561" width="7.7109375" style="1" customWidth="1"/>
    <col min="10562" max="10562" width="7.85546875" style="1" customWidth="1"/>
    <col min="10563" max="10563" width="7.7109375" style="1" customWidth="1"/>
    <col min="10564" max="10564" width="9.28515625" style="1" customWidth="1"/>
    <col min="10565" max="10565" width="9.7109375" style="1" customWidth="1"/>
    <col min="10566" max="10566" width="8" style="1" customWidth="1"/>
    <col min="10567" max="10567" width="11.5703125" style="1" customWidth="1"/>
    <col min="10568" max="10568" width="12" style="1" customWidth="1"/>
    <col min="10569" max="10569" width="11" style="1" customWidth="1"/>
    <col min="10570" max="10570" width="8.28515625" style="1" customWidth="1"/>
    <col min="10571" max="10764" width="9.140625" style="1"/>
    <col min="10765" max="10765" width="6.28515625" style="1" customWidth="1"/>
    <col min="10766" max="10766" width="71.85546875" style="1" customWidth="1"/>
    <col min="10767" max="10767" width="7.5703125" style="1" customWidth="1"/>
    <col min="10768" max="10768" width="7" style="1" customWidth="1"/>
    <col min="10769" max="10769" width="7.7109375" style="1" customWidth="1"/>
    <col min="10770" max="10770" width="9.28515625" style="1" customWidth="1"/>
    <col min="10771" max="10771" width="9.7109375" style="1" customWidth="1"/>
    <col min="10772" max="10772" width="8" style="1" customWidth="1"/>
    <col min="10773" max="10773" width="11.5703125" style="1" customWidth="1"/>
    <col min="10774" max="10774" width="12" style="1" customWidth="1"/>
    <col min="10775" max="10775" width="11" style="1" customWidth="1"/>
    <col min="10776" max="10776" width="8.28515625" style="1" customWidth="1"/>
    <col min="10777" max="10777" width="7.7109375" style="1" customWidth="1"/>
    <col min="10778" max="10778" width="7" style="1" customWidth="1"/>
    <col min="10779" max="10779" width="7.7109375" style="1" customWidth="1"/>
    <col min="10780" max="10780" width="9.28515625" style="1" customWidth="1"/>
    <col min="10781" max="10781" width="9.7109375" style="1" customWidth="1"/>
    <col min="10782" max="10782" width="8" style="1" customWidth="1"/>
    <col min="10783" max="10783" width="11.5703125" style="1" customWidth="1"/>
    <col min="10784" max="10784" width="12" style="1" customWidth="1"/>
    <col min="10785" max="10785" width="11" style="1" customWidth="1"/>
    <col min="10786" max="10786" width="8.28515625" style="1" customWidth="1"/>
    <col min="10787" max="10787" width="7.7109375" style="1" customWidth="1"/>
    <col min="10788" max="10788" width="7" style="1" customWidth="1"/>
    <col min="10789" max="10789" width="7.7109375" style="1" customWidth="1"/>
    <col min="10790" max="10790" width="9.28515625" style="1" customWidth="1"/>
    <col min="10791" max="10791" width="9.7109375" style="1" customWidth="1"/>
    <col min="10792" max="10792" width="8" style="1" customWidth="1"/>
    <col min="10793" max="10793" width="11.5703125" style="1" customWidth="1"/>
    <col min="10794" max="10794" width="12" style="1" customWidth="1"/>
    <col min="10795" max="10795" width="11" style="1" customWidth="1"/>
    <col min="10796" max="10796" width="8.28515625" style="1" customWidth="1"/>
    <col min="10797" max="10797" width="7.7109375" style="1" customWidth="1"/>
    <col min="10798" max="10798" width="7" style="1" customWidth="1"/>
    <col min="10799" max="10799" width="7.7109375" style="1" customWidth="1"/>
    <col min="10800" max="10800" width="9.28515625" style="1" customWidth="1"/>
    <col min="10801" max="10801" width="9.7109375" style="1" customWidth="1"/>
    <col min="10802" max="10802" width="8" style="1" customWidth="1"/>
    <col min="10803" max="10803" width="11.5703125" style="1" customWidth="1"/>
    <col min="10804" max="10804" width="12" style="1" customWidth="1"/>
    <col min="10805" max="10805" width="11" style="1" customWidth="1"/>
    <col min="10806" max="10806" width="8.28515625" style="1" customWidth="1"/>
    <col min="10807" max="10807" width="7.7109375" style="1" customWidth="1"/>
    <col min="10808" max="10808" width="7" style="1" customWidth="1"/>
    <col min="10809" max="10809" width="7.7109375" style="1" customWidth="1"/>
    <col min="10810" max="10810" width="9.28515625" style="1" customWidth="1"/>
    <col min="10811" max="10811" width="9.7109375" style="1" customWidth="1"/>
    <col min="10812" max="10812" width="8" style="1" customWidth="1"/>
    <col min="10813" max="10813" width="11.5703125" style="1" customWidth="1"/>
    <col min="10814" max="10814" width="12" style="1" customWidth="1"/>
    <col min="10815" max="10815" width="11" style="1" customWidth="1"/>
    <col min="10816" max="10816" width="8.28515625" style="1" customWidth="1"/>
    <col min="10817" max="10817" width="7.7109375" style="1" customWidth="1"/>
    <col min="10818" max="10818" width="7.85546875" style="1" customWidth="1"/>
    <col min="10819" max="10819" width="7.7109375" style="1" customWidth="1"/>
    <col min="10820" max="10820" width="9.28515625" style="1" customWidth="1"/>
    <col min="10821" max="10821" width="9.7109375" style="1" customWidth="1"/>
    <col min="10822" max="10822" width="8" style="1" customWidth="1"/>
    <col min="10823" max="10823" width="11.5703125" style="1" customWidth="1"/>
    <col min="10824" max="10824" width="12" style="1" customWidth="1"/>
    <col min="10825" max="10825" width="11" style="1" customWidth="1"/>
    <col min="10826" max="10826" width="8.28515625" style="1" customWidth="1"/>
    <col min="10827" max="11020" width="9.140625" style="1"/>
    <col min="11021" max="11021" width="6.28515625" style="1" customWidth="1"/>
    <col min="11022" max="11022" width="71.85546875" style="1" customWidth="1"/>
    <col min="11023" max="11023" width="7.5703125" style="1" customWidth="1"/>
    <col min="11024" max="11024" width="7" style="1" customWidth="1"/>
    <col min="11025" max="11025" width="7.7109375" style="1" customWidth="1"/>
    <col min="11026" max="11026" width="9.28515625" style="1" customWidth="1"/>
    <col min="11027" max="11027" width="9.7109375" style="1" customWidth="1"/>
    <col min="11028" max="11028" width="8" style="1" customWidth="1"/>
    <col min="11029" max="11029" width="11.5703125" style="1" customWidth="1"/>
    <col min="11030" max="11030" width="12" style="1" customWidth="1"/>
    <col min="11031" max="11031" width="11" style="1" customWidth="1"/>
    <col min="11032" max="11032" width="8.28515625" style="1" customWidth="1"/>
    <col min="11033" max="11033" width="7.7109375" style="1" customWidth="1"/>
    <col min="11034" max="11034" width="7" style="1" customWidth="1"/>
    <col min="11035" max="11035" width="7.7109375" style="1" customWidth="1"/>
    <col min="11036" max="11036" width="9.28515625" style="1" customWidth="1"/>
    <col min="11037" max="11037" width="9.7109375" style="1" customWidth="1"/>
    <col min="11038" max="11038" width="8" style="1" customWidth="1"/>
    <col min="11039" max="11039" width="11.5703125" style="1" customWidth="1"/>
    <col min="11040" max="11040" width="12" style="1" customWidth="1"/>
    <col min="11041" max="11041" width="11" style="1" customWidth="1"/>
    <col min="11042" max="11042" width="8.28515625" style="1" customWidth="1"/>
    <col min="11043" max="11043" width="7.7109375" style="1" customWidth="1"/>
    <col min="11044" max="11044" width="7" style="1" customWidth="1"/>
    <col min="11045" max="11045" width="7.7109375" style="1" customWidth="1"/>
    <col min="11046" max="11046" width="9.28515625" style="1" customWidth="1"/>
    <col min="11047" max="11047" width="9.7109375" style="1" customWidth="1"/>
    <col min="11048" max="11048" width="8" style="1" customWidth="1"/>
    <col min="11049" max="11049" width="11.5703125" style="1" customWidth="1"/>
    <col min="11050" max="11050" width="12" style="1" customWidth="1"/>
    <col min="11051" max="11051" width="11" style="1" customWidth="1"/>
    <col min="11052" max="11052" width="8.28515625" style="1" customWidth="1"/>
    <col min="11053" max="11053" width="7.7109375" style="1" customWidth="1"/>
    <col min="11054" max="11054" width="7" style="1" customWidth="1"/>
    <col min="11055" max="11055" width="7.7109375" style="1" customWidth="1"/>
    <col min="11056" max="11056" width="9.28515625" style="1" customWidth="1"/>
    <col min="11057" max="11057" width="9.7109375" style="1" customWidth="1"/>
    <col min="11058" max="11058" width="8" style="1" customWidth="1"/>
    <col min="11059" max="11059" width="11.5703125" style="1" customWidth="1"/>
    <col min="11060" max="11060" width="12" style="1" customWidth="1"/>
    <col min="11061" max="11061" width="11" style="1" customWidth="1"/>
    <col min="11062" max="11062" width="8.28515625" style="1" customWidth="1"/>
    <col min="11063" max="11063" width="7.7109375" style="1" customWidth="1"/>
    <col min="11064" max="11064" width="7" style="1" customWidth="1"/>
    <col min="11065" max="11065" width="7.7109375" style="1" customWidth="1"/>
    <col min="11066" max="11066" width="9.28515625" style="1" customWidth="1"/>
    <col min="11067" max="11067" width="9.7109375" style="1" customWidth="1"/>
    <col min="11068" max="11068" width="8" style="1" customWidth="1"/>
    <col min="11069" max="11069" width="11.5703125" style="1" customWidth="1"/>
    <col min="11070" max="11070" width="12" style="1" customWidth="1"/>
    <col min="11071" max="11071" width="11" style="1" customWidth="1"/>
    <col min="11072" max="11072" width="8.28515625" style="1" customWidth="1"/>
    <col min="11073" max="11073" width="7.7109375" style="1" customWidth="1"/>
    <col min="11074" max="11074" width="7.85546875" style="1" customWidth="1"/>
    <col min="11075" max="11075" width="7.7109375" style="1" customWidth="1"/>
    <col min="11076" max="11076" width="9.28515625" style="1" customWidth="1"/>
    <col min="11077" max="11077" width="9.7109375" style="1" customWidth="1"/>
    <col min="11078" max="11078" width="8" style="1" customWidth="1"/>
    <col min="11079" max="11079" width="11.5703125" style="1" customWidth="1"/>
    <col min="11080" max="11080" width="12" style="1" customWidth="1"/>
    <col min="11081" max="11081" width="11" style="1" customWidth="1"/>
    <col min="11082" max="11082" width="8.28515625" style="1" customWidth="1"/>
    <col min="11083" max="11276" width="9.140625" style="1"/>
    <col min="11277" max="11277" width="6.28515625" style="1" customWidth="1"/>
    <col min="11278" max="11278" width="71.85546875" style="1" customWidth="1"/>
    <col min="11279" max="11279" width="7.5703125" style="1" customWidth="1"/>
    <col min="11280" max="11280" width="7" style="1" customWidth="1"/>
    <col min="11281" max="11281" width="7.7109375" style="1" customWidth="1"/>
    <col min="11282" max="11282" width="9.28515625" style="1" customWidth="1"/>
    <col min="11283" max="11283" width="9.7109375" style="1" customWidth="1"/>
    <col min="11284" max="11284" width="8" style="1" customWidth="1"/>
    <col min="11285" max="11285" width="11.5703125" style="1" customWidth="1"/>
    <col min="11286" max="11286" width="12" style="1" customWidth="1"/>
    <col min="11287" max="11287" width="11" style="1" customWidth="1"/>
    <col min="11288" max="11288" width="8.28515625" style="1" customWidth="1"/>
    <col min="11289" max="11289" width="7.7109375" style="1" customWidth="1"/>
    <col min="11290" max="11290" width="7" style="1" customWidth="1"/>
    <col min="11291" max="11291" width="7.7109375" style="1" customWidth="1"/>
    <col min="11292" max="11292" width="9.28515625" style="1" customWidth="1"/>
    <col min="11293" max="11293" width="9.7109375" style="1" customWidth="1"/>
    <col min="11294" max="11294" width="8" style="1" customWidth="1"/>
    <col min="11295" max="11295" width="11.5703125" style="1" customWidth="1"/>
    <col min="11296" max="11296" width="12" style="1" customWidth="1"/>
    <col min="11297" max="11297" width="11" style="1" customWidth="1"/>
    <col min="11298" max="11298" width="8.28515625" style="1" customWidth="1"/>
    <col min="11299" max="11299" width="7.7109375" style="1" customWidth="1"/>
    <col min="11300" max="11300" width="7" style="1" customWidth="1"/>
    <col min="11301" max="11301" width="7.7109375" style="1" customWidth="1"/>
    <col min="11302" max="11302" width="9.28515625" style="1" customWidth="1"/>
    <col min="11303" max="11303" width="9.7109375" style="1" customWidth="1"/>
    <col min="11304" max="11304" width="8" style="1" customWidth="1"/>
    <col min="11305" max="11305" width="11.5703125" style="1" customWidth="1"/>
    <col min="11306" max="11306" width="12" style="1" customWidth="1"/>
    <col min="11307" max="11307" width="11" style="1" customWidth="1"/>
    <col min="11308" max="11308" width="8.28515625" style="1" customWidth="1"/>
    <col min="11309" max="11309" width="7.7109375" style="1" customWidth="1"/>
    <col min="11310" max="11310" width="7" style="1" customWidth="1"/>
    <col min="11311" max="11311" width="7.7109375" style="1" customWidth="1"/>
    <col min="11312" max="11312" width="9.28515625" style="1" customWidth="1"/>
    <col min="11313" max="11313" width="9.7109375" style="1" customWidth="1"/>
    <col min="11314" max="11314" width="8" style="1" customWidth="1"/>
    <col min="11315" max="11315" width="11.5703125" style="1" customWidth="1"/>
    <col min="11316" max="11316" width="12" style="1" customWidth="1"/>
    <col min="11317" max="11317" width="11" style="1" customWidth="1"/>
    <col min="11318" max="11318" width="8.28515625" style="1" customWidth="1"/>
    <col min="11319" max="11319" width="7.7109375" style="1" customWidth="1"/>
    <col min="11320" max="11320" width="7" style="1" customWidth="1"/>
    <col min="11321" max="11321" width="7.7109375" style="1" customWidth="1"/>
    <col min="11322" max="11322" width="9.28515625" style="1" customWidth="1"/>
    <col min="11323" max="11323" width="9.7109375" style="1" customWidth="1"/>
    <col min="11324" max="11324" width="8" style="1" customWidth="1"/>
    <col min="11325" max="11325" width="11.5703125" style="1" customWidth="1"/>
    <col min="11326" max="11326" width="12" style="1" customWidth="1"/>
    <col min="11327" max="11327" width="11" style="1" customWidth="1"/>
    <col min="11328" max="11328" width="8.28515625" style="1" customWidth="1"/>
    <col min="11329" max="11329" width="7.7109375" style="1" customWidth="1"/>
    <col min="11330" max="11330" width="7.85546875" style="1" customWidth="1"/>
    <col min="11331" max="11331" width="7.7109375" style="1" customWidth="1"/>
    <col min="11332" max="11332" width="9.28515625" style="1" customWidth="1"/>
    <col min="11333" max="11333" width="9.7109375" style="1" customWidth="1"/>
    <col min="11334" max="11334" width="8" style="1" customWidth="1"/>
    <col min="11335" max="11335" width="11.5703125" style="1" customWidth="1"/>
    <col min="11336" max="11336" width="12" style="1" customWidth="1"/>
    <col min="11337" max="11337" width="11" style="1" customWidth="1"/>
    <col min="11338" max="11338" width="8.28515625" style="1" customWidth="1"/>
    <col min="11339" max="11532" width="9.140625" style="1"/>
    <col min="11533" max="11533" width="6.28515625" style="1" customWidth="1"/>
    <col min="11534" max="11534" width="71.85546875" style="1" customWidth="1"/>
    <col min="11535" max="11535" width="7.5703125" style="1" customWidth="1"/>
    <col min="11536" max="11536" width="7" style="1" customWidth="1"/>
    <col min="11537" max="11537" width="7.7109375" style="1" customWidth="1"/>
    <col min="11538" max="11538" width="9.28515625" style="1" customWidth="1"/>
    <col min="11539" max="11539" width="9.7109375" style="1" customWidth="1"/>
    <col min="11540" max="11540" width="8" style="1" customWidth="1"/>
    <col min="11541" max="11541" width="11.5703125" style="1" customWidth="1"/>
    <col min="11542" max="11542" width="12" style="1" customWidth="1"/>
    <col min="11543" max="11543" width="11" style="1" customWidth="1"/>
    <col min="11544" max="11544" width="8.28515625" style="1" customWidth="1"/>
    <col min="11545" max="11545" width="7.7109375" style="1" customWidth="1"/>
    <col min="11546" max="11546" width="7" style="1" customWidth="1"/>
    <col min="11547" max="11547" width="7.7109375" style="1" customWidth="1"/>
    <col min="11548" max="11548" width="9.28515625" style="1" customWidth="1"/>
    <col min="11549" max="11549" width="9.7109375" style="1" customWidth="1"/>
    <col min="11550" max="11550" width="8" style="1" customWidth="1"/>
    <col min="11551" max="11551" width="11.5703125" style="1" customWidth="1"/>
    <col min="11552" max="11552" width="12" style="1" customWidth="1"/>
    <col min="11553" max="11553" width="11" style="1" customWidth="1"/>
    <col min="11554" max="11554" width="8.28515625" style="1" customWidth="1"/>
    <col min="11555" max="11555" width="7.7109375" style="1" customWidth="1"/>
    <col min="11556" max="11556" width="7" style="1" customWidth="1"/>
    <col min="11557" max="11557" width="7.7109375" style="1" customWidth="1"/>
    <col min="11558" max="11558" width="9.28515625" style="1" customWidth="1"/>
    <col min="11559" max="11559" width="9.7109375" style="1" customWidth="1"/>
    <col min="11560" max="11560" width="8" style="1" customWidth="1"/>
    <col min="11561" max="11561" width="11.5703125" style="1" customWidth="1"/>
    <col min="11562" max="11562" width="12" style="1" customWidth="1"/>
    <col min="11563" max="11563" width="11" style="1" customWidth="1"/>
    <col min="11564" max="11564" width="8.28515625" style="1" customWidth="1"/>
    <col min="11565" max="11565" width="7.7109375" style="1" customWidth="1"/>
    <col min="11566" max="11566" width="7" style="1" customWidth="1"/>
    <col min="11567" max="11567" width="7.7109375" style="1" customWidth="1"/>
    <col min="11568" max="11568" width="9.28515625" style="1" customWidth="1"/>
    <col min="11569" max="11569" width="9.7109375" style="1" customWidth="1"/>
    <col min="11570" max="11570" width="8" style="1" customWidth="1"/>
    <col min="11571" max="11571" width="11.5703125" style="1" customWidth="1"/>
    <col min="11572" max="11572" width="12" style="1" customWidth="1"/>
    <col min="11573" max="11573" width="11" style="1" customWidth="1"/>
    <col min="11574" max="11574" width="8.28515625" style="1" customWidth="1"/>
    <col min="11575" max="11575" width="7.7109375" style="1" customWidth="1"/>
    <col min="11576" max="11576" width="7" style="1" customWidth="1"/>
    <col min="11577" max="11577" width="7.7109375" style="1" customWidth="1"/>
    <col min="11578" max="11578" width="9.28515625" style="1" customWidth="1"/>
    <col min="11579" max="11579" width="9.7109375" style="1" customWidth="1"/>
    <col min="11580" max="11580" width="8" style="1" customWidth="1"/>
    <col min="11581" max="11581" width="11.5703125" style="1" customWidth="1"/>
    <col min="11582" max="11582" width="12" style="1" customWidth="1"/>
    <col min="11583" max="11583" width="11" style="1" customWidth="1"/>
    <col min="11584" max="11584" width="8.28515625" style="1" customWidth="1"/>
    <col min="11585" max="11585" width="7.7109375" style="1" customWidth="1"/>
    <col min="11586" max="11586" width="7.85546875" style="1" customWidth="1"/>
    <col min="11587" max="11587" width="7.7109375" style="1" customWidth="1"/>
    <col min="11588" max="11588" width="9.28515625" style="1" customWidth="1"/>
    <col min="11589" max="11589" width="9.7109375" style="1" customWidth="1"/>
    <col min="11590" max="11590" width="8" style="1" customWidth="1"/>
    <col min="11591" max="11591" width="11.5703125" style="1" customWidth="1"/>
    <col min="11592" max="11592" width="12" style="1" customWidth="1"/>
    <col min="11593" max="11593" width="11" style="1" customWidth="1"/>
    <col min="11594" max="11594" width="8.28515625" style="1" customWidth="1"/>
    <col min="11595" max="11788" width="9.140625" style="1"/>
    <col min="11789" max="11789" width="6.28515625" style="1" customWidth="1"/>
    <col min="11790" max="11790" width="71.85546875" style="1" customWidth="1"/>
    <col min="11791" max="11791" width="7.5703125" style="1" customWidth="1"/>
    <col min="11792" max="11792" width="7" style="1" customWidth="1"/>
    <col min="11793" max="11793" width="7.7109375" style="1" customWidth="1"/>
    <col min="11794" max="11794" width="9.28515625" style="1" customWidth="1"/>
    <col min="11795" max="11795" width="9.7109375" style="1" customWidth="1"/>
    <col min="11796" max="11796" width="8" style="1" customWidth="1"/>
    <col min="11797" max="11797" width="11.5703125" style="1" customWidth="1"/>
    <col min="11798" max="11798" width="12" style="1" customWidth="1"/>
    <col min="11799" max="11799" width="11" style="1" customWidth="1"/>
    <col min="11800" max="11800" width="8.28515625" style="1" customWidth="1"/>
    <col min="11801" max="11801" width="7.7109375" style="1" customWidth="1"/>
    <col min="11802" max="11802" width="7" style="1" customWidth="1"/>
    <col min="11803" max="11803" width="7.7109375" style="1" customWidth="1"/>
    <col min="11804" max="11804" width="9.28515625" style="1" customWidth="1"/>
    <col min="11805" max="11805" width="9.7109375" style="1" customWidth="1"/>
    <col min="11806" max="11806" width="8" style="1" customWidth="1"/>
    <col min="11807" max="11807" width="11.5703125" style="1" customWidth="1"/>
    <col min="11808" max="11808" width="12" style="1" customWidth="1"/>
    <col min="11809" max="11809" width="11" style="1" customWidth="1"/>
    <col min="11810" max="11810" width="8.28515625" style="1" customWidth="1"/>
    <col min="11811" max="11811" width="7.7109375" style="1" customWidth="1"/>
    <col min="11812" max="11812" width="7" style="1" customWidth="1"/>
    <col min="11813" max="11813" width="7.7109375" style="1" customWidth="1"/>
    <col min="11814" max="11814" width="9.28515625" style="1" customWidth="1"/>
    <col min="11815" max="11815" width="9.7109375" style="1" customWidth="1"/>
    <col min="11816" max="11816" width="8" style="1" customWidth="1"/>
    <col min="11817" max="11817" width="11.5703125" style="1" customWidth="1"/>
    <col min="11818" max="11818" width="12" style="1" customWidth="1"/>
    <col min="11819" max="11819" width="11" style="1" customWidth="1"/>
    <col min="11820" max="11820" width="8.28515625" style="1" customWidth="1"/>
    <col min="11821" max="11821" width="7.7109375" style="1" customWidth="1"/>
    <col min="11822" max="11822" width="7" style="1" customWidth="1"/>
    <col min="11823" max="11823" width="7.7109375" style="1" customWidth="1"/>
    <col min="11824" max="11824" width="9.28515625" style="1" customWidth="1"/>
    <col min="11825" max="11825" width="9.7109375" style="1" customWidth="1"/>
    <col min="11826" max="11826" width="8" style="1" customWidth="1"/>
    <col min="11827" max="11827" width="11.5703125" style="1" customWidth="1"/>
    <col min="11828" max="11828" width="12" style="1" customWidth="1"/>
    <col min="11829" max="11829" width="11" style="1" customWidth="1"/>
    <col min="11830" max="11830" width="8.28515625" style="1" customWidth="1"/>
    <col min="11831" max="11831" width="7.7109375" style="1" customWidth="1"/>
    <col min="11832" max="11832" width="7" style="1" customWidth="1"/>
    <col min="11833" max="11833" width="7.7109375" style="1" customWidth="1"/>
    <col min="11834" max="11834" width="9.28515625" style="1" customWidth="1"/>
    <col min="11835" max="11835" width="9.7109375" style="1" customWidth="1"/>
    <col min="11836" max="11836" width="8" style="1" customWidth="1"/>
    <col min="11837" max="11837" width="11.5703125" style="1" customWidth="1"/>
    <col min="11838" max="11838" width="12" style="1" customWidth="1"/>
    <col min="11839" max="11839" width="11" style="1" customWidth="1"/>
    <col min="11840" max="11840" width="8.28515625" style="1" customWidth="1"/>
    <col min="11841" max="11841" width="7.7109375" style="1" customWidth="1"/>
    <col min="11842" max="11842" width="7.85546875" style="1" customWidth="1"/>
    <col min="11843" max="11843" width="7.7109375" style="1" customWidth="1"/>
    <col min="11844" max="11844" width="9.28515625" style="1" customWidth="1"/>
    <col min="11845" max="11845" width="9.7109375" style="1" customWidth="1"/>
    <col min="11846" max="11846" width="8" style="1" customWidth="1"/>
    <col min="11847" max="11847" width="11.5703125" style="1" customWidth="1"/>
    <col min="11848" max="11848" width="12" style="1" customWidth="1"/>
    <col min="11849" max="11849" width="11" style="1" customWidth="1"/>
    <col min="11850" max="11850" width="8.28515625" style="1" customWidth="1"/>
    <col min="11851" max="12044" width="9.140625" style="1"/>
    <col min="12045" max="12045" width="6.28515625" style="1" customWidth="1"/>
    <col min="12046" max="12046" width="71.85546875" style="1" customWidth="1"/>
    <col min="12047" max="12047" width="7.5703125" style="1" customWidth="1"/>
    <col min="12048" max="12048" width="7" style="1" customWidth="1"/>
    <col min="12049" max="12049" width="7.7109375" style="1" customWidth="1"/>
    <col min="12050" max="12050" width="9.28515625" style="1" customWidth="1"/>
    <col min="12051" max="12051" width="9.7109375" style="1" customWidth="1"/>
    <col min="12052" max="12052" width="8" style="1" customWidth="1"/>
    <col min="12053" max="12053" width="11.5703125" style="1" customWidth="1"/>
    <col min="12054" max="12054" width="12" style="1" customWidth="1"/>
    <col min="12055" max="12055" width="11" style="1" customWidth="1"/>
    <col min="12056" max="12056" width="8.28515625" style="1" customWidth="1"/>
    <col min="12057" max="12057" width="7.7109375" style="1" customWidth="1"/>
    <col min="12058" max="12058" width="7" style="1" customWidth="1"/>
    <col min="12059" max="12059" width="7.7109375" style="1" customWidth="1"/>
    <col min="12060" max="12060" width="9.28515625" style="1" customWidth="1"/>
    <col min="12061" max="12061" width="9.7109375" style="1" customWidth="1"/>
    <col min="12062" max="12062" width="8" style="1" customWidth="1"/>
    <col min="12063" max="12063" width="11.5703125" style="1" customWidth="1"/>
    <col min="12064" max="12064" width="12" style="1" customWidth="1"/>
    <col min="12065" max="12065" width="11" style="1" customWidth="1"/>
    <col min="12066" max="12066" width="8.28515625" style="1" customWidth="1"/>
    <col min="12067" max="12067" width="7.7109375" style="1" customWidth="1"/>
    <col min="12068" max="12068" width="7" style="1" customWidth="1"/>
    <col min="12069" max="12069" width="7.7109375" style="1" customWidth="1"/>
    <col min="12070" max="12070" width="9.28515625" style="1" customWidth="1"/>
    <col min="12071" max="12071" width="9.7109375" style="1" customWidth="1"/>
    <col min="12072" max="12072" width="8" style="1" customWidth="1"/>
    <col min="12073" max="12073" width="11.5703125" style="1" customWidth="1"/>
    <col min="12074" max="12074" width="12" style="1" customWidth="1"/>
    <col min="12075" max="12075" width="11" style="1" customWidth="1"/>
    <col min="12076" max="12076" width="8.28515625" style="1" customWidth="1"/>
    <col min="12077" max="12077" width="7.7109375" style="1" customWidth="1"/>
    <col min="12078" max="12078" width="7" style="1" customWidth="1"/>
    <col min="12079" max="12079" width="7.7109375" style="1" customWidth="1"/>
    <col min="12080" max="12080" width="9.28515625" style="1" customWidth="1"/>
    <col min="12081" max="12081" width="9.7109375" style="1" customWidth="1"/>
    <col min="12082" max="12082" width="8" style="1" customWidth="1"/>
    <col min="12083" max="12083" width="11.5703125" style="1" customWidth="1"/>
    <col min="12084" max="12084" width="12" style="1" customWidth="1"/>
    <col min="12085" max="12085" width="11" style="1" customWidth="1"/>
    <col min="12086" max="12086" width="8.28515625" style="1" customWidth="1"/>
    <col min="12087" max="12087" width="7.7109375" style="1" customWidth="1"/>
    <col min="12088" max="12088" width="7" style="1" customWidth="1"/>
    <col min="12089" max="12089" width="7.7109375" style="1" customWidth="1"/>
    <col min="12090" max="12090" width="9.28515625" style="1" customWidth="1"/>
    <col min="12091" max="12091" width="9.7109375" style="1" customWidth="1"/>
    <col min="12092" max="12092" width="8" style="1" customWidth="1"/>
    <col min="12093" max="12093" width="11.5703125" style="1" customWidth="1"/>
    <col min="12094" max="12094" width="12" style="1" customWidth="1"/>
    <col min="12095" max="12095" width="11" style="1" customWidth="1"/>
    <col min="12096" max="12096" width="8.28515625" style="1" customWidth="1"/>
    <col min="12097" max="12097" width="7.7109375" style="1" customWidth="1"/>
    <col min="12098" max="12098" width="7.85546875" style="1" customWidth="1"/>
    <col min="12099" max="12099" width="7.7109375" style="1" customWidth="1"/>
    <col min="12100" max="12100" width="9.28515625" style="1" customWidth="1"/>
    <col min="12101" max="12101" width="9.7109375" style="1" customWidth="1"/>
    <col min="12102" max="12102" width="8" style="1" customWidth="1"/>
    <col min="12103" max="12103" width="11.5703125" style="1" customWidth="1"/>
    <col min="12104" max="12104" width="12" style="1" customWidth="1"/>
    <col min="12105" max="12105" width="11" style="1" customWidth="1"/>
    <col min="12106" max="12106" width="8.28515625" style="1" customWidth="1"/>
    <col min="12107" max="12300" width="9.140625" style="1"/>
    <col min="12301" max="12301" width="6.28515625" style="1" customWidth="1"/>
    <col min="12302" max="12302" width="71.85546875" style="1" customWidth="1"/>
    <col min="12303" max="12303" width="7.5703125" style="1" customWidth="1"/>
    <col min="12304" max="12304" width="7" style="1" customWidth="1"/>
    <col min="12305" max="12305" width="7.7109375" style="1" customWidth="1"/>
    <col min="12306" max="12306" width="9.28515625" style="1" customWidth="1"/>
    <col min="12307" max="12307" width="9.7109375" style="1" customWidth="1"/>
    <col min="12308" max="12308" width="8" style="1" customWidth="1"/>
    <col min="12309" max="12309" width="11.5703125" style="1" customWidth="1"/>
    <col min="12310" max="12310" width="12" style="1" customWidth="1"/>
    <col min="12311" max="12311" width="11" style="1" customWidth="1"/>
    <col min="12312" max="12312" width="8.28515625" style="1" customWidth="1"/>
    <col min="12313" max="12313" width="7.7109375" style="1" customWidth="1"/>
    <col min="12314" max="12314" width="7" style="1" customWidth="1"/>
    <col min="12315" max="12315" width="7.7109375" style="1" customWidth="1"/>
    <col min="12316" max="12316" width="9.28515625" style="1" customWidth="1"/>
    <col min="12317" max="12317" width="9.7109375" style="1" customWidth="1"/>
    <col min="12318" max="12318" width="8" style="1" customWidth="1"/>
    <col min="12319" max="12319" width="11.5703125" style="1" customWidth="1"/>
    <col min="12320" max="12320" width="12" style="1" customWidth="1"/>
    <col min="12321" max="12321" width="11" style="1" customWidth="1"/>
    <col min="12322" max="12322" width="8.28515625" style="1" customWidth="1"/>
    <col min="12323" max="12323" width="7.7109375" style="1" customWidth="1"/>
    <col min="12324" max="12324" width="7" style="1" customWidth="1"/>
    <col min="12325" max="12325" width="7.7109375" style="1" customWidth="1"/>
    <col min="12326" max="12326" width="9.28515625" style="1" customWidth="1"/>
    <col min="12327" max="12327" width="9.7109375" style="1" customWidth="1"/>
    <col min="12328" max="12328" width="8" style="1" customWidth="1"/>
    <col min="12329" max="12329" width="11.5703125" style="1" customWidth="1"/>
    <col min="12330" max="12330" width="12" style="1" customWidth="1"/>
    <col min="12331" max="12331" width="11" style="1" customWidth="1"/>
    <col min="12332" max="12332" width="8.28515625" style="1" customWidth="1"/>
    <col min="12333" max="12333" width="7.7109375" style="1" customWidth="1"/>
    <col min="12334" max="12334" width="7" style="1" customWidth="1"/>
    <col min="12335" max="12335" width="7.7109375" style="1" customWidth="1"/>
    <col min="12336" max="12336" width="9.28515625" style="1" customWidth="1"/>
    <col min="12337" max="12337" width="9.7109375" style="1" customWidth="1"/>
    <col min="12338" max="12338" width="8" style="1" customWidth="1"/>
    <col min="12339" max="12339" width="11.5703125" style="1" customWidth="1"/>
    <col min="12340" max="12340" width="12" style="1" customWidth="1"/>
    <col min="12341" max="12341" width="11" style="1" customWidth="1"/>
    <col min="12342" max="12342" width="8.28515625" style="1" customWidth="1"/>
    <col min="12343" max="12343" width="7.7109375" style="1" customWidth="1"/>
    <col min="12344" max="12344" width="7" style="1" customWidth="1"/>
    <col min="12345" max="12345" width="7.7109375" style="1" customWidth="1"/>
    <col min="12346" max="12346" width="9.28515625" style="1" customWidth="1"/>
    <col min="12347" max="12347" width="9.7109375" style="1" customWidth="1"/>
    <col min="12348" max="12348" width="8" style="1" customWidth="1"/>
    <col min="12349" max="12349" width="11.5703125" style="1" customWidth="1"/>
    <col min="12350" max="12350" width="12" style="1" customWidth="1"/>
    <col min="12351" max="12351" width="11" style="1" customWidth="1"/>
    <col min="12352" max="12352" width="8.28515625" style="1" customWidth="1"/>
    <col min="12353" max="12353" width="7.7109375" style="1" customWidth="1"/>
    <col min="12354" max="12354" width="7.85546875" style="1" customWidth="1"/>
    <col min="12355" max="12355" width="7.7109375" style="1" customWidth="1"/>
    <col min="12356" max="12356" width="9.28515625" style="1" customWidth="1"/>
    <col min="12357" max="12357" width="9.7109375" style="1" customWidth="1"/>
    <col min="12358" max="12358" width="8" style="1" customWidth="1"/>
    <col min="12359" max="12359" width="11.5703125" style="1" customWidth="1"/>
    <col min="12360" max="12360" width="12" style="1" customWidth="1"/>
    <col min="12361" max="12361" width="11" style="1" customWidth="1"/>
    <col min="12362" max="12362" width="8.28515625" style="1" customWidth="1"/>
    <col min="12363" max="12556" width="9.140625" style="1"/>
    <col min="12557" max="12557" width="6.28515625" style="1" customWidth="1"/>
    <col min="12558" max="12558" width="71.85546875" style="1" customWidth="1"/>
    <col min="12559" max="12559" width="7.5703125" style="1" customWidth="1"/>
    <col min="12560" max="12560" width="7" style="1" customWidth="1"/>
    <col min="12561" max="12561" width="7.7109375" style="1" customWidth="1"/>
    <col min="12562" max="12562" width="9.28515625" style="1" customWidth="1"/>
    <col min="12563" max="12563" width="9.7109375" style="1" customWidth="1"/>
    <col min="12564" max="12564" width="8" style="1" customWidth="1"/>
    <col min="12565" max="12565" width="11.5703125" style="1" customWidth="1"/>
    <col min="12566" max="12566" width="12" style="1" customWidth="1"/>
    <col min="12567" max="12567" width="11" style="1" customWidth="1"/>
    <col min="12568" max="12568" width="8.28515625" style="1" customWidth="1"/>
    <col min="12569" max="12569" width="7.7109375" style="1" customWidth="1"/>
    <col min="12570" max="12570" width="7" style="1" customWidth="1"/>
    <col min="12571" max="12571" width="7.7109375" style="1" customWidth="1"/>
    <col min="12572" max="12572" width="9.28515625" style="1" customWidth="1"/>
    <col min="12573" max="12573" width="9.7109375" style="1" customWidth="1"/>
    <col min="12574" max="12574" width="8" style="1" customWidth="1"/>
    <col min="12575" max="12575" width="11.5703125" style="1" customWidth="1"/>
    <col min="12576" max="12576" width="12" style="1" customWidth="1"/>
    <col min="12577" max="12577" width="11" style="1" customWidth="1"/>
    <col min="12578" max="12578" width="8.28515625" style="1" customWidth="1"/>
    <col min="12579" max="12579" width="7.7109375" style="1" customWidth="1"/>
    <col min="12580" max="12580" width="7" style="1" customWidth="1"/>
    <col min="12581" max="12581" width="7.7109375" style="1" customWidth="1"/>
    <col min="12582" max="12582" width="9.28515625" style="1" customWidth="1"/>
    <col min="12583" max="12583" width="9.7109375" style="1" customWidth="1"/>
    <col min="12584" max="12584" width="8" style="1" customWidth="1"/>
    <col min="12585" max="12585" width="11.5703125" style="1" customWidth="1"/>
    <col min="12586" max="12586" width="12" style="1" customWidth="1"/>
    <col min="12587" max="12587" width="11" style="1" customWidth="1"/>
    <col min="12588" max="12588" width="8.28515625" style="1" customWidth="1"/>
    <col min="12589" max="12589" width="7.7109375" style="1" customWidth="1"/>
    <col min="12590" max="12590" width="7" style="1" customWidth="1"/>
    <col min="12591" max="12591" width="7.7109375" style="1" customWidth="1"/>
    <col min="12592" max="12592" width="9.28515625" style="1" customWidth="1"/>
    <col min="12593" max="12593" width="9.7109375" style="1" customWidth="1"/>
    <col min="12594" max="12594" width="8" style="1" customWidth="1"/>
    <col min="12595" max="12595" width="11.5703125" style="1" customWidth="1"/>
    <col min="12596" max="12596" width="12" style="1" customWidth="1"/>
    <col min="12597" max="12597" width="11" style="1" customWidth="1"/>
    <col min="12598" max="12598" width="8.28515625" style="1" customWidth="1"/>
    <col min="12599" max="12599" width="7.7109375" style="1" customWidth="1"/>
    <col min="12600" max="12600" width="7" style="1" customWidth="1"/>
    <col min="12601" max="12601" width="7.7109375" style="1" customWidth="1"/>
    <col min="12602" max="12602" width="9.28515625" style="1" customWidth="1"/>
    <col min="12603" max="12603" width="9.7109375" style="1" customWidth="1"/>
    <col min="12604" max="12604" width="8" style="1" customWidth="1"/>
    <col min="12605" max="12605" width="11.5703125" style="1" customWidth="1"/>
    <col min="12606" max="12606" width="12" style="1" customWidth="1"/>
    <col min="12607" max="12607" width="11" style="1" customWidth="1"/>
    <col min="12608" max="12608" width="8.28515625" style="1" customWidth="1"/>
    <col min="12609" max="12609" width="7.7109375" style="1" customWidth="1"/>
    <col min="12610" max="12610" width="7.85546875" style="1" customWidth="1"/>
    <col min="12611" max="12611" width="7.7109375" style="1" customWidth="1"/>
    <col min="12612" max="12612" width="9.28515625" style="1" customWidth="1"/>
    <col min="12613" max="12613" width="9.7109375" style="1" customWidth="1"/>
    <col min="12614" max="12614" width="8" style="1" customWidth="1"/>
    <col min="12615" max="12615" width="11.5703125" style="1" customWidth="1"/>
    <col min="12616" max="12616" width="12" style="1" customWidth="1"/>
    <col min="12617" max="12617" width="11" style="1" customWidth="1"/>
    <col min="12618" max="12618" width="8.28515625" style="1" customWidth="1"/>
    <col min="12619" max="12812" width="9.140625" style="1"/>
    <col min="12813" max="12813" width="6.28515625" style="1" customWidth="1"/>
    <col min="12814" max="12814" width="71.85546875" style="1" customWidth="1"/>
    <col min="12815" max="12815" width="7.5703125" style="1" customWidth="1"/>
    <col min="12816" max="12816" width="7" style="1" customWidth="1"/>
    <col min="12817" max="12817" width="7.7109375" style="1" customWidth="1"/>
    <col min="12818" max="12818" width="9.28515625" style="1" customWidth="1"/>
    <col min="12819" max="12819" width="9.7109375" style="1" customWidth="1"/>
    <col min="12820" max="12820" width="8" style="1" customWidth="1"/>
    <col min="12821" max="12821" width="11.5703125" style="1" customWidth="1"/>
    <col min="12822" max="12822" width="12" style="1" customWidth="1"/>
    <col min="12823" max="12823" width="11" style="1" customWidth="1"/>
    <col min="12824" max="12824" width="8.28515625" style="1" customWidth="1"/>
    <col min="12825" max="12825" width="7.7109375" style="1" customWidth="1"/>
    <col min="12826" max="12826" width="7" style="1" customWidth="1"/>
    <col min="12827" max="12827" width="7.7109375" style="1" customWidth="1"/>
    <col min="12828" max="12828" width="9.28515625" style="1" customWidth="1"/>
    <col min="12829" max="12829" width="9.7109375" style="1" customWidth="1"/>
    <col min="12830" max="12830" width="8" style="1" customWidth="1"/>
    <col min="12831" max="12831" width="11.5703125" style="1" customWidth="1"/>
    <col min="12832" max="12832" width="12" style="1" customWidth="1"/>
    <col min="12833" max="12833" width="11" style="1" customWidth="1"/>
    <col min="12834" max="12834" width="8.28515625" style="1" customWidth="1"/>
    <col min="12835" max="12835" width="7.7109375" style="1" customWidth="1"/>
    <col min="12836" max="12836" width="7" style="1" customWidth="1"/>
    <col min="12837" max="12837" width="7.7109375" style="1" customWidth="1"/>
    <col min="12838" max="12838" width="9.28515625" style="1" customWidth="1"/>
    <col min="12839" max="12839" width="9.7109375" style="1" customWidth="1"/>
    <col min="12840" max="12840" width="8" style="1" customWidth="1"/>
    <col min="12841" max="12841" width="11.5703125" style="1" customWidth="1"/>
    <col min="12842" max="12842" width="12" style="1" customWidth="1"/>
    <col min="12843" max="12843" width="11" style="1" customWidth="1"/>
    <col min="12844" max="12844" width="8.28515625" style="1" customWidth="1"/>
    <col min="12845" max="12845" width="7.7109375" style="1" customWidth="1"/>
    <col min="12846" max="12846" width="7" style="1" customWidth="1"/>
    <col min="12847" max="12847" width="7.7109375" style="1" customWidth="1"/>
    <col min="12848" max="12848" width="9.28515625" style="1" customWidth="1"/>
    <col min="12849" max="12849" width="9.7109375" style="1" customWidth="1"/>
    <col min="12850" max="12850" width="8" style="1" customWidth="1"/>
    <col min="12851" max="12851" width="11.5703125" style="1" customWidth="1"/>
    <col min="12852" max="12852" width="12" style="1" customWidth="1"/>
    <col min="12853" max="12853" width="11" style="1" customWidth="1"/>
    <col min="12854" max="12854" width="8.28515625" style="1" customWidth="1"/>
    <col min="12855" max="12855" width="7.7109375" style="1" customWidth="1"/>
    <col min="12856" max="12856" width="7" style="1" customWidth="1"/>
    <col min="12857" max="12857" width="7.7109375" style="1" customWidth="1"/>
    <col min="12858" max="12858" width="9.28515625" style="1" customWidth="1"/>
    <col min="12859" max="12859" width="9.7109375" style="1" customWidth="1"/>
    <col min="12860" max="12860" width="8" style="1" customWidth="1"/>
    <col min="12861" max="12861" width="11.5703125" style="1" customWidth="1"/>
    <col min="12862" max="12862" width="12" style="1" customWidth="1"/>
    <col min="12863" max="12863" width="11" style="1" customWidth="1"/>
    <col min="12864" max="12864" width="8.28515625" style="1" customWidth="1"/>
    <col min="12865" max="12865" width="7.7109375" style="1" customWidth="1"/>
    <col min="12866" max="12866" width="7.85546875" style="1" customWidth="1"/>
    <col min="12867" max="12867" width="7.7109375" style="1" customWidth="1"/>
    <col min="12868" max="12868" width="9.28515625" style="1" customWidth="1"/>
    <col min="12869" max="12869" width="9.7109375" style="1" customWidth="1"/>
    <col min="12870" max="12870" width="8" style="1" customWidth="1"/>
    <col min="12871" max="12871" width="11.5703125" style="1" customWidth="1"/>
    <col min="12872" max="12872" width="12" style="1" customWidth="1"/>
    <col min="12873" max="12873" width="11" style="1" customWidth="1"/>
    <col min="12874" max="12874" width="8.28515625" style="1" customWidth="1"/>
    <col min="12875" max="13068" width="9.140625" style="1"/>
    <col min="13069" max="13069" width="6.28515625" style="1" customWidth="1"/>
    <col min="13070" max="13070" width="71.85546875" style="1" customWidth="1"/>
    <col min="13071" max="13071" width="7.5703125" style="1" customWidth="1"/>
    <col min="13072" max="13072" width="7" style="1" customWidth="1"/>
    <col min="13073" max="13073" width="7.7109375" style="1" customWidth="1"/>
    <col min="13074" max="13074" width="9.28515625" style="1" customWidth="1"/>
    <col min="13075" max="13075" width="9.7109375" style="1" customWidth="1"/>
    <col min="13076" max="13076" width="8" style="1" customWidth="1"/>
    <col min="13077" max="13077" width="11.5703125" style="1" customWidth="1"/>
    <col min="13078" max="13078" width="12" style="1" customWidth="1"/>
    <col min="13079" max="13079" width="11" style="1" customWidth="1"/>
    <col min="13080" max="13080" width="8.28515625" style="1" customWidth="1"/>
    <col min="13081" max="13081" width="7.7109375" style="1" customWidth="1"/>
    <col min="13082" max="13082" width="7" style="1" customWidth="1"/>
    <col min="13083" max="13083" width="7.7109375" style="1" customWidth="1"/>
    <col min="13084" max="13084" width="9.28515625" style="1" customWidth="1"/>
    <col min="13085" max="13085" width="9.7109375" style="1" customWidth="1"/>
    <col min="13086" max="13086" width="8" style="1" customWidth="1"/>
    <col min="13087" max="13087" width="11.5703125" style="1" customWidth="1"/>
    <col min="13088" max="13088" width="12" style="1" customWidth="1"/>
    <col min="13089" max="13089" width="11" style="1" customWidth="1"/>
    <col min="13090" max="13090" width="8.28515625" style="1" customWidth="1"/>
    <col min="13091" max="13091" width="7.7109375" style="1" customWidth="1"/>
    <col min="13092" max="13092" width="7" style="1" customWidth="1"/>
    <col min="13093" max="13093" width="7.7109375" style="1" customWidth="1"/>
    <col min="13094" max="13094" width="9.28515625" style="1" customWidth="1"/>
    <col min="13095" max="13095" width="9.7109375" style="1" customWidth="1"/>
    <col min="13096" max="13096" width="8" style="1" customWidth="1"/>
    <col min="13097" max="13097" width="11.5703125" style="1" customWidth="1"/>
    <col min="13098" max="13098" width="12" style="1" customWidth="1"/>
    <col min="13099" max="13099" width="11" style="1" customWidth="1"/>
    <col min="13100" max="13100" width="8.28515625" style="1" customWidth="1"/>
    <col min="13101" max="13101" width="7.7109375" style="1" customWidth="1"/>
    <col min="13102" max="13102" width="7" style="1" customWidth="1"/>
    <col min="13103" max="13103" width="7.7109375" style="1" customWidth="1"/>
    <col min="13104" max="13104" width="9.28515625" style="1" customWidth="1"/>
    <col min="13105" max="13105" width="9.7109375" style="1" customWidth="1"/>
    <col min="13106" max="13106" width="8" style="1" customWidth="1"/>
    <col min="13107" max="13107" width="11.5703125" style="1" customWidth="1"/>
    <col min="13108" max="13108" width="12" style="1" customWidth="1"/>
    <col min="13109" max="13109" width="11" style="1" customWidth="1"/>
    <col min="13110" max="13110" width="8.28515625" style="1" customWidth="1"/>
    <col min="13111" max="13111" width="7.7109375" style="1" customWidth="1"/>
    <col min="13112" max="13112" width="7" style="1" customWidth="1"/>
    <col min="13113" max="13113" width="7.7109375" style="1" customWidth="1"/>
    <col min="13114" max="13114" width="9.28515625" style="1" customWidth="1"/>
    <col min="13115" max="13115" width="9.7109375" style="1" customWidth="1"/>
    <col min="13116" max="13116" width="8" style="1" customWidth="1"/>
    <col min="13117" max="13117" width="11.5703125" style="1" customWidth="1"/>
    <col min="13118" max="13118" width="12" style="1" customWidth="1"/>
    <col min="13119" max="13119" width="11" style="1" customWidth="1"/>
    <col min="13120" max="13120" width="8.28515625" style="1" customWidth="1"/>
    <col min="13121" max="13121" width="7.7109375" style="1" customWidth="1"/>
    <col min="13122" max="13122" width="7.85546875" style="1" customWidth="1"/>
    <col min="13123" max="13123" width="7.7109375" style="1" customWidth="1"/>
    <col min="13124" max="13124" width="9.28515625" style="1" customWidth="1"/>
    <col min="13125" max="13125" width="9.7109375" style="1" customWidth="1"/>
    <col min="13126" max="13126" width="8" style="1" customWidth="1"/>
    <col min="13127" max="13127" width="11.5703125" style="1" customWidth="1"/>
    <col min="13128" max="13128" width="12" style="1" customWidth="1"/>
    <col min="13129" max="13129" width="11" style="1" customWidth="1"/>
    <col min="13130" max="13130" width="8.28515625" style="1" customWidth="1"/>
    <col min="13131" max="13324" width="9.140625" style="1"/>
    <col min="13325" max="13325" width="6.28515625" style="1" customWidth="1"/>
    <col min="13326" max="13326" width="71.85546875" style="1" customWidth="1"/>
    <col min="13327" max="13327" width="7.5703125" style="1" customWidth="1"/>
    <col min="13328" max="13328" width="7" style="1" customWidth="1"/>
    <col min="13329" max="13329" width="7.7109375" style="1" customWidth="1"/>
    <col min="13330" max="13330" width="9.28515625" style="1" customWidth="1"/>
    <col min="13331" max="13331" width="9.7109375" style="1" customWidth="1"/>
    <col min="13332" max="13332" width="8" style="1" customWidth="1"/>
    <col min="13333" max="13333" width="11.5703125" style="1" customWidth="1"/>
    <col min="13334" max="13334" width="12" style="1" customWidth="1"/>
    <col min="13335" max="13335" width="11" style="1" customWidth="1"/>
    <col min="13336" max="13336" width="8.28515625" style="1" customWidth="1"/>
    <col min="13337" max="13337" width="7.7109375" style="1" customWidth="1"/>
    <col min="13338" max="13338" width="7" style="1" customWidth="1"/>
    <col min="13339" max="13339" width="7.7109375" style="1" customWidth="1"/>
    <col min="13340" max="13340" width="9.28515625" style="1" customWidth="1"/>
    <col min="13341" max="13341" width="9.7109375" style="1" customWidth="1"/>
    <col min="13342" max="13342" width="8" style="1" customWidth="1"/>
    <col min="13343" max="13343" width="11.5703125" style="1" customWidth="1"/>
    <col min="13344" max="13344" width="12" style="1" customWidth="1"/>
    <col min="13345" max="13345" width="11" style="1" customWidth="1"/>
    <col min="13346" max="13346" width="8.28515625" style="1" customWidth="1"/>
    <col min="13347" max="13347" width="7.7109375" style="1" customWidth="1"/>
    <col min="13348" max="13348" width="7" style="1" customWidth="1"/>
    <col min="13349" max="13349" width="7.7109375" style="1" customWidth="1"/>
    <col min="13350" max="13350" width="9.28515625" style="1" customWidth="1"/>
    <col min="13351" max="13351" width="9.7109375" style="1" customWidth="1"/>
    <col min="13352" max="13352" width="8" style="1" customWidth="1"/>
    <col min="13353" max="13353" width="11.5703125" style="1" customWidth="1"/>
    <col min="13354" max="13354" width="12" style="1" customWidth="1"/>
    <col min="13355" max="13355" width="11" style="1" customWidth="1"/>
    <col min="13356" max="13356" width="8.28515625" style="1" customWidth="1"/>
    <col min="13357" max="13357" width="7.7109375" style="1" customWidth="1"/>
    <col min="13358" max="13358" width="7" style="1" customWidth="1"/>
    <col min="13359" max="13359" width="7.7109375" style="1" customWidth="1"/>
    <col min="13360" max="13360" width="9.28515625" style="1" customWidth="1"/>
    <col min="13361" max="13361" width="9.7109375" style="1" customWidth="1"/>
    <col min="13362" max="13362" width="8" style="1" customWidth="1"/>
    <col min="13363" max="13363" width="11.5703125" style="1" customWidth="1"/>
    <col min="13364" max="13364" width="12" style="1" customWidth="1"/>
    <col min="13365" max="13365" width="11" style="1" customWidth="1"/>
    <col min="13366" max="13366" width="8.28515625" style="1" customWidth="1"/>
    <col min="13367" max="13367" width="7.7109375" style="1" customWidth="1"/>
    <col min="13368" max="13368" width="7" style="1" customWidth="1"/>
    <col min="13369" max="13369" width="7.7109375" style="1" customWidth="1"/>
    <col min="13370" max="13370" width="9.28515625" style="1" customWidth="1"/>
    <col min="13371" max="13371" width="9.7109375" style="1" customWidth="1"/>
    <col min="13372" max="13372" width="8" style="1" customWidth="1"/>
    <col min="13373" max="13373" width="11.5703125" style="1" customWidth="1"/>
    <col min="13374" max="13374" width="12" style="1" customWidth="1"/>
    <col min="13375" max="13375" width="11" style="1" customWidth="1"/>
    <col min="13376" max="13376" width="8.28515625" style="1" customWidth="1"/>
    <col min="13377" max="13377" width="7.7109375" style="1" customWidth="1"/>
    <col min="13378" max="13378" width="7.85546875" style="1" customWidth="1"/>
    <col min="13379" max="13379" width="7.7109375" style="1" customWidth="1"/>
    <col min="13380" max="13380" width="9.28515625" style="1" customWidth="1"/>
    <col min="13381" max="13381" width="9.7109375" style="1" customWidth="1"/>
    <col min="13382" max="13382" width="8" style="1" customWidth="1"/>
    <col min="13383" max="13383" width="11.5703125" style="1" customWidth="1"/>
    <col min="13384" max="13384" width="12" style="1" customWidth="1"/>
    <col min="13385" max="13385" width="11" style="1" customWidth="1"/>
    <col min="13386" max="13386" width="8.28515625" style="1" customWidth="1"/>
    <col min="13387" max="13580" width="9.140625" style="1"/>
    <col min="13581" max="13581" width="6.28515625" style="1" customWidth="1"/>
    <col min="13582" max="13582" width="71.85546875" style="1" customWidth="1"/>
    <col min="13583" max="13583" width="7.5703125" style="1" customWidth="1"/>
    <col min="13584" max="13584" width="7" style="1" customWidth="1"/>
    <col min="13585" max="13585" width="7.7109375" style="1" customWidth="1"/>
    <col min="13586" max="13586" width="9.28515625" style="1" customWidth="1"/>
    <col min="13587" max="13587" width="9.7109375" style="1" customWidth="1"/>
    <col min="13588" max="13588" width="8" style="1" customWidth="1"/>
    <col min="13589" max="13589" width="11.5703125" style="1" customWidth="1"/>
    <col min="13590" max="13590" width="12" style="1" customWidth="1"/>
    <col min="13591" max="13591" width="11" style="1" customWidth="1"/>
    <col min="13592" max="13592" width="8.28515625" style="1" customWidth="1"/>
    <col min="13593" max="13593" width="7.7109375" style="1" customWidth="1"/>
    <col min="13594" max="13594" width="7" style="1" customWidth="1"/>
    <col min="13595" max="13595" width="7.7109375" style="1" customWidth="1"/>
    <col min="13596" max="13596" width="9.28515625" style="1" customWidth="1"/>
    <col min="13597" max="13597" width="9.7109375" style="1" customWidth="1"/>
    <col min="13598" max="13598" width="8" style="1" customWidth="1"/>
    <col min="13599" max="13599" width="11.5703125" style="1" customWidth="1"/>
    <col min="13600" max="13600" width="12" style="1" customWidth="1"/>
    <col min="13601" max="13601" width="11" style="1" customWidth="1"/>
    <col min="13602" max="13602" width="8.28515625" style="1" customWidth="1"/>
    <col min="13603" max="13603" width="7.7109375" style="1" customWidth="1"/>
    <col min="13604" max="13604" width="7" style="1" customWidth="1"/>
    <col min="13605" max="13605" width="7.7109375" style="1" customWidth="1"/>
    <col min="13606" max="13606" width="9.28515625" style="1" customWidth="1"/>
    <col min="13607" max="13607" width="9.7109375" style="1" customWidth="1"/>
    <col min="13608" max="13608" width="8" style="1" customWidth="1"/>
    <col min="13609" max="13609" width="11.5703125" style="1" customWidth="1"/>
    <col min="13610" max="13610" width="12" style="1" customWidth="1"/>
    <col min="13611" max="13611" width="11" style="1" customWidth="1"/>
    <col min="13612" max="13612" width="8.28515625" style="1" customWidth="1"/>
    <col min="13613" max="13613" width="7.7109375" style="1" customWidth="1"/>
    <col min="13614" max="13614" width="7" style="1" customWidth="1"/>
    <col min="13615" max="13615" width="7.7109375" style="1" customWidth="1"/>
    <col min="13616" max="13616" width="9.28515625" style="1" customWidth="1"/>
    <col min="13617" max="13617" width="9.7109375" style="1" customWidth="1"/>
    <col min="13618" max="13618" width="8" style="1" customWidth="1"/>
    <col min="13619" max="13619" width="11.5703125" style="1" customWidth="1"/>
    <col min="13620" max="13620" width="12" style="1" customWidth="1"/>
    <col min="13621" max="13621" width="11" style="1" customWidth="1"/>
    <col min="13622" max="13622" width="8.28515625" style="1" customWidth="1"/>
    <col min="13623" max="13623" width="7.7109375" style="1" customWidth="1"/>
    <col min="13624" max="13624" width="7" style="1" customWidth="1"/>
    <col min="13625" max="13625" width="7.7109375" style="1" customWidth="1"/>
    <col min="13626" max="13626" width="9.28515625" style="1" customWidth="1"/>
    <col min="13627" max="13627" width="9.7109375" style="1" customWidth="1"/>
    <col min="13628" max="13628" width="8" style="1" customWidth="1"/>
    <col min="13629" max="13629" width="11.5703125" style="1" customWidth="1"/>
    <col min="13630" max="13630" width="12" style="1" customWidth="1"/>
    <col min="13631" max="13631" width="11" style="1" customWidth="1"/>
    <col min="13632" max="13632" width="8.28515625" style="1" customWidth="1"/>
    <col min="13633" max="13633" width="7.7109375" style="1" customWidth="1"/>
    <col min="13634" max="13634" width="7.85546875" style="1" customWidth="1"/>
    <col min="13635" max="13635" width="7.7109375" style="1" customWidth="1"/>
    <col min="13636" max="13636" width="9.28515625" style="1" customWidth="1"/>
    <col min="13637" max="13637" width="9.7109375" style="1" customWidth="1"/>
    <col min="13638" max="13638" width="8" style="1" customWidth="1"/>
    <col min="13639" max="13639" width="11.5703125" style="1" customWidth="1"/>
    <col min="13640" max="13640" width="12" style="1" customWidth="1"/>
    <col min="13641" max="13641" width="11" style="1" customWidth="1"/>
    <col min="13642" max="13642" width="8.28515625" style="1" customWidth="1"/>
    <col min="13643" max="13836" width="9.140625" style="1"/>
    <col min="13837" max="13837" width="6.28515625" style="1" customWidth="1"/>
    <col min="13838" max="13838" width="71.85546875" style="1" customWidth="1"/>
    <col min="13839" max="13839" width="7.5703125" style="1" customWidth="1"/>
    <col min="13840" max="13840" width="7" style="1" customWidth="1"/>
    <col min="13841" max="13841" width="7.7109375" style="1" customWidth="1"/>
    <col min="13842" max="13842" width="9.28515625" style="1" customWidth="1"/>
    <col min="13843" max="13843" width="9.7109375" style="1" customWidth="1"/>
    <col min="13844" max="13844" width="8" style="1" customWidth="1"/>
    <col min="13845" max="13845" width="11.5703125" style="1" customWidth="1"/>
    <col min="13846" max="13846" width="12" style="1" customWidth="1"/>
    <col min="13847" max="13847" width="11" style="1" customWidth="1"/>
    <col min="13848" max="13848" width="8.28515625" style="1" customWidth="1"/>
    <col min="13849" max="13849" width="7.7109375" style="1" customWidth="1"/>
    <col min="13850" max="13850" width="7" style="1" customWidth="1"/>
    <col min="13851" max="13851" width="7.7109375" style="1" customWidth="1"/>
    <col min="13852" max="13852" width="9.28515625" style="1" customWidth="1"/>
    <col min="13853" max="13853" width="9.7109375" style="1" customWidth="1"/>
    <col min="13854" max="13854" width="8" style="1" customWidth="1"/>
    <col min="13855" max="13855" width="11.5703125" style="1" customWidth="1"/>
    <col min="13856" max="13856" width="12" style="1" customWidth="1"/>
    <col min="13857" max="13857" width="11" style="1" customWidth="1"/>
    <col min="13858" max="13858" width="8.28515625" style="1" customWidth="1"/>
    <col min="13859" max="13859" width="7.7109375" style="1" customWidth="1"/>
    <col min="13860" max="13860" width="7" style="1" customWidth="1"/>
    <col min="13861" max="13861" width="7.7109375" style="1" customWidth="1"/>
    <col min="13862" max="13862" width="9.28515625" style="1" customWidth="1"/>
    <col min="13863" max="13863" width="9.7109375" style="1" customWidth="1"/>
    <col min="13864" max="13864" width="8" style="1" customWidth="1"/>
    <col min="13865" max="13865" width="11.5703125" style="1" customWidth="1"/>
    <col min="13866" max="13866" width="12" style="1" customWidth="1"/>
    <col min="13867" max="13867" width="11" style="1" customWidth="1"/>
    <col min="13868" max="13868" width="8.28515625" style="1" customWidth="1"/>
    <col min="13869" max="13869" width="7.7109375" style="1" customWidth="1"/>
    <col min="13870" max="13870" width="7" style="1" customWidth="1"/>
    <col min="13871" max="13871" width="7.7109375" style="1" customWidth="1"/>
    <col min="13872" max="13872" width="9.28515625" style="1" customWidth="1"/>
    <col min="13873" max="13873" width="9.7109375" style="1" customWidth="1"/>
    <col min="13874" max="13874" width="8" style="1" customWidth="1"/>
    <col min="13875" max="13875" width="11.5703125" style="1" customWidth="1"/>
    <col min="13876" max="13876" width="12" style="1" customWidth="1"/>
    <col min="13877" max="13877" width="11" style="1" customWidth="1"/>
    <col min="13878" max="13878" width="8.28515625" style="1" customWidth="1"/>
    <col min="13879" max="13879" width="7.7109375" style="1" customWidth="1"/>
    <col min="13880" max="13880" width="7" style="1" customWidth="1"/>
    <col min="13881" max="13881" width="7.7109375" style="1" customWidth="1"/>
    <col min="13882" max="13882" width="9.28515625" style="1" customWidth="1"/>
    <col min="13883" max="13883" width="9.7109375" style="1" customWidth="1"/>
    <col min="13884" max="13884" width="8" style="1" customWidth="1"/>
    <col min="13885" max="13885" width="11.5703125" style="1" customWidth="1"/>
    <col min="13886" max="13886" width="12" style="1" customWidth="1"/>
    <col min="13887" max="13887" width="11" style="1" customWidth="1"/>
    <col min="13888" max="13888" width="8.28515625" style="1" customWidth="1"/>
    <col min="13889" max="13889" width="7.7109375" style="1" customWidth="1"/>
    <col min="13890" max="13890" width="7.85546875" style="1" customWidth="1"/>
    <col min="13891" max="13891" width="7.7109375" style="1" customWidth="1"/>
    <col min="13892" max="13892" width="9.28515625" style="1" customWidth="1"/>
    <col min="13893" max="13893" width="9.7109375" style="1" customWidth="1"/>
    <col min="13894" max="13894" width="8" style="1" customWidth="1"/>
    <col min="13895" max="13895" width="11.5703125" style="1" customWidth="1"/>
    <col min="13896" max="13896" width="12" style="1" customWidth="1"/>
    <col min="13897" max="13897" width="11" style="1" customWidth="1"/>
    <col min="13898" max="13898" width="8.28515625" style="1" customWidth="1"/>
    <col min="13899" max="14092" width="9.140625" style="1"/>
    <col min="14093" max="14093" width="6.28515625" style="1" customWidth="1"/>
    <col min="14094" max="14094" width="71.85546875" style="1" customWidth="1"/>
    <col min="14095" max="14095" width="7.5703125" style="1" customWidth="1"/>
    <col min="14096" max="14096" width="7" style="1" customWidth="1"/>
    <col min="14097" max="14097" width="7.7109375" style="1" customWidth="1"/>
    <col min="14098" max="14098" width="9.28515625" style="1" customWidth="1"/>
    <col min="14099" max="14099" width="9.7109375" style="1" customWidth="1"/>
    <col min="14100" max="14100" width="8" style="1" customWidth="1"/>
    <col min="14101" max="14101" width="11.5703125" style="1" customWidth="1"/>
    <col min="14102" max="14102" width="12" style="1" customWidth="1"/>
    <col min="14103" max="14103" width="11" style="1" customWidth="1"/>
    <col min="14104" max="14104" width="8.28515625" style="1" customWidth="1"/>
    <col min="14105" max="14105" width="7.7109375" style="1" customWidth="1"/>
    <col min="14106" max="14106" width="7" style="1" customWidth="1"/>
    <col min="14107" max="14107" width="7.7109375" style="1" customWidth="1"/>
    <col min="14108" max="14108" width="9.28515625" style="1" customWidth="1"/>
    <col min="14109" max="14109" width="9.7109375" style="1" customWidth="1"/>
    <col min="14110" max="14110" width="8" style="1" customWidth="1"/>
    <col min="14111" max="14111" width="11.5703125" style="1" customWidth="1"/>
    <col min="14112" max="14112" width="12" style="1" customWidth="1"/>
    <col min="14113" max="14113" width="11" style="1" customWidth="1"/>
    <col min="14114" max="14114" width="8.28515625" style="1" customWidth="1"/>
    <col min="14115" max="14115" width="7.7109375" style="1" customWidth="1"/>
    <col min="14116" max="14116" width="7" style="1" customWidth="1"/>
    <col min="14117" max="14117" width="7.7109375" style="1" customWidth="1"/>
    <col min="14118" max="14118" width="9.28515625" style="1" customWidth="1"/>
    <col min="14119" max="14119" width="9.7109375" style="1" customWidth="1"/>
    <col min="14120" max="14120" width="8" style="1" customWidth="1"/>
    <col min="14121" max="14121" width="11.5703125" style="1" customWidth="1"/>
    <col min="14122" max="14122" width="12" style="1" customWidth="1"/>
    <col min="14123" max="14123" width="11" style="1" customWidth="1"/>
    <col min="14124" max="14124" width="8.28515625" style="1" customWidth="1"/>
    <col min="14125" max="14125" width="7.7109375" style="1" customWidth="1"/>
    <col min="14126" max="14126" width="7" style="1" customWidth="1"/>
    <col min="14127" max="14127" width="7.7109375" style="1" customWidth="1"/>
    <col min="14128" max="14128" width="9.28515625" style="1" customWidth="1"/>
    <col min="14129" max="14129" width="9.7109375" style="1" customWidth="1"/>
    <col min="14130" max="14130" width="8" style="1" customWidth="1"/>
    <col min="14131" max="14131" width="11.5703125" style="1" customWidth="1"/>
    <col min="14132" max="14132" width="12" style="1" customWidth="1"/>
    <col min="14133" max="14133" width="11" style="1" customWidth="1"/>
    <col min="14134" max="14134" width="8.28515625" style="1" customWidth="1"/>
    <col min="14135" max="14135" width="7.7109375" style="1" customWidth="1"/>
    <col min="14136" max="14136" width="7" style="1" customWidth="1"/>
    <col min="14137" max="14137" width="7.7109375" style="1" customWidth="1"/>
    <col min="14138" max="14138" width="9.28515625" style="1" customWidth="1"/>
    <col min="14139" max="14139" width="9.7109375" style="1" customWidth="1"/>
    <col min="14140" max="14140" width="8" style="1" customWidth="1"/>
    <col min="14141" max="14141" width="11.5703125" style="1" customWidth="1"/>
    <col min="14142" max="14142" width="12" style="1" customWidth="1"/>
    <col min="14143" max="14143" width="11" style="1" customWidth="1"/>
    <col min="14144" max="14144" width="8.28515625" style="1" customWidth="1"/>
    <col min="14145" max="14145" width="7.7109375" style="1" customWidth="1"/>
    <col min="14146" max="14146" width="7.85546875" style="1" customWidth="1"/>
    <col min="14147" max="14147" width="7.7109375" style="1" customWidth="1"/>
    <col min="14148" max="14148" width="9.28515625" style="1" customWidth="1"/>
    <col min="14149" max="14149" width="9.7109375" style="1" customWidth="1"/>
    <col min="14150" max="14150" width="8" style="1" customWidth="1"/>
    <col min="14151" max="14151" width="11.5703125" style="1" customWidth="1"/>
    <col min="14152" max="14152" width="12" style="1" customWidth="1"/>
    <col min="14153" max="14153" width="11" style="1" customWidth="1"/>
    <col min="14154" max="14154" width="8.28515625" style="1" customWidth="1"/>
    <col min="14155" max="14348" width="9.140625" style="1"/>
    <col min="14349" max="14349" width="6.28515625" style="1" customWidth="1"/>
    <col min="14350" max="14350" width="71.85546875" style="1" customWidth="1"/>
    <col min="14351" max="14351" width="7.5703125" style="1" customWidth="1"/>
    <col min="14352" max="14352" width="7" style="1" customWidth="1"/>
    <col min="14353" max="14353" width="7.7109375" style="1" customWidth="1"/>
    <col min="14354" max="14354" width="9.28515625" style="1" customWidth="1"/>
    <col min="14355" max="14355" width="9.7109375" style="1" customWidth="1"/>
    <col min="14356" max="14356" width="8" style="1" customWidth="1"/>
    <col min="14357" max="14357" width="11.5703125" style="1" customWidth="1"/>
    <col min="14358" max="14358" width="12" style="1" customWidth="1"/>
    <col min="14359" max="14359" width="11" style="1" customWidth="1"/>
    <col min="14360" max="14360" width="8.28515625" style="1" customWidth="1"/>
    <col min="14361" max="14361" width="7.7109375" style="1" customWidth="1"/>
    <col min="14362" max="14362" width="7" style="1" customWidth="1"/>
    <col min="14363" max="14363" width="7.7109375" style="1" customWidth="1"/>
    <col min="14364" max="14364" width="9.28515625" style="1" customWidth="1"/>
    <col min="14365" max="14365" width="9.7109375" style="1" customWidth="1"/>
    <col min="14366" max="14366" width="8" style="1" customWidth="1"/>
    <col min="14367" max="14367" width="11.5703125" style="1" customWidth="1"/>
    <col min="14368" max="14368" width="12" style="1" customWidth="1"/>
    <col min="14369" max="14369" width="11" style="1" customWidth="1"/>
    <col min="14370" max="14370" width="8.28515625" style="1" customWidth="1"/>
    <col min="14371" max="14371" width="7.7109375" style="1" customWidth="1"/>
    <col min="14372" max="14372" width="7" style="1" customWidth="1"/>
    <col min="14373" max="14373" width="7.7109375" style="1" customWidth="1"/>
    <col min="14374" max="14374" width="9.28515625" style="1" customWidth="1"/>
    <col min="14375" max="14375" width="9.7109375" style="1" customWidth="1"/>
    <col min="14376" max="14376" width="8" style="1" customWidth="1"/>
    <col min="14377" max="14377" width="11.5703125" style="1" customWidth="1"/>
    <col min="14378" max="14378" width="12" style="1" customWidth="1"/>
    <col min="14379" max="14379" width="11" style="1" customWidth="1"/>
    <col min="14380" max="14380" width="8.28515625" style="1" customWidth="1"/>
    <col min="14381" max="14381" width="7.7109375" style="1" customWidth="1"/>
    <col min="14382" max="14382" width="7" style="1" customWidth="1"/>
    <col min="14383" max="14383" width="7.7109375" style="1" customWidth="1"/>
    <col min="14384" max="14384" width="9.28515625" style="1" customWidth="1"/>
    <col min="14385" max="14385" width="9.7109375" style="1" customWidth="1"/>
    <col min="14386" max="14386" width="8" style="1" customWidth="1"/>
    <col min="14387" max="14387" width="11.5703125" style="1" customWidth="1"/>
    <col min="14388" max="14388" width="12" style="1" customWidth="1"/>
    <col min="14389" max="14389" width="11" style="1" customWidth="1"/>
    <col min="14390" max="14390" width="8.28515625" style="1" customWidth="1"/>
    <col min="14391" max="14391" width="7.7109375" style="1" customWidth="1"/>
    <col min="14392" max="14392" width="7" style="1" customWidth="1"/>
    <col min="14393" max="14393" width="7.7109375" style="1" customWidth="1"/>
    <col min="14394" max="14394" width="9.28515625" style="1" customWidth="1"/>
    <col min="14395" max="14395" width="9.7109375" style="1" customWidth="1"/>
    <col min="14396" max="14396" width="8" style="1" customWidth="1"/>
    <col min="14397" max="14397" width="11.5703125" style="1" customWidth="1"/>
    <col min="14398" max="14398" width="12" style="1" customWidth="1"/>
    <col min="14399" max="14399" width="11" style="1" customWidth="1"/>
    <col min="14400" max="14400" width="8.28515625" style="1" customWidth="1"/>
    <col min="14401" max="14401" width="7.7109375" style="1" customWidth="1"/>
    <col min="14402" max="14402" width="7.85546875" style="1" customWidth="1"/>
    <col min="14403" max="14403" width="7.7109375" style="1" customWidth="1"/>
    <col min="14404" max="14404" width="9.28515625" style="1" customWidth="1"/>
    <col min="14405" max="14405" width="9.7109375" style="1" customWidth="1"/>
    <col min="14406" max="14406" width="8" style="1" customWidth="1"/>
    <col min="14407" max="14407" width="11.5703125" style="1" customWidth="1"/>
    <col min="14408" max="14408" width="12" style="1" customWidth="1"/>
    <col min="14409" max="14409" width="11" style="1" customWidth="1"/>
    <col min="14410" max="14410" width="8.28515625" style="1" customWidth="1"/>
    <col min="14411" max="14604" width="9.140625" style="1"/>
    <col min="14605" max="14605" width="6.28515625" style="1" customWidth="1"/>
    <col min="14606" max="14606" width="71.85546875" style="1" customWidth="1"/>
    <col min="14607" max="14607" width="7.5703125" style="1" customWidth="1"/>
    <col min="14608" max="14608" width="7" style="1" customWidth="1"/>
    <col min="14609" max="14609" width="7.7109375" style="1" customWidth="1"/>
    <col min="14610" max="14610" width="9.28515625" style="1" customWidth="1"/>
    <col min="14611" max="14611" width="9.7109375" style="1" customWidth="1"/>
    <col min="14612" max="14612" width="8" style="1" customWidth="1"/>
    <col min="14613" max="14613" width="11.5703125" style="1" customWidth="1"/>
    <col min="14614" max="14614" width="12" style="1" customWidth="1"/>
    <col min="14615" max="14615" width="11" style="1" customWidth="1"/>
    <col min="14616" max="14616" width="8.28515625" style="1" customWidth="1"/>
    <col min="14617" max="14617" width="7.7109375" style="1" customWidth="1"/>
    <col min="14618" max="14618" width="7" style="1" customWidth="1"/>
    <col min="14619" max="14619" width="7.7109375" style="1" customWidth="1"/>
    <col min="14620" max="14620" width="9.28515625" style="1" customWidth="1"/>
    <col min="14621" max="14621" width="9.7109375" style="1" customWidth="1"/>
    <col min="14622" max="14622" width="8" style="1" customWidth="1"/>
    <col min="14623" max="14623" width="11.5703125" style="1" customWidth="1"/>
    <col min="14624" max="14624" width="12" style="1" customWidth="1"/>
    <col min="14625" max="14625" width="11" style="1" customWidth="1"/>
    <col min="14626" max="14626" width="8.28515625" style="1" customWidth="1"/>
    <col min="14627" max="14627" width="7.7109375" style="1" customWidth="1"/>
    <col min="14628" max="14628" width="7" style="1" customWidth="1"/>
    <col min="14629" max="14629" width="7.7109375" style="1" customWidth="1"/>
    <col min="14630" max="14630" width="9.28515625" style="1" customWidth="1"/>
    <col min="14631" max="14631" width="9.7109375" style="1" customWidth="1"/>
    <col min="14632" max="14632" width="8" style="1" customWidth="1"/>
    <col min="14633" max="14633" width="11.5703125" style="1" customWidth="1"/>
    <col min="14634" max="14634" width="12" style="1" customWidth="1"/>
    <col min="14635" max="14635" width="11" style="1" customWidth="1"/>
    <col min="14636" max="14636" width="8.28515625" style="1" customWidth="1"/>
    <col min="14637" max="14637" width="7.7109375" style="1" customWidth="1"/>
    <col min="14638" max="14638" width="7" style="1" customWidth="1"/>
    <col min="14639" max="14639" width="7.7109375" style="1" customWidth="1"/>
    <col min="14640" max="14640" width="9.28515625" style="1" customWidth="1"/>
    <col min="14641" max="14641" width="9.7109375" style="1" customWidth="1"/>
    <col min="14642" max="14642" width="8" style="1" customWidth="1"/>
    <col min="14643" max="14643" width="11.5703125" style="1" customWidth="1"/>
    <col min="14644" max="14644" width="12" style="1" customWidth="1"/>
    <col min="14645" max="14645" width="11" style="1" customWidth="1"/>
    <col min="14646" max="14646" width="8.28515625" style="1" customWidth="1"/>
    <col min="14647" max="14647" width="7.7109375" style="1" customWidth="1"/>
    <col min="14648" max="14648" width="7" style="1" customWidth="1"/>
    <col min="14649" max="14649" width="7.7109375" style="1" customWidth="1"/>
    <col min="14650" max="14650" width="9.28515625" style="1" customWidth="1"/>
    <col min="14651" max="14651" width="9.7109375" style="1" customWidth="1"/>
    <col min="14652" max="14652" width="8" style="1" customWidth="1"/>
    <col min="14653" max="14653" width="11.5703125" style="1" customWidth="1"/>
    <col min="14654" max="14654" width="12" style="1" customWidth="1"/>
    <col min="14655" max="14655" width="11" style="1" customWidth="1"/>
    <col min="14656" max="14656" width="8.28515625" style="1" customWidth="1"/>
    <col min="14657" max="14657" width="7.7109375" style="1" customWidth="1"/>
    <col min="14658" max="14658" width="7.85546875" style="1" customWidth="1"/>
    <col min="14659" max="14659" width="7.7109375" style="1" customWidth="1"/>
    <col min="14660" max="14660" width="9.28515625" style="1" customWidth="1"/>
    <col min="14661" max="14661" width="9.7109375" style="1" customWidth="1"/>
    <col min="14662" max="14662" width="8" style="1" customWidth="1"/>
    <col min="14663" max="14663" width="11.5703125" style="1" customWidth="1"/>
    <col min="14664" max="14664" width="12" style="1" customWidth="1"/>
    <col min="14665" max="14665" width="11" style="1" customWidth="1"/>
    <col min="14666" max="14666" width="8.28515625" style="1" customWidth="1"/>
    <col min="14667" max="14860" width="9.140625" style="1"/>
    <col min="14861" max="14861" width="6.28515625" style="1" customWidth="1"/>
    <col min="14862" max="14862" width="71.85546875" style="1" customWidth="1"/>
    <col min="14863" max="14863" width="7.5703125" style="1" customWidth="1"/>
    <col min="14864" max="14864" width="7" style="1" customWidth="1"/>
    <col min="14865" max="14865" width="7.7109375" style="1" customWidth="1"/>
    <col min="14866" max="14866" width="9.28515625" style="1" customWidth="1"/>
    <col min="14867" max="14867" width="9.7109375" style="1" customWidth="1"/>
    <col min="14868" max="14868" width="8" style="1" customWidth="1"/>
    <col min="14869" max="14869" width="11.5703125" style="1" customWidth="1"/>
    <col min="14870" max="14870" width="12" style="1" customWidth="1"/>
    <col min="14871" max="14871" width="11" style="1" customWidth="1"/>
    <col min="14872" max="14872" width="8.28515625" style="1" customWidth="1"/>
    <col min="14873" max="14873" width="7.7109375" style="1" customWidth="1"/>
    <col min="14874" max="14874" width="7" style="1" customWidth="1"/>
    <col min="14875" max="14875" width="7.7109375" style="1" customWidth="1"/>
    <col min="14876" max="14876" width="9.28515625" style="1" customWidth="1"/>
    <col min="14877" max="14877" width="9.7109375" style="1" customWidth="1"/>
    <col min="14878" max="14878" width="8" style="1" customWidth="1"/>
    <col min="14879" max="14879" width="11.5703125" style="1" customWidth="1"/>
    <col min="14880" max="14880" width="12" style="1" customWidth="1"/>
    <col min="14881" max="14881" width="11" style="1" customWidth="1"/>
    <col min="14882" max="14882" width="8.28515625" style="1" customWidth="1"/>
    <col min="14883" max="14883" width="7.7109375" style="1" customWidth="1"/>
    <col min="14884" max="14884" width="7" style="1" customWidth="1"/>
    <col min="14885" max="14885" width="7.7109375" style="1" customWidth="1"/>
    <col min="14886" max="14886" width="9.28515625" style="1" customWidth="1"/>
    <col min="14887" max="14887" width="9.7109375" style="1" customWidth="1"/>
    <col min="14888" max="14888" width="8" style="1" customWidth="1"/>
    <col min="14889" max="14889" width="11.5703125" style="1" customWidth="1"/>
    <col min="14890" max="14890" width="12" style="1" customWidth="1"/>
    <col min="14891" max="14891" width="11" style="1" customWidth="1"/>
    <col min="14892" max="14892" width="8.28515625" style="1" customWidth="1"/>
    <col min="14893" max="14893" width="7.7109375" style="1" customWidth="1"/>
    <col min="14894" max="14894" width="7" style="1" customWidth="1"/>
    <col min="14895" max="14895" width="7.7109375" style="1" customWidth="1"/>
    <col min="14896" max="14896" width="9.28515625" style="1" customWidth="1"/>
    <col min="14897" max="14897" width="9.7109375" style="1" customWidth="1"/>
    <col min="14898" max="14898" width="8" style="1" customWidth="1"/>
    <col min="14899" max="14899" width="11.5703125" style="1" customWidth="1"/>
    <col min="14900" max="14900" width="12" style="1" customWidth="1"/>
    <col min="14901" max="14901" width="11" style="1" customWidth="1"/>
    <col min="14902" max="14902" width="8.28515625" style="1" customWidth="1"/>
    <col min="14903" max="14903" width="7.7109375" style="1" customWidth="1"/>
    <col min="14904" max="14904" width="7" style="1" customWidth="1"/>
    <col min="14905" max="14905" width="7.7109375" style="1" customWidth="1"/>
    <col min="14906" max="14906" width="9.28515625" style="1" customWidth="1"/>
    <col min="14907" max="14907" width="9.7109375" style="1" customWidth="1"/>
    <col min="14908" max="14908" width="8" style="1" customWidth="1"/>
    <col min="14909" max="14909" width="11.5703125" style="1" customWidth="1"/>
    <col min="14910" max="14910" width="12" style="1" customWidth="1"/>
    <col min="14911" max="14911" width="11" style="1" customWidth="1"/>
    <col min="14912" max="14912" width="8.28515625" style="1" customWidth="1"/>
    <col min="14913" max="14913" width="7.7109375" style="1" customWidth="1"/>
    <col min="14914" max="14914" width="7.85546875" style="1" customWidth="1"/>
    <col min="14915" max="14915" width="7.7109375" style="1" customWidth="1"/>
    <col min="14916" max="14916" width="9.28515625" style="1" customWidth="1"/>
    <col min="14917" max="14917" width="9.7109375" style="1" customWidth="1"/>
    <col min="14918" max="14918" width="8" style="1" customWidth="1"/>
    <col min="14919" max="14919" width="11.5703125" style="1" customWidth="1"/>
    <col min="14920" max="14920" width="12" style="1" customWidth="1"/>
    <col min="14921" max="14921" width="11" style="1" customWidth="1"/>
    <col min="14922" max="14922" width="8.28515625" style="1" customWidth="1"/>
    <col min="14923" max="15116" width="9.140625" style="1"/>
    <col min="15117" max="15117" width="6.28515625" style="1" customWidth="1"/>
    <col min="15118" max="15118" width="71.85546875" style="1" customWidth="1"/>
    <col min="15119" max="15119" width="7.5703125" style="1" customWidth="1"/>
    <col min="15120" max="15120" width="7" style="1" customWidth="1"/>
    <col min="15121" max="15121" width="7.7109375" style="1" customWidth="1"/>
    <col min="15122" max="15122" width="9.28515625" style="1" customWidth="1"/>
    <col min="15123" max="15123" width="9.7109375" style="1" customWidth="1"/>
    <col min="15124" max="15124" width="8" style="1" customWidth="1"/>
    <col min="15125" max="15125" width="11.5703125" style="1" customWidth="1"/>
    <col min="15126" max="15126" width="12" style="1" customWidth="1"/>
    <col min="15127" max="15127" width="11" style="1" customWidth="1"/>
    <col min="15128" max="15128" width="8.28515625" style="1" customWidth="1"/>
    <col min="15129" max="15129" width="7.7109375" style="1" customWidth="1"/>
    <col min="15130" max="15130" width="7" style="1" customWidth="1"/>
    <col min="15131" max="15131" width="7.7109375" style="1" customWidth="1"/>
    <col min="15132" max="15132" width="9.28515625" style="1" customWidth="1"/>
    <col min="15133" max="15133" width="9.7109375" style="1" customWidth="1"/>
    <col min="15134" max="15134" width="8" style="1" customWidth="1"/>
    <col min="15135" max="15135" width="11.5703125" style="1" customWidth="1"/>
    <col min="15136" max="15136" width="12" style="1" customWidth="1"/>
    <col min="15137" max="15137" width="11" style="1" customWidth="1"/>
    <col min="15138" max="15138" width="8.28515625" style="1" customWidth="1"/>
    <col min="15139" max="15139" width="7.7109375" style="1" customWidth="1"/>
    <col min="15140" max="15140" width="7" style="1" customWidth="1"/>
    <col min="15141" max="15141" width="7.7109375" style="1" customWidth="1"/>
    <col min="15142" max="15142" width="9.28515625" style="1" customWidth="1"/>
    <col min="15143" max="15143" width="9.7109375" style="1" customWidth="1"/>
    <col min="15144" max="15144" width="8" style="1" customWidth="1"/>
    <col min="15145" max="15145" width="11.5703125" style="1" customWidth="1"/>
    <col min="15146" max="15146" width="12" style="1" customWidth="1"/>
    <col min="15147" max="15147" width="11" style="1" customWidth="1"/>
    <col min="15148" max="15148" width="8.28515625" style="1" customWidth="1"/>
    <col min="15149" max="15149" width="7.7109375" style="1" customWidth="1"/>
    <col min="15150" max="15150" width="7" style="1" customWidth="1"/>
    <col min="15151" max="15151" width="7.7109375" style="1" customWidth="1"/>
    <col min="15152" max="15152" width="9.28515625" style="1" customWidth="1"/>
    <col min="15153" max="15153" width="9.7109375" style="1" customWidth="1"/>
    <col min="15154" max="15154" width="8" style="1" customWidth="1"/>
    <col min="15155" max="15155" width="11.5703125" style="1" customWidth="1"/>
    <col min="15156" max="15156" width="12" style="1" customWidth="1"/>
    <col min="15157" max="15157" width="11" style="1" customWidth="1"/>
    <col min="15158" max="15158" width="8.28515625" style="1" customWidth="1"/>
    <col min="15159" max="15159" width="7.7109375" style="1" customWidth="1"/>
    <col min="15160" max="15160" width="7" style="1" customWidth="1"/>
    <col min="15161" max="15161" width="7.7109375" style="1" customWidth="1"/>
    <col min="15162" max="15162" width="9.28515625" style="1" customWidth="1"/>
    <col min="15163" max="15163" width="9.7109375" style="1" customWidth="1"/>
    <col min="15164" max="15164" width="8" style="1" customWidth="1"/>
    <col min="15165" max="15165" width="11.5703125" style="1" customWidth="1"/>
    <col min="15166" max="15166" width="12" style="1" customWidth="1"/>
    <col min="15167" max="15167" width="11" style="1" customWidth="1"/>
    <col min="15168" max="15168" width="8.28515625" style="1" customWidth="1"/>
    <col min="15169" max="15169" width="7.7109375" style="1" customWidth="1"/>
    <col min="15170" max="15170" width="7.85546875" style="1" customWidth="1"/>
    <col min="15171" max="15171" width="7.7109375" style="1" customWidth="1"/>
    <col min="15172" max="15172" width="9.28515625" style="1" customWidth="1"/>
    <col min="15173" max="15173" width="9.7109375" style="1" customWidth="1"/>
    <col min="15174" max="15174" width="8" style="1" customWidth="1"/>
    <col min="15175" max="15175" width="11.5703125" style="1" customWidth="1"/>
    <col min="15176" max="15176" width="12" style="1" customWidth="1"/>
    <col min="15177" max="15177" width="11" style="1" customWidth="1"/>
    <col min="15178" max="15178" width="8.28515625" style="1" customWidth="1"/>
    <col min="15179" max="15372" width="9.140625" style="1"/>
    <col min="15373" max="15373" width="6.28515625" style="1" customWidth="1"/>
    <col min="15374" max="15374" width="71.85546875" style="1" customWidth="1"/>
    <col min="15375" max="15375" width="7.5703125" style="1" customWidth="1"/>
    <col min="15376" max="15376" width="7" style="1" customWidth="1"/>
    <col min="15377" max="15377" width="7.7109375" style="1" customWidth="1"/>
    <col min="15378" max="15378" width="9.28515625" style="1" customWidth="1"/>
    <col min="15379" max="15379" width="9.7109375" style="1" customWidth="1"/>
    <col min="15380" max="15380" width="8" style="1" customWidth="1"/>
    <col min="15381" max="15381" width="11.5703125" style="1" customWidth="1"/>
    <col min="15382" max="15382" width="12" style="1" customWidth="1"/>
    <col min="15383" max="15383" width="11" style="1" customWidth="1"/>
    <col min="15384" max="15384" width="8.28515625" style="1" customWidth="1"/>
    <col min="15385" max="15385" width="7.7109375" style="1" customWidth="1"/>
    <col min="15386" max="15386" width="7" style="1" customWidth="1"/>
    <col min="15387" max="15387" width="7.7109375" style="1" customWidth="1"/>
    <col min="15388" max="15388" width="9.28515625" style="1" customWidth="1"/>
    <col min="15389" max="15389" width="9.7109375" style="1" customWidth="1"/>
    <col min="15390" max="15390" width="8" style="1" customWidth="1"/>
    <col min="15391" max="15391" width="11.5703125" style="1" customWidth="1"/>
    <col min="15392" max="15392" width="12" style="1" customWidth="1"/>
    <col min="15393" max="15393" width="11" style="1" customWidth="1"/>
    <col min="15394" max="15394" width="8.28515625" style="1" customWidth="1"/>
    <col min="15395" max="15395" width="7.7109375" style="1" customWidth="1"/>
    <col min="15396" max="15396" width="7" style="1" customWidth="1"/>
    <col min="15397" max="15397" width="7.7109375" style="1" customWidth="1"/>
    <col min="15398" max="15398" width="9.28515625" style="1" customWidth="1"/>
    <col min="15399" max="15399" width="9.7109375" style="1" customWidth="1"/>
    <col min="15400" max="15400" width="8" style="1" customWidth="1"/>
    <col min="15401" max="15401" width="11.5703125" style="1" customWidth="1"/>
    <col min="15402" max="15402" width="12" style="1" customWidth="1"/>
    <col min="15403" max="15403" width="11" style="1" customWidth="1"/>
    <col min="15404" max="15404" width="8.28515625" style="1" customWidth="1"/>
    <col min="15405" max="15405" width="7.7109375" style="1" customWidth="1"/>
    <col min="15406" max="15406" width="7" style="1" customWidth="1"/>
    <col min="15407" max="15407" width="7.7109375" style="1" customWidth="1"/>
    <col min="15408" max="15408" width="9.28515625" style="1" customWidth="1"/>
    <col min="15409" max="15409" width="9.7109375" style="1" customWidth="1"/>
    <col min="15410" max="15410" width="8" style="1" customWidth="1"/>
    <col min="15411" max="15411" width="11.5703125" style="1" customWidth="1"/>
    <col min="15412" max="15412" width="12" style="1" customWidth="1"/>
    <col min="15413" max="15413" width="11" style="1" customWidth="1"/>
    <col min="15414" max="15414" width="8.28515625" style="1" customWidth="1"/>
    <col min="15415" max="15415" width="7.7109375" style="1" customWidth="1"/>
    <col min="15416" max="15416" width="7" style="1" customWidth="1"/>
    <col min="15417" max="15417" width="7.7109375" style="1" customWidth="1"/>
    <col min="15418" max="15418" width="9.28515625" style="1" customWidth="1"/>
    <col min="15419" max="15419" width="9.7109375" style="1" customWidth="1"/>
    <col min="15420" max="15420" width="8" style="1" customWidth="1"/>
    <col min="15421" max="15421" width="11.5703125" style="1" customWidth="1"/>
    <col min="15422" max="15422" width="12" style="1" customWidth="1"/>
    <col min="15423" max="15423" width="11" style="1" customWidth="1"/>
    <col min="15424" max="15424" width="8.28515625" style="1" customWidth="1"/>
    <col min="15425" max="15425" width="7.7109375" style="1" customWidth="1"/>
    <col min="15426" max="15426" width="7.85546875" style="1" customWidth="1"/>
    <col min="15427" max="15427" width="7.7109375" style="1" customWidth="1"/>
    <col min="15428" max="15428" width="9.28515625" style="1" customWidth="1"/>
    <col min="15429" max="15429" width="9.7109375" style="1" customWidth="1"/>
    <col min="15430" max="15430" width="8" style="1" customWidth="1"/>
    <col min="15431" max="15431" width="11.5703125" style="1" customWidth="1"/>
    <col min="15432" max="15432" width="12" style="1" customWidth="1"/>
    <col min="15433" max="15433" width="11" style="1" customWidth="1"/>
    <col min="15434" max="15434" width="8.28515625" style="1" customWidth="1"/>
    <col min="15435" max="15628" width="9.140625" style="1"/>
    <col min="15629" max="15629" width="6.28515625" style="1" customWidth="1"/>
    <col min="15630" max="15630" width="71.85546875" style="1" customWidth="1"/>
    <col min="15631" max="15631" width="7.5703125" style="1" customWidth="1"/>
    <col min="15632" max="15632" width="7" style="1" customWidth="1"/>
    <col min="15633" max="15633" width="7.7109375" style="1" customWidth="1"/>
    <col min="15634" max="15634" width="9.28515625" style="1" customWidth="1"/>
    <col min="15635" max="15635" width="9.7109375" style="1" customWidth="1"/>
    <col min="15636" max="15636" width="8" style="1" customWidth="1"/>
    <col min="15637" max="15637" width="11.5703125" style="1" customWidth="1"/>
    <col min="15638" max="15638" width="12" style="1" customWidth="1"/>
    <col min="15639" max="15639" width="11" style="1" customWidth="1"/>
    <col min="15640" max="15640" width="8.28515625" style="1" customWidth="1"/>
    <col min="15641" max="15641" width="7.7109375" style="1" customWidth="1"/>
    <col min="15642" max="15642" width="7" style="1" customWidth="1"/>
    <col min="15643" max="15643" width="7.7109375" style="1" customWidth="1"/>
    <col min="15644" max="15644" width="9.28515625" style="1" customWidth="1"/>
    <col min="15645" max="15645" width="9.7109375" style="1" customWidth="1"/>
    <col min="15646" max="15646" width="8" style="1" customWidth="1"/>
    <col min="15647" max="15647" width="11.5703125" style="1" customWidth="1"/>
    <col min="15648" max="15648" width="12" style="1" customWidth="1"/>
    <col min="15649" max="15649" width="11" style="1" customWidth="1"/>
    <col min="15650" max="15650" width="8.28515625" style="1" customWidth="1"/>
    <col min="15651" max="15651" width="7.7109375" style="1" customWidth="1"/>
    <col min="15652" max="15652" width="7" style="1" customWidth="1"/>
    <col min="15653" max="15653" width="7.7109375" style="1" customWidth="1"/>
    <col min="15654" max="15654" width="9.28515625" style="1" customWidth="1"/>
    <col min="15655" max="15655" width="9.7109375" style="1" customWidth="1"/>
    <col min="15656" max="15656" width="8" style="1" customWidth="1"/>
    <col min="15657" max="15657" width="11.5703125" style="1" customWidth="1"/>
    <col min="15658" max="15658" width="12" style="1" customWidth="1"/>
    <col min="15659" max="15659" width="11" style="1" customWidth="1"/>
    <col min="15660" max="15660" width="8.28515625" style="1" customWidth="1"/>
    <col min="15661" max="15661" width="7.7109375" style="1" customWidth="1"/>
    <col min="15662" max="15662" width="7" style="1" customWidth="1"/>
    <col min="15663" max="15663" width="7.7109375" style="1" customWidth="1"/>
    <col min="15664" max="15664" width="9.28515625" style="1" customWidth="1"/>
    <col min="15665" max="15665" width="9.7109375" style="1" customWidth="1"/>
    <col min="15666" max="15666" width="8" style="1" customWidth="1"/>
    <col min="15667" max="15667" width="11.5703125" style="1" customWidth="1"/>
    <col min="15668" max="15668" width="12" style="1" customWidth="1"/>
    <col min="15669" max="15669" width="11" style="1" customWidth="1"/>
    <col min="15670" max="15670" width="8.28515625" style="1" customWidth="1"/>
    <col min="15671" max="15671" width="7.7109375" style="1" customWidth="1"/>
    <col min="15672" max="15672" width="7" style="1" customWidth="1"/>
    <col min="15673" max="15673" width="7.7109375" style="1" customWidth="1"/>
    <col min="15674" max="15674" width="9.28515625" style="1" customWidth="1"/>
    <col min="15675" max="15675" width="9.7109375" style="1" customWidth="1"/>
    <col min="15676" max="15676" width="8" style="1" customWidth="1"/>
    <col min="15677" max="15677" width="11.5703125" style="1" customWidth="1"/>
    <col min="15678" max="15678" width="12" style="1" customWidth="1"/>
    <col min="15679" max="15679" width="11" style="1" customWidth="1"/>
    <col min="15680" max="15680" width="8.28515625" style="1" customWidth="1"/>
    <col min="15681" max="15681" width="7.7109375" style="1" customWidth="1"/>
    <col min="15682" max="15682" width="7.85546875" style="1" customWidth="1"/>
    <col min="15683" max="15683" width="7.7109375" style="1" customWidth="1"/>
    <col min="15684" max="15684" width="9.28515625" style="1" customWidth="1"/>
    <col min="15685" max="15685" width="9.7109375" style="1" customWidth="1"/>
    <col min="15686" max="15686" width="8" style="1" customWidth="1"/>
    <col min="15687" max="15687" width="11.5703125" style="1" customWidth="1"/>
    <col min="15688" max="15688" width="12" style="1" customWidth="1"/>
    <col min="15689" max="15689" width="11" style="1" customWidth="1"/>
    <col min="15690" max="15690" width="8.28515625" style="1" customWidth="1"/>
    <col min="15691" max="15884" width="9.140625" style="1"/>
    <col min="15885" max="15885" width="6.28515625" style="1" customWidth="1"/>
    <col min="15886" max="15886" width="71.85546875" style="1" customWidth="1"/>
    <col min="15887" max="15887" width="7.5703125" style="1" customWidth="1"/>
    <col min="15888" max="15888" width="7" style="1" customWidth="1"/>
    <col min="15889" max="15889" width="7.7109375" style="1" customWidth="1"/>
    <col min="15890" max="15890" width="9.28515625" style="1" customWidth="1"/>
    <col min="15891" max="15891" width="9.7109375" style="1" customWidth="1"/>
    <col min="15892" max="15892" width="8" style="1" customWidth="1"/>
    <col min="15893" max="15893" width="11.5703125" style="1" customWidth="1"/>
    <col min="15894" max="15894" width="12" style="1" customWidth="1"/>
    <col min="15895" max="15895" width="11" style="1" customWidth="1"/>
    <col min="15896" max="15896" width="8.28515625" style="1" customWidth="1"/>
    <col min="15897" max="15897" width="7.7109375" style="1" customWidth="1"/>
    <col min="15898" max="15898" width="7" style="1" customWidth="1"/>
    <col min="15899" max="15899" width="7.7109375" style="1" customWidth="1"/>
    <col min="15900" max="15900" width="9.28515625" style="1" customWidth="1"/>
    <col min="15901" max="15901" width="9.7109375" style="1" customWidth="1"/>
    <col min="15902" max="15902" width="8" style="1" customWidth="1"/>
    <col min="15903" max="15903" width="11.5703125" style="1" customWidth="1"/>
    <col min="15904" max="15904" width="12" style="1" customWidth="1"/>
    <col min="15905" max="15905" width="11" style="1" customWidth="1"/>
    <col min="15906" max="15906" width="8.28515625" style="1" customWidth="1"/>
    <col min="15907" max="15907" width="7.7109375" style="1" customWidth="1"/>
    <col min="15908" max="15908" width="7" style="1" customWidth="1"/>
    <col min="15909" max="15909" width="7.7109375" style="1" customWidth="1"/>
    <col min="15910" max="15910" width="9.28515625" style="1" customWidth="1"/>
    <col min="15911" max="15911" width="9.7109375" style="1" customWidth="1"/>
    <col min="15912" max="15912" width="8" style="1" customWidth="1"/>
    <col min="15913" max="15913" width="11.5703125" style="1" customWidth="1"/>
    <col min="15914" max="15914" width="12" style="1" customWidth="1"/>
    <col min="15915" max="15915" width="11" style="1" customWidth="1"/>
    <col min="15916" max="15916" width="8.28515625" style="1" customWidth="1"/>
    <col min="15917" max="15917" width="7.7109375" style="1" customWidth="1"/>
    <col min="15918" max="15918" width="7" style="1" customWidth="1"/>
    <col min="15919" max="15919" width="7.7109375" style="1" customWidth="1"/>
    <col min="15920" max="15920" width="9.28515625" style="1" customWidth="1"/>
    <col min="15921" max="15921" width="9.7109375" style="1" customWidth="1"/>
    <col min="15922" max="15922" width="8" style="1" customWidth="1"/>
    <col min="15923" max="15923" width="11.5703125" style="1" customWidth="1"/>
    <col min="15924" max="15924" width="12" style="1" customWidth="1"/>
    <col min="15925" max="15925" width="11" style="1" customWidth="1"/>
    <col min="15926" max="15926" width="8.28515625" style="1" customWidth="1"/>
    <col min="15927" max="15927" width="7.7109375" style="1" customWidth="1"/>
    <col min="15928" max="15928" width="7" style="1" customWidth="1"/>
    <col min="15929" max="15929" width="7.7109375" style="1" customWidth="1"/>
    <col min="15930" max="15930" width="9.28515625" style="1" customWidth="1"/>
    <col min="15931" max="15931" width="9.7109375" style="1" customWidth="1"/>
    <col min="15932" max="15932" width="8" style="1" customWidth="1"/>
    <col min="15933" max="15933" width="11.5703125" style="1" customWidth="1"/>
    <col min="15934" max="15934" width="12" style="1" customWidth="1"/>
    <col min="15935" max="15935" width="11" style="1" customWidth="1"/>
    <col min="15936" max="15936" width="8.28515625" style="1" customWidth="1"/>
    <col min="15937" max="15937" width="7.7109375" style="1" customWidth="1"/>
    <col min="15938" max="15938" width="7.85546875" style="1" customWidth="1"/>
    <col min="15939" max="15939" width="7.7109375" style="1" customWidth="1"/>
    <col min="15940" max="15940" width="9.28515625" style="1" customWidth="1"/>
    <col min="15941" max="15941" width="9.7109375" style="1" customWidth="1"/>
    <col min="15942" max="15942" width="8" style="1" customWidth="1"/>
    <col min="15943" max="15943" width="11.5703125" style="1" customWidth="1"/>
    <col min="15944" max="15944" width="12" style="1" customWidth="1"/>
    <col min="15945" max="15945" width="11" style="1" customWidth="1"/>
    <col min="15946" max="15946" width="8.28515625" style="1" customWidth="1"/>
    <col min="15947" max="16140" width="9.140625" style="1"/>
    <col min="16141" max="16141" width="6.28515625" style="1" customWidth="1"/>
    <col min="16142" max="16142" width="71.85546875" style="1" customWidth="1"/>
    <col min="16143" max="16143" width="7.5703125" style="1" customWidth="1"/>
    <col min="16144" max="16144" width="7" style="1" customWidth="1"/>
    <col min="16145" max="16145" width="7.7109375" style="1" customWidth="1"/>
    <col min="16146" max="16146" width="9.28515625" style="1" customWidth="1"/>
    <col min="16147" max="16147" width="9.7109375" style="1" customWidth="1"/>
    <col min="16148" max="16148" width="8" style="1" customWidth="1"/>
    <col min="16149" max="16149" width="11.5703125" style="1" customWidth="1"/>
    <col min="16150" max="16150" width="12" style="1" customWidth="1"/>
    <col min="16151" max="16151" width="11" style="1" customWidth="1"/>
    <col min="16152" max="16152" width="8.28515625" style="1" customWidth="1"/>
    <col min="16153" max="16153" width="7.7109375" style="1" customWidth="1"/>
    <col min="16154" max="16154" width="7" style="1" customWidth="1"/>
    <col min="16155" max="16155" width="7.7109375" style="1" customWidth="1"/>
    <col min="16156" max="16156" width="9.28515625" style="1" customWidth="1"/>
    <col min="16157" max="16157" width="9.7109375" style="1" customWidth="1"/>
    <col min="16158" max="16158" width="8" style="1" customWidth="1"/>
    <col min="16159" max="16159" width="11.5703125" style="1" customWidth="1"/>
    <col min="16160" max="16160" width="12" style="1" customWidth="1"/>
    <col min="16161" max="16161" width="11" style="1" customWidth="1"/>
    <col min="16162" max="16162" width="8.28515625" style="1" customWidth="1"/>
    <col min="16163" max="16163" width="7.7109375" style="1" customWidth="1"/>
    <col min="16164" max="16164" width="7" style="1" customWidth="1"/>
    <col min="16165" max="16165" width="7.7109375" style="1" customWidth="1"/>
    <col min="16166" max="16166" width="9.28515625" style="1" customWidth="1"/>
    <col min="16167" max="16167" width="9.7109375" style="1" customWidth="1"/>
    <col min="16168" max="16168" width="8" style="1" customWidth="1"/>
    <col min="16169" max="16169" width="11.5703125" style="1" customWidth="1"/>
    <col min="16170" max="16170" width="12" style="1" customWidth="1"/>
    <col min="16171" max="16171" width="11" style="1" customWidth="1"/>
    <col min="16172" max="16172" width="8.28515625" style="1" customWidth="1"/>
    <col min="16173" max="16173" width="7.7109375" style="1" customWidth="1"/>
    <col min="16174" max="16174" width="7" style="1" customWidth="1"/>
    <col min="16175" max="16175" width="7.7109375" style="1" customWidth="1"/>
    <col min="16176" max="16176" width="9.28515625" style="1" customWidth="1"/>
    <col min="16177" max="16177" width="9.7109375" style="1" customWidth="1"/>
    <col min="16178" max="16178" width="8" style="1" customWidth="1"/>
    <col min="16179" max="16179" width="11.5703125" style="1" customWidth="1"/>
    <col min="16180" max="16180" width="12" style="1" customWidth="1"/>
    <col min="16181" max="16181" width="11" style="1" customWidth="1"/>
    <col min="16182" max="16182" width="8.28515625" style="1" customWidth="1"/>
    <col min="16183" max="16183" width="7.7109375" style="1" customWidth="1"/>
    <col min="16184" max="16184" width="7" style="1" customWidth="1"/>
    <col min="16185" max="16185" width="7.7109375" style="1" customWidth="1"/>
    <col min="16186" max="16186" width="9.28515625" style="1" customWidth="1"/>
    <col min="16187" max="16187" width="9.7109375" style="1" customWidth="1"/>
    <col min="16188" max="16188" width="8" style="1" customWidth="1"/>
    <col min="16189" max="16189" width="11.5703125" style="1" customWidth="1"/>
    <col min="16190" max="16190" width="12" style="1" customWidth="1"/>
    <col min="16191" max="16191" width="11" style="1" customWidth="1"/>
    <col min="16192" max="16192" width="8.28515625" style="1" customWidth="1"/>
    <col min="16193" max="16193" width="7.7109375" style="1" customWidth="1"/>
    <col min="16194" max="16194" width="7.85546875" style="1" customWidth="1"/>
    <col min="16195" max="16195" width="7.7109375" style="1" customWidth="1"/>
    <col min="16196" max="16196" width="9.28515625" style="1" customWidth="1"/>
    <col min="16197" max="16197" width="9.7109375" style="1" customWidth="1"/>
    <col min="16198" max="16198" width="8" style="1" customWidth="1"/>
    <col min="16199" max="16199" width="11.5703125" style="1" customWidth="1"/>
    <col min="16200" max="16200" width="12" style="1" customWidth="1"/>
    <col min="16201" max="16201" width="11" style="1" customWidth="1"/>
    <col min="16202" max="16202" width="8.28515625" style="1" customWidth="1"/>
    <col min="16203" max="16384" width="9.140625" style="1"/>
  </cols>
  <sheetData>
    <row r="1" spans="1:614" x14ac:dyDescent="0.25">
      <c r="WN1" s="292" t="s">
        <v>1116</v>
      </c>
    </row>
    <row r="2" spans="1:614" x14ac:dyDescent="0.25">
      <c r="A2" s="1358" t="s">
        <v>464</v>
      </c>
      <c r="B2" s="1358"/>
      <c r="C2" s="1358"/>
      <c r="D2" s="1358"/>
      <c r="E2" s="1358"/>
      <c r="EH2" s="280"/>
      <c r="EI2" s="280"/>
    </row>
    <row r="3" spans="1:614" ht="15" customHeight="1" x14ac:dyDescent="0.25">
      <c r="A3" s="1260" t="s">
        <v>465</v>
      </c>
      <c r="B3" s="1260"/>
      <c r="C3" s="1260"/>
      <c r="D3" s="1260"/>
      <c r="E3" s="1260"/>
    </row>
    <row r="4" spans="1:614" x14ac:dyDescent="0.25">
      <c r="A4" s="1359" t="s">
        <v>219</v>
      </c>
      <c r="B4" s="1359"/>
      <c r="C4" s="1359"/>
      <c r="D4" s="1359"/>
      <c r="E4" s="1359"/>
    </row>
    <row r="5" spans="1:614" ht="15" customHeight="1" x14ac:dyDescent="0.25">
      <c r="A5" s="1261" t="s">
        <v>755</v>
      </c>
      <c r="B5" s="1261"/>
      <c r="C5" s="1261"/>
      <c r="D5" s="1261"/>
      <c r="E5" s="1261"/>
      <c r="WH5" s="1348" t="s">
        <v>1358</v>
      </c>
      <c r="WI5" s="1348"/>
      <c r="WJ5" s="1348"/>
      <c r="WK5" s="1348"/>
      <c r="WL5" s="1348"/>
      <c r="WM5" s="1348"/>
      <c r="WN5" s="1348"/>
      <c r="WO5" s="1348"/>
      <c r="WP5" s="1348"/>
    </row>
    <row r="6" spans="1:614" ht="18" customHeight="1" x14ac:dyDescent="0.25">
      <c r="A6" s="35" t="s">
        <v>2</v>
      </c>
      <c r="B6" s="88" t="s">
        <v>3</v>
      </c>
      <c r="C6" s="149"/>
      <c r="D6" s="149"/>
      <c r="E6" s="87" t="s">
        <v>466</v>
      </c>
      <c r="F6" s="1352" t="s">
        <v>756</v>
      </c>
      <c r="G6" s="1353"/>
      <c r="H6" s="1353"/>
      <c r="I6" s="1353"/>
      <c r="J6" s="1353"/>
      <c r="K6" s="1353"/>
      <c r="L6" s="1353"/>
      <c r="M6" s="1353"/>
      <c r="N6" s="1353"/>
      <c r="O6" s="1354"/>
      <c r="P6" s="1352" t="s">
        <v>757</v>
      </c>
      <c r="Q6" s="1353"/>
      <c r="R6" s="1353"/>
      <c r="S6" s="1353"/>
      <c r="T6" s="1353"/>
      <c r="U6" s="1353"/>
      <c r="V6" s="1353"/>
      <c r="W6" s="1353"/>
      <c r="X6" s="1353"/>
      <c r="Y6" s="1354"/>
      <c r="Z6" s="1352" t="s">
        <v>758</v>
      </c>
      <c r="AA6" s="1353"/>
      <c r="AB6" s="1353"/>
      <c r="AC6" s="1353"/>
      <c r="AD6" s="1353"/>
      <c r="AE6" s="1353"/>
      <c r="AF6" s="1353"/>
      <c r="AG6" s="1353"/>
      <c r="AH6" s="1353"/>
      <c r="AI6" s="1354"/>
      <c r="AJ6" s="1352" t="s">
        <v>759</v>
      </c>
      <c r="AK6" s="1353"/>
      <c r="AL6" s="1353"/>
      <c r="AM6" s="1353"/>
      <c r="AN6" s="1353"/>
      <c r="AO6" s="1353"/>
      <c r="AP6" s="1353"/>
      <c r="AQ6" s="1353"/>
      <c r="AR6" s="1353"/>
      <c r="AS6" s="1354"/>
      <c r="AT6" s="1352" t="s">
        <v>760</v>
      </c>
      <c r="AU6" s="1353"/>
      <c r="AV6" s="1353"/>
      <c r="AW6" s="1353"/>
      <c r="AX6" s="1353"/>
      <c r="AY6" s="1353"/>
      <c r="AZ6" s="1353"/>
      <c r="BA6" s="1353"/>
      <c r="BB6" s="1353"/>
      <c r="BC6" s="1354"/>
      <c r="BD6" s="1352" t="s">
        <v>1355</v>
      </c>
      <c r="BE6" s="1353"/>
      <c r="BF6" s="1353"/>
      <c r="BG6" s="1353"/>
      <c r="BH6" s="1353"/>
      <c r="BI6" s="1353"/>
      <c r="BJ6" s="1353"/>
      <c r="BK6" s="1353"/>
      <c r="BL6" s="1353"/>
      <c r="BM6" s="1354"/>
      <c r="BN6" s="1352" t="s">
        <v>761</v>
      </c>
      <c r="BO6" s="1353"/>
      <c r="BP6" s="1353"/>
      <c r="BQ6" s="1353"/>
      <c r="BR6" s="1353"/>
      <c r="BS6" s="1353"/>
      <c r="BT6" s="1353"/>
      <c r="BU6" s="1353"/>
      <c r="BV6" s="1353"/>
      <c r="BW6" s="1354"/>
      <c r="BX6" s="1352" t="s">
        <v>1356</v>
      </c>
      <c r="BY6" s="1353"/>
      <c r="BZ6" s="1353"/>
      <c r="CA6" s="1353"/>
      <c r="CB6" s="1353"/>
      <c r="CC6" s="1353"/>
      <c r="CD6" s="1353"/>
      <c r="CE6" s="1353"/>
      <c r="CF6" s="1353"/>
      <c r="CG6" s="1354"/>
      <c r="CH6" s="1352" t="s">
        <v>762</v>
      </c>
      <c r="CI6" s="1353"/>
      <c r="CJ6" s="1353"/>
      <c r="CK6" s="1353"/>
      <c r="CL6" s="1353"/>
      <c r="CM6" s="1353"/>
      <c r="CN6" s="1353"/>
      <c r="CO6" s="1353"/>
      <c r="CP6" s="1353"/>
      <c r="CQ6" s="1354"/>
      <c r="CR6" s="1355" t="s">
        <v>763</v>
      </c>
      <c r="CS6" s="1356"/>
      <c r="CT6" s="1356"/>
      <c r="CU6" s="1356"/>
      <c r="CV6" s="1356"/>
      <c r="CW6" s="1356"/>
      <c r="CX6" s="1356"/>
      <c r="CY6" s="1356"/>
      <c r="CZ6" s="1356"/>
      <c r="DA6" s="1357"/>
      <c r="DB6" s="1352" t="s">
        <v>764</v>
      </c>
      <c r="DC6" s="1353"/>
      <c r="DD6" s="1353"/>
      <c r="DE6" s="1353"/>
      <c r="DF6" s="1353"/>
      <c r="DG6" s="1353"/>
      <c r="DH6" s="1353"/>
      <c r="DI6" s="1353"/>
      <c r="DJ6" s="1353"/>
      <c r="DK6" s="1354"/>
      <c r="DL6" s="1352" t="s">
        <v>765</v>
      </c>
      <c r="DM6" s="1353"/>
      <c r="DN6" s="1353"/>
      <c r="DO6" s="1353"/>
      <c r="DP6" s="1353"/>
      <c r="DQ6" s="1353"/>
      <c r="DR6" s="1353"/>
      <c r="DS6" s="1353"/>
      <c r="DT6" s="1353"/>
      <c r="DU6" s="1354"/>
      <c r="DV6" s="1352" t="s">
        <v>766</v>
      </c>
      <c r="DW6" s="1353"/>
      <c r="DX6" s="1353"/>
      <c r="DY6" s="1353"/>
      <c r="DZ6" s="1353"/>
      <c r="EA6" s="1353"/>
      <c r="EB6" s="1353"/>
      <c r="EC6" s="1353"/>
      <c r="ED6" s="1353"/>
      <c r="EE6" s="1354"/>
      <c r="EF6" s="1352" t="s">
        <v>767</v>
      </c>
      <c r="EG6" s="1353"/>
      <c r="EH6" s="1353"/>
      <c r="EI6" s="1353"/>
      <c r="EJ6" s="1353"/>
      <c r="EK6" s="1353"/>
      <c r="EL6" s="1353"/>
      <c r="EM6" s="1353"/>
      <c r="EN6" s="1353"/>
      <c r="EO6" s="1354"/>
      <c r="EP6" s="1352" t="s">
        <v>768</v>
      </c>
      <c r="EQ6" s="1353"/>
      <c r="ER6" s="1353"/>
      <c r="ES6" s="1353"/>
      <c r="ET6" s="1353"/>
      <c r="EU6" s="1353"/>
      <c r="EV6" s="1353"/>
      <c r="EW6" s="1353"/>
      <c r="EX6" s="1353"/>
      <c r="EY6" s="1354"/>
      <c r="EZ6" s="1352" t="s">
        <v>769</v>
      </c>
      <c r="FA6" s="1353"/>
      <c r="FB6" s="1353"/>
      <c r="FC6" s="1353"/>
      <c r="FD6" s="1353"/>
      <c r="FE6" s="1353"/>
      <c r="FF6" s="1353"/>
      <c r="FG6" s="1353"/>
      <c r="FH6" s="1353"/>
      <c r="FI6" s="1354"/>
      <c r="FJ6" s="1352" t="s">
        <v>770</v>
      </c>
      <c r="FK6" s="1353"/>
      <c r="FL6" s="1353"/>
      <c r="FM6" s="1353"/>
      <c r="FN6" s="1353"/>
      <c r="FO6" s="1353"/>
      <c r="FP6" s="1353"/>
      <c r="FQ6" s="1353"/>
      <c r="FR6" s="1353"/>
      <c r="FS6" s="1354"/>
      <c r="FT6" s="1352" t="s">
        <v>771</v>
      </c>
      <c r="FU6" s="1353"/>
      <c r="FV6" s="1353"/>
      <c r="FW6" s="1353"/>
      <c r="FX6" s="1353"/>
      <c r="FY6" s="1353"/>
      <c r="FZ6" s="1353"/>
      <c r="GA6" s="1353"/>
      <c r="GB6" s="1353"/>
      <c r="GC6" s="1354"/>
      <c r="GD6" s="1352" t="s">
        <v>772</v>
      </c>
      <c r="GE6" s="1353"/>
      <c r="GF6" s="1353"/>
      <c r="GG6" s="1353"/>
      <c r="GH6" s="1353"/>
      <c r="GI6" s="1353"/>
      <c r="GJ6" s="1353"/>
      <c r="GK6" s="1353"/>
      <c r="GL6" s="1353"/>
      <c r="GM6" s="1354"/>
      <c r="GN6" s="1352" t="s">
        <v>773</v>
      </c>
      <c r="GO6" s="1353"/>
      <c r="GP6" s="1353"/>
      <c r="GQ6" s="1353"/>
      <c r="GR6" s="1353"/>
      <c r="GS6" s="1353"/>
      <c r="GT6" s="1353"/>
      <c r="GU6" s="1353"/>
      <c r="GV6" s="1353"/>
      <c r="GW6" s="1354"/>
      <c r="GX6" s="1352" t="s">
        <v>774</v>
      </c>
      <c r="GY6" s="1353"/>
      <c r="GZ6" s="1353"/>
      <c r="HA6" s="1353"/>
      <c r="HB6" s="1353"/>
      <c r="HC6" s="1353"/>
      <c r="HD6" s="1353"/>
      <c r="HE6" s="1353"/>
      <c r="HF6" s="1353"/>
      <c r="HG6" s="1354"/>
      <c r="HH6" s="1352" t="s">
        <v>775</v>
      </c>
      <c r="HI6" s="1353"/>
      <c r="HJ6" s="1353"/>
      <c r="HK6" s="1353"/>
      <c r="HL6" s="1353"/>
      <c r="HM6" s="1353"/>
      <c r="HN6" s="1353"/>
      <c r="HO6" s="1353"/>
      <c r="HP6" s="1353"/>
      <c r="HQ6" s="1354"/>
      <c r="HR6" s="1352" t="s">
        <v>776</v>
      </c>
      <c r="HS6" s="1353"/>
      <c r="HT6" s="1353"/>
      <c r="HU6" s="1353"/>
      <c r="HV6" s="1353"/>
      <c r="HW6" s="1353"/>
      <c r="HX6" s="1353"/>
      <c r="HY6" s="1353"/>
      <c r="HZ6" s="1353"/>
      <c r="IA6" s="1354"/>
      <c r="IB6" s="1352" t="s">
        <v>777</v>
      </c>
      <c r="IC6" s="1353"/>
      <c r="ID6" s="1353"/>
      <c r="IE6" s="1353"/>
      <c r="IF6" s="1353"/>
      <c r="IG6" s="1353"/>
      <c r="IH6" s="1353"/>
      <c r="II6" s="1353"/>
      <c r="IJ6" s="1353"/>
      <c r="IK6" s="1354"/>
      <c r="IL6" s="1352" t="s">
        <v>778</v>
      </c>
      <c r="IM6" s="1353"/>
      <c r="IN6" s="1353"/>
      <c r="IO6" s="1353"/>
      <c r="IP6" s="1353"/>
      <c r="IQ6" s="1353"/>
      <c r="IR6" s="1353"/>
      <c r="IS6" s="1353"/>
      <c r="IT6" s="1353"/>
      <c r="IU6" s="1354"/>
      <c r="IV6" s="1352" t="s">
        <v>779</v>
      </c>
      <c r="IW6" s="1353"/>
      <c r="IX6" s="1353"/>
      <c r="IY6" s="1353"/>
      <c r="IZ6" s="1353"/>
      <c r="JA6" s="1353"/>
      <c r="JB6" s="1353"/>
      <c r="JC6" s="1353"/>
      <c r="JD6" s="1353"/>
      <c r="JE6" s="1354"/>
      <c r="JF6" s="1352" t="s">
        <v>978</v>
      </c>
      <c r="JG6" s="1353"/>
      <c r="JH6" s="1353"/>
      <c r="JI6" s="1353"/>
      <c r="JJ6" s="1353"/>
      <c r="JK6" s="1353"/>
      <c r="JL6" s="1353"/>
      <c r="JM6" s="1353"/>
      <c r="JN6" s="1353"/>
      <c r="JO6" s="1354"/>
      <c r="JP6" s="1352" t="s">
        <v>780</v>
      </c>
      <c r="JQ6" s="1353"/>
      <c r="JR6" s="1353"/>
      <c r="JS6" s="1353"/>
      <c r="JT6" s="1353"/>
      <c r="JU6" s="1353"/>
      <c r="JV6" s="1353"/>
      <c r="JW6" s="1353"/>
      <c r="JX6" s="1353"/>
      <c r="JY6" s="1354"/>
      <c r="JZ6" s="1355" t="s">
        <v>781</v>
      </c>
      <c r="KA6" s="1356"/>
      <c r="KB6" s="1356"/>
      <c r="KC6" s="1356"/>
      <c r="KD6" s="1356"/>
      <c r="KE6" s="1356"/>
      <c r="KF6" s="1356"/>
      <c r="KG6" s="1356"/>
      <c r="KH6" s="1356"/>
      <c r="KI6" s="1357"/>
      <c r="KJ6" s="1352" t="s">
        <v>782</v>
      </c>
      <c r="KK6" s="1353"/>
      <c r="KL6" s="1353"/>
      <c r="KM6" s="1353"/>
      <c r="KN6" s="1353"/>
      <c r="KO6" s="1353"/>
      <c r="KP6" s="1353"/>
      <c r="KQ6" s="1353"/>
      <c r="KR6" s="1353"/>
      <c r="KS6" s="1354"/>
      <c r="KT6" s="1352" t="s">
        <v>783</v>
      </c>
      <c r="KU6" s="1353"/>
      <c r="KV6" s="1353"/>
      <c r="KW6" s="1353"/>
      <c r="KX6" s="1353"/>
      <c r="KY6" s="1353"/>
      <c r="KZ6" s="1353"/>
      <c r="LA6" s="1353"/>
      <c r="LB6" s="1353"/>
      <c r="LC6" s="1354"/>
      <c r="LD6" s="1352" t="s">
        <v>784</v>
      </c>
      <c r="LE6" s="1353"/>
      <c r="LF6" s="1353"/>
      <c r="LG6" s="1353"/>
      <c r="LH6" s="1353"/>
      <c r="LI6" s="1353"/>
      <c r="LJ6" s="1353"/>
      <c r="LK6" s="1353"/>
      <c r="LL6" s="1353"/>
      <c r="LM6" s="1354"/>
      <c r="LN6" s="1352" t="s">
        <v>785</v>
      </c>
      <c r="LO6" s="1353"/>
      <c r="LP6" s="1353"/>
      <c r="LQ6" s="1353"/>
      <c r="LR6" s="1353"/>
      <c r="LS6" s="1353"/>
      <c r="LT6" s="1353"/>
      <c r="LU6" s="1353"/>
      <c r="LV6" s="1353"/>
      <c r="LW6" s="1354"/>
      <c r="LX6" s="1352" t="s">
        <v>786</v>
      </c>
      <c r="LY6" s="1353"/>
      <c r="LZ6" s="1353"/>
      <c r="MA6" s="1353"/>
      <c r="MB6" s="1353"/>
      <c r="MC6" s="1353"/>
      <c r="MD6" s="1353"/>
      <c r="ME6" s="1353"/>
      <c r="MF6" s="1353"/>
      <c r="MG6" s="1354"/>
      <c r="MH6" s="1352" t="s">
        <v>787</v>
      </c>
      <c r="MI6" s="1353"/>
      <c r="MJ6" s="1353"/>
      <c r="MK6" s="1353"/>
      <c r="ML6" s="1353"/>
      <c r="MM6" s="1353"/>
      <c r="MN6" s="1353"/>
      <c r="MO6" s="1353"/>
      <c r="MP6" s="1353"/>
      <c r="MQ6" s="1354"/>
      <c r="MR6" s="1352" t="s">
        <v>788</v>
      </c>
      <c r="MS6" s="1353"/>
      <c r="MT6" s="1353"/>
      <c r="MU6" s="1353"/>
      <c r="MV6" s="1353"/>
      <c r="MW6" s="1353"/>
      <c r="MX6" s="1353"/>
      <c r="MY6" s="1353"/>
      <c r="MZ6" s="1353"/>
      <c r="NA6" s="1354"/>
      <c r="NB6" s="1352" t="s">
        <v>789</v>
      </c>
      <c r="NC6" s="1353"/>
      <c r="ND6" s="1353"/>
      <c r="NE6" s="1353"/>
      <c r="NF6" s="1353"/>
      <c r="NG6" s="1353"/>
      <c r="NH6" s="1353"/>
      <c r="NI6" s="1353"/>
      <c r="NJ6" s="1353"/>
      <c r="NK6" s="1354"/>
      <c r="NL6" s="1352" t="s">
        <v>790</v>
      </c>
      <c r="NM6" s="1353"/>
      <c r="NN6" s="1353"/>
      <c r="NO6" s="1353"/>
      <c r="NP6" s="1353"/>
      <c r="NQ6" s="1353"/>
      <c r="NR6" s="1353"/>
      <c r="NS6" s="1353"/>
      <c r="NT6" s="1353"/>
      <c r="NU6" s="1354"/>
      <c r="NV6" s="1352" t="s">
        <v>791</v>
      </c>
      <c r="NW6" s="1353"/>
      <c r="NX6" s="1353"/>
      <c r="NY6" s="1353"/>
      <c r="NZ6" s="1353"/>
      <c r="OA6" s="1353"/>
      <c r="OB6" s="1353"/>
      <c r="OC6" s="1353"/>
      <c r="OD6" s="1353"/>
      <c r="OE6" s="1354"/>
      <c r="OF6" s="1352" t="s">
        <v>792</v>
      </c>
      <c r="OG6" s="1353"/>
      <c r="OH6" s="1353"/>
      <c r="OI6" s="1353"/>
      <c r="OJ6" s="1353"/>
      <c r="OK6" s="1353"/>
      <c r="OL6" s="1353"/>
      <c r="OM6" s="1353"/>
      <c r="ON6" s="1353"/>
      <c r="OO6" s="1354"/>
      <c r="OP6" s="1352" t="s">
        <v>793</v>
      </c>
      <c r="OQ6" s="1353"/>
      <c r="OR6" s="1353"/>
      <c r="OS6" s="1353"/>
      <c r="OT6" s="1353"/>
      <c r="OU6" s="1353"/>
      <c r="OV6" s="1353"/>
      <c r="OW6" s="1353"/>
      <c r="OX6" s="1353"/>
      <c r="OY6" s="1354"/>
      <c r="OZ6" s="1352" t="s">
        <v>794</v>
      </c>
      <c r="PA6" s="1353"/>
      <c r="PB6" s="1353"/>
      <c r="PC6" s="1353"/>
      <c r="PD6" s="1353"/>
      <c r="PE6" s="1353"/>
      <c r="PF6" s="1353"/>
      <c r="PG6" s="1353"/>
      <c r="PH6" s="1353"/>
      <c r="PI6" s="1354"/>
      <c r="PJ6" s="1352" t="s">
        <v>795</v>
      </c>
      <c r="PK6" s="1353"/>
      <c r="PL6" s="1353"/>
      <c r="PM6" s="1353"/>
      <c r="PN6" s="1353"/>
      <c r="PO6" s="1353"/>
      <c r="PP6" s="1353"/>
      <c r="PQ6" s="1353"/>
      <c r="PR6" s="1353"/>
      <c r="PS6" s="1354"/>
      <c r="PT6" s="1352" t="s">
        <v>796</v>
      </c>
      <c r="PU6" s="1353"/>
      <c r="PV6" s="1353"/>
      <c r="PW6" s="1353"/>
      <c r="PX6" s="1353"/>
      <c r="PY6" s="1353"/>
      <c r="PZ6" s="1353"/>
      <c r="QA6" s="1353"/>
      <c r="QB6" s="1353"/>
      <c r="QC6" s="1354"/>
      <c r="QD6" s="1355" t="s">
        <v>797</v>
      </c>
      <c r="QE6" s="1356"/>
      <c r="QF6" s="1356"/>
      <c r="QG6" s="1356"/>
      <c r="QH6" s="1356"/>
      <c r="QI6" s="1356"/>
      <c r="QJ6" s="1356"/>
      <c r="QK6" s="1356"/>
      <c r="QL6" s="1356"/>
      <c r="QM6" s="1357"/>
      <c r="QN6" s="1352" t="s">
        <v>798</v>
      </c>
      <c r="QO6" s="1353"/>
      <c r="QP6" s="1353"/>
      <c r="QQ6" s="1353"/>
      <c r="QR6" s="1353"/>
      <c r="QS6" s="1353"/>
      <c r="QT6" s="1353"/>
      <c r="QU6" s="1353"/>
      <c r="QV6" s="1353"/>
      <c r="QW6" s="1354"/>
      <c r="QX6" s="1352" t="s">
        <v>799</v>
      </c>
      <c r="QY6" s="1353"/>
      <c r="QZ6" s="1353"/>
      <c r="RA6" s="1353"/>
      <c r="RB6" s="1353"/>
      <c r="RC6" s="1353"/>
      <c r="RD6" s="1353"/>
      <c r="RE6" s="1353"/>
      <c r="RF6" s="1353"/>
      <c r="RG6" s="1354"/>
      <c r="RH6" s="1352" t="s">
        <v>800</v>
      </c>
      <c r="RI6" s="1353"/>
      <c r="RJ6" s="1353"/>
      <c r="RK6" s="1353"/>
      <c r="RL6" s="1353"/>
      <c r="RM6" s="1353"/>
      <c r="RN6" s="1353"/>
      <c r="RO6" s="1353"/>
      <c r="RP6" s="1353"/>
      <c r="RQ6" s="1354"/>
      <c r="RR6" s="1352" t="s">
        <v>801</v>
      </c>
      <c r="RS6" s="1353"/>
      <c r="RT6" s="1353"/>
      <c r="RU6" s="1353"/>
      <c r="RV6" s="1353"/>
      <c r="RW6" s="1353"/>
      <c r="RX6" s="1353"/>
      <c r="RY6" s="1353"/>
      <c r="RZ6" s="1353"/>
      <c r="SA6" s="1354"/>
      <c r="SB6" s="1352" t="s">
        <v>802</v>
      </c>
      <c r="SC6" s="1353"/>
      <c r="SD6" s="1353"/>
      <c r="SE6" s="1353"/>
      <c r="SF6" s="1353"/>
      <c r="SG6" s="1353"/>
      <c r="SH6" s="1353"/>
      <c r="SI6" s="1353"/>
      <c r="SJ6" s="1353"/>
      <c r="SK6" s="1354"/>
      <c r="SL6" s="1352" t="s">
        <v>806</v>
      </c>
      <c r="SM6" s="1353"/>
      <c r="SN6" s="1353"/>
      <c r="SO6" s="1353"/>
      <c r="SP6" s="1353"/>
      <c r="SQ6" s="1353"/>
      <c r="SR6" s="1353"/>
      <c r="SS6" s="1353"/>
      <c r="ST6" s="1353"/>
      <c r="SU6" s="1354"/>
      <c r="SV6" s="1352" t="s">
        <v>803</v>
      </c>
      <c r="SW6" s="1353"/>
      <c r="SX6" s="1353"/>
      <c r="SY6" s="1353"/>
      <c r="SZ6" s="1353"/>
      <c r="TA6" s="1353"/>
      <c r="TB6" s="1353"/>
      <c r="TC6" s="1353"/>
      <c r="TD6" s="1353"/>
      <c r="TE6" s="1354"/>
      <c r="TF6" s="1352" t="s">
        <v>804</v>
      </c>
      <c r="TG6" s="1353"/>
      <c r="TH6" s="1353"/>
      <c r="TI6" s="1353"/>
      <c r="TJ6" s="1353"/>
      <c r="TK6" s="1353"/>
      <c r="TL6" s="1353"/>
      <c r="TM6" s="1353"/>
      <c r="TN6" s="1353"/>
      <c r="TO6" s="1354"/>
      <c r="TP6" s="1352" t="s">
        <v>805</v>
      </c>
      <c r="TQ6" s="1353"/>
      <c r="TR6" s="1353"/>
      <c r="TS6" s="1353"/>
      <c r="TT6" s="1353"/>
      <c r="TU6" s="1353"/>
      <c r="TV6" s="1353"/>
      <c r="TW6" s="1353"/>
      <c r="TX6" s="1353"/>
      <c r="TY6" s="1354"/>
      <c r="TZ6" s="1352" t="s">
        <v>807</v>
      </c>
      <c r="UA6" s="1353"/>
      <c r="UB6" s="1353"/>
      <c r="UC6" s="1353"/>
      <c r="UD6" s="1353"/>
      <c r="UE6" s="1353"/>
      <c r="UF6" s="1353"/>
      <c r="UG6" s="1353"/>
      <c r="UH6" s="1353"/>
      <c r="UI6" s="1354"/>
      <c r="UJ6" s="1352" t="s">
        <v>808</v>
      </c>
      <c r="UK6" s="1353"/>
      <c r="UL6" s="1353"/>
      <c r="UM6" s="1353"/>
      <c r="UN6" s="1353"/>
      <c r="UO6" s="1353"/>
      <c r="UP6" s="1353"/>
      <c r="UQ6" s="1353"/>
      <c r="UR6" s="1353"/>
      <c r="US6" s="1354"/>
      <c r="UT6" s="1352" t="s">
        <v>809</v>
      </c>
      <c r="UU6" s="1353"/>
      <c r="UV6" s="1353"/>
      <c r="UW6" s="1353"/>
      <c r="UX6" s="1353"/>
      <c r="UY6" s="1353"/>
      <c r="UZ6" s="1353"/>
      <c r="VA6" s="1353"/>
      <c r="VB6" s="1353"/>
      <c r="VC6" s="1354"/>
      <c r="VD6" s="1352" t="s">
        <v>810</v>
      </c>
      <c r="VE6" s="1353"/>
      <c r="VF6" s="1353"/>
      <c r="VG6" s="1353"/>
      <c r="VH6" s="1353"/>
      <c r="VI6" s="1353"/>
      <c r="VJ6" s="1353"/>
      <c r="VK6" s="1353"/>
      <c r="VL6" s="1353"/>
      <c r="VM6" s="1354"/>
      <c r="VN6" s="1352" t="s">
        <v>811</v>
      </c>
      <c r="VO6" s="1353"/>
      <c r="VP6" s="1353"/>
      <c r="VQ6" s="1353"/>
      <c r="VR6" s="1353"/>
      <c r="VS6" s="1353"/>
      <c r="VT6" s="1353"/>
      <c r="VU6" s="1353"/>
      <c r="VV6" s="1353"/>
      <c r="VW6" s="1354"/>
      <c r="VX6" s="1352" t="s">
        <v>812</v>
      </c>
      <c r="VY6" s="1353"/>
      <c r="VZ6" s="1353"/>
      <c r="WA6" s="1353"/>
      <c r="WB6" s="1353"/>
      <c r="WC6" s="1353"/>
      <c r="WD6" s="1353"/>
      <c r="WE6" s="1353"/>
      <c r="WF6" s="1353"/>
      <c r="WG6" s="1354"/>
      <c r="WH6" s="1349" t="s">
        <v>467</v>
      </c>
      <c r="WI6" s="1350"/>
      <c r="WJ6" s="1350"/>
      <c r="WK6" s="1350"/>
      <c r="WL6" s="1350"/>
      <c r="WM6" s="1350"/>
      <c r="WN6" s="1350"/>
      <c r="WO6" s="1350"/>
      <c r="WP6" s="1351"/>
    </row>
    <row r="7" spans="1:614" ht="36" customHeight="1" x14ac:dyDescent="0.25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468</v>
      </c>
      <c r="J7" s="3">
        <v>8</v>
      </c>
      <c r="K7" s="3" t="s">
        <v>469</v>
      </c>
      <c r="L7" s="3" t="s">
        <v>470</v>
      </c>
      <c r="M7" s="3" t="s">
        <v>471</v>
      </c>
      <c r="N7" s="113" t="s">
        <v>472</v>
      </c>
      <c r="O7" s="3" t="s">
        <v>473</v>
      </c>
      <c r="P7" s="3">
        <v>4</v>
      </c>
      <c r="Q7" s="3">
        <v>5</v>
      </c>
      <c r="R7" s="3">
        <v>6</v>
      </c>
      <c r="S7" s="3" t="s">
        <v>468</v>
      </c>
      <c r="T7" s="3">
        <v>8</v>
      </c>
      <c r="U7" s="3" t="s">
        <v>469</v>
      </c>
      <c r="V7" s="3" t="s">
        <v>470</v>
      </c>
      <c r="W7" s="3" t="s">
        <v>471</v>
      </c>
      <c r="X7" s="113" t="s">
        <v>472</v>
      </c>
      <c r="Y7" s="3" t="s">
        <v>473</v>
      </c>
      <c r="Z7" s="3">
        <v>4</v>
      </c>
      <c r="AA7" s="3">
        <v>5</v>
      </c>
      <c r="AB7" s="3">
        <v>6</v>
      </c>
      <c r="AC7" s="3" t="s">
        <v>468</v>
      </c>
      <c r="AD7" s="3">
        <v>8</v>
      </c>
      <c r="AE7" s="3" t="s">
        <v>469</v>
      </c>
      <c r="AF7" s="3" t="s">
        <v>470</v>
      </c>
      <c r="AG7" s="3" t="s">
        <v>471</v>
      </c>
      <c r="AH7" s="113" t="s">
        <v>472</v>
      </c>
      <c r="AI7" s="3" t="s">
        <v>473</v>
      </c>
      <c r="AJ7" s="3">
        <v>4</v>
      </c>
      <c r="AK7" s="3">
        <v>5</v>
      </c>
      <c r="AL7" s="3">
        <v>6</v>
      </c>
      <c r="AM7" s="3" t="s">
        <v>468</v>
      </c>
      <c r="AN7" s="3">
        <v>8</v>
      </c>
      <c r="AO7" s="3" t="s">
        <v>469</v>
      </c>
      <c r="AP7" s="3" t="s">
        <v>470</v>
      </c>
      <c r="AQ7" s="3" t="s">
        <v>471</v>
      </c>
      <c r="AR7" s="113" t="s">
        <v>472</v>
      </c>
      <c r="AS7" s="3" t="s">
        <v>473</v>
      </c>
      <c r="AT7" s="3">
        <v>4</v>
      </c>
      <c r="AU7" s="3">
        <v>5</v>
      </c>
      <c r="AV7" s="3">
        <v>6</v>
      </c>
      <c r="AW7" s="3" t="s">
        <v>468</v>
      </c>
      <c r="AX7" s="3">
        <v>8</v>
      </c>
      <c r="AY7" s="3" t="s">
        <v>469</v>
      </c>
      <c r="AZ7" s="3" t="s">
        <v>470</v>
      </c>
      <c r="BA7" s="3" t="s">
        <v>471</v>
      </c>
      <c r="BB7" s="113" t="s">
        <v>472</v>
      </c>
      <c r="BC7" s="3" t="s">
        <v>473</v>
      </c>
      <c r="BD7" s="3">
        <v>4</v>
      </c>
      <c r="BE7" s="3">
        <v>5</v>
      </c>
      <c r="BF7" s="3">
        <v>6</v>
      </c>
      <c r="BG7" s="3" t="s">
        <v>468</v>
      </c>
      <c r="BH7" s="3">
        <v>8</v>
      </c>
      <c r="BI7" s="3" t="s">
        <v>469</v>
      </c>
      <c r="BJ7" s="3" t="s">
        <v>470</v>
      </c>
      <c r="BK7" s="3" t="s">
        <v>471</v>
      </c>
      <c r="BL7" s="113" t="s">
        <v>472</v>
      </c>
      <c r="BM7" s="3" t="s">
        <v>473</v>
      </c>
      <c r="BN7" s="3">
        <v>4</v>
      </c>
      <c r="BO7" s="3">
        <v>5</v>
      </c>
      <c r="BP7" s="3">
        <v>6</v>
      </c>
      <c r="BQ7" s="3" t="s">
        <v>468</v>
      </c>
      <c r="BR7" s="3">
        <v>8</v>
      </c>
      <c r="BS7" s="3" t="s">
        <v>469</v>
      </c>
      <c r="BT7" s="3" t="s">
        <v>470</v>
      </c>
      <c r="BU7" s="3" t="s">
        <v>471</v>
      </c>
      <c r="BV7" s="113" t="s">
        <v>472</v>
      </c>
      <c r="BW7" s="3" t="s">
        <v>473</v>
      </c>
      <c r="BX7" s="3">
        <v>4</v>
      </c>
      <c r="BY7" s="3">
        <v>5</v>
      </c>
      <c r="BZ7" s="3">
        <v>6</v>
      </c>
      <c r="CA7" s="3" t="s">
        <v>468</v>
      </c>
      <c r="CB7" s="3">
        <v>8</v>
      </c>
      <c r="CC7" s="3" t="s">
        <v>469</v>
      </c>
      <c r="CD7" s="3" t="s">
        <v>470</v>
      </c>
      <c r="CE7" s="3" t="s">
        <v>471</v>
      </c>
      <c r="CF7" s="113" t="s">
        <v>472</v>
      </c>
      <c r="CG7" s="3" t="s">
        <v>473</v>
      </c>
      <c r="CH7" s="3">
        <v>4</v>
      </c>
      <c r="CI7" s="3">
        <v>5</v>
      </c>
      <c r="CJ7" s="3">
        <v>6</v>
      </c>
      <c r="CK7" s="3" t="s">
        <v>468</v>
      </c>
      <c r="CL7" s="3">
        <v>8</v>
      </c>
      <c r="CM7" s="3" t="s">
        <v>469</v>
      </c>
      <c r="CN7" s="3" t="s">
        <v>470</v>
      </c>
      <c r="CO7" s="3" t="s">
        <v>471</v>
      </c>
      <c r="CP7" s="113" t="s">
        <v>472</v>
      </c>
      <c r="CQ7" s="3" t="s">
        <v>473</v>
      </c>
      <c r="CR7" s="3">
        <v>4</v>
      </c>
      <c r="CS7" s="3">
        <v>5</v>
      </c>
      <c r="CT7" s="3">
        <v>6</v>
      </c>
      <c r="CU7" s="3" t="s">
        <v>468</v>
      </c>
      <c r="CV7" s="3">
        <v>8</v>
      </c>
      <c r="CW7" s="3" t="s">
        <v>469</v>
      </c>
      <c r="CX7" s="3" t="s">
        <v>470</v>
      </c>
      <c r="CY7" s="3" t="s">
        <v>471</v>
      </c>
      <c r="CZ7" s="113" t="s">
        <v>472</v>
      </c>
      <c r="DA7" s="3" t="s">
        <v>473</v>
      </c>
      <c r="DB7" s="3">
        <v>4</v>
      </c>
      <c r="DC7" s="3">
        <v>5</v>
      </c>
      <c r="DD7" s="3">
        <v>6</v>
      </c>
      <c r="DE7" s="3" t="s">
        <v>468</v>
      </c>
      <c r="DF7" s="3">
        <v>8</v>
      </c>
      <c r="DG7" s="3" t="s">
        <v>469</v>
      </c>
      <c r="DH7" s="3" t="s">
        <v>470</v>
      </c>
      <c r="DI7" s="3" t="s">
        <v>471</v>
      </c>
      <c r="DJ7" s="113" t="s">
        <v>472</v>
      </c>
      <c r="DK7" s="3" t="s">
        <v>473</v>
      </c>
      <c r="DL7" s="3">
        <v>4</v>
      </c>
      <c r="DM7" s="3">
        <v>5</v>
      </c>
      <c r="DN7" s="3">
        <v>6</v>
      </c>
      <c r="DO7" s="3" t="s">
        <v>468</v>
      </c>
      <c r="DP7" s="3">
        <v>8</v>
      </c>
      <c r="DQ7" s="3" t="s">
        <v>469</v>
      </c>
      <c r="DR7" s="3" t="s">
        <v>470</v>
      </c>
      <c r="DS7" s="3" t="s">
        <v>471</v>
      </c>
      <c r="DT7" s="113" t="s">
        <v>472</v>
      </c>
      <c r="DU7" s="3" t="s">
        <v>473</v>
      </c>
      <c r="DV7" s="3">
        <v>4</v>
      </c>
      <c r="DW7" s="3">
        <v>5</v>
      </c>
      <c r="DX7" s="3">
        <v>6</v>
      </c>
      <c r="DY7" s="3" t="s">
        <v>468</v>
      </c>
      <c r="DZ7" s="3">
        <v>8</v>
      </c>
      <c r="EA7" s="3" t="s">
        <v>469</v>
      </c>
      <c r="EB7" s="3" t="s">
        <v>470</v>
      </c>
      <c r="EC7" s="3" t="s">
        <v>471</v>
      </c>
      <c r="ED7" s="113" t="s">
        <v>472</v>
      </c>
      <c r="EE7" s="3" t="s">
        <v>473</v>
      </c>
      <c r="EF7" s="3">
        <v>4</v>
      </c>
      <c r="EG7" s="3">
        <v>5</v>
      </c>
      <c r="EH7" s="3">
        <v>6</v>
      </c>
      <c r="EI7" s="3" t="s">
        <v>468</v>
      </c>
      <c r="EJ7" s="3">
        <v>8</v>
      </c>
      <c r="EK7" s="3" t="s">
        <v>469</v>
      </c>
      <c r="EL7" s="3" t="s">
        <v>470</v>
      </c>
      <c r="EM7" s="3" t="s">
        <v>471</v>
      </c>
      <c r="EN7" s="113" t="s">
        <v>472</v>
      </c>
      <c r="EO7" s="3" t="s">
        <v>473</v>
      </c>
      <c r="EP7" s="3">
        <v>4</v>
      </c>
      <c r="EQ7" s="3">
        <v>5</v>
      </c>
      <c r="ER7" s="3">
        <v>6</v>
      </c>
      <c r="ES7" s="3" t="s">
        <v>468</v>
      </c>
      <c r="ET7" s="3">
        <v>8</v>
      </c>
      <c r="EU7" s="3" t="s">
        <v>469</v>
      </c>
      <c r="EV7" s="3" t="s">
        <v>470</v>
      </c>
      <c r="EW7" s="3" t="s">
        <v>471</v>
      </c>
      <c r="EX7" s="113" t="s">
        <v>472</v>
      </c>
      <c r="EY7" s="3" t="s">
        <v>473</v>
      </c>
      <c r="EZ7" s="3">
        <v>4</v>
      </c>
      <c r="FA7" s="3">
        <v>5</v>
      </c>
      <c r="FB7" s="3">
        <v>6</v>
      </c>
      <c r="FC7" s="3" t="s">
        <v>468</v>
      </c>
      <c r="FD7" s="3">
        <v>8</v>
      </c>
      <c r="FE7" s="3" t="s">
        <v>469</v>
      </c>
      <c r="FF7" s="3" t="s">
        <v>470</v>
      </c>
      <c r="FG7" s="3" t="s">
        <v>471</v>
      </c>
      <c r="FH7" s="113" t="s">
        <v>472</v>
      </c>
      <c r="FI7" s="3" t="s">
        <v>473</v>
      </c>
      <c r="FJ7" s="3">
        <v>4</v>
      </c>
      <c r="FK7" s="3">
        <v>5</v>
      </c>
      <c r="FL7" s="3">
        <v>6</v>
      </c>
      <c r="FM7" s="3" t="s">
        <v>468</v>
      </c>
      <c r="FN7" s="3">
        <v>8</v>
      </c>
      <c r="FO7" s="3" t="s">
        <v>469</v>
      </c>
      <c r="FP7" s="3" t="s">
        <v>470</v>
      </c>
      <c r="FQ7" s="3" t="s">
        <v>471</v>
      </c>
      <c r="FR7" s="113" t="s">
        <v>472</v>
      </c>
      <c r="FS7" s="3" t="s">
        <v>473</v>
      </c>
      <c r="FT7" s="3">
        <v>4</v>
      </c>
      <c r="FU7" s="3">
        <v>5</v>
      </c>
      <c r="FV7" s="3">
        <v>6</v>
      </c>
      <c r="FW7" s="3" t="s">
        <v>468</v>
      </c>
      <c r="FX7" s="3">
        <v>8</v>
      </c>
      <c r="FY7" s="3" t="s">
        <v>469</v>
      </c>
      <c r="FZ7" s="3" t="s">
        <v>470</v>
      </c>
      <c r="GA7" s="3" t="s">
        <v>471</v>
      </c>
      <c r="GB7" s="113" t="s">
        <v>472</v>
      </c>
      <c r="GC7" s="3" t="s">
        <v>473</v>
      </c>
      <c r="GD7" s="3">
        <v>4</v>
      </c>
      <c r="GE7" s="3">
        <v>5</v>
      </c>
      <c r="GF7" s="3">
        <v>6</v>
      </c>
      <c r="GG7" s="3" t="s">
        <v>468</v>
      </c>
      <c r="GH7" s="3">
        <v>8</v>
      </c>
      <c r="GI7" s="3" t="s">
        <v>469</v>
      </c>
      <c r="GJ7" s="3" t="s">
        <v>470</v>
      </c>
      <c r="GK7" s="3" t="s">
        <v>471</v>
      </c>
      <c r="GL7" s="113" t="s">
        <v>472</v>
      </c>
      <c r="GM7" s="3" t="s">
        <v>473</v>
      </c>
      <c r="GN7" s="3">
        <v>4</v>
      </c>
      <c r="GO7" s="3">
        <v>5</v>
      </c>
      <c r="GP7" s="3">
        <v>6</v>
      </c>
      <c r="GQ7" s="3" t="s">
        <v>468</v>
      </c>
      <c r="GR7" s="3">
        <v>8</v>
      </c>
      <c r="GS7" s="3" t="s">
        <v>469</v>
      </c>
      <c r="GT7" s="3" t="s">
        <v>470</v>
      </c>
      <c r="GU7" s="3" t="s">
        <v>471</v>
      </c>
      <c r="GV7" s="113" t="s">
        <v>472</v>
      </c>
      <c r="GW7" s="3" t="s">
        <v>473</v>
      </c>
      <c r="GX7" s="3">
        <v>4</v>
      </c>
      <c r="GY7" s="3">
        <v>5</v>
      </c>
      <c r="GZ7" s="3">
        <v>6</v>
      </c>
      <c r="HA7" s="3" t="s">
        <v>468</v>
      </c>
      <c r="HB7" s="3">
        <v>8</v>
      </c>
      <c r="HC7" s="3" t="s">
        <v>469</v>
      </c>
      <c r="HD7" s="3" t="s">
        <v>470</v>
      </c>
      <c r="HE7" s="3" t="s">
        <v>471</v>
      </c>
      <c r="HF7" s="113" t="s">
        <v>472</v>
      </c>
      <c r="HG7" s="3" t="s">
        <v>473</v>
      </c>
      <c r="HH7" s="3">
        <v>4</v>
      </c>
      <c r="HI7" s="3">
        <v>5</v>
      </c>
      <c r="HJ7" s="3">
        <v>6</v>
      </c>
      <c r="HK7" s="3" t="s">
        <v>468</v>
      </c>
      <c r="HL7" s="3">
        <v>8</v>
      </c>
      <c r="HM7" s="3" t="s">
        <v>469</v>
      </c>
      <c r="HN7" s="3" t="s">
        <v>470</v>
      </c>
      <c r="HO7" s="3" t="s">
        <v>471</v>
      </c>
      <c r="HP7" s="113" t="s">
        <v>472</v>
      </c>
      <c r="HQ7" s="3" t="s">
        <v>473</v>
      </c>
      <c r="HR7" s="3">
        <v>4</v>
      </c>
      <c r="HS7" s="3">
        <v>5</v>
      </c>
      <c r="HT7" s="3">
        <v>6</v>
      </c>
      <c r="HU7" s="3" t="s">
        <v>468</v>
      </c>
      <c r="HV7" s="3">
        <v>8</v>
      </c>
      <c r="HW7" s="3" t="s">
        <v>469</v>
      </c>
      <c r="HX7" s="3" t="s">
        <v>470</v>
      </c>
      <c r="HY7" s="3" t="s">
        <v>471</v>
      </c>
      <c r="HZ7" s="113" t="s">
        <v>472</v>
      </c>
      <c r="IA7" s="3" t="s">
        <v>473</v>
      </c>
      <c r="IB7" s="3">
        <v>4</v>
      </c>
      <c r="IC7" s="3">
        <v>5</v>
      </c>
      <c r="ID7" s="3">
        <v>6</v>
      </c>
      <c r="IE7" s="3" t="s">
        <v>468</v>
      </c>
      <c r="IF7" s="3">
        <v>8</v>
      </c>
      <c r="IG7" s="3" t="s">
        <v>469</v>
      </c>
      <c r="IH7" s="3" t="s">
        <v>470</v>
      </c>
      <c r="II7" s="3" t="s">
        <v>471</v>
      </c>
      <c r="IJ7" s="113" t="s">
        <v>472</v>
      </c>
      <c r="IK7" s="3" t="s">
        <v>473</v>
      </c>
      <c r="IL7" s="3">
        <v>4</v>
      </c>
      <c r="IM7" s="3">
        <v>5</v>
      </c>
      <c r="IN7" s="3">
        <v>6</v>
      </c>
      <c r="IO7" s="3" t="s">
        <v>468</v>
      </c>
      <c r="IP7" s="3">
        <v>8</v>
      </c>
      <c r="IQ7" s="3" t="s">
        <v>469</v>
      </c>
      <c r="IR7" s="3" t="s">
        <v>470</v>
      </c>
      <c r="IS7" s="3" t="s">
        <v>471</v>
      </c>
      <c r="IT7" s="113" t="s">
        <v>472</v>
      </c>
      <c r="IU7" s="3" t="s">
        <v>473</v>
      </c>
      <c r="IV7" s="3">
        <v>4</v>
      </c>
      <c r="IW7" s="3">
        <v>5</v>
      </c>
      <c r="IX7" s="3">
        <v>6</v>
      </c>
      <c r="IY7" s="3" t="s">
        <v>468</v>
      </c>
      <c r="IZ7" s="3">
        <v>8</v>
      </c>
      <c r="JA7" s="3" t="s">
        <v>469</v>
      </c>
      <c r="JB7" s="3" t="s">
        <v>470</v>
      </c>
      <c r="JC7" s="3" t="s">
        <v>471</v>
      </c>
      <c r="JD7" s="113" t="s">
        <v>472</v>
      </c>
      <c r="JE7" s="3" t="s">
        <v>473</v>
      </c>
      <c r="JF7" s="3">
        <v>4</v>
      </c>
      <c r="JG7" s="3">
        <v>5</v>
      </c>
      <c r="JH7" s="3">
        <v>6</v>
      </c>
      <c r="JI7" s="3" t="s">
        <v>468</v>
      </c>
      <c r="JJ7" s="3">
        <v>8</v>
      </c>
      <c r="JK7" s="3" t="s">
        <v>469</v>
      </c>
      <c r="JL7" s="3" t="s">
        <v>470</v>
      </c>
      <c r="JM7" s="3" t="s">
        <v>471</v>
      </c>
      <c r="JN7" s="113" t="s">
        <v>472</v>
      </c>
      <c r="JO7" s="3" t="s">
        <v>473</v>
      </c>
      <c r="JP7" s="3">
        <v>4</v>
      </c>
      <c r="JQ7" s="3">
        <v>5</v>
      </c>
      <c r="JR7" s="3">
        <v>6</v>
      </c>
      <c r="JS7" s="3" t="s">
        <v>468</v>
      </c>
      <c r="JT7" s="3">
        <v>8</v>
      </c>
      <c r="JU7" s="3" t="s">
        <v>469</v>
      </c>
      <c r="JV7" s="3" t="s">
        <v>470</v>
      </c>
      <c r="JW7" s="3" t="s">
        <v>471</v>
      </c>
      <c r="JX7" s="113" t="s">
        <v>472</v>
      </c>
      <c r="JY7" s="3" t="s">
        <v>473</v>
      </c>
      <c r="JZ7" s="3">
        <v>4</v>
      </c>
      <c r="KA7" s="3">
        <v>5</v>
      </c>
      <c r="KB7" s="3">
        <v>6</v>
      </c>
      <c r="KC7" s="3" t="s">
        <v>468</v>
      </c>
      <c r="KD7" s="3">
        <v>8</v>
      </c>
      <c r="KE7" s="3" t="s">
        <v>469</v>
      </c>
      <c r="KF7" s="3" t="s">
        <v>470</v>
      </c>
      <c r="KG7" s="3" t="s">
        <v>471</v>
      </c>
      <c r="KH7" s="113" t="s">
        <v>472</v>
      </c>
      <c r="KI7" s="3" t="s">
        <v>473</v>
      </c>
      <c r="KJ7" s="3">
        <v>4</v>
      </c>
      <c r="KK7" s="3">
        <v>5</v>
      </c>
      <c r="KL7" s="3">
        <v>6</v>
      </c>
      <c r="KM7" s="3" t="s">
        <v>468</v>
      </c>
      <c r="KN7" s="3">
        <v>8</v>
      </c>
      <c r="KO7" s="3" t="s">
        <v>469</v>
      </c>
      <c r="KP7" s="3" t="s">
        <v>470</v>
      </c>
      <c r="KQ7" s="3" t="s">
        <v>471</v>
      </c>
      <c r="KR7" s="113" t="s">
        <v>472</v>
      </c>
      <c r="KS7" s="3" t="s">
        <v>473</v>
      </c>
      <c r="KT7" s="3">
        <v>4</v>
      </c>
      <c r="KU7" s="3">
        <v>5</v>
      </c>
      <c r="KV7" s="3">
        <v>6</v>
      </c>
      <c r="KW7" s="3" t="s">
        <v>468</v>
      </c>
      <c r="KX7" s="3">
        <v>8</v>
      </c>
      <c r="KY7" s="3" t="s">
        <v>469</v>
      </c>
      <c r="KZ7" s="3" t="s">
        <v>470</v>
      </c>
      <c r="LA7" s="3" t="s">
        <v>471</v>
      </c>
      <c r="LB7" s="113" t="s">
        <v>472</v>
      </c>
      <c r="LC7" s="3" t="s">
        <v>473</v>
      </c>
      <c r="LD7" s="3">
        <v>4</v>
      </c>
      <c r="LE7" s="3">
        <v>5</v>
      </c>
      <c r="LF7" s="3">
        <v>6</v>
      </c>
      <c r="LG7" s="3" t="s">
        <v>468</v>
      </c>
      <c r="LH7" s="3">
        <v>8</v>
      </c>
      <c r="LI7" s="3" t="s">
        <v>469</v>
      </c>
      <c r="LJ7" s="3" t="s">
        <v>470</v>
      </c>
      <c r="LK7" s="3" t="s">
        <v>471</v>
      </c>
      <c r="LL7" s="113" t="s">
        <v>472</v>
      </c>
      <c r="LM7" s="3" t="s">
        <v>473</v>
      </c>
      <c r="LN7" s="3">
        <v>4</v>
      </c>
      <c r="LO7" s="3">
        <v>5</v>
      </c>
      <c r="LP7" s="3">
        <v>6</v>
      </c>
      <c r="LQ7" s="3" t="s">
        <v>468</v>
      </c>
      <c r="LR7" s="3">
        <v>8</v>
      </c>
      <c r="LS7" s="3" t="s">
        <v>469</v>
      </c>
      <c r="LT7" s="3" t="s">
        <v>470</v>
      </c>
      <c r="LU7" s="3" t="s">
        <v>471</v>
      </c>
      <c r="LV7" s="113" t="s">
        <v>472</v>
      </c>
      <c r="LW7" s="3" t="s">
        <v>473</v>
      </c>
      <c r="LX7" s="3">
        <v>4</v>
      </c>
      <c r="LY7" s="3">
        <v>5</v>
      </c>
      <c r="LZ7" s="3">
        <v>6</v>
      </c>
      <c r="MA7" s="3" t="s">
        <v>468</v>
      </c>
      <c r="MB7" s="3">
        <v>8</v>
      </c>
      <c r="MC7" s="3" t="s">
        <v>469</v>
      </c>
      <c r="MD7" s="3" t="s">
        <v>470</v>
      </c>
      <c r="ME7" s="3" t="s">
        <v>471</v>
      </c>
      <c r="MF7" s="113" t="s">
        <v>472</v>
      </c>
      <c r="MG7" s="3" t="s">
        <v>473</v>
      </c>
      <c r="MH7" s="3">
        <v>4</v>
      </c>
      <c r="MI7" s="3">
        <v>5</v>
      </c>
      <c r="MJ7" s="3">
        <v>6</v>
      </c>
      <c r="MK7" s="3" t="s">
        <v>468</v>
      </c>
      <c r="ML7" s="3">
        <v>8</v>
      </c>
      <c r="MM7" s="3" t="s">
        <v>469</v>
      </c>
      <c r="MN7" s="3" t="s">
        <v>470</v>
      </c>
      <c r="MO7" s="3" t="s">
        <v>471</v>
      </c>
      <c r="MP7" s="113" t="s">
        <v>472</v>
      </c>
      <c r="MQ7" s="3" t="s">
        <v>473</v>
      </c>
      <c r="MR7" s="3">
        <v>4</v>
      </c>
      <c r="MS7" s="3">
        <v>5</v>
      </c>
      <c r="MT7" s="3">
        <v>6</v>
      </c>
      <c r="MU7" s="3" t="s">
        <v>468</v>
      </c>
      <c r="MV7" s="3">
        <v>8</v>
      </c>
      <c r="MW7" s="3" t="s">
        <v>469</v>
      </c>
      <c r="MX7" s="3" t="s">
        <v>470</v>
      </c>
      <c r="MY7" s="3" t="s">
        <v>471</v>
      </c>
      <c r="MZ7" s="113" t="s">
        <v>472</v>
      </c>
      <c r="NA7" s="3" t="s">
        <v>473</v>
      </c>
      <c r="NB7" s="3">
        <v>4</v>
      </c>
      <c r="NC7" s="3">
        <v>5</v>
      </c>
      <c r="ND7" s="3">
        <v>6</v>
      </c>
      <c r="NE7" s="3" t="s">
        <v>468</v>
      </c>
      <c r="NF7" s="3">
        <v>8</v>
      </c>
      <c r="NG7" s="3" t="s">
        <v>469</v>
      </c>
      <c r="NH7" s="3" t="s">
        <v>470</v>
      </c>
      <c r="NI7" s="3" t="s">
        <v>471</v>
      </c>
      <c r="NJ7" s="113" t="s">
        <v>472</v>
      </c>
      <c r="NK7" s="3" t="s">
        <v>473</v>
      </c>
      <c r="NL7" s="3">
        <v>4</v>
      </c>
      <c r="NM7" s="3">
        <v>5</v>
      </c>
      <c r="NN7" s="3">
        <v>6</v>
      </c>
      <c r="NO7" s="3" t="s">
        <v>468</v>
      </c>
      <c r="NP7" s="3">
        <v>8</v>
      </c>
      <c r="NQ7" s="3" t="s">
        <v>469</v>
      </c>
      <c r="NR7" s="3" t="s">
        <v>470</v>
      </c>
      <c r="NS7" s="3" t="s">
        <v>471</v>
      </c>
      <c r="NT7" s="113" t="s">
        <v>472</v>
      </c>
      <c r="NU7" s="3" t="s">
        <v>473</v>
      </c>
      <c r="NV7" s="3">
        <v>4</v>
      </c>
      <c r="NW7" s="3">
        <v>5</v>
      </c>
      <c r="NX7" s="3">
        <v>6</v>
      </c>
      <c r="NY7" s="3" t="s">
        <v>468</v>
      </c>
      <c r="NZ7" s="3">
        <v>8</v>
      </c>
      <c r="OA7" s="3" t="s">
        <v>469</v>
      </c>
      <c r="OB7" s="3" t="s">
        <v>470</v>
      </c>
      <c r="OC7" s="3" t="s">
        <v>471</v>
      </c>
      <c r="OD7" s="113" t="s">
        <v>472</v>
      </c>
      <c r="OE7" s="3" t="s">
        <v>473</v>
      </c>
      <c r="OF7" s="3">
        <v>4</v>
      </c>
      <c r="OG7" s="3">
        <v>5</v>
      </c>
      <c r="OH7" s="3">
        <v>6</v>
      </c>
      <c r="OI7" s="3" t="s">
        <v>468</v>
      </c>
      <c r="OJ7" s="3">
        <v>8</v>
      </c>
      <c r="OK7" s="3" t="s">
        <v>469</v>
      </c>
      <c r="OL7" s="3" t="s">
        <v>470</v>
      </c>
      <c r="OM7" s="3" t="s">
        <v>471</v>
      </c>
      <c r="ON7" s="113" t="s">
        <v>472</v>
      </c>
      <c r="OO7" s="3" t="s">
        <v>473</v>
      </c>
      <c r="OP7" s="3">
        <v>4</v>
      </c>
      <c r="OQ7" s="3">
        <v>5</v>
      </c>
      <c r="OR7" s="3">
        <v>6</v>
      </c>
      <c r="OS7" s="3" t="s">
        <v>468</v>
      </c>
      <c r="OT7" s="3">
        <v>8</v>
      </c>
      <c r="OU7" s="3" t="s">
        <v>469</v>
      </c>
      <c r="OV7" s="3" t="s">
        <v>470</v>
      </c>
      <c r="OW7" s="3" t="s">
        <v>471</v>
      </c>
      <c r="OX7" s="113" t="s">
        <v>472</v>
      </c>
      <c r="OY7" s="3" t="s">
        <v>473</v>
      </c>
      <c r="OZ7" s="3">
        <v>4</v>
      </c>
      <c r="PA7" s="3">
        <v>5</v>
      </c>
      <c r="PB7" s="3">
        <v>6</v>
      </c>
      <c r="PC7" s="3" t="s">
        <v>468</v>
      </c>
      <c r="PD7" s="3">
        <v>8</v>
      </c>
      <c r="PE7" s="3" t="s">
        <v>469</v>
      </c>
      <c r="PF7" s="3" t="s">
        <v>470</v>
      </c>
      <c r="PG7" s="3" t="s">
        <v>471</v>
      </c>
      <c r="PH7" s="113" t="s">
        <v>472</v>
      </c>
      <c r="PI7" s="3" t="s">
        <v>473</v>
      </c>
      <c r="PJ7" s="3">
        <v>4</v>
      </c>
      <c r="PK7" s="3">
        <v>5</v>
      </c>
      <c r="PL7" s="3">
        <v>6</v>
      </c>
      <c r="PM7" s="3" t="s">
        <v>468</v>
      </c>
      <c r="PN7" s="3">
        <v>8</v>
      </c>
      <c r="PO7" s="3" t="s">
        <v>469</v>
      </c>
      <c r="PP7" s="3" t="s">
        <v>470</v>
      </c>
      <c r="PQ7" s="3" t="s">
        <v>471</v>
      </c>
      <c r="PR7" s="113" t="s">
        <v>472</v>
      </c>
      <c r="PS7" s="3" t="s">
        <v>473</v>
      </c>
      <c r="PT7" s="3">
        <v>4</v>
      </c>
      <c r="PU7" s="3">
        <v>5</v>
      </c>
      <c r="PV7" s="3">
        <v>6</v>
      </c>
      <c r="PW7" s="3" t="s">
        <v>468</v>
      </c>
      <c r="PX7" s="3">
        <v>8</v>
      </c>
      <c r="PY7" s="3" t="s">
        <v>469</v>
      </c>
      <c r="PZ7" s="3" t="s">
        <v>470</v>
      </c>
      <c r="QA7" s="3" t="s">
        <v>471</v>
      </c>
      <c r="QB7" s="113" t="s">
        <v>472</v>
      </c>
      <c r="QC7" s="3" t="s">
        <v>473</v>
      </c>
      <c r="QD7" s="3">
        <v>4</v>
      </c>
      <c r="QE7" s="3">
        <v>5</v>
      </c>
      <c r="QF7" s="3">
        <v>6</v>
      </c>
      <c r="QG7" s="3" t="s">
        <v>468</v>
      </c>
      <c r="QH7" s="3">
        <v>8</v>
      </c>
      <c r="QI7" s="3" t="s">
        <v>469</v>
      </c>
      <c r="QJ7" s="3" t="s">
        <v>470</v>
      </c>
      <c r="QK7" s="3" t="s">
        <v>471</v>
      </c>
      <c r="QL7" s="113" t="s">
        <v>472</v>
      </c>
      <c r="QM7" s="3" t="s">
        <v>473</v>
      </c>
      <c r="QN7" s="3">
        <v>4</v>
      </c>
      <c r="QO7" s="3">
        <v>5</v>
      </c>
      <c r="QP7" s="3">
        <v>6</v>
      </c>
      <c r="QQ7" s="3" t="s">
        <v>468</v>
      </c>
      <c r="QR7" s="3">
        <v>8</v>
      </c>
      <c r="QS7" s="3" t="s">
        <v>469</v>
      </c>
      <c r="QT7" s="3" t="s">
        <v>470</v>
      </c>
      <c r="QU7" s="3" t="s">
        <v>471</v>
      </c>
      <c r="QV7" s="113" t="s">
        <v>472</v>
      </c>
      <c r="QW7" s="3" t="s">
        <v>473</v>
      </c>
      <c r="QX7" s="3">
        <v>4</v>
      </c>
      <c r="QY7" s="3">
        <v>5</v>
      </c>
      <c r="QZ7" s="3">
        <v>6</v>
      </c>
      <c r="RA7" s="3" t="s">
        <v>468</v>
      </c>
      <c r="RB7" s="3">
        <v>8</v>
      </c>
      <c r="RC7" s="3" t="s">
        <v>469</v>
      </c>
      <c r="RD7" s="3" t="s">
        <v>470</v>
      </c>
      <c r="RE7" s="3" t="s">
        <v>471</v>
      </c>
      <c r="RF7" s="113" t="s">
        <v>472</v>
      </c>
      <c r="RG7" s="3" t="s">
        <v>473</v>
      </c>
      <c r="RH7" s="3">
        <v>4</v>
      </c>
      <c r="RI7" s="3">
        <v>5</v>
      </c>
      <c r="RJ7" s="3">
        <v>6</v>
      </c>
      <c r="RK7" s="3" t="s">
        <v>468</v>
      </c>
      <c r="RL7" s="3">
        <v>8</v>
      </c>
      <c r="RM7" s="3" t="s">
        <v>469</v>
      </c>
      <c r="RN7" s="3" t="s">
        <v>470</v>
      </c>
      <c r="RO7" s="3" t="s">
        <v>471</v>
      </c>
      <c r="RP7" s="113" t="s">
        <v>472</v>
      </c>
      <c r="RQ7" s="3" t="s">
        <v>473</v>
      </c>
      <c r="RR7" s="3">
        <v>4</v>
      </c>
      <c r="RS7" s="3">
        <v>5</v>
      </c>
      <c r="RT7" s="3">
        <v>6</v>
      </c>
      <c r="RU7" s="3" t="s">
        <v>468</v>
      </c>
      <c r="RV7" s="3">
        <v>8</v>
      </c>
      <c r="RW7" s="3" t="s">
        <v>469</v>
      </c>
      <c r="RX7" s="3" t="s">
        <v>470</v>
      </c>
      <c r="RY7" s="3" t="s">
        <v>471</v>
      </c>
      <c r="RZ7" s="113" t="s">
        <v>472</v>
      </c>
      <c r="SA7" s="3" t="s">
        <v>473</v>
      </c>
      <c r="SB7" s="3">
        <v>4</v>
      </c>
      <c r="SC7" s="3">
        <v>5</v>
      </c>
      <c r="SD7" s="3">
        <v>6</v>
      </c>
      <c r="SE7" s="3" t="s">
        <v>468</v>
      </c>
      <c r="SF7" s="3">
        <v>8</v>
      </c>
      <c r="SG7" s="3" t="s">
        <v>469</v>
      </c>
      <c r="SH7" s="3" t="s">
        <v>470</v>
      </c>
      <c r="SI7" s="3" t="s">
        <v>471</v>
      </c>
      <c r="SJ7" s="113" t="s">
        <v>472</v>
      </c>
      <c r="SK7" s="3" t="s">
        <v>473</v>
      </c>
      <c r="SL7" s="3">
        <v>4</v>
      </c>
      <c r="SM7" s="3">
        <v>5</v>
      </c>
      <c r="SN7" s="3">
        <v>6</v>
      </c>
      <c r="SO7" s="3" t="s">
        <v>468</v>
      </c>
      <c r="SP7" s="3">
        <v>8</v>
      </c>
      <c r="SQ7" s="3" t="s">
        <v>469</v>
      </c>
      <c r="SR7" s="3" t="s">
        <v>470</v>
      </c>
      <c r="SS7" s="3" t="s">
        <v>471</v>
      </c>
      <c r="ST7" s="113" t="s">
        <v>472</v>
      </c>
      <c r="SU7" s="3" t="s">
        <v>473</v>
      </c>
      <c r="SV7" s="3">
        <v>4</v>
      </c>
      <c r="SW7" s="3">
        <v>5</v>
      </c>
      <c r="SX7" s="3">
        <v>6</v>
      </c>
      <c r="SY7" s="3" t="s">
        <v>468</v>
      </c>
      <c r="SZ7" s="3">
        <v>8</v>
      </c>
      <c r="TA7" s="3" t="s">
        <v>469</v>
      </c>
      <c r="TB7" s="3" t="s">
        <v>470</v>
      </c>
      <c r="TC7" s="3" t="s">
        <v>471</v>
      </c>
      <c r="TD7" s="113" t="s">
        <v>472</v>
      </c>
      <c r="TE7" s="3" t="s">
        <v>473</v>
      </c>
      <c r="TF7" s="3">
        <v>4</v>
      </c>
      <c r="TG7" s="3">
        <v>5</v>
      </c>
      <c r="TH7" s="3">
        <v>6</v>
      </c>
      <c r="TI7" s="3" t="s">
        <v>468</v>
      </c>
      <c r="TJ7" s="3">
        <v>8</v>
      </c>
      <c r="TK7" s="3" t="s">
        <v>469</v>
      </c>
      <c r="TL7" s="3" t="s">
        <v>470</v>
      </c>
      <c r="TM7" s="3" t="s">
        <v>471</v>
      </c>
      <c r="TN7" s="113" t="s">
        <v>472</v>
      </c>
      <c r="TO7" s="3" t="s">
        <v>473</v>
      </c>
      <c r="TP7" s="3">
        <v>4</v>
      </c>
      <c r="TQ7" s="3">
        <v>5</v>
      </c>
      <c r="TR7" s="3">
        <v>6</v>
      </c>
      <c r="TS7" s="3" t="s">
        <v>468</v>
      </c>
      <c r="TT7" s="3">
        <v>8</v>
      </c>
      <c r="TU7" s="3" t="s">
        <v>469</v>
      </c>
      <c r="TV7" s="3" t="s">
        <v>470</v>
      </c>
      <c r="TW7" s="3" t="s">
        <v>471</v>
      </c>
      <c r="TX7" s="113" t="s">
        <v>472</v>
      </c>
      <c r="TY7" s="3" t="s">
        <v>473</v>
      </c>
      <c r="TZ7" s="3">
        <v>4</v>
      </c>
      <c r="UA7" s="3">
        <v>5</v>
      </c>
      <c r="UB7" s="3">
        <v>6</v>
      </c>
      <c r="UC7" s="3" t="s">
        <v>468</v>
      </c>
      <c r="UD7" s="3">
        <v>8</v>
      </c>
      <c r="UE7" s="3" t="s">
        <v>469</v>
      </c>
      <c r="UF7" s="3" t="s">
        <v>470</v>
      </c>
      <c r="UG7" s="3" t="s">
        <v>471</v>
      </c>
      <c r="UH7" s="113" t="s">
        <v>472</v>
      </c>
      <c r="UI7" s="3" t="s">
        <v>473</v>
      </c>
      <c r="UJ7" s="3">
        <v>4</v>
      </c>
      <c r="UK7" s="3">
        <v>5</v>
      </c>
      <c r="UL7" s="3">
        <v>6</v>
      </c>
      <c r="UM7" s="3" t="s">
        <v>468</v>
      </c>
      <c r="UN7" s="3">
        <v>8</v>
      </c>
      <c r="UO7" s="3" t="s">
        <v>469</v>
      </c>
      <c r="UP7" s="3" t="s">
        <v>470</v>
      </c>
      <c r="UQ7" s="3" t="s">
        <v>471</v>
      </c>
      <c r="UR7" s="113" t="s">
        <v>472</v>
      </c>
      <c r="US7" s="3" t="s">
        <v>473</v>
      </c>
      <c r="UT7" s="3">
        <v>4</v>
      </c>
      <c r="UU7" s="3">
        <v>5</v>
      </c>
      <c r="UV7" s="3">
        <v>6</v>
      </c>
      <c r="UW7" s="3" t="s">
        <v>468</v>
      </c>
      <c r="UX7" s="3">
        <v>8</v>
      </c>
      <c r="UY7" s="3" t="s">
        <v>469</v>
      </c>
      <c r="UZ7" s="3" t="s">
        <v>470</v>
      </c>
      <c r="VA7" s="3" t="s">
        <v>471</v>
      </c>
      <c r="VB7" s="113" t="s">
        <v>472</v>
      </c>
      <c r="VC7" s="3" t="s">
        <v>473</v>
      </c>
      <c r="VD7" s="3">
        <v>4</v>
      </c>
      <c r="VE7" s="3">
        <v>5</v>
      </c>
      <c r="VF7" s="3">
        <v>6</v>
      </c>
      <c r="VG7" s="3" t="s">
        <v>468</v>
      </c>
      <c r="VH7" s="3">
        <v>8</v>
      </c>
      <c r="VI7" s="3" t="s">
        <v>469</v>
      </c>
      <c r="VJ7" s="3" t="s">
        <v>470</v>
      </c>
      <c r="VK7" s="3" t="s">
        <v>471</v>
      </c>
      <c r="VL7" s="113" t="s">
        <v>472</v>
      </c>
      <c r="VM7" s="3" t="s">
        <v>473</v>
      </c>
      <c r="VN7" s="3">
        <v>4</v>
      </c>
      <c r="VO7" s="3">
        <v>5</v>
      </c>
      <c r="VP7" s="3">
        <v>6</v>
      </c>
      <c r="VQ7" s="3" t="s">
        <v>468</v>
      </c>
      <c r="VR7" s="3">
        <v>8</v>
      </c>
      <c r="VS7" s="3" t="s">
        <v>469</v>
      </c>
      <c r="VT7" s="3" t="s">
        <v>470</v>
      </c>
      <c r="VU7" s="3" t="s">
        <v>471</v>
      </c>
      <c r="VV7" s="113" t="s">
        <v>472</v>
      </c>
      <c r="VW7" s="3" t="s">
        <v>473</v>
      </c>
      <c r="VX7" s="3">
        <v>4</v>
      </c>
      <c r="VY7" s="3">
        <v>5</v>
      </c>
      <c r="VZ7" s="3">
        <v>6</v>
      </c>
      <c r="WA7" s="3" t="s">
        <v>468</v>
      </c>
      <c r="WB7" s="3">
        <v>8</v>
      </c>
      <c r="WC7" s="3" t="s">
        <v>469</v>
      </c>
      <c r="WD7" s="3" t="s">
        <v>470</v>
      </c>
      <c r="WE7" s="3" t="s">
        <v>471</v>
      </c>
      <c r="WF7" s="113" t="s">
        <v>472</v>
      </c>
      <c r="WG7" s="3" t="s">
        <v>473</v>
      </c>
      <c r="WH7" s="3">
        <v>4</v>
      </c>
      <c r="WI7" s="3">
        <v>5</v>
      </c>
      <c r="WJ7" s="3">
        <v>6</v>
      </c>
      <c r="WK7" s="3" t="s">
        <v>468</v>
      </c>
      <c r="WL7" s="3">
        <v>8</v>
      </c>
      <c r="WM7" s="3" t="s">
        <v>469</v>
      </c>
      <c r="WN7" s="3" t="s">
        <v>470</v>
      </c>
      <c r="WO7" s="3" t="s">
        <v>471</v>
      </c>
      <c r="WP7" s="113" t="s">
        <v>472</v>
      </c>
    </row>
    <row r="8" spans="1:614" x14ac:dyDescent="0.25">
      <c r="A8" s="15" t="s">
        <v>11</v>
      </c>
      <c r="B8" s="16" t="s">
        <v>164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14"/>
      <c r="O8" s="7"/>
      <c r="P8" s="7"/>
      <c r="Q8" s="7"/>
      <c r="R8" s="7"/>
      <c r="S8" s="7"/>
      <c r="T8" s="7"/>
      <c r="U8" s="8"/>
      <c r="V8" s="8"/>
      <c r="W8" s="8"/>
      <c r="X8" s="114"/>
      <c r="Y8" s="7"/>
      <c r="Z8" s="7"/>
      <c r="AA8" s="7"/>
      <c r="AB8" s="7"/>
      <c r="AC8" s="7"/>
      <c r="AD8" s="7"/>
      <c r="AE8" s="8"/>
      <c r="AF8" s="8"/>
      <c r="AG8" s="8"/>
      <c r="AH8" s="114"/>
      <c r="AI8" s="7"/>
      <c r="AJ8" s="7"/>
      <c r="AK8" s="7"/>
      <c r="AL8" s="7"/>
      <c r="AM8" s="7"/>
      <c r="AN8" s="7"/>
      <c r="AO8" s="8"/>
      <c r="AP8" s="8"/>
      <c r="AQ8" s="8"/>
      <c r="AR8" s="114"/>
      <c r="AS8" s="7"/>
      <c r="AT8" s="7"/>
      <c r="AU8" s="7"/>
      <c r="AV8" s="7"/>
      <c r="AW8" s="7"/>
      <c r="AX8" s="7"/>
      <c r="AY8" s="8"/>
      <c r="AZ8" s="8"/>
      <c r="BA8" s="8"/>
      <c r="BB8" s="114"/>
      <c r="BC8" s="7"/>
      <c r="BD8" s="7"/>
      <c r="BE8" s="7"/>
      <c r="BF8" s="7"/>
      <c r="BG8" s="7"/>
      <c r="BH8" s="7"/>
      <c r="BI8" s="8"/>
      <c r="BJ8" s="8"/>
      <c r="BK8" s="8"/>
      <c r="BL8" s="114"/>
      <c r="BM8" s="7"/>
      <c r="BN8" s="7"/>
      <c r="BO8" s="7"/>
      <c r="BP8" s="7"/>
      <c r="BQ8" s="7"/>
      <c r="BR8" s="7"/>
      <c r="BS8" s="8"/>
      <c r="BT8" s="8"/>
      <c r="BU8" s="8"/>
      <c r="BV8" s="114"/>
      <c r="BW8" s="7"/>
      <c r="BX8" s="7"/>
      <c r="BY8" s="7"/>
      <c r="BZ8" s="7"/>
      <c r="CA8" s="7"/>
      <c r="CB8" s="7"/>
      <c r="CC8" s="8"/>
      <c r="CD8" s="8"/>
      <c r="CE8" s="8"/>
      <c r="CF8" s="114"/>
      <c r="CG8" s="7"/>
      <c r="CH8" s="7"/>
      <c r="CI8" s="7"/>
      <c r="CJ8" s="7"/>
      <c r="CK8" s="7"/>
      <c r="CL8" s="7"/>
      <c r="CM8" s="8"/>
      <c r="CN8" s="8"/>
      <c r="CO8" s="8"/>
      <c r="CP8" s="114"/>
      <c r="CQ8" s="7"/>
      <c r="CR8" s="7"/>
      <c r="CS8" s="7"/>
      <c r="CT8" s="7"/>
      <c r="CU8" s="7"/>
      <c r="CV8" s="7"/>
      <c r="CW8" s="8"/>
      <c r="CX8" s="8"/>
      <c r="CY8" s="8"/>
      <c r="CZ8" s="114"/>
      <c r="DA8" s="7"/>
      <c r="DB8" s="7"/>
      <c r="DC8" s="7"/>
      <c r="DD8" s="7"/>
      <c r="DE8" s="7"/>
      <c r="DF8" s="7"/>
      <c r="DG8" s="8"/>
      <c r="DH8" s="8"/>
      <c r="DI8" s="8"/>
      <c r="DJ8" s="114"/>
      <c r="DK8" s="7"/>
      <c r="DL8" s="7"/>
      <c r="DM8" s="7"/>
      <c r="DN8" s="7"/>
      <c r="DO8" s="7"/>
      <c r="DP8" s="7"/>
      <c r="DQ8" s="8"/>
      <c r="DR8" s="8"/>
      <c r="DS8" s="8"/>
      <c r="DT8" s="114"/>
      <c r="DU8" s="7"/>
      <c r="DV8" s="7"/>
      <c r="DW8" s="7"/>
      <c r="DX8" s="7"/>
      <c r="DY8" s="7"/>
      <c r="DZ8" s="7"/>
      <c r="EA8" s="8"/>
      <c r="EB8" s="8"/>
      <c r="EC8" s="8"/>
      <c r="ED8" s="114"/>
      <c r="EE8" s="7"/>
      <c r="EF8" s="7"/>
      <c r="EG8" s="7"/>
      <c r="EH8" s="7"/>
      <c r="EI8" s="7"/>
      <c r="EJ8" s="7"/>
      <c r="EK8" s="8"/>
      <c r="EL8" s="8"/>
      <c r="EM8" s="8"/>
      <c r="EN8" s="114"/>
      <c r="EO8" s="7"/>
      <c r="EP8" s="7"/>
      <c r="EQ8" s="7"/>
      <c r="ER8" s="7"/>
      <c r="ES8" s="7"/>
      <c r="ET8" s="7"/>
      <c r="EU8" s="8"/>
      <c r="EV8" s="8"/>
      <c r="EW8" s="8"/>
      <c r="EX8" s="114"/>
      <c r="EY8" s="7"/>
      <c r="EZ8" s="7"/>
      <c r="FA8" s="7"/>
      <c r="FB8" s="7"/>
      <c r="FC8" s="7"/>
      <c r="FD8" s="7"/>
      <c r="FE8" s="8"/>
      <c r="FF8" s="8"/>
      <c r="FG8" s="8"/>
      <c r="FH8" s="114"/>
      <c r="FI8" s="7"/>
      <c r="FJ8" s="7"/>
      <c r="FK8" s="7"/>
      <c r="FL8" s="7"/>
      <c r="FM8" s="7"/>
      <c r="FN8" s="7"/>
      <c r="FO8" s="8"/>
      <c r="FP8" s="8"/>
      <c r="FQ8" s="8"/>
      <c r="FR8" s="114"/>
      <c r="FS8" s="7"/>
      <c r="FT8" s="7"/>
      <c r="FU8" s="7"/>
      <c r="FV8" s="7"/>
      <c r="FW8" s="7"/>
      <c r="FX8" s="7"/>
      <c r="FY8" s="8"/>
      <c r="FZ8" s="8"/>
      <c r="GA8" s="8"/>
      <c r="GB8" s="114"/>
      <c r="GC8" s="7"/>
      <c r="GD8" s="7"/>
      <c r="GE8" s="7"/>
      <c r="GF8" s="7"/>
      <c r="GG8" s="7"/>
      <c r="GH8" s="7"/>
      <c r="GI8" s="8"/>
      <c r="GJ8" s="8"/>
      <c r="GK8" s="8"/>
      <c r="GL8" s="114"/>
      <c r="GM8" s="7"/>
      <c r="GN8" s="7"/>
      <c r="GO8" s="7"/>
      <c r="GP8" s="7"/>
      <c r="GQ8" s="7"/>
      <c r="GR8" s="7"/>
      <c r="GS8" s="8"/>
      <c r="GT8" s="8"/>
      <c r="GU8" s="8"/>
      <c r="GV8" s="114"/>
      <c r="GW8" s="7"/>
      <c r="GX8" s="7"/>
      <c r="GY8" s="7"/>
      <c r="GZ8" s="7"/>
      <c r="HA8" s="7"/>
      <c r="HB8" s="7"/>
      <c r="HC8" s="8"/>
      <c r="HD8" s="8"/>
      <c r="HE8" s="8"/>
      <c r="HF8" s="114"/>
      <c r="HG8" s="7"/>
      <c r="HH8" s="7"/>
      <c r="HI8" s="7"/>
      <c r="HJ8" s="7"/>
      <c r="HK8" s="7"/>
      <c r="HL8" s="7"/>
      <c r="HM8" s="8"/>
      <c r="HN8" s="8"/>
      <c r="HO8" s="8"/>
      <c r="HP8" s="114"/>
      <c r="HQ8" s="7"/>
      <c r="HR8" s="7"/>
      <c r="HS8" s="7"/>
      <c r="HT8" s="7"/>
      <c r="HU8" s="7"/>
      <c r="HV8" s="7"/>
      <c r="HW8" s="8"/>
      <c r="HX8" s="8"/>
      <c r="HY8" s="8"/>
      <c r="HZ8" s="114"/>
      <c r="IA8" s="7"/>
      <c r="IB8" s="7"/>
      <c r="IC8" s="7"/>
      <c r="ID8" s="7"/>
      <c r="IE8" s="7"/>
      <c r="IF8" s="7"/>
      <c r="IG8" s="8"/>
      <c r="IH8" s="8"/>
      <c r="II8" s="8"/>
      <c r="IJ8" s="114"/>
      <c r="IK8" s="7"/>
      <c r="IL8" s="7"/>
      <c r="IM8" s="7"/>
      <c r="IN8" s="7"/>
      <c r="IO8" s="7"/>
      <c r="IP8" s="7"/>
      <c r="IQ8" s="8"/>
      <c r="IR8" s="8"/>
      <c r="IS8" s="8"/>
      <c r="IT8" s="114"/>
      <c r="IU8" s="7"/>
      <c r="IV8" s="7"/>
      <c r="IW8" s="7"/>
      <c r="IX8" s="7"/>
      <c r="IY8" s="7"/>
      <c r="IZ8" s="7"/>
      <c r="JA8" s="8"/>
      <c r="JB8" s="8"/>
      <c r="JC8" s="8"/>
      <c r="JD8" s="114"/>
      <c r="JE8" s="7"/>
      <c r="JF8" s="7"/>
      <c r="JG8" s="7"/>
      <c r="JH8" s="7"/>
      <c r="JI8" s="7"/>
      <c r="JJ8" s="7"/>
      <c r="JK8" s="8"/>
      <c r="JL8" s="8"/>
      <c r="JM8" s="8"/>
      <c r="JN8" s="114"/>
      <c r="JO8" s="7"/>
      <c r="JP8" s="7"/>
      <c r="JQ8" s="7"/>
      <c r="JR8" s="7"/>
      <c r="JS8" s="7"/>
      <c r="JT8" s="7"/>
      <c r="JU8" s="8"/>
      <c r="JV8" s="8"/>
      <c r="JW8" s="8"/>
      <c r="JX8" s="114"/>
      <c r="JY8" s="7"/>
      <c r="JZ8" s="7"/>
      <c r="KA8" s="7"/>
      <c r="KB8" s="7"/>
      <c r="KC8" s="7"/>
      <c r="KD8" s="7"/>
      <c r="KE8" s="8"/>
      <c r="KF8" s="8"/>
      <c r="KG8" s="8"/>
      <c r="KH8" s="114"/>
      <c r="KI8" s="7"/>
      <c r="KJ8" s="7"/>
      <c r="KK8" s="7"/>
      <c r="KL8" s="7"/>
      <c r="KM8" s="7"/>
      <c r="KN8" s="7"/>
      <c r="KO8" s="8"/>
      <c r="KP8" s="8"/>
      <c r="KQ8" s="8"/>
      <c r="KR8" s="114"/>
      <c r="KS8" s="7"/>
      <c r="KT8" s="7"/>
      <c r="KU8" s="7"/>
      <c r="KV8" s="7"/>
      <c r="KW8" s="7"/>
      <c r="KX8" s="7"/>
      <c r="KY8" s="8"/>
      <c r="KZ8" s="8"/>
      <c r="LA8" s="8"/>
      <c r="LB8" s="114"/>
      <c r="LC8" s="7"/>
      <c r="LD8" s="7"/>
      <c r="LE8" s="7"/>
      <c r="LF8" s="7"/>
      <c r="LG8" s="7"/>
      <c r="LH8" s="7"/>
      <c r="LI8" s="8"/>
      <c r="LJ8" s="8"/>
      <c r="LK8" s="8"/>
      <c r="LL8" s="114"/>
      <c r="LM8" s="7"/>
      <c r="LN8" s="7"/>
      <c r="LO8" s="7"/>
      <c r="LP8" s="7"/>
      <c r="LQ8" s="7"/>
      <c r="LR8" s="7"/>
      <c r="LS8" s="8"/>
      <c r="LT8" s="8"/>
      <c r="LU8" s="8"/>
      <c r="LV8" s="114"/>
      <c r="LW8" s="7"/>
      <c r="LX8" s="7"/>
      <c r="LY8" s="7"/>
      <c r="LZ8" s="7"/>
      <c r="MA8" s="7"/>
      <c r="MB8" s="7"/>
      <c r="MC8" s="8"/>
      <c r="MD8" s="8"/>
      <c r="ME8" s="8"/>
      <c r="MF8" s="114"/>
      <c r="MG8" s="7"/>
      <c r="MH8" s="7"/>
      <c r="MI8" s="7"/>
      <c r="MJ8" s="7"/>
      <c r="MK8" s="7"/>
      <c r="ML8" s="7"/>
      <c r="MM8" s="8"/>
      <c r="MN8" s="8"/>
      <c r="MO8" s="8"/>
      <c r="MP8" s="114"/>
      <c r="MQ8" s="7"/>
      <c r="MR8" s="7"/>
      <c r="MS8" s="7"/>
      <c r="MT8" s="7"/>
      <c r="MU8" s="7"/>
      <c r="MV8" s="7"/>
      <c r="MW8" s="8"/>
      <c r="MX8" s="8"/>
      <c r="MY8" s="8"/>
      <c r="MZ8" s="114"/>
      <c r="NA8" s="7"/>
      <c r="NB8" s="7"/>
      <c r="NC8" s="7"/>
      <c r="ND8" s="7"/>
      <c r="NE8" s="7"/>
      <c r="NF8" s="7"/>
      <c r="NG8" s="8"/>
      <c r="NH8" s="8"/>
      <c r="NI8" s="8"/>
      <c r="NJ8" s="114"/>
      <c r="NK8" s="7"/>
      <c r="NL8" s="7"/>
      <c r="NM8" s="7"/>
      <c r="NN8" s="7"/>
      <c r="NO8" s="7"/>
      <c r="NP8" s="7"/>
      <c r="NQ8" s="8"/>
      <c r="NR8" s="8"/>
      <c r="NS8" s="8"/>
      <c r="NT8" s="114"/>
      <c r="NU8" s="7"/>
      <c r="NV8" s="7"/>
      <c r="NW8" s="7"/>
      <c r="NX8" s="7"/>
      <c r="NY8" s="7"/>
      <c r="NZ8" s="7"/>
      <c r="OA8" s="8"/>
      <c r="OB8" s="8"/>
      <c r="OC8" s="8"/>
      <c r="OD8" s="114"/>
      <c r="OE8" s="7"/>
      <c r="OF8" s="7"/>
      <c r="OG8" s="7"/>
      <c r="OH8" s="7"/>
      <c r="OI8" s="7"/>
      <c r="OJ8" s="7"/>
      <c r="OK8" s="8"/>
      <c r="OL8" s="8"/>
      <c r="OM8" s="8"/>
      <c r="ON8" s="114"/>
      <c r="OO8" s="7"/>
      <c r="OP8" s="7"/>
      <c r="OQ8" s="7"/>
      <c r="OR8" s="7"/>
      <c r="OS8" s="7"/>
      <c r="OT8" s="7"/>
      <c r="OU8" s="8"/>
      <c r="OV8" s="8"/>
      <c r="OW8" s="8"/>
      <c r="OX8" s="114"/>
      <c r="OY8" s="7"/>
      <c r="OZ8" s="7"/>
      <c r="PA8" s="7"/>
      <c r="PB8" s="7"/>
      <c r="PC8" s="7"/>
      <c r="PD8" s="7"/>
      <c r="PE8" s="8"/>
      <c r="PF8" s="8"/>
      <c r="PG8" s="8"/>
      <c r="PH8" s="114"/>
      <c r="PI8" s="7"/>
      <c r="PJ8" s="7"/>
      <c r="PK8" s="7"/>
      <c r="PL8" s="7"/>
      <c r="PM8" s="7"/>
      <c r="PN8" s="7"/>
      <c r="PO8" s="8"/>
      <c r="PP8" s="8"/>
      <c r="PQ8" s="8"/>
      <c r="PR8" s="114"/>
      <c r="PS8" s="7"/>
      <c r="PT8" s="7"/>
      <c r="PU8" s="7"/>
      <c r="PV8" s="7"/>
      <c r="PW8" s="7"/>
      <c r="PX8" s="7"/>
      <c r="PY8" s="8"/>
      <c r="PZ8" s="8"/>
      <c r="QA8" s="8"/>
      <c r="QB8" s="114"/>
      <c r="QC8" s="7"/>
      <c r="QD8" s="7"/>
      <c r="QE8" s="7"/>
      <c r="QF8" s="7"/>
      <c r="QG8" s="7"/>
      <c r="QH8" s="7"/>
      <c r="QI8" s="8"/>
      <c r="QJ8" s="8"/>
      <c r="QK8" s="8"/>
      <c r="QL8" s="114"/>
      <c r="QM8" s="7"/>
      <c r="QN8" s="7"/>
      <c r="QO8" s="7"/>
      <c r="QP8" s="7"/>
      <c r="QQ8" s="7"/>
      <c r="QR8" s="7"/>
      <c r="QS8" s="8"/>
      <c r="QT8" s="8"/>
      <c r="QU8" s="8"/>
      <c r="QV8" s="114"/>
      <c r="QW8" s="7"/>
      <c r="QX8" s="7"/>
      <c r="QY8" s="7"/>
      <c r="QZ8" s="7"/>
      <c r="RA8" s="7"/>
      <c r="RB8" s="7"/>
      <c r="RC8" s="8"/>
      <c r="RD8" s="8"/>
      <c r="RE8" s="8"/>
      <c r="RF8" s="114"/>
      <c r="RG8" s="7"/>
      <c r="RH8" s="7"/>
      <c r="RI8" s="7"/>
      <c r="RJ8" s="7"/>
      <c r="RK8" s="7"/>
      <c r="RL8" s="7"/>
      <c r="RM8" s="8"/>
      <c r="RN8" s="8"/>
      <c r="RO8" s="8"/>
      <c r="RP8" s="114"/>
      <c r="RQ8" s="7"/>
      <c r="RR8" s="7"/>
      <c r="RS8" s="7"/>
      <c r="RT8" s="7"/>
      <c r="RU8" s="7"/>
      <c r="RV8" s="7"/>
      <c r="RW8" s="8"/>
      <c r="RX8" s="8"/>
      <c r="RY8" s="8"/>
      <c r="RZ8" s="114"/>
      <c r="SA8" s="7"/>
      <c r="SB8" s="7"/>
      <c r="SC8" s="7"/>
      <c r="SD8" s="7"/>
      <c r="SE8" s="7"/>
      <c r="SF8" s="7"/>
      <c r="SG8" s="8"/>
      <c r="SH8" s="8"/>
      <c r="SI8" s="8"/>
      <c r="SJ8" s="114"/>
      <c r="SK8" s="7"/>
      <c r="SL8" s="7"/>
      <c r="SM8" s="7"/>
      <c r="SN8" s="7"/>
      <c r="SO8" s="7"/>
      <c r="SP8" s="7"/>
      <c r="SQ8" s="8"/>
      <c r="SR8" s="8"/>
      <c r="SS8" s="8"/>
      <c r="ST8" s="114"/>
      <c r="SU8" s="7"/>
      <c r="SV8" s="7"/>
      <c r="SW8" s="7"/>
      <c r="SX8" s="7"/>
      <c r="SY8" s="7"/>
      <c r="SZ8" s="7"/>
      <c r="TA8" s="8"/>
      <c r="TB8" s="8"/>
      <c r="TC8" s="8"/>
      <c r="TD8" s="114"/>
      <c r="TE8" s="7"/>
      <c r="TF8" s="7"/>
      <c r="TG8" s="7"/>
      <c r="TH8" s="7"/>
      <c r="TI8" s="7"/>
      <c r="TJ8" s="7"/>
      <c r="TK8" s="8"/>
      <c r="TL8" s="8"/>
      <c r="TM8" s="8"/>
      <c r="TN8" s="114"/>
      <c r="TO8" s="7"/>
      <c r="TP8" s="7"/>
      <c r="TQ8" s="7"/>
      <c r="TR8" s="7"/>
      <c r="TS8" s="7"/>
      <c r="TT8" s="7"/>
      <c r="TU8" s="8"/>
      <c r="TV8" s="8"/>
      <c r="TW8" s="8"/>
      <c r="TX8" s="114"/>
      <c r="TY8" s="7"/>
      <c r="TZ8" s="7"/>
      <c r="UA8" s="7"/>
      <c r="UB8" s="7"/>
      <c r="UC8" s="7"/>
      <c r="UD8" s="7"/>
      <c r="UE8" s="8"/>
      <c r="UF8" s="8"/>
      <c r="UG8" s="8"/>
      <c r="UH8" s="114"/>
      <c r="UI8" s="7"/>
      <c r="UJ8" s="7"/>
      <c r="UK8" s="7"/>
      <c r="UL8" s="7"/>
      <c r="UM8" s="7"/>
      <c r="UN8" s="7"/>
      <c r="UO8" s="8"/>
      <c r="UP8" s="8"/>
      <c r="UQ8" s="8"/>
      <c r="UR8" s="114"/>
      <c r="US8" s="7"/>
      <c r="UT8" s="7"/>
      <c r="UU8" s="7"/>
      <c r="UV8" s="7"/>
      <c r="UW8" s="7"/>
      <c r="UX8" s="7"/>
      <c r="UY8" s="8"/>
      <c r="UZ8" s="8"/>
      <c r="VA8" s="8"/>
      <c r="VB8" s="114"/>
      <c r="VC8" s="7"/>
      <c r="VD8" s="7"/>
      <c r="VE8" s="7"/>
      <c r="VF8" s="7"/>
      <c r="VG8" s="7"/>
      <c r="VH8" s="7"/>
      <c r="VI8" s="8"/>
      <c r="VJ8" s="8"/>
      <c r="VK8" s="8"/>
      <c r="VL8" s="114"/>
      <c r="VM8" s="7"/>
      <c r="VN8" s="7"/>
      <c r="VO8" s="7"/>
      <c r="VP8" s="7"/>
      <c r="VQ8" s="7"/>
      <c r="VR8" s="7"/>
      <c r="VS8" s="8"/>
      <c r="VT8" s="8"/>
      <c r="VU8" s="8"/>
      <c r="VV8" s="114"/>
      <c r="VW8" s="7"/>
      <c r="VX8" s="7"/>
      <c r="VY8" s="7"/>
      <c r="VZ8" s="7"/>
      <c r="WA8" s="7"/>
      <c r="WB8" s="7"/>
      <c r="WC8" s="8"/>
      <c r="WD8" s="8"/>
      <c r="WE8" s="8"/>
      <c r="WF8" s="114"/>
      <c r="WG8" s="7"/>
      <c r="WH8" s="7"/>
      <c r="WI8" s="7"/>
      <c r="WJ8" s="7"/>
      <c r="WK8" s="7"/>
      <c r="WL8" s="7"/>
      <c r="WM8" s="8"/>
      <c r="WN8" s="8"/>
      <c r="WO8" s="8"/>
      <c r="WP8" s="114"/>
    </row>
    <row r="9" spans="1:614" ht="82.5" customHeight="1" x14ac:dyDescent="0.25">
      <c r="A9" s="15" t="s">
        <v>13</v>
      </c>
      <c r="B9" s="16" t="s">
        <v>14</v>
      </c>
      <c r="C9" s="16"/>
      <c r="D9" s="16"/>
      <c r="E9" s="7"/>
      <c r="F9" s="69" t="s">
        <v>813</v>
      </c>
      <c r="G9" s="69" t="s">
        <v>754</v>
      </c>
      <c r="H9" s="69" t="s">
        <v>474</v>
      </c>
      <c r="I9" s="64" t="s">
        <v>870</v>
      </c>
      <c r="J9" s="69" t="s">
        <v>37</v>
      </c>
      <c r="K9" s="64" t="s">
        <v>871</v>
      </c>
      <c r="L9" s="69" t="s">
        <v>872</v>
      </c>
      <c r="M9" s="69" t="s">
        <v>1629</v>
      </c>
      <c r="N9" s="115"/>
      <c r="O9" s="69" t="s">
        <v>478</v>
      </c>
      <c r="P9" s="69" t="s">
        <v>813</v>
      </c>
      <c r="Q9" s="69" t="s">
        <v>754</v>
      </c>
      <c r="R9" s="69" t="s">
        <v>474</v>
      </c>
      <c r="S9" s="64" t="s">
        <v>870</v>
      </c>
      <c r="T9" s="69" t="s">
        <v>37</v>
      </c>
      <c r="U9" s="64" t="s">
        <v>871</v>
      </c>
      <c r="V9" s="69" t="s">
        <v>872</v>
      </c>
      <c r="W9" s="69" t="s">
        <v>1629</v>
      </c>
      <c r="X9" s="115"/>
      <c r="Y9" s="69" t="s">
        <v>478</v>
      </c>
      <c r="Z9" s="69" t="s">
        <v>813</v>
      </c>
      <c r="AA9" s="69" t="s">
        <v>754</v>
      </c>
      <c r="AB9" s="69" t="s">
        <v>474</v>
      </c>
      <c r="AC9" s="64" t="s">
        <v>870</v>
      </c>
      <c r="AD9" s="69" t="s">
        <v>37</v>
      </c>
      <c r="AE9" s="64" t="s">
        <v>871</v>
      </c>
      <c r="AF9" s="69" t="s">
        <v>872</v>
      </c>
      <c r="AG9" s="69" t="s">
        <v>1629</v>
      </c>
      <c r="AH9" s="115"/>
      <c r="AI9" s="69" t="s">
        <v>478</v>
      </c>
      <c r="AJ9" s="69" t="s">
        <v>813</v>
      </c>
      <c r="AK9" s="69" t="s">
        <v>754</v>
      </c>
      <c r="AL9" s="69" t="s">
        <v>474</v>
      </c>
      <c r="AM9" s="64" t="s">
        <v>870</v>
      </c>
      <c r="AN9" s="69" t="s">
        <v>37</v>
      </c>
      <c r="AO9" s="64" t="s">
        <v>871</v>
      </c>
      <c r="AP9" s="69" t="s">
        <v>872</v>
      </c>
      <c r="AQ9" s="69" t="s">
        <v>1629</v>
      </c>
      <c r="AR9" s="115"/>
      <c r="AS9" s="69" t="s">
        <v>478</v>
      </c>
      <c r="AT9" s="69" t="s">
        <v>813</v>
      </c>
      <c r="AU9" s="69" t="s">
        <v>754</v>
      </c>
      <c r="AV9" s="69" t="s">
        <v>474</v>
      </c>
      <c r="AW9" s="64" t="s">
        <v>870</v>
      </c>
      <c r="AX9" s="69" t="s">
        <v>37</v>
      </c>
      <c r="AY9" s="64" t="s">
        <v>871</v>
      </c>
      <c r="AZ9" s="69" t="s">
        <v>872</v>
      </c>
      <c r="BA9" s="69" t="s">
        <v>1629</v>
      </c>
      <c r="BB9" s="115"/>
      <c r="BC9" s="69" t="s">
        <v>478</v>
      </c>
      <c r="BD9" s="69" t="s">
        <v>813</v>
      </c>
      <c r="BE9" s="69" t="s">
        <v>754</v>
      </c>
      <c r="BF9" s="69" t="s">
        <v>474</v>
      </c>
      <c r="BG9" s="64" t="s">
        <v>870</v>
      </c>
      <c r="BH9" s="69" t="s">
        <v>37</v>
      </c>
      <c r="BI9" s="64" t="s">
        <v>871</v>
      </c>
      <c r="BJ9" s="69" t="s">
        <v>872</v>
      </c>
      <c r="BK9" s="69" t="s">
        <v>1629</v>
      </c>
      <c r="BL9" s="115"/>
      <c r="BM9" s="69" t="s">
        <v>478</v>
      </c>
      <c r="BN9" s="69" t="s">
        <v>813</v>
      </c>
      <c r="BO9" s="69" t="s">
        <v>754</v>
      </c>
      <c r="BP9" s="69" t="s">
        <v>474</v>
      </c>
      <c r="BQ9" s="64" t="s">
        <v>870</v>
      </c>
      <c r="BR9" s="69" t="s">
        <v>37</v>
      </c>
      <c r="BS9" s="64" t="s">
        <v>871</v>
      </c>
      <c r="BT9" s="69" t="s">
        <v>872</v>
      </c>
      <c r="BU9" s="69" t="s">
        <v>1629</v>
      </c>
      <c r="BV9" s="115"/>
      <c r="BW9" s="69" t="s">
        <v>478</v>
      </c>
      <c r="BX9" s="69" t="s">
        <v>813</v>
      </c>
      <c r="BY9" s="69" t="s">
        <v>754</v>
      </c>
      <c r="BZ9" s="69" t="s">
        <v>474</v>
      </c>
      <c r="CA9" s="64" t="s">
        <v>870</v>
      </c>
      <c r="CB9" s="69" t="s">
        <v>37</v>
      </c>
      <c r="CC9" s="64" t="s">
        <v>871</v>
      </c>
      <c r="CD9" s="69" t="s">
        <v>872</v>
      </c>
      <c r="CE9" s="69" t="s">
        <v>1629</v>
      </c>
      <c r="CF9" s="115"/>
      <c r="CG9" s="69" t="s">
        <v>478</v>
      </c>
      <c r="CH9" s="69" t="s">
        <v>813</v>
      </c>
      <c r="CI9" s="69" t="s">
        <v>754</v>
      </c>
      <c r="CJ9" s="69" t="s">
        <v>474</v>
      </c>
      <c r="CK9" s="64" t="s">
        <v>870</v>
      </c>
      <c r="CL9" s="69" t="s">
        <v>37</v>
      </c>
      <c r="CM9" s="64" t="s">
        <v>871</v>
      </c>
      <c r="CN9" s="69" t="s">
        <v>872</v>
      </c>
      <c r="CO9" s="69" t="s">
        <v>1629</v>
      </c>
      <c r="CP9" s="115"/>
      <c r="CQ9" s="69" t="s">
        <v>478</v>
      </c>
      <c r="CR9" s="69" t="s">
        <v>813</v>
      </c>
      <c r="CS9" s="69" t="s">
        <v>754</v>
      </c>
      <c r="CT9" s="69" t="s">
        <v>474</v>
      </c>
      <c r="CU9" s="64" t="s">
        <v>870</v>
      </c>
      <c r="CV9" s="69" t="s">
        <v>37</v>
      </c>
      <c r="CW9" s="64" t="s">
        <v>871</v>
      </c>
      <c r="CX9" s="69" t="s">
        <v>872</v>
      </c>
      <c r="CY9" s="69" t="s">
        <v>1629</v>
      </c>
      <c r="CZ9" s="115"/>
      <c r="DA9" s="69" t="s">
        <v>478</v>
      </c>
      <c r="DB9" s="69" t="s">
        <v>813</v>
      </c>
      <c r="DC9" s="69" t="s">
        <v>754</v>
      </c>
      <c r="DD9" s="69" t="s">
        <v>474</v>
      </c>
      <c r="DE9" s="64" t="s">
        <v>870</v>
      </c>
      <c r="DF9" s="69" t="s">
        <v>37</v>
      </c>
      <c r="DG9" s="64" t="s">
        <v>871</v>
      </c>
      <c r="DH9" s="69" t="s">
        <v>872</v>
      </c>
      <c r="DI9" s="69" t="s">
        <v>1629</v>
      </c>
      <c r="DJ9" s="115"/>
      <c r="DK9" s="69" t="s">
        <v>478</v>
      </c>
      <c r="DL9" s="69" t="s">
        <v>813</v>
      </c>
      <c r="DM9" s="69" t="s">
        <v>754</v>
      </c>
      <c r="DN9" s="69" t="s">
        <v>474</v>
      </c>
      <c r="DO9" s="64" t="s">
        <v>870</v>
      </c>
      <c r="DP9" s="69" t="s">
        <v>37</v>
      </c>
      <c r="DQ9" s="64" t="s">
        <v>871</v>
      </c>
      <c r="DR9" s="69" t="s">
        <v>872</v>
      </c>
      <c r="DS9" s="69" t="s">
        <v>1629</v>
      </c>
      <c r="DT9" s="115"/>
      <c r="DU9" s="69" t="s">
        <v>478</v>
      </c>
      <c r="DV9" s="69" t="s">
        <v>813</v>
      </c>
      <c r="DW9" s="69" t="s">
        <v>754</v>
      </c>
      <c r="DX9" s="69" t="s">
        <v>474</v>
      </c>
      <c r="DY9" s="64" t="s">
        <v>870</v>
      </c>
      <c r="DZ9" s="69" t="s">
        <v>37</v>
      </c>
      <c r="EA9" s="64" t="s">
        <v>871</v>
      </c>
      <c r="EB9" s="69" t="s">
        <v>872</v>
      </c>
      <c r="EC9" s="69" t="s">
        <v>1629</v>
      </c>
      <c r="ED9" s="115"/>
      <c r="EE9" s="69" t="s">
        <v>478</v>
      </c>
      <c r="EF9" s="69" t="s">
        <v>813</v>
      </c>
      <c r="EG9" s="69" t="s">
        <v>754</v>
      </c>
      <c r="EH9" s="69" t="s">
        <v>474</v>
      </c>
      <c r="EI9" s="64" t="s">
        <v>870</v>
      </c>
      <c r="EJ9" s="69" t="s">
        <v>37</v>
      </c>
      <c r="EK9" s="64" t="s">
        <v>871</v>
      </c>
      <c r="EL9" s="69" t="s">
        <v>872</v>
      </c>
      <c r="EM9" s="69" t="s">
        <v>1629</v>
      </c>
      <c r="EN9" s="115"/>
      <c r="EO9" s="69" t="s">
        <v>478</v>
      </c>
      <c r="EP9" s="69" t="s">
        <v>813</v>
      </c>
      <c r="EQ9" s="69" t="s">
        <v>754</v>
      </c>
      <c r="ER9" s="69" t="s">
        <v>474</v>
      </c>
      <c r="ES9" s="64" t="s">
        <v>870</v>
      </c>
      <c r="ET9" s="69" t="s">
        <v>37</v>
      </c>
      <c r="EU9" s="64" t="s">
        <v>871</v>
      </c>
      <c r="EV9" s="69" t="s">
        <v>872</v>
      </c>
      <c r="EW9" s="69" t="s">
        <v>1629</v>
      </c>
      <c r="EX9" s="115"/>
      <c r="EY9" s="69" t="s">
        <v>478</v>
      </c>
      <c r="EZ9" s="69" t="s">
        <v>813</v>
      </c>
      <c r="FA9" s="69" t="s">
        <v>754</v>
      </c>
      <c r="FB9" s="69" t="s">
        <v>474</v>
      </c>
      <c r="FC9" s="64" t="s">
        <v>870</v>
      </c>
      <c r="FD9" s="69" t="s">
        <v>37</v>
      </c>
      <c r="FE9" s="64" t="s">
        <v>871</v>
      </c>
      <c r="FF9" s="69" t="s">
        <v>872</v>
      </c>
      <c r="FG9" s="69" t="s">
        <v>1629</v>
      </c>
      <c r="FH9" s="115"/>
      <c r="FI9" s="69" t="s">
        <v>478</v>
      </c>
      <c r="FJ9" s="69" t="s">
        <v>813</v>
      </c>
      <c r="FK9" s="69" t="s">
        <v>754</v>
      </c>
      <c r="FL9" s="69" t="s">
        <v>474</v>
      </c>
      <c r="FM9" s="64" t="s">
        <v>870</v>
      </c>
      <c r="FN9" s="69" t="s">
        <v>37</v>
      </c>
      <c r="FO9" s="64" t="s">
        <v>871</v>
      </c>
      <c r="FP9" s="69" t="s">
        <v>872</v>
      </c>
      <c r="FQ9" s="69" t="s">
        <v>1629</v>
      </c>
      <c r="FR9" s="115"/>
      <c r="FS9" s="69" t="s">
        <v>478</v>
      </c>
      <c r="FT9" s="69" t="s">
        <v>813</v>
      </c>
      <c r="FU9" s="69" t="s">
        <v>754</v>
      </c>
      <c r="FV9" s="69" t="s">
        <v>474</v>
      </c>
      <c r="FW9" s="64" t="s">
        <v>870</v>
      </c>
      <c r="FX9" s="69" t="s">
        <v>37</v>
      </c>
      <c r="FY9" s="64" t="s">
        <v>871</v>
      </c>
      <c r="FZ9" s="69" t="s">
        <v>872</v>
      </c>
      <c r="GA9" s="69" t="s">
        <v>1629</v>
      </c>
      <c r="GB9" s="115"/>
      <c r="GC9" s="69" t="s">
        <v>478</v>
      </c>
      <c r="GD9" s="69" t="s">
        <v>813</v>
      </c>
      <c r="GE9" s="69" t="s">
        <v>754</v>
      </c>
      <c r="GF9" s="69" t="s">
        <v>474</v>
      </c>
      <c r="GG9" s="64" t="s">
        <v>870</v>
      </c>
      <c r="GH9" s="69" t="s">
        <v>37</v>
      </c>
      <c r="GI9" s="64" t="s">
        <v>871</v>
      </c>
      <c r="GJ9" s="69" t="s">
        <v>872</v>
      </c>
      <c r="GK9" s="69" t="s">
        <v>1629</v>
      </c>
      <c r="GL9" s="115"/>
      <c r="GM9" s="69" t="s">
        <v>478</v>
      </c>
      <c r="GN9" s="69" t="s">
        <v>813</v>
      </c>
      <c r="GO9" s="69" t="s">
        <v>754</v>
      </c>
      <c r="GP9" s="69" t="s">
        <v>474</v>
      </c>
      <c r="GQ9" s="64" t="s">
        <v>870</v>
      </c>
      <c r="GR9" s="69" t="s">
        <v>37</v>
      </c>
      <c r="GS9" s="64" t="s">
        <v>871</v>
      </c>
      <c r="GT9" s="69" t="s">
        <v>872</v>
      </c>
      <c r="GU9" s="69" t="s">
        <v>1629</v>
      </c>
      <c r="GV9" s="115"/>
      <c r="GW9" s="69" t="s">
        <v>478</v>
      </c>
      <c r="GX9" s="69" t="s">
        <v>813</v>
      </c>
      <c r="GY9" s="69" t="s">
        <v>754</v>
      </c>
      <c r="GZ9" s="69" t="s">
        <v>474</v>
      </c>
      <c r="HA9" s="64" t="s">
        <v>870</v>
      </c>
      <c r="HB9" s="69" t="s">
        <v>37</v>
      </c>
      <c r="HC9" s="64" t="s">
        <v>871</v>
      </c>
      <c r="HD9" s="69" t="s">
        <v>872</v>
      </c>
      <c r="HE9" s="69" t="s">
        <v>1629</v>
      </c>
      <c r="HF9" s="115"/>
      <c r="HG9" s="69" t="s">
        <v>478</v>
      </c>
      <c r="HH9" s="69" t="s">
        <v>813</v>
      </c>
      <c r="HI9" s="69" t="s">
        <v>754</v>
      </c>
      <c r="HJ9" s="69" t="s">
        <v>474</v>
      </c>
      <c r="HK9" s="64" t="s">
        <v>870</v>
      </c>
      <c r="HL9" s="69" t="s">
        <v>37</v>
      </c>
      <c r="HM9" s="64" t="s">
        <v>871</v>
      </c>
      <c r="HN9" s="69" t="s">
        <v>872</v>
      </c>
      <c r="HO9" s="69" t="s">
        <v>1629</v>
      </c>
      <c r="HP9" s="115"/>
      <c r="HQ9" s="69" t="s">
        <v>478</v>
      </c>
      <c r="HR9" s="69" t="s">
        <v>813</v>
      </c>
      <c r="HS9" s="69" t="s">
        <v>754</v>
      </c>
      <c r="HT9" s="69" t="s">
        <v>474</v>
      </c>
      <c r="HU9" s="64" t="s">
        <v>870</v>
      </c>
      <c r="HV9" s="69" t="s">
        <v>37</v>
      </c>
      <c r="HW9" s="64" t="s">
        <v>871</v>
      </c>
      <c r="HX9" s="69" t="s">
        <v>872</v>
      </c>
      <c r="HY9" s="69" t="s">
        <v>1629</v>
      </c>
      <c r="HZ9" s="115"/>
      <c r="IA9" s="69" t="s">
        <v>478</v>
      </c>
      <c r="IB9" s="69" t="s">
        <v>813</v>
      </c>
      <c r="IC9" s="69" t="s">
        <v>754</v>
      </c>
      <c r="ID9" s="69" t="s">
        <v>474</v>
      </c>
      <c r="IE9" s="64" t="s">
        <v>870</v>
      </c>
      <c r="IF9" s="69" t="s">
        <v>37</v>
      </c>
      <c r="IG9" s="64" t="s">
        <v>871</v>
      </c>
      <c r="IH9" s="69" t="s">
        <v>872</v>
      </c>
      <c r="II9" s="69" t="s">
        <v>1629</v>
      </c>
      <c r="IJ9" s="115"/>
      <c r="IK9" s="69" t="s">
        <v>478</v>
      </c>
      <c r="IL9" s="69" t="s">
        <v>813</v>
      </c>
      <c r="IM9" s="69" t="s">
        <v>754</v>
      </c>
      <c r="IN9" s="69" t="s">
        <v>474</v>
      </c>
      <c r="IO9" s="64" t="s">
        <v>870</v>
      </c>
      <c r="IP9" s="69" t="s">
        <v>37</v>
      </c>
      <c r="IQ9" s="64" t="s">
        <v>871</v>
      </c>
      <c r="IR9" s="69" t="s">
        <v>872</v>
      </c>
      <c r="IS9" s="69" t="s">
        <v>1629</v>
      </c>
      <c r="IT9" s="115"/>
      <c r="IU9" s="69" t="s">
        <v>478</v>
      </c>
      <c r="IV9" s="69" t="s">
        <v>813</v>
      </c>
      <c r="IW9" s="69" t="s">
        <v>754</v>
      </c>
      <c r="IX9" s="69" t="s">
        <v>474</v>
      </c>
      <c r="IY9" s="64" t="s">
        <v>870</v>
      </c>
      <c r="IZ9" s="69" t="s">
        <v>37</v>
      </c>
      <c r="JA9" s="64" t="s">
        <v>871</v>
      </c>
      <c r="JB9" s="69" t="s">
        <v>872</v>
      </c>
      <c r="JC9" s="69" t="s">
        <v>1629</v>
      </c>
      <c r="JD9" s="115"/>
      <c r="JE9" s="69" t="s">
        <v>478</v>
      </c>
      <c r="JF9" s="69" t="s">
        <v>813</v>
      </c>
      <c r="JG9" s="69" t="s">
        <v>754</v>
      </c>
      <c r="JH9" s="69" t="s">
        <v>474</v>
      </c>
      <c r="JI9" s="64" t="s">
        <v>870</v>
      </c>
      <c r="JJ9" s="69" t="s">
        <v>37</v>
      </c>
      <c r="JK9" s="64" t="s">
        <v>871</v>
      </c>
      <c r="JL9" s="69" t="s">
        <v>872</v>
      </c>
      <c r="JM9" s="69" t="s">
        <v>1629</v>
      </c>
      <c r="JN9" s="115"/>
      <c r="JO9" s="69" t="s">
        <v>478</v>
      </c>
      <c r="JP9" s="69" t="s">
        <v>813</v>
      </c>
      <c r="JQ9" s="69" t="s">
        <v>754</v>
      </c>
      <c r="JR9" s="69" t="s">
        <v>474</v>
      </c>
      <c r="JS9" s="64" t="s">
        <v>870</v>
      </c>
      <c r="JT9" s="69" t="s">
        <v>37</v>
      </c>
      <c r="JU9" s="64" t="s">
        <v>871</v>
      </c>
      <c r="JV9" s="69" t="s">
        <v>872</v>
      </c>
      <c r="JW9" s="69" t="s">
        <v>1629</v>
      </c>
      <c r="JX9" s="115"/>
      <c r="JY9" s="69" t="s">
        <v>478</v>
      </c>
      <c r="JZ9" s="69" t="s">
        <v>813</v>
      </c>
      <c r="KA9" s="69" t="s">
        <v>754</v>
      </c>
      <c r="KB9" s="69" t="s">
        <v>474</v>
      </c>
      <c r="KC9" s="64" t="s">
        <v>870</v>
      </c>
      <c r="KD9" s="69" t="s">
        <v>37</v>
      </c>
      <c r="KE9" s="64" t="s">
        <v>871</v>
      </c>
      <c r="KF9" s="69" t="s">
        <v>872</v>
      </c>
      <c r="KG9" s="69" t="s">
        <v>1629</v>
      </c>
      <c r="KH9" s="115"/>
      <c r="KI9" s="69" t="s">
        <v>478</v>
      </c>
      <c r="KJ9" s="69" t="s">
        <v>813</v>
      </c>
      <c r="KK9" s="69" t="s">
        <v>754</v>
      </c>
      <c r="KL9" s="69" t="s">
        <v>474</v>
      </c>
      <c r="KM9" s="64" t="s">
        <v>870</v>
      </c>
      <c r="KN9" s="69" t="s">
        <v>37</v>
      </c>
      <c r="KO9" s="64" t="s">
        <v>871</v>
      </c>
      <c r="KP9" s="69" t="s">
        <v>872</v>
      </c>
      <c r="KQ9" s="69" t="s">
        <v>1629</v>
      </c>
      <c r="KR9" s="115"/>
      <c r="KS9" s="69" t="s">
        <v>478</v>
      </c>
      <c r="KT9" s="69" t="s">
        <v>813</v>
      </c>
      <c r="KU9" s="69" t="s">
        <v>754</v>
      </c>
      <c r="KV9" s="69" t="s">
        <v>474</v>
      </c>
      <c r="KW9" s="64" t="s">
        <v>870</v>
      </c>
      <c r="KX9" s="69" t="s">
        <v>37</v>
      </c>
      <c r="KY9" s="64" t="s">
        <v>871</v>
      </c>
      <c r="KZ9" s="69" t="s">
        <v>872</v>
      </c>
      <c r="LA9" s="69" t="s">
        <v>1629</v>
      </c>
      <c r="LB9" s="115"/>
      <c r="LC9" s="69" t="s">
        <v>478</v>
      </c>
      <c r="LD9" s="69" t="s">
        <v>813</v>
      </c>
      <c r="LE9" s="69" t="s">
        <v>754</v>
      </c>
      <c r="LF9" s="69" t="s">
        <v>474</v>
      </c>
      <c r="LG9" s="64" t="s">
        <v>870</v>
      </c>
      <c r="LH9" s="69" t="s">
        <v>37</v>
      </c>
      <c r="LI9" s="64" t="s">
        <v>871</v>
      </c>
      <c r="LJ9" s="69" t="s">
        <v>872</v>
      </c>
      <c r="LK9" s="69" t="s">
        <v>1629</v>
      </c>
      <c r="LL9" s="115"/>
      <c r="LM9" s="69" t="s">
        <v>478</v>
      </c>
      <c r="LN9" s="69" t="s">
        <v>813</v>
      </c>
      <c r="LO9" s="69" t="s">
        <v>754</v>
      </c>
      <c r="LP9" s="69" t="s">
        <v>474</v>
      </c>
      <c r="LQ9" s="64" t="s">
        <v>870</v>
      </c>
      <c r="LR9" s="69" t="s">
        <v>37</v>
      </c>
      <c r="LS9" s="64" t="s">
        <v>871</v>
      </c>
      <c r="LT9" s="69" t="s">
        <v>872</v>
      </c>
      <c r="LU9" s="69" t="s">
        <v>1629</v>
      </c>
      <c r="LV9" s="115"/>
      <c r="LW9" s="69" t="s">
        <v>478</v>
      </c>
      <c r="LX9" s="69" t="s">
        <v>813</v>
      </c>
      <c r="LY9" s="69" t="s">
        <v>754</v>
      </c>
      <c r="LZ9" s="69" t="s">
        <v>474</v>
      </c>
      <c r="MA9" s="64" t="s">
        <v>870</v>
      </c>
      <c r="MB9" s="69" t="s">
        <v>37</v>
      </c>
      <c r="MC9" s="64" t="s">
        <v>871</v>
      </c>
      <c r="MD9" s="69" t="s">
        <v>872</v>
      </c>
      <c r="ME9" s="69" t="s">
        <v>1629</v>
      </c>
      <c r="MF9" s="115"/>
      <c r="MG9" s="69" t="s">
        <v>478</v>
      </c>
      <c r="MH9" s="69" t="s">
        <v>813</v>
      </c>
      <c r="MI9" s="69" t="s">
        <v>754</v>
      </c>
      <c r="MJ9" s="69" t="s">
        <v>474</v>
      </c>
      <c r="MK9" s="64" t="s">
        <v>870</v>
      </c>
      <c r="ML9" s="69" t="s">
        <v>37</v>
      </c>
      <c r="MM9" s="64" t="s">
        <v>871</v>
      </c>
      <c r="MN9" s="69" t="s">
        <v>872</v>
      </c>
      <c r="MO9" s="69" t="s">
        <v>1629</v>
      </c>
      <c r="MP9" s="115"/>
      <c r="MQ9" s="69" t="s">
        <v>478</v>
      </c>
      <c r="MR9" s="69" t="s">
        <v>813</v>
      </c>
      <c r="MS9" s="69" t="s">
        <v>754</v>
      </c>
      <c r="MT9" s="69" t="s">
        <v>474</v>
      </c>
      <c r="MU9" s="64" t="s">
        <v>870</v>
      </c>
      <c r="MV9" s="69" t="s">
        <v>37</v>
      </c>
      <c r="MW9" s="64" t="s">
        <v>871</v>
      </c>
      <c r="MX9" s="69" t="s">
        <v>872</v>
      </c>
      <c r="MY9" s="69" t="s">
        <v>1629</v>
      </c>
      <c r="MZ9" s="115"/>
      <c r="NA9" s="69" t="s">
        <v>478</v>
      </c>
      <c r="NB9" s="69" t="s">
        <v>813</v>
      </c>
      <c r="NC9" s="69" t="s">
        <v>754</v>
      </c>
      <c r="ND9" s="69" t="s">
        <v>474</v>
      </c>
      <c r="NE9" s="64" t="s">
        <v>870</v>
      </c>
      <c r="NF9" s="69" t="s">
        <v>37</v>
      </c>
      <c r="NG9" s="64" t="s">
        <v>871</v>
      </c>
      <c r="NH9" s="69" t="s">
        <v>872</v>
      </c>
      <c r="NI9" s="69" t="s">
        <v>1629</v>
      </c>
      <c r="NJ9" s="115"/>
      <c r="NK9" s="69" t="s">
        <v>478</v>
      </c>
      <c r="NL9" s="69" t="s">
        <v>813</v>
      </c>
      <c r="NM9" s="69" t="s">
        <v>754</v>
      </c>
      <c r="NN9" s="69" t="s">
        <v>474</v>
      </c>
      <c r="NO9" s="64" t="s">
        <v>870</v>
      </c>
      <c r="NP9" s="69" t="s">
        <v>37</v>
      </c>
      <c r="NQ9" s="64" t="s">
        <v>871</v>
      </c>
      <c r="NR9" s="69" t="s">
        <v>872</v>
      </c>
      <c r="NS9" s="69" t="s">
        <v>1629</v>
      </c>
      <c r="NT9" s="115"/>
      <c r="NU9" s="69" t="s">
        <v>478</v>
      </c>
      <c r="NV9" s="69" t="s">
        <v>813</v>
      </c>
      <c r="NW9" s="69" t="s">
        <v>754</v>
      </c>
      <c r="NX9" s="69" t="s">
        <v>474</v>
      </c>
      <c r="NY9" s="64" t="s">
        <v>870</v>
      </c>
      <c r="NZ9" s="69" t="s">
        <v>37</v>
      </c>
      <c r="OA9" s="64" t="s">
        <v>871</v>
      </c>
      <c r="OB9" s="69" t="s">
        <v>872</v>
      </c>
      <c r="OC9" s="69" t="s">
        <v>1629</v>
      </c>
      <c r="OD9" s="115"/>
      <c r="OE9" s="69" t="s">
        <v>478</v>
      </c>
      <c r="OF9" s="69" t="s">
        <v>813</v>
      </c>
      <c r="OG9" s="69" t="s">
        <v>754</v>
      </c>
      <c r="OH9" s="69" t="s">
        <v>474</v>
      </c>
      <c r="OI9" s="64" t="s">
        <v>870</v>
      </c>
      <c r="OJ9" s="69" t="s">
        <v>37</v>
      </c>
      <c r="OK9" s="64" t="s">
        <v>871</v>
      </c>
      <c r="OL9" s="69" t="s">
        <v>872</v>
      </c>
      <c r="OM9" s="69" t="s">
        <v>1629</v>
      </c>
      <c r="ON9" s="115"/>
      <c r="OO9" s="69" t="s">
        <v>478</v>
      </c>
      <c r="OP9" s="69" t="s">
        <v>813</v>
      </c>
      <c r="OQ9" s="69" t="s">
        <v>754</v>
      </c>
      <c r="OR9" s="69" t="s">
        <v>474</v>
      </c>
      <c r="OS9" s="64" t="s">
        <v>870</v>
      </c>
      <c r="OT9" s="69" t="s">
        <v>37</v>
      </c>
      <c r="OU9" s="64" t="s">
        <v>871</v>
      </c>
      <c r="OV9" s="69" t="s">
        <v>872</v>
      </c>
      <c r="OW9" s="69" t="s">
        <v>1629</v>
      </c>
      <c r="OX9" s="115"/>
      <c r="OY9" s="69" t="s">
        <v>478</v>
      </c>
      <c r="OZ9" s="69" t="s">
        <v>813</v>
      </c>
      <c r="PA9" s="69" t="s">
        <v>754</v>
      </c>
      <c r="PB9" s="69" t="s">
        <v>474</v>
      </c>
      <c r="PC9" s="64" t="s">
        <v>870</v>
      </c>
      <c r="PD9" s="69" t="s">
        <v>37</v>
      </c>
      <c r="PE9" s="64" t="s">
        <v>871</v>
      </c>
      <c r="PF9" s="69" t="s">
        <v>872</v>
      </c>
      <c r="PG9" s="69" t="s">
        <v>1629</v>
      </c>
      <c r="PH9" s="115"/>
      <c r="PI9" s="69" t="s">
        <v>478</v>
      </c>
      <c r="PJ9" s="69" t="s">
        <v>813</v>
      </c>
      <c r="PK9" s="69" t="s">
        <v>754</v>
      </c>
      <c r="PL9" s="69" t="s">
        <v>474</v>
      </c>
      <c r="PM9" s="64" t="s">
        <v>870</v>
      </c>
      <c r="PN9" s="69" t="s">
        <v>37</v>
      </c>
      <c r="PO9" s="64" t="s">
        <v>871</v>
      </c>
      <c r="PP9" s="69" t="s">
        <v>872</v>
      </c>
      <c r="PQ9" s="69" t="s">
        <v>1629</v>
      </c>
      <c r="PR9" s="115"/>
      <c r="PS9" s="69" t="s">
        <v>478</v>
      </c>
      <c r="PT9" s="69" t="s">
        <v>813</v>
      </c>
      <c r="PU9" s="69" t="s">
        <v>754</v>
      </c>
      <c r="PV9" s="69" t="s">
        <v>474</v>
      </c>
      <c r="PW9" s="64" t="s">
        <v>870</v>
      </c>
      <c r="PX9" s="69" t="s">
        <v>37</v>
      </c>
      <c r="PY9" s="64" t="s">
        <v>871</v>
      </c>
      <c r="PZ9" s="69" t="s">
        <v>872</v>
      </c>
      <c r="QA9" s="69" t="s">
        <v>1629</v>
      </c>
      <c r="QB9" s="115"/>
      <c r="QC9" s="69" t="s">
        <v>478</v>
      </c>
      <c r="QD9" s="69" t="s">
        <v>813</v>
      </c>
      <c r="QE9" s="69" t="s">
        <v>754</v>
      </c>
      <c r="QF9" s="69" t="s">
        <v>474</v>
      </c>
      <c r="QG9" s="64" t="s">
        <v>870</v>
      </c>
      <c r="QH9" s="69" t="s">
        <v>37</v>
      </c>
      <c r="QI9" s="64" t="s">
        <v>871</v>
      </c>
      <c r="QJ9" s="69" t="s">
        <v>872</v>
      </c>
      <c r="QK9" s="69" t="s">
        <v>1629</v>
      </c>
      <c r="QL9" s="115"/>
      <c r="QM9" s="69" t="s">
        <v>478</v>
      </c>
      <c r="QN9" s="69" t="s">
        <v>813</v>
      </c>
      <c r="QO9" s="69" t="s">
        <v>754</v>
      </c>
      <c r="QP9" s="69" t="s">
        <v>474</v>
      </c>
      <c r="QQ9" s="64" t="s">
        <v>870</v>
      </c>
      <c r="QR9" s="69" t="s">
        <v>37</v>
      </c>
      <c r="QS9" s="64" t="s">
        <v>871</v>
      </c>
      <c r="QT9" s="69" t="s">
        <v>872</v>
      </c>
      <c r="QU9" s="69" t="s">
        <v>1629</v>
      </c>
      <c r="QV9" s="115"/>
      <c r="QW9" s="69" t="s">
        <v>478</v>
      </c>
      <c r="QX9" s="69" t="s">
        <v>813</v>
      </c>
      <c r="QY9" s="69" t="s">
        <v>754</v>
      </c>
      <c r="QZ9" s="69" t="s">
        <v>474</v>
      </c>
      <c r="RA9" s="64" t="s">
        <v>870</v>
      </c>
      <c r="RB9" s="69" t="s">
        <v>37</v>
      </c>
      <c r="RC9" s="64" t="s">
        <v>871</v>
      </c>
      <c r="RD9" s="69" t="s">
        <v>872</v>
      </c>
      <c r="RE9" s="69" t="s">
        <v>1629</v>
      </c>
      <c r="RF9" s="115"/>
      <c r="RG9" s="69" t="s">
        <v>478</v>
      </c>
      <c r="RH9" s="69" t="s">
        <v>813</v>
      </c>
      <c r="RI9" s="69" t="s">
        <v>754</v>
      </c>
      <c r="RJ9" s="69" t="s">
        <v>474</v>
      </c>
      <c r="RK9" s="64" t="s">
        <v>870</v>
      </c>
      <c r="RL9" s="69" t="s">
        <v>37</v>
      </c>
      <c r="RM9" s="64" t="s">
        <v>871</v>
      </c>
      <c r="RN9" s="69" t="s">
        <v>872</v>
      </c>
      <c r="RO9" s="69" t="s">
        <v>1629</v>
      </c>
      <c r="RP9" s="115"/>
      <c r="RQ9" s="69" t="s">
        <v>478</v>
      </c>
      <c r="RR9" s="69" t="s">
        <v>813</v>
      </c>
      <c r="RS9" s="69" t="s">
        <v>754</v>
      </c>
      <c r="RT9" s="69" t="s">
        <v>474</v>
      </c>
      <c r="RU9" s="64" t="s">
        <v>870</v>
      </c>
      <c r="RV9" s="69" t="s">
        <v>37</v>
      </c>
      <c r="RW9" s="64" t="s">
        <v>871</v>
      </c>
      <c r="RX9" s="69" t="s">
        <v>872</v>
      </c>
      <c r="RY9" s="69" t="s">
        <v>1629</v>
      </c>
      <c r="RZ9" s="115"/>
      <c r="SA9" s="69" t="s">
        <v>478</v>
      </c>
      <c r="SB9" s="69" t="s">
        <v>813</v>
      </c>
      <c r="SC9" s="69" t="s">
        <v>754</v>
      </c>
      <c r="SD9" s="69" t="s">
        <v>474</v>
      </c>
      <c r="SE9" s="64" t="s">
        <v>870</v>
      </c>
      <c r="SF9" s="69" t="s">
        <v>37</v>
      </c>
      <c r="SG9" s="64" t="s">
        <v>871</v>
      </c>
      <c r="SH9" s="69" t="s">
        <v>872</v>
      </c>
      <c r="SI9" s="69" t="s">
        <v>1629</v>
      </c>
      <c r="SJ9" s="115"/>
      <c r="SK9" s="69" t="s">
        <v>478</v>
      </c>
      <c r="SL9" s="69" t="s">
        <v>813</v>
      </c>
      <c r="SM9" s="69" t="s">
        <v>754</v>
      </c>
      <c r="SN9" s="69" t="s">
        <v>474</v>
      </c>
      <c r="SO9" s="64" t="s">
        <v>870</v>
      </c>
      <c r="SP9" s="69" t="s">
        <v>37</v>
      </c>
      <c r="SQ9" s="64" t="s">
        <v>871</v>
      </c>
      <c r="SR9" s="69" t="s">
        <v>872</v>
      </c>
      <c r="SS9" s="69" t="s">
        <v>1629</v>
      </c>
      <c r="ST9" s="115"/>
      <c r="SU9" s="69" t="s">
        <v>478</v>
      </c>
      <c r="SV9" s="69" t="s">
        <v>813</v>
      </c>
      <c r="SW9" s="69" t="s">
        <v>754</v>
      </c>
      <c r="SX9" s="69" t="s">
        <v>474</v>
      </c>
      <c r="SY9" s="64" t="s">
        <v>870</v>
      </c>
      <c r="SZ9" s="69" t="s">
        <v>37</v>
      </c>
      <c r="TA9" s="64" t="s">
        <v>871</v>
      </c>
      <c r="TB9" s="69" t="s">
        <v>872</v>
      </c>
      <c r="TC9" s="69" t="s">
        <v>1629</v>
      </c>
      <c r="TD9" s="115"/>
      <c r="TE9" s="69" t="s">
        <v>478</v>
      </c>
      <c r="TF9" s="69" t="s">
        <v>813</v>
      </c>
      <c r="TG9" s="69" t="s">
        <v>754</v>
      </c>
      <c r="TH9" s="69" t="s">
        <v>474</v>
      </c>
      <c r="TI9" s="64" t="s">
        <v>870</v>
      </c>
      <c r="TJ9" s="69" t="s">
        <v>37</v>
      </c>
      <c r="TK9" s="64" t="s">
        <v>871</v>
      </c>
      <c r="TL9" s="69" t="s">
        <v>872</v>
      </c>
      <c r="TM9" s="69" t="s">
        <v>1629</v>
      </c>
      <c r="TN9" s="115"/>
      <c r="TO9" s="69" t="s">
        <v>478</v>
      </c>
      <c r="TP9" s="69" t="s">
        <v>813</v>
      </c>
      <c r="TQ9" s="69" t="s">
        <v>754</v>
      </c>
      <c r="TR9" s="69" t="s">
        <v>474</v>
      </c>
      <c r="TS9" s="64" t="s">
        <v>870</v>
      </c>
      <c r="TT9" s="69" t="s">
        <v>37</v>
      </c>
      <c r="TU9" s="64" t="s">
        <v>871</v>
      </c>
      <c r="TV9" s="69" t="s">
        <v>872</v>
      </c>
      <c r="TW9" s="69" t="s">
        <v>1629</v>
      </c>
      <c r="TX9" s="115"/>
      <c r="TY9" s="69" t="s">
        <v>478</v>
      </c>
      <c r="TZ9" s="69" t="s">
        <v>813</v>
      </c>
      <c r="UA9" s="69" t="s">
        <v>754</v>
      </c>
      <c r="UB9" s="69" t="s">
        <v>474</v>
      </c>
      <c r="UC9" s="64" t="s">
        <v>870</v>
      </c>
      <c r="UD9" s="69" t="s">
        <v>37</v>
      </c>
      <c r="UE9" s="64" t="s">
        <v>871</v>
      </c>
      <c r="UF9" s="69" t="s">
        <v>872</v>
      </c>
      <c r="UG9" s="69" t="s">
        <v>1629</v>
      </c>
      <c r="UH9" s="115"/>
      <c r="UI9" s="69" t="s">
        <v>478</v>
      </c>
      <c r="UJ9" s="69" t="s">
        <v>813</v>
      </c>
      <c r="UK9" s="69" t="s">
        <v>754</v>
      </c>
      <c r="UL9" s="69" t="s">
        <v>474</v>
      </c>
      <c r="UM9" s="64" t="s">
        <v>870</v>
      </c>
      <c r="UN9" s="69" t="s">
        <v>37</v>
      </c>
      <c r="UO9" s="64" t="s">
        <v>871</v>
      </c>
      <c r="UP9" s="69" t="s">
        <v>872</v>
      </c>
      <c r="UQ9" s="69" t="s">
        <v>1629</v>
      </c>
      <c r="UR9" s="115"/>
      <c r="US9" s="69" t="s">
        <v>478</v>
      </c>
      <c r="UT9" s="69" t="s">
        <v>813</v>
      </c>
      <c r="UU9" s="69" t="s">
        <v>754</v>
      </c>
      <c r="UV9" s="69" t="s">
        <v>474</v>
      </c>
      <c r="UW9" s="64" t="s">
        <v>870</v>
      </c>
      <c r="UX9" s="69" t="s">
        <v>37</v>
      </c>
      <c r="UY9" s="64" t="s">
        <v>871</v>
      </c>
      <c r="UZ9" s="69" t="s">
        <v>872</v>
      </c>
      <c r="VA9" s="69" t="s">
        <v>1629</v>
      </c>
      <c r="VB9" s="115"/>
      <c r="VC9" s="69" t="s">
        <v>478</v>
      </c>
      <c r="VD9" s="69" t="s">
        <v>813</v>
      </c>
      <c r="VE9" s="69" t="s">
        <v>754</v>
      </c>
      <c r="VF9" s="69" t="s">
        <v>474</v>
      </c>
      <c r="VG9" s="64" t="s">
        <v>870</v>
      </c>
      <c r="VH9" s="69" t="s">
        <v>37</v>
      </c>
      <c r="VI9" s="64" t="s">
        <v>871</v>
      </c>
      <c r="VJ9" s="69" t="s">
        <v>872</v>
      </c>
      <c r="VK9" s="69" t="s">
        <v>1629</v>
      </c>
      <c r="VL9" s="115"/>
      <c r="VM9" s="69" t="s">
        <v>478</v>
      </c>
      <c r="VN9" s="69" t="s">
        <v>813</v>
      </c>
      <c r="VO9" s="69" t="s">
        <v>754</v>
      </c>
      <c r="VP9" s="69" t="s">
        <v>474</v>
      </c>
      <c r="VQ9" s="64" t="s">
        <v>870</v>
      </c>
      <c r="VR9" s="69" t="s">
        <v>37</v>
      </c>
      <c r="VS9" s="64" t="s">
        <v>871</v>
      </c>
      <c r="VT9" s="69" t="s">
        <v>872</v>
      </c>
      <c r="VU9" s="69" t="s">
        <v>1629</v>
      </c>
      <c r="VV9" s="115"/>
      <c r="VW9" s="69" t="s">
        <v>478</v>
      </c>
      <c r="VX9" s="69" t="s">
        <v>813</v>
      </c>
      <c r="VY9" s="69" t="s">
        <v>754</v>
      </c>
      <c r="VZ9" s="69" t="s">
        <v>474</v>
      </c>
      <c r="WA9" s="64" t="s">
        <v>870</v>
      </c>
      <c r="WB9" s="69" t="s">
        <v>37</v>
      </c>
      <c r="WC9" s="64" t="s">
        <v>871</v>
      </c>
      <c r="WD9" s="69" t="s">
        <v>872</v>
      </c>
      <c r="WE9" s="69" t="s">
        <v>1629</v>
      </c>
      <c r="WF9" s="115"/>
      <c r="WG9" s="69" t="s">
        <v>478</v>
      </c>
      <c r="WH9" s="69" t="s">
        <v>813</v>
      </c>
      <c r="WI9" s="69" t="s">
        <v>754</v>
      </c>
      <c r="WJ9" s="69" t="s">
        <v>474</v>
      </c>
      <c r="WK9" s="64" t="s">
        <v>475</v>
      </c>
      <c r="WL9" s="69" t="s">
        <v>37</v>
      </c>
      <c r="WM9" s="64" t="s">
        <v>476</v>
      </c>
      <c r="WN9" s="69" t="s">
        <v>477</v>
      </c>
      <c r="WO9" s="69" t="s">
        <v>1629</v>
      </c>
      <c r="WP9" s="115"/>
    </row>
    <row r="10" spans="1:614" x14ac:dyDescent="0.25">
      <c r="A10" s="5" t="s">
        <v>38</v>
      </c>
      <c r="B10" s="14" t="s">
        <v>39</v>
      </c>
      <c r="C10" s="14"/>
      <c r="D10" s="14"/>
      <c r="E10" s="4" t="s">
        <v>33</v>
      </c>
      <c r="F10" s="18">
        <f>SUM(F12:F25)</f>
        <v>288</v>
      </c>
      <c r="G10" s="4"/>
      <c r="H10" s="92"/>
      <c r="I10" s="116">
        <f>IF(F10&gt;0,H10/F10,0)</f>
        <v>0</v>
      </c>
      <c r="J10" s="98">
        <f>IF(M10&gt;0,M10/H10,0)</f>
        <v>0</v>
      </c>
      <c r="K10" s="117">
        <f>I10*J10</f>
        <v>0</v>
      </c>
      <c r="L10" s="98">
        <f>K10*F10</f>
        <v>0</v>
      </c>
      <c r="M10" s="92"/>
      <c r="N10" s="118">
        <f>M10-L10</f>
        <v>0</v>
      </c>
      <c r="O10" s="119">
        <f>K10/$WM10</f>
        <v>0</v>
      </c>
      <c r="P10" s="18">
        <f>SUM(P12:P25)</f>
        <v>424</v>
      </c>
      <c r="Q10" s="4"/>
      <c r="R10" s="92"/>
      <c r="S10" s="116">
        <f>IF(P10&gt;0,R10/P10,0)</f>
        <v>0</v>
      </c>
      <c r="T10" s="98">
        <f>IF(W10&gt;0,W10/R10,0)</f>
        <v>0</v>
      </c>
      <c r="U10" s="117">
        <f>S10*T10</f>
        <v>0</v>
      </c>
      <c r="V10" s="98">
        <f>U10*P10</f>
        <v>0</v>
      </c>
      <c r="W10" s="92"/>
      <c r="X10" s="118">
        <f>W10-V10</f>
        <v>0</v>
      </c>
      <c r="Y10" s="119">
        <f>U10/$WM10</f>
        <v>0</v>
      </c>
      <c r="Z10" s="18">
        <f>SUM(Z12:Z25)</f>
        <v>286</v>
      </c>
      <c r="AA10" s="4"/>
      <c r="AB10" s="92"/>
      <c r="AC10" s="116">
        <f>IF(Z10&gt;0,AB10/Z10,0)</f>
        <v>0</v>
      </c>
      <c r="AD10" s="98">
        <f>IF(AG10&gt;0,AG10/AB10,0)</f>
        <v>0</v>
      </c>
      <c r="AE10" s="117">
        <f>AC10*AD10</f>
        <v>0</v>
      </c>
      <c r="AF10" s="98">
        <f>AE10*Z10</f>
        <v>0</v>
      </c>
      <c r="AG10" s="92"/>
      <c r="AH10" s="118">
        <f>AG10-AF10</f>
        <v>0</v>
      </c>
      <c r="AI10" s="119">
        <f>AE10/$WM10</f>
        <v>0</v>
      </c>
      <c r="AJ10" s="18">
        <f>SUM(AJ12:AJ25)</f>
        <v>261</v>
      </c>
      <c r="AK10" s="4"/>
      <c r="AL10" s="92"/>
      <c r="AM10" s="116">
        <f>IF(AJ10&gt;0,AL10/AJ10,0)</f>
        <v>0</v>
      </c>
      <c r="AN10" s="98">
        <f>IF(AQ10&gt;0,AQ10/AL10,0)</f>
        <v>0</v>
      </c>
      <c r="AO10" s="117">
        <f>AM10*AN10</f>
        <v>0</v>
      </c>
      <c r="AP10" s="98">
        <f>AO10*AJ10</f>
        <v>0</v>
      </c>
      <c r="AQ10" s="92"/>
      <c r="AR10" s="118">
        <f>AQ10-AP10</f>
        <v>0</v>
      </c>
      <c r="AS10" s="119">
        <f>AO10/$WM10</f>
        <v>0</v>
      </c>
      <c r="AT10" s="18">
        <f>SUM(AT12:AT25)</f>
        <v>124</v>
      </c>
      <c r="AU10" s="4"/>
      <c r="AV10" s="92"/>
      <c r="AW10" s="116">
        <f>IF(AT10&gt;0,AV10/AT10,0)</f>
        <v>0</v>
      </c>
      <c r="AX10" s="98">
        <f>IF(BA10&gt;0,BA10/AV10,0)</f>
        <v>0</v>
      </c>
      <c r="AY10" s="117">
        <f>AW10*AX10</f>
        <v>0</v>
      </c>
      <c r="AZ10" s="98">
        <f>AY10*AT10</f>
        <v>0</v>
      </c>
      <c r="BA10" s="92"/>
      <c r="BB10" s="118">
        <f>BA10-AZ10</f>
        <v>0</v>
      </c>
      <c r="BC10" s="119">
        <f>AY10/$WM10</f>
        <v>0</v>
      </c>
      <c r="BD10" s="18">
        <f>SUM(BD12:BD25)</f>
        <v>0</v>
      </c>
      <c r="BE10" s="4"/>
      <c r="BF10" s="92">
        <f>178800-178800</f>
        <v>0</v>
      </c>
      <c r="BG10" s="116">
        <f>IF(BD10&gt;0,BF10/BD10,0)</f>
        <v>0</v>
      </c>
      <c r="BH10" s="98">
        <f>IF(BK10&gt;0,BK10/BF10,0)</f>
        <v>0</v>
      </c>
      <c r="BI10" s="117">
        <f>BG10*BH10</f>
        <v>0</v>
      </c>
      <c r="BJ10" s="98">
        <f>BI10*BD10</f>
        <v>0</v>
      </c>
      <c r="BK10" s="92">
        <f>1773696-1773696</f>
        <v>0</v>
      </c>
      <c r="BL10" s="118">
        <f>BK10-BJ10</f>
        <v>0</v>
      </c>
      <c r="BM10" s="119">
        <f>BI10/$WM10</f>
        <v>0</v>
      </c>
      <c r="BN10" s="18">
        <f>SUM(BN12:BN25)</f>
        <v>158</v>
      </c>
      <c r="BO10" s="4"/>
      <c r="BP10" s="92"/>
      <c r="BQ10" s="116">
        <f>IF(BN10&gt;0,BP10/BN10,0)</f>
        <v>0</v>
      </c>
      <c r="BR10" s="98">
        <f>IF(BU10&gt;0,BU10/BP10,0)</f>
        <v>0</v>
      </c>
      <c r="BS10" s="117">
        <f>BQ10*BR10</f>
        <v>0</v>
      </c>
      <c r="BT10" s="98">
        <f>BS10*BN10</f>
        <v>0</v>
      </c>
      <c r="BU10" s="92"/>
      <c r="BV10" s="118">
        <f>BU10-BT10</f>
        <v>0</v>
      </c>
      <c r="BW10" s="119">
        <f>BS10/$WM10</f>
        <v>0</v>
      </c>
      <c r="BX10" s="18">
        <f>SUM(BX12:BX25)</f>
        <v>0</v>
      </c>
      <c r="BY10" s="4"/>
      <c r="BZ10" s="92">
        <f>137600-137600</f>
        <v>0</v>
      </c>
      <c r="CA10" s="116">
        <f>IF(BX10&gt;0,BZ10/BX10,0)</f>
        <v>0</v>
      </c>
      <c r="CB10" s="98">
        <f>IF(CE10&gt;0,CE10/BZ10,0)</f>
        <v>0</v>
      </c>
      <c r="CC10" s="117">
        <f>CA10*CB10</f>
        <v>0</v>
      </c>
      <c r="CD10" s="98">
        <f>CC10*BX10</f>
        <v>0</v>
      </c>
      <c r="CE10" s="92">
        <f>1364992-1364992</f>
        <v>0</v>
      </c>
      <c r="CF10" s="118">
        <f>CE10-CD10</f>
        <v>0</v>
      </c>
      <c r="CG10" s="119">
        <f>CC10/$WM10</f>
        <v>0</v>
      </c>
      <c r="CH10" s="18">
        <f>SUM(CH12:CH25)</f>
        <v>159</v>
      </c>
      <c r="CI10" s="4"/>
      <c r="CJ10" s="92"/>
      <c r="CK10" s="116">
        <f>IF(CH10&gt;0,CJ10/CH10,0)</f>
        <v>0</v>
      </c>
      <c r="CL10" s="98">
        <f>IF(CO10&gt;0,CO10/CJ10,0)</f>
        <v>0</v>
      </c>
      <c r="CM10" s="117">
        <f>CK10*CL10</f>
        <v>0</v>
      </c>
      <c r="CN10" s="98">
        <f>CM10*CH10</f>
        <v>0</v>
      </c>
      <c r="CO10" s="92"/>
      <c r="CP10" s="118">
        <f>CO10-CN10</f>
        <v>0</v>
      </c>
      <c r="CQ10" s="119">
        <f>CM10/$WM10</f>
        <v>0</v>
      </c>
      <c r="CR10" s="18">
        <f>SUM(CR12:CR25)</f>
        <v>0</v>
      </c>
      <c r="CS10" s="4"/>
      <c r="CT10" s="92"/>
      <c r="CU10" s="116">
        <f>IF(CR10&gt;0,CT10/CR10,0)</f>
        <v>0</v>
      </c>
      <c r="CV10" s="98">
        <f>IF(CY10&gt;0,CY10/CT10,0)</f>
        <v>0</v>
      </c>
      <c r="CW10" s="117">
        <f>CU10*CV10</f>
        <v>0</v>
      </c>
      <c r="CX10" s="98">
        <f>CW10*CR10</f>
        <v>0</v>
      </c>
      <c r="CY10" s="92"/>
      <c r="CZ10" s="118">
        <f>CY10-CX10</f>
        <v>0</v>
      </c>
      <c r="DA10" s="119">
        <f>CW10/$WM10</f>
        <v>0</v>
      </c>
      <c r="DB10" s="18">
        <f>SUM(DB12:DB25)</f>
        <v>131</v>
      </c>
      <c r="DC10" s="4"/>
      <c r="DD10" s="92"/>
      <c r="DE10" s="116">
        <f>IF(DB10&gt;0,DD10/DB10,0)</f>
        <v>0</v>
      </c>
      <c r="DF10" s="98">
        <f>IF(DI10&gt;0,DI10/DD10,0)</f>
        <v>0</v>
      </c>
      <c r="DG10" s="117">
        <f>DE10*DF10</f>
        <v>0</v>
      </c>
      <c r="DH10" s="98">
        <f>DG10*DB10</f>
        <v>0</v>
      </c>
      <c r="DI10" s="92"/>
      <c r="DJ10" s="118">
        <f>DI10-DH10</f>
        <v>0</v>
      </c>
      <c r="DK10" s="119">
        <f>DG10/$WM10</f>
        <v>0</v>
      </c>
      <c r="DL10" s="18">
        <f>SUM(DL12:DL25)</f>
        <v>273</v>
      </c>
      <c r="DM10" s="4"/>
      <c r="DN10" s="92"/>
      <c r="DO10" s="116">
        <f>IF(DL10&gt;0,DN10/DL10,0)</f>
        <v>0</v>
      </c>
      <c r="DP10" s="98">
        <f>IF(DS10&gt;0,DS10/DN10,0)</f>
        <v>0</v>
      </c>
      <c r="DQ10" s="117">
        <f>DO10*DP10</f>
        <v>0</v>
      </c>
      <c r="DR10" s="98">
        <f>DQ10*DL10</f>
        <v>0</v>
      </c>
      <c r="DS10" s="92"/>
      <c r="DT10" s="118">
        <f>DS10-DR10</f>
        <v>0</v>
      </c>
      <c r="DU10" s="119">
        <f>DQ10/$WM10</f>
        <v>0</v>
      </c>
      <c r="DV10" s="18">
        <f>SUM(DV12:DV25)</f>
        <v>134</v>
      </c>
      <c r="DW10" s="4"/>
      <c r="DX10" s="92"/>
      <c r="DY10" s="116">
        <f>IF(DV10&gt;0,DX10/DV10,0)</f>
        <v>0</v>
      </c>
      <c r="DZ10" s="98">
        <f>IF(EC10&gt;0,EC10/DX10,0)</f>
        <v>0</v>
      </c>
      <c r="EA10" s="117">
        <f>DY10*DZ10</f>
        <v>0</v>
      </c>
      <c r="EB10" s="98">
        <f>EA10*DV10</f>
        <v>0</v>
      </c>
      <c r="EC10" s="92"/>
      <c r="ED10" s="118">
        <f>EC10-EB10</f>
        <v>0</v>
      </c>
      <c r="EE10" s="119">
        <f>EA10/$WM10</f>
        <v>0</v>
      </c>
      <c r="EF10" s="18">
        <f>SUM(EF12:EF25)</f>
        <v>51</v>
      </c>
      <c r="EG10" s="4"/>
      <c r="EH10" s="92">
        <v>17000</v>
      </c>
      <c r="EI10" s="116">
        <f>IF(EF10&gt;0,EH10/EF10,0)</f>
        <v>333.33333333000002</v>
      </c>
      <c r="EJ10" s="98">
        <f>IF(EM10&gt;0,EM10/EH10,0)</f>
        <v>9.92</v>
      </c>
      <c r="EK10" s="117">
        <f>EI10*EJ10</f>
        <v>3306.6666700000001</v>
      </c>
      <c r="EL10" s="98">
        <f>EK10*EF10</f>
        <v>168640</v>
      </c>
      <c r="EM10" s="92">
        <v>168640</v>
      </c>
      <c r="EN10" s="118">
        <f>EM10-EL10</f>
        <v>0</v>
      </c>
      <c r="EO10" s="119">
        <f>EK10/$WM10</f>
        <v>29.010490000000001</v>
      </c>
      <c r="EP10" s="18">
        <f>SUM(EP12:EP25)</f>
        <v>176</v>
      </c>
      <c r="EQ10" s="4"/>
      <c r="ER10" s="92"/>
      <c r="ES10" s="116">
        <f>IF(EP10&gt;0,ER10/EP10,0)</f>
        <v>0</v>
      </c>
      <c r="ET10" s="98">
        <f>IF(EW10&gt;0,EW10/ER10,0)</f>
        <v>0</v>
      </c>
      <c r="EU10" s="117">
        <f>ES10*ET10</f>
        <v>0</v>
      </c>
      <c r="EV10" s="98">
        <f>EU10*EP10</f>
        <v>0</v>
      </c>
      <c r="EW10" s="92"/>
      <c r="EX10" s="118">
        <f>EW10-EV10</f>
        <v>0</v>
      </c>
      <c r="EY10" s="119">
        <f>EU10/$WM10</f>
        <v>0</v>
      </c>
      <c r="EZ10" s="18">
        <f>SUM(EZ12:EZ25)</f>
        <v>221</v>
      </c>
      <c r="FA10" s="4"/>
      <c r="FB10" s="92">
        <v>102200</v>
      </c>
      <c r="FC10" s="116">
        <f>IF(EZ10&gt;0,FB10/EZ10,0)</f>
        <v>462.44343891</v>
      </c>
      <c r="FD10" s="98">
        <f>IF(FG10&gt;0,FG10/FB10,0)</f>
        <v>9.92</v>
      </c>
      <c r="FE10" s="117">
        <f>FC10*FD10</f>
        <v>4587.4389099999999</v>
      </c>
      <c r="FF10" s="98">
        <f>FE10*EZ10</f>
        <v>1013824</v>
      </c>
      <c r="FG10" s="92">
        <v>1013824</v>
      </c>
      <c r="FH10" s="118">
        <f>FG10-FF10</f>
        <v>0</v>
      </c>
      <c r="FI10" s="119">
        <f>FE10/$WM10</f>
        <v>40.247140000000002</v>
      </c>
      <c r="FJ10" s="18">
        <f>SUM(FJ12:FJ25)</f>
        <v>107</v>
      </c>
      <c r="FK10" s="4"/>
      <c r="FL10" s="92"/>
      <c r="FM10" s="116">
        <f>IF(FJ10&gt;0,FL10/FJ10,0)</f>
        <v>0</v>
      </c>
      <c r="FN10" s="98">
        <f>IF(FQ10&gt;0,FQ10/FL10,0)</f>
        <v>0</v>
      </c>
      <c r="FO10" s="117">
        <f>FM10*FN10</f>
        <v>0</v>
      </c>
      <c r="FP10" s="98">
        <f>FO10*FJ10</f>
        <v>0</v>
      </c>
      <c r="FQ10" s="92"/>
      <c r="FR10" s="118">
        <f>FQ10-FP10</f>
        <v>0</v>
      </c>
      <c r="FS10" s="119">
        <f>FO10/$WM10</f>
        <v>0</v>
      </c>
      <c r="FT10" s="18">
        <f>SUM(FT12:FT25)</f>
        <v>173</v>
      </c>
      <c r="FU10" s="4"/>
      <c r="FV10" s="92"/>
      <c r="FW10" s="116">
        <f>IF(FT10&gt;0,FV10/FT10,0)</f>
        <v>0</v>
      </c>
      <c r="FX10" s="98">
        <f>IF(GA10&gt;0,GA10/FV10,0)</f>
        <v>0</v>
      </c>
      <c r="FY10" s="117">
        <f>FW10*FX10</f>
        <v>0</v>
      </c>
      <c r="FZ10" s="98">
        <f>FY10*FT10</f>
        <v>0</v>
      </c>
      <c r="GA10" s="92"/>
      <c r="GB10" s="118">
        <f>GA10-FZ10</f>
        <v>0</v>
      </c>
      <c r="GC10" s="119">
        <f>FY10/$WM10</f>
        <v>0</v>
      </c>
      <c r="GD10" s="18">
        <f>SUM(GD12:GD25)</f>
        <v>309</v>
      </c>
      <c r="GE10" s="4"/>
      <c r="GF10" s="92"/>
      <c r="GG10" s="116">
        <f>IF(GD10&gt;0,GF10/GD10,0)</f>
        <v>0</v>
      </c>
      <c r="GH10" s="98">
        <f>IF(GK10&gt;0,GK10/GF10,0)</f>
        <v>0</v>
      </c>
      <c r="GI10" s="117">
        <f>GG10*GH10</f>
        <v>0</v>
      </c>
      <c r="GJ10" s="98">
        <f>GI10*GD10</f>
        <v>0</v>
      </c>
      <c r="GK10" s="92"/>
      <c r="GL10" s="118">
        <f>GK10-GJ10</f>
        <v>0</v>
      </c>
      <c r="GM10" s="119">
        <f>GI10/$WM10</f>
        <v>0</v>
      </c>
      <c r="GN10" s="18">
        <f>SUM(GN12:GN25)</f>
        <v>154</v>
      </c>
      <c r="GO10" s="4"/>
      <c r="GP10" s="92"/>
      <c r="GQ10" s="116">
        <f>IF(GN10&gt;0,GP10/GN10,0)</f>
        <v>0</v>
      </c>
      <c r="GR10" s="98">
        <f>IF(GU10&gt;0,GU10/GP10,0)</f>
        <v>0</v>
      </c>
      <c r="GS10" s="117">
        <f>GQ10*GR10</f>
        <v>0</v>
      </c>
      <c r="GT10" s="98">
        <f>GS10*GN10</f>
        <v>0</v>
      </c>
      <c r="GU10" s="92"/>
      <c r="GV10" s="118">
        <f>GU10-GT10</f>
        <v>0</v>
      </c>
      <c r="GW10" s="119">
        <f>GS10/$WM10</f>
        <v>0</v>
      </c>
      <c r="GX10" s="18">
        <f>SUM(GX12:GX25)</f>
        <v>95</v>
      </c>
      <c r="GY10" s="4"/>
      <c r="GZ10" s="92"/>
      <c r="HA10" s="116">
        <f>IF(GX10&gt;0,GZ10/GX10,0)</f>
        <v>0</v>
      </c>
      <c r="HB10" s="98">
        <f>IF(HE10&gt;0,HE10/GZ10,0)</f>
        <v>0</v>
      </c>
      <c r="HC10" s="117">
        <f>HA10*HB10</f>
        <v>0</v>
      </c>
      <c r="HD10" s="98">
        <f>HC10*GX10</f>
        <v>0</v>
      </c>
      <c r="HE10" s="92"/>
      <c r="HF10" s="118">
        <f>HE10-HD10</f>
        <v>0</v>
      </c>
      <c r="HG10" s="119">
        <f>HC10/$WM10</f>
        <v>0</v>
      </c>
      <c r="HH10" s="18">
        <f>SUM(HH12:HH25)</f>
        <v>165</v>
      </c>
      <c r="HI10" s="4"/>
      <c r="HJ10" s="92"/>
      <c r="HK10" s="116">
        <f>IF(HH10&gt;0,HJ10/HH10,0)</f>
        <v>0</v>
      </c>
      <c r="HL10" s="98">
        <f>IF(HO10&gt;0,HO10/HJ10,0)</f>
        <v>0</v>
      </c>
      <c r="HM10" s="117">
        <f>HK10*HL10</f>
        <v>0</v>
      </c>
      <c r="HN10" s="98">
        <f>HM10*HH10</f>
        <v>0</v>
      </c>
      <c r="HO10" s="92"/>
      <c r="HP10" s="118">
        <f>HO10-HN10</f>
        <v>0</v>
      </c>
      <c r="HQ10" s="119">
        <f>HM10/$WM10</f>
        <v>0</v>
      </c>
      <c r="HR10" s="18">
        <f>SUM(HR12:HR25)</f>
        <v>277</v>
      </c>
      <c r="HS10" s="4"/>
      <c r="HT10" s="92"/>
      <c r="HU10" s="116">
        <f>IF(HR10&gt;0,HT10/HR10,0)</f>
        <v>0</v>
      </c>
      <c r="HV10" s="98">
        <f>IF(HY10&gt;0,HY10/HT10,0)</f>
        <v>0</v>
      </c>
      <c r="HW10" s="117">
        <f>HU10*HV10</f>
        <v>0</v>
      </c>
      <c r="HX10" s="98">
        <f>HW10*HR10</f>
        <v>0</v>
      </c>
      <c r="HY10" s="92"/>
      <c r="HZ10" s="118">
        <f>HY10-HX10</f>
        <v>0</v>
      </c>
      <c r="IA10" s="119">
        <f>HW10/$WM10</f>
        <v>0</v>
      </c>
      <c r="IB10" s="18">
        <f>SUM(IB12:IB25)</f>
        <v>480</v>
      </c>
      <c r="IC10" s="4"/>
      <c r="ID10" s="92"/>
      <c r="IE10" s="116">
        <f>IF(IB10&gt;0,ID10/IB10,0)</f>
        <v>0</v>
      </c>
      <c r="IF10" s="98">
        <f>IF(II10&gt;0,II10/ID10,0)</f>
        <v>0</v>
      </c>
      <c r="IG10" s="117">
        <f>IE10*IF10</f>
        <v>0</v>
      </c>
      <c r="IH10" s="98">
        <f>IG10*IB10</f>
        <v>0</v>
      </c>
      <c r="II10" s="92"/>
      <c r="IJ10" s="118">
        <f>II10-IH10</f>
        <v>0</v>
      </c>
      <c r="IK10" s="119">
        <f>IG10/$WM10</f>
        <v>0</v>
      </c>
      <c r="IL10" s="18">
        <f>SUM(IL12:IL25)</f>
        <v>160</v>
      </c>
      <c r="IM10" s="4"/>
      <c r="IN10" s="92"/>
      <c r="IO10" s="116">
        <f>IF(IL10&gt;0,IN10/IL10,0)</f>
        <v>0</v>
      </c>
      <c r="IP10" s="98">
        <f>IF(IS10&gt;0,IS10/IN10,0)</f>
        <v>0</v>
      </c>
      <c r="IQ10" s="117">
        <f>IO10*IP10</f>
        <v>0</v>
      </c>
      <c r="IR10" s="98">
        <f>IQ10*IL10</f>
        <v>0</v>
      </c>
      <c r="IS10" s="92"/>
      <c r="IT10" s="118">
        <f>IS10-IR10</f>
        <v>0</v>
      </c>
      <c r="IU10" s="119">
        <f>IQ10/$WM10</f>
        <v>0</v>
      </c>
      <c r="IV10" s="18">
        <f>SUM(IV12:IV25)</f>
        <v>109</v>
      </c>
      <c r="IW10" s="4"/>
      <c r="IX10" s="92"/>
      <c r="IY10" s="116">
        <f>IF(IV10&gt;0,IX10/IV10,0)</f>
        <v>0</v>
      </c>
      <c r="IZ10" s="98">
        <f>IF(JC10&gt;0,JC10/IX10,0)</f>
        <v>0</v>
      </c>
      <c r="JA10" s="117">
        <f>IY10*IZ10</f>
        <v>0</v>
      </c>
      <c r="JB10" s="98">
        <f>JA10*IV10</f>
        <v>0</v>
      </c>
      <c r="JC10" s="92"/>
      <c r="JD10" s="118">
        <f>JC10-JB10</f>
        <v>0</v>
      </c>
      <c r="JE10" s="119">
        <f>JA10/$WM10</f>
        <v>0</v>
      </c>
      <c r="JF10" s="18">
        <f>SUM(JF12:JF25)</f>
        <v>266</v>
      </c>
      <c r="JG10" s="4"/>
      <c r="JH10" s="92"/>
      <c r="JI10" s="116">
        <f>IF(JF10&gt;0,JH10/JF10,0)</f>
        <v>0</v>
      </c>
      <c r="JJ10" s="98">
        <f>IF(JM10&gt;0,JM10/JH10,0)</f>
        <v>0</v>
      </c>
      <c r="JK10" s="117">
        <f>JI10*JJ10</f>
        <v>0</v>
      </c>
      <c r="JL10" s="98">
        <f>JK10*JF10</f>
        <v>0</v>
      </c>
      <c r="JM10" s="92"/>
      <c r="JN10" s="118">
        <f>JM10-JL10</f>
        <v>0</v>
      </c>
      <c r="JO10" s="119">
        <f>JK10/$WM10</f>
        <v>0</v>
      </c>
      <c r="JP10" s="18">
        <f>SUM(JP12:JP25)</f>
        <v>272</v>
      </c>
      <c r="JQ10" s="4"/>
      <c r="JR10" s="92"/>
      <c r="JS10" s="116">
        <f>IF(JP10&gt;0,JR10/JP10,0)</f>
        <v>0</v>
      </c>
      <c r="JT10" s="98">
        <f>IF(JW10&gt;0,JW10/JR10,0)</f>
        <v>0</v>
      </c>
      <c r="JU10" s="117">
        <f>JS10*JT10</f>
        <v>0</v>
      </c>
      <c r="JV10" s="98">
        <f>JU10*JP10</f>
        <v>0</v>
      </c>
      <c r="JW10" s="92"/>
      <c r="JX10" s="118">
        <f>JW10-JV10</f>
        <v>0</v>
      </c>
      <c r="JY10" s="119">
        <f>JU10/$WM10</f>
        <v>0</v>
      </c>
      <c r="JZ10" s="18">
        <f>SUM(JZ12:JZ25)</f>
        <v>0</v>
      </c>
      <c r="KA10" s="4"/>
      <c r="KB10" s="92"/>
      <c r="KC10" s="116">
        <f>IF(JZ10&gt;0,KB10/JZ10,0)</f>
        <v>0</v>
      </c>
      <c r="KD10" s="98">
        <f>IF(KG10&gt;0,KG10/KB10,0)</f>
        <v>0</v>
      </c>
      <c r="KE10" s="117">
        <f>KC10*KD10</f>
        <v>0</v>
      </c>
      <c r="KF10" s="98">
        <f>KE10*JZ10</f>
        <v>0</v>
      </c>
      <c r="KG10" s="92"/>
      <c r="KH10" s="118">
        <f>KG10-KF10</f>
        <v>0</v>
      </c>
      <c r="KI10" s="119">
        <f>KE10/$WM10</f>
        <v>0</v>
      </c>
      <c r="KJ10" s="18">
        <f>SUM(KJ12:KJ25)</f>
        <v>163</v>
      </c>
      <c r="KK10" s="4"/>
      <c r="KL10" s="92"/>
      <c r="KM10" s="116">
        <f>IF(KJ10&gt;0,KL10/KJ10,0)</f>
        <v>0</v>
      </c>
      <c r="KN10" s="98">
        <f>IF(KQ10&gt;0,KQ10/KL10,0)</f>
        <v>0</v>
      </c>
      <c r="KO10" s="117">
        <f>KM10*KN10</f>
        <v>0</v>
      </c>
      <c r="KP10" s="98">
        <f>KO10*KJ10</f>
        <v>0</v>
      </c>
      <c r="KQ10" s="92"/>
      <c r="KR10" s="118">
        <f>KQ10-KP10</f>
        <v>0</v>
      </c>
      <c r="KS10" s="119">
        <f>KO10/$WM10</f>
        <v>0</v>
      </c>
      <c r="KT10" s="18">
        <f>SUM(KT12:KT25)</f>
        <v>343</v>
      </c>
      <c r="KU10" s="4"/>
      <c r="KV10" s="92"/>
      <c r="KW10" s="116">
        <f>IF(KT10&gt;0,KV10/KT10,0)</f>
        <v>0</v>
      </c>
      <c r="KX10" s="98">
        <f>IF(LA10&gt;0,LA10/KV10,0)</f>
        <v>0</v>
      </c>
      <c r="KY10" s="117">
        <f>KW10*KX10</f>
        <v>0</v>
      </c>
      <c r="KZ10" s="98">
        <f>KY10*KT10</f>
        <v>0</v>
      </c>
      <c r="LA10" s="92"/>
      <c r="LB10" s="118">
        <f>LA10-KZ10</f>
        <v>0</v>
      </c>
      <c r="LC10" s="119">
        <f>KY10/$WM10</f>
        <v>0</v>
      </c>
      <c r="LD10" s="18">
        <f>SUM(LD12:LD25)</f>
        <v>286</v>
      </c>
      <c r="LE10" s="4"/>
      <c r="LF10" s="92"/>
      <c r="LG10" s="116">
        <f>IF(LD10&gt;0,LF10/LD10,0)</f>
        <v>0</v>
      </c>
      <c r="LH10" s="98">
        <f>IF(LK10&gt;0,LK10/LF10,0)</f>
        <v>0</v>
      </c>
      <c r="LI10" s="117">
        <f>LG10*LH10</f>
        <v>0</v>
      </c>
      <c r="LJ10" s="98">
        <f>LI10*LD10</f>
        <v>0</v>
      </c>
      <c r="LK10" s="92"/>
      <c r="LL10" s="118">
        <f>LK10-LJ10</f>
        <v>0</v>
      </c>
      <c r="LM10" s="119">
        <f>LI10/$WM10</f>
        <v>0</v>
      </c>
      <c r="LN10" s="18">
        <f>SUM(LN12:LN25)</f>
        <v>248</v>
      </c>
      <c r="LO10" s="4"/>
      <c r="LP10" s="92"/>
      <c r="LQ10" s="116">
        <f>IF(LN10&gt;0,LP10/LN10,0)</f>
        <v>0</v>
      </c>
      <c r="LR10" s="98">
        <f>IF(LU10&gt;0,LU10/LP10,0)</f>
        <v>0</v>
      </c>
      <c r="LS10" s="117">
        <f>LQ10*LR10</f>
        <v>0</v>
      </c>
      <c r="LT10" s="98">
        <f>LS10*LN10</f>
        <v>0</v>
      </c>
      <c r="LU10" s="92"/>
      <c r="LV10" s="118">
        <f>LU10-LT10</f>
        <v>0</v>
      </c>
      <c r="LW10" s="119">
        <f>LS10/$WM10</f>
        <v>0</v>
      </c>
      <c r="LX10" s="18">
        <f>SUM(LX12:LX25)</f>
        <v>116</v>
      </c>
      <c r="LY10" s="4"/>
      <c r="LZ10" s="92"/>
      <c r="MA10" s="116">
        <f>IF(LX10&gt;0,LZ10/LX10,0)</f>
        <v>0</v>
      </c>
      <c r="MB10" s="98">
        <f>IF(ME10&gt;0,ME10/LZ10,0)</f>
        <v>0</v>
      </c>
      <c r="MC10" s="117">
        <f>MA10*MB10</f>
        <v>0</v>
      </c>
      <c r="MD10" s="98">
        <f>MC10*LX10</f>
        <v>0</v>
      </c>
      <c r="ME10" s="92"/>
      <c r="MF10" s="118">
        <f>ME10-MD10</f>
        <v>0</v>
      </c>
      <c r="MG10" s="119">
        <f>MC10/$WM10</f>
        <v>0</v>
      </c>
      <c r="MH10" s="18">
        <f>SUM(MH12:MH25)</f>
        <v>145</v>
      </c>
      <c r="MI10" s="4"/>
      <c r="MJ10" s="92"/>
      <c r="MK10" s="116">
        <f>IF(MH10&gt;0,MJ10/MH10,0)</f>
        <v>0</v>
      </c>
      <c r="ML10" s="98">
        <f>IF(MO10&gt;0,MO10/MJ10,0)</f>
        <v>0</v>
      </c>
      <c r="MM10" s="117">
        <f>MK10*ML10</f>
        <v>0</v>
      </c>
      <c r="MN10" s="98">
        <f>MM10*MH10</f>
        <v>0</v>
      </c>
      <c r="MO10" s="92"/>
      <c r="MP10" s="118">
        <f>MO10-MN10</f>
        <v>0</v>
      </c>
      <c r="MQ10" s="119">
        <f>MM10/$WM10</f>
        <v>0</v>
      </c>
      <c r="MR10" s="18">
        <f>SUM(MR12:MR25)</f>
        <v>314</v>
      </c>
      <c r="MS10" s="4"/>
      <c r="MT10" s="92"/>
      <c r="MU10" s="116">
        <f>IF(MR10&gt;0,MT10/MR10,0)</f>
        <v>0</v>
      </c>
      <c r="MV10" s="98">
        <f>IF(MY10&gt;0,MY10/MT10,0)</f>
        <v>0</v>
      </c>
      <c r="MW10" s="117">
        <f>MU10*MV10</f>
        <v>0</v>
      </c>
      <c r="MX10" s="98">
        <f>MW10*MR10</f>
        <v>0</v>
      </c>
      <c r="MY10" s="92"/>
      <c r="MZ10" s="118">
        <f>MY10-MX10</f>
        <v>0</v>
      </c>
      <c r="NA10" s="119">
        <f>MW10/$WM10</f>
        <v>0</v>
      </c>
      <c r="NB10" s="18">
        <f>SUM(NB12:NB25)</f>
        <v>101</v>
      </c>
      <c r="NC10" s="4"/>
      <c r="ND10" s="92"/>
      <c r="NE10" s="116">
        <f>IF(NB10&gt;0,ND10/NB10,0)</f>
        <v>0</v>
      </c>
      <c r="NF10" s="98">
        <f>IF(NI10&gt;0,NI10/ND10,0)</f>
        <v>0</v>
      </c>
      <c r="NG10" s="117">
        <f>NE10*NF10</f>
        <v>0</v>
      </c>
      <c r="NH10" s="98">
        <f>NG10*NB10</f>
        <v>0</v>
      </c>
      <c r="NI10" s="92"/>
      <c r="NJ10" s="118">
        <f>NI10-NH10</f>
        <v>0</v>
      </c>
      <c r="NK10" s="119">
        <f>NG10/$WM10</f>
        <v>0</v>
      </c>
      <c r="NL10" s="18">
        <f>SUM(NL12:NL25)</f>
        <v>153</v>
      </c>
      <c r="NM10" s="4"/>
      <c r="NN10" s="92"/>
      <c r="NO10" s="116">
        <f>IF(NL10&gt;0,NN10/NL10,0)</f>
        <v>0</v>
      </c>
      <c r="NP10" s="98">
        <f>IF(NS10&gt;0,NS10/NN10,0)</f>
        <v>0</v>
      </c>
      <c r="NQ10" s="117">
        <f>NO10*NP10</f>
        <v>0</v>
      </c>
      <c r="NR10" s="98">
        <f>NQ10*NL10</f>
        <v>0</v>
      </c>
      <c r="NS10" s="92"/>
      <c r="NT10" s="118">
        <f>NS10-NR10</f>
        <v>0</v>
      </c>
      <c r="NU10" s="119">
        <f>NQ10/$WM10</f>
        <v>0</v>
      </c>
      <c r="NV10" s="18">
        <f>SUM(NV12:NV25)</f>
        <v>482</v>
      </c>
      <c r="NW10" s="4"/>
      <c r="NX10" s="92"/>
      <c r="NY10" s="116">
        <f>IF(NV10&gt;0,NX10/NV10,0)</f>
        <v>0</v>
      </c>
      <c r="NZ10" s="98">
        <f>IF(OC10&gt;0,OC10/NX10,0)</f>
        <v>0</v>
      </c>
      <c r="OA10" s="117">
        <f>NY10*NZ10</f>
        <v>0</v>
      </c>
      <c r="OB10" s="98">
        <f>OA10*NV10</f>
        <v>0</v>
      </c>
      <c r="OC10" s="92"/>
      <c r="OD10" s="118">
        <f>OC10-OB10</f>
        <v>0</v>
      </c>
      <c r="OE10" s="119">
        <f>OA10/$WM10</f>
        <v>0</v>
      </c>
      <c r="OF10" s="18">
        <f>SUM(OF12:OF25)</f>
        <v>175</v>
      </c>
      <c r="OG10" s="4"/>
      <c r="OH10" s="92"/>
      <c r="OI10" s="116">
        <f>IF(OF10&gt;0,OH10/OF10,0)</f>
        <v>0</v>
      </c>
      <c r="OJ10" s="98">
        <f>IF(OM10&gt;0,OM10/OH10,0)</f>
        <v>0</v>
      </c>
      <c r="OK10" s="117">
        <f>OI10*OJ10</f>
        <v>0</v>
      </c>
      <c r="OL10" s="98">
        <f>OK10*OF10</f>
        <v>0</v>
      </c>
      <c r="OM10" s="92"/>
      <c r="ON10" s="118">
        <f>OM10-OL10</f>
        <v>0</v>
      </c>
      <c r="OO10" s="119">
        <f>OK10/$WM10</f>
        <v>0</v>
      </c>
      <c r="OP10" s="18">
        <f>SUM(OP12:OP25)</f>
        <v>141</v>
      </c>
      <c r="OQ10" s="4"/>
      <c r="OR10" s="92"/>
      <c r="OS10" s="116">
        <f>IF(OP10&gt;0,OR10/OP10,0)</f>
        <v>0</v>
      </c>
      <c r="OT10" s="98">
        <f>IF(OW10&gt;0,OW10/OR10,0)</f>
        <v>0</v>
      </c>
      <c r="OU10" s="117">
        <f>OS10*OT10</f>
        <v>0</v>
      </c>
      <c r="OV10" s="98">
        <f>OU10*OP10</f>
        <v>0</v>
      </c>
      <c r="OW10" s="92"/>
      <c r="OX10" s="118">
        <f>OW10-OV10</f>
        <v>0</v>
      </c>
      <c r="OY10" s="119">
        <f>OU10/$WM10</f>
        <v>0</v>
      </c>
      <c r="OZ10" s="18">
        <f>SUM(OZ12:OZ25)</f>
        <v>226</v>
      </c>
      <c r="PA10" s="4"/>
      <c r="PB10" s="92"/>
      <c r="PC10" s="116">
        <f>IF(OZ10&gt;0,PB10/OZ10,0)</f>
        <v>0</v>
      </c>
      <c r="PD10" s="98">
        <f>IF(PG10&gt;0,PG10/PB10,0)</f>
        <v>0</v>
      </c>
      <c r="PE10" s="117">
        <f>PC10*PD10</f>
        <v>0</v>
      </c>
      <c r="PF10" s="98">
        <f>PE10*OZ10</f>
        <v>0</v>
      </c>
      <c r="PG10" s="92"/>
      <c r="PH10" s="118">
        <f>PG10-PF10</f>
        <v>0</v>
      </c>
      <c r="PI10" s="119">
        <f>PE10/$WM10</f>
        <v>0</v>
      </c>
      <c r="PJ10" s="18">
        <f>SUM(PJ12:PJ25)</f>
        <v>67</v>
      </c>
      <c r="PK10" s="4"/>
      <c r="PL10" s="92"/>
      <c r="PM10" s="116">
        <f>IF(PJ10&gt;0,PL10/PJ10,0)</f>
        <v>0</v>
      </c>
      <c r="PN10" s="98">
        <f>IF(PQ10&gt;0,PQ10/PL10,0)</f>
        <v>0</v>
      </c>
      <c r="PO10" s="117">
        <f>PM10*PN10</f>
        <v>0</v>
      </c>
      <c r="PP10" s="98">
        <f>PO10*PJ10</f>
        <v>0</v>
      </c>
      <c r="PQ10" s="92"/>
      <c r="PR10" s="118">
        <f>PQ10-PP10</f>
        <v>0</v>
      </c>
      <c r="PS10" s="119">
        <f>PO10/$WM10</f>
        <v>0</v>
      </c>
      <c r="PT10" s="18">
        <f>SUM(PT12:PT25)</f>
        <v>147</v>
      </c>
      <c r="PU10" s="4"/>
      <c r="PV10" s="92"/>
      <c r="PW10" s="116">
        <f>IF(PT10&gt;0,PV10/PT10,0)</f>
        <v>0</v>
      </c>
      <c r="PX10" s="98">
        <f>IF(QA10&gt;0,QA10/PV10,0)</f>
        <v>0</v>
      </c>
      <c r="PY10" s="117">
        <f>PW10*PX10</f>
        <v>0</v>
      </c>
      <c r="PZ10" s="98">
        <f>PY10*PT10</f>
        <v>0</v>
      </c>
      <c r="QA10" s="92"/>
      <c r="QB10" s="118">
        <f>QA10-PZ10</f>
        <v>0</v>
      </c>
      <c r="QC10" s="119">
        <f>PY10/$WM10</f>
        <v>0</v>
      </c>
      <c r="QD10" s="18">
        <f>SUM(QD12:QD25)</f>
        <v>0</v>
      </c>
      <c r="QE10" s="4"/>
      <c r="QF10" s="92"/>
      <c r="QG10" s="116">
        <f>IF(QD10&gt;0,QF10/QD10,0)</f>
        <v>0</v>
      </c>
      <c r="QH10" s="98">
        <f>IF(QK10&gt;0,QK10/QF10,0)</f>
        <v>0</v>
      </c>
      <c r="QI10" s="117">
        <f>QG10*QH10</f>
        <v>0</v>
      </c>
      <c r="QJ10" s="98">
        <f>QI10*QD10</f>
        <v>0</v>
      </c>
      <c r="QK10" s="92"/>
      <c r="QL10" s="118">
        <f>QK10-QJ10</f>
        <v>0</v>
      </c>
      <c r="QM10" s="119">
        <f>QI10/$WM10</f>
        <v>0</v>
      </c>
      <c r="QN10" s="18">
        <f>SUM(QN12:QN25)</f>
        <v>244</v>
      </c>
      <c r="QO10" s="4"/>
      <c r="QP10" s="92"/>
      <c r="QQ10" s="116">
        <f>IF(QN10&gt;0,QP10/QN10,0)</f>
        <v>0</v>
      </c>
      <c r="QR10" s="98">
        <f>IF(QU10&gt;0,QU10/QP10,0)</f>
        <v>0</v>
      </c>
      <c r="QS10" s="117">
        <f>QQ10*QR10</f>
        <v>0</v>
      </c>
      <c r="QT10" s="98">
        <f>QS10*QN10</f>
        <v>0</v>
      </c>
      <c r="QU10" s="92"/>
      <c r="QV10" s="118">
        <f>QU10-QT10</f>
        <v>0</v>
      </c>
      <c r="QW10" s="119">
        <f>QS10/$WM10</f>
        <v>0</v>
      </c>
      <c r="QX10" s="18">
        <f>SUM(QX12:QX25)</f>
        <v>155</v>
      </c>
      <c r="QY10" s="4"/>
      <c r="QZ10" s="92"/>
      <c r="RA10" s="116">
        <f>IF(QX10&gt;0,QZ10/QX10,0)</f>
        <v>0</v>
      </c>
      <c r="RB10" s="98">
        <f>IF(RE10&gt;0,RE10/QZ10,0)</f>
        <v>0</v>
      </c>
      <c r="RC10" s="117">
        <f>RA10*RB10</f>
        <v>0</v>
      </c>
      <c r="RD10" s="98">
        <f>RC10*QX10</f>
        <v>0</v>
      </c>
      <c r="RE10" s="92"/>
      <c r="RF10" s="118">
        <f>RE10-RD10</f>
        <v>0</v>
      </c>
      <c r="RG10" s="119">
        <f>RC10/$WM10</f>
        <v>0</v>
      </c>
      <c r="RH10" s="18">
        <f>SUM(RH12:RH25)</f>
        <v>156</v>
      </c>
      <c r="RI10" s="4"/>
      <c r="RJ10" s="92"/>
      <c r="RK10" s="116">
        <f>IF(RH10&gt;0,RJ10/RH10,0)</f>
        <v>0</v>
      </c>
      <c r="RL10" s="98">
        <f>IF(RO10&gt;0,RO10/RJ10,0)</f>
        <v>0</v>
      </c>
      <c r="RM10" s="117">
        <f>RK10*RL10</f>
        <v>0</v>
      </c>
      <c r="RN10" s="98">
        <f>RM10*RH10</f>
        <v>0</v>
      </c>
      <c r="RO10" s="92"/>
      <c r="RP10" s="118">
        <f>RO10-RN10</f>
        <v>0</v>
      </c>
      <c r="RQ10" s="119">
        <f>RM10/$WM10</f>
        <v>0</v>
      </c>
      <c r="RR10" s="18">
        <f>SUM(RR12:RR25)</f>
        <v>141</v>
      </c>
      <c r="RS10" s="4"/>
      <c r="RT10" s="92"/>
      <c r="RU10" s="116">
        <f>IF(RR10&gt;0,RT10/RR10,0)</f>
        <v>0</v>
      </c>
      <c r="RV10" s="98">
        <f>IF(RY10&gt;0,RY10/RT10,0)</f>
        <v>0</v>
      </c>
      <c r="RW10" s="117">
        <f>RU10*RV10</f>
        <v>0</v>
      </c>
      <c r="RX10" s="98">
        <f>RW10*RR10</f>
        <v>0</v>
      </c>
      <c r="RY10" s="92"/>
      <c r="RZ10" s="118">
        <f>RY10-RX10</f>
        <v>0</v>
      </c>
      <c r="SA10" s="119">
        <f>RW10/$WM10</f>
        <v>0</v>
      </c>
      <c r="SB10" s="18">
        <f>SUM(SB12:SB25)</f>
        <v>359</v>
      </c>
      <c r="SC10" s="4"/>
      <c r="SD10" s="92"/>
      <c r="SE10" s="116">
        <f>IF(SB10&gt;0,SD10/SB10,0)</f>
        <v>0</v>
      </c>
      <c r="SF10" s="98">
        <f>IF(SI10&gt;0,SI10/SD10,0)</f>
        <v>0</v>
      </c>
      <c r="SG10" s="117">
        <f>SE10*SF10</f>
        <v>0</v>
      </c>
      <c r="SH10" s="98">
        <f>SG10*SB10</f>
        <v>0</v>
      </c>
      <c r="SI10" s="92"/>
      <c r="SJ10" s="118">
        <f>SI10-SH10</f>
        <v>0</v>
      </c>
      <c r="SK10" s="119">
        <f>SG10/$WM10</f>
        <v>0</v>
      </c>
      <c r="SL10" s="18">
        <f>SUM(SL12:SL25)</f>
        <v>84</v>
      </c>
      <c r="SM10" s="4"/>
      <c r="SN10" s="92">
        <v>20600</v>
      </c>
      <c r="SO10" s="116">
        <f>IF(SL10&gt;0,SN10/SL10,0)</f>
        <v>245.23809524000001</v>
      </c>
      <c r="SP10" s="98">
        <f>IF(SS10&gt;0,SS10/SN10,0)</f>
        <v>9.92</v>
      </c>
      <c r="SQ10" s="117">
        <f>SO10*SP10</f>
        <v>2432.7619</v>
      </c>
      <c r="SR10" s="98">
        <f>SQ10*SL10</f>
        <v>204352</v>
      </c>
      <c r="SS10" s="92">
        <v>204352</v>
      </c>
      <c r="ST10" s="118">
        <f>SS10-SR10</f>
        <v>0</v>
      </c>
      <c r="SU10" s="119">
        <f>SQ10/$WM10</f>
        <v>21.343430000000001</v>
      </c>
      <c r="SV10" s="18">
        <f>SUM(SV12:SV25)</f>
        <v>299</v>
      </c>
      <c r="SW10" s="4"/>
      <c r="SX10" s="92"/>
      <c r="SY10" s="116">
        <f>IF(SV10&gt;0,SX10/SV10,0)</f>
        <v>0</v>
      </c>
      <c r="SZ10" s="98">
        <f>IF(TC10&gt;0,TC10/SX10,0)</f>
        <v>0</v>
      </c>
      <c r="TA10" s="117">
        <f>SY10*SZ10</f>
        <v>0</v>
      </c>
      <c r="TB10" s="98">
        <f>TA10*SV10</f>
        <v>0</v>
      </c>
      <c r="TC10" s="92"/>
      <c r="TD10" s="118">
        <f>TC10-TB10</f>
        <v>0</v>
      </c>
      <c r="TE10" s="119">
        <f>TA10/$WM10</f>
        <v>0</v>
      </c>
      <c r="TF10" s="18">
        <f>SUM(TF12:TF25)</f>
        <v>265</v>
      </c>
      <c r="TG10" s="4"/>
      <c r="TH10" s="92"/>
      <c r="TI10" s="116">
        <f>IF(TF10&gt;0,TH10/TF10,0)</f>
        <v>0</v>
      </c>
      <c r="TJ10" s="98">
        <f>IF(TM10&gt;0,TM10/TH10,0)</f>
        <v>0</v>
      </c>
      <c r="TK10" s="117">
        <f>TI10*TJ10</f>
        <v>0</v>
      </c>
      <c r="TL10" s="98">
        <f>TK10*TF10</f>
        <v>0</v>
      </c>
      <c r="TM10" s="92"/>
      <c r="TN10" s="118">
        <f>TM10-TL10</f>
        <v>0</v>
      </c>
      <c r="TO10" s="119">
        <f>TK10/$WM10</f>
        <v>0</v>
      </c>
      <c r="TP10" s="18">
        <f>SUM(TP12:TP25)</f>
        <v>151</v>
      </c>
      <c r="TQ10" s="4"/>
      <c r="TR10" s="92"/>
      <c r="TS10" s="116">
        <f>IF(TP10&gt;0,TR10/TP10,0)</f>
        <v>0</v>
      </c>
      <c r="TT10" s="98">
        <f>IF(TW10&gt;0,TW10/TR10,0)</f>
        <v>0</v>
      </c>
      <c r="TU10" s="117">
        <f>TS10*TT10</f>
        <v>0</v>
      </c>
      <c r="TV10" s="98">
        <f>TU10*TP10</f>
        <v>0</v>
      </c>
      <c r="TW10" s="92"/>
      <c r="TX10" s="118">
        <f>TW10-TV10</f>
        <v>0</v>
      </c>
      <c r="TY10" s="119">
        <f>TU10/$WM10</f>
        <v>0</v>
      </c>
      <c r="TZ10" s="18">
        <f>SUM(TZ12:TZ25)</f>
        <v>254</v>
      </c>
      <c r="UA10" s="4"/>
      <c r="UB10" s="92"/>
      <c r="UC10" s="116">
        <f>IF(TZ10&gt;0,UB10/TZ10,0)</f>
        <v>0</v>
      </c>
      <c r="UD10" s="98">
        <f>IF(UG10&gt;0,UG10/UB10,0)</f>
        <v>0</v>
      </c>
      <c r="UE10" s="117">
        <f>UC10*UD10</f>
        <v>0</v>
      </c>
      <c r="UF10" s="98">
        <f>UE10*TZ10</f>
        <v>0</v>
      </c>
      <c r="UG10" s="92"/>
      <c r="UH10" s="118">
        <f>UG10-UF10</f>
        <v>0</v>
      </c>
      <c r="UI10" s="119">
        <f>UE10/$WM10</f>
        <v>0</v>
      </c>
      <c r="UJ10" s="18">
        <f>SUM(UJ12:UJ25)</f>
        <v>192</v>
      </c>
      <c r="UK10" s="4"/>
      <c r="UL10" s="92"/>
      <c r="UM10" s="116">
        <f>IF(UJ10&gt;0,UL10/UJ10,0)</f>
        <v>0</v>
      </c>
      <c r="UN10" s="98">
        <f>IF(UQ10&gt;0,UQ10/UL10,0)</f>
        <v>0</v>
      </c>
      <c r="UO10" s="117">
        <f>UM10*UN10</f>
        <v>0</v>
      </c>
      <c r="UP10" s="98">
        <f>UO10*UJ10</f>
        <v>0</v>
      </c>
      <c r="UQ10" s="92"/>
      <c r="UR10" s="118">
        <f>UQ10-UP10</f>
        <v>0</v>
      </c>
      <c r="US10" s="119">
        <f>UO10/$WM10</f>
        <v>0</v>
      </c>
      <c r="UT10" s="18">
        <f>SUM(UT12:UT25)</f>
        <v>329</v>
      </c>
      <c r="UU10" s="4"/>
      <c r="UV10" s="92"/>
      <c r="UW10" s="116">
        <f>IF(UT10&gt;0,UV10/UT10,0)</f>
        <v>0</v>
      </c>
      <c r="UX10" s="98">
        <f>IF(VA10&gt;0,VA10/UV10,0)</f>
        <v>0</v>
      </c>
      <c r="UY10" s="117">
        <f>UW10*UX10</f>
        <v>0</v>
      </c>
      <c r="UZ10" s="98">
        <f>UY10*UT10</f>
        <v>0</v>
      </c>
      <c r="VA10" s="92"/>
      <c r="VB10" s="118">
        <f>VA10-UZ10</f>
        <v>0</v>
      </c>
      <c r="VC10" s="119">
        <f>UY10/$WM10</f>
        <v>0</v>
      </c>
      <c r="VD10" s="18">
        <f>SUM(VD12:VD25)</f>
        <v>318</v>
      </c>
      <c r="VE10" s="4"/>
      <c r="VF10" s="92"/>
      <c r="VG10" s="116">
        <f>IF(VD10&gt;0,VF10/VD10,0)</f>
        <v>0</v>
      </c>
      <c r="VH10" s="98">
        <f>IF(VK10&gt;0,VK10/VF10,0)</f>
        <v>0</v>
      </c>
      <c r="VI10" s="117">
        <f>VG10*VH10</f>
        <v>0</v>
      </c>
      <c r="VJ10" s="98">
        <f>VI10*VD10</f>
        <v>0</v>
      </c>
      <c r="VK10" s="92"/>
      <c r="VL10" s="118">
        <f>VK10-VJ10</f>
        <v>0</v>
      </c>
      <c r="VM10" s="119">
        <f>VI10/$WM10</f>
        <v>0</v>
      </c>
      <c r="VN10" s="18">
        <f>SUM(VN12:VN25)</f>
        <v>515</v>
      </c>
      <c r="VO10" s="4"/>
      <c r="VP10" s="92"/>
      <c r="VQ10" s="116">
        <f>IF(VN10&gt;0,VP10/VN10,0)</f>
        <v>0</v>
      </c>
      <c r="VR10" s="98">
        <f>IF(VU10&gt;0,VU10/VP10,0)</f>
        <v>0</v>
      </c>
      <c r="VS10" s="117">
        <f>VQ10*VR10</f>
        <v>0</v>
      </c>
      <c r="VT10" s="98">
        <f>VS10*VN10</f>
        <v>0</v>
      </c>
      <c r="VU10" s="92"/>
      <c r="VV10" s="118">
        <f>VU10-VT10</f>
        <v>0</v>
      </c>
      <c r="VW10" s="119">
        <f>VS10/$WM10</f>
        <v>0</v>
      </c>
      <c r="VX10" s="18">
        <f>SUM(VX12:VX25)</f>
        <v>345</v>
      </c>
      <c r="VY10" s="4"/>
      <c r="VZ10" s="92"/>
      <c r="WA10" s="116">
        <f>IF(VX10&gt;0,VZ10/VX10,0)</f>
        <v>0</v>
      </c>
      <c r="WB10" s="98">
        <f>IF(WE10&gt;0,WE10/VZ10,0)</f>
        <v>0</v>
      </c>
      <c r="WC10" s="117">
        <f>WA10*WB10</f>
        <v>0</v>
      </c>
      <c r="WD10" s="98">
        <f>WC10*VX10</f>
        <v>0</v>
      </c>
      <c r="WE10" s="92"/>
      <c r="WF10" s="118">
        <f>WE10-WD10</f>
        <v>0</v>
      </c>
      <c r="WG10" s="119">
        <f>WC10/$WM10</f>
        <v>0</v>
      </c>
      <c r="WH10" s="18">
        <f>SUM(WH12:WH25)</f>
        <v>12167</v>
      </c>
      <c r="WI10" s="4"/>
      <c r="WJ10" s="124">
        <f>H10+R10+AB10+AL10+AV10+BF10+BP10+BZ10+CJ10+CT10+DD10+DN10+DX10+EH10+ER10+FB10+FL10+FV10+GF10+GP10+GZ10+HJ10+HT10+ID10+IN10+IX10+JH10+JR10+KB10+KL10+KV10+LF10+LP10+LZ10+MJ10+MT10+ND10+NN10+NX10+OH10+OR10+PB10+PL10+PV10+QF10+QP10+QZ10+RJ10+RT10+SD10+SN10+SX10+TH10+TR10+UB10+UL10+UV10+VF10+VP10+VZ10</f>
        <v>139800</v>
      </c>
      <c r="WK10" s="116">
        <f>IF(WH10&gt;0,WJ10/WH10,0)</f>
        <v>11.49009616</v>
      </c>
      <c r="WL10" s="98">
        <f>IF(WO10&gt;0,WO10/WJ10,0)</f>
        <v>9.92</v>
      </c>
      <c r="WM10" s="117">
        <f>WK10*WL10</f>
        <v>113.98175000000001</v>
      </c>
      <c r="WN10" s="98">
        <f>WM10*WH10</f>
        <v>1386815.95</v>
      </c>
      <c r="WO10" s="124">
        <f>M10+W10+AG10+AQ10+BA10+BK10+BU10+CE10+CO10+CY10+DI10+DS10+EC10+EM10+EW10+FG10+FQ10+GA10+GK10+GU10+HE10+HO10+HY10+II10+IS10+JC10+JM10+JW10+KG10+KQ10+LA10+LK10+LU10+ME10+MO10+MY10+NI10+NS10+OC10+OM10+OW10+PG10+PQ10+QA10+QK10+QU10+RE10+RO10+RY10+SI10+SS10+TC10+TM10+TW10+UG10+UQ10+VA10+VK10+VU10+WE10</f>
        <v>1386816</v>
      </c>
      <c r="WP10" s="118">
        <f>WO10-WN10</f>
        <v>0.05</v>
      </c>
    </row>
    <row r="11" spans="1:614" s="111" customFormat="1" x14ac:dyDescent="0.25">
      <c r="A11" s="109"/>
      <c r="B11" s="110" t="s">
        <v>472</v>
      </c>
      <c r="C11" s="110"/>
      <c r="D11" s="110"/>
      <c r="E11" s="110"/>
      <c r="F11" s="120"/>
      <c r="G11" s="110"/>
      <c r="H11" s="118">
        <f>H10-(SUM(H12:H25))</f>
        <v>0</v>
      </c>
      <c r="I11" s="121"/>
      <c r="J11" s="118"/>
      <c r="K11" s="122"/>
      <c r="L11" s="118">
        <f>L10-(SUM(L12:L25))</f>
        <v>0</v>
      </c>
      <c r="M11" s="118"/>
      <c r="N11" s="118"/>
      <c r="O11" s="110"/>
      <c r="P11" s="120"/>
      <c r="Q11" s="110"/>
      <c r="R11" s="118">
        <f>R10-(SUM(R12:R25))</f>
        <v>0</v>
      </c>
      <c r="S11" s="121"/>
      <c r="T11" s="118"/>
      <c r="U11" s="122"/>
      <c r="V11" s="118">
        <f>V10-(SUM(V12:V25))</f>
        <v>0</v>
      </c>
      <c r="W11" s="118"/>
      <c r="X11" s="118"/>
      <c r="Y11" s="110"/>
      <c r="Z11" s="120"/>
      <c r="AA11" s="110"/>
      <c r="AB11" s="118">
        <f>AB10-(SUM(AB12:AB25))</f>
        <v>0</v>
      </c>
      <c r="AC11" s="121"/>
      <c r="AD11" s="118"/>
      <c r="AE11" s="122"/>
      <c r="AF11" s="118">
        <f>AF10-(SUM(AF12:AF25))</f>
        <v>0</v>
      </c>
      <c r="AG11" s="118"/>
      <c r="AH11" s="118"/>
      <c r="AI11" s="110"/>
      <c r="AJ11" s="120"/>
      <c r="AK11" s="110"/>
      <c r="AL11" s="118">
        <f>AL10-(SUM(AL12:AL25))</f>
        <v>0</v>
      </c>
      <c r="AM11" s="121"/>
      <c r="AN11" s="118"/>
      <c r="AO11" s="122"/>
      <c r="AP11" s="118">
        <f>AP10-(SUM(AP12:AP25))</f>
        <v>0</v>
      </c>
      <c r="AQ11" s="118"/>
      <c r="AR11" s="118"/>
      <c r="AS11" s="110"/>
      <c r="AT11" s="120"/>
      <c r="AU11" s="110"/>
      <c r="AV11" s="118">
        <f>AV10-(SUM(AV12:AV25))</f>
        <v>0</v>
      </c>
      <c r="AW11" s="121"/>
      <c r="AX11" s="118"/>
      <c r="AY11" s="122"/>
      <c r="AZ11" s="118">
        <f>AZ10-(SUM(AZ12:AZ25))</f>
        <v>0</v>
      </c>
      <c r="BA11" s="118"/>
      <c r="BB11" s="118"/>
      <c r="BC11" s="110"/>
      <c r="BD11" s="120"/>
      <c r="BE11" s="110"/>
      <c r="BF11" s="118" t="e">
        <f>BF10-(SUM(BF12:BF25))</f>
        <v>#DIV/0!</v>
      </c>
      <c r="BG11" s="121"/>
      <c r="BH11" s="118"/>
      <c r="BI11" s="122"/>
      <c r="BJ11" s="118">
        <f>BJ10-(SUM(BJ12:BJ25))</f>
        <v>0</v>
      </c>
      <c r="BK11" s="118"/>
      <c r="BL11" s="118"/>
      <c r="BM11" s="110"/>
      <c r="BN11" s="120"/>
      <c r="BO11" s="110"/>
      <c r="BP11" s="118">
        <f>BP10-(SUM(BP12:BP25))</f>
        <v>0</v>
      </c>
      <c r="BQ11" s="121"/>
      <c r="BR11" s="118"/>
      <c r="BS11" s="122"/>
      <c r="BT11" s="118">
        <f>BT10-(SUM(BT12:BT25))</f>
        <v>0</v>
      </c>
      <c r="BU11" s="118"/>
      <c r="BV11" s="118"/>
      <c r="BW11" s="110"/>
      <c r="BX11" s="120"/>
      <c r="BY11" s="110"/>
      <c r="BZ11" s="118" t="e">
        <f>BZ10-(SUM(BZ12:BZ25))</f>
        <v>#DIV/0!</v>
      </c>
      <c r="CA11" s="121"/>
      <c r="CB11" s="118"/>
      <c r="CC11" s="122"/>
      <c r="CD11" s="118">
        <f>CD10-(SUM(CD12:CD25))</f>
        <v>0</v>
      </c>
      <c r="CE11" s="118"/>
      <c r="CF11" s="118"/>
      <c r="CG11" s="110"/>
      <c r="CH11" s="120"/>
      <c r="CI11" s="110"/>
      <c r="CJ11" s="118">
        <f>CJ10-(SUM(CJ12:CJ25))</f>
        <v>0</v>
      </c>
      <c r="CK11" s="121"/>
      <c r="CL11" s="118"/>
      <c r="CM11" s="122"/>
      <c r="CN11" s="118">
        <f>CN10-(SUM(CN12:CN25))</f>
        <v>0</v>
      </c>
      <c r="CO11" s="118"/>
      <c r="CP11" s="118"/>
      <c r="CQ11" s="110"/>
      <c r="CR11" s="120"/>
      <c r="CS11" s="110"/>
      <c r="CT11" s="118" t="e">
        <f>CT10-(SUM(CT12:CT25))</f>
        <v>#DIV/0!</v>
      </c>
      <c r="CU11" s="121"/>
      <c r="CV11" s="118"/>
      <c r="CW11" s="122"/>
      <c r="CX11" s="118">
        <f>CX10-(SUM(CX12:CX25))</f>
        <v>0</v>
      </c>
      <c r="CY11" s="118"/>
      <c r="CZ11" s="118"/>
      <c r="DA11" s="110"/>
      <c r="DB11" s="120"/>
      <c r="DC11" s="110"/>
      <c r="DD11" s="118">
        <f>DD10-(SUM(DD12:DD25))</f>
        <v>0</v>
      </c>
      <c r="DE11" s="121"/>
      <c r="DF11" s="118"/>
      <c r="DG11" s="122"/>
      <c r="DH11" s="118">
        <f>DH10-(SUM(DH12:DH25))</f>
        <v>0</v>
      </c>
      <c r="DI11" s="118"/>
      <c r="DJ11" s="118"/>
      <c r="DK11" s="110"/>
      <c r="DL11" s="120"/>
      <c r="DM11" s="110"/>
      <c r="DN11" s="118">
        <f>DN10-(SUM(DN12:DN25))</f>
        <v>0</v>
      </c>
      <c r="DO11" s="121"/>
      <c r="DP11" s="118"/>
      <c r="DQ11" s="122"/>
      <c r="DR11" s="118">
        <f>DR10-(SUM(DR12:DR25))</f>
        <v>0</v>
      </c>
      <c r="DS11" s="118"/>
      <c r="DT11" s="118"/>
      <c r="DU11" s="110"/>
      <c r="DV11" s="120"/>
      <c r="DW11" s="110"/>
      <c r="DX11" s="118">
        <f>DX10-(SUM(DX12:DX25))</f>
        <v>0</v>
      </c>
      <c r="DY11" s="121"/>
      <c r="DZ11" s="118"/>
      <c r="EA11" s="122"/>
      <c r="EB11" s="118">
        <f>EB10-(SUM(EB12:EB25))</f>
        <v>0</v>
      </c>
      <c r="EC11" s="118"/>
      <c r="ED11" s="118"/>
      <c r="EE11" s="110"/>
      <c r="EF11" s="120"/>
      <c r="EG11" s="110"/>
      <c r="EH11" s="118">
        <f>EH10-(SUM(EH12:EH25))</f>
        <v>0</v>
      </c>
      <c r="EI11" s="121"/>
      <c r="EJ11" s="118"/>
      <c r="EK11" s="122"/>
      <c r="EL11" s="118">
        <f>EL10-(SUM(EL12:EL25))</f>
        <v>0</v>
      </c>
      <c r="EM11" s="118"/>
      <c r="EN11" s="118"/>
      <c r="EO11" s="110"/>
      <c r="EP11" s="120"/>
      <c r="EQ11" s="110"/>
      <c r="ER11" s="118">
        <f>ER10-(SUM(ER12:ER25))</f>
        <v>0</v>
      </c>
      <c r="ES11" s="121"/>
      <c r="ET11" s="118"/>
      <c r="EU11" s="122"/>
      <c r="EV11" s="118">
        <f>EV10-(SUM(EV12:EV25))</f>
        <v>0</v>
      </c>
      <c r="EW11" s="118"/>
      <c r="EX11" s="118"/>
      <c r="EY11" s="110"/>
      <c r="EZ11" s="120"/>
      <c r="FA11" s="110"/>
      <c r="FB11" s="118">
        <f>FB10-(SUM(FB12:FB25))</f>
        <v>0</v>
      </c>
      <c r="FC11" s="121"/>
      <c r="FD11" s="118"/>
      <c r="FE11" s="122"/>
      <c r="FF11" s="118">
        <f>FF10-(SUM(FF12:FF25))</f>
        <v>0</v>
      </c>
      <c r="FG11" s="118"/>
      <c r="FH11" s="118"/>
      <c r="FI11" s="110"/>
      <c r="FJ11" s="120"/>
      <c r="FK11" s="110"/>
      <c r="FL11" s="118">
        <f>FL10-(SUM(FL12:FL25))</f>
        <v>0</v>
      </c>
      <c r="FM11" s="121"/>
      <c r="FN11" s="118"/>
      <c r="FO11" s="122"/>
      <c r="FP11" s="118">
        <f>FP10-(SUM(FP12:FP25))</f>
        <v>0</v>
      </c>
      <c r="FQ11" s="118"/>
      <c r="FR11" s="118"/>
      <c r="FS11" s="110"/>
      <c r="FT11" s="120"/>
      <c r="FU11" s="110"/>
      <c r="FV11" s="118">
        <f>FV10-(SUM(FV12:FV25))</f>
        <v>0</v>
      </c>
      <c r="FW11" s="121"/>
      <c r="FX11" s="118"/>
      <c r="FY11" s="122"/>
      <c r="FZ11" s="118">
        <f>FZ10-(SUM(FZ12:FZ25))</f>
        <v>0</v>
      </c>
      <c r="GA11" s="118"/>
      <c r="GB11" s="118"/>
      <c r="GC11" s="110"/>
      <c r="GD11" s="120"/>
      <c r="GE11" s="110"/>
      <c r="GF11" s="118">
        <f>GF10-(SUM(GF12:GF25))</f>
        <v>0</v>
      </c>
      <c r="GG11" s="121"/>
      <c r="GH11" s="118"/>
      <c r="GI11" s="122"/>
      <c r="GJ11" s="118">
        <f>GJ10-(SUM(GJ12:GJ25))</f>
        <v>0</v>
      </c>
      <c r="GK11" s="118"/>
      <c r="GL11" s="118"/>
      <c r="GM11" s="110"/>
      <c r="GN11" s="120"/>
      <c r="GO11" s="110"/>
      <c r="GP11" s="118">
        <f>GP10-(SUM(GP12:GP25))</f>
        <v>0</v>
      </c>
      <c r="GQ11" s="121"/>
      <c r="GR11" s="118"/>
      <c r="GS11" s="122"/>
      <c r="GT11" s="118">
        <f>GT10-(SUM(GT12:GT25))</f>
        <v>0</v>
      </c>
      <c r="GU11" s="118"/>
      <c r="GV11" s="118"/>
      <c r="GW11" s="110"/>
      <c r="GX11" s="120"/>
      <c r="GY11" s="110"/>
      <c r="GZ11" s="118">
        <f>GZ10-(SUM(GZ12:GZ25))</f>
        <v>0</v>
      </c>
      <c r="HA11" s="121"/>
      <c r="HB11" s="118"/>
      <c r="HC11" s="122"/>
      <c r="HD11" s="118">
        <f>HD10-(SUM(HD12:HD25))</f>
        <v>0</v>
      </c>
      <c r="HE11" s="118"/>
      <c r="HF11" s="118"/>
      <c r="HG11" s="110"/>
      <c r="HH11" s="120"/>
      <c r="HI11" s="110"/>
      <c r="HJ11" s="118">
        <f>HJ10-(SUM(HJ12:HJ25))</f>
        <v>0</v>
      </c>
      <c r="HK11" s="121"/>
      <c r="HL11" s="118"/>
      <c r="HM11" s="122"/>
      <c r="HN11" s="118">
        <f>HN10-(SUM(HN12:HN25))</f>
        <v>0</v>
      </c>
      <c r="HO11" s="118"/>
      <c r="HP11" s="118"/>
      <c r="HQ11" s="110"/>
      <c r="HR11" s="120"/>
      <c r="HS11" s="110"/>
      <c r="HT11" s="118">
        <f>HT10-(SUM(HT12:HT25))</f>
        <v>0</v>
      </c>
      <c r="HU11" s="121"/>
      <c r="HV11" s="118"/>
      <c r="HW11" s="122"/>
      <c r="HX11" s="118">
        <f>HX10-(SUM(HX12:HX25))</f>
        <v>0</v>
      </c>
      <c r="HY11" s="118"/>
      <c r="HZ11" s="118"/>
      <c r="IA11" s="110"/>
      <c r="IB11" s="120"/>
      <c r="IC11" s="110"/>
      <c r="ID11" s="118">
        <f>ID10-(SUM(ID12:ID25))</f>
        <v>0</v>
      </c>
      <c r="IE11" s="121"/>
      <c r="IF11" s="118"/>
      <c r="IG11" s="122"/>
      <c r="IH11" s="118">
        <f>IH10-(SUM(IH12:IH25))</f>
        <v>0</v>
      </c>
      <c r="II11" s="118"/>
      <c r="IJ11" s="118"/>
      <c r="IK11" s="110"/>
      <c r="IL11" s="120"/>
      <c r="IM11" s="110"/>
      <c r="IN11" s="118">
        <f>IN10-(SUM(IN12:IN25))</f>
        <v>0</v>
      </c>
      <c r="IO11" s="121"/>
      <c r="IP11" s="118"/>
      <c r="IQ11" s="122"/>
      <c r="IR11" s="118">
        <f>IR10-(SUM(IR12:IR25))</f>
        <v>0</v>
      </c>
      <c r="IS11" s="118"/>
      <c r="IT11" s="118"/>
      <c r="IU11" s="110"/>
      <c r="IV11" s="120"/>
      <c r="IW11" s="110"/>
      <c r="IX11" s="118">
        <f>IX10-(SUM(IX12:IX25))</f>
        <v>0</v>
      </c>
      <c r="IY11" s="121"/>
      <c r="IZ11" s="118"/>
      <c r="JA11" s="122"/>
      <c r="JB11" s="118">
        <f>JB10-(SUM(JB12:JB25))</f>
        <v>0</v>
      </c>
      <c r="JC11" s="118"/>
      <c r="JD11" s="118"/>
      <c r="JE11" s="110"/>
      <c r="JF11" s="120"/>
      <c r="JG11" s="110"/>
      <c r="JH11" s="118">
        <f>JH10-(SUM(JH12:JH25))</f>
        <v>0</v>
      </c>
      <c r="JI11" s="121"/>
      <c r="JJ11" s="118"/>
      <c r="JK11" s="122"/>
      <c r="JL11" s="118">
        <f>JL10-(SUM(JL12:JL25))</f>
        <v>0</v>
      </c>
      <c r="JM11" s="118"/>
      <c r="JN11" s="118"/>
      <c r="JO11" s="110"/>
      <c r="JP11" s="120"/>
      <c r="JQ11" s="110"/>
      <c r="JR11" s="118">
        <f>JR10-(SUM(JR12:JR25))</f>
        <v>0</v>
      </c>
      <c r="JS11" s="121"/>
      <c r="JT11" s="118"/>
      <c r="JU11" s="122"/>
      <c r="JV11" s="118">
        <f>JV10-(SUM(JV12:JV25))</f>
        <v>0</v>
      </c>
      <c r="JW11" s="118"/>
      <c r="JX11" s="118"/>
      <c r="JY11" s="110"/>
      <c r="JZ11" s="120"/>
      <c r="KA11" s="110"/>
      <c r="KB11" s="118" t="e">
        <f>KB10-(SUM(KB12:KB25))</f>
        <v>#DIV/0!</v>
      </c>
      <c r="KC11" s="121"/>
      <c r="KD11" s="118"/>
      <c r="KE11" s="122"/>
      <c r="KF11" s="118">
        <f>KF10-(SUM(KF12:KF25))</f>
        <v>0</v>
      </c>
      <c r="KG11" s="118"/>
      <c r="KH11" s="118"/>
      <c r="KI11" s="110"/>
      <c r="KJ11" s="120"/>
      <c r="KK11" s="110"/>
      <c r="KL11" s="118">
        <f>KL10-(SUM(KL12:KL25))</f>
        <v>0</v>
      </c>
      <c r="KM11" s="121"/>
      <c r="KN11" s="118"/>
      <c r="KO11" s="122"/>
      <c r="KP11" s="118">
        <f>KP10-(SUM(KP12:KP25))</f>
        <v>0</v>
      </c>
      <c r="KQ11" s="118"/>
      <c r="KR11" s="118"/>
      <c r="KS11" s="110"/>
      <c r="KT11" s="120"/>
      <c r="KU11" s="110"/>
      <c r="KV11" s="118">
        <f>KV10-(SUM(KV12:KV25))</f>
        <v>0</v>
      </c>
      <c r="KW11" s="121"/>
      <c r="KX11" s="118"/>
      <c r="KY11" s="122"/>
      <c r="KZ11" s="118">
        <f>KZ10-(SUM(KZ12:KZ25))</f>
        <v>0</v>
      </c>
      <c r="LA11" s="118"/>
      <c r="LB11" s="118"/>
      <c r="LC11" s="110"/>
      <c r="LD11" s="120"/>
      <c r="LE11" s="110"/>
      <c r="LF11" s="118">
        <f>LF10-(SUM(LF12:LF25))</f>
        <v>0</v>
      </c>
      <c r="LG11" s="121"/>
      <c r="LH11" s="118"/>
      <c r="LI11" s="122"/>
      <c r="LJ11" s="118">
        <f>LJ10-(SUM(LJ12:LJ25))</f>
        <v>0</v>
      </c>
      <c r="LK11" s="118"/>
      <c r="LL11" s="118"/>
      <c r="LM11" s="110"/>
      <c r="LN11" s="120"/>
      <c r="LO11" s="110"/>
      <c r="LP11" s="118">
        <f>LP10-(SUM(LP12:LP25))</f>
        <v>0</v>
      </c>
      <c r="LQ11" s="121"/>
      <c r="LR11" s="118"/>
      <c r="LS11" s="122"/>
      <c r="LT11" s="118">
        <f>LT10-(SUM(LT12:LT25))</f>
        <v>0</v>
      </c>
      <c r="LU11" s="118"/>
      <c r="LV11" s="118"/>
      <c r="LW11" s="110"/>
      <c r="LX11" s="120"/>
      <c r="LY11" s="110"/>
      <c r="LZ11" s="118">
        <f>LZ10-(SUM(LZ12:LZ25))</f>
        <v>0</v>
      </c>
      <c r="MA11" s="121"/>
      <c r="MB11" s="118"/>
      <c r="MC11" s="122"/>
      <c r="MD11" s="118">
        <f>MD10-(SUM(MD12:MD25))</f>
        <v>0</v>
      </c>
      <c r="ME11" s="118"/>
      <c r="MF11" s="118"/>
      <c r="MG11" s="110"/>
      <c r="MH11" s="120"/>
      <c r="MI11" s="110"/>
      <c r="MJ11" s="118">
        <f>MJ10-(SUM(MJ12:MJ25))</f>
        <v>0</v>
      </c>
      <c r="MK11" s="121"/>
      <c r="ML11" s="118"/>
      <c r="MM11" s="122"/>
      <c r="MN11" s="118">
        <f>MN10-(SUM(MN12:MN25))</f>
        <v>0</v>
      </c>
      <c r="MO11" s="118"/>
      <c r="MP11" s="118"/>
      <c r="MQ11" s="110"/>
      <c r="MR11" s="120"/>
      <c r="MS11" s="110"/>
      <c r="MT11" s="118">
        <f>MT10-(SUM(MT12:MT25))</f>
        <v>0</v>
      </c>
      <c r="MU11" s="121"/>
      <c r="MV11" s="118"/>
      <c r="MW11" s="122"/>
      <c r="MX11" s="118">
        <f>MX10-(SUM(MX12:MX25))</f>
        <v>0</v>
      </c>
      <c r="MY11" s="118"/>
      <c r="MZ11" s="118"/>
      <c r="NA11" s="110"/>
      <c r="NB11" s="120"/>
      <c r="NC11" s="110"/>
      <c r="ND11" s="118">
        <f>ND10-(SUM(ND12:ND25))</f>
        <v>0</v>
      </c>
      <c r="NE11" s="121"/>
      <c r="NF11" s="118"/>
      <c r="NG11" s="122"/>
      <c r="NH11" s="118">
        <f>NH10-(SUM(NH12:NH25))</f>
        <v>0</v>
      </c>
      <c r="NI11" s="118"/>
      <c r="NJ11" s="118"/>
      <c r="NK11" s="110"/>
      <c r="NL11" s="120"/>
      <c r="NM11" s="110"/>
      <c r="NN11" s="118">
        <f>NN10-(SUM(NN12:NN25))</f>
        <v>0</v>
      </c>
      <c r="NO11" s="121"/>
      <c r="NP11" s="118"/>
      <c r="NQ11" s="122"/>
      <c r="NR11" s="118">
        <f>NR10-(SUM(NR12:NR25))</f>
        <v>0</v>
      </c>
      <c r="NS11" s="118"/>
      <c r="NT11" s="118"/>
      <c r="NU11" s="110"/>
      <c r="NV11" s="120"/>
      <c r="NW11" s="110"/>
      <c r="NX11" s="118">
        <f>NX10-(SUM(NX12:NX25))</f>
        <v>0</v>
      </c>
      <c r="NY11" s="121"/>
      <c r="NZ11" s="118"/>
      <c r="OA11" s="122"/>
      <c r="OB11" s="118">
        <f>OB10-(SUM(OB12:OB25))</f>
        <v>0</v>
      </c>
      <c r="OC11" s="118"/>
      <c r="OD11" s="118"/>
      <c r="OE11" s="110"/>
      <c r="OF11" s="120"/>
      <c r="OG11" s="110"/>
      <c r="OH11" s="118">
        <f>OH10-(SUM(OH12:OH25))</f>
        <v>0</v>
      </c>
      <c r="OI11" s="121"/>
      <c r="OJ11" s="118"/>
      <c r="OK11" s="122"/>
      <c r="OL11" s="118">
        <f>OL10-(SUM(OL12:OL25))</f>
        <v>0</v>
      </c>
      <c r="OM11" s="118"/>
      <c r="ON11" s="118"/>
      <c r="OO11" s="110"/>
      <c r="OP11" s="120"/>
      <c r="OQ11" s="110"/>
      <c r="OR11" s="118">
        <f>OR10-(SUM(OR12:OR25))</f>
        <v>0</v>
      </c>
      <c r="OS11" s="121"/>
      <c r="OT11" s="118"/>
      <c r="OU11" s="122"/>
      <c r="OV11" s="118">
        <f>OV10-(SUM(OV12:OV25))</f>
        <v>0</v>
      </c>
      <c r="OW11" s="118"/>
      <c r="OX11" s="118"/>
      <c r="OY11" s="110"/>
      <c r="OZ11" s="120"/>
      <c r="PA11" s="110"/>
      <c r="PB11" s="118">
        <f>PB10-(SUM(PB12:PB25))</f>
        <v>0</v>
      </c>
      <c r="PC11" s="121"/>
      <c r="PD11" s="118"/>
      <c r="PE11" s="122"/>
      <c r="PF11" s="118">
        <f>PF10-(SUM(PF12:PF25))</f>
        <v>0</v>
      </c>
      <c r="PG11" s="118"/>
      <c r="PH11" s="118"/>
      <c r="PI11" s="110"/>
      <c r="PJ11" s="120"/>
      <c r="PK11" s="110"/>
      <c r="PL11" s="118">
        <f>PL10-(SUM(PL12:PL25))</f>
        <v>0</v>
      </c>
      <c r="PM11" s="121"/>
      <c r="PN11" s="118"/>
      <c r="PO11" s="122"/>
      <c r="PP11" s="118">
        <f>PP10-(SUM(PP12:PP25))</f>
        <v>0</v>
      </c>
      <c r="PQ11" s="118"/>
      <c r="PR11" s="118"/>
      <c r="PS11" s="110"/>
      <c r="PT11" s="120"/>
      <c r="PU11" s="110"/>
      <c r="PV11" s="118">
        <f>PV10-(SUM(PV12:PV25))</f>
        <v>0</v>
      </c>
      <c r="PW11" s="121"/>
      <c r="PX11" s="118"/>
      <c r="PY11" s="122"/>
      <c r="PZ11" s="118">
        <f>PZ10-(SUM(PZ12:PZ25))</f>
        <v>0</v>
      </c>
      <c r="QA11" s="118"/>
      <c r="QB11" s="118"/>
      <c r="QC11" s="110"/>
      <c r="QD11" s="120"/>
      <c r="QE11" s="110"/>
      <c r="QF11" s="118" t="e">
        <f>QF10-(SUM(QF12:QF25))</f>
        <v>#DIV/0!</v>
      </c>
      <c r="QG11" s="121"/>
      <c r="QH11" s="118"/>
      <c r="QI11" s="122"/>
      <c r="QJ11" s="118">
        <f>QJ10-(SUM(QJ12:QJ25))</f>
        <v>0</v>
      </c>
      <c r="QK11" s="118"/>
      <c r="QL11" s="118"/>
      <c r="QM11" s="110"/>
      <c r="QN11" s="120"/>
      <c r="QO11" s="110"/>
      <c r="QP11" s="118">
        <f>QP10-(SUM(QP12:QP25))</f>
        <v>0</v>
      </c>
      <c r="QQ11" s="121"/>
      <c r="QR11" s="118"/>
      <c r="QS11" s="122"/>
      <c r="QT11" s="118">
        <f>QT10-(SUM(QT12:QT25))</f>
        <v>0</v>
      </c>
      <c r="QU11" s="118"/>
      <c r="QV11" s="118"/>
      <c r="QW11" s="110"/>
      <c r="QX11" s="120"/>
      <c r="QY11" s="110"/>
      <c r="QZ11" s="118">
        <f>QZ10-(SUM(QZ12:QZ25))</f>
        <v>0</v>
      </c>
      <c r="RA11" s="121"/>
      <c r="RB11" s="118"/>
      <c r="RC11" s="122"/>
      <c r="RD11" s="118">
        <f>RD10-(SUM(RD12:RD25))</f>
        <v>0</v>
      </c>
      <c r="RE11" s="118"/>
      <c r="RF11" s="118"/>
      <c r="RG11" s="110"/>
      <c r="RH11" s="120"/>
      <c r="RI11" s="110"/>
      <c r="RJ11" s="118">
        <f>RJ10-(SUM(RJ12:RJ25))</f>
        <v>0</v>
      </c>
      <c r="RK11" s="121"/>
      <c r="RL11" s="118"/>
      <c r="RM11" s="122"/>
      <c r="RN11" s="118">
        <f>RN10-(SUM(RN12:RN25))</f>
        <v>0</v>
      </c>
      <c r="RO11" s="118"/>
      <c r="RP11" s="118"/>
      <c r="RQ11" s="110"/>
      <c r="RR11" s="120"/>
      <c r="RS11" s="110"/>
      <c r="RT11" s="118">
        <f>RT10-(SUM(RT12:RT25))</f>
        <v>0</v>
      </c>
      <c r="RU11" s="121"/>
      <c r="RV11" s="118"/>
      <c r="RW11" s="122"/>
      <c r="RX11" s="118">
        <f>RX10-(SUM(RX12:RX25))</f>
        <v>0</v>
      </c>
      <c r="RY11" s="118"/>
      <c r="RZ11" s="118"/>
      <c r="SA11" s="110"/>
      <c r="SB11" s="120"/>
      <c r="SC11" s="110"/>
      <c r="SD11" s="118">
        <f>SD10-(SUM(SD12:SD25))</f>
        <v>0</v>
      </c>
      <c r="SE11" s="121"/>
      <c r="SF11" s="118"/>
      <c r="SG11" s="122"/>
      <c r="SH11" s="118">
        <f>SH10-(SUM(SH12:SH25))</f>
        <v>0</v>
      </c>
      <c r="SI11" s="118"/>
      <c r="SJ11" s="118"/>
      <c r="SK11" s="110"/>
      <c r="SL11" s="120"/>
      <c r="SM11" s="110"/>
      <c r="SN11" s="118">
        <f>SN10-(SUM(SN12:SN25))</f>
        <v>0</v>
      </c>
      <c r="SO11" s="121"/>
      <c r="SP11" s="118"/>
      <c r="SQ11" s="122"/>
      <c r="SR11" s="118">
        <f>SR10-(SUM(SR12:SR25))</f>
        <v>0</v>
      </c>
      <c r="SS11" s="118"/>
      <c r="ST11" s="118"/>
      <c r="SU11" s="110"/>
      <c r="SV11" s="120"/>
      <c r="SW11" s="110"/>
      <c r="SX11" s="118">
        <f>SX10-(SUM(SX12:SX25))</f>
        <v>0</v>
      </c>
      <c r="SY11" s="121"/>
      <c r="SZ11" s="118"/>
      <c r="TA11" s="122"/>
      <c r="TB11" s="118">
        <f>TB10-(SUM(TB12:TB25))</f>
        <v>0</v>
      </c>
      <c r="TC11" s="118"/>
      <c r="TD11" s="118"/>
      <c r="TE11" s="110"/>
      <c r="TF11" s="120"/>
      <c r="TG11" s="110"/>
      <c r="TH11" s="118">
        <f>TH10-(SUM(TH12:TH25))</f>
        <v>0</v>
      </c>
      <c r="TI11" s="121"/>
      <c r="TJ11" s="118"/>
      <c r="TK11" s="122"/>
      <c r="TL11" s="118">
        <f>TL10-(SUM(TL12:TL25))</f>
        <v>0</v>
      </c>
      <c r="TM11" s="118"/>
      <c r="TN11" s="118"/>
      <c r="TO11" s="110"/>
      <c r="TP11" s="120"/>
      <c r="TQ11" s="110"/>
      <c r="TR11" s="118">
        <f>TR10-(SUM(TR12:TR25))</f>
        <v>0</v>
      </c>
      <c r="TS11" s="121"/>
      <c r="TT11" s="118"/>
      <c r="TU11" s="122"/>
      <c r="TV11" s="118">
        <f>TV10-(SUM(TV12:TV25))</f>
        <v>0</v>
      </c>
      <c r="TW11" s="118"/>
      <c r="TX11" s="118"/>
      <c r="TY11" s="110"/>
      <c r="TZ11" s="120"/>
      <c r="UA11" s="110"/>
      <c r="UB11" s="118">
        <f>UB10-(SUM(UB12:UB25))</f>
        <v>0</v>
      </c>
      <c r="UC11" s="121"/>
      <c r="UD11" s="118"/>
      <c r="UE11" s="122"/>
      <c r="UF11" s="118">
        <f>UF10-(SUM(UF12:UF25))</f>
        <v>0</v>
      </c>
      <c r="UG11" s="118"/>
      <c r="UH11" s="118"/>
      <c r="UI11" s="110"/>
      <c r="UJ11" s="120"/>
      <c r="UK11" s="110"/>
      <c r="UL11" s="118">
        <f>UL10-(SUM(UL12:UL25))</f>
        <v>0</v>
      </c>
      <c r="UM11" s="121"/>
      <c r="UN11" s="118"/>
      <c r="UO11" s="122"/>
      <c r="UP11" s="118">
        <f>UP10-(SUM(UP12:UP25))</f>
        <v>0</v>
      </c>
      <c r="UQ11" s="118"/>
      <c r="UR11" s="118"/>
      <c r="US11" s="110"/>
      <c r="UT11" s="120"/>
      <c r="UU11" s="110"/>
      <c r="UV11" s="118">
        <f>UV10-(SUM(UV12:UV25))</f>
        <v>0</v>
      </c>
      <c r="UW11" s="121"/>
      <c r="UX11" s="118"/>
      <c r="UY11" s="122"/>
      <c r="UZ11" s="118">
        <f>UZ10-(SUM(UZ12:UZ25))</f>
        <v>0</v>
      </c>
      <c r="VA11" s="118"/>
      <c r="VB11" s="118"/>
      <c r="VC11" s="110"/>
      <c r="VD11" s="120"/>
      <c r="VE11" s="110"/>
      <c r="VF11" s="118">
        <f>VF10-(SUM(VF12:VF25))</f>
        <v>0</v>
      </c>
      <c r="VG11" s="121"/>
      <c r="VH11" s="118"/>
      <c r="VI11" s="122"/>
      <c r="VJ11" s="118">
        <f>VJ10-(SUM(VJ12:VJ25))</f>
        <v>0</v>
      </c>
      <c r="VK11" s="118"/>
      <c r="VL11" s="118"/>
      <c r="VM11" s="110"/>
      <c r="VN11" s="120"/>
      <c r="VO11" s="110"/>
      <c r="VP11" s="118">
        <f>VP10-(SUM(VP12:VP25))</f>
        <v>0</v>
      </c>
      <c r="VQ11" s="121"/>
      <c r="VR11" s="118"/>
      <c r="VS11" s="122"/>
      <c r="VT11" s="118">
        <f>VT10-(SUM(VT12:VT25))</f>
        <v>0</v>
      </c>
      <c r="VU11" s="118"/>
      <c r="VV11" s="118"/>
      <c r="VW11" s="110"/>
      <c r="VX11" s="120"/>
      <c r="VY11" s="110"/>
      <c r="VZ11" s="118">
        <f>VZ10-(SUM(VZ12:VZ25))</f>
        <v>0</v>
      </c>
      <c r="WA11" s="121"/>
      <c r="WB11" s="118"/>
      <c r="WC11" s="122"/>
      <c r="WD11" s="118">
        <f>WD10-(SUM(WD12:WD25))</f>
        <v>0</v>
      </c>
      <c r="WE11" s="118"/>
      <c r="WF11" s="118"/>
      <c r="WG11" s="110"/>
      <c r="WH11" s="120"/>
      <c r="WI11" s="110"/>
      <c r="WJ11" s="118">
        <f>WJ10-(SUM(WJ12:WJ25))</f>
        <v>0</v>
      </c>
      <c r="WK11" s="121"/>
      <c r="WL11" s="118"/>
      <c r="WM11" s="122"/>
      <c r="WN11" s="118">
        <f>WN10-(SUM(WN12:WN25))</f>
        <v>-0.04</v>
      </c>
      <c r="WO11" s="118"/>
      <c r="WP11" s="118"/>
    </row>
    <row r="12" spans="1:614" ht="24" customHeight="1" x14ac:dyDescent="0.25">
      <c r="A12" s="5"/>
      <c r="B12" s="205" t="s">
        <v>430</v>
      </c>
      <c r="C12" s="12" t="s">
        <v>751</v>
      </c>
      <c r="D12" s="12" t="s">
        <v>437</v>
      </c>
      <c r="E12" s="4" t="s">
        <v>33</v>
      </c>
      <c r="F12" s="123">
        <f>'прил № 2 (01.01.23)'!L722</f>
        <v>24</v>
      </c>
      <c r="G12" s="119">
        <f>F12/F10</f>
        <v>8.3330000000000001E-2</v>
      </c>
      <c r="H12" s="98">
        <f>H10*G12</f>
        <v>0</v>
      </c>
      <c r="I12" s="116">
        <f t="shared" ref="I12:I25" si="0">IF(F12&gt;0,H12/F12,0)</f>
        <v>0</v>
      </c>
      <c r="J12" s="90">
        <f>J10</f>
        <v>0</v>
      </c>
      <c r="K12" s="117">
        <f t="shared" ref="K12:K25" si="1">I12*J12</f>
        <v>0</v>
      </c>
      <c r="L12" s="98">
        <f t="shared" ref="L12:L25" si="2">K12*F12</f>
        <v>0</v>
      </c>
      <c r="M12" s="98"/>
      <c r="N12" s="118"/>
      <c r="O12" s="119">
        <f>K12/$WM12</f>
        <v>0</v>
      </c>
      <c r="P12" s="123">
        <f>'прил № 2 (01.01.23)'!AG722</f>
        <v>43</v>
      </c>
      <c r="Q12" s="119">
        <f>P12/P10</f>
        <v>0.10142</v>
      </c>
      <c r="R12" s="98">
        <f>R10*Q12</f>
        <v>0</v>
      </c>
      <c r="S12" s="116">
        <f t="shared" ref="S12:S25" si="3">IF(P12&gt;0,R12/P12,0)</f>
        <v>0</v>
      </c>
      <c r="T12" s="90">
        <f>T10</f>
        <v>0</v>
      </c>
      <c r="U12" s="117">
        <f t="shared" ref="U12:U25" si="4">S12*T12</f>
        <v>0</v>
      </c>
      <c r="V12" s="98">
        <f t="shared" ref="V12:V25" si="5">U12*P12</f>
        <v>0</v>
      </c>
      <c r="W12" s="98"/>
      <c r="X12" s="118"/>
      <c r="Y12" s="119">
        <f>U12/$WM12</f>
        <v>0</v>
      </c>
      <c r="Z12" s="123">
        <f>'прил № 2 (01.01.23)'!BB722</f>
        <v>47</v>
      </c>
      <c r="AA12" s="119">
        <f>Z12/Z10</f>
        <v>0.16434000000000001</v>
      </c>
      <c r="AB12" s="98">
        <f>AB10*AA12</f>
        <v>0</v>
      </c>
      <c r="AC12" s="116">
        <f t="shared" ref="AC12:AC25" si="6">IF(Z12&gt;0,AB12/Z12,0)</f>
        <v>0</v>
      </c>
      <c r="AD12" s="90">
        <f>AD10</f>
        <v>0</v>
      </c>
      <c r="AE12" s="117">
        <f t="shared" ref="AE12:AE25" si="7">AC12*AD12</f>
        <v>0</v>
      </c>
      <c r="AF12" s="98">
        <f t="shared" ref="AF12:AF25" si="8">AE12*Z12</f>
        <v>0</v>
      </c>
      <c r="AG12" s="98"/>
      <c r="AH12" s="118"/>
      <c r="AI12" s="119">
        <f>AE12/$WM12</f>
        <v>0</v>
      </c>
      <c r="AJ12" s="123">
        <f>'прил № 2 (01.01.23)'!BW722</f>
        <v>60</v>
      </c>
      <c r="AK12" s="119">
        <f>AJ12/AJ10</f>
        <v>0.22989000000000001</v>
      </c>
      <c r="AL12" s="98">
        <f>AL10*AK12</f>
        <v>0</v>
      </c>
      <c r="AM12" s="116">
        <f t="shared" ref="AM12:AM25" si="9">IF(AJ12&gt;0,AL12/AJ12,0)</f>
        <v>0</v>
      </c>
      <c r="AN12" s="90">
        <f>AN10</f>
        <v>0</v>
      </c>
      <c r="AO12" s="117">
        <f t="shared" ref="AO12:AO25" si="10">AM12*AN12</f>
        <v>0</v>
      </c>
      <c r="AP12" s="98">
        <f t="shared" ref="AP12:AP25" si="11">AO12*AJ12</f>
        <v>0</v>
      </c>
      <c r="AQ12" s="98"/>
      <c r="AR12" s="118"/>
      <c r="AS12" s="119">
        <f>AO12/$WM12</f>
        <v>0</v>
      </c>
      <c r="AT12" s="123">
        <f>'прил № 2 (01.01.23)'!CR722</f>
        <v>23</v>
      </c>
      <c r="AU12" s="119">
        <f>AT12/AT10</f>
        <v>0.18548000000000001</v>
      </c>
      <c r="AV12" s="98">
        <f>AV10*AU12</f>
        <v>0</v>
      </c>
      <c r="AW12" s="116">
        <f t="shared" ref="AW12:AW25" si="12">IF(AT12&gt;0,AV12/AT12,0)</f>
        <v>0</v>
      </c>
      <c r="AX12" s="90">
        <f>AX10</f>
        <v>0</v>
      </c>
      <c r="AY12" s="117">
        <f t="shared" ref="AY12:AY25" si="13">AW12*AX12</f>
        <v>0</v>
      </c>
      <c r="AZ12" s="98">
        <f t="shared" ref="AZ12:AZ25" si="14">AY12*AT12</f>
        <v>0</v>
      </c>
      <c r="BA12" s="98"/>
      <c r="BB12" s="118"/>
      <c r="BC12" s="119">
        <f>AY12/$WM12</f>
        <v>0</v>
      </c>
      <c r="BD12" s="123">
        <f>'прил № 2 (01.01.23)'!DM722</f>
        <v>0</v>
      </c>
      <c r="BE12" s="119" t="e">
        <f>BD12/BD10</f>
        <v>#DIV/0!</v>
      </c>
      <c r="BF12" s="98" t="e">
        <f>BF10*BE12</f>
        <v>#DIV/0!</v>
      </c>
      <c r="BG12" s="116">
        <f t="shared" ref="BG12:BG25" si="15">IF(BD12&gt;0,BF12/BD12,0)</f>
        <v>0</v>
      </c>
      <c r="BH12" s="90">
        <f>BH10</f>
        <v>0</v>
      </c>
      <c r="BI12" s="117">
        <f t="shared" ref="BI12:BI25" si="16">BG12*BH12</f>
        <v>0</v>
      </c>
      <c r="BJ12" s="98">
        <f t="shared" ref="BJ12:BJ25" si="17">BI12*BD12</f>
        <v>0</v>
      </c>
      <c r="BK12" s="98"/>
      <c r="BL12" s="118"/>
      <c r="BM12" s="119">
        <f>BI12/$WM12</f>
        <v>0</v>
      </c>
      <c r="BN12" s="123">
        <f>'прил № 2 (01.01.23)'!EH722</f>
        <v>0</v>
      </c>
      <c r="BO12" s="119">
        <f>BN12/BN10</f>
        <v>0</v>
      </c>
      <c r="BP12" s="98">
        <f>BP10*BO12</f>
        <v>0</v>
      </c>
      <c r="BQ12" s="116">
        <f t="shared" ref="BQ12:BQ25" si="18">IF(BN12&gt;0,BP12/BN12,0)</f>
        <v>0</v>
      </c>
      <c r="BR12" s="90">
        <f>BR10</f>
        <v>0</v>
      </c>
      <c r="BS12" s="117">
        <f t="shared" ref="BS12:BS25" si="19">BQ12*BR12</f>
        <v>0</v>
      </c>
      <c r="BT12" s="98">
        <f t="shared" ref="BT12:BT25" si="20">BS12*BN12</f>
        <v>0</v>
      </c>
      <c r="BU12" s="98"/>
      <c r="BV12" s="118"/>
      <c r="BW12" s="119">
        <f>BS12/$WM12</f>
        <v>0</v>
      </c>
      <c r="BX12" s="123">
        <f>'прил № 2 (01.01.23)'!FC722</f>
        <v>0</v>
      </c>
      <c r="BY12" s="119" t="e">
        <f>BX12/BX10</f>
        <v>#DIV/0!</v>
      </c>
      <c r="BZ12" s="98" t="e">
        <f>BZ10*BY12</f>
        <v>#DIV/0!</v>
      </c>
      <c r="CA12" s="116">
        <f t="shared" ref="CA12:CA25" si="21">IF(BX12&gt;0,BZ12/BX12,0)</f>
        <v>0</v>
      </c>
      <c r="CB12" s="90">
        <f>CB10</f>
        <v>0</v>
      </c>
      <c r="CC12" s="117">
        <f t="shared" ref="CC12:CC25" si="22">CA12*CB12</f>
        <v>0</v>
      </c>
      <c r="CD12" s="98">
        <f t="shared" ref="CD12:CD25" si="23">CC12*BX12</f>
        <v>0</v>
      </c>
      <c r="CE12" s="98"/>
      <c r="CF12" s="118"/>
      <c r="CG12" s="119">
        <f>CC12/$WM12</f>
        <v>0</v>
      </c>
      <c r="CH12" s="123">
        <v>33</v>
      </c>
      <c r="CI12" s="119">
        <f>CH12/CH10</f>
        <v>0.20755000000000001</v>
      </c>
      <c r="CJ12" s="98">
        <f>CJ10*CI12</f>
        <v>0</v>
      </c>
      <c r="CK12" s="116">
        <f t="shared" ref="CK12:CK25" si="24">IF(CH12&gt;0,CJ12/CH12,0)</f>
        <v>0</v>
      </c>
      <c r="CL12" s="90">
        <f>CL10</f>
        <v>0</v>
      </c>
      <c r="CM12" s="117">
        <f t="shared" ref="CM12:CM25" si="25">CK12*CL12</f>
        <v>0</v>
      </c>
      <c r="CN12" s="98">
        <f t="shared" ref="CN12:CN25" si="26">CM12*CH12</f>
        <v>0</v>
      </c>
      <c r="CO12" s="98"/>
      <c r="CP12" s="118"/>
      <c r="CQ12" s="119">
        <f>CM12/$WM12</f>
        <v>0</v>
      </c>
      <c r="CR12" s="123"/>
      <c r="CS12" s="119" t="e">
        <f>CR12/CR10</f>
        <v>#DIV/0!</v>
      </c>
      <c r="CT12" s="98" t="e">
        <f>CT10*CS12</f>
        <v>#DIV/0!</v>
      </c>
      <c r="CU12" s="116">
        <f t="shared" ref="CU12:CU25" si="27">IF(CR12&gt;0,CT12/CR12,0)</f>
        <v>0</v>
      </c>
      <c r="CV12" s="90">
        <f>CV10</f>
        <v>0</v>
      </c>
      <c r="CW12" s="117">
        <f t="shared" ref="CW12:CW25" si="28">CU12*CV12</f>
        <v>0</v>
      </c>
      <c r="CX12" s="98">
        <f t="shared" ref="CX12:CX25" si="29">CW12*CR12</f>
        <v>0</v>
      </c>
      <c r="CY12" s="98"/>
      <c r="CZ12" s="118"/>
      <c r="DA12" s="119">
        <f>CW12/$WM12</f>
        <v>0</v>
      </c>
      <c r="DB12" s="123">
        <f>'прил № 2 (01.01.23)'!HN722</f>
        <v>0</v>
      </c>
      <c r="DC12" s="119">
        <f>DB12/DB10</f>
        <v>0</v>
      </c>
      <c r="DD12" s="98">
        <f>DD10*DC12</f>
        <v>0</v>
      </c>
      <c r="DE12" s="116">
        <f t="shared" ref="DE12:DE25" si="30">IF(DB12&gt;0,DD12/DB12,0)</f>
        <v>0</v>
      </c>
      <c r="DF12" s="90">
        <f>DF10</f>
        <v>0</v>
      </c>
      <c r="DG12" s="117">
        <f t="shared" ref="DG12:DG25" si="31">DE12*DF12</f>
        <v>0</v>
      </c>
      <c r="DH12" s="98">
        <f t="shared" ref="DH12:DH25" si="32">DG12*DB12</f>
        <v>0</v>
      </c>
      <c r="DI12" s="98"/>
      <c r="DJ12" s="118"/>
      <c r="DK12" s="119">
        <f>DG12/$WM12</f>
        <v>0</v>
      </c>
      <c r="DL12" s="123">
        <f>'прил № 2 (01.01.23)'!II722</f>
        <v>43</v>
      </c>
      <c r="DM12" s="119">
        <f>DL12/DL10</f>
        <v>0.15751000000000001</v>
      </c>
      <c r="DN12" s="98">
        <f>DN10*DM12</f>
        <v>0</v>
      </c>
      <c r="DO12" s="116">
        <f t="shared" ref="DO12:DO25" si="33">IF(DL12&gt;0,DN12/DL12,0)</f>
        <v>0</v>
      </c>
      <c r="DP12" s="90">
        <f>DP10</f>
        <v>0</v>
      </c>
      <c r="DQ12" s="117">
        <f t="shared" ref="DQ12:DQ25" si="34">DO12*DP12</f>
        <v>0</v>
      </c>
      <c r="DR12" s="98">
        <f t="shared" ref="DR12:DR25" si="35">DQ12*DL12</f>
        <v>0</v>
      </c>
      <c r="DS12" s="98"/>
      <c r="DT12" s="118"/>
      <c r="DU12" s="119">
        <f>DQ12/$WM12</f>
        <v>0</v>
      </c>
      <c r="DV12" s="123">
        <f>'прил № 2 (01.01.23)'!JD722</f>
        <v>12</v>
      </c>
      <c r="DW12" s="119">
        <f>DV12/DV10</f>
        <v>8.9550000000000005E-2</v>
      </c>
      <c r="DX12" s="98">
        <f>DX10*DW12</f>
        <v>0</v>
      </c>
      <c r="DY12" s="116">
        <f t="shared" ref="DY12:DY25" si="36">IF(DV12&gt;0,DX12/DV12,0)</f>
        <v>0</v>
      </c>
      <c r="DZ12" s="90">
        <f>DZ10</f>
        <v>0</v>
      </c>
      <c r="EA12" s="117">
        <f t="shared" ref="EA12:EA25" si="37">DY12*DZ12</f>
        <v>0</v>
      </c>
      <c r="EB12" s="98">
        <f t="shared" ref="EB12:EB25" si="38">EA12*DV12</f>
        <v>0</v>
      </c>
      <c r="EC12" s="98"/>
      <c r="ED12" s="118"/>
      <c r="EE12" s="119">
        <f>EA12/$WM12</f>
        <v>0</v>
      </c>
      <c r="EF12" s="123">
        <f>'прил № 2 (01.01.23)'!JY722</f>
        <v>0</v>
      </c>
      <c r="EG12" s="119">
        <f>EF12/EF10</f>
        <v>0</v>
      </c>
      <c r="EH12" s="98">
        <f>EH10*EG12</f>
        <v>0</v>
      </c>
      <c r="EI12" s="116">
        <f t="shared" ref="EI12:EI25" si="39">IF(EF12&gt;0,EH12/EF12,0)</f>
        <v>0</v>
      </c>
      <c r="EJ12" s="90">
        <f>EJ10</f>
        <v>9.92</v>
      </c>
      <c r="EK12" s="117">
        <f t="shared" ref="EK12:EK25" si="40">EI12*EJ12</f>
        <v>0</v>
      </c>
      <c r="EL12" s="98">
        <f t="shared" ref="EL12:EL25" si="41">EK12*EF12</f>
        <v>0</v>
      </c>
      <c r="EM12" s="98"/>
      <c r="EN12" s="118"/>
      <c r="EO12" s="119">
        <f>EK12/$WM12</f>
        <v>0</v>
      </c>
      <c r="EP12" s="123">
        <f>'прил № 2 (01.01.23)'!KT722</f>
        <v>20</v>
      </c>
      <c r="EQ12" s="119">
        <f>EP12/EP10</f>
        <v>0.11364</v>
      </c>
      <c r="ER12" s="98">
        <f>ER10*EQ12</f>
        <v>0</v>
      </c>
      <c r="ES12" s="116">
        <f t="shared" ref="ES12:ES25" si="42">IF(EP12&gt;0,ER12/EP12,0)</f>
        <v>0</v>
      </c>
      <c r="ET12" s="90">
        <f>ET10</f>
        <v>0</v>
      </c>
      <c r="EU12" s="117">
        <f t="shared" ref="EU12:EU25" si="43">ES12*ET12</f>
        <v>0</v>
      </c>
      <c r="EV12" s="98">
        <f t="shared" ref="EV12:EV25" si="44">EU12*EP12</f>
        <v>0</v>
      </c>
      <c r="EW12" s="98"/>
      <c r="EX12" s="118"/>
      <c r="EY12" s="119">
        <f>EU12/$WM12</f>
        <v>0</v>
      </c>
      <c r="EZ12" s="123">
        <f>'прил № 2 (01.01.23)'!LO722</f>
        <v>42</v>
      </c>
      <c r="FA12" s="119">
        <f>EZ12/EZ10</f>
        <v>0.19005</v>
      </c>
      <c r="FB12" s="98">
        <f>FB10*FA12</f>
        <v>19423.11</v>
      </c>
      <c r="FC12" s="116">
        <f t="shared" ref="FC12:FC25" si="45">IF(EZ12&gt;0,FB12/EZ12,0)</f>
        <v>462.45499999999998</v>
      </c>
      <c r="FD12" s="90">
        <f>FD10</f>
        <v>9.92</v>
      </c>
      <c r="FE12" s="117">
        <f t="shared" ref="FE12:FE25" si="46">FC12*FD12</f>
        <v>4587.5536000000002</v>
      </c>
      <c r="FF12" s="98">
        <f t="shared" ref="FF12:FF25" si="47">FE12*EZ12</f>
        <v>192677.25</v>
      </c>
      <c r="FG12" s="98"/>
      <c r="FH12" s="118"/>
      <c r="FI12" s="119">
        <f>FE12/$WM12</f>
        <v>40.249380000000002</v>
      </c>
      <c r="FJ12" s="123">
        <f>'прил № 2 (01.01.23)'!MJ722</f>
        <v>24</v>
      </c>
      <c r="FK12" s="119">
        <f>FJ12/FJ10</f>
        <v>0.2243</v>
      </c>
      <c r="FL12" s="98">
        <f>FL10*FK12</f>
        <v>0</v>
      </c>
      <c r="FM12" s="116">
        <f t="shared" ref="FM12:FM25" si="48">IF(FJ12&gt;0,FL12/FJ12,0)</f>
        <v>0</v>
      </c>
      <c r="FN12" s="90">
        <f>FN10</f>
        <v>0</v>
      </c>
      <c r="FO12" s="117">
        <f t="shared" ref="FO12:FO25" si="49">FM12*FN12</f>
        <v>0</v>
      </c>
      <c r="FP12" s="98">
        <f t="shared" ref="FP12:FP25" si="50">FO12*FJ12</f>
        <v>0</v>
      </c>
      <c r="FQ12" s="98"/>
      <c r="FR12" s="118"/>
      <c r="FS12" s="119">
        <f>FO12/$WM12</f>
        <v>0</v>
      </c>
      <c r="FT12" s="123">
        <f>'прил № 2 (01.01.23)'!NE722</f>
        <v>39</v>
      </c>
      <c r="FU12" s="119">
        <f>FT12/FT10</f>
        <v>0.22542999999999999</v>
      </c>
      <c r="FV12" s="98">
        <f>FV10*FU12</f>
        <v>0</v>
      </c>
      <c r="FW12" s="116">
        <f t="shared" ref="FW12:FW25" si="51">IF(FT12&gt;0,FV12/FT12,0)</f>
        <v>0</v>
      </c>
      <c r="FX12" s="90">
        <f>FX10</f>
        <v>0</v>
      </c>
      <c r="FY12" s="117">
        <f t="shared" ref="FY12:FY25" si="52">FW12*FX12</f>
        <v>0</v>
      </c>
      <c r="FZ12" s="98">
        <f t="shared" ref="FZ12:FZ25" si="53">FY12*FT12</f>
        <v>0</v>
      </c>
      <c r="GA12" s="98"/>
      <c r="GB12" s="118"/>
      <c r="GC12" s="119">
        <f>FY12/$WM12</f>
        <v>0</v>
      </c>
      <c r="GD12" s="123">
        <f>'прил № 2 (01.01.23)'!NZ722</f>
        <v>28</v>
      </c>
      <c r="GE12" s="119">
        <f>GD12/GD10</f>
        <v>9.0609999999999996E-2</v>
      </c>
      <c r="GF12" s="98">
        <f>GF10*GE12</f>
        <v>0</v>
      </c>
      <c r="GG12" s="116">
        <f t="shared" ref="GG12:GG25" si="54">IF(GD12&gt;0,GF12/GD12,0)</f>
        <v>0</v>
      </c>
      <c r="GH12" s="90">
        <f>GH10</f>
        <v>0</v>
      </c>
      <c r="GI12" s="117">
        <f t="shared" ref="GI12:GI25" si="55">GG12*GH12</f>
        <v>0</v>
      </c>
      <c r="GJ12" s="98">
        <f t="shared" ref="GJ12:GJ25" si="56">GI12*GD12</f>
        <v>0</v>
      </c>
      <c r="GK12" s="98"/>
      <c r="GL12" s="118"/>
      <c r="GM12" s="119">
        <f>GI12/$WM12</f>
        <v>0</v>
      </c>
      <c r="GN12" s="123">
        <f>'прил № 2 (01.01.23)'!OU722</f>
        <v>26</v>
      </c>
      <c r="GO12" s="119">
        <f>GN12/GN10</f>
        <v>0.16883000000000001</v>
      </c>
      <c r="GP12" s="98">
        <f>GP10*GO12</f>
        <v>0</v>
      </c>
      <c r="GQ12" s="116">
        <f t="shared" ref="GQ12:GQ25" si="57">IF(GN12&gt;0,GP12/GN12,0)</f>
        <v>0</v>
      </c>
      <c r="GR12" s="90">
        <f>GR10</f>
        <v>0</v>
      </c>
      <c r="GS12" s="117">
        <f t="shared" ref="GS12:GS25" si="58">GQ12*GR12</f>
        <v>0</v>
      </c>
      <c r="GT12" s="98">
        <f t="shared" ref="GT12:GT25" si="59">GS12*GN12</f>
        <v>0</v>
      </c>
      <c r="GU12" s="98"/>
      <c r="GV12" s="118"/>
      <c r="GW12" s="119">
        <f>GS12/$WM12</f>
        <v>0</v>
      </c>
      <c r="GX12" s="123">
        <f>'прил № 2 (01.01.23)'!PP722</f>
        <v>0</v>
      </c>
      <c r="GY12" s="119">
        <f>GX12/GX10</f>
        <v>0</v>
      </c>
      <c r="GZ12" s="98">
        <f>GZ10*GY12</f>
        <v>0</v>
      </c>
      <c r="HA12" s="116">
        <f t="shared" ref="HA12:HA25" si="60">IF(GX12&gt;0,GZ12/GX12,0)</f>
        <v>0</v>
      </c>
      <c r="HB12" s="90">
        <f>HB10</f>
        <v>0</v>
      </c>
      <c r="HC12" s="117">
        <f t="shared" ref="HC12:HC25" si="61">HA12*HB12</f>
        <v>0</v>
      </c>
      <c r="HD12" s="98">
        <f t="shared" ref="HD12:HD25" si="62">HC12*GX12</f>
        <v>0</v>
      </c>
      <c r="HE12" s="98"/>
      <c r="HF12" s="118"/>
      <c r="HG12" s="119">
        <f>HC12/$WM12</f>
        <v>0</v>
      </c>
      <c r="HH12" s="123">
        <f>'прил № 2 (01.01.23)'!QK722</f>
        <v>23</v>
      </c>
      <c r="HI12" s="119">
        <f>HH12/HH10</f>
        <v>0.13938999999999999</v>
      </c>
      <c r="HJ12" s="98">
        <f>HJ10*HI12</f>
        <v>0</v>
      </c>
      <c r="HK12" s="116">
        <f t="shared" ref="HK12:HK25" si="63">IF(HH12&gt;0,HJ12/HH12,0)</f>
        <v>0</v>
      </c>
      <c r="HL12" s="90">
        <f>HL10</f>
        <v>0</v>
      </c>
      <c r="HM12" s="117">
        <f t="shared" ref="HM12:HM25" si="64">HK12*HL12</f>
        <v>0</v>
      </c>
      <c r="HN12" s="98">
        <f t="shared" ref="HN12:HN25" si="65">HM12*HH12</f>
        <v>0</v>
      </c>
      <c r="HO12" s="98"/>
      <c r="HP12" s="118"/>
      <c r="HQ12" s="119">
        <f>HM12/$WM12</f>
        <v>0</v>
      </c>
      <c r="HR12" s="123">
        <f>'прил № 2 (01.01.23)'!RF722</f>
        <v>48</v>
      </c>
      <c r="HS12" s="119">
        <f>HR12/HR10</f>
        <v>0.17329</v>
      </c>
      <c r="HT12" s="98">
        <f>HT10*HS12</f>
        <v>0</v>
      </c>
      <c r="HU12" s="116">
        <f t="shared" ref="HU12:HU25" si="66">IF(HR12&gt;0,HT12/HR12,0)</f>
        <v>0</v>
      </c>
      <c r="HV12" s="90">
        <f>HV10</f>
        <v>0</v>
      </c>
      <c r="HW12" s="117">
        <f t="shared" ref="HW12:HW25" si="67">HU12*HV12</f>
        <v>0</v>
      </c>
      <c r="HX12" s="98">
        <f t="shared" ref="HX12:HX25" si="68">HW12*HR12</f>
        <v>0</v>
      </c>
      <c r="HY12" s="98"/>
      <c r="HZ12" s="118"/>
      <c r="IA12" s="119">
        <f>HW12/$WM12</f>
        <v>0</v>
      </c>
      <c r="IB12" s="123">
        <f>'прил № 2 (01.01.23)'!SA722</f>
        <v>81</v>
      </c>
      <c r="IC12" s="119">
        <f>IB12/IB10</f>
        <v>0.16875000000000001</v>
      </c>
      <c r="ID12" s="98">
        <f>ID10*IC12</f>
        <v>0</v>
      </c>
      <c r="IE12" s="116">
        <f t="shared" ref="IE12:IE25" si="69">IF(IB12&gt;0,ID12/IB12,0)</f>
        <v>0</v>
      </c>
      <c r="IF12" s="90">
        <f>IF10</f>
        <v>0</v>
      </c>
      <c r="IG12" s="117">
        <f t="shared" ref="IG12:IG25" si="70">IE12*IF12</f>
        <v>0</v>
      </c>
      <c r="IH12" s="98">
        <f t="shared" ref="IH12:IH25" si="71">IG12*IB12</f>
        <v>0</v>
      </c>
      <c r="II12" s="98"/>
      <c r="IJ12" s="118"/>
      <c r="IK12" s="119">
        <f>IG12/$WM12</f>
        <v>0</v>
      </c>
      <c r="IL12" s="123">
        <f>'прил № 2 (01.01.23)'!SV722</f>
        <v>26</v>
      </c>
      <c r="IM12" s="119">
        <f>IL12/IL10</f>
        <v>0.16250000000000001</v>
      </c>
      <c r="IN12" s="98">
        <f>IN10*IM12</f>
        <v>0</v>
      </c>
      <c r="IO12" s="116">
        <f t="shared" ref="IO12:IO25" si="72">IF(IL12&gt;0,IN12/IL12,0)</f>
        <v>0</v>
      </c>
      <c r="IP12" s="90">
        <f>IP10</f>
        <v>0</v>
      </c>
      <c r="IQ12" s="117">
        <f t="shared" ref="IQ12:IQ25" si="73">IO12*IP12</f>
        <v>0</v>
      </c>
      <c r="IR12" s="98">
        <f t="shared" ref="IR12:IR25" si="74">IQ12*IL12</f>
        <v>0</v>
      </c>
      <c r="IS12" s="98"/>
      <c r="IT12" s="118"/>
      <c r="IU12" s="119">
        <f>IQ12/$WM12</f>
        <v>0</v>
      </c>
      <c r="IV12" s="123">
        <f>'прил № 2 (01.01.23)'!TQ722</f>
        <v>21</v>
      </c>
      <c r="IW12" s="119">
        <f>IV12/IV10</f>
        <v>0.19266</v>
      </c>
      <c r="IX12" s="98">
        <f>IX10*IW12</f>
        <v>0</v>
      </c>
      <c r="IY12" s="116">
        <f t="shared" ref="IY12:IY25" si="75">IF(IV12&gt;0,IX12/IV12,0)</f>
        <v>0</v>
      </c>
      <c r="IZ12" s="90">
        <f>IZ10</f>
        <v>0</v>
      </c>
      <c r="JA12" s="117">
        <f t="shared" ref="JA12:JA25" si="76">IY12*IZ12</f>
        <v>0</v>
      </c>
      <c r="JB12" s="98">
        <f t="shared" ref="JB12:JB25" si="77">JA12*IV12</f>
        <v>0</v>
      </c>
      <c r="JC12" s="98"/>
      <c r="JD12" s="118"/>
      <c r="JE12" s="119">
        <f>JA12/$WM12</f>
        <v>0</v>
      </c>
      <c r="JF12" s="123">
        <f>'прил № 2 (01.01.23)'!UL722</f>
        <v>53</v>
      </c>
      <c r="JG12" s="119">
        <f>JF12/JF10</f>
        <v>0.19925000000000001</v>
      </c>
      <c r="JH12" s="98">
        <f>JH10*JG12</f>
        <v>0</v>
      </c>
      <c r="JI12" s="116">
        <f t="shared" ref="JI12:JI25" si="78">IF(JF12&gt;0,JH12/JF12,0)</f>
        <v>0</v>
      </c>
      <c r="JJ12" s="90">
        <f>JJ10</f>
        <v>0</v>
      </c>
      <c r="JK12" s="117">
        <f t="shared" ref="JK12:JK25" si="79">JI12*JJ12</f>
        <v>0</v>
      </c>
      <c r="JL12" s="98">
        <f t="shared" ref="JL12:JL25" si="80">JK12*JF12</f>
        <v>0</v>
      </c>
      <c r="JM12" s="98"/>
      <c r="JN12" s="118"/>
      <c r="JO12" s="119">
        <f>JK12/$WM12</f>
        <v>0</v>
      </c>
      <c r="JP12" s="123">
        <f>'прил № 2 (01.01.23)'!VG722</f>
        <v>68</v>
      </c>
      <c r="JQ12" s="119">
        <f>JP12/JP10</f>
        <v>0.25</v>
      </c>
      <c r="JR12" s="98">
        <f>JR10*JQ12</f>
        <v>0</v>
      </c>
      <c r="JS12" s="116">
        <f t="shared" ref="JS12:JS25" si="81">IF(JP12&gt;0,JR12/JP12,0)</f>
        <v>0</v>
      </c>
      <c r="JT12" s="90">
        <f>JT10</f>
        <v>0</v>
      </c>
      <c r="JU12" s="117">
        <f t="shared" ref="JU12:JU25" si="82">JS12*JT12</f>
        <v>0</v>
      </c>
      <c r="JV12" s="98">
        <f t="shared" ref="JV12:JV25" si="83">JU12*JP12</f>
        <v>0</v>
      </c>
      <c r="JW12" s="98"/>
      <c r="JX12" s="118"/>
      <c r="JY12" s="119">
        <f>JU12/$WM12</f>
        <v>0</v>
      </c>
      <c r="JZ12" s="123"/>
      <c r="KA12" s="119" t="e">
        <f>JZ12/JZ10</f>
        <v>#DIV/0!</v>
      </c>
      <c r="KB12" s="98" t="e">
        <f>KB10*KA12</f>
        <v>#DIV/0!</v>
      </c>
      <c r="KC12" s="116">
        <f t="shared" ref="KC12:KC25" si="84">IF(JZ12&gt;0,KB12/JZ12,0)</f>
        <v>0</v>
      </c>
      <c r="KD12" s="90">
        <f>KD10</f>
        <v>0</v>
      </c>
      <c r="KE12" s="117">
        <f t="shared" ref="KE12:KE25" si="85">KC12*KD12</f>
        <v>0</v>
      </c>
      <c r="KF12" s="98">
        <f t="shared" ref="KF12:KF25" si="86">KE12*JZ12</f>
        <v>0</v>
      </c>
      <c r="KG12" s="98"/>
      <c r="KH12" s="118"/>
      <c r="KI12" s="119">
        <f>KE12/$WM12</f>
        <v>0</v>
      </c>
      <c r="KJ12" s="123">
        <f>'прил № 2 (01.01.23)'!WW722</f>
        <v>25</v>
      </c>
      <c r="KK12" s="119">
        <f>KJ12/KJ10</f>
        <v>0.15337000000000001</v>
      </c>
      <c r="KL12" s="98">
        <f>KL10*KK12</f>
        <v>0</v>
      </c>
      <c r="KM12" s="116">
        <f t="shared" ref="KM12:KM25" si="87">IF(KJ12&gt;0,KL12/KJ12,0)</f>
        <v>0</v>
      </c>
      <c r="KN12" s="90">
        <f>KN10</f>
        <v>0</v>
      </c>
      <c r="KO12" s="117">
        <f t="shared" ref="KO12:KO25" si="88">KM12*KN12</f>
        <v>0</v>
      </c>
      <c r="KP12" s="98">
        <f t="shared" ref="KP12:KP25" si="89">KO12*KJ12</f>
        <v>0</v>
      </c>
      <c r="KQ12" s="98"/>
      <c r="KR12" s="118"/>
      <c r="KS12" s="119">
        <f>KO12/$WM12</f>
        <v>0</v>
      </c>
      <c r="KT12" s="123">
        <f>'прил № 2 (01.01.23)'!XR722</f>
        <v>51</v>
      </c>
      <c r="KU12" s="119">
        <f>KT12/KT10</f>
        <v>0.14868999999999999</v>
      </c>
      <c r="KV12" s="98">
        <f>KV10*KU12</f>
        <v>0</v>
      </c>
      <c r="KW12" s="116">
        <f t="shared" ref="KW12:KW25" si="90">IF(KT12&gt;0,KV12/KT12,0)</f>
        <v>0</v>
      </c>
      <c r="KX12" s="90">
        <f>KX10</f>
        <v>0</v>
      </c>
      <c r="KY12" s="117">
        <f t="shared" ref="KY12:KY25" si="91">KW12*KX12</f>
        <v>0</v>
      </c>
      <c r="KZ12" s="98">
        <f t="shared" ref="KZ12:KZ25" si="92">KY12*KT12</f>
        <v>0</v>
      </c>
      <c r="LA12" s="98"/>
      <c r="LB12" s="118"/>
      <c r="LC12" s="119">
        <f>KY12/$WM12</f>
        <v>0</v>
      </c>
      <c r="LD12" s="123">
        <f>'прил № 2 (01.01.23)'!YM722</f>
        <v>70</v>
      </c>
      <c r="LE12" s="119">
        <f>LD12/LD10</f>
        <v>0.24476000000000001</v>
      </c>
      <c r="LF12" s="98">
        <f>LF10*LE12</f>
        <v>0</v>
      </c>
      <c r="LG12" s="116">
        <f t="shared" ref="LG12:LG25" si="93">IF(LD12&gt;0,LF12/LD12,0)</f>
        <v>0</v>
      </c>
      <c r="LH12" s="90">
        <f>LH10</f>
        <v>0</v>
      </c>
      <c r="LI12" s="117">
        <f t="shared" ref="LI12:LI25" si="94">LG12*LH12</f>
        <v>0</v>
      </c>
      <c r="LJ12" s="98">
        <f t="shared" ref="LJ12:LJ25" si="95">LI12*LD12</f>
        <v>0</v>
      </c>
      <c r="LK12" s="98"/>
      <c r="LL12" s="118"/>
      <c r="LM12" s="119">
        <f>LI12/$WM12</f>
        <v>0</v>
      </c>
      <c r="LN12" s="123">
        <f>'прил № 2 (01.01.23)'!ZH722</f>
        <v>23</v>
      </c>
      <c r="LO12" s="119">
        <f>LN12/LN10</f>
        <v>9.2740000000000003E-2</v>
      </c>
      <c r="LP12" s="98">
        <f>LP10*LO12</f>
        <v>0</v>
      </c>
      <c r="LQ12" s="116">
        <f t="shared" ref="LQ12:LQ25" si="96">IF(LN12&gt;0,LP12/LN12,0)</f>
        <v>0</v>
      </c>
      <c r="LR12" s="90">
        <f>LR10</f>
        <v>0</v>
      </c>
      <c r="LS12" s="117">
        <f t="shared" ref="LS12:LS25" si="97">LQ12*LR12</f>
        <v>0</v>
      </c>
      <c r="LT12" s="98">
        <f t="shared" ref="LT12:LT25" si="98">LS12*LN12</f>
        <v>0</v>
      </c>
      <c r="LU12" s="98"/>
      <c r="LV12" s="118"/>
      <c r="LW12" s="119">
        <f>LS12/$WM12</f>
        <v>0</v>
      </c>
      <c r="LX12" s="123">
        <f>'прил № 2 (01.01.23)'!AAC722</f>
        <v>15</v>
      </c>
      <c r="LY12" s="119">
        <f>LX12/LX10</f>
        <v>0.12931000000000001</v>
      </c>
      <c r="LZ12" s="98">
        <f>LZ10*LY12</f>
        <v>0</v>
      </c>
      <c r="MA12" s="116">
        <f t="shared" ref="MA12:MA25" si="99">IF(LX12&gt;0,LZ12/LX12,0)</f>
        <v>0</v>
      </c>
      <c r="MB12" s="90">
        <f>MB10</f>
        <v>0</v>
      </c>
      <c r="MC12" s="117">
        <f t="shared" ref="MC12:MC25" si="100">MA12*MB12</f>
        <v>0</v>
      </c>
      <c r="MD12" s="98">
        <f t="shared" ref="MD12:MD25" si="101">MC12*LX12</f>
        <v>0</v>
      </c>
      <c r="ME12" s="98"/>
      <c r="MF12" s="118"/>
      <c r="MG12" s="119">
        <f>MC12/$WM12</f>
        <v>0</v>
      </c>
      <c r="MH12" s="123">
        <f>'прил № 2 (01.01.23)'!AAX722</f>
        <v>25</v>
      </c>
      <c r="MI12" s="119">
        <f>MH12/MH10</f>
        <v>0.17241000000000001</v>
      </c>
      <c r="MJ12" s="98">
        <f>MJ10*MI12</f>
        <v>0</v>
      </c>
      <c r="MK12" s="116">
        <f t="shared" ref="MK12:MK25" si="102">IF(MH12&gt;0,MJ12/MH12,0)</f>
        <v>0</v>
      </c>
      <c r="ML12" s="90">
        <f>ML10</f>
        <v>0</v>
      </c>
      <c r="MM12" s="117">
        <f t="shared" ref="MM12:MM25" si="103">MK12*ML12</f>
        <v>0</v>
      </c>
      <c r="MN12" s="98">
        <f t="shared" ref="MN12:MN25" si="104">MM12*MH12</f>
        <v>0</v>
      </c>
      <c r="MO12" s="98"/>
      <c r="MP12" s="118"/>
      <c r="MQ12" s="119">
        <f>MM12/$WM12</f>
        <v>0</v>
      </c>
      <c r="MR12" s="123">
        <f>'прил № 2 (01.01.23)'!ABS722</f>
        <v>35</v>
      </c>
      <c r="MS12" s="119">
        <f>MR12/MR10</f>
        <v>0.11146</v>
      </c>
      <c r="MT12" s="98">
        <f>MT10*MS12</f>
        <v>0</v>
      </c>
      <c r="MU12" s="116">
        <f t="shared" ref="MU12:MU25" si="105">IF(MR12&gt;0,MT12/MR12,0)</f>
        <v>0</v>
      </c>
      <c r="MV12" s="90">
        <f>MV10</f>
        <v>0</v>
      </c>
      <c r="MW12" s="117">
        <f t="shared" ref="MW12:MW25" si="106">MU12*MV12</f>
        <v>0</v>
      </c>
      <c r="MX12" s="98">
        <f t="shared" ref="MX12:MX25" si="107">MW12*MR12</f>
        <v>0</v>
      </c>
      <c r="MY12" s="98"/>
      <c r="MZ12" s="118"/>
      <c r="NA12" s="119">
        <f>MW12/$WM12</f>
        <v>0</v>
      </c>
      <c r="NB12" s="123">
        <f>'прил № 2 (01.01.23)'!ACN722</f>
        <v>26</v>
      </c>
      <c r="NC12" s="119">
        <f>NB12/NB10</f>
        <v>0.25742999999999999</v>
      </c>
      <c r="ND12" s="98">
        <f>ND10*NC12</f>
        <v>0</v>
      </c>
      <c r="NE12" s="116">
        <f t="shared" ref="NE12:NE25" si="108">IF(NB12&gt;0,ND12/NB12,0)</f>
        <v>0</v>
      </c>
      <c r="NF12" s="90">
        <f>NF10</f>
        <v>0</v>
      </c>
      <c r="NG12" s="117">
        <f t="shared" ref="NG12:NG25" si="109">NE12*NF12</f>
        <v>0</v>
      </c>
      <c r="NH12" s="98">
        <f t="shared" ref="NH12:NH25" si="110">NG12*NB12</f>
        <v>0</v>
      </c>
      <c r="NI12" s="98"/>
      <c r="NJ12" s="118"/>
      <c r="NK12" s="119">
        <f>NG12/$WM12</f>
        <v>0</v>
      </c>
      <c r="NL12" s="123">
        <f>'прил № 2 (01.01.23)'!ADI722</f>
        <v>24</v>
      </c>
      <c r="NM12" s="119">
        <f>NL12/NL10</f>
        <v>0.15686</v>
      </c>
      <c r="NN12" s="98">
        <f>NN10*NM12</f>
        <v>0</v>
      </c>
      <c r="NO12" s="116">
        <f t="shared" ref="NO12:NO25" si="111">IF(NL12&gt;0,NN12/NL12,0)</f>
        <v>0</v>
      </c>
      <c r="NP12" s="90">
        <f>NP10</f>
        <v>0</v>
      </c>
      <c r="NQ12" s="117">
        <f t="shared" ref="NQ12:NQ25" si="112">NO12*NP12</f>
        <v>0</v>
      </c>
      <c r="NR12" s="98">
        <f t="shared" ref="NR12:NR25" si="113">NQ12*NL12</f>
        <v>0</v>
      </c>
      <c r="NS12" s="98"/>
      <c r="NT12" s="118"/>
      <c r="NU12" s="119">
        <f>NQ12/$WM12</f>
        <v>0</v>
      </c>
      <c r="NV12" s="123">
        <f>'прил № 2 (01.01.23)'!AED722</f>
        <v>90</v>
      </c>
      <c r="NW12" s="119">
        <f>NV12/NV10</f>
        <v>0.18672</v>
      </c>
      <c r="NX12" s="98">
        <f>NX10*NW12</f>
        <v>0</v>
      </c>
      <c r="NY12" s="116">
        <f t="shared" ref="NY12:NY25" si="114">IF(NV12&gt;0,NX12/NV12,0)</f>
        <v>0</v>
      </c>
      <c r="NZ12" s="90">
        <f>NZ10</f>
        <v>0</v>
      </c>
      <c r="OA12" s="117">
        <f t="shared" ref="OA12:OA25" si="115">NY12*NZ12</f>
        <v>0</v>
      </c>
      <c r="OB12" s="98">
        <f t="shared" ref="OB12:OB25" si="116">OA12*NV12</f>
        <v>0</v>
      </c>
      <c r="OC12" s="98"/>
      <c r="OD12" s="118"/>
      <c r="OE12" s="119">
        <f>OA12/$WM12</f>
        <v>0</v>
      </c>
      <c r="OF12" s="123">
        <f>'прил № 2 (01.01.23)'!AEY722</f>
        <v>0</v>
      </c>
      <c r="OG12" s="119">
        <f>OF12/OF10</f>
        <v>0</v>
      </c>
      <c r="OH12" s="98">
        <f>OH10*OG12</f>
        <v>0</v>
      </c>
      <c r="OI12" s="116">
        <f t="shared" ref="OI12:OI25" si="117">IF(OF12&gt;0,OH12/OF12,0)</f>
        <v>0</v>
      </c>
      <c r="OJ12" s="90">
        <f>OJ10</f>
        <v>0</v>
      </c>
      <c r="OK12" s="117">
        <f t="shared" ref="OK12:OK25" si="118">OI12*OJ12</f>
        <v>0</v>
      </c>
      <c r="OL12" s="98">
        <f t="shared" ref="OL12:OL25" si="119">OK12*OF12</f>
        <v>0</v>
      </c>
      <c r="OM12" s="98"/>
      <c r="ON12" s="118"/>
      <c r="OO12" s="119">
        <f>OK12/$WM12</f>
        <v>0</v>
      </c>
      <c r="OP12" s="123">
        <f>'прил № 2 (01.01.23)'!AFT722</f>
        <v>0</v>
      </c>
      <c r="OQ12" s="119">
        <f>OP12/OP10</f>
        <v>0</v>
      </c>
      <c r="OR12" s="98">
        <f>OR10*OQ12</f>
        <v>0</v>
      </c>
      <c r="OS12" s="116">
        <f t="shared" ref="OS12:OS25" si="120">IF(OP12&gt;0,OR12/OP12,0)</f>
        <v>0</v>
      </c>
      <c r="OT12" s="90">
        <f>OT10</f>
        <v>0</v>
      </c>
      <c r="OU12" s="117">
        <f t="shared" ref="OU12:OU25" si="121">OS12*OT12</f>
        <v>0</v>
      </c>
      <c r="OV12" s="98">
        <f t="shared" ref="OV12:OV25" si="122">OU12*OP12</f>
        <v>0</v>
      </c>
      <c r="OW12" s="98"/>
      <c r="OX12" s="118"/>
      <c r="OY12" s="119">
        <f>OU12/$WM12</f>
        <v>0</v>
      </c>
      <c r="OZ12" s="123">
        <f>'прил № 2 (01.01.23)'!AGO722</f>
        <v>25</v>
      </c>
      <c r="PA12" s="119">
        <f>OZ12/OZ10</f>
        <v>0.11062</v>
      </c>
      <c r="PB12" s="98">
        <f>PB10*PA12</f>
        <v>0</v>
      </c>
      <c r="PC12" s="116">
        <f t="shared" ref="PC12:PC25" si="123">IF(OZ12&gt;0,PB12/OZ12,0)</f>
        <v>0</v>
      </c>
      <c r="PD12" s="90">
        <f>PD10</f>
        <v>0</v>
      </c>
      <c r="PE12" s="117">
        <f t="shared" ref="PE12:PE25" si="124">PC12*PD12</f>
        <v>0</v>
      </c>
      <c r="PF12" s="98">
        <f t="shared" ref="PF12:PF25" si="125">PE12*OZ12</f>
        <v>0</v>
      </c>
      <c r="PG12" s="98"/>
      <c r="PH12" s="118"/>
      <c r="PI12" s="119">
        <f>PE12/$WM12</f>
        <v>0</v>
      </c>
      <c r="PJ12" s="123">
        <f>'прил № 2 (01.01.23)'!AHJ722</f>
        <v>18</v>
      </c>
      <c r="PK12" s="119">
        <f>PJ12/PJ10</f>
        <v>0.26866000000000001</v>
      </c>
      <c r="PL12" s="98">
        <f>PL10*PK12</f>
        <v>0</v>
      </c>
      <c r="PM12" s="116">
        <f t="shared" ref="PM12:PM25" si="126">IF(PJ12&gt;0,PL12/PJ12,0)</f>
        <v>0</v>
      </c>
      <c r="PN12" s="90">
        <f>PN10</f>
        <v>0</v>
      </c>
      <c r="PO12" s="117">
        <f t="shared" ref="PO12:PO25" si="127">PM12*PN12</f>
        <v>0</v>
      </c>
      <c r="PP12" s="98">
        <f t="shared" ref="PP12:PP25" si="128">PO12*PJ12</f>
        <v>0</v>
      </c>
      <c r="PQ12" s="98"/>
      <c r="PR12" s="118"/>
      <c r="PS12" s="119">
        <f>PO12/$WM12</f>
        <v>0</v>
      </c>
      <c r="PT12" s="123">
        <f>'прил № 2 (01.01.23)'!AIE722</f>
        <v>42</v>
      </c>
      <c r="PU12" s="119">
        <f>PT12/PT10</f>
        <v>0.28571000000000002</v>
      </c>
      <c r="PV12" s="98">
        <f>PV10*PU12</f>
        <v>0</v>
      </c>
      <c r="PW12" s="116">
        <f t="shared" ref="PW12:PW25" si="129">IF(PT12&gt;0,PV12/PT12,0)</f>
        <v>0</v>
      </c>
      <c r="PX12" s="90">
        <f>PX10</f>
        <v>0</v>
      </c>
      <c r="PY12" s="117">
        <f t="shared" ref="PY12:PY25" si="130">PW12*PX12</f>
        <v>0</v>
      </c>
      <c r="PZ12" s="98">
        <f t="shared" ref="PZ12:PZ25" si="131">PY12*PT12</f>
        <v>0</v>
      </c>
      <c r="QA12" s="98"/>
      <c r="QB12" s="118"/>
      <c r="QC12" s="119">
        <f>PY12/$WM12</f>
        <v>0</v>
      </c>
      <c r="QD12" s="123"/>
      <c r="QE12" s="119" t="e">
        <f>QD12/QD10</f>
        <v>#DIV/0!</v>
      </c>
      <c r="QF12" s="98" t="e">
        <f>QF10*QE12</f>
        <v>#DIV/0!</v>
      </c>
      <c r="QG12" s="116">
        <f t="shared" ref="QG12:QG25" si="132">IF(QD12&gt;0,QF12/QD12,0)</f>
        <v>0</v>
      </c>
      <c r="QH12" s="90">
        <f>QH10</f>
        <v>0</v>
      </c>
      <c r="QI12" s="117">
        <f t="shared" ref="QI12:QI25" si="133">QG12*QH12</f>
        <v>0</v>
      </c>
      <c r="QJ12" s="98">
        <f t="shared" ref="QJ12:QJ25" si="134">QI12*QD12</f>
        <v>0</v>
      </c>
      <c r="QK12" s="98"/>
      <c r="QL12" s="118"/>
      <c r="QM12" s="119">
        <f>QI12/$WM12</f>
        <v>0</v>
      </c>
      <c r="QN12" s="123">
        <f>'прил № 2 (01.01.23)'!AJU722</f>
        <v>57</v>
      </c>
      <c r="QO12" s="119">
        <f>QN12/QN10</f>
        <v>0.23361000000000001</v>
      </c>
      <c r="QP12" s="98">
        <f>QP10*QO12</f>
        <v>0</v>
      </c>
      <c r="QQ12" s="116">
        <f t="shared" ref="QQ12:QQ25" si="135">IF(QN12&gt;0,QP12/QN12,0)</f>
        <v>0</v>
      </c>
      <c r="QR12" s="90">
        <f>QR10</f>
        <v>0</v>
      </c>
      <c r="QS12" s="117">
        <f t="shared" ref="QS12:QS25" si="136">QQ12*QR12</f>
        <v>0</v>
      </c>
      <c r="QT12" s="98">
        <f t="shared" ref="QT12:QT25" si="137">QS12*QN12</f>
        <v>0</v>
      </c>
      <c r="QU12" s="98"/>
      <c r="QV12" s="118"/>
      <c r="QW12" s="119">
        <f>QS12/$WM12</f>
        <v>0</v>
      </c>
      <c r="QX12" s="123">
        <f>'прил № 2 (01.01.23)'!AKP722</f>
        <v>25</v>
      </c>
      <c r="QY12" s="119">
        <f>QX12/QX10</f>
        <v>0.16128999999999999</v>
      </c>
      <c r="QZ12" s="98">
        <f>QZ10*QY12</f>
        <v>0</v>
      </c>
      <c r="RA12" s="116">
        <f t="shared" ref="RA12:RA25" si="138">IF(QX12&gt;0,QZ12/QX12,0)</f>
        <v>0</v>
      </c>
      <c r="RB12" s="90">
        <f>RB10</f>
        <v>0</v>
      </c>
      <c r="RC12" s="117">
        <f t="shared" ref="RC12:RC25" si="139">RA12*RB12</f>
        <v>0</v>
      </c>
      <c r="RD12" s="98">
        <f t="shared" ref="RD12:RD25" si="140">RC12*QX12</f>
        <v>0</v>
      </c>
      <c r="RE12" s="98"/>
      <c r="RF12" s="118"/>
      <c r="RG12" s="119">
        <f>RC12/$WM12</f>
        <v>0</v>
      </c>
      <c r="RH12" s="123">
        <f>'прил № 2 (01.01.23)'!ALK722</f>
        <v>30</v>
      </c>
      <c r="RI12" s="119">
        <f>RH12/RH10</f>
        <v>0.19231000000000001</v>
      </c>
      <c r="RJ12" s="98">
        <f>RJ10*RI12</f>
        <v>0</v>
      </c>
      <c r="RK12" s="116">
        <f t="shared" ref="RK12:RK25" si="141">IF(RH12&gt;0,RJ12/RH12,0)</f>
        <v>0</v>
      </c>
      <c r="RL12" s="90">
        <f>RL10</f>
        <v>0</v>
      </c>
      <c r="RM12" s="117">
        <f t="shared" ref="RM12:RM25" si="142">RK12*RL12</f>
        <v>0</v>
      </c>
      <c r="RN12" s="98">
        <f t="shared" ref="RN12:RN25" si="143">RM12*RH12</f>
        <v>0</v>
      </c>
      <c r="RO12" s="98"/>
      <c r="RP12" s="118"/>
      <c r="RQ12" s="119">
        <f>RM12/$WM12</f>
        <v>0</v>
      </c>
      <c r="RR12" s="123">
        <f>'прил № 2 (01.01.23)'!AMF722</f>
        <v>26</v>
      </c>
      <c r="RS12" s="119">
        <f>RR12/RR10</f>
        <v>0.18440000000000001</v>
      </c>
      <c r="RT12" s="98">
        <f>RT10*RS12</f>
        <v>0</v>
      </c>
      <c r="RU12" s="116">
        <f t="shared" ref="RU12:RU25" si="144">IF(RR12&gt;0,RT12/RR12,0)</f>
        <v>0</v>
      </c>
      <c r="RV12" s="90">
        <f>RV10</f>
        <v>0</v>
      </c>
      <c r="RW12" s="117">
        <f t="shared" ref="RW12:RW25" si="145">RU12*RV12</f>
        <v>0</v>
      </c>
      <c r="RX12" s="98">
        <f t="shared" ref="RX12:RX25" si="146">RW12*RR12</f>
        <v>0</v>
      </c>
      <c r="RY12" s="98"/>
      <c r="RZ12" s="118"/>
      <c r="SA12" s="119">
        <f>RW12/$WM12</f>
        <v>0</v>
      </c>
      <c r="SB12" s="123">
        <f>'прил № 2 (01.01.23)'!ANA722</f>
        <v>61</v>
      </c>
      <c r="SC12" s="119">
        <f>SB12/SB10</f>
        <v>0.16991999999999999</v>
      </c>
      <c r="SD12" s="98">
        <f>SD10*SC12</f>
        <v>0</v>
      </c>
      <c r="SE12" s="116">
        <f t="shared" ref="SE12:SE25" si="147">IF(SB12&gt;0,SD12/SB12,0)</f>
        <v>0</v>
      </c>
      <c r="SF12" s="90">
        <f>SF10</f>
        <v>0</v>
      </c>
      <c r="SG12" s="117">
        <f t="shared" ref="SG12:SG25" si="148">SE12*SF12</f>
        <v>0</v>
      </c>
      <c r="SH12" s="98">
        <f t="shared" ref="SH12:SH25" si="149">SG12*SB12</f>
        <v>0</v>
      </c>
      <c r="SI12" s="98"/>
      <c r="SJ12" s="118"/>
      <c r="SK12" s="119">
        <f>SG12/$WM12</f>
        <v>0</v>
      </c>
      <c r="SL12" s="123">
        <f>'прил № 2 (01.01.23)'!ANV722</f>
        <v>15</v>
      </c>
      <c r="SM12" s="119">
        <f>SL12/SL10</f>
        <v>0.17857000000000001</v>
      </c>
      <c r="SN12" s="98">
        <f>SN10*SM12</f>
        <v>3678.54</v>
      </c>
      <c r="SO12" s="116">
        <f t="shared" ref="SO12:SO25" si="150">IF(SL12&gt;0,SN12/SL12,0)</f>
        <v>245.23599999999999</v>
      </c>
      <c r="SP12" s="90">
        <f>SP10</f>
        <v>9.92</v>
      </c>
      <c r="SQ12" s="117">
        <f t="shared" ref="SQ12:SQ25" si="151">SO12*SP12</f>
        <v>2432.7411200000001</v>
      </c>
      <c r="SR12" s="98">
        <f t="shared" ref="SR12:SR25" si="152">SQ12*SL12</f>
        <v>36491.120000000003</v>
      </c>
      <c r="SS12" s="98"/>
      <c r="ST12" s="118"/>
      <c r="SU12" s="119">
        <f>SQ12/$WM12</f>
        <v>21.343910000000001</v>
      </c>
      <c r="SV12" s="123">
        <f>'прил № 2 (01.01.23)'!AOQ722</f>
        <v>31</v>
      </c>
      <c r="SW12" s="119">
        <f>SV12/SV10</f>
        <v>0.10367999999999999</v>
      </c>
      <c r="SX12" s="98">
        <f>SX10*SW12</f>
        <v>0</v>
      </c>
      <c r="SY12" s="116">
        <f t="shared" ref="SY12:SY25" si="153">IF(SV12&gt;0,SX12/SV12,0)</f>
        <v>0</v>
      </c>
      <c r="SZ12" s="90">
        <f>SZ10</f>
        <v>0</v>
      </c>
      <c r="TA12" s="117">
        <f t="shared" ref="TA12:TA25" si="154">SY12*SZ12</f>
        <v>0</v>
      </c>
      <c r="TB12" s="98">
        <f t="shared" ref="TB12:TB25" si="155">TA12*SV12</f>
        <v>0</v>
      </c>
      <c r="TC12" s="98"/>
      <c r="TD12" s="118"/>
      <c r="TE12" s="119">
        <f>TA12/$WM12</f>
        <v>0</v>
      </c>
      <c r="TF12" s="123">
        <f>'прил № 2 (01.01.23)'!APL722</f>
        <v>31</v>
      </c>
      <c r="TG12" s="119">
        <f>TF12/TF10</f>
        <v>0.11698</v>
      </c>
      <c r="TH12" s="98">
        <f>TH10*TG12</f>
        <v>0</v>
      </c>
      <c r="TI12" s="116">
        <f t="shared" ref="TI12:TI25" si="156">IF(TF12&gt;0,TH12/TF12,0)</f>
        <v>0</v>
      </c>
      <c r="TJ12" s="90">
        <f>TJ10</f>
        <v>0</v>
      </c>
      <c r="TK12" s="117">
        <f t="shared" ref="TK12:TK25" si="157">TI12*TJ12</f>
        <v>0</v>
      </c>
      <c r="TL12" s="98">
        <f t="shared" ref="TL12:TL25" si="158">TK12*TF12</f>
        <v>0</v>
      </c>
      <c r="TM12" s="98"/>
      <c r="TN12" s="118"/>
      <c r="TO12" s="119">
        <f>TK12/$WM12</f>
        <v>0</v>
      </c>
      <c r="TP12" s="123">
        <f>'прил № 2 (01.01.23)'!AQG722</f>
        <v>18</v>
      </c>
      <c r="TQ12" s="119">
        <f>TP12/TP10</f>
        <v>0.11921</v>
      </c>
      <c r="TR12" s="98">
        <f>TR10*TQ12</f>
        <v>0</v>
      </c>
      <c r="TS12" s="116">
        <f t="shared" ref="TS12:TS25" si="159">IF(TP12&gt;0,TR12/TP12,0)</f>
        <v>0</v>
      </c>
      <c r="TT12" s="90">
        <f>TT10</f>
        <v>0</v>
      </c>
      <c r="TU12" s="117">
        <f t="shared" ref="TU12:TU25" si="160">TS12*TT12</f>
        <v>0</v>
      </c>
      <c r="TV12" s="98">
        <f t="shared" ref="TV12:TV25" si="161">TU12*TP12</f>
        <v>0</v>
      </c>
      <c r="TW12" s="98"/>
      <c r="TX12" s="118"/>
      <c r="TY12" s="119">
        <f>TU12/$WM12</f>
        <v>0</v>
      </c>
      <c r="TZ12" s="123">
        <f>'прил № 2 (01.01.23)'!ARB722</f>
        <v>34</v>
      </c>
      <c r="UA12" s="119">
        <f>TZ12/TZ10</f>
        <v>0.13386000000000001</v>
      </c>
      <c r="UB12" s="98">
        <f>UB10*UA12</f>
        <v>0</v>
      </c>
      <c r="UC12" s="116">
        <f t="shared" ref="UC12:UC25" si="162">IF(TZ12&gt;0,UB12/TZ12,0)</f>
        <v>0</v>
      </c>
      <c r="UD12" s="90">
        <f>UD10</f>
        <v>0</v>
      </c>
      <c r="UE12" s="117">
        <f t="shared" ref="UE12:UE25" si="163">UC12*UD12</f>
        <v>0</v>
      </c>
      <c r="UF12" s="98">
        <f t="shared" ref="UF12:UF25" si="164">UE12*TZ12</f>
        <v>0</v>
      </c>
      <c r="UG12" s="98"/>
      <c r="UH12" s="118"/>
      <c r="UI12" s="119">
        <f>UE12/$WM12</f>
        <v>0</v>
      </c>
      <c r="UJ12" s="123">
        <f>'прил № 2 (01.01.23)'!ARW722</f>
        <v>30</v>
      </c>
      <c r="UK12" s="119">
        <f>UJ12/UJ10</f>
        <v>0.15625</v>
      </c>
      <c r="UL12" s="98">
        <f>UL10*UK12</f>
        <v>0</v>
      </c>
      <c r="UM12" s="116">
        <f t="shared" ref="UM12:UM25" si="165">IF(UJ12&gt;0,UL12/UJ12,0)</f>
        <v>0</v>
      </c>
      <c r="UN12" s="90">
        <f>UN10</f>
        <v>0</v>
      </c>
      <c r="UO12" s="117">
        <f t="shared" ref="UO12:UO25" si="166">UM12*UN12</f>
        <v>0</v>
      </c>
      <c r="UP12" s="98">
        <f t="shared" ref="UP12:UP25" si="167">UO12*UJ12</f>
        <v>0</v>
      </c>
      <c r="UQ12" s="98"/>
      <c r="UR12" s="118"/>
      <c r="US12" s="119">
        <f>UO12/$WM12</f>
        <v>0</v>
      </c>
      <c r="UT12" s="123">
        <f>'прил № 2 (01.01.23)'!ASR722</f>
        <v>65</v>
      </c>
      <c r="UU12" s="119">
        <f>UT12/UT10</f>
        <v>0.19757</v>
      </c>
      <c r="UV12" s="98">
        <f>UV10*UU12</f>
        <v>0</v>
      </c>
      <c r="UW12" s="116">
        <f t="shared" ref="UW12:UW25" si="168">IF(UT12&gt;0,UV12/UT12,0)</f>
        <v>0</v>
      </c>
      <c r="UX12" s="90">
        <f>UX10</f>
        <v>0</v>
      </c>
      <c r="UY12" s="117">
        <f t="shared" ref="UY12:UY25" si="169">UW12*UX12</f>
        <v>0</v>
      </c>
      <c r="UZ12" s="98">
        <f t="shared" ref="UZ12:UZ25" si="170">UY12*UT12</f>
        <v>0</v>
      </c>
      <c r="VA12" s="98"/>
      <c r="VB12" s="118"/>
      <c r="VC12" s="119">
        <f>UY12/$WM12</f>
        <v>0</v>
      </c>
      <c r="VD12" s="123">
        <f>'прил № 2 (01.01.23)'!ATM722</f>
        <v>55</v>
      </c>
      <c r="VE12" s="119">
        <f>VD12/VD10</f>
        <v>0.17296</v>
      </c>
      <c r="VF12" s="98">
        <f>VF10*VE12</f>
        <v>0</v>
      </c>
      <c r="VG12" s="116">
        <f t="shared" ref="VG12:VG25" si="171">IF(VD12&gt;0,VF12/VD12,0)</f>
        <v>0</v>
      </c>
      <c r="VH12" s="90">
        <f>VH10</f>
        <v>0</v>
      </c>
      <c r="VI12" s="117">
        <f t="shared" ref="VI12:VI25" si="172">VG12*VH12</f>
        <v>0</v>
      </c>
      <c r="VJ12" s="98">
        <f t="shared" ref="VJ12:VJ25" si="173">VI12*VD12</f>
        <v>0</v>
      </c>
      <c r="VK12" s="98"/>
      <c r="VL12" s="118"/>
      <c r="VM12" s="119">
        <f>VI12/$WM12</f>
        <v>0</v>
      </c>
      <c r="VN12" s="123">
        <f>'прил № 2 (01.01.23)'!AUH722</f>
        <v>83</v>
      </c>
      <c r="VO12" s="119">
        <f>VN12/VN10</f>
        <v>0.16117000000000001</v>
      </c>
      <c r="VP12" s="98">
        <f>VP10*VO12</f>
        <v>0</v>
      </c>
      <c r="VQ12" s="116">
        <f t="shared" ref="VQ12:VQ25" si="174">IF(VN12&gt;0,VP12/VN12,0)</f>
        <v>0</v>
      </c>
      <c r="VR12" s="90">
        <f>VR10</f>
        <v>0</v>
      </c>
      <c r="VS12" s="117">
        <f t="shared" ref="VS12:VS25" si="175">VQ12*VR12</f>
        <v>0</v>
      </c>
      <c r="VT12" s="98">
        <f t="shared" ref="VT12:VT25" si="176">VS12*VN12</f>
        <v>0</v>
      </c>
      <c r="VU12" s="98"/>
      <c r="VV12" s="118"/>
      <c r="VW12" s="119">
        <f>VS12/$WM12</f>
        <v>0</v>
      </c>
      <c r="VX12" s="123">
        <f>'прил № 2 (01.01.23)'!AVC722</f>
        <v>47</v>
      </c>
      <c r="VY12" s="119">
        <f>VX12/VX10</f>
        <v>0.13622999999999999</v>
      </c>
      <c r="VZ12" s="98">
        <f>VZ10*VY12</f>
        <v>0</v>
      </c>
      <c r="WA12" s="116">
        <f t="shared" ref="WA12:WA25" si="177">IF(VX12&gt;0,VZ12/VX12,0)</f>
        <v>0</v>
      </c>
      <c r="WB12" s="90">
        <f>WB10</f>
        <v>0</v>
      </c>
      <c r="WC12" s="117">
        <f t="shared" ref="WC12:WC25" si="178">WA12*WB12</f>
        <v>0</v>
      </c>
      <c r="WD12" s="98">
        <f t="shared" ref="WD12:WD25" si="179">WC12*VX12</f>
        <v>0</v>
      </c>
      <c r="WE12" s="98"/>
      <c r="WF12" s="118"/>
      <c r="WG12" s="119">
        <f>WC12/$WM12</f>
        <v>0</v>
      </c>
      <c r="WH12" s="213">
        <f>F12+P12+Z12+AJ12+AT12+BD12+BN12+BX12+CH12+CR12+DB12+DL12+DV12+EF12+EP12+EZ12+FJ12+FT12+GD12+GN12+GX12+HH12+HR12+IB12+IL12+IV12+JF12+JP12+JZ12+KJ12+KT12+LD12+LN12+LX12+MH12+MR12+NB12+NL12+NV12+OF12+OP12+OZ12+PJ12+PT12+QD12+QN12+QX12+RH12+RR12+SB12+SL12+SV12+TF12+TP12+TZ12+UJ12+UT12+VD12+VN12+VX12</f>
        <v>1861</v>
      </c>
      <c r="WI12" s="119">
        <f>WH12/WH10</f>
        <v>0.15295</v>
      </c>
      <c r="WJ12" s="98">
        <f>WJ10*WI12</f>
        <v>21382.41</v>
      </c>
      <c r="WK12" s="116">
        <f t="shared" ref="WK12:WK25" si="180">IF(WH12&gt;0,WJ12/WH12,0)</f>
        <v>11.48974207</v>
      </c>
      <c r="WL12" s="90">
        <f>WL10</f>
        <v>9.92</v>
      </c>
      <c r="WM12" s="117">
        <f t="shared" ref="WM12:WM25" si="181">WK12*WL12</f>
        <v>113.97824</v>
      </c>
      <c r="WN12" s="98">
        <f t="shared" ref="WN12:WN25" si="182">WM12*WH12</f>
        <v>212113.5</v>
      </c>
      <c r="WO12" s="98"/>
      <c r="WP12" s="118"/>
    </row>
    <row r="13" spans="1:614" ht="24.75" customHeight="1" x14ac:dyDescent="0.25">
      <c r="A13" s="5"/>
      <c r="B13" s="205" t="s">
        <v>422</v>
      </c>
      <c r="C13" s="12" t="s">
        <v>753</v>
      </c>
      <c r="D13" s="12" t="s">
        <v>440</v>
      </c>
      <c r="E13" s="4" t="s">
        <v>33</v>
      </c>
      <c r="F13" s="123">
        <f>'прил № 2 (01.01.23)'!L723</f>
        <v>229</v>
      </c>
      <c r="G13" s="119">
        <f>F13/F10</f>
        <v>0.79513999999999996</v>
      </c>
      <c r="H13" s="98">
        <f>H10*G13</f>
        <v>0</v>
      </c>
      <c r="I13" s="116">
        <f t="shared" si="0"/>
        <v>0</v>
      </c>
      <c r="J13" s="90">
        <f>J10</f>
        <v>0</v>
      </c>
      <c r="K13" s="117">
        <f t="shared" si="1"/>
        <v>0</v>
      </c>
      <c r="L13" s="98">
        <f t="shared" si="2"/>
        <v>0</v>
      </c>
      <c r="M13" s="98"/>
      <c r="N13" s="118"/>
      <c r="O13" s="119">
        <f>K13/$WM13</f>
        <v>0</v>
      </c>
      <c r="P13" s="123">
        <f>'прил № 2 (01.01.23)'!AG723</f>
        <v>300</v>
      </c>
      <c r="Q13" s="119">
        <f>P13/P10</f>
        <v>0.70755000000000001</v>
      </c>
      <c r="R13" s="98">
        <f>R10*Q13</f>
        <v>0</v>
      </c>
      <c r="S13" s="116">
        <f t="shared" si="3"/>
        <v>0</v>
      </c>
      <c r="T13" s="90">
        <f>T10</f>
        <v>0</v>
      </c>
      <c r="U13" s="117">
        <f t="shared" si="4"/>
        <v>0</v>
      </c>
      <c r="V13" s="98">
        <f t="shared" si="5"/>
        <v>0</v>
      </c>
      <c r="W13" s="98"/>
      <c r="X13" s="118"/>
      <c r="Y13" s="119">
        <f>U13/$WM13</f>
        <v>0</v>
      </c>
      <c r="Z13" s="123">
        <f>'прил № 2 (01.01.23)'!BB723</f>
        <v>239</v>
      </c>
      <c r="AA13" s="119">
        <f>Z13/Z10</f>
        <v>0.83565999999999996</v>
      </c>
      <c r="AB13" s="98">
        <f>AB10*AA13</f>
        <v>0</v>
      </c>
      <c r="AC13" s="116">
        <f t="shared" si="6"/>
        <v>0</v>
      </c>
      <c r="AD13" s="90">
        <f>AD10</f>
        <v>0</v>
      </c>
      <c r="AE13" s="117">
        <f t="shared" si="7"/>
        <v>0</v>
      </c>
      <c r="AF13" s="98">
        <f t="shared" si="8"/>
        <v>0</v>
      </c>
      <c r="AG13" s="98"/>
      <c r="AH13" s="118"/>
      <c r="AI13" s="119">
        <f>AE13/$WM13</f>
        <v>0</v>
      </c>
      <c r="AJ13" s="123">
        <f>'прил № 2 (01.01.23)'!BW723</f>
        <v>139</v>
      </c>
      <c r="AK13" s="119">
        <f>AJ13/AJ10</f>
        <v>0.53256999999999999</v>
      </c>
      <c r="AL13" s="98">
        <f>AL10*AK13</f>
        <v>0</v>
      </c>
      <c r="AM13" s="116">
        <f t="shared" si="9"/>
        <v>0</v>
      </c>
      <c r="AN13" s="90">
        <f>AN10</f>
        <v>0</v>
      </c>
      <c r="AO13" s="117">
        <f t="shared" si="10"/>
        <v>0</v>
      </c>
      <c r="AP13" s="98">
        <f t="shared" si="11"/>
        <v>0</v>
      </c>
      <c r="AQ13" s="98"/>
      <c r="AR13" s="118"/>
      <c r="AS13" s="119">
        <f>AO13/$WM13</f>
        <v>0</v>
      </c>
      <c r="AT13" s="123">
        <f>'прил № 2 (01.01.23)'!CR723</f>
        <v>101</v>
      </c>
      <c r="AU13" s="119">
        <f>AT13/AT10</f>
        <v>0.81452000000000002</v>
      </c>
      <c r="AV13" s="98">
        <f>AV10*AU13</f>
        <v>0</v>
      </c>
      <c r="AW13" s="116">
        <f t="shared" si="12"/>
        <v>0</v>
      </c>
      <c r="AX13" s="90">
        <f>AX10</f>
        <v>0</v>
      </c>
      <c r="AY13" s="117">
        <f t="shared" si="13"/>
        <v>0</v>
      </c>
      <c r="AZ13" s="98">
        <f t="shared" si="14"/>
        <v>0</v>
      </c>
      <c r="BA13" s="98"/>
      <c r="BB13" s="118"/>
      <c r="BC13" s="119">
        <f>AY13/$WM13</f>
        <v>0</v>
      </c>
      <c r="BD13" s="123">
        <f>'прил № 2 (01.01.23)'!DM723</f>
        <v>0</v>
      </c>
      <c r="BE13" s="119" t="e">
        <f>BD13/BD10</f>
        <v>#DIV/0!</v>
      </c>
      <c r="BF13" s="98" t="e">
        <f>BF10*BE13</f>
        <v>#DIV/0!</v>
      </c>
      <c r="BG13" s="116">
        <f t="shared" si="15"/>
        <v>0</v>
      </c>
      <c r="BH13" s="90">
        <f>BH10</f>
        <v>0</v>
      </c>
      <c r="BI13" s="117">
        <f t="shared" si="16"/>
        <v>0</v>
      </c>
      <c r="BJ13" s="98">
        <f t="shared" si="17"/>
        <v>0</v>
      </c>
      <c r="BK13" s="98"/>
      <c r="BL13" s="118"/>
      <c r="BM13" s="119">
        <f>BI13/$WM13</f>
        <v>0</v>
      </c>
      <c r="BN13" s="123">
        <f>'прил № 2 (01.01.23)'!EH723</f>
        <v>77</v>
      </c>
      <c r="BO13" s="119">
        <f>BN13/BN10</f>
        <v>0.48734</v>
      </c>
      <c r="BP13" s="98">
        <f>BP10*BO13</f>
        <v>0</v>
      </c>
      <c r="BQ13" s="116">
        <f t="shared" si="18"/>
        <v>0</v>
      </c>
      <c r="BR13" s="90">
        <f>BR10</f>
        <v>0</v>
      </c>
      <c r="BS13" s="117">
        <f t="shared" si="19"/>
        <v>0</v>
      </c>
      <c r="BT13" s="98">
        <f t="shared" si="20"/>
        <v>0</v>
      </c>
      <c r="BU13" s="98"/>
      <c r="BV13" s="118"/>
      <c r="BW13" s="119">
        <f>BS13/$WM13</f>
        <v>0</v>
      </c>
      <c r="BX13" s="123">
        <f>'прил № 2 (01.01.23)'!FC723</f>
        <v>0</v>
      </c>
      <c r="BY13" s="119" t="e">
        <f>BX13/BX10</f>
        <v>#DIV/0!</v>
      </c>
      <c r="BZ13" s="98" t="e">
        <f>BZ10*BY13</f>
        <v>#DIV/0!</v>
      </c>
      <c r="CA13" s="116">
        <f t="shared" si="21"/>
        <v>0</v>
      </c>
      <c r="CB13" s="90">
        <f>CB10</f>
        <v>0</v>
      </c>
      <c r="CC13" s="117">
        <f t="shared" si="22"/>
        <v>0</v>
      </c>
      <c r="CD13" s="98">
        <f t="shared" si="23"/>
        <v>0</v>
      </c>
      <c r="CE13" s="98"/>
      <c r="CF13" s="118"/>
      <c r="CG13" s="119">
        <f>CC13/$WM13</f>
        <v>0</v>
      </c>
      <c r="CH13" s="123">
        <v>112</v>
      </c>
      <c r="CI13" s="119">
        <f>CH13/CH10</f>
        <v>0.70440000000000003</v>
      </c>
      <c r="CJ13" s="98">
        <f>CJ10*CI13</f>
        <v>0</v>
      </c>
      <c r="CK13" s="116">
        <f t="shared" si="24"/>
        <v>0</v>
      </c>
      <c r="CL13" s="90">
        <f>CL10</f>
        <v>0</v>
      </c>
      <c r="CM13" s="117">
        <f t="shared" si="25"/>
        <v>0</v>
      </c>
      <c r="CN13" s="98">
        <f t="shared" si="26"/>
        <v>0</v>
      </c>
      <c r="CO13" s="98"/>
      <c r="CP13" s="118"/>
      <c r="CQ13" s="119">
        <f>CM13/$WM13</f>
        <v>0</v>
      </c>
      <c r="CR13" s="123"/>
      <c r="CS13" s="119" t="e">
        <f>CR13/CR10</f>
        <v>#DIV/0!</v>
      </c>
      <c r="CT13" s="98" t="e">
        <f>CT10*CS13</f>
        <v>#DIV/0!</v>
      </c>
      <c r="CU13" s="116">
        <f t="shared" si="27"/>
        <v>0</v>
      </c>
      <c r="CV13" s="90">
        <f>CV10</f>
        <v>0</v>
      </c>
      <c r="CW13" s="117">
        <f t="shared" si="28"/>
        <v>0</v>
      </c>
      <c r="CX13" s="98">
        <f t="shared" si="29"/>
        <v>0</v>
      </c>
      <c r="CY13" s="98"/>
      <c r="CZ13" s="118"/>
      <c r="DA13" s="119">
        <f>CW13/$WM13</f>
        <v>0</v>
      </c>
      <c r="DB13" s="123">
        <f>'прил № 2 (01.01.23)'!HN723</f>
        <v>108</v>
      </c>
      <c r="DC13" s="119">
        <f>DB13/DB10</f>
        <v>0.82443</v>
      </c>
      <c r="DD13" s="98">
        <f>DD10*DC13</f>
        <v>0</v>
      </c>
      <c r="DE13" s="116">
        <f t="shared" si="30"/>
        <v>0</v>
      </c>
      <c r="DF13" s="90">
        <f>DF10</f>
        <v>0</v>
      </c>
      <c r="DG13" s="117">
        <f t="shared" si="31"/>
        <v>0</v>
      </c>
      <c r="DH13" s="98">
        <f t="shared" si="32"/>
        <v>0</v>
      </c>
      <c r="DI13" s="98"/>
      <c r="DJ13" s="118"/>
      <c r="DK13" s="119">
        <f>DG13/$WM13</f>
        <v>0</v>
      </c>
      <c r="DL13" s="123">
        <f>'прил № 2 (01.01.23)'!II723</f>
        <v>190</v>
      </c>
      <c r="DM13" s="119">
        <f>DL13/DL10</f>
        <v>0.69596999999999998</v>
      </c>
      <c r="DN13" s="98">
        <f>DN10*DM13</f>
        <v>0</v>
      </c>
      <c r="DO13" s="116">
        <f t="shared" si="33"/>
        <v>0</v>
      </c>
      <c r="DP13" s="90">
        <f>DP10</f>
        <v>0</v>
      </c>
      <c r="DQ13" s="117">
        <f t="shared" si="34"/>
        <v>0</v>
      </c>
      <c r="DR13" s="98">
        <f t="shared" si="35"/>
        <v>0</v>
      </c>
      <c r="DS13" s="98"/>
      <c r="DT13" s="118"/>
      <c r="DU13" s="119">
        <f>DQ13/$WM13</f>
        <v>0</v>
      </c>
      <c r="DV13" s="123">
        <f>'прил № 2 (01.01.23)'!JD723</f>
        <v>122</v>
      </c>
      <c r="DW13" s="119">
        <f>DV13/DV10</f>
        <v>0.91044999999999998</v>
      </c>
      <c r="DX13" s="98">
        <f>DX10*DW13</f>
        <v>0</v>
      </c>
      <c r="DY13" s="116">
        <f t="shared" si="36"/>
        <v>0</v>
      </c>
      <c r="DZ13" s="90">
        <f>DZ10</f>
        <v>0</v>
      </c>
      <c r="EA13" s="117">
        <f t="shared" si="37"/>
        <v>0</v>
      </c>
      <c r="EB13" s="98">
        <f t="shared" si="38"/>
        <v>0</v>
      </c>
      <c r="EC13" s="98"/>
      <c r="ED13" s="118"/>
      <c r="EE13" s="119">
        <f>EA13/$WM13</f>
        <v>0</v>
      </c>
      <c r="EF13" s="123">
        <f>'прил № 2 (01.01.23)'!JY723</f>
        <v>0</v>
      </c>
      <c r="EG13" s="119">
        <f>EF13/EF10</f>
        <v>0</v>
      </c>
      <c r="EH13" s="98">
        <f>EH10*EG13</f>
        <v>0</v>
      </c>
      <c r="EI13" s="116">
        <f t="shared" si="39"/>
        <v>0</v>
      </c>
      <c r="EJ13" s="90">
        <f>EJ10</f>
        <v>9.92</v>
      </c>
      <c r="EK13" s="117">
        <f t="shared" si="40"/>
        <v>0</v>
      </c>
      <c r="EL13" s="98">
        <f t="shared" si="41"/>
        <v>0</v>
      </c>
      <c r="EM13" s="98"/>
      <c r="EN13" s="118"/>
      <c r="EO13" s="119">
        <f>EK13/$WM13</f>
        <v>0</v>
      </c>
      <c r="EP13" s="123">
        <f>'прил № 2 (01.01.23)'!KT723</f>
        <v>156</v>
      </c>
      <c r="EQ13" s="119">
        <f>EP13/EP10</f>
        <v>0.88636000000000004</v>
      </c>
      <c r="ER13" s="98">
        <f>ER10*EQ13</f>
        <v>0</v>
      </c>
      <c r="ES13" s="116">
        <f t="shared" si="42"/>
        <v>0</v>
      </c>
      <c r="ET13" s="90">
        <f>ET10</f>
        <v>0</v>
      </c>
      <c r="EU13" s="117">
        <f t="shared" si="43"/>
        <v>0</v>
      </c>
      <c r="EV13" s="98">
        <f t="shared" si="44"/>
        <v>0</v>
      </c>
      <c r="EW13" s="98"/>
      <c r="EX13" s="118"/>
      <c r="EY13" s="119">
        <f>EU13/$WM13</f>
        <v>0</v>
      </c>
      <c r="EZ13" s="123">
        <f>'прил № 2 (01.01.23)'!LO723</f>
        <v>164</v>
      </c>
      <c r="FA13" s="119">
        <f>EZ13/EZ10</f>
        <v>0.74207999999999996</v>
      </c>
      <c r="FB13" s="98">
        <f>FB10*FA13</f>
        <v>75840.58</v>
      </c>
      <c r="FC13" s="116">
        <f t="shared" si="45"/>
        <v>462.44256098</v>
      </c>
      <c r="FD13" s="90">
        <f>FD10</f>
        <v>9.92</v>
      </c>
      <c r="FE13" s="117">
        <f t="shared" si="46"/>
        <v>4587.4301999999998</v>
      </c>
      <c r="FF13" s="98">
        <f t="shared" si="47"/>
        <v>752338.55</v>
      </c>
      <c r="FG13" s="98"/>
      <c r="FH13" s="118"/>
      <c r="FI13" s="119">
        <f>FE13/$WM13</f>
        <v>40.246949999999998</v>
      </c>
      <c r="FJ13" s="123">
        <f>'прил № 2 (01.01.23)'!MJ723</f>
        <v>83</v>
      </c>
      <c r="FK13" s="119">
        <f>FJ13/FJ10</f>
        <v>0.77569999999999995</v>
      </c>
      <c r="FL13" s="98">
        <f>FL10*FK13</f>
        <v>0</v>
      </c>
      <c r="FM13" s="116">
        <f t="shared" si="48"/>
        <v>0</v>
      </c>
      <c r="FN13" s="90">
        <f>FN10</f>
        <v>0</v>
      </c>
      <c r="FO13" s="117">
        <f t="shared" si="49"/>
        <v>0</v>
      </c>
      <c r="FP13" s="98">
        <f t="shared" si="50"/>
        <v>0</v>
      </c>
      <c r="FQ13" s="98"/>
      <c r="FR13" s="118"/>
      <c r="FS13" s="119">
        <f>FO13/$WM13</f>
        <v>0</v>
      </c>
      <c r="FT13" s="123">
        <f>'прил № 2 (01.01.23)'!NE723</f>
        <v>134</v>
      </c>
      <c r="FU13" s="119">
        <f>FT13/FT10</f>
        <v>0.77456999999999998</v>
      </c>
      <c r="FV13" s="98">
        <f>FV10*FU13</f>
        <v>0</v>
      </c>
      <c r="FW13" s="116">
        <f t="shared" si="51"/>
        <v>0</v>
      </c>
      <c r="FX13" s="90">
        <f>FX10</f>
        <v>0</v>
      </c>
      <c r="FY13" s="117">
        <f t="shared" si="52"/>
        <v>0</v>
      </c>
      <c r="FZ13" s="98">
        <f t="shared" si="53"/>
        <v>0</v>
      </c>
      <c r="GA13" s="98"/>
      <c r="GB13" s="118"/>
      <c r="GC13" s="119">
        <f>FY13/$WM13</f>
        <v>0</v>
      </c>
      <c r="GD13" s="123">
        <f>'прил № 2 (01.01.23)'!NZ723</f>
        <v>281</v>
      </c>
      <c r="GE13" s="119">
        <f>GD13/GD10</f>
        <v>0.90939000000000003</v>
      </c>
      <c r="GF13" s="98">
        <f>GF10*GE13</f>
        <v>0</v>
      </c>
      <c r="GG13" s="116">
        <f t="shared" si="54"/>
        <v>0</v>
      </c>
      <c r="GH13" s="90">
        <f>GH10</f>
        <v>0</v>
      </c>
      <c r="GI13" s="117">
        <f t="shared" si="55"/>
        <v>0</v>
      </c>
      <c r="GJ13" s="98">
        <f t="shared" si="56"/>
        <v>0</v>
      </c>
      <c r="GK13" s="98"/>
      <c r="GL13" s="118"/>
      <c r="GM13" s="119">
        <f>GI13/$WM13</f>
        <v>0</v>
      </c>
      <c r="GN13" s="123">
        <f>'прил № 2 (01.01.23)'!OU723</f>
        <v>128</v>
      </c>
      <c r="GO13" s="119">
        <f>GN13/GN10</f>
        <v>0.83116999999999996</v>
      </c>
      <c r="GP13" s="98">
        <f>GP10*GO13</f>
        <v>0</v>
      </c>
      <c r="GQ13" s="116">
        <f t="shared" si="57"/>
        <v>0</v>
      </c>
      <c r="GR13" s="90">
        <f>GR10</f>
        <v>0</v>
      </c>
      <c r="GS13" s="117">
        <f t="shared" si="58"/>
        <v>0</v>
      </c>
      <c r="GT13" s="98">
        <f t="shared" si="59"/>
        <v>0</v>
      </c>
      <c r="GU13" s="98"/>
      <c r="GV13" s="118"/>
      <c r="GW13" s="119">
        <f>GS13/$WM13</f>
        <v>0</v>
      </c>
      <c r="GX13" s="123">
        <f>'прил № 2 (01.01.23)'!PP723</f>
        <v>0</v>
      </c>
      <c r="GY13" s="119">
        <f>GX13/GX10</f>
        <v>0</v>
      </c>
      <c r="GZ13" s="98">
        <f>GZ10*GY13</f>
        <v>0</v>
      </c>
      <c r="HA13" s="116">
        <f t="shared" si="60"/>
        <v>0</v>
      </c>
      <c r="HB13" s="90">
        <f>HB10</f>
        <v>0</v>
      </c>
      <c r="HC13" s="117">
        <f t="shared" si="61"/>
        <v>0</v>
      </c>
      <c r="HD13" s="98">
        <f t="shared" si="62"/>
        <v>0</v>
      </c>
      <c r="HE13" s="98"/>
      <c r="HF13" s="118"/>
      <c r="HG13" s="119">
        <f>HC13/$WM13</f>
        <v>0</v>
      </c>
      <c r="HH13" s="123">
        <f>'прил № 2 (01.01.23)'!QK723</f>
        <v>142</v>
      </c>
      <c r="HI13" s="119">
        <f>HH13/HH10</f>
        <v>0.86060999999999999</v>
      </c>
      <c r="HJ13" s="98">
        <f>HJ10*HI13</f>
        <v>0</v>
      </c>
      <c r="HK13" s="116">
        <f t="shared" si="63"/>
        <v>0</v>
      </c>
      <c r="HL13" s="90">
        <f>HL10</f>
        <v>0</v>
      </c>
      <c r="HM13" s="117">
        <f t="shared" si="64"/>
        <v>0</v>
      </c>
      <c r="HN13" s="98">
        <f t="shared" si="65"/>
        <v>0</v>
      </c>
      <c r="HO13" s="98"/>
      <c r="HP13" s="118"/>
      <c r="HQ13" s="119">
        <f>HM13/$WM13</f>
        <v>0</v>
      </c>
      <c r="HR13" s="123">
        <f>'прил № 2 (01.01.23)'!RF723</f>
        <v>219</v>
      </c>
      <c r="HS13" s="119">
        <f>HR13/HR10</f>
        <v>0.79061000000000003</v>
      </c>
      <c r="HT13" s="98">
        <f>HT10*HS13</f>
        <v>0</v>
      </c>
      <c r="HU13" s="116">
        <f t="shared" si="66"/>
        <v>0</v>
      </c>
      <c r="HV13" s="90">
        <f>HV10</f>
        <v>0</v>
      </c>
      <c r="HW13" s="117">
        <f t="shared" si="67"/>
        <v>0</v>
      </c>
      <c r="HX13" s="98">
        <f t="shared" si="68"/>
        <v>0</v>
      </c>
      <c r="HY13" s="98"/>
      <c r="HZ13" s="118"/>
      <c r="IA13" s="119">
        <f>HW13/$WM13</f>
        <v>0</v>
      </c>
      <c r="IB13" s="123">
        <f>'прил № 2 (01.01.23)'!SA723</f>
        <v>373</v>
      </c>
      <c r="IC13" s="119">
        <f>IB13/IB10</f>
        <v>0.77707999999999999</v>
      </c>
      <c r="ID13" s="98">
        <f>ID10*IC13</f>
        <v>0</v>
      </c>
      <c r="IE13" s="116">
        <f t="shared" si="69"/>
        <v>0</v>
      </c>
      <c r="IF13" s="90">
        <f>IF10</f>
        <v>0</v>
      </c>
      <c r="IG13" s="117">
        <f t="shared" si="70"/>
        <v>0</v>
      </c>
      <c r="IH13" s="98">
        <f t="shared" si="71"/>
        <v>0</v>
      </c>
      <c r="II13" s="98"/>
      <c r="IJ13" s="118"/>
      <c r="IK13" s="119">
        <f>IG13/$WM13</f>
        <v>0</v>
      </c>
      <c r="IL13" s="123">
        <f>'прил № 2 (01.01.23)'!SV723</f>
        <v>99</v>
      </c>
      <c r="IM13" s="119">
        <f>IL13/IL10</f>
        <v>0.61875000000000002</v>
      </c>
      <c r="IN13" s="98">
        <f>IN10*IM13</f>
        <v>0</v>
      </c>
      <c r="IO13" s="116">
        <f t="shared" si="72"/>
        <v>0</v>
      </c>
      <c r="IP13" s="90">
        <f>IP10</f>
        <v>0</v>
      </c>
      <c r="IQ13" s="117">
        <f t="shared" si="73"/>
        <v>0</v>
      </c>
      <c r="IR13" s="98">
        <f t="shared" si="74"/>
        <v>0</v>
      </c>
      <c r="IS13" s="98"/>
      <c r="IT13" s="118"/>
      <c r="IU13" s="119">
        <f>IQ13/$WM13</f>
        <v>0</v>
      </c>
      <c r="IV13" s="123">
        <f>'прил № 2 (01.01.23)'!TQ723</f>
        <v>88</v>
      </c>
      <c r="IW13" s="119">
        <f>IV13/IV10</f>
        <v>0.80733999999999995</v>
      </c>
      <c r="IX13" s="98">
        <f>IX10*IW13</f>
        <v>0</v>
      </c>
      <c r="IY13" s="116">
        <f t="shared" si="75"/>
        <v>0</v>
      </c>
      <c r="IZ13" s="90">
        <f>IZ10</f>
        <v>0</v>
      </c>
      <c r="JA13" s="117">
        <f t="shared" si="76"/>
        <v>0</v>
      </c>
      <c r="JB13" s="98">
        <f t="shared" si="77"/>
        <v>0</v>
      </c>
      <c r="JC13" s="98"/>
      <c r="JD13" s="118"/>
      <c r="JE13" s="119">
        <f>JA13/$WM13</f>
        <v>0</v>
      </c>
      <c r="JF13" s="123">
        <f>'прил № 2 (01.01.23)'!UL723</f>
        <v>213</v>
      </c>
      <c r="JG13" s="119">
        <f>JF13/JF10</f>
        <v>0.80074999999999996</v>
      </c>
      <c r="JH13" s="98">
        <f>JH10*JG13</f>
        <v>0</v>
      </c>
      <c r="JI13" s="116">
        <f t="shared" si="78"/>
        <v>0</v>
      </c>
      <c r="JJ13" s="90">
        <f>JJ10</f>
        <v>0</v>
      </c>
      <c r="JK13" s="117">
        <f t="shared" si="79"/>
        <v>0</v>
      </c>
      <c r="JL13" s="98">
        <f t="shared" si="80"/>
        <v>0</v>
      </c>
      <c r="JM13" s="98"/>
      <c r="JN13" s="118"/>
      <c r="JO13" s="119">
        <f>JK13/$WM13</f>
        <v>0</v>
      </c>
      <c r="JP13" s="123">
        <f>'прил № 2 (01.01.23)'!VG723</f>
        <v>154</v>
      </c>
      <c r="JQ13" s="119">
        <f>JP13/JP10</f>
        <v>0.56618000000000002</v>
      </c>
      <c r="JR13" s="98">
        <f>JR10*JQ13</f>
        <v>0</v>
      </c>
      <c r="JS13" s="116">
        <f t="shared" si="81"/>
        <v>0</v>
      </c>
      <c r="JT13" s="90">
        <f>JT10</f>
        <v>0</v>
      </c>
      <c r="JU13" s="117">
        <f t="shared" si="82"/>
        <v>0</v>
      </c>
      <c r="JV13" s="98">
        <f t="shared" si="83"/>
        <v>0</v>
      </c>
      <c r="JW13" s="98"/>
      <c r="JX13" s="118"/>
      <c r="JY13" s="119">
        <f>JU13/$WM13</f>
        <v>0</v>
      </c>
      <c r="JZ13" s="123"/>
      <c r="KA13" s="119" t="e">
        <f>JZ13/JZ10</f>
        <v>#DIV/0!</v>
      </c>
      <c r="KB13" s="98" t="e">
        <f>KB10*KA13</f>
        <v>#DIV/0!</v>
      </c>
      <c r="KC13" s="116">
        <f t="shared" si="84"/>
        <v>0</v>
      </c>
      <c r="KD13" s="90">
        <f>KD10</f>
        <v>0</v>
      </c>
      <c r="KE13" s="117">
        <f t="shared" si="85"/>
        <v>0</v>
      </c>
      <c r="KF13" s="98">
        <f t="shared" si="86"/>
        <v>0</v>
      </c>
      <c r="KG13" s="98"/>
      <c r="KH13" s="118"/>
      <c r="KI13" s="119">
        <f>KE13/$WM13</f>
        <v>0</v>
      </c>
      <c r="KJ13" s="123">
        <f>'прил № 2 (01.01.23)'!WW723</f>
        <v>123</v>
      </c>
      <c r="KK13" s="119">
        <f>KJ13/KJ10</f>
        <v>0.75460000000000005</v>
      </c>
      <c r="KL13" s="98">
        <f>KL10*KK13</f>
        <v>0</v>
      </c>
      <c r="KM13" s="116">
        <f t="shared" si="87"/>
        <v>0</v>
      </c>
      <c r="KN13" s="90">
        <f>KN10</f>
        <v>0</v>
      </c>
      <c r="KO13" s="117">
        <f t="shared" si="88"/>
        <v>0</v>
      </c>
      <c r="KP13" s="98">
        <f t="shared" si="89"/>
        <v>0</v>
      </c>
      <c r="KQ13" s="98"/>
      <c r="KR13" s="118"/>
      <c r="KS13" s="119">
        <f>KO13/$WM13</f>
        <v>0</v>
      </c>
      <c r="KT13" s="123">
        <f>'прил № 2 (01.01.23)'!XR723</f>
        <v>263</v>
      </c>
      <c r="KU13" s="119">
        <f>KT13/KT10</f>
        <v>0.76676</v>
      </c>
      <c r="KV13" s="98">
        <f>KV10*KU13</f>
        <v>0</v>
      </c>
      <c r="KW13" s="116">
        <f t="shared" si="90"/>
        <v>0</v>
      </c>
      <c r="KX13" s="90">
        <f>KX10</f>
        <v>0</v>
      </c>
      <c r="KY13" s="117">
        <f t="shared" si="91"/>
        <v>0</v>
      </c>
      <c r="KZ13" s="98">
        <f t="shared" si="92"/>
        <v>0</v>
      </c>
      <c r="LA13" s="98"/>
      <c r="LB13" s="118"/>
      <c r="LC13" s="119">
        <f>KY13/$WM13</f>
        <v>0</v>
      </c>
      <c r="LD13" s="123">
        <f>'прил № 2 (01.01.23)'!YM723</f>
        <v>200</v>
      </c>
      <c r="LE13" s="119">
        <f>LD13/LD10</f>
        <v>0.69930000000000003</v>
      </c>
      <c r="LF13" s="98">
        <f>LF10*LE13</f>
        <v>0</v>
      </c>
      <c r="LG13" s="116">
        <f t="shared" si="93"/>
        <v>0</v>
      </c>
      <c r="LH13" s="90">
        <f>LH10</f>
        <v>0</v>
      </c>
      <c r="LI13" s="117">
        <f t="shared" si="94"/>
        <v>0</v>
      </c>
      <c r="LJ13" s="98">
        <f t="shared" si="95"/>
        <v>0</v>
      </c>
      <c r="LK13" s="98"/>
      <c r="LL13" s="118"/>
      <c r="LM13" s="119">
        <f>LI13/$WM13</f>
        <v>0</v>
      </c>
      <c r="LN13" s="123">
        <f>'прил № 2 (01.01.23)'!ZH723</f>
        <v>225</v>
      </c>
      <c r="LO13" s="119">
        <f>LN13/LN10</f>
        <v>0.90725999999999996</v>
      </c>
      <c r="LP13" s="98">
        <f>LP10*LO13</f>
        <v>0</v>
      </c>
      <c r="LQ13" s="116">
        <f t="shared" si="96"/>
        <v>0</v>
      </c>
      <c r="LR13" s="90">
        <f>LR10</f>
        <v>0</v>
      </c>
      <c r="LS13" s="117">
        <f t="shared" si="97"/>
        <v>0</v>
      </c>
      <c r="LT13" s="98">
        <f t="shared" si="98"/>
        <v>0</v>
      </c>
      <c r="LU13" s="98"/>
      <c r="LV13" s="118"/>
      <c r="LW13" s="119">
        <f>LS13/$WM13</f>
        <v>0</v>
      </c>
      <c r="LX13" s="123">
        <f>'прил № 2 (01.01.23)'!AAC723</f>
        <v>87</v>
      </c>
      <c r="LY13" s="119">
        <f>LX13/LX10</f>
        <v>0.75</v>
      </c>
      <c r="LZ13" s="98">
        <f>LZ10*LY13</f>
        <v>0</v>
      </c>
      <c r="MA13" s="116">
        <f t="shared" si="99"/>
        <v>0</v>
      </c>
      <c r="MB13" s="90">
        <f>MB10</f>
        <v>0</v>
      </c>
      <c r="MC13" s="117">
        <f t="shared" si="100"/>
        <v>0</v>
      </c>
      <c r="MD13" s="98">
        <f t="shared" si="101"/>
        <v>0</v>
      </c>
      <c r="ME13" s="98"/>
      <c r="MF13" s="118"/>
      <c r="MG13" s="119">
        <f>MC13/$WM13</f>
        <v>0</v>
      </c>
      <c r="MH13" s="123">
        <f>'прил № 2 (01.01.23)'!AAX723</f>
        <v>106</v>
      </c>
      <c r="MI13" s="119">
        <f>MH13/MH10</f>
        <v>0.73102999999999996</v>
      </c>
      <c r="MJ13" s="98">
        <f>MJ10*MI13</f>
        <v>0</v>
      </c>
      <c r="MK13" s="116">
        <f t="shared" si="102"/>
        <v>0</v>
      </c>
      <c r="ML13" s="90">
        <f>ML10</f>
        <v>0</v>
      </c>
      <c r="MM13" s="117">
        <f t="shared" si="103"/>
        <v>0</v>
      </c>
      <c r="MN13" s="98">
        <f t="shared" si="104"/>
        <v>0</v>
      </c>
      <c r="MO13" s="98"/>
      <c r="MP13" s="118"/>
      <c r="MQ13" s="119">
        <f>MM13/$WM13</f>
        <v>0</v>
      </c>
      <c r="MR13" s="123">
        <f>'прил № 2 (01.01.23)'!ABS723</f>
        <v>186</v>
      </c>
      <c r="MS13" s="119">
        <f>MR13/MR10</f>
        <v>0.59236</v>
      </c>
      <c r="MT13" s="98">
        <f>MT10*MS13</f>
        <v>0</v>
      </c>
      <c r="MU13" s="116">
        <f t="shared" si="105"/>
        <v>0</v>
      </c>
      <c r="MV13" s="90">
        <f>MV10</f>
        <v>0</v>
      </c>
      <c r="MW13" s="117">
        <f t="shared" si="106"/>
        <v>0</v>
      </c>
      <c r="MX13" s="98">
        <f t="shared" si="107"/>
        <v>0</v>
      </c>
      <c r="MY13" s="98"/>
      <c r="MZ13" s="118"/>
      <c r="NA13" s="119">
        <f>MW13/$WM13</f>
        <v>0</v>
      </c>
      <c r="NB13" s="123">
        <f>'прил № 2 (01.01.23)'!ACN723</f>
        <v>16</v>
      </c>
      <c r="NC13" s="119">
        <f>NB13/NB10</f>
        <v>0.15842000000000001</v>
      </c>
      <c r="ND13" s="98">
        <f>ND10*NC13</f>
        <v>0</v>
      </c>
      <c r="NE13" s="116">
        <f t="shared" si="108"/>
        <v>0</v>
      </c>
      <c r="NF13" s="90">
        <f>NF10</f>
        <v>0</v>
      </c>
      <c r="NG13" s="117">
        <f t="shared" si="109"/>
        <v>0</v>
      </c>
      <c r="NH13" s="98">
        <f t="shared" si="110"/>
        <v>0</v>
      </c>
      <c r="NI13" s="98"/>
      <c r="NJ13" s="118"/>
      <c r="NK13" s="119">
        <f>NG13/$WM13</f>
        <v>0</v>
      </c>
      <c r="NL13" s="123">
        <f>'прил № 2 (01.01.23)'!ADI723</f>
        <v>111</v>
      </c>
      <c r="NM13" s="119">
        <f>NL13/NL10</f>
        <v>0.72548999999999997</v>
      </c>
      <c r="NN13" s="98">
        <f>NN10*NM13</f>
        <v>0</v>
      </c>
      <c r="NO13" s="116">
        <f t="shared" si="111"/>
        <v>0</v>
      </c>
      <c r="NP13" s="90">
        <f>NP10</f>
        <v>0</v>
      </c>
      <c r="NQ13" s="117">
        <f t="shared" si="112"/>
        <v>0</v>
      </c>
      <c r="NR13" s="98">
        <f t="shared" si="113"/>
        <v>0</v>
      </c>
      <c r="NS13" s="98"/>
      <c r="NT13" s="118"/>
      <c r="NU13" s="119">
        <f>NQ13/$WM13</f>
        <v>0</v>
      </c>
      <c r="NV13" s="123">
        <f>'прил № 2 (01.01.23)'!AED723</f>
        <v>345</v>
      </c>
      <c r="NW13" s="119">
        <f>NV13/NV10</f>
        <v>0.71577000000000002</v>
      </c>
      <c r="NX13" s="98">
        <f>NX10*NW13</f>
        <v>0</v>
      </c>
      <c r="NY13" s="116">
        <f t="shared" si="114"/>
        <v>0</v>
      </c>
      <c r="NZ13" s="90">
        <f>NZ10</f>
        <v>0</v>
      </c>
      <c r="OA13" s="117">
        <f t="shared" si="115"/>
        <v>0</v>
      </c>
      <c r="OB13" s="98">
        <f t="shared" si="116"/>
        <v>0</v>
      </c>
      <c r="OC13" s="98"/>
      <c r="OD13" s="118"/>
      <c r="OE13" s="119">
        <f>OA13/$WM13</f>
        <v>0</v>
      </c>
      <c r="OF13" s="123">
        <f>'прил № 2 (01.01.23)'!AEY723</f>
        <v>103</v>
      </c>
      <c r="OG13" s="119">
        <f>OF13/OF10</f>
        <v>0.58857000000000004</v>
      </c>
      <c r="OH13" s="98">
        <f>OH10*OG13</f>
        <v>0</v>
      </c>
      <c r="OI13" s="116">
        <f t="shared" si="117"/>
        <v>0</v>
      </c>
      <c r="OJ13" s="90">
        <f>OJ10</f>
        <v>0</v>
      </c>
      <c r="OK13" s="117">
        <f t="shared" si="118"/>
        <v>0</v>
      </c>
      <c r="OL13" s="98">
        <f t="shared" si="119"/>
        <v>0</v>
      </c>
      <c r="OM13" s="98"/>
      <c r="ON13" s="118"/>
      <c r="OO13" s="119">
        <f>OK13/$WM13</f>
        <v>0</v>
      </c>
      <c r="OP13" s="123">
        <f>'прил № 2 (01.01.23)'!AFT723</f>
        <v>128</v>
      </c>
      <c r="OQ13" s="119">
        <f>OP13/OP10</f>
        <v>0.90780000000000005</v>
      </c>
      <c r="OR13" s="98">
        <f>OR10*OQ13</f>
        <v>0</v>
      </c>
      <c r="OS13" s="116">
        <f t="shared" si="120"/>
        <v>0</v>
      </c>
      <c r="OT13" s="90">
        <f>OT10</f>
        <v>0</v>
      </c>
      <c r="OU13" s="117">
        <f t="shared" si="121"/>
        <v>0</v>
      </c>
      <c r="OV13" s="98">
        <f t="shared" si="122"/>
        <v>0</v>
      </c>
      <c r="OW13" s="98"/>
      <c r="OX13" s="118"/>
      <c r="OY13" s="119">
        <f>OU13/$WM13</f>
        <v>0</v>
      </c>
      <c r="OZ13" s="123">
        <f>'прил № 2 (01.01.23)'!AGO723</f>
        <v>201</v>
      </c>
      <c r="PA13" s="119">
        <f>OZ13/OZ10</f>
        <v>0.88937999999999995</v>
      </c>
      <c r="PB13" s="98">
        <f>PB10*PA13</f>
        <v>0</v>
      </c>
      <c r="PC13" s="116">
        <f t="shared" si="123"/>
        <v>0</v>
      </c>
      <c r="PD13" s="90">
        <f>PD10</f>
        <v>0</v>
      </c>
      <c r="PE13" s="117">
        <f t="shared" si="124"/>
        <v>0</v>
      </c>
      <c r="PF13" s="98">
        <f t="shared" si="125"/>
        <v>0</v>
      </c>
      <c r="PG13" s="98"/>
      <c r="PH13" s="118"/>
      <c r="PI13" s="119">
        <f>PE13/$WM13</f>
        <v>0</v>
      </c>
      <c r="PJ13" s="123">
        <f>'прил № 2 (01.01.23)'!AHJ723</f>
        <v>0</v>
      </c>
      <c r="PK13" s="119">
        <f>PJ13/PJ10</f>
        <v>0</v>
      </c>
      <c r="PL13" s="98">
        <f>PL10*PK13</f>
        <v>0</v>
      </c>
      <c r="PM13" s="116">
        <f t="shared" si="126"/>
        <v>0</v>
      </c>
      <c r="PN13" s="90">
        <f>PN10</f>
        <v>0</v>
      </c>
      <c r="PO13" s="117">
        <f t="shared" si="127"/>
        <v>0</v>
      </c>
      <c r="PP13" s="98">
        <f t="shared" si="128"/>
        <v>0</v>
      </c>
      <c r="PQ13" s="98"/>
      <c r="PR13" s="118"/>
      <c r="PS13" s="119">
        <f>PO13/$WM13</f>
        <v>0</v>
      </c>
      <c r="PT13" s="123">
        <f>'прил № 2 (01.01.23)'!AIE723</f>
        <v>105</v>
      </c>
      <c r="PU13" s="119">
        <f>PT13/PT10</f>
        <v>0.71428999999999998</v>
      </c>
      <c r="PV13" s="98">
        <f>PV10*PU13</f>
        <v>0</v>
      </c>
      <c r="PW13" s="116">
        <f t="shared" si="129"/>
        <v>0</v>
      </c>
      <c r="PX13" s="90">
        <f>PX10</f>
        <v>0</v>
      </c>
      <c r="PY13" s="117">
        <f t="shared" si="130"/>
        <v>0</v>
      </c>
      <c r="PZ13" s="98">
        <f t="shared" si="131"/>
        <v>0</v>
      </c>
      <c r="QA13" s="98"/>
      <c r="QB13" s="118"/>
      <c r="QC13" s="119">
        <f>PY13/$WM13</f>
        <v>0</v>
      </c>
      <c r="QD13" s="123"/>
      <c r="QE13" s="119" t="e">
        <f>QD13/QD10</f>
        <v>#DIV/0!</v>
      </c>
      <c r="QF13" s="98" t="e">
        <f>QF10*QE13</f>
        <v>#DIV/0!</v>
      </c>
      <c r="QG13" s="116">
        <f t="shared" si="132"/>
        <v>0</v>
      </c>
      <c r="QH13" s="90">
        <f>QH10</f>
        <v>0</v>
      </c>
      <c r="QI13" s="117">
        <f t="shared" si="133"/>
        <v>0</v>
      </c>
      <c r="QJ13" s="98">
        <f t="shared" si="134"/>
        <v>0</v>
      </c>
      <c r="QK13" s="98"/>
      <c r="QL13" s="118"/>
      <c r="QM13" s="119">
        <f>QI13/$WM13</f>
        <v>0</v>
      </c>
      <c r="QN13" s="123">
        <f>'прил № 2 (01.01.23)'!AJU723</f>
        <v>187</v>
      </c>
      <c r="QO13" s="119">
        <f>QN13/QN10</f>
        <v>0.76639000000000002</v>
      </c>
      <c r="QP13" s="98">
        <f>QP10*QO13</f>
        <v>0</v>
      </c>
      <c r="QQ13" s="116">
        <f t="shared" si="135"/>
        <v>0</v>
      </c>
      <c r="QR13" s="90">
        <f>QR10</f>
        <v>0</v>
      </c>
      <c r="QS13" s="117">
        <f t="shared" si="136"/>
        <v>0</v>
      </c>
      <c r="QT13" s="98">
        <f t="shared" si="137"/>
        <v>0</v>
      </c>
      <c r="QU13" s="98"/>
      <c r="QV13" s="118"/>
      <c r="QW13" s="119">
        <f>QS13/$WM13</f>
        <v>0</v>
      </c>
      <c r="QX13" s="123">
        <f>'прил № 2 (01.01.23)'!AKP723</f>
        <v>130</v>
      </c>
      <c r="QY13" s="119">
        <f>QX13/QX10</f>
        <v>0.83870999999999996</v>
      </c>
      <c r="QZ13" s="98">
        <f>QZ10*QY13</f>
        <v>0</v>
      </c>
      <c r="RA13" s="116">
        <f t="shared" si="138"/>
        <v>0</v>
      </c>
      <c r="RB13" s="90">
        <f>RB10</f>
        <v>0</v>
      </c>
      <c r="RC13" s="117">
        <f t="shared" si="139"/>
        <v>0</v>
      </c>
      <c r="RD13" s="98">
        <f t="shared" si="140"/>
        <v>0</v>
      </c>
      <c r="RE13" s="98"/>
      <c r="RF13" s="118"/>
      <c r="RG13" s="119">
        <f>RC13/$WM13</f>
        <v>0</v>
      </c>
      <c r="RH13" s="123">
        <f>'прил № 2 (01.01.23)'!ALK723</f>
        <v>106</v>
      </c>
      <c r="RI13" s="119">
        <f>RH13/RH10</f>
        <v>0.67949000000000004</v>
      </c>
      <c r="RJ13" s="98">
        <f>RJ10*RI13</f>
        <v>0</v>
      </c>
      <c r="RK13" s="116">
        <f t="shared" si="141"/>
        <v>0</v>
      </c>
      <c r="RL13" s="90">
        <f>RL10</f>
        <v>0</v>
      </c>
      <c r="RM13" s="117">
        <f t="shared" si="142"/>
        <v>0</v>
      </c>
      <c r="RN13" s="98">
        <f t="shared" si="143"/>
        <v>0</v>
      </c>
      <c r="RO13" s="98"/>
      <c r="RP13" s="118"/>
      <c r="RQ13" s="119">
        <f>RM13/$WM13</f>
        <v>0</v>
      </c>
      <c r="RR13" s="123">
        <f>'прил № 2 (01.01.23)'!AMF723</f>
        <v>73</v>
      </c>
      <c r="RS13" s="119">
        <f>RR13/RR10</f>
        <v>0.51773000000000002</v>
      </c>
      <c r="RT13" s="98">
        <f>RT10*RS13</f>
        <v>0</v>
      </c>
      <c r="RU13" s="116">
        <f t="shared" si="144"/>
        <v>0</v>
      </c>
      <c r="RV13" s="90">
        <f>RV10</f>
        <v>0</v>
      </c>
      <c r="RW13" s="117">
        <f t="shared" si="145"/>
        <v>0</v>
      </c>
      <c r="RX13" s="98">
        <f t="shared" si="146"/>
        <v>0</v>
      </c>
      <c r="RY13" s="98"/>
      <c r="RZ13" s="118"/>
      <c r="SA13" s="119">
        <f>RW13/$WM13</f>
        <v>0</v>
      </c>
      <c r="SB13" s="123">
        <f>'прил № 2 (01.01.23)'!ANA723</f>
        <v>243</v>
      </c>
      <c r="SC13" s="119">
        <f>SB13/SB10</f>
        <v>0.67688000000000004</v>
      </c>
      <c r="SD13" s="98">
        <f>SD10*SC13</f>
        <v>0</v>
      </c>
      <c r="SE13" s="116">
        <f t="shared" si="147"/>
        <v>0</v>
      </c>
      <c r="SF13" s="90">
        <f>SF10</f>
        <v>0</v>
      </c>
      <c r="SG13" s="117">
        <f t="shared" si="148"/>
        <v>0</v>
      </c>
      <c r="SH13" s="98">
        <f t="shared" si="149"/>
        <v>0</v>
      </c>
      <c r="SI13" s="98"/>
      <c r="SJ13" s="118"/>
      <c r="SK13" s="119">
        <f>SG13/$WM13</f>
        <v>0</v>
      </c>
      <c r="SL13" s="123">
        <f>'прил № 2 (01.01.23)'!ANV723</f>
        <v>0</v>
      </c>
      <c r="SM13" s="119">
        <f>SL13/SL10</f>
        <v>0</v>
      </c>
      <c r="SN13" s="98">
        <f>SN10*SM13</f>
        <v>0</v>
      </c>
      <c r="SO13" s="116">
        <f t="shared" si="150"/>
        <v>0</v>
      </c>
      <c r="SP13" s="90">
        <f>SP10</f>
        <v>9.92</v>
      </c>
      <c r="SQ13" s="117">
        <f t="shared" si="151"/>
        <v>0</v>
      </c>
      <c r="SR13" s="98">
        <f t="shared" si="152"/>
        <v>0</v>
      </c>
      <c r="SS13" s="98"/>
      <c r="ST13" s="118"/>
      <c r="SU13" s="119">
        <f>SQ13/$WM13</f>
        <v>0</v>
      </c>
      <c r="SV13" s="123">
        <f>'прил № 2 (01.01.23)'!AOQ723</f>
        <v>234</v>
      </c>
      <c r="SW13" s="119">
        <f>SV13/SV10</f>
        <v>0.78261000000000003</v>
      </c>
      <c r="SX13" s="98">
        <f>SX10*SW13</f>
        <v>0</v>
      </c>
      <c r="SY13" s="116">
        <f t="shared" si="153"/>
        <v>0</v>
      </c>
      <c r="SZ13" s="90">
        <f>SZ10</f>
        <v>0</v>
      </c>
      <c r="TA13" s="117">
        <f t="shared" si="154"/>
        <v>0</v>
      </c>
      <c r="TB13" s="98">
        <f t="shared" si="155"/>
        <v>0</v>
      </c>
      <c r="TC13" s="98"/>
      <c r="TD13" s="118"/>
      <c r="TE13" s="119">
        <f>TA13/$WM13</f>
        <v>0</v>
      </c>
      <c r="TF13" s="123">
        <f>'прил № 2 (01.01.23)'!APL723</f>
        <v>223</v>
      </c>
      <c r="TG13" s="119">
        <f>TF13/TF10</f>
        <v>0.84150999999999998</v>
      </c>
      <c r="TH13" s="98">
        <f>TH10*TG13</f>
        <v>0</v>
      </c>
      <c r="TI13" s="116">
        <f t="shared" si="156"/>
        <v>0</v>
      </c>
      <c r="TJ13" s="90">
        <f>TJ10</f>
        <v>0</v>
      </c>
      <c r="TK13" s="117">
        <f t="shared" si="157"/>
        <v>0</v>
      </c>
      <c r="TL13" s="98">
        <f t="shared" si="158"/>
        <v>0</v>
      </c>
      <c r="TM13" s="98"/>
      <c r="TN13" s="118"/>
      <c r="TO13" s="119">
        <f>TK13/$WM13</f>
        <v>0</v>
      </c>
      <c r="TP13" s="123">
        <f>'прил № 2 (01.01.23)'!AQG723</f>
        <v>133</v>
      </c>
      <c r="TQ13" s="119">
        <f>TP13/TP10</f>
        <v>0.88078999999999996</v>
      </c>
      <c r="TR13" s="98">
        <f>TR10*TQ13</f>
        <v>0</v>
      </c>
      <c r="TS13" s="116">
        <f t="shared" si="159"/>
        <v>0</v>
      </c>
      <c r="TT13" s="90">
        <f>TT10</f>
        <v>0</v>
      </c>
      <c r="TU13" s="117">
        <f t="shared" si="160"/>
        <v>0</v>
      </c>
      <c r="TV13" s="98">
        <f t="shared" si="161"/>
        <v>0</v>
      </c>
      <c r="TW13" s="98"/>
      <c r="TX13" s="118"/>
      <c r="TY13" s="119">
        <f>TU13/$WM13</f>
        <v>0</v>
      </c>
      <c r="TZ13" s="123">
        <f>'прил № 2 (01.01.23)'!ARB723</f>
        <v>175</v>
      </c>
      <c r="UA13" s="119">
        <f>TZ13/TZ10</f>
        <v>0.68898000000000004</v>
      </c>
      <c r="UB13" s="98">
        <f>UB10*UA13</f>
        <v>0</v>
      </c>
      <c r="UC13" s="116">
        <f t="shared" si="162"/>
        <v>0</v>
      </c>
      <c r="UD13" s="90">
        <f>UD10</f>
        <v>0</v>
      </c>
      <c r="UE13" s="117">
        <f t="shared" si="163"/>
        <v>0</v>
      </c>
      <c r="UF13" s="98">
        <f t="shared" si="164"/>
        <v>0</v>
      </c>
      <c r="UG13" s="98"/>
      <c r="UH13" s="118"/>
      <c r="UI13" s="119">
        <f>UE13/$WM13</f>
        <v>0</v>
      </c>
      <c r="UJ13" s="123">
        <f>'прил № 2 (01.01.23)'!ARW723</f>
        <v>162</v>
      </c>
      <c r="UK13" s="119">
        <f>UJ13/UJ10</f>
        <v>0.84375</v>
      </c>
      <c r="UL13" s="98">
        <f>UL10*UK13</f>
        <v>0</v>
      </c>
      <c r="UM13" s="116">
        <f t="shared" si="165"/>
        <v>0</v>
      </c>
      <c r="UN13" s="90">
        <f>UN10</f>
        <v>0</v>
      </c>
      <c r="UO13" s="117">
        <f t="shared" si="166"/>
        <v>0</v>
      </c>
      <c r="UP13" s="98">
        <f t="shared" si="167"/>
        <v>0</v>
      </c>
      <c r="UQ13" s="98"/>
      <c r="UR13" s="118"/>
      <c r="US13" s="119">
        <f>UO13/$WM13</f>
        <v>0</v>
      </c>
      <c r="UT13" s="123">
        <f>'прил № 2 (01.01.23)'!ASR723</f>
        <v>252</v>
      </c>
      <c r="UU13" s="119">
        <f>UT13/UT10</f>
        <v>0.76595999999999997</v>
      </c>
      <c r="UV13" s="98">
        <f>UV10*UU13</f>
        <v>0</v>
      </c>
      <c r="UW13" s="116">
        <f t="shared" si="168"/>
        <v>0</v>
      </c>
      <c r="UX13" s="90">
        <f>UX10</f>
        <v>0</v>
      </c>
      <c r="UY13" s="117">
        <f t="shared" si="169"/>
        <v>0</v>
      </c>
      <c r="UZ13" s="98">
        <f t="shared" si="170"/>
        <v>0</v>
      </c>
      <c r="VA13" s="98"/>
      <c r="VB13" s="118"/>
      <c r="VC13" s="119">
        <f>UY13/$WM13</f>
        <v>0</v>
      </c>
      <c r="VD13" s="123">
        <f>'прил № 2 (01.01.23)'!ATM723</f>
        <v>236</v>
      </c>
      <c r="VE13" s="119">
        <f>VD13/VD10</f>
        <v>0.74214000000000002</v>
      </c>
      <c r="VF13" s="98">
        <f>VF10*VE13</f>
        <v>0</v>
      </c>
      <c r="VG13" s="116">
        <f t="shared" si="171"/>
        <v>0</v>
      </c>
      <c r="VH13" s="90">
        <f>VH10</f>
        <v>0</v>
      </c>
      <c r="VI13" s="117">
        <f t="shared" si="172"/>
        <v>0</v>
      </c>
      <c r="VJ13" s="98">
        <f t="shared" si="173"/>
        <v>0</v>
      </c>
      <c r="VK13" s="98"/>
      <c r="VL13" s="118"/>
      <c r="VM13" s="119">
        <f>VI13/$WM13</f>
        <v>0</v>
      </c>
      <c r="VN13" s="123">
        <f>'прил № 2 (01.01.23)'!AUH723</f>
        <v>416</v>
      </c>
      <c r="VO13" s="119">
        <f>VN13/VN10</f>
        <v>0.80776999999999999</v>
      </c>
      <c r="VP13" s="98">
        <f>VP10*VO13</f>
        <v>0</v>
      </c>
      <c r="VQ13" s="116">
        <f t="shared" si="174"/>
        <v>0</v>
      </c>
      <c r="VR13" s="90">
        <f>VR10</f>
        <v>0</v>
      </c>
      <c r="VS13" s="117">
        <f t="shared" si="175"/>
        <v>0</v>
      </c>
      <c r="VT13" s="98">
        <f t="shared" si="176"/>
        <v>0</v>
      </c>
      <c r="VU13" s="98"/>
      <c r="VV13" s="118"/>
      <c r="VW13" s="119">
        <f>VS13/$WM13</f>
        <v>0</v>
      </c>
      <c r="VX13" s="123">
        <f>'прил № 2 (01.01.23)'!AVC723</f>
        <v>276</v>
      </c>
      <c r="VY13" s="119">
        <f>VX13/VX10</f>
        <v>0.8</v>
      </c>
      <c r="VZ13" s="98">
        <f>VZ10*VY13</f>
        <v>0</v>
      </c>
      <c r="WA13" s="116">
        <f t="shared" si="177"/>
        <v>0</v>
      </c>
      <c r="WB13" s="90">
        <f>WB10</f>
        <v>0</v>
      </c>
      <c r="WC13" s="117">
        <f t="shared" si="178"/>
        <v>0</v>
      </c>
      <c r="WD13" s="98">
        <f t="shared" si="179"/>
        <v>0</v>
      </c>
      <c r="WE13" s="98"/>
      <c r="WF13" s="118"/>
      <c r="WG13" s="119">
        <f>WC13/$WM13</f>
        <v>0</v>
      </c>
      <c r="WH13" s="213">
        <f t="shared" ref="WH13:WH25" si="183">F13+P13+Z13+AJ13+AT13+BD13+BN13+BX13+CH13+CR13+DB13+DL13+DV13+EF13+EP13+EZ13+FJ13+FT13+GD13+GN13+GX13+HH13+HR13+IB13+IL13+IV13+JF13+JP13+JZ13+KJ13+KT13+LD13+LN13+LX13+MH13+MR13+NB13+NL13+NV13+OF13+OP13+OZ13+PJ13+PT13+QD13+QN13+QX13+RH13+RR13+SB13+SL13+SV13+TF13+TP13+TZ13+UJ13+UT13+VD13+VN13+VX13</f>
        <v>8896</v>
      </c>
      <c r="WI13" s="119">
        <f>WH13/WH10</f>
        <v>0.73116000000000003</v>
      </c>
      <c r="WJ13" s="98">
        <f>WJ10*WI13</f>
        <v>102216.17</v>
      </c>
      <c r="WK13" s="116">
        <f t="shared" si="180"/>
        <v>11.490127019999999</v>
      </c>
      <c r="WL13" s="90">
        <f>WL10</f>
        <v>9.92</v>
      </c>
      <c r="WM13" s="117">
        <f t="shared" si="181"/>
        <v>113.98206</v>
      </c>
      <c r="WN13" s="98">
        <f t="shared" si="182"/>
        <v>1013984.41</v>
      </c>
      <c r="WO13" s="98"/>
      <c r="WP13" s="118"/>
    </row>
    <row r="14" spans="1:614" ht="24.75" customHeight="1" x14ac:dyDescent="0.25">
      <c r="A14" s="5"/>
      <c r="B14" s="205" t="s">
        <v>663</v>
      </c>
      <c r="C14" s="12" t="s">
        <v>751</v>
      </c>
      <c r="D14" s="12" t="s">
        <v>437</v>
      </c>
      <c r="E14" s="4" t="s">
        <v>33</v>
      </c>
      <c r="F14" s="123">
        <f>'прил № 2 (01.01.23)'!L724</f>
        <v>0</v>
      </c>
      <c r="G14" s="119">
        <f>F14/F10</f>
        <v>0</v>
      </c>
      <c r="H14" s="98">
        <f>H10*G14</f>
        <v>0</v>
      </c>
      <c r="I14" s="116">
        <f t="shared" si="0"/>
        <v>0</v>
      </c>
      <c r="J14" s="90">
        <f>J10</f>
        <v>0</v>
      </c>
      <c r="K14" s="117">
        <f t="shared" si="1"/>
        <v>0</v>
      </c>
      <c r="L14" s="98">
        <f t="shared" si="2"/>
        <v>0</v>
      </c>
      <c r="M14" s="98"/>
      <c r="N14" s="118"/>
      <c r="O14" s="119">
        <f t="shared" ref="O14:O26" si="184">K14/$WM14</f>
        <v>0</v>
      </c>
      <c r="P14" s="123">
        <f>'прил № 2 (01.01.23)'!AG724</f>
        <v>0</v>
      </c>
      <c r="Q14" s="119">
        <f>P14/P10</f>
        <v>0</v>
      </c>
      <c r="R14" s="98">
        <f>R10*Q14</f>
        <v>0</v>
      </c>
      <c r="S14" s="116">
        <f t="shared" si="3"/>
        <v>0</v>
      </c>
      <c r="T14" s="90">
        <f>T10</f>
        <v>0</v>
      </c>
      <c r="U14" s="117">
        <f t="shared" si="4"/>
        <v>0</v>
      </c>
      <c r="V14" s="98">
        <f t="shared" si="5"/>
        <v>0</v>
      </c>
      <c r="W14" s="98"/>
      <c r="X14" s="118"/>
      <c r="Y14" s="119">
        <f t="shared" ref="Y14:Y26" si="185">U14/$WM14</f>
        <v>0</v>
      </c>
      <c r="Z14" s="123">
        <f>'прил № 2 (01.01.23)'!BB724</f>
        <v>0</v>
      </c>
      <c r="AA14" s="119">
        <f>Z14/Z10</f>
        <v>0</v>
      </c>
      <c r="AB14" s="98">
        <f>AB10*AA14</f>
        <v>0</v>
      </c>
      <c r="AC14" s="116">
        <f t="shared" si="6"/>
        <v>0</v>
      </c>
      <c r="AD14" s="90">
        <f>AD10</f>
        <v>0</v>
      </c>
      <c r="AE14" s="117">
        <f t="shared" si="7"/>
        <v>0</v>
      </c>
      <c r="AF14" s="98">
        <f t="shared" si="8"/>
        <v>0</v>
      </c>
      <c r="AG14" s="98"/>
      <c r="AH14" s="118"/>
      <c r="AI14" s="119">
        <f t="shared" ref="AI14:AI26" si="186">AE14/$WM14</f>
        <v>0</v>
      </c>
      <c r="AJ14" s="123">
        <f>'прил № 2 (01.01.23)'!BW724</f>
        <v>0</v>
      </c>
      <c r="AK14" s="119">
        <f>AJ14/AJ10</f>
        <v>0</v>
      </c>
      <c r="AL14" s="98">
        <f>AL10*AK14</f>
        <v>0</v>
      </c>
      <c r="AM14" s="116">
        <f t="shared" si="9"/>
        <v>0</v>
      </c>
      <c r="AN14" s="90">
        <f>AN10</f>
        <v>0</v>
      </c>
      <c r="AO14" s="117">
        <f t="shared" si="10"/>
        <v>0</v>
      </c>
      <c r="AP14" s="98">
        <f t="shared" si="11"/>
        <v>0</v>
      </c>
      <c r="AQ14" s="98"/>
      <c r="AR14" s="118"/>
      <c r="AS14" s="119">
        <f t="shared" ref="AS14:AS26" si="187">AO14/$WM14</f>
        <v>0</v>
      </c>
      <c r="AT14" s="123">
        <f>'прил № 2 (01.01.23)'!CR724</f>
        <v>0</v>
      </c>
      <c r="AU14" s="119">
        <f>AT14/AT10</f>
        <v>0</v>
      </c>
      <c r="AV14" s="98">
        <f>AV10*AU14</f>
        <v>0</v>
      </c>
      <c r="AW14" s="116">
        <f t="shared" si="12"/>
        <v>0</v>
      </c>
      <c r="AX14" s="90">
        <f>AX10</f>
        <v>0</v>
      </c>
      <c r="AY14" s="117">
        <f t="shared" si="13"/>
        <v>0</v>
      </c>
      <c r="AZ14" s="98">
        <f t="shared" si="14"/>
        <v>0</v>
      </c>
      <c r="BA14" s="98"/>
      <c r="BB14" s="118"/>
      <c r="BC14" s="119">
        <f t="shared" ref="BC14:BC26" si="188">AY14/$WM14</f>
        <v>0</v>
      </c>
      <c r="BD14" s="123">
        <f>'прил № 2 (01.01.23)'!DM724</f>
        <v>0</v>
      </c>
      <c r="BE14" s="119" t="e">
        <f>BD14/BD10</f>
        <v>#DIV/0!</v>
      </c>
      <c r="BF14" s="98" t="e">
        <f>BF10*BE14</f>
        <v>#DIV/0!</v>
      </c>
      <c r="BG14" s="116">
        <f t="shared" si="15"/>
        <v>0</v>
      </c>
      <c r="BH14" s="90">
        <f>BH10</f>
        <v>0</v>
      </c>
      <c r="BI14" s="117">
        <f t="shared" si="16"/>
        <v>0</v>
      </c>
      <c r="BJ14" s="98">
        <f t="shared" si="17"/>
        <v>0</v>
      </c>
      <c r="BK14" s="98"/>
      <c r="BL14" s="118"/>
      <c r="BM14" s="119">
        <f t="shared" ref="BM14:BM26" si="189">BI14/$WM14</f>
        <v>0</v>
      </c>
      <c r="BN14" s="123">
        <f>'прил № 2 (01.01.23)'!EH724</f>
        <v>32</v>
      </c>
      <c r="BO14" s="119">
        <f>BN14/BN10</f>
        <v>0.20252999999999999</v>
      </c>
      <c r="BP14" s="98">
        <f>BP10*BO14</f>
        <v>0</v>
      </c>
      <c r="BQ14" s="116">
        <f t="shared" si="18"/>
        <v>0</v>
      </c>
      <c r="BR14" s="90">
        <f>BR10</f>
        <v>0</v>
      </c>
      <c r="BS14" s="117">
        <f t="shared" si="19"/>
        <v>0</v>
      </c>
      <c r="BT14" s="98">
        <f t="shared" si="20"/>
        <v>0</v>
      </c>
      <c r="BU14" s="98"/>
      <c r="BV14" s="118"/>
      <c r="BW14" s="119">
        <f t="shared" ref="BW14:BW26" si="190">BS14/$WM14</f>
        <v>0</v>
      </c>
      <c r="BX14" s="123">
        <f>'прил № 2 (01.01.23)'!FC724</f>
        <v>0</v>
      </c>
      <c r="BY14" s="119" t="e">
        <f>BX14/BX10</f>
        <v>#DIV/0!</v>
      </c>
      <c r="BZ14" s="98" t="e">
        <f>BZ10*BY14</f>
        <v>#DIV/0!</v>
      </c>
      <c r="CA14" s="116">
        <f t="shared" si="21"/>
        <v>0</v>
      </c>
      <c r="CB14" s="90">
        <f>CB10</f>
        <v>0</v>
      </c>
      <c r="CC14" s="117">
        <f t="shared" si="22"/>
        <v>0</v>
      </c>
      <c r="CD14" s="98">
        <f t="shared" si="23"/>
        <v>0</v>
      </c>
      <c r="CE14" s="98"/>
      <c r="CF14" s="118"/>
      <c r="CG14" s="119">
        <f t="shared" ref="CG14:CG26" si="191">CC14/$WM14</f>
        <v>0</v>
      </c>
      <c r="CH14" s="123"/>
      <c r="CI14" s="119">
        <f>CH14/CH10</f>
        <v>0</v>
      </c>
      <c r="CJ14" s="98">
        <f>CJ10*CI14</f>
        <v>0</v>
      </c>
      <c r="CK14" s="116">
        <f t="shared" si="24"/>
        <v>0</v>
      </c>
      <c r="CL14" s="90">
        <f>CL10</f>
        <v>0</v>
      </c>
      <c r="CM14" s="117">
        <f t="shared" si="25"/>
        <v>0</v>
      </c>
      <c r="CN14" s="98">
        <f t="shared" si="26"/>
        <v>0</v>
      </c>
      <c r="CO14" s="98"/>
      <c r="CP14" s="118"/>
      <c r="CQ14" s="119">
        <f t="shared" ref="CQ14:CQ26" si="192">CM14/$WM14</f>
        <v>0</v>
      </c>
      <c r="CR14" s="123"/>
      <c r="CS14" s="119" t="e">
        <f>CR14/CR10</f>
        <v>#DIV/0!</v>
      </c>
      <c r="CT14" s="98" t="e">
        <f>CT10*CS14</f>
        <v>#DIV/0!</v>
      </c>
      <c r="CU14" s="116">
        <f t="shared" si="27"/>
        <v>0</v>
      </c>
      <c r="CV14" s="90">
        <f>CV10</f>
        <v>0</v>
      </c>
      <c r="CW14" s="117">
        <f t="shared" si="28"/>
        <v>0</v>
      </c>
      <c r="CX14" s="98">
        <f t="shared" si="29"/>
        <v>0</v>
      </c>
      <c r="CY14" s="98"/>
      <c r="CZ14" s="118"/>
      <c r="DA14" s="119">
        <f t="shared" ref="DA14:DA26" si="193">CW14/$WM14</f>
        <v>0</v>
      </c>
      <c r="DB14" s="123">
        <f>'прил № 2 (01.01.23)'!HN724</f>
        <v>23</v>
      </c>
      <c r="DC14" s="119">
        <f>DB14/DB10</f>
        <v>0.17557</v>
      </c>
      <c r="DD14" s="98">
        <f>DD10*DC14</f>
        <v>0</v>
      </c>
      <c r="DE14" s="116">
        <f t="shared" si="30"/>
        <v>0</v>
      </c>
      <c r="DF14" s="90">
        <f>DF10</f>
        <v>0</v>
      </c>
      <c r="DG14" s="117">
        <f t="shared" si="31"/>
        <v>0</v>
      </c>
      <c r="DH14" s="98">
        <f t="shared" si="32"/>
        <v>0</v>
      </c>
      <c r="DI14" s="98"/>
      <c r="DJ14" s="118"/>
      <c r="DK14" s="119">
        <f t="shared" ref="DK14:DK26" si="194">DG14/$WM14</f>
        <v>0</v>
      </c>
      <c r="DL14" s="123">
        <f>'прил № 2 (01.01.23)'!II724</f>
        <v>0</v>
      </c>
      <c r="DM14" s="119">
        <f>DL14/DL10</f>
        <v>0</v>
      </c>
      <c r="DN14" s="98">
        <f>DN10*DM14</f>
        <v>0</v>
      </c>
      <c r="DO14" s="116">
        <f t="shared" si="33"/>
        <v>0</v>
      </c>
      <c r="DP14" s="90">
        <f>DP10</f>
        <v>0</v>
      </c>
      <c r="DQ14" s="117">
        <f t="shared" si="34"/>
        <v>0</v>
      </c>
      <c r="DR14" s="98">
        <f t="shared" si="35"/>
        <v>0</v>
      </c>
      <c r="DS14" s="98"/>
      <c r="DT14" s="118"/>
      <c r="DU14" s="119">
        <f t="shared" ref="DU14:DU26" si="195">DQ14/$WM14</f>
        <v>0</v>
      </c>
      <c r="DV14" s="123">
        <f>'прил № 2 (01.01.23)'!JD724</f>
        <v>0</v>
      </c>
      <c r="DW14" s="119">
        <f>DV14/DV10</f>
        <v>0</v>
      </c>
      <c r="DX14" s="98">
        <f>DX10*DW14</f>
        <v>0</v>
      </c>
      <c r="DY14" s="116">
        <f t="shared" si="36"/>
        <v>0</v>
      </c>
      <c r="DZ14" s="90">
        <f>DZ10</f>
        <v>0</v>
      </c>
      <c r="EA14" s="117">
        <f t="shared" si="37"/>
        <v>0</v>
      </c>
      <c r="EB14" s="98">
        <f t="shared" si="38"/>
        <v>0</v>
      </c>
      <c r="EC14" s="98"/>
      <c r="ED14" s="118"/>
      <c r="EE14" s="119">
        <f t="shared" ref="EE14:EE26" si="196">EA14/$WM14</f>
        <v>0</v>
      </c>
      <c r="EF14" s="123">
        <f>'прил № 2 (01.01.23)'!JY724</f>
        <v>0</v>
      </c>
      <c r="EG14" s="119">
        <f>EF14/EF10</f>
        <v>0</v>
      </c>
      <c r="EH14" s="98">
        <f>EH10*EG14</f>
        <v>0</v>
      </c>
      <c r="EI14" s="116">
        <f t="shared" si="39"/>
        <v>0</v>
      </c>
      <c r="EJ14" s="90">
        <f>EJ10</f>
        <v>9.92</v>
      </c>
      <c r="EK14" s="117">
        <f t="shared" si="40"/>
        <v>0</v>
      </c>
      <c r="EL14" s="98">
        <f t="shared" si="41"/>
        <v>0</v>
      </c>
      <c r="EM14" s="98"/>
      <c r="EN14" s="118"/>
      <c r="EO14" s="119">
        <f t="shared" ref="EO14:EO26" si="197">EK14/$WM14</f>
        <v>0</v>
      </c>
      <c r="EP14" s="123">
        <f>'прил № 2 (01.01.23)'!KT724</f>
        <v>0</v>
      </c>
      <c r="EQ14" s="119">
        <f>EP14/EP10</f>
        <v>0</v>
      </c>
      <c r="ER14" s="98">
        <f>ER10*EQ14</f>
        <v>0</v>
      </c>
      <c r="ES14" s="116">
        <f t="shared" si="42"/>
        <v>0</v>
      </c>
      <c r="ET14" s="90">
        <f>ET10</f>
        <v>0</v>
      </c>
      <c r="EU14" s="117">
        <f t="shared" si="43"/>
        <v>0</v>
      </c>
      <c r="EV14" s="98">
        <f t="shared" si="44"/>
        <v>0</v>
      </c>
      <c r="EW14" s="98"/>
      <c r="EX14" s="118"/>
      <c r="EY14" s="119">
        <f t="shared" ref="EY14:EY26" si="198">EU14/$WM14</f>
        <v>0</v>
      </c>
      <c r="EZ14" s="123">
        <f>'прил № 2 (01.01.23)'!LO724</f>
        <v>0</v>
      </c>
      <c r="FA14" s="119">
        <f>EZ14/EZ10</f>
        <v>0</v>
      </c>
      <c r="FB14" s="98">
        <f>FB10*FA14</f>
        <v>0</v>
      </c>
      <c r="FC14" s="116">
        <f t="shared" si="45"/>
        <v>0</v>
      </c>
      <c r="FD14" s="90">
        <f>FD10</f>
        <v>9.92</v>
      </c>
      <c r="FE14" s="117">
        <f t="shared" si="46"/>
        <v>0</v>
      </c>
      <c r="FF14" s="98">
        <f t="shared" si="47"/>
        <v>0</v>
      </c>
      <c r="FG14" s="98"/>
      <c r="FH14" s="118"/>
      <c r="FI14" s="119">
        <f t="shared" ref="FI14:FI26" si="199">FE14/$WM14</f>
        <v>0</v>
      </c>
      <c r="FJ14" s="123">
        <f>'прил № 2 (01.01.23)'!MJ724</f>
        <v>0</v>
      </c>
      <c r="FK14" s="119">
        <f>FJ14/FJ10</f>
        <v>0</v>
      </c>
      <c r="FL14" s="98">
        <f>FL10*FK14</f>
        <v>0</v>
      </c>
      <c r="FM14" s="116">
        <f t="shared" si="48"/>
        <v>0</v>
      </c>
      <c r="FN14" s="90">
        <f>FN10</f>
        <v>0</v>
      </c>
      <c r="FO14" s="117">
        <f t="shared" si="49"/>
        <v>0</v>
      </c>
      <c r="FP14" s="98">
        <f t="shared" si="50"/>
        <v>0</v>
      </c>
      <c r="FQ14" s="98"/>
      <c r="FR14" s="118"/>
      <c r="FS14" s="119">
        <f t="shared" ref="FS14:FS26" si="200">FO14/$WM14</f>
        <v>0</v>
      </c>
      <c r="FT14" s="123">
        <f>'прил № 2 (01.01.23)'!NE724</f>
        <v>0</v>
      </c>
      <c r="FU14" s="119">
        <f>FT14/FT10</f>
        <v>0</v>
      </c>
      <c r="FV14" s="98">
        <f>FV10*FU14</f>
        <v>0</v>
      </c>
      <c r="FW14" s="116">
        <f t="shared" si="51"/>
        <v>0</v>
      </c>
      <c r="FX14" s="90">
        <f>FX10</f>
        <v>0</v>
      </c>
      <c r="FY14" s="117">
        <f t="shared" si="52"/>
        <v>0</v>
      </c>
      <c r="FZ14" s="98">
        <f t="shared" si="53"/>
        <v>0</v>
      </c>
      <c r="GA14" s="98"/>
      <c r="GB14" s="118"/>
      <c r="GC14" s="119">
        <f t="shared" ref="GC14:GC26" si="201">FY14/$WM14</f>
        <v>0</v>
      </c>
      <c r="GD14" s="123">
        <f>'прил № 2 (01.01.23)'!NZ724</f>
        <v>0</v>
      </c>
      <c r="GE14" s="119">
        <f>GD14/GD10</f>
        <v>0</v>
      </c>
      <c r="GF14" s="98">
        <f>GF10*GE14</f>
        <v>0</v>
      </c>
      <c r="GG14" s="116">
        <f t="shared" si="54"/>
        <v>0</v>
      </c>
      <c r="GH14" s="90">
        <f>GH10</f>
        <v>0</v>
      </c>
      <c r="GI14" s="117">
        <f t="shared" si="55"/>
        <v>0</v>
      </c>
      <c r="GJ14" s="98">
        <f t="shared" si="56"/>
        <v>0</v>
      </c>
      <c r="GK14" s="98"/>
      <c r="GL14" s="118"/>
      <c r="GM14" s="119">
        <f t="shared" ref="GM14:GM26" si="202">GI14/$WM14</f>
        <v>0</v>
      </c>
      <c r="GN14" s="123">
        <f>'прил № 2 (01.01.23)'!OU724</f>
        <v>0</v>
      </c>
      <c r="GO14" s="119">
        <f>GN14/GN10</f>
        <v>0</v>
      </c>
      <c r="GP14" s="98">
        <f>GP10*GO14</f>
        <v>0</v>
      </c>
      <c r="GQ14" s="116">
        <f t="shared" si="57"/>
        <v>0</v>
      </c>
      <c r="GR14" s="90">
        <f>GR10</f>
        <v>0</v>
      </c>
      <c r="GS14" s="117">
        <f t="shared" si="58"/>
        <v>0</v>
      </c>
      <c r="GT14" s="98">
        <f t="shared" si="59"/>
        <v>0</v>
      </c>
      <c r="GU14" s="98"/>
      <c r="GV14" s="118"/>
      <c r="GW14" s="119">
        <f t="shared" ref="GW14:GW26" si="203">GS14/$WM14</f>
        <v>0</v>
      </c>
      <c r="GX14" s="123">
        <f>'прил № 2 (01.01.23)'!PP724</f>
        <v>0</v>
      </c>
      <c r="GY14" s="119">
        <f>GX14/GX10</f>
        <v>0</v>
      </c>
      <c r="GZ14" s="98">
        <f>GZ10*GY14</f>
        <v>0</v>
      </c>
      <c r="HA14" s="116">
        <f t="shared" si="60"/>
        <v>0</v>
      </c>
      <c r="HB14" s="90">
        <f>HB10</f>
        <v>0</v>
      </c>
      <c r="HC14" s="117">
        <f t="shared" si="61"/>
        <v>0</v>
      </c>
      <c r="HD14" s="98">
        <f t="shared" si="62"/>
        <v>0</v>
      </c>
      <c r="HE14" s="98"/>
      <c r="HF14" s="118"/>
      <c r="HG14" s="119">
        <f t="shared" ref="HG14:HG26" si="204">HC14/$WM14</f>
        <v>0</v>
      </c>
      <c r="HH14" s="123">
        <f>'прил № 2 (01.01.23)'!QK724</f>
        <v>0</v>
      </c>
      <c r="HI14" s="119">
        <f>HH14/HH10</f>
        <v>0</v>
      </c>
      <c r="HJ14" s="98">
        <f>HJ10*HI14</f>
        <v>0</v>
      </c>
      <c r="HK14" s="116">
        <f t="shared" si="63"/>
        <v>0</v>
      </c>
      <c r="HL14" s="90">
        <f>HL10</f>
        <v>0</v>
      </c>
      <c r="HM14" s="117">
        <f t="shared" si="64"/>
        <v>0</v>
      </c>
      <c r="HN14" s="98">
        <f t="shared" si="65"/>
        <v>0</v>
      </c>
      <c r="HO14" s="98"/>
      <c r="HP14" s="118"/>
      <c r="HQ14" s="119">
        <f t="shared" ref="HQ14:HQ26" si="205">HM14/$WM14</f>
        <v>0</v>
      </c>
      <c r="HR14" s="123">
        <f>'прил № 2 (01.01.23)'!RF724</f>
        <v>0</v>
      </c>
      <c r="HS14" s="119">
        <f>HR14/HR10</f>
        <v>0</v>
      </c>
      <c r="HT14" s="98">
        <f>HT10*HS14</f>
        <v>0</v>
      </c>
      <c r="HU14" s="116">
        <f t="shared" si="66"/>
        <v>0</v>
      </c>
      <c r="HV14" s="90">
        <f>HV10</f>
        <v>0</v>
      </c>
      <c r="HW14" s="117">
        <f t="shared" si="67"/>
        <v>0</v>
      </c>
      <c r="HX14" s="98">
        <f t="shared" si="68"/>
        <v>0</v>
      </c>
      <c r="HY14" s="98"/>
      <c r="HZ14" s="118"/>
      <c r="IA14" s="119">
        <f t="shared" ref="IA14:IA26" si="206">HW14/$WM14</f>
        <v>0</v>
      </c>
      <c r="IB14" s="123">
        <f>'прил № 2 (01.01.23)'!SA724</f>
        <v>0</v>
      </c>
      <c r="IC14" s="119">
        <f>IB14/IB10</f>
        <v>0</v>
      </c>
      <c r="ID14" s="98">
        <f>ID10*IC14</f>
        <v>0</v>
      </c>
      <c r="IE14" s="116">
        <f t="shared" si="69"/>
        <v>0</v>
      </c>
      <c r="IF14" s="90">
        <f>IF10</f>
        <v>0</v>
      </c>
      <c r="IG14" s="117">
        <f t="shared" si="70"/>
        <v>0</v>
      </c>
      <c r="IH14" s="98">
        <f t="shared" si="71"/>
        <v>0</v>
      </c>
      <c r="II14" s="98"/>
      <c r="IJ14" s="118"/>
      <c r="IK14" s="119">
        <f t="shared" ref="IK14:IK26" si="207">IG14/$WM14</f>
        <v>0</v>
      </c>
      <c r="IL14" s="123">
        <f>'прил № 2 (01.01.23)'!SV724</f>
        <v>0</v>
      </c>
      <c r="IM14" s="119">
        <f>IL14/IL10</f>
        <v>0</v>
      </c>
      <c r="IN14" s="98">
        <f>IN10*IM14</f>
        <v>0</v>
      </c>
      <c r="IO14" s="116">
        <f t="shared" si="72"/>
        <v>0</v>
      </c>
      <c r="IP14" s="90">
        <f>IP10</f>
        <v>0</v>
      </c>
      <c r="IQ14" s="117">
        <f t="shared" si="73"/>
        <v>0</v>
      </c>
      <c r="IR14" s="98">
        <f t="shared" si="74"/>
        <v>0</v>
      </c>
      <c r="IS14" s="98"/>
      <c r="IT14" s="118"/>
      <c r="IU14" s="119">
        <f t="shared" ref="IU14:IU26" si="208">IQ14/$WM14</f>
        <v>0</v>
      </c>
      <c r="IV14" s="123">
        <f>'прил № 2 (01.01.23)'!TQ724</f>
        <v>0</v>
      </c>
      <c r="IW14" s="119">
        <f>IV14/IV10</f>
        <v>0</v>
      </c>
      <c r="IX14" s="98">
        <f>IX10*IW14</f>
        <v>0</v>
      </c>
      <c r="IY14" s="116">
        <f t="shared" si="75"/>
        <v>0</v>
      </c>
      <c r="IZ14" s="90">
        <f>IZ10</f>
        <v>0</v>
      </c>
      <c r="JA14" s="117">
        <f t="shared" si="76"/>
        <v>0</v>
      </c>
      <c r="JB14" s="98">
        <f t="shared" si="77"/>
        <v>0</v>
      </c>
      <c r="JC14" s="98"/>
      <c r="JD14" s="118"/>
      <c r="JE14" s="119">
        <f t="shared" ref="JE14:JE26" si="209">JA14/$WM14</f>
        <v>0</v>
      </c>
      <c r="JF14" s="123">
        <f>'прил № 2 (01.01.23)'!UL724</f>
        <v>0</v>
      </c>
      <c r="JG14" s="119">
        <f>JF14/JF10</f>
        <v>0</v>
      </c>
      <c r="JH14" s="98">
        <f>JH10*JG14</f>
        <v>0</v>
      </c>
      <c r="JI14" s="116">
        <f t="shared" si="78"/>
        <v>0</v>
      </c>
      <c r="JJ14" s="90">
        <f>JJ10</f>
        <v>0</v>
      </c>
      <c r="JK14" s="117">
        <f t="shared" si="79"/>
        <v>0</v>
      </c>
      <c r="JL14" s="98">
        <f t="shared" si="80"/>
        <v>0</v>
      </c>
      <c r="JM14" s="98"/>
      <c r="JN14" s="118"/>
      <c r="JO14" s="119">
        <f t="shared" ref="JO14:JO26" si="210">JK14/$WM14</f>
        <v>0</v>
      </c>
      <c r="JP14" s="123">
        <f>'прил № 2 (01.01.23)'!VG724</f>
        <v>0</v>
      </c>
      <c r="JQ14" s="119">
        <f>JP14/JP10</f>
        <v>0</v>
      </c>
      <c r="JR14" s="98">
        <f>JR10*JQ14</f>
        <v>0</v>
      </c>
      <c r="JS14" s="116">
        <f t="shared" si="81"/>
        <v>0</v>
      </c>
      <c r="JT14" s="90">
        <f>JT10</f>
        <v>0</v>
      </c>
      <c r="JU14" s="117">
        <f t="shared" si="82"/>
        <v>0</v>
      </c>
      <c r="JV14" s="98">
        <f t="shared" si="83"/>
        <v>0</v>
      </c>
      <c r="JW14" s="98"/>
      <c r="JX14" s="118"/>
      <c r="JY14" s="119">
        <f t="shared" ref="JY14:JY26" si="211">JU14/$WM14</f>
        <v>0</v>
      </c>
      <c r="JZ14" s="123"/>
      <c r="KA14" s="119" t="e">
        <f>JZ14/JZ10</f>
        <v>#DIV/0!</v>
      </c>
      <c r="KB14" s="98" t="e">
        <f>KB10*KA14</f>
        <v>#DIV/0!</v>
      </c>
      <c r="KC14" s="116">
        <f t="shared" si="84"/>
        <v>0</v>
      </c>
      <c r="KD14" s="90">
        <f>KD10</f>
        <v>0</v>
      </c>
      <c r="KE14" s="117">
        <f t="shared" si="85"/>
        <v>0</v>
      </c>
      <c r="KF14" s="98">
        <f t="shared" si="86"/>
        <v>0</v>
      </c>
      <c r="KG14" s="98"/>
      <c r="KH14" s="118"/>
      <c r="KI14" s="119">
        <f t="shared" ref="KI14:KI26" si="212">KE14/$WM14</f>
        <v>0</v>
      </c>
      <c r="KJ14" s="123">
        <f>'прил № 2 (01.01.23)'!WW724</f>
        <v>0</v>
      </c>
      <c r="KK14" s="119">
        <f>KJ14/KJ10</f>
        <v>0</v>
      </c>
      <c r="KL14" s="98">
        <f>KL10*KK14</f>
        <v>0</v>
      </c>
      <c r="KM14" s="116">
        <f t="shared" si="87"/>
        <v>0</v>
      </c>
      <c r="KN14" s="90">
        <f>KN10</f>
        <v>0</v>
      </c>
      <c r="KO14" s="117">
        <f t="shared" si="88"/>
        <v>0</v>
      </c>
      <c r="KP14" s="98">
        <f t="shared" si="89"/>
        <v>0</v>
      </c>
      <c r="KQ14" s="98"/>
      <c r="KR14" s="118"/>
      <c r="KS14" s="119">
        <f t="shared" ref="KS14:KS26" si="213">KO14/$WM14</f>
        <v>0</v>
      </c>
      <c r="KT14" s="123">
        <f>'прил № 2 (01.01.23)'!XR724</f>
        <v>0</v>
      </c>
      <c r="KU14" s="119">
        <f>KT14/KT10</f>
        <v>0</v>
      </c>
      <c r="KV14" s="98">
        <f>KV10*KU14</f>
        <v>0</v>
      </c>
      <c r="KW14" s="116">
        <f t="shared" si="90"/>
        <v>0</v>
      </c>
      <c r="KX14" s="90">
        <f>KX10</f>
        <v>0</v>
      </c>
      <c r="KY14" s="117">
        <f t="shared" si="91"/>
        <v>0</v>
      </c>
      <c r="KZ14" s="98">
        <f t="shared" si="92"/>
        <v>0</v>
      </c>
      <c r="LA14" s="98"/>
      <c r="LB14" s="118"/>
      <c r="LC14" s="119">
        <f t="shared" ref="LC14:LC26" si="214">KY14/$WM14</f>
        <v>0</v>
      </c>
      <c r="LD14" s="123">
        <f>'прил № 2 (01.01.23)'!YM724</f>
        <v>0</v>
      </c>
      <c r="LE14" s="119">
        <f>LD14/LD10</f>
        <v>0</v>
      </c>
      <c r="LF14" s="98">
        <f>LF10*LE14</f>
        <v>0</v>
      </c>
      <c r="LG14" s="116">
        <f t="shared" si="93"/>
        <v>0</v>
      </c>
      <c r="LH14" s="90">
        <f>LH10</f>
        <v>0</v>
      </c>
      <c r="LI14" s="117">
        <f t="shared" si="94"/>
        <v>0</v>
      </c>
      <c r="LJ14" s="98">
        <f t="shared" si="95"/>
        <v>0</v>
      </c>
      <c r="LK14" s="98"/>
      <c r="LL14" s="118"/>
      <c r="LM14" s="119">
        <f t="shared" ref="LM14:LM26" si="215">LI14/$WM14</f>
        <v>0</v>
      </c>
      <c r="LN14" s="123">
        <f>'прил № 2 (01.01.23)'!ZH724</f>
        <v>0</v>
      </c>
      <c r="LO14" s="119">
        <f>LN14/LN10</f>
        <v>0</v>
      </c>
      <c r="LP14" s="98">
        <f>LP10*LO14</f>
        <v>0</v>
      </c>
      <c r="LQ14" s="116">
        <f t="shared" si="96"/>
        <v>0</v>
      </c>
      <c r="LR14" s="90">
        <f>LR10</f>
        <v>0</v>
      </c>
      <c r="LS14" s="117">
        <f t="shared" si="97"/>
        <v>0</v>
      </c>
      <c r="LT14" s="98">
        <f t="shared" si="98"/>
        <v>0</v>
      </c>
      <c r="LU14" s="98"/>
      <c r="LV14" s="118"/>
      <c r="LW14" s="119">
        <f t="shared" ref="LW14:LW26" si="216">LS14/$WM14</f>
        <v>0</v>
      </c>
      <c r="LX14" s="123">
        <f>'прил № 2 (01.01.23)'!AAC724</f>
        <v>0</v>
      </c>
      <c r="LY14" s="119">
        <f>LX14/LX10</f>
        <v>0</v>
      </c>
      <c r="LZ14" s="98">
        <f>LZ10*LY14</f>
        <v>0</v>
      </c>
      <c r="MA14" s="116">
        <f t="shared" si="99"/>
        <v>0</v>
      </c>
      <c r="MB14" s="90">
        <f>MB10</f>
        <v>0</v>
      </c>
      <c r="MC14" s="117">
        <f t="shared" si="100"/>
        <v>0</v>
      </c>
      <c r="MD14" s="98">
        <f t="shared" si="101"/>
        <v>0</v>
      </c>
      <c r="ME14" s="98"/>
      <c r="MF14" s="118"/>
      <c r="MG14" s="119">
        <f t="shared" ref="MG14:MG26" si="217">MC14/$WM14</f>
        <v>0</v>
      </c>
      <c r="MH14" s="123">
        <f>'прил № 2 (01.01.23)'!AAX724</f>
        <v>0</v>
      </c>
      <c r="MI14" s="119">
        <f>MH14/MH10</f>
        <v>0</v>
      </c>
      <c r="MJ14" s="98">
        <f>MJ10*MI14</f>
        <v>0</v>
      </c>
      <c r="MK14" s="116">
        <f t="shared" si="102"/>
        <v>0</v>
      </c>
      <c r="ML14" s="90">
        <f>ML10</f>
        <v>0</v>
      </c>
      <c r="MM14" s="117">
        <f t="shared" si="103"/>
        <v>0</v>
      </c>
      <c r="MN14" s="98">
        <f t="shared" si="104"/>
        <v>0</v>
      </c>
      <c r="MO14" s="98"/>
      <c r="MP14" s="118"/>
      <c r="MQ14" s="119">
        <f t="shared" ref="MQ14:MQ26" si="218">MM14/$WM14</f>
        <v>0</v>
      </c>
      <c r="MR14" s="123">
        <f>'прил № 2 (01.01.23)'!ABS724</f>
        <v>0</v>
      </c>
      <c r="MS14" s="119">
        <f>MR14/MR10</f>
        <v>0</v>
      </c>
      <c r="MT14" s="98">
        <f>MT10*MS14</f>
        <v>0</v>
      </c>
      <c r="MU14" s="116">
        <f t="shared" si="105"/>
        <v>0</v>
      </c>
      <c r="MV14" s="90">
        <f>MV10</f>
        <v>0</v>
      </c>
      <c r="MW14" s="117">
        <f t="shared" si="106"/>
        <v>0</v>
      </c>
      <c r="MX14" s="98">
        <f t="shared" si="107"/>
        <v>0</v>
      </c>
      <c r="MY14" s="98"/>
      <c r="MZ14" s="118"/>
      <c r="NA14" s="119">
        <f t="shared" ref="NA14:NA26" si="219">MW14/$WM14</f>
        <v>0</v>
      </c>
      <c r="NB14" s="123">
        <f>'прил № 2 (01.01.23)'!ACN724</f>
        <v>0</v>
      </c>
      <c r="NC14" s="119">
        <f>NB14/NB10</f>
        <v>0</v>
      </c>
      <c r="ND14" s="98">
        <f>ND10*NC14</f>
        <v>0</v>
      </c>
      <c r="NE14" s="116">
        <f t="shared" si="108"/>
        <v>0</v>
      </c>
      <c r="NF14" s="90">
        <f>NF10</f>
        <v>0</v>
      </c>
      <c r="NG14" s="117">
        <f t="shared" si="109"/>
        <v>0</v>
      </c>
      <c r="NH14" s="98">
        <f t="shared" si="110"/>
        <v>0</v>
      </c>
      <c r="NI14" s="98"/>
      <c r="NJ14" s="118"/>
      <c r="NK14" s="119">
        <f t="shared" ref="NK14:NK26" si="220">NG14/$WM14</f>
        <v>0</v>
      </c>
      <c r="NL14" s="123">
        <f>'прил № 2 (01.01.23)'!ADI724</f>
        <v>0</v>
      </c>
      <c r="NM14" s="119">
        <f>NL14/NL10</f>
        <v>0</v>
      </c>
      <c r="NN14" s="98">
        <f>NN10*NM14</f>
        <v>0</v>
      </c>
      <c r="NO14" s="116">
        <f t="shared" si="111"/>
        <v>0</v>
      </c>
      <c r="NP14" s="90">
        <f>NP10</f>
        <v>0</v>
      </c>
      <c r="NQ14" s="117">
        <f t="shared" si="112"/>
        <v>0</v>
      </c>
      <c r="NR14" s="98">
        <f t="shared" si="113"/>
        <v>0</v>
      </c>
      <c r="NS14" s="98"/>
      <c r="NT14" s="118"/>
      <c r="NU14" s="119">
        <f t="shared" ref="NU14:NU26" si="221">NQ14/$WM14</f>
        <v>0</v>
      </c>
      <c r="NV14" s="123">
        <f>'прил № 2 (01.01.23)'!AED724</f>
        <v>0</v>
      </c>
      <c r="NW14" s="119">
        <f>NV14/NV10</f>
        <v>0</v>
      </c>
      <c r="NX14" s="98">
        <f>NX10*NW14</f>
        <v>0</v>
      </c>
      <c r="NY14" s="116">
        <f t="shared" si="114"/>
        <v>0</v>
      </c>
      <c r="NZ14" s="90">
        <f>NZ10</f>
        <v>0</v>
      </c>
      <c r="OA14" s="117">
        <f t="shared" si="115"/>
        <v>0</v>
      </c>
      <c r="OB14" s="98">
        <f t="shared" si="116"/>
        <v>0</v>
      </c>
      <c r="OC14" s="98"/>
      <c r="OD14" s="118"/>
      <c r="OE14" s="119">
        <f t="shared" ref="OE14:OE26" si="222">OA14/$WM14</f>
        <v>0</v>
      </c>
      <c r="OF14" s="123">
        <f>'прил № 2 (01.01.23)'!AEY724</f>
        <v>41</v>
      </c>
      <c r="OG14" s="119">
        <f>OF14/OF10</f>
        <v>0.23429</v>
      </c>
      <c r="OH14" s="98">
        <f>OH10*OG14</f>
        <v>0</v>
      </c>
      <c r="OI14" s="116">
        <f t="shared" si="117"/>
        <v>0</v>
      </c>
      <c r="OJ14" s="90">
        <f>OJ10</f>
        <v>0</v>
      </c>
      <c r="OK14" s="117">
        <f t="shared" si="118"/>
        <v>0</v>
      </c>
      <c r="OL14" s="98">
        <f t="shared" si="119"/>
        <v>0</v>
      </c>
      <c r="OM14" s="98"/>
      <c r="ON14" s="118"/>
      <c r="OO14" s="119">
        <f t="shared" ref="OO14:OO26" si="223">OK14/$WM14</f>
        <v>0</v>
      </c>
      <c r="OP14" s="123">
        <f>'прил № 2 (01.01.23)'!AFT724</f>
        <v>0</v>
      </c>
      <c r="OQ14" s="119">
        <f>OP14/OP10</f>
        <v>0</v>
      </c>
      <c r="OR14" s="98">
        <f>OR10*OQ14</f>
        <v>0</v>
      </c>
      <c r="OS14" s="116">
        <f t="shared" si="120"/>
        <v>0</v>
      </c>
      <c r="OT14" s="90">
        <f>OT10</f>
        <v>0</v>
      </c>
      <c r="OU14" s="117">
        <f t="shared" si="121"/>
        <v>0</v>
      </c>
      <c r="OV14" s="98">
        <f t="shared" si="122"/>
        <v>0</v>
      </c>
      <c r="OW14" s="98"/>
      <c r="OX14" s="118"/>
      <c r="OY14" s="119">
        <f t="shared" ref="OY14:OY26" si="224">OU14/$WM14</f>
        <v>0</v>
      </c>
      <c r="OZ14" s="123">
        <f>'прил № 2 (01.01.23)'!AGO724</f>
        <v>0</v>
      </c>
      <c r="PA14" s="119">
        <f>OZ14/OZ10</f>
        <v>0</v>
      </c>
      <c r="PB14" s="98">
        <f>PB10*PA14</f>
        <v>0</v>
      </c>
      <c r="PC14" s="116">
        <f t="shared" si="123"/>
        <v>0</v>
      </c>
      <c r="PD14" s="90">
        <f>PD10</f>
        <v>0</v>
      </c>
      <c r="PE14" s="117">
        <f t="shared" si="124"/>
        <v>0</v>
      </c>
      <c r="PF14" s="98">
        <f t="shared" si="125"/>
        <v>0</v>
      </c>
      <c r="PG14" s="98"/>
      <c r="PH14" s="118"/>
      <c r="PI14" s="119">
        <f t="shared" ref="PI14:PI26" si="225">PE14/$WM14</f>
        <v>0</v>
      </c>
      <c r="PJ14" s="123">
        <f>'прил № 2 (01.01.23)'!AHJ724</f>
        <v>0</v>
      </c>
      <c r="PK14" s="119">
        <f>PJ14/PJ10</f>
        <v>0</v>
      </c>
      <c r="PL14" s="98">
        <f>PL10*PK14</f>
        <v>0</v>
      </c>
      <c r="PM14" s="116">
        <f t="shared" si="126"/>
        <v>0</v>
      </c>
      <c r="PN14" s="90">
        <f>PN10</f>
        <v>0</v>
      </c>
      <c r="PO14" s="117">
        <f t="shared" si="127"/>
        <v>0</v>
      </c>
      <c r="PP14" s="98">
        <f t="shared" si="128"/>
        <v>0</v>
      </c>
      <c r="PQ14" s="98"/>
      <c r="PR14" s="118"/>
      <c r="PS14" s="119">
        <f t="shared" ref="PS14:PS26" si="226">PO14/$WM14</f>
        <v>0</v>
      </c>
      <c r="PT14" s="123">
        <f>'прил № 2 (01.01.23)'!AIE724</f>
        <v>0</v>
      </c>
      <c r="PU14" s="119">
        <f>PT14/PT10</f>
        <v>0</v>
      </c>
      <c r="PV14" s="98">
        <f>PV10*PU14</f>
        <v>0</v>
      </c>
      <c r="PW14" s="116">
        <f t="shared" si="129"/>
        <v>0</v>
      </c>
      <c r="PX14" s="90">
        <f>PX10</f>
        <v>0</v>
      </c>
      <c r="PY14" s="117">
        <f t="shared" si="130"/>
        <v>0</v>
      </c>
      <c r="PZ14" s="98">
        <f t="shared" si="131"/>
        <v>0</v>
      </c>
      <c r="QA14" s="98"/>
      <c r="QB14" s="118"/>
      <c r="QC14" s="119">
        <f t="shared" ref="QC14:QC26" si="227">PY14/$WM14</f>
        <v>0</v>
      </c>
      <c r="QD14" s="123"/>
      <c r="QE14" s="119" t="e">
        <f>QD14/QD10</f>
        <v>#DIV/0!</v>
      </c>
      <c r="QF14" s="98" t="e">
        <f>QF10*QE14</f>
        <v>#DIV/0!</v>
      </c>
      <c r="QG14" s="116">
        <f t="shared" si="132"/>
        <v>0</v>
      </c>
      <c r="QH14" s="90">
        <f>QH10</f>
        <v>0</v>
      </c>
      <c r="QI14" s="117">
        <f t="shared" si="133"/>
        <v>0</v>
      </c>
      <c r="QJ14" s="98">
        <f t="shared" si="134"/>
        <v>0</v>
      </c>
      <c r="QK14" s="98"/>
      <c r="QL14" s="118"/>
      <c r="QM14" s="119">
        <f t="shared" ref="QM14:QM26" si="228">QI14/$WM14</f>
        <v>0</v>
      </c>
      <c r="QN14" s="123">
        <f>'прил № 2 (01.01.23)'!AJU724</f>
        <v>0</v>
      </c>
      <c r="QO14" s="119">
        <f>QN14/QN10</f>
        <v>0</v>
      </c>
      <c r="QP14" s="98">
        <f>QP10*QO14</f>
        <v>0</v>
      </c>
      <c r="QQ14" s="116">
        <f t="shared" si="135"/>
        <v>0</v>
      </c>
      <c r="QR14" s="90">
        <f>QR10</f>
        <v>0</v>
      </c>
      <c r="QS14" s="117">
        <f t="shared" si="136"/>
        <v>0</v>
      </c>
      <c r="QT14" s="98">
        <f t="shared" si="137"/>
        <v>0</v>
      </c>
      <c r="QU14" s="98"/>
      <c r="QV14" s="118"/>
      <c r="QW14" s="119">
        <f t="shared" ref="QW14:QW26" si="229">QS14/$WM14</f>
        <v>0</v>
      </c>
      <c r="QX14" s="123">
        <f>'прил № 2 (01.01.23)'!AKP724</f>
        <v>0</v>
      </c>
      <c r="QY14" s="119">
        <f>QX14/QX10</f>
        <v>0</v>
      </c>
      <c r="QZ14" s="98">
        <f>QZ10*QY14</f>
        <v>0</v>
      </c>
      <c r="RA14" s="116">
        <f t="shared" si="138"/>
        <v>0</v>
      </c>
      <c r="RB14" s="90">
        <f>RB10</f>
        <v>0</v>
      </c>
      <c r="RC14" s="117">
        <f t="shared" si="139"/>
        <v>0</v>
      </c>
      <c r="RD14" s="98">
        <f t="shared" si="140"/>
        <v>0</v>
      </c>
      <c r="RE14" s="98"/>
      <c r="RF14" s="118"/>
      <c r="RG14" s="119">
        <f t="shared" ref="RG14:RG26" si="230">RC14/$WM14</f>
        <v>0</v>
      </c>
      <c r="RH14" s="123">
        <f>'прил № 2 (01.01.23)'!ALK724</f>
        <v>0</v>
      </c>
      <c r="RI14" s="119">
        <f>RH14/RH10</f>
        <v>0</v>
      </c>
      <c r="RJ14" s="98">
        <f>RJ10*RI14</f>
        <v>0</v>
      </c>
      <c r="RK14" s="116">
        <f t="shared" si="141"/>
        <v>0</v>
      </c>
      <c r="RL14" s="90">
        <f>RL10</f>
        <v>0</v>
      </c>
      <c r="RM14" s="117">
        <f t="shared" si="142"/>
        <v>0</v>
      </c>
      <c r="RN14" s="98">
        <f t="shared" si="143"/>
        <v>0</v>
      </c>
      <c r="RO14" s="98"/>
      <c r="RP14" s="118"/>
      <c r="RQ14" s="119">
        <f t="shared" ref="RQ14:RQ26" si="231">RM14/$WM14</f>
        <v>0</v>
      </c>
      <c r="RR14" s="123">
        <f>'прил № 2 (01.01.23)'!AMF724</f>
        <v>0</v>
      </c>
      <c r="RS14" s="119">
        <f>RR14/RR10</f>
        <v>0</v>
      </c>
      <c r="RT14" s="98">
        <f>RT10*RS14</f>
        <v>0</v>
      </c>
      <c r="RU14" s="116">
        <f t="shared" si="144"/>
        <v>0</v>
      </c>
      <c r="RV14" s="90">
        <f>RV10</f>
        <v>0</v>
      </c>
      <c r="RW14" s="117">
        <f t="shared" si="145"/>
        <v>0</v>
      </c>
      <c r="RX14" s="98">
        <f t="shared" si="146"/>
        <v>0</v>
      </c>
      <c r="RY14" s="98"/>
      <c r="RZ14" s="118"/>
      <c r="SA14" s="119">
        <f t="shared" ref="SA14:SA26" si="232">RW14/$WM14</f>
        <v>0</v>
      </c>
      <c r="SB14" s="123">
        <f>'прил № 2 (01.01.23)'!ANA724</f>
        <v>0</v>
      </c>
      <c r="SC14" s="119">
        <f>SB14/SB10</f>
        <v>0</v>
      </c>
      <c r="SD14" s="98">
        <f>SD10*SC14</f>
        <v>0</v>
      </c>
      <c r="SE14" s="116">
        <f t="shared" si="147"/>
        <v>0</v>
      </c>
      <c r="SF14" s="90">
        <f>SF10</f>
        <v>0</v>
      </c>
      <c r="SG14" s="117">
        <f t="shared" si="148"/>
        <v>0</v>
      </c>
      <c r="SH14" s="98">
        <f t="shared" si="149"/>
        <v>0</v>
      </c>
      <c r="SI14" s="98"/>
      <c r="SJ14" s="118"/>
      <c r="SK14" s="119">
        <f t="shared" ref="SK14:SK26" si="233">SG14/$WM14</f>
        <v>0</v>
      </c>
      <c r="SL14" s="123">
        <f>'прил № 2 (01.01.23)'!ANV724</f>
        <v>0</v>
      </c>
      <c r="SM14" s="119">
        <f>SL14/SL10</f>
        <v>0</v>
      </c>
      <c r="SN14" s="98">
        <f>SN10*SM14</f>
        <v>0</v>
      </c>
      <c r="SO14" s="116">
        <f t="shared" si="150"/>
        <v>0</v>
      </c>
      <c r="SP14" s="90">
        <f>SP10</f>
        <v>9.92</v>
      </c>
      <c r="SQ14" s="117">
        <f t="shared" si="151"/>
        <v>0</v>
      </c>
      <c r="SR14" s="98">
        <f t="shared" si="152"/>
        <v>0</v>
      </c>
      <c r="SS14" s="98"/>
      <c r="ST14" s="118"/>
      <c r="SU14" s="119">
        <f t="shared" ref="SU14:SU26" si="234">SQ14/$WM14</f>
        <v>0</v>
      </c>
      <c r="SV14" s="123">
        <f>'прил № 2 (01.01.23)'!AOQ724</f>
        <v>0</v>
      </c>
      <c r="SW14" s="119">
        <f>SV14/SV10</f>
        <v>0</v>
      </c>
      <c r="SX14" s="98">
        <f>SX10*SW14</f>
        <v>0</v>
      </c>
      <c r="SY14" s="116">
        <f t="shared" si="153"/>
        <v>0</v>
      </c>
      <c r="SZ14" s="90">
        <f>SZ10</f>
        <v>0</v>
      </c>
      <c r="TA14" s="117">
        <f t="shared" si="154"/>
        <v>0</v>
      </c>
      <c r="TB14" s="98">
        <f t="shared" si="155"/>
        <v>0</v>
      </c>
      <c r="TC14" s="98"/>
      <c r="TD14" s="118"/>
      <c r="TE14" s="119">
        <f t="shared" ref="TE14:TE26" si="235">TA14/$WM14</f>
        <v>0</v>
      </c>
      <c r="TF14" s="123">
        <f>'прил № 2 (01.01.23)'!APL724</f>
        <v>0</v>
      </c>
      <c r="TG14" s="119">
        <f>TF14/TF10</f>
        <v>0</v>
      </c>
      <c r="TH14" s="98">
        <f>TH10*TG14</f>
        <v>0</v>
      </c>
      <c r="TI14" s="116">
        <f t="shared" si="156"/>
        <v>0</v>
      </c>
      <c r="TJ14" s="90">
        <f>TJ10</f>
        <v>0</v>
      </c>
      <c r="TK14" s="117">
        <f t="shared" si="157"/>
        <v>0</v>
      </c>
      <c r="TL14" s="98">
        <f t="shared" si="158"/>
        <v>0</v>
      </c>
      <c r="TM14" s="98"/>
      <c r="TN14" s="118"/>
      <c r="TO14" s="119">
        <f t="shared" ref="TO14:TO26" si="236">TK14/$WM14</f>
        <v>0</v>
      </c>
      <c r="TP14" s="123">
        <f>'прил № 2 (01.01.23)'!AQG724</f>
        <v>0</v>
      </c>
      <c r="TQ14" s="119">
        <f>TP14/TP10</f>
        <v>0</v>
      </c>
      <c r="TR14" s="98">
        <f>TR10*TQ14</f>
        <v>0</v>
      </c>
      <c r="TS14" s="116">
        <f t="shared" si="159"/>
        <v>0</v>
      </c>
      <c r="TT14" s="90">
        <f>TT10</f>
        <v>0</v>
      </c>
      <c r="TU14" s="117">
        <f t="shared" si="160"/>
        <v>0</v>
      </c>
      <c r="TV14" s="98">
        <f t="shared" si="161"/>
        <v>0</v>
      </c>
      <c r="TW14" s="98"/>
      <c r="TX14" s="118"/>
      <c r="TY14" s="119">
        <f t="shared" ref="TY14:TY26" si="237">TU14/$WM14</f>
        <v>0</v>
      </c>
      <c r="TZ14" s="123">
        <f>'прил № 2 (01.01.23)'!ARB724</f>
        <v>0</v>
      </c>
      <c r="UA14" s="119">
        <f>TZ14/TZ10</f>
        <v>0</v>
      </c>
      <c r="UB14" s="98">
        <f>UB10*UA14</f>
        <v>0</v>
      </c>
      <c r="UC14" s="116">
        <f t="shared" si="162"/>
        <v>0</v>
      </c>
      <c r="UD14" s="90">
        <f>UD10</f>
        <v>0</v>
      </c>
      <c r="UE14" s="117">
        <f t="shared" si="163"/>
        <v>0</v>
      </c>
      <c r="UF14" s="98">
        <f t="shared" si="164"/>
        <v>0</v>
      </c>
      <c r="UG14" s="98"/>
      <c r="UH14" s="118"/>
      <c r="UI14" s="119">
        <f t="shared" ref="UI14:UI26" si="238">UE14/$WM14</f>
        <v>0</v>
      </c>
      <c r="UJ14" s="123">
        <f>'прил № 2 (01.01.23)'!ARW724</f>
        <v>0</v>
      </c>
      <c r="UK14" s="119">
        <f>UJ14/UJ10</f>
        <v>0</v>
      </c>
      <c r="UL14" s="98">
        <f>UL10*UK14</f>
        <v>0</v>
      </c>
      <c r="UM14" s="116">
        <f t="shared" si="165"/>
        <v>0</v>
      </c>
      <c r="UN14" s="90">
        <f>UN10</f>
        <v>0</v>
      </c>
      <c r="UO14" s="117">
        <f t="shared" si="166"/>
        <v>0</v>
      </c>
      <c r="UP14" s="98">
        <f t="shared" si="167"/>
        <v>0</v>
      </c>
      <c r="UQ14" s="98"/>
      <c r="UR14" s="118"/>
      <c r="US14" s="119">
        <f t="shared" ref="US14:US26" si="239">UO14/$WM14</f>
        <v>0</v>
      </c>
      <c r="UT14" s="123">
        <f>'прил № 2 (01.01.23)'!ASR724</f>
        <v>0</v>
      </c>
      <c r="UU14" s="119">
        <f>UT14/UT10</f>
        <v>0</v>
      </c>
      <c r="UV14" s="98">
        <f>UV10*UU14</f>
        <v>0</v>
      </c>
      <c r="UW14" s="116">
        <f t="shared" si="168"/>
        <v>0</v>
      </c>
      <c r="UX14" s="90">
        <f>UX10</f>
        <v>0</v>
      </c>
      <c r="UY14" s="117">
        <f t="shared" si="169"/>
        <v>0</v>
      </c>
      <c r="UZ14" s="98">
        <f t="shared" si="170"/>
        <v>0</v>
      </c>
      <c r="VA14" s="98"/>
      <c r="VB14" s="118"/>
      <c r="VC14" s="119">
        <f t="shared" ref="VC14:VC26" si="240">UY14/$WM14</f>
        <v>0</v>
      </c>
      <c r="VD14" s="123">
        <f>'прил № 2 (01.01.23)'!ATM724</f>
        <v>0</v>
      </c>
      <c r="VE14" s="119">
        <f>VD14/VD10</f>
        <v>0</v>
      </c>
      <c r="VF14" s="98">
        <f>VF10*VE14</f>
        <v>0</v>
      </c>
      <c r="VG14" s="116">
        <f t="shared" si="171"/>
        <v>0</v>
      </c>
      <c r="VH14" s="90">
        <f>VH10</f>
        <v>0</v>
      </c>
      <c r="VI14" s="117">
        <f t="shared" si="172"/>
        <v>0</v>
      </c>
      <c r="VJ14" s="98">
        <f t="shared" si="173"/>
        <v>0</v>
      </c>
      <c r="VK14" s="98"/>
      <c r="VL14" s="118"/>
      <c r="VM14" s="119">
        <f t="shared" ref="VM14:VM26" si="241">VI14/$WM14</f>
        <v>0</v>
      </c>
      <c r="VN14" s="123">
        <f>'прил № 2 (01.01.23)'!AUH724</f>
        <v>0</v>
      </c>
      <c r="VO14" s="119">
        <f>VN14/VN10</f>
        <v>0</v>
      </c>
      <c r="VP14" s="98">
        <f>VP10*VO14</f>
        <v>0</v>
      </c>
      <c r="VQ14" s="116">
        <f t="shared" si="174"/>
        <v>0</v>
      </c>
      <c r="VR14" s="90">
        <f>VR10</f>
        <v>0</v>
      </c>
      <c r="VS14" s="117">
        <f t="shared" si="175"/>
        <v>0</v>
      </c>
      <c r="VT14" s="98">
        <f t="shared" si="176"/>
        <v>0</v>
      </c>
      <c r="VU14" s="98"/>
      <c r="VV14" s="118"/>
      <c r="VW14" s="119">
        <f t="shared" ref="VW14:VW26" si="242">VS14/$WM14</f>
        <v>0</v>
      </c>
      <c r="VX14" s="123">
        <f>'прил № 2 (01.01.23)'!AVC724</f>
        <v>0</v>
      </c>
      <c r="VY14" s="119">
        <f>VX14/VX10</f>
        <v>0</v>
      </c>
      <c r="VZ14" s="98">
        <f>VZ10*VY14</f>
        <v>0</v>
      </c>
      <c r="WA14" s="116">
        <f t="shared" si="177"/>
        <v>0</v>
      </c>
      <c r="WB14" s="90">
        <f>WB10</f>
        <v>0</v>
      </c>
      <c r="WC14" s="117">
        <f t="shared" si="178"/>
        <v>0</v>
      </c>
      <c r="WD14" s="98">
        <f t="shared" si="179"/>
        <v>0</v>
      </c>
      <c r="WE14" s="98"/>
      <c r="WF14" s="118"/>
      <c r="WG14" s="119">
        <f t="shared" ref="WG14:WG26" si="243">WC14/$WM14</f>
        <v>0</v>
      </c>
      <c r="WH14" s="213">
        <f t="shared" si="183"/>
        <v>96</v>
      </c>
      <c r="WI14" s="119">
        <f>WH14/WH10</f>
        <v>7.8899999999999994E-3</v>
      </c>
      <c r="WJ14" s="98">
        <f>WJ10*WI14</f>
        <v>1103.02</v>
      </c>
      <c r="WK14" s="116">
        <f t="shared" si="180"/>
        <v>11.489791670000001</v>
      </c>
      <c r="WL14" s="90">
        <f>WL10</f>
        <v>9.92</v>
      </c>
      <c r="WM14" s="117">
        <f t="shared" si="181"/>
        <v>113.97873</v>
      </c>
      <c r="WN14" s="98">
        <f t="shared" si="182"/>
        <v>10941.96</v>
      </c>
      <c r="WO14" s="98"/>
      <c r="WP14" s="118"/>
    </row>
    <row r="15" spans="1:614" ht="25.5" customHeight="1" x14ac:dyDescent="0.25">
      <c r="A15" s="5"/>
      <c r="B15" s="205" t="s">
        <v>423</v>
      </c>
      <c r="C15" s="12" t="s">
        <v>753</v>
      </c>
      <c r="D15" s="12" t="s">
        <v>440</v>
      </c>
      <c r="E15" s="4" t="s">
        <v>33</v>
      </c>
      <c r="F15" s="123">
        <f>'прил № 2 (01.01.23)'!L725</f>
        <v>35</v>
      </c>
      <c r="G15" s="119">
        <f>F15/F10</f>
        <v>0.12153</v>
      </c>
      <c r="H15" s="98">
        <f>H10*G15</f>
        <v>0</v>
      </c>
      <c r="I15" s="116">
        <f t="shared" si="0"/>
        <v>0</v>
      </c>
      <c r="J15" s="90">
        <f>J10</f>
        <v>0</v>
      </c>
      <c r="K15" s="117">
        <f t="shared" si="1"/>
        <v>0</v>
      </c>
      <c r="L15" s="98">
        <f t="shared" si="2"/>
        <v>0</v>
      </c>
      <c r="M15" s="98"/>
      <c r="N15" s="118"/>
      <c r="O15" s="119">
        <f t="shared" si="184"/>
        <v>0</v>
      </c>
      <c r="P15" s="123">
        <f>'прил № 2 (01.01.23)'!AG725</f>
        <v>0</v>
      </c>
      <c r="Q15" s="119">
        <f>P15/P10</f>
        <v>0</v>
      </c>
      <c r="R15" s="98">
        <f>R10*Q15</f>
        <v>0</v>
      </c>
      <c r="S15" s="116">
        <f t="shared" si="3"/>
        <v>0</v>
      </c>
      <c r="T15" s="90">
        <f>T10</f>
        <v>0</v>
      </c>
      <c r="U15" s="117">
        <f t="shared" si="4"/>
        <v>0</v>
      </c>
      <c r="V15" s="98">
        <f t="shared" si="5"/>
        <v>0</v>
      </c>
      <c r="W15" s="98"/>
      <c r="X15" s="118"/>
      <c r="Y15" s="119">
        <f t="shared" si="185"/>
        <v>0</v>
      </c>
      <c r="Z15" s="123">
        <f>'прил № 2 (01.01.23)'!BB725</f>
        <v>0</v>
      </c>
      <c r="AA15" s="119">
        <f>Z15/Z10</f>
        <v>0</v>
      </c>
      <c r="AB15" s="98">
        <f>AB10*AA15</f>
        <v>0</v>
      </c>
      <c r="AC15" s="116">
        <f t="shared" si="6"/>
        <v>0</v>
      </c>
      <c r="AD15" s="90">
        <f>AD10</f>
        <v>0</v>
      </c>
      <c r="AE15" s="117">
        <f t="shared" si="7"/>
        <v>0</v>
      </c>
      <c r="AF15" s="98">
        <f t="shared" si="8"/>
        <v>0</v>
      </c>
      <c r="AG15" s="98"/>
      <c r="AH15" s="118"/>
      <c r="AI15" s="119">
        <f t="shared" si="186"/>
        <v>0</v>
      </c>
      <c r="AJ15" s="123">
        <f>'прил № 2 (01.01.23)'!BW725</f>
        <v>49</v>
      </c>
      <c r="AK15" s="119">
        <f>AJ15/AJ10</f>
        <v>0.18773999999999999</v>
      </c>
      <c r="AL15" s="98">
        <f>AL10*AK15</f>
        <v>0</v>
      </c>
      <c r="AM15" s="116">
        <f t="shared" si="9"/>
        <v>0</v>
      </c>
      <c r="AN15" s="90">
        <f>AN10</f>
        <v>0</v>
      </c>
      <c r="AO15" s="117">
        <f t="shared" si="10"/>
        <v>0</v>
      </c>
      <c r="AP15" s="98">
        <f t="shared" si="11"/>
        <v>0</v>
      </c>
      <c r="AQ15" s="98"/>
      <c r="AR15" s="118"/>
      <c r="AS15" s="119">
        <f t="shared" si="187"/>
        <v>0</v>
      </c>
      <c r="AT15" s="123">
        <f>'прил № 2 (01.01.23)'!CR725</f>
        <v>0</v>
      </c>
      <c r="AU15" s="119">
        <f>AT15/AT10</f>
        <v>0</v>
      </c>
      <c r="AV15" s="98">
        <f>AV10*AU15</f>
        <v>0</v>
      </c>
      <c r="AW15" s="116">
        <f t="shared" si="12"/>
        <v>0</v>
      </c>
      <c r="AX15" s="90">
        <f>AX10</f>
        <v>0</v>
      </c>
      <c r="AY15" s="117">
        <f t="shared" si="13"/>
        <v>0</v>
      </c>
      <c r="AZ15" s="98">
        <f t="shared" si="14"/>
        <v>0</v>
      </c>
      <c r="BA15" s="98"/>
      <c r="BB15" s="118"/>
      <c r="BC15" s="119">
        <f t="shared" si="188"/>
        <v>0</v>
      </c>
      <c r="BD15" s="123">
        <f>'прил № 2 (01.01.23)'!DM725</f>
        <v>0</v>
      </c>
      <c r="BE15" s="119" t="e">
        <f>BD15/BD10</f>
        <v>#DIV/0!</v>
      </c>
      <c r="BF15" s="98" t="e">
        <f>BF10*BE15</f>
        <v>#DIV/0!</v>
      </c>
      <c r="BG15" s="116">
        <f t="shared" si="15"/>
        <v>0</v>
      </c>
      <c r="BH15" s="90">
        <f>BH10</f>
        <v>0</v>
      </c>
      <c r="BI15" s="117">
        <f t="shared" si="16"/>
        <v>0</v>
      </c>
      <c r="BJ15" s="98">
        <f t="shared" si="17"/>
        <v>0</v>
      </c>
      <c r="BK15" s="98"/>
      <c r="BL15" s="118"/>
      <c r="BM15" s="119">
        <f t="shared" si="189"/>
        <v>0</v>
      </c>
      <c r="BN15" s="123">
        <f>'прил № 2 (01.01.23)'!EH725</f>
        <v>49</v>
      </c>
      <c r="BO15" s="119">
        <f>BN15/BN10</f>
        <v>0.31013000000000002</v>
      </c>
      <c r="BP15" s="98">
        <f>BP10*BO15</f>
        <v>0</v>
      </c>
      <c r="BQ15" s="116">
        <f t="shared" si="18"/>
        <v>0</v>
      </c>
      <c r="BR15" s="90">
        <f>BR10</f>
        <v>0</v>
      </c>
      <c r="BS15" s="117">
        <f t="shared" si="19"/>
        <v>0</v>
      </c>
      <c r="BT15" s="98">
        <f t="shared" si="20"/>
        <v>0</v>
      </c>
      <c r="BU15" s="98"/>
      <c r="BV15" s="118"/>
      <c r="BW15" s="119">
        <f t="shared" si="190"/>
        <v>0</v>
      </c>
      <c r="BX15" s="123">
        <f>'прил № 2 (01.01.23)'!FC725</f>
        <v>0</v>
      </c>
      <c r="BY15" s="119" t="e">
        <f>BX15/BX10</f>
        <v>#DIV/0!</v>
      </c>
      <c r="BZ15" s="98" t="e">
        <f>BZ10*BY15</f>
        <v>#DIV/0!</v>
      </c>
      <c r="CA15" s="116">
        <f t="shared" si="21"/>
        <v>0</v>
      </c>
      <c r="CB15" s="90">
        <f>CB10</f>
        <v>0</v>
      </c>
      <c r="CC15" s="117">
        <f t="shared" si="22"/>
        <v>0</v>
      </c>
      <c r="CD15" s="98">
        <f t="shared" si="23"/>
        <v>0</v>
      </c>
      <c r="CE15" s="98"/>
      <c r="CF15" s="118"/>
      <c r="CG15" s="119">
        <f t="shared" si="191"/>
        <v>0</v>
      </c>
      <c r="CH15" s="123"/>
      <c r="CI15" s="119">
        <f>CH15/CH10</f>
        <v>0</v>
      </c>
      <c r="CJ15" s="98">
        <f>CJ10*CI15</f>
        <v>0</v>
      </c>
      <c r="CK15" s="116">
        <f t="shared" si="24"/>
        <v>0</v>
      </c>
      <c r="CL15" s="90">
        <f>CL10</f>
        <v>0</v>
      </c>
      <c r="CM15" s="117">
        <f t="shared" si="25"/>
        <v>0</v>
      </c>
      <c r="CN15" s="98">
        <f t="shared" si="26"/>
        <v>0</v>
      </c>
      <c r="CO15" s="98"/>
      <c r="CP15" s="118"/>
      <c r="CQ15" s="119">
        <f t="shared" si="192"/>
        <v>0</v>
      </c>
      <c r="CR15" s="123"/>
      <c r="CS15" s="119" t="e">
        <f>CR15/CR10</f>
        <v>#DIV/0!</v>
      </c>
      <c r="CT15" s="98" t="e">
        <f>CT10*CS15</f>
        <v>#DIV/0!</v>
      </c>
      <c r="CU15" s="116">
        <f t="shared" si="27"/>
        <v>0</v>
      </c>
      <c r="CV15" s="90">
        <f>CV10</f>
        <v>0</v>
      </c>
      <c r="CW15" s="117">
        <f t="shared" si="28"/>
        <v>0</v>
      </c>
      <c r="CX15" s="98">
        <f t="shared" si="29"/>
        <v>0</v>
      </c>
      <c r="CY15" s="98"/>
      <c r="CZ15" s="118"/>
      <c r="DA15" s="119">
        <f t="shared" si="193"/>
        <v>0</v>
      </c>
      <c r="DB15" s="123">
        <f>'прил № 2 (01.01.23)'!HN725</f>
        <v>0</v>
      </c>
      <c r="DC15" s="119">
        <f>DB15/DB10</f>
        <v>0</v>
      </c>
      <c r="DD15" s="98">
        <f>DD10*DC15</f>
        <v>0</v>
      </c>
      <c r="DE15" s="116">
        <f t="shared" si="30"/>
        <v>0</v>
      </c>
      <c r="DF15" s="90">
        <f>DF10</f>
        <v>0</v>
      </c>
      <c r="DG15" s="117">
        <f t="shared" si="31"/>
        <v>0</v>
      </c>
      <c r="DH15" s="98">
        <f t="shared" si="32"/>
        <v>0</v>
      </c>
      <c r="DI15" s="98"/>
      <c r="DJ15" s="118"/>
      <c r="DK15" s="119">
        <f t="shared" si="194"/>
        <v>0</v>
      </c>
      <c r="DL15" s="123">
        <f>'прил № 2 (01.01.23)'!II725</f>
        <v>0</v>
      </c>
      <c r="DM15" s="119">
        <f>DL15/DL10</f>
        <v>0</v>
      </c>
      <c r="DN15" s="98">
        <f>DN10*DM15</f>
        <v>0</v>
      </c>
      <c r="DO15" s="116">
        <f t="shared" si="33"/>
        <v>0</v>
      </c>
      <c r="DP15" s="90">
        <f>DP10</f>
        <v>0</v>
      </c>
      <c r="DQ15" s="117">
        <f t="shared" si="34"/>
        <v>0</v>
      </c>
      <c r="DR15" s="98">
        <f t="shared" si="35"/>
        <v>0</v>
      </c>
      <c r="DS15" s="98"/>
      <c r="DT15" s="118"/>
      <c r="DU15" s="119">
        <f t="shared" si="195"/>
        <v>0</v>
      </c>
      <c r="DV15" s="123">
        <f>'прил № 2 (01.01.23)'!JD725</f>
        <v>0</v>
      </c>
      <c r="DW15" s="119">
        <f>DV15/DV10</f>
        <v>0</v>
      </c>
      <c r="DX15" s="98">
        <f>DX10*DW15</f>
        <v>0</v>
      </c>
      <c r="DY15" s="116">
        <f t="shared" si="36"/>
        <v>0</v>
      </c>
      <c r="DZ15" s="90">
        <f>DZ10</f>
        <v>0</v>
      </c>
      <c r="EA15" s="117">
        <f t="shared" si="37"/>
        <v>0</v>
      </c>
      <c r="EB15" s="98">
        <f t="shared" si="38"/>
        <v>0</v>
      </c>
      <c r="EC15" s="98"/>
      <c r="ED15" s="118"/>
      <c r="EE15" s="119">
        <f t="shared" si="196"/>
        <v>0</v>
      </c>
      <c r="EF15" s="123">
        <f>'прил № 2 (01.01.23)'!JY725</f>
        <v>0</v>
      </c>
      <c r="EG15" s="119">
        <f>EF15/EF10</f>
        <v>0</v>
      </c>
      <c r="EH15" s="98">
        <f>EH10*EG15</f>
        <v>0</v>
      </c>
      <c r="EI15" s="116">
        <f t="shared" si="39"/>
        <v>0</v>
      </c>
      <c r="EJ15" s="90">
        <f>EJ10</f>
        <v>9.92</v>
      </c>
      <c r="EK15" s="117">
        <f t="shared" si="40"/>
        <v>0</v>
      </c>
      <c r="EL15" s="98">
        <f t="shared" si="41"/>
        <v>0</v>
      </c>
      <c r="EM15" s="98"/>
      <c r="EN15" s="118"/>
      <c r="EO15" s="119">
        <f t="shared" si="197"/>
        <v>0</v>
      </c>
      <c r="EP15" s="123">
        <f>'прил № 2 (01.01.23)'!KT725</f>
        <v>0</v>
      </c>
      <c r="EQ15" s="119">
        <f>EP15/EP10</f>
        <v>0</v>
      </c>
      <c r="ER15" s="98">
        <f>ER10*EQ15</f>
        <v>0</v>
      </c>
      <c r="ES15" s="116">
        <f t="shared" si="42"/>
        <v>0</v>
      </c>
      <c r="ET15" s="90">
        <f>ET10</f>
        <v>0</v>
      </c>
      <c r="EU15" s="117">
        <f t="shared" si="43"/>
        <v>0</v>
      </c>
      <c r="EV15" s="98">
        <f t="shared" si="44"/>
        <v>0</v>
      </c>
      <c r="EW15" s="98"/>
      <c r="EX15" s="118"/>
      <c r="EY15" s="119">
        <f t="shared" si="198"/>
        <v>0</v>
      </c>
      <c r="EZ15" s="123">
        <f>'прил № 2 (01.01.23)'!LO725</f>
        <v>15</v>
      </c>
      <c r="FA15" s="119">
        <f>EZ15/EZ10</f>
        <v>6.787E-2</v>
      </c>
      <c r="FB15" s="98">
        <f>FB10*FA15</f>
        <v>6936.31</v>
      </c>
      <c r="FC15" s="116">
        <f t="shared" si="45"/>
        <v>462.42066667</v>
      </c>
      <c r="FD15" s="90">
        <f>FD10</f>
        <v>9.92</v>
      </c>
      <c r="FE15" s="117">
        <f t="shared" si="46"/>
        <v>4587.2130100000004</v>
      </c>
      <c r="FF15" s="98">
        <f t="shared" si="47"/>
        <v>68808.2</v>
      </c>
      <c r="FG15" s="98"/>
      <c r="FH15" s="118"/>
      <c r="FI15" s="119">
        <f t="shared" si="199"/>
        <v>40.244050000000001</v>
      </c>
      <c r="FJ15" s="123">
        <f>'прил № 2 (01.01.23)'!MJ725</f>
        <v>0</v>
      </c>
      <c r="FK15" s="119">
        <f>FJ15/FJ10</f>
        <v>0</v>
      </c>
      <c r="FL15" s="98">
        <f>FL10*FK15</f>
        <v>0</v>
      </c>
      <c r="FM15" s="116">
        <f t="shared" si="48"/>
        <v>0</v>
      </c>
      <c r="FN15" s="90">
        <f>FN10</f>
        <v>0</v>
      </c>
      <c r="FO15" s="117">
        <f t="shared" si="49"/>
        <v>0</v>
      </c>
      <c r="FP15" s="98">
        <f t="shared" si="50"/>
        <v>0</v>
      </c>
      <c r="FQ15" s="98"/>
      <c r="FR15" s="118"/>
      <c r="FS15" s="119">
        <f t="shared" si="200"/>
        <v>0</v>
      </c>
      <c r="FT15" s="123">
        <f>'прил № 2 (01.01.23)'!NE725</f>
        <v>0</v>
      </c>
      <c r="FU15" s="119">
        <f>FT15/FT10</f>
        <v>0</v>
      </c>
      <c r="FV15" s="98">
        <f>FV10*FU15</f>
        <v>0</v>
      </c>
      <c r="FW15" s="116">
        <f t="shared" si="51"/>
        <v>0</v>
      </c>
      <c r="FX15" s="90">
        <f>FX10</f>
        <v>0</v>
      </c>
      <c r="FY15" s="117">
        <f t="shared" si="52"/>
        <v>0</v>
      </c>
      <c r="FZ15" s="98">
        <f t="shared" si="53"/>
        <v>0</v>
      </c>
      <c r="GA15" s="98"/>
      <c r="GB15" s="118"/>
      <c r="GC15" s="119">
        <f t="shared" si="201"/>
        <v>0</v>
      </c>
      <c r="GD15" s="123">
        <f>'прил № 2 (01.01.23)'!NZ725</f>
        <v>0</v>
      </c>
      <c r="GE15" s="119">
        <f>GD15/GD10</f>
        <v>0</v>
      </c>
      <c r="GF15" s="98">
        <f>GF10*GE15</f>
        <v>0</v>
      </c>
      <c r="GG15" s="116">
        <f t="shared" si="54"/>
        <v>0</v>
      </c>
      <c r="GH15" s="90">
        <f>GH10</f>
        <v>0</v>
      </c>
      <c r="GI15" s="117">
        <f t="shared" si="55"/>
        <v>0</v>
      </c>
      <c r="GJ15" s="98">
        <f t="shared" si="56"/>
        <v>0</v>
      </c>
      <c r="GK15" s="98"/>
      <c r="GL15" s="118"/>
      <c r="GM15" s="119">
        <f t="shared" si="202"/>
        <v>0</v>
      </c>
      <c r="GN15" s="123">
        <f>'прил № 2 (01.01.23)'!OU725</f>
        <v>0</v>
      </c>
      <c r="GO15" s="119">
        <f>GN15/GN10</f>
        <v>0</v>
      </c>
      <c r="GP15" s="98">
        <f>GP10*GO15</f>
        <v>0</v>
      </c>
      <c r="GQ15" s="116">
        <f t="shared" si="57"/>
        <v>0</v>
      </c>
      <c r="GR15" s="90">
        <f>GR10</f>
        <v>0</v>
      </c>
      <c r="GS15" s="117">
        <f t="shared" si="58"/>
        <v>0</v>
      </c>
      <c r="GT15" s="98">
        <f t="shared" si="59"/>
        <v>0</v>
      </c>
      <c r="GU15" s="98"/>
      <c r="GV15" s="118"/>
      <c r="GW15" s="119">
        <f t="shared" si="203"/>
        <v>0</v>
      </c>
      <c r="GX15" s="123">
        <f>'прил № 2 (01.01.23)'!PP725</f>
        <v>0</v>
      </c>
      <c r="GY15" s="119">
        <f>GX15/GX10</f>
        <v>0</v>
      </c>
      <c r="GZ15" s="98">
        <f>GZ10*GY15</f>
        <v>0</v>
      </c>
      <c r="HA15" s="116">
        <f t="shared" si="60"/>
        <v>0</v>
      </c>
      <c r="HB15" s="90">
        <f>HB10</f>
        <v>0</v>
      </c>
      <c r="HC15" s="117">
        <f t="shared" si="61"/>
        <v>0</v>
      </c>
      <c r="HD15" s="98">
        <f t="shared" si="62"/>
        <v>0</v>
      </c>
      <c r="HE15" s="98"/>
      <c r="HF15" s="118"/>
      <c r="HG15" s="119">
        <f t="shared" si="204"/>
        <v>0</v>
      </c>
      <c r="HH15" s="123">
        <f>'прил № 2 (01.01.23)'!QK725</f>
        <v>0</v>
      </c>
      <c r="HI15" s="119">
        <f>HH15/HH10</f>
        <v>0</v>
      </c>
      <c r="HJ15" s="98">
        <f>HJ10*HI15</f>
        <v>0</v>
      </c>
      <c r="HK15" s="116">
        <f t="shared" si="63"/>
        <v>0</v>
      </c>
      <c r="HL15" s="90">
        <f>HL10</f>
        <v>0</v>
      </c>
      <c r="HM15" s="117">
        <f t="shared" si="64"/>
        <v>0</v>
      </c>
      <c r="HN15" s="98">
        <f t="shared" si="65"/>
        <v>0</v>
      </c>
      <c r="HO15" s="98"/>
      <c r="HP15" s="118"/>
      <c r="HQ15" s="119">
        <f t="shared" si="205"/>
        <v>0</v>
      </c>
      <c r="HR15" s="123">
        <f>'прил № 2 (01.01.23)'!RF725</f>
        <v>0</v>
      </c>
      <c r="HS15" s="119">
        <f>HR15/HR10</f>
        <v>0</v>
      </c>
      <c r="HT15" s="98">
        <f>HT10*HS15</f>
        <v>0</v>
      </c>
      <c r="HU15" s="116">
        <f t="shared" si="66"/>
        <v>0</v>
      </c>
      <c r="HV15" s="90">
        <f>HV10</f>
        <v>0</v>
      </c>
      <c r="HW15" s="117">
        <f t="shared" si="67"/>
        <v>0</v>
      </c>
      <c r="HX15" s="98">
        <f t="shared" si="68"/>
        <v>0</v>
      </c>
      <c r="HY15" s="98"/>
      <c r="HZ15" s="118"/>
      <c r="IA15" s="119">
        <f t="shared" si="206"/>
        <v>0</v>
      </c>
      <c r="IB15" s="123">
        <f>'прил № 2 (01.01.23)'!SA725</f>
        <v>26</v>
      </c>
      <c r="IC15" s="119">
        <f>IB15/IB10</f>
        <v>5.4170000000000003E-2</v>
      </c>
      <c r="ID15" s="98">
        <f>ID10*IC15</f>
        <v>0</v>
      </c>
      <c r="IE15" s="116">
        <f t="shared" si="69"/>
        <v>0</v>
      </c>
      <c r="IF15" s="90">
        <f>IF10</f>
        <v>0</v>
      </c>
      <c r="IG15" s="117">
        <f t="shared" si="70"/>
        <v>0</v>
      </c>
      <c r="IH15" s="98">
        <f t="shared" si="71"/>
        <v>0</v>
      </c>
      <c r="II15" s="98"/>
      <c r="IJ15" s="118"/>
      <c r="IK15" s="119">
        <f t="shared" si="207"/>
        <v>0</v>
      </c>
      <c r="IL15" s="123">
        <f>'прил № 2 (01.01.23)'!SV725</f>
        <v>0</v>
      </c>
      <c r="IM15" s="119">
        <f>IL15/IL10</f>
        <v>0</v>
      </c>
      <c r="IN15" s="98">
        <f>IN10*IM15</f>
        <v>0</v>
      </c>
      <c r="IO15" s="116">
        <f t="shared" si="72"/>
        <v>0</v>
      </c>
      <c r="IP15" s="90">
        <f>IP10</f>
        <v>0</v>
      </c>
      <c r="IQ15" s="117">
        <f t="shared" si="73"/>
        <v>0</v>
      </c>
      <c r="IR15" s="98">
        <f t="shared" si="74"/>
        <v>0</v>
      </c>
      <c r="IS15" s="98"/>
      <c r="IT15" s="118"/>
      <c r="IU15" s="119">
        <f t="shared" si="208"/>
        <v>0</v>
      </c>
      <c r="IV15" s="123">
        <f>'прил № 2 (01.01.23)'!TQ725</f>
        <v>0</v>
      </c>
      <c r="IW15" s="119">
        <f>IV15/IV10</f>
        <v>0</v>
      </c>
      <c r="IX15" s="98">
        <f>IX10*IW15</f>
        <v>0</v>
      </c>
      <c r="IY15" s="116">
        <f t="shared" si="75"/>
        <v>0</v>
      </c>
      <c r="IZ15" s="90">
        <f>IZ10</f>
        <v>0</v>
      </c>
      <c r="JA15" s="117">
        <f t="shared" si="76"/>
        <v>0</v>
      </c>
      <c r="JB15" s="98">
        <f t="shared" si="77"/>
        <v>0</v>
      </c>
      <c r="JC15" s="98"/>
      <c r="JD15" s="118"/>
      <c r="JE15" s="119">
        <f t="shared" si="209"/>
        <v>0</v>
      </c>
      <c r="JF15" s="123">
        <f>'прил № 2 (01.01.23)'!UL725</f>
        <v>0</v>
      </c>
      <c r="JG15" s="119">
        <f>JF15/JF10</f>
        <v>0</v>
      </c>
      <c r="JH15" s="98">
        <f>JH10*JG15</f>
        <v>0</v>
      </c>
      <c r="JI15" s="116">
        <f t="shared" si="78"/>
        <v>0</v>
      </c>
      <c r="JJ15" s="90">
        <f>JJ10</f>
        <v>0</v>
      </c>
      <c r="JK15" s="117">
        <f t="shared" si="79"/>
        <v>0</v>
      </c>
      <c r="JL15" s="98">
        <f t="shared" si="80"/>
        <v>0</v>
      </c>
      <c r="JM15" s="98"/>
      <c r="JN15" s="118"/>
      <c r="JO15" s="119">
        <f t="shared" si="210"/>
        <v>0</v>
      </c>
      <c r="JP15" s="123">
        <f>'прил № 2 (01.01.23)'!VG725</f>
        <v>0</v>
      </c>
      <c r="JQ15" s="119">
        <f>JP15/JP10</f>
        <v>0</v>
      </c>
      <c r="JR15" s="98">
        <f>JR10*JQ15</f>
        <v>0</v>
      </c>
      <c r="JS15" s="116">
        <f t="shared" si="81"/>
        <v>0</v>
      </c>
      <c r="JT15" s="90">
        <f>JT10</f>
        <v>0</v>
      </c>
      <c r="JU15" s="117">
        <f t="shared" si="82"/>
        <v>0</v>
      </c>
      <c r="JV15" s="98">
        <f t="shared" si="83"/>
        <v>0</v>
      </c>
      <c r="JW15" s="98"/>
      <c r="JX15" s="118"/>
      <c r="JY15" s="119">
        <f t="shared" si="211"/>
        <v>0</v>
      </c>
      <c r="JZ15" s="123"/>
      <c r="KA15" s="119" t="e">
        <f>JZ15/JZ10</f>
        <v>#DIV/0!</v>
      </c>
      <c r="KB15" s="98" t="e">
        <f>KB10*KA15</f>
        <v>#DIV/0!</v>
      </c>
      <c r="KC15" s="116">
        <f t="shared" si="84"/>
        <v>0</v>
      </c>
      <c r="KD15" s="90">
        <f>KD10</f>
        <v>0</v>
      </c>
      <c r="KE15" s="117">
        <f t="shared" si="85"/>
        <v>0</v>
      </c>
      <c r="KF15" s="98">
        <f t="shared" si="86"/>
        <v>0</v>
      </c>
      <c r="KG15" s="98"/>
      <c r="KH15" s="118"/>
      <c r="KI15" s="119">
        <f t="shared" si="212"/>
        <v>0</v>
      </c>
      <c r="KJ15" s="123">
        <f>'прил № 2 (01.01.23)'!WW725</f>
        <v>0</v>
      </c>
      <c r="KK15" s="119">
        <f>KJ15/KJ10</f>
        <v>0</v>
      </c>
      <c r="KL15" s="98">
        <f>KL10*KK15</f>
        <v>0</v>
      </c>
      <c r="KM15" s="116">
        <f t="shared" si="87"/>
        <v>0</v>
      </c>
      <c r="KN15" s="90">
        <f>KN10</f>
        <v>0</v>
      </c>
      <c r="KO15" s="117">
        <f t="shared" si="88"/>
        <v>0</v>
      </c>
      <c r="KP15" s="98">
        <f t="shared" si="89"/>
        <v>0</v>
      </c>
      <c r="KQ15" s="98"/>
      <c r="KR15" s="118"/>
      <c r="KS15" s="119">
        <f t="shared" si="213"/>
        <v>0</v>
      </c>
      <c r="KT15" s="123">
        <f>'прил № 2 (01.01.23)'!XR725</f>
        <v>0</v>
      </c>
      <c r="KU15" s="119">
        <f>KT15/KT10</f>
        <v>0</v>
      </c>
      <c r="KV15" s="98">
        <f>KV10*KU15</f>
        <v>0</v>
      </c>
      <c r="KW15" s="116">
        <f t="shared" si="90"/>
        <v>0</v>
      </c>
      <c r="KX15" s="90">
        <f>KX10</f>
        <v>0</v>
      </c>
      <c r="KY15" s="117">
        <f t="shared" si="91"/>
        <v>0</v>
      </c>
      <c r="KZ15" s="98">
        <f t="shared" si="92"/>
        <v>0</v>
      </c>
      <c r="LA15" s="98"/>
      <c r="LB15" s="118"/>
      <c r="LC15" s="119">
        <f t="shared" si="214"/>
        <v>0</v>
      </c>
      <c r="LD15" s="123">
        <f>'прил № 2 (01.01.23)'!YM725</f>
        <v>0</v>
      </c>
      <c r="LE15" s="119">
        <f>LD15/LD10</f>
        <v>0</v>
      </c>
      <c r="LF15" s="98">
        <f>LF10*LE15</f>
        <v>0</v>
      </c>
      <c r="LG15" s="116">
        <f t="shared" si="93"/>
        <v>0</v>
      </c>
      <c r="LH15" s="90">
        <f>LH10</f>
        <v>0</v>
      </c>
      <c r="LI15" s="117">
        <f t="shared" si="94"/>
        <v>0</v>
      </c>
      <c r="LJ15" s="98">
        <f t="shared" si="95"/>
        <v>0</v>
      </c>
      <c r="LK15" s="98"/>
      <c r="LL15" s="118"/>
      <c r="LM15" s="119">
        <f t="shared" si="215"/>
        <v>0</v>
      </c>
      <c r="LN15" s="123">
        <f>'прил № 2 (01.01.23)'!ZH725</f>
        <v>0</v>
      </c>
      <c r="LO15" s="119">
        <f>LN15/LN10</f>
        <v>0</v>
      </c>
      <c r="LP15" s="98">
        <f>LP10*LO15</f>
        <v>0</v>
      </c>
      <c r="LQ15" s="116">
        <f t="shared" si="96"/>
        <v>0</v>
      </c>
      <c r="LR15" s="90">
        <f>LR10</f>
        <v>0</v>
      </c>
      <c r="LS15" s="117">
        <f t="shared" si="97"/>
        <v>0</v>
      </c>
      <c r="LT15" s="98">
        <f t="shared" si="98"/>
        <v>0</v>
      </c>
      <c r="LU15" s="98"/>
      <c r="LV15" s="118"/>
      <c r="LW15" s="119">
        <f t="shared" si="216"/>
        <v>0</v>
      </c>
      <c r="LX15" s="123">
        <f>'прил № 2 (01.01.23)'!AAC725</f>
        <v>0</v>
      </c>
      <c r="LY15" s="119">
        <f>LX15/LX10</f>
        <v>0</v>
      </c>
      <c r="LZ15" s="98">
        <f>LZ10*LY15</f>
        <v>0</v>
      </c>
      <c r="MA15" s="116">
        <f t="shared" si="99"/>
        <v>0</v>
      </c>
      <c r="MB15" s="90">
        <f>MB10</f>
        <v>0</v>
      </c>
      <c r="MC15" s="117">
        <f t="shared" si="100"/>
        <v>0</v>
      </c>
      <c r="MD15" s="98">
        <f t="shared" si="101"/>
        <v>0</v>
      </c>
      <c r="ME15" s="98"/>
      <c r="MF15" s="118"/>
      <c r="MG15" s="119">
        <f t="shared" si="217"/>
        <v>0</v>
      </c>
      <c r="MH15" s="123">
        <f>'прил № 2 (01.01.23)'!AAX725</f>
        <v>0</v>
      </c>
      <c r="MI15" s="119">
        <f>MH15/MH10</f>
        <v>0</v>
      </c>
      <c r="MJ15" s="98">
        <f>MJ10*MI15</f>
        <v>0</v>
      </c>
      <c r="MK15" s="116">
        <f t="shared" si="102"/>
        <v>0</v>
      </c>
      <c r="ML15" s="90">
        <f>ML10</f>
        <v>0</v>
      </c>
      <c r="MM15" s="117">
        <f t="shared" si="103"/>
        <v>0</v>
      </c>
      <c r="MN15" s="98">
        <f t="shared" si="104"/>
        <v>0</v>
      </c>
      <c r="MO15" s="98"/>
      <c r="MP15" s="118"/>
      <c r="MQ15" s="119">
        <f t="shared" si="218"/>
        <v>0</v>
      </c>
      <c r="MR15" s="123">
        <f>'прил № 2 (01.01.23)'!ABS725</f>
        <v>0</v>
      </c>
      <c r="MS15" s="119">
        <f>MR15/MR10</f>
        <v>0</v>
      </c>
      <c r="MT15" s="98">
        <f>MT10*MS15</f>
        <v>0</v>
      </c>
      <c r="MU15" s="116">
        <f t="shared" si="105"/>
        <v>0</v>
      </c>
      <c r="MV15" s="90">
        <f>MV10</f>
        <v>0</v>
      </c>
      <c r="MW15" s="117">
        <f t="shared" si="106"/>
        <v>0</v>
      </c>
      <c r="MX15" s="98">
        <f t="shared" si="107"/>
        <v>0</v>
      </c>
      <c r="MY15" s="98"/>
      <c r="MZ15" s="118"/>
      <c r="NA15" s="119">
        <f t="shared" si="219"/>
        <v>0</v>
      </c>
      <c r="NB15" s="123">
        <f>'прил № 2 (01.01.23)'!ACN725</f>
        <v>0</v>
      </c>
      <c r="NC15" s="119">
        <f>NB15/NB10</f>
        <v>0</v>
      </c>
      <c r="ND15" s="98">
        <f>ND10*NC15</f>
        <v>0</v>
      </c>
      <c r="NE15" s="116">
        <f t="shared" si="108"/>
        <v>0</v>
      </c>
      <c r="NF15" s="90">
        <f>NF10</f>
        <v>0</v>
      </c>
      <c r="NG15" s="117">
        <f t="shared" si="109"/>
        <v>0</v>
      </c>
      <c r="NH15" s="98">
        <f t="shared" si="110"/>
        <v>0</v>
      </c>
      <c r="NI15" s="98"/>
      <c r="NJ15" s="118"/>
      <c r="NK15" s="119">
        <f t="shared" si="220"/>
        <v>0</v>
      </c>
      <c r="NL15" s="123">
        <f>'прил № 2 (01.01.23)'!ADI725</f>
        <v>0</v>
      </c>
      <c r="NM15" s="119">
        <f>NL15/NL10</f>
        <v>0</v>
      </c>
      <c r="NN15" s="98">
        <f>NN10*NM15</f>
        <v>0</v>
      </c>
      <c r="NO15" s="116">
        <f t="shared" si="111"/>
        <v>0</v>
      </c>
      <c r="NP15" s="90">
        <f>NP10</f>
        <v>0</v>
      </c>
      <c r="NQ15" s="117">
        <f t="shared" si="112"/>
        <v>0</v>
      </c>
      <c r="NR15" s="98">
        <f t="shared" si="113"/>
        <v>0</v>
      </c>
      <c r="NS15" s="98"/>
      <c r="NT15" s="118"/>
      <c r="NU15" s="119">
        <f t="shared" si="221"/>
        <v>0</v>
      </c>
      <c r="NV15" s="123">
        <f>'прил № 2 (01.01.23)'!AED725</f>
        <v>0</v>
      </c>
      <c r="NW15" s="119">
        <f>NV15/NV10</f>
        <v>0</v>
      </c>
      <c r="NX15" s="98">
        <f>NX10*NW15</f>
        <v>0</v>
      </c>
      <c r="NY15" s="116">
        <f t="shared" si="114"/>
        <v>0</v>
      </c>
      <c r="NZ15" s="90">
        <f>NZ10</f>
        <v>0</v>
      </c>
      <c r="OA15" s="117">
        <f t="shared" si="115"/>
        <v>0</v>
      </c>
      <c r="OB15" s="98">
        <f t="shared" si="116"/>
        <v>0</v>
      </c>
      <c r="OC15" s="98"/>
      <c r="OD15" s="118"/>
      <c r="OE15" s="119">
        <f t="shared" si="222"/>
        <v>0</v>
      </c>
      <c r="OF15" s="123">
        <f>'прил № 2 (01.01.23)'!AEY725</f>
        <v>0</v>
      </c>
      <c r="OG15" s="119">
        <f>OF15/OF10</f>
        <v>0</v>
      </c>
      <c r="OH15" s="98">
        <f>OH10*OG15</f>
        <v>0</v>
      </c>
      <c r="OI15" s="116">
        <f t="shared" si="117"/>
        <v>0</v>
      </c>
      <c r="OJ15" s="90">
        <f>OJ10</f>
        <v>0</v>
      </c>
      <c r="OK15" s="117">
        <f t="shared" si="118"/>
        <v>0</v>
      </c>
      <c r="OL15" s="98">
        <f t="shared" si="119"/>
        <v>0</v>
      </c>
      <c r="OM15" s="98"/>
      <c r="ON15" s="118"/>
      <c r="OO15" s="119">
        <f t="shared" si="223"/>
        <v>0</v>
      </c>
      <c r="OP15" s="123">
        <f>'прил № 2 (01.01.23)'!AFT725</f>
        <v>0</v>
      </c>
      <c r="OQ15" s="119">
        <f>OP15/OP10</f>
        <v>0</v>
      </c>
      <c r="OR15" s="98">
        <f>OR10*OQ15</f>
        <v>0</v>
      </c>
      <c r="OS15" s="116">
        <f t="shared" si="120"/>
        <v>0</v>
      </c>
      <c r="OT15" s="90">
        <f>OT10</f>
        <v>0</v>
      </c>
      <c r="OU15" s="117">
        <f t="shared" si="121"/>
        <v>0</v>
      </c>
      <c r="OV15" s="98">
        <f t="shared" si="122"/>
        <v>0</v>
      </c>
      <c r="OW15" s="98"/>
      <c r="OX15" s="118"/>
      <c r="OY15" s="119">
        <f t="shared" si="224"/>
        <v>0</v>
      </c>
      <c r="OZ15" s="123">
        <f>'прил № 2 (01.01.23)'!AGO725</f>
        <v>0</v>
      </c>
      <c r="PA15" s="119">
        <f>OZ15/OZ10</f>
        <v>0</v>
      </c>
      <c r="PB15" s="98">
        <f>PB10*PA15</f>
        <v>0</v>
      </c>
      <c r="PC15" s="116">
        <f t="shared" si="123"/>
        <v>0</v>
      </c>
      <c r="PD15" s="90">
        <f>PD10</f>
        <v>0</v>
      </c>
      <c r="PE15" s="117">
        <f t="shared" si="124"/>
        <v>0</v>
      </c>
      <c r="PF15" s="98">
        <f t="shared" si="125"/>
        <v>0</v>
      </c>
      <c r="PG15" s="98"/>
      <c r="PH15" s="118"/>
      <c r="PI15" s="119">
        <f t="shared" si="225"/>
        <v>0</v>
      </c>
      <c r="PJ15" s="123">
        <f>'прил № 2 (01.01.23)'!AHJ725</f>
        <v>49</v>
      </c>
      <c r="PK15" s="119">
        <f>PJ15/PJ10</f>
        <v>0.73133999999999999</v>
      </c>
      <c r="PL15" s="98">
        <f>PL10*PK15</f>
        <v>0</v>
      </c>
      <c r="PM15" s="116">
        <f t="shared" si="126"/>
        <v>0</v>
      </c>
      <c r="PN15" s="90">
        <f>PN10</f>
        <v>0</v>
      </c>
      <c r="PO15" s="117">
        <f t="shared" si="127"/>
        <v>0</v>
      </c>
      <c r="PP15" s="98">
        <f t="shared" si="128"/>
        <v>0</v>
      </c>
      <c r="PQ15" s="98"/>
      <c r="PR15" s="118"/>
      <c r="PS15" s="119">
        <f t="shared" si="226"/>
        <v>0</v>
      </c>
      <c r="PT15" s="123">
        <f>'прил № 2 (01.01.23)'!AIE725</f>
        <v>0</v>
      </c>
      <c r="PU15" s="119">
        <f>PT15/PT10</f>
        <v>0</v>
      </c>
      <c r="PV15" s="98">
        <f>PV10*PU15</f>
        <v>0</v>
      </c>
      <c r="PW15" s="116">
        <f t="shared" si="129"/>
        <v>0</v>
      </c>
      <c r="PX15" s="90">
        <f>PX10</f>
        <v>0</v>
      </c>
      <c r="PY15" s="117">
        <f t="shared" si="130"/>
        <v>0</v>
      </c>
      <c r="PZ15" s="98">
        <f t="shared" si="131"/>
        <v>0</v>
      </c>
      <c r="QA15" s="98"/>
      <c r="QB15" s="118"/>
      <c r="QC15" s="119">
        <f t="shared" si="227"/>
        <v>0</v>
      </c>
      <c r="QD15" s="123"/>
      <c r="QE15" s="119" t="e">
        <f>QD15/QD10</f>
        <v>#DIV/0!</v>
      </c>
      <c r="QF15" s="98" t="e">
        <f>QF10*QE15</f>
        <v>#DIV/0!</v>
      </c>
      <c r="QG15" s="116">
        <f t="shared" si="132"/>
        <v>0</v>
      </c>
      <c r="QH15" s="90">
        <f>QH10</f>
        <v>0</v>
      </c>
      <c r="QI15" s="117">
        <f t="shared" si="133"/>
        <v>0</v>
      </c>
      <c r="QJ15" s="98">
        <f t="shared" si="134"/>
        <v>0</v>
      </c>
      <c r="QK15" s="98"/>
      <c r="QL15" s="118"/>
      <c r="QM15" s="119">
        <f t="shared" si="228"/>
        <v>0</v>
      </c>
      <c r="QN15" s="123">
        <f>'прил № 2 (01.01.23)'!AJU725</f>
        <v>0</v>
      </c>
      <c r="QO15" s="119">
        <f>QN15/QN10</f>
        <v>0</v>
      </c>
      <c r="QP15" s="98">
        <f>QP10*QO15</f>
        <v>0</v>
      </c>
      <c r="QQ15" s="116">
        <f t="shared" si="135"/>
        <v>0</v>
      </c>
      <c r="QR15" s="90">
        <f>QR10</f>
        <v>0</v>
      </c>
      <c r="QS15" s="117">
        <f t="shared" si="136"/>
        <v>0</v>
      </c>
      <c r="QT15" s="98">
        <f t="shared" si="137"/>
        <v>0</v>
      </c>
      <c r="QU15" s="98"/>
      <c r="QV15" s="118"/>
      <c r="QW15" s="119">
        <f t="shared" si="229"/>
        <v>0</v>
      </c>
      <c r="QX15" s="123">
        <f>'прил № 2 (01.01.23)'!AKP725</f>
        <v>0</v>
      </c>
      <c r="QY15" s="119">
        <f>QX15/QX10</f>
        <v>0</v>
      </c>
      <c r="QZ15" s="98">
        <f>QZ10*QY15</f>
        <v>0</v>
      </c>
      <c r="RA15" s="116">
        <f t="shared" si="138"/>
        <v>0</v>
      </c>
      <c r="RB15" s="90">
        <f>RB10</f>
        <v>0</v>
      </c>
      <c r="RC15" s="117">
        <f t="shared" si="139"/>
        <v>0</v>
      </c>
      <c r="RD15" s="98">
        <f t="shared" si="140"/>
        <v>0</v>
      </c>
      <c r="RE15" s="98"/>
      <c r="RF15" s="118"/>
      <c r="RG15" s="119">
        <f t="shared" si="230"/>
        <v>0</v>
      </c>
      <c r="RH15" s="123">
        <f>'прил № 2 (01.01.23)'!ALK725</f>
        <v>0</v>
      </c>
      <c r="RI15" s="119">
        <f>RH15/RH10</f>
        <v>0</v>
      </c>
      <c r="RJ15" s="98">
        <f>RJ10*RI15</f>
        <v>0</v>
      </c>
      <c r="RK15" s="116">
        <f t="shared" si="141"/>
        <v>0</v>
      </c>
      <c r="RL15" s="90">
        <f>RL10</f>
        <v>0</v>
      </c>
      <c r="RM15" s="117">
        <f t="shared" si="142"/>
        <v>0</v>
      </c>
      <c r="RN15" s="98">
        <f t="shared" si="143"/>
        <v>0</v>
      </c>
      <c r="RO15" s="98"/>
      <c r="RP15" s="118"/>
      <c r="RQ15" s="119">
        <f t="shared" si="231"/>
        <v>0</v>
      </c>
      <c r="RR15" s="123">
        <f>'прил № 2 (01.01.23)'!AMF725</f>
        <v>0</v>
      </c>
      <c r="RS15" s="119">
        <f>RR15/RR10</f>
        <v>0</v>
      </c>
      <c r="RT15" s="98">
        <f>RT10*RS15</f>
        <v>0</v>
      </c>
      <c r="RU15" s="116">
        <f t="shared" si="144"/>
        <v>0</v>
      </c>
      <c r="RV15" s="90">
        <f>RV10</f>
        <v>0</v>
      </c>
      <c r="RW15" s="117">
        <f t="shared" si="145"/>
        <v>0</v>
      </c>
      <c r="RX15" s="98">
        <f t="shared" si="146"/>
        <v>0</v>
      </c>
      <c r="RY15" s="98"/>
      <c r="RZ15" s="118"/>
      <c r="SA15" s="119">
        <f t="shared" si="232"/>
        <v>0</v>
      </c>
      <c r="SB15" s="123">
        <f>'прил № 2 (01.01.23)'!ANA725</f>
        <v>0</v>
      </c>
      <c r="SC15" s="119">
        <f>SB15/SB10</f>
        <v>0</v>
      </c>
      <c r="SD15" s="98">
        <f>SD10*SC15</f>
        <v>0</v>
      </c>
      <c r="SE15" s="116">
        <f t="shared" si="147"/>
        <v>0</v>
      </c>
      <c r="SF15" s="90">
        <f>SF10</f>
        <v>0</v>
      </c>
      <c r="SG15" s="117">
        <f t="shared" si="148"/>
        <v>0</v>
      </c>
      <c r="SH15" s="98">
        <f t="shared" si="149"/>
        <v>0</v>
      </c>
      <c r="SI15" s="98"/>
      <c r="SJ15" s="118"/>
      <c r="SK15" s="119">
        <f t="shared" si="233"/>
        <v>0</v>
      </c>
      <c r="SL15" s="123">
        <f>'прил № 2 (01.01.23)'!ANV725</f>
        <v>69</v>
      </c>
      <c r="SM15" s="119">
        <f>SL15/SL10</f>
        <v>0.82142999999999999</v>
      </c>
      <c r="SN15" s="98">
        <f>SN10*SM15</f>
        <v>16921.46</v>
      </c>
      <c r="SO15" s="116">
        <f t="shared" si="150"/>
        <v>245.23855072000001</v>
      </c>
      <c r="SP15" s="90">
        <f>SP10</f>
        <v>9.92</v>
      </c>
      <c r="SQ15" s="117">
        <f t="shared" si="151"/>
        <v>2432.7664199999999</v>
      </c>
      <c r="SR15" s="98">
        <f t="shared" si="152"/>
        <v>167860.88</v>
      </c>
      <c r="SS15" s="98"/>
      <c r="ST15" s="118"/>
      <c r="SU15" s="119">
        <f t="shared" si="234"/>
        <v>21.342890000000001</v>
      </c>
      <c r="SV15" s="123">
        <f>'прил № 2 (01.01.23)'!AOQ725</f>
        <v>0</v>
      </c>
      <c r="SW15" s="119">
        <f>SV15/SV10</f>
        <v>0</v>
      </c>
      <c r="SX15" s="98">
        <f>SX10*SW15</f>
        <v>0</v>
      </c>
      <c r="SY15" s="116">
        <f t="shared" si="153"/>
        <v>0</v>
      </c>
      <c r="SZ15" s="90">
        <f>SZ10</f>
        <v>0</v>
      </c>
      <c r="TA15" s="117">
        <f t="shared" si="154"/>
        <v>0</v>
      </c>
      <c r="TB15" s="98">
        <f t="shared" si="155"/>
        <v>0</v>
      </c>
      <c r="TC15" s="98"/>
      <c r="TD15" s="118"/>
      <c r="TE15" s="119">
        <f t="shared" si="235"/>
        <v>0</v>
      </c>
      <c r="TF15" s="123">
        <f>'прил № 2 (01.01.23)'!APL725</f>
        <v>0</v>
      </c>
      <c r="TG15" s="119">
        <f>TF15/TF10</f>
        <v>0</v>
      </c>
      <c r="TH15" s="98">
        <f>TH10*TG15</f>
        <v>0</v>
      </c>
      <c r="TI15" s="116">
        <f t="shared" si="156"/>
        <v>0</v>
      </c>
      <c r="TJ15" s="90">
        <f>TJ10</f>
        <v>0</v>
      </c>
      <c r="TK15" s="117">
        <f t="shared" si="157"/>
        <v>0</v>
      </c>
      <c r="TL15" s="98">
        <f t="shared" si="158"/>
        <v>0</v>
      </c>
      <c r="TM15" s="98"/>
      <c r="TN15" s="118"/>
      <c r="TO15" s="119">
        <f t="shared" si="236"/>
        <v>0</v>
      </c>
      <c r="TP15" s="123">
        <f>'прил № 2 (01.01.23)'!AQG725</f>
        <v>0</v>
      </c>
      <c r="TQ15" s="119">
        <f>TP15/TP10</f>
        <v>0</v>
      </c>
      <c r="TR15" s="98">
        <f>TR10*TQ15</f>
        <v>0</v>
      </c>
      <c r="TS15" s="116">
        <f t="shared" si="159"/>
        <v>0</v>
      </c>
      <c r="TT15" s="90">
        <f>TT10</f>
        <v>0</v>
      </c>
      <c r="TU15" s="117">
        <f t="shared" si="160"/>
        <v>0</v>
      </c>
      <c r="TV15" s="98">
        <f t="shared" si="161"/>
        <v>0</v>
      </c>
      <c r="TW15" s="98"/>
      <c r="TX15" s="118"/>
      <c r="TY15" s="119">
        <f t="shared" si="237"/>
        <v>0</v>
      </c>
      <c r="TZ15" s="123">
        <f>'прил № 2 (01.01.23)'!ARB725</f>
        <v>0</v>
      </c>
      <c r="UA15" s="119">
        <f>TZ15/TZ10</f>
        <v>0</v>
      </c>
      <c r="UB15" s="98">
        <f>UB10*UA15</f>
        <v>0</v>
      </c>
      <c r="UC15" s="116">
        <f t="shared" si="162"/>
        <v>0</v>
      </c>
      <c r="UD15" s="90">
        <f>UD10</f>
        <v>0</v>
      </c>
      <c r="UE15" s="117">
        <f t="shared" si="163"/>
        <v>0</v>
      </c>
      <c r="UF15" s="98">
        <f t="shared" si="164"/>
        <v>0</v>
      </c>
      <c r="UG15" s="98"/>
      <c r="UH15" s="118"/>
      <c r="UI15" s="119">
        <f t="shared" si="238"/>
        <v>0</v>
      </c>
      <c r="UJ15" s="123">
        <f>'прил № 2 (01.01.23)'!ARW725</f>
        <v>0</v>
      </c>
      <c r="UK15" s="119">
        <f>UJ15/UJ10</f>
        <v>0</v>
      </c>
      <c r="UL15" s="98">
        <f>UL10*UK15</f>
        <v>0</v>
      </c>
      <c r="UM15" s="116">
        <f t="shared" si="165"/>
        <v>0</v>
      </c>
      <c r="UN15" s="90">
        <f>UN10</f>
        <v>0</v>
      </c>
      <c r="UO15" s="117">
        <f t="shared" si="166"/>
        <v>0</v>
      </c>
      <c r="UP15" s="98">
        <f t="shared" si="167"/>
        <v>0</v>
      </c>
      <c r="UQ15" s="98"/>
      <c r="UR15" s="118"/>
      <c r="US15" s="119">
        <f t="shared" si="239"/>
        <v>0</v>
      </c>
      <c r="UT15" s="123">
        <f>'прил № 2 (01.01.23)'!ASR725</f>
        <v>0</v>
      </c>
      <c r="UU15" s="119">
        <f>UT15/UT10</f>
        <v>0</v>
      </c>
      <c r="UV15" s="98">
        <f>UV10*UU15</f>
        <v>0</v>
      </c>
      <c r="UW15" s="116">
        <f t="shared" si="168"/>
        <v>0</v>
      </c>
      <c r="UX15" s="90">
        <f>UX10</f>
        <v>0</v>
      </c>
      <c r="UY15" s="117">
        <f t="shared" si="169"/>
        <v>0</v>
      </c>
      <c r="UZ15" s="98">
        <f t="shared" si="170"/>
        <v>0</v>
      </c>
      <c r="VA15" s="98"/>
      <c r="VB15" s="118"/>
      <c r="VC15" s="119">
        <f t="shared" si="240"/>
        <v>0</v>
      </c>
      <c r="VD15" s="123">
        <f>'прил № 2 (01.01.23)'!ATM725</f>
        <v>0</v>
      </c>
      <c r="VE15" s="119">
        <f>VD15/VD10</f>
        <v>0</v>
      </c>
      <c r="VF15" s="98">
        <f>VF10*VE15</f>
        <v>0</v>
      </c>
      <c r="VG15" s="116">
        <f t="shared" si="171"/>
        <v>0</v>
      </c>
      <c r="VH15" s="90">
        <f>VH10</f>
        <v>0</v>
      </c>
      <c r="VI15" s="117">
        <f t="shared" si="172"/>
        <v>0</v>
      </c>
      <c r="VJ15" s="98">
        <f t="shared" si="173"/>
        <v>0</v>
      </c>
      <c r="VK15" s="98"/>
      <c r="VL15" s="118"/>
      <c r="VM15" s="119">
        <f t="shared" si="241"/>
        <v>0</v>
      </c>
      <c r="VN15" s="123">
        <f>'прил № 2 (01.01.23)'!AUH725</f>
        <v>0</v>
      </c>
      <c r="VO15" s="119">
        <f>VN15/VN10</f>
        <v>0</v>
      </c>
      <c r="VP15" s="98">
        <f>VP10*VO15</f>
        <v>0</v>
      </c>
      <c r="VQ15" s="116">
        <f t="shared" si="174"/>
        <v>0</v>
      </c>
      <c r="VR15" s="90">
        <f>VR10</f>
        <v>0</v>
      </c>
      <c r="VS15" s="117">
        <f t="shared" si="175"/>
        <v>0</v>
      </c>
      <c r="VT15" s="98">
        <f t="shared" si="176"/>
        <v>0</v>
      </c>
      <c r="VU15" s="98"/>
      <c r="VV15" s="118"/>
      <c r="VW15" s="119">
        <f t="shared" si="242"/>
        <v>0</v>
      </c>
      <c r="VX15" s="123">
        <f>'прил № 2 (01.01.23)'!AVC725</f>
        <v>0</v>
      </c>
      <c r="VY15" s="119">
        <f>VX15/VX10</f>
        <v>0</v>
      </c>
      <c r="VZ15" s="98">
        <f>VZ10*VY15</f>
        <v>0</v>
      </c>
      <c r="WA15" s="116">
        <f t="shared" si="177"/>
        <v>0</v>
      </c>
      <c r="WB15" s="90">
        <f>WB10</f>
        <v>0</v>
      </c>
      <c r="WC15" s="117">
        <f t="shared" si="178"/>
        <v>0</v>
      </c>
      <c r="WD15" s="98">
        <f t="shared" si="179"/>
        <v>0</v>
      </c>
      <c r="WE15" s="98"/>
      <c r="WF15" s="118"/>
      <c r="WG15" s="119">
        <f t="shared" si="243"/>
        <v>0</v>
      </c>
      <c r="WH15" s="213">
        <f t="shared" si="183"/>
        <v>292</v>
      </c>
      <c r="WI15" s="119">
        <f>WH15/WH10</f>
        <v>2.4E-2</v>
      </c>
      <c r="WJ15" s="98">
        <f>WJ10*WI15</f>
        <v>3355.2</v>
      </c>
      <c r="WK15" s="116">
        <f t="shared" si="180"/>
        <v>11.49041096</v>
      </c>
      <c r="WL15" s="90">
        <f>WL10</f>
        <v>9.92</v>
      </c>
      <c r="WM15" s="117">
        <f t="shared" si="181"/>
        <v>113.98488</v>
      </c>
      <c r="WN15" s="98">
        <f t="shared" si="182"/>
        <v>33283.58</v>
      </c>
      <c r="WO15" s="98"/>
      <c r="WP15" s="118"/>
    </row>
    <row r="16" spans="1:614" ht="24.75" customHeight="1" x14ac:dyDescent="0.25">
      <c r="A16" s="5"/>
      <c r="B16" s="205" t="s">
        <v>424</v>
      </c>
      <c r="C16" s="12" t="s">
        <v>753</v>
      </c>
      <c r="D16" s="12" t="s">
        <v>440</v>
      </c>
      <c r="E16" s="4" t="s">
        <v>33</v>
      </c>
      <c r="F16" s="123">
        <f>'прил № 2 (01.01.23)'!L726</f>
        <v>0</v>
      </c>
      <c r="G16" s="119">
        <f>F16/F10</f>
        <v>0</v>
      </c>
      <c r="H16" s="98">
        <f>H10*G16</f>
        <v>0</v>
      </c>
      <c r="I16" s="116">
        <f t="shared" si="0"/>
        <v>0</v>
      </c>
      <c r="J16" s="90">
        <f>J10</f>
        <v>0</v>
      </c>
      <c r="K16" s="117">
        <f t="shared" si="1"/>
        <v>0</v>
      </c>
      <c r="L16" s="98">
        <f t="shared" si="2"/>
        <v>0</v>
      </c>
      <c r="M16" s="98"/>
      <c r="N16" s="118"/>
      <c r="O16" s="119">
        <f t="shared" si="184"/>
        <v>0</v>
      </c>
      <c r="P16" s="123">
        <f>'прил № 2 (01.01.23)'!AG726</f>
        <v>29</v>
      </c>
      <c r="Q16" s="119">
        <f>P16/P10</f>
        <v>6.8400000000000002E-2</v>
      </c>
      <c r="R16" s="98">
        <f>R10*Q16</f>
        <v>0</v>
      </c>
      <c r="S16" s="116">
        <f t="shared" si="3"/>
        <v>0</v>
      </c>
      <c r="T16" s="90">
        <f>T10</f>
        <v>0</v>
      </c>
      <c r="U16" s="117">
        <f t="shared" si="4"/>
        <v>0</v>
      </c>
      <c r="V16" s="98">
        <f t="shared" si="5"/>
        <v>0</v>
      </c>
      <c r="W16" s="98"/>
      <c r="X16" s="118"/>
      <c r="Y16" s="119">
        <f t="shared" si="185"/>
        <v>0</v>
      </c>
      <c r="Z16" s="123">
        <f>'прил № 2 (01.01.23)'!BB726</f>
        <v>0</v>
      </c>
      <c r="AA16" s="119">
        <f>Z16/Z10</f>
        <v>0</v>
      </c>
      <c r="AB16" s="98">
        <f>AB10*AA16</f>
        <v>0</v>
      </c>
      <c r="AC16" s="116">
        <f t="shared" si="6"/>
        <v>0</v>
      </c>
      <c r="AD16" s="90">
        <f>AD10</f>
        <v>0</v>
      </c>
      <c r="AE16" s="117">
        <f t="shared" si="7"/>
        <v>0</v>
      </c>
      <c r="AF16" s="98">
        <f t="shared" si="8"/>
        <v>0</v>
      </c>
      <c r="AG16" s="98"/>
      <c r="AH16" s="118"/>
      <c r="AI16" s="119">
        <f t="shared" si="186"/>
        <v>0</v>
      </c>
      <c r="AJ16" s="123">
        <f>'прил № 2 (01.01.23)'!BW726</f>
        <v>0</v>
      </c>
      <c r="AK16" s="119">
        <f>AJ16/AJ10</f>
        <v>0</v>
      </c>
      <c r="AL16" s="98">
        <f>AL10*AK16</f>
        <v>0</v>
      </c>
      <c r="AM16" s="116">
        <f t="shared" si="9"/>
        <v>0</v>
      </c>
      <c r="AN16" s="90">
        <f>AN10</f>
        <v>0</v>
      </c>
      <c r="AO16" s="117">
        <f t="shared" si="10"/>
        <v>0</v>
      </c>
      <c r="AP16" s="98">
        <f t="shared" si="11"/>
        <v>0</v>
      </c>
      <c r="AQ16" s="98"/>
      <c r="AR16" s="118"/>
      <c r="AS16" s="119">
        <f t="shared" si="187"/>
        <v>0</v>
      </c>
      <c r="AT16" s="123">
        <f>'прил № 2 (01.01.23)'!CR726</f>
        <v>0</v>
      </c>
      <c r="AU16" s="119">
        <f>AT16/AT10</f>
        <v>0</v>
      </c>
      <c r="AV16" s="98">
        <f>AV10*AU16</f>
        <v>0</v>
      </c>
      <c r="AW16" s="116">
        <f t="shared" si="12"/>
        <v>0</v>
      </c>
      <c r="AX16" s="90">
        <f>AX10</f>
        <v>0</v>
      </c>
      <c r="AY16" s="117">
        <f t="shared" si="13"/>
        <v>0</v>
      </c>
      <c r="AZ16" s="98">
        <f t="shared" si="14"/>
        <v>0</v>
      </c>
      <c r="BA16" s="98"/>
      <c r="BB16" s="118"/>
      <c r="BC16" s="119">
        <f t="shared" si="188"/>
        <v>0</v>
      </c>
      <c r="BD16" s="123">
        <f>'прил № 2 (01.01.23)'!DM726</f>
        <v>0</v>
      </c>
      <c r="BE16" s="119" t="e">
        <f>BD16/BD10</f>
        <v>#DIV/0!</v>
      </c>
      <c r="BF16" s="98" t="e">
        <f>BF10*BE16</f>
        <v>#DIV/0!</v>
      </c>
      <c r="BG16" s="116">
        <f t="shared" si="15"/>
        <v>0</v>
      </c>
      <c r="BH16" s="90">
        <f>BH10</f>
        <v>0</v>
      </c>
      <c r="BI16" s="117">
        <f t="shared" si="16"/>
        <v>0</v>
      </c>
      <c r="BJ16" s="98">
        <f t="shared" si="17"/>
        <v>0</v>
      </c>
      <c r="BK16" s="98"/>
      <c r="BL16" s="118"/>
      <c r="BM16" s="119">
        <f t="shared" si="189"/>
        <v>0</v>
      </c>
      <c r="BN16" s="123">
        <f>'прил № 2 (01.01.23)'!EH726</f>
        <v>0</v>
      </c>
      <c r="BO16" s="119">
        <f>BN16/BN10</f>
        <v>0</v>
      </c>
      <c r="BP16" s="98">
        <f>BP10*BO16</f>
        <v>0</v>
      </c>
      <c r="BQ16" s="116">
        <f t="shared" si="18"/>
        <v>0</v>
      </c>
      <c r="BR16" s="90">
        <f>BR10</f>
        <v>0</v>
      </c>
      <c r="BS16" s="117">
        <f t="shared" si="19"/>
        <v>0</v>
      </c>
      <c r="BT16" s="98">
        <f t="shared" si="20"/>
        <v>0</v>
      </c>
      <c r="BU16" s="98"/>
      <c r="BV16" s="118"/>
      <c r="BW16" s="119">
        <f t="shared" si="190"/>
        <v>0</v>
      </c>
      <c r="BX16" s="123">
        <f>'прил № 2 (01.01.23)'!FC726</f>
        <v>0</v>
      </c>
      <c r="BY16" s="119" t="e">
        <f>BX16/BX10</f>
        <v>#DIV/0!</v>
      </c>
      <c r="BZ16" s="98" t="e">
        <f>BZ10*BY16</f>
        <v>#DIV/0!</v>
      </c>
      <c r="CA16" s="116">
        <f t="shared" si="21"/>
        <v>0</v>
      </c>
      <c r="CB16" s="90">
        <f>CB10</f>
        <v>0</v>
      </c>
      <c r="CC16" s="117">
        <f t="shared" si="22"/>
        <v>0</v>
      </c>
      <c r="CD16" s="98">
        <f t="shared" si="23"/>
        <v>0</v>
      </c>
      <c r="CE16" s="98"/>
      <c r="CF16" s="118"/>
      <c r="CG16" s="119">
        <f t="shared" si="191"/>
        <v>0</v>
      </c>
      <c r="CH16" s="123"/>
      <c r="CI16" s="119">
        <f>CH16/CH10</f>
        <v>0</v>
      </c>
      <c r="CJ16" s="98">
        <f>CJ10*CI16</f>
        <v>0</v>
      </c>
      <c r="CK16" s="116">
        <f t="shared" si="24"/>
        <v>0</v>
      </c>
      <c r="CL16" s="90">
        <f>CL10</f>
        <v>0</v>
      </c>
      <c r="CM16" s="117">
        <f t="shared" si="25"/>
        <v>0</v>
      </c>
      <c r="CN16" s="98">
        <f t="shared" si="26"/>
        <v>0</v>
      </c>
      <c r="CO16" s="98"/>
      <c r="CP16" s="118"/>
      <c r="CQ16" s="119">
        <f t="shared" si="192"/>
        <v>0</v>
      </c>
      <c r="CR16" s="123"/>
      <c r="CS16" s="119" t="e">
        <f>CR16/CR10</f>
        <v>#DIV/0!</v>
      </c>
      <c r="CT16" s="98" t="e">
        <f>CT10*CS16</f>
        <v>#DIV/0!</v>
      </c>
      <c r="CU16" s="116">
        <f t="shared" si="27"/>
        <v>0</v>
      </c>
      <c r="CV16" s="90">
        <f>CV10</f>
        <v>0</v>
      </c>
      <c r="CW16" s="117">
        <f t="shared" si="28"/>
        <v>0</v>
      </c>
      <c r="CX16" s="98">
        <f t="shared" si="29"/>
        <v>0</v>
      </c>
      <c r="CY16" s="98"/>
      <c r="CZ16" s="118"/>
      <c r="DA16" s="119">
        <f t="shared" si="193"/>
        <v>0</v>
      </c>
      <c r="DB16" s="123">
        <f>'прил № 2 (01.01.23)'!HN726</f>
        <v>0</v>
      </c>
      <c r="DC16" s="119">
        <f>DB16/DB10</f>
        <v>0</v>
      </c>
      <c r="DD16" s="98">
        <f>DD10*DC16</f>
        <v>0</v>
      </c>
      <c r="DE16" s="116">
        <f t="shared" si="30"/>
        <v>0</v>
      </c>
      <c r="DF16" s="90">
        <f>DF10</f>
        <v>0</v>
      </c>
      <c r="DG16" s="117">
        <f t="shared" si="31"/>
        <v>0</v>
      </c>
      <c r="DH16" s="98">
        <f t="shared" si="32"/>
        <v>0</v>
      </c>
      <c r="DI16" s="98"/>
      <c r="DJ16" s="118"/>
      <c r="DK16" s="119">
        <f t="shared" si="194"/>
        <v>0</v>
      </c>
      <c r="DL16" s="123">
        <f>'прил № 2 (01.01.23)'!II726</f>
        <v>0</v>
      </c>
      <c r="DM16" s="119">
        <f>DL16/DL10</f>
        <v>0</v>
      </c>
      <c r="DN16" s="98">
        <f>DN10*DM16</f>
        <v>0</v>
      </c>
      <c r="DO16" s="116">
        <f t="shared" si="33"/>
        <v>0</v>
      </c>
      <c r="DP16" s="90">
        <f>DP10</f>
        <v>0</v>
      </c>
      <c r="DQ16" s="117">
        <f t="shared" si="34"/>
        <v>0</v>
      </c>
      <c r="DR16" s="98">
        <f t="shared" si="35"/>
        <v>0</v>
      </c>
      <c r="DS16" s="98"/>
      <c r="DT16" s="118"/>
      <c r="DU16" s="119">
        <f t="shared" si="195"/>
        <v>0</v>
      </c>
      <c r="DV16" s="123">
        <f>'прил № 2 (01.01.23)'!JD726</f>
        <v>0</v>
      </c>
      <c r="DW16" s="119">
        <f>DV16/DV10</f>
        <v>0</v>
      </c>
      <c r="DX16" s="98">
        <f>DX10*DW16</f>
        <v>0</v>
      </c>
      <c r="DY16" s="116">
        <f t="shared" si="36"/>
        <v>0</v>
      </c>
      <c r="DZ16" s="90">
        <f>DZ10</f>
        <v>0</v>
      </c>
      <c r="EA16" s="117">
        <f t="shared" si="37"/>
        <v>0</v>
      </c>
      <c r="EB16" s="98">
        <f t="shared" si="38"/>
        <v>0</v>
      </c>
      <c r="EC16" s="98"/>
      <c r="ED16" s="118"/>
      <c r="EE16" s="119">
        <f t="shared" si="196"/>
        <v>0</v>
      </c>
      <c r="EF16" s="123">
        <f>'прил № 2 (01.01.23)'!JY726</f>
        <v>0</v>
      </c>
      <c r="EG16" s="119">
        <f>EF16/EF10</f>
        <v>0</v>
      </c>
      <c r="EH16" s="98">
        <f>EH10*EG16</f>
        <v>0</v>
      </c>
      <c r="EI16" s="116">
        <f t="shared" si="39"/>
        <v>0</v>
      </c>
      <c r="EJ16" s="90">
        <f>EJ10</f>
        <v>9.92</v>
      </c>
      <c r="EK16" s="117">
        <f t="shared" si="40"/>
        <v>0</v>
      </c>
      <c r="EL16" s="98">
        <f t="shared" si="41"/>
        <v>0</v>
      </c>
      <c r="EM16" s="98"/>
      <c r="EN16" s="118"/>
      <c r="EO16" s="119">
        <f t="shared" si="197"/>
        <v>0</v>
      </c>
      <c r="EP16" s="123">
        <f>'прил № 2 (01.01.23)'!KT726</f>
        <v>0</v>
      </c>
      <c r="EQ16" s="119">
        <f>EP16/EP10</f>
        <v>0</v>
      </c>
      <c r="ER16" s="98">
        <f>ER10*EQ16</f>
        <v>0</v>
      </c>
      <c r="ES16" s="116">
        <f t="shared" si="42"/>
        <v>0</v>
      </c>
      <c r="ET16" s="90">
        <f>ET10</f>
        <v>0</v>
      </c>
      <c r="EU16" s="117">
        <f t="shared" si="43"/>
        <v>0</v>
      </c>
      <c r="EV16" s="98">
        <f t="shared" si="44"/>
        <v>0</v>
      </c>
      <c r="EW16" s="98"/>
      <c r="EX16" s="118"/>
      <c r="EY16" s="119">
        <f t="shared" si="198"/>
        <v>0</v>
      </c>
      <c r="EZ16" s="123">
        <f>'прил № 2 (01.01.23)'!LO726</f>
        <v>0</v>
      </c>
      <c r="FA16" s="119">
        <f>EZ16/EZ10</f>
        <v>0</v>
      </c>
      <c r="FB16" s="98">
        <f>FB10*FA16</f>
        <v>0</v>
      </c>
      <c r="FC16" s="116">
        <f t="shared" si="45"/>
        <v>0</v>
      </c>
      <c r="FD16" s="90">
        <f>FD10</f>
        <v>9.92</v>
      </c>
      <c r="FE16" s="117">
        <f t="shared" si="46"/>
        <v>0</v>
      </c>
      <c r="FF16" s="98">
        <f t="shared" si="47"/>
        <v>0</v>
      </c>
      <c r="FG16" s="98"/>
      <c r="FH16" s="118"/>
      <c r="FI16" s="119">
        <f t="shared" si="199"/>
        <v>0</v>
      </c>
      <c r="FJ16" s="123">
        <f>'прил № 2 (01.01.23)'!MJ726</f>
        <v>0</v>
      </c>
      <c r="FK16" s="119">
        <f>FJ16/FJ10</f>
        <v>0</v>
      </c>
      <c r="FL16" s="98">
        <f>FL10*FK16</f>
        <v>0</v>
      </c>
      <c r="FM16" s="116">
        <f t="shared" si="48"/>
        <v>0</v>
      </c>
      <c r="FN16" s="90">
        <f>FN10</f>
        <v>0</v>
      </c>
      <c r="FO16" s="117">
        <f t="shared" si="49"/>
        <v>0</v>
      </c>
      <c r="FP16" s="98">
        <f t="shared" si="50"/>
        <v>0</v>
      </c>
      <c r="FQ16" s="98"/>
      <c r="FR16" s="118"/>
      <c r="FS16" s="119">
        <f t="shared" si="200"/>
        <v>0</v>
      </c>
      <c r="FT16" s="123">
        <f>'прил № 2 (01.01.23)'!NE726</f>
        <v>0</v>
      </c>
      <c r="FU16" s="119">
        <f>FT16/FT10</f>
        <v>0</v>
      </c>
      <c r="FV16" s="98">
        <f>FV10*FU16</f>
        <v>0</v>
      </c>
      <c r="FW16" s="116">
        <f t="shared" si="51"/>
        <v>0</v>
      </c>
      <c r="FX16" s="90">
        <f>FX10</f>
        <v>0</v>
      </c>
      <c r="FY16" s="117">
        <f t="shared" si="52"/>
        <v>0</v>
      </c>
      <c r="FZ16" s="98">
        <f t="shared" si="53"/>
        <v>0</v>
      </c>
      <c r="GA16" s="98"/>
      <c r="GB16" s="118"/>
      <c r="GC16" s="119">
        <f t="shared" si="201"/>
        <v>0</v>
      </c>
      <c r="GD16" s="123">
        <f>'прил № 2 (01.01.23)'!NZ726</f>
        <v>0</v>
      </c>
      <c r="GE16" s="119">
        <f>GD16/GD10</f>
        <v>0</v>
      </c>
      <c r="GF16" s="98">
        <f>GF10*GE16</f>
        <v>0</v>
      </c>
      <c r="GG16" s="116">
        <f t="shared" si="54"/>
        <v>0</v>
      </c>
      <c r="GH16" s="90">
        <f>GH10</f>
        <v>0</v>
      </c>
      <c r="GI16" s="117">
        <f t="shared" si="55"/>
        <v>0</v>
      </c>
      <c r="GJ16" s="98">
        <f t="shared" si="56"/>
        <v>0</v>
      </c>
      <c r="GK16" s="98"/>
      <c r="GL16" s="118"/>
      <c r="GM16" s="119">
        <f t="shared" si="202"/>
        <v>0</v>
      </c>
      <c r="GN16" s="123">
        <f>'прил № 2 (01.01.23)'!OU726</f>
        <v>0</v>
      </c>
      <c r="GO16" s="119">
        <f>GN16/GN10</f>
        <v>0</v>
      </c>
      <c r="GP16" s="98">
        <f>GP10*GO16</f>
        <v>0</v>
      </c>
      <c r="GQ16" s="116">
        <f t="shared" si="57"/>
        <v>0</v>
      </c>
      <c r="GR16" s="90">
        <f>GR10</f>
        <v>0</v>
      </c>
      <c r="GS16" s="117">
        <f t="shared" si="58"/>
        <v>0</v>
      </c>
      <c r="GT16" s="98">
        <f t="shared" si="59"/>
        <v>0</v>
      </c>
      <c r="GU16" s="98"/>
      <c r="GV16" s="118"/>
      <c r="GW16" s="119">
        <f t="shared" si="203"/>
        <v>0</v>
      </c>
      <c r="GX16" s="123">
        <f>'прил № 2 (01.01.23)'!PP726</f>
        <v>0</v>
      </c>
      <c r="GY16" s="119">
        <f>GX16/GX10</f>
        <v>0</v>
      </c>
      <c r="GZ16" s="98">
        <f>GZ10*GY16</f>
        <v>0</v>
      </c>
      <c r="HA16" s="116">
        <f t="shared" si="60"/>
        <v>0</v>
      </c>
      <c r="HB16" s="90">
        <f>HB10</f>
        <v>0</v>
      </c>
      <c r="HC16" s="117">
        <f t="shared" si="61"/>
        <v>0</v>
      </c>
      <c r="HD16" s="98">
        <f t="shared" si="62"/>
        <v>0</v>
      </c>
      <c r="HE16" s="98"/>
      <c r="HF16" s="118"/>
      <c r="HG16" s="119">
        <f t="shared" si="204"/>
        <v>0</v>
      </c>
      <c r="HH16" s="123">
        <f>'прил № 2 (01.01.23)'!QK726</f>
        <v>0</v>
      </c>
      <c r="HI16" s="119">
        <f>HH16/HH10</f>
        <v>0</v>
      </c>
      <c r="HJ16" s="98">
        <f>HJ10*HI16</f>
        <v>0</v>
      </c>
      <c r="HK16" s="116">
        <f t="shared" si="63"/>
        <v>0</v>
      </c>
      <c r="HL16" s="90">
        <f>HL10</f>
        <v>0</v>
      </c>
      <c r="HM16" s="117">
        <f t="shared" si="64"/>
        <v>0</v>
      </c>
      <c r="HN16" s="98">
        <f t="shared" si="65"/>
        <v>0</v>
      </c>
      <c r="HO16" s="98"/>
      <c r="HP16" s="118"/>
      <c r="HQ16" s="119">
        <f t="shared" si="205"/>
        <v>0</v>
      </c>
      <c r="HR16" s="123">
        <f>'прил № 2 (01.01.23)'!RF726</f>
        <v>0</v>
      </c>
      <c r="HS16" s="119">
        <f>HR16/HR10</f>
        <v>0</v>
      </c>
      <c r="HT16" s="98">
        <f>HT10*HS16</f>
        <v>0</v>
      </c>
      <c r="HU16" s="116">
        <f t="shared" si="66"/>
        <v>0</v>
      </c>
      <c r="HV16" s="90">
        <f>HV10</f>
        <v>0</v>
      </c>
      <c r="HW16" s="117">
        <f t="shared" si="67"/>
        <v>0</v>
      </c>
      <c r="HX16" s="98">
        <f t="shared" si="68"/>
        <v>0</v>
      </c>
      <c r="HY16" s="98"/>
      <c r="HZ16" s="118"/>
      <c r="IA16" s="119">
        <f t="shared" si="206"/>
        <v>0</v>
      </c>
      <c r="IB16" s="123">
        <f>'прил № 2 (01.01.23)'!SA726</f>
        <v>0</v>
      </c>
      <c r="IC16" s="119">
        <f>IB16/IB10</f>
        <v>0</v>
      </c>
      <c r="ID16" s="98">
        <f>ID10*IC16</f>
        <v>0</v>
      </c>
      <c r="IE16" s="116">
        <f t="shared" si="69"/>
        <v>0</v>
      </c>
      <c r="IF16" s="90">
        <f>IF10</f>
        <v>0</v>
      </c>
      <c r="IG16" s="117">
        <f t="shared" si="70"/>
        <v>0</v>
      </c>
      <c r="IH16" s="98">
        <f t="shared" si="71"/>
        <v>0</v>
      </c>
      <c r="II16" s="98"/>
      <c r="IJ16" s="118"/>
      <c r="IK16" s="119">
        <f t="shared" si="207"/>
        <v>0</v>
      </c>
      <c r="IL16" s="123">
        <f>'прил № 2 (01.01.23)'!SV726</f>
        <v>0</v>
      </c>
      <c r="IM16" s="119">
        <f>IL16/IL10</f>
        <v>0</v>
      </c>
      <c r="IN16" s="98">
        <f>IN10*IM16</f>
        <v>0</v>
      </c>
      <c r="IO16" s="116">
        <f t="shared" si="72"/>
        <v>0</v>
      </c>
      <c r="IP16" s="90">
        <f>IP10</f>
        <v>0</v>
      </c>
      <c r="IQ16" s="117">
        <f t="shared" si="73"/>
        <v>0</v>
      </c>
      <c r="IR16" s="98">
        <f t="shared" si="74"/>
        <v>0</v>
      </c>
      <c r="IS16" s="98"/>
      <c r="IT16" s="118"/>
      <c r="IU16" s="119">
        <f t="shared" si="208"/>
        <v>0</v>
      </c>
      <c r="IV16" s="123">
        <f>'прил № 2 (01.01.23)'!TQ726</f>
        <v>0</v>
      </c>
      <c r="IW16" s="119">
        <f>IV16/IV10</f>
        <v>0</v>
      </c>
      <c r="IX16" s="98">
        <f>IX10*IW16</f>
        <v>0</v>
      </c>
      <c r="IY16" s="116">
        <f t="shared" si="75"/>
        <v>0</v>
      </c>
      <c r="IZ16" s="90">
        <f>IZ10</f>
        <v>0</v>
      </c>
      <c r="JA16" s="117">
        <f t="shared" si="76"/>
        <v>0</v>
      </c>
      <c r="JB16" s="98">
        <f t="shared" si="77"/>
        <v>0</v>
      </c>
      <c r="JC16" s="98"/>
      <c r="JD16" s="118"/>
      <c r="JE16" s="119">
        <f t="shared" si="209"/>
        <v>0</v>
      </c>
      <c r="JF16" s="123">
        <f>'прил № 2 (01.01.23)'!UL726</f>
        <v>0</v>
      </c>
      <c r="JG16" s="119">
        <f>JF16/JF10</f>
        <v>0</v>
      </c>
      <c r="JH16" s="98">
        <f>JH10*JG16</f>
        <v>0</v>
      </c>
      <c r="JI16" s="116">
        <f t="shared" si="78"/>
        <v>0</v>
      </c>
      <c r="JJ16" s="90">
        <f>JJ10</f>
        <v>0</v>
      </c>
      <c r="JK16" s="117">
        <f t="shared" si="79"/>
        <v>0</v>
      </c>
      <c r="JL16" s="98">
        <f t="shared" si="80"/>
        <v>0</v>
      </c>
      <c r="JM16" s="98"/>
      <c r="JN16" s="118"/>
      <c r="JO16" s="119">
        <f t="shared" si="210"/>
        <v>0</v>
      </c>
      <c r="JP16" s="123">
        <f>'прил № 2 (01.01.23)'!VG726</f>
        <v>0</v>
      </c>
      <c r="JQ16" s="119">
        <f>JP16/JP10</f>
        <v>0</v>
      </c>
      <c r="JR16" s="98">
        <f>JR10*JQ16</f>
        <v>0</v>
      </c>
      <c r="JS16" s="116">
        <f t="shared" si="81"/>
        <v>0</v>
      </c>
      <c r="JT16" s="90">
        <f>JT10</f>
        <v>0</v>
      </c>
      <c r="JU16" s="117">
        <f t="shared" si="82"/>
        <v>0</v>
      </c>
      <c r="JV16" s="98">
        <f t="shared" si="83"/>
        <v>0</v>
      </c>
      <c r="JW16" s="98"/>
      <c r="JX16" s="118"/>
      <c r="JY16" s="119">
        <f t="shared" si="211"/>
        <v>0</v>
      </c>
      <c r="JZ16" s="123"/>
      <c r="KA16" s="119" t="e">
        <f>JZ16/JZ10</f>
        <v>#DIV/0!</v>
      </c>
      <c r="KB16" s="98" t="e">
        <f>KB10*KA16</f>
        <v>#DIV/0!</v>
      </c>
      <c r="KC16" s="116">
        <f t="shared" si="84"/>
        <v>0</v>
      </c>
      <c r="KD16" s="90">
        <f>KD10</f>
        <v>0</v>
      </c>
      <c r="KE16" s="117">
        <f t="shared" si="85"/>
        <v>0</v>
      </c>
      <c r="KF16" s="98">
        <f t="shared" si="86"/>
        <v>0</v>
      </c>
      <c r="KG16" s="98"/>
      <c r="KH16" s="118"/>
      <c r="KI16" s="119">
        <f t="shared" si="212"/>
        <v>0</v>
      </c>
      <c r="KJ16" s="123">
        <f>'прил № 2 (01.01.23)'!WW726</f>
        <v>0</v>
      </c>
      <c r="KK16" s="119">
        <f>KJ16/KJ10</f>
        <v>0</v>
      </c>
      <c r="KL16" s="98">
        <f>KL10*KK16</f>
        <v>0</v>
      </c>
      <c r="KM16" s="116">
        <f t="shared" si="87"/>
        <v>0</v>
      </c>
      <c r="KN16" s="90">
        <f>KN10</f>
        <v>0</v>
      </c>
      <c r="KO16" s="117">
        <f t="shared" si="88"/>
        <v>0</v>
      </c>
      <c r="KP16" s="98">
        <f t="shared" si="89"/>
        <v>0</v>
      </c>
      <c r="KQ16" s="98"/>
      <c r="KR16" s="118"/>
      <c r="KS16" s="119">
        <f t="shared" si="213"/>
        <v>0</v>
      </c>
      <c r="KT16" s="123">
        <f>'прил № 2 (01.01.23)'!XR726</f>
        <v>0</v>
      </c>
      <c r="KU16" s="119">
        <f>KT16/KT10</f>
        <v>0</v>
      </c>
      <c r="KV16" s="98">
        <f>KV10*KU16</f>
        <v>0</v>
      </c>
      <c r="KW16" s="116">
        <f t="shared" si="90"/>
        <v>0</v>
      </c>
      <c r="KX16" s="90">
        <f>KX10</f>
        <v>0</v>
      </c>
      <c r="KY16" s="117">
        <f t="shared" si="91"/>
        <v>0</v>
      </c>
      <c r="KZ16" s="98">
        <f t="shared" si="92"/>
        <v>0</v>
      </c>
      <c r="LA16" s="98"/>
      <c r="LB16" s="118"/>
      <c r="LC16" s="119">
        <f t="shared" si="214"/>
        <v>0</v>
      </c>
      <c r="LD16" s="123">
        <f>'прил № 2 (01.01.23)'!YM726</f>
        <v>0</v>
      </c>
      <c r="LE16" s="119">
        <f>LD16/LD10</f>
        <v>0</v>
      </c>
      <c r="LF16" s="98">
        <f>LF10*LE16</f>
        <v>0</v>
      </c>
      <c r="LG16" s="116">
        <f t="shared" si="93"/>
        <v>0</v>
      </c>
      <c r="LH16" s="90">
        <f>LH10</f>
        <v>0</v>
      </c>
      <c r="LI16" s="117">
        <f t="shared" si="94"/>
        <v>0</v>
      </c>
      <c r="LJ16" s="98">
        <f t="shared" si="95"/>
        <v>0</v>
      </c>
      <c r="LK16" s="98"/>
      <c r="LL16" s="118"/>
      <c r="LM16" s="119">
        <f t="shared" si="215"/>
        <v>0</v>
      </c>
      <c r="LN16" s="123">
        <f>'прил № 2 (01.01.23)'!ZH726</f>
        <v>0</v>
      </c>
      <c r="LO16" s="119">
        <f>LN16/LN10</f>
        <v>0</v>
      </c>
      <c r="LP16" s="98">
        <f>LP10*LO16</f>
        <v>0</v>
      </c>
      <c r="LQ16" s="116">
        <f t="shared" si="96"/>
        <v>0</v>
      </c>
      <c r="LR16" s="90">
        <f>LR10</f>
        <v>0</v>
      </c>
      <c r="LS16" s="117">
        <f t="shared" si="97"/>
        <v>0</v>
      </c>
      <c r="LT16" s="98">
        <f t="shared" si="98"/>
        <v>0</v>
      </c>
      <c r="LU16" s="98"/>
      <c r="LV16" s="118"/>
      <c r="LW16" s="119">
        <f t="shared" si="216"/>
        <v>0</v>
      </c>
      <c r="LX16" s="123">
        <f>'прил № 2 (01.01.23)'!AAC726</f>
        <v>0</v>
      </c>
      <c r="LY16" s="119">
        <f>LX16/LX10</f>
        <v>0</v>
      </c>
      <c r="LZ16" s="98">
        <f>LZ10*LY16</f>
        <v>0</v>
      </c>
      <c r="MA16" s="116">
        <f t="shared" si="99"/>
        <v>0</v>
      </c>
      <c r="MB16" s="90">
        <f>MB10</f>
        <v>0</v>
      </c>
      <c r="MC16" s="117">
        <f t="shared" si="100"/>
        <v>0</v>
      </c>
      <c r="MD16" s="98">
        <f t="shared" si="101"/>
        <v>0</v>
      </c>
      <c r="ME16" s="98"/>
      <c r="MF16" s="118"/>
      <c r="MG16" s="119">
        <f t="shared" si="217"/>
        <v>0</v>
      </c>
      <c r="MH16" s="123">
        <f>'прил № 2 (01.01.23)'!AAX726</f>
        <v>0</v>
      </c>
      <c r="MI16" s="119">
        <f>MH16/MH10</f>
        <v>0</v>
      </c>
      <c r="MJ16" s="98">
        <f>MJ10*MI16</f>
        <v>0</v>
      </c>
      <c r="MK16" s="116">
        <f t="shared" si="102"/>
        <v>0</v>
      </c>
      <c r="ML16" s="90">
        <f>ML10</f>
        <v>0</v>
      </c>
      <c r="MM16" s="117">
        <f t="shared" si="103"/>
        <v>0</v>
      </c>
      <c r="MN16" s="98">
        <f t="shared" si="104"/>
        <v>0</v>
      </c>
      <c r="MO16" s="98"/>
      <c r="MP16" s="118"/>
      <c r="MQ16" s="119">
        <f t="shared" si="218"/>
        <v>0</v>
      </c>
      <c r="MR16" s="123">
        <f>'прил № 2 (01.01.23)'!ABS726</f>
        <v>0</v>
      </c>
      <c r="MS16" s="119">
        <f>MR16/MR10</f>
        <v>0</v>
      </c>
      <c r="MT16" s="98">
        <f>MT10*MS16</f>
        <v>0</v>
      </c>
      <c r="MU16" s="116">
        <f t="shared" si="105"/>
        <v>0</v>
      </c>
      <c r="MV16" s="90">
        <f>MV10</f>
        <v>0</v>
      </c>
      <c r="MW16" s="117">
        <f t="shared" si="106"/>
        <v>0</v>
      </c>
      <c r="MX16" s="98">
        <f t="shared" si="107"/>
        <v>0</v>
      </c>
      <c r="MY16" s="98"/>
      <c r="MZ16" s="118"/>
      <c r="NA16" s="119">
        <f t="shared" si="219"/>
        <v>0</v>
      </c>
      <c r="NB16" s="123">
        <f>'прил № 2 (01.01.23)'!ACN726</f>
        <v>0</v>
      </c>
      <c r="NC16" s="119">
        <f>NB16/NB10</f>
        <v>0</v>
      </c>
      <c r="ND16" s="98">
        <f>ND10*NC16</f>
        <v>0</v>
      </c>
      <c r="NE16" s="116">
        <f t="shared" si="108"/>
        <v>0</v>
      </c>
      <c r="NF16" s="90">
        <f>NF10</f>
        <v>0</v>
      </c>
      <c r="NG16" s="117">
        <f t="shared" si="109"/>
        <v>0</v>
      </c>
      <c r="NH16" s="98">
        <f t="shared" si="110"/>
        <v>0</v>
      </c>
      <c r="NI16" s="98"/>
      <c r="NJ16" s="118"/>
      <c r="NK16" s="119">
        <f t="shared" si="220"/>
        <v>0</v>
      </c>
      <c r="NL16" s="123">
        <f>'прил № 2 (01.01.23)'!ADI726</f>
        <v>0</v>
      </c>
      <c r="NM16" s="119">
        <f>NL16/NL10</f>
        <v>0</v>
      </c>
      <c r="NN16" s="98">
        <f>NN10*NM16</f>
        <v>0</v>
      </c>
      <c r="NO16" s="116">
        <f t="shared" si="111"/>
        <v>0</v>
      </c>
      <c r="NP16" s="90">
        <f>NP10</f>
        <v>0</v>
      </c>
      <c r="NQ16" s="117">
        <f t="shared" si="112"/>
        <v>0</v>
      </c>
      <c r="NR16" s="98">
        <f t="shared" si="113"/>
        <v>0</v>
      </c>
      <c r="NS16" s="98"/>
      <c r="NT16" s="118"/>
      <c r="NU16" s="119">
        <f t="shared" si="221"/>
        <v>0</v>
      </c>
      <c r="NV16" s="123">
        <f>'прил № 2 (01.01.23)'!AED726</f>
        <v>0</v>
      </c>
      <c r="NW16" s="119">
        <f>NV16/NV10</f>
        <v>0</v>
      </c>
      <c r="NX16" s="98">
        <f>NX10*NW16</f>
        <v>0</v>
      </c>
      <c r="NY16" s="116">
        <f t="shared" si="114"/>
        <v>0</v>
      </c>
      <c r="NZ16" s="90">
        <f>NZ10</f>
        <v>0</v>
      </c>
      <c r="OA16" s="117">
        <f t="shared" si="115"/>
        <v>0</v>
      </c>
      <c r="OB16" s="98">
        <f t="shared" si="116"/>
        <v>0</v>
      </c>
      <c r="OC16" s="98"/>
      <c r="OD16" s="118"/>
      <c r="OE16" s="119">
        <f t="shared" si="222"/>
        <v>0</v>
      </c>
      <c r="OF16" s="123">
        <f>'прил № 2 (01.01.23)'!AEY726</f>
        <v>0</v>
      </c>
      <c r="OG16" s="119">
        <f>OF16/OF10</f>
        <v>0</v>
      </c>
      <c r="OH16" s="98">
        <f>OH10*OG16</f>
        <v>0</v>
      </c>
      <c r="OI16" s="116">
        <f t="shared" si="117"/>
        <v>0</v>
      </c>
      <c r="OJ16" s="90">
        <f>OJ10</f>
        <v>0</v>
      </c>
      <c r="OK16" s="117">
        <f t="shared" si="118"/>
        <v>0</v>
      </c>
      <c r="OL16" s="98">
        <f t="shared" si="119"/>
        <v>0</v>
      </c>
      <c r="OM16" s="98"/>
      <c r="ON16" s="118"/>
      <c r="OO16" s="119">
        <f t="shared" si="223"/>
        <v>0</v>
      </c>
      <c r="OP16" s="123">
        <f>'прил № 2 (01.01.23)'!AFT726</f>
        <v>13</v>
      </c>
      <c r="OQ16" s="119">
        <f>OP16/OP10</f>
        <v>9.2200000000000004E-2</v>
      </c>
      <c r="OR16" s="98">
        <f>OR10*OQ16</f>
        <v>0</v>
      </c>
      <c r="OS16" s="116">
        <f t="shared" si="120"/>
        <v>0</v>
      </c>
      <c r="OT16" s="90">
        <f>OT10</f>
        <v>0</v>
      </c>
      <c r="OU16" s="117">
        <f t="shared" si="121"/>
        <v>0</v>
      </c>
      <c r="OV16" s="98">
        <f t="shared" si="122"/>
        <v>0</v>
      </c>
      <c r="OW16" s="98"/>
      <c r="OX16" s="118"/>
      <c r="OY16" s="119">
        <f t="shared" si="224"/>
        <v>0</v>
      </c>
      <c r="OZ16" s="123">
        <f>'прил № 2 (01.01.23)'!AGO726</f>
        <v>0</v>
      </c>
      <c r="PA16" s="119">
        <f>OZ16/OZ10</f>
        <v>0</v>
      </c>
      <c r="PB16" s="98">
        <f>PB10*PA16</f>
        <v>0</v>
      </c>
      <c r="PC16" s="116">
        <f t="shared" si="123"/>
        <v>0</v>
      </c>
      <c r="PD16" s="90">
        <f>PD10</f>
        <v>0</v>
      </c>
      <c r="PE16" s="117">
        <f t="shared" si="124"/>
        <v>0</v>
      </c>
      <c r="PF16" s="98">
        <f t="shared" si="125"/>
        <v>0</v>
      </c>
      <c r="PG16" s="98"/>
      <c r="PH16" s="118"/>
      <c r="PI16" s="119">
        <f t="shared" si="225"/>
        <v>0</v>
      </c>
      <c r="PJ16" s="123">
        <f>'прил № 2 (01.01.23)'!AHJ726</f>
        <v>0</v>
      </c>
      <c r="PK16" s="119">
        <f>PJ16/PJ10</f>
        <v>0</v>
      </c>
      <c r="PL16" s="98">
        <f>PL10*PK16</f>
        <v>0</v>
      </c>
      <c r="PM16" s="116">
        <f t="shared" si="126"/>
        <v>0</v>
      </c>
      <c r="PN16" s="90">
        <f>PN10</f>
        <v>0</v>
      </c>
      <c r="PO16" s="117">
        <f t="shared" si="127"/>
        <v>0</v>
      </c>
      <c r="PP16" s="98">
        <f t="shared" si="128"/>
        <v>0</v>
      </c>
      <c r="PQ16" s="98"/>
      <c r="PR16" s="118"/>
      <c r="PS16" s="119">
        <f t="shared" si="226"/>
        <v>0</v>
      </c>
      <c r="PT16" s="123">
        <f>'прил № 2 (01.01.23)'!AIE726</f>
        <v>0</v>
      </c>
      <c r="PU16" s="119">
        <f>PT16/PT10</f>
        <v>0</v>
      </c>
      <c r="PV16" s="98">
        <f>PV10*PU16</f>
        <v>0</v>
      </c>
      <c r="PW16" s="116">
        <f t="shared" si="129"/>
        <v>0</v>
      </c>
      <c r="PX16" s="90">
        <f>PX10</f>
        <v>0</v>
      </c>
      <c r="PY16" s="117">
        <f t="shared" si="130"/>
        <v>0</v>
      </c>
      <c r="PZ16" s="98">
        <f t="shared" si="131"/>
        <v>0</v>
      </c>
      <c r="QA16" s="98"/>
      <c r="QB16" s="118"/>
      <c r="QC16" s="119">
        <f t="shared" si="227"/>
        <v>0</v>
      </c>
      <c r="QD16" s="123"/>
      <c r="QE16" s="119" t="e">
        <f>QD16/QD10</f>
        <v>#DIV/0!</v>
      </c>
      <c r="QF16" s="98" t="e">
        <f>QF10*QE16</f>
        <v>#DIV/0!</v>
      </c>
      <c r="QG16" s="116">
        <f t="shared" si="132"/>
        <v>0</v>
      </c>
      <c r="QH16" s="90">
        <f>QH10</f>
        <v>0</v>
      </c>
      <c r="QI16" s="117">
        <f t="shared" si="133"/>
        <v>0</v>
      </c>
      <c r="QJ16" s="98">
        <f t="shared" si="134"/>
        <v>0</v>
      </c>
      <c r="QK16" s="98"/>
      <c r="QL16" s="118"/>
      <c r="QM16" s="119">
        <f t="shared" si="228"/>
        <v>0</v>
      </c>
      <c r="QN16" s="123">
        <f>'прил № 2 (01.01.23)'!AJU726</f>
        <v>0</v>
      </c>
      <c r="QO16" s="119">
        <f>QN16/QN10</f>
        <v>0</v>
      </c>
      <c r="QP16" s="98">
        <f>QP10*QO16</f>
        <v>0</v>
      </c>
      <c r="QQ16" s="116">
        <f t="shared" si="135"/>
        <v>0</v>
      </c>
      <c r="QR16" s="90">
        <f>QR10</f>
        <v>0</v>
      </c>
      <c r="QS16" s="117">
        <f t="shared" si="136"/>
        <v>0</v>
      </c>
      <c r="QT16" s="98">
        <f t="shared" si="137"/>
        <v>0</v>
      </c>
      <c r="QU16" s="98"/>
      <c r="QV16" s="118"/>
      <c r="QW16" s="119">
        <f t="shared" si="229"/>
        <v>0</v>
      </c>
      <c r="QX16" s="123">
        <f>'прил № 2 (01.01.23)'!AKP726</f>
        <v>0</v>
      </c>
      <c r="QY16" s="119">
        <f>QX16/QX10</f>
        <v>0</v>
      </c>
      <c r="QZ16" s="98">
        <f>QZ10*QY16</f>
        <v>0</v>
      </c>
      <c r="RA16" s="116">
        <f t="shared" si="138"/>
        <v>0</v>
      </c>
      <c r="RB16" s="90">
        <f>RB10</f>
        <v>0</v>
      </c>
      <c r="RC16" s="117">
        <f t="shared" si="139"/>
        <v>0</v>
      </c>
      <c r="RD16" s="98">
        <f t="shared" si="140"/>
        <v>0</v>
      </c>
      <c r="RE16" s="98"/>
      <c r="RF16" s="118"/>
      <c r="RG16" s="119">
        <f t="shared" si="230"/>
        <v>0</v>
      </c>
      <c r="RH16" s="123">
        <f>'прил № 2 (01.01.23)'!ALK726</f>
        <v>20</v>
      </c>
      <c r="RI16" s="119">
        <f>RH16/RH10</f>
        <v>0.12820999999999999</v>
      </c>
      <c r="RJ16" s="98">
        <f>RJ10*RI16</f>
        <v>0</v>
      </c>
      <c r="RK16" s="116">
        <f t="shared" si="141"/>
        <v>0</v>
      </c>
      <c r="RL16" s="90">
        <f>RL10</f>
        <v>0</v>
      </c>
      <c r="RM16" s="117">
        <f t="shared" si="142"/>
        <v>0</v>
      </c>
      <c r="RN16" s="98">
        <f t="shared" si="143"/>
        <v>0</v>
      </c>
      <c r="RO16" s="98"/>
      <c r="RP16" s="118"/>
      <c r="RQ16" s="119">
        <f t="shared" si="231"/>
        <v>0</v>
      </c>
      <c r="RR16" s="123">
        <f>'прил № 2 (01.01.23)'!AMF726</f>
        <v>0</v>
      </c>
      <c r="RS16" s="119">
        <f>RR16/RR10</f>
        <v>0</v>
      </c>
      <c r="RT16" s="98">
        <f>RT10*RS16</f>
        <v>0</v>
      </c>
      <c r="RU16" s="116">
        <f t="shared" si="144"/>
        <v>0</v>
      </c>
      <c r="RV16" s="90">
        <f>RV10</f>
        <v>0</v>
      </c>
      <c r="RW16" s="117">
        <f t="shared" si="145"/>
        <v>0</v>
      </c>
      <c r="RX16" s="98">
        <f t="shared" si="146"/>
        <v>0</v>
      </c>
      <c r="RY16" s="98"/>
      <c r="RZ16" s="118"/>
      <c r="SA16" s="119">
        <f t="shared" si="232"/>
        <v>0</v>
      </c>
      <c r="SB16" s="123">
        <f>'прил № 2 (01.01.23)'!ANA726</f>
        <v>0</v>
      </c>
      <c r="SC16" s="119">
        <f>SB16/SB10</f>
        <v>0</v>
      </c>
      <c r="SD16" s="98">
        <f>SD10*SC16</f>
        <v>0</v>
      </c>
      <c r="SE16" s="116">
        <f t="shared" si="147"/>
        <v>0</v>
      </c>
      <c r="SF16" s="90">
        <f>SF10</f>
        <v>0</v>
      </c>
      <c r="SG16" s="117">
        <f t="shared" si="148"/>
        <v>0</v>
      </c>
      <c r="SH16" s="98">
        <f t="shared" si="149"/>
        <v>0</v>
      </c>
      <c r="SI16" s="98"/>
      <c r="SJ16" s="118"/>
      <c r="SK16" s="119">
        <f t="shared" si="233"/>
        <v>0</v>
      </c>
      <c r="SL16" s="123">
        <f>'прил № 2 (01.01.23)'!ANV726</f>
        <v>0</v>
      </c>
      <c r="SM16" s="119">
        <f>SL16/SL10</f>
        <v>0</v>
      </c>
      <c r="SN16" s="98">
        <f>SN10*SM16</f>
        <v>0</v>
      </c>
      <c r="SO16" s="116">
        <f t="shared" si="150"/>
        <v>0</v>
      </c>
      <c r="SP16" s="90">
        <f>SP10</f>
        <v>9.92</v>
      </c>
      <c r="SQ16" s="117">
        <f t="shared" si="151"/>
        <v>0</v>
      </c>
      <c r="SR16" s="98">
        <f t="shared" si="152"/>
        <v>0</v>
      </c>
      <c r="SS16" s="98"/>
      <c r="ST16" s="118"/>
      <c r="SU16" s="119">
        <f t="shared" si="234"/>
        <v>0</v>
      </c>
      <c r="SV16" s="123">
        <f>'прил № 2 (01.01.23)'!AOQ726</f>
        <v>0</v>
      </c>
      <c r="SW16" s="119">
        <f>SV16/SV10</f>
        <v>0</v>
      </c>
      <c r="SX16" s="98">
        <f>SX10*SW16</f>
        <v>0</v>
      </c>
      <c r="SY16" s="116">
        <f t="shared" si="153"/>
        <v>0</v>
      </c>
      <c r="SZ16" s="90">
        <f>SZ10</f>
        <v>0</v>
      </c>
      <c r="TA16" s="117">
        <f t="shared" si="154"/>
        <v>0</v>
      </c>
      <c r="TB16" s="98">
        <f t="shared" si="155"/>
        <v>0</v>
      </c>
      <c r="TC16" s="98"/>
      <c r="TD16" s="118"/>
      <c r="TE16" s="119">
        <f t="shared" si="235"/>
        <v>0</v>
      </c>
      <c r="TF16" s="123">
        <f>'прил № 2 (01.01.23)'!APL726</f>
        <v>0</v>
      </c>
      <c r="TG16" s="119">
        <f>TF16/TF10</f>
        <v>0</v>
      </c>
      <c r="TH16" s="98">
        <f>TH10*TG16</f>
        <v>0</v>
      </c>
      <c r="TI16" s="116">
        <f t="shared" si="156"/>
        <v>0</v>
      </c>
      <c r="TJ16" s="90">
        <f>TJ10</f>
        <v>0</v>
      </c>
      <c r="TK16" s="117">
        <f t="shared" si="157"/>
        <v>0</v>
      </c>
      <c r="TL16" s="98">
        <f t="shared" si="158"/>
        <v>0</v>
      </c>
      <c r="TM16" s="98"/>
      <c r="TN16" s="118"/>
      <c r="TO16" s="119">
        <f t="shared" si="236"/>
        <v>0</v>
      </c>
      <c r="TP16" s="123">
        <f>'прил № 2 (01.01.23)'!AQG726</f>
        <v>0</v>
      </c>
      <c r="TQ16" s="119">
        <f>TP16/TP10</f>
        <v>0</v>
      </c>
      <c r="TR16" s="98">
        <f>TR10*TQ16</f>
        <v>0</v>
      </c>
      <c r="TS16" s="116">
        <f t="shared" si="159"/>
        <v>0</v>
      </c>
      <c r="TT16" s="90">
        <f>TT10</f>
        <v>0</v>
      </c>
      <c r="TU16" s="117">
        <f t="shared" si="160"/>
        <v>0</v>
      </c>
      <c r="TV16" s="98">
        <f t="shared" si="161"/>
        <v>0</v>
      </c>
      <c r="TW16" s="98"/>
      <c r="TX16" s="118"/>
      <c r="TY16" s="119">
        <f t="shared" si="237"/>
        <v>0</v>
      </c>
      <c r="TZ16" s="123">
        <f>'прил № 2 (01.01.23)'!ARB726</f>
        <v>0</v>
      </c>
      <c r="UA16" s="119">
        <f>TZ16/TZ10</f>
        <v>0</v>
      </c>
      <c r="UB16" s="98">
        <f>UB10*UA16</f>
        <v>0</v>
      </c>
      <c r="UC16" s="116">
        <f t="shared" si="162"/>
        <v>0</v>
      </c>
      <c r="UD16" s="90">
        <f>UD10</f>
        <v>0</v>
      </c>
      <c r="UE16" s="117">
        <f t="shared" si="163"/>
        <v>0</v>
      </c>
      <c r="UF16" s="98">
        <f t="shared" si="164"/>
        <v>0</v>
      </c>
      <c r="UG16" s="98"/>
      <c r="UH16" s="118"/>
      <c r="UI16" s="119">
        <f t="shared" si="238"/>
        <v>0</v>
      </c>
      <c r="UJ16" s="123">
        <f>'прил № 2 (01.01.23)'!ARW726</f>
        <v>0</v>
      </c>
      <c r="UK16" s="119">
        <f>UJ16/UJ10</f>
        <v>0</v>
      </c>
      <c r="UL16" s="98">
        <f>UL10*UK16</f>
        <v>0</v>
      </c>
      <c r="UM16" s="116">
        <f t="shared" si="165"/>
        <v>0</v>
      </c>
      <c r="UN16" s="90">
        <f>UN10</f>
        <v>0</v>
      </c>
      <c r="UO16" s="117">
        <f t="shared" si="166"/>
        <v>0</v>
      </c>
      <c r="UP16" s="98">
        <f t="shared" si="167"/>
        <v>0</v>
      </c>
      <c r="UQ16" s="98"/>
      <c r="UR16" s="118"/>
      <c r="US16" s="119">
        <f t="shared" si="239"/>
        <v>0</v>
      </c>
      <c r="UT16" s="123">
        <f>'прил № 2 (01.01.23)'!ASR726</f>
        <v>0</v>
      </c>
      <c r="UU16" s="119">
        <f>UT16/UT10</f>
        <v>0</v>
      </c>
      <c r="UV16" s="98">
        <f>UV10*UU16</f>
        <v>0</v>
      </c>
      <c r="UW16" s="116">
        <f t="shared" si="168"/>
        <v>0</v>
      </c>
      <c r="UX16" s="90">
        <f>UX10</f>
        <v>0</v>
      </c>
      <c r="UY16" s="117">
        <f t="shared" si="169"/>
        <v>0</v>
      </c>
      <c r="UZ16" s="98">
        <f t="shared" si="170"/>
        <v>0</v>
      </c>
      <c r="VA16" s="98"/>
      <c r="VB16" s="118"/>
      <c r="VC16" s="119">
        <f t="shared" si="240"/>
        <v>0</v>
      </c>
      <c r="VD16" s="123">
        <f>'прил № 2 (01.01.23)'!ATM726</f>
        <v>0</v>
      </c>
      <c r="VE16" s="119">
        <f>VD16/VD10</f>
        <v>0</v>
      </c>
      <c r="VF16" s="98">
        <f>VF10*VE16</f>
        <v>0</v>
      </c>
      <c r="VG16" s="116">
        <f t="shared" si="171"/>
        <v>0</v>
      </c>
      <c r="VH16" s="90">
        <f>VH10</f>
        <v>0</v>
      </c>
      <c r="VI16" s="117">
        <f t="shared" si="172"/>
        <v>0</v>
      </c>
      <c r="VJ16" s="98">
        <f t="shared" si="173"/>
        <v>0</v>
      </c>
      <c r="VK16" s="98"/>
      <c r="VL16" s="118"/>
      <c r="VM16" s="119">
        <f t="shared" si="241"/>
        <v>0</v>
      </c>
      <c r="VN16" s="123">
        <f>'прил № 2 (01.01.23)'!AUH726</f>
        <v>0</v>
      </c>
      <c r="VO16" s="119">
        <f>VN16/VN10</f>
        <v>0</v>
      </c>
      <c r="VP16" s="98">
        <f>VP10*VO16</f>
        <v>0</v>
      </c>
      <c r="VQ16" s="116">
        <f t="shared" si="174"/>
        <v>0</v>
      </c>
      <c r="VR16" s="90">
        <f>VR10</f>
        <v>0</v>
      </c>
      <c r="VS16" s="117">
        <f t="shared" si="175"/>
        <v>0</v>
      </c>
      <c r="VT16" s="98">
        <f t="shared" si="176"/>
        <v>0</v>
      </c>
      <c r="VU16" s="98"/>
      <c r="VV16" s="118"/>
      <c r="VW16" s="119">
        <f t="shared" si="242"/>
        <v>0</v>
      </c>
      <c r="VX16" s="123">
        <f>'прил № 2 (01.01.23)'!AVC726</f>
        <v>0</v>
      </c>
      <c r="VY16" s="119">
        <f>VX16/VX10</f>
        <v>0</v>
      </c>
      <c r="VZ16" s="98">
        <f>VZ10*VY16</f>
        <v>0</v>
      </c>
      <c r="WA16" s="116">
        <f t="shared" si="177"/>
        <v>0</v>
      </c>
      <c r="WB16" s="90">
        <f>WB10</f>
        <v>0</v>
      </c>
      <c r="WC16" s="117">
        <f t="shared" si="178"/>
        <v>0</v>
      </c>
      <c r="WD16" s="98">
        <f t="shared" si="179"/>
        <v>0</v>
      </c>
      <c r="WE16" s="98"/>
      <c r="WF16" s="118"/>
      <c r="WG16" s="119">
        <f t="shared" si="243"/>
        <v>0</v>
      </c>
      <c r="WH16" s="213">
        <f t="shared" si="183"/>
        <v>62</v>
      </c>
      <c r="WI16" s="119">
        <f>WH16/WH10</f>
        <v>5.1000000000000004E-3</v>
      </c>
      <c r="WJ16" s="98">
        <f>WJ10*WI16</f>
        <v>712.98</v>
      </c>
      <c r="WK16" s="116">
        <f t="shared" si="180"/>
        <v>11.499677419999999</v>
      </c>
      <c r="WL16" s="90">
        <f>WL10</f>
        <v>9.92</v>
      </c>
      <c r="WM16" s="117">
        <f t="shared" si="181"/>
        <v>114.07680000000001</v>
      </c>
      <c r="WN16" s="98">
        <f t="shared" si="182"/>
        <v>7072.76</v>
      </c>
      <c r="WO16" s="98"/>
      <c r="WP16" s="118"/>
    </row>
    <row r="17" spans="1:614" ht="24" x14ac:dyDescent="0.25">
      <c r="A17" s="5"/>
      <c r="B17" s="85" t="s">
        <v>425</v>
      </c>
      <c r="C17" s="12" t="s">
        <v>752</v>
      </c>
      <c r="D17" s="12" t="s">
        <v>439</v>
      </c>
      <c r="E17" s="4" t="s">
        <v>33</v>
      </c>
      <c r="F17" s="123">
        <f>'прил № 2 (01.01.23)'!L727</f>
        <v>0</v>
      </c>
      <c r="G17" s="119">
        <f>F17/F10</f>
        <v>0</v>
      </c>
      <c r="H17" s="98">
        <f>H10*G17</f>
        <v>0</v>
      </c>
      <c r="I17" s="116">
        <f t="shared" si="0"/>
        <v>0</v>
      </c>
      <c r="J17" s="90">
        <f>J10</f>
        <v>0</v>
      </c>
      <c r="K17" s="117">
        <f t="shared" si="1"/>
        <v>0</v>
      </c>
      <c r="L17" s="98">
        <f t="shared" si="2"/>
        <v>0</v>
      </c>
      <c r="M17" s="98"/>
      <c r="N17" s="118"/>
      <c r="O17" s="119" t="e">
        <f t="shared" si="184"/>
        <v>#DIV/0!</v>
      </c>
      <c r="P17" s="123">
        <f>'прил № 2 (01.01.23)'!AG727</f>
        <v>0</v>
      </c>
      <c r="Q17" s="119">
        <f>P17/P10</f>
        <v>0</v>
      </c>
      <c r="R17" s="98">
        <f>R10*Q17</f>
        <v>0</v>
      </c>
      <c r="S17" s="116">
        <f t="shared" si="3"/>
        <v>0</v>
      </c>
      <c r="T17" s="90">
        <f>T10</f>
        <v>0</v>
      </c>
      <c r="U17" s="117">
        <f t="shared" si="4"/>
        <v>0</v>
      </c>
      <c r="V17" s="98">
        <f t="shared" si="5"/>
        <v>0</v>
      </c>
      <c r="W17" s="98"/>
      <c r="X17" s="118"/>
      <c r="Y17" s="119" t="e">
        <f t="shared" si="185"/>
        <v>#DIV/0!</v>
      </c>
      <c r="Z17" s="123">
        <f>'прил № 2 (01.01.23)'!BB727</f>
        <v>0</v>
      </c>
      <c r="AA17" s="119">
        <f>Z17/Z10</f>
        <v>0</v>
      </c>
      <c r="AB17" s="98">
        <f>AB10*AA17</f>
        <v>0</v>
      </c>
      <c r="AC17" s="116">
        <f t="shared" si="6"/>
        <v>0</v>
      </c>
      <c r="AD17" s="90">
        <f>AD10</f>
        <v>0</v>
      </c>
      <c r="AE17" s="117">
        <f t="shared" si="7"/>
        <v>0</v>
      </c>
      <c r="AF17" s="98">
        <f t="shared" si="8"/>
        <v>0</v>
      </c>
      <c r="AG17" s="98"/>
      <c r="AH17" s="118"/>
      <c r="AI17" s="119" t="e">
        <f t="shared" si="186"/>
        <v>#DIV/0!</v>
      </c>
      <c r="AJ17" s="123">
        <f>'прил № 2 (01.01.23)'!BW727</f>
        <v>0</v>
      </c>
      <c r="AK17" s="119">
        <f>AJ17/AJ10</f>
        <v>0</v>
      </c>
      <c r="AL17" s="98">
        <f>AL10*AK17</f>
        <v>0</v>
      </c>
      <c r="AM17" s="116">
        <f t="shared" si="9"/>
        <v>0</v>
      </c>
      <c r="AN17" s="90">
        <f>AN10</f>
        <v>0</v>
      </c>
      <c r="AO17" s="117">
        <f t="shared" si="10"/>
        <v>0</v>
      </c>
      <c r="AP17" s="98">
        <f t="shared" si="11"/>
        <v>0</v>
      </c>
      <c r="AQ17" s="98"/>
      <c r="AR17" s="118"/>
      <c r="AS17" s="119" t="e">
        <f t="shared" si="187"/>
        <v>#DIV/0!</v>
      </c>
      <c r="AT17" s="123">
        <f>'прил № 2 (01.01.23)'!CR727</f>
        <v>0</v>
      </c>
      <c r="AU17" s="119">
        <f>AT17/AT10</f>
        <v>0</v>
      </c>
      <c r="AV17" s="98">
        <f>AV10*AU17</f>
        <v>0</v>
      </c>
      <c r="AW17" s="116">
        <f t="shared" si="12"/>
        <v>0</v>
      </c>
      <c r="AX17" s="90">
        <f>AX10</f>
        <v>0</v>
      </c>
      <c r="AY17" s="117">
        <f t="shared" si="13"/>
        <v>0</v>
      </c>
      <c r="AZ17" s="98">
        <f t="shared" si="14"/>
        <v>0</v>
      </c>
      <c r="BA17" s="98"/>
      <c r="BB17" s="118"/>
      <c r="BC17" s="119" t="e">
        <f t="shared" si="188"/>
        <v>#DIV/0!</v>
      </c>
      <c r="BD17" s="123">
        <f>'прил № 2 (01.01.23)'!DM727</f>
        <v>0</v>
      </c>
      <c r="BE17" s="119" t="e">
        <f>BD17/BD10</f>
        <v>#DIV/0!</v>
      </c>
      <c r="BF17" s="98" t="e">
        <f>BF10*BE17</f>
        <v>#DIV/0!</v>
      </c>
      <c r="BG17" s="116">
        <f t="shared" si="15"/>
        <v>0</v>
      </c>
      <c r="BH17" s="90">
        <f>BH10</f>
        <v>0</v>
      </c>
      <c r="BI17" s="117">
        <f t="shared" si="16"/>
        <v>0</v>
      </c>
      <c r="BJ17" s="98">
        <f t="shared" si="17"/>
        <v>0</v>
      </c>
      <c r="BK17" s="98"/>
      <c r="BL17" s="118"/>
      <c r="BM17" s="119" t="e">
        <f t="shared" si="189"/>
        <v>#DIV/0!</v>
      </c>
      <c r="BN17" s="123">
        <f>'прил № 2 (01.01.23)'!EH727</f>
        <v>0</v>
      </c>
      <c r="BO17" s="119">
        <f>BN17/BN10</f>
        <v>0</v>
      </c>
      <c r="BP17" s="98">
        <f>BP10*BO17</f>
        <v>0</v>
      </c>
      <c r="BQ17" s="116">
        <f t="shared" si="18"/>
        <v>0</v>
      </c>
      <c r="BR17" s="90">
        <f>BR10</f>
        <v>0</v>
      </c>
      <c r="BS17" s="117">
        <f t="shared" si="19"/>
        <v>0</v>
      </c>
      <c r="BT17" s="98">
        <f t="shared" si="20"/>
        <v>0</v>
      </c>
      <c r="BU17" s="98"/>
      <c r="BV17" s="118"/>
      <c r="BW17" s="119" t="e">
        <f t="shared" si="190"/>
        <v>#DIV/0!</v>
      </c>
      <c r="BX17" s="123">
        <f>'прил № 2 (01.01.23)'!FC727</f>
        <v>0</v>
      </c>
      <c r="BY17" s="119" t="e">
        <f>BX17/BX10</f>
        <v>#DIV/0!</v>
      </c>
      <c r="BZ17" s="98" t="e">
        <f>BZ10*BY17</f>
        <v>#DIV/0!</v>
      </c>
      <c r="CA17" s="116">
        <f t="shared" si="21"/>
        <v>0</v>
      </c>
      <c r="CB17" s="90">
        <f>CB10</f>
        <v>0</v>
      </c>
      <c r="CC17" s="117">
        <f t="shared" si="22"/>
        <v>0</v>
      </c>
      <c r="CD17" s="98">
        <f t="shared" si="23"/>
        <v>0</v>
      </c>
      <c r="CE17" s="98"/>
      <c r="CF17" s="118"/>
      <c r="CG17" s="119" t="e">
        <f t="shared" si="191"/>
        <v>#DIV/0!</v>
      </c>
      <c r="CH17" s="123"/>
      <c r="CI17" s="119">
        <f>CH17/CH10</f>
        <v>0</v>
      </c>
      <c r="CJ17" s="98">
        <f>CJ10*CI17</f>
        <v>0</v>
      </c>
      <c r="CK17" s="116">
        <f t="shared" si="24"/>
        <v>0</v>
      </c>
      <c r="CL17" s="90">
        <f>CL10</f>
        <v>0</v>
      </c>
      <c r="CM17" s="117">
        <f t="shared" si="25"/>
        <v>0</v>
      </c>
      <c r="CN17" s="98">
        <f t="shared" si="26"/>
        <v>0</v>
      </c>
      <c r="CO17" s="98"/>
      <c r="CP17" s="118"/>
      <c r="CQ17" s="119" t="e">
        <f t="shared" si="192"/>
        <v>#DIV/0!</v>
      </c>
      <c r="CR17" s="123"/>
      <c r="CS17" s="119" t="e">
        <f>CR17/CR10</f>
        <v>#DIV/0!</v>
      </c>
      <c r="CT17" s="98" t="e">
        <f>CT10*CS17</f>
        <v>#DIV/0!</v>
      </c>
      <c r="CU17" s="116">
        <f t="shared" si="27"/>
        <v>0</v>
      </c>
      <c r="CV17" s="90">
        <f>CV10</f>
        <v>0</v>
      </c>
      <c r="CW17" s="117">
        <f t="shared" si="28"/>
        <v>0</v>
      </c>
      <c r="CX17" s="98">
        <f t="shared" si="29"/>
        <v>0</v>
      </c>
      <c r="CY17" s="98"/>
      <c r="CZ17" s="118"/>
      <c r="DA17" s="119" t="e">
        <f t="shared" si="193"/>
        <v>#DIV/0!</v>
      </c>
      <c r="DB17" s="123">
        <f>'прил № 2 (01.01.23)'!HN727</f>
        <v>0</v>
      </c>
      <c r="DC17" s="119">
        <f>DB17/DB10</f>
        <v>0</v>
      </c>
      <c r="DD17" s="98">
        <f>DD10*DC17</f>
        <v>0</v>
      </c>
      <c r="DE17" s="116">
        <f t="shared" si="30"/>
        <v>0</v>
      </c>
      <c r="DF17" s="90">
        <f>DF10</f>
        <v>0</v>
      </c>
      <c r="DG17" s="117">
        <f t="shared" si="31"/>
        <v>0</v>
      </c>
      <c r="DH17" s="98">
        <f t="shared" si="32"/>
        <v>0</v>
      </c>
      <c r="DI17" s="98"/>
      <c r="DJ17" s="118"/>
      <c r="DK17" s="119" t="e">
        <f t="shared" si="194"/>
        <v>#DIV/0!</v>
      </c>
      <c r="DL17" s="123">
        <f>'прил № 2 (01.01.23)'!II727</f>
        <v>0</v>
      </c>
      <c r="DM17" s="119">
        <f>DL17/DL10</f>
        <v>0</v>
      </c>
      <c r="DN17" s="98">
        <f>DN10*DM17</f>
        <v>0</v>
      </c>
      <c r="DO17" s="116">
        <f t="shared" si="33"/>
        <v>0</v>
      </c>
      <c r="DP17" s="90">
        <f>DP10</f>
        <v>0</v>
      </c>
      <c r="DQ17" s="117">
        <f t="shared" si="34"/>
        <v>0</v>
      </c>
      <c r="DR17" s="98">
        <f t="shared" si="35"/>
        <v>0</v>
      </c>
      <c r="DS17" s="98"/>
      <c r="DT17" s="118"/>
      <c r="DU17" s="119" t="e">
        <f t="shared" si="195"/>
        <v>#DIV/0!</v>
      </c>
      <c r="DV17" s="123">
        <f>'прил № 2 (01.01.23)'!JD727</f>
        <v>0</v>
      </c>
      <c r="DW17" s="119">
        <f>DV17/DV10</f>
        <v>0</v>
      </c>
      <c r="DX17" s="98">
        <f>DX10*DW17</f>
        <v>0</v>
      </c>
      <c r="DY17" s="116">
        <f t="shared" si="36"/>
        <v>0</v>
      </c>
      <c r="DZ17" s="90">
        <f>DZ10</f>
        <v>0</v>
      </c>
      <c r="EA17" s="117">
        <f t="shared" si="37"/>
        <v>0</v>
      </c>
      <c r="EB17" s="98">
        <f t="shared" si="38"/>
        <v>0</v>
      </c>
      <c r="EC17" s="98"/>
      <c r="ED17" s="118"/>
      <c r="EE17" s="119" t="e">
        <f t="shared" si="196"/>
        <v>#DIV/0!</v>
      </c>
      <c r="EF17" s="123">
        <f>'прил № 2 (01.01.23)'!JY727</f>
        <v>0</v>
      </c>
      <c r="EG17" s="119">
        <f>EF17/EF10</f>
        <v>0</v>
      </c>
      <c r="EH17" s="98">
        <f>EH10*EG17</f>
        <v>0</v>
      </c>
      <c r="EI17" s="116">
        <f t="shared" si="39"/>
        <v>0</v>
      </c>
      <c r="EJ17" s="90">
        <f>EJ10</f>
        <v>9.92</v>
      </c>
      <c r="EK17" s="117">
        <f t="shared" si="40"/>
        <v>0</v>
      </c>
      <c r="EL17" s="98">
        <f t="shared" si="41"/>
        <v>0</v>
      </c>
      <c r="EM17" s="98"/>
      <c r="EN17" s="118"/>
      <c r="EO17" s="119" t="e">
        <f t="shared" si="197"/>
        <v>#DIV/0!</v>
      </c>
      <c r="EP17" s="123">
        <f>'прил № 2 (01.01.23)'!KT727</f>
        <v>0</v>
      </c>
      <c r="EQ17" s="119">
        <f>EP17/EP10</f>
        <v>0</v>
      </c>
      <c r="ER17" s="98">
        <f>ER10*EQ17</f>
        <v>0</v>
      </c>
      <c r="ES17" s="116">
        <f t="shared" si="42"/>
        <v>0</v>
      </c>
      <c r="ET17" s="90">
        <f>ET10</f>
        <v>0</v>
      </c>
      <c r="EU17" s="117">
        <f t="shared" si="43"/>
        <v>0</v>
      </c>
      <c r="EV17" s="98">
        <f t="shared" si="44"/>
        <v>0</v>
      </c>
      <c r="EW17" s="98"/>
      <c r="EX17" s="118"/>
      <c r="EY17" s="119" t="e">
        <f t="shared" si="198"/>
        <v>#DIV/0!</v>
      </c>
      <c r="EZ17" s="123">
        <f>'прил № 2 (01.01.23)'!LO727</f>
        <v>0</v>
      </c>
      <c r="FA17" s="119">
        <f>EZ17/EZ10</f>
        <v>0</v>
      </c>
      <c r="FB17" s="98">
        <f>FB10*FA17</f>
        <v>0</v>
      </c>
      <c r="FC17" s="116">
        <f t="shared" si="45"/>
        <v>0</v>
      </c>
      <c r="FD17" s="90">
        <f>FD10</f>
        <v>9.92</v>
      </c>
      <c r="FE17" s="117">
        <f t="shared" si="46"/>
        <v>0</v>
      </c>
      <c r="FF17" s="98">
        <f t="shared" si="47"/>
        <v>0</v>
      </c>
      <c r="FG17" s="98"/>
      <c r="FH17" s="118"/>
      <c r="FI17" s="119" t="e">
        <f t="shared" si="199"/>
        <v>#DIV/0!</v>
      </c>
      <c r="FJ17" s="123">
        <f>'прил № 2 (01.01.23)'!MJ727</f>
        <v>0</v>
      </c>
      <c r="FK17" s="119">
        <f>FJ17/FJ10</f>
        <v>0</v>
      </c>
      <c r="FL17" s="98">
        <f>FL10*FK17</f>
        <v>0</v>
      </c>
      <c r="FM17" s="116">
        <f t="shared" si="48"/>
        <v>0</v>
      </c>
      <c r="FN17" s="90">
        <f>FN10</f>
        <v>0</v>
      </c>
      <c r="FO17" s="117">
        <f t="shared" si="49"/>
        <v>0</v>
      </c>
      <c r="FP17" s="98">
        <f t="shared" si="50"/>
        <v>0</v>
      </c>
      <c r="FQ17" s="98"/>
      <c r="FR17" s="118"/>
      <c r="FS17" s="119" t="e">
        <f t="shared" si="200"/>
        <v>#DIV/0!</v>
      </c>
      <c r="FT17" s="123">
        <f>'прил № 2 (01.01.23)'!NE727</f>
        <v>0</v>
      </c>
      <c r="FU17" s="119">
        <f>FT17/FT10</f>
        <v>0</v>
      </c>
      <c r="FV17" s="98">
        <f>FV10*FU17</f>
        <v>0</v>
      </c>
      <c r="FW17" s="116">
        <f t="shared" si="51"/>
        <v>0</v>
      </c>
      <c r="FX17" s="90">
        <f>FX10</f>
        <v>0</v>
      </c>
      <c r="FY17" s="117">
        <f t="shared" si="52"/>
        <v>0</v>
      </c>
      <c r="FZ17" s="98">
        <f t="shared" si="53"/>
        <v>0</v>
      </c>
      <c r="GA17" s="98"/>
      <c r="GB17" s="118"/>
      <c r="GC17" s="119" t="e">
        <f t="shared" si="201"/>
        <v>#DIV/0!</v>
      </c>
      <c r="GD17" s="123">
        <f>'прил № 2 (01.01.23)'!NZ727</f>
        <v>0</v>
      </c>
      <c r="GE17" s="119">
        <f>GD17/GD10</f>
        <v>0</v>
      </c>
      <c r="GF17" s="98">
        <f>GF10*GE17</f>
        <v>0</v>
      </c>
      <c r="GG17" s="116">
        <f t="shared" si="54"/>
        <v>0</v>
      </c>
      <c r="GH17" s="90">
        <f>GH10</f>
        <v>0</v>
      </c>
      <c r="GI17" s="117">
        <f t="shared" si="55"/>
        <v>0</v>
      </c>
      <c r="GJ17" s="98">
        <f t="shared" si="56"/>
        <v>0</v>
      </c>
      <c r="GK17" s="98"/>
      <c r="GL17" s="118"/>
      <c r="GM17" s="119" t="e">
        <f t="shared" si="202"/>
        <v>#DIV/0!</v>
      </c>
      <c r="GN17" s="123">
        <f>'прил № 2 (01.01.23)'!OU727</f>
        <v>0</v>
      </c>
      <c r="GO17" s="119">
        <f>GN17/GN10</f>
        <v>0</v>
      </c>
      <c r="GP17" s="98">
        <f>GP10*GO17</f>
        <v>0</v>
      </c>
      <c r="GQ17" s="116">
        <f t="shared" si="57"/>
        <v>0</v>
      </c>
      <c r="GR17" s="90">
        <f>GR10</f>
        <v>0</v>
      </c>
      <c r="GS17" s="117">
        <f t="shared" si="58"/>
        <v>0</v>
      </c>
      <c r="GT17" s="98">
        <f t="shared" si="59"/>
        <v>0</v>
      </c>
      <c r="GU17" s="98"/>
      <c r="GV17" s="118"/>
      <c r="GW17" s="119" t="e">
        <f t="shared" si="203"/>
        <v>#DIV/0!</v>
      </c>
      <c r="GX17" s="123">
        <f>'прил № 2 (01.01.23)'!PP727</f>
        <v>0</v>
      </c>
      <c r="GY17" s="119">
        <f>GX17/GX10</f>
        <v>0</v>
      </c>
      <c r="GZ17" s="98">
        <f>GZ10*GY17</f>
        <v>0</v>
      </c>
      <c r="HA17" s="116">
        <f t="shared" si="60"/>
        <v>0</v>
      </c>
      <c r="HB17" s="90">
        <f>HB10</f>
        <v>0</v>
      </c>
      <c r="HC17" s="117">
        <f t="shared" si="61"/>
        <v>0</v>
      </c>
      <c r="HD17" s="98">
        <f t="shared" si="62"/>
        <v>0</v>
      </c>
      <c r="HE17" s="98"/>
      <c r="HF17" s="118"/>
      <c r="HG17" s="119" t="e">
        <f t="shared" si="204"/>
        <v>#DIV/0!</v>
      </c>
      <c r="HH17" s="123">
        <f>'прил № 2 (01.01.23)'!QK727</f>
        <v>0</v>
      </c>
      <c r="HI17" s="119">
        <f>HH17/HH10</f>
        <v>0</v>
      </c>
      <c r="HJ17" s="98">
        <f>HJ10*HI17</f>
        <v>0</v>
      </c>
      <c r="HK17" s="116">
        <f t="shared" si="63"/>
        <v>0</v>
      </c>
      <c r="HL17" s="90">
        <f>HL10</f>
        <v>0</v>
      </c>
      <c r="HM17" s="117">
        <f t="shared" si="64"/>
        <v>0</v>
      </c>
      <c r="HN17" s="98">
        <f t="shared" si="65"/>
        <v>0</v>
      </c>
      <c r="HO17" s="98"/>
      <c r="HP17" s="118"/>
      <c r="HQ17" s="119" t="e">
        <f t="shared" si="205"/>
        <v>#DIV/0!</v>
      </c>
      <c r="HR17" s="123">
        <f>'прил № 2 (01.01.23)'!RF727</f>
        <v>0</v>
      </c>
      <c r="HS17" s="119">
        <f>HR17/HR10</f>
        <v>0</v>
      </c>
      <c r="HT17" s="98">
        <f>HT10*HS17</f>
        <v>0</v>
      </c>
      <c r="HU17" s="116">
        <f t="shared" si="66"/>
        <v>0</v>
      </c>
      <c r="HV17" s="90">
        <f>HV10</f>
        <v>0</v>
      </c>
      <c r="HW17" s="117">
        <f t="shared" si="67"/>
        <v>0</v>
      </c>
      <c r="HX17" s="98">
        <f t="shared" si="68"/>
        <v>0</v>
      </c>
      <c r="HY17" s="98"/>
      <c r="HZ17" s="118"/>
      <c r="IA17" s="119" t="e">
        <f t="shared" si="206"/>
        <v>#DIV/0!</v>
      </c>
      <c r="IB17" s="123">
        <f>'прил № 2 (01.01.23)'!SA727</f>
        <v>0</v>
      </c>
      <c r="IC17" s="119">
        <f>IB17/IB10</f>
        <v>0</v>
      </c>
      <c r="ID17" s="98">
        <f>ID10*IC17</f>
        <v>0</v>
      </c>
      <c r="IE17" s="116">
        <f t="shared" si="69"/>
        <v>0</v>
      </c>
      <c r="IF17" s="90">
        <f>IF10</f>
        <v>0</v>
      </c>
      <c r="IG17" s="117">
        <f t="shared" si="70"/>
        <v>0</v>
      </c>
      <c r="IH17" s="98">
        <f t="shared" si="71"/>
        <v>0</v>
      </c>
      <c r="II17" s="98"/>
      <c r="IJ17" s="118"/>
      <c r="IK17" s="119" t="e">
        <f t="shared" si="207"/>
        <v>#DIV/0!</v>
      </c>
      <c r="IL17" s="123">
        <f>'прил № 2 (01.01.23)'!SV727</f>
        <v>0</v>
      </c>
      <c r="IM17" s="119">
        <f>IL17/IL10</f>
        <v>0</v>
      </c>
      <c r="IN17" s="98">
        <f>IN10*IM17</f>
        <v>0</v>
      </c>
      <c r="IO17" s="116">
        <f t="shared" si="72"/>
        <v>0</v>
      </c>
      <c r="IP17" s="90">
        <f>IP10</f>
        <v>0</v>
      </c>
      <c r="IQ17" s="117">
        <f t="shared" si="73"/>
        <v>0</v>
      </c>
      <c r="IR17" s="98">
        <f t="shared" si="74"/>
        <v>0</v>
      </c>
      <c r="IS17" s="98"/>
      <c r="IT17" s="118"/>
      <c r="IU17" s="119" t="e">
        <f t="shared" si="208"/>
        <v>#DIV/0!</v>
      </c>
      <c r="IV17" s="123">
        <f>'прил № 2 (01.01.23)'!TQ727</f>
        <v>0</v>
      </c>
      <c r="IW17" s="119">
        <f>IV17/IV10</f>
        <v>0</v>
      </c>
      <c r="IX17" s="98">
        <f>IX10*IW17</f>
        <v>0</v>
      </c>
      <c r="IY17" s="116">
        <f t="shared" si="75"/>
        <v>0</v>
      </c>
      <c r="IZ17" s="90">
        <f>IZ10</f>
        <v>0</v>
      </c>
      <c r="JA17" s="117">
        <f t="shared" si="76"/>
        <v>0</v>
      </c>
      <c r="JB17" s="98">
        <f t="shared" si="77"/>
        <v>0</v>
      </c>
      <c r="JC17" s="98"/>
      <c r="JD17" s="118"/>
      <c r="JE17" s="119" t="e">
        <f t="shared" si="209"/>
        <v>#DIV/0!</v>
      </c>
      <c r="JF17" s="123">
        <f>'прил № 2 (01.01.23)'!UL727</f>
        <v>0</v>
      </c>
      <c r="JG17" s="119">
        <f>JF17/JF10</f>
        <v>0</v>
      </c>
      <c r="JH17" s="98">
        <f>JH10*JG17</f>
        <v>0</v>
      </c>
      <c r="JI17" s="116">
        <f t="shared" si="78"/>
        <v>0</v>
      </c>
      <c r="JJ17" s="90">
        <f>JJ10</f>
        <v>0</v>
      </c>
      <c r="JK17" s="117">
        <f t="shared" si="79"/>
        <v>0</v>
      </c>
      <c r="JL17" s="98">
        <f t="shared" si="80"/>
        <v>0</v>
      </c>
      <c r="JM17" s="98"/>
      <c r="JN17" s="118"/>
      <c r="JO17" s="119" t="e">
        <f t="shared" si="210"/>
        <v>#DIV/0!</v>
      </c>
      <c r="JP17" s="123">
        <f>'прил № 2 (01.01.23)'!VG727</f>
        <v>0</v>
      </c>
      <c r="JQ17" s="119">
        <f>JP17/JP10</f>
        <v>0</v>
      </c>
      <c r="JR17" s="98">
        <f>JR10*JQ17</f>
        <v>0</v>
      </c>
      <c r="JS17" s="116">
        <f t="shared" si="81"/>
        <v>0</v>
      </c>
      <c r="JT17" s="90">
        <f>JT10</f>
        <v>0</v>
      </c>
      <c r="JU17" s="117">
        <f t="shared" si="82"/>
        <v>0</v>
      </c>
      <c r="JV17" s="98">
        <f t="shared" si="83"/>
        <v>0</v>
      </c>
      <c r="JW17" s="98"/>
      <c r="JX17" s="118"/>
      <c r="JY17" s="119" t="e">
        <f t="shared" si="211"/>
        <v>#DIV/0!</v>
      </c>
      <c r="JZ17" s="123"/>
      <c r="KA17" s="119" t="e">
        <f>JZ17/JZ10</f>
        <v>#DIV/0!</v>
      </c>
      <c r="KB17" s="98" t="e">
        <f>KB10*KA17</f>
        <v>#DIV/0!</v>
      </c>
      <c r="KC17" s="116">
        <f t="shared" si="84"/>
        <v>0</v>
      </c>
      <c r="KD17" s="90">
        <f>KD10</f>
        <v>0</v>
      </c>
      <c r="KE17" s="117">
        <f t="shared" si="85"/>
        <v>0</v>
      </c>
      <c r="KF17" s="98">
        <f t="shared" si="86"/>
        <v>0</v>
      </c>
      <c r="KG17" s="98"/>
      <c r="KH17" s="118"/>
      <c r="KI17" s="119" t="e">
        <f t="shared" si="212"/>
        <v>#DIV/0!</v>
      </c>
      <c r="KJ17" s="123">
        <f>'прил № 2 (01.01.23)'!WW727</f>
        <v>0</v>
      </c>
      <c r="KK17" s="119">
        <f>KJ17/KJ10</f>
        <v>0</v>
      </c>
      <c r="KL17" s="98">
        <f>KL10*KK17</f>
        <v>0</v>
      </c>
      <c r="KM17" s="116">
        <f t="shared" si="87"/>
        <v>0</v>
      </c>
      <c r="KN17" s="90">
        <f>KN10</f>
        <v>0</v>
      </c>
      <c r="KO17" s="117">
        <f t="shared" si="88"/>
        <v>0</v>
      </c>
      <c r="KP17" s="98">
        <f t="shared" si="89"/>
        <v>0</v>
      </c>
      <c r="KQ17" s="98"/>
      <c r="KR17" s="118"/>
      <c r="KS17" s="119" t="e">
        <f t="shared" si="213"/>
        <v>#DIV/0!</v>
      </c>
      <c r="KT17" s="123">
        <f>'прил № 2 (01.01.23)'!XR727</f>
        <v>0</v>
      </c>
      <c r="KU17" s="119">
        <f>KT17/KT10</f>
        <v>0</v>
      </c>
      <c r="KV17" s="98">
        <f>KV10*KU17</f>
        <v>0</v>
      </c>
      <c r="KW17" s="116">
        <f t="shared" si="90"/>
        <v>0</v>
      </c>
      <c r="KX17" s="90">
        <f>KX10</f>
        <v>0</v>
      </c>
      <c r="KY17" s="117">
        <f t="shared" si="91"/>
        <v>0</v>
      </c>
      <c r="KZ17" s="98">
        <f t="shared" si="92"/>
        <v>0</v>
      </c>
      <c r="LA17" s="98"/>
      <c r="LB17" s="118"/>
      <c r="LC17" s="119" t="e">
        <f t="shared" si="214"/>
        <v>#DIV/0!</v>
      </c>
      <c r="LD17" s="123">
        <f>'прил № 2 (01.01.23)'!YM727</f>
        <v>0</v>
      </c>
      <c r="LE17" s="119">
        <f>LD17/LD10</f>
        <v>0</v>
      </c>
      <c r="LF17" s="98">
        <f>LF10*LE17</f>
        <v>0</v>
      </c>
      <c r="LG17" s="116">
        <f t="shared" si="93"/>
        <v>0</v>
      </c>
      <c r="LH17" s="90">
        <f>LH10</f>
        <v>0</v>
      </c>
      <c r="LI17" s="117">
        <f t="shared" si="94"/>
        <v>0</v>
      </c>
      <c r="LJ17" s="98">
        <f t="shared" si="95"/>
        <v>0</v>
      </c>
      <c r="LK17" s="98"/>
      <c r="LL17" s="118"/>
      <c r="LM17" s="119" t="e">
        <f t="shared" si="215"/>
        <v>#DIV/0!</v>
      </c>
      <c r="LN17" s="123">
        <f>'прил № 2 (01.01.23)'!ZH727</f>
        <v>0</v>
      </c>
      <c r="LO17" s="119">
        <f>LN17/LN10</f>
        <v>0</v>
      </c>
      <c r="LP17" s="98">
        <f>LP10*LO17</f>
        <v>0</v>
      </c>
      <c r="LQ17" s="116">
        <f t="shared" si="96"/>
        <v>0</v>
      </c>
      <c r="LR17" s="90">
        <f>LR10</f>
        <v>0</v>
      </c>
      <c r="LS17" s="117">
        <f t="shared" si="97"/>
        <v>0</v>
      </c>
      <c r="LT17" s="98">
        <f t="shared" si="98"/>
        <v>0</v>
      </c>
      <c r="LU17" s="98"/>
      <c r="LV17" s="118"/>
      <c r="LW17" s="119" t="e">
        <f t="shared" si="216"/>
        <v>#DIV/0!</v>
      </c>
      <c r="LX17" s="123">
        <f>'прил № 2 (01.01.23)'!AAC727</f>
        <v>0</v>
      </c>
      <c r="LY17" s="119">
        <f>LX17/LX10</f>
        <v>0</v>
      </c>
      <c r="LZ17" s="98">
        <f>LZ10*LY17</f>
        <v>0</v>
      </c>
      <c r="MA17" s="116">
        <f t="shared" si="99"/>
        <v>0</v>
      </c>
      <c r="MB17" s="90">
        <f>MB10</f>
        <v>0</v>
      </c>
      <c r="MC17" s="117">
        <f t="shared" si="100"/>
        <v>0</v>
      </c>
      <c r="MD17" s="98">
        <f t="shared" si="101"/>
        <v>0</v>
      </c>
      <c r="ME17" s="98"/>
      <c r="MF17" s="118"/>
      <c r="MG17" s="119" t="e">
        <f t="shared" si="217"/>
        <v>#DIV/0!</v>
      </c>
      <c r="MH17" s="123">
        <f>'прил № 2 (01.01.23)'!AAX727</f>
        <v>0</v>
      </c>
      <c r="MI17" s="119">
        <f>MH17/MH10</f>
        <v>0</v>
      </c>
      <c r="MJ17" s="98">
        <f>MJ10*MI17</f>
        <v>0</v>
      </c>
      <c r="MK17" s="116">
        <f t="shared" si="102"/>
        <v>0</v>
      </c>
      <c r="ML17" s="90">
        <f>ML10</f>
        <v>0</v>
      </c>
      <c r="MM17" s="117">
        <f t="shared" si="103"/>
        <v>0</v>
      </c>
      <c r="MN17" s="98">
        <f t="shared" si="104"/>
        <v>0</v>
      </c>
      <c r="MO17" s="98"/>
      <c r="MP17" s="118"/>
      <c r="MQ17" s="119" t="e">
        <f t="shared" si="218"/>
        <v>#DIV/0!</v>
      </c>
      <c r="MR17" s="123">
        <f>'прил № 2 (01.01.23)'!ABS727</f>
        <v>0</v>
      </c>
      <c r="MS17" s="119">
        <f>MR17/MR10</f>
        <v>0</v>
      </c>
      <c r="MT17" s="98">
        <f>MT10*MS17</f>
        <v>0</v>
      </c>
      <c r="MU17" s="116">
        <f t="shared" si="105"/>
        <v>0</v>
      </c>
      <c r="MV17" s="90">
        <f>MV10</f>
        <v>0</v>
      </c>
      <c r="MW17" s="117">
        <f t="shared" si="106"/>
        <v>0</v>
      </c>
      <c r="MX17" s="98">
        <f t="shared" si="107"/>
        <v>0</v>
      </c>
      <c r="MY17" s="98"/>
      <c r="MZ17" s="118"/>
      <c r="NA17" s="119" t="e">
        <f t="shared" si="219"/>
        <v>#DIV/0!</v>
      </c>
      <c r="NB17" s="123">
        <f>'прил № 2 (01.01.23)'!ACN727</f>
        <v>0</v>
      </c>
      <c r="NC17" s="119">
        <f>NB17/NB10</f>
        <v>0</v>
      </c>
      <c r="ND17" s="98">
        <f>ND10*NC17</f>
        <v>0</v>
      </c>
      <c r="NE17" s="116">
        <f t="shared" si="108"/>
        <v>0</v>
      </c>
      <c r="NF17" s="90">
        <f>NF10</f>
        <v>0</v>
      </c>
      <c r="NG17" s="117">
        <f t="shared" si="109"/>
        <v>0</v>
      </c>
      <c r="NH17" s="98">
        <f t="shared" si="110"/>
        <v>0</v>
      </c>
      <c r="NI17" s="98"/>
      <c r="NJ17" s="118"/>
      <c r="NK17" s="119" t="e">
        <f t="shared" si="220"/>
        <v>#DIV/0!</v>
      </c>
      <c r="NL17" s="123">
        <f>'прил № 2 (01.01.23)'!ADI727</f>
        <v>0</v>
      </c>
      <c r="NM17" s="119">
        <f>NL17/NL10</f>
        <v>0</v>
      </c>
      <c r="NN17" s="98">
        <f>NN10*NM17</f>
        <v>0</v>
      </c>
      <c r="NO17" s="116">
        <f t="shared" si="111"/>
        <v>0</v>
      </c>
      <c r="NP17" s="90">
        <f>NP10</f>
        <v>0</v>
      </c>
      <c r="NQ17" s="117">
        <f t="shared" si="112"/>
        <v>0</v>
      </c>
      <c r="NR17" s="98">
        <f t="shared" si="113"/>
        <v>0</v>
      </c>
      <c r="NS17" s="98"/>
      <c r="NT17" s="118"/>
      <c r="NU17" s="119" t="e">
        <f t="shared" si="221"/>
        <v>#DIV/0!</v>
      </c>
      <c r="NV17" s="123">
        <f>'прил № 2 (01.01.23)'!AED727</f>
        <v>0</v>
      </c>
      <c r="NW17" s="119">
        <f>NV17/NV10</f>
        <v>0</v>
      </c>
      <c r="NX17" s="98">
        <f>NX10*NW17</f>
        <v>0</v>
      </c>
      <c r="NY17" s="116">
        <f t="shared" si="114"/>
        <v>0</v>
      </c>
      <c r="NZ17" s="90">
        <f>NZ10</f>
        <v>0</v>
      </c>
      <c r="OA17" s="117">
        <f t="shared" si="115"/>
        <v>0</v>
      </c>
      <c r="OB17" s="98">
        <f t="shared" si="116"/>
        <v>0</v>
      </c>
      <c r="OC17" s="98"/>
      <c r="OD17" s="118"/>
      <c r="OE17" s="119" t="e">
        <f t="shared" si="222"/>
        <v>#DIV/0!</v>
      </c>
      <c r="OF17" s="123">
        <f>'прил № 2 (01.01.23)'!AEY727</f>
        <v>0</v>
      </c>
      <c r="OG17" s="119">
        <f>OF17/OF10</f>
        <v>0</v>
      </c>
      <c r="OH17" s="98">
        <f>OH10*OG17</f>
        <v>0</v>
      </c>
      <c r="OI17" s="116">
        <f t="shared" si="117"/>
        <v>0</v>
      </c>
      <c r="OJ17" s="90">
        <f>OJ10</f>
        <v>0</v>
      </c>
      <c r="OK17" s="117">
        <f t="shared" si="118"/>
        <v>0</v>
      </c>
      <c r="OL17" s="98">
        <f t="shared" si="119"/>
        <v>0</v>
      </c>
      <c r="OM17" s="98"/>
      <c r="ON17" s="118"/>
      <c r="OO17" s="119" t="e">
        <f t="shared" si="223"/>
        <v>#DIV/0!</v>
      </c>
      <c r="OP17" s="123">
        <f>'прил № 2 (01.01.23)'!AFT727</f>
        <v>0</v>
      </c>
      <c r="OQ17" s="119">
        <f>OP17/OP10</f>
        <v>0</v>
      </c>
      <c r="OR17" s="98">
        <f>OR10*OQ17</f>
        <v>0</v>
      </c>
      <c r="OS17" s="116">
        <f t="shared" si="120"/>
        <v>0</v>
      </c>
      <c r="OT17" s="90">
        <f>OT10</f>
        <v>0</v>
      </c>
      <c r="OU17" s="117">
        <f t="shared" si="121"/>
        <v>0</v>
      </c>
      <c r="OV17" s="98">
        <f t="shared" si="122"/>
        <v>0</v>
      </c>
      <c r="OW17" s="98"/>
      <c r="OX17" s="118"/>
      <c r="OY17" s="119" t="e">
        <f t="shared" si="224"/>
        <v>#DIV/0!</v>
      </c>
      <c r="OZ17" s="123">
        <f>'прил № 2 (01.01.23)'!AGO727</f>
        <v>0</v>
      </c>
      <c r="PA17" s="119">
        <f>OZ17/OZ10</f>
        <v>0</v>
      </c>
      <c r="PB17" s="98">
        <f>PB10*PA17</f>
        <v>0</v>
      </c>
      <c r="PC17" s="116">
        <f t="shared" si="123"/>
        <v>0</v>
      </c>
      <c r="PD17" s="90">
        <f>PD10</f>
        <v>0</v>
      </c>
      <c r="PE17" s="117">
        <f t="shared" si="124"/>
        <v>0</v>
      </c>
      <c r="PF17" s="98">
        <f t="shared" si="125"/>
        <v>0</v>
      </c>
      <c r="PG17" s="98"/>
      <c r="PH17" s="118"/>
      <c r="PI17" s="119" t="e">
        <f t="shared" si="225"/>
        <v>#DIV/0!</v>
      </c>
      <c r="PJ17" s="123">
        <f>'прил № 2 (01.01.23)'!AHJ727</f>
        <v>0</v>
      </c>
      <c r="PK17" s="119">
        <f>PJ17/PJ10</f>
        <v>0</v>
      </c>
      <c r="PL17" s="98">
        <f>PL10*PK17</f>
        <v>0</v>
      </c>
      <c r="PM17" s="116">
        <f t="shared" si="126"/>
        <v>0</v>
      </c>
      <c r="PN17" s="90">
        <f>PN10</f>
        <v>0</v>
      </c>
      <c r="PO17" s="117">
        <f t="shared" si="127"/>
        <v>0</v>
      </c>
      <c r="PP17" s="98">
        <f t="shared" si="128"/>
        <v>0</v>
      </c>
      <c r="PQ17" s="98"/>
      <c r="PR17" s="118"/>
      <c r="PS17" s="119" t="e">
        <f t="shared" si="226"/>
        <v>#DIV/0!</v>
      </c>
      <c r="PT17" s="123">
        <f>'прил № 2 (01.01.23)'!AIE727</f>
        <v>0</v>
      </c>
      <c r="PU17" s="119">
        <f>PT17/PT10</f>
        <v>0</v>
      </c>
      <c r="PV17" s="98">
        <f>PV10*PU17</f>
        <v>0</v>
      </c>
      <c r="PW17" s="116">
        <f t="shared" si="129"/>
        <v>0</v>
      </c>
      <c r="PX17" s="90">
        <f>PX10</f>
        <v>0</v>
      </c>
      <c r="PY17" s="117">
        <f t="shared" si="130"/>
        <v>0</v>
      </c>
      <c r="PZ17" s="98">
        <f t="shared" si="131"/>
        <v>0</v>
      </c>
      <c r="QA17" s="98"/>
      <c r="QB17" s="118"/>
      <c r="QC17" s="119" t="e">
        <f t="shared" si="227"/>
        <v>#DIV/0!</v>
      </c>
      <c r="QD17" s="123"/>
      <c r="QE17" s="119" t="e">
        <f>QD17/QD10</f>
        <v>#DIV/0!</v>
      </c>
      <c r="QF17" s="98" t="e">
        <f>QF10*QE17</f>
        <v>#DIV/0!</v>
      </c>
      <c r="QG17" s="116">
        <f t="shared" si="132"/>
        <v>0</v>
      </c>
      <c r="QH17" s="90">
        <f>QH10</f>
        <v>0</v>
      </c>
      <c r="QI17" s="117">
        <f t="shared" si="133"/>
        <v>0</v>
      </c>
      <c r="QJ17" s="98">
        <f t="shared" si="134"/>
        <v>0</v>
      </c>
      <c r="QK17" s="98"/>
      <c r="QL17" s="118"/>
      <c r="QM17" s="119" t="e">
        <f t="shared" si="228"/>
        <v>#DIV/0!</v>
      </c>
      <c r="QN17" s="123">
        <f>'прил № 2 (01.01.23)'!AJU727</f>
        <v>0</v>
      </c>
      <c r="QO17" s="119">
        <f>QN17/QN10</f>
        <v>0</v>
      </c>
      <c r="QP17" s="98">
        <f>QP10*QO17</f>
        <v>0</v>
      </c>
      <c r="QQ17" s="116">
        <f t="shared" si="135"/>
        <v>0</v>
      </c>
      <c r="QR17" s="90">
        <f>QR10</f>
        <v>0</v>
      </c>
      <c r="QS17" s="117">
        <f t="shared" si="136"/>
        <v>0</v>
      </c>
      <c r="QT17" s="98">
        <f t="shared" si="137"/>
        <v>0</v>
      </c>
      <c r="QU17" s="98"/>
      <c r="QV17" s="118"/>
      <c r="QW17" s="119" t="e">
        <f t="shared" si="229"/>
        <v>#DIV/0!</v>
      </c>
      <c r="QX17" s="123">
        <f>'прил № 2 (01.01.23)'!AKP727</f>
        <v>0</v>
      </c>
      <c r="QY17" s="119">
        <f>QX17/QX10</f>
        <v>0</v>
      </c>
      <c r="QZ17" s="98">
        <f>QZ10*QY17</f>
        <v>0</v>
      </c>
      <c r="RA17" s="116">
        <f t="shared" si="138"/>
        <v>0</v>
      </c>
      <c r="RB17" s="90">
        <f>RB10</f>
        <v>0</v>
      </c>
      <c r="RC17" s="117">
        <f t="shared" si="139"/>
        <v>0</v>
      </c>
      <c r="RD17" s="98">
        <f t="shared" si="140"/>
        <v>0</v>
      </c>
      <c r="RE17" s="98"/>
      <c r="RF17" s="118"/>
      <c r="RG17" s="119" t="e">
        <f t="shared" si="230"/>
        <v>#DIV/0!</v>
      </c>
      <c r="RH17" s="123">
        <f>'прил № 2 (01.01.23)'!ALK727</f>
        <v>0</v>
      </c>
      <c r="RI17" s="119">
        <f>RH17/RH10</f>
        <v>0</v>
      </c>
      <c r="RJ17" s="98">
        <f>RJ10*RI17</f>
        <v>0</v>
      </c>
      <c r="RK17" s="116">
        <f t="shared" si="141"/>
        <v>0</v>
      </c>
      <c r="RL17" s="90">
        <f>RL10</f>
        <v>0</v>
      </c>
      <c r="RM17" s="117">
        <f t="shared" si="142"/>
        <v>0</v>
      </c>
      <c r="RN17" s="98">
        <f t="shared" si="143"/>
        <v>0</v>
      </c>
      <c r="RO17" s="98"/>
      <c r="RP17" s="118"/>
      <c r="RQ17" s="119" t="e">
        <f t="shared" si="231"/>
        <v>#DIV/0!</v>
      </c>
      <c r="RR17" s="123">
        <f>'прил № 2 (01.01.23)'!AMF727</f>
        <v>0</v>
      </c>
      <c r="RS17" s="119">
        <f>RR17/RR10</f>
        <v>0</v>
      </c>
      <c r="RT17" s="98">
        <f>RT10*RS17</f>
        <v>0</v>
      </c>
      <c r="RU17" s="116">
        <f t="shared" si="144"/>
        <v>0</v>
      </c>
      <c r="RV17" s="90">
        <f>RV10</f>
        <v>0</v>
      </c>
      <c r="RW17" s="117">
        <f t="shared" si="145"/>
        <v>0</v>
      </c>
      <c r="RX17" s="98">
        <f t="shared" si="146"/>
        <v>0</v>
      </c>
      <c r="RY17" s="98"/>
      <c r="RZ17" s="118"/>
      <c r="SA17" s="119" t="e">
        <f t="shared" si="232"/>
        <v>#DIV/0!</v>
      </c>
      <c r="SB17" s="123">
        <f>'прил № 2 (01.01.23)'!ANA727</f>
        <v>0</v>
      </c>
      <c r="SC17" s="119">
        <f>SB17/SB10</f>
        <v>0</v>
      </c>
      <c r="SD17" s="98">
        <f>SD10*SC17</f>
        <v>0</v>
      </c>
      <c r="SE17" s="116">
        <f t="shared" si="147"/>
        <v>0</v>
      </c>
      <c r="SF17" s="90">
        <f>SF10</f>
        <v>0</v>
      </c>
      <c r="SG17" s="117">
        <f t="shared" si="148"/>
        <v>0</v>
      </c>
      <c r="SH17" s="98">
        <f t="shared" si="149"/>
        <v>0</v>
      </c>
      <c r="SI17" s="98"/>
      <c r="SJ17" s="118"/>
      <c r="SK17" s="119" t="e">
        <f t="shared" si="233"/>
        <v>#DIV/0!</v>
      </c>
      <c r="SL17" s="123">
        <f>'прил № 2 (01.01.23)'!ANV727</f>
        <v>0</v>
      </c>
      <c r="SM17" s="119">
        <f>SL17/SL10</f>
        <v>0</v>
      </c>
      <c r="SN17" s="98">
        <f>SN10*SM17</f>
        <v>0</v>
      </c>
      <c r="SO17" s="116">
        <f t="shared" si="150"/>
        <v>0</v>
      </c>
      <c r="SP17" s="90">
        <f>SP10</f>
        <v>9.92</v>
      </c>
      <c r="SQ17" s="117">
        <f t="shared" si="151"/>
        <v>0</v>
      </c>
      <c r="SR17" s="98">
        <f t="shared" si="152"/>
        <v>0</v>
      </c>
      <c r="SS17" s="98"/>
      <c r="ST17" s="118"/>
      <c r="SU17" s="119" t="e">
        <f t="shared" si="234"/>
        <v>#DIV/0!</v>
      </c>
      <c r="SV17" s="123">
        <f>'прил № 2 (01.01.23)'!AOQ727</f>
        <v>0</v>
      </c>
      <c r="SW17" s="119">
        <f>SV17/SV10</f>
        <v>0</v>
      </c>
      <c r="SX17" s="98">
        <f>SX10*SW17</f>
        <v>0</v>
      </c>
      <c r="SY17" s="116">
        <f t="shared" si="153"/>
        <v>0</v>
      </c>
      <c r="SZ17" s="90">
        <f>SZ10</f>
        <v>0</v>
      </c>
      <c r="TA17" s="117">
        <f t="shared" si="154"/>
        <v>0</v>
      </c>
      <c r="TB17" s="98">
        <f t="shared" si="155"/>
        <v>0</v>
      </c>
      <c r="TC17" s="98"/>
      <c r="TD17" s="118"/>
      <c r="TE17" s="119" t="e">
        <f t="shared" si="235"/>
        <v>#DIV/0!</v>
      </c>
      <c r="TF17" s="123">
        <f>'прил № 2 (01.01.23)'!APL727</f>
        <v>0</v>
      </c>
      <c r="TG17" s="119">
        <f>TF17/TF10</f>
        <v>0</v>
      </c>
      <c r="TH17" s="98">
        <f>TH10*TG17</f>
        <v>0</v>
      </c>
      <c r="TI17" s="116">
        <f t="shared" si="156"/>
        <v>0</v>
      </c>
      <c r="TJ17" s="90">
        <f>TJ10</f>
        <v>0</v>
      </c>
      <c r="TK17" s="117">
        <f t="shared" si="157"/>
        <v>0</v>
      </c>
      <c r="TL17" s="98">
        <f t="shared" si="158"/>
        <v>0</v>
      </c>
      <c r="TM17" s="98"/>
      <c r="TN17" s="118"/>
      <c r="TO17" s="119" t="e">
        <f t="shared" si="236"/>
        <v>#DIV/0!</v>
      </c>
      <c r="TP17" s="123">
        <f>'прил № 2 (01.01.23)'!AQG727</f>
        <v>0</v>
      </c>
      <c r="TQ17" s="119">
        <f>TP17/TP10</f>
        <v>0</v>
      </c>
      <c r="TR17" s="98">
        <f>TR10*TQ17</f>
        <v>0</v>
      </c>
      <c r="TS17" s="116">
        <f t="shared" si="159"/>
        <v>0</v>
      </c>
      <c r="TT17" s="90">
        <f>TT10</f>
        <v>0</v>
      </c>
      <c r="TU17" s="117">
        <f t="shared" si="160"/>
        <v>0</v>
      </c>
      <c r="TV17" s="98">
        <f t="shared" si="161"/>
        <v>0</v>
      </c>
      <c r="TW17" s="98"/>
      <c r="TX17" s="118"/>
      <c r="TY17" s="119" t="e">
        <f t="shared" si="237"/>
        <v>#DIV/0!</v>
      </c>
      <c r="TZ17" s="123">
        <f>'прил № 2 (01.01.23)'!ARB727</f>
        <v>0</v>
      </c>
      <c r="UA17" s="119">
        <f>TZ17/TZ10</f>
        <v>0</v>
      </c>
      <c r="UB17" s="98">
        <f>UB10*UA17</f>
        <v>0</v>
      </c>
      <c r="UC17" s="116">
        <f t="shared" si="162"/>
        <v>0</v>
      </c>
      <c r="UD17" s="90">
        <f>UD10</f>
        <v>0</v>
      </c>
      <c r="UE17" s="117">
        <f t="shared" si="163"/>
        <v>0</v>
      </c>
      <c r="UF17" s="98">
        <f t="shared" si="164"/>
        <v>0</v>
      </c>
      <c r="UG17" s="98"/>
      <c r="UH17" s="118"/>
      <c r="UI17" s="119" t="e">
        <f t="shared" si="238"/>
        <v>#DIV/0!</v>
      </c>
      <c r="UJ17" s="123">
        <f>'прил № 2 (01.01.23)'!ARW727</f>
        <v>0</v>
      </c>
      <c r="UK17" s="119">
        <f>UJ17/UJ10</f>
        <v>0</v>
      </c>
      <c r="UL17" s="98">
        <f>UL10*UK17</f>
        <v>0</v>
      </c>
      <c r="UM17" s="116">
        <f t="shared" si="165"/>
        <v>0</v>
      </c>
      <c r="UN17" s="90">
        <f>UN10</f>
        <v>0</v>
      </c>
      <c r="UO17" s="117">
        <f t="shared" si="166"/>
        <v>0</v>
      </c>
      <c r="UP17" s="98">
        <f t="shared" si="167"/>
        <v>0</v>
      </c>
      <c r="UQ17" s="98"/>
      <c r="UR17" s="118"/>
      <c r="US17" s="119" t="e">
        <f t="shared" si="239"/>
        <v>#DIV/0!</v>
      </c>
      <c r="UT17" s="123">
        <f>'прил № 2 (01.01.23)'!ASR727</f>
        <v>0</v>
      </c>
      <c r="UU17" s="119">
        <f>UT17/UT10</f>
        <v>0</v>
      </c>
      <c r="UV17" s="98">
        <f>UV10*UU17</f>
        <v>0</v>
      </c>
      <c r="UW17" s="116">
        <f t="shared" si="168"/>
        <v>0</v>
      </c>
      <c r="UX17" s="90">
        <f>UX10</f>
        <v>0</v>
      </c>
      <c r="UY17" s="117">
        <f t="shared" si="169"/>
        <v>0</v>
      </c>
      <c r="UZ17" s="98">
        <f t="shared" si="170"/>
        <v>0</v>
      </c>
      <c r="VA17" s="98"/>
      <c r="VB17" s="118"/>
      <c r="VC17" s="119" t="e">
        <f t="shared" si="240"/>
        <v>#DIV/0!</v>
      </c>
      <c r="VD17" s="123">
        <f>'прил № 2 (01.01.23)'!ATM727</f>
        <v>0</v>
      </c>
      <c r="VE17" s="119">
        <f>VD17/VD10</f>
        <v>0</v>
      </c>
      <c r="VF17" s="98">
        <f>VF10*VE17</f>
        <v>0</v>
      </c>
      <c r="VG17" s="116">
        <f t="shared" si="171"/>
        <v>0</v>
      </c>
      <c r="VH17" s="90">
        <f>VH10</f>
        <v>0</v>
      </c>
      <c r="VI17" s="117">
        <f t="shared" si="172"/>
        <v>0</v>
      </c>
      <c r="VJ17" s="98">
        <f t="shared" si="173"/>
        <v>0</v>
      </c>
      <c r="VK17" s="98"/>
      <c r="VL17" s="118"/>
      <c r="VM17" s="119" t="e">
        <f t="shared" si="241"/>
        <v>#DIV/0!</v>
      </c>
      <c r="VN17" s="123">
        <f>'прил № 2 (01.01.23)'!AUH727</f>
        <v>0</v>
      </c>
      <c r="VO17" s="119">
        <f>VN17/VN10</f>
        <v>0</v>
      </c>
      <c r="VP17" s="98">
        <f>VP10*VO17</f>
        <v>0</v>
      </c>
      <c r="VQ17" s="116">
        <f t="shared" si="174"/>
        <v>0</v>
      </c>
      <c r="VR17" s="90">
        <f>VR10</f>
        <v>0</v>
      </c>
      <c r="VS17" s="117">
        <f t="shared" si="175"/>
        <v>0</v>
      </c>
      <c r="VT17" s="98">
        <f t="shared" si="176"/>
        <v>0</v>
      </c>
      <c r="VU17" s="98"/>
      <c r="VV17" s="118"/>
      <c r="VW17" s="119" t="e">
        <f t="shared" si="242"/>
        <v>#DIV/0!</v>
      </c>
      <c r="VX17" s="123">
        <f>'прил № 2 (01.01.23)'!AVC727</f>
        <v>0</v>
      </c>
      <c r="VY17" s="119">
        <f>VX17/VX10</f>
        <v>0</v>
      </c>
      <c r="VZ17" s="98">
        <f>VZ10*VY17</f>
        <v>0</v>
      </c>
      <c r="WA17" s="116">
        <f t="shared" si="177"/>
        <v>0</v>
      </c>
      <c r="WB17" s="90">
        <f>WB10</f>
        <v>0</v>
      </c>
      <c r="WC17" s="117">
        <f t="shared" si="178"/>
        <v>0</v>
      </c>
      <c r="WD17" s="98">
        <f t="shared" si="179"/>
        <v>0</v>
      </c>
      <c r="WE17" s="98"/>
      <c r="WF17" s="118"/>
      <c r="WG17" s="119" t="e">
        <f t="shared" si="243"/>
        <v>#DIV/0!</v>
      </c>
      <c r="WH17" s="213">
        <f t="shared" si="183"/>
        <v>0</v>
      </c>
      <c r="WI17" s="119">
        <f>WH17/WH10</f>
        <v>0</v>
      </c>
      <c r="WJ17" s="98">
        <f>WJ10*WI17</f>
        <v>0</v>
      </c>
      <c r="WK17" s="116">
        <f t="shared" si="180"/>
        <v>0</v>
      </c>
      <c r="WL17" s="90">
        <f>WL10</f>
        <v>9.92</v>
      </c>
      <c r="WM17" s="117">
        <f t="shared" si="181"/>
        <v>0</v>
      </c>
      <c r="WN17" s="98">
        <f t="shared" si="182"/>
        <v>0</v>
      </c>
      <c r="WO17" s="98"/>
      <c r="WP17" s="118"/>
    </row>
    <row r="18" spans="1:614" ht="48" x14ac:dyDescent="0.25">
      <c r="A18" s="5"/>
      <c r="B18" s="91" t="s">
        <v>426</v>
      </c>
      <c r="C18" s="12" t="s">
        <v>752</v>
      </c>
      <c r="D18" s="12" t="s">
        <v>439</v>
      </c>
      <c r="E18" s="4" t="s">
        <v>33</v>
      </c>
      <c r="F18" s="123">
        <f>'прил № 2 (01.01.23)'!L728</f>
        <v>0</v>
      </c>
      <c r="G18" s="119">
        <f>F18/F10</f>
        <v>0</v>
      </c>
      <c r="H18" s="98">
        <f>H10*G18</f>
        <v>0</v>
      </c>
      <c r="I18" s="116">
        <f t="shared" ref="I18:I24" si="244">IF(F18&gt;0,H18/F18,0)</f>
        <v>0</v>
      </c>
      <c r="J18" s="90">
        <f>J10</f>
        <v>0</v>
      </c>
      <c r="K18" s="117">
        <f t="shared" ref="K18:K24" si="245">I18*J18</f>
        <v>0</v>
      </c>
      <c r="L18" s="98">
        <f t="shared" ref="L18:L24" si="246">K18*F18</f>
        <v>0</v>
      </c>
      <c r="M18" s="98"/>
      <c r="N18" s="118"/>
      <c r="O18" s="119">
        <f t="shared" si="184"/>
        <v>0</v>
      </c>
      <c r="P18" s="123">
        <f>'прил № 2 (01.01.23)'!AG728</f>
        <v>52</v>
      </c>
      <c r="Q18" s="119">
        <f>P18/P10</f>
        <v>0.12264</v>
      </c>
      <c r="R18" s="98">
        <f>R10*Q18</f>
        <v>0</v>
      </c>
      <c r="S18" s="116">
        <f t="shared" si="3"/>
        <v>0</v>
      </c>
      <c r="T18" s="90">
        <f>T10</f>
        <v>0</v>
      </c>
      <c r="U18" s="117">
        <f t="shared" si="4"/>
        <v>0</v>
      </c>
      <c r="V18" s="98">
        <f t="shared" si="5"/>
        <v>0</v>
      </c>
      <c r="W18" s="98"/>
      <c r="X18" s="118"/>
      <c r="Y18" s="119">
        <f t="shared" si="185"/>
        <v>0</v>
      </c>
      <c r="Z18" s="123">
        <f>'прил № 2 (01.01.23)'!BB728</f>
        <v>0</v>
      </c>
      <c r="AA18" s="119">
        <f>Z18/Z10</f>
        <v>0</v>
      </c>
      <c r="AB18" s="98">
        <f>AB10*AA18</f>
        <v>0</v>
      </c>
      <c r="AC18" s="116">
        <f t="shared" si="6"/>
        <v>0</v>
      </c>
      <c r="AD18" s="90">
        <f>AD10</f>
        <v>0</v>
      </c>
      <c r="AE18" s="117">
        <f t="shared" si="7"/>
        <v>0</v>
      </c>
      <c r="AF18" s="98">
        <f t="shared" si="8"/>
        <v>0</v>
      </c>
      <c r="AG18" s="98"/>
      <c r="AH18" s="118"/>
      <c r="AI18" s="119">
        <f t="shared" si="186"/>
        <v>0</v>
      </c>
      <c r="AJ18" s="123">
        <f>'прил № 2 (01.01.23)'!BW728</f>
        <v>13</v>
      </c>
      <c r="AK18" s="119">
        <f>AJ18/AJ10</f>
        <v>4.981E-2</v>
      </c>
      <c r="AL18" s="98">
        <f>AL10*AK18</f>
        <v>0</v>
      </c>
      <c r="AM18" s="116">
        <f t="shared" si="9"/>
        <v>0</v>
      </c>
      <c r="AN18" s="90">
        <f>AN10</f>
        <v>0</v>
      </c>
      <c r="AO18" s="117">
        <f t="shared" si="10"/>
        <v>0</v>
      </c>
      <c r="AP18" s="98">
        <f t="shared" si="11"/>
        <v>0</v>
      </c>
      <c r="AQ18" s="98"/>
      <c r="AR18" s="118"/>
      <c r="AS18" s="119">
        <f t="shared" si="187"/>
        <v>0</v>
      </c>
      <c r="AT18" s="123">
        <f>'прил № 2 (01.01.23)'!CR728</f>
        <v>0</v>
      </c>
      <c r="AU18" s="119">
        <f>AT18/AT10</f>
        <v>0</v>
      </c>
      <c r="AV18" s="98">
        <f>AV10*AU18</f>
        <v>0</v>
      </c>
      <c r="AW18" s="116">
        <f t="shared" si="12"/>
        <v>0</v>
      </c>
      <c r="AX18" s="90">
        <f>AX10</f>
        <v>0</v>
      </c>
      <c r="AY18" s="117">
        <f t="shared" si="13"/>
        <v>0</v>
      </c>
      <c r="AZ18" s="98">
        <f t="shared" si="14"/>
        <v>0</v>
      </c>
      <c r="BA18" s="98"/>
      <c r="BB18" s="118"/>
      <c r="BC18" s="119">
        <f t="shared" si="188"/>
        <v>0</v>
      </c>
      <c r="BD18" s="123">
        <f>'прил № 2 (01.01.23)'!DM728</f>
        <v>0</v>
      </c>
      <c r="BE18" s="119" t="e">
        <f>BD18/BD10</f>
        <v>#DIV/0!</v>
      </c>
      <c r="BF18" s="98" t="e">
        <f>BF10*BE18</f>
        <v>#DIV/0!</v>
      </c>
      <c r="BG18" s="116">
        <f t="shared" si="15"/>
        <v>0</v>
      </c>
      <c r="BH18" s="90">
        <f>BH10</f>
        <v>0</v>
      </c>
      <c r="BI18" s="117">
        <f t="shared" si="16"/>
        <v>0</v>
      </c>
      <c r="BJ18" s="98">
        <f t="shared" si="17"/>
        <v>0</v>
      </c>
      <c r="BK18" s="98"/>
      <c r="BL18" s="118"/>
      <c r="BM18" s="119">
        <f t="shared" si="189"/>
        <v>0</v>
      </c>
      <c r="BN18" s="123">
        <f>'прил № 2 (01.01.23)'!EH728</f>
        <v>0</v>
      </c>
      <c r="BO18" s="119">
        <f>BN18/BN10</f>
        <v>0</v>
      </c>
      <c r="BP18" s="98">
        <f>BP10*BO18</f>
        <v>0</v>
      </c>
      <c r="BQ18" s="116">
        <f t="shared" si="18"/>
        <v>0</v>
      </c>
      <c r="BR18" s="90">
        <f>BR10</f>
        <v>0</v>
      </c>
      <c r="BS18" s="117">
        <f t="shared" si="19"/>
        <v>0</v>
      </c>
      <c r="BT18" s="98">
        <f t="shared" si="20"/>
        <v>0</v>
      </c>
      <c r="BU18" s="98"/>
      <c r="BV18" s="118"/>
      <c r="BW18" s="119">
        <f t="shared" si="190"/>
        <v>0</v>
      </c>
      <c r="BX18" s="123">
        <f>'прил № 2 (01.01.23)'!FC728</f>
        <v>0</v>
      </c>
      <c r="BY18" s="119" t="e">
        <f>BX18/BX10</f>
        <v>#DIV/0!</v>
      </c>
      <c r="BZ18" s="98" t="e">
        <f>BZ10*BY18</f>
        <v>#DIV/0!</v>
      </c>
      <c r="CA18" s="116">
        <f t="shared" si="21"/>
        <v>0</v>
      </c>
      <c r="CB18" s="90">
        <f>CB10</f>
        <v>0</v>
      </c>
      <c r="CC18" s="117">
        <f t="shared" si="22"/>
        <v>0</v>
      </c>
      <c r="CD18" s="98">
        <f t="shared" si="23"/>
        <v>0</v>
      </c>
      <c r="CE18" s="98"/>
      <c r="CF18" s="118"/>
      <c r="CG18" s="119">
        <f t="shared" si="191"/>
        <v>0</v>
      </c>
      <c r="CH18" s="123">
        <v>14</v>
      </c>
      <c r="CI18" s="119">
        <f>CH18/CH10</f>
        <v>8.8050000000000003E-2</v>
      </c>
      <c r="CJ18" s="98">
        <f>CJ10*CI18</f>
        <v>0</v>
      </c>
      <c r="CK18" s="116">
        <f t="shared" si="24"/>
        <v>0</v>
      </c>
      <c r="CL18" s="90">
        <f>CL10</f>
        <v>0</v>
      </c>
      <c r="CM18" s="117">
        <f t="shared" si="25"/>
        <v>0</v>
      </c>
      <c r="CN18" s="98">
        <f t="shared" si="26"/>
        <v>0</v>
      </c>
      <c r="CO18" s="98"/>
      <c r="CP18" s="118"/>
      <c r="CQ18" s="119">
        <f t="shared" si="192"/>
        <v>0</v>
      </c>
      <c r="CR18" s="123"/>
      <c r="CS18" s="119" t="e">
        <f>CR18/CR10</f>
        <v>#DIV/0!</v>
      </c>
      <c r="CT18" s="98" t="e">
        <f>CT10*CS18</f>
        <v>#DIV/0!</v>
      </c>
      <c r="CU18" s="116">
        <f t="shared" si="27"/>
        <v>0</v>
      </c>
      <c r="CV18" s="90">
        <f>CV10</f>
        <v>0</v>
      </c>
      <c r="CW18" s="117">
        <f t="shared" si="28"/>
        <v>0</v>
      </c>
      <c r="CX18" s="98">
        <f t="shared" si="29"/>
        <v>0</v>
      </c>
      <c r="CY18" s="98"/>
      <c r="CZ18" s="118"/>
      <c r="DA18" s="119">
        <f t="shared" si="193"/>
        <v>0</v>
      </c>
      <c r="DB18" s="123">
        <f>'прил № 2 (01.01.23)'!HN728</f>
        <v>0</v>
      </c>
      <c r="DC18" s="119">
        <f>DB18/DB10</f>
        <v>0</v>
      </c>
      <c r="DD18" s="98">
        <f>DD10*DC18</f>
        <v>0</v>
      </c>
      <c r="DE18" s="116">
        <f t="shared" si="30"/>
        <v>0</v>
      </c>
      <c r="DF18" s="90">
        <f>DF10</f>
        <v>0</v>
      </c>
      <c r="DG18" s="117">
        <f t="shared" si="31"/>
        <v>0</v>
      </c>
      <c r="DH18" s="98">
        <f t="shared" si="32"/>
        <v>0</v>
      </c>
      <c r="DI18" s="98"/>
      <c r="DJ18" s="118"/>
      <c r="DK18" s="119">
        <f t="shared" si="194"/>
        <v>0</v>
      </c>
      <c r="DL18" s="123">
        <f>'прил № 2 (01.01.23)'!II728</f>
        <v>40</v>
      </c>
      <c r="DM18" s="119">
        <f>DL18/DL10</f>
        <v>0.14652000000000001</v>
      </c>
      <c r="DN18" s="98">
        <f>DN10*DM18</f>
        <v>0</v>
      </c>
      <c r="DO18" s="116">
        <f t="shared" si="33"/>
        <v>0</v>
      </c>
      <c r="DP18" s="90">
        <f>DP10</f>
        <v>0</v>
      </c>
      <c r="DQ18" s="117">
        <f t="shared" si="34"/>
        <v>0</v>
      </c>
      <c r="DR18" s="98">
        <f t="shared" si="35"/>
        <v>0</v>
      </c>
      <c r="DS18" s="98"/>
      <c r="DT18" s="118"/>
      <c r="DU18" s="119">
        <f t="shared" si="195"/>
        <v>0</v>
      </c>
      <c r="DV18" s="123">
        <f>'прил № 2 (01.01.23)'!JD728</f>
        <v>0</v>
      </c>
      <c r="DW18" s="119">
        <f>DV18/DV10</f>
        <v>0</v>
      </c>
      <c r="DX18" s="98">
        <f>DX10*DW18</f>
        <v>0</v>
      </c>
      <c r="DY18" s="116">
        <f t="shared" si="36"/>
        <v>0</v>
      </c>
      <c r="DZ18" s="90">
        <f>DZ10</f>
        <v>0</v>
      </c>
      <c r="EA18" s="117">
        <f t="shared" si="37"/>
        <v>0</v>
      </c>
      <c r="EB18" s="98">
        <f t="shared" si="38"/>
        <v>0</v>
      </c>
      <c r="EC18" s="98"/>
      <c r="ED18" s="118"/>
      <c r="EE18" s="119">
        <f t="shared" si="196"/>
        <v>0</v>
      </c>
      <c r="EF18" s="123">
        <f>'прил № 2 (01.01.23)'!JY728</f>
        <v>51</v>
      </c>
      <c r="EG18" s="119">
        <f>EF18/EF10</f>
        <v>1</v>
      </c>
      <c r="EH18" s="98">
        <f>EH10*EG18</f>
        <v>17000</v>
      </c>
      <c r="EI18" s="116">
        <f t="shared" si="39"/>
        <v>333.33333333000002</v>
      </c>
      <c r="EJ18" s="90">
        <f>EJ10</f>
        <v>9.92</v>
      </c>
      <c r="EK18" s="117">
        <f t="shared" si="40"/>
        <v>3306.6666700000001</v>
      </c>
      <c r="EL18" s="98">
        <f t="shared" si="41"/>
        <v>168640</v>
      </c>
      <c r="EM18" s="98"/>
      <c r="EN18" s="118"/>
      <c r="EO18" s="119">
        <f t="shared" si="197"/>
        <v>29.011209999999998</v>
      </c>
      <c r="EP18" s="123">
        <f>'прил № 2 (01.01.23)'!KT728</f>
        <v>0</v>
      </c>
      <c r="EQ18" s="119">
        <f>EP18/EP10</f>
        <v>0</v>
      </c>
      <c r="ER18" s="98">
        <f>ER10*EQ18</f>
        <v>0</v>
      </c>
      <c r="ES18" s="116">
        <f t="shared" si="42"/>
        <v>0</v>
      </c>
      <c r="ET18" s="90">
        <f>ET10</f>
        <v>0</v>
      </c>
      <c r="EU18" s="117">
        <f t="shared" si="43"/>
        <v>0</v>
      </c>
      <c r="EV18" s="98">
        <f t="shared" si="44"/>
        <v>0</v>
      </c>
      <c r="EW18" s="98"/>
      <c r="EX18" s="118"/>
      <c r="EY18" s="119">
        <f t="shared" si="198"/>
        <v>0</v>
      </c>
      <c r="EZ18" s="123">
        <f>'прил № 2 (01.01.23)'!LO728</f>
        <v>0</v>
      </c>
      <c r="FA18" s="119">
        <f>EZ18/EZ10</f>
        <v>0</v>
      </c>
      <c r="FB18" s="98">
        <f>FB10*FA18</f>
        <v>0</v>
      </c>
      <c r="FC18" s="116">
        <f t="shared" si="45"/>
        <v>0</v>
      </c>
      <c r="FD18" s="90">
        <f>FD10</f>
        <v>9.92</v>
      </c>
      <c r="FE18" s="117">
        <f t="shared" si="46"/>
        <v>0</v>
      </c>
      <c r="FF18" s="98">
        <f t="shared" si="47"/>
        <v>0</v>
      </c>
      <c r="FG18" s="98"/>
      <c r="FH18" s="118"/>
      <c r="FI18" s="119">
        <f t="shared" si="199"/>
        <v>0</v>
      </c>
      <c r="FJ18" s="123">
        <f>'прил № 2 (01.01.23)'!MJ728</f>
        <v>0</v>
      </c>
      <c r="FK18" s="119">
        <f>FJ18/FJ10</f>
        <v>0</v>
      </c>
      <c r="FL18" s="98">
        <f>FL10*FK18</f>
        <v>0</v>
      </c>
      <c r="FM18" s="116">
        <f t="shared" si="48"/>
        <v>0</v>
      </c>
      <c r="FN18" s="90">
        <f>FN10</f>
        <v>0</v>
      </c>
      <c r="FO18" s="117">
        <f t="shared" si="49"/>
        <v>0</v>
      </c>
      <c r="FP18" s="98">
        <f t="shared" si="50"/>
        <v>0</v>
      </c>
      <c r="FQ18" s="98"/>
      <c r="FR18" s="118"/>
      <c r="FS18" s="119">
        <f t="shared" si="200"/>
        <v>0</v>
      </c>
      <c r="FT18" s="123">
        <f>'прил № 2 (01.01.23)'!NE728</f>
        <v>0</v>
      </c>
      <c r="FU18" s="119">
        <f>FT18/FT10</f>
        <v>0</v>
      </c>
      <c r="FV18" s="98">
        <f>FV10*FU18</f>
        <v>0</v>
      </c>
      <c r="FW18" s="116">
        <f t="shared" si="51"/>
        <v>0</v>
      </c>
      <c r="FX18" s="90">
        <f>FX10</f>
        <v>0</v>
      </c>
      <c r="FY18" s="117">
        <f t="shared" si="52"/>
        <v>0</v>
      </c>
      <c r="FZ18" s="98">
        <f t="shared" si="53"/>
        <v>0</v>
      </c>
      <c r="GA18" s="98"/>
      <c r="GB18" s="118"/>
      <c r="GC18" s="119">
        <f t="shared" si="201"/>
        <v>0</v>
      </c>
      <c r="GD18" s="123">
        <f>'прил № 2 (01.01.23)'!NZ728</f>
        <v>0</v>
      </c>
      <c r="GE18" s="119">
        <f>GD18/GD10</f>
        <v>0</v>
      </c>
      <c r="GF18" s="98">
        <f>GF10*GE18</f>
        <v>0</v>
      </c>
      <c r="GG18" s="116">
        <f t="shared" si="54"/>
        <v>0</v>
      </c>
      <c r="GH18" s="90">
        <f>GH10</f>
        <v>0</v>
      </c>
      <c r="GI18" s="117">
        <f t="shared" si="55"/>
        <v>0</v>
      </c>
      <c r="GJ18" s="98">
        <f t="shared" si="56"/>
        <v>0</v>
      </c>
      <c r="GK18" s="98"/>
      <c r="GL18" s="118"/>
      <c r="GM18" s="119">
        <f t="shared" si="202"/>
        <v>0</v>
      </c>
      <c r="GN18" s="123">
        <f>'прил № 2 (01.01.23)'!OU728</f>
        <v>0</v>
      </c>
      <c r="GO18" s="119">
        <f>GN18/GN10</f>
        <v>0</v>
      </c>
      <c r="GP18" s="98">
        <f>GP10*GO18</f>
        <v>0</v>
      </c>
      <c r="GQ18" s="116">
        <f t="shared" si="57"/>
        <v>0</v>
      </c>
      <c r="GR18" s="90">
        <f>GR10</f>
        <v>0</v>
      </c>
      <c r="GS18" s="117">
        <f t="shared" si="58"/>
        <v>0</v>
      </c>
      <c r="GT18" s="98">
        <f t="shared" si="59"/>
        <v>0</v>
      </c>
      <c r="GU18" s="98"/>
      <c r="GV18" s="118"/>
      <c r="GW18" s="119">
        <f t="shared" si="203"/>
        <v>0</v>
      </c>
      <c r="GX18" s="123">
        <f>'прил № 2 (01.01.23)'!PP728</f>
        <v>95</v>
      </c>
      <c r="GY18" s="119">
        <f>GX18/GX10</f>
        <v>1</v>
      </c>
      <c r="GZ18" s="98">
        <f>GZ10*GY18</f>
        <v>0</v>
      </c>
      <c r="HA18" s="116">
        <f t="shared" si="60"/>
        <v>0</v>
      </c>
      <c r="HB18" s="90">
        <f>HB10</f>
        <v>0</v>
      </c>
      <c r="HC18" s="117">
        <f t="shared" si="61"/>
        <v>0</v>
      </c>
      <c r="HD18" s="98">
        <f t="shared" si="62"/>
        <v>0</v>
      </c>
      <c r="HE18" s="98"/>
      <c r="HF18" s="118"/>
      <c r="HG18" s="119">
        <f t="shared" si="204"/>
        <v>0</v>
      </c>
      <c r="HH18" s="123">
        <f>'прил № 2 (01.01.23)'!QK728</f>
        <v>0</v>
      </c>
      <c r="HI18" s="119">
        <f>HH18/HH10</f>
        <v>0</v>
      </c>
      <c r="HJ18" s="98">
        <f>HJ10*HI18</f>
        <v>0</v>
      </c>
      <c r="HK18" s="116">
        <f t="shared" si="63"/>
        <v>0</v>
      </c>
      <c r="HL18" s="90">
        <f>HL10</f>
        <v>0</v>
      </c>
      <c r="HM18" s="117">
        <f t="shared" si="64"/>
        <v>0</v>
      </c>
      <c r="HN18" s="98">
        <f t="shared" si="65"/>
        <v>0</v>
      </c>
      <c r="HO18" s="98"/>
      <c r="HP18" s="118"/>
      <c r="HQ18" s="119">
        <f t="shared" si="205"/>
        <v>0</v>
      </c>
      <c r="HR18" s="123">
        <f>'прил № 2 (01.01.23)'!RF728</f>
        <v>10</v>
      </c>
      <c r="HS18" s="119">
        <f>HR18/HR10</f>
        <v>3.61E-2</v>
      </c>
      <c r="HT18" s="98">
        <f>HT10*HS18</f>
        <v>0</v>
      </c>
      <c r="HU18" s="116">
        <f t="shared" si="66"/>
        <v>0</v>
      </c>
      <c r="HV18" s="90">
        <f>HV10</f>
        <v>0</v>
      </c>
      <c r="HW18" s="117">
        <f t="shared" si="67"/>
        <v>0</v>
      </c>
      <c r="HX18" s="98">
        <f t="shared" si="68"/>
        <v>0</v>
      </c>
      <c r="HY18" s="98"/>
      <c r="HZ18" s="118"/>
      <c r="IA18" s="119">
        <f t="shared" si="206"/>
        <v>0</v>
      </c>
      <c r="IB18" s="123">
        <f>'прил № 2 (01.01.23)'!SA728</f>
        <v>0</v>
      </c>
      <c r="IC18" s="119">
        <f>IB18/IB10</f>
        <v>0</v>
      </c>
      <c r="ID18" s="98">
        <f>ID10*IC18</f>
        <v>0</v>
      </c>
      <c r="IE18" s="116">
        <f t="shared" si="69"/>
        <v>0</v>
      </c>
      <c r="IF18" s="90">
        <f>IF10</f>
        <v>0</v>
      </c>
      <c r="IG18" s="117">
        <f t="shared" si="70"/>
        <v>0</v>
      </c>
      <c r="IH18" s="98">
        <f t="shared" si="71"/>
        <v>0</v>
      </c>
      <c r="II18" s="98"/>
      <c r="IJ18" s="118"/>
      <c r="IK18" s="119">
        <f t="shared" si="207"/>
        <v>0</v>
      </c>
      <c r="IL18" s="123">
        <f>'прил № 2 (01.01.23)'!SV728</f>
        <v>23</v>
      </c>
      <c r="IM18" s="119">
        <f>IL18/IL10</f>
        <v>0.14374999999999999</v>
      </c>
      <c r="IN18" s="98">
        <f>IN10*IM18</f>
        <v>0</v>
      </c>
      <c r="IO18" s="116">
        <f t="shared" si="72"/>
        <v>0</v>
      </c>
      <c r="IP18" s="90">
        <f>IP10</f>
        <v>0</v>
      </c>
      <c r="IQ18" s="117">
        <f t="shared" si="73"/>
        <v>0</v>
      </c>
      <c r="IR18" s="98">
        <f t="shared" si="74"/>
        <v>0</v>
      </c>
      <c r="IS18" s="98"/>
      <c r="IT18" s="118"/>
      <c r="IU18" s="119">
        <f t="shared" si="208"/>
        <v>0</v>
      </c>
      <c r="IV18" s="123">
        <f>'прил № 2 (01.01.23)'!TQ728</f>
        <v>0</v>
      </c>
      <c r="IW18" s="119">
        <f>IV18/IV10</f>
        <v>0</v>
      </c>
      <c r="IX18" s="98">
        <f>IX10*IW18</f>
        <v>0</v>
      </c>
      <c r="IY18" s="116">
        <f t="shared" si="75"/>
        <v>0</v>
      </c>
      <c r="IZ18" s="90">
        <f>IZ10</f>
        <v>0</v>
      </c>
      <c r="JA18" s="117">
        <f t="shared" si="76"/>
        <v>0</v>
      </c>
      <c r="JB18" s="98">
        <f t="shared" si="77"/>
        <v>0</v>
      </c>
      <c r="JC18" s="98"/>
      <c r="JD18" s="118"/>
      <c r="JE18" s="119">
        <f t="shared" si="209"/>
        <v>0</v>
      </c>
      <c r="JF18" s="123">
        <f>'прил № 2 (01.01.23)'!UL728</f>
        <v>0</v>
      </c>
      <c r="JG18" s="119">
        <f>JF18/JF10</f>
        <v>0</v>
      </c>
      <c r="JH18" s="98">
        <f>JH10*JG18</f>
        <v>0</v>
      </c>
      <c r="JI18" s="116">
        <f t="shared" si="78"/>
        <v>0</v>
      </c>
      <c r="JJ18" s="90">
        <f>JJ10</f>
        <v>0</v>
      </c>
      <c r="JK18" s="117">
        <f t="shared" si="79"/>
        <v>0</v>
      </c>
      <c r="JL18" s="98">
        <f t="shared" si="80"/>
        <v>0</v>
      </c>
      <c r="JM18" s="98"/>
      <c r="JN18" s="118"/>
      <c r="JO18" s="119">
        <f t="shared" si="210"/>
        <v>0</v>
      </c>
      <c r="JP18" s="123">
        <f>'прил № 2 (01.01.23)'!VG728</f>
        <v>36</v>
      </c>
      <c r="JQ18" s="119">
        <f>JP18/JP10</f>
        <v>0.13235</v>
      </c>
      <c r="JR18" s="98">
        <f>JR10*JQ18</f>
        <v>0</v>
      </c>
      <c r="JS18" s="116">
        <f t="shared" si="81"/>
        <v>0</v>
      </c>
      <c r="JT18" s="90">
        <f>JT10</f>
        <v>0</v>
      </c>
      <c r="JU18" s="117">
        <f t="shared" si="82"/>
        <v>0</v>
      </c>
      <c r="JV18" s="98">
        <f t="shared" si="83"/>
        <v>0</v>
      </c>
      <c r="JW18" s="98"/>
      <c r="JX18" s="118"/>
      <c r="JY18" s="119">
        <f t="shared" si="211"/>
        <v>0</v>
      </c>
      <c r="JZ18" s="123"/>
      <c r="KA18" s="119" t="e">
        <f>JZ18/JZ10</f>
        <v>#DIV/0!</v>
      </c>
      <c r="KB18" s="98" t="e">
        <f>KB10*KA18</f>
        <v>#DIV/0!</v>
      </c>
      <c r="KC18" s="116">
        <f t="shared" si="84"/>
        <v>0</v>
      </c>
      <c r="KD18" s="90">
        <f>KD10</f>
        <v>0</v>
      </c>
      <c r="KE18" s="117">
        <f t="shared" si="85"/>
        <v>0</v>
      </c>
      <c r="KF18" s="98">
        <f t="shared" si="86"/>
        <v>0</v>
      </c>
      <c r="KG18" s="98"/>
      <c r="KH18" s="118"/>
      <c r="KI18" s="119">
        <f t="shared" si="212"/>
        <v>0</v>
      </c>
      <c r="KJ18" s="123">
        <f>'прил № 2 (01.01.23)'!WW728</f>
        <v>15</v>
      </c>
      <c r="KK18" s="119">
        <f>KJ18/KJ10</f>
        <v>9.2020000000000005E-2</v>
      </c>
      <c r="KL18" s="98">
        <f>KL10*KK18</f>
        <v>0</v>
      </c>
      <c r="KM18" s="116">
        <f t="shared" si="87"/>
        <v>0</v>
      </c>
      <c r="KN18" s="90">
        <f>KN10</f>
        <v>0</v>
      </c>
      <c r="KO18" s="117">
        <f t="shared" si="88"/>
        <v>0</v>
      </c>
      <c r="KP18" s="98">
        <f t="shared" si="89"/>
        <v>0</v>
      </c>
      <c r="KQ18" s="98"/>
      <c r="KR18" s="118"/>
      <c r="KS18" s="119">
        <f t="shared" si="213"/>
        <v>0</v>
      </c>
      <c r="KT18" s="123">
        <f>'прил № 2 (01.01.23)'!XR728</f>
        <v>29</v>
      </c>
      <c r="KU18" s="119">
        <f>KT18/KT10</f>
        <v>8.455E-2</v>
      </c>
      <c r="KV18" s="98">
        <f>KV10*KU18</f>
        <v>0</v>
      </c>
      <c r="KW18" s="116">
        <f t="shared" si="90"/>
        <v>0</v>
      </c>
      <c r="KX18" s="90">
        <f>KX10</f>
        <v>0</v>
      </c>
      <c r="KY18" s="117">
        <f t="shared" si="91"/>
        <v>0</v>
      </c>
      <c r="KZ18" s="98">
        <f t="shared" si="92"/>
        <v>0</v>
      </c>
      <c r="LA18" s="98"/>
      <c r="LB18" s="118"/>
      <c r="LC18" s="119">
        <f t="shared" si="214"/>
        <v>0</v>
      </c>
      <c r="LD18" s="123">
        <f>'прил № 2 (01.01.23)'!YM728</f>
        <v>16</v>
      </c>
      <c r="LE18" s="119">
        <f>LD18/LD10</f>
        <v>5.5939999999999997E-2</v>
      </c>
      <c r="LF18" s="98">
        <f>LF10*LE18</f>
        <v>0</v>
      </c>
      <c r="LG18" s="116">
        <f t="shared" si="93"/>
        <v>0</v>
      </c>
      <c r="LH18" s="90">
        <f>LH10</f>
        <v>0</v>
      </c>
      <c r="LI18" s="117">
        <f t="shared" si="94"/>
        <v>0</v>
      </c>
      <c r="LJ18" s="98">
        <f t="shared" si="95"/>
        <v>0</v>
      </c>
      <c r="LK18" s="98"/>
      <c r="LL18" s="118"/>
      <c r="LM18" s="119">
        <f t="shared" si="215"/>
        <v>0</v>
      </c>
      <c r="LN18" s="123">
        <f>'прил № 2 (01.01.23)'!ZH728</f>
        <v>0</v>
      </c>
      <c r="LO18" s="119">
        <f>LN18/LN10</f>
        <v>0</v>
      </c>
      <c r="LP18" s="98">
        <f>LP10*LO18</f>
        <v>0</v>
      </c>
      <c r="LQ18" s="116">
        <f t="shared" si="96"/>
        <v>0</v>
      </c>
      <c r="LR18" s="90">
        <f>LR10</f>
        <v>0</v>
      </c>
      <c r="LS18" s="117">
        <f t="shared" si="97"/>
        <v>0</v>
      </c>
      <c r="LT18" s="98">
        <f t="shared" si="98"/>
        <v>0</v>
      </c>
      <c r="LU18" s="98"/>
      <c r="LV18" s="118"/>
      <c r="LW18" s="119">
        <f t="shared" si="216"/>
        <v>0</v>
      </c>
      <c r="LX18" s="123">
        <f>'прил № 2 (01.01.23)'!AAC728</f>
        <v>14</v>
      </c>
      <c r="LY18" s="119">
        <f>LX18/LX10</f>
        <v>0.12069000000000001</v>
      </c>
      <c r="LZ18" s="98">
        <f>LZ10*LY18</f>
        <v>0</v>
      </c>
      <c r="MA18" s="116">
        <f t="shared" si="99"/>
        <v>0</v>
      </c>
      <c r="MB18" s="90">
        <f>MB10</f>
        <v>0</v>
      </c>
      <c r="MC18" s="117">
        <f t="shared" si="100"/>
        <v>0</v>
      </c>
      <c r="MD18" s="98">
        <f t="shared" si="101"/>
        <v>0</v>
      </c>
      <c r="ME18" s="98"/>
      <c r="MF18" s="118"/>
      <c r="MG18" s="119">
        <f t="shared" si="217"/>
        <v>0</v>
      </c>
      <c r="MH18" s="123">
        <f>'прил № 2 (01.01.23)'!AAX728</f>
        <v>14</v>
      </c>
      <c r="MI18" s="119">
        <f>MH18/MH10</f>
        <v>9.6549999999999997E-2</v>
      </c>
      <c r="MJ18" s="98">
        <f>MJ10*MI18</f>
        <v>0</v>
      </c>
      <c r="MK18" s="116">
        <f t="shared" si="102"/>
        <v>0</v>
      </c>
      <c r="ML18" s="90">
        <f>ML10</f>
        <v>0</v>
      </c>
      <c r="MM18" s="117">
        <f t="shared" si="103"/>
        <v>0</v>
      </c>
      <c r="MN18" s="98">
        <f t="shared" si="104"/>
        <v>0</v>
      </c>
      <c r="MO18" s="98"/>
      <c r="MP18" s="118"/>
      <c r="MQ18" s="119">
        <f t="shared" si="218"/>
        <v>0</v>
      </c>
      <c r="MR18" s="123">
        <f>'прил № 2 (01.01.23)'!ABS728</f>
        <v>63</v>
      </c>
      <c r="MS18" s="119">
        <f>MR18/MR10</f>
        <v>0.20064000000000001</v>
      </c>
      <c r="MT18" s="98">
        <f>MT10*MS18</f>
        <v>0</v>
      </c>
      <c r="MU18" s="116">
        <f t="shared" si="105"/>
        <v>0</v>
      </c>
      <c r="MV18" s="90">
        <f>MV10</f>
        <v>0</v>
      </c>
      <c r="MW18" s="117">
        <f t="shared" si="106"/>
        <v>0</v>
      </c>
      <c r="MX18" s="98">
        <f t="shared" si="107"/>
        <v>0</v>
      </c>
      <c r="MY18" s="98"/>
      <c r="MZ18" s="118"/>
      <c r="NA18" s="119">
        <f t="shared" si="219"/>
        <v>0</v>
      </c>
      <c r="NB18" s="123">
        <f>'прил № 2 (01.01.23)'!ACN728</f>
        <v>28</v>
      </c>
      <c r="NC18" s="119">
        <f>NB18/NB10</f>
        <v>0.27722999999999998</v>
      </c>
      <c r="ND18" s="98">
        <f>ND10*NC18</f>
        <v>0</v>
      </c>
      <c r="NE18" s="116">
        <f t="shared" si="108"/>
        <v>0</v>
      </c>
      <c r="NF18" s="90">
        <f>NF10</f>
        <v>0</v>
      </c>
      <c r="NG18" s="117">
        <f t="shared" si="109"/>
        <v>0</v>
      </c>
      <c r="NH18" s="98">
        <f t="shared" si="110"/>
        <v>0</v>
      </c>
      <c r="NI18" s="98"/>
      <c r="NJ18" s="118"/>
      <c r="NK18" s="119">
        <f t="shared" si="220"/>
        <v>0</v>
      </c>
      <c r="NL18" s="123">
        <f>'прил № 2 (01.01.23)'!ADI728</f>
        <v>18</v>
      </c>
      <c r="NM18" s="119">
        <f>NL18/NL10</f>
        <v>0.11765</v>
      </c>
      <c r="NN18" s="98">
        <f>NN10*NM18</f>
        <v>0</v>
      </c>
      <c r="NO18" s="116">
        <f t="shared" si="111"/>
        <v>0</v>
      </c>
      <c r="NP18" s="90">
        <f>NP10</f>
        <v>0</v>
      </c>
      <c r="NQ18" s="117">
        <f t="shared" si="112"/>
        <v>0</v>
      </c>
      <c r="NR18" s="98">
        <f t="shared" si="113"/>
        <v>0</v>
      </c>
      <c r="NS18" s="98"/>
      <c r="NT18" s="118"/>
      <c r="NU18" s="119">
        <f t="shared" si="221"/>
        <v>0</v>
      </c>
      <c r="NV18" s="123">
        <f>'прил № 2 (01.01.23)'!AED728</f>
        <v>47</v>
      </c>
      <c r="NW18" s="119">
        <f>NV18/NV10</f>
        <v>9.7509999999999999E-2</v>
      </c>
      <c r="NX18" s="98">
        <f>NX10*NW18</f>
        <v>0</v>
      </c>
      <c r="NY18" s="116">
        <f t="shared" si="114"/>
        <v>0</v>
      </c>
      <c r="NZ18" s="90">
        <f>NZ10</f>
        <v>0</v>
      </c>
      <c r="OA18" s="117">
        <f t="shared" si="115"/>
        <v>0</v>
      </c>
      <c r="OB18" s="98">
        <f t="shared" si="116"/>
        <v>0</v>
      </c>
      <c r="OC18" s="98"/>
      <c r="OD18" s="118"/>
      <c r="OE18" s="119">
        <f t="shared" si="222"/>
        <v>0</v>
      </c>
      <c r="OF18" s="123">
        <f>'прил № 2 (01.01.23)'!AEY728</f>
        <v>0</v>
      </c>
      <c r="OG18" s="119">
        <f>OF18/OF10</f>
        <v>0</v>
      </c>
      <c r="OH18" s="98">
        <f>OH10*OG18</f>
        <v>0</v>
      </c>
      <c r="OI18" s="116">
        <f t="shared" si="117"/>
        <v>0</v>
      </c>
      <c r="OJ18" s="90">
        <f>OJ10</f>
        <v>0</v>
      </c>
      <c r="OK18" s="117">
        <f t="shared" si="118"/>
        <v>0</v>
      </c>
      <c r="OL18" s="98">
        <f t="shared" si="119"/>
        <v>0</v>
      </c>
      <c r="OM18" s="98"/>
      <c r="ON18" s="118"/>
      <c r="OO18" s="119">
        <f t="shared" si="223"/>
        <v>0</v>
      </c>
      <c r="OP18" s="123">
        <f>'прил № 2 (01.01.23)'!AFT728</f>
        <v>0</v>
      </c>
      <c r="OQ18" s="119">
        <f>OP18/OP10</f>
        <v>0</v>
      </c>
      <c r="OR18" s="98">
        <f>OR10*OQ18</f>
        <v>0</v>
      </c>
      <c r="OS18" s="116">
        <f t="shared" si="120"/>
        <v>0</v>
      </c>
      <c r="OT18" s="90">
        <f>OT10</f>
        <v>0</v>
      </c>
      <c r="OU18" s="117">
        <f t="shared" si="121"/>
        <v>0</v>
      </c>
      <c r="OV18" s="98">
        <f t="shared" si="122"/>
        <v>0</v>
      </c>
      <c r="OW18" s="98"/>
      <c r="OX18" s="118"/>
      <c r="OY18" s="119">
        <f t="shared" si="224"/>
        <v>0</v>
      </c>
      <c r="OZ18" s="123">
        <f>'прил № 2 (01.01.23)'!AGO728</f>
        <v>0</v>
      </c>
      <c r="PA18" s="119">
        <f>OZ18/OZ10</f>
        <v>0</v>
      </c>
      <c r="PB18" s="98">
        <f>PB10*PA18</f>
        <v>0</v>
      </c>
      <c r="PC18" s="116">
        <f t="shared" si="123"/>
        <v>0</v>
      </c>
      <c r="PD18" s="90">
        <f>PD10</f>
        <v>0</v>
      </c>
      <c r="PE18" s="117">
        <f t="shared" si="124"/>
        <v>0</v>
      </c>
      <c r="PF18" s="98">
        <f t="shared" si="125"/>
        <v>0</v>
      </c>
      <c r="PG18" s="98"/>
      <c r="PH18" s="118"/>
      <c r="PI18" s="119">
        <f t="shared" si="225"/>
        <v>0</v>
      </c>
      <c r="PJ18" s="123">
        <f>'прил № 2 (01.01.23)'!AHJ728</f>
        <v>0</v>
      </c>
      <c r="PK18" s="119">
        <f>PJ18/PJ10</f>
        <v>0</v>
      </c>
      <c r="PL18" s="98">
        <f>PL10*PK18</f>
        <v>0</v>
      </c>
      <c r="PM18" s="116">
        <f t="shared" si="126"/>
        <v>0</v>
      </c>
      <c r="PN18" s="90">
        <f>PN10</f>
        <v>0</v>
      </c>
      <c r="PO18" s="117">
        <f t="shared" si="127"/>
        <v>0</v>
      </c>
      <c r="PP18" s="98">
        <f t="shared" si="128"/>
        <v>0</v>
      </c>
      <c r="PQ18" s="98"/>
      <c r="PR18" s="118"/>
      <c r="PS18" s="119">
        <f t="shared" si="226"/>
        <v>0</v>
      </c>
      <c r="PT18" s="123">
        <f>'прил № 2 (01.01.23)'!AIE728</f>
        <v>0</v>
      </c>
      <c r="PU18" s="119">
        <f>PT18/PT10</f>
        <v>0</v>
      </c>
      <c r="PV18" s="98">
        <f>PV10*PU18</f>
        <v>0</v>
      </c>
      <c r="PW18" s="116">
        <f t="shared" si="129"/>
        <v>0</v>
      </c>
      <c r="PX18" s="90">
        <f>PX10</f>
        <v>0</v>
      </c>
      <c r="PY18" s="117">
        <f t="shared" si="130"/>
        <v>0</v>
      </c>
      <c r="PZ18" s="98">
        <f t="shared" si="131"/>
        <v>0</v>
      </c>
      <c r="QA18" s="98"/>
      <c r="QB18" s="118"/>
      <c r="QC18" s="119">
        <f t="shared" si="227"/>
        <v>0</v>
      </c>
      <c r="QD18" s="123"/>
      <c r="QE18" s="119" t="e">
        <f>QD18/QD10</f>
        <v>#DIV/0!</v>
      </c>
      <c r="QF18" s="98" t="e">
        <f>QF10*QE18</f>
        <v>#DIV/0!</v>
      </c>
      <c r="QG18" s="116">
        <f t="shared" si="132"/>
        <v>0</v>
      </c>
      <c r="QH18" s="90">
        <f>QH10</f>
        <v>0</v>
      </c>
      <c r="QI18" s="117">
        <f t="shared" si="133"/>
        <v>0</v>
      </c>
      <c r="QJ18" s="98">
        <f t="shared" si="134"/>
        <v>0</v>
      </c>
      <c r="QK18" s="98"/>
      <c r="QL18" s="118"/>
      <c r="QM18" s="119">
        <f t="shared" si="228"/>
        <v>0</v>
      </c>
      <c r="QN18" s="123">
        <f>'прил № 2 (01.01.23)'!AJU728</f>
        <v>0</v>
      </c>
      <c r="QO18" s="119">
        <f>QN18/QN10</f>
        <v>0</v>
      </c>
      <c r="QP18" s="98">
        <f>QP10*QO18</f>
        <v>0</v>
      </c>
      <c r="QQ18" s="116">
        <f t="shared" si="135"/>
        <v>0</v>
      </c>
      <c r="QR18" s="90">
        <f>QR10</f>
        <v>0</v>
      </c>
      <c r="QS18" s="117">
        <f t="shared" si="136"/>
        <v>0</v>
      </c>
      <c r="QT18" s="98">
        <f t="shared" si="137"/>
        <v>0</v>
      </c>
      <c r="QU18" s="98"/>
      <c r="QV18" s="118"/>
      <c r="QW18" s="119">
        <f t="shared" si="229"/>
        <v>0</v>
      </c>
      <c r="QX18" s="123">
        <f>'прил № 2 (01.01.23)'!AKP728</f>
        <v>0</v>
      </c>
      <c r="QY18" s="119">
        <f>QX18/QX10</f>
        <v>0</v>
      </c>
      <c r="QZ18" s="98">
        <f>QZ10*QY18</f>
        <v>0</v>
      </c>
      <c r="RA18" s="116">
        <f t="shared" si="138"/>
        <v>0</v>
      </c>
      <c r="RB18" s="90">
        <f>RB10</f>
        <v>0</v>
      </c>
      <c r="RC18" s="117">
        <f t="shared" si="139"/>
        <v>0</v>
      </c>
      <c r="RD18" s="98">
        <f t="shared" si="140"/>
        <v>0</v>
      </c>
      <c r="RE18" s="98"/>
      <c r="RF18" s="118"/>
      <c r="RG18" s="119">
        <f t="shared" si="230"/>
        <v>0</v>
      </c>
      <c r="RH18" s="123">
        <f>'прил № 2 (01.01.23)'!ALK728</f>
        <v>0</v>
      </c>
      <c r="RI18" s="119">
        <f>RH18/RH10</f>
        <v>0</v>
      </c>
      <c r="RJ18" s="98">
        <f>RJ10*RI18</f>
        <v>0</v>
      </c>
      <c r="RK18" s="116">
        <f t="shared" si="141"/>
        <v>0</v>
      </c>
      <c r="RL18" s="90">
        <f>RL10</f>
        <v>0</v>
      </c>
      <c r="RM18" s="117">
        <f t="shared" si="142"/>
        <v>0</v>
      </c>
      <c r="RN18" s="98">
        <f t="shared" si="143"/>
        <v>0</v>
      </c>
      <c r="RO18" s="98"/>
      <c r="RP18" s="118"/>
      <c r="RQ18" s="119">
        <f t="shared" si="231"/>
        <v>0</v>
      </c>
      <c r="RR18" s="123">
        <f>'прил № 2 (01.01.23)'!AMF728</f>
        <v>0</v>
      </c>
      <c r="RS18" s="119">
        <f>RR18/RR10</f>
        <v>0</v>
      </c>
      <c r="RT18" s="98">
        <f>RT10*RS18</f>
        <v>0</v>
      </c>
      <c r="RU18" s="116">
        <f t="shared" si="144"/>
        <v>0</v>
      </c>
      <c r="RV18" s="90">
        <f>RV10</f>
        <v>0</v>
      </c>
      <c r="RW18" s="117">
        <f t="shared" si="145"/>
        <v>0</v>
      </c>
      <c r="RX18" s="98">
        <f t="shared" si="146"/>
        <v>0</v>
      </c>
      <c r="RY18" s="98"/>
      <c r="RZ18" s="118"/>
      <c r="SA18" s="119">
        <f t="shared" si="232"/>
        <v>0</v>
      </c>
      <c r="SB18" s="123">
        <f>'прил № 2 (01.01.23)'!ANA728</f>
        <v>55</v>
      </c>
      <c r="SC18" s="119">
        <f>SB18/SB10</f>
        <v>0.1532</v>
      </c>
      <c r="SD18" s="98">
        <f>SD10*SC18</f>
        <v>0</v>
      </c>
      <c r="SE18" s="116">
        <f t="shared" si="147"/>
        <v>0</v>
      </c>
      <c r="SF18" s="90">
        <f>SF10</f>
        <v>0</v>
      </c>
      <c r="SG18" s="117">
        <f t="shared" si="148"/>
        <v>0</v>
      </c>
      <c r="SH18" s="98">
        <f t="shared" si="149"/>
        <v>0</v>
      </c>
      <c r="SI18" s="98"/>
      <c r="SJ18" s="118"/>
      <c r="SK18" s="119">
        <f t="shared" si="233"/>
        <v>0</v>
      </c>
      <c r="SL18" s="123">
        <f>'прил № 2 (01.01.23)'!ANV728</f>
        <v>0</v>
      </c>
      <c r="SM18" s="119">
        <f>SL18/SL10</f>
        <v>0</v>
      </c>
      <c r="SN18" s="98">
        <f>SN10*SM18</f>
        <v>0</v>
      </c>
      <c r="SO18" s="116">
        <f t="shared" si="150"/>
        <v>0</v>
      </c>
      <c r="SP18" s="90">
        <f>SP10</f>
        <v>9.92</v>
      </c>
      <c r="SQ18" s="117">
        <f t="shared" si="151"/>
        <v>0</v>
      </c>
      <c r="SR18" s="98">
        <f t="shared" si="152"/>
        <v>0</v>
      </c>
      <c r="SS18" s="98"/>
      <c r="ST18" s="118"/>
      <c r="SU18" s="119">
        <f t="shared" si="234"/>
        <v>0</v>
      </c>
      <c r="SV18" s="123">
        <f>'прил № 2 (01.01.23)'!AOQ728</f>
        <v>34</v>
      </c>
      <c r="SW18" s="119">
        <f>SV18/SV10</f>
        <v>0.11371000000000001</v>
      </c>
      <c r="SX18" s="98">
        <f>SX10*SW18</f>
        <v>0</v>
      </c>
      <c r="SY18" s="116">
        <f t="shared" si="153"/>
        <v>0</v>
      </c>
      <c r="SZ18" s="90">
        <f>SZ10</f>
        <v>0</v>
      </c>
      <c r="TA18" s="117">
        <f t="shared" si="154"/>
        <v>0</v>
      </c>
      <c r="TB18" s="98">
        <f t="shared" si="155"/>
        <v>0</v>
      </c>
      <c r="TC18" s="98"/>
      <c r="TD18" s="118"/>
      <c r="TE18" s="119">
        <f t="shared" si="235"/>
        <v>0</v>
      </c>
      <c r="TF18" s="123">
        <f>'прил № 2 (01.01.23)'!APL728</f>
        <v>11</v>
      </c>
      <c r="TG18" s="119">
        <f>TF18/TF10</f>
        <v>4.1509999999999998E-2</v>
      </c>
      <c r="TH18" s="98">
        <f>TH10*TG18</f>
        <v>0</v>
      </c>
      <c r="TI18" s="116">
        <f t="shared" si="156"/>
        <v>0</v>
      </c>
      <c r="TJ18" s="90">
        <f>TJ10</f>
        <v>0</v>
      </c>
      <c r="TK18" s="117">
        <f t="shared" si="157"/>
        <v>0</v>
      </c>
      <c r="TL18" s="98">
        <f t="shared" si="158"/>
        <v>0</v>
      </c>
      <c r="TM18" s="98"/>
      <c r="TN18" s="118"/>
      <c r="TO18" s="119">
        <f t="shared" si="236"/>
        <v>0</v>
      </c>
      <c r="TP18" s="123">
        <f>'прил № 2 (01.01.23)'!AQG728</f>
        <v>0</v>
      </c>
      <c r="TQ18" s="119">
        <f>TP18/TP10</f>
        <v>0</v>
      </c>
      <c r="TR18" s="98">
        <f>TR10*TQ18</f>
        <v>0</v>
      </c>
      <c r="TS18" s="116">
        <f t="shared" si="159"/>
        <v>0</v>
      </c>
      <c r="TT18" s="90">
        <f>TT10</f>
        <v>0</v>
      </c>
      <c r="TU18" s="117">
        <f t="shared" si="160"/>
        <v>0</v>
      </c>
      <c r="TV18" s="98">
        <f t="shared" si="161"/>
        <v>0</v>
      </c>
      <c r="TW18" s="98"/>
      <c r="TX18" s="118"/>
      <c r="TY18" s="119">
        <f t="shared" si="237"/>
        <v>0</v>
      </c>
      <c r="TZ18" s="123">
        <f>'прил № 2 (01.01.23)'!ARB728</f>
        <v>45</v>
      </c>
      <c r="UA18" s="119">
        <f>TZ18/TZ10</f>
        <v>0.17716999999999999</v>
      </c>
      <c r="UB18" s="98">
        <f>UB10*UA18</f>
        <v>0</v>
      </c>
      <c r="UC18" s="116">
        <f t="shared" si="162"/>
        <v>0</v>
      </c>
      <c r="UD18" s="90">
        <f>UD10</f>
        <v>0</v>
      </c>
      <c r="UE18" s="117">
        <f t="shared" si="163"/>
        <v>0</v>
      </c>
      <c r="UF18" s="98">
        <f t="shared" si="164"/>
        <v>0</v>
      </c>
      <c r="UG18" s="98"/>
      <c r="UH18" s="118"/>
      <c r="UI18" s="119">
        <f t="shared" si="238"/>
        <v>0</v>
      </c>
      <c r="UJ18" s="123">
        <f>'прил № 2 (01.01.23)'!ARW728</f>
        <v>0</v>
      </c>
      <c r="UK18" s="119">
        <f>UJ18/UJ10</f>
        <v>0</v>
      </c>
      <c r="UL18" s="98">
        <f>UL10*UK18</f>
        <v>0</v>
      </c>
      <c r="UM18" s="116">
        <f t="shared" si="165"/>
        <v>0</v>
      </c>
      <c r="UN18" s="90">
        <f>UN10</f>
        <v>0</v>
      </c>
      <c r="UO18" s="117">
        <f t="shared" si="166"/>
        <v>0</v>
      </c>
      <c r="UP18" s="98">
        <f t="shared" si="167"/>
        <v>0</v>
      </c>
      <c r="UQ18" s="98"/>
      <c r="UR18" s="118"/>
      <c r="US18" s="119">
        <f t="shared" si="239"/>
        <v>0</v>
      </c>
      <c r="UT18" s="123">
        <f>'прил № 2 (01.01.23)'!ASR728</f>
        <v>12</v>
      </c>
      <c r="UU18" s="119">
        <f>UT18/UT10</f>
        <v>3.6470000000000002E-2</v>
      </c>
      <c r="UV18" s="98">
        <f>UV10*UU18</f>
        <v>0</v>
      </c>
      <c r="UW18" s="116">
        <f t="shared" si="168"/>
        <v>0</v>
      </c>
      <c r="UX18" s="90">
        <f>UX10</f>
        <v>0</v>
      </c>
      <c r="UY18" s="117">
        <f t="shared" si="169"/>
        <v>0</v>
      </c>
      <c r="UZ18" s="98">
        <f t="shared" si="170"/>
        <v>0</v>
      </c>
      <c r="VA18" s="98"/>
      <c r="VB18" s="118"/>
      <c r="VC18" s="119">
        <f t="shared" si="240"/>
        <v>0</v>
      </c>
      <c r="VD18" s="123">
        <f>'прил № 2 (01.01.23)'!ATM728</f>
        <v>27</v>
      </c>
      <c r="VE18" s="119">
        <f>VD18/VD10</f>
        <v>8.4909999999999999E-2</v>
      </c>
      <c r="VF18" s="98">
        <f>VF10*VE18</f>
        <v>0</v>
      </c>
      <c r="VG18" s="116">
        <f t="shared" si="171"/>
        <v>0</v>
      </c>
      <c r="VH18" s="90">
        <f>VH10</f>
        <v>0</v>
      </c>
      <c r="VI18" s="117">
        <f t="shared" si="172"/>
        <v>0</v>
      </c>
      <c r="VJ18" s="98">
        <f t="shared" si="173"/>
        <v>0</v>
      </c>
      <c r="VK18" s="98"/>
      <c r="VL18" s="118"/>
      <c r="VM18" s="119">
        <f t="shared" si="241"/>
        <v>0</v>
      </c>
      <c r="VN18" s="123">
        <f>'прил № 2 (01.01.23)'!AUH728</f>
        <v>16</v>
      </c>
      <c r="VO18" s="119">
        <f>VN18/VN10</f>
        <v>3.107E-2</v>
      </c>
      <c r="VP18" s="98">
        <f>VP10*VO18</f>
        <v>0</v>
      </c>
      <c r="VQ18" s="116">
        <f t="shared" si="174"/>
        <v>0</v>
      </c>
      <c r="VR18" s="90">
        <f>VR10</f>
        <v>0</v>
      </c>
      <c r="VS18" s="117">
        <f t="shared" si="175"/>
        <v>0</v>
      </c>
      <c r="VT18" s="98">
        <f t="shared" si="176"/>
        <v>0</v>
      </c>
      <c r="VU18" s="98"/>
      <c r="VV18" s="118"/>
      <c r="VW18" s="119">
        <f t="shared" si="242"/>
        <v>0</v>
      </c>
      <c r="VX18" s="123">
        <f>'прил № 2 (01.01.23)'!AVC728</f>
        <v>22</v>
      </c>
      <c r="VY18" s="119">
        <f>VX18/VX10</f>
        <v>6.3769999999999993E-2</v>
      </c>
      <c r="VZ18" s="98">
        <f>VZ10*VY18</f>
        <v>0</v>
      </c>
      <c r="WA18" s="116">
        <f t="shared" si="177"/>
        <v>0</v>
      </c>
      <c r="WB18" s="90">
        <f>WB10</f>
        <v>0</v>
      </c>
      <c r="WC18" s="117">
        <f t="shared" si="178"/>
        <v>0</v>
      </c>
      <c r="WD18" s="98">
        <f t="shared" si="179"/>
        <v>0</v>
      </c>
      <c r="WE18" s="98"/>
      <c r="WF18" s="118"/>
      <c r="WG18" s="119">
        <f t="shared" si="243"/>
        <v>0</v>
      </c>
      <c r="WH18" s="213">
        <f t="shared" si="183"/>
        <v>800</v>
      </c>
      <c r="WI18" s="119">
        <f>WH18/WH10</f>
        <v>6.5750000000000003E-2</v>
      </c>
      <c r="WJ18" s="98">
        <f>WJ10*WI18</f>
        <v>9191.85</v>
      </c>
      <c r="WK18" s="116">
        <f t="shared" si="180"/>
        <v>11.489812499999999</v>
      </c>
      <c r="WL18" s="90">
        <f>WL10</f>
        <v>9.92</v>
      </c>
      <c r="WM18" s="117">
        <f t="shared" si="181"/>
        <v>113.97893999999999</v>
      </c>
      <c r="WN18" s="98">
        <f t="shared" si="182"/>
        <v>91183.15</v>
      </c>
      <c r="WO18" s="98"/>
      <c r="WP18" s="118"/>
    </row>
    <row r="19" spans="1:614" ht="48" x14ac:dyDescent="0.25">
      <c r="A19" s="5"/>
      <c r="B19" s="91" t="s">
        <v>431</v>
      </c>
      <c r="C19" s="12" t="s">
        <v>750</v>
      </c>
      <c r="D19" s="12" t="s">
        <v>438</v>
      </c>
      <c r="E19" s="4" t="s">
        <v>33</v>
      </c>
      <c r="F19" s="123">
        <f>'прил № 2 (01.01.23)'!L729</f>
        <v>0</v>
      </c>
      <c r="G19" s="119">
        <f>F19/F10</f>
        <v>0</v>
      </c>
      <c r="H19" s="98">
        <f>H10*G19</f>
        <v>0</v>
      </c>
      <c r="I19" s="116">
        <f t="shared" si="244"/>
        <v>0</v>
      </c>
      <c r="J19" s="90">
        <f>J10</f>
        <v>0</v>
      </c>
      <c r="K19" s="117">
        <f t="shared" si="245"/>
        <v>0</v>
      </c>
      <c r="L19" s="98">
        <f t="shared" si="246"/>
        <v>0</v>
      </c>
      <c r="M19" s="98"/>
      <c r="N19" s="118"/>
      <c r="O19" s="119" t="e">
        <f t="shared" si="184"/>
        <v>#DIV/0!</v>
      </c>
      <c r="P19" s="123">
        <f>'прил № 2 (01.01.23)'!AG729</f>
        <v>0</v>
      </c>
      <c r="Q19" s="119">
        <f>P19/P10</f>
        <v>0</v>
      </c>
      <c r="R19" s="98">
        <f>R10*Q19</f>
        <v>0</v>
      </c>
      <c r="S19" s="116">
        <f t="shared" si="3"/>
        <v>0</v>
      </c>
      <c r="T19" s="90">
        <f>T10</f>
        <v>0</v>
      </c>
      <c r="U19" s="117">
        <f t="shared" si="4"/>
        <v>0</v>
      </c>
      <c r="V19" s="98">
        <f t="shared" si="5"/>
        <v>0</v>
      </c>
      <c r="W19" s="98"/>
      <c r="X19" s="118"/>
      <c r="Y19" s="119" t="e">
        <f t="shared" si="185"/>
        <v>#DIV/0!</v>
      </c>
      <c r="Z19" s="123">
        <f>'прил № 2 (01.01.23)'!BB729</f>
        <v>0</v>
      </c>
      <c r="AA19" s="119">
        <f>Z19/Z10</f>
        <v>0</v>
      </c>
      <c r="AB19" s="98">
        <f>AB10*AA19</f>
        <v>0</v>
      </c>
      <c r="AC19" s="116">
        <f t="shared" si="6"/>
        <v>0</v>
      </c>
      <c r="AD19" s="90">
        <f>AD10</f>
        <v>0</v>
      </c>
      <c r="AE19" s="117">
        <f t="shared" si="7"/>
        <v>0</v>
      </c>
      <c r="AF19" s="98">
        <f t="shared" si="8"/>
        <v>0</v>
      </c>
      <c r="AG19" s="98"/>
      <c r="AH19" s="118"/>
      <c r="AI19" s="119" t="e">
        <f t="shared" si="186"/>
        <v>#DIV/0!</v>
      </c>
      <c r="AJ19" s="123">
        <f>'прил № 2 (01.01.23)'!BW729</f>
        <v>0</v>
      </c>
      <c r="AK19" s="119">
        <f>AJ19/AJ10</f>
        <v>0</v>
      </c>
      <c r="AL19" s="98">
        <f>AL10*AK19</f>
        <v>0</v>
      </c>
      <c r="AM19" s="116">
        <f t="shared" si="9"/>
        <v>0</v>
      </c>
      <c r="AN19" s="90">
        <f>AN10</f>
        <v>0</v>
      </c>
      <c r="AO19" s="117">
        <f t="shared" si="10"/>
        <v>0</v>
      </c>
      <c r="AP19" s="98">
        <f t="shared" si="11"/>
        <v>0</v>
      </c>
      <c r="AQ19" s="98"/>
      <c r="AR19" s="118"/>
      <c r="AS19" s="119" t="e">
        <f t="shared" si="187"/>
        <v>#DIV/0!</v>
      </c>
      <c r="AT19" s="123">
        <f>'прил № 2 (01.01.23)'!CR729</f>
        <v>0</v>
      </c>
      <c r="AU19" s="119">
        <f>AT19/AT10</f>
        <v>0</v>
      </c>
      <c r="AV19" s="98">
        <f>AV10*AU19</f>
        <v>0</v>
      </c>
      <c r="AW19" s="116">
        <f t="shared" si="12"/>
        <v>0</v>
      </c>
      <c r="AX19" s="90">
        <f>AX10</f>
        <v>0</v>
      </c>
      <c r="AY19" s="117">
        <f t="shared" si="13"/>
        <v>0</v>
      </c>
      <c r="AZ19" s="98">
        <f t="shared" si="14"/>
        <v>0</v>
      </c>
      <c r="BA19" s="98"/>
      <c r="BB19" s="118"/>
      <c r="BC19" s="119" t="e">
        <f t="shared" si="188"/>
        <v>#DIV/0!</v>
      </c>
      <c r="BD19" s="123">
        <f>'прил № 2 (01.01.23)'!DM729</f>
        <v>0</v>
      </c>
      <c r="BE19" s="119" t="e">
        <f>BD19/BD10</f>
        <v>#DIV/0!</v>
      </c>
      <c r="BF19" s="98" t="e">
        <f>BF10*BE19</f>
        <v>#DIV/0!</v>
      </c>
      <c r="BG19" s="116">
        <f t="shared" si="15"/>
        <v>0</v>
      </c>
      <c r="BH19" s="90">
        <f>BH10</f>
        <v>0</v>
      </c>
      <c r="BI19" s="117">
        <f t="shared" si="16"/>
        <v>0</v>
      </c>
      <c r="BJ19" s="98">
        <f t="shared" si="17"/>
        <v>0</v>
      </c>
      <c r="BK19" s="98"/>
      <c r="BL19" s="118"/>
      <c r="BM19" s="119" t="e">
        <f t="shared" si="189"/>
        <v>#DIV/0!</v>
      </c>
      <c r="BN19" s="123">
        <f>'прил № 2 (01.01.23)'!EH729</f>
        <v>0</v>
      </c>
      <c r="BO19" s="119">
        <f>BN19/BN10</f>
        <v>0</v>
      </c>
      <c r="BP19" s="98">
        <f>BP10*BO19</f>
        <v>0</v>
      </c>
      <c r="BQ19" s="116">
        <f t="shared" si="18"/>
        <v>0</v>
      </c>
      <c r="BR19" s="90">
        <f>BR10</f>
        <v>0</v>
      </c>
      <c r="BS19" s="117">
        <f t="shared" si="19"/>
        <v>0</v>
      </c>
      <c r="BT19" s="98">
        <f t="shared" si="20"/>
        <v>0</v>
      </c>
      <c r="BU19" s="98"/>
      <c r="BV19" s="118"/>
      <c r="BW19" s="119" t="e">
        <f t="shared" si="190"/>
        <v>#DIV/0!</v>
      </c>
      <c r="BX19" s="123">
        <f>'прил № 2 (01.01.23)'!FC729</f>
        <v>0</v>
      </c>
      <c r="BY19" s="119" t="e">
        <f>BX19/BX10</f>
        <v>#DIV/0!</v>
      </c>
      <c r="BZ19" s="98" t="e">
        <f>BZ10*BY19</f>
        <v>#DIV/0!</v>
      </c>
      <c r="CA19" s="116">
        <f t="shared" si="21"/>
        <v>0</v>
      </c>
      <c r="CB19" s="90">
        <f>CB10</f>
        <v>0</v>
      </c>
      <c r="CC19" s="117">
        <f t="shared" si="22"/>
        <v>0</v>
      </c>
      <c r="CD19" s="98">
        <f t="shared" si="23"/>
        <v>0</v>
      </c>
      <c r="CE19" s="98"/>
      <c r="CF19" s="118"/>
      <c r="CG19" s="119" t="e">
        <f t="shared" si="191"/>
        <v>#DIV/0!</v>
      </c>
      <c r="CH19" s="123"/>
      <c r="CI19" s="119">
        <f>CH19/CH10</f>
        <v>0</v>
      </c>
      <c r="CJ19" s="98">
        <f>CJ10*CI19</f>
        <v>0</v>
      </c>
      <c r="CK19" s="116">
        <f t="shared" si="24"/>
        <v>0</v>
      </c>
      <c r="CL19" s="90">
        <f>CL10</f>
        <v>0</v>
      </c>
      <c r="CM19" s="117">
        <f t="shared" si="25"/>
        <v>0</v>
      </c>
      <c r="CN19" s="98">
        <f t="shared" si="26"/>
        <v>0</v>
      </c>
      <c r="CO19" s="98"/>
      <c r="CP19" s="118"/>
      <c r="CQ19" s="119" t="e">
        <f t="shared" si="192"/>
        <v>#DIV/0!</v>
      </c>
      <c r="CR19" s="123"/>
      <c r="CS19" s="119" t="e">
        <f>CR19/CR10</f>
        <v>#DIV/0!</v>
      </c>
      <c r="CT19" s="98" t="e">
        <f>CT10*CS19</f>
        <v>#DIV/0!</v>
      </c>
      <c r="CU19" s="116">
        <f t="shared" si="27"/>
        <v>0</v>
      </c>
      <c r="CV19" s="90">
        <f>CV10</f>
        <v>0</v>
      </c>
      <c r="CW19" s="117">
        <f t="shared" si="28"/>
        <v>0</v>
      </c>
      <c r="CX19" s="98">
        <f t="shared" si="29"/>
        <v>0</v>
      </c>
      <c r="CY19" s="98"/>
      <c r="CZ19" s="118"/>
      <c r="DA19" s="119" t="e">
        <f t="shared" si="193"/>
        <v>#DIV/0!</v>
      </c>
      <c r="DB19" s="123">
        <f>'прил № 2 (01.01.23)'!HN729</f>
        <v>0</v>
      </c>
      <c r="DC19" s="119">
        <f>DB19/DB10</f>
        <v>0</v>
      </c>
      <c r="DD19" s="98">
        <f>DD10*DC19</f>
        <v>0</v>
      </c>
      <c r="DE19" s="116">
        <f t="shared" si="30"/>
        <v>0</v>
      </c>
      <c r="DF19" s="90">
        <f>DF10</f>
        <v>0</v>
      </c>
      <c r="DG19" s="117">
        <f t="shared" si="31"/>
        <v>0</v>
      </c>
      <c r="DH19" s="98">
        <f t="shared" si="32"/>
        <v>0</v>
      </c>
      <c r="DI19" s="98"/>
      <c r="DJ19" s="118"/>
      <c r="DK19" s="119" t="e">
        <f t="shared" si="194"/>
        <v>#DIV/0!</v>
      </c>
      <c r="DL19" s="123">
        <f>'прил № 2 (01.01.23)'!II729</f>
        <v>0</v>
      </c>
      <c r="DM19" s="119">
        <f>DL19/DL10</f>
        <v>0</v>
      </c>
      <c r="DN19" s="98">
        <f>DN10*DM19</f>
        <v>0</v>
      </c>
      <c r="DO19" s="116">
        <f t="shared" si="33"/>
        <v>0</v>
      </c>
      <c r="DP19" s="90">
        <f>DP10</f>
        <v>0</v>
      </c>
      <c r="DQ19" s="117">
        <f t="shared" si="34"/>
        <v>0</v>
      </c>
      <c r="DR19" s="98">
        <f t="shared" si="35"/>
        <v>0</v>
      </c>
      <c r="DS19" s="98"/>
      <c r="DT19" s="118"/>
      <c r="DU19" s="119" t="e">
        <f t="shared" si="195"/>
        <v>#DIV/0!</v>
      </c>
      <c r="DV19" s="123">
        <f>'прил № 2 (01.01.23)'!JD729</f>
        <v>0</v>
      </c>
      <c r="DW19" s="119">
        <f>DV19/DV10</f>
        <v>0</v>
      </c>
      <c r="DX19" s="98">
        <f>DX10*DW19</f>
        <v>0</v>
      </c>
      <c r="DY19" s="116">
        <f t="shared" si="36"/>
        <v>0</v>
      </c>
      <c r="DZ19" s="90">
        <f>DZ10</f>
        <v>0</v>
      </c>
      <c r="EA19" s="117">
        <f t="shared" si="37"/>
        <v>0</v>
      </c>
      <c r="EB19" s="98">
        <f t="shared" si="38"/>
        <v>0</v>
      </c>
      <c r="EC19" s="98"/>
      <c r="ED19" s="118"/>
      <c r="EE19" s="119" t="e">
        <f t="shared" si="196"/>
        <v>#DIV/0!</v>
      </c>
      <c r="EF19" s="123">
        <f>'прил № 2 (01.01.23)'!JY729</f>
        <v>0</v>
      </c>
      <c r="EG19" s="119">
        <f>EF19/EF10</f>
        <v>0</v>
      </c>
      <c r="EH19" s="98">
        <f>EH10*EG19</f>
        <v>0</v>
      </c>
      <c r="EI19" s="116">
        <f t="shared" si="39"/>
        <v>0</v>
      </c>
      <c r="EJ19" s="90">
        <f>EJ10</f>
        <v>9.92</v>
      </c>
      <c r="EK19" s="117">
        <f t="shared" si="40"/>
        <v>0</v>
      </c>
      <c r="EL19" s="98">
        <f t="shared" si="41"/>
        <v>0</v>
      </c>
      <c r="EM19" s="98"/>
      <c r="EN19" s="118"/>
      <c r="EO19" s="119" t="e">
        <f t="shared" si="197"/>
        <v>#DIV/0!</v>
      </c>
      <c r="EP19" s="123">
        <f>'прил № 2 (01.01.23)'!KT729</f>
        <v>0</v>
      </c>
      <c r="EQ19" s="119">
        <f>EP19/EP10</f>
        <v>0</v>
      </c>
      <c r="ER19" s="98">
        <f>ER10*EQ19</f>
        <v>0</v>
      </c>
      <c r="ES19" s="116">
        <f t="shared" si="42"/>
        <v>0</v>
      </c>
      <c r="ET19" s="90">
        <f>ET10</f>
        <v>0</v>
      </c>
      <c r="EU19" s="117">
        <f t="shared" si="43"/>
        <v>0</v>
      </c>
      <c r="EV19" s="98">
        <f t="shared" si="44"/>
        <v>0</v>
      </c>
      <c r="EW19" s="98"/>
      <c r="EX19" s="118"/>
      <c r="EY19" s="119" t="e">
        <f t="shared" si="198"/>
        <v>#DIV/0!</v>
      </c>
      <c r="EZ19" s="123">
        <f>'прил № 2 (01.01.23)'!LO729</f>
        <v>0</v>
      </c>
      <c r="FA19" s="119">
        <f>EZ19/EZ10</f>
        <v>0</v>
      </c>
      <c r="FB19" s="98">
        <f>FB10*FA19</f>
        <v>0</v>
      </c>
      <c r="FC19" s="116">
        <f t="shared" si="45"/>
        <v>0</v>
      </c>
      <c r="FD19" s="90">
        <f>FD10</f>
        <v>9.92</v>
      </c>
      <c r="FE19" s="117">
        <f t="shared" si="46"/>
        <v>0</v>
      </c>
      <c r="FF19" s="98">
        <f t="shared" si="47"/>
        <v>0</v>
      </c>
      <c r="FG19" s="98"/>
      <c r="FH19" s="118"/>
      <c r="FI19" s="119" t="e">
        <f t="shared" si="199"/>
        <v>#DIV/0!</v>
      </c>
      <c r="FJ19" s="123">
        <f>'прил № 2 (01.01.23)'!MJ729</f>
        <v>0</v>
      </c>
      <c r="FK19" s="119">
        <f>FJ19/FJ10</f>
        <v>0</v>
      </c>
      <c r="FL19" s="98">
        <f>FL10*FK19</f>
        <v>0</v>
      </c>
      <c r="FM19" s="116">
        <f t="shared" si="48"/>
        <v>0</v>
      </c>
      <c r="FN19" s="90">
        <f>FN10</f>
        <v>0</v>
      </c>
      <c r="FO19" s="117">
        <f t="shared" si="49"/>
        <v>0</v>
      </c>
      <c r="FP19" s="98">
        <f t="shared" si="50"/>
        <v>0</v>
      </c>
      <c r="FQ19" s="98"/>
      <c r="FR19" s="118"/>
      <c r="FS19" s="119" t="e">
        <f t="shared" si="200"/>
        <v>#DIV/0!</v>
      </c>
      <c r="FT19" s="123">
        <f>'прил № 2 (01.01.23)'!NE729</f>
        <v>0</v>
      </c>
      <c r="FU19" s="119">
        <f>FT19/FT10</f>
        <v>0</v>
      </c>
      <c r="FV19" s="98">
        <f>FV10*FU19</f>
        <v>0</v>
      </c>
      <c r="FW19" s="116">
        <f t="shared" si="51"/>
        <v>0</v>
      </c>
      <c r="FX19" s="90">
        <f>FX10</f>
        <v>0</v>
      </c>
      <c r="FY19" s="117">
        <f t="shared" si="52"/>
        <v>0</v>
      </c>
      <c r="FZ19" s="98">
        <f t="shared" si="53"/>
        <v>0</v>
      </c>
      <c r="GA19" s="98"/>
      <c r="GB19" s="118"/>
      <c r="GC19" s="119" t="e">
        <f t="shared" si="201"/>
        <v>#DIV/0!</v>
      </c>
      <c r="GD19" s="123">
        <f>'прил № 2 (01.01.23)'!NZ729</f>
        <v>0</v>
      </c>
      <c r="GE19" s="119">
        <f>GD19/GD10</f>
        <v>0</v>
      </c>
      <c r="GF19" s="98">
        <f>GF10*GE19</f>
        <v>0</v>
      </c>
      <c r="GG19" s="116">
        <f t="shared" si="54"/>
        <v>0</v>
      </c>
      <c r="GH19" s="90">
        <f>GH10</f>
        <v>0</v>
      </c>
      <c r="GI19" s="117">
        <f t="shared" si="55"/>
        <v>0</v>
      </c>
      <c r="GJ19" s="98">
        <f t="shared" si="56"/>
        <v>0</v>
      </c>
      <c r="GK19" s="98"/>
      <c r="GL19" s="118"/>
      <c r="GM19" s="119" t="e">
        <f t="shared" si="202"/>
        <v>#DIV/0!</v>
      </c>
      <c r="GN19" s="123">
        <f>'прил № 2 (01.01.23)'!OU729</f>
        <v>0</v>
      </c>
      <c r="GO19" s="119">
        <f>GN19/GN10</f>
        <v>0</v>
      </c>
      <c r="GP19" s="98">
        <f>GP10*GO19</f>
        <v>0</v>
      </c>
      <c r="GQ19" s="116">
        <f t="shared" si="57"/>
        <v>0</v>
      </c>
      <c r="GR19" s="90">
        <f>GR10</f>
        <v>0</v>
      </c>
      <c r="GS19" s="117">
        <f t="shared" si="58"/>
        <v>0</v>
      </c>
      <c r="GT19" s="98">
        <f t="shared" si="59"/>
        <v>0</v>
      </c>
      <c r="GU19" s="98"/>
      <c r="GV19" s="118"/>
      <c r="GW19" s="119" t="e">
        <f t="shared" si="203"/>
        <v>#DIV/0!</v>
      </c>
      <c r="GX19" s="123">
        <f>'прил № 2 (01.01.23)'!PP729</f>
        <v>0</v>
      </c>
      <c r="GY19" s="119">
        <f>GX19/GX10</f>
        <v>0</v>
      </c>
      <c r="GZ19" s="98">
        <f>GZ10*GY19</f>
        <v>0</v>
      </c>
      <c r="HA19" s="116">
        <f t="shared" si="60"/>
        <v>0</v>
      </c>
      <c r="HB19" s="90">
        <f>HB10</f>
        <v>0</v>
      </c>
      <c r="HC19" s="117">
        <f t="shared" si="61"/>
        <v>0</v>
      </c>
      <c r="HD19" s="98">
        <f t="shared" si="62"/>
        <v>0</v>
      </c>
      <c r="HE19" s="98"/>
      <c r="HF19" s="118"/>
      <c r="HG19" s="119" t="e">
        <f t="shared" si="204"/>
        <v>#DIV/0!</v>
      </c>
      <c r="HH19" s="123">
        <f>'прил № 2 (01.01.23)'!QK729</f>
        <v>0</v>
      </c>
      <c r="HI19" s="119">
        <f>HH19/HH10</f>
        <v>0</v>
      </c>
      <c r="HJ19" s="98">
        <f>HJ10*HI19</f>
        <v>0</v>
      </c>
      <c r="HK19" s="116">
        <f t="shared" si="63"/>
        <v>0</v>
      </c>
      <c r="HL19" s="90">
        <f>HL10</f>
        <v>0</v>
      </c>
      <c r="HM19" s="117">
        <f t="shared" si="64"/>
        <v>0</v>
      </c>
      <c r="HN19" s="98">
        <f t="shared" si="65"/>
        <v>0</v>
      </c>
      <c r="HO19" s="98"/>
      <c r="HP19" s="118"/>
      <c r="HQ19" s="119" t="e">
        <f t="shared" si="205"/>
        <v>#DIV/0!</v>
      </c>
      <c r="HR19" s="123">
        <f>'прил № 2 (01.01.23)'!RF729</f>
        <v>0</v>
      </c>
      <c r="HS19" s="119">
        <f>HR19/HR10</f>
        <v>0</v>
      </c>
      <c r="HT19" s="98">
        <f>HT10*HS19</f>
        <v>0</v>
      </c>
      <c r="HU19" s="116">
        <f t="shared" si="66"/>
        <v>0</v>
      </c>
      <c r="HV19" s="90">
        <f>HV10</f>
        <v>0</v>
      </c>
      <c r="HW19" s="117">
        <f t="shared" si="67"/>
        <v>0</v>
      </c>
      <c r="HX19" s="98">
        <f t="shared" si="68"/>
        <v>0</v>
      </c>
      <c r="HY19" s="98"/>
      <c r="HZ19" s="118"/>
      <c r="IA19" s="119" t="e">
        <f t="shared" si="206"/>
        <v>#DIV/0!</v>
      </c>
      <c r="IB19" s="123">
        <f>'прил № 2 (01.01.23)'!SA729</f>
        <v>0</v>
      </c>
      <c r="IC19" s="119">
        <f>IB19/IB10</f>
        <v>0</v>
      </c>
      <c r="ID19" s="98">
        <f>ID10*IC19</f>
        <v>0</v>
      </c>
      <c r="IE19" s="116">
        <f t="shared" si="69"/>
        <v>0</v>
      </c>
      <c r="IF19" s="90">
        <f>IF10</f>
        <v>0</v>
      </c>
      <c r="IG19" s="117">
        <f t="shared" si="70"/>
        <v>0</v>
      </c>
      <c r="IH19" s="98">
        <f t="shared" si="71"/>
        <v>0</v>
      </c>
      <c r="II19" s="98"/>
      <c r="IJ19" s="118"/>
      <c r="IK19" s="119" t="e">
        <f t="shared" si="207"/>
        <v>#DIV/0!</v>
      </c>
      <c r="IL19" s="123">
        <f>'прил № 2 (01.01.23)'!SV729</f>
        <v>0</v>
      </c>
      <c r="IM19" s="119">
        <f>IL19/IL10</f>
        <v>0</v>
      </c>
      <c r="IN19" s="98">
        <f>IN10*IM19</f>
        <v>0</v>
      </c>
      <c r="IO19" s="116">
        <f t="shared" si="72"/>
        <v>0</v>
      </c>
      <c r="IP19" s="90">
        <f>IP10</f>
        <v>0</v>
      </c>
      <c r="IQ19" s="117">
        <f t="shared" si="73"/>
        <v>0</v>
      </c>
      <c r="IR19" s="98">
        <f t="shared" si="74"/>
        <v>0</v>
      </c>
      <c r="IS19" s="98"/>
      <c r="IT19" s="118"/>
      <c r="IU19" s="119" t="e">
        <f t="shared" si="208"/>
        <v>#DIV/0!</v>
      </c>
      <c r="IV19" s="123">
        <f>'прил № 2 (01.01.23)'!TQ729</f>
        <v>0</v>
      </c>
      <c r="IW19" s="119">
        <f>IV19/IV10</f>
        <v>0</v>
      </c>
      <c r="IX19" s="98">
        <f>IX10*IW19</f>
        <v>0</v>
      </c>
      <c r="IY19" s="116">
        <f t="shared" si="75"/>
        <v>0</v>
      </c>
      <c r="IZ19" s="90">
        <f>IZ10</f>
        <v>0</v>
      </c>
      <c r="JA19" s="117">
        <f t="shared" si="76"/>
        <v>0</v>
      </c>
      <c r="JB19" s="98">
        <f t="shared" si="77"/>
        <v>0</v>
      </c>
      <c r="JC19" s="98"/>
      <c r="JD19" s="118"/>
      <c r="JE19" s="119" t="e">
        <f t="shared" si="209"/>
        <v>#DIV/0!</v>
      </c>
      <c r="JF19" s="123">
        <f>'прил № 2 (01.01.23)'!UL729</f>
        <v>0</v>
      </c>
      <c r="JG19" s="119">
        <f>JF19/JF10</f>
        <v>0</v>
      </c>
      <c r="JH19" s="98">
        <f>JH10*JG19</f>
        <v>0</v>
      </c>
      <c r="JI19" s="116">
        <f t="shared" si="78"/>
        <v>0</v>
      </c>
      <c r="JJ19" s="90">
        <f>JJ10</f>
        <v>0</v>
      </c>
      <c r="JK19" s="117">
        <f t="shared" si="79"/>
        <v>0</v>
      </c>
      <c r="JL19" s="98">
        <f t="shared" si="80"/>
        <v>0</v>
      </c>
      <c r="JM19" s="98"/>
      <c r="JN19" s="118"/>
      <c r="JO19" s="119" t="e">
        <f t="shared" si="210"/>
        <v>#DIV/0!</v>
      </c>
      <c r="JP19" s="123">
        <f>'прил № 2 (01.01.23)'!VG729</f>
        <v>0</v>
      </c>
      <c r="JQ19" s="119">
        <f>JP19/JP10</f>
        <v>0</v>
      </c>
      <c r="JR19" s="98">
        <f>JR10*JQ19</f>
        <v>0</v>
      </c>
      <c r="JS19" s="116">
        <f t="shared" si="81"/>
        <v>0</v>
      </c>
      <c r="JT19" s="90">
        <f>JT10</f>
        <v>0</v>
      </c>
      <c r="JU19" s="117">
        <f t="shared" si="82"/>
        <v>0</v>
      </c>
      <c r="JV19" s="98">
        <f t="shared" si="83"/>
        <v>0</v>
      </c>
      <c r="JW19" s="98"/>
      <c r="JX19" s="118"/>
      <c r="JY19" s="119" t="e">
        <f t="shared" si="211"/>
        <v>#DIV/0!</v>
      </c>
      <c r="JZ19" s="123"/>
      <c r="KA19" s="119" t="e">
        <f>JZ19/JZ10</f>
        <v>#DIV/0!</v>
      </c>
      <c r="KB19" s="98" t="e">
        <f>KB10*KA19</f>
        <v>#DIV/0!</v>
      </c>
      <c r="KC19" s="116">
        <f t="shared" si="84"/>
        <v>0</v>
      </c>
      <c r="KD19" s="90">
        <f>KD10</f>
        <v>0</v>
      </c>
      <c r="KE19" s="117">
        <f t="shared" si="85"/>
        <v>0</v>
      </c>
      <c r="KF19" s="98">
        <f t="shared" si="86"/>
        <v>0</v>
      </c>
      <c r="KG19" s="98"/>
      <c r="KH19" s="118"/>
      <c r="KI19" s="119" t="e">
        <f t="shared" si="212"/>
        <v>#DIV/0!</v>
      </c>
      <c r="KJ19" s="123">
        <f>'прил № 2 (01.01.23)'!WW729</f>
        <v>0</v>
      </c>
      <c r="KK19" s="119">
        <f>KJ19/KJ10</f>
        <v>0</v>
      </c>
      <c r="KL19" s="98">
        <f>KL10*KK19</f>
        <v>0</v>
      </c>
      <c r="KM19" s="116">
        <f t="shared" si="87"/>
        <v>0</v>
      </c>
      <c r="KN19" s="90">
        <f>KN10</f>
        <v>0</v>
      </c>
      <c r="KO19" s="117">
        <f t="shared" si="88"/>
        <v>0</v>
      </c>
      <c r="KP19" s="98">
        <f t="shared" si="89"/>
        <v>0</v>
      </c>
      <c r="KQ19" s="98"/>
      <c r="KR19" s="118"/>
      <c r="KS19" s="119" t="e">
        <f t="shared" si="213"/>
        <v>#DIV/0!</v>
      </c>
      <c r="KT19" s="123">
        <f>'прил № 2 (01.01.23)'!XR729</f>
        <v>0</v>
      </c>
      <c r="KU19" s="119">
        <f>KT19/KT10</f>
        <v>0</v>
      </c>
      <c r="KV19" s="98">
        <f>KV10*KU19</f>
        <v>0</v>
      </c>
      <c r="KW19" s="116">
        <f t="shared" si="90"/>
        <v>0</v>
      </c>
      <c r="KX19" s="90">
        <f>KX10</f>
        <v>0</v>
      </c>
      <c r="KY19" s="117">
        <f t="shared" si="91"/>
        <v>0</v>
      </c>
      <c r="KZ19" s="98">
        <f t="shared" si="92"/>
        <v>0</v>
      </c>
      <c r="LA19" s="98"/>
      <c r="LB19" s="118"/>
      <c r="LC19" s="119" t="e">
        <f t="shared" si="214"/>
        <v>#DIV/0!</v>
      </c>
      <c r="LD19" s="123">
        <f>'прил № 2 (01.01.23)'!YM729</f>
        <v>0</v>
      </c>
      <c r="LE19" s="119">
        <f>LD19/LD10</f>
        <v>0</v>
      </c>
      <c r="LF19" s="98">
        <f>LF10*LE19</f>
        <v>0</v>
      </c>
      <c r="LG19" s="116">
        <f t="shared" si="93"/>
        <v>0</v>
      </c>
      <c r="LH19" s="90">
        <f>LH10</f>
        <v>0</v>
      </c>
      <c r="LI19" s="117">
        <f t="shared" si="94"/>
        <v>0</v>
      </c>
      <c r="LJ19" s="98">
        <f t="shared" si="95"/>
        <v>0</v>
      </c>
      <c r="LK19" s="98"/>
      <c r="LL19" s="118"/>
      <c r="LM19" s="119" t="e">
        <f t="shared" si="215"/>
        <v>#DIV/0!</v>
      </c>
      <c r="LN19" s="123">
        <f>'прил № 2 (01.01.23)'!ZH729</f>
        <v>0</v>
      </c>
      <c r="LO19" s="119">
        <f>LN19/LN10</f>
        <v>0</v>
      </c>
      <c r="LP19" s="98">
        <f>LP10*LO19</f>
        <v>0</v>
      </c>
      <c r="LQ19" s="116">
        <f t="shared" si="96"/>
        <v>0</v>
      </c>
      <c r="LR19" s="90">
        <f>LR10</f>
        <v>0</v>
      </c>
      <c r="LS19" s="117">
        <f t="shared" si="97"/>
        <v>0</v>
      </c>
      <c r="LT19" s="98">
        <f t="shared" si="98"/>
        <v>0</v>
      </c>
      <c r="LU19" s="98"/>
      <c r="LV19" s="118"/>
      <c r="LW19" s="119" t="e">
        <f t="shared" si="216"/>
        <v>#DIV/0!</v>
      </c>
      <c r="LX19" s="123">
        <f>'прил № 2 (01.01.23)'!AAC729</f>
        <v>0</v>
      </c>
      <c r="LY19" s="119">
        <f>LX19/LX10</f>
        <v>0</v>
      </c>
      <c r="LZ19" s="98">
        <f>LZ10*LY19</f>
        <v>0</v>
      </c>
      <c r="MA19" s="116">
        <f t="shared" si="99"/>
        <v>0</v>
      </c>
      <c r="MB19" s="90">
        <f>MB10</f>
        <v>0</v>
      </c>
      <c r="MC19" s="117">
        <f t="shared" si="100"/>
        <v>0</v>
      </c>
      <c r="MD19" s="98">
        <f t="shared" si="101"/>
        <v>0</v>
      </c>
      <c r="ME19" s="98"/>
      <c r="MF19" s="118"/>
      <c r="MG19" s="119" t="e">
        <f t="shared" si="217"/>
        <v>#DIV/0!</v>
      </c>
      <c r="MH19" s="123">
        <f>'прил № 2 (01.01.23)'!AAX729</f>
        <v>0</v>
      </c>
      <c r="MI19" s="119">
        <f>MH19/MH10</f>
        <v>0</v>
      </c>
      <c r="MJ19" s="98">
        <f>MJ10*MI19</f>
        <v>0</v>
      </c>
      <c r="MK19" s="116">
        <f t="shared" si="102"/>
        <v>0</v>
      </c>
      <c r="ML19" s="90">
        <f>ML10</f>
        <v>0</v>
      </c>
      <c r="MM19" s="117">
        <f t="shared" si="103"/>
        <v>0</v>
      </c>
      <c r="MN19" s="98">
        <f t="shared" si="104"/>
        <v>0</v>
      </c>
      <c r="MO19" s="98"/>
      <c r="MP19" s="118"/>
      <c r="MQ19" s="119" t="e">
        <f t="shared" si="218"/>
        <v>#DIV/0!</v>
      </c>
      <c r="MR19" s="123">
        <f>'прил № 2 (01.01.23)'!ABS729</f>
        <v>0</v>
      </c>
      <c r="MS19" s="119">
        <f>MR19/MR10</f>
        <v>0</v>
      </c>
      <c r="MT19" s="98">
        <f>MT10*MS19</f>
        <v>0</v>
      </c>
      <c r="MU19" s="116">
        <f t="shared" si="105"/>
        <v>0</v>
      </c>
      <c r="MV19" s="90">
        <f>MV10</f>
        <v>0</v>
      </c>
      <c r="MW19" s="117">
        <f t="shared" si="106"/>
        <v>0</v>
      </c>
      <c r="MX19" s="98">
        <f t="shared" si="107"/>
        <v>0</v>
      </c>
      <c r="MY19" s="98"/>
      <c r="MZ19" s="118"/>
      <c r="NA19" s="119" t="e">
        <f t="shared" si="219"/>
        <v>#DIV/0!</v>
      </c>
      <c r="NB19" s="123">
        <f>'прил № 2 (01.01.23)'!ACN729</f>
        <v>0</v>
      </c>
      <c r="NC19" s="119">
        <f>NB19/NB10</f>
        <v>0</v>
      </c>
      <c r="ND19" s="98">
        <f>ND10*NC19</f>
        <v>0</v>
      </c>
      <c r="NE19" s="116">
        <f t="shared" si="108"/>
        <v>0</v>
      </c>
      <c r="NF19" s="90">
        <f>NF10</f>
        <v>0</v>
      </c>
      <c r="NG19" s="117">
        <f t="shared" si="109"/>
        <v>0</v>
      </c>
      <c r="NH19" s="98">
        <f t="shared" si="110"/>
        <v>0</v>
      </c>
      <c r="NI19" s="98"/>
      <c r="NJ19" s="118"/>
      <c r="NK19" s="119" t="e">
        <f t="shared" si="220"/>
        <v>#DIV/0!</v>
      </c>
      <c r="NL19" s="123">
        <f>'прил № 2 (01.01.23)'!ADI729</f>
        <v>0</v>
      </c>
      <c r="NM19" s="119">
        <f>NL19/NL10</f>
        <v>0</v>
      </c>
      <c r="NN19" s="98">
        <f>NN10*NM19</f>
        <v>0</v>
      </c>
      <c r="NO19" s="116">
        <f t="shared" si="111"/>
        <v>0</v>
      </c>
      <c r="NP19" s="90">
        <f>NP10</f>
        <v>0</v>
      </c>
      <c r="NQ19" s="117">
        <f t="shared" si="112"/>
        <v>0</v>
      </c>
      <c r="NR19" s="98">
        <f t="shared" si="113"/>
        <v>0</v>
      </c>
      <c r="NS19" s="98"/>
      <c r="NT19" s="118"/>
      <c r="NU19" s="119" t="e">
        <f t="shared" si="221"/>
        <v>#DIV/0!</v>
      </c>
      <c r="NV19" s="123">
        <f>'прил № 2 (01.01.23)'!AED729</f>
        <v>0</v>
      </c>
      <c r="NW19" s="119">
        <f>NV19/NV10</f>
        <v>0</v>
      </c>
      <c r="NX19" s="98">
        <f>NX10*NW19</f>
        <v>0</v>
      </c>
      <c r="NY19" s="116">
        <f t="shared" si="114"/>
        <v>0</v>
      </c>
      <c r="NZ19" s="90">
        <f>NZ10</f>
        <v>0</v>
      </c>
      <c r="OA19" s="117">
        <f t="shared" si="115"/>
        <v>0</v>
      </c>
      <c r="OB19" s="98">
        <f t="shared" si="116"/>
        <v>0</v>
      </c>
      <c r="OC19" s="98"/>
      <c r="OD19" s="118"/>
      <c r="OE19" s="119" t="e">
        <f t="shared" si="222"/>
        <v>#DIV/0!</v>
      </c>
      <c r="OF19" s="123">
        <f>'прил № 2 (01.01.23)'!AEY729</f>
        <v>0</v>
      </c>
      <c r="OG19" s="119">
        <f>OF19/OF10</f>
        <v>0</v>
      </c>
      <c r="OH19" s="98">
        <f>OH10*OG19</f>
        <v>0</v>
      </c>
      <c r="OI19" s="116">
        <f t="shared" si="117"/>
        <v>0</v>
      </c>
      <c r="OJ19" s="90">
        <f>OJ10</f>
        <v>0</v>
      </c>
      <c r="OK19" s="117">
        <f t="shared" si="118"/>
        <v>0</v>
      </c>
      <c r="OL19" s="98">
        <f t="shared" si="119"/>
        <v>0</v>
      </c>
      <c r="OM19" s="98"/>
      <c r="ON19" s="118"/>
      <c r="OO19" s="119" t="e">
        <f t="shared" si="223"/>
        <v>#DIV/0!</v>
      </c>
      <c r="OP19" s="123">
        <f>'прил № 2 (01.01.23)'!AFT729</f>
        <v>0</v>
      </c>
      <c r="OQ19" s="119">
        <f>OP19/OP10</f>
        <v>0</v>
      </c>
      <c r="OR19" s="98">
        <f>OR10*OQ19</f>
        <v>0</v>
      </c>
      <c r="OS19" s="116">
        <f t="shared" si="120"/>
        <v>0</v>
      </c>
      <c r="OT19" s="90">
        <f>OT10</f>
        <v>0</v>
      </c>
      <c r="OU19" s="117">
        <f t="shared" si="121"/>
        <v>0</v>
      </c>
      <c r="OV19" s="98">
        <f t="shared" si="122"/>
        <v>0</v>
      </c>
      <c r="OW19" s="98"/>
      <c r="OX19" s="118"/>
      <c r="OY19" s="119" t="e">
        <f t="shared" si="224"/>
        <v>#DIV/0!</v>
      </c>
      <c r="OZ19" s="123">
        <f>'прил № 2 (01.01.23)'!AGO729</f>
        <v>0</v>
      </c>
      <c r="PA19" s="119">
        <f>OZ19/OZ10</f>
        <v>0</v>
      </c>
      <c r="PB19" s="98">
        <f>PB10*PA19</f>
        <v>0</v>
      </c>
      <c r="PC19" s="116">
        <f t="shared" si="123"/>
        <v>0</v>
      </c>
      <c r="PD19" s="90">
        <f>PD10</f>
        <v>0</v>
      </c>
      <c r="PE19" s="117">
        <f t="shared" si="124"/>
        <v>0</v>
      </c>
      <c r="PF19" s="98">
        <f t="shared" si="125"/>
        <v>0</v>
      </c>
      <c r="PG19" s="98"/>
      <c r="PH19" s="118"/>
      <c r="PI19" s="119" t="e">
        <f t="shared" si="225"/>
        <v>#DIV/0!</v>
      </c>
      <c r="PJ19" s="123">
        <f>'прил № 2 (01.01.23)'!AHJ729</f>
        <v>0</v>
      </c>
      <c r="PK19" s="119">
        <f>PJ19/PJ10</f>
        <v>0</v>
      </c>
      <c r="PL19" s="98">
        <f>PL10*PK19</f>
        <v>0</v>
      </c>
      <c r="PM19" s="116">
        <f t="shared" si="126"/>
        <v>0</v>
      </c>
      <c r="PN19" s="90">
        <f>PN10</f>
        <v>0</v>
      </c>
      <c r="PO19" s="117">
        <f t="shared" si="127"/>
        <v>0</v>
      </c>
      <c r="PP19" s="98">
        <f t="shared" si="128"/>
        <v>0</v>
      </c>
      <c r="PQ19" s="98"/>
      <c r="PR19" s="118"/>
      <c r="PS19" s="119" t="e">
        <f t="shared" si="226"/>
        <v>#DIV/0!</v>
      </c>
      <c r="PT19" s="123">
        <f>'прил № 2 (01.01.23)'!AIE729</f>
        <v>0</v>
      </c>
      <c r="PU19" s="119">
        <f>PT19/PT10</f>
        <v>0</v>
      </c>
      <c r="PV19" s="98">
        <f>PV10*PU19</f>
        <v>0</v>
      </c>
      <c r="PW19" s="116">
        <f t="shared" si="129"/>
        <v>0</v>
      </c>
      <c r="PX19" s="90">
        <f>PX10</f>
        <v>0</v>
      </c>
      <c r="PY19" s="117">
        <f t="shared" si="130"/>
        <v>0</v>
      </c>
      <c r="PZ19" s="98">
        <f t="shared" si="131"/>
        <v>0</v>
      </c>
      <c r="QA19" s="98"/>
      <c r="QB19" s="118"/>
      <c r="QC19" s="119" t="e">
        <f t="shared" si="227"/>
        <v>#DIV/0!</v>
      </c>
      <c r="QD19" s="123"/>
      <c r="QE19" s="119" t="e">
        <f>QD19/QD10</f>
        <v>#DIV/0!</v>
      </c>
      <c r="QF19" s="98" t="e">
        <f>QF10*QE19</f>
        <v>#DIV/0!</v>
      </c>
      <c r="QG19" s="116">
        <f t="shared" si="132"/>
        <v>0</v>
      </c>
      <c r="QH19" s="90">
        <f>QH10</f>
        <v>0</v>
      </c>
      <c r="QI19" s="117">
        <f t="shared" si="133"/>
        <v>0</v>
      </c>
      <c r="QJ19" s="98">
        <f t="shared" si="134"/>
        <v>0</v>
      </c>
      <c r="QK19" s="98"/>
      <c r="QL19" s="118"/>
      <c r="QM19" s="119" t="e">
        <f t="shared" si="228"/>
        <v>#DIV/0!</v>
      </c>
      <c r="QN19" s="123">
        <f>'прил № 2 (01.01.23)'!AJU729</f>
        <v>0</v>
      </c>
      <c r="QO19" s="119">
        <f>QN19/QN10</f>
        <v>0</v>
      </c>
      <c r="QP19" s="98">
        <f>QP10*QO19</f>
        <v>0</v>
      </c>
      <c r="QQ19" s="116">
        <f t="shared" si="135"/>
        <v>0</v>
      </c>
      <c r="QR19" s="90">
        <f>QR10</f>
        <v>0</v>
      </c>
      <c r="QS19" s="117">
        <f t="shared" si="136"/>
        <v>0</v>
      </c>
      <c r="QT19" s="98">
        <f t="shared" si="137"/>
        <v>0</v>
      </c>
      <c r="QU19" s="98"/>
      <c r="QV19" s="118"/>
      <c r="QW19" s="119" t="e">
        <f t="shared" si="229"/>
        <v>#DIV/0!</v>
      </c>
      <c r="QX19" s="123">
        <f>'прил № 2 (01.01.23)'!AKP729</f>
        <v>0</v>
      </c>
      <c r="QY19" s="119">
        <f>QX19/QX10</f>
        <v>0</v>
      </c>
      <c r="QZ19" s="98">
        <f>QZ10*QY19</f>
        <v>0</v>
      </c>
      <c r="RA19" s="116">
        <f t="shared" si="138"/>
        <v>0</v>
      </c>
      <c r="RB19" s="90">
        <f>RB10</f>
        <v>0</v>
      </c>
      <c r="RC19" s="117">
        <f t="shared" si="139"/>
        <v>0</v>
      </c>
      <c r="RD19" s="98">
        <f t="shared" si="140"/>
        <v>0</v>
      </c>
      <c r="RE19" s="98"/>
      <c r="RF19" s="118"/>
      <c r="RG19" s="119" t="e">
        <f t="shared" si="230"/>
        <v>#DIV/0!</v>
      </c>
      <c r="RH19" s="123">
        <f>'прил № 2 (01.01.23)'!ALK729</f>
        <v>0</v>
      </c>
      <c r="RI19" s="119">
        <f>RH19/RH10</f>
        <v>0</v>
      </c>
      <c r="RJ19" s="98">
        <f>RJ10*RI19</f>
        <v>0</v>
      </c>
      <c r="RK19" s="116">
        <f t="shared" si="141"/>
        <v>0</v>
      </c>
      <c r="RL19" s="90">
        <f>RL10</f>
        <v>0</v>
      </c>
      <c r="RM19" s="117">
        <f t="shared" si="142"/>
        <v>0</v>
      </c>
      <c r="RN19" s="98">
        <f t="shared" si="143"/>
        <v>0</v>
      </c>
      <c r="RO19" s="98"/>
      <c r="RP19" s="118"/>
      <c r="RQ19" s="119" t="e">
        <f t="shared" si="231"/>
        <v>#DIV/0!</v>
      </c>
      <c r="RR19" s="123">
        <f>'прил № 2 (01.01.23)'!AMF729</f>
        <v>0</v>
      </c>
      <c r="RS19" s="119">
        <f>RR19/RR10</f>
        <v>0</v>
      </c>
      <c r="RT19" s="98">
        <f>RT10*RS19</f>
        <v>0</v>
      </c>
      <c r="RU19" s="116">
        <f t="shared" si="144"/>
        <v>0</v>
      </c>
      <c r="RV19" s="90">
        <f>RV10</f>
        <v>0</v>
      </c>
      <c r="RW19" s="117">
        <f t="shared" si="145"/>
        <v>0</v>
      </c>
      <c r="RX19" s="98">
        <f t="shared" si="146"/>
        <v>0</v>
      </c>
      <c r="RY19" s="98"/>
      <c r="RZ19" s="118"/>
      <c r="SA19" s="119" t="e">
        <f t="shared" si="232"/>
        <v>#DIV/0!</v>
      </c>
      <c r="SB19" s="123">
        <f>'прил № 2 (01.01.23)'!ANA729</f>
        <v>0</v>
      </c>
      <c r="SC19" s="119">
        <f>SB19/SB10</f>
        <v>0</v>
      </c>
      <c r="SD19" s="98">
        <f>SD10*SC19</f>
        <v>0</v>
      </c>
      <c r="SE19" s="116">
        <f t="shared" si="147"/>
        <v>0</v>
      </c>
      <c r="SF19" s="90">
        <f>SF10</f>
        <v>0</v>
      </c>
      <c r="SG19" s="117">
        <f t="shared" si="148"/>
        <v>0</v>
      </c>
      <c r="SH19" s="98">
        <f t="shared" si="149"/>
        <v>0</v>
      </c>
      <c r="SI19" s="98"/>
      <c r="SJ19" s="118"/>
      <c r="SK19" s="119" t="e">
        <f t="shared" si="233"/>
        <v>#DIV/0!</v>
      </c>
      <c r="SL19" s="123">
        <f>'прил № 2 (01.01.23)'!ANV729</f>
        <v>0</v>
      </c>
      <c r="SM19" s="119">
        <f>SL19/SL10</f>
        <v>0</v>
      </c>
      <c r="SN19" s="98">
        <f>SN10*SM19</f>
        <v>0</v>
      </c>
      <c r="SO19" s="116">
        <f t="shared" si="150"/>
        <v>0</v>
      </c>
      <c r="SP19" s="90">
        <f>SP10</f>
        <v>9.92</v>
      </c>
      <c r="SQ19" s="117">
        <f t="shared" si="151"/>
        <v>0</v>
      </c>
      <c r="SR19" s="98">
        <f t="shared" si="152"/>
        <v>0</v>
      </c>
      <c r="SS19" s="98"/>
      <c r="ST19" s="118"/>
      <c r="SU19" s="119" t="e">
        <f t="shared" si="234"/>
        <v>#DIV/0!</v>
      </c>
      <c r="SV19" s="123">
        <f>'прил № 2 (01.01.23)'!AOQ729</f>
        <v>0</v>
      </c>
      <c r="SW19" s="119">
        <f>SV19/SV10</f>
        <v>0</v>
      </c>
      <c r="SX19" s="98">
        <f>SX10*SW19</f>
        <v>0</v>
      </c>
      <c r="SY19" s="116">
        <f t="shared" si="153"/>
        <v>0</v>
      </c>
      <c r="SZ19" s="90">
        <f>SZ10</f>
        <v>0</v>
      </c>
      <c r="TA19" s="117">
        <f t="shared" si="154"/>
        <v>0</v>
      </c>
      <c r="TB19" s="98">
        <f t="shared" si="155"/>
        <v>0</v>
      </c>
      <c r="TC19" s="98"/>
      <c r="TD19" s="118"/>
      <c r="TE19" s="119" t="e">
        <f t="shared" si="235"/>
        <v>#DIV/0!</v>
      </c>
      <c r="TF19" s="123">
        <f>'прил № 2 (01.01.23)'!APL729</f>
        <v>0</v>
      </c>
      <c r="TG19" s="119">
        <f>TF19/TF10</f>
        <v>0</v>
      </c>
      <c r="TH19" s="98">
        <f>TH10*TG19</f>
        <v>0</v>
      </c>
      <c r="TI19" s="116">
        <f t="shared" si="156"/>
        <v>0</v>
      </c>
      <c r="TJ19" s="90">
        <f>TJ10</f>
        <v>0</v>
      </c>
      <c r="TK19" s="117">
        <f t="shared" si="157"/>
        <v>0</v>
      </c>
      <c r="TL19" s="98">
        <f t="shared" si="158"/>
        <v>0</v>
      </c>
      <c r="TM19" s="98"/>
      <c r="TN19" s="118"/>
      <c r="TO19" s="119" t="e">
        <f t="shared" si="236"/>
        <v>#DIV/0!</v>
      </c>
      <c r="TP19" s="123">
        <f>'прил № 2 (01.01.23)'!AQG729</f>
        <v>0</v>
      </c>
      <c r="TQ19" s="119">
        <f>TP19/TP10</f>
        <v>0</v>
      </c>
      <c r="TR19" s="98">
        <f>TR10*TQ19</f>
        <v>0</v>
      </c>
      <c r="TS19" s="116">
        <f t="shared" si="159"/>
        <v>0</v>
      </c>
      <c r="TT19" s="90">
        <f>TT10</f>
        <v>0</v>
      </c>
      <c r="TU19" s="117">
        <f t="shared" si="160"/>
        <v>0</v>
      </c>
      <c r="TV19" s="98">
        <f t="shared" si="161"/>
        <v>0</v>
      </c>
      <c r="TW19" s="98"/>
      <c r="TX19" s="118"/>
      <c r="TY19" s="119" t="e">
        <f t="shared" si="237"/>
        <v>#DIV/0!</v>
      </c>
      <c r="TZ19" s="123">
        <f>'прил № 2 (01.01.23)'!ARB729</f>
        <v>0</v>
      </c>
      <c r="UA19" s="119">
        <f>TZ19/TZ10</f>
        <v>0</v>
      </c>
      <c r="UB19" s="98">
        <f>UB10*UA19</f>
        <v>0</v>
      </c>
      <c r="UC19" s="116">
        <f t="shared" si="162"/>
        <v>0</v>
      </c>
      <c r="UD19" s="90">
        <f>UD10</f>
        <v>0</v>
      </c>
      <c r="UE19" s="117">
        <f t="shared" si="163"/>
        <v>0</v>
      </c>
      <c r="UF19" s="98">
        <f t="shared" si="164"/>
        <v>0</v>
      </c>
      <c r="UG19" s="98"/>
      <c r="UH19" s="118"/>
      <c r="UI19" s="119" t="e">
        <f t="shared" si="238"/>
        <v>#DIV/0!</v>
      </c>
      <c r="UJ19" s="123">
        <f>'прил № 2 (01.01.23)'!ARW729</f>
        <v>0</v>
      </c>
      <c r="UK19" s="119">
        <f>UJ19/UJ10</f>
        <v>0</v>
      </c>
      <c r="UL19" s="98">
        <f>UL10*UK19</f>
        <v>0</v>
      </c>
      <c r="UM19" s="116">
        <f t="shared" si="165"/>
        <v>0</v>
      </c>
      <c r="UN19" s="90">
        <f>UN10</f>
        <v>0</v>
      </c>
      <c r="UO19" s="117">
        <f t="shared" si="166"/>
        <v>0</v>
      </c>
      <c r="UP19" s="98">
        <f t="shared" si="167"/>
        <v>0</v>
      </c>
      <c r="UQ19" s="98"/>
      <c r="UR19" s="118"/>
      <c r="US19" s="119" t="e">
        <f t="shared" si="239"/>
        <v>#DIV/0!</v>
      </c>
      <c r="UT19" s="123">
        <f>'прил № 2 (01.01.23)'!ASR729</f>
        <v>0</v>
      </c>
      <c r="UU19" s="119">
        <f>UT19/UT10</f>
        <v>0</v>
      </c>
      <c r="UV19" s="98">
        <f>UV10*UU19</f>
        <v>0</v>
      </c>
      <c r="UW19" s="116">
        <f t="shared" si="168"/>
        <v>0</v>
      </c>
      <c r="UX19" s="90">
        <f>UX10</f>
        <v>0</v>
      </c>
      <c r="UY19" s="117">
        <f t="shared" si="169"/>
        <v>0</v>
      </c>
      <c r="UZ19" s="98">
        <f t="shared" si="170"/>
        <v>0</v>
      </c>
      <c r="VA19" s="98"/>
      <c r="VB19" s="118"/>
      <c r="VC19" s="119" t="e">
        <f t="shared" si="240"/>
        <v>#DIV/0!</v>
      </c>
      <c r="VD19" s="123">
        <f>'прил № 2 (01.01.23)'!ATM729</f>
        <v>0</v>
      </c>
      <c r="VE19" s="119">
        <f>VD19/VD10</f>
        <v>0</v>
      </c>
      <c r="VF19" s="98">
        <f>VF10*VE19</f>
        <v>0</v>
      </c>
      <c r="VG19" s="116">
        <f t="shared" si="171"/>
        <v>0</v>
      </c>
      <c r="VH19" s="90">
        <f>VH10</f>
        <v>0</v>
      </c>
      <c r="VI19" s="117">
        <f t="shared" si="172"/>
        <v>0</v>
      </c>
      <c r="VJ19" s="98">
        <f t="shared" si="173"/>
        <v>0</v>
      </c>
      <c r="VK19" s="98"/>
      <c r="VL19" s="118"/>
      <c r="VM19" s="119" t="e">
        <f t="shared" si="241"/>
        <v>#DIV/0!</v>
      </c>
      <c r="VN19" s="123">
        <f>'прил № 2 (01.01.23)'!AUH729</f>
        <v>0</v>
      </c>
      <c r="VO19" s="119">
        <f>VN19/VN10</f>
        <v>0</v>
      </c>
      <c r="VP19" s="98">
        <f>VP10*VO19</f>
        <v>0</v>
      </c>
      <c r="VQ19" s="116">
        <f t="shared" si="174"/>
        <v>0</v>
      </c>
      <c r="VR19" s="90">
        <f>VR10</f>
        <v>0</v>
      </c>
      <c r="VS19" s="117">
        <f t="shared" si="175"/>
        <v>0</v>
      </c>
      <c r="VT19" s="98">
        <f t="shared" si="176"/>
        <v>0</v>
      </c>
      <c r="VU19" s="98"/>
      <c r="VV19" s="118"/>
      <c r="VW19" s="119" t="e">
        <f t="shared" si="242"/>
        <v>#DIV/0!</v>
      </c>
      <c r="VX19" s="123">
        <f>'прил № 2 (01.01.23)'!AVC729</f>
        <v>0</v>
      </c>
      <c r="VY19" s="119">
        <f>VX19/VX10</f>
        <v>0</v>
      </c>
      <c r="VZ19" s="98">
        <f>VZ10*VY19</f>
        <v>0</v>
      </c>
      <c r="WA19" s="116">
        <f t="shared" si="177"/>
        <v>0</v>
      </c>
      <c r="WB19" s="90">
        <f>WB10</f>
        <v>0</v>
      </c>
      <c r="WC19" s="117">
        <f t="shared" si="178"/>
        <v>0</v>
      </c>
      <c r="WD19" s="98">
        <f t="shared" si="179"/>
        <v>0</v>
      </c>
      <c r="WE19" s="98"/>
      <c r="WF19" s="118"/>
      <c r="WG19" s="119" t="e">
        <f t="shared" si="243"/>
        <v>#DIV/0!</v>
      </c>
      <c r="WH19" s="213">
        <f t="shared" si="183"/>
        <v>0</v>
      </c>
      <c r="WI19" s="119">
        <f>WH19/WH10</f>
        <v>0</v>
      </c>
      <c r="WJ19" s="98">
        <f>WJ10*WI19</f>
        <v>0</v>
      </c>
      <c r="WK19" s="116">
        <f t="shared" si="180"/>
        <v>0</v>
      </c>
      <c r="WL19" s="90">
        <f>WL10</f>
        <v>9.92</v>
      </c>
      <c r="WM19" s="117">
        <f t="shared" si="181"/>
        <v>0</v>
      </c>
      <c r="WN19" s="98">
        <f t="shared" si="182"/>
        <v>0</v>
      </c>
      <c r="WO19" s="98"/>
      <c r="WP19" s="118"/>
    </row>
    <row r="20" spans="1:614" ht="48" x14ac:dyDescent="0.25">
      <c r="A20" s="5"/>
      <c r="B20" s="91" t="s">
        <v>427</v>
      </c>
      <c r="C20" s="12" t="s">
        <v>752</v>
      </c>
      <c r="D20" s="12" t="s">
        <v>439</v>
      </c>
      <c r="E20" s="4" t="s">
        <v>33</v>
      </c>
      <c r="F20" s="123">
        <f>'прил № 2 (01.01.23)'!L730</f>
        <v>0</v>
      </c>
      <c r="G20" s="119">
        <f>F20/F10</f>
        <v>0</v>
      </c>
      <c r="H20" s="98">
        <f>H10*G20</f>
        <v>0</v>
      </c>
      <c r="I20" s="116">
        <f t="shared" si="244"/>
        <v>0</v>
      </c>
      <c r="J20" s="90">
        <f>J10</f>
        <v>0</v>
      </c>
      <c r="K20" s="117">
        <f t="shared" si="245"/>
        <v>0</v>
      </c>
      <c r="L20" s="98">
        <f t="shared" si="246"/>
        <v>0</v>
      </c>
      <c r="M20" s="98"/>
      <c r="N20" s="118"/>
      <c r="O20" s="119">
        <f t="shared" si="184"/>
        <v>0</v>
      </c>
      <c r="P20" s="123">
        <f>'прил № 2 (01.01.23)'!AG730</f>
        <v>0</v>
      </c>
      <c r="Q20" s="119">
        <f>P20/P10</f>
        <v>0</v>
      </c>
      <c r="R20" s="98">
        <f>R10*Q20</f>
        <v>0</v>
      </c>
      <c r="S20" s="116">
        <f t="shared" si="3"/>
        <v>0</v>
      </c>
      <c r="T20" s="90">
        <f>T10</f>
        <v>0</v>
      </c>
      <c r="U20" s="117">
        <f t="shared" si="4"/>
        <v>0</v>
      </c>
      <c r="V20" s="98">
        <f t="shared" si="5"/>
        <v>0</v>
      </c>
      <c r="W20" s="98"/>
      <c r="X20" s="118"/>
      <c r="Y20" s="119">
        <f t="shared" si="185"/>
        <v>0</v>
      </c>
      <c r="Z20" s="123">
        <f>'прил № 2 (01.01.23)'!BB730</f>
        <v>0</v>
      </c>
      <c r="AA20" s="119">
        <f>Z20/Z10</f>
        <v>0</v>
      </c>
      <c r="AB20" s="98">
        <f>AB10*AA20</f>
        <v>0</v>
      </c>
      <c r="AC20" s="116">
        <f t="shared" si="6"/>
        <v>0</v>
      </c>
      <c r="AD20" s="90">
        <f>AD10</f>
        <v>0</v>
      </c>
      <c r="AE20" s="117">
        <f t="shared" si="7"/>
        <v>0</v>
      </c>
      <c r="AF20" s="98">
        <f t="shared" si="8"/>
        <v>0</v>
      </c>
      <c r="AG20" s="98"/>
      <c r="AH20" s="118"/>
      <c r="AI20" s="119">
        <f t="shared" si="186"/>
        <v>0</v>
      </c>
      <c r="AJ20" s="123">
        <f>'прил № 2 (01.01.23)'!BW730</f>
        <v>0</v>
      </c>
      <c r="AK20" s="119">
        <f>AJ20/AJ10</f>
        <v>0</v>
      </c>
      <c r="AL20" s="98">
        <f>AL10*AK20</f>
        <v>0</v>
      </c>
      <c r="AM20" s="116">
        <f t="shared" si="9"/>
        <v>0</v>
      </c>
      <c r="AN20" s="90">
        <f>AN10</f>
        <v>0</v>
      </c>
      <c r="AO20" s="117">
        <f t="shared" si="10"/>
        <v>0</v>
      </c>
      <c r="AP20" s="98">
        <f t="shared" si="11"/>
        <v>0</v>
      </c>
      <c r="AQ20" s="98"/>
      <c r="AR20" s="118"/>
      <c r="AS20" s="119">
        <f t="shared" si="187"/>
        <v>0</v>
      </c>
      <c r="AT20" s="123">
        <f>'прил № 2 (01.01.23)'!CR730</f>
        <v>0</v>
      </c>
      <c r="AU20" s="119">
        <f>AT20/AT10</f>
        <v>0</v>
      </c>
      <c r="AV20" s="98">
        <f>AV10*AU20</f>
        <v>0</v>
      </c>
      <c r="AW20" s="116">
        <f t="shared" si="12"/>
        <v>0</v>
      </c>
      <c r="AX20" s="90">
        <f>AX10</f>
        <v>0</v>
      </c>
      <c r="AY20" s="117">
        <f t="shared" si="13"/>
        <v>0</v>
      </c>
      <c r="AZ20" s="98">
        <f t="shared" si="14"/>
        <v>0</v>
      </c>
      <c r="BA20" s="98"/>
      <c r="BB20" s="118"/>
      <c r="BC20" s="119">
        <f t="shared" si="188"/>
        <v>0</v>
      </c>
      <c r="BD20" s="123">
        <f>'прил № 2 (01.01.23)'!DM730</f>
        <v>0</v>
      </c>
      <c r="BE20" s="119" t="e">
        <f>BD20/BD10</f>
        <v>#DIV/0!</v>
      </c>
      <c r="BF20" s="98" t="e">
        <f>BF10*BE20</f>
        <v>#DIV/0!</v>
      </c>
      <c r="BG20" s="116">
        <f t="shared" si="15"/>
        <v>0</v>
      </c>
      <c r="BH20" s="90">
        <f>BH10</f>
        <v>0</v>
      </c>
      <c r="BI20" s="117">
        <f t="shared" si="16"/>
        <v>0</v>
      </c>
      <c r="BJ20" s="98">
        <f t="shared" si="17"/>
        <v>0</v>
      </c>
      <c r="BK20" s="98"/>
      <c r="BL20" s="118"/>
      <c r="BM20" s="119">
        <f t="shared" si="189"/>
        <v>0</v>
      </c>
      <c r="BN20" s="123">
        <f>'прил № 2 (01.01.23)'!EH730</f>
        <v>0</v>
      </c>
      <c r="BO20" s="119">
        <f>BN20/BN10</f>
        <v>0</v>
      </c>
      <c r="BP20" s="98">
        <f>BP10*BO20</f>
        <v>0</v>
      </c>
      <c r="BQ20" s="116">
        <f t="shared" si="18"/>
        <v>0</v>
      </c>
      <c r="BR20" s="90">
        <f>BR10</f>
        <v>0</v>
      </c>
      <c r="BS20" s="117">
        <f t="shared" si="19"/>
        <v>0</v>
      </c>
      <c r="BT20" s="98">
        <f t="shared" si="20"/>
        <v>0</v>
      </c>
      <c r="BU20" s="98"/>
      <c r="BV20" s="118"/>
      <c r="BW20" s="119">
        <f t="shared" si="190"/>
        <v>0</v>
      </c>
      <c r="BX20" s="123">
        <f>'прил № 2 (01.01.23)'!FC730</f>
        <v>0</v>
      </c>
      <c r="BY20" s="119" t="e">
        <f>BX20/BX10</f>
        <v>#DIV/0!</v>
      </c>
      <c r="BZ20" s="98" t="e">
        <f>BZ10*BY20</f>
        <v>#DIV/0!</v>
      </c>
      <c r="CA20" s="116">
        <f t="shared" si="21"/>
        <v>0</v>
      </c>
      <c r="CB20" s="90">
        <f>CB10</f>
        <v>0</v>
      </c>
      <c r="CC20" s="117">
        <f t="shared" si="22"/>
        <v>0</v>
      </c>
      <c r="CD20" s="98">
        <f t="shared" si="23"/>
        <v>0</v>
      </c>
      <c r="CE20" s="98"/>
      <c r="CF20" s="118"/>
      <c r="CG20" s="119">
        <f t="shared" si="191"/>
        <v>0</v>
      </c>
      <c r="CH20" s="123"/>
      <c r="CI20" s="119">
        <f>CH20/CH10</f>
        <v>0</v>
      </c>
      <c r="CJ20" s="98">
        <f>CJ10*CI20</f>
        <v>0</v>
      </c>
      <c r="CK20" s="116">
        <f t="shared" si="24"/>
        <v>0</v>
      </c>
      <c r="CL20" s="90">
        <f>CL10</f>
        <v>0</v>
      </c>
      <c r="CM20" s="117">
        <f t="shared" si="25"/>
        <v>0</v>
      </c>
      <c r="CN20" s="98">
        <f t="shared" si="26"/>
        <v>0</v>
      </c>
      <c r="CO20" s="98"/>
      <c r="CP20" s="118"/>
      <c r="CQ20" s="119">
        <f t="shared" si="192"/>
        <v>0</v>
      </c>
      <c r="CR20" s="123"/>
      <c r="CS20" s="119" t="e">
        <f>CR20/CR10</f>
        <v>#DIV/0!</v>
      </c>
      <c r="CT20" s="98" t="e">
        <f>CT10*CS20</f>
        <v>#DIV/0!</v>
      </c>
      <c r="CU20" s="116">
        <f t="shared" si="27"/>
        <v>0</v>
      </c>
      <c r="CV20" s="90">
        <f>CV10</f>
        <v>0</v>
      </c>
      <c r="CW20" s="117">
        <f t="shared" si="28"/>
        <v>0</v>
      </c>
      <c r="CX20" s="98">
        <f t="shared" si="29"/>
        <v>0</v>
      </c>
      <c r="CY20" s="98"/>
      <c r="CZ20" s="118"/>
      <c r="DA20" s="119">
        <f t="shared" si="193"/>
        <v>0</v>
      </c>
      <c r="DB20" s="123">
        <f>'прил № 2 (01.01.23)'!HN730</f>
        <v>0</v>
      </c>
      <c r="DC20" s="119">
        <f>DB20/DB10</f>
        <v>0</v>
      </c>
      <c r="DD20" s="98">
        <f>DD10*DC20</f>
        <v>0</v>
      </c>
      <c r="DE20" s="116">
        <f t="shared" si="30"/>
        <v>0</v>
      </c>
      <c r="DF20" s="90">
        <f>DF10</f>
        <v>0</v>
      </c>
      <c r="DG20" s="117">
        <f t="shared" si="31"/>
        <v>0</v>
      </c>
      <c r="DH20" s="98">
        <f t="shared" si="32"/>
        <v>0</v>
      </c>
      <c r="DI20" s="98"/>
      <c r="DJ20" s="118"/>
      <c r="DK20" s="119">
        <f t="shared" si="194"/>
        <v>0</v>
      </c>
      <c r="DL20" s="123">
        <f>'прил № 2 (01.01.23)'!II730</f>
        <v>0</v>
      </c>
      <c r="DM20" s="119">
        <f>DL20/DL10</f>
        <v>0</v>
      </c>
      <c r="DN20" s="98">
        <f>DN10*DM20</f>
        <v>0</v>
      </c>
      <c r="DO20" s="116">
        <f t="shared" si="33"/>
        <v>0</v>
      </c>
      <c r="DP20" s="90">
        <f>DP10</f>
        <v>0</v>
      </c>
      <c r="DQ20" s="117">
        <f t="shared" si="34"/>
        <v>0</v>
      </c>
      <c r="DR20" s="98">
        <f t="shared" si="35"/>
        <v>0</v>
      </c>
      <c r="DS20" s="98"/>
      <c r="DT20" s="118"/>
      <c r="DU20" s="119">
        <f t="shared" si="195"/>
        <v>0</v>
      </c>
      <c r="DV20" s="123">
        <f>'прил № 2 (01.01.23)'!JD730</f>
        <v>0</v>
      </c>
      <c r="DW20" s="119">
        <f>DV20/DV10</f>
        <v>0</v>
      </c>
      <c r="DX20" s="98">
        <f>DX10*DW20</f>
        <v>0</v>
      </c>
      <c r="DY20" s="116">
        <f t="shared" si="36"/>
        <v>0</v>
      </c>
      <c r="DZ20" s="90">
        <f>DZ10</f>
        <v>0</v>
      </c>
      <c r="EA20" s="117">
        <f t="shared" si="37"/>
        <v>0</v>
      </c>
      <c r="EB20" s="98">
        <f t="shared" si="38"/>
        <v>0</v>
      </c>
      <c r="EC20" s="98"/>
      <c r="ED20" s="118"/>
      <c r="EE20" s="119">
        <f t="shared" si="196"/>
        <v>0</v>
      </c>
      <c r="EF20" s="123">
        <f>'прил № 2 (01.01.23)'!JY730</f>
        <v>0</v>
      </c>
      <c r="EG20" s="119">
        <f>EF20/EF10</f>
        <v>0</v>
      </c>
      <c r="EH20" s="98">
        <f>EH10*EG20</f>
        <v>0</v>
      </c>
      <c r="EI20" s="116">
        <f t="shared" si="39"/>
        <v>0</v>
      </c>
      <c r="EJ20" s="90">
        <f>EJ10</f>
        <v>9.92</v>
      </c>
      <c r="EK20" s="117">
        <f t="shared" si="40"/>
        <v>0</v>
      </c>
      <c r="EL20" s="98">
        <f t="shared" si="41"/>
        <v>0</v>
      </c>
      <c r="EM20" s="98"/>
      <c r="EN20" s="118"/>
      <c r="EO20" s="119">
        <f t="shared" si="197"/>
        <v>0</v>
      </c>
      <c r="EP20" s="123">
        <f>'прил № 2 (01.01.23)'!KT730</f>
        <v>0</v>
      </c>
      <c r="EQ20" s="119">
        <f>EP20/EP10</f>
        <v>0</v>
      </c>
      <c r="ER20" s="98">
        <f>ER10*EQ20</f>
        <v>0</v>
      </c>
      <c r="ES20" s="116">
        <f t="shared" si="42"/>
        <v>0</v>
      </c>
      <c r="ET20" s="90">
        <f>ET10</f>
        <v>0</v>
      </c>
      <c r="EU20" s="117">
        <f t="shared" si="43"/>
        <v>0</v>
      </c>
      <c r="EV20" s="98">
        <f t="shared" si="44"/>
        <v>0</v>
      </c>
      <c r="EW20" s="98"/>
      <c r="EX20" s="118"/>
      <c r="EY20" s="119">
        <f t="shared" si="198"/>
        <v>0</v>
      </c>
      <c r="EZ20" s="123">
        <f>'прил № 2 (01.01.23)'!LO730</f>
        <v>0</v>
      </c>
      <c r="FA20" s="119">
        <f>EZ20/EZ10</f>
        <v>0</v>
      </c>
      <c r="FB20" s="98">
        <f>FB10*FA20</f>
        <v>0</v>
      </c>
      <c r="FC20" s="116">
        <f t="shared" si="45"/>
        <v>0</v>
      </c>
      <c r="FD20" s="90">
        <f>FD10</f>
        <v>9.92</v>
      </c>
      <c r="FE20" s="117">
        <f t="shared" si="46"/>
        <v>0</v>
      </c>
      <c r="FF20" s="98">
        <f t="shared" si="47"/>
        <v>0</v>
      </c>
      <c r="FG20" s="98"/>
      <c r="FH20" s="118"/>
      <c r="FI20" s="119">
        <f t="shared" si="199"/>
        <v>0</v>
      </c>
      <c r="FJ20" s="123">
        <f>'прил № 2 (01.01.23)'!MJ730</f>
        <v>0</v>
      </c>
      <c r="FK20" s="119">
        <f>FJ20/FJ10</f>
        <v>0</v>
      </c>
      <c r="FL20" s="98">
        <f>FL10*FK20</f>
        <v>0</v>
      </c>
      <c r="FM20" s="116">
        <f t="shared" si="48"/>
        <v>0</v>
      </c>
      <c r="FN20" s="90">
        <f>FN10</f>
        <v>0</v>
      </c>
      <c r="FO20" s="117">
        <f t="shared" si="49"/>
        <v>0</v>
      </c>
      <c r="FP20" s="98">
        <f t="shared" si="50"/>
        <v>0</v>
      </c>
      <c r="FQ20" s="98"/>
      <c r="FR20" s="118"/>
      <c r="FS20" s="119">
        <f t="shared" si="200"/>
        <v>0</v>
      </c>
      <c r="FT20" s="123">
        <f>'прил № 2 (01.01.23)'!NE730</f>
        <v>0</v>
      </c>
      <c r="FU20" s="119">
        <f>FT20/FT10</f>
        <v>0</v>
      </c>
      <c r="FV20" s="98">
        <f>FV10*FU20</f>
        <v>0</v>
      </c>
      <c r="FW20" s="116">
        <f t="shared" si="51"/>
        <v>0</v>
      </c>
      <c r="FX20" s="90">
        <f>FX10</f>
        <v>0</v>
      </c>
      <c r="FY20" s="117">
        <f t="shared" si="52"/>
        <v>0</v>
      </c>
      <c r="FZ20" s="98">
        <f t="shared" si="53"/>
        <v>0</v>
      </c>
      <c r="GA20" s="98"/>
      <c r="GB20" s="118"/>
      <c r="GC20" s="119">
        <f t="shared" si="201"/>
        <v>0</v>
      </c>
      <c r="GD20" s="123">
        <f>'прил № 2 (01.01.23)'!NZ730</f>
        <v>0</v>
      </c>
      <c r="GE20" s="119">
        <f>GD20/GD10</f>
        <v>0</v>
      </c>
      <c r="GF20" s="98">
        <f>GF10*GE20</f>
        <v>0</v>
      </c>
      <c r="GG20" s="116">
        <f t="shared" si="54"/>
        <v>0</v>
      </c>
      <c r="GH20" s="90">
        <f>GH10</f>
        <v>0</v>
      </c>
      <c r="GI20" s="117">
        <f t="shared" si="55"/>
        <v>0</v>
      </c>
      <c r="GJ20" s="98">
        <f t="shared" si="56"/>
        <v>0</v>
      </c>
      <c r="GK20" s="98"/>
      <c r="GL20" s="118"/>
      <c r="GM20" s="119">
        <f t="shared" si="202"/>
        <v>0</v>
      </c>
      <c r="GN20" s="123">
        <f>'прил № 2 (01.01.23)'!OU730</f>
        <v>0</v>
      </c>
      <c r="GO20" s="119">
        <f>GN20/GN10</f>
        <v>0</v>
      </c>
      <c r="GP20" s="98">
        <f>GP10*GO20</f>
        <v>0</v>
      </c>
      <c r="GQ20" s="116">
        <f t="shared" si="57"/>
        <v>0</v>
      </c>
      <c r="GR20" s="90">
        <f>GR10</f>
        <v>0</v>
      </c>
      <c r="GS20" s="117">
        <f t="shared" si="58"/>
        <v>0</v>
      </c>
      <c r="GT20" s="98">
        <f t="shared" si="59"/>
        <v>0</v>
      </c>
      <c r="GU20" s="98"/>
      <c r="GV20" s="118"/>
      <c r="GW20" s="119">
        <f t="shared" si="203"/>
        <v>0</v>
      </c>
      <c r="GX20" s="123">
        <f>'прил № 2 (01.01.23)'!PP730</f>
        <v>0</v>
      </c>
      <c r="GY20" s="119">
        <f>GX20/GX10</f>
        <v>0</v>
      </c>
      <c r="GZ20" s="98">
        <f>GZ10*GY20</f>
        <v>0</v>
      </c>
      <c r="HA20" s="116">
        <f t="shared" si="60"/>
        <v>0</v>
      </c>
      <c r="HB20" s="90">
        <f>HB10</f>
        <v>0</v>
      </c>
      <c r="HC20" s="117">
        <f t="shared" si="61"/>
        <v>0</v>
      </c>
      <c r="HD20" s="98">
        <f t="shared" si="62"/>
        <v>0</v>
      </c>
      <c r="HE20" s="98"/>
      <c r="HF20" s="118"/>
      <c r="HG20" s="119">
        <f t="shared" si="204"/>
        <v>0</v>
      </c>
      <c r="HH20" s="123">
        <f>'прил № 2 (01.01.23)'!QK730</f>
        <v>0</v>
      </c>
      <c r="HI20" s="119">
        <f>HH20/HH10</f>
        <v>0</v>
      </c>
      <c r="HJ20" s="98">
        <f>HJ10*HI20</f>
        <v>0</v>
      </c>
      <c r="HK20" s="116">
        <f t="shared" si="63"/>
        <v>0</v>
      </c>
      <c r="HL20" s="90">
        <f>HL10</f>
        <v>0</v>
      </c>
      <c r="HM20" s="117">
        <f t="shared" si="64"/>
        <v>0</v>
      </c>
      <c r="HN20" s="98">
        <f t="shared" si="65"/>
        <v>0</v>
      </c>
      <c r="HO20" s="98"/>
      <c r="HP20" s="118"/>
      <c r="HQ20" s="119">
        <f t="shared" si="205"/>
        <v>0</v>
      </c>
      <c r="HR20" s="123">
        <f>'прил № 2 (01.01.23)'!RF730</f>
        <v>0</v>
      </c>
      <c r="HS20" s="119">
        <f>HR20/HR10</f>
        <v>0</v>
      </c>
      <c r="HT20" s="98">
        <f>HT10*HS20</f>
        <v>0</v>
      </c>
      <c r="HU20" s="116">
        <f t="shared" si="66"/>
        <v>0</v>
      </c>
      <c r="HV20" s="90">
        <f>HV10</f>
        <v>0</v>
      </c>
      <c r="HW20" s="117">
        <f t="shared" si="67"/>
        <v>0</v>
      </c>
      <c r="HX20" s="98">
        <f t="shared" si="68"/>
        <v>0</v>
      </c>
      <c r="HY20" s="98"/>
      <c r="HZ20" s="118"/>
      <c r="IA20" s="119">
        <f t="shared" si="206"/>
        <v>0</v>
      </c>
      <c r="IB20" s="123">
        <f>'прил № 2 (01.01.23)'!SA730</f>
        <v>0</v>
      </c>
      <c r="IC20" s="119">
        <f>IB20/IB10</f>
        <v>0</v>
      </c>
      <c r="ID20" s="98">
        <f>ID10*IC20</f>
        <v>0</v>
      </c>
      <c r="IE20" s="116">
        <f t="shared" si="69"/>
        <v>0</v>
      </c>
      <c r="IF20" s="90">
        <f>IF10</f>
        <v>0</v>
      </c>
      <c r="IG20" s="117">
        <f t="shared" si="70"/>
        <v>0</v>
      </c>
      <c r="IH20" s="98">
        <f t="shared" si="71"/>
        <v>0</v>
      </c>
      <c r="II20" s="98"/>
      <c r="IJ20" s="118"/>
      <c r="IK20" s="119">
        <f t="shared" si="207"/>
        <v>0</v>
      </c>
      <c r="IL20" s="123">
        <f>'прил № 2 (01.01.23)'!SV730</f>
        <v>12</v>
      </c>
      <c r="IM20" s="119">
        <f>IL20/IL10</f>
        <v>7.4999999999999997E-2</v>
      </c>
      <c r="IN20" s="98">
        <f>IN10*IM20</f>
        <v>0</v>
      </c>
      <c r="IO20" s="116">
        <f t="shared" si="72"/>
        <v>0</v>
      </c>
      <c r="IP20" s="90">
        <f>IP10</f>
        <v>0</v>
      </c>
      <c r="IQ20" s="117">
        <f t="shared" si="73"/>
        <v>0</v>
      </c>
      <c r="IR20" s="98">
        <f t="shared" si="74"/>
        <v>0</v>
      </c>
      <c r="IS20" s="98"/>
      <c r="IT20" s="118"/>
      <c r="IU20" s="119">
        <f t="shared" si="208"/>
        <v>0</v>
      </c>
      <c r="IV20" s="123">
        <f>'прил № 2 (01.01.23)'!TQ730</f>
        <v>0</v>
      </c>
      <c r="IW20" s="119">
        <f>IV20/IV10</f>
        <v>0</v>
      </c>
      <c r="IX20" s="98">
        <f>IX10*IW20</f>
        <v>0</v>
      </c>
      <c r="IY20" s="116">
        <f t="shared" si="75"/>
        <v>0</v>
      </c>
      <c r="IZ20" s="90">
        <f>IZ10</f>
        <v>0</v>
      </c>
      <c r="JA20" s="117">
        <f t="shared" si="76"/>
        <v>0</v>
      </c>
      <c r="JB20" s="98">
        <f t="shared" si="77"/>
        <v>0</v>
      </c>
      <c r="JC20" s="98"/>
      <c r="JD20" s="118"/>
      <c r="JE20" s="119">
        <f t="shared" si="209"/>
        <v>0</v>
      </c>
      <c r="JF20" s="123">
        <f>'прил № 2 (01.01.23)'!UL730</f>
        <v>0</v>
      </c>
      <c r="JG20" s="119">
        <f>JF20/JF10</f>
        <v>0</v>
      </c>
      <c r="JH20" s="98">
        <f>JH10*JG20</f>
        <v>0</v>
      </c>
      <c r="JI20" s="116">
        <f t="shared" si="78"/>
        <v>0</v>
      </c>
      <c r="JJ20" s="90">
        <f>JJ10</f>
        <v>0</v>
      </c>
      <c r="JK20" s="117">
        <f t="shared" si="79"/>
        <v>0</v>
      </c>
      <c r="JL20" s="98">
        <f t="shared" si="80"/>
        <v>0</v>
      </c>
      <c r="JM20" s="98"/>
      <c r="JN20" s="118"/>
      <c r="JO20" s="119">
        <f t="shared" si="210"/>
        <v>0</v>
      </c>
      <c r="JP20" s="123">
        <f>'прил № 2 (01.01.23)'!VG730</f>
        <v>0</v>
      </c>
      <c r="JQ20" s="119">
        <f>JP20/JP10</f>
        <v>0</v>
      </c>
      <c r="JR20" s="98">
        <f>JR10*JQ20</f>
        <v>0</v>
      </c>
      <c r="JS20" s="116">
        <f t="shared" si="81"/>
        <v>0</v>
      </c>
      <c r="JT20" s="90">
        <f>JT10</f>
        <v>0</v>
      </c>
      <c r="JU20" s="117">
        <f t="shared" si="82"/>
        <v>0</v>
      </c>
      <c r="JV20" s="98">
        <f t="shared" si="83"/>
        <v>0</v>
      </c>
      <c r="JW20" s="98"/>
      <c r="JX20" s="118"/>
      <c r="JY20" s="119">
        <f t="shared" si="211"/>
        <v>0</v>
      </c>
      <c r="JZ20" s="123"/>
      <c r="KA20" s="119" t="e">
        <f>JZ20/JZ10</f>
        <v>#DIV/0!</v>
      </c>
      <c r="KB20" s="98" t="e">
        <f>KB10*KA20</f>
        <v>#DIV/0!</v>
      </c>
      <c r="KC20" s="116">
        <f t="shared" si="84"/>
        <v>0</v>
      </c>
      <c r="KD20" s="90">
        <f>KD10</f>
        <v>0</v>
      </c>
      <c r="KE20" s="117">
        <f t="shared" si="85"/>
        <v>0</v>
      </c>
      <c r="KF20" s="98">
        <f t="shared" si="86"/>
        <v>0</v>
      </c>
      <c r="KG20" s="98"/>
      <c r="KH20" s="118"/>
      <c r="KI20" s="119">
        <f t="shared" si="212"/>
        <v>0</v>
      </c>
      <c r="KJ20" s="123">
        <f>'прил № 2 (01.01.23)'!WW730</f>
        <v>0</v>
      </c>
      <c r="KK20" s="119">
        <f>KJ20/KJ10</f>
        <v>0</v>
      </c>
      <c r="KL20" s="98">
        <f>KL10*KK20</f>
        <v>0</v>
      </c>
      <c r="KM20" s="116">
        <f t="shared" si="87"/>
        <v>0</v>
      </c>
      <c r="KN20" s="90">
        <f>KN10</f>
        <v>0</v>
      </c>
      <c r="KO20" s="117">
        <f t="shared" si="88"/>
        <v>0</v>
      </c>
      <c r="KP20" s="98">
        <f t="shared" si="89"/>
        <v>0</v>
      </c>
      <c r="KQ20" s="98"/>
      <c r="KR20" s="118"/>
      <c r="KS20" s="119">
        <f t="shared" si="213"/>
        <v>0</v>
      </c>
      <c r="KT20" s="123">
        <f>'прил № 2 (01.01.23)'!XR730</f>
        <v>0</v>
      </c>
      <c r="KU20" s="119">
        <f>KT20/KT10</f>
        <v>0</v>
      </c>
      <c r="KV20" s="98">
        <f>KV10*KU20</f>
        <v>0</v>
      </c>
      <c r="KW20" s="116">
        <f t="shared" si="90"/>
        <v>0</v>
      </c>
      <c r="KX20" s="90">
        <f>KX10</f>
        <v>0</v>
      </c>
      <c r="KY20" s="117">
        <f t="shared" si="91"/>
        <v>0</v>
      </c>
      <c r="KZ20" s="98">
        <f t="shared" si="92"/>
        <v>0</v>
      </c>
      <c r="LA20" s="98"/>
      <c r="LB20" s="118"/>
      <c r="LC20" s="119">
        <f t="shared" si="214"/>
        <v>0</v>
      </c>
      <c r="LD20" s="123">
        <f>'прил № 2 (01.01.23)'!YM730</f>
        <v>0</v>
      </c>
      <c r="LE20" s="119">
        <f>LD20/LD10</f>
        <v>0</v>
      </c>
      <c r="LF20" s="98">
        <f>LF10*LE20</f>
        <v>0</v>
      </c>
      <c r="LG20" s="116">
        <f t="shared" si="93"/>
        <v>0</v>
      </c>
      <c r="LH20" s="90">
        <f>LH10</f>
        <v>0</v>
      </c>
      <c r="LI20" s="117">
        <f t="shared" si="94"/>
        <v>0</v>
      </c>
      <c r="LJ20" s="98">
        <f t="shared" si="95"/>
        <v>0</v>
      </c>
      <c r="LK20" s="98"/>
      <c r="LL20" s="118"/>
      <c r="LM20" s="119">
        <f t="shared" si="215"/>
        <v>0</v>
      </c>
      <c r="LN20" s="123">
        <f>'прил № 2 (01.01.23)'!ZH730</f>
        <v>0</v>
      </c>
      <c r="LO20" s="119">
        <f>LN20/LN10</f>
        <v>0</v>
      </c>
      <c r="LP20" s="98">
        <f>LP10*LO20</f>
        <v>0</v>
      </c>
      <c r="LQ20" s="116">
        <f t="shared" si="96"/>
        <v>0</v>
      </c>
      <c r="LR20" s="90">
        <f>LR10</f>
        <v>0</v>
      </c>
      <c r="LS20" s="117">
        <f t="shared" si="97"/>
        <v>0</v>
      </c>
      <c r="LT20" s="98">
        <f t="shared" si="98"/>
        <v>0</v>
      </c>
      <c r="LU20" s="98"/>
      <c r="LV20" s="118"/>
      <c r="LW20" s="119">
        <f t="shared" si="216"/>
        <v>0</v>
      </c>
      <c r="LX20" s="123">
        <f>'прил № 2 (01.01.23)'!AAC730</f>
        <v>0</v>
      </c>
      <c r="LY20" s="119">
        <f>LX20/LX10</f>
        <v>0</v>
      </c>
      <c r="LZ20" s="98">
        <f>LZ10*LY20</f>
        <v>0</v>
      </c>
      <c r="MA20" s="116">
        <f t="shared" si="99"/>
        <v>0</v>
      </c>
      <c r="MB20" s="90">
        <f>MB10</f>
        <v>0</v>
      </c>
      <c r="MC20" s="117">
        <f t="shared" si="100"/>
        <v>0</v>
      </c>
      <c r="MD20" s="98">
        <f t="shared" si="101"/>
        <v>0</v>
      </c>
      <c r="ME20" s="98"/>
      <c r="MF20" s="118"/>
      <c r="MG20" s="119">
        <f t="shared" si="217"/>
        <v>0</v>
      </c>
      <c r="MH20" s="123">
        <f>'прил № 2 (01.01.23)'!AAX730</f>
        <v>0</v>
      </c>
      <c r="MI20" s="119">
        <f>MH20/MH10</f>
        <v>0</v>
      </c>
      <c r="MJ20" s="98">
        <f>MJ10*MI20</f>
        <v>0</v>
      </c>
      <c r="MK20" s="116">
        <f t="shared" si="102"/>
        <v>0</v>
      </c>
      <c r="ML20" s="90">
        <f>ML10</f>
        <v>0</v>
      </c>
      <c r="MM20" s="117">
        <f t="shared" si="103"/>
        <v>0</v>
      </c>
      <c r="MN20" s="98">
        <f t="shared" si="104"/>
        <v>0</v>
      </c>
      <c r="MO20" s="98"/>
      <c r="MP20" s="118"/>
      <c r="MQ20" s="119">
        <f t="shared" si="218"/>
        <v>0</v>
      </c>
      <c r="MR20" s="123">
        <f>'прил № 2 (01.01.23)'!ABS730</f>
        <v>0</v>
      </c>
      <c r="MS20" s="119">
        <f>MR20/MR10</f>
        <v>0</v>
      </c>
      <c r="MT20" s="98">
        <f>MT10*MS20</f>
        <v>0</v>
      </c>
      <c r="MU20" s="116">
        <f t="shared" si="105"/>
        <v>0</v>
      </c>
      <c r="MV20" s="90">
        <f>MV10</f>
        <v>0</v>
      </c>
      <c r="MW20" s="117">
        <f t="shared" si="106"/>
        <v>0</v>
      </c>
      <c r="MX20" s="98">
        <f t="shared" si="107"/>
        <v>0</v>
      </c>
      <c r="MY20" s="98"/>
      <c r="MZ20" s="118"/>
      <c r="NA20" s="119">
        <f t="shared" si="219"/>
        <v>0</v>
      </c>
      <c r="NB20" s="123">
        <f>'прил № 2 (01.01.23)'!ACN730</f>
        <v>31</v>
      </c>
      <c r="NC20" s="119">
        <f>NB20/NB10</f>
        <v>0.30692999999999998</v>
      </c>
      <c r="ND20" s="98">
        <f>ND10*NC20</f>
        <v>0</v>
      </c>
      <c r="NE20" s="116">
        <f t="shared" si="108"/>
        <v>0</v>
      </c>
      <c r="NF20" s="90">
        <f>NF10</f>
        <v>0</v>
      </c>
      <c r="NG20" s="117">
        <f t="shared" si="109"/>
        <v>0</v>
      </c>
      <c r="NH20" s="98">
        <f t="shared" si="110"/>
        <v>0</v>
      </c>
      <c r="NI20" s="98"/>
      <c r="NJ20" s="118"/>
      <c r="NK20" s="119">
        <f t="shared" si="220"/>
        <v>0</v>
      </c>
      <c r="NL20" s="123">
        <f>'прил № 2 (01.01.23)'!ADI730</f>
        <v>0</v>
      </c>
      <c r="NM20" s="119">
        <f>NL20/NL10</f>
        <v>0</v>
      </c>
      <c r="NN20" s="98">
        <f>NN10*NM20</f>
        <v>0</v>
      </c>
      <c r="NO20" s="116">
        <f t="shared" si="111"/>
        <v>0</v>
      </c>
      <c r="NP20" s="90">
        <f>NP10</f>
        <v>0</v>
      </c>
      <c r="NQ20" s="117">
        <f t="shared" si="112"/>
        <v>0</v>
      </c>
      <c r="NR20" s="98">
        <f t="shared" si="113"/>
        <v>0</v>
      </c>
      <c r="NS20" s="98"/>
      <c r="NT20" s="118"/>
      <c r="NU20" s="119">
        <f t="shared" si="221"/>
        <v>0</v>
      </c>
      <c r="NV20" s="123">
        <f>'прил № 2 (01.01.23)'!AED730</f>
        <v>0</v>
      </c>
      <c r="NW20" s="119">
        <f>NV20/NV10</f>
        <v>0</v>
      </c>
      <c r="NX20" s="98">
        <f>NX10*NW20</f>
        <v>0</v>
      </c>
      <c r="NY20" s="116">
        <f t="shared" si="114"/>
        <v>0</v>
      </c>
      <c r="NZ20" s="90">
        <f>NZ10</f>
        <v>0</v>
      </c>
      <c r="OA20" s="117">
        <f t="shared" si="115"/>
        <v>0</v>
      </c>
      <c r="OB20" s="98">
        <f t="shared" si="116"/>
        <v>0</v>
      </c>
      <c r="OC20" s="98"/>
      <c r="OD20" s="118"/>
      <c r="OE20" s="119">
        <f t="shared" si="222"/>
        <v>0</v>
      </c>
      <c r="OF20" s="123">
        <f>'прил № 2 (01.01.23)'!AEY730</f>
        <v>31</v>
      </c>
      <c r="OG20" s="119">
        <f>OF20/OF10</f>
        <v>0.17713999999999999</v>
      </c>
      <c r="OH20" s="98">
        <f>OH10*OG20</f>
        <v>0</v>
      </c>
      <c r="OI20" s="116">
        <f t="shared" si="117"/>
        <v>0</v>
      </c>
      <c r="OJ20" s="90">
        <f>OJ10</f>
        <v>0</v>
      </c>
      <c r="OK20" s="117">
        <f t="shared" si="118"/>
        <v>0</v>
      </c>
      <c r="OL20" s="98">
        <f t="shared" si="119"/>
        <v>0</v>
      </c>
      <c r="OM20" s="98"/>
      <c r="ON20" s="118"/>
      <c r="OO20" s="119">
        <f t="shared" si="223"/>
        <v>0</v>
      </c>
      <c r="OP20" s="123">
        <f>'прил № 2 (01.01.23)'!AFT730</f>
        <v>0</v>
      </c>
      <c r="OQ20" s="119">
        <f>OP20/OP10</f>
        <v>0</v>
      </c>
      <c r="OR20" s="98">
        <f>OR10*OQ20</f>
        <v>0</v>
      </c>
      <c r="OS20" s="116">
        <f t="shared" si="120"/>
        <v>0</v>
      </c>
      <c r="OT20" s="90">
        <f>OT10</f>
        <v>0</v>
      </c>
      <c r="OU20" s="117">
        <f t="shared" si="121"/>
        <v>0</v>
      </c>
      <c r="OV20" s="98">
        <f t="shared" si="122"/>
        <v>0</v>
      </c>
      <c r="OW20" s="98"/>
      <c r="OX20" s="118"/>
      <c r="OY20" s="119">
        <f t="shared" si="224"/>
        <v>0</v>
      </c>
      <c r="OZ20" s="123">
        <f>'прил № 2 (01.01.23)'!AGO730</f>
        <v>0</v>
      </c>
      <c r="PA20" s="119">
        <f>OZ20/OZ10</f>
        <v>0</v>
      </c>
      <c r="PB20" s="98">
        <f>PB10*PA20</f>
        <v>0</v>
      </c>
      <c r="PC20" s="116">
        <f t="shared" si="123"/>
        <v>0</v>
      </c>
      <c r="PD20" s="90">
        <f>PD10</f>
        <v>0</v>
      </c>
      <c r="PE20" s="117">
        <f t="shared" si="124"/>
        <v>0</v>
      </c>
      <c r="PF20" s="98">
        <f t="shared" si="125"/>
        <v>0</v>
      </c>
      <c r="PG20" s="98"/>
      <c r="PH20" s="118"/>
      <c r="PI20" s="119">
        <f t="shared" si="225"/>
        <v>0</v>
      </c>
      <c r="PJ20" s="123">
        <f>'прил № 2 (01.01.23)'!AHJ730</f>
        <v>0</v>
      </c>
      <c r="PK20" s="119">
        <f>PJ20/PJ10</f>
        <v>0</v>
      </c>
      <c r="PL20" s="98">
        <f>PL10*PK20</f>
        <v>0</v>
      </c>
      <c r="PM20" s="116">
        <f t="shared" si="126"/>
        <v>0</v>
      </c>
      <c r="PN20" s="90">
        <f>PN10</f>
        <v>0</v>
      </c>
      <c r="PO20" s="117">
        <f t="shared" si="127"/>
        <v>0</v>
      </c>
      <c r="PP20" s="98">
        <f t="shared" si="128"/>
        <v>0</v>
      </c>
      <c r="PQ20" s="98"/>
      <c r="PR20" s="118"/>
      <c r="PS20" s="119">
        <f t="shared" si="226"/>
        <v>0</v>
      </c>
      <c r="PT20" s="123">
        <f>'прил № 2 (01.01.23)'!AIE730</f>
        <v>0</v>
      </c>
      <c r="PU20" s="119">
        <f>PT20/PT10</f>
        <v>0</v>
      </c>
      <c r="PV20" s="98">
        <f>PV10*PU20</f>
        <v>0</v>
      </c>
      <c r="PW20" s="116">
        <f t="shared" si="129"/>
        <v>0</v>
      </c>
      <c r="PX20" s="90">
        <f>PX10</f>
        <v>0</v>
      </c>
      <c r="PY20" s="117">
        <f t="shared" si="130"/>
        <v>0</v>
      </c>
      <c r="PZ20" s="98">
        <f t="shared" si="131"/>
        <v>0</v>
      </c>
      <c r="QA20" s="98"/>
      <c r="QB20" s="118"/>
      <c r="QC20" s="119">
        <f t="shared" si="227"/>
        <v>0</v>
      </c>
      <c r="QD20" s="123"/>
      <c r="QE20" s="119" t="e">
        <f>QD20/QD10</f>
        <v>#DIV/0!</v>
      </c>
      <c r="QF20" s="98" t="e">
        <f>QF10*QE20</f>
        <v>#DIV/0!</v>
      </c>
      <c r="QG20" s="116">
        <f t="shared" si="132"/>
        <v>0</v>
      </c>
      <c r="QH20" s="90">
        <f>QH10</f>
        <v>0</v>
      </c>
      <c r="QI20" s="117">
        <f t="shared" si="133"/>
        <v>0</v>
      </c>
      <c r="QJ20" s="98">
        <f t="shared" si="134"/>
        <v>0</v>
      </c>
      <c r="QK20" s="98"/>
      <c r="QL20" s="118"/>
      <c r="QM20" s="119">
        <f t="shared" si="228"/>
        <v>0</v>
      </c>
      <c r="QN20" s="123">
        <f>'прил № 2 (01.01.23)'!AJU730</f>
        <v>0</v>
      </c>
      <c r="QO20" s="119">
        <f>QN20/QN10</f>
        <v>0</v>
      </c>
      <c r="QP20" s="98">
        <f>QP10*QO20</f>
        <v>0</v>
      </c>
      <c r="QQ20" s="116">
        <f t="shared" si="135"/>
        <v>0</v>
      </c>
      <c r="QR20" s="90">
        <f>QR10</f>
        <v>0</v>
      </c>
      <c r="QS20" s="117">
        <f t="shared" si="136"/>
        <v>0</v>
      </c>
      <c r="QT20" s="98">
        <f t="shared" si="137"/>
        <v>0</v>
      </c>
      <c r="QU20" s="98"/>
      <c r="QV20" s="118"/>
      <c r="QW20" s="119">
        <f t="shared" si="229"/>
        <v>0</v>
      </c>
      <c r="QX20" s="123">
        <f>'прил № 2 (01.01.23)'!AKP730</f>
        <v>0</v>
      </c>
      <c r="QY20" s="119">
        <f>QX20/QX10</f>
        <v>0</v>
      </c>
      <c r="QZ20" s="98">
        <f>QZ10*QY20</f>
        <v>0</v>
      </c>
      <c r="RA20" s="116">
        <f t="shared" si="138"/>
        <v>0</v>
      </c>
      <c r="RB20" s="90">
        <f>RB10</f>
        <v>0</v>
      </c>
      <c r="RC20" s="117">
        <f t="shared" si="139"/>
        <v>0</v>
      </c>
      <c r="RD20" s="98">
        <f t="shared" si="140"/>
        <v>0</v>
      </c>
      <c r="RE20" s="98"/>
      <c r="RF20" s="118"/>
      <c r="RG20" s="119">
        <f t="shared" si="230"/>
        <v>0</v>
      </c>
      <c r="RH20" s="123">
        <f>'прил № 2 (01.01.23)'!ALK730</f>
        <v>0</v>
      </c>
      <c r="RI20" s="119">
        <f>RH20/RH10</f>
        <v>0</v>
      </c>
      <c r="RJ20" s="98">
        <f>RJ10*RI20</f>
        <v>0</v>
      </c>
      <c r="RK20" s="116">
        <f t="shared" si="141"/>
        <v>0</v>
      </c>
      <c r="RL20" s="90">
        <f>RL10</f>
        <v>0</v>
      </c>
      <c r="RM20" s="117">
        <f t="shared" si="142"/>
        <v>0</v>
      </c>
      <c r="RN20" s="98">
        <f t="shared" si="143"/>
        <v>0</v>
      </c>
      <c r="RO20" s="98"/>
      <c r="RP20" s="118"/>
      <c r="RQ20" s="119">
        <f t="shared" si="231"/>
        <v>0</v>
      </c>
      <c r="RR20" s="123">
        <f>'прил № 2 (01.01.23)'!AMF730</f>
        <v>0</v>
      </c>
      <c r="RS20" s="119">
        <f>RR20/RR10</f>
        <v>0</v>
      </c>
      <c r="RT20" s="98">
        <f>RT10*RS20</f>
        <v>0</v>
      </c>
      <c r="RU20" s="116">
        <f t="shared" si="144"/>
        <v>0</v>
      </c>
      <c r="RV20" s="90">
        <f>RV10</f>
        <v>0</v>
      </c>
      <c r="RW20" s="117">
        <f t="shared" si="145"/>
        <v>0</v>
      </c>
      <c r="RX20" s="98">
        <f t="shared" si="146"/>
        <v>0</v>
      </c>
      <c r="RY20" s="98"/>
      <c r="RZ20" s="118"/>
      <c r="SA20" s="119">
        <f t="shared" si="232"/>
        <v>0</v>
      </c>
      <c r="SB20" s="123">
        <f>'прил № 2 (01.01.23)'!ANA730</f>
        <v>0</v>
      </c>
      <c r="SC20" s="119">
        <f>SB20/SB10</f>
        <v>0</v>
      </c>
      <c r="SD20" s="98">
        <f>SD10*SC20</f>
        <v>0</v>
      </c>
      <c r="SE20" s="116">
        <f t="shared" si="147"/>
        <v>0</v>
      </c>
      <c r="SF20" s="90">
        <f>SF10</f>
        <v>0</v>
      </c>
      <c r="SG20" s="117">
        <f t="shared" si="148"/>
        <v>0</v>
      </c>
      <c r="SH20" s="98">
        <f t="shared" si="149"/>
        <v>0</v>
      </c>
      <c r="SI20" s="98"/>
      <c r="SJ20" s="118"/>
      <c r="SK20" s="119">
        <f t="shared" si="233"/>
        <v>0</v>
      </c>
      <c r="SL20" s="123">
        <f>'прил № 2 (01.01.23)'!ANV730</f>
        <v>0</v>
      </c>
      <c r="SM20" s="119">
        <f>SL20/SL10</f>
        <v>0</v>
      </c>
      <c r="SN20" s="98">
        <f>SN10*SM20</f>
        <v>0</v>
      </c>
      <c r="SO20" s="116">
        <f t="shared" si="150"/>
        <v>0</v>
      </c>
      <c r="SP20" s="90">
        <f>SP10</f>
        <v>9.92</v>
      </c>
      <c r="SQ20" s="117">
        <f t="shared" si="151"/>
        <v>0</v>
      </c>
      <c r="SR20" s="98">
        <f t="shared" si="152"/>
        <v>0</v>
      </c>
      <c r="SS20" s="98"/>
      <c r="ST20" s="118"/>
      <c r="SU20" s="119">
        <f t="shared" si="234"/>
        <v>0</v>
      </c>
      <c r="SV20" s="123">
        <f>'прил № 2 (01.01.23)'!AOQ730</f>
        <v>0</v>
      </c>
      <c r="SW20" s="119">
        <f>SV20/SV10</f>
        <v>0</v>
      </c>
      <c r="SX20" s="98">
        <f>SX10*SW20</f>
        <v>0</v>
      </c>
      <c r="SY20" s="116">
        <f t="shared" si="153"/>
        <v>0</v>
      </c>
      <c r="SZ20" s="90">
        <f>SZ10</f>
        <v>0</v>
      </c>
      <c r="TA20" s="117">
        <f t="shared" si="154"/>
        <v>0</v>
      </c>
      <c r="TB20" s="98">
        <f t="shared" si="155"/>
        <v>0</v>
      </c>
      <c r="TC20" s="98"/>
      <c r="TD20" s="118"/>
      <c r="TE20" s="119">
        <f t="shared" si="235"/>
        <v>0</v>
      </c>
      <c r="TF20" s="123">
        <f>'прил № 2 (01.01.23)'!APL730</f>
        <v>0</v>
      </c>
      <c r="TG20" s="119">
        <f>TF20/TF10</f>
        <v>0</v>
      </c>
      <c r="TH20" s="98">
        <f>TH10*TG20</f>
        <v>0</v>
      </c>
      <c r="TI20" s="116">
        <f t="shared" si="156"/>
        <v>0</v>
      </c>
      <c r="TJ20" s="90">
        <f>TJ10</f>
        <v>0</v>
      </c>
      <c r="TK20" s="117">
        <f t="shared" si="157"/>
        <v>0</v>
      </c>
      <c r="TL20" s="98">
        <f t="shared" si="158"/>
        <v>0</v>
      </c>
      <c r="TM20" s="98"/>
      <c r="TN20" s="118"/>
      <c r="TO20" s="119">
        <f t="shared" si="236"/>
        <v>0</v>
      </c>
      <c r="TP20" s="123">
        <f>'прил № 2 (01.01.23)'!AQG730</f>
        <v>0</v>
      </c>
      <c r="TQ20" s="119">
        <f>TP20/TP10</f>
        <v>0</v>
      </c>
      <c r="TR20" s="98">
        <f>TR10*TQ20</f>
        <v>0</v>
      </c>
      <c r="TS20" s="116">
        <f t="shared" si="159"/>
        <v>0</v>
      </c>
      <c r="TT20" s="90">
        <f>TT10</f>
        <v>0</v>
      </c>
      <c r="TU20" s="117">
        <f t="shared" si="160"/>
        <v>0</v>
      </c>
      <c r="TV20" s="98">
        <f t="shared" si="161"/>
        <v>0</v>
      </c>
      <c r="TW20" s="98"/>
      <c r="TX20" s="118"/>
      <c r="TY20" s="119">
        <f t="shared" si="237"/>
        <v>0</v>
      </c>
      <c r="TZ20" s="123">
        <f>'прил № 2 (01.01.23)'!ARB730</f>
        <v>0</v>
      </c>
      <c r="UA20" s="119">
        <f>TZ20/TZ10</f>
        <v>0</v>
      </c>
      <c r="UB20" s="98">
        <f>UB10*UA20</f>
        <v>0</v>
      </c>
      <c r="UC20" s="116">
        <f t="shared" si="162"/>
        <v>0</v>
      </c>
      <c r="UD20" s="90">
        <f>UD10</f>
        <v>0</v>
      </c>
      <c r="UE20" s="117">
        <f t="shared" si="163"/>
        <v>0</v>
      </c>
      <c r="UF20" s="98">
        <f t="shared" si="164"/>
        <v>0</v>
      </c>
      <c r="UG20" s="98"/>
      <c r="UH20" s="118"/>
      <c r="UI20" s="119">
        <f t="shared" si="238"/>
        <v>0</v>
      </c>
      <c r="UJ20" s="123">
        <f>'прил № 2 (01.01.23)'!ARW730</f>
        <v>0</v>
      </c>
      <c r="UK20" s="119">
        <f>UJ20/UJ10</f>
        <v>0</v>
      </c>
      <c r="UL20" s="98">
        <f>UL10*UK20</f>
        <v>0</v>
      </c>
      <c r="UM20" s="116">
        <f t="shared" si="165"/>
        <v>0</v>
      </c>
      <c r="UN20" s="90">
        <f>UN10</f>
        <v>0</v>
      </c>
      <c r="UO20" s="117">
        <f t="shared" si="166"/>
        <v>0</v>
      </c>
      <c r="UP20" s="98">
        <f t="shared" si="167"/>
        <v>0</v>
      </c>
      <c r="UQ20" s="98"/>
      <c r="UR20" s="118"/>
      <c r="US20" s="119">
        <f t="shared" si="239"/>
        <v>0</v>
      </c>
      <c r="UT20" s="123">
        <f>'прил № 2 (01.01.23)'!ASR730</f>
        <v>0</v>
      </c>
      <c r="UU20" s="119">
        <f>UT20/UT10</f>
        <v>0</v>
      </c>
      <c r="UV20" s="98">
        <f>UV10*UU20</f>
        <v>0</v>
      </c>
      <c r="UW20" s="116">
        <f t="shared" si="168"/>
        <v>0</v>
      </c>
      <c r="UX20" s="90">
        <f>UX10</f>
        <v>0</v>
      </c>
      <c r="UY20" s="117">
        <f t="shared" si="169"/>
        <v>0</v>
      </c>
      <c r="UZ20" s="98">
        <f t="shared" si="170"/>
        <v>0</v>
      </c>
      <c r="VA20" s="98"/>
      <c r="VB20" s="118"/>
      <c r="VC20" s="119">
        <f t="shared" si="240"/>
        <v>0</v>
      </c>
      <c r="VD20" s="123">
        <f>'прил № 2 (01.01.23)'!ATM730</f>
        <v>0</v>
      </c>
      <c r="VE20" s="119">
        <f>VD20/VD10</f>
        <v>0</v>
      </c>
      <c r="VF20" s="98">
        <f>VF10*VE20</f>
        <v>0</v>
      </c>
      <c r="VG20" s="116">
        <f t="shared" si="171"/>
        <v>0</v>
      </c>
      <c r="VH20" s="90">
        <f>VH10</f>
        <v>0</v>
      </c>
      <c r="VI20" s="117">
        <f t="shared" si="172"/>
        <v>0</v>
      </c>
      <c r="VJ20" s="98">
        <f t="shared" si="173"/>
        <v>0</v>
      </c>
      <c r="VK20" s="98"/>
      <c r="VL20" s="118"/>
      <c r="VM20" s="119">
        <f t="shared" si="241"/>
        <v>0</v>
      </c>
      <c r="VN20" s="123">
        <f>'прил № 2 (01.01.23)'!AUH730</f>
        <v>0</v>
      </c>
      <c r="VO20" s="119">
        <f>VN20/VN10</f>
        <v>0</v>
      </c>
      <c r="VP20" s="98">
        <f>VP10*VO20</f>
        <v>0</v>
      </c>
      <c r="VQ20" s="116">
        <f t="shared" si="174"/>
        <v>0</v>
      </c>
      <c r="VR20" s="90">
        <f>VR10</f>
        <v>0</v>
      </c>
      <c r="VS20" s="117">
        <f t="shared" si="175"/>
        <v>0</v>
      </c>
      <c r="VT20" s="98">
        <f t="shared" si="176"/>
        <v>0</v>
      </c>
      <c r="VU20" s="98"/>
      <c r="VV20" s="118"/>
      <c r="VW20" s="119">
        <f t="shared" si="242"/>
        <v>0</v>
      </c>
      <c r="VX20" s="123">
        <f>'прил № 2 (01.01.23)'!AVC730</f>
        <v>0</v>
      </c>
      <c r="VY20" s="119">
        <f>VX20/VX10</f>
        <v>0</v>
      </c>
      <c r="VZ20" s="98">
        <f>VZ10*VY20</f>
        <v>0</v>
      </c>
      <c r="WA20" s="116">
        <f t="shared" si="177"/>
        <v>0</v>
      </c>
      <c r="WB20" s="90">
        <f>WB10</f>
        <v>0</v>
      </c>
      <c r="WC20" s="117">
        <f t="shared" si="178"/>
        <v>0</v>
      </c>
      <c r="WD20" s="98">
        <f t="shared" si="179"/>
        <v>0</v>
      </c>
      <c r="WE20" s="98"/>
      <c r="WF20" s="118"/>
      <c r="WG20" s="119">
        <f t="shared" si="243"/>
        <v>0</v>
      </c>
      <c r="WH20" s="213">
        <f t="shared" si="183"/>
        <v>74</v>
      </c>
      <c r="WI20" s="119">
        <f>WH20/WH10</f>
        <v>6.0800000000000003E-3</v>
      </c>
      <c r="WJ20" s="98">
        <f>WJ10*WI20</f>
        <v>849.98</v>
      </c>
      <c r="WK20" s="116">
        <f t="shared" si="180"/>
        <v>11.486216219999999</v>
      </c>
      <c r="WL20" s="90">
        <f>WL10</f>
        <v>9.92</v>
      </c>
      <c r="WM20" s="117">
        <f t="shared" si="181"/>
        <v>113.94326</v>
      </c>
      <c r="WN20" s="98">
        <f t="shared" si="182"/>
        <v>8431.7999999999993</v>
      </c>
      <c r="WO20" s="98"/>
      <c r="WP20" s="118"/>
    </row>
    <row r="21" spans="1:614" ht="16.5" customHeight="1" x14ac:dyDescent="0.25">
      <c r="A21" s="5"/>
      <c r="B21" s="85" t="s">
        <v>432</v>
      </c>
      <c r="C21" s="12" t="s">
        <v>751</v>
      </c>
      <c r="D21" s="12" t="s">
        <v>437</v>
      </c>
      <c r="E21" s="4" t="s">
        <v>33</v>
      </c>
      <c r="F21" s="123">
        <f>'прил № 2 (01.01.23)'!L731</f>
        <v>0</v>
      </c>
      <c r="G21" s="119">
        <f>F21/F10</f>
        <v>0</v>
      </c>
      <c r="H21" s="98">
        <f>H10*G21</f>
        <v>0</v>
      </c>
      <c r="I21" s="116">
        <f t="shared" si="244"/>
        <v>0</v>
      </c>
      <c r="J21" s="90">
        <f>J10</f>
        <v>0</v>
      </c>
      <c r="K21" s="117">
        <f t="shared" si="245"/>
        <v>0</v>
      </c>
      <c r="L21" s="98">
        <f t="shared" si="246"/>
        <v>0</v>
      </c>
      <c r="M21" s="98"/>
      <c r="N21" s="118"/>
      <c r="O21" s="119" t="e">
        <f t="shared" si="184"/>
        <v>#DIV/0!</v>
      </c>
      <c r="P21" s="123">
        <f>'прил № 2 (01.01.23)'!AG731</f>
        <v>0</v>
      </c>
      <c r="Q21" s="119">
        <f>P21/P10</f>
        <v>0</v>
      </c>
      <c r="R21" s="98">
        <f>R10*Q21</f>
        <v>0</v>
      </c>
      <c r="S21" s="116">
        <f t="shared" si="3"/>
        <v>0</v>
      </c>
      <c r="T21" s="90">
        <f>T10</f>
        <v>0</v>
      </c>
      <c r="U21" s="117">
        <f t="shared" si="4"/>
        <v>0</v>
      </c>
      <c r="V21" s="98">
        <f t="shared" si="5"/>
        <v>0</v>
      </c>
      <c r="W21" s="98"/>
      <c r="X21" s="118"/>
      <c r="Y21" s="119" t="e">
        <f t="shared" si="185"/>
        <v>#DIV/0!</v>
      </c>
      <c r="Z21" s="123">
        <f>'прил № 2 (01.01.23)'!BB731</f>
        <v>0</v>
      </c>
      <c r="AA21" s="119">
        <f>Z21/Z10</f>
        <v>0</v>
      </c>
      <c r="AB21" s="98">
        <f>AB10*AA21</f>
        <v>0</v>
      </c>
      <c r="AC21" s="116">
        <f t="shared" si="6"/>
        <v>0</v>
      </c>
      <c r="AD21" s="90">
        <f>AD10</f>
        <v>0</v>
      </c>
      <c r="AE21" s="117">
        <f t="shared" si="7"/>
        <v>0</v>
      </c>
      <c r="AF21" s="98">
        <f t="shared" si="8"/>
        <v>0</v>
      </c>
      <c r="AG21" s="98"/>
      <c r="AH21" s="118"/>
      <c r="AI21" s="119" t="e">
        <f t="shared" si="186"/>
        <v>#DIV/0!</v>
      </c>
      <c r="AJ21" s="123">
        <f>'прил № 2 (01.01.23)'!BW731</f>
        <v>0</v>
      </c>
      <c r="AK21" s="119">
        <f>AJ21/AJ10</f>
        <v>0</v>
      </c>
      <c r="AL21" s="98">
        <f>AL10*AK21</f>
        <v>0</v>
      </c>
      <c r="AM21" s="116">
        <f t="shared" si="9"/>
        <v>0</v>
      </c>
      <c r="AN21" s="90">
        <f>AN10</f>
        <v>0</v>
      </c>
      <c r="AO21" s="117">
        <f t="shared" si="10"/>
        <v>0</v>
      </c>
      <c r="AP21" s="98">
        <f t="shared" si="11"/>
        <v>0</v>
      </c>
      <c r="AQ21" s="98"/>
      <c r="AR21" s="118"/>
      <c r="AS21" s="119" t="e">
        <f t="shared" si="187"/>
        <v>#DIV/0!</v>
      </c>
      <c r="AT21" s="123">
        <f>'прил № 2 (01.01.23)'!CR731</f>
        <v>0</v>
      </c>
      <c r="AU21" s="119">
        <f>AT21/AT10</f>
        <v>0</v>
      </c>
      <c r="AV21" s="98">
        <f>AV10*AU21</f>
        <v>0</v>
      </c>
      <c r="AW21" s="116">
        <f t="shared" si="12"/>
        <v>0</v>
      </c>
      <c r="AX21" s="90">
        <f>AX10</f>
        <v>0</v>
      </c>
      <c r="AY21" s="117">
        <f t="shared" si="13"/>
        <v>0</v>
      </c>
      <c r="AZ21" s="98">
        <f t="shared" si="14"/>
        <v>0</v>
      </c>
      <c r="BA21" s="98"/>
      <c r="BB21" s="118"/>
      <c r="BC21" s="119" t="e">
        <f t="shared" si="188"/>
        <v>#DIV/0!</v>
      </c>
      <c r="BD21" s="123">
        <f>'прил № 2 (01.01.23)'!DM731</f>
        <v>0</v>
      </c>
      <c r="BE21" s="119" t="e">
        <f>BD21/BD10</f>
        <v>#DIV/0!</v>
      </c>
      <c r="BF21" s="98" t="e">
        <f>BF10*BE21</f>
        <v>#DIV/0!</v>
      </c>
      <c r="BG21" s="116">
        <f t="shared" si="15"/>
        <v>0</v>
      </c>
      <c r="BH21" s="90">
        <f>BH10</f>
        <v>0</v>
      </c>
      <c r="BI21" s="117">
        <f t="shared" si="16"/>
        <v>0</v>
      </c>
      <c r="BJ21" s="98">
        <f t="shared" si="17"/>
        <v>0</v>
      </c>
      <c r="BK21" s="98"/>
      <c r="BL21" s="118"/>
      <c r="BM21" s="119" t="e">
        <f t="shared" si="189"/>
        <v>#DIV/0!</v>
      </c>
      <c r="BN21" s="123">
        <f>'прил № 2 (01.01.23)'!EH731</f>
        <v>0</v>
      </c>
      <c r="BO21" s="119">
        <f>BN21/BN10</f>
        <v>0</v>
      </c>
      <c r="BP21" s="98">
        <f>BP10*BO21</f>
        <v>0</v>
      </c>
      <c r="BQ21" s="116">
        <f t="shared" si="18"/>
        <v>0</v>
      </c>
      <c r="BR21" s="90">
        <f>BR10</f>
        <v>0</v>
      </c>
      <c r="BS21" s="117">
        <f t="shared" si="19"/>
        <v>0</v>
      </c>
      <c r="BT21" s="98">
        <f t="shared" si="20"/>
        <v>0</v>
      </c>
      <c r="BU21" s="98"/>
      <c r="BV21" s="118"/>
      <c r="BW21" s="119" t="e">
        <f t="shared" si="190"/>
        <v>#DIV/0!</v>
      </c>
      <c r="BX21" s="123">
        <f>'прил № 2 (01.01.23)'!FC731</f>
        <v>0</v>
      </c>
      <c r="BY21" s="119" t="e">
        <f>BX21/BX10</f>
        <v>#DIV/0!</v>
      </c>
      <c r="BZ21" s="98" t="e">
        <f>BZ10*BY21</f>
        <v>#DIV/0!</v>
      </c>
      <c r="CA21" s="116">
        <f t="shared" si="21"/>
        <v>0</v>
      </c>
      <c r="CB21" s="90">
        <f>CB10</f>
        <v>0</v>
      </c>
      <c r="CC21" s="117">
        <f t="shared" si="22"/>
        <v>0</v>
      </c>
      <c r="CD21" s="98">
        <f t="shared" si="23"/>
        <v>0</v>
      </c>
      <c r="CE21" s="98"/>
      <c r="CF21" s="118"/>
      <c r="CG21" s="119" t="e">
        <f t="shared" si="191"/>
        <v>#DIV/0!</v>
      </c>
      <c r="CH21" s="123"/>
      <c r="CI21" s="119">
        <f>CH21/CH10</f>
        <v>0</v>
      </c>
      <c r="CJ21" s="98">
        <f>CJ10*CI21</f>
        <v>0</v>
      </c>
      <c r="CK21" s="116">
        <f t="shared" si="24"/>
        <v>0</v>
      </c>
      <c r="CL21" s="90">
        <f>CL10</f>
        <v>0</v>
      </c>
      <c r="CM21" s="117">
        <f t="shared" si="25"/>
        <v>0</v>
      </c>
      <c r="CN21" s="98">
        <f t="shared" si="26"/>
        <v>0</v>
      </c>
      <c r="CO21" s="98"/>
      <c r="CP21" s="118"/>
      <c r="CQ21" s="119" t="e">
        <f t="shared" si="192"/>
        <v>#DIV/0!</v>
      </c>
      <c r="CR21" s="123"/>
      <c r="CS21" s="119" t="e">
        <f>CR21/CR10</f>
        <v>#DIV/0!</v>
      </c>
      <c r="CT21" s="98" t="e">
        <f>CT10*CS21</f>
        <v>#DIV/0!</v>
      </c>
      <c r="CU21" s="116">
        <f t="shared" si="27"/>
        <v>0</v>
      </c>
      <c r="CV21" s="90">
        <f>CV10</f>
        <v>0</v>
      </c>
      <c r="CW21" s="117">
        <f t="shared" si="28"/>
        <v>0</v>
      </c>
      <c r="CX21" s="98">
        <f t="shared" si="29"/>
        <v>0</v>
      </c>
      <c r="CY21" s="98"/>
      <c r="CZ21" s="118"/>
      <c r="DA21" s="119" t="e">
        <f t="shared" si="193"/>
        <v>#DIV/0!</v>
      </c>
      <c r="DB21" s="123">
        <f>'прил № 2 (01.01.23)'!HN731</f>
        <v>0</v>
      </c>
      <c r="DC21" s="119">
        <f>DB21/DB10</f>
        <v>0</v>
      </c>
      <c r="DD21" s="98">
        <f>DD10*DC21</f>
        <v>0</v>
      </c>
      <c r="DE21" s="116">
        <f t="shared" si="30"/>
        <v>0</v>
      </c>
      <c r="DF21" s="90">
        <f>DF10</f>
        <v>0</v>
      </c>
      <c r="DG21" s="117">
        <f t="shared" si="31"/>
        <v>0</v>
      </c>
      <c r="DH21" s="98">
        <f t="shared" si="32"/>
        <v>0</v>
      </c>
      <c r="DI21" s="98"/>
      <c r="DJ21" s="118"/>
      <c r="DK21" s="119" t="e">
        <f t="shared" si="194"/>
        <v>#DIV/0!</v>
      </c>
      <c r="DL21" s="123">
        <f>'прил № 2 (01.01.23)'!II731</f>
        <v>0</v>
      </c>
      <c r="DM21" s="119">
        <f>DL21/DL10</f>
        <v>0</v>
      </c>
      <c r="DN21" s="98">
        <f>DN10*DM21</f>
        <v>0</v>
      </c>
      <c r="DO21" s="116">
        <f t="shared" si="33"/>
        <v>0</v>
      </c>
      <c r="DP21" s="90">
        <f>DP10</f>
        <v>0</v>
      </c>
      <c r="DQ21" s="117">
        <f t="shared" si="34"/>
        <v>0</v>
      </c>
      <c r="DR21" s="98">
        <f t="shared" si="35"/>
        <v>0</v>
      </c>
      <c r="DS21" s="98"/>
      <c r="DT21" s="118"/>
      <c r="DU21" s="119" t="e">
        <f t="shared" si="195"/>
        <v>#DIV/0!</v>
      </c>
      <c r="DV21" s="123">
        <f>'прил № 2 (01.01.23)'!JD731</f>
        <v>0</v>
      </c>
      <c r="DW21" s="119">
        <f>DV21/DV10</f>
        <v>0</v>
      </c>
      <c r="DX21" s="98">
        <f>DX10*DW21</f>
        <v>0</v>
      </c>
      <c r="DY21" s="116">
        <f t="shared" si="36"/>
        <v>0</v>
      </c>
      <c r="DZ21" s="90">
        <f>DZ10</f>
        <v>0</v>
      </c>
      <c r="EA21" s="117">
        <f t="shared" si="37"/>
        <v>0</v>
      </c>
      <c r="EB21" s="98">
        <f t="shared" si="38"/>
        <v>0</v>
      </c>
      <c r="EC21" s="98"/>
      <c r="ED21" s="118"/>
      <c r="EE21" s="119" t="e">
        <f t="shared" si="196"/>
        <v>#DIV/0!</v>
      </c>
      <c r="EF21" s="123">
        <f>'прил № 2 (01.01.23)'!JY731</f>
        <v>0</v>
      </c>
      <c r="EG21" s="119">
        <f>EF21/EF10</f>
        <v>0</v>
      </c>
      <c r="EH21" s="98">
        <f>EH10*EG21</f>
        <v>0</v>
      </c>
      <c r="EI21" s="116">
        <f t="shared" si="39"/>
        <v>0</v>
      </c>
      <c r="EJ21" s="90">
        <f>EJ10</f>
        <v>9.92</v>
      </c>
      <c r="EK21" s="117">
        <f t="shared" si="40"/>
        <v>0</v>
      </c>
      <c r="EL21" s="98">
        <f t="shared" si="41"/>
        <v>0</v>
      </c>
      <c r="EM21" s="98"/>
      <c r="EN21" s="118"/>
      <c r="EO21" s="119" t="e">
        <f t="shared" si="197"/>
        <v>#DIV/0!</v>
      </c>
      <c r="EP21" s="123">
        <f>'прил № 2 (01.01.23)'!KT731</f>
        <v>0</v>
      </c>
      <c r="EQ21" s="119">
        <f>EP21/EP10</f>
        <v>0</v>
      </c>
      <c r="ER21" s="98">
        <f>ER10*EQ21</f>
        <v>0</v>
      </c>
      <c r="ES21" s="116">
        <f t="shared" si="42"/>
        <v>0</v>
      </c>
      <c r="ET21" s="90">
        <f>ET10</f>
        <v>0</v>
      </c>
      <c r="EU21" s="117">
        <f t="shared" si="43"/>
        <v>0</v>
      </c>
      <c r="EV21" s="98">
        <f t="shared" si="44"/>
        <v>0</v>
      </c>
      <c r="EW21" s="98"/>
      <c r="EX21" s="118"/>
      <c r="EY21" s="119" t="e">
        <f t="shared" si="198"/>
        <v>#DIV/0!</v>
      </c>
      <c r="EZ21" s="123">
        <f>'прил № 2 (01.01.23)'!LO731</f>
        <v>0</v>
      </c>
      <c r="FA21" s="119">
        <f>EZ21/EZ10</f>
        <v>0</v>
      </c>
      <c r="FB21" s="98">
        <f>FB10*FA21</f>
        <v>0</v>
      </c>
      <c r="FC21" s="116">
        <f t="shared" si="45"/>
        <v>0</v>
      </c>
      <c r="FD21" s="90">
        <f>FD10</f>
        <v>9.92</v>
      </c>
      <c r="FE21" s="117">
        <f t="shared" si="46"/>
        <v>0</v>
      </c>
      <c r="FF21" s="98">
        <f t="shared" si="47"/>
        <v>0</v>
      </c>
      <c r="FG21" s="98"/>
      <c r="FH21" s="118"/>
      <c r="FI21" s="119" t="e">
        <f t="shared" si="199"/>
        <v>#DIV/0!</v>
      </c>
      <c r="FJ21" s="123">
        <f>'прил № 2 (01.01.23)'!MJ731</f>
        <v>0</v>
      </c>
      <c r="FK21" s="119">
        <f>FJ21/FJ10</f>
        <v>0</v>
      </c>
      <c r="FL21" s="98">
        <f>FL10*FK21</f>
        <v>0</v>
      </c>
      <c r="FM21" s="116">
        <f t="shared" si="48"/>
        <v>0</v>
      </c>
      <c r="FN21" s="90">
        <f>FN10</f>
        <v>0</v>
      </c>
      <c r="FO21" s="117">
        <f t="shared" si="49"/>
        <v>0</v>
      </c>
      <c r="FP21" s="98">
        <f t="shared" si="50"/>
        <v>0</v>
      </c>
      <c r="FQ21" s="98"/>
      <c r="FR21" s="118"/>
      <c r="FS21" s="119" t="e">
        <f t="shared" si="200"/>
        <v>#DIV/0!</v>
      </c>
      <c r="FT21" s="123">
        <f>'прил № 2 (01.01.23)'!NE731</f>
        <v>0</v>
      </c>
      <c r="FU21" s="119">
        <f>FT21/FT10</f>
        <v>0</v>
      </c>
      <c r="FV21" s="98">
        <f>FV10*FU21</f>
        <v>0</v>
      </c>
      <c r="FW21" s="116">
        <f t="shared" si="51"/>
        <v>0</v>
      </c>
      <c r="FX21" s="90">
        <f>FX10</f>
        <v>0</v>
      </c>
      <c r="FY21" s="117">
        <f t="shared" si="52"/>
        <v>0</v>
      </c>
      <c r="FZ21" s="98">
        <f t="shared" si="53"/>
        <v>0</v>
      </c>
      <c r="GA21" s="98"/>
      <c r="GB21" s="118"/>
      <c r="GC21" s="119" t="e">
        <f t="shared" si="201"/>
        <v>#DIV/0!</v>
      </c>
      <c r="GD21" s="123">
        <f>'прил № 2 (01.01.23)'!NZ731</f>
        <v>0</v>
      </c>
      <c r="GE21" s="119">
        <f>GD21/GD10</f>
        <v>0</v>
      </c>
      <c r="GF21" s="98">
        <f>GF10*GE21</f>
        <v>0</v>
      </c>
      <c r="GG21" s="116">
        <f t="shared" si="54"/>
        <v>0</v>
      </c>
      <c r="GH21" s="90">
        <f>GH10</f>
        <v>0</v>
      </c>
      <c r="GI21" s="117">
        <f t="shared" si="55"/>
        <v>0</v>
      </c>
      <c r="GJ21" s="98">
        <f t="shared" si="56"/>
        <v>0</v>
      </c>
      <c r="GK21" s="98"/>
      <c r="GL21" s="118"/>
      <c r="GM21" s="119" t="e">
        <f t="shared" si="202"/>
        <v>#DIV/0!</v>
      </c>
      <c r="GN21" s="123">
        <f>'прил № 2 (01.01.23)'!OU731</f>
        <v>0</v>
      </c>
      <c r="GO21" s="119">
        <f>GN21/GN10</f>
        <v>0</v>
      </c>
      <c r="GP21" s="98">
        <f>GP10*GO21</f>
        <v>0</v>
      </c>
      <c r="GQ21" s="116">
        <f t="shared" si="57"/>
        <v>0</v>
      </c>
      <c r="GR21" s="90">
        <f>GR10</f>
        <v>0</v>
      </c>
      <c r="GS21" s="117">
        <f t="shared" si="58"/>
        <v>0</v>
      </c>
      <c r="GT21" s="98">
        <f t="shared" si="59"/>
        <v>0</v>
      </c>
      <c r="GU21" s="98"/>
      <c r="GV21" s="118"/>
      <c r="GW21" s="119" t="e">
        <f t="shared" si="203"/>
        <v>#DIV/0!</v>
      </c>
      <c r="GX21" s="123">
        <f>'прил № 2 (01.01.23)'!PP731</f>
        <v>0</v>
      </c>
      <c r="GY21" s="119">
        <f>GX21/GX10</f>
        <v>0</v>
      </c>
      <c r="GZ21" s="98">
        <f>GZ10*GY21</f>
        <v>0</v>
      </c>
      <c r="HA21" s="116">
        <f t="shared" si="60"/>
        <v>0</v>
      </c>
      <c r="HB21" s="90">
        <f>HB10</f>
        <v>0</v>
      </c>
      <c r="HC21" s="117">
        <f t="shared" si="61"/>
        <v>0</v>
      </c>
      <c r="HD21" s="98">
        <f t="shared" si="62"/>
        <v>0</v>
      </c>
      <c r="HE21" s="98"/>
      <c r="HF21" s="118"/>
      <c r="HG21" s="119" t="e">
        <f t="shared" si="204"/>
        <v>#DIV/0!</v>
      </c>
      <c r="HH21" s="123">
        <f>'прил № 2 (01.01.23)'!QK731</f>
        <v>0</v>
      </c>
      <c r="HI21" s="119">
        <f>HH21/HH10</f>
        <v>0</v>
      </c>
      <c r="HJ21" s="98">
        <f>HJ10*HI21</f>
        <v>0</v>
      </c>
      <c r="HK21" s="116">
        <f t="shared" si="63"/>
        <v>0</v>
      </c>
      <c r="HL21" s="90">
        <f>HL10</f>
        <v>0</v>
      </c>
      <c r="HM21" s="117">
        <f t="shared" si="64"/>
        <v>0</v>
      </c>
      <c r="HN21" s="98">
        <f t="shared" si="65"/>
        <v>0</v>
      </c>
      <c r="HO21" s="98"/>
      <c r="HP21" s="118"/>
      <c r="HQ21" s="119" t="e">
        <f t="shared" si="205"/>
        <v>#DIV/0!</v>
      </c>
      <c r="HR21" s="123">
        <f>'прил № 2 (01.01.23)'!RF731</f>
        <v>0</v>
      </c>
      <c r="HS21" s="119">
        <f>HR21/HR10</f>
        <v>0</v>
      </c>
      <c r="HT21" s="98">
        <f>HT10*HS21</f>
        <v>0</v>
      </c>
      <c r="HU21" s="116">
        <f t="shared" si="66"/>
        <v>0</v>
      </c>
      <c r="HV21" s="90">
        <f>HV10</f>
        <v>0</v>
      </c>
      <c r="HW21" s="117">
        <f t="shared" si="67"/>
        <v>0</v>
      </c>
      <c r="HX21" s="98">
        <f t="shared" si="68"/>
        <v>0</v>
      </c>
      <c r="HY21" s="98"/>
      <c r="HZ21" s="118"/>
      <c r="IA21" s="119" t="e">
        <f t="shared" si="206"/>
        <v>#DIV/0!</v>
      </c>
      <c r="IB21" s="123">
        <f>'прил № 2 (01.01.23)'!SA731</f>
        <v>0</v>
      </c>
      <c r="IC21" s="119">
        <f>IB21/IB10</f>
        <v>0</v>
      </c>
      <c r="ID21" s="98">
        <f>ID10*IC21</f>
        <v>0</v>
      </c>
      <c r="IE21" s="116">
        <f t="shared" si="69"/>
        <v>0</v>
      </c>
      <c r="IF21" s="90">
        <f>IF10</f>
        <v>0</v>
      </c>
      <c r="IG21" s="117">
        <f t="shared" si="70"/>
        <v>0</v>
      </c>
      <c r="IH21" s="98">
        <f t="shared" si="71"/>
        <v>0</v>
      </c>
      <c r="II21" s="98"/>
      <c r="IJ21" s="118"/>
      <c r="IK21" s="119" t="e">
        <f t="shared" si="207"/>
        <v>#DIV/0!</v>
      </c>
      <c r="IL21" s="123">
        <f>'прил № 2 (01.01.23)'!SV731</f>
        <v>0</v>
      </c>
      <c r="IM21" s="119">
        <f>IL21/IL10</f>
        <v>0</v>
      </c>
      <c r="IN21" s="98">
        <f>IN10*IM21</f>
        <v>0</v>
      </c>
      <c r="IO21" s="116">
        <f t="shared" si="72"/>
        <v>0</v>
      </c>
      <c r="IP21" s="90">
        <f>IP10</f>
        <v>0</v>
      </c>
      <c r="IQ21" s="117">
        <f t="shared" si="73"/>
        <v>0</v>
      </c>
      <c r="IR21" s="98">
        <f t="shared" si="74"/>
        <v>0</v>
      </c>
      <c r="IS21" s="98"/>
      <c r="IT21" s="118"/>
      <c r="IU21" s="119" t="e">
        <f t="shared" si="208"/>
        <v>#DIV/0!</v>
      </c>
      <c r="IV21" s="123">
        <f>'прил № 2 (01.01.23)'!TQ731</f>
        <v>0</v>
      </c>
      <c r="IW21" s="119">
        <f>IV21/IV10</f>
        <v>0</v>
      </c>
      <c r="IX21" s="98">
        <f>IX10*IW21</f>
        <v>0</v>
      </c>
      <c r="IY21" s="116">
        <f t="shared" si="75"/>
        <v>0</v>
      </c>
      <c r="IZ21" s="90">
        <f>IZ10</f>
        <v>0</v>
      </c>
      <c r="JA21" s="117">
        <f t="shared" si="76"/>
        <v>0</v>
      </c>
      <c r="JB21" s="98">
        <f t="shared" si="77"/>
        <v>0</v>
      </c>
      <c r="JC21" s="98"/>
      <c r="JD21" s="118"/>
      <c r="JE21" s="119" t="e">
        <f t="shared" si="209"/>
        <v>#DIV/0!</v>
      </c>
      <c r="JF21" s="123">
        <f>'прил № 2 (01.01.23)'!UL731</f>
        <v>0</v>
      </c>
      <c r="JG21" s="119">
        <f>JF21/JF10</f>
        <v>0</v>
      </c>
      <c r="JH21" s="98">
        <f>JH10*JG21</f>
        <v>0</v>
      </c>
      <c r="JI21" s="116">
        <f t="shared" si="78"/>
        <v>0</v>
      </c>
      <c r="JJ21" s="90">
        <f>JJ10</f>
        <v>0</v>
      </c>
      <c r="JK21" s="117">
        <f t="shared" si="79"/>
        <v>0</v>
      </c>
      <c r="JL21" s="98">
        <f t="shared" si="80"/>
        <v>0</v>
      </c>
      <c r="JM21" s="98"/>
      <c r="JN21" s="118"/>
      <c r="JO21" s="119" t="e">
        <f t="shared" si="210"/>
        <v>#DIV/0!</v>
      </c>
      <c r="JP21" s="123">
        <f>'прил № 2 (01.01.23)'!VG731</f>
        <v>0</v>
      </c>
      <c r="JQ21" s="119">
        <f>JP21/JP10</f>
        <v>0</v>
      </c>
      <c r="JR21" s="98">
        <f>JR10*JQ21</f>
        <v>0</v>
      </c>
      <c r="JS21" s="116">
        <f t="shared" si="81"/>
        <v>0</v>
      </c>
      <c r="JT21" s="90">
        <f>JT10</f>
        <v>0</v>
      </c>
      <c r="JU21" s="117">
        <f t="shared" si="82"/>
        <v>0</v>
      </c>
      <c r="JV21" s="98">
        <f t="shared" si="83"/>
        <v>0</v>
      </c>
      <c r="JW21" s="98"/>
      <c r="JX21" s="118"/>
      <c r="JY21" s="119" t="e">
        <f t="shared" si="211"/>
        <v>#DIV/0!</v>
      </c>
      <c r="JZ21" s="123"/>
      <c r="KA21" s="119" t="e">
        <f>JZ21/JZ10</f>
        <v>#DIV/0!</v>
      </c>
      <c r="KB21" s="98" t="e">
        <f>KB10*KA21</f>
        <v>#DIV/0!</v>
      </c>
      <c r="KC21" s="116">
        <f t="shared" si="84"/>
        <v>0</v>
      </c>
      <c r="KD21" s="90">
        <f>KD10</f>
        <v>0</v>
      </c>
      <c r="KE21" s="117">
        <f t="shared" si="85"/>
        <v>0</v>
      </c>
      <c r="KF21" s="98">
        <f t="shared" si="86"/>
        <v>0</v>
      </c>
      <c r="KG21" s="98"/>
      <c r="KH21" s="118"/>
      <c r="KI21" s="119" t="e">
        <f t="shared" si="212"/>
        <v>#DIV/0!</v>
      </c>
      <c r="KJ21" s="123">
        <f>'прил № 2 (01.01.23)'!WW731</f>
        <v>0</v>
      </c>
      <c r="KK21" s="119">
        <f>KJ21/KJ10</f>
        <v>0</v>
      </c>
      <c r="KL21" s="98">
        <f>KL10*KK21</f>
        <v>0</v>
      </c>
      <c r="KM21" s="116">
        <f t="shared" si="87"/>
        <v>0</v>
      </c>
      <c r="KN21" s="90">
        <f>KN10</f>
        <v>0</v>
      </c>
      <c r="KO21" s="117">
        <f t="shared" si="88"/>
        <v>0</v>
      </c>
      <c r="KP21" s="98">
        <f t="shared" si="89"/>
        <v>0</v>
      </c>
      <c r="KQ21" s="98"/>
      <c r="KR21" s="118"/>
      <c r="KS21" s="119" t="e">
        <f t="shared" si="213"/>
        <v>#DIV/0!</v>
      </c>
      <c r="KT21" s="123">
        <f>'прил № 2 (01.01.23)'!XR731</f>
        <v>0</v>
      </c>
      <c r="KU21" s="119">
        <f>KT21/KT10</f>
        <v>0</v>
      </c>
      <c r="KV21" s="98">
        <f>KV10*KU21</f>
        <v>0</v>
      </c>
      <c r="KW21" s="116">
        <f t="shared" si="90"/>
        <v>0</v>
      </c>
      <c r="KX21" s="90">
        <f>KX10</f>
        <v>0</v>
      </c>
      <c r="KY21" s="117">
        <f t="shared" si="91"/>
        <v>0</v>
      </c>
      <c r="KZ21" s="98">
        <f t="shared" si="92"/>
        <v>0</v>
      </c>
      <c r="LA21" s="98"/>
      <c r="LB21" s="118"/>
      <c r="LC21" s="119" t="e">
        <f t="shared" si="214"/>
        <v>#DIV/0!</v>
      </c>
      <c r="LD21" s="123">
        <f>'прил № 2 (01.01.23)'!YM731</f>
        <v>0</v>
      </c>
      <c r="LE21" s="119">
        <f>LD21/LD10</f>
        <v>0</v>
      </c>
      <c r="LF21" s="98">
        <f>LF10*LE21</f>
        <v>0</v>
      </c>
      <c r="LG21" s="116">
        <f t="shared" si="93"/>
        <v>0</v>
      </c>
      <c r="LH21" s="90">
        <f>LH10</f>
        <v>0</v>
      </c>
      <c r="LI21" s="117">
        <f t="shared" si="94"/>
        <v>0</v>
      </c>
      <c r="LJ21" s="98">
        <f t="shared" si="95"/>
        <v>0</v>
      </c>
      <c r="LK21" s="98"/>
      <c r="LL21" s="118"/>
      <c r="LM21" s="119" t="e">
        <f t="shared" si="215"/>
        <v>#DIV/0!</v>
      </c>
      <c r="LN21" s="123">
        <f>'прил № 2 (01.01.23)'!ZH731</f>
        <v>0</v>
      </c>
      <c r="LO21" s="119">
        <f>LN21/LN10</f>
        <v>0</v>
      </c>
      <c r="LP21" s="98">
        <f>LP10*LO21</f>
        <v>0</v>
      </c>
      <c r="LQ21" s="116">
        <f t="shared" si="96"/>
        <v>0</v>
      </c>
      <c r="LR21" s="90">
        <f>LR10</f>
        <v>0</v>
      </c>
      <c r="LS21" s="117">
        <f t="shared" si="97"/>
        <v>0</v>
      </c>
      <c r="LT21" s="98">
        <f t="shared" si="98"/>
        <v>0</v>
      </c>
      <c r="LU21" s="98"/>
      <c r="LV21" s="118"/>
      <c r="LW21" s="119" t="e">
        <f t="shared" si="216"/>
        <v>#DIV/0!</v>
      </c>
      <c r="LX21" s="123">
        <f>'прил № 2 (01.01.23)'!AAC731</f>
        <v>0</v>
      </c>
      <c r="LY21" s="119">
        <f>LX21/LX10</f>
        <v>0</v>
      </c>
      <c r="LZ21" s="98">
        <f>LZ10*LY21</f>
        <v>0</v>
      </c>
      <c r="MA21" s="116">
        <f t="shared" si="99"/>
        <v>0</v>
      </c>
      <c r="MB21" s="90">
        <f>MB10</f>
        <v>0</v>
      </c>
      <c r="MC21" s="117">
        <f t="shared" si="100"/>
        <v>0</v>
      </c>
      <c r="MD21" s="98">
        <f t="shared" si="101"/>
        <v>0</v>
      </c>
      <c r="ME21" s="98"/>
      <c r="MF21" s="118"/>
      <c r="MG21" s="119" t="e">
        <f t="shared" si="217"/>
        <v>#DIV/0!</v>
      </c>
      <c r="MH21" s="123">
        <f>'прил № 2 (01.01.23)'!AAX731</f>
        <v>0</v>
      </c>
      <c r="MI21" s="119">
        <f>MH21/MH10</f>
        <v>0</v>
      </c>
      <c r="MJ21" s="98">
        <f>MJ10*MI21</f>
        <v>0</v>
      </c>
      <c r="MK21" s="116">
        <f t="shared" si="102"/>
        <v>0</v>
      </c>
      <c r="ML21" s="90">
        <f>ML10</f>
        <v>0</v>
      </c>
      <c r="MM21" s="117">
        <f t="shared" si="103"/>
        <v>0</v>
      </c>
      <c r="MN21" s="98">
        <f t="shared" si="104"/>
        <v>0</v>
      </c>
      <c r="MO21" s="98"/>
      <c r="MP21" s="118"/>
      <c r="MQ21" s="119" t="e">
        <f t="shared" si="218"/>
        <v>#DIV/0!</v>
      </c>
      <c r="MR21" s="123">
        <f>'прил № 2 (01.01.23)'!ABS731</f>
        <v>0</v>
      </c>
      <c r="MS21" s="119">
        <f>MR21/MR10</f>
        <v>0</v>
      </c>
      <c r="MT21" s="98">
        <f>MT10*MS21</f>
        <v>0</v>
      </c>
      <c r="MU21" s="116">
        <f t="shared" si="105"/>
        <v>0</v>
      </c>
      <c r="MV21" s="90">
        <f>MV10</f>
        <v>0</v>
      </c>
      <c r="MW21" s="117">
        <f t="shared" si="106"/>
        <v>0</v>
      </c>
      <c r="MX21" s="98">
        <f t="shared" si="107"/>
        <v>0</v>
      </c>
      <c r="MY21" s="98"/>
      <c r="MZ21" s="118"/>
      <c r="NA21" s="119" t="e">
        <f t="shared" si="219"/>
        <v>#DIV/0!</v>
      </c>
      <c r="NB21" s="123">
        <f>'прил № 2 (01.01.23)'!ACN731</f>
        <v>0</v>
      </c>
      <c r="NC21" s="119">
        <f>NB21/NB10</f>
        <v>0</v>
      </c>
      <c r="ND21" s="98">
        <f>ND10*NC21</f>
        <v>0</v>
      </c>
      <c r="NE21" s="116">
        <f t="shared" si="108"/>
        <v>0</v>
      </c>
      <c r="NF21" s="90">
        <f>NF10</f>
        <v>0</v>
      </c>
      <c r="NG21" s="117">
        <f t="shared" si="109"/>
        <v>0</v>
      </c>
      <c r="NH21" s="98">
        <f t="shared" si="110"/>
        <v>0</v>
      </c>
      <c r="NI21" s="98"/>
      <c r="NJ21" s="118"/>
      <c r="NK21" s="119" t="e">
        <f t="shared" si="220"/>
        <v>#DIV/0!</v>
      </c>
      <c r="NL21" s="123">
        <f>'прил № 2 (01.01.23)'!ADI731</f>
        <v>0</v>
      </c>
      <c r="NM21" s="119">
        <f>NL21/NL10</f>
        <v>0</v>
      </c>
      <c r="NN21" s="98">
        <f>NN10*NM21</f>
        <v>0</v>
      </c>
      <c r="NO21" s="116">
        <f t="shared" si="111"/>
        <v>0</v>
      </c>
      <c r="NP21" s="90">
        <f>NP10</f>
        <v>0</v>
      </c>
      <c r="NQ21" s="117">
        <f t="shared" si="112"/>
        <v>0</v>
      </c>
      <c r="NR21" s="98">
        <f t="shared" si="113"/>
        <v>0</v>
      </c>
      <c r="NS21" s="98"/>
      <c r="NT21" s="118"/>
      <c r="NU21" s="119" t="e">
        <f t="shared" si="221"/>
        <v>#DIV/0!</v>
      </c>
      <c r="NV21" s="123">
        <f>'прил № 2 (01.01.23)'!AED731</f>
        <v>0</v>
      </c>
      <c r="NW21" s="119">
        <f>NV21/NV10</f>
        <v>0</v>
      </c>
      <c r="NX21" s="98">
        <f>NX10*NW21</f>
        <v>0</v>
      </c>
      <c r="NY21" s="116">
        <f t="shared" si="114"/>
        <v>0</v>
      </c>
      <c r="NZ21" s="90">
        <f>NZ10</f>
        <v>0</v>
      </c>
      <c r="OA21" s="117">
        <f t="shared" si="115"/>
        <v>0</v>
      </c>
      <c r="OB21" s="98">
        <f t="shared" si="116"/>
        <v>0</v>
      </c>
      <c r="OC21" s="98"/>
      <c r="OD21" s="118"/>
      <c r="OE21" s="119" t="e">
        <f t="shared" si="222"/>
        <v>#DIV/0!</v>
      </c>
      <c r="OF21" s="123">
        <f>'прил № 2 (01.01.23)'!AEY731</f>
        <v>0</v>
      </c>
      <c r="OG21" s="119">
        <f>OF21/OF10</f>
        <v>0</v>
      </c>
      <c r="OH21" s="98">
        <f>OH10*OG21</f>
        <v>0</v>
      </c>
      <c r="OI21" s="116">
        <f t="shared" si="117"/>
        <v>0</v>
      </c>
      <c r="OJ21" s="90">
        <f>OJ10</f>
        <v>0</v>
      </c>
      <c r="OK21" s="117">
        <f t="shared" si="118"/>
        <v>0</v>
      </c>
      <c r="OL21" s="98">
        <f t="shared" si="119"/>
        <v>0</v>
      </c>
      <c r="OM21" s="98"/>
      <c r="ON21" s="118"/>
      <c r="OO21" s="119" t="e">
        <f t="shared" si="223"/>
        <v>#DIV/0!</v>
      </c>
      <c r="OP21" s="123">
        <f>'прил № 2 (01.01.23)'!AFT731</f>
        <v>0</v>
      </c>
      <c r="OQ21" s="119">
        <f>OP21/OP10</f>
        <v>0</v>
      </c>
      <c r="OR21" s="98">
        <f>OR10*OQ21</f>
        <v>0</v>
      </c>
      <c r="OS21" s="116">
        <f t="shared" si="120"/>
        <v>0</v>
      </c>
      <c r="OT21" s="90">
        <f>OT10</f>
        <v>0</v>
      </c>
      <c r="OU21" s="117">
        <f t="shared" si="121"/>
        <v>0</v>
      </c>
      <c r="OV21" s="98">
        <f t="shared" si="122"/>
        <v>0</v>
      </c>
      <c r="OW21" s="98"/>
      <c r="OX21" s="118"/>
      <c r="OY21" s="119" t="e">
        <f t="shared" si="224"/>
        <v>#DIV/0!</v>
      </c>
      <c r="OZ21" s="123">
        <f>'прил № 2 (01.01.23)'!AGO731</f>
        <v>0</v>
      </c>
      <c r="PA21" s="119">
        <f>OZ21/OZ10</f>
        <v>0</v>
      </c>
      <c r="PB21" s="98">
        <f>PB10*PA21</f>
        <v>0</v>
      </c>
      <c r="PC21" s="116">
        <f t="shared" si="123"/>
        <v>0</v>
      </c>
      <c r="PD21" s="90">
        <f>PD10</f>
        <v>0</v>
      </c>
      <c r="PE21" s="117">
        <f t="shared" si="124"/>
        <v>0</v>
      </c>
      <c r="PF21" s="98">
        <f t="shared" si="125"/>
        <v>0</v>
      </c>
      <c r="PG21" s="98"/>
      <c r="PH21" s="118"/>
      <c r="PI21" s="119" t="e">
        <f t="shared" si="225"/>
        <v>#DIV/0!</v>
      </c>
      <c r="PJ21" s="123">
        <f>'прил № 2 (01.01.23)'!AHJ731</f>
        <v>0</v>
      </c>
      <c r="PK21" s="119">
        <f>PJ21/PJ10</f>
        <v>0</v>
      </c>
      <c r="PL21" s="98">
        <f>PL10*PK21</f>
        <v>0</v>
      </c>
      <c r="PM21" s="116">
        <f t="shared" si="126"/>
        <v>0</v>
      </c>
      <c r="PN21" s="90">
        <f>PN10</f>
        <v>0</v>
      </c>
      <c r="PO21" s="117">
        <f t="shared" si="127"/>
        <v>0</v>
      </c>
      <c r="PP21" s="98">
        <f t="shared" si="128"/>
        <v>0</v>
      </c>
      <c r="PQ21" s="98"/>
      <c r="PR21" s="118"/>
      <c r="PS21" s="119" t="e">
        <f t="shared" si="226"/>
        <v>#DIV/0!</v>
      </c>
      <c r="PT21" s="123">
        <f>'прил № 2 (01.01.23)'!AIE731</f>
        <v>0</v>
      </c>
      <c r="PU21" s="119">
        <f>PT21/PT10</f>
        <v>0</v>
      </c>
      <c r="PV21" s="98">
        <f>PV10*PU21</f>
        <v>0</v>
      </c>
      <c r="PW21" s="116">
        <f t="shared" si="129"/>
        <v>0</v>
      </c>
      <c r="PX21" s="90">
        <f>PX10</f>
        <v>0</v>
      </c>
      <c r="PY21" s="117">
        <f t="shared" si="130"/>
        <v>0</v>
      </c>
      <c r="PZ21" s="98">
        <f t="shared" si="131"/>
        <v>0</v>
      </c>
      <c r="QA21" s="98"/>
      <c r="QB21" s="118"/>
      <c r="QC21" s="119" t="e">
        <f t="shared" si="227"/>
        <v>#DIV/0!</v>
      </c>
      <c r="QD21" s="123"/>
      <c r="QE21" s="119" t="e">
        <f>QD21/QD10</f>
        <v>#DIV/0!</v>
      </c>
      <c r="QF21" s="98" t="e">
        <f>QF10*QE21</f>
        <v>#DIV/0!</v>
      </c>
      <c r="QG21" s="116">
        <f t="shared" si="132"/>
        <v>0</v>
      </c>
      <c r="QH21" s="90">
        <f>QH10</f>
        <v>0</v>
      </c>
      <c r="QI21" s="117">
        <f t="shared" si="133"/>
        <v>0</v>
      </c>
      <c r="QJ21" s="98">
        <f t="shared" si="134"/>
        <v>0</v>
      </c>
      <c r="QK21" s="98"/>
      <c r="QL21" s="118"/>
      <c r="QM21" s="119" t="e">
        <f t="shared" si="228"/>
        <v>#DIV/0!</v>
      </c>
      <c r="QN21" s="123">
        <f>'прил № 2 (01.01.23)'!AJU731</f>
        <v>0</v>
      </c>
      <c r="QO21" s="119">
        <f>QN21/QN10</f>
        <v>0</v>
      </c>
      <c r="QP21" s="98">
        <f>QP10*QO21</f>
        <v>0</v>
      </c>
      <c r="QQ21" s="116">
        <f t="shared" si="135"/>
        <v>0</v>
      </c>
      <c r="QR21" s="90">
        <f>QR10</f>
        <v>0</v>
      </c>
      <c r="QS21" s="117">
        <f t="shared" si="136"/>
        <v>0</v>
      </c>
      <c r="QT21" s="98">
        <f t="shared" si="137"/>
        <v>0</v>
      </c>
      <c r="QU21" s="98"/>
      <c r="QV21" s="118"/>
      <c r="QW21" s="119" t="e">
        <f t="shared" si="229"/>
        <v>#DIV/0!</v>
      </c>
      <c r="QX21" s="123">
        <f>'прил № 2 (01.01.23)'!AKP731</f>
        <v>0</v>
      </c>
      <c r="QY21" s="119">
        <f>QX21/QX10</f>
        <v>0</v>
      </c>
      <c r="QZ21" s="98">
        <f>QZ10*QY21</f>
        <v>0</v>
      </c>
      <c r="RA21" s="116">
        <f t="shared" si="138"/>
        <v>0</v>
      </c>
      <c r="RB21" s="90">
        <f>RB10</f>
        <v>0</v>
      </c>
      <c r="RC21" s="117">
        <f t="shared" si="139"/>
        <v>0</v>
      </c>
      <c r="RD21" s="98">
        <f t="shared" si="140"/>
        <v>0</v>
      </c>
      <c r="RE21" s="98"/>
      <c r="RF21" s="118"/>
      <c r="RG21" s="119" t="e">
        <f t="shared" si="230"/>
        <v>#DIV/0!</v>
      </c>
      <c r="RH21" s="123">
        <f>'прил № 2 (01.01.23)'!ALK731</f>
        <v>0</v>
      </c>
      <c r="RI21" s="119">
        <f>RH21/RH10</f>
        <v>0</v>
      </c>
      <c r="RJ21" s="98">
        <f>RJ10*RI21</f>
        <v>0</v>
      </c>
      <c r="RK21" s="116">
        <f t="shared" si="141"/>
        <v>0</v>
      </c>
      <c r="RL21" s="90">
        <f>RL10</f>
        <v>0</v>
      </c>
      <c r="RM21" s="117">
        <f t="shared" si="142"/>
        <v>0</v>
      </c>
      <c r="RN21" s="98">
        <f t="shared" si="143"/>
        <v>0</v>
      </c>
      <c r="RO21" s="98"/>
      <c r="RP21" s="118"/>
      <c r="RQ21" s="119" t="e">
        <f t="shared" si="231"/>
        <v>#DIV/0!</v>
      </c>
      <c r="RR21" s="123">
        <f>'прил № 2 (01.01.23)'!AMF731</f>
        <v>0</v>
      </c>
      <c r="RS21" s="119">
        <f>RR21/RR10</f>
        <v>0</v>
      </c>
      <c r="RT21" s="98">
        <f>RT10*RS21</f>
        <v>0</v>
      </c>
      <c r="RU21" s="116">
        <f t="shared" si="144"/>
        <v>0</v>
      </c>
      <c r="RV21" s="90">
        <f>RV10</f>
        <v>0</v>
      </c>
      <c r="RW21" s="117">
        <f t="shared" si="145"/>
        <v>0</v>
      </c>
      <c r="RX21" s="98">
        <f t="shared" si="146"/>
        <v>0</v>
      </c>
      <c r="RY21" s="98"/>
      <c r="RZ21" s="118"/>
      <c r="SA21" s="119" t="e">
        <f t="shared" si="232"/>
        <v>#DIV/0!</v>
      </c>
      <c r="SB21" s="123">
        <f>'прил № 2 (01.01.23)'!ANA731</f>
        <v>0</v>
      </c>
      <c r="SC21" s="119">
        <f>SB21/SB10</f>
        <v>0</v>
      </c>
      <c r="SD21" s="98">
        <f>SD10*SC21</f>
        <v>0</v>
      </c>
      <c r="SE21" s="116">
        <f t="shared" si="147"/>
        <v>0</v>
      </c>
      <c r="SF21" s="90">
        <f>SF10</f>
        <v>0</v>
      </c>
      <c r="SG21" s="117">
        <f t="shared" si="148"/>
        <v>0</v>
      </c>
      <c r="SH21" s="98">
        <f t="shared" si="149"/>
        <v>0</v>
      </c>
      <c r="SI21" s="98"/>
      <c r="SJ21" s="118"/>
      <c r="SK21" s="119" t="e">
        <f t="shared" si="233"/>
        <v>#DIV/0!</v>
      </c>
      <c r="SL21" s="123">
        <f>'прил № 2 (01.01.23)'!ANV731</f>
        <v>0</v>
      </c>
      <c r="SM21" s="119">
        <f>SL21/SL10</f>
        <v>0</v>
      </c>
      <c r="SN21" s="98">
        <f>SN10*SM21</f>
        <v>0</v>
      </c>
      <c r="SO21" s="116">
        <f t="shared" si="150"/>
        <v>0</v>
      </c>
      <c r="SP21" s="90">
        <f>SP10</f>
        <v>9.92</v>
      </c>
      <c r="SQ21" s="117">
        <f t="shared" si="151"/>
        <v>0</v>
      </c>
      <c r="SR21" s="98">
        <f t="shared" si="152"/>
        <v>0</v>
      </c>
      <c r="SS21" s="98"/>
      <c r="ST21" s="118"/>
      <c r="SU21" s="119" t="e">
        <f t="shared" si="234"/>
        <v>#DIV/0!</v>
      </c>
      <c r="SV21" s="123">
        <f>'прил № 2 (01.01.23)'!AOQ731</f>
        <v>0</v>
      </c>
      <c r="SW21" s="119">
        <f>SV21/SV10</f>
        <v>0</v>
      </c>
      <c r="SX21" s="98">
        <f>SX10*SW21</f>
        <v>0</v>
      </c>
      <c r="SY21" s="116">
        <f t="shared" si="153"/>
        <v>0</v>
      </c>
      <c r="SZ21" s="90">
        <f>SZ10</f>
        <v>0</v>
      </c>
      <c r="TA21" s="117">
        <f t="shared" si="154"/>
        <v>0</v>
      </c>
      <c r="TB21" s="98">
        <f t="shared" si="155"/>
        <v>0</v>
      </c>
      <c r="TC21" s="98"/>
      <c r="TD21" s="118"/>
      <c r="TE21" s="119" t="e">
        <f t="shared" si="235"/>
        <v>#DIV/0!</v>
      </c>
      <c r="TF21" s="123">
        <f>'прил № 2 (01.01.23)'!APL731</f>
        <v>0</v>
      </c>
      <c r="TG21" s="119">
        <f>TF21/TF10</f>
        <v>0</v>
      </c>
      <c r="TH21" s="98">
        <f>TH10*TG21</f>
        <v>0</v>
      </c>
      <c r="TI21" s="116">
        <f t="shared" si="156"/>
        <v>0</v>
      </c>
      <c r="TJ21" s="90">
        <f>TJ10</f>
        <v>0</v>
      </c>
      <c r="TK21" s="117">
        <f t="shared" si="157"/>
        <v>0</v>
      </c>
      <c r="TL21" s="98">
        <f t="shared" si="158"/>
        <v>0</v>
      </c>
      <c r="TM21" s="98"/>
      <c r="TN21" s="118"/>
      <c r="TO21" s="119" t="e">
        <f t="shared" si="236"/>
        <v>#DIV/0!</v>
      </c>
      <c r="TP21" s="123">
        <f>'прил № 2 (01.01.23)'!AQG731</f>
        <v>0</v>
      </c>
      <c r="TQ21" s="119">
        <f>TP21/TP10</f>
        <v>0</v>
      </c>
      <c r="TR21" s="98">
        <f>TR10*TQ21</f>
        <v>0</v>
      </c>
      <c r="TS21" s="116">
        <f t="shared" si="159"/>
        <v>0</v>
      </c>
      <c r="TT21" s="90">
        <f>TT10</f>
        <v>0</v>
      </c>
      <c r="TU21" s="117">
        <f t="shared" si="160"/>
        <v>0</v>
      </c>
      <c r="TV21" s="98">
        <f t="shared" si="161"/>
        <v>0</v>
      </c>
      <c r="TW21" s="98"/>
      <c r="TX21" s="118"/>
      <c r="TY21" s="119" t="e">
        <f t="shared" si="237"/>
        <v>#DIV/0!</v>
      </c>
      <c r="TZ21" s="123">
        <f>'прил № 2 (01.01.23)'!ARB731</f>
        <v>0</v>
      </c>
      <c r="UA21" s="119">
        <f>TZ21/TZ10</f>
        <v>0</v>
      </c>
      <c r="UB21" s="98">
        <f>UB10*UA21</f>
        <v>0</v>
      </c>
      <c r="UC21" s="116">
        <f t="shared" si="162"/>
        <v>0</v>
      </c>
      <c r="UD21" s="90">
        <f>UD10</f>
        <v>0</v>
      </c>
      <c r="UE21" s="117">
        <f t="shared" si="163"/>
        <v>0</v>
      </c>
      <c r="UF21" s="98">
        <f t="shared" si="164"/>
        <v>0</v>
      </c>
      <c r="UG21" s="98"/>
      <c r="UH21" s="118"/>
      <c r="UI21" s="119" t="e">
        <f t="shared" si="238"/>
        <v>#DIV/0!</v>
      </c>
      <c r="UJ21" s="123">
        <f>'прил № 2 (01.01.23)'!ARW731</f>
        <v>0</v>
      </c>
      <c r="UK21" s="119">
        <f>UJ21/UJ10</f>
        <v>0</v>
      </c>
      <c r="UL21" s="98">
        <f>UL10*UK21</f>
        <v>0</v>
      </c>
      <c r="UM21" s="116">
        <f t="shared" si="165"/>
        <v>0</v>
      </c>
      <c r="UN21" s="90">
        <f>UN10</f>
        <v>0</v>
      </c>
      <c r="UO21" s="117">
        <f t="shared" si="166"/>
        <v>0</v>
      </c>
      <c r="UP21" s="98">
        <f t="shared" si="167"/>
        <v>0</v>
      </c>
      <c r="UQ21" s="98"/>
      <c r="UR21" s="118"/>
      <c r="US21" s="119" t="e">
        <f t="shared" si="239"/>
        <v>#DIV/0!</v>
      </c>
      <c r="UT21" s="123">
        <f>'прил № 2 (01.01.23)'!ASR731</f>
        <v>0</v>
      </c>
      <c r="UU21" s="119">
        <f>UT21/UT10</f>
        <v>0</v>
      </c>
      <c r="UV21" s="98">
        <f>UV10*UU21</f>
        <v>0</v>
      </c>
      <c r="UW21" s="116">
        <f t="shared" si="168"/>
        <v>0</v>
      </c>
      <c r="UX21" s="90">
        <f>UX10</f>
        <v>0</v>
      </c>
      <c r="UY21" s="117">
        <f t="shared" si="169"/>
        <v>0</v>
      </c>
      <c r="UZ21" s="98">
        <f t="shared" si="170"/>
        <v>0</v>
      </c>
      <c r="VA21" s="98"/>
      <c r="VB21" s="118"/>
      <c r="VC21" s="119" t="e">
        <f t="shared" si="240"/>
        <v>#DIV/0!</v>
      </c>
      <c r="VD21" s="123">
        <f>'прил № 2 (01.01.23)'!ATM731</f>
        <v>0</v>
      </c>
      <c r="VE21" s="119">
        <f>VD21/VD10</f>
        <v>0</v>
      </c>
      <c r="VF21" s="98">
        <f>VF10*VE21</f>
        <v>0</v>
      </c>
      <c r="VG21" s="116">
        <f t="shared" si="171"/>
        <v>0</v>
      </c>
      <c r="VH21" s="90">
        <f>VH10</f>
        <v>0</v>
      </c>
      <c r="VI21" s="117">
        <f t="shared" si="172"/>
        <v>0</v>
      </c>
      <c r="VJ21" s="98">
        <f t="shared" si="173"/>
        <v>0</v>
      </c>
      <c r="VK21" s="98"/>
      <c r="VL21" s="118"/>
      <c r="VM21" s="119" t="e">
        <f t="shared" si="241"/>
        <v>#DIV/0!</v>
      </c>
      <c r="VN21" s="123">
        <f>'прил № 2 (01.01.23)'!AUH731</f>
        <v>0</v>
      </c>
      <c r="VO21" s="119">
        <f>VN21/VN10</f>
        <v>0</v>
      </c>
      <c r="VP21" s="98">
        <f>VP10*VO21</f>
        <v>0</v>
      </c>
      <c r="VQ21" s="116">
        <f t="shared" si="174"/>
        <v>0</v>
      </c>
      <c r="VR21" s="90">
        <f>VR10</f>
        <v>0</v>
      </c>
      <c r="VS21" s="117">
        <f t="shared" si="175"/>
        <v>0</v>
      </c>
      <c r="VT21" s="98">
        <f t="shared" si="176"/>
        <v>0</v>
      </c>
      <c r="VU21" s="98"/>
      <c r="VV21" s="118"/>
      <c r="VW21" s="119" t="e">
        <f t="shared" si="242"/>
        <v>#DIV/0!</v>
      </c>
      <c r="VX21" s="123">
        <f>'прил № 2 (01.01.23)'!AVC731</f>
        <v>0</v>
      </c>
      <c r="VY21" s="119">
        <f>VX21/VX10</f>
        <v>0</v>
      </c>
      <c r="VZ21" s="98">
        <f>VZ10*VY21</f>
        <v>0</v>
      </c>
      <c r="WA21" s="116">
        <f t="shared" si="177"/>
        <v>0</v>
      </c>
      <c r="WB21" s="90">
        <f>WB10</f>
        <v>0</v>
      </c>
      <c r="WC21" s="117">
        <f t="shared" si="178"/>
        <v>0</v>
      </c>
      <c r="WD21" s="98">
        <f t="shared" si="179"/>
        <v>0</v>
      </c>
      <c r="WE21" s="98"/>
      <c r="WF21" s="118"/>
      <c r="WG21" s="119" t="e">
        <f t="shared" si="243"/>
        <v>#DIV/0!</v>
      </c>
      <c r="WH21" s="213">
        <f t="shared" si="183"/>
        <v>0</v>
      </c>
      <c r="WI21" s="119">
        <f>WH21/WH10</f>
        <v>0</v>
      </c>
      <c r="WJ21" s="98">
        <f>WJ10*WI21</f>
        <v>0</v>
      </c>
      <c r="WK21" s="116">
        <f t="shared" si="180"/>
        <v>0</v>
      </c>
      <c r="WL21" s="90">
        <f>WL10</f>
        <v>9.92</v>
      </c>
      <c r="WM21" s="117">
        <f t="shared" si="181"/>
        <v>0</v>
      </c>
      <c r="WN21" s="98">
        <f t="shared" si="182"/>
        <v>0</v>
      </c>
      <c r="WO21" s="98"/>
      <c r="WP21" s="118"/>
    </row>
    <row r="22" spans="1:614" ht="18" customHeight="1" x14ac:dyDescent="0.25">
      <c r="A22" s="5"/>
      <c r="B22" s="91" t="s">
        <v>428</v>
      </c>
      <c r="C22" s="12" t="s">
        <v>753</v>
      </c>
      <c r="D22" s="12" t="s">
        <v>440</v>
      </c>
      <c r="E22" s="4" t="s">
        <v>33</v>
      </c>
      <c r="F22" s="123">
        <f>'прил № 2 (01.01.23)'!L732</f>
        <v>0</v>
      </c>
      <c r="G22" s="119">
        <f>F22/F10</f>
        <v>0</v>
      </c>
      <c r="H22" s="98">
        <f>H10*G22</f>
        <v>0</v>
      </c>
      <c r="I22" s="116">
        <f t="shared" si="244"/>
        <v>0</v>
      </c>
      <c r="J22" s="90">
        <f>J10</f>
        <v>0</v>
      </c>
      <c r="K22" s="117">
        <f t="shared" si="245"/>
        <v>0</v>
      </c>
      <c r="L22" s="98">
        <f t="shared" si="246"/>
        <v>0</v>
      </c>
      <c r="M22" s="98"/>
      <c r="N22" s="118"/>
      <c r="O22" s="119">
        <f t="shared" si="184"/>
        <v>0</v>
      </c>
      <c r="P22" s="123">
        <f>'прил № 2 (01.01.23)'!AG732</f>
        <v>0</v>
      </c>
      <c r="Q22" s="119">
        <f>P22/P10</f>
        <v>0</v>
      </c>
      <c r="R22" s="98">
        <f>R10*Q22</f>
        <v>0</v>
      </c>
      <c r="S22" s="116">
        <f t="shared" si="3"/>
        <v>0</v>
      </c>
      <c r="T22" s="90">
        <f>T10</f>
        <v>0</v>
      </c>
      <c r="U22" s="117">
        <f t="shared" si="4"/>
        <v>0</v>
      </c>
      <c r="V22" s="98">
        <f t="shared" si="5"/>
        <v>0</v>
      </c>
      <c r="W22" s="98"/>
      <c r="X22" s="118"/>
      <c r="Y22" s="119">
        <f t="shared" si="185"/>
        <v>0</v>
      </c>
      <c r="Z22" s="123">
        <f>'прил № 2 (01.01.23)'!BB732</f>
        <v>0</v>
      </c>
      <c r="AA22" s="119">
        <f>Z22/Z10</f>
        <v>0</v>
      </c>
      <c r="AB22" s="98">
        <f>AB10*AA22</f>
        <v>0</v>
      </c>
      <c r="AC22" s="116">
        <f t="shared" si="6"/>
        <v>0</v>
      </c>
      <c r="AD22" s="90">
        <f>AD10</f>
        <v>0</v>
      </c>
      <c r="AE22" s="117">
        <f t="shared" si="7"/>
        <v>0</v>
      </c>
      <c r="AF22" s="98">
        <f t="shared" si="8"/>
        <v>0</v>
      </c>
      <c r="AG22" s="98"/>
      <c r="AH22" s="118"/>
      <c r="AI22" s="119">
        <f t="shared" si="186"/>
        <v>0</v>
      </c>
      <c r="AJ22" s="123">
        <f>'прил № 2 (01.01.23)'!BW732</f>
        <v>0</v>
      </c>
      <c r="AK22" s="119">
        <f>AJ22/AJ10</f>
        <v>0</v>
      </c>
      <c r="AL22" s="98">
        <f>AL10*AK22</f>
        <v>0</v>
      </c>
      <c r="AM22" s="116">
        <f t="shared" si="9"/>
        <v>0</v>
      </c>
      <c r="AN22" s="90">
        <f>AN10</f>
        <v>0</v>
      </c>
      <c r="AO22" s="117">
        <f t="shared" si="10"/>
        <v>0</v>
      </c>
      <c r="AP22" s="98">
        <f t="shared" si="11"/>
        <v>0</v>
      </c>
      <c r="AQ22" s="98"/>
      <c r="AR22" s="118"/>
      <c r="AS22" s="119">
        <f t="shared" si="187"/>
        <v>0</v>
      </c>
      <c r="AT22" s="123">
        <f>'прил № 2 (01.01.23)'!CR732</f>
        <v>0</v>
      </c>
      <c r="AU22" s="119">
        <f>AT22/AT10</f>
        <v>0</v>
      </c>
      <c r="AV22" s="98">
        <f>AV10*AU22</f>
        <v>0</v>
      </c>
      <c r="AW22" s="116">
        <f t="shared" si="12"/>
        <v>0</v>
      </c>
      <c r="AX22" s="90">
        <f>AX10</f>
        <v>0</v>
      </c>
      <c r="AY22" s="117">
        <f t="shared" si="13"/>
        <v>0</v>
      </c>
      <c r="AZ22" s="98">
        <f t="shared" si="14"/>
        <v>0</v>
      </c>
      <c r="BA22" s="98"/>
      <c r="BB22" s="118"/>
      <c r="BC22" s="119">
        <f t="shared" si="188"/>
        <v>0</v>
      </c>
      <c r="BD22" s="123">
        <f>'прил № 2 (01.01.23)'!DM732</f>
        <v>0</v>
      </c>
      <c r="BE22" s="119" t="e">
        <f>BD22/BD10</f>
        <v>#DIV/0!</v>
      </c>
      <c r="BF22" s="98" t="e">
        <f>BF10*BE22</f>
        <v>#DIV/0!</v>
      </c>
      <c r="BG22" s="116">
        <f t="shared" si="15"/>
        <v>0</v>
      </c>
      <c r="BH22" s="90">
        <f>BH10</f>
        <v>0</v>
      </c>
      <c r="BI22" s="117">
        <f t="shared" si="16"/>
        <v>0</v>
      </c>
      <c r="BJ22" s="98">
        <f t="shared" si="17"/>
        <v>0</v>
      </c>
      <c r="BK22" s="98"/>
      <c r="BL22" s="118"/>
      <c r="BM22" s="119">
        <f t="shared" si="189"/>
        <v>0</v>
      </c>
      <c r="BN22" s="123">
        <f>'прил № 2 (01.01.23)'!EH732</f>
        <v>0</v>
      </c>
      <c r="BO22" s="119">
        <f>BN22/BN10</f>
        <v>0</v>
      </c>
      <c r="BP22" s="98">
        <f>BP10*BO22</f>
        <v>0</v>
      </c>
      <c r="BQ22" s="116">
        <f t="shared" si="18"/>
        <v>0</v>
      </c>
      <c r="BR22" s="90">
        <f>BR10</f>
        <v>0</v>
      </c>
      <c r="BS22" s="117">
        <f t="shared" si="19"/>
        <v>0</v>
      </c>
      <c r="BT22" s="98">
        <f t="shared" si="20"/>
        <v>0</v>
      </c>
      <c r="BU22" s="98"/>
      <c r="BV22" s="118"/>
      <c r="BW22" s="119">
        <f t="shared" si="190"/>
        <v>0</v>
      </c>
      <c r="BX22" s="123">
        <f>'прил № 2 (01.01.23)'!FC732</f>
        <v>0</v>
      </c>
      <c r="BY22" s="119" t="e">
        <f>BX22/BX10</f>
        <v>#DIV/0!</v>
      </c>
      <c r="BZ22" s="98" t="e">
        <f>BZ10*BY22</f>
        <v>#DIV/0!</v>
      </c>
      <c r="CA22" s="116">
        <f t="shared" si="21"/>
        <v>0</v>
      </c>
      <c r="CB22" s="90">
        <f>CB10</f>
        <v>0</v>
      </c>
      <c r="CC22" s="117">
        <f t="shared" si="22"/>
        <v>0</v>
      </c>
      <c r="CD22" s="98">
        <f t="shared" si="23"/>
        <v>0</v>
      </c>
      <c r="CE22" s="98"/>
      <c r="CF22" s="118"/>
      <c r="CG22" s="119">
        <f t="shared" si="191"/>
        <v>0</v>
      </c>
      <c r="CH22" s="123"/>
      <c r="CI22" s="119">
        <f>CH22/CH10</f>
        <v>0</v>
      </c>
      <c r="CJ22" s="98">
        <f>CJ10*CI22</f>
        <v>0</v>
      </c>
      <c r="CK22" s="116">
        <f t="shared" si="24"/>
        <v>0</v>
      </c>
      <c r="CL22" s="90">
        <f>CL10</f>
        <v>0</v>
      </c>
      <c r="CM22" s="117">
        <f t="shared" si="25"/>
        <v>0</v>
      </c>
      <c r="CN22" s="98">
        <f t="shared" si="26"/>
        <v>0</v>
      </c>
      <c r="CO22" s="98"/>
      <c r="CP22" s="118"/>
      <c r="CQ22" s="119">
        <f t="shared" si="192"/>
        <v>0</v>
      </c>
      <c r="CR22" s="123"/>
      <c r="CS22" s="119" t="e">
        <f>CR22/CR10</f>
        <v>#DIV/0!</v>
      </c>
      <c r="CT22" s="98" t="e">
        <f>CT10*CS22</f>
        <v>#DIV/0!</v>
      </c>
      <c r="CU22" s="116">
        <f t="shared" si="27"/>
        <v>0</v>
      </c>
      <c r="CV22" s="90">
        <f>CV10</f>
        <v>0</v>
      </c>
      <c r="CW22" s="117">
        <f t="shared" si="28"/>
        <v>0</v>
      </c>
      <c r="CX22" s="98">
        <f t="shared" si="29"/>
        <v>0</v>
      </c>
      <c r="CY22" s="98"/>
      <c r="CZ22" s="118"/>
      <c r="DA22" s="119">
        <f t="shared" si="193"/>
        <v>0</v>
      </c>
      <c r="DB22" s="123">
        <f>'прил № 2 (01.01.23)'!HN732</f>
        <v>0</v>
      </c>
      <c r="DC22" s="119">
        <f>DB22/DB10</f>
        <v>0</v>
      </c>
      <c r="DD22" s="98">
        <f>DD10*DC22</f>
        <v>0</v>
      </c>
      <c r="DE22" s="116">
        <f t="shared" si="30"/>
        <v>0</v>
      </c>
      <c r="DF22" s="90">
        <f>DF10</f>
        <v>0</v>
      </c>
      <c r="DG22" s="117">
        <f t="shared" si="31"/>
        <v>0</v>
      </c>
      <c r="DH22" s="98">
        <f t="shared" si="32"/>
        <v>0</v>
      </c>
      <c r="DI22" s="98"/>
      <c r="DJ22" s="118"/>
      <c r="DK22" s="119">
        <f t="shared" si="194"/>
        <v>0</v>
      </c>
      <c r="DL22" s="123">
        <f>'прил № 2 (01.01.23)'!II732</f>
        <v>0</v>
      </c>
      <c r="DM22" s="119">
        <f>DL22/DL10</f>
        <v>0</v>
      </c>
      <c r="DN22" s="98">
        <f>DN10*DM22</f>
        <v>0</v>
      </c>
      <c r="DO22" s="116">
        <f t="shared" si="33"/>
        <v>0</v>
      </c>
      <c r="DP22" s="90">
        <f>DP10</f>
        <v>0</v>
      </c>
      <c r="DQ22" s="117">
        <f t="shared" si="34"/>
        <v>0</v>
      </c>
      <c r="DR22" s="98">
        <f t="shared" si="35"/>
        <v>0</v>
      </c>
      <c r="DS22" s="98"/>
      <c r="DT22" s="118"/>
      <c r="DU22" s="119">
        <f t="shared" si="195"/>
        <v>0</v>
      </c>
      <c r="DV22" s="123">
        <f>'прил № 2 (01.01.23)'!JD732</f>
        <v>0</v>
      </c>
      <c r="DW22" s="119">
        <f>DV22/DV10</f>
        <v>0</v>
      </c>
      <c r="DX22" s="98">
        <f>DX10*DW22</f>
        <v>0</v>
      </c>
      <c r="DY22" s="116">
        <f t="shared" si="36"/>
        <v>0</v>
      </c>
      <c r="DZ22" s="90">
        <f>DZ10</f>
        <v>0</v>
      </c>
      <c r="EA22" s="117">
        <f t="shared" si="37"/>
        <v>0</v>
      </c>
      <c r="EB22" s="98">
        <f t="shared" si="38"/>
        <v>0</v>
      </c>
      <c r="EC22" s="98"/>
      <c r="ED22" s="118"/>
      <c r="EE22" s="119">
        <f t="shared" si="196"/>
        <v>0</v>
      </c>
      <c r="EF22" s="123">
        <f>'прил № 2 (01.01.23)'!JY732</f>
        <v>0</v>
      </c>
      <c r="EG22" s="119">
        <f>EF22/EF10</f>
        <v>0</v>
      </c>
      <c r="EH22" s="98">
        <f>EH10*EG22</f>
        <v>0</v>
      </c>
      <c r="EI22" s="116">
        <f t="shared" si="39"/>
        <v>0</v>
      </c>
      <c r="EJ22" s="90">
        <f>EJ10</f>
        <v>9.92</v>
      </c>
      <c r="EK22" s="117">
        <f t="shared" si="40"/>
        <v>0</v>
      </c>
      <c r="EL22" s="98">
        <f t="shared" si="41"/>
        <v>0</v>
      </c>
      <c r="EM22" s="98"/>
      <c r="EN22" s="118"/>
      <c r="EO22" s="119">
        <f t="shared" si="197"/>
        <v>0</v>
      </c>
      <c r="EP22" s="123">
        <f>'прил № 2 (01.01.23)'!KT732</f>
        <v>0</v>
      </c>
      <c r="EQ22" s="119">
        <f>EP22/EP10</f>
        <v>0</v>
      </c>
      <c r="ER22" s="98">
        <f>ER10*EQ22</f>
        <v>0</v>
      </c>
      <c r="ES22" s="116">
        <f t="shared" si="42"/>
        <v>0</v>
      </c>
      <c r="ET22" s="90">
        <f>ET10</f>
        <v>0</v>
      </c>
      <c r="EU22" s="117">
        <f t="shared" si="43"/>
        <v>0</v>
      </c>
      <c r="EV22" s="98">
        <f t="shared" si="44"/>
        <v>0</v>
      </c>
      <c r="EW22" s="98"/>
      <c r="EX22" s="118"/>
      <c r="EY22" s="119">
        <f t="shared" si="198"/>
        <v>0</v>
      </c>
      <c r="EZ22" s="123">
        <f>'прил № 2 (01.01.23)'!LO732</f>
        <v>0</v>
      </c>
      <c r="FA22" s="119">
        <f>EZ22/EZ10</f>
        <v>0</v>
      </c>
      <c r="FB22" s="98">
        <f>FB10*FA22</f>
        <v>0</v>
      </c>
      <c r="FC22" s="116">
        <f t="shared" si="45"/>
        <v>0</v>
      </c>
      <c r="FD22" s="90">
        <f>FD10</f>
        <v>9.92</v>
      </c>
      <c r="FE22" s="117">
        <f t="shared" si="46"/>
        <v>0</v>
      </c>
      <c r="FF22" s="98">
        <f t="shared" si="47"/>
        <v>0</v>
      </c>
      <c r="FG22" s="98"/>
      <c r="FH22" s="118"/>
      <c r="FI22" s="119">
        <f t="shared" si="199"/>
        <v>0</v>
      </c>
      <c r="FJ22" s="123">
        <f>'прил № 2 (01.01.23)'!MJ732</f>
        <v>0</v>
      </c>
      <c r="FK22" s="119">
        <f>FJ22/FJ10</f>
        <v>0</v>
      </c>
      <c r="FL22" s="98">
        <f>FL10*FK22</f>
        <v>0</v>
      </c>
      <c r="FM22" s="116">
        <f t="shared" si="48"/>
        <v>0</v>
      </c>
      <c r="FN22" s="90">
        <f>FN10</f>
        <v>0</v>
      </c>
      <c r="FO22" s="117">
        <f t="shared" si="49"/>
        <v>0</v>
      </c>
      <c r="FP22" s="98">
        <f t="shared" si="50"/>
        <v>0</v>
      </c>
      <c r="FQ22" s="98"/>
      <c r="FR22" s="118"/>
      <c r="FS22" s="119">
        <f t="shared" si="200"/>
        <v>0</v>
      </c>
      <c r="FT22" s="123">
        <f>'прил № 2 (01.01.23)'!NE732</f>
        <v>0</v>
      </c>
      <c r="FU22" s="119">
        <f>FT22/FT10</f>
        <v>0</v>
      </c>
      <c r="FV22" s="98">
        <f>FV10*FU22</f>
        <v>0</v>
      </c>
      <c r="FW22" s="116">
        <f t="shared" si="51"/>
        <v>0</v>
      </c>
      <c r="FX22" s="90">
        <f>FX10</f>
        <v>0</v>
      </c>
      <c r="FY22" s="117">
        <f t="shared" si="52"/>
        <v>0</v>
      </c>
      <c r="FZ22" s="98">
        <f t="shared" si="53"/>
        <v>0</v>
      </c>
      <c r="GA22" s="98"/>
      <c r="GB22" s="118"/>
      <c r="GC22" s="119">
        <f t="shared" si="201"/>
        <v>0</v>
      </c>
      <c r="GD22" s="123">
        <f>'прил № 2 (01.01.23)'!NZ732</f>
        <v>0</v>
      </c>
      <c r="GE22" s="119">
        <f>GD22/GD10</f>
        <v>0</v>
      </c>
      <c r="GF22" s="98">
        <f>GF10*GE22</f>
        <v>0</v>
      </c>
      <c r="GG22" s="116">
        <f t="shared" si="54"/>
        <v>0</v>
      </c>
      <c r="GH22" s="90">
        <f>GH10</f>
        <v>0</v>
      </c>
      <c r="GI22" s="117">
        <f t="shared" si="55"/>
        <v>0</v>
      </c>
      <c r="GJ22" s="98">
        <f t="shared" si="56"/>
        <v>0</v>
      </c>
      <c r="GK22" s="98"/>
      <c r="GL22" s="118"/>
      <c r="GM22" s="119">
        <f t="shared" si="202"/>
        <v>0</v>
      </c>
      <c r="GN22" s="123">
        <f>'прил № 2 (01.01.23)'!OU732</f>
        <v>0</v>
      </c>
      <c r="GO22" s="119">
        <f>GN22/GN10</f>
        <v>0</v>
      </c>
      <c r="GP22" s="98">
        <f>GP10*GO22</f>
        <v>0</v>
      </c>
      <c r="GQ22" s="116">
        <f t="shared" si="57"/>
        <v>0</v>
      </c>
      <c r="GR22" s="90">
        <f>GR10</f>
        <v>0</v>
      </c>
      <c r="GS22" s="117">
        <f t="shared" si="58"/>
        <v>0</v>
      </c>
      <c r="GT22" s="98">
        <f t="shared" si="59"/>
        <v>0</v>
      </c>
      <c r="GU22" s="98"/>
      <c r="GV22" s="118"/>
      <c r="GW22" s="119">
        <f t="shared" si="203"/>
        <v>0</v>
      </c>
      <c r="GX22" s="123">
        <f>'прил № 2 (01.01.23)'!PP732</f>
        <v>0</v>
      </c>
      <c r="GY22" s="119">
        <f>GX22/GX10</f>
        <v>0</v>
      </c>
      <c r="GZ22" s="98">
        <f>GZ10*GY22</f>
        <v>0</v>
      </c>
      <c r="HA22" s="116">
        <f t="shared" si="60"/>
        <v>0</v>
      </c>
      <c r="HB22" s="90">
        <f>HB10</f>
        <v>0</v>
      </c>
      <c r="HC22" s="117">
        <f t="shared" si="61"/>
        <v>0</v>
      </c>
      <c r="HD22" s="98">
        <f t="shared" si="62"/>
        <v>0</v>
      </c>
      <c r="HE22" s="98"/>
      <c r="HF22" s="118"/>
      <c r="HG22" s="119">
        <f t="shared" si="204"/>
        <v>0</v>
      </c>
      <c r="HH22" s="123">
        <f>'прил № 2 (01.01.23)'!QK732</f>
        <v>0</v>
      </c>
      <c r="HI22" s="119">
        <f>HH22/HH10</f>
        <v>0</v>
      </c>
      <c r="HJ22" s="98">
        <f>HJ10*HI22</f>
        <v>0</v>
      </c>
      <c r="HK22" s="116">
        <f t="shared" si="63"/>
        <v>0</v>
      </c>
      <c r="HL22" s="90">
        <f>HL10</f>
        <v>0</v>
      </c>
      <c r="HM22" s="117">
        <f t="shared" si="64"/>
        <v>0</v>
      </c>
      <c r="HN22" s="98">
        <f t="shared" si="65"/>
        <v>0</v>
      </c>
      <c r="HO22" s="98"/>
      <c r="HP22" s="118"/>
      <c r="HQ22" s="119">
        <f t="shared" si="205"/>
        <v>0</v>
      </c>
      <c r="HR22" s="123">
        <f>'прил № 2 (01.01.23)'!RF732</f>
        <v>0</v>
      </c>
      <c r="HS22" s="119">
        <f>HR22/HR10</f>
        <v>0</v>
      </c>
      <c r="HT22" s="98">
        <f>HT10*HS22</f>
        <v>0</v>
      </c>
      <c r="HU22" s="116">
        <f t="shared" si="66"/>
        <v>0</v>
      </c>
      <c r="HV22" s="90">
        <f>HV10</f>
        <v>0</v>
      </c>
      <c r="HW22" s="117">
        <f t="shared" si="67"/>
        <v>0</v>
      </c>
      <c r="HX22" s="98">
        <f t="shared" si="68"/>
        <v>0</v>
      </c>
      <c r="HY22" s="98"/>
      <c r="HZ22" s="118"/>
      <c r="IA22" s="119">
        <f t="shared" si="206"/>
        <v>0</v>
      </c>
      <c r="IB22" s="123">
        <f>'прил № 2 (01.01.23)'!SA732</f>
        <v>0</v>
      </c>
      <c r="IC22" s="119">
        <f>IB22/IB10</f>
        <v>0</v>
      </c>
      <c r="ID22" s="98">
        <f>ID10*IC22</f>
        <v>0</v>
      </c>
      <c r="IE22" s="116">
        <f t="shared" si="69"/>
        <v>0</v>
      </c>
      <c r="IF22" s="90">
        <f>IF10</f>
        <v>0</v>
      </c>
      <c r="IG22" s="117">
        <f t="shared" si="70"/>
        <v>0</v>
      </c>
      <c r="IH22" s="98">
        <f t="shared" si="71"/>
        <v>0</v>
      </c>
      <c r="II22" s="98"/>
      <c r="IJ22" s="118"/>
      <c r="IK22" s="119">
        <f t="shared" si="207"/>
        <v>0</v>
      </c>
      <c r="IL22" s="123">
        <f>'прил № 2 (01.01.23)'!SV732</f>
        <v>0</v>
      </c>
      <c r="IM22" s="119">
        <f>IL22/IL10</f>
        <v>0</v>
      </c>
      <c r="IN22" s="98">
        <f>IN10*IM22</f>
        <v>0</v>
      </c>
      <c r="IO22" s="116">
        <f t="shared" si="72"/>
        <v>0</v>
      </c>
      <c r="IP22" s="90">
        <f>IP10</f>
        <v>0</v>
      </c>
      <c r="IQ22" s="117">
        <f t="shared" si="73"/>
        <v>0</v>
      </c>
      <c r="IR22" s="98">
        <f t="shared" si="74"/>
        <v>0</v>
      </c>
      <c r="IS22" s="98"/>
      <c r="IT22" s="118"/>
      <c r="IU22" s="119">
        <f t="shared" si="208"/>
        <v>0</v>
      </c>
      <c r="IV22" s="123">
        <f>'прил № 2 (01.01.23)'!TQ732</f>
        <v>0</v>
      </c>
      <c r="IW22" s="119">
        <f>IV22/IV10</f>
        <v>0</v>
      </c>
      <c r="IX22" s="98">
        <f>IX10*IW22</f>
        <v>0</v>
      </c>
      <c r="IY22" s="116">
        <f t="shared" si="75"/>
        <v>0</v>
      </c>
      <c r="IZ22" s="90">
        <f>IZ10</f>
        <v>0</v>
      </c>
      <c r="JA22" s="117">
        <f t="shared" si="76"/>
        <v>0</v>
      </c>
      <c r="JB22" s="98">
        <f t="shared" si="77"/>
        <v>0</v>
      </c>
      <c r="JC22" s="98"/>
      <c r="JD22" s="118"/>
      <c r="JE22" s="119">
        <f t="shared" si="209"/>
        <v>0</v>
      </c>
      <c r="JF22" s="123">
        <f>'прил № 2 (01.01.23)'!UL732</f>
        <v>0</v>
      </c>
      <c r="JG22" s="119">
        <f>JF22/JF10</f>
        <v>0</v>
      </c>
      <c r="JH22" s="98">
        <f>JH10*JG22</f>
        <v>0</v>
      </c>
      <c r="JI22" s="116">
        <f t="shared" si="78"/>
        <v>0</v>
      </c>
      <c r="JJ22" s="90">
        <f>JJ10</f>
        <v>0</v>
      </c>
      <c r="JK22" s="117">
        <f t="shared" si="79"/>
        <v>0</v>
      </c>
      <c r="JL22" s="98">
        <f t="shared" si="80"/>
        <v>0</v>
      </c>
      <c r="JM22" s="98"/>
      <c r="JN22" s="118"/>
      <c r="JO22" s="119">
        <f t="shared" si="210"/>
        <v>0</v>
      </c>
      <c r="JP22" s="123">
        <f>'прил № 2 (01.01.23)'!VG732</f>
        <v>14</v>
      </c>
      <c r="JQ22" s="119">
        <f>JP22/JP10</f>
        <v>5.1470000000000002E-2</v>
      </c>
      <c r="JR22" s="98">
        <f>JR10*JQ22</f>
        <v>0</v>
      </c>
      <c r="JS22" s="116">
        <f t="shared" si="81"/>
        <v>0</v>
      </c>
      <c r="JT22" s="90">
        <f>JT10</f>
        <v>0</v>
      </c>
      <c r="JU22" s="117">
        <f t="shared" si="82"/>
        <v>0</v>
      </c>
      <c r="JV22" s="98">
        <f t="shared" si="83"/>
        <v>0</v>
      </c>
      <c r="JW22" s="98"/>
      <c r="JX22" s="118"/>
      <c r="JY22" s="119">
        <f t="shared" si="211"/>
        <v>0</v>
      </c>
      <c r="JZ22" s="123"/>
      <c r="KA22" s="119" t="e">
        <f>JZ22/JZ10</f>
        <v>#DIV/0!</v>
      </c>
      <c r="KB22" s="98" t="e">
        <f>KB10*KA22</f>
        <v>#DIV/0!</v>
      </c>
      <c r="KC22" s="116">
        <f t="shared" si="84"/>
        <v>0</v>
      </c>
      <c r="KD22" s="90">
        <f>KD10</f>
        <v>0</v>
      </c>
      <c r="KE22" s="117">
        <f t="shared" si="85"/>
        <v>0</v>
      </c>
      <c r="KF22" s="98">
        <f t="shared" si="86"/>
        <v>0</v>
      </c>
      <c r="KG22" s="98"/>
      <c r="KH22" s="118"/>
      <c r="KI22" s="119">
        <f t="shared" si="212"/>
        <v>0</v>
      </c>
      <c r="KJ22" s="123">
        <f>'прил № 2 (01.01.23)'!WW732</f>
        <v>0</v>
      </c>
      <c r="KK22" s="119">
        <f>KJ22/KJ10</f>
        <v>0</v>
      </c>
      <c r="KL22" s="98">
        <f>KL10*KK22</f>
        <v>0</v>
      </c>
      <c r="KM22" s="116">
        <f t="shared" si="87"/>
        <v>0</v>
      </c>
      <c r="KN22" s="90">
        <f>KN10</f>
        <v>0</v>
      </c>
      <c r="KO22" s="117">
        <f t="shared" si="88"/>
        <v>0</v>
      </c>
      <c r="KP22" s="98">
        <f t="shared" si="89"/>
        <v>0</v>
      </c>
      <c r="KQ22" s="98"/>
      <c r="KR22" s="118"/>
      <c r="KS22" s="119">
        <f t="shared" si="213"/>
        <v>0</v>
      </c>
      <c r="KT22" s="123">
        <f>'прил № 2 (01.01.23)'!XR732</f>
        <v>0</v>
      </c>
      <c r="KU22" s="119">
        <f>KT22/KT10</f>
        <v>0</v>
      </c>
      <c r="KV22" s="98">
        <f>KV10*KU22</f>
        <v>0</v>
      </c>
      <c r="KW22" s="116">
        <f t="shared" si="90"/>
        <v>0</v>
      </c>
      <c r="KX22" s="90">
        <f>KX10</f>
        <v>0</v>
      </c>
      <c r="KY22" s="117">
        <f t="shared" si="91"/>
        <v>0</v>
      </c>
      <c r="KZ22" s="98">
        <f t="shared" si="92"/>
        <v>0</v>
      </c>
      <c r="LA22" s="98"/>
      <c r="LB22" s="118"/>
      <c r="LC22" s="119">
        <f t="shared" si="214"/>
        <v>0</v>
      </c>
      <c r="LD22" s="123">
        <f>'прил № 2 (01.01.23)'!YM732</f>
        <v>0</v>
      </c>
      <c r="LE22" s="119">
        <f>LD22/LD10</f>
        <v>0</v>
      </c>
      <c r="LF22" s="98">
        <f>LF10*LE22</f>
        <v>0</v>
      </c>
      <c r="LG22" s="116">
        <f t="shared" si="93"/>
        <v>0</v>
      </c>
      <c r="LH22" s="90">
        <f>LH10</f>
        <v>0</v>
      </c>
      <c r="LI22" s="117">
        <f t="shared" si="94"/>
        <v>0</v>
      </c>
      <c r="LJ22" s="98">
        <f t="shared" si="95"/>
        <v>0</v>
      </c>
      <c r="LK22" s="98"/>
      <c r="LL22" s="118"/>
      <c r="LM22" s="119">
        <f t="shared" si="215"/>
        <v>0</v>
      </c>
      <c r="LN22" s="123">
        <f>'прил № 2 (01.01.23)'!ZH732</f>
        <v>0</v>
      </c>
      <c r="LO22" s="119">
        <f>LN22/LN10</f>
        <v>0</v>
      </c>
      <c r="LP22" s="98">
        <f>LP10*LO22</f>
        <v>0</v>
      </c>
      <c r="LQ22" s="116">
        <f t="shared" si="96"/>
        <v>0</v>
      </c>
      <c r="LR22" s="90">
        <f>LR10</f>
        <v>0</v>
      </c>
      <c r="LS22" s="117">
        <f t="shared" si="97"/>
        <v>0</v>
      </c>
      <c r="LT22" s="98">
        <f t="shared" si="98"/>
        <v>0</v>
      </c>
      <c r="LU22" s="98"/>
      <c r="LV22" s="118"/>
      <c r="LW22" s="119">
        <f t="shared" si="216"/>
        <v>0</v>
      </c>
      <c r="LX22" s="123">
        <f>'прил № 2 (01.01.23)'!AAC732</f>
        <v>0</v>
      </c>
      <c r="LY22" s="119">
        <f>LX22/LX10</f>
        <v>0</v>
      </c>
      <c r="LZ22" s="98">
        <f>LZ10*LY22</f>
        <v>0</v>
      </c>
      <c r="MA22" s="116">
        <f t="shared" si="99"/>
        <v>0</v>
      </c>
      <c r="MB22" s="90">
        <f>MB10</f>
        <v>0</v>
      </c>
      <c r="MC22" s="117">
        <f t="shared" si="100"/>
        <v>0</v>
      </c>
      <c r="MD22" s="98">
        <f t="shared" si="101"/>
        <v>0</v>
      </c>
      <c r="ME22" s="98"/>
      <c r="MF22" s="118"/>
      <c r="MG22" s="119">
        <f t="shared" si="217"/>
        <v>0</v>
      </c>
      <c r="MH22" s="123">
        <f>'прил № 2 (01.01.23)'!AAX732</f>
        <v>0</v>
      </c>
      <c r="MI22" s="119">
        <f>MH22/MH10</f>
        <v>0</v>
      </c>
      <c r="MJ22" s="98">
        <f>MJ10*MI22</f>
        <v>0</v>
      </c>
      <c r="MK22" s="116">
        <f t="shared" si="102"/>
        <v>0</v>
      </c>
      <c r="ML22" s="90">
        <f>ML10</f>
        <v>0</v>
      </c>
      <c r="MM22" s="117">
        <f t="shared" si="103"/>
        <v>0</v>
      </c>
      <c r="MN22" s="98">
        <f t="shared" si="104"/>
        <v>0</v>
      </c>
      <c r="MO22" s="98"/>
      <c r="MP22" s="118"/>
      <c r="MQ22" s="119">
        <f t="shared" si="218"/>
        <v>0</v>
      </c>
      <c r="MR22" s="123">
        <f>'прил № 2 (01.01.23)'!ABS732</f>
        <v>0</v>
      </c>
      <c r="MS22" s="119">
        <f>MR22/MR10</f>
        <v>0</v>
      </c>
      <c r="MT22" s="98">
        <f>MT10*MS22</f>
        <v>0</v>
      </c>
      <c r="MU22" s="116">
        <f t="shared" si="105"/>
        <v>0</v>
      </c>
      <c r="MV22" s="90">
        <f>MV10</f>
        <v>0</v>
      </c>
      <c r="MW22" s="117">
        <f t="shared" si="106"/>
        <v>0</v>
      </c>
      <c r="MX22" s="98">
        <f t="shared" si="107"/>
        <v>0</v>
      </c>
      <c r="MY22" s="98"/>
      <c r="MZ22" s="118"/>
      <c r="NA22" s="119">
        <f t="shared" si="219"/>
        <v>0</v>
      </c>
      <c r="NB22" s="123">
        <f>'прил № 2 (01.01.23)'!ACN732</f>
        <v>0</v>
      </c>
      <c r="NC22" s="119">
        <f>NB22/NB10</f>
        <v>0</v>
      </c>
      <c r="ND22" s="98">
        <f>ND10*NC22</f>
        <v>0</v>
      </c>
      <c r="NE22" s="116">
        <f t="shared" si="108"/>
        <v>0</v>
      </c>
      <c r="NF22" s="90">
        <f>NF10</f>
        <v>0</v>
      </c>
      <c r="NG22" s="117">
        <f t="shared" si="109"/>
        <v>0</v>
      </c>
      <c r="NH22" s="98">
        <f t="shared" si="110"/>
        <v>0</v>
      </c>
      <c r="NI22" s="98"/>
      <c r="NJ22" s="118"/>
      <c r="NK22" s="119">
        <f t="shared" si="220"/>
        <v>0</v>
      </c>
      <c r="NL22" s="123">
        <f>'прил № 2 (01.01.23)'!ADI732</f>
        <v>0</v>
      </c>
      <c r="NM22" s="119">
        <f>NL22/NL10</f>
        <v>0</v>
      </c>
      <c r="NN22" s="98">
        <f>NN10*NM22</f>
        <v>0</v>
      </c>
      <c r="NO22" s="116">
        <f t="shared" si="111"/>
        <v>0</v>
      </c>
      <c r="NP22" s="90">
        <f>NP10</f>
        <v>0</v>
      </c>
      <c r="NQ22" s="117">
        <f t="shared" si="112"/>
        <v>0</v>
      </c>
      <c r="NR22" s="98">
        <f t="shared" si="113"/>
        <v>0</v>
      </c>
      <c r="NS22" s="98"/>
      <c r="NT22" s="118"/>
      <c r="NU22" s="119">
        <f t="shared" si="221"/>
        <v>0</v>
      </c>
      <c r="NV22" s="123">
        <f>'прил № 2 (01.01.23)'!AED732</f>
        <v>0</v>
      </c>
      <c r="NW22" s="119">
        <f>NV22/NV10</f>
        <v>0</v>
      </c>
      <c r="NX22" s="98">
        <f>NX10*NW22</f>
        <v>0</v>
      </c>
      <c r="NY22" s="116">
        <f t="shared" si="114"/>
        <v>0</v>
      </c>
      <c r="NZ22" s="90">
        <f>NZ10</f>
        <v>0</v>
      </c>
      <c r="OA22" s="117">
        <f t="shared" si="115"/>
        <v>0</v>
      </c>
      <c r="OB22" s="98">
        <f t="shared" si="116"/>
        <v>0</v>
      </c>
      <c r="OC22" s="98"/>
      <c r="OD22" s="118"/>
      <c r="OE22" s="119">
        <f t="shared" si="222"/>
        <v>0</v>
      </c>
      <c r="OF22" s="123">
        <f>'прил № 2 (01.01.23)'!AEY732</f>
        <v>0</v>
      </c>
      <c r="OG22" s="119">
        <f>OF22/OF10</f>
        <v>0</v>
      </c>
      <c r="OH22" s="98">
        <f>OH10*OG22</f>
        <v>0</v>
      </c>
      <c r="OI22" s="116">
        <f t="shared" si="117"/>
        <v>0</v>
      </c>
      <c r="OJ22" s="90">
        <f>OJ10</f>
        <v>0</v>
      </c>
      <c r="OK22" s="117">
        <f t="shared" si="118"/>
        <v>0</v>
      </c>
      <c r="OL22" s="98">
        <f t="shared" si="119"/>
        <v>0</v>
      </c>
      <c r="OM22" s="98"/>
      <c r="ON22" s="118"/>
      <c r="OO22" s="119">
        <f t="shared" si="223"/>
        <v>0</v>
      </c>
      <c r="OP22" s="123">
        <f>'прил № 2 (01.01.23)'!AFT732</f>
        <v>0</v>
      </c>
      <c r="OQ22" s="119">
        <f>OP22/OP10</f>
        <v>0</v>
      </c>
      <c r="OR22" s="98">
        <f>OR10*OQ22</f>
        <v>0</v>
      </c>
      <c r="OS22" s="116">
        <f t="shared" si="120"/>
        <v>0</v>
      </c>
      <c r="OT22" s="90">
        <f>OT10</f>
        <v>0</v>
      </c>
      <c r="OU22" s="117">
        <f t="shared" si="121"/>
        <v>0</v>
      </c>
      <c r="OV22" s="98">
        <f t="shared" si="122"/>
        <v>0</v>
      </c>
      <c r="OW22" s="98"/>
      <c r="OX22" s="118"/>
      <c r="OY22" s="119">
        <f t="shared" si="224"/>
        <v>0</v>
      </c>
      <c r="OZ22" s="123">
        <f>'прил № 2 (01.01.23)'!AGO732</f>
        <v>0</v>
      </c>
      <c r="PA22" s="119">
        <f>OZ22/OZ10</f>
        <v>0</v>
      </c>
      <c r="PB22" s="98">
        <f>PB10*PA22</f>
        <v>0</v>
      </c>
      <c r="PC22" s="116">
        <f t="shared" si="123"/>
        <v>0</v>
      </c>
      <c r="PD22" s="90">
        <f>PD10</f>
        <v>0</v>
      </c>
      <c r="PE22" s="117">
        <f t="shared" si="124"/>
        <v>0</v>
      </c>
      <c r="PF22" s="98">
        <f t="shared" si="125"/>
        <v>0</v>
      </c>
      <c r="PG22" s="98"/>
      <c r="PH22" s="118"/>
      <c r="PI22" s="119">
        <f t="shared" si="225"/>
        <v>0</v>
      </c>
      <c r="PJ22" s="123">
        <f>'прил № 2 (01.01.23)'!AHJ732</f>
        <v>0</v>
      </c>
      <c r="PK22" s="119">
        <f>PJ22/PJ10</f>
        <v>0</v>
      </c>
      <c r="PL22" s="98">
        <f>PL10*PK22</f>
        <v>0</v>
      </c>
      <c r="PM22" s="116">
        <f t="shared" si="126"/>
        <v>0</v>
      </c>
      <c r="PN22" s="90">
        <f>PN10</f>
        <v>0</v>
      </c>
      <c r="PO22" s="117">
        <f t="shared" si="127"/>
        <v>0</v>
      </c>
      <c r="PP22" s="98">
        <f t="shared" si="128"/>
        <v>0</v>
      </c>
      <c r="PQ22" s="98"/>
      <c r="PR22" s="118"/>
      <c r="PS22" s="119">
        <f t="shared" si="226"/>
        <v>0</v>
      </c>
      <c r="PT22" s="123">
        <f>'прил № 2 (01.01.23)'!AIE732</f>
        <v>0</v>
      </c>
      <c r="PU22" s="119">
        <f>PT22/PT10</f>
        <v>0</v>
      </c>
      <c r="PV22" s="98">
        <f>PV10*PU22</f>
        <v>0</v>
      </c>
      <c r="PW22" s="116">
        <f t="shared" si="129"/>
        <v>0</v>
      </c>
      <c r="PX22" s="90">
        <f>PX10</f>
        <v>0</v>
      </c>
      <c r="PY22" s="117">
        <f t="shared" si="130"/>
        <v>0</v>
      </c>
      <c r="PZ22" s="98">
        <f t="shared" si="131"/>
        <v>0</v>
      </c>
      <c r="QA22" s="98"/>
      <c r="QB22" s="118"/>
      <c r="QC22" s="119">
        <f t="shared" si="227"/>
        <v>0</v>
      </c>
      <c r="QD22" s="123"/>
      <c r="QE22" s="119" t="e">
        <f>QD22/QD10</f>
        <v>#DIV/0!</v>
      </c>
      <c r="QF22" s="98" t="e">
        <f>QF10*QE22</f>
        <v>#DIV/0!</v>
      </c>
      <c r="QG22" s="116">
        <f t="shared" si="132"/>
        <v>0</v>
      </c>
      <c r="QH22" s="90">
        <f>QH10</f>
        <v>0</v>
      </c>
      <c r="QI22" s="117">
        <f t="shared" si="133"/>
        <v>0</v>
      </c>
      <c r="QJ22" s="98">
        <f t="shared" si="134"/>
        <v>0</v>
      </c>
      <c r="QK22" s="98"/>
      <c r="QL22" s="118"/>
      <c r="QM22" s="119">
        <f t="shared" si="228"/>
        <v>0</v>
      </c>
      <c r="QN22" s="123">
        <f>'прил № 2 (01.01.23)'!AJU732</f>
        <v>0</v>
      </c>
      <c r="QO22" s="119">
        <f>QN22/QN10</f>
        <v>0</v>
      </c>
      <c r="QP22" s="98">
        <f>QP10*QO22</f>
        <v>0</v>
      </c>
      <c r="QQ22" s="116">
        <f t="shared" si="135"/>
        <v>0</v>
      </c>
      <c r="QR22" s="90">
        <f>QR10</f>
        <v>0</v>
      </c>
      <c r="QS22" s="117">
        <f t="shared" si="136"/>
        <v>0</v>
      </c>
      <c r="QT22" s="98">
        <f t="shared" si="137"/>
        <v>0</v>
      </c>
      <c r="QU22" s="98"/>
      <c r="QV22" s="118"/>
      <c r="QW22" s="119">
        <f t="shared" si="229"/>
        <v>0</v>
      </c>
      <c r="QX22" s="123">
        <f>'прил № 2 (01.01.23)'!AKP732</f>
        <v>0</v>
      </c>
      <c r="QY22" s="119">
        <f>QX22/QX10</f>
        <v>0</v>
      </c>
      <c r="QZ22" s="98">
        <f>QZ10*QY22</f>
        <v>0</v>
      </c>
      <c r="RA22" s="116">
        <f t="shared" si="138"/>
        <v>0</v>
      </c>
      <c r="RB22" s="90">
        <f>RB10</f>
        <v>0</v>
      </c>
      <c r="RC22" s="117">
        <f t="shared" si="139"/>
        <v>0</v>
      </c>
      <c r="RD22" s="98">
        <f t="shared" si="140"/>
        <v>0</v>
      </c>
      <c r="RE22" s="98"/>
      <c r="RF22" s="118"/>
      <c r="RG22" s="119">
        <f t="shared" si="230"/>
        <v>0</v>
      </c>
      <c r="RH22" s="123">
        <f>'прил № 2 (01.01.23)'!ALK732</f>
        <v>0</v>
      </c>
      <c r="RI22" s="119">
        <f>RH22/RH10</f>
        <v>0</v>
      </c>
      <c r="RJ22" s="98">
        <f>RJ10*RI22</f>
        <v>0</v>
      </c>
      <c r="RK22" s="116">
        <f t="shared" si="141"/>
        <v>0</v>
      </c>
      <c r="RL22" s="90">
        <f>RL10</f>
        <v>0</v>
      </c>
      <c r="RM22" s="117">
        <f t="shared" si="142"/>
        <v>0</v>
      </c>
      <c r="RN22" s="98">
        <f t="shared" si="143"/>
        <v>0</v>
      </c>
      <c r="RO22" s="98"/>
      <c r="RP22" s="118"/>
      <c r="RQ22" s="119">
        <f t="shared" si="231"/>
        <v>0</v>
      </c>
      <c r="RR22" s="123">
        <f>'прил № 2 (01.01.23)'!AMF732</f>
        <v>0</v>
      </c>
      <c r="RS22" s="119">
        <f>RR22/RR10</f>
        <v>0</v>
      </c>
      <c r="RT22" s="98">
        <f>RT10*RS22</f>
        <v>0</v>
      </c>
      <c r="RU22" s="116">
        <f t="shared" si="144"/>
        <v>0</v>
      </c>
      <c r="RV22" s="90">
        <f>RV10</f>
        <v>0</v>
      </c>
      <c r="RW22" s="117">
        <f t="shared" si="145"/>
        <v>0</v>
      </c>
      <c r="RX22" s="98">
        <f t="shared" si="146"/>
        <v>0</v>
      </c>
      <c r="RY22" s="98"/>
      <c r="RZ22" s="118"/>
      <c r="SA22" s="119">
        <f t="shared" si="232"/>
        <v>0</v>
      </c>
      <c r="SB22" s="123">
        <f>'прил № 2 (01.01.23)'!ANA732</f>
        <v>0</v>
      </c>
      <c r="SC22" s="119">
        <f>SB22/SB10</f>
        <v>0</v>
      </c>
      <c r="SD22" s="98">
        <f>SD10*SC22</f>
        <v>0</v>
      </c>
      <c r="SE22" s="116">
        <f t="shared" si="147"/>
        <v>0</v>
      </c>
      <c r="SF22" s="90">
        <f>SF10</f>
        <v>0</v>
      </c>
      <c r="SG22" s="117">
        <f t="shared" si="148"/>
        <v>0</v>
      </c>
      <c r="SH22" s="98">
        <f t="shared" si="149"/>
        <v>0</v>
      </c>
      <c r="SI22" s="98"/>
      <c r="SJ22" s="118"/>
      <c r="SK22" s="119">
        <f t="shared" si="233"/>
        <v>0</v>
      </c>
      <c r="SL22" s="123">
        <f>'прил № 2 (01.01.23)'!ANV732</f>
        <v>0</v>
      </c>
      <c r="SM22" s="119">
        <f>SL22/SL10</f>
        <v>0</v>
      </c>
      <c r="SN22" s="98">
        <f>SN10*SM22</f>
        <v>0</v>
      </c>
      <c r="SO22" s="116">
        <f t="shared" si="150"/>
        <v>0</v>
      </c>
      <c r="SP22" s="90">
        <f>SP10</f>
        <v>9.92</v>
      </c>
      <c r="SQ22" s="117">
        <f t="shared" si="151"/>
        <v>0</v>
      </c>
      <c r="SR22" s="98">
        <f t="shared" si="152"/>
        <v>0</v>
      </c>
      <c r="SS22" s="98"/>
      <c r="ST22" s="118"/>
      <c r="SU22" s="119">
        <f t="shared" si="234"/>
        <v>0</v>
      </c>
      <c r="SV22" s="123">
        <f>'прил № 2 (01.01.23)'!AOQ732</f>
        <v>0</v>
      </c>
      <c r="SW22" s="119">
        <f>SV22/SV10</f>
        <v>0</v>
      </c>
      <c r="SX22" s="98">
        <f>SX10*SW22</f>
        <v>0</v>
      </c>
      <c r="SY22" s="116">
        <f t="shared" si="153"/>
        <v>0</v>
      </c>
      <c r="SZ22" s="90">
        <f>SZ10</f>
        <v>0</v>
      </c>
      <c r="TA22" s="117">
        <f t="shared" si="154"/>
        <v>0</v>
      </c>
      <c r="TB22" s="98">
        <f t="shared" si="155"/>
        <v>0</v>
      </c>
      <c r="TC22" s="98"/>
      <c r="TD22" s="118"/>
      <c r="TE22" s="119">
        <f t="shared" si="235"/>
        <v>0</v>
      </c>
      <c r="TF22" s="123">
        <f>'прил № 2 (01.01.23)'!APL732</f>
        <v>0</v>
      </c>
      <c r="TG22" s="119">
        <f>TF22/TF10</f>
        <v>0</v>
      </c>
      <c r="TH22" s="98">
        <f>TH10*TG22</f>
        <v>0</v>
      </c>
      <c r="TI22" s="116">
        <f t="shared" si="156"/>
        <v>0</v>
      </c>
      <c r="TJ22" s="90">
        <f>TJ10</f>
        <v>0</v>
      </c>
      <c r="TK22" s="117">
        <f t="shared" si="157"/>
        <v>0</v>
      </c>
      <c r="TL22" s="98">
        <f t="shared" si="158"/>
        <v>0</v>
      </c>
      <c r="TM22" s="98"/>
      <c r="TN22" s="118"/>
      <c r="TO22" s="119">
        <f t="shared" si="236"/>
        <v>0</v>
      </c>
      <c r="TP22" s="123">
        <f>'прил № 2 (01.01.23)'!AQG732</f>
        <v>0</v>
      </c>
      <c r="TQ22" s="119">
        <f>TP22/TP10</f>
        <v>0</v>
      </c>
      <c r="TR22" s="98">
        <f>TR10*TQ22</f>
        <v>0</v>
      </c>
      <c r="TS22" s="116">
        <f t="shared" si="159"/>
        <v>0</v>
      </c>
      <c r="TT22" s="90">
        <f>TT10</f>
        <v>0</v>
      </c>
      <c r="TU22" s="117">
        <f t="shared" si="160"/>
        <v>0</v>
      </c>
      <c r="TV22" s="98">
        <f t="shared" si="161"/>
        <v>0</v>
      </c>
      <c r="TW22" s="98"/>
      <c r="TX22" s="118"/>
      <c r="TY22" s="119">
        <f t="shared" si="237"/>
        <v>0</v>
      </c>
      <c r="TZ22" s="123">
        <f>'прил № 2 (01.01.23)'!ARB732</f>
        <v>0</v>
      </c>
      <c r="UA22" s="119">
        <f>TZ22/TZ10</f>
        <v>0</v>
      </c>
      <c r="UB22" s="98">
        <f>UB10*UA22</f>
        <v>0</v>
      </c>
      <c r="UC22" s="116">
        <f t="shared" si="162"/>
        <v>0</v>
      </c>
      <c r="UD22" s="90">
        <f>UD10</f>
        <v>0</v>
      </c>
      <c r="UE22" s="117">
        <f t="shared" si="163"/>
        <v>0</v>
      </c>
      <c r="UF22" s="98">
        <f t="shared" si="164"/>
        <v>0</v>
      </c>
      <c r="UG22" s="98"/>
      <c r="UH22" s="118"/>
      <c r="UI22" s="119">
        <f t="shared" si="238"/>
        <v>0</v>
      </c>
      <c r="UJ22" s="123">
        <f>'прил № 2 (01.01.23)'!ARW732</f>
        <v>0</v>
      </c>
      <c r="UK22" s="119">
        <f>UJ22/UJ10</f>
        <v>0</v>
      </c>
      <c r="UL22" s="98">
        <f>UL10*UK22</f>
        <v>0</v>
      </c>
      <c r="UM22" s="116">
        <f t="shared" si="165"/>
        <v>0</v>
      </c>
      <c r="UN22" s="90">
        <f>UN10</f>
        <v>0</v>
      </c>
      <c r="UO22" s="117">
        <f t="shared" si="166"/>
        <v>0</v>
      </c>
      <c r="UP22" s="98">
        <f t="shared" si="167"/>
        <v>0</v>
      </c>
      <c r="UQ22" s="98"/>
      <c r="UR22" s="118"/>
      <c r="US22" s="119">
        <f t="shared" si="239"/>
        <v>0</v>
      </c>
      <c r="UT22" s="123">
        <f>'прил № 2 (01.01.23)'!ASR732</f>
        <v>0</v>
      </c>
      <c r="UU22" s="119">
        <f>UT22/UT10</f>
        <v>0</v>
      </c>
      <c r="UV22" s="98">
        <f>UV10*UU22</f>
        <v>0</v>
      </c>
      <c r="UW22" s="116">
        <f t="shared" si="168"/>
        <v>0</v>
      </c>
      <c r="UX22" s="90">
        <f>UX10</f>
        <v>0</v>
      </c>
      <c r="UY22" s="117">
        <f t="shared" si="169"/>
        <v>0</v>
      </c>
      <c r="UZ22" s="98">
        <f t="shared" si="170"/>
        <v>0</v>
      </c>
      <c r="VA22" s="98"/>
      <c r="VB22" s="118"/>
      <c r="VC22" s="119">
        <f t="shared" si="240"/>
        <v>0</v>
      </c>
      <c r="VD22" s="123">
        <f>'прил № 2 (01.01.23)'!ATM732</f>
        <v>0</v>
      </c>
      <c r="VE22" s="119">
        <f>VD22/VD10</f>
        <v>0</v>
      </c>
      <c r="VF22" s="98">
        <f>VF10*VE22</f>
        <v>0</v>
      </c>
      <c r="VG22" s="116">
        <f t="shared" si="171"/>
        <v>0</v>
      </c>
      <c r="VH22" s="90">
        <f>VH10</f>
        <v>0</v>
      </c>
      <c r="VI22" s="117">
        <f t="shared" si="172"/>
        <v>0</v>
      </c>
      <c r="VJ22" s="98">
        <f t="shared" si="173"/>
        <v>0</v>
      </c>
      <c r="VK22" s="98"/>
      <c r="VL22" s="118"/>
      <c r="VM22" s="119">
        <f t="shared" si="241"/>
        <v>0</v>
      </c>
      <c r="VN22" s="123">
        <f>'прил № 2 (01.01.23)'!AUH732</f>
        <v>0</v>
      </c>
      <c r="VO22" s="119">
        <f>VN22/VN10</f>
        <v>0</v>
      </c>
      <c r="VP22" s="98">
        <f>VP10*VO22</f>
        <v>0</v>
      </c>
      <c r="VQ22" s="116">
        <f t="shared" si="174"/>
        <v>0</v>
      </c>
      <c r="VR22" s="90">
        <f>VR10</f>
        <v>0</v>
      </c>
      <c r="VS22" s="117">
        <f t="shared" si="175"/>
        <v>0</v>
      </c>
      <c r="VT22" s="98">
        <f t="shared" si="176"/>
        <v>0</v>
      </c>
      <c r="VU22" s="98"/>
      <c r="VV22" s="118"/>
      <c r="VW22" s="119">
        <f t="shared" si="242"/>
        <v>0</v>
      </c>
      <c r="VX22" s="123">
        <f>'прил № 2 (01.01.23)'!AVC732</f>
        <v>0</v>
      </c>
      <c r="VY22" s="119">
        <f>VX22/VX10</f>
        <v>0</v>
      </c>
      <c r="VZ22" s="98">
        <f>VZ10*VY22</f>
        <v>0</v>
      </c>
      <c r="WA22" s="116">
        <f t="shared" si="177"/>
        <v>0</v>
      </c>
      <c r="WB22" s="90">
        <f>WB10</f>
        <v>0</v>
      </c>
      <c r="WC22" s="117">
        <f t="shared" si="178"/>
        <v>0</v>
      </c>
      <c r="WD22" s="98">
        <f t="shared" si="179"/>
        <v>0</v>
      </c>
      <c r="WE22" s="98"/>
      <c r="WF22" s="118"/>
      <c r="WG22" s="119">
        <f t="shared" si="243"/>
        <v>0</v>
      </c>
      <c r="WH22" s="213">
        <f t="shared" si="183"/>
        <v>14</v>
      </c>
      <c r="WI22" s="119">
        <f>WH22/WH10</f>
        <v>1.15E-3</v>
      </c>
      <c r="WJ22" s="98">
        <f>WJ10*WI22</f>
        <v>160.77000000000001</v>
      </c>
      <c r="WK22" s="116">
        <f t="shared" si="180"/>
        <v>11.48357143</v>
      </c>
      <c r="WL22" s="90">
        <f>WL10</f>
        <v>9.92</v>
      </c>
      <c r="WM22" s="117">
        <f t="shared" si="181"/>
        <v>113.91703</v>
      </c>
      <c r="WN22" s="98">
        <f t="shared" si="182"/>
        <v>1594.84</v>
      </c>
      <c r="WO22" s="98"/>
      <c r="WP22" s="118"/>
    </row>
    <row r="23" spans="1:614" ht="17.25" customHeight="1" x14ac:dyDescent="0.25">
      <c r="A23" s="5"/>
      <c r="B23" s="85" t="s">
        <v>433</v>
      </c>
      <c r="C23" s="12" t="s">
        <v>751</v>
      </c>
      <c r="D23" s="12" t="s">
        <v>437</v>
      </c>
      <c r="E23" s="4" t="s">
        <v>33</v>
      </c>
      <c r="F23" s="123">
        <f>'прил № 2 (01.01.23)'!L733</f>
        <v>0</v>
      </c>
      <c r="G23" s="119">
        <f>F23/F10</f>
        <v>0</v>
      </c>
      <c r="H23" s="98">
        <f>H10*G23</f>
        <v>0</v>
      </c>
      <c r="I23" s="116">
        <f t="shared" si="244"/>
        <v>0</v>
      </c>
      <c r="J23" s="90">
        <f>J10</f>
        <v>0</v>
      </c>
      <c r="K23" s="117">
        <f t="shared" si="245"/>
        <v>0</v>
      </c>
      <c r="L23" s="98">
        <f t="shared" si="246"/>
        <v>0</v>
      </c>
      <c r="M23" s="98"/>
      <c r="N23" s="118"/>
      <c r="O23" s="119" t="e">
        <f t="shared" si="184"/>
        <v>#DIV/0!</v>
      </c>
      <c r="P23" s="123">
        <f>'прил № 2 (01.01.23)'!AG733</f>
        <v>0</v>
      </c>
      <c r="Q23" s="119">
        <f>P23/P10</f>
        <v>0</v>
      </c>
      <c r="R23" s="98">
        <f>R10*Q23</f>
        <v>0</v>
      </c>
      <c r="S23" s="116">
        <f t="shared" si="3"/>
        <v>0</v>
      </c>
      <c r="T23" s="90">
        <f>T10</f>
        <v>0</v>
      </c>
      <c r="U23" s="117">
        <f t="shared" si="4"/>
        <v>0</v>
      </c>
      <c r="V23" s="98">
        <f t="shared" si="5"/>
        <v>0</v>
      </c>
      <c r="W23" s="98"/>
      <c r="X23" s="118"/>
      <c r="Y23" s="119" t="e">
        <f t="shared" si="185"/>
        <v>#DIV/0!</v>
      </c>
      <c r="Z23" s="123">
        <f>'прил № 2 (01.01.23)'!BB733</f>
        <v>0</v>
      </c>
      <c r="AA23" s="119">
        <f>Z23/Z10</f>
        <v>0</v>
      </c>
      <c r="AB23" s="98">
        <f>AB10*AA23</f>
        <v>0</v>
      </c>
      <c r="AC23" s="116">
        <f t="shared" si="6"/>
        <v>0</v>
      </c>
      <c r="AD23" s="90">
        <f>AD10</f>
        <v>0</v>
      </c>
      <c r="AE23" s="117">
        <f t="shared" si="7"/>
        <v>0</v>
      </c>
      <c r="AF23" s="98">
        <f t="shared" si="8"/>
        <v>0</v>
      </c>
      <c r="AG23" s="98"/>
      <c r="AH23" s="118"/>
      <c r="AI23" s="119" t="e">
        <f t="shared" si="186"/>
        <v>#DIV/0!</v>
      </c>
      <c r="AJ23" s="123">
        <f>'прил № 2 (01.01.23)'!BW733</f>
        <v>0</v>
      </c>
      <c r="AK23" s="119">
        <f>AJ23/AJ10</f>
        <v>0</v>
      </c>
      <c r="AL23" s="98">
        <f>AL10*AK23</f>
        <v>0</v>
      </c>
      <c r="AM23" s="116">
        <f t="shared" si="9"/>
        <v>0</v>
      </c>
      <c r="AN23" s="90">
        <f>AN10</f>
        <v>0</v>
      </c>
      <c r="AO23" s="117">
        <f t="shared" si="10"/>
        <v>0</v>
      </c>
      <c r="AP23" s="98">
        <f t="shared" si="11"/>
        <v>0</v>
      </c>
      <c r="AQ23" s="98"/>
      <c r="AR23" s="118"/>
      <c r="AS23" s="119" t="e">
        <f t="shared" si="187"/>
        <v>#DIV/0!</v>
      </c>
      <c r="AT23" s="123">
        <f>'прил № 2 (01.01.23)'!CR733</f>
        <v>0</v>
      </c>
      <c r="AU23" s="119">
        <f>AT23/AT10</f>
        <v>0</v>
      </c>
      <c r="AV23" s="98">
        <f>AV10*AU23</f>
        <v>0</v>
      </c>
      <c r="AW23" s="116">
        <f t="shared" si="12"/>
        <v>0</v>
      </c>
      <c r="AX23" s="90">
        <f>AX10</f>
        <v>0</v>
      </c>
      <c r="AY23" s="117">
        <f t="shared" si="13"/>
        <v>0</v>
      </c>
      <c r="AZ23" s="98">
        <f t="shared" si="14"/>
        <v>0</v>
      </c>
      <c r="BA23" s="98"/>
      <c r="BB23" s="118"/>
      <c r="BC23" s="119" t="e">
        <f t="shared" si="188"/>
        <v>#DIV/0!</v>
      </c>
      <c r="BD23" s="123">
        <f>'прил № 2 (01.01.23)'!DM733</f>
        <v>0</v>
      </c>
      <c r="BE23" s="119" t="e">
        <f>BD23/BD10</f>
        <v>#DIV/0!</v>
      </c>
      <c r="BF23" s="98" t="e">
        <f>BF10*BE23</f>
        <v>#DIV/0!</v>
      </c>
      <c r="BG23" s="116">
        <f t="shared" si="15"/>
        <v>0</v>
      </c>
      <c r="BH23" s="90">
        <f>BH10</f>
        <v>0</v>
      </c>
      <c r="BI23" s="117">
        <f t="shared" si="16"/>
        <v>0</v>
      </c>
      <c r="BJ23" s="98">
        <f t="shared" si="17"/>
        <v>0</v>
      </c>
      <c r="BK23" s="98"/>
      <c r="BL23" s="118"/>
      <c r="BM23" s="119" t="e">
        <f t="shared" si="189"/>
        <v>#DIV/0!</v>
      </c>
      <c r="BN23" s="123">
        <f>'прил № 2 (01.01.23)'!EH733</f>
        <v>0</v>
      </c>
      <c r="BO23" s="119">
        <f>BN23/BN10</f>
        <v>0</v>
      </c>
      <c r="BP23" s="98">
        <f>BP10*BO23</f>
        <v>0</v>
      </c>
      <c r="BQ23" s="116">
        <f t="shared" si="18"/>
        <v>0</v>
      </c>
      <c r="BR23" s="90">
        <f>BR10</f>
        <v>0</v>
      </c>
      <c r="BS23" s="117">
        <f t="shared" si="19"/>
        <v>0</v>
      </c>
      <c r="BT23" s="98">
        <f t="shared" si="20"/>
        <v>0</v>
      </c>
      <c r="BU23" s="98"/>
      <c r="BV23" s="118"/>
      <c r="BW23" s="119" t="e">
        <f t="shared" si="190"/>
        <v>#DIV/0!</v>
      </c>
      <c r="BX23" s="123">
        <f>'прил № 2 (01.01.23)'!FC733</f>
        <v>0</v>
      </c>
      <c r="BY23" s="119" t="e">
        <f>BX23/BX10</f>
        <v>#DIV/0!</v>
      </c>
      <c r="BZ23" s="98" t="e">
        <f>BZ10*BY23</f>
        <v>#DIV/0!</v>
      </c>
      <c r="CA23" s="116">
        <f t="shared" si="21"/>
        <v>0</v>
      </c>
      <c r="CB23" s="90">
        <f>CB10</f>
        <v>0</v>
      </c>
      <c r="CC23" s="117">
        <f t="shared" si="22"/>
        <v>0</v>
      </c>
      <c r="CD23" s="98">
        <f t="shared" si="23"/>
        <v>0</v>
      </c>
      <c r="CE23" s="98"/>
      <c r="CF23" s="118"/>
      <c r="CG23" s="119" t="e">
        <f t="shared" si="191"/>
        <v>#DIV/0!</v>
      </c>
      <c r="CH23" s="123"/>
      <c r="CI23" s="119">
        <f>CH23/CH10</f>
        <v>0</v>
      </c>
      <c r="CJ23" s="98">
        <f>CJ10*CI23</f>
        <v>0</v>
      </c>
      <c r="CK23" s="116">
        <f t="shared" si="24"/>
        <v>0</v>
      </c>
      <c r="CL23" s="90">
        <f>CL10</f>
        <v>0</v>
      </c>
      <c r="CM23" s="117">
        <f t="shared" si="25"/>
        <v>0</v>
      </c>
      <c r="CN23" s="98">
        <f t="shared" si="26"/>
        <v>0</v>
      </c>
      <c r="CO23" s="98"/>
      <c r="CP23" s="118"/>
      <c r="CQ23" s="119" t="e">
        <f t="shared" si="192"/>
        <v>#DIV/0!</v>
      </c>
      <c r="CR23" s="123"/>
      <c r="CS23" s="119" t="e">
        <f>CR23/CR10</f>
        <v>#DIV/0!</v>
      </c>
      <c r="CT23" s="98" t="e">
        <f>CT10*CS23</f>
        <v>#DIV/0!</v>
      </c>
      <c r="CU23" s="116">
        <f t="shared" si="27"/>
        <v>0</v>
      </c>
      <c r="CV23" s="90">
        <f>CV10</f>
        <v>0</v>
      </c>
      <c r="CW23" s="117">
        <f t="shared" si="28"/>
        <v>0</v>
      </c>
      <c r="CX23" s="98">
        <f t="shared" si="29"/>
        <v>0</v>
      </c>
      <c r="CY23" s="98"/>
      <c r="CZ23" s="118"/>
      <c r="DA23" s="119" t="e">
        <f t="shared" si="193"/>
        <v>#DIV/0!</v>
      </c>
      <c r="DB23" s="123">
        <f>'прил № 2 (01.01.23)'!HN733</f>
        <v>0</v>
      </c>
      <c r="DC23" s="119">
        <f>DB23/DB10</f>
        <v>0</v>
      </c>
      <c r="DD23" s="98">
        <f>DD10*DC23</f>
        <v>0</v>
      </c>
      <c r="DE23" s="116">
        <f t="shared" si="30"/>
        <v>0</v>
      </c>
      <c r="DF23" s="90">
        <f>DF10</f>
        <v>0</v>
      </c>
      <c r="DG23" s="117">
        <f t="shared" si="31"/>
        <v>0</v>
      </c>
      <c r="DH23" s="98">
        <f t="shared" si="32"/>
        <v>0</v>
      </c>
      <c r="DI23" s="98"/>
      <c r="DJ23" s="118"/>
      <c r="DK23" s="119" t="e">
        <f t="shared" si="194"/>
        <v>#DIV/0!</v>
      </c>
      <c r="DL23" s="123">
        <f>'прил № 2 (01.01.23)'!II733</f>
        <v>0</v>
      </c>
      <c r="DM23" s="119">
        <f>DL23/DL10</f>
        <v>0</v>
      </c>
      <c r="DN23" s="98">
        <f>DN10*DM23</f>
        <v>0</v>
      </c>
      <c r="DO23" s="116">
        <f t="shared" si="33"/>
        <v>0</v>
      </c>
      <c r="DP23" s="90">
        <f>DP10</f>
        <v>0</v>
      </c>
      <c r="DQ23" s="117">
        <f t="shared" si="34"/>
        <v>0</v>
      </c>
      <c r="DR23" s="98">
        <f t="shared" si="35"/>
        <v>0</v>
      </c>
      <c r="DS23" s="98"/>
      <c r="DT23" s="118"/>
      <c r="DU23" s="119" t="e">
        <f t="shared" si="195"/>
        <v>#DIV/0!</v>
      </c>
      <c r="DV23" s="123">
        <f>'прил № 2 (01.01.23)'!JD733</f>
        <v>0</v>
      </c>
      <c r="DW23" s="119">
        <f>DV23/DV10</f>
        <v>0</v>
      </c>
      <c r="DX23" s="98">
        <f>DX10*DW23</f>
        <v>0</v>
      </c>
      <c r="DY23" s="116">
        <f t="shared" si="36"/>
        <v>0</v>
      </c>
      <c r="DZ23" s="90">
        <f>DZ10</f>
        <v>0</v>
      </c>
      <c r="EA23" s="117">
        <f t="shared" si="37"/>
        <v>0</v>
      </c>
      <c r="EB23" s="98">
        <f t="shared" si="38"/>
        <v>0</v>
      </c>
      <c r="EC23" s="98"/>
      <c r="ED23" s="118"/>
      <c r="EE23" s="119" t="e">
        <f t="shared" si="196"/>
        <v>#DIV/0!</v>
      </c>
      <c r="EF23" s="123">
        <f>'прил № 2 (01.01.23)'!JY733</f>
        <v>0</v>
      </c>
      <c r="EG23" s="119">
        <f>EF23/EF10</f>
        <v>0</v>
      </c>
      <c r="EH23" s="98">
        <f>EH10*EG23</f>
        <v>0</v>
      </c>
      <c r="EI23" s="116">
        <f t="shared" si="39"/>
        <v>0</v>
      </c>
      <c r="EJ23" s="90">
        <f>EJ10</f>
        <v>9.92</v>
      </c>
      <c r="EK23" s="117">
        <f t="shared" si="40"/>
        <v>0</v>
      </c>
      <c r="EL23" s="98">
        <f t="shared" si="41"/>
        <v>0</v>
      </c>
      <c r="EM23" s="98"/>
      <c r="EN23" s="118"/>
      <c r="EO23" s="119" t="e">
        <f t="shared" si="197"/>
        <v>#DIV/0!</v>
      </c>
      <c r="EP23" s="123">
        <f>'прил № 2 (01.01.23)'!KT733</f>
        <v>0</v>
      </c>
      <c r="EQ23" s="119">
        <f>EP23/EP10</f>
        <v>0</v>
      </c>
      <c r="ER23" s="98">
        <f>ER10*EQ23</f>
        <v>0</v>
      </c>
      <c r="ES23" s="116">
        <f t="shared" si="42"/>
        <v>0</v>
      </c>
      <c r="ET23" s="90">
        <f>ET10</f>
        <v>0</v>
      </c>
      <c r="EU23" s="117">
        <f t="shared" si="43"/>
        <v>0</v>
      </c>
      <c r="EV23" s="98">
        <f t="shared" si="44"/>
        <v>0</v>
      </c>
      <c r="EW23" s="98"/>
      <c r="EX23" s="118"/>
      <c r="EY23" s="119" t="e">
        <f t="shared" si="198"/>
        <v>#DIV/0!</v>
      </c>
      <c r="EZ23" s="123">
        <f>'прил № 2 (01.01.23)'!LO733</f>
        <v>0</v>
      </c>
      <c r="FA23" s="119">
        <f>EZ23/EZ10</f>
        <v>0</v>
      </c>
      <c r="FB23" s="98">
        <f>FB10*FA23</f>
        <v>0</v>
      </c>
      <c r="FC23" s="116">
        <f t="shared" si="45"/>
        <v>0</v>
      </c>
      <c r="FD23" s="90">
        <f>FD10</f>
        <v>9.92</v>
      </c>
      <c r="FE23" s="117">
        <f t="shared" si="46"/>
        <v>0</v>
      </c>
      <c r="FF23" s="98">
        <f t="shared" si="47"/>
        <v>0</v>
      </c>
      <c r="FG23" s="98"/>
      <c r="FH23" s="118"/>
      <c r="FI23" s="119" t="e">
        <f t="shared" si="199"/>
        <v>#DIV/0!</v>
      </c>
      <c r="FJ23" s="123">
        <f>'прил № 2 (01.01.23)'!MJ733</f>
        <v>0</v>
      </c>
      <c r="FK23" s="119">
        <f>FJ23/FJ10</f>
        <v>0</v>
      </c>
      <c r="FL23" s="98">
        <f>FL10*FK23</f>
        <v>0</v>
      </c>
      <c r="FM23" s="116">
        <f t="shared" si="48"/>
        <v>0</v>
      </c>
      <c r="FN23" s="90">
        <f>FN10</f>
        <v>0</v>
      </c>
      <c r="FO23" s="117">
        <f t="shared" si="49"/>
        <v>0</v>
      </c>
      <c r="FP23" s="98">
        <f t="shared" si="50"/>
        <v>0</v>
      </c>
      <c r="FQ23" s="98"/>
      <c r="FR23" s="118"/>
      <c r="FS23" s="119" t="e">
        <f t="shared" si="200"/>
        <v>#DIV/0!</v>
      </c>
      <c r="FT23" s="123">
        <f>'прил № 2 (01.01.23)'!NE733</f>
        <v>0</v>
      </c>
      <c r="FU23" s="119">
        <f>FT23/FT10</f>
        <v>0</v>
      </c>
      <c r="FV23" s="98">
        <f>FV10*FU23</f>
        <v>0</v>
      </c>
      <c r="FW23" s="116">
        <f t="shared" si="51"/>
        <v>0</v>
      </c>
      <c r="FX23" s="90">
        <f>FX10</f>
        <v>0</v>
      </c>
      <c r="FY23" s="117">
        <f t="shared" si="52"/>
        <v>0</v>
      </c>
      <c r="FZ23" s="98">
        <f t="shared" si="53"/>
        <v>0</v>
      </c>
      <c r="GA23" s="98"/>
      <c r="GB23" s="118"/>
      <c r="GC23" s="119" t="e">
        <f t="shared" si="201"/>
        <v>#DIV/0!</v>
      </c>
      <c r="GD23" s="123">
        <f>'прил № 2 (01.01.23)'!NZ733</f>
        <v>0</v>
      </c>
      <c r="GE23" s="119">
        <f>GD23/GD10</f>
        <v>0</v>
      </c>
      <c r="GF23" s="98">
        <f>GF10*GE23</f>
        <v>0</v>
      </c>
      <c r="GG23" s="116">
        <f t="shared" si="54"/>
        <v>0</v>
      </c>
      <c r="GH23" s="90">
        <f>GH10</f>
        <v>0</v>
      </c>
      <c r="GI23" s="117">
        <f t="shared" si="55"/>
        <v>0</v>
      </c>
      <c r="GJ23" s="98">
        <f t="shared" si="56"/>
        <v>0</v>
      </c>
      <c r="GK23" s="98"/>
      <c r="GL23" s="118"/>
      <c r="GM23" s="119" t="e">
        <f t="shared" si="202"/>
        <v>#DIV/0!</v>
      </c>
      <c r="GN23" s="123">
        <f>'прил № 2 (01.01.23)'!OU733</f>
        <v>0</v>
      </c>
      <c r="GO23" s="119">
        <f>GN23/GN10</f>
        <v>0</v>
      </c>
      <c r="GP23" s="98">
        <f>GP10*GO23</f>
        <v>0</v>
      </c>
      <c r="GQ23" s="116">
        <f t="shared" si="57"/>
        <v>0</v>
      </c>
      <c r="GR23" s="90">
        <f>GR10</f>
        <v>0</v>
      </c>
      <c r="GS23" s="117">
        <f t="shared" si="58"/>
        <v>0</v>
      </c>
      <c r="GT23" s="98">
        <f t="shared" si="59"/>
        <v>0</v>
      </c>
      <c r="GU23" s="98"/>
      <c r="GV23" s="118"/>
      <c r="GW23" s="119" t="e">
        <f t="shared" si="203"/>
        <v>#DIV/0!</v>
      </c>
      <c r="GX23" s="123">
        <f>'прил № 2 (01.01.23)'!PP733</f>
        <v>0</v>
      </c>
      <c r="GY23" s="119">
        <f>GX23/GX10</f>
        <v>0</v>
      </c>
      <c r="GZ23" s="98">
        <f>GZ10*GY23</f>
        <v>0</v>
      </c>
      <c r="HA23" s="116">
        <f t="shared" si="60"/>
        <v>0</v>
      </c>
      <c r="HB23" s="90">
        <f>HB10</f>
        <v>0</v>
      </c>
      <c r="HC23" s="117">
        <f t="shared" si="61"/>
        <v>0</v>
      </c>
      <c r="HD23" s="98">
        <f t="shared" si="62"/>
        <v>0</v>
      </c>
      <c r="HE23" s="98"/>
      <c r="HF23" s="118"/>
      <c r="HG23" s="119" t="e">
        <f t="shared" si="204"/>
        <v>#DIV/0!</v>
      </c>
      <c r="HH23" s="123">
        <f>'прил № 2 (01.01.23)'!QK733</f>
        <v>0</v>
      </c>
      <c r="HI23" s="119">
        <f>HH23/HH10</f>
        <v>0</v>
      </c>
      <c r="HJ23" s="98">
        <f>HJ10*HI23</f>
        <v>0</v>
      </c>
      <c r="HK23" s="116">
        <f t="shared" si="63"/>
        <v>0</v>
      </c>
      <c r="HL23" s="90">
        <f>HL10</f>
        <v>0</v>
      </c>
      <c r="HM23" s="117">
        <f t="shared" si="64"/>
        <v>0</v>
      </c>
      <c r="HN23" s="98">
        <f t="shared" si="65"/>
        <v>0</v>
      </c>
      <c r="HO23" s="98"/>
      <c r="HP23" s="118"/>
      <c r="HQ23" s="119" t="e">
        <f t="shared" si="205"/>
        <v>#DIV/0!</v>
      </c>
      <c r="HR23" s="123">
        <f>'прил № 2 (01.01.23)'!RF733</f>
        <v>0</v>
      </c>
      <c r="HS23" s="119">
        <f>HR23/HR10</f>
        <v>0</v>
      </c>
      <c r="HT23" s="98">
        <f>HT10*HS23</f>
        <v>0</v>
      </c>
      <c r="HU23" s="116">
        <f t="shared" si="66"/>
        <v>0</v>
      </c>
      <c r="HV23" s="90">
        <f>HV10</f>
        <v>0</v>
      </c>
      <c r="HW23" s="117">
        <f t="shared" si="67"/>
        <v>0</v>
      </c>
      <c r="HX23" s="98">
        <f t="shared" si="68"/>
        <v>0</v>
      </c>
      <c r="HY23" s="98"/>
      <c r="HZ23" s="118"/>
      <c r="IA23" s="119" t="e">
        <f t="shared" si="206"/>
        <v>#DIV/0!</v>
      </c>
      <c r="IB23" s="123">
        <f>'прил № 2 (01.01.23)'!SA733</f>
        <v>0</v>
      </c>
      <c r="IC23" s="119">
        <f>IB23/IB10</f>
        <v>0</v>
      </c>
      <c r="ID23" s="98">
        <f>ID10*IC23</f>
        <v>0</v>
      </c>
      <c r="IE23" s="116">
        <f t="shared" si="69"/>
        <v>0</v>
      </c>
      <c r="IF23" s="90">
        <f>IF10</f>
        <v>0</v>
      </c>
      <c r="IG23" s="117">
        <f t="shared" si="70"/>
        <v>0</v>
      </c>
      <c r="IH23" s="98">
        <f t="shared" si="71"/>
        <v>0</v>
      </c>
      <c r="II23" s="98"/>
      <c r="IJ23" s="118"/>
      <c r="IK23" s="119" t="e">
        <f t="shared" si="207"/>
        <v>#DIV/0!</v>
      </c>
      <c r="IL23" s="123">
        <f>'прил № 2 (01.01.23)'!SV733</f>
        <v>0</v>
      </c>
      <c r="IM23" s="119">
        <f>IL23/IL10</f>
        <v>0</v>
      </c>
      <c r="IN23" s="98">
        <f>IN10*IM23</f>
        <v>0</v>
      </c>
      <c r="IO23" s="116">
        <f t="shared" si="72"/>
        <v>0</v>
      </c>
      <c r="IP23" s="90">
        <f>IP10</f>
        <v>0</v>
      </c>
      <c r="IQ23" s="117">
        <f t="shared" si="73"/>
        <v>0</v>
      </c>
      <c r="IR23" s="98">
        <f t="shared" si="74"/>
        <v>0</v>
      </c>
      <c r="IS23" s="98"/>
      <c r="IT23" s="118"/>
      <c r="IU23" s="119" t="e">
        <f t="shared" si="208"/>
        <v>#DIV/0!</v>
      </c>
      <c r="IV23" s="123">
        <f>'прил № 2 (01.01.23)'!TQ733</f>
        <v>0</v>
      </c>
      <c r="IW23" s="119">
        <f>IV23/IV10</f>
        <v>0</v>
      </c>
      <c r="IX23" s="98">
        <f>IX10*IW23</f>
        <v>0</v>
      </c>
      <c r="IY23" s="116">
        <f t="shared" si="75"/>
        <v>0</v>
      </c>
      <c r="IZ23" s="90">
        <f>IZ10</f>
        <v>0</v>
      </c>
      <c r="JA23" s="117">
        <f t="shared" si="76"/>
        <v>0</v>
      </c>
      <c r="JB23" s="98">
        <f t="shared" si="77"/>
        <v>0</v>
      </c>
      <c r="JC23" s="98"/>
      <c r="JD23" s="118"/>
      <c r="JE23" s="119" t="e">
        <f t="shared" si="209"/>
        <v>#DIV/0!</v>
      </c>
      <c r="JF23" s="123">
        <f>'прил № 2 (01.01.23)'!UL733</f>
        <v>0</v>
      </c>
      <c r="JG23" s="119">
        <f>JF23/JF10</f>
        <v>0</v>
      </c>
      <c r="JH23" s="98">
        <f>JH10*JG23</f>
        <v>0</v>
      </c>
      <c r="JI23" s="116">
        <f t="shared" si="78"/>
        <v>0</v>
      </c>
      <c r="JJ23" s="90">
        <f>JJ10</f>
        <v>0</v>
      </c>
      <c r="JK23" s="117">
        <f t="shared" si="79"/>
        <v>0</v>
      </c>
      <c r="JL23" s="98">
        <f t="shared" si="80"/>
        <v>0</v>
      </c>
      <c r="JM23" s="98"/>
      <c r="JN23" s="118"/>
      <c r="JO23" s="119" t="e">
        <f t="shared" si="210"/>
        <v>#DIV/0!</v>
      </c>
      <c r="JP23" s="123">
        <f>'прил № 2 (01.01.23)'!VG733</f>
        <v>0</v>
      </c>
      <c r="JQ23" s="119">
        <f>JP23/JP10</f>
        <v>0</v>
      </c>
      <c r="JR23" s="98">
        <f>JR10*JQ23</f>
        <v>0</v>
      </c>
      <c r="JS23" s="116">
        <f t="shared" si="81"/>
        <v>0</v>
      </c>
      <c r="JT23" s="90">
        <f>JT10</f>
        <v>0</v>
      </c>
      <c r="JU23" s="117">
        <f t="shared" si="82"/>
        <v>0</v>
      </c>
      <c r="JV23" s="98">
        <f t="shared" si="83"/>
        <v>0</v>
      </c>
      <c r="JW23" s="98"/>
      <c r="JX23" s="118"/>
      <c r="JY23" s="119" t="e">
        <f t="shared" si="211"/>
        <v>#DIV/0!</v>
      </c>
      <c r="JZ23" s="123"/>
      <c r="KA23" s="119" t="e">
        <f>JZ23/JZ10</f>
        <v>#DIV/0!</v>
      </c>
      <c r="KB23" s="98" t="e">
        <f>KB10*KA23</f>
        <v>#DIV/0!</v>
      </c>
      <c r="KC23" s="116">
        <f t="shared" si="84"/>
        <v>0</v>
      </c>
      <c r="KD23" s="90">
        <f>KD10</f>
        <v>0</v>
      </c>
      <c r="KE23" s="117">
        <f t="shared" si="85"/>
        <v>0</v>
      </c>
      <c r="KF23" s="98">
        <f t="shared" si="86"/>
        <v>0</v>
      </c>
      <c r="KG23" s="98"/>
      <c r="KH23" s="118"/>
      <c r="KI23" s="119" t="e">
        <f t="shared" si="212"/>
        <v>#DIV/0!</v>
      </c>
      <c r="KJ23" s="123">
        <f>'прил № 2 (01.01.23)'!WW733</f>
        <v>0</v>
      </c>
      <c r="KK23" s="119">
        <f>KJ23/KJ10</f>
        <v>0</v>
      </c>
      <c r="KL23" s="98">
        <f>KL10*KK23</f>
        <v>0</v>
      </c>
      <c r="KM23" s="116">
        <f t="shared" si="87"/>
        <v>0</v>
      </c>
      <c r="KN23" s="90">
        <f>KN10</f>
        <v>0</v>
      </c>
      <c r="KO23" s="117">
        <f t="shared" si="88"/>
        <v>0</v>
      </c>
      <c r="KP23" s="98">
        <f t="shared" si="89"/>
        <v>0</v>
      </c>
      <c r="KQ23" s="98"/>
      <c r="KR23" s="118"/>
      <c r="KS23" s="119" t="e">
        <f t="shared" si="213"/>
        <v>#DIV/0!</v>
      </c>
      <c r="KT23" s="123">
        <f>'прил № 2 (01.01.23)'!XR733</f>
        <v>0</v>
      </c>
      <c r="KU23" s="119">
        <f>KT23/KT10</f>
        <v>0</v>
      </c>
      <c r="KV23" s="98">
        <f>KV10*KU23</f>
        <v>0</v>
      </c>
      <c r="KW23" s="116">
        <f t="shared" si="90"/>
        <v>0</v>
      </c>
      <c r="KX23" s="90">
        <f>KX10</f>
        <v>0</v>
      </c>
      <c r="KY23" s="117">
        <f t="shared" si="91"/>
        <v>0</v>
      </c>
      <c r="KZ23" s="98">
        <f t="shared" si="92"/>
        <v>0</v>
      </c>
      <c r="LA23" s="98"/>
      <c r="LB23" s="118"/>
      <c r="LC23" s="119" t="e">
        <f t="shared" si="214"/>
        <v>#DIV/0!</v>
      </c>
      <c r="LD23" s="123">
        <f>'прил № 2 (01.01.23)'!YM733</f>
        <v>0</v>
      </c>
      <c r="LE23" s="119">
        <f>LD23/LD10</f>
        <v>0</v>
      </c>
      <c r="LF23" s="98">
        <f>LF10*LE23</f>
        <v>0</v>
      </c>
      <c r="LG23" s="116">
        <f t="shared" si="93"/>
        <v>0</v>
      </c>
      <c r="LH23" s="90">
        <f>LH10</f>
        <v>0</v>
      </c>
      <c r="LI23" s="117">
        <f t="shared" si="94"/>
        <v>0</v>
      </c>
      <c r="LJ23" s="98">
        <f t="shared" si="95"/>
        <v>0</v>
      </c>
      <c r="LK23" s="98"/>
      <c r="LL23" s="118"/>
      <c r="LM23" s="119" t="e">
        <f t="shared" si="215"/>
        <v>#DIV/0!</v>
      </c>
      <c r="LN23" s="123">
        <f>'прил № 2 (01.01.23)'!ZH733</f>
        <v>0</v>
      </c>
      <c r="LO23" s="119">
        <f>LN23/LN10</f>
        <v>0</v>
      </c>
      <c r="LP23" s="98">
        <f>LP10*LO23</f>
        <v>0</v>
      </c>
      <c r="LQ23" s="116">
        <f t="shared" si="96"/>
        <v>0</v>
      </c>
      <c r="LR23" s="90">
        <f>LR10</f>
        <v>0</v>
      </c>
      <c r="LS23" s="117">
        <f t="shared" si="97"/>
        <v>0</v>
      </c>
      <c r="LT23" s="98">
        <f t="shared" si="98"/>
        <v>0</v>
      </c>
      <c r="LU23" s="98"/>
      <c r="LV23" s="118"/>
      <c r="LW23" s="119" t="e">
        <f t="shared" si="216"/>
        <v>#DIV/0!</v>
      </c>
      <c r="LX23" s="123">
        <f>'прил № 2 (01.01.23)'!AAC733</f>
        <v>0</v>
      </c>
      <c r="LY23" s="119">
        <f>LX23/LX10</f>
        <v>0</v>
      </c>
      <c r="LZ23" s="98">
        <f>LZ10*LY23</f>
        <v>0</v>
      </c>
      <c r="MA23" s="116">
        <f t="shared" si="99"/>
        <v>0</v>
      </c>
      <c r="MB23" s="90">
        <f>MB10</f>
        <v>0</v>
      </c>
      <c r="MC23" s="117">
        <f t="shared" si="100"/>
        <v>0</v>
      </c>
      <c r="MD23" s="98">
        <f t="shared" si="101"/>
        <v>0</v>
      </c>
      <c r="ME23" s="98"/>
      <c r="MF23" s="118"/>
      <c r="MG23" s="119" t="e">
        <f t="shared" si="217"/>
        <v>#DIV/0!</v>
      </c>
      <c r="MH23" s="123">
        <f>'прил № 2 (01.01.23)'!AAX733</f>
        <v>0</v>
      </c>
      <c r="MI23" s="119">
        <f>MH23/MH10</f>
        <v>0</v>
      </c>
      <c r="MJ23" s="98">
        <f>MJ10*MI23</f>
        <v>0</v>
      </c>
      <c r="MK23" s="116">
        <f t="shared" si="102"/>
        <v>0</v>
      </c>
      <c r="ML23" s="90">
        <f>ML10</f>
        <v>0</v>
      </c>
      <c r="MM23" s="117">
        <f t="shared" si="103"/>
        <v>0</v>
      </c>
      <c r="MN23" s="98">
        <f t="shared" si="104"/>
        <v>0</v>
      </c>
      <c r="MO23" s="98"/>
      <c r="MP23" s="118"/>
      <c r="MQ23" s="119" t="e">
        <f t="shared" si="218"/>
        <v>#DIV/0!</v>
      </c>
      <c r="MR23" s="123">
        <f>'прил № 2 (01.01.23)'!ABS733</f>
        <v>0</v>
      </c>
      <c r="MS23" s="119">
        <f>MR23/MR10</f>
        <v>0</v>
      </c>
      <c r="MT23" s="98">
        <f>MT10*MS23</f>
        <v>0</v>
      </c>
      <c r="MU23" s="116">
        <f t="shared" si="105"/>
        <v>0</v>
      </c>
      <c r="MV23" s="90">
        <f>MV10</f>
        <v>0</v>
      </c>
      <c r="MW23" s="117">
        <f t="shared" si="106"/>
        <v>0</v>
      </c>
      <c r="MX23" s="98">
        <f t="shared" si="107"/>
        <v>0</v>
      </c>
      <c r="MY23" s="98"/>
      <c r="MZ23" s="118"/>
      <c r="NA23" s="119" t="e">
        <f t="shared" si="219"/>
        <v>#DIV/0!</v>
      </c>
      <c r="NB23" s="123">
        <f>'прил № 2 (01.01.23)'!ACN733</f>
        <v>0</v>
      </c>
      <c r="NC23" s="119">
        <f>NB23/NB10</f>
        <v>0</v>
      </c>
      <c r="ND23" s="98">
        <f>ND10*NC23</f>
        <v>0</v>
      </c>
      <c r="NE23" s="116">
        <f t="shared" si="108"/>
        <v>0</v>
      </c>
      <c r="NF23" s="90">
        <f>NF10</f>
        <v>0</v>
      </c>
      <c r="NG23" s="117">
        <f t="shared" si="109"/>
        <v>0</v>
      </c>
      <c r="NH23" s="98">
        <f t="shared" si="110"/>
        <v>0</v>
      </c>
      <c r="NI23" s="98"/>
      <c r="NJ23" s="118"/>
      <c r="NK23" s="119" t="e">
        <f t="shared" si="220"/>
        <v>#DIV/0!</v>
      </c>
      <c r="NL23" s="123">
        <f>'прил № 2 (01.01.23)'!ADI733</f>
        <v>0</v>
      </c>
      <c r="NM23" s="119">
        <f>NL23/NL10</f>
        <v>0</v>
      </c>
      <c r="NN23" s="98">
        <f>NN10*NM23</f>
        <v>0</v>
      </c>
      <c r="NO23" s="116">
        <f t="shared" si="111"/>
        <v>0</v>
      </c>
      <c r="NP23" s="90">
        <f>NP10</f>
        <v>0</v>
      </c>
      <c r="NQ23" s="117">
        <f t="shared" si="112"/>
        <v>0</v>
      </c>
      <c r="NR23" s="98">
        <f t="shared" si="113"/>
        <v>0</v>
      </c>
      <c r="NS23" s="98"/>
      <c r="NT23" s="118"/>
      <c r="NU23" s="119" t="e">
        <f t="shared" si="221"/>
        <v>#DIV/0!</v>
      </c>
      <c r="NV23" s="123">
        <f>'прил № 2 (01.01.23)'!AED733</f>
        <v>0</v>
      </c>
      <c r="NW23" s="119">
        <f>NV23/NV10</f>
        <v>0</v>
      </c>
      <c r="NX23" s="98">
        <f>NX10*NW23</f>
        <v>0</v>
      </c>
      <c r="NY23" s="116">
        <f t="shared" si="114"/>
        <v>0</v>
      </c>
      <c r="NZ23" s="90">
        <f>NZ10</f>
        <v>0</v>
      </c>
      <c r="OA23" s="117">
        <f t="shared" si="115"/>
        <v>0</v>
      </c>
      <c r="OB23" s="98">
        <f t="shared" si="116"/>
        <v>0</v>
      </c>
      <c r="OC23" s="98"/>
      <c r="OD23" s="118"/>
      <c r="OE23" s="119" t="e">
        <f t="shared" si="222"/>
        <v>#DIV/0!</v>
      </c>
      <c r="OF23" s="123">
        <f>'прил № 2 (01.01.23)'!AEY733</f>
        <v>0</v>
      </c>
      <c r="OG23" s="119">
        <f>OF23/OF10</f>
        <v>0</v>
      </c>
      <c r="OH23" s="98">
        <f>OH10*OG23</f>
        <v>0</v>
      </c>
      <c r="OI23" s="116">
        <f t="shared" si="117"/>
        <v>0</v>
      </c>
      <c r="OJ23" s="90">
        <f>OJ10</f>
        <v>0</v>
      </c>
      <c r="OK23" s="117">
        <f t="shared" si="118"/>
        <v>0</v>
      </c>
      <c r="OL23" s="98">
        <f t="shared" si="119"/>
        <v>0</v>
      </c>
      <c r="OM23" s="98"/>
      <c r="ON23" s="118"/>
      <c r="OO23" s="119" t="e">
        <f t="shared" si="223"/>
        <v>#DIV/0!</v>
      </c>
      <c r="OP23" s="123">
        <f>'прил № 2 (01.01.23)'!AFT733</f>
        <v>0</v>
      </c>
      <c r="OQ23" s="119">
        <f>OP23/OP10</f>
        <v>0</v>
      </c>
      <c r="OR23" s="98">
        <f>OR10*OQ23</f>
        <v>0</v>
      </c>
      <c r="OS23" s="116">
        <f t="shared" si="120"/>
        <v>0</v>
      </c>
      <c r="OT23" s="90">
        <f>OT10</f>
        <v>0</v>
      </c>
      <c r="OU23" s="117">
        <f t="shared" si="121"/>
        <v>0</v>
      </c>
      <c r="OV23" s="98">
        <f t="shared" si="122"/>
        <v>0</v>
      </c>
      <c r="OW23" s="98"/>
      <c r="OX23" s="118"/>
      <c r="OY23" s="119" t="e">
        <f t="shared" si="224"/>
        <v>#DIV/0!</v>
      </c>
      <c r="OZ23" s="123">
        <f>'прил № 2 (01.01.23)'!AGO733</f>
        <v>0</v>
      </c>
      <c r="PA23" s="119">
        <f>OZ23/OZ10</f>
        <v>0</v>
      </c>
      <c r="PB23" s="98">
        <f>PB10*PA23</f>
        <v>0</v>
      </c>
      <c r="PC23" s="116">
        <f t="shared" si="123"/>
        <v>0</v>
      </c>
      <c r="PD23" s="90">
        <f>PD10</f>
        <v>0</v>
      </c>
      <c r="PE23" s="117">
        <f t="shared" si="124"/>
        <v>0</v>
      </c>
      <c r="PF23" s="98">
        <f t="shared" si="125"/>
        <v>0</v>
      </c>
      <c r="PG23" s="98"/>
      <c r="PH23" s="118"/>
      <c r="PI23" s="119" t="e">
        <f t="shared" si="225"/>
        <v>#DIV/0!</v>
      </c>
      <c r="PJ23" s="123">
        <f>'прил № 2 (01.01.23)'!AHJ733</f>
        <v>0</v>
      </c>
      <c r="PK23" s="119">
        <f>PJ23/PJ10</f>
        <v>0</v>
      </c>
      <c r="PL23" s="98">
        <f>PL10*PK23</f>
        <v>0</v>
      </c>
      <c r="PM23" s="116">
        <f t="shared" si="126"/>
        <v>0</v>
      </c>
      <c r="PN23" s="90">
        <f>PN10</f>
        <v>0</v>
      </c>
      <c r="PO23" s="117">
        <f t="shared" si="127"/>
        <v>0</v>
      </c>
      <c r="PP23" s="98">
        <f t="shared" si="128"/>
        <v>0</v>
      </c>
      <c r="PQ23" s="98"/>
      <c r="PR23" s="118"/>
      <c r="PS23" s="119" t="e">
        <f t="shared" si="226"/>
        <v>#DIV/0!</v>
      </c>
      <c r="PT23" s="123">
        <f>'прил № 2 (01.01.23)'!AIE733</f>
        <v>0</v>
      </c>
      <c r="PU23" s="119">
        <f>PT23/PT10</f>
        <v>0</v>
      </c>
      <c r="PV23" s="98">
        <f>PV10*PU23</f>
        <v>0</v>
      </c>
      <c r="PW23" s="116">
        <f t="shared" si="129"/>
        <v>0</v>
      </c>
      <c r="PX23" s="90">
        <f>PX10</f>
        <v>0</v>
      </c>
      <c r="PY23" s="117">
        <f t="shared" si="130"/>
        <v>0</v>
      </c>
      <c r="PZ23" s="98">
        <f t="shared" si="131"/>
        <v>0</v>
      </c>
      <c r="QA23" s="98"/>
      <c r="QB23" s="118"/>
      <c r="QC23" s="119" t="e">
        <f t="shared" si="227"/>
        <v>#DIV/0!</v>
      </c>
      <c r="QD23" s="123"/>
      <c r="QE23" s="119" t="e">
        <f>QD23/QD10</f>
        <v>#DIV/0!</v>
      </c>
      <c r="QF23" s="98" t="e">
        <f>QF10*QE23</f>
        <v>#DIV/0!</v>
      </c>
      <c r="QG23" s="116">
        <f t="shared" si="132"/>
        <v>0</v>
      </c>
      <c r="QH23" s="90">
        <f>QH10</f>
        <v>0</v>
      </c>
      <c r="QI23" s="117">
        <f t="shared" si="133"/>
        <v>0</v>
      </c>
      <c r="QJ23" s="98">
        <f t="shared" si="134"/>
        <v>0</v>
      </c>
      <c r="QK23" s="98"/>
      <c r="QL23" s="118"/>
      <c r="QM23" s="119" t="e">
        <f t="shared" si="228"/>
        <v>#DIV/0!</v>
      </c>
      <c r="QN23" s="123">
        <f>'прил № 2 (01.01.23)'!AJU733</f>
        <v>0</v>
      </c>
      <c r="QO23" s="119">
        <f>QN23/QN10</f>
        <v>0</v>
      </c>
      <c r="QP23" s="98">
        <f>QP10*QO23</f>
        <v>0</v>
      </c>
      <c r="QQ23" s="116">
        <f t="shared" si="135"/>
        <v>0</v>
      </c>
      <c r="QR23" s="90">
        <f>QR10</f>
        <v>0</v>
      </c>
      <c r="QS23" s="117">
        <f t="shared" si="136"/>
        <v>0</v>
      </c>
      <c r="QT23" s="98">
        <f t="shared" si="137"/>
        <v>0</v>
      </c>
      <c r="QU23" s="98"/>
      <c r="QV23" s="118"/>
      <c r="QW23" s="119" t="e">
        <f t="shared" si="229"/>
        <v>#DIV/0!</v>
      </c>
      <c r="QX23" s="123">
        <f>'прил № 2 (01.01.23)'!AKP733</f>
        <v>0</v>
      </c>
      <c r="QY23" s="119">
        <f>QX23/QX10</f>
        <v>0</v>
      </c>
      <c r="QZ23" s="98">
        <f>QZ10*QY23</f>
        <v>0</v>
      </c>
      <c r="RA23" s="116">
        <f t="shared" si="138"/>
        <v>0</v>
      </c>
      <c r="RB23" s="90">
        <f>RB10</f>
        <v>0</v>
      </c>
      <c r="RC23" s="117">
        <f t="shared" si="139"/>
        <v>0</v>
      </c>
      <c r="RD23" s="98">
        <f t="shared" si="140"/>
        <v>0</v>
      </c>
      <c r="RE23" s="98"/>
      <c r="RF23" s="118"/>
      <c r="RG23" s="119" t="e">
        <f t="shared" si="230"/>
        <v>#DIV/0!</v>
      </c>
      <c r="RH23" s="123">
        <f>'прил № 2 (01.01.23)'!ALK733</f>
        <v>0</v>
      </c>
      <c r="RI23" s="119">
        <f>RH23/RH10</f>
        <v>0</v>
      </c>
      <c r="RJ23" s="98">
        <f>RJ10*RI23</f>
        <v>0</v>
      </c>
      <c r="RK23" s="116">
        <f t="shared" si="141"/>
        <v>0</v>
      </c>
      <c r="RL23" s="90">
        <f>RL10</f>
        <v>0</v>
      </c>
      <c r="RM23" s="117">
        <f t="shared" si="142"/>
        <v>0</v>
      </c>
      <c r="RN23" s="98">
        <f t="shared" si="143"/>
        <v>0</v>
      </c>
      <c r="RO23" s="98"/>
      <c r="RP23" s="118"/>
      <c r="RQ23" s="119" t="e">
        <f t="shared" si="231"/>
        <v>#DIV/0!</v>
      </c>
      <c r="RR23" s="123">
        <f>'прил № 2 (01.01.23)'!AMF733</f>
        <v>0</v>
      </c>
      <c r="RS23" s="119">
        <f>RR23/RR10</f>
        <v>0</v>
      </c>
      <c r="RT23" s="98">
        <f>RT10*RS23</f>
        <v>0</v>
      </c>
      <c r="RU23" s="116">
        <f t="shared" si="144"/>
        <v>0</v>
      </c>
      <c r="RV23" s="90">
        <f>RV10</f>
        <v>0</v>
      </c>
      <c r="RW23" s="117">
        <f t="shared" si="145"/>
        <v>0</v>
      </c>
      <c r="RX23" s="98">
        <f t="shared" si="146"/>
        <v>0</v>
      </c>
      <c r="RY23" s="98"/>
      <c r="RZ23" s="118"/>
      <c r="SA23" s="119" t="e">
        <f t="shared" si="232"/>
        <v>#DIV/0!</v>
      </c>
      <c r="SB23" s="123">
        <f>'прил № 2 (01.01.23)'!ANA733</f>
        <v>0</v>
      </c>
      <c r="SC23" s="119">
        <f>SB23/SB10</f>
        <v>0</v>
      </c>
      <c r="SD23" s="98">
        <f>SD10*SC23</f>
        <v>0</v>
      </c>
      <c r="SE23" s="116">
        <f t="shared" si="147"/>
        <v>0</v>
      </c>
      <c r="SF23" s="90">
        <f>SF10</f>
        <v>0</v>
      </c>
      <c r="SG23" s="117">
        <f t="shared" si="148"/>
        <v>0</v>
      </c>
      <c r="SH23" s="98">
        <f t="shared" si="149"/>
        <v>0</v>
      </c>
      <c r="SI23" s="98"/>
      <c r="SJ23" s="118"/>
      <c r="SK23" s="119" t="e">
        <f t="shared" si="233"/>
        <v>#DIV/0!</v>
      </c>
      <c r="SL23" s="123">
        <f>'прил № 2 (01.01.23)'!ANV733</f>
        <v>0</v>
      </c>
      <c r="SM23" s="119">
        <f>SL23/SL10</f>
        <v>0</v>
      </c>
      <c r="SN23" s="98">
        <f>SN10*SM23</f>
        <v>0</v>
      </c>
      <c r="SO23" s="116">
        <f t="shared" si="150"/>
        <v>0</v>
      </c>
      <c r="SP23" s="90">
        <f>SP10</f>
        <v>9.92</v>
      </c>
      <c r="SQ23" s="117">
        <f t="shared" si="151"/>
        <v>0</v>
      </c>
      <c r="SR23" s="98">
        <f t="shared" si="152"/>
        <v>0</v>
      </c>
      <c r="SS23" s="98"/>
      <c r="ST23" s="118"/>
      <c r="SU23" s="119" t="e">
        <f t="shared" si="234"/>
        <v>#DIV/0!</v>
      </c>
      <c r="SV23" s="123">
        <f>'прил № 2 (01.01.23)'!AOQ733</f>
        <v>0</v>
      </c>
      <c r="SW23" s="119">
        <f>SV23/SV10</f>
        <v>0</v>
      </c>
      <c r="SX23" s="98">
        <f>SX10*SW23</f>
        <v>0</v>
      </c>
      <c r="SY23" s="116">
        <f t="shared" si="153"/>
        <v>0</v>
      </c>
      <c r="SZ23" s="90">
        <f>SZ10</f>
        <v>0</v>
      </c>
      <c r="TA23" s="117">
        <f t="shared" si="154"/>
        <v>0</v>
      </c>
      <c r="TB23" s="98">
        <f t="shared" si="155"/>
        <v>0</v>
      </c>
      <c r="TC23" s="98"/>
      <c r="TD23" s="118"/>
      <c r="TE23" s="119" t="e">
        <f t="shared" si="235"/>
        <v>#DIV/0!</v>
      </c>
      <c r="TF23" s="123">
        <f>'прил № 2 (01.01.23)'!APL733</f>
        <v>0</v>
      </c>
      <c r="TG23" s="119">
        <f>TF23/TF10</f>
        <v>0</v>
      </c>
      <c r="TH23" s="98">
        <f>TH10*TG23</f>
        <v>0</v>
      </c>
      <c r="TI23" s="116">
        <f t="shared" si="156"/>
        <v>0</v>
      </c>
      <c r="TJ23" s="90">
        <f>TJ10</f>
        <v>0</v>
      </c>
      <c r="TK23" s="117">
        <f t="shared" si="157"/>
        <v>0</v>
      </c>
      <c r="TL23" s="98">
        <f t="shared" si="158"/>
        <v>0</v>
      </c>
      <c r="TM23" s="98"/>
      <c r="TN23" s="118"/>
      <c r="TO23" s="119" t="e">
        <f t="shared" si="236"/>
        <v>#DIV/0!</v>
      </c>
      <c r="TP23" s="123">
        <f>'прил № 2 (01.01.23)'!AQG733</f>
        <v>0</v>
      </c>
      <c r="TQ23" s="119">
        <f>TP23/TP10</f>
        <v>0</v>
      </c>
      <c r="TR23" s="98">
        <f>TR10*TQ23</f>
        <v>0</v>
      </c>
      <c r="TS23" s="116">
        <f t="shared" si="159"/>
        <v>0</v>
      </c>
      <c r="TT23" s="90">
        <f>TT10</f>
        <v>0</v>
      </c>
      <c r="TU23" s="117">
        <f t="shared" si="160"/>
        <v>0</v>
      </c>
      <c r="TV23" s="98">
        <f t="shared" si="161"/>
        <v>0</v>
      </c>
      <c r="TW23" s="98"/>
      <c r="TX23" s="118"/>
      <c r="TY23" s="119" t="e">
        <f t="shared" si="237"/>
        <v>#DIV/0!</v>
      </c>
      <c r="TZ23" s="123">
        <f>'прил № 2 (01.01.23)'!ARB733</f>
        <v>0</v>
      </c>
      <c r="UA23" s="119">
        <f>TZ23/TZ10</f>
        <v>0</v>
      </c>
      <c r="UB23" s="98">
        <f>UB10*UA23</f>
        <v>0</v>
      </c>
      <c r="UC23" s="116">
        <f t="shared" si="162"/>
        <v>0</v>
      </c>
      <c r="UD23" s="90">
        <f>UD10</f>
        <v>0</v>
      </c>
      <c r="UE23" s="117">
        <f t="shared" si="163"/>
        <v>0</v>
      </c>
      <c r="UF23" s="98">
        <f t="shared" si="164"/>
        <v>0</v>
      </c>
      <c r="UG23" s="98"/>
      <c r="UH23" s="118"/>
      <c r="UI23" s="119" t="e">
        <f t="shared" si="238"/>
        <v>#DIV/0!</v>
      </c>
      <c r="UJ23" s="123">
        <f>'прил № 2 (01.01.23)'!ARW733</f>
        <v>0</v>
      </c>
      <c r="UK23" s="119">
        <f>UJ23/UJ10</f>
        <v>0</v>
      </c>
      <c r="UL23" s="98">
        <f>UL10*UK23</f>
        <v>0</v>
      </c>
      <c r="UM23" s="116">
        <f t="shared" si="165"/>
        <v>0</v>
      </c>
      <c r="UN23" s="90">
        <f>UN10</f>
        <v>0</v>
      </c>
      <c r="UO23" s="117">
        <f t="shared" si="166"/>
        <v>0</v>
      </c>
      <c r="UP23" s="98">
        <f t="shared" si="167"/>
        <v>0</v>
      </c>
      <c r="UQ23" s="98"/>
      <c r="UR23" s="118"/>
      <c r="US23" s="119" t="e">
        <f t="shared" si="239"/>
        <v>#DIV/0!</v>
      </c>
      <c r="UT23" s="123">
        <f>'прил № 2 (01.01.23)'!ASR733</f>
        <v>0</v>
      </c>
      <c r="UU23" s="119">
        <f>UT23/UT10</f>
        <v>0</v>
      </c>
      <c r="UV23" s="98">
        <f>UV10*UU23</f>
        <v>0</v>
      </c>
      <c r="UW23" s="116">
        <f t="shared" si="168"/>
        <v>0</v>
      </c>
      <c r="UX23" s="90">
        <f>UX10</f>
        <v>0</v>
      </c>
      <c r="UY23" s="117">
        <f t="shared" si="169"/>
        <v>0</v>
      </c>
      <c r="UZ23" s="98">
        <f t="shared" si="170"/>
        <v>0</v>
      </c>
      <c r="VA23" s="98"/>
      <c r="VB23" s="118"/>
      <c r="VC23" s="119" t="e">
        <f t="shared" si="240"/>
        <v>#DIV/0!</v>
      </c>
      <c r="VD23" s="123">
        <f>'прил № 2 (01.01.23)'!ATM733</f>
        <v>0</v>
      </c>
      <c r="VE23" s="119">
        <f>VD23/VD10</f>
        <v>0</v>
      </c>
      <c r="VF23" s="98">
        <f>VF10*VE23</f>
        <v>0</v>
      </c>
      <c r="VG23" s="116">
        <f t="shared" si="171"/>
        <v>0</v>
      </c>
      <c r="VH23" s="90">
        <f>VH10</f>
        <v>0</v>
      </c>
      <c r="VI23" s="117">
        <f t="shared" si="172"/>
        <v>0</v>
      </c>
      <c r="VJ23" s="98">
        <f t="shared" si="173"/>
        <v>0</v>
      </c>
      <c r="VK23" s="98"/>
      <c r="VL23" s="118"/>
      <c r="VM23" s="119" t="e">
        <f t="shared" si="241"/>
        <v>#DIV/0!</v>
      </c>
      <c r="VN23" s="123">
        <f>'прил № 2 (01.01.23)'!AUH733</f>
        <v>0</v>
      </c>
      <c r="VO23" s="119">
        <f>VN23/VN10</f>
        <v>0</v>
      </c>
      <c r="VP23" s="98">
        <f>VP10*VO23</f>
        <v>0</v>
      </c>
      <c r="VQ23" s="116">
        <f t="shared" si="174"/>
        <v>0</v>
      </c>
      <c r="VR23" s="90">
        <f>VR10</f>
        <v>0</v>
      </c>
      <c r="VS23" s="117">
        <f t="shared" si="175"/>
        <v>0</v>
      </c>
      <c r="VT23" s="98">
        <f t="shared" si="176"/>
        <v>0</v>
      </c>
      <c r="VU23" s="98"/>
      <c r="VV23" s="118"/>
      <c r="VW23" s="119" t="e">
        <f t="shared" si="242"/>
        <v>#DIV/0!</v>
      </c>
      <c r="VX23" s="123">
        <f>'прил № 2 (01.01.23)'!AVC733</f>
        <v>0</v>
      </c>
      <c r="VY23" s="119">
        <f>VX23/VX10</f>
        <v>0</v>
      </c>
      <c r="VZ23" s="98">
        <f>VZ10*VY23</f>
        <v>0</v>
      </c>
      <c r="WA23" s="116">
        <f t="shared" si="177"/>
        <v>0</v>
      </c>
      <c r="WB23" s="90">
        <f>WB10</f>
        <v>0</v>
      </c>
      <c r="WC23" s="117">
        <f t="shared" si="178"/>
        <v>0</v>
      </c>
      <c r="WD23" s="98">
        <f t="shared" si="179"/>
        <v>0</v>
      </c>
      <c r="WE23" s="98"/>
      <c r="WF23" s="118"/>
      <c r="WG23" s="119" t="e">
        <f t="shared" si="243"/>
        <v>#DIV/0!</v>
      </c>
      <c r="WH23" s="213">
        <f t="shared" si="183"/>
        <v>0</v>
      </c>
      <c r="WI23" s="119">
        <f>WH23/WH10</f>
        <v>0</v>
      </c>
      <c r="WJ23" s="98">
        <f>WJ10*WI23</f>
        <v>0</v>
      </c>
      <c r="WK23" s="116">
        <f t="shared" si="180"/>
        <v>0</v>
      </c>
      <c r="WL23" s="90">
        <f>WL10</f>
        <v>9.92</v>
      </c>
      <c r="WM23" s="117">
        <f t="shared" si="181"/>
        <v>0</v>
      </c>
      <c r="WN23" s="98">
        <f t="shared" si="182"/>
        <v>0</v>
      </c>
      <c r="WO23" s="98"/>
      <c r="WP23" s="118"/>
    </row>
    <row r="24" spans="1:614" ht="15" customHeight="1" x14ac:dyDescent="0.25">
      <c r="A24" s="5"/>
      <c r="B24" s="91" t="s">
        <v>429</v>
      </c>
      <c r="C24" s="12" t="s">
        <v>753</v>
      </c>
      <c r="D24" s="12" t="s">
        <v>440</v>
      </c>
      <c r="E24" s="4" t="s">
        <v>33</v>
      </c>
      <c r="F24" s="123">
        <f>'прил № 2 (01.01.23)'!L734</f>
        <v>0</v>
      </c>
      <c r="G24" s="119">
        <f>F24/F10</f>
        <v>0</v>
      </c>
      <c r="H24" s="98">
        <f>H10*G24</f>
        <v>0</v>
      </c>
      <c r="I24" s="116">
        <f t="shared" si="244"/>
        <v>0</v>
      </c>
      <c r="J24" s="90">
        <f>J10</f>
        <v>0</v>
      </c>
      <c r="K24" s="117">
        <f t="shared" si="245"/>
        <v>0</v>
      </c>
      <c r="L24" s="98">
        <f t="shared" si="246"/>
        <v>0</v>
      </c>
      <c r="M24" s="98"/>
      <c r="N24" s="118"/>
      <c r="O24" s="119">
        <f t="shared" si="184"/>
        <v>0</v>
      </c>
      <c r="P24" s="123">
        <f>'прил № 2 (01.01.23)'!AG734</f>
        <v>0</v>
      </c>
      <c r="Q24" s="119">
        <f>P24/P10</f>
        <v>0</v>
      </c>
      <c r="R24" s="98">
        <f>R10*Q24</f>
        <v>0</v>
      </c>
      <c r="S24" s="116">
        <f t="shared" si="3"/>
        <v>0</v>
      </c>
      <c r="T24" s="90">
        <f>T10</f>
        <v>0</v>
      </c>
      <c r="U24" s="117">
        <f t="shared" si="4"/>
        <v>0</v>
      </c>
      <c r="V24" s="98">
        <f t="shared" si="5"/>
        <v>0</v>
      </c>
      <c r="W24" s="98"/>
      <c r="X24" s="118"/>
      <c r="Y24" s="119">
        <f t="shared" si="185"/>
        <v>0</v>
      </c>
      <c r="Z24" s="123">
        <f>'прил № 2 (01.01.23)'!BB734</f>
        <v>0</v>
      </c>
      <c r="AA24" s="119">
        <f>Z24/Z10</f>
        <v>0</v>
      </c>
      <c r="AB24" s="98">
        <f>AB10*AA24</f>
        <v>0</v>
      </c>
      <c r="AC24" s="116">
        <f t="shared" si="6"/>
        <v>0</v>
      </c>
      <c r="AD24" s="90">
        <f>AD10</f>
        <v>0</v>
      </c>
      <c r="AE24" s="117">
        <f t="shared" si="7"/>
        <v>0</v>
      </c>
      <c r="AF24" s="98">
        <f t="shared" si="8"/>
        <v>0</v>
      </c>
      <c r="AG24" s="98"/>
      <c r="AH24" s="118"/>
      <c r="AI24" s="119">
        <f t="shared" si="186"/>
        <v>0</v>
      </c>
      <c r="AJ24" s="123">
        <f>'прил № 2 (01.01.23)'!BW734</f>
        <v>0</v>
      </c>
      <c r="AK24" s="119">
        <f>AJ24/AJ10</f>
        <v>0</v>
      </c>
      <c r="AL24" s="98">
        <f>AL10*AK24</f>
        <v>0</v>
      </c>
      <c r="AM24" s="116">
        <f t="shared" si="9"/>
        <v>0</v>
      </c>
      <c r="AN24" s="90">
        <f>AN10</f>
        <v>0</v>
      </c>
      <c r="AO24" s="117">
        <f t="shared" si="10"/>
        <v>0</v>
      </c>
      <c r="AP24" s="98">
        <f t="shared" si="11"/>
        <v>0</v>
      </c>
      <c r="AQ24" s="98"/>
      <c r="AR24" s="118"/>
      <c r="AS24" s="119">
        <f t="shared" si="187"/>
        <v>0</v>
      </c>
      <c r="AT24" s="123">
        <f>'прил № 2 (01.01.23)'!CR734</f>
        <v>0</v>
      </c>
      <c r="AU24" s="119">
        <f>AT24/AT10</f>
        <v>0</v>
      </c>
      <c r="AV24" s="98">
        <f>AV10*AU24</f>
        <v>0</v>
      </c>
      <c r="AW24" s="116">
        <f t="shared" si="12"/>
        <v>0</v>
      </c>
      <c r="AX24" s="90">
        <f>AX10</f>
        <v>0</v>
      </c>
      <c r="AY24" s="117">
        <f t="shared" si="13"/>
        <v>0</v>
      </c>
      <c r="AZ24" s="98">
        <f t="shared" si="14"/>
        <v>0</v>
      </c>
      <c r="BA24" s="98"/>
      <c r="BB24" s="118"/>
      <c r="BC24" s="119">
        <f t="shared" si="188"/>
        <v>0</v>
      </c>
      <c r="BD24" s="123">
        <f>'прил № 2 (01.01.23)'!DM734</f>
        <v>0</v>
      </c>
      <c r="BE24" s="119" t="e">
        <f>BD24/BD10</f>
        <v>#DIV/0!</v>
      </c>
      <c r="BF24" s="98" t="e">
        <f>BF10*BE24</f>
        <v>#DIV/0!</v>
      </c>
      <c r="BG24" s="116">
        <f t="shared" si="15"/>
        <v>0</v>
      </c>
      <c r="BH24" s="90">
        <f>BH10</f>
        <v>0</v>
      </c>
      <c r="BI24" s="117">
        <f t="shared" si="16"/>
        <v>0</v>
      </c>
      <c r="BJ24" s="98">
        <f t="shared" si="17"/>
        <v>0</v>
      </c>
      <c r="BK24" s="98"/>
      <c r="BL24" s="118"/>
      <c r="BM24" s="119">
        <f t="shared" si="189"/>
        <v>0</v>
      </c>
      <c r="BN24" s="123">
        <f>'прил № 2 (01.01.23)'!EH734</f>
        <v>0</v>
      </c>
      <c r="BO24" s="119">
        <f>BN24/BN10</f>
        <v>0</v>
      </c>
      <c r="BP24" s="98">
        <f>BP10*BO24</f>
        <v>0</v>
      </c>
      <c r="BQ24" s="116">
        <f t="shared" si="18"/>
        <v>0</v>
      </c>
      <c r="BR24" s="90">
        <f>BR10</f>
        <v>0</v>
      </c>
      <c r="BS24" s="117">
        <f t="shared" si="19"/>
        <v>0</v>
      </c>
      <c r="BT24" s="98">
        <f t="shared" si="20"/>
        <v>0</v>
      </c>
      <c r="BU24" s="98"/>
      <c r="BV24" s="118"/>
      <c r="BW24" s="119">
        <f t="shared" si="190"/>
        <v>0</v>
      </c>
      <c r="BX24" s="123">
        <f>'прил № 2 (01.01.23)'!FC734</f>
        <v>0</v>
      </c>
      <c r="BY24" s="119" t="e">
        <f>BX24/BX10</f>
        <v>#DIV/0!</v>
      </c>
      <c r="BZ24" s="98" t="e">
        <f>BZ10*BY24</f>
        <v>#DIV/0!</v>
      </c>
      <c r="CA24" s="116">
        <f t="shared" si="21"/>
        <v>0</v>
      </c>
      <c r="CB24" s="90">
        <f>CB10</f>
        <v>0</v>
      </c>
      <c r="CC24" s="117">
        <f t="shared" si="22"/>
        <v>0</v>
      </c>
      <c r="CD24" s="98">
        <f t="shared" si="23"/>
        <v>0</v>
      </c>
      <c r="CE24" s="98"/>
      <c r="CF24" s="118"/>
      <c r="CG24" s="119">
        <f t="shared" si="191"/>
        <v>0</v>
      </c>
      <c r="CH24" s="123"/>
      <c r="CI24" s="119">
        <f>CH24/CH10</f>
        <v>0</v>
      </c>
      <c r="CJ24" s="98">
        <f>CJ10*CI24</f>
        <v>0</v>
      </c>
      <c r="CK24" s="116">
        <f t="shared" si="24"/>
        <v>0</v>
      </c>
      <c r="CL24" s="90">
        <f>CL10</f>
        <v>0</v>
      </c>
      <c r="CM24" s="117">
        <f t="shared" si="25"/>
        <v>0</v>
      </c>
      <c r="CN24" s="98">
        <f t="shared" si="26"/>
        <v>0</v>
      </c>
      <c r="CO24" s="98"/>
      <c r="CP24" s="118"/>
      <c r="CQ24" s="119">
        <f t="shared" si="192"/>
        <v>0</v>
      </c>
      <c r="CR24" s="123"/>
      <c r="CS24" s="119" t="e">
        <f>CR24/CR10</f>
        <v>#DIV/0!</v>
      </c>
      <c r="CT24" s="98" t="e">
        <f>CT10*CS24</f>
        <v>#DIV/0!</v>
      </c>
      <c r="CU24" s="116">
        <f t="shared" si="27"/>
        <v>0</v>
      </c>
      <c r="CV24" s="90">
        <f>CV10</f>
        <v>0</v>
      </c>
      <c r="CW24" s="117">
        <f t="shared" si="28"/>
        <v>0</v>
      </c>
      <c r="CX24" s="98">
        <f t="shared" si="29"/>
        <v>0</v>
      </c>
      <c r="CY24" s="98"/>
      <c r="CZ24" s="118"/>
      <c r="DA24" s="119">
        <f t="shared" si="193"/>
        <v>0</v>
      </c>
      <c r="DB24" s="123">
        <f>'прил № 2 (01.01.23)'!HN734</f>
        <v>0</v>
      </c>
      <c r="DC24" s="119">
        <f>DB24/DB10</f>
        <v>0</v>
      </c>
      <c r="DD24" s="98">
        <f>DD10*DC24</f>
        <v>0</v>
      </c>
      <c r="DE24" s="116">
        <f t="shared" si="30"/>
        <v>0</v>
      </c>
      <c r="DF24" s="90">
        <f>DF10</f>
        <v>0</v>
      </c>
      <c r="DG24" s="117">
        <f t="shared" si="31"/>
        <v>0</v>
      </c>
      <c r="DH24" s="98">
        <f t="shared" si="32"/>
        <v>0</v>
      </c>
      <c r="DI24" s="98"/>
      <c r="DJ24" s="118"/>
      <c r="DK24" s="119">
        <f t="shared" si="194"/>
        <v>0</v>
      </c>
      <c r="DL24" s="123">
        <f>'прил № 2 (01.01.23)'!II734</f>
        <v>0</v>
      </c>
      <c r="DM24" s="119">
        <f>DL24/DL10</f>
        <v>0</v>
      </c>
      <c r="DN24" s="98">
        <f>DN10*DM24</f>
        <v>0</v>
      </c>
      <c r="DO24" s="116">
        <f t="shared" si="33"/>
        <v>0</v>
      </c>
      <c r="DP24" s="90">
        <f>DP10</f>
        <v>0</v>
      </c>
      <c r="DQ24" s="117">
        <f t="shared" si="34"/>
        <v>0</v>
      </c>
      <c r="DR24" s="98">
        <f t="shared" si="35"/>
        <v>0</v>
      </c>
      <c r="DS24" s="98"/>
      <c r="DT24" s="118"/>
      <c r="DU24" s="119">
        <f t="shared" si="195"/>
        <v>0</v>
      </c>
      <c r="DV24" s="123">
        <f>'прил № 2 (01.01.23)'!JD734</f>
        <v>0</v>
      </c>
      <c r="DW24" s="119">
        <f>DV24/DV10</f>
        <v>0</v>
      </c>
      <c r="DX24" s="98">
        <f>DX10*DW24</f>
        <v>0</v>
      </c>
      <c r="DY24" s="116">
        <f t="shared" si="36"/>
        <v>0</v>
      </c>
      <c r="DZ24" s="90">
        <f>DZ10</f>
        <v>0</v>
      </c>
      <c r="EA24" s="117">
        <f t="shared" si="37"/>
        <v>0</v>
      </c>
      <c r="EB24" s="98">
        <f t="shared" si="38"/>
        <v>0</v>
      </c>
      <c r="EC24" s="98"/>
      <c r="ED24" s="118"/>
      <c r="EE24" s="119">
        <f t="shared" si="196"/>
        <v>0</v>
      </c>
      <c r="EF24" s="123">
        <f>'прил № 2 (01.01.23)'!JY734</f>
        <v>0</v>
      </c>
      <c r="EG24" s="119">
        <f>EF24/EF10</f>
        <v>0</v>
      </c>
      <c r="EH24" s="98">
        <f>EH10*EG24</f>
        <v>0</v>
      </c>
      <c r="EI24" s="116">
        <f t="shared" si="39"/>
        <v>0</v>
      </c>
      <c r="EJ24" s="90">
        <f>EJ10</f>
        <v>9.92</v>
      </c>
      <c r="EK24" s="117">
        <f t="shared" si="40"/>
        <v>0</v>
      </c>
      <c r="EL24" s="98">
        <f t="shared" si="41"/>
        <v>0</v>
      </c>
      <c r="EM24" s="98"/>
      <c r="EN24" s="118"/>
      <c r="EO24" s="119">
        <f t="shared" si="197"/>
        <v>0</v>
      </c>
      <c r="EP24" s="123">
        <f>'прил № 2 (01.01.23)'!KT734</f>
        <v>0</v>
      </c>
      <c r="EQ24" s="119">
        <f>EP24/EP10</f>
        <v>0</v>
      </c>
      <c r="ER24" s="98">
        <f>ER10*EQ24</f>
        <v>0</v>
      </c>
      <c r="ES24" s="116">
        <f t="shared" si="42"/>
        <v>0</v>
      </c>
      <c r="ET24" s="90">
        <f>ET10</f>
        <v>0</v>
      </c>
      <c r="EU24" s="117">
        <f t="shared" si="43"/>
        <v>0</v>
      </c>
      <c r="EV24" s="98">
        <f t="shared" si="44"/>
        <v>0</v>
      </c>
      <c r="EW24" s="98"/>
      <c r="EX24" s="118"/>
      <c r="EY24" s="119">
        <f t="shared" si="198"/>
        <v>0</v>
      </c>
      <c r="EZ24" s="123">
        <f>'прил № 2 (01.01.23)'!LO734</f>
        <v>0</v>
      </c>
      <c r="FA24" s="119">
        <f>EZ24/EZ10</f>
        <v>0</v>
      </c>
      <c r="FB24" s="98">
        <f>FB10*FA24</f>
        <v>0</v>
      </c>
      <c r="FC24" s="116">
        <f t="shared" si="45"/>
        <v>0</v>
      </c>
      <c r="FD24" s="90">
        <f>FD10</f>
        <v>9.92</v>
      </c>
      <c r="FE24" s="117">
        <f t="shared" si="46"/>
        <v>0</v>
      </c>
      <c r="FF24" s="98">
        <f t="shared" si="47"/>
        <v>0</v>
      </c>
      <c r="FG24" s="98"/>
      <c r="FH24" s="118"/>
      <c r="FI24" s="119">
        <f t="shared" si="199"/>
        <v>0</v>
      </c>
      <c r="FJ24" s="123">
        <f>'прил № 2 (01.01.23)'!MJ734</f>
        <v>0</v>
      </c>
      <c r="FK24" s="119">
        <f>FJ24/FJ10</f>
        <v>0</v>
      </c>
      <c r="FL24" s="98">
        <f>FL10*FK24</f>
        <v>0</v>
      </c>
      <c r="FM24" s="116">
        <f t="shared" si="48"/>
        <v>0</v>
      </c>
      <c r="FN24" s="90">
        <f>FN10</f>
        <v>0</v>
      </c>
      <c r="FO24" s="117">
        <f t="shared" si="49"/>
        <v>0</v>
      </c>
      <c r="FP24" s="98">
        <f t="shared" si="50"/>
        <v>0</v>
      </c>
      <c r="FQ24" s="98"/>
      <c r="FR24" s="118"/>
      <c r="FS24" s="119">
        <f t="shared" si="200"/>
        <v>0</v>
      </c>
      <c r="FT24" s="123">
        <f>'прил № 2 (01.01.23)'!NE734</f>
        <v>0</v>
      </c>
      <c r="FU24" s="119">
        <f>FT24/FT10</f>
        <v>0</v>
      </c>
      <c r="FV24" s="98">
        <f>FV10*FU24</f>
        <v>0</v>
      </c>
      <c r="FW24" s="116">
        <f t="shared" si="51"/>
        <v>0</v>
      </c>
      <c r="FX24" s="90">
        <f>FX10</f>
        <v>0</v>
      </c>
      <c r="FY24" s="117">
        <f t="shared" si="52"/>
        <v>0</v>
      </c>
      <c r="FZ24" s="98">
        <f t="shared" si="53"/>
        <v>0</v>
      </c>
      <c r="GA24" s="98"/>
      <c r="GB24" s="118"/>
      <c r="GC24" s="119">
        <f t="shared" si="201"/>
        <v>0</v>
      </c>
      <c r="GD24" s="123">
        <f>'прил № 2 (01.01.23)'!NZ734</f>
        <v>0</v>
      </c>
      <c r="GE24" s="119">
        <f>GD24/GD10</f>
        <v>0</v>
      </c>
      <c r="GF24" s="98">
        <f>GF10*GE24</f>
        <v>0</v>
      </c>
      <c r="GG24" s="116">
        <f t="shared" si="54"/>
        <v>0</v>
      </c>
      <c r="GH24" s="90">
        <f>GH10</f>
        <v>0</v>
      </c>
      <c r="GI24" s="117">
        <f t="shared" si="55"/>
        <v>0</v>
      </c>
      <c r="GJ24" s="98">
        <f t="shared" si="56"/>
        <v>0</v>
      </c>
      <c r="GK24" s="98"/>
      <c r="GL24" s="118"/>
      <c r="GM24" s="119">
        <f t="shared" si="202"/>
        <v>0</v>
      </c>
      <c r="GN24" s="123">
        <f>'прил № 2 (01.01.23)'!OU734</f>
        <v>0</v>
      </c>
      <c r="GO24" s="119">
        <f>GN24/GN10</f>
        <v>0</v>
      </c>
      <c r="GP24" s="98">
        <f>GP10*GO24</f>
        <v>0</v>
      </c>
      <c r="GQ24" s="116">
        <f t="shared" si="57"/>
        <v>0</v>
      </c>
      <c r="GR24" s="90">
        <f>GR10</f>
        <v>0</v>
      </c>
      <c r="GS24" s="117">
        <f t="shared" si="58"/>
        <v>0</v>
      </c>
      <c r="GT24" s="98">
        <f t="shared" si="59"/>
        <v>0</v>
      </c>
      <c r="GU24" s="98"/>
      <c r="GV24" s="118"/>
      <c r="GW24" s="119">
        <f t="shared" si="203"/>
        <v>0</v>
      </c>
      <c r="GX24" s="123">
        <f>'прил № 2 (01.01.23)'!PP734</f>
        <v>0</v>
      </c>
      <c r="GY24" s="119">
        <f>GX24/GX10</f>
        <v>0</v>
      </c>
      <c r="GZ24" s="98">
        <f>GZ10*GY24</f>
        <v>0</v>
      </c>
      <c r="HA24" s="116">
        <f t="shared" si="60"/>
        <v>0</v>
      </c>
      <c r="HB24" s="90">
        <f>HB10</f>
        <v>0</v>
      </c>
      <c r="HC24" s="117">
        <f t="shared" si="61"/>
        <v>0</v>
      </c>
      <c r="HD24" s="98">
        <f t="shared" si="62"/>
        <v>0</v>
      </c>
      <c r="HE24" s="98"/>
      <c r="HF24" s="118"/>
      <c r="HG24" s="119">
        <f t="shared" si="204"/>
        <v>0</v>
      </c>
      <c r="HH24" s="123">
        <f>'прил № 2 (01.01.23)'!QK734</f>
        <v>0</v>
      </c>
      <c r="HI24" s="119">
        <f>HH24/HH10</f>
        <v>0</v>
      </c>
      <c r="HJ24" s="98">
        <f>HJ10*HI24</f>
        <v>0</v>
      </c>
      <c r="HK24" s="116">
        <f t="shared" si="63"/>
        <v>0</v>
      </c>
      <c r="HL24" s="90">
        <f>HL10</f>
        <v>0</v>
      </c>
      <c r="HM24" s="117">
        <f t="shared" si="64"/>
        <v>0</v>
      </c>
      <c r="HN24" s="98">
        <f t="shared" si="65"/>
        <v>0</v>
      </c>
      <c r="HO24" s="98"/>
      <c r="HP24" s="118"/>
      <c r="HQ24" s="119">
        <f t="shared" si="205"/>
        <v>0</v>
      </c>
      <c r="HR24" s="123">
        <f>'прил № 2 (01.01.23)'!RF734</f>
        <v>0</v>
      </c>
      <c r="HS24" s="119">
        <f>HR24/HR10</f>
        <v>0</v>
      </c>
      <c r="HT24" s="98">
        <f>HT10*HS24</f>
        <v>0</v>
      </c>
      <c r="HU24" s="116">
        <f t="shared" si="66"/>
        <v>0</v>
      </c>
      <c r="HV24" s="90">
        <f>HV10</f>
        <v>0</v>
      </c>
      <c r="HW24" s="117">
        <f t="shared" si="67"/>
        <v>0</v>
      </c>
      <c r="HX24" s="98">
        <f t="shared" si="68"/>
        <v>0</v>
      </c>
      <c r="HY24" s="98"/>
      <c r="HZ24" s="118"/>
      <c r="IA24" s="119">
        <f t="shared" si="206"/>
        <v>0</v>
      </c>
      <c r="IB24" s="123">
        <f>'прил № 2 (01.01.23)'!SA734</f>
        <v>0</v>
      </c>
      <c r="IC24" s="119">
        <f>IB24/IB10</f>
        <v>0</v>
      </c>
      <c r="ID24" s="98">
        <f>ID10*IC24</f>
        <v>0</v>
      </c>
      <c r="IE24" s="116">
        <f t="shared" si="69"/>
        <v>0</v>
      </c>
      <c r="IF24" s="90">
        <f>IF10</f>
        <v>0</v>
      </c>
      <c r="IG24" s="117">
        <f t="shared" si="70"/>
        <v>0</v>
      </c>
      <c r="IH24" s="98">
        <f t="shared" si="71"/>
        <v>0</v>
      </c>
      <c r="II24" s="98"/>
      <c r="IJ24" s="118"/>
      <c r="IK24" s="119">
        <f t="shared" si="207"/>
        <v>0</v>
      </c>
      <c r="IL24" s="123">
        <f>'прил № 2 (01.01.23)'!SV734</f>
        <v>0</v>
      </c>
      <c r="IM24" s="119">
        <f>IL24/IL10</f>
        <v>0</v>
      </c>
      <c r="IN24" s="98">
        <f>IN10*IM24</f>
        <v>0</v>
      </c>
      <c r="IO24" s="116">
        <f t="shared" si="72"/>
        <v>0</v>
      </c>
      <c r="IP24" s="90">
        <f>IP10</f>
        <v>0</v>
      </c>
      <c r="IQ24" s="117">
        <f t="shared" si="73"/>
        <v>0</v>
      </c>
      <c r="IR24" s="98">
        <f t="shared" si="74"/>
        <v>0</v>
      </c>
      <c r="IS24" s="98"/>
      <c r="IT24" s="118"/>
      <c r="IU24" s="119">
        <f t="shared" si="208"/>
        <v>0</v>
      </c>
      <c r="IV24" s="123">
        <f>'прил № 2 (01.01.23)'!TQ734</f>
        <v>0</v>
      </c>
      <c r="IW24" s="119">
        <f>IV24/IV10</f>
        <v>0</v>
      </c>
      <c r="IX24" s="98">
        <f>IX10*IW24</f>
        <v>0</v>
      </c>
      <c r="IY24" s="116">
        <f t="shared" si="75"/>
        <v>0</v>
      </c>
      <c r="IZ24" s="90">
        <f>IZ10</f>
        <v>0</v>
      </c>
      <c r="JA24" s="117">
        <f t="shared" si="76"/>
        <v>0</v>
      </c>
      <c r="JB24" s="98">
        <f t="shared" si="77"/>
        <v>0</v>
      </c>
      <c r="JC24" s="98"/>
      <c r="JD24" s="118"/>
      <c r="JE24" s="119">
        <f t="shared" si="209"/>
        <v>0</v>
      </c>
      <c r="JF24" s="123">
        <f>'прил № 2 (01.01.23)'!UL734</f>
        <v>0</v>
      </c>
      <c r="JG24" s="119">
        <f>JF24/JF10</f>
        <v>0</v>
      </c>
      <c r="JH24" s="98">
        <f>JH10*JG24</f>
        <v>0</v>
      </c>
      <c r="JI24" s="116">
        <f t="shared" si="78"/>
        <v>0</v>
      </c>
      <c r="JJ24" s="90">
        <f>JJ10</f>
        <v>0</v>
      </c>
      <c r="JK24" s="117">
        <f t="shared" si="79"/>
        <v>0</v>
      </c>
      <c r="JL24" s="98">
        <f t="shared" si="80"/>
        <v>0</v>
      </c>
      <c r="JM24" s="98"/>
      <c r="JN24" s="118"/>
      <c r="JO24" s="119">
        <f t="shared" si="210"/>
        <v>0</v>
      </c>
      <c r="JP24" s="123">
        <f>'прил № 2 (01.01.23)'!VG734</f>
        <v>0</v>
      </c>
      <c r="JQ24" s="119">
        <f>JP24/JP10</f>
        <v>0</v>
      </c>
      <c r="JR24" s="98">
        <f>JR10*JQ24</f>
        <v>0</v>
      </c>
      <c r="JS24" s="116">
        <f t="shared" si="81"/>
        <v>0</v>
      </c>
      <c r="JT24" s="90">
        <f>JT10</f>
        <v>0</v>
      </c>
      <c r="JU24" s="117">
        <f t="shared" si="82"/>
        <v>0</v>
      </c>
      <c r="JV24" s="98">
        <f t="shared" si="83"/>
        <v>0</v>
      </c>
      <c r="JW24" s="98"/>
      <c r="JX24" s="118"/>
      <c r="JY24" s="119">
        <f t="shared" si="211"/>
        <v>0</v>
      </c>
      <c r="JZ24" s="123"/>
      <c r="KA24" s="119" t="e">
        <f>JZ24/JZ10</f>
        <v>#DIV/0!</v>
      </c>
      <c r="KB24" s="98" t="e">
        <f>KB10*KA24</f>
        <v>#DIV/0!</v>
      </c>
      <c r="KC24" s="116">
        <f t="shared" si="84"/>
        <v>0</v>
      </c>
      <c r="KD24" s="90">
        <f>KD10</f>
        <v>0</v>
      </c>
      <c r="KE24" s="117">
        <f t="shared" si="85"/>
        <v>0</v>
      </c>
      <c r="KF24" s="98">
        <f t="shared" si="86"/>
        <v>0</v>
      </c>
      <c r="KG24" s="98"/>
      <c r="KH24" s="118"/>
      <c r="KI24" s="119">
        <f t="shared" si="212"/>
        <v>0</v>
      </c>
      <c r="KJ24" s="123">
        <f>'прил № 2 (01.01.23)'!WW734</f>
        <v>0</v>
      </c>
      <c r="KK24" s="119">
        <f>KJ24/KJ10</f>
        <v>0</v>
      </c>
      <c r="KL24" s="98">
        <f>KL10*KK24</f>
        <v>0</v>
      </c>
      <c r="KM24" s="116">
        <f t="shared" si="87"/>
        <v>0</v>
      </c>
      <c r="KN24" s="90">
        <f>KN10</f>
        <v>0</v>
      </c>
      <c r="KO24" s="117">
        <f t="shared" si="88"/>
        <v>0</v>
      </c>
      <c r="KP24" s="98">
        <f t="shared" si="89"/>
        <v>0</v>
      </c>
      <c r="KQ24" s="98"/>
      <c r="KR24" s="118"/>
      <c r="KS24" s="119">
        <f t="shared" si="213"/>
        <v>0</v>
      </c>
      <c r="KT24" s="123">
        <f>'прил № 2 (01.01.23)'!XR734</f>
        <v>0</v>
      </c>
      <c r="KU24" s="119">
        <f>KT24/KT10</f>
        <v>0</v>
      </c>
      <c r="KV24" s="98">
        <f>KV10*KU24</f>
        <v>0</v>
      </c>
      <c r="KW24" s="116">
        <f t="shared" si="90"/>
        <v>0</v>
      </c>
      <c r="KX24" s="90">
        <f>KX10</f>
        <v>0</v>
      </c>
      <c r="KY24" s="117">
        <f t="shared" si="91"/>
        <v>0</v>
      </c>
      <c r="KZ24" s="98">
        <f t="shared" si="92"/>
        <v>0</v>
      </c>
      <c r="LA24" s="98"/>
      <c r="LB24" s="118"/>
      <c r="LC24" s="119">
        <f t="shared" si="214"/>
        <v>0</v>
      </c>
      <c r="LD24" s="123">
        <f>'прил № 2 (01.01.23)'!YM734</f>
        <v>0</v>
      </c>
      <c r="LE24" s="119">
        <f>LD24/LD10</f>
        <v>0</v>
      </c>
      <c r="LF24" s="98">
        <f>LF10*LE24</f>
        <v>0</v>
      </c>
      <c r="LG24" s="116">
        <f t="shared" si="93"/>
        <v>0</v>
      </c>
      <c r="LH24" s="90">
        <f>LH10</f>
        <v>0</v>
      </c>
      <c r="LI24" s="117">
        <f t="shared" si="94"/>
        <v>0</v>
      </c>
      <c r="LJ24" s="98">
        <f t="shared" si="95"/>
        <v>0</v>
      </c>
      <c r="LK24" s="98"/>
      <c r="LL24" s="118"/>
      <c r="LM24" s="119">
        <f t="shared" si="215"/>
        <v>0</v>
      </c>
      <c r="LN24" s="123">
        <f>'прил № 2 (01.01.23)'!ZH734</f>
        <v>0</v>
      </c>
      <c r="LO24" s="119">
        <f>LN24/LN10</f>
        <v>0</v>
      </c>
      <c r="LP24" s="98">
        <f>LP10*LO24</f>
        <v>0</v>
      </c>
      <c r="LQ24" s="116">
        <f t="shared" si="96"/>
        <v>0</v>
      </c>
      <c r="LR24" s="90">
        <f>LR10</f>
        <v>0</v>
      </c>
      <c r="LS24" s="117">
        <f t="shared" si="97"/>
        <v>0</v>
      </c>
      <c r="LT24" s="98">
        <f t="shared" si="98"/>
        <v>0</v>
      </c>
      <c r="LU24" s="98"/>
      <c r="LV24" s="118"/>
      <c r="LW24" s="119">
        <f t="shared" si="216"/>
        <v>0</v>
      </c>
      <c r="LX24" s="123">
        <f>'прил № 2 (01.01.23)'!AAC734</f>
        <v>0</v>
      </c>
      <c r="LY24" s="119">
        <f>LX24/LX10</f>
        <v>0</v>
      </c>
      <c r="LZ24" s="98">
        <f>LZ10*LY24</f>
        <v>0</v>
      </c>
      <c r="MA24" s="116">
        <f t="shared" si="99"/>
        <v>0</v>
      </c>
      <c r="MB24" s="90">
        <f>MB10</f>
        <v>0</v>
      </c>
      <c r="MC24" s="117">
        <f t="shared" si="100"/>
        <v>0</v>
      </c>
      <c r="MD24" s="98">
        <f t="shared" si="101"/>
        <v>0</v>
      </c>
      <c r="ME24" s="98"/>
      <c r="MF24" s="118"/>
      <c r="MG24" s="119">
        <f t="shared" si="217"/>
        <v>0</v>
      </c>
      <c r="MH24" s="123">
        <f>'прил № 2 (01.01.23)'!AAX734</f>
        <v>0</v>
      </c>
      <c r="MI24" s="119">
        <f>MH24/MH10</f>
        <v>0</v>
      </c>
      <c r="MJ24" s="98">
        <f>MJ10*MI24</f>
        <v>0</v>
      </c>
      <c r="MK24" s="116">
        <f t="shared" si="102"/>
        <v>0</v>
      </c>
      <c r="ML24" s="90">
        <f>ML10</f>
        <v>0</v>
      </c>
      <c r="MM24" s="117">
        <f t="shared" si="103"/>
        <v>0</v>
      </c>
      <c r="MN24" s="98">
        <f t="shared" si="104"/>
        <v>0</v>
      </c>
      <c r="MO24" s="98"/>
      <c r="MP24" s="118"/>
      <c r="MQ24" s="119">
        <f t="shared" si="218"/>
        <v>0</v>
      </c>
      <c r="MR24" s="123">
        <f>'прил № 2 (01.01.23)'!ABS734</f>
        <v>30</v>
      </c>
      <c r="MS24" s="119">
        <f>MR24/MR10</f>
        <v>9.554E-2</v>
      </c>
      <c r="MT24" s="98">
        <f>MT10*MS24</f>
        <v>0</v>
      </c>
      <c r="MU24" s="116">
        <f t="shared" si="105"/>
        <v>0</v>
      </c>
      <c r="MV24" s="90">
        <f>MV10</f>
        <v>0</v>
      </c>
      <c r="MW24" s="117">
        <f t="shared" si="106"/>
        <v>0</v>
      </c>
      <c r="MX24" s="98">
        <f t="shared" si="107"/>
        <v>0</v>
      </c>
      <c r="MY24" s="98"/>
      <c r="MZ24" s="118"/>
      <c r="NA24" s="119">
        <f t="shared" si="219"/>
        <v>0</v>
      </c>
      <c r="NB24" s="123">
        <f>'прил № 2 (01.01.23)'!ACN734</f>
        <v>0</v>
      </c>
      <c r="NC24" s="119">
        <f>NB24/NB10</f>
        <v>0</v>
      </c>
      <c r="ND24" s="98">
        <f>ND10*NC24</f>
        <v>0</v>
      </c>
      <c r="NE24" s="116">
        <f t="shared" si="108"/>
        <v>0</v>
      </c>
      <c r="NF24" s="90">
        <f>NF10</f>
        <v>0</v>
      </c>
      <c r="NG24" s="117">
        <f t="shared" si="109"/>
        <v>0</v>
      </c>
      <c r="NH24" s="98">
        <f t="shared" si="110"/>
        <v>0</v>
      </c>
      <c r="NI24" s="98"/>
      <c r="NJ24" s="118"/>
      <c r="NK24" s="119">
        <f t="shared" si="220"/>
        <v>0</v>
      </c>
      <c r="NL24" s="123">
        <f>'прил № 2 (01.01.23)'!ADI734</f>
        <v>0</v>
      </c>
      <c r="NM24" s="119">
        <f>NL24/NL10</f>
        <v>0</v>
      </c>
      <c r="NN24" s="98">
        <f>NN10*NM24</f>
        <v>0</v>
      </c>
      <c r="NO24" s="116">
        <f t="shared" si="111"/>
        <v>0</v>
      </c>
      <c r="NP24" s="90">
        <f>NP10</f>
        <v>0</v>
      </c>
      <c r="NQ24" s="117">
        <f t="shared" si="112"/>
        <v>0</v>
      </c>
      <c r="NR24" s="98">
        <f t="shared" si="113"/>
        <v>0</v>
      </c>
      <c r="NS24" s="98"/>
      <c r="NT24" s="118"/>
      <c r="NU24" s="119">
        <f t="shared" si="221"/>
        <v>0</v>
      </c>
      <c r="NV24" s="123">
        <f>'прил № 2 (01.01.23)'!AED734</f>
        <v>0</v>
      </c>
      <c r="NW24" s="119">
        <f>NV24/NV10</f>
        <v>0</v>
      </c>
      <c r="NX24" s="98">
        <f>NX10*NW24</f>
        <v>0</v>
      </c>
      <c r="NY24" s="116">
        <f t="shared" si="114"/>
        <v>0</v>
      </c>
      <c r="NZ24" s="90">
        <f>NZ10</f>
        <v>0</v>
      </c>
      <c r="OA24" s="117">
        <f t="shared" si="115"/>
        <v>0</v>
      </c>
      <c r="OB24" s="98">
        <f t="shared" si="116"/>
        <v>0</v>
      </c>
      <c r="OC24" s="98"/>
      <c r="OD24" s="118"/>
      <c r="OE24" s="119">
        <f t="shared" si="222"/>
        <v>0</v>
      </c>
      <c r="OF24" s="123">
        <f>'прил № 2 (01.01.23)'!AEY734</f>
        <v>0</v>
      </c>
      <c r="OG24" s="119">
        <f>OF24/OF10</f>
        <v>0</v>
      </c>
      <c r="OH24" s="98">
        <f>OH10*OG24</f>
        <v>0</v>
      </c>
      <c r="OI24" s="116">
        <f t="shared" si="117"/>
        <v>0</v>
      </c>
      <c r="OJ24" s="90">
        <f>OJ10</f>
        <v>0</v>
      </c>
      <c r="OK24" s="117">
        <f t="shared" si="118"/>
        <v>0</v>
      </c>
      <c r="OL24" s="98">
        <f t="shared" si="119"/>
        <v>0</v>
      </c>
      <c r="OM24" s="98"/>
      <c r="ON24" s="118"/>
      <c r="OO24" s="119">
        <f t="shared" si="223"/>
        <v>0</v>
      </c>
      <c r="OP24" s="123">
        <f>'прил № 2 (01.01.23)'!AFT734</f>
        <v>0</v>
      </c>
      <c r="OQ24" s="119">
        <f>OP24/OP10</f>
        <v>0</v>
      </c>
      <c r="OR24" s="98">
        <f>OR10*OQ24</f>
        <v>0</v>
      </c>
      <c r="OS24" s="116">
        <f t="shared" si="120"/>
        <v>0</v>
      </c>
      <c r="OT24" s="90">
        <f>OT10</f>
        <v>0</v>
      </c>
      <c r="OU24" s="117">
        <f t="shared" si="121"/>
        <v>0</v>
      </c>
      <c r="OV24" s="98">
        <f t="shared" si="122"/>
        <v>0</v>
      </c>
      <c r="OW24" s="98"/>
      <c r="OX24" s="118"/>
      <c r="OY24" s="119">
        <f t="shared" si="224"/>
        <v>0</v>
      </c>
      <c r="OZ24" s="123">
        <f>'прил № 2 (01.01.23)'!AGO734</f>
        <v>0</v>
      </c>
      <c r="PA24" s="119">
        <f>OZ24/OZ10</f>
        <v>0</v>
      </c>
      <c r="PB24" s="98">
        <f>PB10*PA24</f>
        <v>0</v>
      </c>
      <c r="PC24" s="116">
        <f t="shared" si="123"/>
        <v>0</v>
      </c>
      <c r="PD24" s="90">
        <f>PD10</f>
        <v>0</v>
      </c>
      <c r="PE24" s="117">
        <f t="shared" si="124"/>
        <v>0</v>
      </c>
      <c r="PF24" s="98">
        <f t="shared" si="125"/>
        <v>0</v>
      </c>
      <c r="PG24" s="98"/>
      <c r="PH24" s="118"/>
      <c r="PI24" s="119">
        <f t="shared" si="225"/>
        <v>0</v>
      </c>
      <c r="PJ24" s="123">
        <f>'прил № 2 (01.01.23)'!AHJ734</f>
        <v>0</v>
      </c>
      <c r="PK24" s="119">
        <f>PJ24/PJ10</f>
        <v>0</v>
      </c>
      <c r="PL24" s="98">
        <f>PL10*PK24</f>
        <v>0</v>
      </c>
      <c r="PM24" s="116">
        <f t="shared" si="126"/>
        <v>0</v>
      </c>
      <c r="PN24" s="90">
        <f>PN10</f>
        <v>0</v>
      </c>
      <c r="PO24" s="117">
        <f t="shared" si="127"/>
        <v>0</v>
      </c>
      <c r="PP24" s="98">
        <f t="shared" si="128"/>
        <v>0</v>
      </c>
      <c r="PQ24" s="98"/>
      <c r="PR24" s="118"/>
      <c r="PS24" s="119">
        <f t="shared" si="226"/>
        <v>0</v>
      </c>
      <c r="PT24" s="123">
        <f>'прил № 2 (01.01.23)'!AIE734</f>
        <v>0</v>
      </c>
      <c r="PU24" s="119">
        <f>PT24/PT10</f>
        <v>0</v>
      </c>
      <c r="PV24" s="98">
        <f>PV10*PU24</f>
        <v>0</v>
      </c>
      <c r="PW24" s="116">
        <f t="shared" si="129"/>
        <v>0</v>
      </c>
      <c r="PX24" s="90">
        <f>PX10</f>
        <v>0</v>
      </c>
      <c r="PY24" s="117">
        <f t="shared" si="130"/>
        <v>0</v>
      </c>
      <c r="PZ24" s="98">
        <f t="shared" si="131"/>
        <v>0</v>
      </c>
      <c r="QA24" s="98"/>
      <c r="QB24" s="118"/>
      <c r="QC24" s="119">
        <f t="shared" si="227"/>
        <v>0</v>
      </c>
      <c r="QD24" s="123"/>
      <c r="QE24" s="119" t="e">
        <f>QD24/QD10</f>
        <v>#DIV/0!</v>
      </c>
      <c r="QF24" s="98" t="e">
        <f>QF10*QE24</f>
        <v>#DIV/0!</v>
      </c>
      <c r="QG24" s="116">
        <f t="shared" si="132"/>
        <v>0</v>
      </c>
      <c r="QH24" s="90">
        <f>QH10</f>
        <v>0</v>
      </c>
      <c r="QI24" s="117">
        <f t="shared" si="133"/>
        <v>0</v>
      </c>
      <c r="QJ24" s="98">
        <f t="shared" si="134"/>
        <v>0</v>
      </c>
      <c r="QK24" s="98"/>
      <c r="QL24" s="118"/>
      <c r="QM24" s="119">
        <f t="shared" si="228"/>
        <v>0</v>
      </c>
      <c r="QN24" s="123">
        <f>'прил № 2 (01.01.23)'!AJU734</f>
        <v>0</v>
      </c>
      <c r="QO24" s="119">
        <f>QN24/QN10</f>
        <v>0</v>
      </c>
      <c r="QP24" s="98">
        <f>QP10*QO24</f>
        <v>0</v>
      </c>
      <c r="QQ24" s="116">
        <f t="shared" si="135"/>
        <v>0</v>
      </c>
      <c r="QR24" s="90">
        <f>QR10</f>
        <v>0</v>
      </c>
      <c r="QS24" s="117">
        <f t="shared" si="136"/>
        <v>0</v>
      </c>
      <c r="QT24" s="98">
        <f t="shared" si="137"/>
        <v>0</v>
      </c>
      <c r="QU24" s="98"/>
      <c r="QV24" s="118"/>
      <c r="QW24" s="119">
        <f t="shared" si="229"/>
        <v>0</v>
      </c>
      <c r="QX24" s="123">
        <f>'прил № 2 (01.01.23)'!AKP734</f>
        <v>0</v>
      </c>
      <c r="QY24" s="119">
        <f>QX24/QX10</f>
        <v>0</v>
      </c>
      <c r="QZ24" s="98">
        <f>QZ10*QY24</f>
        <v>0</v>
      </c>
      <c r="RA24" s="116">
        <f t="shared" si="138"/>
        <v>0</v>
      </c>
      <c r="RB24" s="90">
        <f>RB10</f>
        <v>0</v>
      </c>
      <c r="RC24" s="117">
        <f t="shared" si="139"/>
        <v>0</v>
      </c>
      <c r="RD24" s="98">
        <f t="shared" si="140"/>
        <v>0</v>
      </c>
      <c r="RE24" s="98"/>
      <c r="RF24" s="118"/>
      <c r="RG24" s="119">
        <f t="shared" si="230"/>
        <v>0</v>
      </c>
      <c r="RH24" s="123">
        <f>'прил № 2 (01.01.23)'!ALK734</f>
        <v>0</v>
      </c>
      <c r="RI24" s="119">
        <f>RH24/RH10</f>
        <v>0</v>
      </c>
      <c r="RJ24" s="98">
        <f>RJ10*RI24</f>
        <v>0</v>
      </c>
      <c r="RK24" s="116">
        <f t="shared" si="141"/>
        <v>0</v>
      </c>
      <c r="RL24" s="90">
        <f>RL10</f>
        <v>0</v>
      </c>
      <c r="RM24" s="117">
        <f t="shared" si="142"/>
        <v>0</v>
      </c>
      <c r="RN24" s="98">
        <f t="shared" si="143"/>
        <v>0</v>
      </c>
      <c r="RO24" s="98"/>
      <c r="RP24" s="118"/>
      <c r="RQ24" s="119">
        <f t="shared" si="231"/>
        <v>0</v>
      </c>
      <c r="RR24" s="123">
        <f>'прил № 2 (01.01.23)'!AMF734</f>
        <v>42</v>
      </c>
      <c r="RS24" s="119">
        <f>RR24/RR10</f>
        <v>0.29787000000000002</v>
      </c>
      <c r="RT24" s="98">
        <f>RT10*RS24</f>
        <v>0</v>
      </c>
      <c r="RU24" s="116">
        <f t="shared" si="144"/>
        <v>0</v>
      </c>
      <c r="RV24" s="90">
        <f>RV10</f>
        <v>0</v>
      </c>
      <c r="RW24" s="117">
        <f t="shared" si="145"/>
        <v>0</v>
      </c>
      <c r="RX24" s="98">
        <f t="shared" si="146"/>
        <v>0</v>
      </c>
      <c r="RY24" s="98"/>
      <c r="RZ24" s="118"/>
      <c r="SA24" s="119">
        <f t="shared" si="232"/>
        <v>0</v>
      </c>
      <c r="SB24" s="123">
        <f>'прил № 2 (01.01.23)'!ANA734</f>
        <v>0</v>
      </c>
      <c r="SC24" s="119">
        <f>SB24/SB10</f>
        <v>0</v>
      </c>
      <c r="SD24" s="98">
        <f>SD10*SC24</f>
        <v>0</v>
      </c>
      <c r="SE24" s="116">
        <f t="shared" si="147"/>
        <v>0</v>
      </c>
      <c r="SF24" s="90">
        <f>SF10</f>
        <v>0</v>
      </c>
      <c r="SG24" s="117">
        <f t="shared" si="148"/>
        <v>0</v>
      </c>
      <c r="SH24" s="98">
        <f t="shared" si="149"/>
        <v>0</v>
      </c>
      <c r="SI24" s="98"/>
      <c r="SJ24" s="118"/>
      <c r="SK24" s="119">
        <f t="shared" si="233"/>
        <v>0</v>
      </c>
      <c r="SL24" s="123">
        <f>'прил № 2 (01.01.23)'!ANV734</f>
        <v>0</v>
      </c>
      <c r="SM24" s="119">
        <f>SL24/SL10</f>
        <v>0</v>
      </c>
      <c r="SN24" s="98">
        <f>SN10*SM24</f>
        <v>0</v>
      </c>
      <c r="SO24" s="116">
        <f t="shared" si="150"/>
        <v>0</v>
      </c>
      <c r="SP24" s="90">
        <f>SP10</f>
        <v>9.92</v>
      </c>
      <c r="SQ24" s="117">
        <f t="shared" si="151"/>
        <v>0</v>
      </c>
      <c r="SR24" s="98">
        <f t="shared" si="152"/>
        <v>0</v>
      </c>
      <c r="SS24" s="98"/>
      <c r="ST24" s="118"/>
      <c r="SU24" s="119">
        <f t="shared" si="234"/>
        <v>0</v>
      </c>
      <c r="SV24" s="123">
        <f>'прил № 2 (01.01.23)'!AOQ734</f>
        <v>0</v>
      </c>
      <c r="SW24" s="119">
        <f>SV24/SV10</f>
        <v>0</v>
      </c>
      <c r="SX24" s="98">
        <f>SX10*SW24</f>
        <v>0</v>
      </c>
      <c r="SY24" s="116">
        <f t="shared" si="153"/>
        <v>0</v>
      </c>
      <c r="SZ24" s="90">
        <f>SZ10</f>
        <v>0</v>
      </c>
      <c r="TA24" s="117">
        <f t="shared" si="154"/>
        <v>0</v>
      </c>
      <c r="TB24" s="98">
        <f t="shared" si="155"/>
        <v>0</v>
      </c>
      <c r="TC24" s="98"/>
      <c r="TD24" s="118"/>
      <c r="TE24" s="119">
        <f t="shared" si="235"/>
        <v>0</v>
      </c>
      <c r="TF24" s="123">
        <f>'прил № 2 (01.01.23)'!APL734</f>
        <v>0</v>
      </c>
      <c r="TG24" s="119">
        <f>TF24/TF10</f>
        <v>0</v>
      </c>
      <c r="TH24" s="98">
        <f>TH10*TG24</f>
        <v>0</v>
      </c>
      <c r="TI24" s="116">
        <f t="shared" si="156"/>
        <v>0</v>
      </c>
      <c r="TJ24" s="90">
        <f>TJ10</f>
        <v>0</v>
      </c>
      <c r="TK24" s="117">
        <f t="shared" si="157"/>
        <v>0</v>
      </c>
      <c r="TL24" s="98">
        <f t="shared" si="158"/>
        <v>0</v>
      </c>
      <c r="TM24" s="98"/>
      <c r="TN24" s="118"/>
      <c r="TO24" s="119">
        <f t="shared" si="236"/>
        <v>0</v>
      </c>
      <c r="TP24" s="123">
        <f>'прил № 2 (01.01.23)'!AQG734</f>
        <v>0</v>
      </c>
      <c r="TQ24" s="119">
        <f>TP24/TP10</f>
        <v>0</v>
      </c>
      <c r="TR24" s="98">
        <f>TR10*TQ24</f>
        <v>0</v>
      </c>
      <c r="TS24" s="116">
        <f t="shared" si="159"/>
        <v>0</v>
      </c>
      <c r="TT24" s="90">
        <f>TT10</f>
        <v>0</v>
      </c>
      <c r="TU24" s="117">
        <f t="shared" si="160"/>
        <v>0</v>
      </c>
      <c r="TV24" s="98">
        <f t="shared" si="161"/>
        <v>0</v>
      </c>
      <c r="TW24" s="98"/>
      <c r="TX24" s="118"/>
      <c r="TY24" s="119">
        <f t="shared" si="237"/>
        <v>0</v>
      </c>
      <c r="TZ24" s="123">
        <f>'прил № 2 (01.01.23)'!ARB734</f>
        <v>0</v>
      </c>
      <c r="UA24" s="119">
        <f>TZ24/TZ10</f>
        <v>0</v>
      </c>
      <c r="UB24" s="98">
        <f>UB10*UA24</f>
        <v>0</v>
      </c>
      <c r="UC24" s="116">
        <f t="shared" si="162"/>
        <v>0</v>
      </c>
      <c r="UD24" s="90">
        <f>UD10</f>
        <v>0</v>
      </c>
      <c r="UE24" s="117">
        <f t="shared" si="163"/>
        <v>0</v>
      </c>
      <c r="UF24" s="98">
        <f t="shared" si="164"/>
        <v>0</v>
      </c>
      <c r="UG24" s="98"/>
      <c r="UH24" s="118"/>
      <c r="UI24" s="119">
        <f t="shared" si="238"/>
        <v>0</v>
      </c>
      <c r="UJ24" s="123">
        <f>'прил № 2 (01.01.23)'!ARW734</f>
        <v>0</v>
      </c>
      <c r="UK24" s="119">
        <f>UJ24/UJ10</f>
        <v>0</v>
      </c>
      <c r="UL24" s="98">
        <f>UL10*UK24</f>
        <v>0</v>
      </c>
      <c r="UM24" s="116">
        <f t="shared" si="165"/>
        <v>0</v>
      </c>
      <c r="UN24" s="90">
        <f>UN10</f>
        <v>0</v>
      </c>
      <c r="UO24" s="117">
        <f t="shared" si="166"/>
        <v>0</v>
      </c>
      <c r="UP24" s="98">
        <f t="shared" si="167"/>
        <v>0</v>
      </c>
      <c r="UQ24" s="98"/>
      <c r="UR24" s="118"/>
      <c r="US24" s="119">
        <f t="shared" si="239"/>
        <v>0</v>
      </c>
      <c r="UT24" s="123">
        <f>'прил № 2 (01.01.23)'!ASR734</f>
        <v>0</v>
      </c>
      <c r="UU24" s="119">
        <f>UT24/UT10</f>
        <v>0</v>
      </c>
      <c r="UV24" s="98">
        <f>UV10*UU24</f>
        <v>0</v>
      </c>
      <c r="UW24" s="116">
        <f t="shared" si="168"/>
        <v>0</v>
      </c>
      <c r="UX24" s="90">
        <f>UX10</f>
        <v>0</v>
      </c>
      <c r="UY24" s="117">
        <f t="shared" si="169"/>
        <v>0</v>
      </c>
      <c r="UZ24" s="98">
        <f t="shared" si="170"/>
        <v>0</v>
      </c>
      <c r="VA24" s="98"/>
      <c r="VB24" s="118"/>
      <c r="VC24" s="119">
        <f t="shared" si="240"/>
        <v>0</v>
      </c>
      <c r="VD24" s="123">
        <f>'прил № 2 (01.01.23)'!ATM734</f>
        <v>0</v>
      </c>
      <c r="VE24" s="119">
        <f>VD24/VD10</f>
        <v>0</v>
      </c>
      <c r="VF24" s="98">
        <f>VF10*VE24</f>
        <v>0</v>
      </c>
      <c r="VG24" s="116">
        <f t="shared" si="171"/>
        <v>0</v>
      </c>
      <c r="VH24" s="90">
        <f>VH10</f>
        <v>0</v>
      </c>
      <c r="VI24" s="117">
        <f t="shared" si="172"/>
        <v>0</v>
      </c>
      <c r="VJ24" s="98">
        <f t="shared" si="173"/>
        <v>0</v>
      </c>
      <c r="VK24" s="98"/>
      <c r="VL24" s="118"/>
      <c r="VM24" s="119">
        <f t="shared" si="241"/>
        <v>0</v>
      </c>
      <c r="VN24" s="123">
        <f>'прил № 2 (01.01.23)'!AUH734</f>
        <v>0</v>
      </c>
      <c r="VO24" s="119">
        <f>VN24/VN10</f>
        <v>0</v>
      </c>
      <c r="VP24" s="98">
        <f>VP10*VO24</f>
        <v>0</v>
      </c>
      <c r="VQ24" s="116">
        <f t="shared" si="174"/>
        <v>0</v>
      </c>
      <c r="VR24" s="90">
        <f>VR10</f>
        <v>0</v>
      </c>
      <c r="VS24" s="117">
        <f t="shared" si="175"/>
        <v>0</v>
      </c>
      <c r="VT24" s="98">
        <f t="shared" si="176"/>
        <v>0</v>
      </c>
      <c r="VU24" s="98"/>
      <c r="VV24" s="118"/>
      <c r="VW24" s="119">
        <f t="shared" si="242"/>
        <v>0</v>
      </c>
      <c r="VX24" s="123">
        <f>'прил № 2 (01.01.23)'!AVC734</f>
        <v>0</v>
      </c>
      <c r="VY24" s="119">
        <f>VX24/VX10</f>
        <v>0</v>
      </c>
      <c r="VZ24" s="98">
        <f>VZ10*VY24</f>
        <v>0</v>
      </c>
      <c r="WA24" s="116">
        <f t="shared" si="177"/>
        <v>0</v>
      </c>
      <c r="WB24" s="90">
        <f>WB10</f>
        <v>0</v>
      </c>
      <c r="WC24" s="117">
        <f t="shared" si="178"/>
        <v>0</v>
      </c>
      <c r="WD24" s="98">
        <f t="shared" si="179"/>
        <v>0</v>
      </c>
      <c r="WE24" s="98"/>
      <c r="WF24" s="118"/>
      <c r="WG24" s="119">
        <f t="shared" si="243"/>
        <v>0</v>
      </c>
      <c r="WH24" s="213">
        <f t="shared" si="183"/>
        <v>72</v>
      </c>
      <c r="WI24" s="119">
        <f>WH24/WH10</f>
        <v>5.9199999999999999E-3</v>
      </c>
      <c r="WJ24" s="98">
        <f>WJ10*WI24</f>
        <v>827.62</v>
      </c>
      <c r="WK24" s="116">
        <f t="shared" si="180"/>
        <v>11.49472222</v>
      </c>
      <c r="WL24" s="90">
        <f>WL10</f>
        <v>9.92</v>
      </c>
      <c r="WM24" s="117">
        <f t="shared" si="181"/>
        <v>114.02764000000001</v>
      </c>
      <c r="WN24" s="98">
        <f t="shared" si="182"/>
        <v>8209.99</v>
      </c>
      <c r="WO24" s="98"/>
      <c r="WP24" s="118"/>
    </row>
    <row r="25" spans="1:614" ht="24" x14ac:dyDescent="0.25">
      <c r="A25" s="5"/>
      <c r="B25" s="205" t="s">
        <v>1141</v>
      </c>
      <c r="C25" s="12"/>
      <c r="D25" s="12"/>
      <c r="E25" s="4" t="s">
        <v>33</v>
      </c>
      <c r="F25" s="123">
        <f>'прил № 2 (01.01.23)'!L735</f>
        <v>0</v>
      </c>
      <c r="G25" s="119">
        <f>F25/F10</f>
        <v>0</v>
      </c>
      <c r="H25" s="98">
        <f>H10*G25</f>
        <v>0</v>
      </c>
      <c r="I25" s="116">
        <f t="shared" si="0"/>
        <v>0</v>
      </c>
      <c r="J25" s="90">
        <f>J10</f>
        <v>0</v>
      </c>
      <c r="K25" s="117">
        <f t="shared" si="1"/>
        <v>0</v>
      </c>
      <c r="L25" s="98">
        <f t="shared" si="2"/>
        <v>0</v>
      </c>
      <c r="M25" s="98"/>
      <c r="N25" s="118"/>
      <c r="O25" s="119" t="e">
        <f t="shared" si="184"/>
        <v>#DIV/0!</v>
      </c>
      <c r="P25" s="123">
        <f>'прил № 2 (01.01.23)'!AG735</f>
        <v>0</v>
      </c>
      <c r="Q25" s="119">
        <f>P25/P10</f>
        <v>0</v>
      </c>
      <c r="R25" s="98">
        <f>R10*Q25</f>
        <v>0</v>
      </c>
      <c r="S25" s="116">
        <f t="shared" si="3"/>
        <v>0</v>
      </c>
      <c r="T25" s="90">
        <f>T10</f>
        <v>0</v>
      </c>
      <c r="U25" s="117">
        <f t="shared" si="4"/>
        <v>0</v>
      </c>
      <c r="V25" s="98">
        <f t="shared" si="5"/>
        <v>0</v>
      </c>
      <c r="W25" s="98"/>
      <c r="X25" s="118"/>
      <c r="Y25" s="119" t="e">
        <f t="shared" si="185"/>
        <v>#DIV/0!</v>
      </c>
      <c r="Z25" s="123">
        <f>'прил № 2 (01.01.23)'!BB735</f>
        <v>0</v>
      </c>
      <c r="AA25" s="119">
        <f>Z25/Z10</f>
        <v>0</v>
      </c>
      <c r="AB25" s="98">
        <f>AB10*AA25</f>
        <v>0</v>
      </c>
      <c r="AC25" s="116">
        <f t="shared" si="6"/>
        <v>0</v>
      </c>
      <c r="AD25" s="90">
        <f>AD10</f>
        <v>0</v>
      </c>
      <c r="AE25" s="117">
        <f t="shared" si="7"/>
        <v>0</v>
      </c>
      <c r="AF25" s="98">
        <f t="shared" si="8"/>
        <v>0</v>
      </c>
      <c r="AG25" s="98"/>
      <c r="AH25" s="118"/>
      <c r="AI25" s="119" t="e">
        <f t="shared" si="186"/>
        <v>#DIV/0!</v>
      </c>
      <c r="AJ25" s="123">
        <f>'прил № 2 (01.01.23)'!BW735</f>
        <v>0</v>
      </c>
      <c r="AK25" s="119">
        <f>AJ25/AJ10</f>
        <v>0</v>
      </c>
      <c r="AL25" s="98">
        <f>AL10*AK25</f>
        <v>0</v>
      </c>
      <c r="AM25" s="116">
        <f t="shared" si="9"/>
        <v>0</v>
      </c>
      <c r="AN25" s="90">
        <f>AN10</f>
        <v>0</v>
      </c>
      <c r="AO25" s="117">
        <f t="shared" si="10"/>
        <v>0</v>
      </c>
      <c r="AP25" s="98">
        <f t="shared" si="11"/>
        <v>0</v>
      </c>
      <c r="AQ25" s="98"/>
      <c r="AR25" s="118"/>
      <c r="AS25" s="119" t="e">
        <f t="shared" si="187"/>
        <v>#DIV/0!</v>
      </c>
      <c r="AT25" s="123">
        <f>'прил № 2 (01.01.23)'!CR735</f>
        <v>0</v>
      </c>
      <c r="AU25" s="119">
        <f>AT25/AT10</f>
        <v>0</v>
      </c>
      <c r="AV25" s="98">
        <f>AV10*AU25</f>
        <v>0</v>
      </c>
      <c r="AW25" s="116">
        <f t="shared" si="12"/>
        <v>0</v>
      </c>
      <c r="AX25" s="90">
        <f>AX10</f>
        <v>0</v>
      </c>
      <c r="AY25" s="117">
        <f t="shared" si="13"/>
        <v>0</v>
      </c>
      <c r="AZ25" s="98">
        <f t="shared" si="14"/>
        <v>0</v>
      </c>
      <c r="BA25" s="98"/>
      <c r="BB25" s="118"/>
      <c r="BC25" s="119" t="e">
        <f t="shared" si="188"/>
        <v>#DIV/0!</v>
      </c>
      <c r="BD25" s="123">
        <f>'прил № 2 (01.01.23)'!DM735</f>
        <v>0</v>
      </c>
      <c r="BE25" s="119" t="e">
        <f>BD25/BD10</f>
        <v>#DIV/0!</v>
      </c>
      <c r="BF25" s="98" t="e">
        <f>BF10*BE25</f>
        <v>#DIV/0!</v>
      </c>
      <c r="BG25" s="116">
        <f t="shared" si="15"/>
        <v>0</v>
      </c>
      <c r="BH25" s="90">
        <f>BH10</f>
        <v>0</v>
      </c>
      <c r="BI25" s="117">
        <f t="shared" si="16"/>
        <v>0</v>
      </c>
      <c r="BJ25" s="98">
        <f t="shared" si="17"/>
        <v>0</v>
      </c>
      <c r="BK25" s="98"/>
      <c r="BL25" s="118"/>
      <c r="BM25" s="119" t="e">
        <f t="shared" si="189"/>
        <v>#DIV/0!</v>
      </c>
      <c r="BN25" s="123">
        <f>'прил № 2 (01.01.23)'!EH735</f>
        <v>0</v>
      </c>
      <c r="BO25" s="119">
        <f>BN25/BN10</f>
        <v>0</v>
      </c>
      <c r="BP25" s="98">
        <f>BP10*BO25</f>
        <v>0</v>
      </c>
      <c r="BQ25" s="116">
        <f t="shared" si="18"/>
        <v>0</v>
      </c>
      <c r="BR25" s="90">
        <f>BR10</f>
        <v>0</v>
      </c>
      <c r="BS25" s="117">
        <f t="shared" si="19"/>
        <v>0</v>
      </c>
      <c r="BT25" s="98">
        <f t="shared" si="20"/>
        <v>0</v>
      </c>
      <c r="BU25" s="98"/>
      <c r="BV25" s="118"/>
      <c r="BW25" s="119" t="e">
        <f t="shared" si="190"/>
        <v>#DIV/0!</v>
      </c>
      <c r="BX25" s="123">
        <f>'прил № 2 (01.01.23)'!FC735</f>
        <v>0</v>
      </c>
      <c r="BY25" s="119" t="e">
        <f>BX25/BX10</f>
        <v>#DIV/0!</v>
      </c>
      <c r="BZ25" s="98" t="e">
        <f>BZ10*BY25</f>
        <v>#DIV/0!</v>
      </c>
      <c r="CA25" s="116">
        <f t="shared" si="21"/>
        <v>0</v>
      </c>
      <c r="CB25" s="90">
        <f>CB10</f>
        <v>0</v>
      </c>
      <c r="CC25" s="117">
        <f t="shared" si="22"/>
        <v>0</v>
      </c>
      <c r="CD25" s="98">
        <f t="shared" si="23"/>
        <v>0</v>
      </c>
      <c r="CE25" s="98"/>
      <c r="CF25" s="118"/>
      <c r="CG25" s="119" t="e">
        <f t="shared" si="191"/>
        <v>#DIV/0!</v>
      </c>
      <c r="CH25" s="123"/>
      <c r="CI25" s="119">
        <f>CH25/CH10</f>
        <v>0</v>
      </c>
      <c r="CJ25" s="98">
        <f>CJ10*CI25</f>
        <v>0</v>
      </c>
      <c r="CK25" s="116">
        <f t="shared" si="24"/>
        <v>0</v>
      </c>
      <c r="CL25" s="90">
        <f>CL10</f>
        <v>0</v>
      </c>
      <c r="CM25" s="117">
        <f t="shared" si="25"/>
        <v>0</v>
      </c>
      <c r="CN25" s="98">
        <f t="shared" si="26"/>
        <v>0</v>
      </c>
      <c r="CO25" s="98"/>
      <c r="CP25" s="118"/>
      <c r="CQ25" s="119" t="e">
        <f t="shared" si="192"/>
        <v>#DIV/0!</v>
      </c>
      <c r="CR25" s="123"/>
      <c r="CS25" s="119" t="e">
        <f>CR25/CR10</f>
        <v>#DIV/0!</v>
      </c>
      <c r="CT25" s="98" t="e">
        <f>CT10*CS25</f>
        <v>#DIV/0!</v>
      </c>
      <c r="CU25" s="116">
        <f t="shared" si="27"/>
        <v>0</v>
      </c>
      <c r="CV25" s="90">
        <f>CV10</f>
        <v>0</v>
      </c>
      <c r="CW25" s="117">
        <f t="shared" si="28"/>
        <v>0</v>
      </c>
      <c r="CX25" s="98">
        <f t="shared" si="29"/>
        <v>0</v>
      </c>
      <c r="CY25" s="98"/>
      <c r="CZ25" s="118"/>
      <c r="DA25" s="119" t="e">
        <f t="shared" si="193"/>
        <v>#DIV/0!</v>
      </c>
      <c r="DB25" s="123">
        <f>'прил № 2 (01.01.23)'!HN735</f>
        <v>0</v>
      </c>
      <c r="DC25" s="119">
        <f>DB25/DB10</f>
        <v>0</v>
      </c>
      <c r="DD25" s="98">
        <f>DD10*DC25</f>
        <v>0</v>
      </c>
      <c r="DE25" s="116">
        <f t="shared" si="30"/>
        <v>0</v>
      </c>
      <c r="DF25" s="90">
        <f>DF10</f>
        <v>0</v>
      </c>
      <c r="DG25" s="117">
        <f t="shared" si="31"/>
        <v>0</v>
      </c>
      <c r="DH25" s="98">
        <f t="shared" si="32"/>
        <v>0</v>
      </c>
      <c r="DI25" s="98"/>
      <c r="DJ25" s="118"/>
      <c r="DK25" s="119" t="e">
        <f t="shared" si="194"/>
        <v>#DIV/0!</v>
      </c>
      <c r="DL25" s="123">
        <f>'прил № 2 (01.01.23)'!II735</f>
        <v>0</v>
      </c>
      <c r="DM25" s="119">
        <f>DL25/DL10</f>
        <v>0</v>
      </c>
      <c r="DN25" s="98">
        <f>DN10*DM25</f>
        <v>0</v>
      </c>
      <c r="DO25" s="116">
        <f t="shared" si="33"/>
        <v>0</v>
      </c>
      <c r="DP25" s="90">
        <f>DP10</f>
        <v>0</v>
      </c>
      <c r="DQ25" s="117">
        <f t="shared" si="34"/>
        <v>0</v>
      </c>
      <c r="DR25" s="98">
        <f t="shared" si="35"/>
        <v>0</v>
      </c>
      <c r="DS25" s="98"/>
      <c r="DT25" s="118"/>
      <c r="DU25" s="119" t="e">
        <f t="shared" si="195"/>
        <v>#DIV/0!</v>
      </c>
      <c r="DV25" s="123">
        <f>'прил № 2 (01.01.23)'!JD735</f>
        <v>0</v>
      </c>
      <c r="DW25" s="119">
        <f>DV25/DV10</f>
        <v>0</v>
      </c>
      <c r="DX25" s="98">
        <f>DX10*DW25</f>
        <v>0</v>
      </c>
      <c r="DY25" s="116">
        <f t="shared" si="36"/>
        <v>0</v>
      </c>
      <c r="DZ25" s="90">
        <f>DZ10</f>
        <v>0</v>
      </c>
      <c r="EA25" s="117">
        <f t="shared" si="37"/>
        <v>0</v>
      </c>
      <c r="EB25" s="98">
        <f t="shared" si="38"/>
        <v>0</v>
      </c>
      <c r="EC25" s="98"/>
      <c r="ED25" s="118"/>
      <c r="EE25" s="119" t="e">
        <f t="shared" si="196"/>
        <v>#DIV/0!</v>
      </c>
      <c r="EF25" s="123">
        <f>'прил № 2 (01.01.23)'!JY735</f>
        <v>0</v>
      </c>
      <c r="EG25" s="119">
        <f>EF25/EF10</f>
        <v>0</v>
      </c>
      <c r="EH25" s="98">
        <f>EH10*EG25</f>
        <v>0</v>
      </c>
      <c r="EI25" s="116">
        <f t="shared" si="39"/>
        <v>0</v>
      </c>
      <c r="EJ25" s="90">
        <f>EJ10</f>
        <v>9.92</v>
      </c>
      <c r="EK25" s="117">
        <f t="shared" si="40"/>
        <v>0</v>
      </c>
      <c r="EL25" s="98">
        <f t="shared" si="41"/>
        <v>0</v>
      </c>
      <c r="EM25" s="98"/>
      <c r="EN25" s="118"/>
      <c r="EO25" s="119" t="e">
        <f t="shared" si="197"/>
        <v>#DIV/0!</v>
      </c>
      <c r="EP25" s="123">
        <f>'прил № 2 (01.01.23)'!KT735</f>
        <v>0</v>
      </c>
      <c r="EQ25" s="119">
        <f>EP25/EP10</f>
        <v>0</v>
      </c>
      <c r="ER25" s="98">
        <f>ER10*EQ25</f>
        <v>0</v>
      </c>
      <c r="ES25" s="116">
        <f t="shared" si="42"/>
        <v>0</v>
      </c>
      <c r="ET25" s="90">
        <f>ET10</f>
        <v>0</v>
      </c>
      <c r="EU25" s="117">
        <f t="shared" si="43"/>
        <v>0</v>
      </c>
      <c r="EV25" s="98">
        <f t="shared" si="44"/>
        <v>0</v>
      </c>
      <c r="EW25" s="98"/>
      <c r="EX25" s="118"/>
      <c r="EY25" s="119" t="e">
        <f t="shared" si="198"/>
        <v>#DIV/0!</v>
      </c>
      <c r="EZ25" s="123">
        <f>'прил № 2 (01.01.23)'!LO735</f>
        <v>0</v>
      </c>
      <c r="FA25" s="119">
        <f>EZ25/EZ10</f>
        <v>0</v>
      </c>
      <c r="FB25" s="98">
        <f>FB10*FA25</f>
        <v>0</v>
      </c>
      <c r="FC25" s="116">
        <f t="shared" si="45"/>
        <v>0</v>
      </c>
      <c r="FD25" s="90">
        <f>FD10</f>
        <v>9.92</v>
      </c>
      <c r="FE25" s="117">
        <f t="shared" si="46"/>
        <v>0</v>
      </c>
      <c r="FF25" s="98">
        <f t="shared" si="47"/>
        <v>0</v>
      </c>
      <c r="FG25" s="98"/>
      <c r="FH25" s="118"/>
      <c r="FI25" s="119" t="e">
        <f t="shared" si="199"/>
        <v>#DIV/0!</v>
      </c>
      <c r="FJ25" s="123">
        <f>'прил № 2 (01.01.23)'!MJ735</f>
        <v>0</v>
      </c>
      <c r="FK25" s="119">
        <f>FJ25/FJ10</f>
        <v>0</v>
      </c>
      <c r="FL25" s="98">
        <f>FL10*FK25</f>
        <v>0</v>
      </c>
      <c r="FM25" s="116">
        <f t="shared" si="48"/>
        <v>0</v>
      </c>
      <c r="FN25" s="90">
        <f>FN10</f>
        <v>0</v>
      </c>
      <c r="FO25" s="117">
        <f t="shared" si="49"/>
        <v>0</v>
      </c>
      <c r="FP25" s="98">
        <f t="shared" si="50"/>
        <v>0</v>
      </c>
      <c r="FQ25" s="98"/>
      <c r="FR25" s="118"/>
      <c r="FS25" s="119" t="e">
        <f t="shared" si="200"/>
        <v>#DIV/0!</v>
      </c>
      <c r="FT25" s="123">
        <f>'прил № 2 (01.01.23)'!NE735</f>
        <v>0</v>
      </c>
      <c r="FU25" s="119">
        <f>FT25/FT10</f>
        <v>0</v>
      </c>
      <c r="FV25" s="98">
        <f>FV10*FU25</f>
        <v>0</v>
      </c>
      <c r="FW25" s="116">
        <f t="shared" si="51"/>
        <v>0</v>
      </c>
      <c r="FX25" s="90">
        <f>FX10</f>
        <v>0</v>
      </c>
      <c r="FY25" s="117">
        <f t="shared" si="52"/>
        <v>0</v>
      </c>
      <c r="FZ25" s="98">
        <f t="shared" si="53"/>
        <v>0</v>
      </c>
      <c r="GA25" s="98"/>
      <c r="GB25" s="118"/>
      <c r="GC25" s="119" t="e">
        <f t="shared" si="201"/>
        <v>#DIV/0!</v>
      </c>
      <c r="GD25" s="123">
        <f>'прил № 2 (01.01.23)'!NZ735</f>
        <v>0</v>
      </c>
      <c r="GE25" s="119">
        <f>GD25/GD10</f>
        <v>0</v>
      </c>
      <c r="GF25" s="98">
        <f>GF10*GE25</f>
        <v>0</v>
      </c>
      <c r="GG25" s="116">
        <f t="shared" si="54"/>
        <v>0</v>
      </c>
      <c r="GH25" s="90">
        <f>GH10</f>
        <v>0</v>
      </c>
      <c r="GI25" s="117">
        <f t="shared" si="55"/>
        <v>0</v>
      </c>
      <c r="GJ25" s="98">
        <f t="shared" si="56"/>
        <v>0</v>
      </c>
      <c r="GK25" s="98"/>
      <c r="GL25" s="118"/>
      <c r="GM25" s="119" t="e">
        <f t="shared" si="202"/>
        <v>#DIV/0!</v>
      </c>
      <c r="GN25" s="123">
        <f>'прил № 2 (01.01.23)'!OU735</f>
        <v>0</v>
      </c>
      <c r="GO25" s="119">
        <f>GN25/GN10</f>
        <v>0</v>
      </c>
      <c r="GP25" s="98">
        <f>GP10*GO25</f>
        <v>0</v>
      </c>
      <c r="GQ25" s="116">
        <f t="shared" si="57"/>
        <v>0</v>
      </c>
      <c r="GR25" s="90">
        <f>GR10</f>
        <v>0</v>
      </c>
      <c r="GS25" s="117">
        <f t="shared" si="58"/>
        <v>0</v>
      </c>
      <c r="GT25" s="98">
        <f t="shared" si="59"/>
        <v>0</v>
      </c>
      <c r="GU25" s="98"/>
      <c r="GV25" s="118"/>
      <c r="GW25" s="119" t="e">
        <f t="shared" si="203"/>
        <v>#DIV/0!</v>
      </c>
      <c r="GX25" s="123">
        <f>'прил № 2 (01.01.23)'!PP735</f>
        <v>0</v>
      </c>
      <c r="GY25" s="119">
        <f>GX25/GX10</f>
        <v>0</v>
      </c>
      <c r="GZ25" s="98">
        <f>GZ10*GY25</f>
        <v>0</v>
      </c>
      <c r="HA25" s="116">
        <f t="shared" si="60"/>
        <v>0</v>
      </c>
      <c r="HB25" s="90">
        <f>HB10</f>
        <v>0</v>
      </c>
      <c r="HC25" s="117">
        <f t="shared" si="61"/>
        <v>0</v>
      </c>
      <c r="HD25" s="98">
        <f t="shared" si="62"/>
        <v>0</v>
      </c>
      <c r="HE25" s="98"/>
      <c r="HF25" s="118"/>
      <c r="HG25" s="119" t="e">
        <f t="shared" si="204"/>
        <v>#DIV/0!</v>
      </c>
      <c r="HH25" s="123">
        <f>'прил № 2 (01.01.23)'!QK735</f>
        <v>0</v>
      </c>
      <c r="HI25" s="119">
        <f>HH25/HH10</f>
        <v>0</v>
      </c>
      <c r="HJ25" s="98">
        <f>HJ10*HI25</f>
        <v>0</v>
      </c>
      <c r="HK25" s="116">
        <f t="shared" si="63"/>
        <v>0</v>
      </c>
      <c r="HL25" s="90">
        <f>HL10</f>
        <v>0</v>
      </c>
      <c r="HM25" s="117">
        <f t="shared" si="64"/>
        <v>0</v>
      </c>
      <c r="HN25" s="98">
        <f t="shared" si="65"/>
        <v>0</v>
      </c>
      <c r="HO25" s="98"/>
      <c r="HP25" s="118"/>
      <c r="HQ25" s="119" t="e">
        <f t="shared" si="205"/>
        <v>#DIV/0!</v>
      </c>
      <c r="HR25" s="123">
        <f>'прил № 2 (01.01.23)'!RF735</f>
        <v>0</v>
      </c>
      <c r="HS25" s="119">
        <f>HR25/HR10</f>
        <v>0</v>
      </c>
      <c r="HT25" s="98">
        <f>HT10*HS25</f>
        <v>0</v>
      </c>
      <c r="HU25" s="116">
        <f t="shared" si="66"/>
        <v>0</v>
      </c>
      <c r="HV25" s="90">
        <f>HV10</f>
        <v>0</v>
      </c>
      <c r="HW25" s="117">
        <f t="shared" si="67"/>
        <v>0</v>
      </c>
      <c r="HX25" s="98">
        <f t="shared" si="68"/>
        <v>0</v>
      </c>
      <c r="HY25" s="98"/>
      <c r="HZ25" s="118"/>
      <c r="IA25" s="119" t="e">
        <f t="shared" si="206"/>
        <v>#DIV/0!</v>
      </c>
      <c r="IB25" s="123">
        <f>'прил № 2 (01.01.23)'!SA735</f>
        <v>0</v>
      </c>
      <c r="IC25" s="119">
        <f>IB25/IB10</f>
        <v>0</v>
      </c>
      <c r="ID25" s="98">
        <f>ID10*IC25</f>
        <v>0</v>
      </c>
      <c r="IE25" s="116">
        <f t="shared" si="69"/>
        <v>0</v>
      </c>
      <c r="IF25" s="90">
        <f>IF10</f>
        <v>0</v>
      </c>
      <c r="IG25" s="117">
        <f t="shared" si="70"/>
        <v>0</v>
      </c>
      <c r="IH25" s="98">
        <f t="shared" si="71"/>
        <v>0</v>
      </c>
      <c r="II25" s="98"/>
      <c r="IJ25" s="118"/>
      <c r="IK25" s="119" t="e">
        <f t="shared" si="207"/>
        <v>#DIV/0!</v>
      </c>
      <c r="IL25" s="123">
        <f>'прил № 2 (01.01.23)'!SV735</f>
        <v>0</v>
      </c>
      <c r="IM25" s="119">
        <f>IL25/IL10</f>
        <v>0</v>
      </c>
      <c r="IN25" s="98">
        <f>IN10*IM25</f>
        <v>0</v>
      </c>
      <c r="IO25" s="116">
        <f t="shared" si="72"/>
        <v>0</v>
      </c>
      <c r="IP25" s="90">
        <f>IP10</f>
        <v>0</v>
      </c>
      <c r="IQ25" s="117">
        <f t="shared" si="73"/>
        <v>0</v>
      </c>
      <c r="IR25" s="98">
        <f t="shared" si="74"/>
        <v>0</v>
      </c>
      <c r="IS25" s="98"/>
      <c r="IT25" s="118"/>
      <c r="IU25" s="119" t="e">
        <f t="shared" si="208"/>
        <v>#DIV/0!</v>
      </c>
      <c r="IV25" s="123">
        <f>'прил № 2 (01.01.23)'!TQ735</f>
        <v>0</v>
      </c>
      <c r="IW25" s="119">
        <f>IV25/IV10</f>
        <v>0</v>
      </c>
      <c r="IX25" s="98">
        <f>IX10*IW25</f>
        <v>0</v>
      </c>
      <c r="IY25" s="116">
        <f t="shared" si="75"/>
        <v>0</v>
      </c>
      <c r="IZ25" s="90">
        <f>IZ10</f>
        <v>0</v>
      </c>
      <c r="JA25" s="117">
        <f t="shared" si="76"/>
        <v>0</v>
      </c>
      <c r="JB25" s="98">
        <f t="shared" si="77"/>
        <v>0</v>
      </c>
      <c r="JC25" s="98"/>
      <c r="JD25" s="118"/>
      <c r="JE25" s="119" t="e">
        <f t="shared" si="209"/>
        <v>#DIV/0!</v>
      </c>
      <c r="JF25" s="123">
        <f>'прил № 2 (01.01.23)'!UL735</f>
        <v>0</v>
      </c>
      <c r="JG25" s="119">
        <f>JF25/JF10</f>
        <v>0</v>
      </c>
      <c r="JH25" s="98">
        <f>JH10*JG25</f>
        <v>0</v>
      </c>
      <c r="JI25" s="116">
        <f t="shared" si="78"/>
        <v>0</v>
      </c>
      <c r="JJ25" s="90">
        <f>JJ10</f>
        <v>0</v>
      </c>
      <c r="JK25" s="117">
        <f t="shared" si="79"/>
        <v>0</v>
      </c>
      <c r="JL25" s="98">
        <f t="shared" si="80"/>
        <v>0</v>
      </c>
      <c r="JM25" s="98"/>
      <c r="JN25" s="118"/>
      <c r="JO25" s="119" t="e">
        <f t="shared" si="210"/>
        <v>#DIV/0!</v>
      </c>
      <c r="JP25" s="123">
        <f>'прил № 2 (01.01.23)'!VG735</f>
        <v>0</v>
      </c>
      <c r="JQ25" s="119">
        <f>JP25/JP10</f>
        <v>0</v>
      </c>
      <c r="JR25" s="98">
        <f>JR10*JQ25</f>
        <v>0</v>
      </c>
      <c r="JS25" s="116">
        <f t="shared" si="81"/>
        <v>0</v>
      </c>
      <c r="JT25" s="90">
        <f>JT10</f>
        <v>0</v>
      </c>
      <c r="JU25" s="117">
        <f t="shared" si="82"/>
        <v>0</v>
      </c>
      <c r="JV25" s="98">
        <f t="shared" si="83"/>
        <v>0</v>
      </c>
      <c r="JW25" s="98"/>
      <c r="JX25" s="118"/>
      <c r="JY25" s="119" t="e">
        <f t="shared" si="211"/>
        <v>#DIV/0!</v>
      </c>
      <c r="JZ25" s="123"/>
      <c r="KA25" s="119" t="e">
        <f>JZ25/JZ10</f>
        <v>#DIV/0!</v>
      </c>
      <c r="KB25" s="98" t="e">
        <f>KB10*KA25</f>
        <v>#DIV/0!</v>
      </c>
      <c r="KC25" s="116">
        <f t="shared" si="84"/>
        <v>0</v>
      </c>
      <c r="KD25" s="90">
        <f>KD10</f>
        <v>0</v>
      </c>
      <c r="KE25" s="117">
        <f t="shared" si="85"/>
        <v>0</v>
      </c>
      <c r="KF25" s="98">
        <f t="shared" si="86"/>
        <v>0</v>
      </c>
      <c r="KG25" s="98"/>
      <c r="KH25" s="118"/>
      <c r="KI25" s="119" t="e">
        <f t="shared" si="212"/>
        <v>#DIV/0!</v>
      </c>
      <c r="KJ25" s="123">
        <f>'прил № 2 (01.01.23)'!WW735</f>
        <v>0</v>
      </c>
      <c r="KK25" s="119">
        <f>KJ25/KJ10</f>
        <v>0</v>
      </c>
      <c r="KL25" s="98">
        <f>KL10*KK25</f>
        <v>0</v>
      </c>
      <c r="KM25" s="116">
        <f t="shared" si="87"/>
        <v>0</v>
      </c>
      <c r="KN25" s="90">
        <f>KN10</f>
        <v>0</v>
      </c>
      <c r="KO25" s="117">
        <f t="shared" si="88"/>
        <v>0</v>
      </c>
      <c r="KP25" s="98">
        <f t="shared" si="89"/>
        <v>0</v>
      </c>
      <c r="KQ25" s="98"/>
      <c r="KR25" s="118"/>
      <c r="KS25" s="119" t="e">
        <f t="shared" si="213"/>
        <v>#DIV/0!</v>
      </c>
      <c r="KT25" s="123">
        <f>'прил № 2 (01.01.23)'!XR735</f>
        <v>0</v>
      </c>
      <c r="KU25" s="119">
        <f>KT25/KT10</f>
        <v>0</v>
      </c>
      <c r="KV25" s="98">
        <f>KV10*KU25</f>
        <v>0</v>
      </c>
      <c r="KW25" s="116">
        <f t="shared" si="90"/>
        <v>0</v>
      </c>
      <c r="KX25" s="90">
        <f>KX10</f>
        <v>0</v>
      </c>
      <c r="KY25" s="117">
        <f t="shared" si="91"/>
        <v>0</v>
      </c>
      <c r="KZ25" s="98">
        <f t="shared" si="92"/>
        <v>0</v>
      </c>
      <c r="LA25" s="98"/>
      <c r="LB25" s="118"/>
      <c r="LC25" s="119" t="e">
        <f t="shared" si="214"/>
        <v>#DIV/0!</v>
      </c>
      <c r="LD25" s="123">
        <f>'прил № 2 (01.01.23)'!YM735</f>
        <v>0</v>
      </c>
      <c r="LE25" s="119">
        <f>LD25/LD10</f>
        <v>0</v>
      </c>
      <c r="LF25" s="98">
        <f>LF10*LE25</f>
        <v>0</v>
      </c>
      <c r="LG25" s="116">
        <f t="shared" si="93"/>
        <v>0</v>
      </c>
      <c r="LH25" s="90">
        <f>LH10</f>
        <v>0</v>
      </c>
      <c r="LI25" s="117">
        <f t="shared" si="94"/>
        <v>0</v>
      </c>
      <c r="LJ25" s="98">
        <f t="shared" si="95"/>
        <v>0</v>
      </c>
      <c r="LK25" s="98"/>
      <c r="LL25" s="118"/>
      <c r="LM25" s="119" t="e">
        <f t="shared" si="215"/>
        <v>#DIV/0!</v>
      </c>
      <c r="LN25" s="123">
        <f>'прил № 2 (01.01.23)'!ZH735</f>
        <v>0</v>
      </c>
      <c r="LO25" s="119">
        <f>LN25/LN10</f>
        <v>0</v>
      </c>
      <c r="LP25" s="98">
        <f>LP10*LO25</f>
        <v>0</v>
      </c>
      <c r="LQ25" s="116">
        <f t="shared" si="96"/>
        <v>0</v>
      </c>
      <c r="LR25" s="90">
        <f>LR10</f>
        <v>0</v>
      </c>
      <c r="LS25" s="117">
        <f t="shared" si="97"/>
        <v>0</v>
      </c>
      <c r="LT25" s="98">
        <f t="shared" si="98"/>
        <v>0</v>
      </c>
      <c r="LU25" s="98"/>
      <c r="LV25" s="118"/>
      <c r="LW25" s="119" t="e">
        <f t="shared" si="216"/>
        <v>#DIV/0!</v>
      </c>
      <c r="LX25" s="123">
        <f>'прил № 2 (01.01.23)'!AAC735</f>
        <v>0</v>
      </c>
      <c r="LY25" s="119">
        <f>LX25/LX10</f>
        <v>0</v>
      </c>
      <c r="LZ25" s="98">
        <f>LZ10*LY25</f>
        <v>0</v>
      </c>
      <c r="MA25" s="116">
        <f t="shared" si="99"/>
        <v>0</v>
      </c>
      <c r="MB25" s="90">
        <f>MB10</f>
        <v>0</v>
      </c>
      <c r="MC25" s="117">
        <f t="shared" si="100"/>
        <v>0</v>
      </c>
      <c r="MD25" s="98">
        <f t="shared" si="101"/>
        <v>0</v>
      </c>
      <c r="ME25" s="98"/>
      <c r="MF25" s="118"/>
      <c r="MG25" s="119" t="e">
        <f t="shared" si="217"/>
        <v>#DIV/0!</v>
      </c>
      <c r="MH25" s="123">
        <f>'прил № 2 (01.01.23)'!AAX735</f>
        <v>0</v>
      </c>
      <c r="MI25" s="119">
        <f>MH25/MH10</f>
        <v>0</v>
      </c>
      <c r="MJ25" s="98">
        <f>MJ10*MI25</f>
        <v>0</v>
      </c>
      <c r="MK25" s="116">
        <f t="shared" si="102"/>
        <v>0</v>
      </c>
      <c r="ML25" s="90">
        <f>ML10</f>
        <v>0</v>
      </c>
      <c r="MM25" s="117">
        <f t="shared" si="103"/>
        <v>0</v>
      </c>
      <c r="MN25" s="98">
        <f t="shared" si="104"/>
        <v>0</v>
      </c>
      <c r="MO25" s="98"/>
      <c r="MP25" s="118"/>
      <c r="MQ25" s="119" t="e">
        <f t="shared" si="218"/>
        <v>#DIV/0!</v>
      </c>
      <c r="MR25" s="123">
        <f>'прил № 2 (01.01.23)'!ABS735</f>
        <v>0</v>
      </c>
      <c r="MS25" s="119">
        <f>MR25/MR10</f>
        <v>0</v>
      </c>
      <c r="MT25" s="98">
        <f>MT10*MS25</f>
        <v>0</v>
      </c>
      <c r="MU25" s="116">
        <f t="shared" si="105"/>
        <v>0</v>
      </c>
      <c r="MV25" s="90">
        <f>MV10</f>
        <v>0</v>
      </c>
      <c r="MW25" s="117">
        <f t="shared" si="106"/>
        <v>0</v>
      </c>
      <c r="MX25" s="98">
        <f t="shared" si="107"/>
        <v>0</v>
      </c>
      <c r="MY25" s="98"/>
      <c r="MZ25" s="118"/>
      <c r="NA25" s="119" t="e">
        <f t="shared" si="219"/>
        <v>#DIV/0!</v>
      </c>
      <c r="NB25" s="123">
        <f>'прил № 2 (01.01.23)'!ACN735</f>
        <v>0</v>
      </c>
      <c r="NC25" s="119">
        <f>NB25/NB10</f>
        <v>0</v>
      </c>
      <c r="ND25" s="98">
        <f>ND10*NC25</f>
        <v>0</v>
      </c>
      <c r="NE25" s="116">
        <f t="shared" si="108"/>
        <v>0</v>
      </c>
      <c r="NF25" s="90">
        <f>NF10</f>
        <v>0</v>
      </c>
      <c r="NG25" s="117">
        <f t="shared" si="109"/>
        <v>0</v>
      </c>
      <c r="NH25" s="98">
        <f t="shared" si="110"/>
        <v>0</v>
      </c>
      <c r="NI25" s="98"/>
      <c r="NJ25" s="118"/>
      <c r="NK25" s="119" t="e">
        <f t="shared" si="220"/>
        <v>#DIV/0!</v>
      </c>
      <c r="NL25" s="123">
        <f>'прил № 2 (01.01.23)'!ADI735</f>
        <v>0</v>
      </c>
      <c r="NM25" s="119">
        <f>NL25/NL10</f>
        <v>0</v>
      </c>
      <c r="NN25" s="98">
        <f>NN10*NM25</f>
        <v>0</v>
      </c>
      <c r="NO25" s="116">
        <f t="shared" si="111"/>
        <v>0</v>
      </c>
      <c r="NP25" s="90">
        <f>NP10</f>
        <v>0</v>
      </c>
      <c r="NQ25" s="117">
        <f t="shared" si="112"/>
        <v>0</v>
      </c>
      <c r="NR25" s="98">
        <f t="shared" si="113"/>
        <v>0</v>
      </c>
      <c r="NS25" s="98"/>
      <c r="NT25" s="118"/>
      <c r="NU25" s="119" t="e">
        <f t="shared" si="221"/>
        <v>#DIV/0!</v>
      </c>
      <c r="NV25" s="123">
        <f>'прил № 2 (01.01.23)'!AED735</f>
        <v>0</v>
      </c>
      <c r="NW25" s="119">
        <f>NV25/NV10</f>
        <v>0</v>
      </c>
      <c r="NX25" s="98">
        <f>NX10*NW25</f>
        <v>0</v>
      </c>
      <c r="NY25" s="116">
        <f t="shared" si="114"/>
        <v>0</v>
      </c>
      <c r="NZ25" s="90">
        <f>NZ10</f>
        <v>0</v>
      </c>
      <c r="OA25" s="117">
        <f t="shared" si="115"/>
        <v>0</v>
      </c>
      <c r="OB25" s="98">
        <f t="shared" si="116"/>
        <v>0</v>
      </c>
      <c r="OC25" s="98"/>
      <c r="OD25" s="118"/>
      <c r="OE25" s="119" t="e">
        <f t="shared" si="222"/>
        <v>#DIV/0!</v>
      </c>
      <c r="OF25" s="123">
        <f>'прил № 2 (01.01.23)'!AEY735</f>
        <v>0</v>
      </c>
      <c r="OG25" s="119">
        <f>OF25/OF10</f>
        <v>0</v>
      </c>
      <c r="OH25" s="98">
        <f>OH10*OG25</f>
        <v>0</v>
      </c>
      <c r="OI25" s="116">
        <f t="shared" si="117"/>
        <v>0</v>
      </c>
      <c r="OJ25" s="90">
        <f>OJ10</f>
        <v>0</v>
      </c>
      <c r="OK25" s="117">
        <f t="shared" si="118"/>
        <v>0</v>
      </c>
      <c r="OL25" s="98">
        <f t="shared" si="119"/>
        <v>0</v>
      </c>
      <c r="OM25" s="98"/>
      <c r="ON25" s="118"/>
      <c r="OO25" s="119" t="e">
        <f t="shared" si="223"/>
        <v>#DIV/0!</v>
      </c>
      <c r="OP25" s="123">
        <f>'прил № 2 (01.01.23)'!AFT735</f>
        <v>0</v>
      </c>
      <c r="OQ25" s="119">
        <f>OP25/OP10</f>
        <v>0</v>
      </c>
      <c r="OR25" s="98">
        <f>OR10*OQ25</f>
        <v>0</v>
      </c>
      <c r="OS25" s="116">
        <f t="shared" si="120"/>
        <v>0</v>
      </c>
      <c r="OT25" s="90">
        <f>OT10</f>
        <v>0</v>
      </c>
      <c r="OU25" s="117">
        <f t="shared" si="121"/>
        <v>0</v>
      </c>
      <c r="OV25" s="98">
        <f t="shared" si="122"/>
        <v>0</v>
      </c>
      <c r="OW25" s="98"/>
      <c r="OX25" s="118"/>
      <c r="OY25" s="119" t="e">
        <f t="shared" si="224"/>
        <v>#DIV/0!</v>
      </c>
      <c r="OZ25" s="123">
        <f>'прил № 2 (01.01.23)'!AGO735</f>
        <v>0</v>
      </c>
      <c r="PA25" s="119">
        <f>OZ25/OZ10</f>
        <v>0</v>
      </c>
      <c r="PB25" s="98">
        <f>PB10*PA25</f>
        <v>0</v>
      </c>
      <c r="PC25" s="116">
        <f t="shared" si="123"/>
        <v>0</v>
      </c>
      <c r="PD25" s="90">
        <f>PD10</f>
        <v>0</v>
      </c>
      <c r="PE25" s="117">
        <f t="shared" si="124"/>
        <v>0</v>
      </c>
      <c r="PF25" s="98">
        <f t="shared" si="125"/>
        <v>0</v>
      </c>
      <c r="PG25" s="98"/>
      <c r="PH25" s="118"/>
      <c r="PI25" s="119" t="e">
        <f t="shared" si="225"/>
        <v>#DIV/0!</v>
      </c>
      <c r="PJ25" s="123">
        <f>'прил № 2 (01.01.23)'!AHJ735</f>
        <v>0</v>
      </c>
      <c r="PK25" s="119">
        <f>PJ25/PJ10</f>
        <v>0</v>
      </c>
      <c r="PL25" s="98">
        <f>PL10*PK25</f>
        <v>0</v>
      </c>
      <c r="PM25" s="116">
        <f t="shared" si="126"/>
        <v>0</v>
      </c>
      <c r="PN25" s="90">
        <f>PN10</f>
        <v>0</v>
      </c>
      <c r="PO25" s="117">
        <f t="shared" si="127"/>
        <v>0</v>
      </c>
      <c r="PP25" s="98">
        <f t="shared" si="128"/>
        <v>0</v>
      </c>
      <c r="PQ25" s="98"/>
      <c r="PR25" s="118"/>
      <c r="PS25" s="119" t="e">
        <f t="shared" si="226"/>
        <v>#DIV/0!</v>
      </c>
      <c r="PT25" s="123">
        <f>'прил № 2 (01.01.23)'!AIE735</f>
        <v>0</v>
      </c>
      <c r="PU25" s="119">
        <f>PT25/PT10</f>
        <v>0</v>
      </c>
      <c r="PV25" s="98">
        <f>PV10*PU25</f>
        <v>0</v>
      </c>
      <c r="PW25" s="116">
        <f t="shared" si="129"/>
        <v>0</v>
      </c>
      <c r="PX25" s="90">
        <f>PX10</f>
        <v>0</v>
      </c>
      <c r="PY25" s="117">
        <f t="shared" si="130"/>
        <v>0</v>
      </c>
      <c r="PZ25" s="98">
        <f t="shared" si="131"/>
        <v>0</v>
      </c>
      <c r="QA25" s="98"/>
      <c r="QB25" s="118"/>
      <c r="QC25" s="119" t="e">
        <f t="shared" si="227"/>
        <v>#DIV/0!</v>
      </c>
      <c r="QD25" s="123"/>
      <c r="QE25" s="119" t="e">
        <f>QD25/QD10</f>
        <v>#DIV/0!</v>
      </c>
      <c r="QF25" s="98" t="e">
        <f>QF10*QE25</f>
        <v>#DIV/0!</v>
      </c>
      <c r="QG25" s="116">
        <f t="shared" si="132"/>
        <v>0</v>
      </c>
      <c r="QH25" s="90">
        <f>QH10</f>
        <v>0</v>
      </c>
      <c r="QI25" s="117">
        <f t="shared" si="133"/>
        <v>0</v>
      </c>
      <c r="QJ25" s="98">
        <f t="shared" si="134"/>
        <v>0</v>
      </c>
      <c r="QK25" s="98"/>
      <c r="QL25" s="118"/>
      <c r="QM25" s="119" t="e">
        <f t="shared" si="228"/>
        <v>#DIV/0!</v>
      </c>
      <c r="QN25" s="123">
        <f>'прил № 2 (01.01.23)'!AJU735</f>
        <v>0</v>
      </c>
      <c r="QO25" s="119">
        <f>QN25/QN10</f>
        <v>0</v>
      </c>
      <c r="QP25" s="98">
        <f>QP10*QO25</f>
        <v>0</v>
      </c>
      <c r="QQ25" s="116">
        <f t="shared" si="135"/>
        <v>0</v>
      </c>
      <c r="QR25" s="90">
        <f>QR10</f>
        <v>0</v>
      </c>
      <c r="QS25" s="117">
        <f t="shared" si="136"/>
        <v>0</v>
      </c>
      <c r="QT25" s="98">
        <f t="shared" si="137"/>
        <v>0</v>
      </c>
      <c r="QU25" s="98"/>
      <c r="QV25" s="118"/>
      <c r="QW25" s="119" t="e">
        <f t="shared" si="229"/>
        <v>#DIV/0!</v>
      </c>
      <c r="QX25" s="123">
        <f>'прил № 2 (01.01.23)'!AKP735</f>
        <v>0</v>
      </c>
      <c r="QY25" s="119">
        <f>QX25/QX10</f>
        <v>0</v>
      </c>
      <c r="QZ25" s="98">
        <f>QZ10*QY25</f>
        <v>0</v>
      </c>
      <c r="RA25" s="116">
        <f t="shared" si="138"/>
        <v>0</v>
      </c>
      <c r="RB25" s="90">
        <f>RB10</f>
        <v>0</v>
      </c>
      <c r="RC25" s="117">
        <f t="shared" si="139"/>
        <v>0</v>
      </c>
      <c r="RD25" s="98">
        <f t="shared" si="140"/>
        <v>0</v>
      </c>
      <c r="RE25" s="98"/>
      <c r="RF25" s="118"/>
      <c r="RG25" s="119" t="e">
        <f t="shared" si="230"/>
        <v>#DIV/0!</v>
      </c>
      <c r="RH25" s="123">
        <f>'прил № 2 (01.01.23)'!ALK735</f>
        <v>0</v>
      </c>
      <c r="RI25" s="119">
        <f>RH25/RH10</f>
        <v>0</v>
      </c>
      <c r="RJ25" s="98">
        <f>RJ10*RI25</f>
        <v>0</v>
      </c>
      <c r="RK25" s="116">
        <f t="shared" si="141"/>
        <v>0</v>
      </c>
      <c r="RL25" s="90">
        <f>RL10</f>
        <v>0</v>
      </c>
      <c r="RM25" s="117">
        <f t="shared" si="142"/>
        <v>0</v>
      </c>
      <c r="RN25" s="98">
        <f t="shared" si="143"/>
        <v>0</v>
      </c>
      <c r="RO25" s="98"/>
      <c r="RP25" s="118"/>
      <c r="RQ25" s="119" t="e">
        <f t="shared" si="231"/>
        <v>#DIV/0!</v>
      </c>
      <c r="RR25" s="123">
        <f>'прил № 2 (01.01.23)'!AMF735</f>
        <v>0</v>
      </c>
      <c r="RS25" s="119">
        <f>RR25/RR10</f>
        <v>0</v>
      </c>
      <c r="RT25" s="98">
        <f>RT10*RS25</f>
        <v>0</v>
      </c>
      <c r="RU25" s="116">
        <f t="shared" si="144"/>
        <v>0</v>
      </c>
      <c r="RV25" s="90">
        <f>RV10</f>
        <v>0</v>
      </c>
      <c r="RW25" s="117">
        <f t="shared" si="145"/>
        <v>0</v>
      </c>
      <c r="RX25" s="98">
        <f t="shared" si="146"/>
        <v>0</v>
      </c>
      <c r="RY25" s="98"/>
      <c r="RZ25" s="118"/>
      <c r="SA25" s="119" t="e">
        <f t="shared" si="232"/>
        <v>#DIV/0!</v>
      </c>
      <c r="SB25" s="123">
        <f>'прил № 2 (01.01.23)'!ANA735</f>
        <v>0</v>
      </c>
      <c r="SC25" s="119">
        <f>SB25/SB10</f>
        <v>0</v>
      </c>
      <c r="SD25" s="98">
        <f>SD10*SC25</f>
        <v>0</v>
      </c>
      <c r="SE25" s="116">
        <f t="shared" si="147"/>
        <v>0</v>
      </c>
      <c r="SF25" s="90">
        <f>SF10</f>
        <v>0</v>
      </c>
      <c r="SG25" s="117">
        <f t="shared" si="148"/>
        <v>0</v>
      </c>
      <c r="SH25" s="98">
        <f t="shared" si="149"/>
        <v>0</v>
      </c>
      <c r="SI25" s="98"/>
      <c r="SJ25" s="118"/>
      <c r="SK25" s="119" t="e">
        <f t="shared" si="233"/>
        <v>#DIV/0!</v>
      </c>
      <c r="SL25" s="123">
        <f>'прил № 2 (01.01.23)'!ANV735</f>
        <v>0</v>
      </c>
      <c r="SM25" s="119">
        <f>SL25/SL10</f>
        <v>0</v>
      </c>
      <c r="SN25" s="98">
        <f>SN10*SM25</f>
        <v>0</v>
      </c>
      <c r="SO25" s="116">
        <f t="shared" si="150"/>
        <v>0</v>
      </c>
      <c r="SP25" s="90">
        <f>SP10</f>
        <v>9.92</v>
      </c>
      <c r="SQ25" s="117">
        <f t="shared" si="151"/>
        <v>0</v>
      </c>
      <c r="SR25" s="98">
        <f t="shared" si="152"/>
        <v>0</v>
      </c>
      <c r="SS25" s="98"/>
      <c r="ST25" s="118"/>
      <c r="SU25" s="119" t="e">
        <f t="shared" si="234"/>
        <v>#DIV/0!</v>
      </c>
      <c r="SV25" s="123">
        <f>'прил № 2 (01.01.23)'!AOQ735</f>
        <v>0</v>
      </c>
      <c r="SW25" s="119">
        <f>SV25/SV10</f>
        <v>0</v>
      </c>
      <c r="SX25" s="98">
        <f>SX10*SW25</f>
        <v>0</v>
      </c>
      <c r="SY25" s="116">
        <f t="shared" si="153"/>
        <v>0</v>
      </c>
      <c r="SZ25" s="90">
        <f>SZ10</f>
        <v>0</v>
      </c>
      <c r="TA25" s="117">
        <f t="shared" si="154"/>
        <v>0</v>
      </c>
      <c r="TB25" s="98">
        <f t="shared" si="155"/>
        <v>0</v>
      </c>
      <c r="TC25" s="98"/>
      <c r="TD25" s="118"/>
      <c r="TE25" s="119" t="e">
        <f t="shared" si="235"/>
        <v>#DIV/0!</v>
      </c>
      <c r="TF25" s="123">
        <f>'прил № 2 (01.01.23)'!APL735</f>
        <v>0</v>
      </c>
      <c r="TG25" s="119">
        <f>TF25/TF10</f>
        <v>0</v>
      </c>
      <c r="TH25" s="98">
        <f>TH10*TG25</f>
        <v>0</v>
      </c>
      <c r="TI25" s="116">
        <f t="shared" si="156"/>
        <v>0</v>
      </c>
      <c r="TJ25" s="90">
        <f>TJ10</f>
        <v>0</v>
      </c>
      <c r="TK25" s="117">
        <f t="shared" si="157"/>
        <v>0</v>
      </c>
      <c r="TL25" s="98">
        <f t="shared" si="158"/>
        <v>0</v>
      </c>
      <c r="TM25" s="98"/>
      <c r="TN25" s="118"/>
      <c r="TO25" s="119" t="e">
        <f t="shared" si="236"/>
        <v>#DIV/0!</v>
      </c>
      <c r="TP25" s="123">
        <f>'прил № 2 (01.01.23)'!AQG735</f>
        <v>0</v>
      </c>
      <c r="TQ25" s="119">
        <f>TP25/TP10</f>
        <v>0</v>
      </c>
      <c r="TR25" s="98">
        <f>TR10*TQ25</f>
        <v>0</v>
      </c>
      <c r="TS25" s="116">
        <f t="shared" si="159"/>
        <v>0</v>
      </c>
      <c r="TT25" s="90">
        <f>TT10</f>
        <v>0</v>
      </c>
      <c r="TU25" s="117">
        <f t="shared" si="160"/>
        <v>0</v>
      </c>
      <c r="TV25" s="98">
        <f t="shared" si="161"/>
        <v>0</v>
      </c>
      <c r="TW25" s="98"/>
      <c r="TX25" s="118"/>
      <c r="TY25" s="119" t="e">
        <f t="shared" si="237"/>
        <v>#DIV/0!</v>
      </c>
      <c r="TZ25" s="123">
        <f>'прил № 2 (01.01.23)'!ARB735</f>
        <v>0</v>
      </c>
      <c r="UA25" s="119">
        <f>TZ25/TZ10</f>
        <v>0</v>
      </c>
      <c r="UB25" s="98">
        <f>UB10*UA25</f>
        <v>0</v>
      </c>
      <c r="UC25" s="116">
        <f t="shared" si="162"/>
        <v>0</v>
      </c>
      <c r="UD25" s="90">
        <f>UD10</f>
        <v>0</v>
      </c>
      <c r="UE25" s="117">
        <f t="shared" si="163"/>
        <v>0</v>
      </c>
      <c r="UF25" s="98">
        <f t="shared" si="164"/>
        <v>0</v>
      </c>
      <c r="UG25" s="98"/>
      <c r="UH25" s="118"/>
      <c r="UI25" s="119" t="e">
        <f t="shared" si="238"/>
        <v>#DIV/0!</v>
      </c>
      <c r="UJ25" s="123">
        <f>'прил № 2 (01.01.23)'!ARW735</f>
        <v>0</v>
      </c>
      <c r="UK25" s="119">
        <f>UJ25/UJ10</f>
        <v>0</v>
      </c>
      <c r="UL25" s="98">
        <f>UL10*UK25</f>
        <v>0</v>
      </c>
      <c r="UM25" s="116">
        <f t="shared" si="165"/>
        <v>0</v>
      </c>
      <c r="UN25" s="90">
        <f>UN10</f>
        <v>0</v>
      </c>
      <c r="UO25" s="117">
        <f t="shared" si="166"/>
        <v>0</v>
      </c>
      <c r="UP25" s="98">
        <f t="shared" si="167"/>
        <v>0</v>
      </c>
      <c r="UQ25" s="98"/>
      <c r="UR25" s="118"/>
      <c r="US25" s="119" t="e">
        <f t="shared" si="239"/>
        <v>#DIV/0!</v>
      </c>
      <c r="UT25" s="123">
        <f>'прил № 2 (01.01.23)'!ASR735</f>
        <v>0</v>
      </c>
      <c r="UU25" s="119">
        <f>UT25/UT10</f>
        <v>0</v>
      </c>
      <c r="UV25" s="98">
        <f>UV10*UU25</f>
        <v>0</v>
      </c>
      <c r="UW25" s="116">
        <f t="shared" si="168"/>
        <v>0</v>
      </c>
      <c r="UX25" s="90">
        <f>UX10</f>
        <v>0</v>
      </c>
      <c r="UY25" s="117">
        <f t="shared" si="169"/>
        <v>0</v>
      </c>
      <c r="UZ25" s="98">
        <f t="shared" si="170"/>
        <v>0</v>
      </c>
      <c r="VA25" s="98"/>
      <c r="VB25" s="118"/>
      <c r="VC25" s="119" t="e">
        <f t="shared" si="240"/>
        <v>#DIV/0!</v>
      </c>
      <c r="VD25" s="123">
        <f>'прил № 2 (01.01.23)'!ATM735</f>
        <v>0</v>
      </c>
      <c r="VE25" s="119">
        <f>VD25/VD10</f>
        <v>0</v>
      </c>
      <c r="VF25" s="98">
        <f>VF10*VE25</f>
        <v>0</v>
      </c>
      <c r="VG25" s="116">
        <f t="shared" si="171"/>
        <v>0</v>
      </c>
      <c r="VH25" s="90">
        <f>VH10</f>
        <v>0</v>
      </c>
      <c r="VI25" s="117">
        <f t="shared" si="172"/>
        <v>0</v>
      </c>
      <c r="VJ25" s="98">
        <f t="shared" si="173"/>
        <v>0</v>
      </c>
      <c r="VK25" s="98"/>
      <c r="VL25" s="118"/>
      <c r="VM25" s="119" t="e">
        <f t="shared" si="241"/>
        <v>#DIV/0!</v>
      </c>
      <c r="VN25" s="123">
        <f>'прил № 2 (01.01.23)'!AUH735</f>
        <v>0</v>
      </c>
      <c r="VO25" s="119">
        <f>VN25/VN10</f>
        <v>0</v>
      </c>
      <c r="VP25" s="98">
        <f>VP10*VO25</f>
        <v>0</v>
      </c>
      <c r="VQ25" s="116">
        <f t="shared" si="174"/>
        <v>0</v>
      </c>
      <c r="VR25" s="90">
        <f>VR10</f>
        <v>0</v>
      </c>
      <c r="VS25" s="117">
        <f t="shared" si="175"/>
        <v>0</v>
      </c>
      <c r="VT25" s="98">
        <f t="shared" si="176"/>
        <v>0</v>
      </c>
      <c r="VU25" s="98"/>
      <c r="VV25" s="118"/>
      <c r="VW25" s="119" t="e">
        <f t="shared" si="242"/>
        <v>#DIV/0!</v>
      </c>
      <c r="VX25" s="123">
        <f>'прил № 2 (01.01.23)'!AVC735</f>
        <v>0</v>
      </c>
      <c r="VY25" s="119">
        <f>VX25/VX10</f>
        <v>0</v>
      </c>
      <c r="VZ25" s="98">
        <f>VZ10*VY25</f>
        <v>0</v>
      </c>
      <c r="WA25" s="116">
        <f t="shared" si="177"/>
        <v>0</v>
      </c>
      <c r="WB25" s="90">
        <f>WB10</f>
        <v>0</v>
      </c>
      <c r="WC25" s="117">
        <f t="shared" si="178"/>
        <v>0</v>
      </c>
      <c r="WD25" s="98">
        <f t="shared" si="179"/>
        <v>0</v>
      </c>
      <c r="WE25" s="98"/>
      <c r="WF25" s="118"/>
      <c r="WG25" s="119" t="e">
        <f t="shared" si="243"/>
        <v>#DIV/0!</v>
      </c>
      <c r="WH25" s="213">
        <f t="shared" si="183"/>
        <v>0</v>
      </c>
      <c r="WI25" s="119">
        <f>WH25/WH10</f>
        <v>0</v>
      </c>
      <c r="WJ25" s="98">
        <f>WJ10*WI25</f>
        <v>0</v>
      </c>
      <c r="WK25" s="116">
        <f t="shared" si="180"/>
        <v>0</v>
      </c>
      <c r="WL25" s="90">
        <f>WL10</f>
        <v>9.92</v>
      </c>
      <c r="WM25" s="117">
        <f t="shared" si="181"/>
        <v>0</v>
      </c>
      <c r="WN25" s="98">
        <f t="shared" si="182"/>
        <v>0</v>
      </c>
      <c r="WO25" s="98"/>
      <c r="WP25" s="118"/>
    </row>
    <row r="26" spans="1:614" x14ac:dyDescent="0.25">
      <c r="A26" s="5" t="s">
        <v>40</v>
      </c>
      <c r="B26" s="14" t="s">
        <v>41</v>
      </c>
      <c r="C26" s="14"/>
      <c r="D26" s="14"/>
      <c r="E26" s="4" t="s">
        <v>34</v>
      </c>
      <c r="F26" s="18">
        <f>SUM(F28:F41)</f>
        <v>288</v>
      </c>
      <c r="G26" s="4"/>
      <c r="H26" s="92">
        <v>88200</v>
      </c>
      <c r="I26" s="116">
        <f>IF(F26&gt;0,H26/F26,0)</f>
        <v>306.25</v>
      </c>
      <c r="J26" s="98">
        <f>IF(M26&gt;0,M26/H26,0)</f>
        <v>10.36</v>
      </c>
      <c r="K26" s="117">
        <f>I26*J26</f>
        <v>3172.75</v>
      </c>
      <c r="L26" s="98">
        <f>K26*F26</f>
        <v>913752</v>
      </c>
      <c r="M26" s="92">
        <v>913752</v>
      </c>
      <c r="N26" s="118">
        <f>M26-L26</f>
        <v>0</v>
      </c>
      <c r="O26" s="119">
        <f t="shared" si="184"/>
        <v>0.76024999999999998</v>
      </c>
      <c r="P26" s="18">
        <f>SUM(P28:P41)</f>
        <v>424</v>
      </c>
      <c r="Q26" s="4"/>
      <c r="R26" s="92">
        <v>130540</v>
      </c>
      <c r="S26" s="116">
        <f>IF(P26&gt;0,R26/P26,0)</f>
        <v>307.87735849000001</v>
      </c>
      <c r="T26" s="98">
        <f>IF(W26&gt;0,W26/R26,0)</f>
        <v>10.36</v>
      </c>
      <c r="U26" s="117">
        <f>S26*T26</f>
        <v>3189.60943</v>
      </c>
      <c r="V26" s="98">
        <f>U26*P26</f>
        <v>1352394.4</v>
      </c>
      <c r="W26" s="92">
        <v>1352394.4</v>
      </c>
      <c r="X26" s="118">
        <f>W26-V26</f>
        <v>0</v>
      </c>
      <c r="Y26" s="119">
        <f t="shared" si="185"/>
        <v>0.76429000000000002</v>
      </c>
      <c r="Z26" s="18">
        <f>SUM(Z28:Z41)</f>
        <v>286</v>
      </c>
      <c r="AA26" s="4"/>
      <c r="AB26" s="92">
        <v>80910</v>
      </c>
      <c r="AC26" s="116">
        <f>IF(Z26&gt;0,AB26/Z26,0)</f>
        <v>282.9020979</v>
      </c>
      <c r="AD26" s="98">
        <f>IF(AG26&gt;0,AG26/AB26,0)</f>
        <v>10.36</v>
      </c>
      <c r="AE26" s="117">
        <f>AC26*AD26</f>
        <v>2930.86573</v>
      </c>
      <c r="AF26" s="98">
        <f>AE26*Z26</f>
        <v>838227.6</v>
      </c>
      <c r="AG26" s="92">
        <v>838227.6</v>
      </c>
      <c r="AH26" s="118">
        <f>AG26-AF26</f>
        <v>0</v>
      </c>
      <c r="AI26" s="119">
        <f t="shared" si="186"/>
        <v>0.70228999999999997</v>
      </c>
      <c r="AJ26" s="18">
        <f>SUM(AJ28:AJ41)</f>
        <v>261</v>
      </c>
      <c r="AK26" s="4"/>
      <c r="AL26" s="92">
        <v>114870</v>
      </c>
      <c r="AM26" s="116">
        <f>IF(AJ26&gt;0,AL26/AJ26,0)</f>
        <v>440.11494253000001</v>
      </c>
      <c r="AN26" s="98">
        <f>IF(AQ26&gt;0,AQ26/AL26,0)</f>
        <v>10.36</v>
      </c>
      <c r="AO26" s="117">
        <f>AM26*AN26</f>
        <v>4559.5907999999999</v>
      </c>
      <c r="AP26" s="98">
        <f>AO26*AJ26</f>
        <v>1190053.2</v>
      </c>
      <c r="AQ26" s="92">
        <v>1190053.2</v>
      </c>
      <c r="AR26" s="118">
        <f>AQ26-AP26</f>
        <v>0</v>
      </c>
      <c r="AS26" s="119">
        <f t="shared" si="187"/>
        <v>1.09256</v>
      </c>
      <c r="AT26" s="18">
        <f>SUM(AT28:AT41)</f>
        <v>124</v>
      </c>
      <c r="AU26" s="4"/>
      <c r="AV26" s="92">
        <v>54400</v>
      </c>
      <c r="AW26" s="116">
        <f>IF(AT26&gt;0,AV26/AT26,0)</f>
        <v>438.70967741999999</v>
      </c>
      <c r="AX26" s="98">
        <f>IF(BA26&gt;0,BA26/AV26,0)</f>
        <v>10.36</v>
      </c>
      <c r="AY26" s="117">
        <f>AW26*AX26</f>
        <v>4545.03226</v>
      </c>
      <c r="AZ26" s="98">
        <f>AY26*AT26</f>
        <v>563584</v>
      </c>
      <c r="BA26" s="92">
        <v>563584</v>
      </c>
      <c r="BB26" s="118">
        <f>BA26-AZ26</f>
        <v>0</v>
      </c>
      <c r="BC26" s="119">
        <f t="shared" si="188"/>
        <v>1.08908</v>
      </c>
      <c r="BD26" s="18">
        <f>SUM(BD28:BD41)</f>
        <v>0</v>
      </c>
      <c r="BE26" s="4"/>
      <c r="BF26" s="92">
        <f>125000-125000</f>
        <v>0</v>
      </c>
      <c r="BG26" s="116">
        <f>IF(BD26&gt;0,BF26/BD26,0)</f>
        <v>0</v>
      </c>
      <c r="BH26" s="98">
        <f>IF(BK26&gt;0,BK26/BF26,0)</f>
        <v>0</v>
      </c>
      <c r="BI26" s="117">
        <f>BG26*BH26</f>
        <v>0</v>
      </c>
      <c r="BJ26" s="98">
        <f>BI26*BD26</f>
        <v>0</v>
      </c>
      <c r="BK26" s="92">
        <f>1295000-1295000</f>
        <v>0</v>
      </c>
      <c r="BL26" s="118">
        <f>BK26-BJ26</f>
        <v>0</v>
      </c>
      <c r="BM26" s="119">
        <f t="shared" si="189"/>
        <v>0</v>
      </c>
      <c r="BN26" s="18">
        <f>SUM(BN28:BN41)</f>
        <v>158</v>
      </c>
      <c r="BO26" s="4"/>
      <c r="BP26" s="92">
        <v>54890</v>
      </c>
      <c r="BQ26" s="116">
        <f>IF(BN26&gt;0,BP26/BN26,0)</f>
        <v>347.40506328999999</v>
      </c>
      <c r="BR26" s="98">
        <f>IF(BU26&gt;0,BU26/BP26,0)</f>
        <v>10.36</v>
      </c>
      <c r="BS26" s="117">
        <f>BQ26*BR26</f>
        <v>3599.1164600000002</v>
      </c>
      <c r="BT26" s="98">
        <f>BS26*BN26</f>
        <v>568660.4</v>
      </c>
      <c r="BU26" s="92">
        <v>568660.4</v>
      </c>
      <c r="BV26" s="118">
        <f>BU26-BT26</f>
        <v>0</v>
      </c>
      <c r="BW26" s="119">
        <f t="shared" si="190"/>
        <v>0.86241999999999996</v>
      </c>
      <c r="BX26" s="18">
        <f>SUM(BX28:BX41)</f>
        <v>0</v>
      </c>
      <c r="BY26" s="4"/>
      <c r="BZ26" s="92">
        <f>125000-125000</f>
        <v>0</v>
      </c>
      <c r="CA26" s="116">
        <f>IF(BX26&gt;0,BZ26/BX26,0)</f>
        <v>0</v>
      </c>
      <c r="CB26" s="98">
        <f>IF(CE26&gt;0,CE26/BZ26,0)</f>
        <v>0</v>
      </c>
      <c r="CC26" s="117">
        <f>CA26*CB26</f>
        <v>0</v>
      </c>
      <c r="CD26" s="98">
        <f>CC26*BX26</f>
        <v>0</v>
      </c>
      <c r="CE26" s="92">
        <f>1295000-1295000</f>
        <v>0</v>
      </c>
      <c r="CF26" s="118">
        <f>CE26-CD26</f>
        <v>0</v>
      </c>
      <c r="CG26" s="119">
        <f t="shared" si="191"/>
        <v>0</v>
      </c>
      <c r="CH26" s="18">
        <f>SUM(CH28:CH41)</f>
        <v>159</v>
      </c>
      <c r="CI26" s="4"/>
      <c r="CJ26" s="92">
        <v>34860</v>
      </c>
      <c r="CK26" s="116">
        <f>IF(CH26&gt;0,CJ26/CH26,0)</f>
        <v>219.24528301999999</v>
      </c>
      <c r="CL26" s="98">
        <f>IF(CO26&gt;0,CO26/CJ26,0)</f>
        <v>10.36</v>
      </c>
      <c r="CM26" s="117">
        <f>CK26*CL26</f>
        <v>2271.3811300000002</v>
      </c>
      <c r="CN26" s="98">
        <f>CM26*CH26</f>
        <v>361149.6</v>
      </c>
      <c r="CO26" s="92">
        <v>361149.6</v>
      </c>
      <c r="CP26" s="118">
        <f>CO26-CN26</f>
        <v>0</v>
      </c>
      <c r="CQ26" s="119">
        <f t="shared" si="192"/>
        <v>0.54427000000000003</v>
      </c>
      <c r="CR26" s="18">
        <f>SUM(CR28:CR41)</f>
        <v>0</v>
      </c>
      <c r="CS26" s="4"/>
      <c r="CT26" s="92"/>
      <c r="CU26" s="116">
        <f>IF(CR26&gt;0,CT26/CR26,0)</f>
        <v>0</v>
      </c>
      <c r="CV26" s="98">
        <f>IF(CY26&gt;0,CY26/CT26,0)</f>
        <v>0</v>
      </c>
      <c r="CW26" s="117">
        <f>CU26*CV26</f>
        <v>0</v>
      </c>
      <c r="CX26" s="98">
        <f>CW26*CR26</f>
        <v>0</v>
      </c>
      <c r="CY26" s="92"/>
      <c r="CZ26" s="118">
        <f>CY26-CX26</f>
        <v>0</v>
      </c>
      <c r="DA26" s="119">
        <f t="shared" si="193"/>
        <v>0</v>
      </c>
      <c r="DB26" s="18">
        <f>SUM(DB28:DB41)</f>
        <v>131</v>
      </c>
      <c r="DC26" s="4"/>
      <c r="DD26" s="92">
        <v>41400</v>
      </c>
      <c r="DE26" s="116">
        <f>IF(DB26&gt;0,DD26/DB26,0)</f>
        <v>316.03053434999998</v>
      </c>
      <c r="DF26" s="98">
        <f>IF(DI26&gt;0,DI26/DD26,0)</f>
        <v>10.36</v>
      </c>
      <c r="DG26" s="117">
        <f>DE26*DF26</f>
        <v>3274.0763400000001</v>
      </c>
      <c r="DH26" s="98">
        <f>DG26*DB26</f>
        <v>428904</v>
      </c>
      <c r="DI26" s="92">
        <v>428904</v>
      </c>
      <c r="DJ26" s="118">
        <f>DI26-DH26</f>
        <v>0</v>
      </c>
      <c r="DK26" s="119">
        <f t="shared" si="194"/>
        <v>0.78452999999999995</v>
      </c>
      <c r="DL26" s="18">
        <f>SUM(DL28:DL41)</f>
        <v>273</v>
      </c>
      <c r="DM26" s="4"/>
      <c r="DN26" s="92">
        <v>215500</v>
      </c>
      <c r="DO26" s="116">
        <f>IF(DL26&gt;0,DN26/DL26,0)</f>
        <v>789.37728937999998</v>
      </c>
      <c r="DP26" s="98">
        <f>IF(DS26&gt;0,DS26/DN26,0)</f>
        <v>10.36</v>
      </c>
      <c r="DQ26" s="117">
        <f>DO26*DP26</f>
        <v>8177.9487200000003</v>
      </c>
      <c r="DR26" s="98">
        <f>DQ26*DL26</f>
        <v>2232580</v>
      </c>
      <c r="DS26" s="92">
        <v>2232580</v>
      </c>
      <c r="DT26" s="118">
        <f>DS26-DR26</f>
        <v>0</v>
      </c>
      <c r="DU26" s="119">
        <f t="shared" si="195"/>
        <v>1.9595899999999999</v>
      </c>
      <c r="DV26" s="18">
        <f>SUM(DV28:DV41)</f>
        <v>134</v>
      </c>
      <c r="DW26" s="4"/>
      <c r="DX26" s="92">
        <v>78080</v>
      </c>
      <c r="DY26" s="116">
        <f>IF(DV26&gt;0,DX26/DV26,0)</f>
        <v>582.68656715999998</v>
      </c>
      <c r="DZ26" s="98">
        <f>IF(EC26&gt;0,EC26/DX26,0)</f>
        <v>10.36</v>
      </c>
      <c r="EA26" s="117">
        <f>DY26*DZ26</f>
        <v>6036.6328400000002</v>
      </c>
      <c r="EB26" s="98">
        <f>EA26*DV26</f>
        <v>808908.80000000005</v>
      </c>
      <c r="EC26" s="92">
        <v>808908.80000000005</v>
      </c>
      <c r="ED26" s="118">
        <f>EC26-EB26</f>
        <v>0</v>
      </c>
      <c r="EE26" s="119">
        <f t="shared" si="196"/>
        <v>1.4464900000000001</v>
      </c>
      <c r="EF26" s="18">
        <f>SUM(EF28:EF41)</f>
        <v>51</v>
      </c>
      <c r="EG26" s="4"/>
      <c r="EH26" s="92">
        <v>22070</v>
      </c>
      <c r="EI26" s="116">
        <f>IF(EF26&gt;0,EH26/EF26,0)</f>
        <v>432.74509804000002</v>
      </c>
      <c r="EJ26" s="98">
        <f>IF(EM26&gt;0,EM26/EH26,0)</f>
        <v>10.36</v>
      </c>
      <c r="EK26" s="117">
        <f>EI26*EJ26</f>
        <v>4483.2392200000004</v>
      </c>
      <c r="EL26" s="98">
        <f>EK26*EF26</f>
        <v>228645.2</v>
      </c>
      <c r="EM26" s="92">
        <v>228645.2</v>
      </c>
      <c r="EN26" s="118">
        <f>EM26-EL26</f>
        <v>0</v>
      </c>
      <c r="EO26" s="119">
        <f t="shared" si="197"/>
        <v>1.0742700000000001</v>
      </c>
      <c r="EP26" s="18">
        <f>SUM(EP28:EP41)</f>
        <v>176</v>
      </c>
      <c r="EQ26" s="4"/>
      <c r="ER26" s="92">
        <v>17520</v>
      </c>
      <c r="ES26" s="116">
        <f>IF(EP26&gt;0,ER26/EP26,0)</f>
        <v>99.545454550000002</v>
      </c>
      <c r="ET26" s="98">
        <f>IF(EW26&gt;0,EW26/ER26,0)</f>
        <v>10.36</v>
      </c>
      <c r="EU26" s="117">
        <f>ES26*ET26</f>
        <v>1031.2909099999999</v>
      </c>
      <c r="EV26" s="98">
        <f>EU26*EP26</f>
        <v>181507.20000000001</v>
      </c>
      <c r="EW26" s="92">
        <v>181507.20000000001</v>
      </c>
      <c r="EX26" s="118">
        <f>EW26-EV26</f>
        <v>0</v>
      </c>
      <c r="EY26" s="119">
        <f t="shared" si="198"/>
        <v>0.24712000000000001</v>
      </c>
      <c r="EZ26" s="18">
        <f>SUM(EZ28:EZ41)</f>
        <v>221</v>
      </c>
      <c r="FA26" s="4"/>
      <c r="FB26" s="92">
        <v>67290</v>
      </c>
      <c r="FC26" s="116">
        <f>IF(EZ26&gt;0,FB26/EZ26,0)</f>
        <v>304.47963800999997</v>
      </c>
      <c r="FD26" s="98">
        <f>IF(FG26&gt;0,FG26/FB26,0)</f>
        <v>10.36</v>
      </c>
      <c r="FE26" s="117">
        <f>FC26*FD26</f>
        <v>3154.4090500000002</v>
      </c>
      <c r="FF26" s="98">
        <f>FE26*EZ26</f>
        <v>697124.4</v>
      </c>
      <c r="FG26" s="92">
        <v>697124.4</v>
      </c>
      <c r="FH26" s="118">
        <f>FG26-FF26</f>
        <v>0</v>
      </c>
      <c r="FI26" s="119">
        <f t="shared" si="199"/>
        <v>0.75585999999999998</v>
      </c>
      <c r="FJ26" s="18">
        <f>SUM(FJ28:FJ41)</f>
        <v>107</v>
      </c>
      <c r="FK26" s="4"/>
      <c r="FL26" s="92">
        <v>33980</v>
      </c>
      <c r="FM26" s="116">
        <f>IF(FJ26&gt;0,FL26/FJ26,0)</f>
        <v>317.57009346000001</v>
      </c>
      <c r="FN26" s="98">
        <f>IF(FQ26&gt;0,FQ26/FL26,0)</f>
        <v>10.36</v>
      </c>
      <c r="FO26" s="117">
        <f>FM26*FN26</f>
        <v>3290.0261700000001</v>
      </c>
      <c r="FP26" s="98">
        <f>FO26*FJ26</f>
        <v>352032.8</v>
      </c>
      <c r="FQ26" s="92">
        <v>352032.8</v>
      </c>
      <c r="FR26" s="118">
        <f>FQ26-FP26</f>
        <v>0</v>
      </c>
      <c r="FS26" s="119">
        <f t="shared" si="200"/>
        <v>0.78835</v>
      </c>
      <c r="FT26" s="18">
        <f>SUM(FT28:FT41)</f>
        <v>173</v>
      </c>
      <c r="FU26" s="4"/>
      <c r="FV26" s="92">
        <v>67570</v>
      </c>
      <c r="FW26" s="116">
        <f>IF(FT26&gt;0,FV26/FT26,0)</f>
        <v>390.57803467999997</v>
      </c>
      <c r="FX26" s="98">
        <f>IF(GA26&gt;0,GA26/FV26,0)</f>
        <v>10.36</v>
      </c>
      <c r="FY26" s="117">
        <f>FW26*FX26</f>
        <v>4046.3884400000002</v>
      </c>
      <c r="FZ26" s="98">
        <f>FY26*FT26</f>
        <v>700025.2</v>
      </c>
      <c r="GA26" s="92">
        <v>700025.2</v>
      </c>
      <c r="GB26" s="118">
        <f>GA26-FZ26</f>
        <v>0</v>
      </c>
      <c r="GC26" s="119">
        <f t="shared" si="201"/>
        <v>0.96958999999999995</v>
      </c>
      <c r="GD26" s="18">
        <f>SUM(GD28:GD41)</f>
        <v>309</v>
      </c>
      <c r="GE26" s="4"/>
      <c r="GF26" s="92">
        <v>88050</v>
      </c>
      <c r="GG26" s="116">
        <f>IF(GD26&gt;0,GF26/GD26,0)</f>
        <v>284.95145631000003</v>
      </c>
      <c r="GH26" s="98">
        <f>IF(GK26&gt;0,GK26/GF26,0)</f>
        <v>10.36</v>
      </c>
      <c r="GI26" s="117">
        <f>GG26*GH26</f>
        <v>2952.0970900000002</v>
      </c>
      <c r="GJ26" s="98">
        <f>GI26*GD26</f>
        <v>912198</v>
      </c>
      <c r="GK26" s="92">
        <v>912198</v>
      </c>
      <c r="GL26" s="118">
        <f>GK26-GJ26</f>
        <v>0</v>
      </c>
      <c r="GM26" s="119">
        <f t="shared" si="202"/>
        <v>0.70738000000000001</v>
      </c>
      <c r="GN26" s="18">
        <f>SUM(GN28:GN41)</f>
        <v>154</v>
      </c>
      <c r="GO26" s="4"/>
      <c r="GP26" s="92">
        <v>87780</v>
      </c>
      <c r="GQ26" s="116">
        <f>IF(GN26&gt;0,GP26/GN26,0)</f>
        <v>570</v>
      </c>
      <c r="GR26" s="98">
        <f>IF(GU26&gt;0,GU26/GP26,0)</f>
        <v>10.36</v>
      </c>
      <c r="GS26" s="117">
        <f>GQ26*GR26</f>
        <v>5905.2</v>
      </c>
      <c r="GT26" s="98">
        <f>GS26*GN26</f>
        <v>909400.8</v>
      </c>
      <c r="GU26" s="92">
        <v>909400.8</v>
      </c>
      <c r="GV26" s="118">
        <f>GU26-GT26</f>
        <v>0</v>
      </c>
      <c r="GW26" s="119">
        <f t="shared" si="203"/>
        <v>1.415</v>
      </c>
      <c r="GX26" s="18">
        <f>SUM(GX28:GX41)</f>
        <v>95</v>
      </c>
      <c r="GY26" s="4"/>
      <c r="GZ26" s="92">
        <v>43710</v>
      </c>
      <c r="HA26" s="116">
        <f>IF(GX26&gt;0,GZ26/GX26,0)</f>
        <v>460.10526315999999</v>
      </c>
      <c r="HB26" s="98">
        <f>IF(HE26&gt;0,HE26/GZ26,0)</f>
        <v>10.36</v>
      </c>
      <c r="HC26" s="117">
        <f>HA26*HB26</f>
        <v>4766.6905299999999</v>
      </c>
      <c r="HD26" s="98">
        <f>HC26*GX26</f>
        <v>452835.6</v>
      </c>
      <c r="HE26" s="92">
        <v>452835.6</v>
      </c>
      <c r="HF26" s="118">
        <f>HE26-HD26</f>
        <v>0</v>
      </c>
      <c r="HG26" s="119">
        <f t="shared" si="204"/>
        <v>1.14219</v>
      </c>
      <c r="HH26" s="18">
        <f>SUM(HH28:HH41)</f>
        <v>165</v>
      </c>
      <c r="HI26" s="4"/>
      <c r="HJ26" s="92">
        <v>72660</v>
      </c>
      <c r="HK26" s="116">
        <f>IF(HH26&gt;0,HJ26/HH26,0)</f>
        <v>440.36363635999999</v>
      </c>
      <c r="HL26" s="98">
        <f>IF(HO26&gt;0,HO26/HJ26,0)</f>
        <v>10.36</v>
      </c>
      <c r="HM26" s="117">
        <f>HK26*HL26</f>
        <v>4562.1672699999999</v>
      </c>
      <c r="HN26" s="98">
        <f>HM26*HH26</f>
        <v>752757.6</v>
      </c>
      <c r="HO26" s="92">
        <v>752757.6</v>
      </c>
      <c r="HP26" s="118">
        <f>HO26-HN26</f>
        <v>0</v>
      </c>
      <c r="HQ26" s="119">
        <f t="shared" si="205"/>
        <v>1.09318</v>
      </c>
      <c r="HR26" s="18">
        <f>SUM(HR28:HR41)</f>
        <v>277</v>
      </c>
      <c r="HS26" s="4"/>
      <c r="HT26" s="92">
        <v>224040</v>
      </c>
      <c r="HU26" s="116">
        <f>IF(HR26&gt;0,HT26/HR26,0)</f>
        <v>808.80866426</v>
      </c>
      <c r="HV26" s="98">
        <f>IF(HY26&gt;0,HY26/HT26,0)</f>
        <v>10.36</v>
      </c>
      <c r="HW26" s="117">
        <f>HU26*HV26</f>
        <v>8379.2577600000004</v>
      </c>
      <c r="HX26" s="98">
        <f>HW26*HR26</f>
        <v>2321054.4</v>
      </c>
      <c r="HY26" s="92">
        <v>2321054.4</v>
      </c>
      <c r="HZ26" s="118">
        <f>HY26-HX26</f>
        <v>0</v>
      </c>
      <c r="IA26" s="119">
        <f t="shared" si="206"/>
        <v>2.0078299999999998</v>
      </c>
      <c r="IB26" s="18">
        <f>SUM(IB28:IB41)</f>
        <v>480</v>
      </c>
      <c r="IC26" s="4"/>
      <c r="ID26" s="92">
        <v>229780</v>
      </c>
      <c r="IE26" s="116">
        <f>IF(IB26&gt;0,ID26/IB26,0)</f>
        <v>478.70833333000002</v>
      </c>
      <c r="IF26" s="98">
        <f>IF(II26&gt;0,II26/ID26,0)</f>
        <v>10.36</v>
      </c>
      <c r="IG26" s="117">
        <f>IE26*IF26</f>
        <v>4959.4183300000004</v>
      </c>
      <c r="IH26" s="98">
        <f>IG26*IB26</f>
        <v>2380520.7999999998</v>
      </c>
      <c r="II26" s="92">
        <v>2380520.7999999998</v>
      </c>
      <c r="IJ26" s="118">
        <f>II26-IH26</f>
        <v>0</v>
      </c>
      <c r="IK26" s="119">
        <f t="shared" si="207"/>
        <v>1.1883699999999999</v>
      </c>
      <c r="IL26" s="18">
        <f>SUM(IL28:IL41)</f>
        <v>160</v>
      </c>
      <c r="IM26" s="4"/>
      <c r="IN26" s="92">
        <v>85120</v>
      </c>
      <c r="IO26" s="116">
        <f>IF(IL26&gt;0,IN26/IL26,0)</f>
        <v>532</v>
      </c>
      <c r="IP26" s="98">
        <f>IF(IS26&gt;0,IS26/IN26,0)</f>
        <v>10.36</v>
      </c>
      <c r="IQ26" s="117">
        <f>IO26*IP26</f>
        <v>5511.52</v>
      </c>
      <c r="IR26" s="98">
        <f>IQ26*IL26</f>
        <v>881843.19999999995</v>
      </c>
      <c r="IS26" s="92">
        <v>881843.19999999995</v>
      </c>
      <c r="IT26" s="118">
        <f>IS26-IR26</f>
        <v>0</v>
      </c>
      <c r="IU26" s="119">
        <f t="shared" si="208"/>
        <v>1.32067</v>
      </c>
      <c r="IV26" s="18">
        <f>SUM(IV28:IV41)</f>
        <v>109</v>
      </c>
      <c r="IW26" s="4"/>
      <c r="IX26" s="92">
        <v>33280</v>
      </c>
      <c r="IY26" s="116">
        <f>IF(IV26&gt;0,IX26/IV26,0)</f>
        <v>305.32110091999999</v>
      </c>
      <c r="IZ26" s="98">
        <f>IF(JC26&gt;0,JC26/IX26,0)</f>
        <v>10.36</v>
      </c>
      <c r="JA26" s="117">
        <f>IY26*IZ26</f>
        <v>3163.1266099999998</v>
      </c>
      <c r="JB26" s="98">
        <f>JA26*IV26</f>
        <v>344780.79999999999</v>
      </c>
      <c r="JC26" s="92">
        <v>344780.79999999999</v>
      </c>
      <c r="JD26" s="118">
        <f>JC26-JB26</f>
        <v>0</v>
      </c>
      <c r="JE26" s="119">
        <f t="shared" si="209"/>
        <v>0.75795000000000001</v>
      </c>
      <c r="JF26" s="18">
        <f>SUM(JF28:JF41)</f>
        <v>266</v>
      </c>
      <c r="JG26" s="4"/>
      <c r="JH26" s="92">
        <v>127640</v>
      </c>
      <c r="JI26" s="116">
        <f>IF(JF26&gt;0,JH26/JF26,0)</f>
        <v>479.84962406</v>
      </c>
      <c r="JJ26" s="98">
        <f>IF(JM26&gt;0,JM26/JH26,0)</f>
        <v>10.34</v>
      </c>
      <c r="JK26" s="117">
        <f>JI26*JJ26</f>
        <v>4961.6451100000004</v>
      </c>
      <c r="JL26" s="98">
        <f>JK26*JF26</f>
        <v>1319797.6000000001</v>
      </c>
      <c r="JM26" s="92">
        <f>1322350.4-2672.64</f>
        <v>1319677.76</v>
      </c>
      <c r="JN26" s="118">
        <f>JM26-JL26</f>
        <v>-119.84</v>
      </c>
      <c r="JO26" s="119">
        <f t="shared" si="210"/>
        <v>1.1889000000000001</v>
      </c>
      <c r="JP26" s="18">
        <f>SUM(JP28:JP41)</f>
        <v>272</v>
      </c>
      <c r="JQ26" s="4"/>
      <c r="JR26" s="92">
        <v>218760</v>
      </c>
      <c r="JS26" s="116">
        <f>IF(JP26&gt;0,JR26/JP26,0)</f>
        <v>804.26470587999995</v>
      </c>
      <c r="JT26" s="98">
        <f>IF(JW26&gt;0,JW26/JR26,0)</f>
        <v>10.36</v>
      </c>
      <c r="JU26" s="117">
        <f>JS26*JT26</f>
        <v>8332.1823499999991</v>
      </c>
      <c r="JV26" s="98">
        <f>JU26*JP26</f>
        <v>2266353.6</v>
      </c>
      <c r="JW26" s="92">
        <v>2266353.6</v>
      </c>
      <c r="JX26" s="118">
        <f>JW26-JV26</f>
        <v>0</v>
      </c>
      <c r="JY26" s="119">
        <f t="shared" si="211"/>
        <v>1.99655</v>
      </c>
      <c r="JZ26" s="18">
        <f>SUM(JZ28:JZ41)</f>
        <v>0</v>
      </c>
      <c r="KA26" s="4"/>
      <c r="KB26" s="92">
        <v>0</v>
      </c>
      <c r="KC26" s="116">
        <f>IF(JZ26&gt;0,KB26/JZ26,0)</f>
        <v>0</v>
      </c>
      <c r="KD26" s="98">
        <f>IF(KG26&gt;0,KG26/KB26,0)</f>
        <v>0</v>
      </c>
      <c r="KE26" s="117">
        <f>KC26*KD26</f>
        <v>0</v>
      </c>
      <c r="KF26" s="98">
        <f>KE26*JZ26</f>
        <v>0</v>
      </c>
      <c r="KG26" s="92">
        <v>0</v>
      </c>
      <c r="KH26" s="118">
        <f>KG26-KF26</f>
        <v>0</v>
      </c>
      <c r="KI26" s="119">
        <f t="shared" si="212"/>
        <v>0</v>
      </c>
      <c r="KJ26" s="18">
        <f>SUM(KJ28:KJ41)</f>
        <v>163</v>
      </c>
      <c r="KK26" s="4"/>
      <c r="KL26" s="92">
        <v>47460</v>
      </c>
      <c r="KM26" s="116">
        <f>IF(KJ26&gt;0,KL26/KJ26,0)</f>
        <v>291.16564417000001</v>
      </c>
      <c r="KN26" s="98">
        <f>IF(KQ26&gt;0,KQ26/KL26,0)</f>
        <v>10.36</v>
      </c>
      <c r="KO26" s="117">
        <f>KM26*KN26</f>
        <v>3016.4760700000002</v>
      </c>
      <c r="KP26" s="98">
        <f>KO26*KJ26</f>
        <v>491685.6</v>
      </c>
      <c r="KQ26" s="92">
        <v>491685.6</v>
      </c>
      <c r="KR26" s="118">
        <f>KQ26-KP26</f>
        <v>0</v>
      </c>
      <c r="KS26" s="119">
        <f t="shared" si="213"/>
        <v>0.72280999999999995</v>
      </c>
      <c r="KT26" s="18">
        <f>SUM(KT28:KT41)</f>
        <v>343</v>
      </c>
      <c r="KU26" s="4"/>
      <c r="KV26" s="92">
        <v>129160</v>
      </c>
      <c r="KW26" s="116">
        <f>IF(KT26&gt;0,KV26/KT26,0)</f>
        <v>376.55976676</v>
      </c>
      <c r="KX26" s="98">
        <f>IF(LA26&gt;0,LA26/KV26,0)</f>
        <v>10.36</v>
      </c>
      <c r="KY26" s="117">
        <f>KW26*KX26</f>
        <v>3901.1591800000001</v>
      </c>
      <c r="KZ26" s="98">
        <f>KY26*KT26</f>
        <v>1338097.6000000001</v>
      </c>
      <c r="LA26" s="92">
        <v>1338097.6000000001</v>
      </c>
      <c r="LB26" s="118">
        <f>LA26-KZ26</f>
        <v>0</v>
      </c>
      <c r="LC26" s="119">
        <f t="shared" si="214"/>
        <v>0.93479000000000001</v>
      </c>
      <c r="LD26" s="18">
        <f>SUM(LD28:LD41)</f>
        <v>286</v>
      </c>
      <c r="LE26" s="4"/>
      <c r="LF26" s="92">
        <v>84010</v>
      </c>
      <c r="LG26" s="116">
        <f>IF(LD26&gt;0,LF26/LD26,0)</f>
        <v>293.74125873999998</v>
      </c>
      <c r="LH26" s="98">
        <f>IF(LK26&gt;0,LK26/LF26,0)</f>
        <v>10.36</v>
      </c>
      <c r="LI26" s="117">
        <f>LG26*LH26</f>
        <v>3043.1594399999999</v>
      </c>
      <c r="LJ26" s="98">
        <f>LI26*LD26</f>
        <v>870343.6</v>
      </c>
      <c r="LK26" s="92">
        <v>870343.6</v>
      </c>
      <c r="LL26" s="118">
        <f>LK26-LJ26</f>
        <v>0</v>
      </c>
      <c r="LM26" s="119">
        <f t="shared" si="215"/>
        <v>0.72919999999999996</v>
      </c>
      <c r="LN26" s="18">
        <f>SUM(LN28:LN41)</f>
        <v>248</v>
      </c>
      <c r="LO26" s="4"/>
      <c r="LP26" s="92">
        <v>54200</v>
      </c>
      <c r="LQ26" s="116">
        <f>IF(LN26&gt;0,LP26/LN26,0)</f>
        <v>218.54838710000001</v>
      </c>
      <c r="LR26" s="98">
        <f>IF(LU26&gt;0,LU26/LP26,0)</f>
        <v>10.36</v>
      </c>
      <c r="LS26" s="117">
        <f>LQ26*LR26</f>
        <v>2264.16129</v>
      </c>
      <c r="LT26" s="98">
        <f>LS26*LN26</f>
        <v>561512</v>
      </c>
      <c r="LU26" s="92">
        <v>561512</v>
      </c>
      <c r="LV26" s="118">
        <f>LU26-LT26</f>
        <v>0</v>
      </c>
      <c r="LW26" s="119">
        <f t="shared" si="216"/>
        <v>0.54254000000000002</v>
      </c>
      <c r="LX26" s="18">
        <f>SUM(LX28:LX41)</f>
        <v>116</v>
      </c>
      <c r="LY26" s="4"/>
      <c r="LZ26" s="92">
        <v>37340</v>
      </c>
      <c r="MA26" s="116">
        <f>IF(LX26&gt;0,LZ26/LX26,0)</f>
        <v>321.89655171999999</v>
      </c>
      <c r="MB26" s="98">
        <f>IF(ME26&gt;0,ME26/LZ26,0)</f>
        <v>10.36</v>
      </c>
      <c r="MC26" s="117">
        <f>MA26*MB26</f>
        <v>3334.8482800000002</v>
      </c>
      <c r="MD26" s="98">
        <f>MC26*LX26</f>
        <v>386842.4</v>
      </c>
      <c r="ME26" s="92">
        <v>386842.4</v>
      </c>
      <c r="MF26" s="118">
        <f>ME26-MD26</f>
        <v>0</v>
      </c>
      <c r="MG26" s="119">
        <f t="shared" si="217"/>
        <v>0.79908999999999997</v>
      </c>
      <c r="MH26" s="18">
        <f>SUM(MH28:MH41)</f>
        <v>145</v>
      </c>
      <c r="MI26" s="4"/>
      <c r="MJ26" s="92">
        <v>41960</v>
      </c>
      <c r="MK26" s="116">
        <f>IF(MH26&gt;0,MJ26/MH26,0)</f>
        <v>289.37931034000002</v>
      </c>
      <c r="ML26" s="98">
        <f>IF(MO26&gt;0,MO26/MJ26,0)</f>
        <v>10.36</v>
      </c>
      <c r="MM26" s="117">
        <f>MK26*ML26</f>
        <v>2997.9696600000002</v>
      </c>
      <c r="MN26" s="98">
        <f>MM26*MH26</f>
        <v>434705.6</v>
      </c>
      <c r="MO26" s="92">
        <v>434705.6</v>
      </c>
      <c r="MP26" s="118">
        <f>MO26-MN26</f>
        <v>0</v>
      </c>
      <c r="MQ26" s="119">
        <f t="shared" si="218"/>
        <v>0.71836999999999995</v>
      </c>
      <c r="MR26" s="18">
        <f>SUM(MR28:MR41)</f>
        <v>314</v>
      </c>
      <c r="MS26" s="4"/>
      <c r="MT26" s="92">
        <v>69650</v>
      </c>
      <c r="MU26" s="116">
        <f>IF(MR26&gt;0,MT26/MR26,0)</f>
        <v>221.81528661999999</v>
      </c>
      <c r="MV26" s="98">
        <f>IF(MY26&gt;0,MY26/MT26,0)</f>
        <v>10.36</v>
      </c>
      <c r="MW26" s="117">
        <f>MU26*MV26</f>
        <v>2298.0063700000001</v>
      </c>
      <c r="MX26" s="98">
        <f>MW26*MR26</f>
        <v>721574</v>
      </c>
      <c r="MY26" s="92">
        <v>721574</v>
      </c>
      <c r="MZ26" s="118">
        <f>MY26-MX26</f>
        <v>0</v>
      </c>
      <c r="NA26" s="119">
        <f t="shared" si="219"/>
        <v>0.55064999999999997</v>
      </c>
      <c r="NB26" s="18">
        <f>SUM(NB28:NB41)</f>
        <v>101</v>
      </c>
      <c r="NC26" s="4"/>
      <c r="ND26" s="92">
        <v>43110</v>
      </c>
      <c r="NE26" s="116">
        <f>IF(NB26&gt;0,ND26/NB26,0)</f>
        <v>426.83168317000002</v>
      </c>
      <c r="NF26" s="98">
        <f>IF(NI26&gt;0,NI26/ND26,0)</f>
        <v>10.36</v>
      </c>
      <c r="NG26" s="117">
        <f>NE26*NF26</f>
        <v>4421.97624</v>
      </c>
      <c r="NH26" s="98">
        <f>NG26*NB26</f>
        <v>446619.6</v>
      </c>
      <c r="NI26" s="92">
        <v>446619.6</v>
      </c>
      <c r="NJ26" s="118">
        <f>NI26-NH26</f>
        <v>0</v>
      </c>
      <c r="NK26" s="119">
        <f t="shared" si="220"/>
        <v>1.05959</v>
      </c>
      <c r="NL26" s="18">
        <f>SUM(NL28:NL41)</f>
        <v>153</v>
      </c>
      <c r="NM26" s="4"/>
      <c r="NN26" s="92">
        <v>60940</v>
      </c>
      <c r="NO26" s="116">
        <f>IF(NL26&gt;0,NN26/NL26,0)</f>
        <v>398.30065359000002</v>
      </c>
      <c r="NP26" s="98">
        <f>IF(NS26&gt;0,NS26/NN26,0)</f>
        <v>10.36</v>
      </c>
      <c r="NQ26" s="117">
        <f>NO26*NP26</f>
        <v>4126.3947699999999</v>
      </c>
      <c r="NR26" s="98">
        <f>NQ26*NL26</f>
        <v>631338.4</v>
      </c>
      <c r="NS26" s="92">
        <v>631338.4</v>
      </c>
      <c r="NT26" s="118">
        <f>NS26-NR26</f>
        <v>0</v>
      </c>
      <c r="NU26" s="119">
        <f t="shared" si="221"/>
        <v>0.98875999999999997</v>
      </c>
      <c r="NV26" s="18">
        <f>SUM(NV28:NV41)</f>
        <v>482</v>
      </c>
      <c r="NW26" s="4"/>
      <c r="NX26" s="92">
        <v>114640</v>
      </c>
      <c r="NY26" s="116">
        <f>IF(NV26&gt;0,NX26/NV26,0)</f>
        <v>237.84232365</v>
      </c>
      <c r="NZ26" s="98">
        <f>IF(OC26&gt;0,OC26/NX26,0)</f>
        <v>10.36</v>
      </c>
      <c r="OA26" s="117">
        <f>NY26*NZ26</f>
        <v>2464.0464700000002</v>
      </c>
      <c r="OB26" s="98">
        <f>OA26*NV26</f>
        <v>1187670.3999999999</v>
      </c>
      <c r="OC26" s="92">
        <v>1187670.3999999999</v>
      </c>
      <c r="OD26" s="118">
        <f>OC26-OB26</f>
        <v>0</v>
      </c>
      <c r="OE26" s="119">
        <f t="shared" si="222"/>
        <v>0.59043000000000001</v>
      </c>
      <c r="OF26" s="18">
        <f>SUM(OF28:OF41)</f>
        <v>175</v>
      </c>
      <c r="OG26" s="4"/>
      <c r="OH26" s="92">
        <v>30880</v>
      </c>
      <c r="OI26" s="116">
        <f>IF(OF26&gt;0,OH26/OF26,0)</f>
        <v>176.45714286</v>
      </c>
      <c r="OJ26" s="98">
        <f>IF(OM26&gt;0,OM26/OH26,0)</f>
        <v>10.36</v>
      </c>
      <c r="OK26" s="117">
        <f>OI26*OJ26</f>
        <v>1828.096</v>
      </c>
      <c r="OL26" s="98">
        <f>OK26*OF26</f>
        <v>319916.79999999999</v>
      </c>
      <c r="OM26" s="92">
        <v>319916.79999999999</v>
      </c>
      <c r="ON26" s="118">
        <f>OM26-OL26</f>
        <v>0</v>
      </c>
      <c r="OO26" s="119">
        <f t="shared" si="223"/>
        <v>0.43804999999999999</v>
      </c>
      <c r="OP26" s="18">
        <f>SUM(OP28:OP41)</f>
        <v>141</v>
      </c>
      <c r="OQ26" s="4"/>
      <c r="OR26" s="92">
        <v>54720</v>
      </c>
      <c r="OS26" s="116">
        <f>IF(OP26&gt;0,OR26/OP26,0)</f>
        <v>388.08510638000001</v>
      </c>
      <c r="OT26" s="98">
        <f>IF(OW26&gt;0,OW26/OR26,0)</f>
        <v>10.36</v>
      </c>
      <c r="OU26" s="117">
        <f>OS26*OT26</f>
        <v>4020.5617000000002</v>
      </c>
      <c r="OV26" s="98">
        <f>OU26*OP26</f>
        <v>566899.19999999995</v>
      </c>
      <c r="OW26" s="92">
        <v>566899.19999999995</v>
      </c>
      <c r="OX26" s="118">
        <f>OW26-OV26</f>
        <v>0</v>
      </c>
      <c r="OY26" s="119">
        <f t="shared" si="224"/>
        <v>0.96340000000000003</v>
      </c>
      <c r="OZ26" s="18">
        <f>SUM(OZ28:OZ41)</f>
        <v>226</v>
      </c>
      <c r="PA26" s="4"/>
      <c r="PB26" s="92">
        <v>121290</v>
      </c>
      <c r="PC26" s="116">
        <f>IF(OZ26&gt;0,PB26/OZ26,0)</f>
        <v>536.68141592999996</v>
      </c>
      <c r="PD26" s="98">
        <f>IF(PG26&gt;0,PG26/PB26,0)</f>
        <v>10.36</v>
      </c>
      <c r="PE26" s="117">
        <f>PC26*PD26</f>
        <v>5560.0194700000002</v>
      </c>
      <c r="PF26" s="98">
        <f>PE26*OZ26</f>
        <v>1256564.3999999999</v>
      </c>
      <c r="PG26" s="92">
        <v>1256564.3999999999</v>
      </c>
      <c r="PH26" s="118">
        <f>PG26-PF26</f>
        <v>0</v>
      </c>
      <c r="PI26" s="119">
        <f t="shared" si="225"/>
        <v>1.33229</v>
      </c>
      <c r="PJ26" s="18">
        <f>SUM(PJ28:PJ41)</f>
        <v>67</v>
      </c>
      <c r="PK26" s="4"/>
      <c r="PL26" s="92">
        <v>38750</v>
      </c>
      <c r="PM26" s="116">
        <f>IF(PJ26&gt;0,PL26/PJ26,0)</f>
        <v>578.35820895999996</v>
      </c>
      <c r="PN26" s="98">
        <f>IF(PQ26&gt;0,PQ26/PL26,0)</f>
        <v>10.36</v>
      </c>
      <c r="PO26" s="117">
        <f>PM26*PN26</f>
        <v>5991.7910400000001</v>
      </c>
      <c r="PP26" s="98">
        <f>PO26*PJ26</f>
        <v>401450</v>
      </c>
      <c r="PQ26" s="92">
        <v>401450</v>
      </c>
      <c r="PR26" s="118">
        <f>PQ26-PP26</f>
        <v>0</v>
      </c>
      <c r="PS26" s="119">
        <f t="shared" si="226"/>
        <v>1.4357500000000001</v>
      </c>
      <c r="PT26" s="18">
        <f>SUM(PT28:PT41)</f>
        <v>147</v>
      </c>
      <c r="PU26" s="4"/>
      <c r="PV26" s="92">
        <v>31970</v>
      </c>
      <c r="PW26" s="116">
        <f>IF(PT26&gt;0,PV26/PT26,0)</f>
        <v>217.48299320000001</v>
      </c>
      <c r="PX26" s="98">
        <f>IF(QA26&gt;0,QA26/PV26,0)</f>
        <v>10.36</v>
      </c>
      <c r="PY26" s="117">
        <f>PW26*PX26</f>
        <v>2253.12381</v>
      </c>
      <c r="PZ26" s="98">
        <f>PY26*PT26</f>
        <v>331209.2</v>
      </c>
      <c r="QA26" s="92">
        <v>331209.2</v>
      </c>
      <c r="QB26" s="118">
        <f>QA26-PZ26</f>
        <v>0</v>
      </c>
      <c r="QC26" s="119">
        <f t="shared" si="227"/>
        <v>0.53988999999999998</v>
      </c>
      <c r="QD26" s="18">
        <f>SUM(QD28:QD41)</f>
        <v>0</v>
      </c>
      <c r="QE26" s="4"/>
      <c r="QF26" s="92"/>
      <c r="QG26" s="116">
        <f>IF(QD26&gt;0,QF26/QD26,0)</f>
        <v>0</v>
      </c>
      <c r="QH26" s="98">
        <f>IF(QK26&gt;0,QK26/QF26,0)</f>
        <v>0</v>
      </c>
      <c r="QI26" s="117">
        <f>QG26*QH26</f>
        <v>0</v>
      </c>
      <c r="QJ26" s="98">
        <f>QI26*QD26</f>
        <v>0</v>
      </c>
      <c r="QK26" s="92"/>
      <c r="QL26" s="118">
        <f>QK26-QJ26</f>
        <v>0</v>
      </c>
      <c r="QM26" s="119">
        <f t="shared" si="228"/>
        <v>0</v>
      </c>
      <c r="QN26" s="18">
        <f>SUM(QN28:QN41)</f>
        <v>244</v>
      </c>
      <c r="QO26" s="4"/>
      <c r="QP26" s="92">
        <v>94260</v>
      </c>
      <c r="QQ26" s="116">
        <f>IF(QN26&gt;0,QP26/QN26,0)</f>
        <v>386.31147541000001</v>
      </c>
      <c r="QR26" s="98">
        <f>IF(QU26&gt;0,QU26/QP26,0)</f>
        <v>10.36</v>
      </c>
      <c r="QS26" s="117">
        <f>QQ26*QR26</f>
        <v>4002.1868899999999</v>
      </c>
      <c r="QT26" s="98">
        <f>QS26*QN26</f>
        <v>976533.6</v>
      </c>
      <c r="QU26" s="92">
        <v>976533.6</v>
      </c>
      <c r="QV26" s="118">
        <f>QU26-QT26</f>
        <v>0</v>
      </c>
      <c r="QW26" s="119">
        <f t="shared" si="229"/>
        <v>0.95899999999999996</v>
      </c>
      <c r="QX26" s="18">
        <f>SUM(QX28:QX41)</f>
        <v>155</v>
      </c>
      <c r="QY26" s="4"/>
      <c r="QZ26" s="92">
        <v>42360</v>
      </c>
      <c r="RA26" s="116">
        <f>IF(QX26&gt;0,QZ26/QX26,0)</f>
        <v>273.29032258000001</v>
      </c>
      <c r="RB26" s="98">
        <f>IF(RE26&gt;0,RE26/QZ26,0)</f>
        <v>10.36</v>
      </c>
      <c r="RC26" s="117">
        <f>RA26*RB26</f>
        <v>2831.2877400000002</v>
      </c>
      <c r="RD26" s="98">
        <f>RC26*QX26</f>
        <v>438849.6</v>
      </c>
      <c r="RE26" s="92">
        <v>438849.6</v>
      </c>
      <c r="RF26" s="118">
        <f>RE26-RD26</f>
        <v>0</v>
      </c>
      <c r="RG26" s="119">
        <f t="shared" si="230"/>
        <v>0.67842999999999998</v>
      </c>
      <c r="RH26" s="18">
        <f>SUM(RH28:RH41)</f>
        <v>156</v>
      </c>
      <c r="RI26" s="4"/>
      <c r="RJ26" s="92">
        <v>38540</v>
      </c>
      <c r="RK26" s="116">
        <f>IF(RH26&gt;0,RJ26/RH26,0)</f>
        <v>247.05128205</v>
      </c>
      <c r="RL26" s="98">
        <f>IF(RO26&gt;0,RO26/RJ26,0)</f>
        <v>10.36</v>
      </c>
      <c r="RM26" s="117">
        <f>RK26*RL26</f>
        <v>2559.4512800000002</v>
      </c>
      <c r="RN26" s="98">
        <f>RM26*RH26</f>
        <v>399274.4</v>
      </c>
      <c r="RO26" s="92">
        <v>399274.4</v>
      </c>
      <c r="RP26" s="118">
        <f>RO26-RN26</f>
        <v>0</v>
      </c>
      <c r="RQ26" s="119">
        <f t="shared" si="231"/>
        <v>0.61329</v>
      </c>
      <c r="RR26" s="18">
        <f>SUM(RR28:RR41)</f>
        <v>141</v>
      </c>
      <c r="RS26" s="4"/>
      <c r="RT26" s="92">
        <v>63570</v>
      </c>
      <c r="RU26" s="116">
        <f>IF(RR26&gt;0,RT26/RR26,0)</f>
        <v>450.85106382999999</v>
      </c>
      <c r="RV26" s="98">
        <f>IF(RY26&gt;0,RY26/RT26,0)</f>
        <v>10.36</v>
      </c>
      <c r="RW26" s="117">
        <f>RU26*RV26</f>
        <v>4670.8170200000004</v>
      </c>
      <c r="RX26" s="98">
        <f>RW26*RR26</f>
        <v>658585.19999999995</v>
      </c>
      <c r="RY26" s="92">
        <v>658585.19999999995</v>
      </c>
      <c r="RZ26" s="118">
        <f>RY26-RX26</f>
        <v>0</v>
      </c>
      <c r="SA26" s="119">
        <f t="shared" si="232"/>
        <v>1.1192200000000001</v>
      </c>
      <c r="SB26" s="18">
        <f>SUM(SB28:SB41)</f>
        <v>359</v>
      </c>
      <c r="SC26" s="4"/>
      <c r="SD26" s="92">
        <v>127000</v>
      </c>
      <c r="SE26" s="116">
        <f>IF(SB26&gt;0,SD26/SB26,0)</f>
        <v>353.76044567999998</v>
      </c>
      <c r="SF26" s="98">
        <f>IF(SI26&gt;0,SI26/SD26,0)</f>
        <v>10.36</v>
      </c>
      <c r="SG26" s="117">
        <f>SE26*SF26</f>
        <v>3664.95822</v>
      </c>
      <c r="SH26" s="98">
        <f>SG26*SB26</f>
        <v>1315720</v>
      </c>
      <c r="SI26" s="92">
        <v>1315720</v>
      </c>
      <c r="SJ26" s="118">
        <f>SI26-SH26</f>
        <v>0</v>
      </c>
      <c r="SK26" s="119">
        <f t="shared" si="233"/>
        <v>0.87819000000000003</v>
      </c>
      <c r="SL26" s="18">
        <f>SUM(SL28:SL41)</f>
        <v>84</v>
      </c>
      <c r="SM26" s="4"/>
      <c r="SN26" s="92">
        <v>18260</v>
      </c>
      <c r="SO26" s="116">
        <f>IF(SL26&gt;0,SN26/SL26,0)</f>
        <v>217.38095238</v>
      </c>
      <c r="SP26" s="98">
        <f>IF(SS26&gt;0,SS26/SN26,0)</f>
        <v>10.36</v>
      </c>
      <c r="SQ26" s="117">
        <f>SO26*SP26</f>
        <v>2252.0666700000002</v>
      </c>
      <c r="SR26" s="98">
        <f>SQ26*SL26</f>
        <v>189173.6</v>
      </c>
      <c r="SS26" s="92">
        <v>189173.6</v>
      </c>
      <c r="ST26" s="118">
        <f>SS26-SR26</f>
        <v>0</v>
      </c>
      <c r="SU26" s="119">
        <f t="shared" si="234"/>
        <v>0.53964000000000001</v>
      </c>
      <c r="SV26" s="18">
        <f>SUM(SV28:SV41)</f>
        <v>299</v>
      </c>
      <c r="SW26" s="4"/>
      <c r="SX26" s="92">
        <v>124410</v>
      </c>
      <c r="SY26" s="116">
        <f>IF(SV26&gt;0,SX26/SV26,0)</f>
        <v>416.08695652</v>
      </c>
      <c r="SZ26" s="98">
        <f>IF(TC26&gt;0,TC26/SX26,0)</f>
        <v>10.36</v>
      </c>
      <c r="TA26" s="117">
        <f>SY26*SZ26</f>
        <v>4310.6608699999997</v>
      </c>
      <c r="TB26" s="98">
        <f>TA26*SV26</f>
        <v>1288887.6000000001</v>
      </c>
      <c r="TC26" s="92">
        <v>1288887.6000000001</v>
      </c>
      <c r="TD26" s="118">
        <f>TC26-TB26</f>
        <v>0</v>
      </c>
      <c r="TE26" s="119">
        <f t="shared" si="235"/>
        <v>1.0329200000000001</v>
      </c>
      <c r="TF26" s="18">
        <f>SUM(TF28:TF41)</f>
        <v>265</v>
      </c>
      <c r="TG26" s="4"/>
      <c r="TH26" s="92">
        <v>204960</v>
      </c>
      <c r="TI26" s="116">
        <f>IF(TF26&gt;0,TH26/TF26,0)</f>
        <v>773.43396226000004</v>
      </c>
      <c r="TJ26" s="98">
        <f>IF(TM26&gt;0,TM26/TH26,0)</f>
        <v>10.36</v>
      </c>
      <c r="TK26" s="117">
        <f>TI26*TJ26</f>
        <v>8012.77585</v>
      </c>
      <c r="TL26" s="98">
        <f>TK26*TF26</f>
        <v>2123385.6</v>
      </c>
      <c r="TM26" s="92">
        <v>2123385.6</v>
      </c>
      <c r="TN26" s="118">
        <f>TM26-TL26</f>
        <v>0</v>
      </c>
      <c r="TO26" s="119">
        <f t="shared" si="236"/>
        <v>1.92001</v>
      </c>
      <c r="TP26" s="18">
        <f>SUM(TP28:TP41)</f>
        <v>151</v>
      </c>
      <c r="TQ26" s="4"/>
      <c r="TR26" s="92">
        <v>48320</v>
      </c>
      <c r="TS26" s="116">
        <f>IF(TP26&gt;0,TR26/TP26,0)</f>
        <v>320</v>
      </c>
      <c r="TT26" s="98">
        <f>IF(TW26&gt;0,TW26/TR26,0)</f>
        <v>10.36</v>
      </c>
      <c r="TU26" s="117">
        <f>TS26*TT26</f>
        <v>3315.2</v>
      </c>
      <c r="TV26" s="98">
        <f>TU26*TP26</f>
        <v>500595.20000000001</v>
      </c>
      <c r="TW26" s="92">
        <v>500595.20000000001</v>
      </c>
      <c r="TX26" s="118">
        <f>TW26-TV26</f>
        <v>0</v>
      </c>
      <c r="TY26" s="119">
        <f t="shared" si="237"/>
        <v>0.79439000000000004</v>
      </c>
      <c r="TZ26" s="18">
        <f>SUM(TZ28:TZ41)</f>
        <v>254</v>
      </c>
      <c r="UA26" s="4"/>
      <c r="UB26" s="92">
        <v>59930</v>
      </c>
      <c r="UC26" s="116">
        <f>IF(TZ26&gt;0,UB26/TZ26,0)</f>
        <v>235.94488189</v>
      </c>
      <c r="UD26" s="98">
        <f>IF(UG26&gt;0,UG26/UB26,0)</f>
        <v>10.36</v>
      </c>
      <c r="UE26" s="117">
        <f>UC26*UD26</f>
        <v>2444.3889800000002</v>
      </c>
      <c r="UF26" s="98">
        <f>UE26*TZ26</f>
        <v>620874.80000000005</v>
      </c>
      <c r="UG26" s="92">
        <v>620874.80000000005</v>
      </c>
      <c r="UH26" s="118">
        <f>UG26-UF26</f>
        <v>0</v>
      </c>
      <c r="UI26" s="119">
        <f t="shared" si="238"/>
        <v>0.58572000000000002</v>
      </c>
      <c r="UJ26" s="18">
        <f>SUM(UJ28:UJ41)</f>
        <v>192</v>
      </c>
      <c r="UK26" s="4"/>
      <c r="UL26" s="92">
        <v>70000</v>
      </c>
      <c r="UM26" s="116">
        <f>IF(UJ26&gt;0,UL26/UJ26,0)</f>
        <v>364.58333333000002</v>
      </c>
      <c r="UN26" s="98">
        <f>IF(UQ26&gt;0,UQ26/UL26,0)</f>
        <v>10.36</v>
      </c>
      <c r="UO26" s="117">
        <f>UM26*UN26</f>
        <v>3777.0833299999999</v>
      </c>
      <c r="UP26" s="98">
        <f>UO26*UJ26</f>
        <v>725200</v>
      </c>
      <c r="UQ26" s="92">
        <v>725200</v>
      </c>
      <c r="UR26" s="118">
        <f>UQ26-UP26</f>
        <v>0</v>
      </c>
      <c r="US26" s="119">
        <f t="shared" si="239"/>
        <v>0.90505999999999998</v>
      </c>
      <c r="UT26" s="18">
        <f>SUM(UT28:UT41)</f>
        <v>329</v>
      </c>
      <c r="UU26" s="4"/>
      <c r="UV26" s="92">
        <v>190680</v>
      </c>
      <c r="UW26" s="116">
        <f>IF(UT26&gt;0,UV26/UT26,0)</f>
        <v>579.57446808999998</v>
      </c>
      <c r="UX26" s="98">
        <f>IF(VA26&gt;0,VA26/UV26,0)</f>
        <v>10.36</v>
      </c>
      <c r="UY26" s="117">
        <f>UW26*UX26</f>
        <v>6004.39149</v>
      </c>
      <c r="UZ26" s="98">
        <f>UY26*UT26</f>
        <v>1975444.8</v>
      </c>
      <c r="VA26" s="92">
        <v>1975444.8</v>
      </c>
      <c r="VB26" s="118">
        <f>VA26-UZ26</f>
        <v>0</v>
      </c>
      <c r="VC26" s="119">
        <f t="shared" si="240"/>
        <v>1.4387700000000001</v>
      </c>
      <c r="VD26" s="18">
        <f>SUM(VD28:VD41)</f>
        <v>318</v>
      </c>
      <c r="VE26" s="4"/>
      <c r="VF26" s="92">
        <v>92330</v>
      </c>
      <c r="VG26" s="116">
        <f>IF(VD26&gt;0,VF26/VD26,0)</f>
        <v>290.34591195000002</v>
      </c>
      <c r="VH26" s="98">
        <f>IF(VK26&gt;0,VK26/VF26,0)</f>
        <v>10.36</v>
      </c>
      <c r="VI26" s="117">
        <f>VG26*VH26</f>
        <v>3007.9836500000001</v>
      </c>
      <c r="VJ26" s="98">
        <f>VI26*VD26</f>
        <v>956538.8</v>
      </c>
      <c r="VK26" s="92">
        <v>956538.8</v>
      </c>
      <c r="VL26" s="118">
        <f>VK26-VJ26</f>
        <v>0</v>
      </c>
      <c r="VM26" s="119">
        <f t="shared" si="241"/>
        <v>0.72077000000000002</v>
      </c>
      <c r="VN26" s="18">
        <f>SUM(VN28:VN41)</f>
        <v>515</v>
      </c>
      <c r="VO26" s="4"/>
      <c r="VP26" s="92">
        <v>286560</v>
      </c>
      <c r="VQ26" s="116">
        <f>IF(VN26&gt;0,VP26/VN26,0)</f>
        <v>556.42718447000004</v>
      </c>
      <c r="VR26" s="98">
        <f>IF(VU26&gt;0,VU26/VP26,0)</f>
        <v>10.36</v>
      </c>
      <c r="VS26" s="117">
        <f>VQ26*VR26</f>
        <v>5764.5856299999996</v>
      </c>
      <c r="VT26" s="98">
        <f>VS26*VN26</f>
        <v>2968761.6</v>
      </c>
      <c r="VU26" s="92">
        <v>2968761.6</v>
      </c>
      <c r="VV26" s="118">
        <f>VU26-VT26</f>
        <v>0</v>
      </c>
      <c r="VW26" s="119">
        <f t="shared" si="242"/>
        <v>1.3813</v>
      </c>
      <c r="VX26" s="18">
        <f>SUM(VX28:VX41)</f>
        <v>345</v>
      </c>
      <c r="VY26" s="4"/>
      <c r="VZ26" s="92">
        <v>167040</v>
      </c>
      <c r="WA26" s="116">
        <f>IF(VX26&gt;0,VZ26/VX26,0)</f>
        <v>484.17391304</v>
      </c>
      <c r="WB26" s="98">
        <f>IF(WE26&gt;0,WE26/VZ26,0)</f>
        <v>10.36</v>
      </c>
      <c r="WC26" s="117">
        <f>WA26*WB26</f>
        <v>5016.0417399999997</v>
      </c>
      <c r="WD26" s="98">
        <f>WC26*VX26</f>
        <v>1730534.3999999999</v>
      </c>
      <c r="WE26" s="92">
        <v>1730534.3999999999</v>
      </c>
      <c r="WF26" s="118">
        <f>WE26-WD26</f>
        <v>0</v>
      </c>
      <c r="WG26" s="119">
        <f t="shared" si="243"/>
        <v>1.20194</v>
      </c>
      <c r="WH26" s="18">
        <f>SUM(WH28:WH41)</f>
        <v>12167</v>
      </c>
      <c r="WI26" s="4"/>
      <c r="WJ26" s="124">
        <f>H26+R26+AB26+AL26+AV26+BF26+BP26+BZ26+CJ26+CT26+DD26+DN26+DX26+EH26+ER26+FB26+FL26+FV26+GF26+GP26+GZ26+HJ26+HT26+ID26+IN26+IX26+JH26+JR26+KB26+KL26+KV26+LF26+LP26+LZ26+MJ26+MT26+ND26+NN26+NX26+OH26+OR26+PB26+PL26+PV26+QF26+QP26+QZ26+RJ26+RT26+SD26+SN26+SX26+TH26+TR26+UB26+UL26+UV26+VF26+VP26+VZ26</f>
        <v>4901200</v>
      </c>
      <c r="WK26" s="116">
        <f>IF(WH26&gt;0,WJ26/WH26,0)</f>
        <v>402.8273198</v>
      </c>
      <c r="WL26" s="98">
        <f>IF(WO26&gt;0,WO26/WJ26,0)</f>
        <v>10.36</v>
      </c>
      <c r="WM26" s="117">
        <f>WK26*WL26</f>
        <v>4173.2910300000003</v>
      </c>
      <c r="WN26" s="98">
        <f>WM26*WH26</f>
        <v>50776431.960000001</v>
      </c>
      <c r="WO26" s="124">
        <f>M26+W26+AG26+AQ26+BA26+BK26+BU26+CE26+CO26+CY26+DI26+DS26+EC26+EM26+EW26+FG26+FQ26+GA26+GK26+GU26+HE26+HO26+HY26+II26+IS26+JC26+JM26+JW26+KG26+KQ26+LA26+LK26+LU26+ME26+MO26+MY26+NI26+NS26+OC26+OM26+OW26+PG26+PQ26+QA26+QK26+QU26+RE26+RO26+RY26+SI26+SS26+TC26+TM26+TW26+UG26+UQ26+VA26+VK26+VU26+WE26</f>
        <v>50773759.359999999</v>
      </c>
      <c r="WP26" s="118">
        <f>WO26-WN26</f>
        <v>-2672.6</v>
      </c>
    </row>
    <row r="27" spans="1:614" s="111" customFormat="1" x14ac:dyDescent="0.25">
      <c r="A27" s="109"/>
      <c r="B27" s="110" t="s">
        <v>472</v>
      </c>
      <c r="C27" s="110"/>
      <c r="D27" s="110"/>
      <c r="E27" s="110"/>
      <c r="F27" s="120"/>
      <c r="G27" s="110"/>
      <c r="H27" s="118">
        <f>H26-(SUM(H28:H41))</f>
        <v>-0.01</v>
      </c>
      <c r="I27" s="121"/>
      <c r="J27" s="118"/>
      <c r="K27" s="122"/>
      <c r="L27" s="118">
        <f>L26-(SUM(L28:L41))</f>
        <v>-0.11</v>
      </c>
      <c r="M27" s="118"/>
      <c r="N27" s="118"/>
      <c r="O27" s="110"/>
      <c r="P27" s="120"/>
      <c r="Q27" s="110"/>
      <c r="R27" s="118">
        <f>R26-(SUM(R28:R41))</f>
        <v>-1.32</v>
      </c>
      <c r="S27" s="121"/>
      <c r="T27" s="118"/>
      <c r="U27" s="122"/>
      <c r="V27" s="118">
        <f>V26-(SUM(V28:V41))</f>
        <v>-13.67</v>
      </c>
      <c r="W27" s="118"/>
      <c r="X27" s="118"/>
      <c r="Y27" s="110"/>
      <c r="Z27" s="120"/>
      <c r="AA27" s="110"/>
      <c r="AB27" s="118">
        <f>AB26-(SUM(AB28:AB41))</f>
        <v>0</v>
      </c>
      <c r="AC27" s="121"/>
      <c r="AD27" s="118"/>
      <c r="AE27" s="122"/>
      <c r="AF27" s="118">
        <f>AF26-(SUM(AF28:AF41))</f>
        <v>0</v>
      </c>
      <c r="AG27" s="118"/>
      <c r="AH27" s="118"/>
      <c r="AI27" s="110"/>
      <c r="AJ27" s="120"/>
      <c r="AK27" s="110"/>
      <c r="AL27" s="118">
        <f>AL26-(SUM(AL28:AL41))</f>
        <v>-1.1399999999999999</v>
      </c>
      <c r="AM27" s="121"/>
      <c r="AN27" s="118"/>
      <c r="AO27" s="122"/>
      <c r="AP27" s="118">
        <f>AP26-(SUM(AP28:AP41))</f>
        <v>-11.82</v>
      </c>
      <c r="AQ27" s="118"/>
      <c r="AR27" s="118"/>
      <c r="AS27" s="110"/>
      <c r="AT27" s="120"/>
      <c r="AU27" s="110"/>
      <c r="AV27" s="118">
        <f>AV26-(SUM(AV28:AV41))</f>
        <v>0</v>
      </c>
      <c r="AW27" s="121"/>
      <c r="AX27" s="118"/>
      <c r="AY27" s="122"/>
      <c r="AZ27" s="118">
        <f>AZ26-(SUM(AZ28:AZ41))</f>
        <v>0</v>
      </c>
      <c r="BA27" s="118"/>
      <c r="BB27" s="118"/>
      <c r="BC27" s="110"/>
      <c r="BD27" s="120"/>
      <c r="BE27" s="110"/>
      <c r="BF27" s="118" t="e">
        <f>BF26-(SUM(BF28:BF41))</f>
        <v>#DIV/0!</v>
      </c>
      <c r="BG27" s="121"/>
      <c r="BH27" s="118"/>
      <c r="BI27" s="122"/>
      <c r="BJ27" s="118">
        <f>BJ26-(SUM(BJ28:BJ41))</f>
        <v>0</v>
      </c>
      <c r="BK27" s="118"/>
      <c r="BL27" s="118"/>
      <c r="BM27" s="110"/>
      <c r="BN27" s="120"/>
      <c r="BO27" s="110"/>
      <c r="BP27" s="118">
        <f>BP26-(SUM(BP28:BP41))</f>
        <v>0</v>
      </c>
      <c r="BQ27" s="121"/>
      <c r="BR27" s="118"/>
      <c r="BS27" s="122"/>
      <c r="BT27" s="118">
        <f>BT26-(SUM(BT28:BT41))</f>
        <v>0.01</v>
      </c>
      <c r="BU27" s="118"/>
      <c r="BV27" s="118"/>
      <c r="BW27" s="110"/>
      <c r="BX27" s="120"/>
      <c r="BY27" s="110"/>
      <c r="BZ27" s="118" t="e">
        <f>BZ26-(SUM(BZ28:BZ41))</f>
        <v>#DIV/0!</v>
      </c>
      <c r="CA27" s="121"/>
      <c r="CB27" s="118"/>
      <c r="CC27" s="122"/>
      <c r="CD27" s="118">
        <f>CD26-(SUM(CD28:CD41))</f>
        <v>0</v>
      </c>
      <c r="CE27" s="118"/>
      <c r="CF27" s="118"/>
      <c r="CG27" s="110"/>
      <c r="CH27" s="120"/>
      <c r="CI27" s="110"/>
      <c r="CJ27" s="118">
        <f>CJ26-(SUM(CJ28:CJ41))</f>
        <v>0.01</v>
      </c>
      <c r="CK27" s="121"/>
      <c r="CL27" s="118"/>
      <c r="CM27" s="122"/>
      <c r="CN27" s="118">
        <f>CN26-(SUM(CN28:CN41))</f>
        <v>0.1</v>
      </c>
      <c r="CO27" s="118"/>
      <c r="CP27" s="118"/>
      <c r="CQ27" s="110"/>
      <c r="CR27" s="120"/>
      <c r="CS27" s="110"/>
      <c r="CT27" s="118" t="e">
        <f>CT26-(SUM(CT28:CT41))</f>
        <v>#DIV/0!</v>
      </c>
      <c r="CU27" s="121"/>
      <c r="CV27" s="118"/>
      <c r="CW27" s="122"/>
      <c r="CX27" s="118">
        <f>CX26-(SUM(CX28:CX41))</f>
        <v>0</v>
      </c>
      <c r="CY27" s="118"/>
      <c r="CZ27" s="118"/>
      <c r="DA27" s="110"/>
      <c r="DB27" s="120"/>
      <c r="DC27" s="110"/>
      <c r="DD27" s="118">
        <f>DD26-(SUM(DD28:DD41))</f>
        <v>0</v>
      </c>
      <c r="DE27" s="121"/>
      <c r="DF27" s="118"/>
      <c r="DG27" s="122"/>
      <c r="DH27" s="118">
        <f>DH26-(SUM(DH28:DH41))</f>
        <v>0</v>
      </c>
      <c r="DI27" s="118"/>
      <c r="DJ27" s="118"/>
      <c r="DK27" s="110"/>
      <c r="DL27" s="120"/>
      <c r="DM27" s="110"/>
      <c r="DN27" s="118">
        <f>DN26-(SUM(DN28:DN41))</f>
        <v>-0.01</v>
      </c>
      <c r="DO27" s="121"/>
      <c r="DP27" s="118"/>
      <c r="DQ27" s="122"/>
      <c r="DR27" s="118">
        <f>DR26-(SUM(DR28:DR41))</f>
        <v>-0.1</v>
      </c>
      <c r="DS27" s="118"/>
      <c r="DT27" s="118"/>
      <c r="DU27" s="110"/>
      <c r="DV27" s="120"/>
      <c r="DW27" s="110"/>
      <c r="DX27" s="118">
        <f>DX26-(SUM(DX28:DX41))</f>
        <v>0</v>
      </c>
      <c r="DY27" s="121"/>
      <c r="DZ27" s="118"/>
      <c r="EA27" s="122"/>
      <c r="EB27" s="118">
        <f>EB26-(SUM(EB28:EB41))</f>
        <v>0</v>
      </c>
      <c r="EC27" s="118"/>
      <c r="ED27" s="118"/>
      <c r="EE27" s="110"/>
      <c r="EF27" s="120"/>
      <c r="EG27" s="110"/>
      <c r="EH27" s="118">
        <f>EH26-(SUM(EH28:EH41))</f>
        <v>0</v>
      </c>
      <c r="EI27" s="121"/>
      <c r="EJ27" s="118"/>
      <c r="EK27" s="122"/>
      <c r="EL27" s="118">
        <f>EL26-(SUM(EL28:EL41))</f>
        <v>0</v>
      </c>
      <c r="EM27" s="118"/>
      <c r="EN27" s="118"/>
      <c r="EO27" s="110"/>
      <c r="EP27" s="120"/>
      <c r="EQ27" s="110"/>
      <c r="ER27" s="118">
        <f>ER26-(SUM(ER28:ER41))</f>
        <v>0</v>
      </c>
      <c r="ES27" s="121"/>
      <c r="ET27" s="118"/>
      <c r="EU27" s="122"/>
      <c r="EV27" s="118">
        <f>EV26-(SUM(EV28:EV41))</f>
        <v>0</v>
      </c>
      <c r="EW27" s="118"/>
      <c r="EX27" s="118"/>
      <c r="EY27" s="110"/>
      <c r="EZ27" s="120"/>
      <c r="FA27" s="110"/>
      <c r="FB27" s="118">
        <f>FB26-(SUM(FB28:FB41))</f>
        <v>0.01</v>
      </c>
      <c r="FC27" s="121"/>
      <c r="FD27" s="118"/>
      <c r="FE27" s="122"/>
      <c r="FF27" s="118">
        <f>FF26-(SUM(FF28:FF41))</f>
        <v>0.1</v>
      </c>
      <c r="FG27" s="118"/>
      <c r="FH27" s="118"/>
      <c r="FI27" s="110"/>
      <c r="FJ27" s="120"/>
      <c r="FK27" s="110"/>
      <c r="FL27" s="118">
        <f>FL26-(SUM(FL28:FL41))</f>
        <v>0</v>
      </c>
      <c r="FM27" s="121"/>
      <c r="FN27" s="118"/>
      <c r="FO27" s="122"/>
      <c r="FP27" s="118">
        <f>FP26-(SUM(FP28:FP41))</f>
        <v>0</v>
      </c>
      <c r="FQ27" s="118"/>
      <c r="FR27" s="118"/>
      <c r="FS27" s="110"/>
      <c r="FT27" s="120"/>
      <c r="FU27" s="110"/>
      <c r="FV27" s="118">
        <f>FV26-(SUM(FV28:FV41))</f>
        <v>0</v>
      </c>
      <c r="FW27" s="121"/>
      <c r="FX27" s="118"/>
      <c r="FY27" s="122"/>
      <c r="FZ27" s="118">
        <f>FZ26-(SUM(FZ28:FZ41))</f>
        <v>0</v>
      </c>
      <c r="GA27" s="118"/>
      <c r="GB27" s="118"/>
      <c r="GC27" s="110"/>
      <c r="GD27" s="120"/>
      <c r="GE27" s="110"/>
      <c r="GF27" s="118">
        <f>GF26-(SUM(GF28:GF41))</f>
        <v>0</v>
      </c>
      <c r="GG27" s="121"/>
      <c r="GH27" s="118"/>
      <c r="GI27" s="122"/>
      <c r="GJ27" s="118">
        <f>GJ26-(SUM(GJ28:GJ41))</f>
        <v>0</v>
      </c>
      <c r="GK27" s="118"/>
      <c r="GL27" s="118"/>
      <c r="GM27" s="110"/>
      <c r="GN27" s="120"/>
      <c r="GO27" s="110"/>
      <c r="GP27" s="118">
        <f>GP26-(SUM(GP28:GP41))</f>
        <v>0</v>
      </c>
      <c r="GQ27" s="121"/>
      <c r="GR27" s="118"/>
      <c r="GS27" s="122"/>
      <c r="GT27" s="118">
        <f>GT26-(SUM(GT28:GT41))</f>
        <v>0</v>
      </c>
      <c r="GU27" s="118"/>
      <c r="GV27" s="118"/>
      <c r="GW27" s="110"/>
      <c r="GX27" s="120"/>
      <c r="GY27" s="110"/>
      <c r="GZ27" s="118">
        <f>GZ26-(SUM(GZ28:GZ41))</f>
        <v>0</v>
      </c>
      <c r="HA27" s="121"/>
      <c r="HB27" s="118"/>
      <c r="HC27" s="122"/>
      <c r="HD27" s="118">
        <f>HD26-(SUM(HD28:HD41))</f>
        <v>0</v>
      </c>
      <c r="HE27" s="118"/>
      <c r="HF27" s="118"/>
      <c r="HG27" s="110"/>
      <c r="HH27" s="120"/>
      <c r="HI27" s="110"/>
      <c r="HJ27" s="118">
        <f>HJ26-(SUM(HJ28:HJ41))</f>
        <v>0</v>
      </c>
      <c r="HK27" s="121"/>
      <c r="HL27" s="118"/>
      <c r="HM27" s="122"/>
      <c r="HN27" s="118">
        <f>HN26-(SUM(HN28:HN41))</f>
        <v>0</v>
      </c>
      <c r="HO27" s="118"/>
      <c r="HP27" s="118"/>
      <c r="HQ27" s="110"/>
      <c r="HR27" s="120"/>
      <c r="HS27" s="110"/>
      <c r="HT27" s="118">
        <f>HT26-(SUM(HT28:HT41))</f>
        <v>0.01</v>
      </c>
      <c r="HU27" s="121"/>
      <c r="HV27" s="118"/>
      <c r="HW27" s="122"/>
      <c r="HX27" s="118">
        <f>HX26-(SUM(HX28:HX41))</f>
        <v>0.11</v>
      </c>
      <c r="HY27" s="118"/>
      <c r="HZ27" s="118"/>
      <c r="IA27" s="110"/>
      <c r="IB27" s="120"/>
      <c r="IC27" s="110"/>
      <c r="ID27" s="118">
        <f>ID26-(SUM(ID28:ID41))</f>
        <v>0</v>
      </c>
      <c r="IE27" s="121"/>
      <c r="IF27" s="118"/>
      <c r="IG27" s="122"/>
      <c r="IH27" s="118">
        <f>IH26-(SUM(IH28:IH41))</f>
        <v>0</v>
      </c>
      <c r="II27" s="118"/>
      <c r="IJ27" s="118"/>
      <c r="IK27" s="110"/>
      <c r="IL27" s="120"/>
      <c r="IM27" s="110"/>
      <c r="IN27" s="118">
        <f>IN26-(SUM(IN28:IN41))</f>
        <v>0</v>
      </c>
      <c r="IO27" s="121"/>
      <c r="IP27" s="118"/>
      <c r="IQ27" s="122"/>
      <c r="IR27" s="118">
        <f>IR26-(SUM(IR28:IR41))</f>
        <v>0</v>
      </c>
      <c r="IS27" s="118"/>
      <c r="IT27" s="118"/>
      <c r="IU27" s="110"/>
      <c r="IV27" s="120"/>
      <c r="IW27" s="110"/>
      <c r="IX27" s="118">
        <f>IX26-(SUM(IX28:IX41))</f>
        <v>0</v>
      </c>
      <c r="IY27" s="121"/>
      <c r="IZ27" s="118"/>
      <c r="JA27" s="122"/>
      <c r="JB27" s="118">
        <f>JB26-(SUM(JB28:JB41))</f>
        <v>0</v>
      </c>
      <c r="JC27" s="118"/>
      <c r="JD27" s="118"/>
      <c r="JE27" s="110"/>
      <c r="JF27" s="120"/>
      <c r="JG27" s="110"/>
      <c r="JH27" s="118">
        <f>JH26-(SUM(JH28:JH41))</f>
        <v>0</v>
      </c>
      <c r="JI27" s="121"/>
      <c r="JJ27" s="118"/>
      <c r="JK27" s="122"/>
      <c r="JL27" s="118">
        <f>JL26-(SUM(JL28:JL41))</f>
        <v>0</v>
      </c>
      <c r="JM27" s="118"/>
      <c r="JN27" s="118"/>
      <c r="JO27" s="110"/>
      <c r="JP27" s="120"/>
      <c r="JQ27" s="110"/>
      <c r="JR27" s="118">
        <f>JR26-(SUM(JR28:JR41))</f>
        <v>-0.01</v>
      </c>
      <c r="JS27" s="121"/>
      <c r="JT27" s="118"/>
      <c r="JU27" s="122"/>
      <c r="JV27" s="118">
        <f>JV26-(SUM(JV28:JV41))</f>
        <v>-0.1</v>
      </c>
      <c r="JW27" s="118"/>
      <c r="JX27" s="118"/>
      <c r="JY27" s="110"/>
      <c r="JZ27" s="120"/>
      <c r="KA27" s="110"/>
      <c r="KB27" s="118" t="e">
        <f>KB26-(SUM(KB28:KB41))</f>
        <v>#DIV/0!</v>
      </c>
      <c r="KC27" s="121"/>
      <c r="KD27" s="118"/>
      <c r="KE27" s="122"/>
      <c r="KF27" s="118">
        <f>KF26-(SUM(KF28:KF41))</f>
        <v>0</v>
      </c>
      <c r="KG27" s="118"/>
      <c r="KH27" s="118"/>
      <c r="KI27" s="110"/>
      <c r="KJ27" s="120"/>
      <c r="KK27" s="110"/>
      <c r="KL27" s="118">
        <f>KL26-(SUM(KL28:KL41))</f>
        <v>0.47</v>
      </c>
      <c r="KM27" s="121"/>
      <c r="KN27" s="118"/>
      <c r="KO27" s="122"/>
      <c r="KP27" s="118">
        <f>KP26-(SUM(KP28:KP41))</f>
        <v>4.8600000000000003</v>
      </c>
      <c r="KQ27" s="118"/>
      <c r="KR27" s="118"/>
      <c r="KS27" s="110"/>
      <c r="KT27" s="120"/>
      <c r="KU27" s="110"/>
      <c r="KV27" s="118">
        <f>KV26-(SUM(KV28:KV41))</f>
        <v>0</v>
      </c>
      <c r="KW27" s="121"/>
      <c r="KX27" s="118"/>
      <c r="KY27" s="122"/>
      <c r="KZ27" s="118">
        <f>KZ26-(SUM(KZ28:KZ41))</f>
        <v>0</v>
      </c>
      <c r="LA27" s="118"/>
      <c r="LB27" s="118"/>
      <c r="LC27" s="110"/>
      <c r="LD27" s="120"/>
      <c r="LE27" s="110"/>
      <c r="LF27" s="118">
        <f>LF26-(SUM(LF28:LF41))</f>
        <v>0</v>
      </c>
      <c r="LG27" s="121"/>
      <c r="LH27" s="118"/>
      <c r="LI27" s="122"/>
      <c r="LJ27" s="118">
        <f>LJ26-(SUM(LJ28:LJ41))</f>
        <v>0</v>
      </c>
      <c r="LK27" s="118"/>
      <c r="LL27" s="118"/>
      <c r="LM27" s="110"/>
      <c r="LN27" s="120"/>
      <c r="LO27" s="110"/>
      <c r="LP27" s="118">
        <f>LP26-(SUM(LP28:LP41))</f>
        <v>0</v>
      </c>
      <c r="LQ27" s="121"/>
      <c r="LR27" s="118"/>
      <c r="LS27" s="122"/>
      <c r="LT27" s="118">
        <f>LT26-(SUM(LT28:LT41))</f>
        <v>0</v>
      </c>
      <c r="LU27" s="118"/>
      <c r="LV27" s="118"/>
      <c r="LW27" s="110"/>
      <c r="LX27" s="120"/>
      <c r="LY27" s="110"/>
      <c r="LZ27" s="118">
        <f>LZ26-(SUM(LZ28:LZ41))</f>
        <v>0</v>
      </c>
      <c r="MA27" s="121"/>
      <c r="MB27" s="118"/>
      <c r="MC27" s="122"/>
      <c r="MD27" s="118">
        <f>MD26-(SUM(MD28:MD41))</f>
        <v>0</v>
      </c>
      <c r="ME27" s="118"/>
      <c r="MF27" s="118"/>
      <c r="MG27" s="110"/>
      <c r="MH27" s="120"/>
      <c r="MI27" s="110"/>
      <c r="MJ27" s="118">
        <f>MJ26-(SUM(MJ28:MJ41))</f>
        <v>0.42</v>
      </c>
      <c r="MK27" s="121"/>
      <c r="ML27" s="118"/>
      <c r="MM27" s="122"/>
      <c r="MN27" s="118">
        <f>MN26-(SUM(MN28:MN41))</f>
        <v>4.34</v>
      </c>
      <c r="MO27" s="118"/>
      <c r="MP27" s="118"/>
      <c r="MQ27" s="110"/>
      <c r="MR27" s="120"/>
      <c r="MS27" s="110"/>
      <c r="MT27" s="118">
        <f>MT26-(SUM(MT28:MT41))</f>
        <v>0</v>
      </c>
      <c r="MU27" s="121"/>
      <c r="MV27" s="118"/>
      <c r="MW27" s="122"/>
      <c r="MX27" s="118">
        <f>MX26-(SUM(MX28:MX41))</f>
        <v>0</v>
      </c>
      <c r="MY27" s="118"/>
      <c r="MZ27" s="118"/>
      <c r="NA27" s="110"/>
      <c r="NB27" s="120"/>
      <c r="NC27" s="110"/>
      <c r="ND27" s="118">
        <f>ND26-(SUM(ND28:ND41))</f>
        <v>-0.44</v>
      </c>
      <c r="NE27" s="121"/>
      <c r="NF27" s="118"/>
      <c r="NG27" s="122"/>
      <c r="NH27" s="118">
        <f>NH26-(SUM(NH28:NH41))</f>
        <v>-4.5599999999999996</v>
      </c>
      <c r="NI27" s="118"/>
      <c r="NJ27" s="118"/>
      <c r="NK27" s="110"/>
      <c r="NL27" s="120"/>
      <c r="NM27" s="110"/>
      <c r="NN27" s="118">
        <f>NN26-(SUM(NN28:NN41))</f>
        <v>0</v>
      </c>
      <c r="NO27" s="121"/>
      <c r="NP27" s="118"/>
      <c r="NQ27" s="122"/>
      <c r="NR27" s="118">
        <f>NR26-(SUM(NR28:NR41))</f>
        <v>0</v>
      </c>
      <c r="NS27" s="118"/>
      <c r="NT27" s="118"/>
      <c r="NU27" s="110"/>
      <c r="NV27" s="120"/>
      <c r="NW27" s="110"/>
      <c r="NX27" s="118">
        <f>NX26-(SUM(NX28:NX41))</f>
        <v>0</v>
      </c>
      <c r="NY27" s="121"/>
      <c r="NZ27" s="118"/>
      <c r="OA27" s="122"/>
      <c r="OB27" s="118">
        <f>OB26-(SUM(OB28:OB41))</f>
        <v>0</v>
      </c>
      <c r="OC27" s="118"/>
      <c r="OD27" s="118"/>
      <c r="OE27" s="110"/>
      <c r="OF27" s="120"/>
      <c r="OG27" s="110"/>
      <c r="OH27" s="118">
        <f>OH26-(SUM(OH28:OH41))</f>
        <v>0</v>
      </c>
      <c r="OI27" s="121"/>
      <c r="OJ27" s="118"/>
      <c r="OK27" s="122"/>
      <c r="OL27" s="118">
        <f>OL26-(SUM(OL28:OL41))</f>
        <v>0</v>
      </c>
      <c r="OM27" s="118"/>
      <c r="ON27" s="118"/>
      <c r="OO27" s="110"/>
      <c r="OP27" s="120"/>
      <c r="OQ27" s="110"/>
      <c r="OR27" s="118">
        <f>OR26-(SUM(OR28:OR41))</f>
        <v>0</v>
      </c>
      <c r="OS27" s="121"/>
      <c r="OT27" s="118"/>
      <c r="OU27" s="122"/>
      <c r="OV27" s="118">
        <f>OV26-(SUM(OV28:OV41))</f>
        <v>0.01</v>
      </c>
      <c r="OW27" s="118"/>
      <c r="OX27" s="118"/>
      <c r="OY27" s="110"/>
      <c r="OZ27" s="120"/>
      <c r="PA27" s="110"/>
      <c r="PB27" s="118">
        <f>PB26-(SUM(PB28:PB41))</f>
        <v>0</v>
      </c>
      <c r="PC27" s="121"/>
      <c r="PD27" s="118"/>
      <c r="PE27" s="122"/>
      <c r="PF27" s="118">
        <f>PF26-(SUM(PF28:PF41))</f>
        <v>0</v>
      </c>
      <c r="PG27" s="118"/>
      <c r="PH27" s="118"/>
      <c r="PI27" s="110"/>
      <c r="PJ27" s="120"/>
      <c r="PK27" s="110"/>
      <c r="PL27" s="118">
        <f>PL26-(SUM(PL28:PL41))</f>
        <v>-0.01</v>
      </c>
      <c r="PM27" s="121"/>
      <c r="PN27" s="118"/>
      <c r="PO27" s="122"/>
      <c r="PP27" s="118">
        <f>PP26-(SUM(PP28:PP41))</f>
        <v>-0.1</v>
      </c>
      <c r="PQ27" s="118"/>
      <c r="PR27" s="118"/>
      <c r="PS27" s="110"/>
      <c r="PT27" s="120"/>
      <c r="PU27" s="110"/>
      <c r="PV27" s="118">
        <f>PV26-(SUM(PV28:PV41))</f>
        <v>0</v>
      </c>
      <c r="PW27" s="121"/>
      <c r="PX27" s="118"/>
      <c r="PY27" s="122"/>
      <c r="PZ27" s="118">
        <f>PZ26-(SUM(PZ28:PZ41))</f>
        <v>0</v>
      </c>
      <c r="QA27" s="118"/>
      <c r="QB27" s="118"/>
      <c r="QC27" s="110"/>
      <c r="QD27" s="120"/>
      <c r="QE27" s="110"/>
      <c r="QF27" s="118" t="e">
        <f>QF26-(SUM(QF28:QF41))</f>
        <v>#DIV/0!</v>
      </c>
      <c r="QG27" s="121"/>
      <c r="QH27" s="118"/>
      <c r="QI27" s="122"/>
      <c r="QJ27" s="118">
        <f>QJ26-(SUM(QJ28:QJ41))</f>
        <v>0</v>
      </c>
      <c r="QK27" s="118"/>
      <c r="QL27" s="118"/>
      <c r="QM27" s="110"/>
      <c r="QN27" s="120"/>
      <c r="QO27" s="110"/>
      <c r="QP27" s="118">
        <f>QP26-(SUM(QP28:QP41))</f>
        <v>0</v>
      </c>
      <c r="QQ27" s="121"/>
      <c r="QR27" s="118"/>
      <c r="QS27" s="122"/>
      <c r="QT27" s="118">
        <f>QT26-(SUM(QT28:QT41))</f>
        <v>0</v>
      </c>
      <c r="QU27" s="118"/>
      <c r="QV27" s="118"/>
      <c r="QW27" s="110"/>
      <c r="QX27" s="120"/>
      <c r="QY27" s="110"/>
      <c r="QZ27" s="118">
        <f>QZ26-(SUM(QZ28:QZ41))</f>
        <v>0</v>
      </c>
      <c r="RA27" s="121"/>
      <c r="RB27" s="118"/>
      <c r="RC27" s="122"/>
      <c r="RD27" s="118">
        <f>RD26-(SUM(RD28:RD41))</f>
        <v>0</v>
      </c>
      <c r="RE27" s="118"/>
      <c r="RF27" s="118"/>
      <c r="RG27" s="110"/>
      <c r="RH27" s="120"/>
      <c r="RI27" s="110"/>
      <c r="RJ27" s="118">
        <f>RJ26-(SUM(RJ28:RJ41))</f>
        <v>-0.38</v>
      </c>
      <c r="RK27" s="121"/>
      <c r="RL27" s="118"/>
      <c r="RM27" s="122"/>
      <c r="RN27" s="118">
        <f>RN26-(SUM(RN28:RN41))</f>
        <v>-3.94</v>
      </c>
      <c r="RO27" s="118"/>
      <c r="RP27" s="118"/>
      <c r="RQ27" s="110"/>
      <c r="RR27" s="120"/>
      <c r="RS27" s="110"/>
      <c r="RT27" s="118">
        <f>RT26-(SUM(RT28:RT41))</f>
        <v>-0.01</v>
      </c>
      <c r="RU27" s="121"/>
      <c r="RV27" s="118"/>
      <c r="RW27" s="122"/>
      <c r="RX27" s="118">
        <f>RX26-(SUM(RX28:RX41))</f>
        <v>-0.11</v>
      </c>
      <c r="RY27" s="118"/>
      <c r="RZ27" s="118"/>
      <c r="SA27" s="110"/>
      <c r="SB27" s="120"/>
      <c r="SC27" s="110"/>
      <c r="SD27" s="118">
        <f>SD26-(SUM(SD28:SD41))</f>
        <v>0</v>
      </c>
      <c r="SE27" s="121"/>
      <c r="SF27" s="118"/>
      <c r="SG27" s="122"/>
      <c r="SH27" s="118">
        <f>SH26-(SUM(SH28:SH41))</f>
        <v>0.01</v>
      </c>
      <c r="SI27" s="118"/>
      <c r="SJ27" s="118"/>
      <c r="SK27" s="110"/>
      <c r="SL27" s="120"/>
      <c r="SM27" s="110"/>
      <c r="SN27" s="118">
        <f>SN26-(SUM(SN28:SN41))</f>
        <v>0</v>
      </c>
      <c r="SO27" s="121"/>
      <c r="SP27" s="118"/>
      <c r="SQ27" s="122"/>
      <c r="SR27" s="118">
        <f>SR26-(SUM(SR28:SR41))</f>
        <v>0</v>
      </c>
      <c r="SS27" s="118"/>
      <c r="ST27" s="118"/>
      <c r="SU27" s="110"/>
      <c r="SV27" s="120"/>
      <c r="SW27" s="110"/>
      <c r="SX27" s="118">
        <f>SX26-(SUM(SX28:SX41))</f>
        <v>0</v>
      </c>
      <c r="SY27" s="121"/>
      <c r="SZ27" s="118"/>
      <c r="TA27" s="122"/>
      <c r="TB27" s="118">
        <f>TB26-(SUM(TB28:TB41))</f>
        <v>0</v>
      </c>
      <c r="TC27" s="118"/>
      <c r="TD27" s="118"/>
      <c r="TE27" s="110"/>
      <c r="TF27" s="120"/>
      <c r="TG27" s="110"/>
      <c r="TH27" s="118">
        <f>TH26-(SUM(TH28:TH41))</f>
        <v>0</v>
      </c>
      <c r="TI27" s="121"/>
      <c r="TJ27" s="118"/>
      <c r="TK27" s="122"/>
      <c r="TL27" s="118">
        <f>TL26-(SUM(TL28:TL41))</f>
        <v>0</v>
      </c>
      <c r="TM27" s="118"/>
      <c r="TN27" s="118"/>
      <c r="TO27" s="110"/>
      <c r="TP27" s="120"/>
      <c r="TQ27" s="110"/>
      <c r="TR27" s="118">
        <f>TR26-(SUM(TR28:TR41))</f>
        <v>0</v>
      </c>
      <c r="TS27" s="121"/>
      <c r="TT27" s="118"/>
      <c r="TU27" s="122"/>
      <c r="TV27" s="118">
        <f>TV26-(SUM(TV28:TV41))</f>
        <v>0</v>
      </c>
      <c r="TW27" s="118"/>
      <c r="TX27" s="118"/>
      <c r="TY27" s="110"/>
      <c r="TZ27" s="120"/>
      <c r="UA27" s="110"/>
      <c r="UB27" s="118">
        <f>UB26-(SUM(UB28:UB41))</f>
        <v>-0.6</v>
      </c>
      <c r="UC27" s="121"/>
      <c r="UD27" s="118"/>
      <c r="UE27" s="122"/>
      <c r="UF27" s="118">
        <f>UF26-(SUM(UF28:UF41))</f>
        <v>-6.21</v>
      </c>
      <c r="UG27" s="118"/>
      <c r="UH27" s="118"/>
      <c r="UI27" s="110"/>
      <c r="UJ27" s="120"/>
      <c r="UK27" s="110"/>
      <c r="UL27" s="118">
        <f>UL26-(SUM(UL28:UL41))</f>
        <v>0</v>
      </c>
      <c r="UM27" s="121"/>
      <c r="UN27" s="118"/>
      <c r="UO27" s="122"/>
      <c r="UP27" s="118">
        <f>UP26-(SUM(UP28:UP41))</f>
        <v>0</v>
      </c>
      <c r="UQ27" s="118"/>
      <c r="UR27" s="118"/>
      <c r="US27" s="110"/>
      <c r="UT27" s="120"/>
      <c r="UU27" s="110"/>
      <c r="UV27" s="118">
        <f>UV26-(SUM(UV28:UV41))</f>
        <v>0</v>
      </c>
      <c r="UW27" s="121"/>
      <c r="UX27" s="118"/>
      <c r="UY27" s="122"/>
      <c r="UZ27" s="118">
        <f>UZ26-(SUM(UZ28:UZ41))</f>
        <v>0</v>
      </c>
      <c r="VA27" s="118"/>
      <c r="VB27" s="118"/>
      <c r="VC27" s="110"/>
      <c r="VD27" s="120"/>
      <c r="VE27" s="110"/>
      <c r="VF27" s="118">
        <f>VF26-(SUM(VF28:VF41))</f>
        <v>-0.93</v>
      </c>
      <c r="VG27" s="121"/>
      <c r="VH27" s="118"/>
      <c r="VI27" s="122"/>
      <c r="VJ27" s="118">
        <f>VJ26-(SUM(VJ28:VJ41))</f>
        <v>-9.6300000000000008</v>
      </c>
      <c r="VK27" s="118"/>
      <c r="VL27" s="118"/>
      <c r="VM27" s="110"/>
      <c r="VN27" s="120"/>
      <c r="VO27" s="110"/>
      <c r="VP27" s="118">
        <f>VP26-(SUM(VP28:VP41))</f>
        <v>-2.87</v>
      </c>
      <c r="VQ27" s="121"/>
      <c r="VR27" s="118"/>
      <c r="VS27" s="122"/>
      <c r="VT27" s="118">
        <f>VT26-(SUM(VT28:VT41))</f>
        <v>-29.74</v>
      </c>
      <c r="VU27" s="118"/>
      <c r="VV27" s="118"/>
      <c r="VW27" s="110"/>
      <c r="VX27" s="120"/>
      <c r="VY27" s="110"/>
      <c r="VZ27" s="118">
        <f>VZ26-(SUM(VZ28:VZ41))</f>
        <v>0</v>
      </c>
      <c r="WA27" s="121"/>
      <c r="WB27" s="118"/>
      <c r="WC27" s="122"/>
      <c r="WD27" s="118">
        <f>WD26-(SUM(WD28:WD41))</f>
        <v>0</v>
      </c>
      <c r="WE27" s="118"/>
      <c r="WF27" s="118"/>
      <c r="WG27" s="110"/>
      <c r="WH27" s="120"/>
      <c r="WI27" s="110"/>
      <c r="WJ27" s="118">
        <f>WJ26-(SUM(WJ28:WJ41))</f>
        <v>0</v>
      </c>
      <c r="WK27" s="121"/>
      <c r="WL27" s="118"/>
      <c r="WM27" s="122"/>
      <c r="WN27" s="118">
        <f>WN26-(SUM(WN28:WN41))</f>
        <v>-0.08</v>
      </c>
      <c r="WO27" s="118"/>
      <c r="WP27" s="118"/>
    </row>
    <row r="28" spans="1:614" ht="25.5" customHeight="1" x14ac:dyDescent="0.25">
      <c r="A28" s="5"/>
      <c r="B28" s="205" t="s">
        <v>430</v>
      </c>
      <c r="C28" s="12" t="s">
        <v>751</v>
      </c>
      <c r="D28" s="12" t="s">
        <v>437</v>
      </c>
      <c r="E28" s="4" t="s">
        <v>34</v>
      </c>
      <c r="F28" s="231">
        <f t="shared" ref="F28:F41" si="247">F12</f>
        <v>24</v>
      </c>
      <c r="G28" s="119">
        <f>F28/F26</f>
        <v>8.3330000000000001E-2</v>
      </c>
      <c r="H28" s="98">
        <f>H26*G28</f>
        <v>7349.71</v>
      </c>
      <c r="I28" s="116">
        <f t="shared" ref="I28:I41" si="248">IF(F28&gt;0,H28/F28,0)</f>
        <v>306.23791667</v>
      </c>
      <c r="J28" s="90">
        <f>J26</f>
        <v>10.36</v>
      </c>
      <c r="K28" s="117">
        <f t="shared" ref="K28:K41" si="249">I28*J28</f>
        <v>3172.62482</v>
      </c>
      <c r="L28" s="98">
        <f t="shared" ref="L28:L41" si="250">K28*F28</f>
        <v>76143</v>
      </c>
      <c r="M28" s="98"/>
      <c r="N28" s="118"/>
      <c r="O28" s="119">
        <f t="shared" ref="O28:O42" si="251">K28/$WM28</f>
        <v>0.76024000000000003</v>
      </c>
      <c r="P28" s="231">
        <f t="shared" ref="P28:P41" si="252">P12</f>
        <v>43</v>
      </c>
      <c r="Q28" s="119">
        <f>P28/P26</f>
        <v>0.10142</v>
      </c>
      <c r="R28" s="98">
        <f>R26*Q28</f>
        <v>13239.37</v>
      </c>
      <c r="S28" s="116">
        <f t="shared" ref="S28:S41" si="253">IF(P28&gt;0,R28/P28,0)</f>
        <v>307.89232557999998</v>
      </c>
      <c r="T28" s="90">
        <f>T26</f>
        <v>10.36</v>
      </c>
      <c r="U28" s="117">
        <f t="shared" ref="U28:U41" si="254">S28*T28</f>
        <v>3189.76449</v>
      </c>
      <c r="V28" s="98">
        <f t="shared" ref="V28:V41" si="255">U28*P28</f>
        <v>137159.87</v>
      </c>
      <c r="W28" s="98"/>
      <c r="X28" s="118"/>
      <c r="Y28" s="119">
        <f t="shared" ref="Y28:Y42" si="256">U28/$WM28</f>
        <v>0.76434999999999997</v>
      </c>
      <c r="Z28" s="231">
        <f t="shared" ref="Z28:Z41" si="257">Z12</f>
        <v>47</v>
      </c>
      <c r="AA28" s="119">
        <f>Z28/Z26</f>
        <v>0.16434000000000001</v>
      </c>
      <c r="AB28" s="98">
        <f>AB26*AA28</f>
        <v>13296.75</v>
      </c>
      <c r="AC28" s="116">
        <f t="shared" ref="AC28:AC41" si="258">IF(Z28&gt;0,AB28/Z28,0)</f>
        <v>282.90957447</v>
      </c>
      <c r="AD28" s="90">
        <f>AD26</f>
        <v>10.36</v>
      </c>
      <c r="AE28" s="117">
        <f t="shared" ref="AE28:AE41" si="259">AC28*AD28</f>
        <v>2930.94319</v>
      </c>
      <c r="AF28" s="98">
        <f t="shared" ref="AF28:AF41" si="260">AE28*Z28</f>
        <v>137754.32999999999</v>
      </c>
      <c r="AG28" s="98"/>
      <c r="AH28" s="118"/>
      <c r="AI28" s="119">
        <f t="shared" ref="AI28:AI42" si="261">AE28/$WM28</f>
        <v>0.70233000000000001</v>
      </c>
      <c r="AJ28" s="231">
        <f t="shared" ref="AJ28:AJ41" si="262">AJ12</f>
        <v>60</v>
      </c>
      <c r="AK28" s="119">
        <f>AJ28/AJ26</f>
        <v>0.22989000000000001</v>
      </c>
      <c r="AL28" s="98">
        <f>AL26*AK28</f>
        <v>26407.46</v>
      </c>
      <c r="AM28" s="116">
        <f t="shared" ref="AM28:AM41" si="263">IF(AJ28&gt;0,AL28/AJ28,0)</f>
        <v>440.12433333000001</v>
      </c>
      <c r="AN28" s="90">
        <f>AN26</f>
        <v>10.36</v>
      </c>
      <c r="AO28" s="117">
        <f t="shared" ref="AO28:AO41" si="264">AM28*AN28</f>
        <v>4559.6880899999996</v>
      </c>
      <c r="AP28" s="98">
        <f t="shared" ref="AP28:AP41" si="265">AO28*AJ28</f>
        <v>273581.28999999998</v>
      </c>
      <c r="AQ28" s="98"/>
      <c r="AR28" s="118"/>
      <c r="AS28" s="119">
        <f t="shared" ref="AS28:AS42" si="266">AO28/$WM28</f>
        <v>1.0926199999999999</v>
      </c>
      <c r="AT28" s="231">
        <f t="shared" ref="AT28:AT41" si="267">AT12</f>
        <v>23</v>
      </c>
      <c r="AU28" s="119">
        <f>AT28/AT26</f>
        <v>0.18548000000000001</v>
      </c>
      <c r="AV28" s="98">
        <f>AV26*AU28</f>
        <v>10090.11</v>
      </c>
      <c r="AW28" s="116">
        <f t="shared" ref="AW28:AW41" si="268">IF(AT28&gt;0,AV28/AT28,0)</f>
        <v>438.70043478000002</v>
      </c>
      <c r="AX28" s="90">
        <f>AX26</f>
        <v>10.36</v>
      </c>
      <c r="AY28" s="117">
        <f t="shared" ref="AY28:AY41" si="269">AW28*AX28</f>
        <v>4544.9364999999998</v>
      </c>
      <c r="AZ28" s="98">
        <f t="shared" ref="AZ28:AZ41" si="270">AY28*AT28</f>
        <v>104533.54</v>
      </c>
      <c r="BA28" s="98"/>
      <c r="BB28" s="118"/>
      <c r="BC28" s="119">
        <f t="shared" ref="BC28:BC42" si="271">AY28/$WM28</f>
        <v>1.0890899999999999</v>
      </c>
      <c r="BD28" s="231">
        <f t="shared" ref="BD28:BD41" si="272">BD12</f>
        <v>0</v>
      </c>
      <c r="BE28" s="119" t="e">
        <f>BD28/BD26</f>
        <v>#DIV/0!</v>
      </c>
      <c r="BF28" s="98" t="e">
        <f>BF26*BE28</f>
        <v>#DIV/0!</v>
      </c>
      <c r="BG28" s="116">
        <f t="shared" ref="BG28:BG41" si="273">IF(BD28&gt;0,BF28/BD28,0)</f>
        <v>0</v>
      </c>
      <c r="BH28" s="90">
        <f>BH26</f>
        <v>0</v>
      </c>
      <c r="BI28" s="117">
        <f t="shared" ref="BI28:BI41" si="274">BG28*BH28</f>
        <v>0</v>
      </c>
      <c r="BJ28" s="98">
        <f t="shared" ref="BJ28:BJ41" si="275">BI28*BD28</f>
        <v>0</v>
      </c>
      <c r="BK28" s="98"/>
      <c r="BL28" s="118"/>
      <c r="BM28" s="119">
        <f t="shared" ref="BM28:BM42" si="276">BI28/$WM28</f>
        <v>0</v>
      </c>
      <c r="BN28" s="231">
        <f t="shared" ref="BN28:BN41" si="277">BN12</f>
        <v>0</v>
      </c>
      <c r="BO28" s="119">
        <f>BN28/BN26</f>
        <v>0</v>
      </c>
      <c r="BP28" s="98">
        <f>BP26*BO28</f>
        <v>0</v>
      </c>
      <c r="BQ28" s="116">
        <f t="shared" ref="BQ28:BQ41" si="278">IF(BN28&gt;0,BP28/BN28,0)</f>
        <v>0</v>
      </c>
      <c r="BR28" s="90">
        <f>BR26</f>
        <v>10.36</v>
      </c>
      <c r="BS28" s="117">
        <f t="shared" ref="BS28:BS41" si="279">BQ28*BR28</f>
        <v>0</v>
      </c>
      <c r="BT28" s="98">
        <f t="shared" ref="BT28:BT41" si="280">BS28*BN28</f>
        <v>0</v>
      </c>
      <c r="BU28" s="98"/>
      <c r="BV28" s="118"/>
      <c r="BW28" s="119">
        <f t="shared" ref="BW28:BW42" si="281">BS28/$WM28</f>
        <v>0</v>
      </c>
      <c r="BX28" s="231">
        <f t="shared" ref="BX28:BX41" si="282">BX12</f>
        <v>0</v>
      </c>
      <c r="BY28" s="119" t="e">
        <f>BX28/BX26</f>
        <v>#DIV/0!</v>
      </c>
      <c r="BZ28" s="98" t="e">
        <f>BZ26*BY28</f>
        <v>#DIV/0!</v>
      </c>
      <c r="CA28" s="116">
        <f t="shared" ref="CA28:CA41" si="283">IF(BX28&gt;0,BZ28/BX28,0)</f>
        <v>0</v>
      </c>
      <c r="CB28" s="90">
        <f>CB26</f>
        <v>0</v>
      </c>
      <c r="CC28" s="117">
        <f t="shared" ref="CC28:CC41" si="284">CA28*CB28</f>
        <v>0</v>
      </c>
      <c r="CD28" s="98">
        <f t="shared" ref="CD28:CD41" si="285">CC28*BX28</f>
        <v>0</v>
      </c>
      <c r="CE28" s="98"/>
      <c r="CF28" s="118"/>
      <c r="CG28" s="119">
        <f t="shared" ref="CG28:CG42" si="286">CC28/$WM28</f>
        <v>0</v>
      </c>
      <c r="CH28" s="231">
        <f t="shared" ref="CH28:CH41" si="287">CH12</f>
        <v>33</v>
      </c>
      <c r="CI28" s="119">
        <f>CH28/CH26</f>
        <v>0.20755000000000001</v>
      </c>
      <c r="CJ28" s="98">
        <f>CJ26*CI28</f>
        <v>7235.19</v>
      </c>
      <c r="CK28" s="116">
        <f t="shared" ref="CK28:CK41" si="288">IF(CH28&gt;0,CJ28/CH28,0)</f>
        <v>219.24818182000001</v>
      </c>
      <c r="CL28" s="90">
        <f>CL26</f>
        <v>10.36</v>
      </c>
      <c r="CM28" s="117">
        <f t="shared" ref="CM28:CM41" si="289">CK28*CL28</f>
        <v>2271.4111600000001</v>
      </c>
      <c r="CN28" s="98">
        <f t="shared" ref="CN28:CN41" si="290">CM28*CH28</f>
        <v>74956.570000000007</v>
      </c>
      <c r="CO28" s="98"/>
      <c r="CP28" s="118"/>
      <c r="CQ28" s="119">
        <f t="shared" ref="CQ28:CQ42" si="291">CM28/$WM28</f>
        <v>0.54429000000000005</v>
      </c>
      <c r="CR28" s="231">
        <f t="shared" ref="CR28:CR41" si="292">CR12</f>
        <v>0</v>
      </c>
      <c r="CS28" s="119" t="e">
        <f>CR28/CR26</f>
        <v>#DIV/0!</v>
      </c>
      <c r="CT28" s="98" t="e">
        <f>CT26*CS28</f>
        <v>#DIV/0!</v>
      </c>
      <c r="CU28" s="116">
        <f t="shared" ref="CU28:CU41" si="293">IF(CR28&gt;0,CT28/CR28,0)</f>
        <v>0</v>
      </c>
      <c r="CV28" s="90">
        <f>CV26</f>
        <v>0</v>
      </c>
      <c r="CW28" s="117">
        <f t="shared" ref="CW28:CW41" si="294">CU28*CV28</f>
        <v>0</v>
      </c>
      <c r="CX28" s="98">
        <f t="shared" ref="CX28:CX41" si="295">CW28*CR28</f>
        <v>0</v>
      </c>
      <c r="CY28" s="98"/>
      <c r="CZ28" s="118"/>
      <c r="DA28" s="119">
        <f t="shared" ref="DA28:DA42" si="296">CW28/$WM28</f>
        <v>0</v>
      </c>
      <c r="DB28" s="231">
        <f t="shared" ref="DB28:DB41" si="297">DB12</f>
        <v>0</v>
      </c>
      <c r="DC28" s="119">
        <f>DB28/DB26</f>
        <v>0</v>
      </c>
      <c r="DD28" s="98">
        <f>DD26*DC28</f>
        <v>0</v>
      </c>
      <c r="DE28" s="116">
        <f t="shared" ref="DE28:DE41" si="298">IF(DB28&gt;0,DD28/DB28,0)</f>
        <v>0</v>
      </c>
      <c r="DF28" s="90">
        <f>DF26</f>
        <v>10.36</v>
      </c>
      <c r="DG28" s="117">
        <f t="shared" ref="DG28:DG41" si="299">DE28*DF28</f>
        <v>0</v>
      </c>
      <c r="DH28" s="98">
        <f t="shared" ref="DH28:DH41" si="300">DG28*DB28</f>
        <v>0</v>
      </c>
      <c r="DI28" s="98"/>
      <c r="DJ28" s="118"/>
      <c r="DK28" s="119">
        <f t="shared" ref="DK28:DK42" si="301">DG28/$WM28</f>
        <v>0</v>
      </c>
      <c r="DL28" s="231">
        <f t="shared" ref="DL28:DL41" si="302">DL12</f>
        <v>43</v>
      </c>
      <c r="DM28" s="119">
        <f>DL28/DL26</f>
        <v>0.15751000000000001</v>
      </c>
      <c r="DN28" s="98">
        <f>DN26*DM28</f>
        <v>33943.410000000003</v>
      </c>
      <c r="DO28" s="116">
        <f t="shared" ref="DO28:DO41" si="303">IF(DL28&gt;0,DN28/DL28,0)</f>
        <v>789.38162791000002</v>
      </c>
      <c r="DP28" s="90">
        <f>DP26</f>
        <v>10.36</v>
      </c>
      <c r="DQ28" s="117">
        <f t="shared" ref="DQ28:DQ41" si="304">DO28*DP28</f>
        <v>8177.9936699999998</v>
      </c>
      <c r="DR28" s="98">
        <f t="shared" ref="DR28:DR41" si="305">DQ28*DL28</f>
        <v>351653.73</v>
      </c>
      <c r="DS28" s="98"/>
      <c r="DT28" s="118"/>
      <c r="DU28" s="119">
        <f t="shared" ref="DU28:DU42" si="306">DQ28/$WM28</f>
        <v>1.95966</v>
      </c>
      <c r="DV28" s="231">
        <f t="shared" ref="DV28:DV41" si="307">DV12</f>
        <v>12</v>
      </c>
      <c r="DW28" s="119">
        <f>DV28/DV26</f>
        <v>8.9550000000000005E-2</v>
      </c>
      <c r="DX28" s="98">
        <f>DX26*DW28</f>
        <v>6992.06</v>
      </c>
      <c r="DY28" s="116">
        <f t="shared" ref="DY28:DY41" si="308">IF(DV28&gt;0,DX28/DV28,0)</f>
        <v>582.67166667000004</v>
      </c>
      <c r="DZ28" s="90">
        <f>DZ26</f>
        <v>10.36</v>
      </c>
      <c r="EA28" s="117">
        <f t="shared" ref="EA28:EA41" si="309">DY28*DZ28</f>
        <v>6036.47847</v>
      </c>
      <c r="EB28" s="98">
        <f t="shared" ref="EB28:EB41" si="310">EA28*DV28</f>
        <v>72437.740000000005</v>
      </c>
      <c r="EC28" s="98"/>
      <c r="ED28" s="118"/>
      <c r="EE28" s="119">
        <f t="shared" ref="EE28:EE42" si="311">EA28/$WM28</f>
        <v>1.4464999999999999</v>
      </c>
      <c r="EF28" s="231">
        <f t="shared" ref="EF28:EF41" si="312">EF12</f>
        <v>0</v>
      </c>
      <c r="EG28" s="119">
        <f>EF28/EF26</f>
        <v>0</v>
      </c>
      <c r="EH28" s="98">
        <f>EH26*EG28</f>
        <v>0</v>
      </c>
      <c r="EI28" s="116">
        <f t="shared" ref="EI28:EI41" si="313">IF(EF28&gt;0,EH28/EF28,0)</f>
        <v>0</v>
      </c>
      <c r="EJ28" s="90">
        <f>EJ26</f>
        <v>10.36</v>
      </c>
      <c r="EK28" s="117">
        <f t="shared" ref="EK28:EK41" si="314">EI28*EJ28</f>
        <v>0</v>
      </c>
      <c r="EL28" s="98">
        <f t="shared" ref="EL28:EL41" si="315">EK28*EF28</f>
        <v>0</v>
      </c>
      <c r="EM28" s="98"/>
      <c r="EN28" s="118"/>
      <c r="EO28" s="119">
        <f t="shared" ref="EO28:EO42" si="316">EK28/$WM28</f>
        <v>0</v>
      </c>
      <c r="EP28" s="231">
        <f t="shared" ref="EP28:EP41" si="317">EP12</f>
        <v>20</v>
      </c>
      <c r="EQ28" s="119">
        <f>EP28/EP26</f>
        <v>0.11364</v>
      </c>
      <c r="ER28" s="98">
        <f>ER26*EQ28</f>
        <v>1990.97</v>
      </c>
      <c r="ES28" s="116">
        <f t="shared" ref="ES28:ES41" si="318">IF(EP28&gt;0,ER28/EP28,0)</f>
        <v>99.548500000000004</v>
      </c>
      <c r="ET28" s="90">
        <f>ET26</f>
        <v>10.36</v>
      </c>
      <c r="EU28" s="117">
        <f t="shared" ref="EU28:EU41" si="319">ES28*ET28</f>
        <v>1031.3224600000001</v>
      </c>
      <c r="EV28" s="98">
        <f t="shared" ref="EV28:EV41" si="320">EU28*EP28</f>
        <v>20626.45</v>
      </c>
      <c r="EW28" s="98"/>
      <c r="EX28" s="118"/>
      <c r="EY28" s="119">
        <f t="shared" ref="EY28:EY42" si="321">EU28/$WM28</f>
        <v>0.24712999999999999</v>
      </c>
      <c r="EZ28" s="231">
        <f t="shared" ref="EZ28:EZ41" si="322">EZ12</f>
        <v>42</v>
      </c>
      <c r="FA28" s="119">
        <f>EZ28/EZ26</f>
        <v>0.19005</v>
      </c>
      <c r="FB28" s="98">
        <f>FB26*FA28</f>
        <v>12788.46</v>
      </c>
      <c r="FC28" s="116">
        <f t="shared" ref="FC28:FC41" si="323">IF(EZ28&gt;0,FB28/EZ28,0)</f>
        <v>304.48714286000001</v>
      </c>
      <c r="FD28" s="90">
        <f>FD26</f>
        <v>10.36</v>
      </c>
      <c r="FE28" s="117">
        <f t="shared" ref="FE28:FE41" si="324">FC28*FD28</f>
        <v>3154.4868000000001</v>
      </c>
      <c r="FF28" s="98">
        <f t="shared" ref="FF28:FF41" si="325">FE28*EZ28</f>
        <v>132488.45000000001</v>
      </c>
      <c r="FG28" s="98"/>
      <c r="FH28" s="118"/>
      <c r="FI28" s="119">
        <f t="shared" ref="FI28:FI42" si="326">FE28/$WM28</f>
        <v>0.75590000000000002</v>
      </c>
      <c r="FJ28" s="231">
        <f t="shared" ref="FJ28:FJ41" si="327">FJ12</f>
        <v>24</v>
      </c>
      <c r="FK28" s="119">
        <f>FJ28/FJ26</f>
        <v>0.2243</v>
      </c>
      <c r="FL28" s="98">
        <f>FL26*FK28</f>
        <v>7621.71</v>
      </c>
      <c r="FM28" s="116">
        <f t="shared" ref="FM28:FM41" si="328">IF(FJ28&gt;0,FL28/FJ28,0)</f>
        <v>317.57125000000002</v>
      </c>
      <c r="FN28" s="90">
        <f>FN26</f>
        <v>10.36</v>
      </c>
      <c r="FO28" s="117">
        <f t="shared" ref="FO28:FO41" si="329">FM28*FN28</f>
        <v>3290.0381499999999</v>
      </c>
      <c r="FP28" s="98">
        <f t="shared" ref="FP28:FP41" si="330">FO28*FJ28</f>
        <v>78960.92</v>
      </c>
      <c r="FQ28" s="98"/>
      <c r="FR28" s="118"/>
      <c r="FS28" s="119">
        <f t="shared" ref="FS28:FS42" si="331">FO28/$WM28</f>
        <v>0.78837999999999997</v>
      </c>
      <c r="FT28" s="231">
        <f t="shared" ref="FT28:FT41" si="332">FT12</f>
        <v>39</v>
      </c>
      <c r="FU28" s="119">
        <f>FT28/FT26</f>
        <v>0.22542999999999999</v>
      </c>
      <c r="FV28" s="98">
        <f>FV26*FU28</f>
        <v>15232.31</v>
      </c>
      <c r="FW28" s="116">
        <f t="shared" ref="FW28:FW41" si="333">IF(FT28&gt;0,FV28/FT28,0)</f>
        <v>390.57205127999998</v>
      </c>
      <c r="FX28" s="90">
        <f>FX26</f>
        <v>10.36</v>
      </c>
      <c r="FY28" s="117">
        <f t="shared" ref="FY28:FY41" si="334">FW28*FX28</f>
        <v>4046.32645</v>
      </c>
      <c r="FZ28" s="98">
        <f t="shared" ref="FZ28:FZ41" si="335">FY28*FT28</f>
        <v>157806.73000000001</v>
      </c>
      <c r="GA28" s="98"/>
      <c r="GB28" s="118"/>
      <c r="GC28" s="119">
        <f t="shared" ref="GC28:GC42" si="336">FY28/$WM28</f>
        <v>0.96960999999999997</v>
      </c>
      <c r="GD28" s="231">
        <f t="shared" ref="GD28:GD41" si="337">GD12</f>
        <v>28</v>
      </c>
      <c r="GE28" s="119">
        <f>GD28/GD26</f>
        <v>9.0609999999999996E-2</v>
      </c>
      <c r="GF28" s="98">
        <f>GF26*GE28</f>
        <v>7978.21</v>
      </c>
      <c r="GG28" s="116">
        <f t="shared" ref="GG28:GG41" si="338">IF(GD28&gt;0,GF28/GD28,0)</f>
        <v>284.93607143000003</v>
      </c>
      <c r="GH28" s="90">
        <f>GH26</f>
        <v>10.36</v>
      </c>
      <c r="GI28" s="117">
        <f t="shared" ref="GI28:GI41" si="339">GG28*GH28</f>
        <v>2951.9376999999999</v>
      </c>
      <c r="GJ28" s="98">
        <f t="shared" ref="GJ28:GJ41" si="340">GI28*GD28</f>
        <v>82654.259999999995</v>
      </c>
      <c r="GK28" s="98"/>
      <c r="GL28" s="118"/>
      <c r="GM28" s="119">
        <f t="shared" ref="GM28:GM42" si="341">GI28/$WM28</f>
        <v>0.70735999999999999</v>
      </c>
      <c r="GN28" s="231">
        <f t="shared" ref="GN28:GN41" si="342">GN12</f>
        <v>26</v>
      </c>
      <c r="GO28" s="119">
        <f>GN28/GN26</f>
        <v>0.16883000000000001</v>
      </c>
      <c r="GP28" s="98">
        <f>GP26*GO28</f>
        <v>14819.9</v>
      </c>
      <c r="GQ28" s="116">
        <f t="shared" ref="GQ28:GQ41" si="343">IF(GN28&gt;0,GP28/GN28,0)</f>
        <v>569.99615385000004</v>
      </c>
      <c r="GR28" s="90">
        <f>GR26</f>
        <v>10.36</v>
      </c>
      <c r="GS28" s="117">
        <f t="shared" ref="GS28:GS41" si="344">GQ28*GR28</f>
        <v>5905.1601499999997</v>
      </c>
      <c r="GT28" s="98">
        <f t="shared" ref="GT28:GT41" si="345">GS28*GN28</f>
        <v>153534.16</v>
      </c>
      <c r="GU28" s="98"/>
      <c r="GV28" s="118"/>
      <c r="GW28" s="119">
        <f t="shared" ref="GW28:GW42" si="346">GS28/$WM28</f>
        <v>1.41503</v>
      </c>
      <c r="GX28" s="231">
        <f t="shared" ref="GX28:GX41" si="347">GX12</f>
        <v>0</v>
      </c>
      <c r="GY28" s="119">
        <f>GX28/GX26</f>
        <v>0</v>
      </c>
      <c r="GZ28" s="98">
        <f>GZ26*GY28</f>
        <v>0</v>
      </c>
      <c r="HA28" s="116">
        <f t="shared" ref="HA28:HA41" si="348">IF(GX28&gt;0,GZ28/GX28,0)</f>
        <v>0</v>
      </c>
      <c r="HB28" s="90">
        <f>HB26</f>
        <v>10.36</v>
      </c>
      <c r="HC28" s="117">
        <f t="shared" ref="HC28:HC41" si="349">HA28*HB28</f>
        <v>0</v>
      </c>
      <c r="HD28" s="98">
        <f t="shared" ref="HD28:HD41" si="350">HC28*GX28</f>
        <v>0</v>
      </c>
      <c r="HE28" s="98"/>
      <c r="HF28" s="118"/>
      <c r="HG28" s="119">
        <f t="shared" ref="HG28:HG42" si="351">HC28/$WM28</f>
        <v>0</v>
      </c>
      <c r="HH28" s="231">
        <f t="shared" ref="HH28:HH41" si="352">HH12</f>
        <v>23</v>
      </c>
      <c r="HI28" s="119">
        <f>HH28/HH26</f>
        <v>0.13938999999999999</v>
      </c>
      <c r="HJ28" s="98">
        <f>HJ26*HI28</f>
        <v>10128.08</v>
      </c>
      <c r="HK28" s="116">
        <f t="shared" ref="HK28:HK41" si="353">IF(HH28&gt;0,HJ28/HH28,0)</f>
        <v>440.35130435000002</v>
      </c>
      <c r="HL28" s="90">
        <f>HL26</f>
        <v>10.36</v>
      </c>
      <c r="HM28" s="117">
        <f t="shared" ref="HM28:HM41" si="354">HK28*HL28</f>
        <v>4562.0395099999996</v>
      </c>
      <c r="HN28" s="98">
        <f t="shared" ref="HN28:HN41" si="355">HM28*HH28</f>
        <v>104926.91</v>
      </c>
      <c r="HO28" s="98"/>
      <c r="HP28" s="118"/>
      <c r="HQ28" s="119">
        <f t="shared" ref="HQ28:HQ42" si="356">HM28/$WM28</f>
        <v>1.0931900000000001</v>
      </c>
      <c r="HR28" s="231">
        <f t="shared" ref="HR28:HR41" si="357">HR12</f>
        <v>48</v>
      </c>
      <c r="HS28" s="119">
        <f>HR28/HR26</f>
        <v>0.17329</v>
      </c>
      <c r="HT28" s="98">
        <f>HT26*HS28</f>
        <v>38823.89</v>
      </c>
      <c r="HU28" s="116">
        <f t="shared" ref="HU28:HU41" si="358">IF(HR28&gt;0,HT28/HR28,0)</f>
        <v>808.83104166999999</v>
      </c>
      <c r="HV28" s="90">
        <f>HV26</f>
        <v>10.36</v>
      </c>
      <c r="HW28" s="117">
        <f t="shared" ref="HW28:HW41" si="359">HU28*HV28</f>
        <v>8379.4895899999992</v>
      </c>
      <c r="HX28" s="98">
        <f t="shared" ref="HX28:HX41" si="360">HW28*HR28</f>
        <v>402215.5</v>
      </c>
      <c r="HY28" s="98"/>
      <c r="HZ28" s="118"/>
      <c r="IA28" s="119">
        <f t="shared" ref="IA28:IA42" si="361">HW28/$WM28</f>
        <v>2.0079500000000001</v>
      </c>
      <c r="IB28" s="231">
        <f t="shared" ref="IB28:IB41" si="362">IB12</f>
        <v>81</v>
      </c>
      <c r="IC28" s="119">
        <f>IB28/IB26</f>
        <v>0.16875000000000001</v>
      </c>
      <c r="ID28" s="98">
        <f>ID26*IC28</f>
        <v>38775.379999999997</v>
      </c>
      <c r="IE28" s="116">
        <f t="shared" ref="IE28:IE41" si="363">IF(IB28&gt;0,ID28/IB28,0)</f>
        <v>478.70839505999999</v>
      </c>
      <c r="IF28" s="90">
        <f>IF26</f>
        <v>10.36</v>
      </c>
      <c r="IG28" s="117">
        <f t="shared" ref="IG28:IG41" si="364">IE28*IF28</f>
        <v>4959.4189699999997</v>
      </c>
      <c r="IH28" s="98">
        <f t="shared" ref="IH28:IH41" si="365">IG28*IB28</f>
        <v>401712.94</v>
      </c>
      <c r="II28" s="98"/>
      <c r="IJ28" s="118"/>
      <c r="IK28" s="119">
        <f t="shared" ref="IK28:IK42" si="366">IG28/$WM28</f>
        <v>1.18841</v>
      </c>
      <c r="IL28" s="231">
        <f t="shared" ref="IL28:IL41" si="367">IL12</f>
        <v>26</v>
      </c>
      <c r="IM28" s="119">
        <f>IL28/IL26</f>
        <v>0.16250000000000001</v>
      </c>
      <c r="IN28" s="98">
        <f>IN26*IM28</f>
        <v>13832</v>
      </c>
      <c r="IO28" s="116">
        <f t="shared" ref="IO28:IO41" si="368">IF(IL28&gt;0,IN28/IL28,0)</f>
        <v>532</v>
      </c>
      <c r="IP28" s="90">
        <f>IP26</f>
        <v>10.36</v>
      </c>
      <c r="IQ28" s="117">
        <f t="shared" ref="IQ28:IQ41" si="369">IO28*IP28</f>
        <v>5511.52</v>
      </c>
      <c r="IR28" s="98">
        <f t="shared" ref="IR28:IR41" si="370">IQ28*IL28</f>
        <v>143299.51999999999</v>
      </c>
      <c r="IS28" s="98"/>
      <c r="IT28" s="118"/>
      <c r="IU28" s="119">
        <f t="shared" ref="IU28:IU42" si="371">IQ28/$WM28</f>
        <v>1.3207100000000001</v>
      </c>
      <c r="IV28" s="231">
        <f t="shared" ref="IV28:IV41" si="372">IV12</f>
        <v>21</v>
      </c>
      <c r="IW28" s="119">
        <f>IV28/IV26</f>
        <v>0.19266</v>
      </c>
      <c r="IX28" s="98">
        <f>IX26*IW28</f>
        <v>6411.72</v>
      </c>
      <c r="IY28" s="116">
        <f t="shared" ref="IY28:IY41" si="373">IF(IV28&gt;0,IX28/IV28,0)</f>
        <v>305.32</v>
      </c>
      <c r="IZ28" s="90">
        <f>IZ26</f>
        <v>10.36</v>
      </c>
      <c r="JA28" s="117">
        <f t="shared" ref="JA28:JA41" si="374">IY28*IZ28</f>
        <v>3163.1152000000002</v>
      </c>
      <c r="JB28" s="98">
        <f t="shared" ref="JB28:JB41" si="375">JA28*IV28</f>
        <v>66425.42</v>
      </c>
      <c r="JC28" s="98"/>
      <c r="JD28" s="118"/>
      <c r="JE28" s="119">
        <f t="shared" ref="JE28:JE42" si="376">JA28/$WM28</f>
        <v>0.75797000000000003</v>
      </c>
      <c r="JF28" s="231">
        <f t="shared" ref="JF28:JF41" si="377">JF12</f>
        <v>53</v>
      </c>
      <c r="JG28" s="119">
        <f>JF28/JF26</f>
        <v>0.19925000000000001</v>
      </c>
      <c r="JH28" s="98">
        <f>JH26*JG28</f>
        <v>25432.27</v>
      </c>
      <c r="JI28" s="116">
        <f t="shared" ref="JI28:JI41" si="378">IF(JF28&gt;0,JH28/JF28,0)</f>
        <v>479.85415094000001</v>
      </c>
      <c r="JJ28" s="90">
        <f>JJ26</f>
        <v>10.34</v>
      </c>
      <c r="JK28" s="117">
        <f t="shared" ref="JK28:JK41" si="379">JI28*JJ28</f>
        <v>4961.6919200000002</v>
      </c>
      <c r="JL28" s="98">
        <f t="shared" ref="JL28:JL41" si="380">JK28*JF28</f>
        <v>262969.67</v>
      </c>
      <c r="JM28" s="98"/>
      <c r="JN28" s="118"/>
      <c r="JO28" s="119">
        <f t="shared" ref="JO28:JO42" si="381">JK28/$WM28</f>
        <v>1.18895</v>
      </c>
      <c r="JP28" s="231">
        <f t="shared" ref="JP28:JP41" si="382">JP12</f>
        <v>68</v>
      </c>
      <c r="JQ28" s="119">
        <f>JP28/JP26</f>
        <v>0.25</v>
      </c>
      <c r="JR28" s="98">
        <f>JR26*JQ28</f>
        <v>54690</v>
      </c>
      <c r="JS28" s="116">
        <f t="shared" ref="JS28:JS41" si="383">IF(JP28&gt;0,JR28/JP28,0)</f>
        <v>804.26470587999995</v>
      </c>
      <c r="JT28" s="90">
        <f>JT26</f>
        <v>10.36</v>
      </c>
      <c r="JU28" s="117">
        <f t="shared" ref="JU28:JU41" si="384">JS28*JT28</f>
        <v>8332.1823499999991</v>
      </c>
      <c r="JV28" s="98">
        <f t="shared" ref="JV28:JV41" si="385">JU28*JP28</f>
        <v>566588.4</v>
      </c>
      <c r="JW28" s="98"/>
      <c r="JX28" s="118"/>
      <c r="JY28" s="119">
        <f t="shared" ref="JY28:JY42" si="386">JU28/$WM28</f>
        <v>1.99661</v>
      </c>
      <c r="JZ28" s="231">
        <f t="shared" ref="JZ28:JZ41" si="387">JZ12</f>
        <v>0</v>
      </c>
      <c r="KA28" s="119" t="e">
        <f>JZ28/JZ26</f>
        <v>#DIV/0!</v>
      </c>
      <c r="KB28" s="98" t="e">
        <f>KB26*KA28</f>
        <v>#DIV/0!</v>
      </c>
      <c r="KC28" s="116">
        <f t="shared" ref="KC28:KC41" si="388">IF(JZ28&gt;0,KB28/JZ28,0)</f>
        <v>0</v>
      </c>
      <c r="KD28" s="90">
        <f>KD26</f>
        <v>0</v>
      </c>
      <c r="KE28" s="117">
        <f t="shared" ref="KE28:KE41" si="389">KC28*KD28</f>
        <v>0</v>
      </c>
      <c r="KF28" s="98">
        <f t="shared" ref="KF28:KF41" si="390">KE28*JZ28</f>
        <v>0</v>
      </c>
      <c r="KG28" s="98"/>
      <c r="KH28" s="118"/>
      <c r="KI28" s="119">
        <f t="shared" ref="KI28:KI42" si="391">KE28/$WM28</f>
        <v>0</v>
      </c>
      <c r="KJ28" s="231">
        <f t="shared" ref="KJ28:KJ41" si="392">KJ12</f>
        <v>25</v>
      </c>
      <c r="KK28" s="119">
        <f>KJ28/KJ26</f>
        <v>0.15337000000000001</v>
      </c>
      <c r="KL28" s="98">
        <f>KL26*KK28</f>
        <v>7278.94</v>
      </c>
      <c r="KM28" s="116">
        <f t="shared" ref="KM28:KM41" si="393">IF(KJ28&gt;0,KL28/KJ28,0)</f>
        <v>291.1576</v>
      </c>
      <c r="KN28" s="90">
        <f>KN26</f>
        <v>10.36</v>
      </c>
      <c r="KO28" s="117">
        <f t="shared" ref="KO28:KO41" si="394">KM28*KN28</f>
        <v>3016.3927399999998</v>
      </c>
      <c r="KP28" s="98">
        <f t="shared" ref="KP28:KP41" si="395">KO28*KJ28</f>
        <v>75409.820000000007</v>
      </c>
      <c r="KQ28" s="98"/>
      <c r="KR28" s="118"/>
      <c r="KS28" s="119">
        <f t="shared" ref="KS28:KS42" si="396">KO28/$WM28</f>
        <v>0.72280999999999995</v>
      </c>
      <c r="KT28" s="231">
        <f t="shared" ref="KT28:KT41" si="397">KT12</f>
        <v>51</v>
      </c>
      <c r="KU28" s="119">
        <f>KT28/KT26</f>
        <v>0.14868999999999999</v>
      </c>
      <c r="KV28" s="98">
        <f>KV26*KU28</f>
        <v>19204.8</v>
      </c>
      <c r="KW28" s="116">
        <f t="shared" ref="KW28:KW41" si="398">IF(KT28&gt;0,KV28/KT28,0)</f>
        <v>376.56470588000002</v>
      </c>
      <c r="KX28" s="90">
        <f>KX26</f>
        <v>10.36</v>
      </c>
      <c r="KY28" s="117">
        <f t="shared" ref="KY28:KY41" si="399">KW28*KX28</f>
        <v>3901.2103499999998</v>
      </c>
      <c r="KZ28" s="98">
        <f t="shared" ref="KZ28:KZ41" si="400">KY28*KT28</f>
        <v>198961.73</v>
      </c>
      <c r="LA28" s="98"/>
      <c r="LB28" s="118"/>
      <c r="LC28" s="119">
        <f t="shared" ref="LC28:LC42" si="401">KY28/$WM28</f>
        <v>0.93483000000000005</v>
      </c>
      <c r="LD28" s="231">
        <f t="shared" ref="LD28:LD41" si="402">LD12</f>
        <v>70</v>
      </c>
      <c r="LE28" s="119">
        <f>LD28/LD26</f>
        <v>0.24476000000000001</v>
      </c>
      <c r="LF28" s="98">
        <f>LF26*LE28</f>
        <v>20562.29</v>
      </c>
      <c r="LG28" s="116">
        <f t="shared" ref="LG28:LG41" si="403">IF(LD28&gt;0,LF28/LD28,0)</f>
        <v>293.74700000000001</v>
      </c>
      <c r="LH28" s="90">
        <f>LH26</f>
        <v>10.36</v>
      </c>
      <c r="LI28" s="117">
        <f t="shared" ref="LI28:LI41" si="404">LG28*LH28</f>
        <v>3043.2189199999998</v>
      </c>
      <c r="LJ28" s="98">
        <f t="shared" ref="LJ28:LJ41" si="405">LI28*LD28</f>
        <v>213025.32</v>
      </c>
      <c r="LK28" s="98"/>
      <c r="LL28" s="118"/>
      <c r="LM28" s="119">
        <f t="shared" ref="LM28:LM42" si="406">LI28/$WM28</f>
        <v>0.72924</v>
      </c>
      <c r="LN28" s="231">
        <f t="shared" ref="LN28:LN41" si="407">LN12</f>
        <v>23</v>
      </c>
      <c r="LO28" s="119">
        <f>LN28/LN26</f>
        <v>9.2740000000000003E-2</v>
      </c>
      <c r="LP28" s="98">
        <f>LP26*LO28</f>
        <v>5026.51</v>
      </c>
      <c r="LQ28" s="116">
        <f t="shared" ref="LQ28:LQ41" si="408">IF(LN28&gt;0,LP28/LN28,0)</f>
        <v>218.54391304000001</v>
      </c>
      <c r="LR28" s="90">
        <f>LR26</f>
        <v>10.36</v>
      </c>
      <c r="LS28" s="117">
        <f t="shared" ref="LS28:LS41" si="409">LQ28*LR28</f>
        <v>2264.1149399999999</v>
      </c>
      <c r="LT28" s="98">
        <f t="shared" ref="LT28:LT41" si="410">LS28*LN28</f>
        <v>52074.64</v>
      </c>
      <c r="LU28" s="98"/>
      <c r="LV28" s="118"/>
      <c r="LW28" s="119">
        <f t="shared" ref="LW28:LW42" si="411">LS28/$WM28</f>
        <v>0.54254000000000002</v>
      </c>
      <c r="LX28" s="231">
        <f t="shared" ref="LX28:LX41" si="412">LX12</f>
        <v>15</v>
      </c>
      <c r="LY28" s="119">
        <f>LX28/LX26</f>
        <v>0.12931000000000001</v>
      </c>
      <c r="LZ28" s="98">
        <f>LZ26*LY28</f>
        <v>4828.4399999999996</v>
      </c>
      <c r="MA28" s="116">
        <f t="shared" ref="MA28:MA41" si="413">IF(LX28&gt;0,LZ28/LX28,0)</f>
        <v>321.89600000000002</v>
      </c>
      <c r="MB28" s="90">
        <f>MB26</f>
        <v>10.36</v>
      </c>
      <c r="MC28" s="117">
        <f t="shared" ref="MC28:MC41" si="414">MA28*MB28</f>
        <v>3334.84256</v>
      </c>
      <c r="MD28" s="98">
        <f t="shared" ref="MD28:MD41" si="415">MC28*LX28</f>
        <v>50022.64</v>
      </c>
      <c r="ME28" s="98"/>
      <c r="MF28" s="118"/>
      <c r="MG28" s="119">
        <f t="shared" ref="MG28:MG42" si="416">MC28/$WM28</f>
        <v>0.79912000000000005</v>
      </c>
      <c r="MH28" s="231">
        <f t="shared" ref="MH28:MH41" si="417">MH12</f>
        <v>25</v>
      </c>
      <c r="MI28" s="119">
        <f>MH28/MH26</f>
        <v>0.17241000000000001</v>
      </c>
      <c r="MJ28" s="98">
        <f>MJ26*MI28</f>
        <v>7234.32</v>
      </c>
      <c r="MK28" s="116">
        <f t="shared" ref="MK28:MK41" si="418">IF(MH28&gt;0,MJ28/MH28,0)</f>
        <v>289.37279999999998</v>
      </c>
      <c r="ML28" s="90">
        <f>ML26</f>
        <v>10.36</v>
      </c>
      <c r="MM28" s="117">
        <f t="shared" ref="MM28:MM41" si="419">MK28*ML28</f>
        <v>2997.9022100000002</v>
      </c>
      <c r="MN28" s="98">
        <f t="shared" ref="MN28:MN41" si="420">MM28*MH28</f>
        <v>74947.56</v>
      </c>
      <c r="MO28" s="98"/>
      <c r="MP28" s="118"/>
      <c r="MQ28" s="119">
        <f t="shared" ref="MQ28:MQ42" si="421">MM28/$WM28</f>
        <v>0.71838000000000002</v>
      </c>
      <c r="MR28" s="231">
        <f t="shared" ref="MR28:MR41" si="422">MR12</f>
        <v>35</v>
      </c>
      <c r="MS28" s="119">
        <f>MR28/MR26</f>
        <v>0.11146</v>
      </c>
      <c r="MT28" s="98">
        <f>MT26*MS28</f>
        <v>7763.19</v>
      </c>
      <c r="MU28" s="116">
        <f t="shared" ref="MU28:MU41" si="423">IF(MR28&gt;0,MT28/MR28,0)</f>
        <v>221.80542857</v>
      </c>
      <c r="MV28" s="90">
        <f>MV26</f>
        <v>10.36</v>
      </c>
      <c r="MW28" s="117">
        <f t="shared" ref="MW28:MW41" si="424">MU28*MV28</f>
        <v>2297.9042399999998</v>
      </c>
      <c r="MX28" s="98">
        <f t="shared" ref="MX28:MX41" si="425">MW28*MR28</f>
        <v>80426.649999999994</v>
      </c>
      <c r="MY28" s="98"/>
      <c r="MZ28" s="118"/>
      <c r="NA28" s="119">
        <f t="shared" ref="NA28:NA42" si="426">MW28/$WM28</f>
        <v>0.55064000000000002</v>
      </c>
      <c r="NB28" s="231">
        <f t="shared" ref="NB28:NB41" si="427">NB12</f>
        <v>26</v>
      </c>
      <c r="NC28" s="119">
        <f>NB28/NB26</f>
        <v>0.25742999999999999</v>
      </c>
      <c r="ND28" s="98">
        <f>ND26*NC28</f>
        <v>11097.81</v>
      </c>
      <c r="NE28" s="116">
        <f t="shared" ref="NE28:NE41" si="428">IF(NB28&gt;0,ND28/NB28,0)</f>
        <v>426.83884614999999</v>
      </c>
      <c r="NF28" s="90">
        <f>NF26</f>
        <v>10.36</v>
      </c>
      <c r="NG28" s="117">
        <f t="shared" ref="NG28:NG41" si="429">NE28*NF28</f>
        <v>4422.0504499999997</v>
      </c>
      <c r="NH28" s="98">
        <f t="shared" ref="NH28:NH41" si="430">NG28*NB28</f>
        <v>114973.31</v>
      </c>
      <c r="NI28" s="98"/>
      <c r="NJ28" s="118"/>
      <c r="NK28" s="119">
        <f t="shared" ref="NK28:NK42" si="431">NG28/$WM28</f>
        <v>1.0596399999999999</v>
      </c>
      <c r="NL28" s="231">
        <f t="shared" ref="NL28:NL41" si="432">NL12</f>
        <v>24</v>
      </c>
      <c r="NM28" s="119">
        <f>NL28/NL26</f>
        <v>0.15686</v>
      </c>
      <c r="NN28" s="98">
        <f>NN26*NM28</f>
        <v>9559.0499999999993</v>
      </c>
      <c r="NO28" s="116">
        <f t="shared" ref="NO28:NO41" si="433">IF(NL28&gt;0,NN28/NL28,0)</f>
        <v>398.29374999999999</v>
      </c>
      <c r="NP28" s="90">
        <f>NP26</f>
        <v>10.36</v>
      </c>
      <c r="NQ28" s="117">
        <f t="shared" ref="NQ28:NQ41" si="434">NO28*NP28</f>
        <v>4126.3232500000004</v>
      </c>
      <c r="NR28" s="98">
        <f t="shared" ref="NR28:NR41" si="435">NQ28*NL28</f>
        <v>99031.76</v>
      </c>
      <c r="NS28" s="98"/>
      <c r="NT28" s="118"/>
      <c r="NU28" s="119">
        <f t="shared" ref="NU28:NU42" si="436">NQ28/$WM28</f>
        <v>0.98877999999999999</v>
      </c>
      <c r="NV28" s="231">
        <f t="shared" ref="NV28:NV41" si="437">NV12</f>
        <v>90</v>
      </c>
      <c r="NW28" s="119">
        <f>NV28/NV26</f>
        <v>0.18672</v>
      </c>
      <c r="NX28" s="98">
        <f>NX26*NW28</f>
        <v>21405.58</v>
      </c>
      <c r="NY28" s="116">
        <f t="shared" ref="NY28:NY41" si="438">IF(NV28&gt;0,NX28/NV28,0)</f>
        <v>237.83977777999999</v>
      </c>
      <c r="NZ28" s="90">
        <f>NZ26</f>
        <v>10.36</v>
      </c>
      <c r="OA28" s="117">
        <f t="shared" ref="OA28:OA41" si="439">NY28*NZ28</f>
        <v>2464.0201000000002</v>
      </c>
      <c r="OB28" s="98">
        <f t="shared" ref="OB28:OB41" si="440">OA28*NV28</f>
        <v>221761.81</v>
      </c>
      <c r="OC28" s="98"/>
      <c r="OD28" s="118"/>
      <c r="OE28" s="119">
        <f t="shared" ref="OE28:OE42" si="441">OA28/$WM28</f>
        <v>0.59043999999999996</v>
      </c>
      <c r="OF28" s="231">
        <f t="shared" ref="OF28:OF41" si="442">OF12</f>
        <v>0</v>
      </c>
      <c r="OG28" s="119">
        <f>OF28/OF26</f>
        <v>0</v>
      </c>
      <c r="OH28" s="98">
        <f>OH26*OG28</f>
        <v>0</v>
      </c>
      <c r="OI28" s="116">
        <f t="shared" ref="OI28:OI41" si="443">IF(OF28&gt;0,OH28/OF28,0)</f>
        <v>0</v>
      </c>
      <c r="OJ28" s="90">
        <f>OJ26</f>
        <v>10.36</v>
      </c>
      <c r="OK28" s="117">
        <f t="shared" ref="OK28:OK41" si="444">OI28*OJ28</f>
        <v>0</v>
      </c>
      <c r="OL28" s="98">
        <f t="shared" ref="OL28:OL41" si="445">OK28*OF28</f>
        <v>0</v>
      </c>
      <c r="OM28" s="98"/>
      <c r="ON28" s="118"/>
      <c r="OO28" s="119">
        <f t="shared" ref="OO28:OO42" si="446">OK28/$WM28</f>
        <v>0</v>
      </c>
      <c r="OP28" s="231">
        <f t="shared" ref="OP28:OP41" si="447">OP12</f>
        <v>0</v>
      </c>
      <c r="OQ28" s="119">
        <f>OP28/OP26</f>
        <v>0</v>
      </c>
      <c r="OR28" s="98">
        <f>OR26*OQ28</f>
        <v>0</v>
      </c>
      <c r="OS28" s="116">
        <f t="shared" ref="OS28:OS41" si="448">IF(OP28&gt;0,OR28/OP28,0)</f>
        <v>0</v>
      </c>
      <c r="OT28" s="90">
        <f>OT26</f>
        <v>10.36</v>
      </c>
      <c r="OU28" s="117">
        <f t="shared" ref="OU28:OU41" si="449">OS28*OT28</f>
        <v>0</v>
      </c>
      <c r="OV28" s="98">
        <f t="shared" ref="OV28:OV41" si="450">OU28*OP28</f>
        <v>0</v>
      </c>
      <c r="OW28" s="98"/>
      <c r="OX28" s="118"/>
      <c r="OY28" s="119">
        <f t="shared" ref="OY28:OY42" si="451">OU28/$WM28</f>
        <v>0</v>
      </c>
      <c r="OZ28" s="231">
        <f t="shared" ref="OZ28:OZ41" si="452">OZ12</f>
        <v>25</v>
      </c>
      <c r="PA28" s="119">
        <f>OZ28/OZ26</f>
        <v>0.11062</v>
      </c>
      <c r="PB28" s="98">
        <f>PB26*PA28</f>
        <v>13417.1</v>
      </c>
      <c r="PC28" s="116">
        <f t="shared" ref="PC28:PC41" si="453">IF(OZ28&gt;0,PB28/OZ28,0)</f>
        <v>536.68399999999997</v>
      </c>
      <c r="PD28" s="90">
        <f>PD26</f>
        <v>10.36</v>
      </c>
      <c r="PE28" s="117">
        <f t="shared" ref="PE28:PE41" si="454">PC28*PD28</f>
        <v>5560.0462399999997</v>
      </c>
      <c r="PF28" s="98">
        <f t="shared" ref="PF28:PF41" si="455">PE28*OZ28</f>
        <v>139001.16</v>
      </c>
      <c r="PG28" s="98"/>
      <c r="PH28" s="118"/>
      <c r="PI28" s="119">
        <f t="shared" ref="PI28:PI42" si="456">PE28/$WM28</f>
        <v>1.33233</v>
      </c>
      <c r="PJ28" s="231">
        <f t="shared" ref="PJ28:PJ41" si="457">PJ12</f>
        <v>18</v>
      </c>
      <c r="PK28" s="119">
        <f>PJ28/PJ26</f>
        <v>0.26866000000000001</v>
      </c>
      <c r="PL28" s="98">
        <f>PL26*PK28</f>
        <v>10410.58</v>
      </c>
      <c r="PM28" s="116">
        <f t="shared" ref="PM28:PM41" si="458">IF(PJ28&gt;0,PL28/PJ28,0)</f>
        <v>578.36555555999996</v>
      </c>
      <c r="PN28" s="90">
        <f>PN26</f>
        <v>10.36</v>
      </c>
      <c r="PO28" s="117">
        <f t="shared" ref="PO28:PO41" si="459">PM28*PN28</f>
        <v>5991.8671599999998</v>
      </c>
      <c r="PP28" s="98">
        <f t="shared" ref="PP28:PP41" si="460">PO28*PJ28</f>
        <v>107853.61</v>
      </c>
      <c r="PQ28" s="98"/>
      <c r="PR28" s="118"/>
      <c r="PS28" s="119">
        <f t="shared" ref="PS28:PS42" si="461">PO28/$WM28</f>
        <v>1.43581</v>
      </c>
      <c r="PT28" s="231">
        <f t="shared" ref="PT28:PT41" si="462">PT12</f>
        <v>42</v>
      </c>
      <c r="PU28" s="119">
        <f>PT28/PT26</f>
        <v>0.28571000000000002</v>
      </c>
      <c r="PV28" s="98">
        <f>PV26*PU28</f>
        <v>9134.15</v>
      </c>
      <c r="PW28" s="116">
        <f t="shared" ref="PW28:PW41" si="463">IF(PT28&gt;0,PV28/PT28,0)</f>
        <v>217.4797619</v>
      </c>
      <c r="PX28" s="90">
        <f>PX26</f>
        <v>10.36</v>
      </c>
      <c r="PY28" s="117">
        <f t="shared" ref="PY28:PY41" si="464">PW28*PX28</f>
        <v>2253.09033</v>
      </c>
      <c r="PZ28" s="98">
        <f t="shared" ref="PZ28:PZ41" si="465">PY28*PT28</f>
        <v>94629.79</v>
      </c>
      <c r="QA28" s="98"/>
      <c r="QB28" s="118"/>
      <c r="QC28" s="119">
        <f t="shared" ref="QC28:QC42" si="466">PY28/$WM28</f>
        <v>0.53990000000000005</v>
      </c>
      <c r="QD28" s="231">
        <f t="shared" ref="QD28:QD41" si="467">QD12</f>
        <v>0</v>
      </c>
      <c r="QE28" s="119" t="e">
        <f>QD28/QD26</f>
        <v>#DIV/0!</v>
      </c>
      <c r="QF28" s="98" t="e">
        <f>QF26*QE28</f>
        <v>#DIV/0!</v>
      </c>
      <c r="QG28" s="116">
        <f t="shared" ref="QG28:QG41" si="468">IF(QD28&gt;0,QF28/QD28,0)</f>
        <v>0</v>
      </c>
      <c r="QH28" s="90">
        <f>QH26</f>
        <v>0</v>
      </c>
      <c r="QI28" s="117">
        <f t="shared" ref="QI28:QI41" si="469">QG28*QH28</f>
        <v>0</v>
      </c>
      <c r="QJ28" s="98">
        <f t="shared" ref="QJ28:QJ41" si="470">QI28*QD28</f>
        <v>0</v>
      </c>
      <c r="QK28" s="98"/>
      <c r="QL28" s="118"/>
      <c r="QM28" s="119">
        <f t="shared" ref="QM28:QM42" si="471">QI28/$WM28</f>
        <v>0</v>
      </c>
      <c r="QN28" s="231">
        <f t="shared" ref="QN28:QN41" si="472">QN12</f>
        <v>57</v>
      </c>
      <c r="QO28" s="119">
        <f>QN28/QN26</f>
        <v>0.23361000000000001</v>
      </c>
      <c r="QP28" s="98">
        <f>QP26*QO28</f>
        <v>22020.080000000002</v>
      </c>
      <c r="QQ28" s="116">
        <f t="shared" ref="QQ28:QQ41" si="473">IF(QN28&gt;0,QP28/QN28,0)</f>
        <v>386.31719298000002</v>
      </c>
      <c r="QR28" s="90">
        <f>QR26</f>
        <v>10.36</v>
      </c>
      <c r="QS28" s="117">
        <f t="shared" ref="QS28:QS41" si="474">QQ28*QR28</f>
        <v>4002.2461199999998</v>
      </c>
      <c r="QT28" s="98">
        <f t="shared" ref="QT28:QT41" si="475">QS28*QN28</f>
        <v>228128.03</v>
      </c>
      <c r="QU28" s="98"/>
      <c r="QV28" s="118"/>
      <c r="QW28" s="119">
        <f t="shared" ref="QW28:QW42" si="476">QS28/$WM28</f>
        <v>0.95904</v>
      </c>
      <c r="QX28" s="231">
        <f t="shared" ref="QX28:QX41" si="477">QX12</f>
        <v>25</v>
      </c>
      <c r="QY28" s="119">
        <f>QX28/QX26</f>
        <v>0.16128999999999999</v>
      </c>
      <c r="QZ28" s="98">
        <f>QZ26*QY28</f>
        <v>6832.24</v>
      </c>
      <c r="RA28" s="116">
        <f t="shared" ref="RA28:RA41" si="478">IF(QX28&gt;0,QZ28/QX28,0)</f>
        <v>273.28960000000001</v>
      </c>
      <c r="RB28" s="90">
        <f>RB26</f>
        <v>10.36</v>
      </c>
      <c r="RC28" s="117">
        <f t="shared" ref="RC28:RC41" si="479">RA28*RB28</f>
        <v>2831.28026</v>
      </c>
      <c r="RD28" s="98">
        <f t="shared" ref="RD28:RD41" si="480">RC28*QX28</f>
        <v>70782.009999999995</v>
      </c>
      <c r="RE28" s="98"/>
      <c r="RF28" s="118"/>
      <c r="RG28" s="119">
        <f t="shared" ref="RG28:RG42" si="481">RC28/$WM28</f>
        <v>0.67845</v>
      </c>
      <c r="RH28" s="231">
        <f t="shared" ref="RH28:RH41" si="482">RH12</f>
        <v>30</v>
      </c>
      <c r="RI28" s="119">
        <f>RH28/RH26</f>
        <v>0.19231000000000001</v>
      </c>
      <c r="RJ28" s="98">
        <f>RJ26*RI28</f>
        <v>7411.63</v>
      </c>
      <c r="RK28" s="116">
        <f t="shared" ref="RK28:RK41" si="483">IF(RH28&gt;0,RJ28/RH28,0)</f>
        <v>247.05433332999999</v>
      </c>
      <c r="RL28" s="90">
        <f>RL26</f>
        <v>10.36</v>
      </c>
      <c r="RM28" s="117">
        <f t="shared" ref="RM28:RM41" si="484">RK28*RL28</f>
        <v>2559.4828900000002</v>
      </c>
      <c r="RN28" s="98">
        <f t="shared" ref="RN28:RN41" si="485">RM28*RH28</f>
        <v>76784.490000000005</v>
      </c>
      <c r="RO28" s="98"/>
      <c r="RP28" s="118"/>
      <c r="RQ28" s="119">
        <f t="shared" ref="RQ28:RQ42" si="486">RM28/$WM28</f>
        <v>0.61331999999999998</v>
      </c>
      <c r="RR28" s="231">
        <f t="shared" ref="RR28:RR41" si="487">RR12</f>
        <v>26</v>
      </c>
      <c r="RS28" s="119">
        <f>RR28/RR26</f>
        <v>0.18440000000000001</v>
      </c>
      <c r="RT28" s="98">
        <f>RT26*RS28</f>
        <v>11722.31</v>
      </c>
      <c r="RU28" s="116">
        <f t="shared" ref="RU28:RU41" si="488">IF(RR28&gt;0,RT28/RR28,0)</f>
        <v>450.85807691999997</v>
      </c>
      <c r="RV28" s="90">
        <f>RV26</f>
        <v>10.36</v>
      </c>
      <c r="RW28" s="117">
        <f t="shared" ref="RW28:RW41" si="489">RU28*RV28</f>
        <v>4670.8896800000002</v>
      </c>
      <c r="RX28" s="98">
        <f t="shared" ref="RX28:RX41" si="490">RW28*RR28</f>
        <v>121443.13</v>
      </c>
      <c r="RY28" s="98"/>
      <c r="RZ28" s="118"/>
      <c r="SA28" s="119">
        <f t="shared" ref="SA28:SA42" si="491">RW28/$WM28</f>
        <v>1.11927</v>
      </c>
      <c r="SB28" s="231">
        <f t="shared" ref="SB28:SB41" si="492">SB12</f>
        <v>61</v>
      </c>
      <c r="SC28" s="119">
        <f>SB28/SB26</f>
        <v>0.16991999999999999</v>
      </c>
      <c r="SD28" s="98">
        <f>SD26*SC28</f>
        <v>21579.84</v>
      </c>
      <c r="SE28" s="116">
        <f t="shared" ref="SE28:SE41" si="493">IF(SB28&gt;0,SD28/SB28,0)</f>
        <v>353.76786885000001</v>
      </c>
      <c r="SF28" s="90">
        <f>SF26</f>
        <v>10.36</v>
      </c>
      <c r="SG28" s="117">
        <f t="shared" ref="SG28:SG41" si="494">SE28*SF28</f>
        <v>3665.03512</v>
      </c>
      <c r="SH28" s="98">
        <f t="shared" ref="SH28:SH41" si="495">SG28*SB28</f>
        <v>223567.14</v>
      </c>
      <c r="SI28" s="98"/>
      <c r="SJ28" s="118"/>
      <c r="SK28" s="119">
        <f t="shared" ref="SK28:SK42" si="496">SG28/$WM28</f>
        <v>0.87824000000000002</v>
      </c>
      <c r="SL28" s="231">
        <f t="shared" ref="SL28:SL41" si="497">SL12</f>
        <v>15</v>
      </c>
      <c r="SM28" s="119">
        <f>SL28/SL26</f>
        <v>0.17857000000000001</v>
      </c>
      <c r="SN28" s="98">
        <f>SN26*SM28</f>
        <v>3260.69</v>
      </c>
      <c r="SO28" s="116">
        <f t="shared" ref="SO28:SO41" si="498">IF(SL28&gt;0,SN28/SL28,0)</f>
        <v>217.37933333000001</v>
      </c>
      <c r="SP28" s="90">
        <f>SP26</f>
        <v>10.36</v>
      </c>
      <c r="SQ28" s="117">
        <f t="shared" ref="SQ28:SQ41" si="499">SO28*SP28</f>
        <v>2252.0498899999998</v>
      </c>
      <c r="SR28" s="98">
        <f t="shared" ref="SR28:SR41" si="500">SQ28*SL28</f>
        <v>33780.75</v>
      </c>
      <c r="SS28" s="98"/>
      <c r="ST28" s="118"/>
      <c r="SU28" s="119">
        <f t="shared" ref="SU28:SU42" si="501">SQ28/$WM28</f>
        <v>0.53964999999999996</v>
      </c>
      <c r="SV28" s="231">
        <f t="shared" ref="SV28:SV41" si="502">SV12</f>
        <v>31</v>
      </c>
      <c r="SW28" s="119">
        <f>SV28/SV26</f>
        <v>0.10367999999999999</v>
      </c>
      <c r="SX28" s="98">
        <f>SX26*SW28</f>
        <v>12898.83</v>
      </c>
      <c r="SY28" s="116">
        <f t="shared" ref="SY28:SY41" si="503">IF(SV28&gt;0,SX28/SV28,0)</f>
        <v>416.09129031999998</v>
      </c>
      <c r="SZ28" s="90">
        <f>SZ26</f>
        <v>10.36</v>
      </c>
      <c r="TA28" s="117">
        <f t="shared" ref="TA28:TA41" si="504">SY28*SZ28</f>
        <v>4310.7057699999996</v>
      </c>
      <c r="TB28" s="98">
        <f t="shared" ref="TB28:TB41" si="505">TA28*SV28</f>
        <v>133631.88</v>
      </c>
      <c r="TC28" s="98"/>
      <c r="TD28" s="118"/>
      <c r="TE28" s="119">
        <f t="shared" ref="TE28:TE42" si="506">TA28/$WM28</f>
        <v>1.0329600000000001</v>
      </c>
      <c r="TF28" s="231">
        <f t="shared" ref="TF28:TF41" si="507">TF12</f>
        <v>31</v>
      </c>
      <c r="TG28" s="119">
        <f>TF28/TF26</f>
        <v>0.11698</v>
      </c>
      <c r="TH28" s="98">
        <f>TH26*TG28</f>
        <v>23976.22</v>
      </c>
      <c r="TI28" s="116">
        <f t="shared" ref="TI28:TI41" si="508">IF(TF28&gt;0,TH28/TF28,0)</f>
        <v>773.42645160999996</v>
      </c>
      <c r="TJ28" s="90">
        <f>TJ26</f>
        <v>10.36</v>
      </c>
      <c r="TK28" s="117">
        <f t="shared" ref="TK28:TK41" si="509">TI28*TJ28</f>
        <v>8012.6980400000002</v>
      </c>
      <c r="TL28" s="98">
        <f t="shared" ref="TL28:TL41" si="510">TK28*TF28</f>
        <v>248393.64</v>
      </c>
      <c r="TM28" s="98"/>
      <c r="TN28" s="118"/>
      <c r="TO28" s="119">
        <f t="shared" ref="TO28:TO42" si="511">TK28/$WM28</f>
        <v>1.92005</v>
      </c>
      <c r="TP28" s="231">
        <f t="shared" ref="TP28:TP41" si="512">TP12</f>
        <v>18</v>
      </c>
      <c r="TQ28" s="119">
        <f>TP28/TP26</f>
        <v>0.11921</v>
      </c>
      <c r="TR28" s="98">
        <f>TR26*TQ28</f>
        <v>5760.23</v>
      </c>
      <c r="TS28" s="116">
        <f t="shared" ref="TS28:TS41" si="513">IF(TP28&gt;0,TR28/TP28,0)</f>
        <v>320.01277778000002</v>
      </c>
      <c r="TT28" s="90">
        <f>TT26</f>
        <v>10.36</v>
      </c>
      <c r="TU28" s="117">
        <f t="shared" ref="TU28:TU41" si="514">TS28*TT28</f>
        <v>3315.3323799999998</v>
      </c>
      <c r="TV28" s="98">
        <f t="shared" ref="TV28:TV41" si="515">TU28*TP28</f>
        <v>59675.98</v>
      </c>
      <c r="TW28" s="98"/>
      <c r="TX28" s="118"/>
      <c r="TY28" s="119">
        <f t="shared" ref="TY28:TY42" si="516">TU28/$WM28</f>
        <v>0.79444000000000004</v>
      </c>
      <c r="TZ28" s="231">
        <f t="shared" ref="TZ28:TZ41" si="517">TZ12</f>
        <v>34</v>
      </c>
      <c r="UA28" s="119">
        <f>TZ28/TZ26</f>
        <v>0.13386000000000001</v>
      </c>
      <c r="UB28" s="98">
        <f>UB26*UA28</f>
        <v>8022.23</v>
      </c>
      <c r="UC28" s="116">
        <f t="shared" ref="UC28:UC41" si="518">IF(TZ28&gt;0,UB28/TZ28,0)</f>
        <v>235.94794117999999</v>
      </c>
      <c r="UD28" s="90">
        <f>UD26</f>
        <v>10.36</v>
      </c>
      <c r="UE28" s="117">
        <f t="shared" ref="UE28:UE41" si="519">UC28*UD28</f>
        <v>2444.42067</v>
      </c>
      <c r="UF28" s="98">
        <f t="shared" ref="UF28:UF41" si="520">UE28*TZ28</f>
        <v>83110.3</v>
      </c>
      <c r="UG28" s="98"/>
      <c r="UH28" s="118"/>
      <c r="UI28" s="119">
        <f t="shared" ref="UI28:UI42" si="521">UE28/$WM28</f>
        <v>0.58574999999999999</v>
      </c>
      <c r="UJ28" s="231">
        <f t="shared" ref="UJ28:UJ41" si="522">UJ12</f>
        <v>30</v>
      </c>
      <c r="UK28" s="119">
        <f>UJ28/UJ26</f>
        <v>0.15625</v>
      </c>
      <c r="UL28" s="98">
        <f>UL26*UK28</f>
        <v>10937.5</v>
      </c>
      <c r="UM28" s="116">
        <f t="shared" ref="UM28:UM41" si="523">IF(UJ28&gt;0,UL28/UJ28,0)</f>
        <v>364.58333333000002</v>
      </c>
      <c r="UN28" s="90">
        <f>UN26</f>
        <v>10.36</v>
      </c>
      <c r="UO28" s="117">
        <f t="shared" ref="UO28:UO41" si="524">UM28*UN28</f>
        <v>3777.0833299999999</v>
      </c>
      <c r="UP28" s="98">
        <f t="shared" ref="UP28:UP41" si="525">UO28*UJ28</f>
        <v>113312.5</v>
      </c>
      <c r="UQ28" s="98"/>
      <c r="UR28" s="118"/>
      <c r="US28" s="119">
        <f t="shared" ref="US28:US42" si="526">UO28/$WM28</f>
        <v>0.90508999999999995</v>
      </c>
      <c r="UT28" s="231">
        <f t="shared" ref="UT28:UT41" si="527">UT12</f>
        <v>65</v>
      </c>
      <c r="UU28" s="119">
        <f>UT28/UT26</f>
        <v>0.19757</v>
      </c>
      <c r="UV28" s="98">
        <f>UV26*UU28</f>
        <v>37672.65</v>
      </c>
      <c r="UW28" s="116">
        <f t="shared" ref="UW28:UW41" si="528">IF(UT28&gt;0,UV28/UT28,0)</f>
        <v>579.57923076999998</v>
      </c>
      <c r="UX28" s="90">
        <f>UX26</f>
        <v>10.36</v>
      </c>
      <c r="UY28" s="117">
        <f t="shared" ref="UY28:UY41" si="529">UW28*UX28</f>
        <v>6004.4408299999996</v>
      </c>
      <c r="UZ28" s="98">
        <f t="shared" ref="UZ28:UZ41" si="530">UY28*UT28</f>
        <v>390288.65</v>
      </c>
      <c r="VA28" s="98"/>
      <c r="VB28" s="118"/>
      <c r="VC28" s="119">
        <f t="shared" ref="VC28:VC42" si="531">UY28/$WM28</f>
        <v>1.43882</v>
      </c>
      <c r="VD28" s="231">
        <f t="shared" ref="VD28:VD41" si="532">VD12</f>
        <v>55</v>
      </c>
      <c r="VE28" s="119">
        <f>VD28/VD26</f>
        <v>0.17296</v>
      </c>
      <c r="VF28" s="98">
        <f>VF26*VE28</f>
        <v>15969.4</v>
      </c>
      <c r="VG28" s="116">
        <f t="shared" ref="VG28:VG41" si="533">IF(VD28&gt;0,VF28/VD28,0)</f>
        <v>290.35272727</v>
      </c>
      <c r="VH28" s="90">
        <f>VH26</f>
        <v>10.36</v>
      </c>
      <c r="VI28" s="117">
        <f t="shared" ref="VI28:VI41" si="534">VG28*VH28</f>
        <v>3008.0542500000001</v>
      </c>
      <c r="VJ28" s="98">
        <f t="shared" ref="VJ28:VJ41" si="535">VI28*VD28</f>
        <v>165442.98000000001</v>
      </c>
      <c r="VK28" s="98"/>
      <c r="VL28" s="118"/>
      <c r="VM28" s="119">
        <f t="shared" ref="VM28:VM42" si="536">VI28/$WM28</f>
        <v>0.72080999999999995</v>
      </c>
      <c r="VN28" s="231">
        <f t="shared" ref="VN28:VN41" si="537">VN12</f>
        <v>83</v>
      </c>
      <c r="VO28" s="119">
        <f>VN28/VN26</f>
        <v>0.16117000000000001</v>
      </c>
      <c r="VP28" s="98">
        <f>VP26*VO28</f>
        <v>46184.88</v>
      </c>
      <c r="VQ28" s="116">
        <f t="shared" ref="VQ28:VQ41" si="538">IF(VN28&gt;0,VP28/VN28,0)</f>
        <v>556.44433734999996</v>
      </c>
      <c r="VR28" s="90">
        <f>VR26</f>
        <v>10.36</v>
      </c>
      <c r="VS28" s="117">
        <f t="shared" ref="VS28:VS41" si="539">VQ28*VR28</f>
        <v>5764.7633299999998</v>
      </c>
      <c r="VT28" s="98">
        <f t="shared" ref="VT28:VT41" si="540">VS28*VN28</f>
        <v>478475.36</v>
      </c>
      <c r="VU28" s="98"/>
      <c r="VV28" s="118"/>
      <c r="VW28" s="119">
        <f t="shared" ref="VW28:VW42" si="541">VS28/$WM28</f>
        <v>1.3813899999999999</v>
      </c>
      <c r="VX28" s="231">
        <f t="shared" ref="VX28:VX41" si="542">VX12</f>
        <v>47</v>
      </c>
      <c r="VY28" s="119">
        <f>VX28/VX26</f>
        <v>0.13622999999999999</v>
      </c>
      <c r="VZ28" s="98">
        <f>VZ26*VY28</f>
        <v>22755.86</v>
      </c>
      <c r="WA28" s="116">
        <f t="shared" ref="WA28:WA41" si="543">IF(VX28&gt;0,VZ28/VX28,0)</f>
        <v>484.16723403999998</v>
      </c>
      <c r="WB28" s="90">
        <f>WB26</f>
        <v>10.36</v>
      </c>
      <c r="WC28" s="117">
        <f t="shared" ref="WC28:WC41" si="544">WA28*WB28</f>
        <v>5015.9725399999998</v>
      </c>
      <c r="WD28" s="98">
        <f t="shared" ref="WD28:WD41" si="545">WC28*VX28</f>
        <v>235750.71</v>
      </c>
      <c r="WE28" s="98"/>
      <c r="WF28" s="118"/>
      <c r="WG28" s="119">
        <f t="shared" ref="WG28:WG42" si="546">WC28/$WM28</f>
        <v>1.2019599999999999</v>
      </c>
      <c r="WH28" s="213">
        <f t="shared" ref="WH28:WH41" si="547">F28+P28+Z28+AJ28+AT28+BD28+BN28+BX28+CH28+CR28+DB28+DL28+DV28+EF28+EP28+EZ28+FJ28+FT28+GD28+GN28+GX28+HH28+HR28+IB28+IL28+IV28+JF28+JP28+JZ28+KJ28+KT28+LD28+LN28+LX28+MH28+MR28+NB28+NL28+NV28+OF28+OP28+OZ28+PJ28+PT28+QD28+QN28+QX28+RH28+RR28+SB28+SL28+SV28+TF28+TP28+TZ28+UJ28+UT28+VD28+VN28+VX28</f>
        <v>1861</v>
      </c>
      <c r="WI28" s="119">
        <f>WH28/WH26</f>
        <v>0.15295</v>
      </c>
      <c r="WJ28" s="98">
        <f>WJ26*WI28</f>
        <v>749638.54</v>
      </c>
      <c r="WK28" s="116">
        <f t="shared" ref="WK28:WK41" si="548">IF(WH28&gt;0,WJ28/WH28,0)</f>
        <v>402.81490595999998</v>
      </c>
      <c r="WL28" s="90">
        <f>WL26</f>
        <v>10.36</v>
      </c>
      <c r="WM28" s="117">
        <f t="shared" ref="WM28:WM41" si="549">WK28*WL28</f>
        <v>4173.1624300000003</v>
      </c>
      <c r="WN28" s="98">
        <f t="shared" ref="WN28:WN41" si="550">WM28*WH28</f>
        <v>7766255.2800000003</v>
      </c>
      <c r="WO28" s="98"/>
      <c r="WP28" s="118"/>
    </row>
    <row r="29" spans="1:614" ht="26.25" customHeight="1" x14ac:dyDescent="0.25">
      <c r="A29" s="5"/>
      <c r="B29" s="205" t="s">
        <v>422</v>
      </c>
      <c r="C29" s="12" t="s">
        <v>753</v>
      </c>
      <c r="D29" s="12" t="s">
        <v>440</v>
      </c>
      <c r="E29" s="4" t="s">
        <v>34</v>
      </c>
      <c r="F29" s="231">
        <f t="shared" si="247"/>
        <v>229</v>
      </c>
      <c r="G29" s="119">
        <f>F29/F26</f>
        <v>0.79513999999999996</v>
      </c>
      <c r="H29" s="98">
        <f>H26*G29</f>
        <v>70131.350000000006</v>
      </c>
      <c r="I29" s="116">
        <f t="shared" si="248"/>
        <v>306.25043668000001</v>
      </c>
      <c r="J29" s="90">
        <f>J26</f>
        <v>10.36</v>
      </c>
      <c r="K29" s="117">
        <f t="shared" si="249"/>
        <v>3172.75452</v>
      </c>
      <c r="L29" s="98">
        <f t="shared" si="250"/>
        <v>726560.79</v>
      </c>
      <c r="M29" s="98"/>
      <c r="N29" s="118"/>
      <c r="O29" s="119">
        <f t="shared" si="251"/>
        <v>0.76024999999999998</v>
      </c>
      <c r="P29" s="231">
        <f t="shared" si="252"/>
        <v>300</v>
      </c>
      <c r="Q29" s="119">
        <f>P29/P26</f>
        <v>0.70755000000000001</v>
      </c>
      <c r="R29" s="98">
        <f>R26*Q29</f>
        <v>92363.58</v>
      </c>
      <c r="S29" s="116">
        <f t="shared" si="253"/>
        <v>307.87860000000001</v>
      </c>
      <c r="T29" s="90">
        <f>T26</f>
        <v>10.36</v>
      </c>
      <c r="U29" s="117">
        <f t="shared" si="254"/>
        <v>3189.6223</v>
      </c>
      <c r="V29" s="98">
        <f t="shared" si="255"/>
        <v>956886.69</v>
      </c>
      <c r="W29" s="98"/>
      <c r="X29" s="118"/>
      <c r="Y29" s="119">
        <f t="shared" si="256"/>
        <v>0.76429000000000002</v>
      </c>
      <c r="Z29" s="231">
        <f t="shared" si="257"/>
        <v>239</v>
      </c>
      <c r="AA29" s="119">
        <f>Z29/Z26</f>
        <v>0.83565999999999996</v>
      </c>
      <c r="AB29" s="98">
        <f>AB26*AA29</f>
        <v>67613.25</v>
      </c>
      <c r="AC29" s="116">
        <f t="shared" si="258"/>
        <v>282.90062762000002</v>
      </c>
      <c r="AD29" s="90">
        <f>AD26</f>
        <v>10.36</v>
      </c>
      <c r="AE29" s="117">
        <f t="shared" si="259"/>
        <v>2930.8505</v>
      </c>
      <c r="AF29" s="98">
        <f t="shared" si="260"/>
        <v>700473.27</v>
      </c>
      <c r="AG29" s="98"/>
      <c r="AH29" s="118"/>
      <c r="AI29" s="119">
        <f t="shared" si="261"/>
        <v>0.70228999999999997</v>
      </c>
      <c r="AJ29" s="231">
        <f t="shared" si="262"/>
        <v>139</v>
      </c>
      <c r="AK29" s="119">
        <f>AJ29/AJ26</f>
        <v>0.53256999999999999</v>
      </c>
      <c r="AL29" s="98">
        <f>AL26*AK29</f>
        <v>61176.32</v>
      </c>
      <c r="AM29" s="116">
        <f t="shared" si="263"/>
        <v>440.11741007000001</v>
      </c>
      <c r="AN29" s="90">
        <f>AN26</f>
        <v>10.36</v>
      </c>
      <c r="AO29" s="117">
        <f t="shared" si="264"/>
        <v>4559.6163699999997</v>
      </c>
      <c r="AP29" s="98">
        <f t="shared" si="265"/>
        <v>633786.68000000005</v>
      </c>
      <c r="AQ29" s="98"/>
      <c r="AR29" s="118"/>
      <c r="AS29" s="119">
        <f t="shared" si="266"/>
        <v>1.09257</v>
      </c>
      <c r="AT29" s="231">
        <f t="shared" si="267"/>
        <v>101</v>
      </c>
      <c r="AU29" s="119">
        <f>AT29/AT26</f>
        <v>0.81452000000000002</v>
      </c>
      <c r="AV29" s="98">
        <f>AV26*AU29</f>
        <v>44309.89</v>
      </c>
      <c r="AW29" s="116">
        <f t="shared" si="268"/>
        <v>438.71178218</v>
      </c>
      <c r="AX29" s="90">
        <f>AX26</f>
        <v>10.36</v>
      </c>
      <c r="AY29" s="117">
        <f t="shared" si="269"/>
        <v>4545.0540600000004</v>
      </c>
      <c r="AZ29" s="98">
        <f t="shared" si="270"/>
        <v>459050.46</v>
      </c>
      <c r="BA29" s="98"/>
      <c r="BB29" s="118"/>
      <c r="BC29" s="119">
        <f t="shared" si="271"/>
        <v>1.08908</v>
      </c>
      <c r="BD29" s="231">
        <f t="shared" si="272"/>
        <v>0</v>
      </c>
      <c r="BE29" s="119" t="e">
        <f>BD29/BD26</f>
        <v>#DIV/0!</v>
      </c>
      <c r="BF29" s="98" t="e">
        <f>BF26*BE29</f>
        <v>#DIV/0!</v>
      </c>
      <c r="BG29" s="116">
        <f t="shared" si="273"/>
        <v>0</v>
      </c>
      <c r="BH29" s="90">
        <f>BH26</f>
        <v>0</v>
      </c>
      <c r="BI29" s="117">
        <f t="shared" si="274"/>
        <v>0</v>
      </c>
      <c r="BJ29" s="98">
        <f t="shared" si="275"/>
        <v>0</v>
      </c>
      <c r="BK29" s="98"/>
      <c r="BL29" s="118"/>
      <c r="BM29" s="119">
        <f t="shared" si="276"/>
        <v>0</v>
      </c>
      <c r="BN29" s="231">
        <f t="shared" si="277"/>
        <v>77</v>
      </c>
      <c r="BO29" s="119">
        <f>BN29/BN26</f>
        <v>0.48734</v>
      </c>
      <c r="BP29" s="98">
        <f>BP26*BO29</f>
        <v>26750.09</v>
      </c>
      <c r="BQ29" s="116">
        <f t="shared" si="278"/>
        <v>347.40376622999997</v>
      </c>
      <c r="BR29" s="90">
        <f>BR26</f>
        <v>10.36</v>
      </c>
      <c r="BS29" s="117">
        <f t="shared" si="279"/>
        <v>3599.10302</v>
      </c>
      <c r="BT29" s="98">
        <f t="shared" si="280"/>
        <v>277130.93</v>
      </c>
      <c r="BU29" s="98"/>
      <c r="BV29" s="118"/>
      <c r="BW29" s="119">
        <f t="shared" si="281"/>
        <v>0.86241000000000001</v>
      </c>
      <c r="BX29" s="231">
        <f t="shared" si="282"/>
        <v>0</v>
      </c>
      <c r="BY29" s="119" t="e">
        <f>BX29/BX26</f>
        <v>#DIV/0!</v>
      </c>
      <c r="BZ29" s="98" t="e">
        <f>BZ26*BY29</f>
        <v>#DIV/0!</v>
      </c>
      <c r="CA29" s="116">
        <f t="shared" si="283"/>
        <v>0</v>
      </c>
      <c r="CB29" s="90">
        <f>CB26</f>
        <v>0</v>
      </c>
      <c r="CC29" s="117">
        <f t="shared" si="284"/>
        <v>0</v>
      </c>
      <c r="CD29" s="98">
        <f t="shared" si="285"/>
        <v>0</v>
      </c>
      <c r="CE29" s="98"/>
      <c r="CF29" s="118"/>
      <c r="CG29" s="119">
        <f t="shared" si="286"/>
        <v>0</v>
      </c>
      <c r="CH29" s="231">
        <f t="shared" si="287"/>
        <v>112</v>
      </c>
      <c r="CI29" s="119">
        <f>CH29/CH26</f>
        <v>0.70440000000000003</v>
      </c>
      <c r="CJ29" s="98">
        <f>CJ26*CI29</f>
        <v>24555.38</v>
      </c>
      <c r="CK29" s="116">
        <f t="shared" si="288"/>
        <v>219.24446429</v>
      </c>
      <c r="CL29" s="90">
        <f>CL26</f>
        <v>10.36</v>
      </c>
      <c r="CM29" s="117">
        <f t="shared" si="289"/>
        <v>2271.3726499999998</v>
      </c>
      <c r="CN29" s="98">
        <f t="shared" si="290"/>
        <v>254393.74</v>
      </c>
      <c r="CO29" s="98"/>
      <c r="CP29" s="118"/>
      <c r="CQ29" s="119">
        <f t="shared" si="291"/>
        <v>0.54425999999999997</v>
      </c>
      <c r="CR29" s="231">
        <f t="shared" si="292"/>
        <v>0</v>
      </c>
      <c r="CS29" s="119" t="e">
        <f>CR29/CR26</f>
        <v>#DIV/0!</v>
      </c>
      <c r="CT29" s="98" t="e">
        <f>CT26*CS29</f>
        <v>#DIV/0!</v>
      </c>
      <c r="CU29" s="116">
        <f t="shared" si="293"/>
        <v>0</v>
      </c>
      <c r="CV29" s="90">
        <f>CV26</f>
        <v>0</v>
      </c>
      <c r="CW29" s="117">
        <f t="shared" si="294"/>
        <v>0</v>
      </c>
      <c r="CX29" s="98">
        <f t="shared" si="295"/>
        <v>0</v>
      </c>
      <c r="CY29" s="98"/>
      <c r="CZ29" s="118"/>
      <c r="DA29" s="119">
        <f t="shared" si="296"/>
        <v>0</v>
      </c>
      <c r="DB29" s="231">
        <f t="shared" si="297"/>
        <v>108</v>
      </c>
      <c r="DC29" s="119">
        <f>DB29/DB26</f>
        <v>0.82443</v>
      </c>
      <c r="DD29" s="98">
        <f>DD26*DC29</f>
        <v>34131.4</v>
      </c>
      <c r="DE29" s="116">
        <f t="shared" si="298"/>
        <v>316.03148148000002</v>
      </c>
      <c r="DF29" s="90">
        <f>DF26</f>
        <v>10.36</v>
      </c>
      <c r="DG29" s="117">
        <f t="shared" si="299"/>
        <v>3274.0861500000001</v>
      </c>
      <c r="DH29" s="98">
        <f t="shared" si="300"/>
        <v>353601.3</v>
      </c>
      <c r="DI29" s="98"/>
      <c r="DJ29" s="118"/>
      <c r="DK29" s="119">
        <f t="shared" si="301"/>
        <v>0.78452999999999995</v>
      </c>
      <c r="DL29" s="231">
        <f t="shared" si="302"/>
        <v>190</v>
      </c>
      <c r="DM29" s="119">
        <f>DL29/DL26</f>
        <v>0.69596999999999998</v>
      </c>
      <c r="DN29" s="98">
        <f>DN26*DM29</f>
        <v>149981.54</v>
      </c>
      <c r="DO29" s="116">
        <f t="shared" si="303"/>
        <v>789.37652632000004</v>
      </c>
      <c r="DP29" s="90">
        <f>DP26</f>
        <v>10.36</v>
      </c>
      <c r="DQ29" s="117">
        <f t="shared" si="304"/>
        <v>8177.9408100000001</v>
      </c>
      <c r="DR29" s="98">
        <f t="shared" si="305"/>
        <v>1553808.75</v>
      </c>
      <c r="DS29" s="98"/>
      <c r="DT29" s="118"/>
      <c r="DU29" s="119">
        <f t="shared" si="306"/>
        <v>1.9595899999999999</v>
      </c>
      <c r="DV29" s="231">
        <f t="shared" si="307"/>
        <v>122</v>
      </c>
      <c r="DW29" s="119">
        <f>DV29/DV26</f>
        <v>0.91044999999999998</v>
      </c>
      <c r="DX29" s="98">
        <f>DX26*DW29</f>
        <v>71087.94</v>
      </c>
      <c r="DY29" s="116">
        <f t="shared" si="308"/>
        <v>582.68803278999997</v>
      </c>
      <c r="DZ29" s="90">
        <f>DZ26</f>
        <v>10.36</v>
      </c>
      <c r="EA29" s="117">
        <f t="shared" si="309"/>
        <v>6036.6480199999996</v>
      </c>
      <c r="EB29" s="98">
        <f t="shared" si="310"/>
        <v>736471.06</v>
      </c>
      <c r="EC29" s="98"/>
      <c r="ED29" s="118"/>
      <c r="EE29" s="119">
        <f t="shared" si="311"/>
        <v>1.4464900000000001</v>
      </c>
      <c r="EF29" s="231">
        <f t="shared" si="312"/>
        <v>0</v>
      </c>
      <c r="EG29" s="119">
        <f>EF29/EF26</f>
        <v>0</v>
      </c>
      <c r="EH29" s="98">
        <f>EH26*EG29</f>
        <v>0</v>
      </c>
      <c r="EI29" s="116">
        <f t="shared" si="313"/>
        <v>0</v>
      </c>
      <c r="EJ29" s="90">
        <f>EJ26</f>
        <v>10.36</v>
      </c>
      <c r="EK29" s="117">
        <f t="shared" si="314"/>
        <v>0</v>
      </c>
      <c r="EL29" s="98">
        <f t="shared" si="315"/>
        <v>0</v>
      </c>
      <c r="EM29" s="98"/>
      <c r="EN29" s="118"/>
      <c r="EO29" s="119">
        <f t="shared" si="316"/>
        <v>0</v>
      </c>
      <c r="EP29" s="231">
        <f t="shared" si="317"/>
        <v>156</v>
      </c>
      <c r="EQ29" s="119">
        <f>EP29/EP26</f>
        <v>0.88636000000000004</v>
      </c>
      <c r="ER29" s="98">
        <f>ER26*EQ29</f>
        <v>15529.03</v>
      </c>
      <c r="ES29" s="116">
        <f t="shared" si="318"/>
        <v>99.545064100000005</v>
      </c>
      <c r="ET29" s="90">
        <f>ET26</f>
        <v>10.36</v>
      </c>
      <c r="EU29" s="117">
        <f t="shared" si="319"/>
        <v>1031.2868599999999</v>
      </c>
      <c r="EV29" s="98">
        <f t="shared" si="320"/>
        <v>160880.75</v>
      </c>
      <c r="EW29" s="98"/>
      <c r="EX29" s="118"/>
      <c r="EY29" s="119">
        <f t="shared" si="321"/>
        <v>0.24712000000000001</v>
      </c>
      <c r="EZ29" s="231">
        <f t="shared" si="322"/>
        <v>164</v>
      </c>
      <c r="FA29" s="119">
        <f>EZ29/EZ26</f>
        <v>0.74207999999999996</v>
      </c>
      <c r="FB29" s="98">
        <f>FB26*FA29</f>
        <v>49934.559999999998</v>
      </c>
      <c r="FC29" s="116">
        <f t="shared" si="323"/>
        <v>304.47902439000001</v>
      </c>
      <c r="FD29" s="90">
        <f>FD26</f>
        <v>10.36</v>
      </c>
      <c r="FE29" s="117">
        <f t="shared" si="324"/>
        <v>3154.4026899999999</v>
      </c>
      <c r="FF29" s="98">
        <f t="shared" si="325"/>
        <v>517322.04</v>
      </c>
      <c r="FG29" s="98"/>
      <c r="FH29" s="118"/>
      <c r="FI29" s="119">
        <f t="shared" si="326"/>
        <v>0.75585000000000002</v>
      </c>
      <c r="FJ29" s="231">
        <f t="shared" si="327"/>
        <v>83</v>
      </c>
      <c r="FK29" s="119">
        <f>FJ29/FJ26</f>
        <v>0.77569999999999995</v>
      </c>
      <c r="FL29" s="98">
        <f>FL26*FK29</f>
        <v>26358.29</v>
      </c>
      <c r="FM29" s="116">
        <f t="shared" si="328"/>
        <v>317.56975904000001</v>
      </c>
      <c r="FN29" s="90">
        <f>FN26</f>
        <v>10.36</v>
      </c>
      <c r="FO29" s="117">
        <f t="shared" si="329"/>
        <v>3290.0227</v>
      </c>
      <c r="FP29" s="98">
        <f t="shared" si="330"/>
        <v>273071.88</v>
      </c>
      <c r="FQ29" s="98"/>
      <c r="FR29" s="118"/>
      <c r="FS29" s="119">
        <f t="shared" si="331"/>
        <v>0.78835</v>
      </c>
      <c r="FT29" s="231">
        <f t="shared" si="332"/>
        <v>134</v>
      </c>
      <c r="FU29" s="119">
        <f>FT29/FT26</f>
        <v>0.77456999999999998</v>
      </c>
      <c r="FV29" s="98">
        <f>FV26*FU29</f>
        <v>52337.69</v>
      </c>
      <c r="FW29" s="116">
        <f t="shared" si="333"/>
        <v>390.57977612000002</v>
      </c>
      <c r="FX29" s="90">
        <f>FX26</f>
        <v>10.36</v>
      </c>
      <c r="FY29" s="117">
        <f t="shared" si="334"/>
        <v>4046.4064800000001</v>
      </c>
      <c r="FZ29" s="98">
        <f t="shared" si="335"/>
        <v>542218.47</v>
      </c>
      <c r="GA29" s="98"/>
      <c r="GB29" s="118"/>
      <c r="GC29" s="119">
        <f t="shared" si="336"/>
        <v>0.96958999999999995</v>
      </c>
      <c r="GD29" s="231">
        <f t="shared" si="337"/>
        <v>281</v>
      </c>
      <c r="GE29" s="119">
        <f>GD29/GD26</f>
        <v>0.90939000000000003</v>
      </c>
      <c r="GF29" s="98">
        <f>GF26*GE29</f>
        <v>80071.789999999994</v>
      </c>
      <c r="GG29" s="116">
        <f t="shared" si="338"/>
        <v>284.95298931999997</v>
      </c>
      <c r="GH29" s="90">
        <f>GH26</f>
        <v>10.36</v>
      </c>
      <c r="GI29" s="117">
        <f t="shared" si="339"/>
        <v>2952.1129700000001</v>
      </c>
      <c r="GJ29" s="98">
        <f t="shared" si="340"/>
        <v>829543.74</v>
      </c>
      <c r="GK29" s="98"/>
      <c r="GL29" s="118"/>
      <c r="GM29" s="119">
        <f t="shared" si="341"/>
        <v>0.70738000000000001</v>
      </c>
      <c r="GN29" s="231">
        <f t="shared" si="342"/>
        <v>128</v>
      </c>
      <c r="GO29" s="119">
        <f>GN29/GN26</f>
        <v>0.83116999999999996</v>
      </c>
      <c r="GP29" s="98">
        <f>GP26*GO29</f>
        <v>72960.100000000006</v>
      </c>
      <c r="GQ29" s="116">
        <f t="shared" si="343"/>
        <v>570.00078125000005</v>
      </c>
      <c r="GR29" s="90">
        <f>GR26</f>
        <v>10.36</v>
      </c>
      <c r="GS29" s="117">
        <f t="shared" si="344"/>
        <v>5905.2080900000001</v>
      </c>
      <c r="GT29" s="98">
        <f t="shared" si="345"/>
        <v>755866.64</v>
      </c>
      <c r="GU29" s="98"/>
      <c r="GV29" s="118"/>
      <c r="GW29" s="119">
        <f t="shared" si="346"/>
        <v>1.415</v>
      </c>
      <c r="GX29" s="231">
        <f t="shared" si="347"/>
        <v>0</v>
      </c>
      <c r="GY29" s="119">
        <f>GX29/GX26</f>
        <v>0</v>
      </c>
      <c r="GZ29" s="98">
        <f>GZ26*GY29</f>
        <v>0</v>
      </c>
      <c r="HA29" s="116">
        <f t="shared" si="348"/>
        <v>0</v>
      </c>
      <c r="HB29" s="90">
        <f>HB26</f>
        <v>10.36</v>
      </c>
      <c r="HC29" s="117">
        <f t="shared" si="349"/>
        <v>0</v>
      </c>
      <c r="HD29" s="98">
        <f t="shared" si="350"/>
        <v>0</v>
      </c>
      <c r="HE29" s="98"/>
      <c r="HF29" s="118"/>
      <c r="HG29" s="119">
        <f t="shared" si="351"/>
        <v>0</v>
      </c>
      <c r="HH29" s="231">
        <f t="shared" si="352"/>
        <v>142</v>
      </c>
      <c r="HI29" s="119">
        <f>HH29/HH26</f>
        <v>0.86060999999999999</v>
      </c>
      <c r="HJ29" s="98">
        <f>HJ26*HI29</f>
        <v>62531.92</v>
      </c>
      <c r="HK29" s="116">
        <f t="shared" si="353"/>
        <v>440.36563380000001</v>
      </c>
      <c r="HL29" s="90">
        <f>HL26</f>
        <v>10.36</v>
      </c>
      <c r="HM29" s="117">
        <f t="shared" si="354"/>
        <v>4562.18797</v>
      </c>
      <c r="HN29" s="98">
        <f t="shared" si="355"/>
        <v>647830.68999999994</v>
      </c>
      <c r="HO29" s="98"/>
      <c r="HP29" s="118"/>
      <c r="HQ29" s="119">
        <f t="shared" si="356"/>
        <v>1.09318</v>
      </c>
      <c r="HR29" s="231">
        <f t="shared" si="357"/>
        <v>219</v>
      </c>
      <c r="HS29" s="119">
        <f>HR29/HR26</f>
        <v>0.79061000000000003</v>
      </c>
      <c r="HT29" s="98">
        <f>HT26*HS29</f>
        <v>177128.26</v>
      </c>
      <c r="HU29" s="116">
        <f t="shared" si="358"/>
        <v>808.80484018000004</v>
      </c>
      <c r="HV29" s="90">
        <f>HV26</f>
        <v>10.36</v>
      </c>
      <c r="HW29" s="117">
        <f t="shared" si="359"/>
        <v>8379.2181400000009</v>
      </c>
      <c r="HX29" s="98">
        <f t="shared" si="360"/>
        <v>1835048.77</v>
      </c>
      <c r="HY29" s="98"/>
      <c r="HZ29" s="118"/>
      <c r="IA29" s="119">
        <f t="shared" si="361"/>
        <v>2.0078100000000001</v>
      </c>
      <c r="IB29" s="231">
        <f t="shared" si="362"/>
        <v>373</v>
      </c>
      <c r="IC29" s="119">
        <f>IB29/IB26</f>
        <v>0.77707999999999999</v>
      </c>
      <c r="ID29" s="98">
        <f>ID26*IC29</f>
        <v>178557.44</v>
      </c>
      <c r="IE29" s="116">
        <f t="shared" si="363"/>
        <v>478.70627345999998</v>
      </c>
      <c r="IF29" s="90">
        <f>IF26</f>
        <v>10.36</v>
      </c>
      <c r="IG29" s="117">
        <f t="shared" si="364"/>
        <v>4959.3969900000002</v>
      </c>
      <c r="IH29" s="98">
        <f t="shared" si="365"/>
        <v>1849855.08</v>
      </c>
      <c r="II29" s="98"/>
      <c r="IJ29" s="118"/>
      <c r="IK29" s="119">
        <f t="shared" si="366"/>
        <v>1.1883600000000001</v>
      </c>
      <c r="IL29" s="231">
        <f t="shared" si="367"/>
        <v>99</v>
      </c>
      <c r="IM29" s="119">
        <f>IL29/IL26</f>
        <v>0.61875000000000002</v>
      </c>
      <c r="IN29" s="98">
        <f>IN26*IM29</f>
        <v>52668</v>
      </c>
      <c r="IO29" s="116">
        <f t="shared" si="368"/>
        <v>532</v>
      </c>
      <c r="IP29" s="90">
        <f>IP26</f>
        <v>10.36</v>
      </c>
      <c r="IQ29" s="117">
        <f t="shared" si="369"/>
        <v>5511.52</v>
      </c>
      <c r="IR29" s="98">
        <f t="shared" si="370"/>
        <v>545640.48</v>
      </c>
      <c r="IS29" s="98"/>
      <c r="IT29" s="118"/>
      <c r="IU29" s="119">
        <f t="shared" si="371"/>
        <v>1.3206599999999999</v>
      </c>
      <c r="IV29" s="231">
        <f t="shared" si="372"/>
        <v>88</v>
      </c>
      <c r="IW29" s="119">
        <f>IV29/IV26</f>
        <v>0.80733999999999995</v>
      </c>
      <c r="IX29" s="98">
        <f>IX26*IW29</f>
        <v>26868.28</v>
      </c>
      <c r="IY29" s="116">
        <f t="shared" si="373"/>
        <v>305.32136364000002</v>
      </c>
      <c r="IZ29" s="90">
        <f>IZ26</f>
        <v>10.36</v>
      </c>
      <c r="JA29" s="117">
        <f t="shared" si="374"/>
        <v>3163.1293300000002</v>
      </c>
      <c r="JB29" s="98">
        <f t="shared" si="375"/>
        <v>278355.38</v>
      </c>
      <c r="JC29" s="98"/>
      <c r="JD29" s="118"/>
      <c r="JE29" s="119">
        <f t="shared" si="376"/>
        <v>0.75793999999999995</v>
      </c>
      <c r="JF29" s="231">
        <f t="shared" si="377"/>
        <v>213</v>
      </c>
      <c r="JG29" s="119">
        <f>JF29/JF26</f>
        <v>0.80074999999999996</v>
      </c>
      <c r="JH29" s="98">
        <f>JH26*JG29</f>
        <v>102207.73</v>
      </c>
      <c r="JI29" s="116">
        <f t="shared" si="378"/>
        <v>479.84849765000001</v>
      </c>
      <c r="JJ29" s="90">
        <f>JJ26</f>
        <v>10.34</v>
      </c>
      <c r="JK29" s="117">
        <f t="shared" si="379"/>
        <v>4961.6334699999998</v>
      </c>
      <c r="JL29" s="98">
        <f t="shared" si="380"/>
        <v>1056827.93</v>
      </c>
      <c r="JM29" s="98"/>
      <c r="JN29" s="118"/>
      <c r="JO29" s="119">
        <f t="shared" si="381"/>
        <v>1.1889000000000001</v>
      </c>
      <c r="JP29" s="231">
        <f t="shared" si="382"/>
        <v>154</v>
      </c>
      <c r="JQ29" s="119">
        <f>JP29/JP26</f>
        <v>0.56618000000000002</v>
      </c>
      <c r="JR29" s="98">
        <f>JR26*JQ29</f>
        <v>123857.54</v>
      </c>
      <c r="JS29" s="116">
        <f t="shared" si="383"/>
        <v>804.26974026000005</v>
      </c>
      <c r="JT29" s="90">
        <f>JT26</f>
        <v>10.36</v>
      </c>
      <c r="JU29" s="117">
        <f t="shared" si="384"/>
        <v>8332.2345100000002</v>
      </c>
      <c r="JV29" s="98">
        <f t="shared" si="385"/>
        <v>1283164.1100000001</v>
      </c>
      <c r="JW29" s="98"/>
      <c r="JX29" s="118"/>
      <c r="JY29" s="119">
        <f t="shared" si="386"/>
        <v>1.9965599999999999</v>
      </c>
      <c r="JZ29" s="231">
        <f t="shared" si="387"/>
        <v>0</v>
      </c>
      <c r="KA29" s="119" t="e">
        <f>JZ29/JZ26</f>
        <v>#DIV/0!</v>
      </c>
      <c r="KB29" s="98" t="e">
        <f>KB26*KA29</f>
        <v>#DIV/0!</v>
      </c>
      <c r="KC29" s="116">
        <f t="shared" si="388"/>
        <v>0</v>
      </c>
      <c r="KD29" s="90">
        <f>KD26</f>
        <v>0</v>
      </c>
      <c r="KE29" s="117">
        <f t="shared" si="389"/>
        <v>0</v>
      </c>
      <c r="KF29" s="98">
        <f t="shared" si="390"/>
        <v>0</v>
      </c>
      <c r="KG29" s="98"/>
      <c r="KH29" s="118"/>
      <c r="KI29" s="119">
        <f t="shared" si="391"/>
        <v>0</v>
      </c>
      <c r="KJ29" s="231">
        <f t="shared" si="392"/>
        <v>123</v>
      </c>
      <c r="KK29" s="119">
        <f>KJ29/KJ26</f>
        <v>0.75460000000000005</v>
      </c>
      <c r="KL29" s="98">
        <f>KL26*KK29</f>
        <v>35813.32</v>
      </c>
      <c r="KM29" s="116">
        <f t="shared" si="393"/>
        <v>291.16520324999999</v>
      </c>
      <c r="KN29" s="90">
        <f>KN26</f>
        <v>10.36</v>
      </c>
      <c r="KO29" s="117">
        <f t="shared" si="394"/>
        <v>3016.4715099999999</v>
      </c>
      <c r="KP29" s="98">
        <f t="shared" si="395"/>
        <v>371026</v>
      </c>
      <c r="KQ29" s="98"/>
      <c r="KR29" s="118"/>
      <c r="KS29" s="119">
        <f t="shared" si="396"/>
        <v>0.7228</v>
      </c>
      <c r="KT29" s="231">
        <f t="shared" si="397"/>
        <v>263</v>
      </c>
      <c r="KU29" s="119">
        <f>KT29/KT26</f>
        <v>0.76676</v>
      </c>
      <c r="KV29" s="98">
        <f>KV26*KU29</f>
        <v>99034.72</v>
      </c>
      <c r="KW29" s="116">
        <f t="shared" si="398"/>
        <v>376.55787071999998</v>
      </c>
      <c r="KX29" s="90">
        <f>KX26</f>
        <v>10.36</v>
      </c>
      <c r="KY29" s="117">
        <f t="shared" si="399"/>
        <v>3901.1395400000001</v>
      </c>
      <c r="KZ29" s="98">
        <f t="shared" si="400"/>
        <v>1025999.7</v>
      </c>
      <c r="LA29" s="98"/>
      <c r="LB29" s="118"/>
      <c r="LC29" s="119">
        <f t="shared" si="401"/>
        <v>0.93478000000000006</v>
      </c>
      <c r="LD29" s="231">
        <f t="shared" si="402"/>
        <v>200</v>
      </c>
      <c r="LE29" s="119">
        <f>LD29/LD26</f>
        <v>0.69930000000000003</v>
      </c>
      <c r="LF29" s="98">
        <f>LF26*LE29</f>
        <v>58748.19</v>
      </c>
      <c r="LG29" s="116">
        <f t="shared" si="403"/>
        <v>293.74095</v>
      </c>
      <c r="LH29" s="90">
        <f>LH26</f>
        <v>10.36</v>
      </c>
      <c r="LI29" s="117">
        <f t="shared" si="404"/>
        <v>3043.1562399999998</v>
      </c>
      <c r="LJ29" s="98">
        <f t="shared" si="405"/>
        <v>608631.25</v>
      </c>
      <c r="LK29" s="98"/>
      <c r="LL29" s="118"/>
      <c r="LM29" s="119">
        <f t="shared" si="406"/>
        <v>0.72919999999999996</v>
      </c>
      <c r="LN29" s="231">
        <f t="shared" si="407"/>
        <v>225</v>
      </c>
      <c r="LO29" s="119">
        <f>LN29/LN26</f>
        <v>0.90725999999999996</v>
      </c>
      <c r="LP29" s="98">
        <f>LP26*LO29</f>
        <v>49173.49</v>
      </c>
      <c r="LQ29" s="116">
        <f t="shared" si="408"/>
        <v>218.54884444000001</v>
      </c>
      <c r="LR29" s="90">
        <f>LR26</f>
        <v>10.36</v>
      </c>
      <c r="LS29" s="117">
        <f t="shared" si="409"/>
        <v>2264.1660299999999</v>
      </c>
      <c r="LT29" s="98">
        <f t="shared" si="410"/>
        <v>509437.36</v>
      </c>
      <c r="LU29" s="98"/>
      <c r="LV29" s="118"/>
      <c r="LW29" s="119">
        <f t="shared" si="411"/>
        <v>0.54254000000000002</v>
      </c>
      <c r="LX29" s="231">
        <f t="shared" si="412"/>
        <v>87</v>
      </c>
      <c r="LY29" s="119">
        <f>LX29/LX26</f>
        <v>0.75</v>
      </c>
      <c r="LZ29" s="98">
        <f>LZ26*LY29</f>
        <v>28005</v>
      </c>
      <c r="MA29" s="116">
        <f t="shared" si="413"/>
        <v>321.89655171999999</v>
      </c>
      <c r="MB29" s="90">
        <f>MB26</f>
        <v>10.36</v>
      </c>
      <c r="MC29" s="117">
        <f t="shared" si="414"/>
        <v>3334.8482800000002</v>
      </c>
      <c r="MD29" s="98">
        <f t="shared" si="415"/>
        <v>290131.8</v>
      </c>
      <c r="ME29" s="98"/>
      <c r="MF29" s="118"/>
      <c r="MG29" s="119">
        <f t="shared" si="416"/>
        <v>0.79908999999999997</v>
      </c>
      <c r="MH29" s="231">
        <f t="shared" si="417"/>
        <v>106</v>
      </c>
      <c r="MI29" s="119">
        <f>MH29/MH26</f>
        <v>0.73102999999999996</v>
      </c>
      <c r="MJ29" s="98">
        <f>MJ26*MI29</f>
        <v>30674.02</v>
      </c>
      <c r="MK29" s="116">
        <f t="shared" si="418"/>
        <v>289.37754717000001</v>
      </c>
      <c r="ML29" s="90">
        <f>ML26</f>
        <v>10.36</v>
      </c>
      <c r="MM29" s="117">
        <f t="shared" si="419"/>
        <v>2997.9513900000002</v>
      </c>
      <c r="MN29" s="98">
        <f t="shared" si="420"/>
        <v>317782.84999999998</v>
      </c>
      <c r="MO29" s="98"/>
      <c r="MP29" s="118"/>
      <c r="MQ29" s="119">
        <f t="shared" si="421"/>
        <v>0.71836</v>
      </c>
      <c r="MR29" s="231">
        <f t="shared" si="422"/>
        <v>186</v>
      </c>
      <c r="MS29" s="119">
        <f>MR29/MR26</f>
        <v>0.59236</v>
      </c>
      <c r="MT29" s="98">
        <f>MT26*MS29</f>
        <v>41257.870000000003</v>
      </c>
      <c r="MU29" s="116">
        <f t="shared" si="423"/>
        <v>221.81650538</v>
      </c>
      <c r="MV29" s="90">
        <f>MV26</f>
        <v>10.36</v>
      </c>
      <c r="MW29" s="117">
        <f t="shared" si="424"/>
        <v>2298.0189999999998</v>
      </c>
      <c r="MX29" s="98">
        <f t="shared" si="425"/>
        <v>427431.53</v>
      </c>
      <c r="MY29" s="98"/>
      <c r="MZ29" s="118"/>
      <c r="NA29" s="119">
        <f t="shared" si="426"/>
        <v>0.55064999999999997</v>
      </c>
      <c r="NB29" s="231">
        <f t="shared" si="427"/>
        <v>16</v>
      </c>
      <c r="NC29" s="119">
        <f>NB29/NB26</f>
        <v>0.15842000000000001</v>
      </c>
      <c r="ND29" s="98">
        <f>ND26*NC29</f>
        <v>6829.49</v>
      </c>
      <c r="NE29" s="116">
        <f t="shared" si="428"/>
        <v>426.84312499999999</v>
      </c>
      <c r="NF29" s="90">
        <f>NF26</f>
        <v>10.36</v>
      </c>
      <c r="NG29" s="117">
        <f t="shared" si="429"/>
        <v>4422.0947800000004</v>
      </c>
      <c r="NH29" s="98">
        <f t="shared" si="430"/>
        <v>70753.52</v>
      </c>
      <c r="NI29" s="98"/>
      <c r="NJ29" s="118"/>
      <c r="NK29" s="119">
        <f t="shared" si="431"/>
        <v>1.05962</v>
      </c>
      <c r="NL29" s="231">
        <f t="shared" si="432"/>
        <v>111</v>
      </c>
      <c r="NM29" s="119">
        <f>NL29/NL26</f>
        <v>0.72548999999999997</v>
      </c>
      <c r="NN29" s="98">
        <f>NN26*NM29</f>
        <v>44211.360000000001</v>
      </c>
      <c r="NO29" s="116">
        <f t="shared" si="433"/>
        <v>398.30054053999999</v>
      </c>
      <c r="NP29" s="90">
        <f>NP26</f>
        <v>10.36</v>
      </c>
      <c r="NQ29" s="117">
        <f t="shared" si="434"/>
        <v>4126.3936000000003</v>
      </c>
      <c r="NR29" s="98">
        <f t="shared" si="435"/>
        <v>458029.69</v>
      </c>
      <c r="NS29" s="98"/>
      <c r="NT29" s="118"/>
      <c r="NU29" s="119">
        <f t="shared" si="436"/>
        <v>0.98875999999999997</v>
      </c>
      <c r="NV29" s="231">
        <f t="shared" si="437"/>
        <v>345</v>
      </c>
      <c r="NW29" s="119">
        <f>NV29/NV26</f>
        <v>0.71577000000000002</v>
      </c>
      <c r="NX29" s="98">
        <f>NX26*NW29</f>
        <v>82055.87</v>
      </c>
      <c r="NY29" s="116">
        <f t="shared" si="438"/>
        <v>237.84310145000001</v>
      </c>
      <c r="NZ29" s="90">
        <f>NZ26</f>
        <v>10.36</v>
      </c>
      <c r="OA29" s="117">
        <f t="shared" si="439"/>
        <v>2464.0545299999999</v>
      </c>
      <c r="OB29" s="98">
        <f t="shared" si="440"/>
        <v>850098.81</v>
      </c>
      <c r="OC29" s="98"/>
      <c r="OD29" s="118"/>
      <c r="OE29" s="119">
        <f t="shared" si="441"/>
        <v>0.59043000000000001</v>
      </c>
      <c r="OF29" s="231">
        <f t="shared" si="442"/>
        <v>103</v>
      </c>
      <c r="OG29" s="119">
        <f>OF29/OF26</f>
        <v>0.58857000000000004</v>
      </c>
      <c r="OH29" s="98">
        <f>OH26*OG29</f>
        <v>18175.04</v>
      </c>
      <c r="OI29" s="116">
        <f t="shared" si="443"/>
        <v>176.45669903000001</v>
      </c>
      <c r="OJ29" s="90">
        <f>OJ26</f>
        <v>10.36</v>
      </c>
      <c r="OK29" s="117">
        <f t="shared" si="444"/>
        <v>1828.0914</v>
      </c>
      <c r="OL29" s="98">
        <f t="shared" si="445"/>
        <v>188293.41</v>
      </c>
      <c r="OM29" s="98"/>
      <c r="ON29" s="118"/>
      <c r="OO29" s="119">
        <f t="shared" si="446"/>
        <v>0.43803999999999998</v>
      </c>
      <c r="OP29" s="231">
        <f t="shared" si="447"/>
        <v>128</v>
      </c>
      <c r="OQ29" s="119">
        <f>OP29/OP26</f>
        <v>0.90780000000000005</v>
      </c>
      <c r="OR29" s="98">
        <f>OR26*OQ29</f>
        <v>49674.82</v>
      </c>
      <c r="OS29" s="116">
        <f t="shared" si="448"/>
        <v>388.08453125</v>
      </c>
      <c r="OT29" s="90">
        <f>OT26</f>
        <v>10.36</v>
      </c>
      <c r="OU29" s="117">
        <f t="shared" si="449"/>
        <v>4020.5557399999998</v>
      </c>
      <c r="OV29" s="98">
        <f t="shared" si="450"/>
        <v>514631.13</v>
      </c>
      <c r="OW29" s="98"/>
      <c r="OX29" s="118"/>
      <c r="OY29" s="119">
        <f t="shared" si="451"/>
        <v>0.96340000000000003</v>
      </c>
      <c r="OZ29" s="231">
        <f t="shared" si="452"/>
        <v>201</v>
      </c>
      <c r="PA29" s="119">
        <f>OZ29/OZ26</f>
        <v>0.88937999999999995</v>
      </c>
      <c r="PB29" s="98">
        <f>PB26*PA29</f>
        <v>107872.9</v>
      </c>
      <c r="PC29" s="116">
        <f t="shared" si="453"/>
        <v>536.68109453</v>
      </c>
      <c r="PD29" s="90">
        <f>PD26</f>
        <v>10.36</v>
      </c>
      <c r="PE29" s="117">
        <f t="shared" si="454"/>
        <v>5560.0161399999997</v>
      </c>
      <c r="PF29" s="98">
        <f t="shared" si="455"/>
        <v>1117563.24</v>
      </c>
      <c r="PG29" s="98"/>
      <c r="PH29" s="118"/>
      <c r="PI29" s="119">
        <f t="shared" si="456"/>
        <v>1.3322799999999999</v>
      </c>
      <c r="PJ29" s="231">
        <f t="shared" si="457"/>
        <v>0</v>
      </c>
      <c r="PK29" s="119">
        <f>PJ29/PJ26</f>
        <v>0</v>
      </c>
      <c r="PL29" s="98">
        <f>PL26*PK29</f>
        <v>0</v>
      </c>
      <c r="PM29" s="116">
        <f t="shared" si="458"/>
        <v>0</v>
      </c>
      <c r="PN29" s="90">
        <f>PN26</f>
        <v>10.36</v>
      </c>
      <c r="PO29" s="117">
        <f t="shared" si="459"/>
        <v>0</v>
      </c>
      <c r="PP29" s="98">
        <f t="shared" si="460"/>
        <v>0</v>
      </c>
      <c r="PQ29" s="98"/>
      <c r="PR29" s="118"/>
      <c r="PS29" s="119">
        <f t="shared" si="461"/>
        <v>0</v>
      </c>
      <c r="PT29" s="231">
        <f t="shared" si="462"/>
        <v>105</v>
      </c>
      <c r="PU29" s="119">
        <f>PT29/PT26</f>
        <v>0.71428999999999998</v>
      </c>
      <c r="PV29" s="98">
        <f>PV26*PU29</f>
        <v>22835.85</v>
      </c>
      <c r="PW29" s="116">
        <f t="shared" si="463"/>
        <v>217.48428570999999</v>
      </c>
      <c r="PX29" s="90">
        <f>PX26</f>
        <v>10.36</v>
      </c>
      <c r="PY29" s="117">
        <f t="shared" si="464"/>
        <v>2253.1372000000001</v>
      </c>
      <c r="PZ29" s="98">
        <f t="shared" si="465"/>
        <v>236579.41</v>
      </c>
      <c r="QA29" s="98"/>
      <c r="QB29" s="118"/>
      <c r="QC29" s="119">
        <f t="shared" si="466"/>
        <v>0.53988999999999998</v>
      </c>
      <c r="QD29" s="231">
        <f t="shared" si="467"/>
        <v>0</v>
      </c>
      <c r="QE29" s="119" t="e">
        <f>QD29/QD26</f>
        <v>#DIV/0!</v>
      </c>
      <c r="QF29" s="98" t="e">
        <f>QF26*QE29</f>
        <v>#DIV/0!</v>
      </c>
      <c r="QG29" s="116">
        <f t="shared" si="468"/>
        <v>0</v>
      </c>
      <c r="QH29" s="90">
        <f>QH26</f>
        <v>0</v>
      </c>
      <c r="QI29" s="117">
        <f t="shared" si="469"/>
        <v>0</v>
      </c>
      <c r="QJ29" s="98">
        <f t="shared" si="470"/>
        <v>0</v>
      </c>
      <c r="QK29" s="98"/>
      <c r="QL29" s="118"/>
      <c r="QM29" s="119">
        <f t="shared" si="471"/>
        <v>0</v>
      </c>
      <c r="QN29" s="231">
        <f t="shared" si="472"/>
        <v>187</v>
      </c>
      <c r="QO29" s="119">
        <f>QN29/QN26</f>
        <v>0.76639000000000002</v>
      </c>
      <c r="QP29" s="98">
        <f>QP26*QO29</f>
        <v>72239.92</v>
      </c>
      <c r="QQ29" s="116">
        <f t="shared" si="473"/>
        <v>386.30973261999998</v>
      </c>
      <c r="QR29" s="90">
        <f>QR26</f>
        <v>10.36</v>
      </c>
      <c r="QS29" s="117">
        <f t="shared" si="474"/>
        <v>4002.1688300000001</v>
      </c>
      <c r="QT29" s="98">
        <f t="shared" si="475"/>
        <v>748405.57</v>
      </c>
      <c r="QU29" s="98"/>
      <c r="QV29" s="118"/>
      <c r="QW29" s="119">
        <f t="shared" si="476"/>
        <v>0.95899000000000001</v>
      </c>
      <c r="QX29" s="231">
        <f t="shared" si="477"/>
        <v>130</v>
      </c>
      <c r="QY29" s="119">
        <f>QX29/QX26</f>
        <v>0.83870999999999996</v>
      </c>
      <c r="QZ29" s="98">
        <f>QZ26*QY29</f>
        <v>35527.760000000002</v>
      </c>
      <c r="RA29" s="116">
        <f t="shared" si="478"/>
        <v>273.29046154000002</v>
      </c>
      <c r="RB29" s="90">
        <f>RB26</f>
        <v>10.36</v>
      </c>
      <c r="RC29" s="117">
        <f t="shared" si="479"/>
        <v>2831.2891800000002</v>
      </c>
      <c r="RD29" s="98">
        <f t="shared" si="480"/>
        <v>368067.59</v>
      </c>
      <c r="RE29" s="98"/>
      <c r="RF29" s="118"/>
      <c r="RG29" s="119">
        <f t="shared" si="481"/>
        <v>0.67842999999999998</v>
      </c>
      <c r="RH29" s="231">
        <f t="shared" si="482"/>
        <v>106</v>
      </c>
      <c r="RI29" s="119">
        <f>RH29/RH26</f>
        <v>0.67949000000000004</v>
      </c>
      <c r="RJ29" s="98">
        <f>RJ26*RI29</f>
        <v>26187.54</v>
      </c>
      <c r="RK29" s="116">
        <f t="shared" si="483"/>
        <v>247.05226415000001</v>
      </c>
      <c r="RL29" s="90">
        <f>RL26</f>
        <v>10.36</v>
      </c>
      <c r="RM29" s="117">
        <f t="shared" si="484"/>
        <v>2559.46146</v>
      </c>
      <c r="RN29" s="98">
        <f t="shared" si="485"/>
        <v>271302.90999999997</v>
      </c>
      <c r="RO29" s="98"/>
      <c r="RP29" s="118"/>
      <c r="RQ29" s="119">
        <f t="shared" si="486"/>
        <v>0.61329</v>
      </c>
      <c r="RR29" s="231">
        <f t="shared" si="487"/>
        <v>73</v>
      </c>
      <c r="RS29" s="119">
        <f>RR29/RR26</f>
        <v>0.51773000000000002</v>
      </c>
      <c r="RT29" s="98">
        <f>RT26*RS29</f>
        <v>32912.1</v>
      </c>
      <c r="RU29" s="116">
        <f t="shared" si="488"/>
        <v>450.85068493</v>
      </c>
      <c r="RV29" s="90">
        <f>RV26</f>
        <v>10.36</v>
      </c>
      <c r="RW29" s="117">
        <f t="shared" si="489"/>
        <v>4670.8131000000003</v>
      </c>
      <c r="RX29" s="98">
        <f t="shared" si="490"/>
        <v>340969.36</v>
      </c>
      <c r="RY29" s="98"/>
      <c r="RZ29" s="118"/>
      <c r="SA29" s="119">
        <f t="shared" si="491"/>
        <v>1.11921</v>
      </c>
      <c r="SB29" s="231">
        <f t="shared" si="492"/>
        <v>243</v>
      </c>
      <c r="SC29" s="119">
        <f>SB29/SB26</f>
        <v>0.67688000000000004</v>
      </c>
      <c r="SD29" s="98">
        <f>SD26*SC29</f>
        <v>85963.76</v>
      </c>
      <c r="SE29" s="116">
        <f t="shared" si="493"/>
        <v>353.76032922000002</v>
      </c>
      <c r="SF29" s="90">
        <f>SF26</f>
        <v>10.36</v>
      </c>
      <c r="SG29" s="117">
        <f t="shared" si="494"/>
        <v>3664.9570100000001</v>
      </c>
      <c r="SH29" s="98">
        <f t="shared" si="495"/>
        <v>890584.55</v>
      </c>
      <c r="SI29" s="98"/>
      <c r="SJ29" s="118"/>
      <c r="SK29" s="119">
        <f t="shared" si="496"/>
        <v>0.87819000000000003</v>
      </c>
      <c r="SL29" s="231">
        <f t="shared" si="497"/>
        <v>0</v>
      </c>
      <c r="SM29" s="119">
        <f>SL29/SL26</f>
        <v>0</v>
      </c>
      <c r="SN29" s="98">
        <f>SN26*SM29</f>
        <v>0</v>
      </c>
      <c r="SO29" s="116">
        <f t="shared" si="498"/>
        <v>0</v>
      </c>
      <c r="SP29" s="90">
        <f>SP26</f>
        <v>10.36</v>
      </c>
      <c r="SQ29" s="117">
        <f t="shared" si="499"/>
        <v>0</v>
      </c>
      <c r="SR29" s="98">
        <f t="shared" si="500"/>
        <v>0</v>
      </c>
      <c r="SS29" s="98"/>
      <c r="ST29" s="118"/>
      <c r="SU29" s="119">
        <f t="shared" si="501"/>
        <v>0</v>
      </c>
      <c r="SV29" s="231">
        <f t="shared" si="502"/>
        <v>234</v>
      </c>
      <c r="SW29" s="119">
        <f>SV29/SV26</f>
        <v>0.78261000000000003</v>
      </c>
      <c r="SX29" s="98">
        <f>SX26*SW29</f>
        <v>97364.51</v>
      </c>
      <c r="SY29" s="116">
        <f t="shared" si="503"/>
        <v>416.08764957</v>
      </c>
      <c r="SZ29" s="90">
        <f>SZ26</f>
        <v>10.36</v>
      </c>
      <c r="TA29" s="117">
        <f t="shared" si="504"/>
        <v>4310.6680500000002</v>
      </c>
      <c r="TB29" s="98">
        <f t="shared" si="505"/>
        <v>1008696.3199999999</v>
      </c>
      <c r="TC29" s="98"/>
      <c r="TD29" s="118"/>
      <c r="TE29" s="119">
        <f t="shared" si="506"/>
        <v>1.0329200000000001</v>
      </c>
      <c r="TF29" s="231">
        <f t="shared" si="507"/>
        <v>223</v>
      </c>
      <c r="TG29" s="119">
        <f>TF29/TF26</f>
        <v>0.84150999999999998</v>
      </c>
      <c r="TH29" s="98">
        <f>TH26*TG29</f>
        <v>172475.89</v>
      </c>
      <c r="TI29" s="116">
        <f t="shared" si="508"/>
        <v>773.43448430000001</v>
      </c>
      <c r="TJ29" s="90">
        <f>TJ26</f>
        <v>10.36</v>
      </c>
      <c r="TK29" s="117">
        <f t="shared" si="509"/>
        <v>8012.7812599999997</v>
      </c>
      <c r="TL29" s="98">
        <f t="shared" si="510"/>
        <v>1786850.22</v>
      </c>
      <c r="TM29" s="98"/>
      <c r="TN29" s="118"/>
      <c r="TO29" s="119">
        <f t="shared" si="511"/>
        <v>1.92001</v>
      </c>
      <c r="TP29" s="231">
        <f t="shared" si="512"/>
        <v>133</v>
      </c>
      <c r="TQ29" s="119">
        <f>TP29/TP26</f>
        <v>0.88078999999999996</v>
      </c>
      <c r="TR29" s="98">
        <f>TR26*TQ29</f>
        <v>42559.77</v>
      </c>
      <c r="TS29" s="116">
        <f t="shared" si="513"/>
        <v>319.99827068000002</v>
      </c>
      <c r="TT29" s="90">
        <f>TT26</f>
        <v>10.36</v>
      </c>
      <c r="TU29" s="117">
        <f t="shared" si="514"/>
        <v>3315.18208</v>
      </c>
      <c r="TV29" s="98">
        <f t="shared" si="515"/>
        <v>440919.22</v>
      </c>
      <c r="TW29" s="98"/>
      <c r="TX29" s="118"/>
      <c r="TY29" s="119">
        <f t="shared" si="516"/>
        <v>0.79437999999999998</v>
      </c>
      <c r="TZ29" s="231">
        <f t="shared" si="517"/>
        <v>175</v>
      </c>
      <c r="UA29" s="119">
        <f>TZ29/TZ26</f>
        <v>0.68898000000000004</v>
      </c>
      <c r="UB29" s="98">
        <f>UB26*UA29</f>
        <v>41290.57</v>
      </c>
      <c r="UC29" s="116">
        <f t="shared" si="518"/>
        <v>235.94611429</v>
      </c>
      <c r="UD29" s="90">
        <f>UD26</f>
        <v>10.36</v>
      </c>
      <c r="UE29" s="117">
        <f t="shared" si="519"/>
        <v>2444.4017399999998</v>
      </c>
      <c r="UF29" s="98">
        <f t="shared" si="520"/>
        <v>427770.3</v>
      </c>
      <c r="UG29" s="98"/>
      <c r="UH29" s="118"/>
      <c r="UI29" s="119">
        <f t="shared" si="521"/>
        <v>0.58572000000000002</v>
      </c>
      <c r="UJ29" s="231">
        <f t="shared" si="522"/>
        <v>162</v>
      </c>
      <c r="UK29" s="119">
        <f>UJ29/UJ26</f>
        <v>0.84375</v>
      </c>
      <c r="UL29" s="98">
        <f>UL26*UK29</f>
        <v>59062.5</v>
      </c>
      <c r="UM29" s="116">
        <f t="shared" si="523"/>
        <v>364.58333333000002</v>
      </c>
      <c r="UN29" s="90">
        <f>UN26</f>
        <v>10.36</v>
      </c>
      <c r="UO29" s="117">
        <f t="shared" si="524"/>
        <v>3777.0833299999999</v>
      </c>
      <c r="UP29" s="98">
        <f t="shared" si="525"/>
        <v>611887.5</v>
      </c>
      <c r="UQ29" s="98"/>
      <c r="UR29" s="118"/>
      <c r="US29" s="119">
        <f t="shared" si="526"/>
        <v>0.90505999999999998</v>
      </c>
      <c r="UT29" s="231">
        <f t="shared" si="527"/>
        <v>252</v>
      </c>
      <c r="UU29" s="119">
        <f>UT29/UT26</f>
        <v>0.76595999999999997</v>
      </c>
      <c r="UV29" s="98">
        <f>UV26*UU29</f>
        <v>146053.25</v>
      </c>
      <c r="UW29" s="116">
        <f t="shared" si="528"/>
        <v>579.57638888999998</v>
      </c>
      <c r="UX29" s="90">
        <f>UX26</f>
        <v>10.36</v>
      </c>
      <c r="UY29" s="117">
        <f t="shared" si="529"/>
        <v>6004.4113900000002</v>
      </c>
      <c r="UZ29" s="98">
        <f t="shared" si="530"/>
        <v>1513111.67</v>
      </c>
      <c r="VA29" s="98"/>
      <c r="VB29" s="118"/>
      <c r="VC29" s="119">
        <f t="shared" si="531"/>
        <v>1.4387700000000001</v>
      </c>
      <c r="VD29" s="231">
        <f t="shared" si="532"/>
        <v>236</v>
      </c>
      <c r="VE29" s="119">
        <f>VD29/VD26</f>
        <v>0.74214000000000002</v>
      </c>
      <c r="VF29" s="98">
        <f>VF26*VE29</f>
        <v>68521.789999999994</v>
      </c>
      <c r="VG29" s="116">
        <f t="shared" si="533"/>
        <v>290.3465678</v>
      </c>
      <c r="VH29" s="90">
        <f>VH26</f>
        <v>10.36</v>
      </c>
      <c r="VI29" s="117">
        <f t="shared" si="534"/>
        <v>3007.99044</v>
      </c>
      <c r="VJ29" s="98">
        <f t="shared" si="535"/>
        <v>709885.74</v>
      </c>
      <c r="VK29" s="98"/>
      <c r="VL29" s="118"/>
      <c r="VM29" s="119">
        <f t="shared" si="536"/>
        <v>0.72077000000000002</v>
      </c>
      <c r="VN29" s="231">
        <f t="shared" si="537"/>
        <v>416</v>
      </c>
      <c r="VO29" s="119">
        <f>VN29/VN26</f>
        <v>0.80776999999999999</v>
      </c>
      <c r="VP29" s="98">
        <f>VP26*VO29</f>
        <v>231474.57</v>
      </c>
      <c r="VQ29" s="116">
        <f t="shared" si="538"/>
        <v>556.42925480999997</v>
      </c>
      <c r="VR29" s="90">
        <f>VR26</f>
        <v>10.36</v>
      </c>
      <c r="VS29" s="117">
        <f t="shared" si="539"/>
        <v>5764.6070799999998</v>
      </c>
      <c r="VT29" s="98">
        <f t="shared" si="540"/>
        <v>2398076.5499999998</v>
      </c>
      <c r="VU29" s="98"/>
      <c r="VV29" s="118"/>
      <c r="VW29" s="119">
        <f t="shared" si="541"/>
        <v>1.38131</v>
      </c>
      <c r="VX29" s="231">
        <f t="shared" si="542"/>
        <v>276</v>
      </c>
      <c r="VY29" s="119">
        <f>VX29/VX26</f>
        <v>0.8</v>
      </c>
      <c r="VZ29" s="98">
        <f>VZ26*VY29</f>
        <v>133632</v>
      </c>
      <c r="WA29" s="116">
        <f t="shared" si="543"/>
        <v>484.17391304</v>
      </c>
      <c r="WB29" s="90">
        <f>WB26</f>
        <v>10.36</v>
      </c>
      <c r="WC29" s="117">
        <f t="shared" si="544"/>
        <v>5016.0417399999997</v>
      </c>
      <c r="WD29" s="98">
        <f t="shared" si="545"/>
        <v>1384427.52</v>
      </c>
      <c r="WE29" s="98"/>
      <c r="WF29" s="118"/>
      <c r="WG29" s="119">
        <f t="shared" si="546"/>
        <v>1.20194</v>
      </c>
      <c r="WH29" s="213">
        <f t="shared" si="547"/>
        <v>8896</v>
      </c>
      <c r="WI29" s="119">
        <f>WH29/WH26</f>
        <v>0.73116000000000003</v>
      </c>
      <c r="WJ29" s="98">
        <f>WJ26*WI29</f>
        <v>3583561.39</v>
      </c>
      <c r="WK29" s="116">
        <f t="shared" si="548"/>
        <v>402.82839366000002</v>
      </c>
      <c r="WL29" s="90">
        <f>WL26</f>
        <v>10.36</v>
      </c>
      <c r="WM29" s="117">
        <f t="shared" si="549"/>
        <v>4173.3021600000002</v>
      </c>
      <c r="WN29" s="98">
        <f t="shared" si="550"/>
        <v>37125696.020000003</v>
      </c>
      <c r="WO29" s="98"/>
      <c r="WP29" s="118"/>
    </row>
    <row r="30" spans="1:614" ht="26.25" customHeight="1" x14ac:dyDescent="0.25">
      <c r="A30" s="5"/>
      <c r="B30" s="205" t="s">
        <v>663</v>
      </c>
      <c r="C30" s="12" t="s">
        <v>751</v>
      </c>
      <c r="D30" s="12" t="s">
        <v>437</v>
      </c>
      <c r="E30" s="4" t="s">
        <v>34</v>
      </c>
      <c r="F30" s="231">
        <f t="shared" si="247"/>
        <v>0</v>
      </c>
      <c r="G30" s="119">
        <f>F30/F26</f>
        <v>0</v>
      </c>
      <c r="H30" s="98">
        <f>H26*G30</f>
        <v>0</v>
      </c>
      <c r="I30" s="116">
        <f t="shared" si="248"/>
        <v>0</v>
      </c>
      <c r="J30" s="90">
        <f>J26</f>
        <v>10.36</v>
      </c>
      <c r="K30" s="117">
        <f t="shared" si="249"/>
        <v>0</v>
      </c>
      <c r="L30" s="98">
        <f t="shared" si="250"/>
        <v>0</v>
      </c>
      <c r="M30" s="98"/>
      <c r="N30" s="118"/>
      <c r="O30" s="119">
        <f t="shared" si="251"/>
        <v>0</v>
      </c>
      <c r="P30" s="231">
        <f t="shared" si="252"/>
        <v>0</v>
      </c>
      <c r="Q30" s="119">
        <f>P30/P26</f>
        <v>0</v>
      </c>
      <c r="R30" s="98">
        <f>R26*Q30</f>
        <v>0</v>
      </c>
      <c r="S30" s="116">
        <f t="shared" si="253"/>
        <v>0</v>
      </c>
      <c r="T30" s="90">
        <f>T26</f>
        <v>10.36</v>
      </c>
      <c r="U30" s="117">
        <f t="shared" si="254"/>
        <v>0</v>
      </c>
      <c r="V30" s="98">
        <f t="shared" si="255"/>
        <v>0</v>
      </c>
      <c r="W30" s="98"/>
      <c r="X30" s="118"/>
      <c r="Y30" s="119">
        <f t="shared" si="256"/>
        <v>0</v>
      </c>
      <c r="Z30" s="231">
        <f t="shared" si="257"/>
        <v>0</v>
      </c>
      <c r="AA30" s="119">
        <f>Z30/Z26</f>
        <v>0</v>
      </c>
      <c r="AB30" s="98">
        <f>AB26*AA30</f>
        <v>0</v>
      </c>
      <c r="AC30" s="116">
        <f t="shared" si="258"/>
        <v>0</v>
      </c>
      <c r="AD30" s="90">
        <f>AD26</f>
        <v>10.36</v>
      </c>
      <c r="AE30" s="117">
        <f t="shared" si="259"/>
        <v>0</v>
      </c>
      <c r="AF30" s="98">
        <f t="shared" si="260"/>
        <v>0</v>
      </c>
      <c r="AG30" s="98"/>
      <c r="AH30" s="118"/>
      <c r="AI30" s="119">
        <f t="shared" si="261"/>
        <v>0</v>
      </c>
      <c r="AJ30" s="231">
        <f t="shared" si="262"/>
        <v>0</v>
      </c>
      <c r="AK30" s="119">
        <f>AJ30/AJ26</f>
        <v>0</v>
      </c>
      <c r="AL30" s="98">
        <f>AL26*AK30</f>
        <v>0</v>
      </c>
      <c r="AM30" s="116">
        <f t="shared" si="263"/>
        <v>0</v>
      </c>
      <c r="AN30" s="90">
        <f>AN26</f>
        <v>10.36</v>
      </c>
      <c r="AO30" s="117">
        <f t="shared" si="264"/>
        <v>0</v>
      </c>
      <c r="AP30" s="98">
        <f t="shared" si="265"/>
        <v>0</v>
      </c>
      <c r="AQ30" s="98"/>
      <c r="AR30" s="118"/>
      <c r="AS30" s="119">
        <f t="shared" si="266"/>
        <v>0</v>
      </c>
      <c r="AT30" s="231">
        <f t="shared" si="267"/>
        <v>0</v>
      </c>
      <c r="AU30" s="119">
        <f>AT30/AT26</f>
        <v>0</v>
      </c>
      <c r="AV30" s="98">
        <f>AV26*AU30</f>
        <v>0</v>
      </c>
      <c r="AW30" s="116">
        <f t="shared" si="268"/>
        <v>0</v>
      </c>
      <c r="AX30" s="90">
        <f>AX26</f>
        <v>10.36</v>
      </c>
      <c r="AY30" s="117">
        <f t="shared" si="269"/>
        <v>0</v>
      </c>
      <c r="AZ30" s="98">
        <f t="shared" si="270"/>
        <v>0</v>
      </c>
      <c r="BA30" s="98"/>
      <c r="BB30" s="118"/>
      <c r="BC30" s="119">
        <f t="shared" si="271"/>
        <v>0</v>
      </c>
      <c r="BD30" s="231">
        <f t="shared" si="272"/>
        <v>0</v>
      </c>
      <c r="BE30" s="119" t="e">
        <f>BD30/BD26</f>
        <v>#DIV/0!</v>
      </c>
      <c r="BF30" s="98" t="e">
        <f>BF26*BE30</f>
        <v>#DIV/0!</v>
      </c>
      <c r="BG30" s="116">
        <f t="shared" si="273"/>
        <v>0</v>
      </c>
      <c r="BH30" s="90">
        <f>BH26</f>
        <v>0</v>
      </c>
      <c r="BI30" s="117">
        <f t="shared" si="274"/>
        <v>0</v>
      </c>
      <c r="BJ30" s="98">
        <f t="shared" si="275"/>
        <v>0</v>
      </c>
      <c r="BK30" s="98"/>
      <c r="BL30" s="118"/>
      <c r="BM30" s="119">
        <f t="shared" si="276"/>
        <v>0</v>
      </c>
      <c r="BN30" s="231">
        <f t="shared" si="277"/>
        <v>32</v>
      </c>
      <c r="BO30" s="119">
        <f>BN30/BN26</f>
        <v>0.20252999999999999</v>
      </c>
      <c r="BP30" s="98">
        <f>BP26*BO30</f>
        <v>11116.87</v>
      </c>
      <c r="BQ30" s="116">
        <f t="shared" si="278"/>
        <v>347.40218750000003</v>
      </c>
      <c r="BR30" s="90">
        <f>BR26</f>
        <v>10.36</v>
      </c>
      <c r="BS30" s="117">
        <f t="shared" si="279"/>
        <v>3599.0866599999999</v>
      </c>
      <c r="BT30" s="98">
        <f t="shared" si="280"/>
        <v>115170.77</v>
      </c>
      <c r="BU30" s="98"/>
      <c r="BV30" s="118"/>
      <c r="BW30" s="119">
        <f t="shared" si="281"/>
        <v>0.86243000000000003</v>
      </c>
      <c r="BX30" s="231">
        <f t="shared" si="282"/>
        <v>0</v>
      </c>
      <c r="BY30" s="119" t="e">
        <f>BX30/BX26</f>
        <v>#DIV/0!</v>
      </c>
      <c r="BZ30" s="98" t="e">
        <f>BZ26*BY30</f>
        <v>#DIV/0!</v>
      </c>
      <c r="CA30" s="116">
        <f t="shared" si="283"/>
        <v>0</v>
      </c>
      <c r="CB30" s="90">
        <f>CB26</f>
        <v>0</v>
      </c>
      <c r="CC30" s="117">
        <f t="shared" si="284"/>
        <v>0</v>
      </c>
      <c r="CD30" s="98">
        <f t="shared" si="285"/>
        <v>0</v>
      </c>
      <c r="CE30" s="98"/>
      <c r="CF30" s="118"/>
      <c r="CG30" s="119">
        <f t="shared" si="286"/>
        <v>0</v>
      </c>
      <c r="CH30" s="231">
        <f t="shared" si="287"/>
        <v>0</v>
      </c>
      <c r="CI30" s="119">
        <f>CH30/CH26</f>
        <v>0</v>
      </c>
      <c r="CJ30" s="98">
        <f>CJ26*CI30</f>
        <v>0</v>
      </c>
      <c r="CK30" s="116">
        <f t="shared" si="288"/>
        <v>0</v>
      </c>
      <c r="CL30" s="90">
        <f>CL26</f>
        <v>10.36</v>
      </c>
      <c r="CM30" s="117">
        <f t="shared" si="289"/>
        <v>0</v>
      </c>
      <c r="CN30" s="98">
        <f t="shared" si="290"/>
        <v>0</v>
      </c>
      <c r="CO30" s="98"/>
      <c r="CP30" s="118"/>
      <c r="CQ30" s="119">
        <f t="shared" si="291"/>
        <v>0</v>
      </c>
      <c r="CR30" s="231">
        <f t="shared" si="292"/>
        <v>0</v>
      </c>
      <c r="CS30" s="119" t="e">
        <f>CR30/CR26</f>
        <v>#DIV/0!</v>
      </c>
      <c r="CT30" s="98" t="e">
        <f>CT26*CS30</f>
        <v>#DIV/0!</v>
      </c>
      <c r="CU30" s="116">
        <f t="shared" si="293"/>
        <v>0</v>
      </c>
      <c r="CV30" s="90">
        <f>CV26</f>
        <v>0</v>
      </c>
      <c r="CW30" s="117">
        <f t="shared" si="294"/>
        <v>0</v>
      </c>
      <c r="CX30" s="98">
        <f t="shared" si="295"/>
        <v>0</v>
      </c>
      <c r="CY30" s="98"/>
      <c r="CZ30" s="118"/>
      <c r="DA30" s="119">
        <f t="shared" si="296"/>
        <v>0</v>
      </c>
      <c r="DB30" s="231">
        <f t="shared" si="297"/>
        <v>23</v>
      </c>
      <c r="DC30" s="119">
        <f>DB30/DB26</f>
        <v>0.17557</v>
      </c>
      <c r="DD30" s="98">
        <f>DD26*DC30</f>
        <v>7268.6</v>
      </c>
      <c r="DE30" s="116">
        <f t="shared" si="298"/>
        <v>316.02608695999999</v>
      </c>
      <c r="DF30" s="90">
        <f>DF26</f>
        <v>10.36</v>
      </c>
      <c r="DG30" s="117">
        <f t="shared" si="299"/>
        <v>3274.03026</v>
      </c>
      <c r="DH30" s="98">
        <f t="shared" si="300"/>
        <v>75302.7</v>
      </c>
      <c r="DI30" s="98"/>
      <c r="DJ30" s="118"/>
      <c r="DK30" s="119">
        <f t="shared" si="301"/>
        <v>0.78454000000000002</v>
      </c>
      <c r="DL30" s="231">
        <f t="shared" si="302"/>
        <v>0</v>
      </c>
      <c r="DM30" s="119">
        <f>DL30/DL26</f>
        <v>0</v>
      </c>
      <c r="DN30" s="98">
        <f>DN26*DM30</f>
        <v>0</v>
      </c>
      <c r="DO30" s="116">
        <f t="shared" si="303"/>
        <v>0</v>
      </c>
      <c r="DP30" s="90">
        <f>DP26</f>
        <v>10.36</v>
      </c>
      <c r="DQ30" s="117">
        <f t="shared" si="304"/>
        <v>0</v>
      </c>
      <c r="DR30" s="98">
        <f t="shared" si="305"/>
        <v>0</v>
      </c>
      <c r="DS30" s="98"/>
      <c r="DT30" s="118"/>
      <c r="DU30" s="119">
        <f t="shared" si="306"/>
        <v>0</v>
      </c>
      <c r="DV30" s="231">
        <f t="shared" si="307"/>
        <v>0</v>
      </c>
      <c r="DW30" s="119">
        <f>DV30/DV26</f>
        <v>0</v>
      </c>
      <c r="DX30" s="98">
        <f>DX26*DW30</f>
        <v>0</v>
      </c>
      <c r="DY30" s="116">
        <f t="shared" si="308"/>
        <v>0</v>
      </c>
      <c r="DZ30" s="90">
        <f>DZ26</f>
        <v>10.36</v>
      </c>
      <c r="EA30" s="117">
        <f t="shared" si="309"/>
        <v>0</v>
      </c>
      <c r="EB30" s="98">
        <f t="shared" si="310"/>
        <v>0</v>
      </c>
      <c r="EC30" s="98"/>
      <c r="ED30" s="118"/>
      <c r="EE30" s="119">
        <f t="shared" si="311"/>
        <v>0</v>
      </c>
      <c r="EF30" s="231">
        <f t="shared" si="312"/>
        <v>0</v>
      </c>
      <c r="EG30" s="119">
        <f>EF30/EF26</f>
        <v>0</v>
      </c>
      <c r="EH30" s="98">
        <f>EH26*EG30</f>
        <v>0</v>
      </c>
      <c r="EI30" s="116">
        <f t="shared" si="313"/>
        <v>0</v>
      </c>
      <c r="EJ30" s="90">
        <f>EJ26</f>
        <v>10.36</v>
      </c>
      <c r="EK30" s="117">
        <f t="shared" si="314"/>
        <v>0</v>
      </c>
      <c r="EL30" s="98">
        <f t="shared" si="315"/>
        <v>0</v>
      </c>
      <c r="EM30" s="98"/>
      <c r="EN30" s="118"/>
      <c r="EO30" s="119">
        <f t="shared" si="316"/>
        <v>0</v>
      </c>
      <c r="EP30" s="231">
        <f t="shared" si="317"/>
        <v>0</v>
      </c>
      <c r="EQ30" s="119">
        <f>EP30/EP26</f>
        <v>0</v>
      </c>
      <c r="ER30" s="98">
        <f>ER26*EQ30</f>
        <v>0</v>
      </c>
      <c r="ES30" s="116">
        <f t="shared" si="318"/>
        <v>0</v>
      </c>
      <c r="ET30" s="90">
        <f>ET26</f>
        <v>10.36</v>
      </c>
      <c r="EU30" s="117">
        <f t="shared" si="319"/>
        <v>0</v>
      </c>
      <c r="EV30" s="98">
        <f t="shared" si="320"/>
        <v>0</v>
      </c>
      <c r="EW30" s="98"/>
      <c r="EX30" s="118"/>
      <c r="EY30" s="119">
        <f t="shared" si="321"/>
        <v>0</v>
      </c>
      <c r="EZ30" s="231">
        <f t="shared" si="322"/>
        <v>0</v>
      </c>
      <c r="FA30" s="119">
        <f>EZ30/EZ26</f>
        <v>0</v>
      </c>
      <c r="FB30" s="98">
        <f>FB26*FA30</f>
        <v>0</v>
      </c>
      <c r="FC30" s="116">
        <f t="shared" si="323"/>
        <v>0</v>
      </c>
      <c r="FD30" s="90">
        <f>FD26</f>
        <v>10.36</v>
      </c>
      <c r="FE30" s="117">
        <f t="shared" si="324"/>
        <v>0</v>
      </c>
      <c r="FF30" s="98">
        <f t="shared" si="325"/>
        <v>0</v>
      </c>
      <c r="FG30" s="98"/>
      <c r="FH30" s="118"/>
      <c r="FI30" s="119">
        <f t="shared" si="326"/>
        <v>0</v>
      </c>
      <c r="FJ30" s="231">
        <f t="shared" si="327"/>
        <v>0</v>
      </c>
      <c r="FK30" s="119">
        <f>FJ30/FJ26</f>
        <v>0</v>
      </c>
      <c r="FL30" s="98">
        <f>FL26*FK30</f>
        <v>0</v>
      </c>
      <c r="FM30" s="116">
        <f t="shared" si="328"/>
        <v>0</v>
      </c>
      <c r="FN30" s="90">
        <f>FN26</f>
        <v>10.36</v>
      </c>
      <c r="FO30" s="117">
        <f t="shared" si="329"/>
        <v>0</v>
      </c>
      <c r="FP30" s="98">
        <f t="shared" si="330"/>
        <v>0</v>
      </c>
      <c r="FQ30" s="98"/>
      <c r="FR30" s="118"/>
      <c r="FS30" s="119">
        <f t="shared" si="331"/>
        <v>0</v>
      </c>
      <c r="FT30" s="231">
        <f t="shared" si="332"/>
        <v>0</v>
      </c>
      <c r="FU30" s="119">
        <f>FT30/FT26</f>
        <v>0</v>
      </c>
      <c r="FV30" s="98">
        <f>FV26*FU30</f>
        <v>0</v>
      </c>
      <c r="FW30" s="116">
        <f t="shared" si="333"/>
        <v>0</v>
      </c>
      <c r="FX30" s="90">
        <f>FX26</f>
        <v>10.36</v>
      </c>
      <c r="FY30" s="117">
        <f t="shared" si="334"/>
        <v>0</v>
      </c>
      <c r="FZ30" s="98">
        <f t="shared" si="335"/>
        <v>0</v>
      </c>
      <c r="GA30" s="98"/>
      <c r="GB30" s="118"/>
      <c r="GC30" s="119">
        <f t="shared" si="336"/>
        <v>0</v>
      </c>
      <c r="GD30" s="231">
        <f t="shared" si="337"/>
        <v>0</v>
      </c>
      <c r="GE30" s="119">
        <f>GD30/GD26</f>
        <v>0</v>
      </c>
      <c r="GF30" s="98">
        <f>GF26*GE30</f>
        <v>0</v>
      </c>
      <c r="GG30" s="116">
        <f t="shared" si="338"/>
        <v>0</v>
      </c>
      <c r="GH30" s="90">
        <f>GH26</f>
        <v>10.36</v>
      </c>
      <c r="GI30" s="117">
        <f t="shared" si="339"/>
        <v>0</v>
      </c>
      <c r="GJ30" s="98">
        <f t="shared" si="340"/>
        <v>0</v>
      </c>
      <c r="GK30" s="98"/>
      <c r="GL30" s="118"/>
      <c r="GM30" s="119">
        <f t="shared" si="341"/>
        <v>0</v>
      </c>
      <c r="GN30" s="231">
        <f t="shared" si="342"/>
        <v>0</v>
      </c>
      <c r="GO30" s="119">
        <f>GN30/GN26</f>
        <v>0</v>
      </c>
      <c r="GP30" s="98">
        <f>GP26*GO30</f>
        <v>0</v>
      </c>
      <c r="GQ30" s="116">
        <f t="shared" si="343"/>
        <v>0</v>
      </c>
      <c r="GR30" s="90">
        <f>GR26</f>
        <v>10.36</v>
      </c>
      <c r="GS30" s="117">
        <f t="shared" si="344"/>
        <v>0</v>
      </c>
      <c r="GT30" s="98">
        <f t="shared" si="345"/>
        <v>0</v>
      </c>
      <c r="GU30" s="98"/>
      <c r="GV30" s="118"/>
      <c r="GW30" s="119">
        <f t="shared" si="346"/>
        <v>0</v>
      </c>
      <c r="GX30" s="231">
        <f t="shared" si="347"/>
        <v>0</v>
      </c>
      <c r="GY30" s="119">
        <f>GX30/GX26</f>
        <v>0</v>
      </c>
      <c r="GZ30" s="98">
        <f>GZ26*GY30</f>
        <v>0</v>
      </c>
      <c r="HA30" s="116">
        <f t="shared" si="348"/>
        <v>0</v>
      </c>
      <c r="HB30" s="90">
        <f>HB26</f>
        <v>10.36</v>
      </c>
      <c r="HC30" s="117">
        <f t="shared" si="349"/>
        <v>0</v>
      </c>
      <c r="HD30" s="98">
        <f t="shared" si="350"/>
        <v>0</v>
      </c>
      <c r="HE30" s="98"/>
      <c r="HF30" s="118"/>
      <c r="HG30" s="119">
        <f t="shared" si="351"/>
        <v>0</v>
      </c>
      <c r="HH30" s="231">
        <f t="shared" si="352"/>
        <v>0</v>
      </c>
      <c r="HI30" s="119">
        <f>HH30/HH26</f>
        <v>0</v>
      </c>
      <c r="HJ30" s="98">
        <f>HJ26*HI30</f>
        <v>0</v>
      </c>
      <c r="HK30" s="116">
        <f t="shared" si="353"/>
        <v>0</v>
      </c>
      <c r="HL30" s="90">
        <f>HL26</f>
        <v>10.36</v>
      </c>
      <c r="HM30" s="117">
        <f t="shared" si="354"/>
        <v>0</v>
      </c>
      <c r="HN30" s="98">
        <f t="shared" si="355"/>
        <v>0</v>
      </c>
      <c r="HO30" s="98"/>
      <c r="HP30" s="118"/>
      <c r="HQ30" s="119">
        <f t="shared" si="356"/>
        <v>0</v>
      </c>
      <c r="HR30" s="231">
        <f t="shared" si="357"/>
        <v>0</v>
      </c>
      <c r="HS30" s="119">
        <f>HR30/HR26</f>
        <v>0</v>
      </c>
      <c r="HT30" s="98">
        <f>HT26*HS30</f>
        <v>0</v>
      </c>
      <c r="HU30" s="116">
        <f t="shared" si="358"/>
        <v>0</v>
      </c>
      <c r="HV30" s="90">
        <f>HV26</f>
        <v>10.36</v>
      </c>
      <c r="HW30" s="117">
        <f t="shared" si="359"/>
        <v>0</v>
      </c>
      <c r="HX30" s="98">
        <f t="shared" si="360"/>
        <v>0</v>
      </c>
      <c r="HY30" s="98"/>
      <c r="HZ30" s="118"/>
      <c r="IA30" s="119">
        <f t="shared" si="361"/>
        <v>0</v>
      </c>
      <c r="IB30" s="231">
        <f t="shared" si="362"/>
        <v>0</v>
      </c>
      <c r="IC30" s="119">
        <f>IB30/IB26</f>
        <v>0</v>
      </c>
      <c r="ID30" s="98">
        <f>ID26*IC30</f>
        <v>0</v>
      </c>
      <c r="IE30" s="116">
        <f t="shared" si="363"/>
        <v>0</v>
      </c>
      <c r="IF30" s="90">
        <f>IF26</f>
        <v>10.36</v>
      </c>
      <c r="IG30" s="117">
        <f t="shared" si="364"/>
        <v>0</v>
      </c>
      <c r="IH30" s="98">
        <f t="shared" si="365"/>
        <v>0</v>
      </c>
      <c r="II30" s="98"/>
      <c r="IJ30" s="118"/>
      <c r="IK30" s="119">
        <f t="shared" si="366"/>
        <v>0</v>
      </c>
      <c r="IL30" s="231">
        <f t="shared" si="367"/>
        <v>0</v>
      </c>
      <c r="IM30" s="119">
        <f>IL30/IL26</f>
        <v>0</v>
      </c>
      <c r="IN30" s="98">
        <f>IN26*IM30</f>
        <v>0</v>
      </c>
      <c r="IO30" s="116">
        <f t="shared" si="368"/>
        <v>0</v>
      </c>
      <c r="IP30" s="90">
        <f>IP26</f>
        <v>10.36</v>
      </c>
      <c r="IQ30" s="117">
        <f t="shared" si="369"/>
        <v>0</v>
      </c>
      <c r="IR30" s="98">
        <f t="shared" si="370"/>
        <v>0</v>
      </c>
      <c r="IS30" s="98"/>
      <c r="IT30" s="118"/>
      <c r="IU30" s="119">
        <f t="shared" si="371"/>
        <v>0</v>
      </c>
      <c r="IV30" s="231">
        <f t="shared" si="372"/>
        <v>0</v>
      </c>
      <c r="IW30" s="119">
        <f>IV30/IV26</f>
        <v>0</v>
      </c>
      <c r="IX30" s="98">
        <f>IX26*IW30</f>
        <v>0</v>
      </c>
      <c r="IY30" s="116">
        <f t="shared" si="373"/>
        <v>0</v>
      </c>
      <c r="IZ30" s="90">
        <f>IZ26</f>
        <v>10.36</v>
      </c>
      <c r="JA30" s="117">
        <f t="shared" si="374"/>
        <v>0</v>
      </c>
      <c r="JB30" s="98">
        <f t="shared" si="375"/>
        <v>0</v>
      </c>
      <c r="JC30" s="98"/>
      <c r="JD30" s="118"/>
      <c r="JE30" s="119">
        <f t="shared" si="376"/>
        <v>0</v>
      </c>
      <c r="JF30" s="231">
        <f t="shared" si="377"/>
        <v>0</v>
      </c>
      <c r="JG30" s="119">
        <f>JF30/JF26</f>
        <v>0</v>
      </c>
      <c r="JH30" s="98">
        <f>JH26*JG30</f>
        <v>0</v>
      </c>
      <c r="JI30" s="116">
        <f t="shared" si="378"/>
        <v>0</v>
      </c>
      <c r="JJ30" s="90">
        <f>JJ26</f>
        <v>10.34</v>
      </c>
      <c r="JK30" s="117">
        <f t="shared" si="379"/>
        <v>0</v>
      </c>
      <c r="JL30" s="98">
        <f t="shared" si="380"/>
        <v>0</v>
      </c>
      <c r="JM30" s="98"/>
      <c r="JN30" s="118"/>
      <c r="JO30" s="119">
        <f t="shared" si="381"/>
        <v>0</v>
      </c>
      <c r="JP30" s="231">
        <f t="shared" si="382"/>
        <v>0</v>
      </c>
      <c r="JQ30" s="119">
        <f>JP30/JP26</f>
        <v>0</v>
      </c>
      <c r="JR30" s="98">
        <f>JR26*JQ30</f>
        <v>0</v>
      </c>
      <c r="JS30" s="116">
        <f t="shared" si="383"/>
        <v>0</v>
      </c>
      <c r="JT30" s="90">
        <f>JT26</f>
        <v>10.36</v>
      </c>
      <c r="JU30" s="117">
        <f t="shared" si="384"/>
        <v>0</v>
      </c>
      <c r="JV30" s="98">
        <f t="shared" si="385"/>
        <v>0</v>
      </c>
      <c r="JW30" s="98"/>
      <c r="JX30" s="118"/>
      <c r="JY30" s="119">
        <f t="shared" si="386"/>
        <v>0</v>
      </c>
      <c r="JZ30" s="231">
        <f t="shared" si="387"/>
        <v>0</v>
      </c>
      <c r="KA30" s="119" t="e">
        <f>JZ30/JZ26</f>
        <v>#DIV/0!</v>
      </c>
      <c r="KB30" s="98" t="e">
        <f>KB26*KA30</f>
        <v>#DIV/0!</v>
      </c>
      <c r="KC30" s="116">
        <f t="shared" si="388"/>
        <v>0</v>
      </c>
      <c r="KD30" s="90">
        <f>KD26</f>
        <v>0</v>
      </c>
      <c r="KE30" s="117">
        <f t="shared" si="389"/>
        <v>0</v>
      </c>
      <c r="KF30" s="98">
        <f t="shared" si="390"/>
        <v>0</v>
      </c>
      <c r="KG30" s="98"/>
      <c r="KH30" s="118"/>
      <c r="KI30" s="119">
        <f t="shared" si="391"/>
        <v>0</v>
      </c>
      <c r="KJ30" s="231">
        <f t="shared" si="392"/>
        <v>0</v>
      </c>
      <c r="KK30" s="119">
        <f>KJ30/KJ26</f>
        <v>0</v>
      </c>
      <c r="KL30" s="98">
        <f>KL26*KK30</f>
        <v>0</v>
      </c>
      <c r="KM30" s="116">
        <f t="shared" si="393"/>
        <v>0</v>
      </c>
      <c r="KN30" s="90">
        <f>KN26</f>
        <v>10.36</v>
      </c>
      <c r="KO30" s="117">
        <f t="shared" si="394"/>
        <v>0</v>
      </c>
      <c r="KP30" s="98">
        <f t="shared" si="395"/>
        <v>0</v>
      </c>
      <c r="KQ30" s="98"/>
      <c r="KR30" s="118"/>
      <c r="KS30" s="119">
        <f t="shared" si="396"/>
        <v>0</v>
      </c>
      <c r="KT30" s="231">
        <f t="shared" si="397"/>
        <v>0</v>
      </c>
      <c r="KU30" s="119">
        <f>KT30/KT26</f>
        <v>0</v>
      </c>
      <c r="KV30" s="98">
        <f>KV26*KU30</f>
        <v>0</v>
      </c>
      <c r="KW30" s="116">
        <f t="shared" si="398"/>
        <v>0</v>
      </c>
      <c r="KX30" s="90">
        <f>KX26</f>
        <v>10.36</v>
      </c>
      <c r="KY30" s="117">
        <f t="shared" si="399"/>
        <v>0</v>
      </c>
      <c r="KZ30" s="98">
        <f t="shared" si="400"/>
        <v>0</v>
      </c>
      <c r="LA30" s="98"/>
      <c r="LB30" s="118"/>
      <c r="LC30" s="119">
        <f t="shared" si="401"/>
        <v>0</v>
      </c>
      <c r="LD30" s="231">
        <f t="shared" si="402"/>
        <v>0</v>
      </c>
      <c r="LE30" s="119">
        <f>LD30/LD26</f>
        <v>0</v>
      </c>
      <c r="LF30" s="98">
        <f>LF26*LE30</f>
        <v>0</v>
      </c>
      <c r="LG30" s="116">
        <f t="shared" si="403"/>
        <v>0</v>
      </c>
      <c r="LH30" s="90">
        <f>LH26</f>
        <v>10.36</v>
      </c>
      <c r="LI30" s="117">
        <f t="shared" si="404"/>
        <v>0</v>
      </c>
      <c r="LJ30" s="98">
        <f t="shared" si="405"/>
        <v>0</v>
      </c>
      <c r="LK30" s="98"/>
      <c r="LL30" s="118"/>
      <c r="LM30" s="119">
        <f t="shared" si="406"/>
        <v>0</v>
      </c>
      <c r="LN30" s="231">
        <f t="shared" si="407"/>
        <v>0</v>
      </c>
      <c r="LO30" s="119">
        <f>LN30/LN26</f>
        <v>0</v>
      </c>
      <c r="LP30" s="98">
        <f>LP26*LO30</f>
        <v>0</v>
      </c>
      <c r="LQ30" s="116">
        <f t="shared" si="408"/>
        <v>0</v>
      </c>
      <c r="LR30" s="90">
        <f>LR26</f>
        <v>10.36</v>
      </c>
      <c r="LS30" s="117">
        <f t="shared" si="409"/>
        <v>0</v>
      </c>
      <c r="LT30" s="98">
        <f t="shared" si="410"/>
        <v>0</v>
      </c>
      <c r="LU30" s="98"/>
      <c r="LV30" s="118"/>
      <c r="LW30" s="119">
        <f t="shared" si="411"/>
        <v>0</v>
      </c>
      <c r="LX30" s="231">
        <f t="shared" si="412"/>
        <v>0</v>
      </c>
      <c r="LY30" s="119">
        <f>LX30/LX26</f>
        <v>0</v>
      </c>
      <c r="LZ30" s="98">
        <f>LZ26*LY30</f>
        <v>0</v>
      </c>
      <c r="MA30" s="116">
        <f t="shared" si="413"/>
        <v>0</v>
      </c>
      <c r="MB30" s="90">
        <f>MB26</f>
        <v>10.36</v>
      </c>
      <c r="MC30" s="117">
        <f t="shared" si="414"/>
        <v>0</v>
      </c>
      <c r="MD30" s="98">
        <f t="shared" si="415"/>
        <v>0</v>
      </c>
      <c r="ME30" s="98"/>
      <c r="MF30" s="118"/>
      <c r="MG30" s="119">
        <f t="shared" si="416"/>
        <v>0</v>
      </c>
      <c r="MH30" s="231">
        <f t="shared" si="417"/>
        <v>0</v>
      </c>
      <c r="MI30" s="119">
        <f>MH30/MH26</f>
        <v>0</v>
      </c>
      <c r="MJ30" s="98">
        <f>MJ26*MI30</f>
        <v>0</v>
      </c>
      <c r="MK30" s="116">
        <f t="shared" si="418"/>
        <v>0</v>
      </c>
      <c r="ML30" s="90">
        <f>ML26</f>
        <v>10.36</v>
      </c>
      <c r="MM30" s="117">
        <f t="shared" si="419"/>
        <v>0</v>
      </c>
      <c r="MN30" s="98">
        <f t="shared" si="420"/>
        <v>0</v>
      </c>
      <c r="MO30" s="98"/>
      <c r="MP30" s="118"/>
      <c r="MQ30" s="119">
        <f t="shared" si="421"/>
        <v>0</v>
      </c>
      <c r="MR30" s="231">
        <f t="shared" si="422"/>
        <v>0</v>
      </c>
      <c r="MS30" s="119">
        <f>MR30/MR26</f>
        <v>0</v>
      </c>
      <c r="MT30" s="98">
        <f>MT26*MS30</f>
        <v>0</v>
      </c>
      <c r="MU30" s="116">
        <f t="shared" si="423"/>
        <v>0</v>
      </c>
      <c r="MV30" s="90">
        <f>MV26</f>
        <v>10.36</v>
      </c>
      <c r="MW30" s="117">
        <f t="shared" si="424"/>
        <v>0</v>
      </c>
      <c r="MX30" s="98">
        <f t="shared" si="425"/>
        <v>0</v>
      </c>
      <c r="MY30" s="98"/>
      <c r="MZ30" s="118"/>
      <c r="NA30" s="119">
        <f t="shared" si="426"/>
        <v>0</v>
      </c>
      <c r="NB30" s="231">
        <f t="shared" si="427"/>
        <v>0</v>
      </c>
      <c r="NC30" s="119">
        <f>NB30/NB26</f>
        <v>0</v>
      </c>
      <c r="ND30" s="98">
        <f>ND26*NC30</f>
        <v>0</v>
      </c>
      <c r="NE30" s="116">
        <f t="shared" si="428"/>
        <v>0</v>
      </c>
      <c r="NF30" s="90">
        <f>NF26</f>
        <v>10.36</v>
      </c>
      <c r="NG30" s="117">
        <f t="shared" si="429"/>
        <v>0</v>
      </c>
      <c r="NH30" s="98">
        <f t="shared" si="430"/>
        <v>0</v>
      </c>
      <c r="NI30" s="98"/>
      <c r="NJ30" s="118"/>
      <c r="NK30" s="119">
        <f t="shared" si="431"/>
        <v>0</v>
      </c>
      <c r="NL30" s="231">
        <f t="shared" si="432"/>
        <v>0</v>
      </c>
      <c r="NM30" s="119">
        <f>NL30/NL26</f>
        <v>0</v>
      </c>
      <c r="NN30" s="98">
        <f>NN26*NM30</f>
        <v>0</v>
      </c>
      <c r="NO30" s="116">
        <f t="shared" si="433"/>
        <v>0</v>
      </c>
      <c r="NP30" s="90">
        <f>NP26</f>
        <v>10.36</v>
      </c>
      <c r="NQ30" s="117">
        <f t="shared" si="434"/>
        <v>0</v>
      </c>
      <c r="NR30" s="98">
        <f t="shared" si="435"/>
        <v>0</v>
      </c>
      <c r="NS30" s="98"/>
      <c r="NT30" s="118"/>
      <c r="NU30" s="119">
        <f t="shared" si="436"/>
        <v>0</v>
      </c>
      <c r="NV30" s="231">
        <f t="shared" si="437"/>
        <v>0</v>
      </c>
      <c r="NW30" s="119">
        <f>NV30/NV26</f>
        <v>0</v>
      </c>
      <c r="NX30" s="98">
        <f>NX26*NW30</f>
        <v>0</v>
      </c>
      <c r="NY30" s="116">
        <f t="shared" si="438"/>
        <v>0</v>
      </c>
      <c r="NZ30" s="90">
        <f>NZ26</f>
        <v>10.36</v>
      </c>
      <c r="OA30" s="117">
        <f t="shared" si="439"/>
        <v>0</v>
      </c>
      <c r="OB30" s="98">
        <f t="shared" si="440"/>
        <v>0</v>
      </c>
      <c r="OC30" s="98"/>
      <c r="OD30" s="118"/>
      <c r="OE30" s="119">
        <f t="shared" si="441"/>
        <v>0</v>
      </c>
      <c r="OF30" s="231">
        <f t="shared" si="442"/>
        <v>41</v>
      </c>
      <c r="OG30" s="119">
        <f>OF30/OF26</f>
        <v>0.23429</v>
      </c>
      <c r="OH30" s="98">
        <f>OH26*OG30</f>
        <v>7234.88</v>
      </c>
      <c r="OI30" s="116">
        <f t="shared" si="443"/>
        <v>176.46048780000001</v>
      </c>
      <c r="OJ30" s="90">
        <f>OJ26</f>
        <v>10.36</v>
      </c>
      <c r="OK30" s="117">
        <f t="shared" si="444"/>
        <v>1828.1306500000001</v>
      </c>
      <c r="OL30" s="98">
        <f t="shared" si="445"/>
        <v>74953.36</v>
      </c>
      <c r="OM30" s="98"/>
      <c r="ON30" s="118"/>
      <c r="OO30" s="119">
        <f t="shared" si="446"/>
        <v>0.43807000000000001</v>
      </c>
      <c r="OP30" s="231">
        <f t="shared" si="447"/>
        <v>0</v>
      </c>
      <c r="OQ30" s="119">
        <f>OP30/OP26</f>
        <v>0</v>
      </c>
      <c r="OR30" s="98">
        <f>OR26*OQ30</f>
        <v>0</v>
      </c>
      <c r="OS30" s="116">
        <f t="shared" si="448"/>
        <v>0</v>
      </c>
      <c r="OT30" s="90">
        <f>OT26</f>
        <v>10.36</v>
      </c>
      <c r="OU30" s="117">
        <f t="shared" si="449"/>
        <v>0</v>
      </c>
      <c r="OV30" s="98">
        <f t="shared" si="450"/>
        <v>0</v>
      </c>
      <c r="OW30" s="98"/>
      <c r="OX30" s="118"/>
      <c r="OY30" s="119">
        <f t="shared" si="451"/>
        <v>0</v>
      </c>
      <c r="OZ30" s="231">
        <f t="shared" si="452"/>
        <v>0</v>
      </c>
      <c r="PA30" s="119">
        <f>OZ30/OZ26</f>
        <v>0</v>
      </c>
      <c r="PB30" s="98">
        <f>PB26*PA30</f>
        <v>0</v>
      </c>
      <c r="PC30" s="116">
        <f t="shared" si="453"/>
        <v>0</v>
      </c>
      <c r="PD30" s="90">
        <f>PD26</f>
        <v>10.36</v>
      </c>
      <c r="PE30" s="117">
        <f t="shared" si="454"/>
        <v>0</v>
      </c>
      <c r="PF30" s="98">
        <f t="shared" si="455"/>
        <v>0</v>
      </c>
      <c r="PG30" s="98"/>
      <c r="PH30" s="118"/>
      <c r="PI30" s="119">
        <f t="shared" si="456"/>
        <v>0</v>
      </c>
      <c r="PJ30" s="231">
        <f t="shared" si="457"/>
        <v>0</v>
      </c>
      <c r="PK30" s="119">
        <f>PJ30/PJ26</f>
        <v>0</v>
      </c>
      <c r="PL30" s="98">
        <f>PL26*PK30</f>
        <v>0</v>
      </c>
      <c r="PM30" s="116">
        <f t="shared" si="458"/>
        <v>0</v>
      </c>
      <c r="PN30" s="90">
        <f>PN26</f>
        <v>10.36</v>
      </c>
      <c r="PO30" s="117">
        <f t="shared" si="459"/>
        <v>0</v>
      </c>
      <c r="PP30" s="98">
        <f t="shared" si="460"/>
        <v>0</v>
      </c>
      <c r="PQ30" s="98"/>
      <c r="PR30" s="118"/>
      <c r="PS30" s="119">
        <f t="shared" si="461"/>
        <v>0</v>
      </c>
      <c r="PT30" s="231">
        <f t="shared" si="462"/>
        <v>0</v>
      </c>
      <c r="PU30" s="119">
        <f>PT30/PT26</f>
        <v>0</v>
      </c>
      <c r="PV30" s="98">
        <f>PV26*PU30</f>
        <v>0</v>
      </c>
      <c r="PW30" s="116">
        <f t="shared" si="463"/>
        <v>0</v>
      </c>
      <c r="PX30" s="90">
        <f>PX26</f>
        <v>10.36</v>
      </c>
      <c r="PY30" s="117">
        <f t="shared" si="464"/>
        <v>0</v>
      </c>
      <c r="PZ30" s="98">
        <f t="shared" si="465"/>
        <v>0</v>
      </c>
      <c r="QA30" s="98"/>
      <c r="QB30" s="118"/>
      <c r="QC30" s="119">
        <f t="shared" si="466"/>
        <v>0</v>
      </c>
      <c r="QD30" s="231">
        <f t="shared" si="467"/>
        <v>0</v>
      </c>
      <c r="QE30" s="119" t="e">
        <f>QD30/QD26</f>
        <v>#DIV/0!</v>
      </c>
      <c r="QF30" s="98" t="e">
        <f>QF26*QE30</f>
        <v>#DIV/0!</v>
      </c>
      <c r="QG30" s="116">
        <f t="shared" si="468"/>
        <v>0</v>
      </c>
      <c r="QH30" s="90">
        <f>QH26</f>
        <v>0</v>
      </c>
      <c r="QI30" s="117">
        <f t="shared" si="469"/>
        <v>0</v>
      </c>
      <c r="QJ30" s="98">
        <f t="shared" si="470"/>
        <v>0</v>
      </c>
      <c r="QK30" s="98"/>
      <c r="QL30" s="118"/>
      <c r="QM30" s="119">
        <f t="shared" si="471"/>
        <v>0</v>
      </c>
      <c r="QN30" s="231">
        <f t="shared" si="472"/>
        <v>0</v>
      </c>
      <c r="QO30" s="119">
        <f>QN30/QN26</f>
        <v>0</v>
      </c>
      <c r="QP30" s="98">
        <f>QP26*QO30</f>
        <v>0</v>
      </c>
      <c r="QQ30" s="116">
        <f t="shared" si="473"/>
        <v>0</v>
      </c>
      <c r="QR30" s="90">
        <f>QR26</f>
        <v>10.36</v>
      </c>
      <c r="QS30" s="117">
        <f t="shared" si="474"/>
        <v>0</v>
      </c>
      <c r="QT30" s="98">
        <f t="shared" si="475"/>
        <v>0</v>
      </c>
      <c r="QU30" s="98"/>
      <c r="QV30" s="118"/>
      <c r="QW30" s="119">
        <f t="shared" si="476"/>
        <v>0</v>
      </c>
      <c r="QX30" s="231">
        <f t="shared" si="477"/>
        <v>0</v>
      </c>
      <c r="QY30" s="119">
        <f>QX30/QX26</f>
        <v>0</v>
      </c>
      <c r="QZ30" s="98">
        <f>QZ26*QY30</f>
        <v>0</v>
      </c>
      <c r="RA30" s="116">
        <f t="shared" si="478"/>
        <v>0</v>
      </c>
      <c r="RB30" s="90">
        <f>RB26</f>
        <v>10.36</v>
      </c>
      <c r="RC30" s="117">
        <f t="shared" si="479"/>
        <v>0</v>
      </c>
      <c r="RD30" s="98">
        <f t="shared" si="480"/>
        <v>0</v>
      </c>
      <c r="RE30" s="98"/>
      <c r="RF30" s="118"/>
      <c r="RG30" s="119">
        <f t="shared" si="481"/>
        <v>0</v>
      </c>
      <c r="RH30" s="231">
        <f t="shared" si="482"/>
        <v>0</v>
      </c>
      <c r="RI30" s="119">
        <f>RH30/RH26</f>
        <v>0</v>
      </c>
      <c r="RJ30" s="98">
        <f>RJ26*RI30</f>
        <v>0</v>
      </c>
      <c r="RK30" s="116">
        <f t="shared" si="483"/>
        <v>0</v>
      </c>
      <c r="RL30" s="90">
        <f>RL26</f>
        <v>10.36</v>
      </c>
      <c r="RM30" s="117">
        <f t="shared" si="484"/>
        <v>0</v>
      </c>
      <c r="RN30" s="98">
        <f t="shared" si="485"/>
        <v>0</v>
      </c>
      <c r="RO30" s="98"/>
      <c r="RP30" s="118"/>
      <c r="RQ30" s="119">
        <f t="shared" si="486"/>
        <v>0</v>
      </c>
      <c r="RR30" s="231">
        <f t="shared" si="487"/>
        <v>0</v>
      </c>
      <c r="RS30" s="119">
        <f>RR30/RR26</f>
        <v>0</v>
      </c>
      <c r="RT30" s="98">
        <f>RT26*RS30</f>
        <v>0</v>
      </c>
      <c r="RU30" s="116">
        <f t="shared" si="488"/>
        <v>0</v>
      </c>
      <c r="RV30" s="90">
        <f>RV26</f>
        <v>10.36</v>
      </c>
      <c r="RW30" s="117">
        <f t="shared" si="489"/>
        <v>0</v>
      </c>
      <c r="RX30" s="98">
        <f t="shared" si="490"/>
        <v>0</v>
      </c>
      <c r="RY30" s="98"/>
      <c r="RZ30" s="118"/>
      <c r="SA30" s="119">
        <f t="shared" si="491"/>
        <v>0</v>
      </c>
      <c r="SB30" s="231">
        <f t="shared" si="492"/>
        <v>0</v>
      </c>
      <c r="SC30" s="119">
        <f>SB30/SB26</f>
        <v>0</v>
      </c>
      <c r="SD30" s="98">
        <f>SD26*SC30</f>
        <v>0</v>
      </c>
      <c r="SE30" s="116">
        <f t="shared" si="493"/>
        <v>0</v>
      </c>
      <c r="SF30" s="90">
        <f>SF26</f>
        <v>10.36</v>
      </c>
      <c r="SG30" s="117">
        <f t="shared" si="494"/>
        <v>0</v>
      </c>
      <c r="SH30" s="98">
        <f t="shared" si="495"/>
        <v>0</v>
      </c>
      <c r="SI30" s="98"/>
      <c r="SJ30" s="118"/>
      <c r="SK30" s="119">
        <f t="shared" si="496"/>
        <v>0</v>
      </c>
      <c r="SL30" s="231">
        <f t="shared" si="497"/>
        <v>0</v>
      </c>
      <c r="SM30" s="119">
        <f>SL30/SL26</f>
        <v>0</v>
      </c>
      <c r="SN30" s="98">
        <f>SN26*SM30</f>
        <v>0</v>
      </c>
      <c r="SO30" s="116">
        <f t="shared" si="498"/>
        <v>0</v>
      </c>
      <c r="SP30" s="90">
        <f>SP26</f>
        <v>10.36</v>
      </c>
      <c r="SQ30" s="117">
        <f t="shared" si="499"/>
        <v>0</v>
      </c>
      <c r="SR30" s="98">
        <f t="shared" si="500"/>
        <v>0</v>
      </c>
      <c r="SS30" s="98"/>
      <c r="ST30" s="118"/>
      <c r="SU30" s="119">
        <f t="shared" si="501"/>
        <v>0</v>
      </c>
      <c r="SV30" s="231">
        <f t="shared" si="502"/>
        <v>0</v>
      </c>
      <c r="SW30" s="119">
        <f>SV30/SV26</f>
        <v>0</v>
      </c>
      <c r="SX30" s="98">
        <f>SX26*SW30</f>
        <v>0</v>
      </c>
      <c r="SY30" s="116">
        <f t="shared" si="503"/>
        <v>0</v>
      </c>
      <c r="SZ30" s="90">
        <f>SZ26</f>
        <v>10.36</v>
      </c>
      <c r="TA30" s="117">
        <f t="shared" si="504"/>
        <v>0</v>
      </c>
      <c r="TB30" s="98">
        <f t="shared" si="505"/>
        <v>0</v>
      </c>
      <c r="TC30" s="98"/>
      <c r="TD30" s="118"/>
      <c r="TE30" s="119">
        <f t="shared" si="506"/>
        <v>0</v>
      </c>
      <c r="TF30" s="231">
        <f t="shared" si="507"/>
        <v>0</v>
      </c>
      <c r="TG30" s="119">
        <f>TF30/TF26</f>
        <v>0</v>
      </c>
      <c r="TH30" s="98">
        <f>TH26*TG30</f>
        <v>0</v>
      </c>
      <c r="TI30" s="116">
        <f t="shared" si="508"/>
        <v>0</v>
      </c>
      <c r="TJ30" s="90">
        <f>TJ26</f>
        <v>10.36</v>
      </c>
      <c r="TK30" s="117">
        <f t="shared" si="509"/>
        <v>0</v>
      </c>
      <c r="TL30" s="98">
        <f t="shared" si="510"/>
        <v>0</v>
      </c>
      <c r="TM30" s="98"/>
      <c r="TN30" s="118"/>
      <c r="TO30" s="119">
        <f t="shared" si="511"/>
        <v>0</v>
      </c>
      <c r="TP30" s="231">
        <f t="shared" si="512"/>
        <v>0</v>
      </c>
      <c r="TQ30" s="119">
        <f>TP30/TP26</f>
        <v>0</v>
      </c>
      <c r="TR30" s="98">
        <f>TR26*TQ30</f>
        <v>0</v>
      </c>
      <c r="TS30" s="116">
        <f t="shared" si="513"/>
        <v>0</v>
      </c>
      <c r="TT30" s="90">
        <f>TT26</f>
        <v>10.36</v>
      </c>
      <c r="TU30" s="117">
        <f t="shared" si="514"/>
        <v>0</v>
      </c>
      <c r="TV30" s="98">
        <f t="shared" si="515"/>
        <v>0</v>
      </c>
      <c r="TW30" s="98"/>
      <c r="TX30" s="118"/>
      <c r="TY30" s="119">
        <f t="shared" si="516"/>
        <v>0</v>
      </c>
      <c r="TZ30" s="231">
        <f t="shared" si="517"/>
        <v>0</v>
      </c>
      <c r="UA30" s="119">
        <f>TZ30/TZ26</f>
        <v>0</v>
      </c>
      <c r="UB30" s="98">
        <f>UB26*UA30</f>
        <v>0</v>
      </c>
      <c r="UC30" s="116">
        <f t="shared" si="518"/>
        <v>0</v>
      </c>
      <c r="UD30" s="90">
        <f>UD26</f>
        <v>10.36</v>
      </c>
      <c r="UE30" s="117">
        <f t="shared" si="519"/>
        <v>0</v>
      </c>
      <c r="UF30" s="98">
        <f t="shared" si="520"/>
        <v>0</v>
      </c>
      <c r="UG30" s="98"/>
      <c r="UH30" s="118"/>
      <c r="UI30" s="119">
        <f t="shared" si="521"/>
        <v>0</v>
      </c>
      <c r="UJ30" s="231">
        <f t="shared" si="522"/>
        <v>0</v>
      </c>
      <c r="UK30" s="119">
        <f>UJ30/UJ26</f>
        <v>0</v>
      </c>
      <c r="UL30" s="98">
        <f>UL26*UK30</f>
        <v>0</v>
      </c>
      <c r="UM30" s="116">
        <f t="shared" si="523"/>
        <v>0</v>
      </c>
      <c r="UN30" s="90">
        <f>UN26</f>
        <v>10.36</v>
      </c>
      <c r="UO30" s="117">
        <f t="shared" si="524"/>
        <v>0</v>
      </c>
      <c r="UP30" s="98">
        <f t="shared" si="525"/>
        <v>0</v>
      </c>
      <c r="UQ30" s="98"/>
      <c r="UR30" s="118"/>
      <c r="US30" s="119">
        <f t="shared" si="526"/>
        <v>0</v>
      </c>
      <c r="UT30" s="231">
        <f t="shared" si="527"/>
        <v>0</v>
      </c>
      <c r="UU30" s="119">
        <f>UT30/UT26</f>
        <v>0</v>
      </c>
      <c r="UV30" s="98">
        <f>UV26*UU30</f>
        <v>0</v>
      </c>
      <c r="UW30" s="116">
        <f t="shared" si="528"/>
        <v>0</v>
      </c>
      <c r="UX30" s="90">
        <f>UX26</f>
        <v>10.36</v>
      </c>
      <c r="UY30" s="117">
        <f t="shared" si="529"/>
        <v>0</v>
      </c>
      <c r="UZ30" s="98">
        <f t="shared" si="530"/>
        <v>0</v>
      </c>
      <c r="VA30" s="98"/>
      <c r="VB30" s="118"/>
      <c r="VC30" s="119">
        <f t="shared" si="531"/>
        <v>0</v>
      </c>
      <c r="VD30" s="231">
        <f t="shared" si="532"/>
        <v>0</v>
      </c>
      <c r="VE30" s="119">
        <f>VD30/VD26</f>
        <v>0</v>
      </c>
      <c r="VF30" s="98">
        <f>VF26*VE30</f>
        <v>0</v>
      </c>
      <c r="VG30" s="116">
        <f t="shared" si="533"/>
        <v>0</v>
      </c>
      <c r="VH30" s="90">
        <f>VH26</f>
        <v>10.36</v>
      </c>
      <c r="VI30" s="117">
        <f t="shared" si="534"/>
        <v>0</v>
      </c>
      <c r="VJ30" s="98">
        <f t="shared" si="535"/>
        <v>0</v>
      </c>
      <c r="VK30" s="98"/>
      <c r="VL30" s="118"/>
      <c r="VM30" s="119">
        <f t="shared" si="536"/>
        <v>0</v>
      </c>
      <c r="VN30" s="231">
        <f t="shared" si="537"/>
        <v>0</v>
      </c>
      <c r="VO30" s="119">
        <f>VN30/VN26</f>
        <v>0</v>
      </c>
      <c r="VP30" s="98">
        <f>VP26*VO30</f>
        <v>0</v>
      </c>
      <c r="VQ30" s="116">
        <f t="shared" si="538"/>
        <v>0</v>
      </c>
      <c r="VR30" s="90">
        <f>VR26</f>
        <v>10.36</v>
      </c>
      <c r="VS30" s="117">
        <f t="shared" si="539"/>
        <v>0</v>
      </c>
      <c r="VT30" s="98">
        <f t="shared" si="540"/>
        <v>0</v>
      </c>
      <c r="VU30" s="98"/>
      <c r="VV30" s="118"/>
      <c r="VW30" s="119">
        <f t="shared" si="541"/>
        <v>0</v>
      </c>
      <c r="VX30" s="231">
        <f t="shared" si="542"/>
        <v>0</v>
      </c>
      <c r="VY30" s="119">
        <f>VX30/VX26</f>
        <v>0</v>
      </c>
      <c r="VZ30" s="98">
        <f>VZ26*VY30</f>
        <v>0</v>
      </c>
      <c r="WA30" s="116">
        <f t="shared" si="543"/>
        <v>0</v>
      </c>
      <c r="WB30" s="90">
        <f>WB26</f>
        <v>10.36</v>
      </c>
      <c r="WC30" s="117">
        <f t="shared" si="544"/>
        <v>0</v>
      </c>
      <c r="WD30" s="98">
        <f t="shared" si="545"/>
        <v>0</v>
      </c>
      <c r="WE30" s="98"/>
      <c r="WF30" s="118"/>
      <c r="WG30" s="119">
        <f t="shared" si="546"/>
        <v>0</v>
      </c>
      <c r="WH30" s="213">
        <f t="shared" si="547"/>
        <v>96</v>
      </c>
      <c r="WI30" s="119">
        <f>WH30/WH26</f>
        <v>7.8899999999999994E-3</v>
      </c>
      <c r="WJ30" s="98">
        <f>WJ26*WI30</f>
        <v>38670.47</v>
      </c>
      <c r="WK30" s="116">
        <f t="shared" si="548"/>
        <v>402.81739583000001</v>
      </c>
      <c r="WL30" s="90">
        <f>WL26</f>
        <v>10.36</v>
      </c>
      <c r="WM30" s="117">
        <f t="shared" si="549"/>
        <v>4173.18822</v>
      </c>
      <c r="WN30" s="98">
        <f t="shared" si="550"/>
        <v>400626.07</v>
      </c>
      <c r="WO30" s="98"/>
      <c r="WP30" s="118"/>
    </row>
    <row r="31" spans="1:614" ht="27.75" customHeight="1" x14ac:dyDescent="0.25">
      <c r="A31" s="5"/>
      <c r="B31" s="205" t="s">
        <v>423</v>
      </c>
      <c r="C31" s="12" t="s">
        <v>753</v>
      </c>
      <c r="D31" s="12" t="s">
        <v>440</v>
      </c>
      <c r="E31" s="4" t="s">
        <v>34</v>
      </c>
      <c r="F31" s="231">
        <f t="shared" si="247"/>
        <v>35</v>
      </c>
      <c r="G31" s="119">
        <f>F31/F26</f>
        <v>0.12153</v>
      </c>
      <c r="H31" s="98">
        <f>H26*G31</f>
        <v>10718.95</v>
      </c>
      <c r="I31" s="116">
        <f t="shared" si="248"/>
        <v>306.25571429000001</v>
      </c>
      <c r="J31" s="90">
        <f>J26</f>
        <v>10.36</v>
      </c>
      <c r="K31" s="117">
        <f t="shared" si="249"/>
        <v>3172.8092000000001</v>
      </c>
      <c r="L31" s="98">
        <f t="shared" si="250"/>
        <v>111048.32000000001</v>
      </c>
      <c r="M31" s="98"/>
      <c r="N31" s="118"/>
      <c r="O31" s="119">
        <f t="shared" si="251"/>
        <v>0.76024000000000003</v>
      </c>
      <c r="P31" s="231">
        <f t="shared" si="252"/>
        <v>0</v>
      </c>
      <c r="Q31" s="119">
        <f>P31/P26</f>
        <v>0</v>
      </c>
      <c r="R31" s="98">
        <f>R26*Q31</f>
        <v>0</v>
      </c>
      <c r="S31" s="116">
        <f t="shared" si="253"/>
        <v>0</v>
      </c>
      <c r="T31" s="90">
        <f>T26</f>
        <v>10.36</v>
      </c>
      <c r="U31" s="117">
        <f t="shared" si="254"/>
        <v>0</v>
      </c>
      <c r="V31" s="98">
        <f t="shared" si="255"/>
        <v>0</v>
      </c>
      <c r="W31" s="98"/>
      <c r="X31" s="118"/>
      <c r="Y31" s="119">
        <f t="shared" si="256"/>
        <v>0</v>
      </c>
      <c r="Z31" s="231">
        <f t="shared" si="257"/>
        <v>0</v>
      </c>
      <c r="AA31" s="119">
        <f>Z31/Z26</f>
        <v>0</v>
      </c>
      <c r="AB31" s="98">
        <f>AB26*AA31</f>
        <v>0</v>
      </c>
      <c r="AC31" s="116">
        <f t="shared" si="258"/>
        <v>0</v>
      </c>
      <c r="AD31" s="90">
        <f>AD26</f>
        <v>10.36</v>
      </c>
      <c r="AE31" s="117">
        <f t="shared" si="259"/>
        <v>0</v>
      </c>
      <c r="AF31" s="98">
        <f t="shared" si="260"/>
        <v>0</v>
      </c>
      <c r="AG31" s="98"/>
      <c r="AH31" s="118"/>
      <c r="AI31" s="119">
        <f t="shared" si="261"/>
        <v>0</v>
      </c>
      <c r="AJ31" s="231">
        <f t="shared" si="262"/>
        <v>49</v>
      </c>
      <c r="AK31" s="119">
        <f>AJ31/AJ26</f>
        <v>0.18773999999999999</v>
      </c>
      <c r="AL31" s="98">
        <f>AL26*AK31</f>
        <v>21565.69</v>
      </c>
      <c r="AM31" s="116">
        <f t="shared" si="263"/>
        <v>440.11612244999998</v>
      </c>
      <c r="AN31" s="90">
        <f>AN26</f>
        <v>10.36</v>
      </c>
      <c r="AO31" s="117">
        <f t="shared" si="264"/>
        <v>4559.6030300000002</v>
      </c>
      <c r="AP31" s="98">
        <f t="shared" si="265"/>
        <v>223420.55</v>
      </c>
      <c r="AQ31" s="98"/>
      <c r="AR31" s="118"/>
      <c r="AS31" s="119">
        <f t="shared" si="266"/>
        <v>1.0925400000000001</v>
      </c>
      <c r="AT31" s="231">
        <f t="shared" si="267"/>
        <v>0</v>
      </c>
      <c r="AU31" s="119">
        <f>AT31/AT26</f>
        <v>0</v>
      </c>
      <c r="AV31" s="98">
        <f>AV26*AU31</f>
        <v>0</v>
      </c>
      <c r="AW31" s="116">
        <f t="shared" si="268"/>
        <v>0</v>
      </c>
      <c r="AX31" s="90">
        <f>AX26</f>
        <v>10.36</v>
      </c>
      <c r="AY31" s="117">
        <f t="shared" si="269"/>
        <v>0</v>
      </c>
      <c r="AZ31" s="98">
        <f t="shared" si="270"/>
        <v>0</v>
      </c>
      <c r="BA31" s="98"/>
      <c r="BB31" s="118"/>
      <c r="BC31" s="119">
        <f t="shared" si="271"/>
        <v>0</v>
      </c>
      <c r="BD31" s="231">
        <f t="shared" si="272"/>
        <v>0</v>
      </c>
      <c r="BE31" s="119" t="e">
        <f>BD31/BD26</f>
        <v>#DIV/0!</v>
      </c>
      <c r="BF31" s="98" t="e">
        <f>BF26*BE31</f>
        <v>#DIV/0!</v>
      </c>
      <c r="BG31" s="116">
        <f t="shared" si="273"/>
        <v>0</v>
      </c>
      <c r="BH31" s="90">
        <f>BH26</f>
        <v>0</v>
      </c>
      <c r="BI31" s="117">
        <f t="shared" si="274"/>
        <v>0</v>
      </c>
      <c r="BJ31" s="98">
        <f t="shared" si="275"/>
        <v>0</v>
      </c>
      <c r="BK31" s="98"/>
      <c r="BL31" s="118"/>
      <c r="BM31" s="119">
        <f t="shared" si="276"/>
        <v>0</v>
      </c>
      <c r="BN31" s="231">
        <f t="shared" si="277"/>
        <v>49</v>
      </c>
      <c r="BO31" s="119">
        <f>BN31/BN26</f>
        <v>0.31013000000000002</v>
      </c>
      <c r="BP31" s="98">
        <f>BP26*BO31</f>
        <v>17023.04</v>
      </c>
      <c r="BQ31" s="116">
        <f t="shared" si="278"/>
        <v>347.40897959</v>
      </c>
      <c r="BR31" s="90">
        <f>BR26</f>
        <v>10.36</v>
      </c>
      <c r="BS31" s="117">
        <f t="shared" si="279"/>
        <v>3599.1570299999998</v>
      </c>
      <c r="BT31" s="98">
        <f t="shared" si="280"/>
        <v>176358.69</v>
      </c>
      <c r="BU31" s="98"/>
      <c r="BV31" s="118"/>
      <c r="BW31" s="119">
        <f t="shared" si="281"/>
        <v>0.86240000000000006</v>
      </c>
      <c r="BX31" s="231">
        <f t="shared" si="282"/>
        <v>0</v>
      </c>
      <c r="BY31" s="119" t="e">
        <f>BX31/BX26</f>
        <v>#DIV/0!</v>
      </c>
      <c r="BZ31" s="98" t="e">
        <f>BZ26*BY31</f>
        <v>#DIV/0!</v>
      </c>
      <c r="CA31" s="116">
        <f t="shared" si="283"/>
        <v>0</v>
      </c>
      <c r="CB31" s="90">
        <f>CB26</f>
        <v>0</v>
      </c>
      <c r="CC31" s="117">
        <f t="shared" si="284"/>
        <v>0</v>
      </c>
      <c r="CD31" s="98">
        <f t="shared" si="285"/>
        <v>0</v>
      </c>
      <c r="CE31" s="98"/>
      <c r="CF31" s="118"/>
      <c r="CG31" s="119">
        <f t="shared" si="286"/>
        <v>0</v>
      </c>
      <c r="CH31" s="231">
        <f t="shared" si="287"/>
        <v>0</v>
      </c>
      <c r="CI31" s="119">
        <f>CH31/CH26</f>
        <v>0</v>
      </c>
      <c r="CJ31" s="98">
        <f>CJ26*CI31</f>
        <v>0</v>
      </c>
      <c r="CK31" s="116">
        <f t="shared" si="288"/>
        <v>0</v>
      </c>
      <c r="CL31" s="90">
        <f>CL26</f>
        <v>10.36</v>
      </c>
      <c r="CM31" s="117">
        <f t="shared" si="289"/>
        <v>0</v>
      </c>
      <c r="CN31" s="98">
        <f t="shared" si="290"/>
        <v>0</v>
      </c>
      <c r="CO31" s="98"/>
      <c r="CP31" s="118"/>
      <c r="CQ31" s="119">
        <f t="shared" si="291"/>
        <v>0</v>
      </c>
      <c r="CR31" s="231">
        <f t="shared" si="292"/>
        <v>0</v>
      </c>
      <c r="CS31" s="119" t="e">
        <f>CR31/CR26</f>
        <v>#DIV/0!</v>
      </c>
      <c r="CT31" s="98" t="e">
        <f>CT26*CS31</f>
        <v>#DIV/0!</v>
      </c>
      <c r="CU31" s="116">
        <f t="shared" si="293"/>
        <v>0</v>
      </c>
      <c r="CV31" s="90">
        <f>CV26</f>
        <v>0</v>
      </c>
      <c r="CW31" s="117">
        <f t="shared" si="294"/>
        <v>0</v>
      </c>
      <c r="CX31" s="98">
        <f t="shared" si="295"/>
        <v>0</v>
      </c>
      <c r="CY31" s="98"/>
      <c r="CZ31" s="118"/>
      <c r="DA31" s="119">
        <f t="shared" si="296"/>
        <v>0</v>
      </c>
      <c r="DB31" s="231">
        <f t="shared" si="297"/>
        <v>0</v>
      </c>
      <c r="DC31" s="119">
        <f>DB31/DB26</f>
        <v>0</v>
      </c>
      <c r="DD31" s="98">
        <f>DD26*DC31</f>
        <v>0</v>
      </c>
      <c r="DE31" s="116">
        <f t="shared" si="298"/>
        <v>0</v>
      </c>
      <c r="DF31" s="90">
        <f>DF26</f>
        <v>10.36</v>
      </c>
      <c r="DG31" s="117">
        <f t="shared" si="299"/>
        <v>0</v>
      </c>
      <c r="DH31" s="98">
        <f t="shared" si="300"/>
        <v>0</v>
      </c>
      <c r="DI31" s="98"/>
      <c r="DJ31" s="118"/>
      <c r="DK31" s="119">
        <f t="shared" si="301"/>
        <v>0</v>
      </c>
      <c r="DL31" s="231">
        <f t="shared" si="302"/>
        <v>0</v>
      </c>
      <c r="DM31" s="119">
        <f>DL31/DL26</f>
        <v>0</v>
      </c>
      <c r="DN31" s="98">
        <f>DN26*DM31</f>
        <v>0</v>
      </c>
      <c r="DO31" s="116">
        <f t="shared" si="303"/>
        <v>0</v>
      </c>
      <c r="DP31" s="90">
        <f>DP26</f>
        <v>10.36</v>
      </c>
      <c r="DQ31" s="117">
        <f t="shared" si="304"/>
        <v>0</v>
      </c>
      <c r="DR31" s="98">
        <f t="shared" si="305"/>
        <v>0</v>
      </c>
      <c r="DS31" s="98"/>
      <c r="DT31" s="118"/>
      <c r="DU31" s="119">
        <f t="shared" si="306"/>
        <v>0</v>
      </c>
      <c r="DV31" s="231">
        <f t="shared" si="307"/>
        <v>0</v>
      </c>
      <c r="DW31" s="119">
        <f>DV31/DV26</f>
        <v>0</v>
      </c>
      <c r="DX31" s="98">
        <f>DX26*DW31</f>
        <v>0</v>
      </c>
      <c r="DY31" s="116">
        <f t="shared" si="308"/>
        <v>0</v>
      </c>
      <c r="DZ31" s="90">
        <f>DZ26</f>
        <v>10.36</v>
      </c>
      <c r="EA31" s="117">
        <f t="shared" si="309"/>
        <v>0</v>
      </c>
      <c r="EB31" s="98">
        <f t="shared" si="310"/>
        <v>0</v>
      </c>
      <c r="EC31" s="98"/>
      <c r="ED31" s="118"/>
      <c r="EE31" s="119">
        <f t="shared" si="311"/>
        <v>0</v>
      </c>
      <c r="EF31" s="231">
        <f t="shared" si="312"/>
        <v>0</v>
      </c>
      <c r="EG31" s="119">
        <f>EF31/EF26</f>
        <v>0</v>
      </c>
      <c r="EH31" s="98">
        <f>EH26*EG31</f>
        <v>0</v>
      </c>
      <c r="EI31" s="116">
        <f t="shared" si="313"/>
        <v>0</v>
      </c>
      <c r="EJ31" s="90">
        <f>EJ26</f>
        <v>10.36</v>
      </c>
      <c r="EK31" s="117">
        <f t="shared" si="314"/>
        <v>0</v>
      </c>
      <c r="EL31" s="98">
        <f t="shared" si="315"/>
        <v>0</v>
      </c>
      <c r="EM31" s="98"/>
      <c r="EN31" s="118"/>
      <c r="EO31" s="119">
        <f t="shared" si="316"/>
        <v>0</v>
      </c>
      <c r="EP31" s="231">
        <f t="shared" si="317"/>
        <v>0</v>
      </c>
      <c r="EQ31" s="119">
        <f>EP31/EP26</f>
        <v>0</v>
      </c>
      <c r="ER31" s="98">
        <f>ER26*EQ31</f>
        <v>0</v>
      </c>
      <c r="ES31" s="116">
        <f t="shared" si="318"/>
        <v>0</v>
      </c>
      <c r="ET31" s="90">
        <f>ET26</f>
        <v>10.36</v>
      </c>
      <c r="EU31" s="117">
        <f t="shared" si="319"/>
        <v>0</v>
      </c>
      <c r="EV31" s="98">
        <f t="shared" si="320"/>
        <v>0</v>
      </c>
      <c r="EW31" s="98"/>
      <c r="EX31" s="118"/>
      <c r="EY31" s="119">
        <f t="shared" si="321"/>
        <v>0</v>
      </c>
      <c r="EZ31" s="231">
        <f t="shared" si="322"/>
        <v>15</v>
      </c>
      <c r="FA31" s="119">
        <f>EZ31/EZ26</f>
        <v>6.787E-2</v>
      </c>
      <c r="FB31" s="98">
        <f>FB26*FA31</f>
        <v>4566.97</v>
      </c>
      <c r="FC31" s="116">
        <f t="shared" si="323"/>
        <v>304.46466666999999</v>
      </c>
      <c r="FD31" s="90">
        <f>FD26</f>
        <v>10.36</v>
      </c>
      <c r="FE31" s="117">
        <f t="shared" si="324"/>
        <v>3154.2539499999998</v>
      </c>
      <c r="FF31" s="98">
        <f t="shared" si="325"/>
        <v>47313.81</v>
      </c>
      <c r="FG31" s="98"/>
      <c r="FH31" s="118"/>
      <c r="FI31" s="119">
        <f t="shared" si="326"/>
        <v>0.75580000000000003</v>
      </c>
      <c r="FJ31" s="231">
        <f t="shared" si="327"/>
        <v>0</v>
      </c>
      <c r="FK31" s="119">
        <f>FJ31/FJ26</f>
        <v>0</v>
      </c>
      <c r="FL31" s="98">
        <f>FL26*FK31</f>
        <v>0</v>
      </c>
      <c r="FM31" s="116">
        <f t="shared" si="328"/>
        <v>0</v>
      </c>
      <c r="FN31" s="90">
        <f>FN26</f>
        <v>10.36</v>
      </c>
      <c r="FO31" s="117">
        <f t="shared" si="329"/>
        <v>0</v>
      </c>
      <c r="FP31" s="98">
        <f t="shared" si="330"/>
        <v>0</v>
      </c>
      <c r="FQ31" s="98"/>
      <c r="FR31" s="118"/>
      <c r="FS31" s="119">
        <f t="shared" si="331"/>
        <v>0</v>
      </c>
      <c r="FT31" s="231">
        <f t="shared" si="332"/>
        <v>0</v>
      </c>
      <c r="FU31" s="119">
        <f>FT31/FT26</f>
        <v>0</v>
      </c>
      <c r="FV31" s="98">
        <f>FV26*FU31</f>
        <v>0</v>
      </c>
      <c r="FW31" s="116">
        <f t="shared" si="333"/>
        <v>0</v>
      </c>
      <c r="FX31" s="90">
        <f>FX26</f>
        <v>10.36</v>
      </c>
      <c r="FY31" s="117">
        <f t="shared" si="334"/>
        <v>0</v>
      </c>
      <c r="FZ31" s="98">
        <f t="shared" si="335"/>
        <v>0</v>
      </c>
      <c r="GA31" s="98"/>
      <c r="GB31" s="118"/>
      <c r="GC31" s="119">
        <f t="shared" si="336"/>
        <v>0</v>
      </c>
      <c r="GD31" s="231">
        <f t="shared" si="337"/>
        <v>0</v>
      </c>
      <c r="GE31" s="119">
        <f>GD31/GD26</f>
        <v>0</v>
      </c>
      <c r="GF31" s="98">
        <f>GF26*GE31</f>
        <v>0</v>
      </c>
      <c r="GG31" s="116">
        <f t="shared" si="338"/>
        <v>0</v>
      </c>
      <c r="GH31" s="90">
        <f>GH26</f>
        <v>10.36</v>
      </c>
      <c r="GI31" s="117">
        <f t="shared" si="339"/>
        <v>0</v>
      </c>
      <c r="GJ31" s="98">
        <f t="shared" si="340"/>
        <v>0</v>
      </c>
      <c r="GK31" s="98"/>
      <c r="GL31" s="118"/>
      <c r="GM31" s="119">
        <f t="shared" si="341"/>
        <v>0</v>
      </c>
      <c r="GN31" s="231">
        <f t="shared" si="342"/>
        <v>0</v>
      </c>
      <c r="GO31" s="119">
        <f>GN31/GN26</f>
        <v>0</v>
      </c>
      <c r="GP31" s="98">
        <f>GP26*GO31</f>
        <v>0</v>
      </c>
      <c r="GQ31" s="116">
        <f t="shared" si="343"/>
        <v>0</v>
      </c>
      <c r="GR31" s="90">
        <f>GR26</f>
        <v>10.36</v>
      </c>
      <c r="GS31" s="117">
        <f t="shared" si="344"/>
        <v>0</v>
      </c>
      <c r="GT31" s="98">
        <f t="shared" si="345"/>
        <v>0</v>
      </c>
      <c r="GU31" s="98"/>
      <c r="GV31" s="118"/>
      <c r="GW31" s="119">
        <f t="shared" si="346"/>
        <v>0</v>
      </c>
      <c r="GX31" s="231">
        <f t="shared" si="347"/>
        <v>0</v>
      </c>
      <c r="GY31" s="119">
        <f>GX31/GX26</f>
        <v>0</v>
      </c>
      <c r="GZ31" s="98">
        <f>GZ26*GY31</f>
        <v>0</v>
      </c>
      <c r="HA31" s="116">
        <f t="shared" si="348"/>
        <v>0</v>
      </c>
      <c r="HB31" s="90">
        <f>HB26</f>
        <v>10.36</v>
      </c>
      <c r="HC31" s="117">
        <f t="shared" si="349"/>
        <v>0</v>
      </c>
      <c r="HD31" s="98">
        <f t="shared" si="350"/>
        <v>0</v>
      </c>
      <c r="HE31" s="98"/>
      <c r="HF31" s="118"/>
      <c r="HG31" s="119">
        <f t="shared" si="351"/>
        <v>0</v>
      </c>
      <c r="HH31" s="231">
        <f t="shared" si="352"/>
        <v>0</v>
      </c>
      <c r="HI31" s="119">
        <f>HH31/HH26</f>
        <v>0</v>
      </c>
      <c r="HJ31" s="98">
        <f>HJ26*HI31</f>
        <v>0</v>
      </c>
      <c r="HK31" s="116">
        <f t="shared" si="353"/>
        <v>0</v>
      </c>
      <c r="HL31" s="90">
        <f>HL26</f>
        <v>10.36</v>
      </c>
      <c r="HM31" s="117">
        <f t="shared" si="354"/>
        <v>0</v>
      </c>
      <c r="HN31" s="98">
        <f t="shared" si="355"/>
        <v>0</v>
      </c>
      <c r="HO31" s="98"/>
      <c r="HP31" s="118"/>
      <c r="HQ31" s="119">
        <f t="shared" si="356"/>
        <v>0</v>
      </c>
      <c r="HR31" s="231">
        <f t="shared" si="357"/>
        <v>0</v>
      </c>
      <c r="HS31" s="119">
        <f>HR31/HR26</f>
        <v>0</v>
      </c>
      <c r="HT31" s="98">
        <f>HT26*HS31</f>
        <v>0</v>
      </c>
      <c r="HU31" s="116">
        <f t="shared" si="358"/>
        <v>0</v>
      </c>
      <c r="HV31" s="90">
        <f>HV26</f>
        <v>10.36</v>
      </c>
      <c r="HW31" s="117">
        <f t="shared" si="359"/>
        <v>0</v>
      </c>
      <c r="HX31" s="98">
        <f t="shared" si="360"/>
        <v>0</v>
      </c>
      <c r="HY31" s="98"/>
      <c r="HZ31" s="118"/>
      <c r="IA31" s="119">
        <f t="shared" si="361"/>
        <v>0</v>
      </c>
      <c r="IB31" s="231">
        <f t="shared" si="362"/>
        <v>26</v>
      </c>
      <c r="IC31" s="119">
        <f>IB31/IB26</f>
        <v>5.4170000000000003E-2</v>
      </c>
      <c r="ID31" s="98">
        <f>ID26*IC31</f>
        <v>12447.18</v>
      </c>
      <c r="IE31" s="116">
        <f t="shared" si="363"/>
        <v>478.73769231</v>
      </c>
      <c r="IF31" s="90">
        <f>IF26</f>
        <v>10.36</v>
      </c>
      <c r="IG31" s="117">
        <f t="shared" si="364"/>
        <v>4959.7224900000001</v>
      </c>
      <c r="IH31" s="98">
        <f t="shared" si="365"/>
        <v>128952.78</v>
      </c>
      <c r="II31" s="98"/>
      <c r="IJ31" s="118"/>
      <c r="IK31" s="119">
        <f t="shared" si="366"/>
        <v>1.18841</v>
      </c>
      <c r="IL31" s="231">
        <f t="shared" si="367"/>
        <v>0</v>
      </c>
      <c r="IM31" s="119">
        <f>IL31/IL26</f>
        <v>0</v>
      </c>
      <c r="IN31" s="98">
        <f>IN26*IM31</f>
        <v>0</v>
      </c>
      <c r="IO31" s="116">
        <f t="shared" si="368"/>
        <v>0</v>
      </c>
      <c r="IP31" s="90">
        <f>IP26</f>
        <v>10.36</v>
      </c>
      <c r="IQ31" s="117">
        <f t="shared" si="369"/>
        <v>0</v>
      </c>
      <c r="IR31" s="98">
        <f t="shared" si="370"/>
        <v>0</v>
      </c>
      <c r="IS31" s="98"/>
      <c r="IT31" s="118"/>
      <c r="IU31" s="119">
        <f t="shared" si="371"/>
        <v>0</v>
      </c>
      <c r="IV31" s="231">
        <f t="shared" si="372"/>
        <v>0</v>
      </c>
      <c r="IW31" s="119">
        <f>IV31/IV26</f>
        <v>0</v>
      </c>
      <c r="IX31" s="98">
        <f>IX26*IW31</f>
        <v>0</v>
      </c>
      <c r="IY31" s="116">
        <f t="shared" si="373"/>
        <v>0</v>
      </c>
      <c r="IZ31" s="90">
        <f>IZ26</f>
        <v>10.36</v>
      </c>
      <c r="JA31" s="117">
        <f t="shared" si="374"/>
        <v>0</v>
      </c>
      <c r="JB31" s="98">
        <f t="shared" si="375"/>
        <v>0</v>
      </c>
      <c r="JC31" s="98"/>
      <c r="JD31" s="118"/>
      <c r="JE31" s="119">
        <f t="shared" si="376"/>
        <v>0</v>
      </c>
      <c r="JF31" s="231">
        <f t="shared" si="377"/>
        <v>0</v>
      </c>
      <c r="JG31" s="119">
        <f>JF31/JF26</f>
        <v>0</v>
      </c>
      <c r="JH31" s="98">
        <f>JH26*JG31</f>
        <v>0</v>
      </c>
      <c r="JI31" s="116">
        <f t="shared" si="378"/>
        <v>0</v>
      </c>
      <c r="JJ31" s="90">
        <f>JJ26</f>
        <v>10.34</v>
      </c>
      <c r="JK31" s="117">
        <f t="shared" si="379"/>
        <v>0</v>
      </c>
      <c r="JL31" s="98">
        <f t="shared" si="380"/>
        <v>0</v>
      </c>
      <c r="JM31" s="98"/>
      <c r="JN31" s="118"/>
      <c r="JO31" s="119">
        <f t="shared" si="381"/>
        <v>0</v>
      </c>
      <c r="JP31" s="231">
        <f t="shared" si="382"/>
        <v>0</v>
      </c>
      <c r="JQ31" s="119">
        <f>JP31/JP26</f>
        <v>0</v>
      </c>
      <c r="JR31" s="98">
        <f>JR26*JQ31</f>
        <v>0</v>
      </c>
      <c r="JS31" s="116">
        <f t="shared" si="383"/>
        <v>0</v>
      </c>
      <c r="JT31" s="90">
        <f>JT26</f>
        <v>10.36</v>
      </c>
      <c r="JU31" s="117">
        <f t="shared" si="384"/>
        <v>0</v>
      </c>
      <c r="JV31" s="98">
        <f t="shared" si="385"/>
        <v>0</v>
      </c>
      <c r="JW31" s="98"/>
      <c r="JX31" s="118"/>
      <c r="JY31" s="119">
        <f t="shared" si="386"/>
        <v>0</v>
      </c>
      <c r="JZ31" s="231">
        <f t="shared" si="387"/>
        <v>0</v>
      </c>
      <c r="KA31" s="119" t="e">
        <f>JZ31/JZ26</f>
        <v>#DIV/0!</v>
      </c>
      <c r="KB31" s="98" t="e">
        <f>KB26*KA31</f>
        <v>#DIV/0!</v>
      </c>
      <c r="KC31" s="116">
        <f t="shared" si="388"/>
        <v>0</v>
      </c>
      <c r="KD31" s="90">
        <f>KD26</f>
        <v>0</v>
      </c>
      <c r="KE31" s="117">
        <f t="shared" si="389"/>
        <v>0</v>
      </c>
      <c r="KF31" s="98">
        <f t="shared" si="390"/>
        <v>0</v>
      </c>
      <c r="KG31" s="98"/>
      <c r="KH31" s="118"/>
      <c r="KI31" s="119">
        <f t="shared" si="391"/>
        <v>0</v>
      </c>
      <c r="KJ31" s="231">
        <f t="shared" si="392"/>
        <v>0</v>
      </c>
      <c r="KK31" s="119">
        <f>KJ31/KJ26</f>
        <v>0</v>
      </c>
      <c r="KL31" s="98">
        <f>KL26*KK31</f>
        <v>0</v>
      </c>
      <c r="KM31" s="116">
        <f t="shared" si="393"/>
        <v>0</v>
      </c>
      <c r="KN31" s="90">
        <f>KN26</f>
        <v>10.36</v>
      </c>
      <c r="KO31" s="117">
        <f t="shared" si="394"/>
        <v>0</v>
      </c>
      <c r="KP31" s="98">
        <f t="shared" si="395"/>
        <v>0</v>
      </c>
      <c r="KQ31" s="98"/>
      <c r="KR31" s="118"/>
      <c r="KS31" s="119">
        <f t="shared" si="396"/>
        <v>0</v>
      </c>
      <c r="KT31" s="231">
        <f t="shared" si="397"/>
        <v>0</v>
      </c>
      <c r="KU31" s="119">
        <f>KT31/KT26</f>
        <v>0</v>
      </c>
      <c r="KV31" s="98">
        <f>KV26*KU31</f>
        <v>0</v>
      </c>
      <c r="KW31" s="116">
        <f t="shared" si="398"/>
        <v>0</v>
      </c>
      <c r="KX31" s="90">
        <f>KX26</f>
        <v>10.36</v>
      </c>
      <c r="KY31" s="117">
        <f t="shared" si="399"/>
        <v>0</v>
      </c>
      <c r="KZ31" s="98">
        <f t="shared" si="400"/>
        <v>0</v>
      </c>
      <c r="LA31" s="98"/>
      <c r="LB31" s="118"/>
      <c r="LC31" s="119">
        <f t="shared" si="401"/>
        <v>0</v>
      </c>
      <c r="LD31" s="231">
        <f t="shared" si="402"/>
        <v>0</v>
      </c>
      <c r="LE31" s="119">
        <f>LD31/LD26</f>
        <v>0</v>
      </c>
      <c r="LF31" s="98">
        <f>LF26*LE31</f>
        <v>0</v>
      </c>
      <c r="LG31" s="116">
        <f t="shared" si="403"/>
        <v>0</v>
      </c>
      <c r="LH31" s="90">
        <f>LH26</f>
        <v>10.36</v>
      </c>
      <c r="LI31" s="117">
        <f t="shared" si="404"/>
        <v>0</v>
      </c>
      <c r="LJ31" s="98">
        <f t="shared" si="405"/>
        <v>0</v>
      </c>
      <c r="LK31" s="98"/>
      <c r="LL31" s="118"/>
      <c r="LM31" s="119">
        <f t="shared" si="406"/>
        <v>0</v>
      </c>
      <c r="LN31" s="231">
        <f t="shared" si="407"/>
        <v>0</v>
      </c>
      <c r="LO31" s="119">
        <f>LN31/LN26</f>
        <v>0</v>
      </c>
      <c r="LP31" s="98">
        <f>LP26*LO31</f>
        <v>0</v>
      </c>
      <c r="LQ31" s="116">
        <f t="shared" si="408"/>
        <v>0</v>
      </c>
      <c r="LR31" s="90">
        <f>LR26</f>
        <v>10.36</v>
      </c>
      <c r="LS31" s="117">
        <f t="shared" si="409"/>
        <v>0</v>
      </c>
      <c r="LT31" s="98">
        <f t="shared" si="410"/>
        <v>0</v>
      </c>
      <c r="LU31" s="98"/>
      <c r="LV31" s="118"/>
      <c r="LW31" s="119">
        <f t="shared" si="411"/>
        <v>0</v>
      </c>
      <c r="LX31" s="231">
        <f t="shared" si="412"/>
        <v>0</v>
      </c>
      <c r="LY31" s="119">
        <f>LX31/LX26</f>
        <v>0</v>
      </c>
      <c r="LZ31" s="98">
        <f>LZ26*LY31</f>
        <v>0</v>
      </c>
      <c r="MA31" s="116">
        <f t="shared" si="413"/>
        <v>0</v>
      </c>
      <c r="MB31" s="90">
        <f>MB26</f>
        <v>10.36</v>
      </c>
      <c r="MC31" s="117">
        <f t="shared" si="414"/>
        <v>0</v>
      </c>
      <c r="MD31" s="98">
        <f t="shared" si="415"/>
        <v>0</v>
      </c>
      <c r="ME31" s="98"/>
      <c r="MF31" s="118"/>
      <c r="MG31" s="119">
        <f t="shared" si="416"/>
        <v>0</v>
      </c>
      <c r="MH31" s="231">
        <f t="shared" si="417"/>
        <v>0</v>
      </c>
      <c r="MI31" s="119">
        <f>MH31/MH26</f>
        <v>0</v>
      </c>
      <c r="MJ31" s="98">
        <f>MJ26*MI31</f>
        <v>0</v>
      </c>
      <c r="MK31" s="116">
        <f t="shared" si="418"/>
        <v>0</v>
      </c>
      <c r="ML31" s="90">
        <f>ML26</f>
        <v>10.36</v>
      </c>
      <c r="MM31" s="117">
        <f t="shared" si="419"/>
        <v>0</v>
      </c>
      <c r="MN31" s="98">
        <f t="shared" si="420"/>
        <v>0</v>
      </c>
      <c r="MO31" s="98"/>
      <c r="MP31" s="118"/>
      <c r="MQ31" s="119">
        <f t="shared" si="421"/>
        <v>0</v>
      </c>
      <c r="MR31" s="231">
        <f t="shared" si="422"/>
        <v>0</v>
      </c>
      <c r="MS31" s="119">
        <f>MR31/MR26</f>
        <v>0</v>
      </c>
      <c r="MT31" s="98">
        <f>MT26*MS31</f>
        <v>0</v>
      </c>
      <c r="MU31" s="116">
        <f t="shared" si="423"/>
        <v>0</v>
      </c>
      <c r="MV31" s="90">
        <f>MV26</f>
        <v>10.36</v>
      </c>
      <c r="MW31" s="117">
        <f t="shared" si="424"/>
        <v>0</v>
      </c>
      <c r="MX31" s="98">
        <f t="shared" si="425"/>
        <v>0</v>
      </c>
      <c r="MY31" s="98"/>
      <c r="MZ31" s="118"/>
      <c r="NA31" s="119">
        <f t="shared" si="426"/>
        <v>0</v>
      </c>
      <c r="NB31" s="231">
        <f t="shared" si="427"/>
        <v>0</v>
      </c>
      <c r="NC31" s="119">
        <f>NB31/NB26</f>
        <v>0</v>
      </c>
      <c r="ND31" s="98">
        <f>ND26*NC31</f>
        <v>0</v>
      </c>
      <c r="NE31" s="116">
        <f t="shared" si="428"/>
        <v>0</v>
      </c>
      <c r="NF31" s="90">
        <f>NF26</f>
        <v>10.36</v>
      </c>
      <c r="NG31" s="117">
        <f t="shared" si="429"/>
        <v>0</v>
      </c>
      <c r="NH31" s="98">
        <f t="shared" si="430"/>
        <v>0</v>
      </c>
      <c r="NI31" s="98"/>
      <c r="NJ31" s="118"/>
      <c r="NK31" s="119">
        <f t="shared" si="431"/>
        <v>0</v>
      </c>
      <c r="NL31" s="231">
        <f t="shared" si="432"/>
        <v>0</v>
      </c>
      <c r="NM31" s="119">
        <f>NL31/NL26</f>
        <v>0</v>
      </c>
      <c r="NN31" s="98">
        <f>NN26*NM31</f>
        <v>0</v>
      </c>
      <c r="NO31" s="116">
        <f t="shared" si="433"/>
        <v>0</v>
      </c>
      <c r="NP31" s="90">
        <f>NP26</f>
        <v>10.36</v>
      </c>
      <c r="NQ31" s="117">
        <f t="shared" si="434"/>
        <v>0</v>
      </c>
      <c r="NR31" s="98">
        <f t="shared" si="435"/>
        <v>0</v>
      </c>
      <c r="NS31" s="98"/>
      <c r="NT31" s="118"/>
      <c r="NU31" s="119">
        <f t="shared" si="436"/>
        <v>0</v>
      </c>
      <c r="NV31" s="231">
        <f t="shared" si="437"/>
        <v>0</v>
      </c>
      <c r="NW31" s="119">
        <f>NV31/NV26</f>
        <v>0</v>
      </c>
      <c r="NX31" s="98">
        <f>NX26*NW31</f>
        <v>0</v>
      </c>
      <c r="NY31" s="116">
        <f t="shared" si="438"/>
        <v>0</v>
      </c>
      <c r="NZ31" s="90">
        <f>NZ26</f>
        <v>10.36</v>
      </c>
      <c r="OA31" s="117">
        <f t="shared" si="439"/>
        <v>0</v>
      </c>
      <c r="OB31" s="98">
        <f t="shared" si="440"/>
        <v>0</v>
      </c>
      <c r="OC31" s="98"/>
      <c r="OD31" s="118"/>
      <c r="OE31" s="119">
        <f t="shared" si="441"/>
        <v>0</v>
      </c>
      <c r="OF31" s="231">
        <f t="shared" si="442"/>
        <v>0</v>
      </c>
      <c r="OG31" s="119">
        <f>OF31/OF26</f>
        <v>0</v>
      </c>
      <c r="OH31" s="98">
        <f>OH26*OG31</f>
        <v>0</v>
      </c>
      <c r="OI31" s="116">
        <f t="shared" si="443"/>
        <v>0</v>
      </c>
      <c r="OJ31" s="90">
        <f>OJ26</f>
        <v>10.36</v>
      </c>
      <c r="OK31" s="117">
        <f t="shared" si="444"/>
        <v>0</v>
      </c>
      <c r="OL31" s="98">
        <f t="shared" si="445"/>
        <v>0</v>
      </c>
      <c r="OM31" s="98"/>
      <c r="ON31" s="118"/>
      <c r="OO31" s="119">
        <f t="shared" si="446"/>
        <v>0</v>
      </c>
      <c r="OP31" s="231">
        <f t="shared" si="447"/>
        <v>0</v>
      </c>
      <c r="OQ31" s="119">
        <f>OP31/OP26</f>
        <v>0</v>
      </c>
      <c r="OR31" s="98">
        <f>OR26*OQ31</f>
        <v>0</v>
      </c>
      <c r="OS31" s="116">
        <f t="shared" si="448"/>
        <v>0</v>
      </c>
      <c r="OT31" s="90">
        <f>OT26</f>
        <v>10.36</v>
      </c>
      <c r="OU31" s="117">
        <f t="shared" si="449"/>
        <v>0</v>
      </c>
      <c r="OV31" s="98">
        <f t="shared" si="450"/>
        <v>0</v>
      </c>
      <c r="OW31" s="98"/>
      <c r="OX31" s="118"/>
      <c r="OY31" s="119">
        <f t="shared" si="451"/>
        <v>0</v>
      </c>
      <c r="OZ31" s="231">
        <f t="shared" si="452"/>
        <v>0</v>
      </c>
      <c r="PA31" s="119">
        <f>OZ31/OZ26</f>
        <v>0</v>
      </c>
      <c r="PB31" s="98">
        <f>PB26*PA31</f>
        <v>0</v>
      </c>
      <c r="PC31" s="116">
        <f t="shared" si="453"/>
        <v>0</v>
      </c>
      <c r="PD31" s="90">
        <f>PD26</f>
        <v>10.36</v>
      </c>
      <c r="PE31" s="117">
        <f t="shared" si="454"/>
        <v>0</v>
      </c>
      <c r="PF31" s="98">
        <f t="shared" si="455"/>
        <v>0</v>
      </c>
      <c r="PG31" s="98"/>
      <c r="PH31" s="118"/>
      <c r="PI31" s="119">
        <f t="shared" si="456"/>
        <v>0</v>
      </c>
      <c r="PJ31" s="231">
        <f t="shared" si="457"/>
        <v>49</v>
      </c>
      <c r="PK31" s="119">
        <f>PJ31/PJ26</f>
        <v>0.73133999999999999</v>
      </c>
      <c r="PL31" s="98">
        <f>PL26*PK31</f>
        <v>28339.43</v>
      </c>
      <c r="PM31" s="116">
        <f t="shared" si="458"/>
        <v>578.35571429000004</v>
      </c>
      <c r="PN31" s="90">
        <f>PN26</f>
        <v>10.36</v>
      </c>
      <c r="PO31" s="117">
        <f t="shared" si="459"/>
        <v>5991.7651999999998</v>
      </c>
      <c r="PP31" s="98">
        <f t="shared" si="460"/>
        <v>293596.49</v>
      </c>
      <c r="PQ31" s="98"/>
      <c r="PR31" s="118"/>
      <c r="PS31" s="119">
        <f t="shared" si="461"/>
        <v>1.4357</v>
      </c>
      <c r="PT31" s="231">
        <f t="shared" si="462"/>
        <v>0</v>
      </c>
      <c r="PU31" s="119">
        <f>PT31/PT26</f>
        <v>0</v>
      </c>
      <c r="PV31" s="98">
        <f>PV26*PU31</f>
        <v>0</v>
      </c>
      <c r="PW31" s="116">
        <f t="shared" si="463"/>
        <v>0</v>
      </c>
      <c r="PX31" s="90">
        <f>PX26</f>
        <v>10.36</v>
      </c>
      <c r="PY31" s="117">
        <f t="shared" si="464"/>
        <v>0</v>
      </c>
      <c r="PZ31" s="98">
        <f t="shared" si="465"/>
        <v>0</v>
      </c>
      <c r="QA31" s="98"/>
      <c r="QB31" s="118"/>
      <c r="QC31" s="119">
        <f t="shared" si="466"/>
        <v>0</v>
      </c>
      <c r="QD31" s="231">
        <f t="shared" si="467"/>
        <v>0</v>
      </c>
      <c r="QE31" s="119" t="e">
        <f>QD31/QD26</f>
        <v>#DIV/0!</v>
      </c>
      <c r="QF31" s="98" t="e">
        <f>QF26*QE31</f>
        <v>#DIV/0!</v>
      </c>
      <c r="QG31" s="116">
        <f t="shared" si="468"/>
        <v>0</v>
      </c>
      <c r="QH31" s="90">
        <f>QH26</f>
        <v>0</v>
      </c>
      <c r="QI31" s="117">
        <f t="shared" si="469"/>
        <v>0</v>
      </c>
      <c r="QJ31" s="98">
        <f t="shared" si="470"/>
        <v>0</v>
      </c>
      <c r="QK31" s="98"/>
      <c r="QL31" s="118"/>
      <c r="QM31" s="119">
        <f t="shared" si="471"/>
        <v>0</v>
      </c>
      <c r="QN31" s="231">
        <f t="shared" si="472"/>
        <v>0</v>
      </c>
      <c r="QO31" s="119">
        <f>QN31/QN26</f>
        <v>0</v>
      </c>
      <c r="QP31" s="98">
        <f>QP26*QO31</f>
        <v>0</v>
      </c>
      <c r="QQ31" s="116">
        <f t="shared" si="473"/>
        <v>0</v>
      </c>
      <c r="QR31" s="90">
        <f>QR26</f>
        <v>10.36</v>
      </c>
      <c r="QS31" s="117">
        <f t="shared" si="474"/>
        <v>0</v>
      </c>
      <c r="QT31" s="98">
        <f t="shared" si="475"/>
        <v>0</v>
      </c>
      <c r="QU31" s="98"/>
      <c r="QV31" s="118"/>
      <c r="QW31" s="119">
        <f t="shared" si="476"/>
        <v>0</v>
      </c>
      <c r="QX31" s="231">
        <f t="shared" si="477"/>
        <v>0</v>
      </c>
      <c r="QY31" s="119">
        <f>QX31/QX26</f>
        <v>0</v>
      </c>
      <c r="QZ31" s="98">
        <f>QZ26*QY31</f>
        <v>0</v>
      </c>
      <c r="RA31" s="116">
        <f t="shared" si="478"/>
        <v>0</v>
      </c>
      <c r="RB31" s="90">
        <f>RB26</f>
        <v>10.36</v>
      </c>
      <c r="RC31" s="117">
        <f t="shared" si="479"/>
        <v>0</v>
      </c>
      <c r="RD31" s="98">
        <f t="shared" si="480"/>
        <v>0</v>
      </c>
      <c r="RE31" s="98"/>
      <c r="RF31" s="118"/>
      <c r="RG31" s="119">
        <f t="shared" si="481"/>
        <v>0</v>
      </c>
      <c r="RH31" s="231">
        <f t="shared" si="482"/>
        <v>0</v>
      </c>
      <c r="RI31" s="119">
        <f>RH31/RH26</f>
        <v>0</v>
      </c>
      <c r="RJ31" s="98">
        <f>RJ26*RI31</f>
        <v>0</v>
      </c>
      <c r="RK31" s="116">
        <f t="shared" si="483"/>
        <v>0</v>
      </c>
      <c r="RL31" s="90">
        <f>RL26</f>
        <v>10.36</v>
      </c>
      <c r="RM31" s="117">
        <f t="shared" si="484"/>
        <v>0</v>
      </c>
      <c r="RN31" s="98">
        <f t="shared" si="485"/>
        <v>0</v>
      </c>
      <c r="RO31" s="98"/>
      <c r="RP31" s="118"/>
      <c r="RQ31" s="119">
        <f t="shared" si="486"/>
        <v>0</v>
      </c>
      <c r="RR31" s="231">
        <f t="shared" si="487"/>
        <v>0</v>
      </c>
      <c r="RS31" s="119">
        <f>RR31/RR26</f>
        <v>0</v>
      </c>
      <c r="RT31" s="98">
        <f>RT26*RS31</f>
        <v>0</v>
      </c>
      <c r="RU31" s="116">
        <f t="shared" si="488"/>
        <v>0</v>
      </c>
      <c r="RV31" s="90">
        <f>RV26</f>
        <v>10.36</v>
      </c>
      <c r="RW31" s="117">
        <f t="shared" si="489"/>
        <v>0</v>
      </c>
      <c r="RX31" s="98">
        <f t="shared" si="490"/>
        <v>0</v>
      </c>
      <c r="RY31" s="98"/>
      <c r="RZ31" s="118"/>
      <c r="SA31" s="119">
        <f t="shared" si="491"/>
        <v>0</v>
      </c>
      <c r="SB31" s="231">
        <f t="shared" si="492"/>
        <v>0</v>
      </c>
      <c r="SC31" s="119">
        <f>SB31/SB26</f>
        <v>0</v>
      </c>
      <c r="SD31" s="98">
        <f>SD26*SC31</f>
        <v>0</v>
      </c>
      <c r="SE31" s="116">
        <f t="shared" si="493"/>
        <v>0</v>
      </c>
      <c r="SF31" s="90">
        <f>SF26</f>
        <v>10.36</v>
      </c>
      <c r="SG31" s="117">
        <f t="shared" si="494"/>
        <v>0</v>
      </c>
      <c r="SH31" s="98">
        <f t="shared" si="495"/>
        <v>0</v>
      </c>
      <c r="SI31" s="98"/>
      <c r="SJ31" s="118"/>
      <c r="SK31" s="119">
        <f t="shared" si="496"/>
        <v>0</v>
      </c>
      <c r="SL31" s="231">
        <f t="shared" si="497"/>
        <v>69</v>
      </c>
      <c r="SM31" s="119">
        <f>SL31/SL26</f>
        <v>0.82142999999999999</v>
      </c>
      <c r="SN31" s="98">
        <f>SN26*SM31</f>
        <v>14999.31</v>
      </c>
      <c r="SO31" s="116">
        <f t="shared" si="498"/>
        <v>217.38130434999999</v>
      </c>
      <c r="SP31" s="90">
        <f>SP26</f>
        <v>10.36</v>
      </c>
      <c r="SQ31" s="117">
        <f t="shared" si="499"/>
        <v>2252.0703100000001</v>
      </c>
      <c r="SR31" s="98">
        <f t="shared" si="500"/>
        <v>155392.85</v>
      </c>
      <c r="SS31" s="98"/>
      <c r="ST31" s="118"/>
      <c r="SU31" s="119">
        <f t="shared" si="501"/>
        <v>0.53961999999999999</v>
      </c>
      <c r="SV31" s="231">
        <f t="shared" si="502"/>
        <v>0</v>
      </c>
      <c r="SW31" s="119">
        <f>SV31/SV26</f>
        <v>0</v>
      </c>
      <c r="SX31" s="98">
        <f>SX26*SW31</f>
        <v>0</v>
      </c>
      <c r="SY31" s="116">
        <f t="shared" si="503"/>
        <v>0</v>
      </c>
      <c r="SZ31" s="90">
        <f>SZ26</f>
        <v>10.36</v>
      </c>
      <c r="TA31" s="117">
        <f t="shared" si="504"/>
        <v>0</v>
      </c>
      <c r="TB31" s="98">
        <f t="shared" si="505"/>
        <v>0</v>
      </c>
      <c r="TC31" s="98"/>
      <c r="TD31" s="118"/>
      <c r="TE31" s="119">
        <f t="shared" si="506"/>
        <v>0</v>
      </c>
      <c r="TF31" s="231">
        <f t="shared" si="507"/>
        <v>0</v>
      </c>
      <c r="TG31" s="119">
        <f>TF31/TF26</f>
        <v>0</v>
      </c>
      <c r="TH31" s="98">
        <f>TH26*TG31</f>
        <v>0</v>
      </c>
      <c r="TI31" s="116">
        <f t="shared" si="508"/>
        <v>0</v>
      </c>
      <c r="TJ31" s="90">
        <f>TJ26</f>
        <v>10.36</v>
      </c>
      <c r="TK31" s="117">
        <f t="shared" si="509"/>
        <v>0</v>
      </c>
      <c r="TL31" s="98">
        <f t="shared" si="510"/>
        <v>0</v>
      </c>
      <c r="TM31" s="98"/>
      <c r="TN31" s="118"/>
      <c r="TO31" s="119">
        <f t="shared" si="511"/>
        <v>0</v>
      </c>
      <c r="TP31" s="231">
        <f t="shared" si="512"/>
        <v>0</v>
      </c>
      <c r="TQ31" s="119">
        <f>TP31/TP26</f>
        <v>0</v>
      </c>
      <c r="TR31" s="98">
        <f>TR26*TQ31</f>
        <v>0</v>
      </c>
      <c r="TS31" s="116">
        <f t="shared" si="513"/>
        <v>0</v>
      </c>
      <c r="TT31" s="90">
        <f>TT26</f>
        <v>10.36</v>
      </c>
      <c r="TU31" s="117">
        <f t="shared" si="514"/>
        <v>0</v>
      </c>
      <c r="TV31" s="98">
        <f t="shared" si="515"/>
        <v>0</v>
      </c>
      <c r="TW31" s="98"/>
      <c r="TX31" s="118"/>
      <c r="TY31" s="119">
        <f t="shared" si="516"/>
        <v>0</v>
      </c>
      <c r="TZ31" s="231">
        <f t="shared" si="517"/>
        <v>0</v>
      </c>
      <c r="UA31" s="119">
        <f>TZ31/TZ26</f>
        <v>0</v>
      </c>
      <c r="UB31" s="98">
        <f>UB26*UA31</f>
        <v>0</v>
      </c>
      <c r="UC31" s="116">
        <f t="shared" si="518"/>
        <v>0</v>
      </c>
      <c r="UD31" s="90">
        <f>UD26</f>
        <v>10.36</v>
      </c>
      <c r="UE31" s="117">
        <f t="shared" si="519"/>
        <v>0</v>
      </c>
      <c r="UF31" s="98">
        <f t="shared" si="520"/>
        <v>0</v>
      </c>
      <c r="UG31" s="98"/>
      <c r="UH31" s="118"/>
      <c r="UI31" s="119">
        <f t="shared" si="521"/>
        <v>0</v>
      </c>
      <c r="UJ31" s="231">
        <f t="shared" si="522"/>
        <v>0</v>
      </c>
      <c r="UK31" s="119">
        <f>UJ31/UJ26</f>
        <v>0</v>
      </c>
      <c r="UL31" s="98">
        <f>UL26*UK31</f>
        <v>0</v>
      </c>
      <c r="UM31" s="116">
        <f t="shared" si="523"/>
        <v>0</v>
      </c>
      <c r="UN31" s="90">
        <f>UN26</f>
        <v>10.36</v>
      </c>
      <c r="UO31" s="117">
        <f t="shared" si="524"/>
        <v>0</v>
      </c>
      <c r="UP31" s="98">
        <f t="shared" si="525"/>
        <v>0</v>
      </c>
      <c r="UQ31" s="98"/>
      <c r="UR31" s="118"/>
      <c r="US31" s="119">
        <f t="shared" si="526"/>
        <v>0</v>
      </c>
      <c r="UT31" s="231">
        <f t="shared" si="527"/>
        <v>0</v>
      </c>
      <c r="UU31" s="119">
        <f>UT31/UT26</f>
        <v>0</v>
      </c>
      <c r="UV31" s="98">
        <f>UV26*UU31</f>
        <v>0</v>
      </c>
      <c r="UW31" s="116">
        <f t="shared" si="528"/>
        <v>0</v>
      </c>
      <c r="UX31" s="90">
        <f>UX26</f>
        <v>10.36</v>
      </c>
      <c r="UY31" s="117">
        <f t="shared" si="529"/>
        <v>0</v>
      </c>
      <c r="UZ31" s="98">
        <f t="shared" si="530"/>
        <v>0</v>
      </c>
      <c r="VA31" s="98"/>
      <c r="VB31" s="118"/>
      <c r="VC31" s="119">
        <f t="shared" si="531"/>
        <v>0</v>
      </c>
      <c r="VD31" s="231">
        <f t="shared" si="532"/>
        <v>0</v>
      </c>
      <c r="VE31" s="119">
        <f>VD31/VD26</f>
        <v>0</v>
      </c>
      <c r="VF31" s="98">
        <f>VF26*VE31</f>
        <v>0</v>
      </c>
      <c r="VG31" s="116">
        <f t="shared" si="533"/>
        <v>0</v>
      </c>
      <c r="VH31" s="90">
        <f>VH26</f>
        <v>10.36</v>
      </c>
      <c r="VI31" s="117">
        <f t="shared" si="534"/>
        <v>0</v>
      </c>
      <c r="VJ31" s="98">
        <f t="shared" si="535"/>
        <v>0</v>
      </c>
      <c r="VK31" s="98"/>
      <c r="VL31" s="118"/>
      <c r="VM31" s="119">
        <f t="shared" si="536"/>
        <v>0</v>
      </c>
      <c r="VN31" s="231">
        <f t="shared" si="537"/>
        <v>0</v>
      </c>
      <c r="VO31" s="119">
        <f>VN31/VN26</f>
        <v>0</v>
      </c>
      <c r="VP31" s="98">
        <f>VP26*VO31</f>
        <v>0</v>
      </c>
      <c r="VQ31" s="116">
        <f t="shared" si="538"/>
        <v>0</v>
      </c>
      <c r="VR31" s="90">
        <f>VR26</f>
        <v>10.36</v>
      </c>
      <c r="VS31" s="117">
        <f t="shared" si="539"/>
        <v>0</v>
      </c>
      <c r="VT31" s="98">
        <f t="shared" si="540"/>
        <v>0</v>
      </c>
      <c r="VU31" s="98"/>
      <c r="VV31" s="118"/>
      <c r="VW31" s="119">
        <f t="shared" si="541"/>
        <v>0</v>
      </c>
      <c r="VX31" s="231">
        <f t="shared" si="542"/>
        <v>0</v>
      </c>
      <c r="VY31" s="119">
        <f>VX31/VX26</f>
        <v>0</v>
      </c>
      <c r="VZ31" s="98">
        <f>VZ26*VY31</f>
        <v>0</v>
      </c>
      <c r="WA31" s="116">
        <f t="shared" si="543"/>
        <v>0</v>
      </c>
      <c r="WB31" s="90">
        <f>WB26</f>
        <v>10.36</v>
      </c>
      <c r="WC31" s="117">
        <f t="shared" si="544"/>
        <v>0</v>
      </c>
      <c r="WD31" s="98">
        <f t="shared" si="545"/>
        <v>0</v>
      </c>
      <c r="WE31" s="98"/>
      <c r="WF31" s="118"/>
      <c r="WG31" s="119">
        <f t="shared" si="546"/>
        <v>0</v>
      </c>
      <c r="WH31" s="213">
        <f t="shared" si="547"/>
        <v>292</v>
      </c>
      <c r="WI31" s="119">
        <f>WH31/WH26</f>
        <v>2.4E-2</v>
      </c>
      <c r="WJ31" s="98">
        <f>WJ26*WI31</f>
        <v>117628.8</v>
      </c>
      <c r="WK31" s="116">
        <f t="shared" si="548"/>
        <v>402.83835615999999</v>
      </c>
      <c r="WL31" s="90">
        <f>WL26</f>
        <v>10.36</v>
      </c>
      <c r="WM31" s="117">
        <f t="shared" si="549"/>
        <v>4173.4053700000004</v>
      </c>
      <c r="WN31" s="98">
        <f t="shared" si="550"/>
        <v>1218634.3700000001</v>
      </c>
      <c r="WO31" s="98"/>
      <c r="WP31" s="118"/>
    </row>
    <row r="32" spans="1:614" ht="26.25" customHeight="1" x14ac:dyDescent="0.25">
      <c r="A32" s="5"/>
      <c r="B32" s="205" t="s">
        <v>424</v>
      </c>
      <c r="C32" s="12" t="s">
        <v>753</v>
      </c>
      <c r="D32" s="12" t="s">
        <v>440</v>
      </c>
      <c r="E32" s="4" t="s">
        <v>34</v>
      </c>
      <c r="F32" s="231">
        <f t="shared" si="247"/>
        <v>0</v>
      </c>
      <c r="G32" s="119">
        <f>F32/F26</f>
        <v>0</v>
      </c>
      <c r="H32" s="98">
        <f>H26*G32</f>
        <v>0</v>
      </c>
      <c r="I32" s="116">
        <f t="shared" si="248"/>
        <v>0</v>
      </c>
      <c r="J32" s="90">
        <f>J26</f>
        <v>10.36</v>
      </c>
      <c r="K32" s="117">
        <f t="shared" si="249"/>
        <v>0</v>
      </c>
      <c r="L32" s="98">
        <f t="shared" si="250"/>
        <v>0</v>
      </c>
      <c r="M32" s="98"/>
      <c r="N32" s="118"/>
      <c r="O32" s="119">
        <f t="shared" si="251"/>
        <v>0</v>
      </c>
      <c r="P32" s="231">
        <f t="shared" si="252"/>
        <v>29</v>
      </c>
      <c r="Q32" s="119">
        <f>P32/P26</f>
        <v>6.8400000000000002E-2</v>
      </c>
      <c r="R32" s="98">
        <f>R26*Q32</f>
        <v>8928.94</v>
      </c>
      <c r="S32" s="116">
        <f t="shared" si="253"/>
        <v>307.89448276000002</v>
      </c>
      <c r="T32" s="90">
        <f>T26</f>
        <v>10.36</v>
      </c>
      <c r="U32" s="117">
        <f t="shared" si="254"/>
        <v>3189.7868400000002</v>
      </c>
      <c r="V32" s="98">
        <f t="shared" si="255"/>
        <v>92503.82</v>
      </c>
      <c r="W32" s="98"/>
      <c r="X32" s="118"/>
      <c r="Y32" s="119">
        <f t="shared" si="256"/>
        <v>0.76370000000000005</v>
      </c>
      <c r="Z32" s="231">
        <f t="shared" si="257"/>
        <v>0</v>
      </c>
      <c r="AA32" s="119">
        <f>Z32/Z26</f>
        <v>0</v>
      </c>
      <c r="AB32" s="98">
        <f>AB26*AA32</f>
        <v>0</v>
      </c>
      <c r="AC32" s="116">
        <f t="shared" si="258"/>
        <v>0</v>
      </c>
      <c r="AD32" s="90">
        <f>AD26</f>
        <v>10.36</v>
      </c>
      <c r="AE32" s="117">
        <f t="shared" si="259"/>
        <v>0</v>
      </c>
      <c r="AF32" s="98">
        <f t="shared" si="260"/>
        <v>0</v>
      </c>
      <c r="AG32" s="98"/>
      <c r="AH32" s="118"/>
      <c r="AI32" s="119">
        <f t="shared" si="261"/>
        <v>0</v>
      </c>
      <c r="AJ32" s="231">
        <f t="shared" si="262"/>
        <v>0</v>
      </c>
      <c r="AK32" s="119">
        <f>AJ32/AJ26</f>
        <v>0</v>
      </c>
      <c r="AL32" s="98">
        <f>AL26*AK32</f>
        <v>0</v>
      </c>
      <c r="AM32" s="116">
        <f t="shared" si="263"/>
        <v>0</v>
      </c>
      <c r="AN32" s="90">
        <f>AN26</f>
        <v>10.36</v>
      </c>
      <c r="AO32" s="117">
        <f t="shared" si="264"/>
        <v>0</v>
      </c>
      <c r="AP32" s="98">
        <f t="shared" si="265"/>
        <v>0</v>
      </c>
      <c r="AQ32" s="98"/>
      <c r="AR32" s="118"/>
      <c r="AS32" s="119">
        <f t="shared" si="266"/>
        <v>0</v>
      </c>
      <c r="AT32" s="231">
        <f t="shared" si="267"/>
        <v>0</v>
      </c>
      <c r="AU32" s="119">
        <f>AT32/AT26</f>
        <v>0</v>
      </c>
      <c r="AV32" s="98">
        <f>AV26*AU32</f>
        <v>0</v>
      </c>
      <c r="AW32" s="116">
        <f t="shared" si="268"/>
        <v>0</v>
      </c>
      <c r="AX32" s="90">
        <f>AX26</f>
        <v>10.36</v>
      </c>
      <c r="AY32" s="117">
        <f t="shared" si="269"/>
        <v>0</v>
      </c>
      <c r="AZ32" s="98">
        <f t="shared" si="270"/>
        <v>0</v>
      </c>
      <c r="BA32" s="98"/>
      <c r="BB32" s="118"/>
      <c r="BC32" s="119">
        <f t="shared" si="271"/>
        <v>0</v>
      </c>
      <c r="BD32" s="231">
        <f t="shared" si="272"/>
        <v>0</v>
      </c>
      <c r="BE32" s="119" t="e">
        <f>BD32/BD26</f>
        <v>#DIV/0!</v>
      </c>
      <c r="BF32" s="98" t="e">
        <f>BF26*BE32</f>
        <v>#DIV/0!</v>
      </c>
      <c r="BG32" s="116">
        <f t="shared" si="273"/>
        <v>0</v>
      </c>
      <c r="BH32" s="90">
        <f>BH26</f>
        <v>0</v>
      </c>
      <c r="BI32" s="117">
        <f t="shared" si="274"/>
        <v>0</v>
      </c>
      <c r="BJ32" s="98">
        <f t="shared" si="275"/>
        <v>0</v>
      </c>
      <c r="BK32" s="98"/>
      <c r="BL32" s="118"/>
      <c r="BM32" s="119">
        <f t="shared" si="276"/>
        <v>0</v>
      </c>
      <c r="BN32" s="231">
        <f t="shared" si="277"/>
        <v>0</v>
      </c>
      <c r="BO32" s="119">
        <f>BN32/BN26</f>
        <v>0</v>
      </c>
      <c r="BP32" s="98">
        <f>BP26*BO32</f>
        <v>0</v>
      </c>
      <c r="BQ32" s="116">
        <f t="shared" si="278"/>
        <v>0</v>
      </c>
      <c r="BR32" s="90">
        <f>BR26</f>
        <v>10.36</v>
      </c>
      <c r="BS32" s="117">
        <f t="shared" si="279"/>
        <v>0</v>
      </c>
      <c r="BT32" s="98">
        <f t="shared" si="280"/>
        <v>0</v>
      </c>
      <c r="BU32" s="98"/>
      <c r="BV32" s="118"/>
      <c r="BW32" s="119">
        <f t="shared" si="281"/>
        <v>0</v>
      </c>
      <c r="BX32" s="231">
        <f t="shared" si="282"/>
        <v>0</v>
      </c>
      <c r="BY32" s="119" t="e">
        <f>BX32/BX26</f>
        <v>#DIV/0!</v>
      </c>
      <c r="BZ32" s="98" t="e">
        <f>BZ26*BY32</f>
        <v>#DIV/0!</v>
      </c>
      <c r="CA32" s="116">
        <f t="shared" si="283"/>
        <v>0</v>
      </c>
      <c r="CB32" s="90">
        <f>CB26</f>
        <v>0</v>
      </c>
      <c r="CC32" s="117">
        <f t="shared" si="284"/>
        <v>0</v>
      </c>
      <c r="CD32" s="98">
        <f t="shared" si="285"/>
        <v>0</v>
      </c>
      <c r="CE32" s="98"/>
      <c r="CF32" s="118"/>
      <c r="CG32" s="119">
        <f t="shared" si="286"/>
        <v>0</v>
      </c>
      <c r="CH32" s="231">
        <f t="shared" si="287"/>
        <v>0</v>
      </c>
      <c r="CI32" s="119">
        <f>CH32/CH26</f>
        <v>0</v>
      </c>
      <c r="CJ32" s="98">
        <f>CJ26*CI32</f>
        <v>0</v>
      </c>
      <c r="CK32" s="116">
        <f t="shared" si="288"/>
        <v>0</v>
      </c>
      <c r="CL32" s="90">
        <f>CL26</f>
        <v>10.36</v>
      </c>
      <c r="CM32" s="117">
        <f t="shared" si="289"/>
        <v>0</v>
      </c>
      <c r="CN32" s="98">
        <f t="shared" si="290"/>
        <v>0</v>
      </c>
      <c r="CO32" s="98"/>
      <c r="CP32" s="118"/>
      <c r="CQ32" s="119">
        <f t="shared" si="291"/>
        <v>0</v>
      </c>
      <c r="CR32" s="231">
        <f t="shared" si="292"/>
        <v>0</v>
      </c>
      <c r="CS32" s="119" t="e">
        <f>CR32/CR26</f>
        <v>#DIV/0!</v>
      </c>
      <c r="CT32" s="98" t="e">
        <f>CT26*CS32</f>
        <v>#DIV/0!</v>
      </c>
      <c r="CU32" s="116">
        <f t="shared" si="293"/>
        <v>0</v>
      </c>
      <c r="CV32" s="90">
        <f>CV26</f>
        <v>0</v>
      </c>
      <c r="CW32" s="117">
        <f t="shared" si="294"/>
        <v>0</v>
      </c>
      <c r="CX32" s="98">
        <f t="shared" si="295"/>
        <v>0</v>
      </c>
      <c r="CY32" s="98"/>
      <c r="CZ32" s="118"/>
      <c r="DA32" s="119">
        <f t="shared" si="296"/>
        <v>0</v>
      </c>
      <c r="DB32" s="231">
        <f t="shared" si="297"/>
        <v>0</v>
      </c>
      <c r="DC32" s="119">
        <f>DB32/DB26</f>
        <v>0</v>
      </c>
      <c r="DD32" s="98">
        <f>DD26*DC32</f>
        <v>0</v>
      </c>
      <c r="DE32" s="116">
        <f t="shared" si="298"/>
        <v>0</v>
      </c>
      <c r="DF32" s="90">
        <f>DF26</f>
        <v>10.36</v>
      </c>
      <c r="DG32" s="117">
        <f t="shared" si="299"/>
        <v>0</v>
      </c>
      <c r="DH32" s="98">
        <f t="shared" si="300"/>
        <v>0</v>
      </c>
      <c r="DI32" s="98"/>
      <c r="DJ32" s="118"/>
      <c r="DK32" s="119">
        <f t="shared" si="301"/>
        <v>0</v>
      </c>
      <c r="DL32" s="231">
        <f t="shared" si="302"/>
        <v>0</v>
      </c>
      <c r="DM32" s="119">
        <f>DL32/DL26</f>
        <v>0</v>
      </c>
      <c r="DN32" s="98">
        <f>DN26*DM32</f>
        <v>0</v>
      </c>
      <c r="DO32" s="116">
        <f t="shared" si="303"/>
        <v>0</v>
      </c>
      <c r="DP32" s="90">
        <f>DP26</f>
        <v>10.36</v>
      </c>
      <c r="DQ32" s="117">
        <f t="shared" si="304"/>
        <v>0</v>
      </c>
      <c r="DR32" s="98">
        <f t="shared" si="305"/>
        <v>0</v>
      </c>
      <c r="DS32" s="98"/>
      <c r="DT32" s="118"/>
      <c r="DU32" s="119">
        <f t="shared" si="306"/>
        <v>0</v>
      </c>
      <c r="DV32" s="231">
        <f t="shared" si="307"/>
        <v>0</v>
      </c>
      <c r="DW32" s="119">
        <f>DV32/DV26</f>
        <v>0</v>
      </c>
      <c r="DX32" s="98">
        <f>DX26*DW32</f>
        <v>0</v>
      </c>
      <c r="DY32" s="116">
        <f t="shared" si="308"/>
        <v>0</v>
      </c>
      <c r="DZ32" s="90">
        <f>DZ26</f>
        <v>10.36</v>
      </c>
      <c r="EA32" s="117">
        <f t="shared" si="309"/>
        <v>0</v>
      </c>
      <c r="EB32" s="98">
        <f t="shared" si="310"/>
        <v>0</v>
      </c>
      <c r="EC32" s="98"/>
      <c r="ED32" s="118"/>
      <c r="EE32" s="119">
        <f t="shared" si="311"/>
        <v>0</v>
      </c>
      <c r="EF32" s="231">
        <f t="shared" si="312"/>
        <v>0</v>
      </c>
      <c r="EG32" s="119">
        <f>EF32/EF26</f>
        <v>0</v>
      </c>
      <c r="EH32" s="98">
        <f>EH26*EG32</f>
        <v>0</v>
      </c>
      <c r="EI32" s="116">
        <f t="shared" si="313"/>
        <v>0</v>
      </c>
      <c r="EJ32" s="90">
        <f>EJ26</f>
        <v>10.36</v>
      </c>
      <c r="EK32" s="117">
        <f t="shared" si="314"/>
        <v>0</v>
      </c>
      <c r="EL32" s="98">
        <f t="shared" si="315"/>
        <v>0</v>
      </c>
      <c r="EM32" s="98"/>
      <c r="EN32" s="118"/>
      <c r="EO32" s="119">
        <f t="shared" si="316"/>
        <v>0</v>
      </c>
      <c r="EP32" s="231">
        <f t="shared" si="317"/>
        <v>0</v>
      </c>
      <c r="EQ32" s="119">
        <f>EP32/EP26</f>
        <v>0</v>
      </c>
      <c r="ER32" s="98">
        <f>ER26*EQ32</f>
        <v>0</v>
      </c>
      <c r="ES32" s="116">
        <f t="shared" si="318"/>
        <v>0</v>
      </c>
      <c r="ET32" s="90">
        <f>ET26</f>
        <v>10.36</v>
      </c>
      <c r="EU32" s="117">
        <f t="shared" si="319"/>
        <v>0</v>
      </c>
      <c r="EV32" s="98">
        <f t="shared" si="320"/>
        <v>0</v>
      </c>
      <c r="EW32" s="98"/>
      <c r="EX32" s="118"/>
      <c r="EY32" s="119">
        <f t="shared" si="321"/>
        <v>0</v>
      </c>
      <c r="EZ32" s="231">
        <f t="shared" si="322"/>
        <v>0</v>
      </c>
      <c r="FA32" s="119">
        <f>EZ32/EZ26</f>
        <v>0</v>
      </c>
      <c r="FB32" s="98">
        <f>FB26*FA32</f>
        <v>0</v>
      </c>
      <c r="FC32" s="116">
        <f t="shared" si="323"/>
        <v>0</v>
      </c>
      <c r="FD32" s="90">
        <f>FD26</f>
        <v>10.36</v>
      </c>
      <c r="FE32" s="117">
        <f t="shared" si="324"/>
        <v>0</v>
      </c>
      <c r="FF32" s="98">
        <f t="shared" si="325"/>
        <v>0</v>
      </c>
      <c r="FG32" s="98"/>
      <c r="FH32" s="118"/>
      <c r="FI32" s="119">
        <f t="shared" si="326"/>
        <v>0</v>
      </c>
      <c r="FJ32" s="231">
        <f t="shared" si="327"/>
        <v>0</v>
      </c>
      <c r="FK32" s="119">
        <f>FJ32/FJ26</f>
        <v>0</v>
      </c>
      <c r="FL32" s="98">
        <f>FL26*FK32</f>
        <v>0</v>
      </c>
      <c r="FM32" s="116">
        <f t="shared" si="328"/>
        <v>0</v>
      </c>
      <c r="FN32" s="90">
        <f>FN26</f>
        <v>10.36</v>
      </c>
      <c r="FO32" s="117">
        <f t="shared" si="329"/>
        <v>0</v>
      </c>
      <c r="FP32" s="98">
        <f t="shared" si="330"/>
        <v>0</v>
      </c>
      <c r="FQ32" s="98"/>
      <c r="FR32" s="118"/>
      <c r="FS32" s="119">
        <f t="shared" si="331"/>
        <v>0</v>
      </c>
      <c r="FT32" s="231">
        <f t="shared" si="332"/>
        <v>0</v>
      </c>
      <c r="FU32" s="119">
        <f>FT32/FT26</f>
        <v>0</v>
      </c>
      <c r="FV32" s="98">
        <f>FV26*FU32</f>
        <v>0</v>
      </c>
      <c r="FW32" s="116">
        <f t="shared" si="333"/>
        <v>0</v>
      </c>
      <c r="FX32" s="90">
        <f>FX26</f>
        <v>10.36</v>
      </c>
      <c r="FY32" s="117">
        <f t="shared" si="334"/>
        <v>0</v>
      </c>
      <c r="FZ32" s="98">
        <f t="shared" si="335"/>
        <v>0</v>
      </c>
      <c r="GA32" s="98"/>
      <c r="GB32" s="118"/>
      <c r="GC32" s="119">
        <f t="shared" si="336"/>
        <v>0</v>
      </c>
      <c r="GD32" s="231">
        <f t="shared" si="337"/>
        <v>0</v>
      </c>
      <c r="GE32" s="119">
        <f>GD32/GD26</f>
        <v>0</v>
      </c>
      <c r="GF32" s="98">
        <f>GF26*GE32</f>
        <v>0</v>
      </c>
      <c r="GG32" s="116">
        <f t="shared" si="338"/>
        <v>0</v>
      </c>
      <c r="GH32" s="90">
        <f>GH26</f>
        <v>10.36</v>
      </c>
      <c r="GI32" s="117">
        <f t="shared" si="339"/>
        <v>0</v>
      </c>
      <c r="GJ32" s="98">
        <f t="shared" si="340"/>
        <v>0</v>
      </c>
      <c r="GK32" s="98"/>
      <c r="GL32" s="118"/>
      <c r="GM32" s="119">
        <f t="shared" si="341"/>
        <v>0</v>
      </c>
      <c r="GN32" s="231">
        <f t="shared" si="342"/>
        <v>0</v>
      </c>
      <c r="GO32" s="119">
        <f>GN32/GN26</f>
        <v>0</v>
      </c>
      <c r="GP32" s="98">
        <f>GP26*GO32</f>
        <v>0</v>
      </c>
      <c r="GQ32" s="116">
        <f t="shared" si="343"/>
        <v>0</v>
      </c>
      <c r="GR32" s="90">
        <f>GR26</f>
        <v>10.36</v>
      </c>
      <c r="GS32" s="117">
        <f t="shared" si="344"/>
        <v>0</v>
      </c>
      <c r="GT32" s="98">
        <f t="shared" si="345"/>
        <v>0</v>
      </c>
      <c r="GU32" s="98"/>
      <c r="GV32" s="118"/>
      <c r="GW32" s="119">
        <f t="shared" si="346"/>
        <v>0</v>
      </c>
      <c r="GX32" s="231">
        <f t="shared" si="347"/>
        <v>0</v>
      </c>
      <c r="GY32" s="119">
        <f>GX32/GX26</f>
        <v>0</v>
      </c>
      <c r="GZ32" s="98">
        <f>GZ26*GY32</f>
        <v>0</v>
      </c>
      <c r="HA32" s="116">
        <f t="shared" si="348"/>
        <v>0</v>
      </c>
      <c r="HB32" s="90">
        <f>HB26</f>
        <v>10.36</v>
      </c>
      <c r="HC32" s="117">
        <f t="shared" si="349"/>
        <v>0</v>
      </c>
      <c r="HD32" s="98">
        <f t="shared" si="350"/>
        <v>0</v>
      </c>
      <c r="HE32" s="98"/>
      <c r="HF32" s="118"/>
      <c r="HG32" s="119">
        <f t="shared" si="351"/>
        <v>0</v>
      </c>
      <c r="HH32" s="231">
        <f t="shared" si="352"/>
        <v>0</v>
      </c>
      <c r="HI32" s="119">
        <f>HH32/HH26</f>
        <v>0</v>
      </c>
      <c r="HJ32" s="98">
        <f>HJ26*HI32</f>
        <v>0</v>
      </c>
      <c r="HK32" s="116">
        <f t="shared" si="353"/>
        <v>0</v>
      </c>
      <c r="HL32" s="90">
        <f>HL26</f>
        <v>10.36</v>
      </c>
      <c r="HM32" s="117">
        <f t="shared" si="354"/>
        <v>0</v>
      </c>
      <c r="HN32" s="98">
        <f t="shared" si="355"/>
        <v>0</v>
      </c>
      <c r="HO32" s="98"/>
      <c r="HP32" s="118"/>
      <c r="HQ32" s="119">
        <f t="shared" si="356"/>
        <v>0</v>
      </c>
      <c r="HR32" s="231">
        <f t="shared" si="357"/>
        <v>0</v>
      </c>
      <c r="HS32" s="119">
        <f>HR32/HR26</f>
        <v>0</v>
      </c>
      <c r="HT32" s="98">
        <f>HT26*HS32</f>
        <v>0</v>
      </c>
      <c r="HU32" s="116">
        <f t="shared" si="358"/>
        <v>0</v>
      </c>
      <c r="HV32" s="90">
        <f>HV26</f>
        <v>10.36</v>
      </c>
      <c r="HW32" s="117">
        <f t="shared" si="359"/>
        <v>0</v>
      </c>
      <c r="HX32" s="98">
        <f t="shared" si="360"/>
        <v>0</v>
      </c>
      <c r="HY32" s="98"/>
      <c r="HZ32" s="118"/>
      <c r="IA32" s="119">
        <f t="shared" si="361"/>
        <v>0</v>
      </c>
      <c r="IB32" s="231">
        <f t="shared" si="362"/>
        <v>0</v>
      </c>
      <c r="IC32" s="119">
        <f>IB32/IB26</f>
        <v>0</v>
      </c>
      <c r="ID32" s="98">
        <f>ID26*IC32</f>
        <v>0</v>
      </c>
      <c r="IE32" s="116">
        <f t="shared" si="363"/>
        <v>0</v>
      </c>
      <c r="IF32" s="90">
        <f>IF26</f>
        <v>10.36</v>
      </c>
      <c r="IG32" s="117">
        <f t="shared" si="364"/>
        <v>0</v>
      </c>
      <c r="IH32" s="98">
        <f t="shared" si="365"/>
        <v>0</v>
      </c>
      <c r="II32" s="98"/>
      <c r="IJ32" s="118"/>
      <c r="IK32" s="119">
        <f t="shared" si="366"/>
        <v>0</v>
      </c>
      <c r="IL32" s="231">
        <f t="shared" si="367"/>
        <v>0</v>
      </c>
      <c r="IM32" s="119">
        <f>IL32/IL26</f>
        <v>0</v>
      </c>
      <c r="IN32" s="98">
        <f>IN26*IM32</f>
        <v>0</v>
      </c>
      <c r="IO32" s="116">
        <f t="shared" si="368"/>
        <v>0</v>
      </c>
      <c r="IP32" s="90">
        <f>IP26</f>
        <v>10.36</v>
      </c>
      <c r="IQ32" s="117">
        <f t="shared" si="369"/>
        <v>0</v>
      </c>
      <c r="IR32" s="98">
        <f t="shared" si="370"/>
        <v>0</v>
      </c>
      <c r="IS32" s="98"/>
      <c r="IT32" s="118"/>
      <c r="IU32" s="119">
        <f t="shared" si="371"/>
        <v>0</v>
      </c>
      <c r="IV32" s="231">
        <f t="shared" si="372"/>
        <v>0</v>
      </c>
      <c r="IW32" s="119">
        <f>IV32/IV26</f>
        <v>0</v>
      </c>
      <c r="IX32" s="98">
        <f>IX26*IW32</f>
        <v>0</v>
      </c>
      <c r="IY32" s="116">
        <f t="shared" si="373"/>
        <v>0</v>
      </c>
      <c r="IZ32" s="90">
        <f>IZ26</f>
        <v>10.36</v>
      </c>
      <c r="JA32" s="117">
        <f t="shared" si="374"/>
        <v>0</v>
      </c>
      <c r="JB32" s="98">
        <f t="shared" si="375"/>
        <v>0</v>
      </c>
      <c r="JC32" s="98"/>
      <c r="JD32" s="118"/>
      <c r="JE32" s="119">
        <f t="shared" si="376"/>
        <v>0</v>
      </c>
      <c r="JF32" s="231">
        <f t="shared" si="377"/>
        <v>0</v>
      </c>
      <c r="JG32" s="119">
        <f>JF32/JF26</f>
        <v>0</v>
      </c>
      <c r="JH32" s="98">
        <f>JH26*JG32</f>
        <v>0</v>
      </c>
      <c r="JI32" s="116">
        <f t="shared" si="378"/>
        <v>0</v>
      </c>
      <c r="JJ32" s="90">
        <f>JJ26</f>
        <v>10.34</v>
      </c>
      <c r="JK32" s="117">
        <f t="shared" si="379"/>
        <v>0</v>
      </c>
      <c r="JL32" s="98">
        <f t="shared" si="380"/>
        <v>0</v>
      </c>
      <c r="JM32" s="98"/>
      <c r="JN32" s="118"/>
      <c r="JO32" s="119">
        <f t="shared" si="381"/>
        <v>0</v>
      </c>
      <c r="JP32" s="231">
        <f t="shared" si="382"/>
        <v>0</v>
      </c>
      <c r="JQ32" s="119">
        <f>JP32/JP26</f>
        <v>0</v>
      </c>
      <c r="JR32" s="98">
        <f>JR26*JQ32</f>
        <v>0</v>
      </c>
      <c r="JS32" s="116">
        <f t="shared" si="383"/>
        <v>0</v>
      </c>
      <c r="JT32" s="90">
        <f>JT26</f>
        <v>10.36</v>
      </c>
      <c r="JU32" s="117">
        <f t="shared" si="384"/>
        <v>0</v>
      </c>
      <c r="JV32" s="98">
        <f t="shared" si="385"/>
        <v>0</v>
      </c>
      <c r="JW32" s="98"/>
      <c r="JX32" s="118"/>
      <c r="JY32" s="119">
        <f t="shared" si="386"/>
        <v>0</v>
      </c>
      <c r="JZ32" s="231">
        <f t="shared" si="387"/>
        <v>0</v>
      </c>
      <c r="KA32" s="119" t="e">
        <f>JZ32/JZ26</f>
        <v>#DIV/0!</v>
      </c>
      <c r="KB32" s="98" t="e">
        <f>KB26*KA32</f>
        <v>#DIV/0!</v>
      </c>
      <c r="KC32" s="116">
        <f t="shared" si="388"/>
        <v>0</v>
      </c>
      <c r="KD32" s="90">
        <f>KD26</f>
        <v>0</v>
      </c>
      <c r="KE32" s="117">
        <f t="shared" si="389"/>
        <v>0</v>
      </c>
      <c r="KF32" s="98">
        <f t="shared" si="390"/>
        <v>0</v>
      </c>
      <c r="KG32" s="98"/>
      <c r="KH32" s="118"/>
      <c r="KI32" s="119">
        <f t="shared" si="391"/>
        <v>0</v>
      </c>
      <c r="KJ32" s="231">
        <f t="shared" si="392"/>
        <v>0</v>
      </c>
      <c r="KK32" s="119">
        <f>KJ32/KJ26</f>
        <v>0</v>
      </c>
      <c r="KL32" s="98">
        <f>KL26*KK32</f>
        <v>0</v>
      </c>
      <c r="KM32" s="116">
        <f t="shared" si="393"/>
        <v>0</v>
      </c>
      <c r="KN32" s="90">
        <f>KN26</f>
        <v>10.36</v>
      </c>
      <c r="KO32" s="117">
        <f t="shared" si="394"/>
        <v>0</v>
      </c>
      <c r="KP32" s="98">
        <f t="shared" si="395"/>
        <v>0</v>
      </c>
      <c r="KQ32" s="98"/>
      <c r="KR32" s="118"/>
      <c r="KS32" s="119">
        <f t="shared" si="396"/>
        <v>0</v>
      </c>
      <c r="KT32" s="231">
        <f t="shared" si="397"/>
        <v>0</v>
      </c>
      <c r="KU32" s="119">
        <f>KT32/KT26</f>
        <v>0</v>
      </c>
      <c r="KV32" s="98">
        <f>KV26*KU32</f>
        <v>0</v>
      </c>
      <c r="KW32" s="116">
        <f t="shared" si="398"/>
        <v>0</v>
      </c>
      <c r="KX32" s="90">
        <f>KX26</f>
        <v>10.36</v>
      </c>
      <c r="KY32" s="117">
        <f t="shared" si="399"/>
        <v>0</v>
      </c>
      <c r="KZ32" s="98">
        <f t="shared" si="400"/>
        <v>0</v>
      </c>
      <c r="LA32" s="98"/>
      <c r="LB32" s="118"/>
      <c r="LC32" s="119">
        <f t="shared" si="401"/>
        <v>0</v>
      </c>
      <c r="LD32" s="231">
        <f t="shared" si="402"/>
        <v>0</v>
      </c>
      <c r="LE32" s="119">
        <f>LD32/LD26</f>
        <v>0</v>
      </c>
      <c r="LF32" s="98">
        <f>LF26*LE32</f>
        <v>0</v>
      </c>
      <c r="LG32" s="116">
        <f t="shared" si="403"/>
        <v>0</v>
      </c>
      <c r="LH32" s="90">
        <f>LH26</f>
        <v>10.36</v>
      </c>
      <c r="LI32" s="117">
        <f t="shared" si="404"/>
        <v>0</v>
      </c>
      <c r="LJ32" s="98">
        <f t="shared" si="405"/>
        <v>0</v>
      </c>
      <c r="LK32" s="98"/>
      <c r="LL32" s="118"/>
      <c r="LM32" s="119">
        <f t="shared" si="406"/>
        <v>0</v>
      </c>
      <c r="LN32" s="231">
        <f t="shared" si="407"/>
        <v>0</v>
      </c>
      <c r="LO32" s="119">
        <f>LN32/LN26</f>
        <v>0</v>
      </c>
      <c r="LP32" s="98">
        <f>LP26*LO32</f>
        <v>0</v>
      </c>
      <c r="LQ32" s="116">
        <f t="shared" si="408"/>
        <v>0</v>
      </c>
      <c r="LR32" s="90">
        <f>LR26</f>
        <v>10.36</v>
      </c>
      <c r="LS32" s="117">
        <f t="shared" si="409"/>
        <v>0</v>
      </c>
      <c r="LT32" s="98">
        <f t="shared" si="410"/>
        <v>0</v>
      </c>
      <c r="LU32" s="98"/>
      <c r="LV32" s="118"/>
      <c r="LW32" s="119">
        <f t="shared" si="411"/>
        <v>0</v>
      </c>
      <c r="LX32" s="231">
        <f t="shared" si="412"/>
        <v>0</v>
      </c>
      <c r="LY32" s="119">
        <f>LX32/LX26</f>
        <v>0</v>
      </c>
      <c r="LZ32" s="98">
        <f>LZ26*LY32</f>
        <v>0</v>
      </c>
      <c r="MA32" s="116">
        <f t="shared" si="413"/>
        <v>0</v>
      </c>
      <c r="MB32" s="90">
        <f>MB26</f>
        <v>10.36</v>
      </c>
      <c r="MC32" s="117">
        <f t="shared" si="414"/>
        <v>0</v>
      </c>
      <c r="MD32" s="98">
        <f t="shared" si="415"/>
        <v>0</v>
      </c>
      <c r="ME32" s="98"/>
      <c r="MF32" s="118"/>
      <c r="MG32" s="119">
        <f t="shared" si="416"/>
        <v>0</v>
      </c>
      <c r="MH32" s="231">
        <f t="shared" si="417"/>
        <v>0</v>
      </c>
      <c r="MI32" s="119">
        <f>MH32/MH26</f>
        <v>0</v>
      </c>
      <c r="MJ32" s="98">
        <f>MJ26*MI32</f>
        <v>0</v>
      </c>
      <c r="MK32" s="116">
        <f t="shared" si="418"/>
        <v>0</v>
      </c>
      <c r="ML32" s="90">
        <f>ML26</f>
        <v>10.36</v>
      </c>
      <c r="MM32" s="117">
        <f t="shared" si="419"/>
        <v>0</v>
      </c>
      <c r="MN32" s="98">
        <f t="shared" si="420"/>
        <v>0</v>
      </c>
      <c r="MO32" s="98"/>
      <c r="MP32" s="118"/>
      <c r="MQ32" s="119">
        <f t="shared" si="421"/>
        <v>0</v>
      </c>
      <c r="MR32" s="231">
        <f t="shared" si="422"/>
        <v>0</v>
      </c>
      <c r="MS32" s="119">
        <f>MR32/MR26</f>
        <v>0</v>
      </c>
      <c r="MT32" s="98">
        <f>MT26*MS32</f>
        <v>0</v>
      </c>
      <c r="MU32" s="116">
        <f t="shared" si="423"/>
        <v>0</v>
      </c>
      <c r="MV32" s="90">
        <f>MV26</f>
        <v>10.36</v>
      </c>
      <c r="MW32" s="117">
        <f t="shared" si="424"/>
        <v>0</v>
      </c>
      <c r="MX32" s="98">
        <f t="shared" si="425"/>
        <v>0</v>
      </c>
      <c r="MY32" s="98"/>
      <c r="MZ32" s="118"/>
      <c r="NA32" s="119">
        <f t="shared" si="426"/>
        <v>0</v>
      </c>
      <c r="NB32" s="231">
        <f t="shared" si="427"/>
        <v>0</v>
      </c>
      <c r="NC32" s="119">
        <f>NB32/NB26</f>
        <v>0</v>
      </c>
      <c r="ND32" s="98">
        <f>ND26*NC32</f>
        <v>0</v>
      </c>
      <c r="NE32" s="116">
        <f t="shared" si="428"/>
        <v>0</v>
      </c>
      <c r="NF32" s="90">
        <f>NF26</f>
        <v>10.36</v>
      </c>
      <c r="NG32" s="117">
        <f t="shared" si="429"/>
        <v>0</v>
      </c>
      <c r="NH32" s="98">
        <f t="shared" si="430"/>
        <v>0</v>
      </c>
      <c r="NI32" s="98"/>
      <c r="NJ32" s="118"/>
      <c r="NK32" s="119">
        <f t="shared" si="431"/>
        <v>0</v>
      </c>
      <c r="NL32" s="231">
        <f t="shared" si="432"/>
        <v>0</v>
      </c>
      <c r="NM32" s="119">
        <f>NL32/NL26</f>
        <v>0</v>
      </c>
      <c r="NN32" s="98">
        <f>NN26*NM32</f>
        <v>0</v>
      </c>
      <c r="NO32" s="116">
        <f t="shared" si="433"/>
        <v>0</v>
      </c>
      <c r="NP32" s="90">
        <f>NP26</f>
        <v>10.36</v>
      </c>
      <c r="NQ32" s="117">
        <f t="shared" si="434"/>
        <v>0</v>
      </c>
      <c r="NR32" s="98">
        <f t="shared" si="435"/>
        <v>0</v>
      </c>
      <c r="NS32" s="98"/>
      <c r="NT32" s="118"/>
      <c r="NU32" s="119">
        <f t="shared" si="436"/>
        <v>0</v>
      </c>
      <c r="NV32" s="231">
        <f t="shared" si="437"/>
        <v>0</v>
      </c>
      <c r="NW32" s="119">
        <f>NV32/NV26</f>
        <v>0</v>
      </c>
      <c r="NX32" s="98">
        <f>NX26*NW32</f>
        <v>0</v>
      </c>
      <c r="NY32" s="116">
        <f t="shared" si="438"/>
        <v>0</v>
      </c>
      <c r="NZ32" s="90">
        <f>NZ26</f>
        <v>10.36</v>
      </c>
      <c r="OA32" s="117">
        <f t="shared" si="439"/>
        <v>0</v>
      </c>
      <c r="OB32" s="98">
        <f t="shared" si="440"/>
        <v>0</v>
      </c>
      <c r="OC32" s="98"/>
      <c r="OD32" s="118"/>
      <c r="OE32" s="119">
        <f t="shared" si="441"/>
        <v>0</v>
      </c>
      <c r="OF32" s="231">
        <f t="shared" si="442"/>
        <v>0</v>
      </c>
      <c r="OG32" s="119">
        <f>OF32/OF26</f>
        <v>0</v>
      </c>
      <c r="OH32" s="98">
        <f>OH26*OG32</f>
        <v>0</v>
      </c>
      <c r="OI32" s="116">
        <f t="shared" si="443"/>
        <v>0</v>
      </c>
      <c r="OJ32" s="90">
        <f>OJ26</f>
        <v>10.36</v>
      </c>
      <c r="OK32" s="117">
        <f t="shared" si="444"/>
        <v>0</v>
      </c>
      <c r="OL32" s="98">
        <f t="shared" si="445"/>
        <v>0</v>
      </c>
      <c r="OM32" s="98"/>
      <c r="ON32" s="118"/>
      <c r="OO32" s="119">
        <f t="shared" si="446"/>
        <v>0</v>
      </c>
      <c r="OP32" s="231">
        <f t="shared" si="447"/>
        <v>13</v>
      </c>
      <c r="OQ32" s="119">
        <f>OP32/OP26</f>
        <v>9.2200000000000004E-2</v>
      </c>
      <c r="OR32" s="98">
        <f>OR26*OQ32</f>
        <v>5045.18</v>
      </c>
      <c r="OS32" s="116">
        <f t="shared" si="448"/>
        <v>388.09076922999998</v>
      </c>
      <c r="OT32" s="90">
        <f>OT26</f>
        <v>10.36</v>
      </c>
      <c r="OU32" s="117">
        <f t="shared" si="449"/>
        <v>4020.6203700000001</v>
      </c>
      <c r="OV32" s="98">
        <f t="shared" si="450"/>
        <v>52268.06</v>
      </c>
      <c r="OW32" s="98"/>
      <c r="OX32" s="118"/>
      <c r="OY32" s="119">
        <f t="shared" si="451"/>
        <v>0.96260999999999997</v>
      </c>
      <c r="OZ32" s="231">
        <f t="shared" si="452"/>
        <v>0</v>
      </c>
      <c r="PA32" s="119">
        <f>OZ32/OZ26</f>
        <v>0</v>
      </c>
      <c r="PB32" s="98">
        <f>PB26*PA32</f>
        <v>0</v>
      </c>
      <c r="PC32" s="116">
        <f t="shared" si="453"/>
        <v>0</v>
      </c>
      <c r="PD32" s="90">
        <f>PD26</f>
        <v>10.36</v>
      </c>
      <c r="PE32" s="117">
        <f t="shared" si="454"/>
        <v>0</v>
      </c>
      <c r="PF32" s="98">
        <f t="shared" si="455"/>
        <v>0</v>
      </c>
      <c r="PG32" s="98"/>
      <c r="PH32" s="118"/>
      <c r="PI32" s="119">
        <f t="shared" si="456"/>
        <v>0</v>
      </c>
      <c r="PJ32" s="231">
        <f t="shared" si="457"/>
        <v>0</v>
      </c>
      <c r="PK32" s="119">
        <f>PJ32/PJ26</f>
        <v>0</v>
      </c>
      <c r="PL32" s="98">
        <f>PL26*PK32</f>
        <v>0</v>
      </c>
      <c r="PM32" s="116">
        <f t="shared" si="458"/>
        <v>0</v>
      </c>
      <c r="PN32" s="90">
        <f>PN26</f>
        <v>10.36</v>
      </c>
      <c r="PO32" s="117">
        <f t="shared" si="459"/>
        <v>0</v>
      </c>
      <c r="PP32" s="98">
        <f t="shared" si="460"/>
        <v>0</v>
      </c>
      <c r="PQ32" s="98"/>
      <c r="PR32" s="118"/>
      <c r="PS32" s="119">
        <f t="shared" si="461"/>
        <v>0</v>
      </c>
      <c r="PT32" s="231">
        <f t="shared" si="462"/>
        <v>0</v>
      </c>
      <c r="PU32" s="119">
        <f>PT32/PT26</f>
        <v>0</v>
      </c>
      <c r="PV32" s="98">
        <f>PV26*PU32</f>
        <v>0</v>
      </c>
      <c r="PW32" s="116">
        <f t="shared" si="463"/>
        <v>0</v>
      </c>
      <c r="PX32" s="90">
        <f>PX26</f>
        <v>10.36</v>
      </c>
      <c r="PY32" s="117">
        <f t="shared" si="464"/>
        <v>0</v>
      </c>
      <c r="PZ32" s="98">
        <f t="shared" si="465"/>
        <v>0</v>
      </c>
      <c r="QA32" s="98"/>
      <c r="QB32" s="118"/>
      <c r="QC32" s="119">
        <f t="shared" si="466"/>
        <v>0</v>
      </c>
      <c r="QD32" s="231">
        <f t="shared" si="467"/>
        <v>0</v>
      </c>
      <c r="QE32" s="119" t="e">
        <f>QD32/QD26</f>
        <v>#DIV/0!</v>
      </c>
      <c r="QF32" s="98" t="e">
        <f>QF26*QE32</f>
        <v>#DIV/0!</v>
      </c>
      <c r="QG32" s="116">
        <f t="shared" si="468"/>
        <v>0</v>
      </c>
      <c r="QH32" s="90">
        <f>QH26</f>
        <v>0</v>
      </c>
      <c r="QI32" s="117">
        <f t="shared" si="469"/>
        <v>0</v>
      </c>
      <c r="QJ32" s="98">
        <f t="shared" si="470"/>
        <v>0</v>
      </c>
      <c r="QK32" s="98"/>
      <c r="QL32" s="118"/>
      <c r="QM32" s="119">
        <f t="shared" si="471"/>
        <v>0</v>
      </c>
      <c r="QN32" s="231">
        <f t="shared" si="472"/>
        <v>0</v>
      </c>
      <c r="QO32" s="119">
        <f>QN32/QN26</f>
        <v>0</v>
      </c>
      <c r="QP32" s="98">
        <f>QP26*QO32</f>
        <v>0</v>
      </c>
      <c r="QQ32" s="116">
        <f t="shared" si="473"/>
        <v>0</v>
      </c>
      <c r="QR32" s="90">
        <f>QR26</f>
        <v>10.36</v>
      </c>
      <c r="QS32" s="117">
        <f t="shared" si="474"/>
        <v>0</v>
      </c>
      <c r="QT32" s="98">
        <f t="shared" si="475"/>
        <v>0</v>
      </c>
      <c r="QU32" s="98"/>
      <c r="QV32" s="118"/>
      <c r="QW32" s="119">
        <f t="shared" si="476"/>
        <v>0</v>
      </c>
      <c r="QX32" s="231">
        <f t="shared" si="477"/>
        <v>0</v>
      </c>
      <c r="QY32" s="119">
        <f>QX32/QX26</f>
        <v>0</v>
      </c>
      <c r="QZ32" s="98">
        <f>QZ26*QY32</f>
        <v>0</v>
      </c>
      <c r="RA32" s="116">
        <f t="shared" si="478"/>
        <v>0</v>
      </c>
      <c r="RB32" s="90">
        <f>RB26</f>
        <v>10.36</v>
      </c>
      <c r="RC32" s="117">
        <f t="shared" si="479"/>
        <v>0</v>
      </c>
      <c r="RD32" s="98">
        <f t="shared" si="480"/>
        <v>0</v>
      </c>
      <c r="RE32" s="98"/>
      <c r="RF32" s="118"/>
      <c r="RG32" s="119">
        <f t="shared" si="481"/>
        <v>0</v>
      </c>
      <c r="RH32" s="231">
        <f t="shared" si="482"/>
        <v>20</v>
      </c>
      <c r="RI32" s="119">
        <f>RH32/RH26</f>
        <v>0.12820999999999999</v>
      </c>
      <c r="RJ32" s="98">
        <f>RJ26*RI32</f>
        <v>4941.21</v>
      </c>
      <c r="RK32" s="116">
        <f t="shared" si="483"/>
        <v>247.06049999999999</v>
      </c>
      <c r="RL32" s="90">
        <f>RL26</f>
        <v>10.36</v>
      </c>
      <c r="RM32" s="117">
        <f t="shared" si="484"/>
        <v>2559.5467800000001</v>
      </c>
      <c r="RN32" s="98">
        <f t="shared" si="485"/>
        <v>51190.94</v>
      </c>
      <c r="RO32" s="98"/>
      <c r="RP32" s="118"/>
      <c r="RQ32" s="119">
        <f t="shared" si="486"/>
        <v>0.61280999999999997</v>
      </c>
      <c r="RR32" s="231">
        <f t="shared" si="487"/>
        <v>0</v>
      </c>
      <c r="RS32" s="119">
        <f>RR32/RR26</f>
        <v>0</v>
      </c>
      <c r="RT32" s="98">
        <f>RT26*RS32</f>
        <v>0</v>
      </c>
      <c r="RU32" s="116">
        <f t="shared" si="488"/>
        <v>0</v>
      </c>
      <c r="RV32" s="90">
        <f>RV26</f>
        <v>10.36</v>
      </c>
      <c r="RW32" s="117">
        <f t="shared" si="489"/>
        <v>0</v>
      </c>
      <c r="RX32" s="98">
        <f t="shared" si="490"/>
        <v>0</v>
      </c>
      <c r="RY32" s="98"/>
      <c r="RZ32" s="118"/>
      <c r="SA32" s="119">
        <f t="shared" si="491"/>
        <v>0</v>
      </c>
      <c r="SB32" s="231">
        <f t="shared" si="492"/>
        <v>0</v>
      </c>
      <c r="SC32" s="119">
        <f>SB32/SB26</f>
        <v>0</v>
      </c>
      <c r="SD32" s="98">
        <f>SD26*SC32</f>
        <v>0</v>
      </c>
      <c r="SE32" s="116">
        <f t="shared" si="493"/>
        <v>0</v>
      </c>
      <c r="SF32" s="90">
        <f>SF26</f>
        <v>10.36</v>
      </c>
      <c r="SG32" s="117">
        <f t="shared" si="494"/>
        <v>0</v>
      </c>
      <c r="SH32" s="98">
        <f t="shared" si="495"/>
        <v>0</v>
      </c>
      <c r="SI32" s="98"/>
      <c r="SJ32" s="118"/>
      <c r="SK32" s="119">
        <f t="shared" si="496"/>
        <v>0</v>
      </c>
      <c r="SL32" s="231">
        <f t="shared" si="497"/>
        <v>0</v>
      </c>
      <c r="SM32" s="119">
        <f>SL32/SL26</f>
        <v>0</v>
      </c>
      <c r="SN32" s="98">
        <f>SN26*SM32</f>
        <v>0</v>
      </c>
      <c r="SO32" s="116">
        <f t="shared" si="498"/>
        <v>0</v>
      </c>
      <c r="SP32" s="90">
        <f>SP26</f>
        <v>10.36</v>
      </c>
      <c r="SQ32" s="117">
        <f t="shared" si="499"/>
        <v>0</v>
      </c>
      <c r="SR32" s="98">
        <f t="shared" si="500"/>
        <v>0</v>
      </c>
      <c r="SS32" s="98"/>
      <c r="ST32" s="118"/>
      <c r="SU32" s="119">
        <f t="shared" si="501"/>
        <v>0</v>
      </c>
      <c r="SV32" s="231">
        <f t="shared" si="502"/>
        <v>0</v>
      </c>
      <c r="SW32" s="119">
        <f>SV32/SV26</f>
        <v>0</v>
      </c>
      <c r="SX32" s="98">
        <f>SX26*SW32</f>
        <v>0</v>
      </c>
      <c r="SY32" s="116">
        <f t="shared" si="503"/>
        <v>0</v>
      </c>
      <c r="SZ32" s="90">
        <f>SZ26</f>
        <v>10.36</v>
      </c>
      <c r="TA32" s="117">
        <f t="shared" si="504"/>
        <v>0</v>
      </c>
      <c r="TB32" s="98">
        <f t="shared" si="505"/>
        <v>0</v>
      </c>
      <c r="TC32" s="98"/>
      <c r="TD32" s="118"/>
      <c r="TE32" s="119">
        <f t="shared" si="506"/>
        <v>0</v>
      </c>
      <c r="TF32" s="231">
        <f t="shared" si="507"/>
        <v>0</v>
      </c>
      <c r="TG32" s="119">
        <f>TF32/TF26</f>
        <v>0</v>
      </c>
      <c r="TH32" s="98">
        <f>TH26*TG32</f>
        <v>0</v>
      </c>
      <c r="TI32" s="116">
        <f t="shared" si="508"/>
        <v>0</v>
      </c>
      <c r="TJ32" s="90">
        <f>TJ26</f>
        <v>10.36</v>
      </c>
      <c r="TK32" s="117">
        <f t="shared" si="509"/>
        <v>0</v>
      </c>
      <c r="TL32" s="98">
        <f t="shared" si="510"/>
        <v>0</v>
      </c>
      <c r="TM32" s="98"/>
      <c r="TN32" s="118"/>
      <c r="TO32" s="119">
        <f t="shared" si="511"/>
        <v>0</v>
      </c>
      <c r="TP32" s="231">
        <f t="shared" si="512"/>
        <v>0</v>
      </c>
      <c r="TQ32" s="119">
        <f>TP32/TP26</f>
        <v>0</v>
      </c>
      <c r="TR32" s="98">
        <f>TR26*TQ32</f>
        <v>0</v>
      </c>
      <c r="TS32" s="116">
        <f t="shared" si="513"/>
        <v>0</v>
      </c>
      <c r="TT32" s="90">
        <f>TT26</f>
        <v>10.36</v>
      </c>
      <c r="TU32" s="117">
        <f t="shared" si="514"/>
        <v>0</v>
      </c>
      <c r="TV32" s="98">
        <f t="shared" si="515"/>
        <v>0</v>
      </c>
      <c r="TW32" s="98"/>
      <c r="TX32" s="118"/>
      <c r="TY32" s="119">
        <f t="shared" si="516"/>
        <v>0</v>
      </c>
      <c r="TZ32" s="231">
        <f t="shared" si="517"/>
        <v>0</v>
      </c>
      <c r="UA32" s="119">
        <f>TZ32/TZ26</f>
        <v>0</v>
      </c>
      <c r="UB32" s="98">
        <f>UB26*UA32</f>
        <v>0</v>
      </c>
      <c r="UC32" s="116">
        <f t="shared" si="518"/>
        <v>0</v>
      </c>
      <c r="UD32" s="90">
        <f>UD26</f>
        <v>10.36</v>
      </c>
      <c r="UE32" s="117">
        <f t="shared" si="519"/>
        <v>0</v>
      </c>
      <c r="UF32" s="98">
        <f t="shared" si="520"/>
        <v>0</v>
      </c>
      <c r="UG32" s="98"/>
      <c r="UH32" s="118"/>
      <c r="UI32" s="119">
        <f t="shared" si="521"/>
        <v>0</v>
      </c>
      <c r="UJ32" s="231">
        <f t="shared" si="522"/>
        <v>0</v>
      </c>
      <c r="UK32" s="119">
        <f>UJ32/UJ26</f>
        <v>0</v>
      </c>
      <c r="UL32" s="98">
        <f>UL26*UK32</f>
        <v>0</v>
      </c>
      <c r="UM32" s="116">
        <f t="shared" si="523"/>
        <v>0</v>
      </c>
      <c r="UN32" s="90">
        <f>UN26</f>
        <v>10.36</v>
      </c>
      <c r="UO32" s="117">
        <f t="shared" si="524"/>
        <v>0</v>
      </c>
      <c r="UP32" s="98">
        <f t="shared" si="525"/>
        <v>0</v>
      </c>
      <c r="UQ32" s="98"/>
      <c r="UR32" s="118"/>
      <c r="US32" s="119">
        <f t="shared" si="526"/>
        <v>0</v>
      </c>
      <c r="UT32" s="231">
        <f t="shared" si="527"/>
        <v>0</v>
      </c>
      <c r="UU32" s="119">
        <f>UT32/UT26</f>
        <v>0</v>
      </c>
      <c r="UV32" s="98">
        <f>UV26*UU32</f>
        <v>0</v>
      </c>
      <c r="UW32" s="116">
        <f t="shared" si="528"/>
        <v>0</v>
      </c>
      <c r="UX32" s="90">
        <f>UX26</f>
        <v>10.36</v>
      </c>
      <c r="UY32" s="117">
        <f t="shared" si="529"/>
        <v>0</v>
      </c>
      <c r="UZ32" s="98">
        <f t="shared" si="530"/>
        <v>0</v>
      </c>
      <c r="VA32" s="98"/>
      <c r="VB32" s="118"/>
      <c r="VC32" s="119">
        <f t="shared" si="531"/>
        <v>0</v>
      </c>
      <c r="VD32" s="231">
        <f t="shared" si="532"/>
        <v>0</v>
      </c>
      <c r="VE32" s="119">
        <f>VD32/VD26</f>
        <v>0</v>
      </c>
      <c r="VF32" s="98">
        <f>VF26*VE32</f>
        <v>0</v>
      </c>
      <c r="VG32" s="116">
        <f t="shared" si="533"/>
        <v>0</v>
      </c>
      <c r="VH32" s="90">
        <f>VH26</f>
        <v>10.36</v>
      </c>
      <c r="VI32" s="117">
        <f t="shared" si="534"/>
        <v>0</v>
      </c>
      <c r="VJ32" s="98">
        <f t="shared" si="535"/>
        <v>0</v>
      </c>
      <c r="VK32" s="98"/>
      <c r="VL32" s="118"/>
      <c r="VM32" s="119">
        <f t="shared" si="536"/>
        <v>0</v>
      </c>
      <c r="VN32" s="231">
        <f t="shared" si="537"/>
        <v>0</v>
      </c>
      <c r="VO32" s="119">
        <f>VN32/VN26</f>
        <v>0</v>
      </c>
      <c r="VP32" s="98">
        <f>VP26*VO32</f>
        <v>0</v>
      </c>
      <c r="VQ32" s="116">
        <f t="shared" si="538"/>
        <v>0</v>
      </c>
      <c r="VR32" s="90">
        <f>VR26</f>
        <v>10.36</v>
      </c>
      <c r="VS32" s="117">
        <f t="shared" si="539"/>
        <v>0</v>
      </c>
      <c r="VT32" s="98">
        <f t="shared" si="540"/>
        <v>0</v>
      </c>
      <c r="VU32" s="98"/>
      <c r="VV32" s="118"/>
      <c r="VW32" s="119">
        <f t="shared" si="541"/>
        <v>0</v>
      </c>
      <c r="VX32" s="231">
        <f t="shared" si="542"/>
        <v>0</v>
      </c>
      <c r="VY32" s="119">
        <f>VX32/VX26</f>
        <v>0</v>
      </c>
      <c r="VZ32" s="98">
        <f>VZ26*VY32</f>
        <v>0</v>
      </c>
      <c r="WA32" s="116">
        <f t="shared" si="543"/>
        <v>0</v>
      </c>
      <c r="WB32" s="90">
        <f>WB26</f>
        <v>10.36</v>
      </c>
      <c r="WC32" s="117">
        <f t="shared" si="544"/>
        <v>0</v>
      </c>
      <c r="WD32" s="98">
        <f t="shared" si="545"/>
        <v>0</v>
      </c>
      <c r="WE32" s="98"/>
      <c r="WF32" s="118"/>
      <c r="WG32" s="119">
        <f t="shared" si="546"/>
        <v>0</v>
      </c>
      <c r="WH32" s="213">
        <f t="shared" si="547"/>
        <v>62</v>
      </c>
      <c r="WI32" s="119">
        <f>WH32/WH26</f>
        <v>5.1000000000000004E-3</v>
      </c>
      <c r="WJ32" s="98">
        <f>WJ26*WI32</f>
        <v>24996.12</v>
      </c>
      <c r="WK32" s="116">
        <f t="shared" si="548"/>
        <v>403.16322580999997</v>
      </c>
      <c r="WL32" s="90">
        <f>WL26</f>
        <v>10.36</v>
      </c>
      <c r="WM32" s="117">
        <f t="shared" si="549"/>
        <v>4176.7710200000001</v>
      </c>
      <c r="WN32" s="98">
        <f t="shared" si="550"/>
        <v>258959.8</v>
      </c>
      <c r="WO32" s="98"/>
      <c r="WP32" s="118"/>
    </row>
    <row r="33" spans="1:614" ht="24" x14ac:dyDescent="0.25">
      <c r="A33" s="5"/>
      <c r="B33" s="85" t="s">
        <v>425</v>
      </c>
      <c r="C33" s="12" t="s">
        <v>752</v>
      </c>
      <c r="D33" s="12" t="s">
        <v>439</v>
      </c>
      <c r="E33" s="4" t="s">
        <v>34</v>
      </c>
      <c r="F33" s="231">
        <f t="shared" si="247"/>
        <v>0</v>
      </c>
      <c r="G33" s="119">
        <f>F33/F26</f>
        <v>0</v>
      </c>
      <c r="H33" s="98">
        <f>H26*G33</f>
        <v>0</v>
      </c>
      <c r="I33" s="116">
        <f t="shared" si="248"/>
        <v>0</v>
      </c>
      <c r="J33" s="90">
        <f>J26</f>
        <v>10.36</v>
      </c>
      <c r="K33" s="117">
        <f t="shared" si="249"/>
        <v>0</v>
      </c>
      <c r="L33" s="98">
        <f t="shared" si="250"/>
        <v>0</v>
      </c>
      <c r="M33" s="98"/>
      <c r="N33" s="118"/>
      <c r="O33" s="119" t="e">
        <f t="shared" si="251"/>
        <v>#DIV/0!</v>
      </c>
      <c r="P33" s="231">
        <f t="shared" si="252"/>
        <v>0</v>
      </c>
      <c r="Q33" s="119">
        <f>P33/P26</f>
        <v>0</v>
      </c>
      <c r="R33" s="98">
        <f>R26*Q33</f>
        <v>0</v>
      </c>
      <c r="S33" s="116">
        <f t="shared" si="253"/>
        <v>0</v>
      </c>
      <c r="T33" s="90">
        <f>T26</f>
        <v>10.36</v>
      </c>
      <c r="U33" s="117">
        <f t="shared" si="254"/>
        <v>0</v>
      </c>
      <c r="V33" s="98">
        <f t="shared" si="255"/>
        <v>0</v>
      </c>
      <c r="W33" s="98"/>
      <c r="X33" s="118"/>
      <c r="Y33" s="119" t="e">
        <f t="shared" si="256"/>
        <v>#DIV/0!</v>
      </c>
      <c r="Z33" s="231">
        <f t="shared" si="257"/>
        <v>0</v>
      </c>
      <c r="AA33" s="119">
        <f>Z33/Z26</f>
        <v>0</v>
      </c>
      <c r="AB33" s="98">
        <f>AB26*AA33</f>
        <v>0</v>
      </c>
      <c r="AC33" s="116">
        <f t="shared" si="258"/>
        <v>0</v>
      </c>
      <c r="AD33" s="90">
        <f>AD26</f>
        <v>10.36</v>
      </c>
      <c r="AE33" s="117">
        <f t="shared" si="259"/>
        <v>0</v>
      </c>
      <c r="AF33" s="98">
        <f t="shared" si="260"/>
        <v>0</v>
      </c>
      <c r="AG33" s="98"/>
      <c r="AH33" s="118"/>
      <c r="AI33" s="119" t="e">
        <f t="shared" si="261"/>
        <v>#DIV/0!</v>
      </c>
      <c r="AJ33" s="231">
        <f t="shared" si="262"/>
        <v>0</v>
      </c>
      <c r="AK33" s="119">
        <f>AJ33/AJ26</f>
        <v>0</v>
      </c>
      <c r="AL33" s="98">
        <f>AL26*AK33</f>
        <v>0</v>
      </c>
      <c r="AM33" s="116">
        <f t="shared" si="263"/>
        <v>0</v>
      </c>
      <c r="AN33" s="90">
        <f>AN26</f>
        <v>10.36</v>
      </c>
      <c r="AO33" s="117">
        <f t="shared" si="264"/>
        <v>0</v>
      </c>
      <c r="AP33" s="98">
        <f t="shared" si="265"/>
        <v>0</v>
      </c>
      <c r="AQ33" s="98"/>
      <c r="AR33" s="118"/>
      <c r="AS33" s="119" t="e">
        <f t="shared" si="266"/>
        <v>#DIV/0!</v>
      </c>
      <c r="AT33" s="231">
        <f t="shared" si="267"/>
        <v>0</v>
      </c>
      <c r="AU33" s="119">
        <f>AT33/AT26</f>
        <v>0</v>
      </c>
      <c r="AV33" s="98">
        <f>AV26*AU33</f>
        <v>0</v>
      </c>
      <c r="AW33" s="116">
        <f t="shared" si="268"/>
        <v>0</v>
      </c>
      <c r="AX33" s="90">
        <f>AX26</f>
        <v>10.36</v>
      </c>
      <c r="AY33" s="117">
        <f t="shared" si="269"/>
        <v>0</v>
      </c>
      <c r="AZ33" s="98">
        <f t="shared" si="270"/>
        <v>0</v>
      </c>
      <c r="BA33" s="98"/>
      <c r="BB33" s="118"/>
      <c r="BC33" s="119" t="e">
        <f t="shared" si="271"/>
        <v>#DIV/0!</v>
      </c>
      <c r="BD33" s="231">
        <f t="shared" si="272"/>
        <v>0</v>
      </c>
      <c r="BE33" s="119" t="e">
        <f>BD33/BD26</f>
        <v>#DIV/0!</v>
      </c>
      <c r="BF33" s="98" t="e">
        <f>BF26*BE33</f>
        <v>#DIV/0!</v>
      </c>
      <c r="BG33" s="116">
        <f t="shared" si="273"/>
        <v>0</v>
      </c>
      <c r="BH33" s="90">
        <f>BH26</f>
        <v>0</v>
      </c>
      <c r="BI33" s="117">
        <f t="shared" si="274"/>
        <v>0</v>
      </c>
      <c r="BJ33" s="98">
        <f t="shared" si="275"/>
        <v>0</v>
      </c>
      <c r="BK33" s="98"/>
      <c r="BL33" s="118"/>
      <c r="BM33" s="119" t="e">
        <f t="shared" si="276"/>
        <v>#DIV/0!</v>
      </c>
      <c r="BN33" s="231">
        <f t="shared" si="277"/>
        <v>0</v>
      </c>
      <c r="BO33" s="119">
        <f>BN33/BN26</f>
        <v>0</v>
      </c>
      <c r="BP33" s="98">
        <f>BP26*BO33</f>
        <v>0</v>
      </c>
      <c r="BQ33" s="116">
        <f t="shared" si="278"/>
        <v>0</v>
      </c>
      <c r="BR33" s="90">
        <f>BR26</f>
        <v>10.36</v>
      </c>
      <c r="BS33" s="117">
        <f t="shared" si="279"/>
        <v>0</v>
      </c>
      <c r="BT33" s="98">
        <f t="shared" si="280"/>
        <v>0</v>
      </c>
      <c r="BU33" s="98"/>
      <c r="BV33" s="118"/>
      <c r="BW33" s="119" t="e">
        <f t="shared" si="281"/>
        <v>#DIV/0!</v>
      </c>
      <c r="BX33" s="231">
        <f t="shared" si="282"/>
        <v>0</v>
      </c>
      <c r="BY33" s="119" t="e">
        <f>BX33/BX26</f>
        <v>#DIV/0!</v>
      </c>
      <c r="BZ33" s="98" t="e">
        <f>BZ26*BY33</f>
        <v>#DIV/0!</v>
      </c>
      <c r="CA33" s="116">
        <f t="shared" si="283"/>
        <v>0</v>
      </c>
      <c r="CB33" s="90">
        <f>CB26</f>
        <v>0</v>
      </c>
      <c r="CC33" s="117">
        <f t="shared" si="284"/>
        <v>0</v>
      </c>
      <c r="CD33" s="98">
        <f t="shared" si="285"/>
        <v>0</v>
      </c>
      <c r="CE33" s="98"/>
      <c r="CF33" s="118"/>
      <c r="CG33" s="119" t="e">
        <f t="shared" si="286"/>
        <v>#DIV/0!</v>
      </c>
      <c r="CH33" s="231">
        <f t="shared" si="287"/>
        <v>0</v>
      </c>
      <c r="CI33" s="119">
        <f>CH33/CH26</f>
        <v>0</v>
      </c>
      <c r="CJ33" s="98">
        <f>CJ26*CI33</f>
        <v>0</v>
      </c>
      <c r="CK33" s="116">
        <f t="shared" si="288"/>
        <v>0</v>
      </c>
      <c r="CL33" s="90">
        <f>CL26</f>
        <v>10.36</v>
      </c>
      <c r="CM33" s="117">
        <f t="shared" si="289"/>
        <v>0</v>
      </c>
      <c r="CN33" s="98">
        <f t="shared" si="290"/>
        <v>0</v>
      </c>
      <c r="CO33" s="98"/>
      <c r="CP33" s="118"/>
      <c r="CQ33" s="119" t="e">
        <f t="shared" si="291"/>
        <v>#DIV/0!</v>
      </c>
      <c r="CR33" s="231">
        <f t="shared" si="292"/>
        <v>0</v>
      </c>
      <c r="CS33" s="119" t="e">
        <f>CR33/CR26</f>
        <v>#DIV/0!</v>
      </c>
      <c r="CT33" s="98" t="e">
        <f>CT26*CS33</f>
        <v>#DIV/0!</v>
      </c>
      <c r="CU33" s="116">
        <f t="shared" si="293"/>
        <v>0</v>
      </c>
      <c r="CV33" s="90">
        <f>CV26</f>
        <v>0</v>
      </c>
      <c r="CW33" s="117">
        <f t="shared" si="294"/>
        <v>0</v>
      </c>
      <c r="CX33" s="98">
        <f t="shared" si="295"/>
        <v>0</v>
      </c>
      <c r="CY33" s="98"/>
      <c r="CZ33" s="118"/>
      <c r="DA33" s="119" t="e">
        <f t="shared" si="296"/>
        <v>#DIV/0!</v>
      </c>
      <c r="DB33" s="231">
        <f t="shared" si="297"/>
        <v>0</v>
      </c>
      <c r="DC33" s="119">
        <f>DB33/DB26</f>
        <v>0</v>
      </c>
      <c r="DD33" s="98">
        <f>DD26*DC33</f>
        <v>0</v>
      </c>
      <c r="DE33" s="116">
        <f t="shared" si="298"/>
        <v>0</v>
      </c>
      <c r="DF33" s="90">
        <f>DF26</f>
        <v>10.36</v>
      </c>
      <c r="DG33" s="117">
        <f t="shared" si="299"/>
        <v>0</v>
      </c>
      <c r="DH33" s="98">
        <f t="shared" si="300"/>
        <v>0</v>
      </c>
      <c r="DI33" s="98"/>
      <c r="DJ33" s="118"/>
      <c r="DK33" s="119" t="e">
        <f t="shared" si="301"/>
        <v>#DIV/0!</v>
      </c>
      <c r="DL33" s="231">
        <f t="shared" si="302"/>
        <v>0</v>
      </c>
      <c r="DM33" s="119">
        <f>DL33/DL26</f>
        <v>0</v>
      </c>
      <c r="DN33" s="98">
        <f>DN26*DM33</f>
        <v>0</v>
      </c>
      <c r="DO33" s="116">
        <f t="shared" si="303"/>
        <v>0</v>
      </c>
      <c r="DP33" s="90">
        <f>DP26</f>
        <v>10.36</v>
      </c>
      <c r="DQ33" s="117">
        <f t="shared" si="304"/>
        <v>0</v>
      </c>
      <c r="DR33" s="98">
        <f t="shared" si="305"/>
        <v>0</v>
      </c>
      <c r="DS33" s="98"/>
      <c r="DT33" s="118"/>
      <c r="DU33" s="119" t="e">
        <f t="shared" si="306"/>
        <v>#DIV/0!</v>
      </c>
      <c r="DV33" s="231">
        <f t="shared" si="307"/>
        <v>0</v>
      </c>
      <c r="DW33" s="119">
        <f>DV33/DV26</f>
        <v>0</v>
      </c>
      <c r="DX33" s="98">
        <f>DX26*DW33</f>
        <v>0</v>
      </c>
      <c r="DY33" s="116">
        <f t="shared" si="308"/>
        <v>0</v>
      </c>
      <c r="DZ33" s="90">
        <f>DZ26</f>
        <v>10.36</v>
      </c>
      <c r="EA33" s="117">
        <f t="shared" si="309"/>
        <v>0</v>
      </c>
      <c r="EB33" s="98">
        <f t="shared" si="310"/>
        <v>0</v>
      </c>
      <c r="EC33" s="98"/>
      <c r="ED33" s="118"/>
      <c r="EE33" s="119" t="e">
        <f t="shared" si="311"/>
        <v>#DIV/0!</v>
      </c>
      <c r="EF33" s="231">
        <f t="shared" si="312"/>
        <v>0</v>
      </c>
      <c r="EG33" s="119">
        <f>EF33/EF26</f>
        <v>0</v>
      </c>
      <c r="EH33" s="98">
        <f>EH26*EG33</f>
        <v>0</v>
      </c>
      <c r="EI33" s="116">
        <f t="shared" si="313"/>
        <v>0</v>
      </c>
      <c r="EJ33" s="90">
        <f>EJ26</f>
        <v>10.36</v>
      </c>
      <c r="EK33" s="117">
        <f t="shared" si="314"/>
        <v>0</v>
      </c>
      <c r="EL33" s="98">
        <f t="shared" si="315"/>
        <v>0</v>
      </c>
      <c r="EM33" s="98"/>
      <c r="EN33" s="118"/>
      <c r="EO33" s="119" t="e">
        <f t="shared" si="316"/>
        <v>#DIV/0!</v>
      </c>
      <c r="EP33" s="231">
        <f t="shared" si="317"/>
        <v>0</v>
      </c>
      <c r="EQ33" s="119">
        <f>EP33/EP26</f>
        <v>0</v>
      </c>
      <c r="ER33" s="98">
        <f>ER26*EQ33</f>
        <v>0</v>
      </c>
      <c r="ES33" s="116">
        <f t="shared" si="318"/>
        <v>0</v>
      </c>
      <c r="ET33" s="90">
        <f>ET26</f>
        <v>10.36</v>
      </c>
      <c r="EU33" s="117">
        <f t="shared" si="319"/>
        <v>0</v>
      </c>
      <c r="EV33" s="98">
        <f t="shared" si="320"/>
        <v>0</v>
      </c>
      <c r="EW33" s="98"/>
      <c r="EX33" s="118"/>
      <c r="EY33" s="119" t="e">
        <f t="shared" si="321"/>
        <v>#DIV/0!</v>
      </c>
      <c r="EZ33" s="231">
        <f t="shared" si="322"/>
        <v>0</v>
      </c>
      <c r="FA33" s="119">
        <f>EZ33/EZ26</f>
        <v>0</v>
      </c>
      <c r="FB33" s="98">
        <f>FB26*FA33</f>
        <v>0</v>
      </c>
      <c r="FC33" s="116">
        <f t="shared" si="323"/>
        <v>0</v>
      </c>
      <c r="FD33" s="90">
        <f>FD26</f>
        <v>10.36</v>
      </c>
      <c r="FE33" s="117">
        <f t="shared" si="324"/>
        <v>0</v>
      </c>
      <c r="FF33" s="98">
        <f t="shared" si="325"/>
        <v>0</v>
      </c>
      <c r="FG33" s="98"/>
      <c r="FH33" s="118"/>
      <c r="FI33" s="119" t="e">
        <f t="shared" si="326"/>
        <v>#DIV/0!</v>
      </c>
      <c r="FJ33" s="231">
        <f t="shared" si="327"/>
        <v>0</v>
      </c>
      <c r="FK33" s="119">
        <f>FJ33/FJ26</f>
        <v>0</v>
      </c>
      <c r="FL33" s="98">
        <f>FL26*FK33</f>
        <v>0</v>
      </c>
      <c r="FM33" s="116">
        <f t="shared" si="328"/>
        <v>0</v>
      </c>
      <c r="FN33" s="90">
        <f>FN26</f>
        <v>10.36</v>
      </c>
      <c r="FO33" s="117">
        <f t="shared" si="329"/>
        <v>0</v>
      </c>
      <c r="FP33" s="98">
        <f t="shared" si="330"/>
        <v>0</v>
      </c>
      <c r="FQ33" s="98"/>
      <c r="FR33" s="118"/>
      <c r="FS33" s="119" t="e">
        <f t="shared" si="331"/>
        <v>#DIV/0!</v>
      </c>
      <c r="FT33" s="231">
        <f t="shared" si="332"/>
        <v>0</v>
      </c>
      <c r="FU33" s="119">
        <f>FT33/FT26</f>
        <v>0</v>
      </c>
      <c r="FV33" s="98">
        <f>FV26*FU33</f>
        <v>0</v>
      </c>
      <c r="FW33" s="116">
        <f t="shared" si="333"/>
        <v>0</v>
      </c>
      <c r="FX33" s="90">
        <f>FX26</f>
        <v>10.36</v>
      </c>
      <c r="FY33" s="117">
        <f t="shared" si="334"/>
        <v>0</v>
      </c>
      <c r="FZ33" s="98">
        <f t="shared" si="335"/>
        <v>0</v>
      </c>
      <c r="GA33" s="98"/>
      <c r="GB33" s="118"/>
      <c r="GC33" s="119" t="e">
        <f t="shared" si="336"/>
        <v>#DIV/0!</v>
      </c>
      <c r="GD33" s="231">
        <f t="shared" si="337"/>
        <v>0</v>
      </c>
      <c r="GE33" s="119">
        <f>GD33/GD26</f>
        <v>0</v>
      </c>
      <c r="GF33" s="98">
        <f>GF26*GE33</f>
        <v>0</v>
      </c>
      <c r="GG33" s="116">
        <f t="shared" si="338"/>
        <v>0</v>
      </c>
      <c r="GH33" s="90">
        <f>GH26</f>
        <v>10.36</v>
      </c>
      <c r="GI33" s="117">
        <f t="shared" si="339"/>
        <v>0</v>
      </c>
      <c r="GJ33" s="98">
        <f t="shared" si="340"/>
        <v>0</v>
      </c>
      <c r="GK33" s="98"/>
      <c r="GL33" s="118"/>
      <c r="GM33" s="119" t="e">
        <f t="shared" si="341"/>
        <v>#DIV/0!</v>
      </c>
      <c r="GN33" s="231">
        <f t="shared" si="342"/>
        <v>0</v>
      </c>
      <c r="GO33" s="119">
        <f>GN33/GN26</f>
        <v>0</v>
      </c>
      <c r="GP33" s="98">
        <f>GP26*GO33</f>
        <v>0</v>
      </c>
      <c r="GQ33" s="116">
        <f t="shared" si="343"/>
        <v>0</v>
      </c>
      <c r="GR33" s="90">
        <f>GR26</f>
        <v>10.36</v>
      </c>
      <c r="GS33" s="117">
        <f t="shared" si="344"/>
        <v>0</v>
      </c>
      <c r="GT33" s="98">
        <f t="shared" si="345"/>
        <v>0</v>
      </c>
      <c r="GU33" s="98"/>
      <c r="GV33" s="118"/>
      <c r="GW33" s="119" t="e">
        <f t="shared" si="346"/>
        <v>#DIV/0!</v>
      </c>
      <c r="GX33" s="231">
        <f t="shared" si="347"/>
        <v>0</v>
      </c>
      <c r="GY33" s="119">
        <f>GX33/GX26</f>
        <v>0</v>
      </c>
      <c r="GZ33" s="98">
        <f>GZ26*GY33</f>
        <v>0</v>
      </c>
      <c r="HA33" s="116">
        <f t="shared" si="348"/>
        <v>0</v>
      </c>
      <c r="HB33" s="90">
        <f>HB26</f>
        <v>10.36</v>
      </c>
      <c r="HC33" s="117">
        <f t="shared" si="349"/>
        <v>0</v>
      </c>
      <c r="HD33" s="98">
        <f t="shared" si="350"/>
        <v>0</v>
      </c>
      <c r="HE33" s="98"/>
      <c r="HF33" s="118"/>
      <c r="HG33" s="119" t="e">
        <f t="shared" si="351"/>
        <v>#DIV/0!</v>
      </c>
      <c r="HH33" s="231">
        <f t="shared" si="352"/>
        <v>0</v>
      </c>
      <c r="HI33" s="119">
        <f>HH33/HH26</f>
        <v>0</v>
      </c>
      <c r="HJ33" s="98">
        <f>HJ26*HI33</f>
        <v>0</v>
      </c>
      <c r="HK33" s="116">
        <f t="shared" si="353"/>
        <v>0</v>
      </c>
      <c r="HL33" s="90">
        <f>HL26</f>
        <v>10.36</v>
      </c>
      <c r="HM33" s="117">
        <f t="shared" si="354"/>
        <v>0</v>
      </c>
      <c r="HN33" s="98">
        <f t="shared" si="355"/>
        <v>0</v>
      </c>
      <c r="HO33" s="98"/>
      <c r="HP33" s="118"/>
      <c r="HQ33" s="119" t="e">
        <f t="shared" si="356"/>
        <v>#DIV/0!</v>
      </c>
      <c r="HR33" s="231">
        <f t="shared" si="357"/>
        <v>0</v>
      </c>
      <c r="HS33" s="119">
        <f>HR33/HR26</f>
        <v>0</v>
      </c>
      <c r="HT33" s="98">
        <f>HT26*HS33</f>
        <v>0</v>
      </c>
      <c r="HU33" s="116">
        <f t="shared" si="358"/>
        <v>0</v>
      </c>
      <c r="HV33" s="90">
        <f>HV26</f>
        <v>10.36</v>
      </c>
      <c r="HW33" s="117">
        <f t="shared" si="359"/>
        <v>0</v>
      </c>
      <c r="HX33" s="98">
        <f t="shared" si="360"/>
        <v>0</v>
      </c>
      <c r="HY33" s="98"/>
      <c r="HZ33" s="118"/>
      <c r="IA33" s="119" t="e">
        <f t="shared" si="361"/>
        <v>#DIV/0!</v>
      </c>
      <c r="IB33" s="231">
        <f t="shared" si="362"/>
        <v>0</v>
      </c>
      <c r="IC33" s="119">
        <f>IB33/IB26</f>
        <v>0</v>
      </c>
      <c r="ID33" s="98">
        <f>ID26*IC33</f>
        <v>0</v>
      </c>
      <c r="IE33" s="116">
        <f t="shared" si="363"/>
        <v>0</v>
      </c>
      <c r="IF33" s="90">
        <f>IF26</f>
        <v>10.36</v>
      </c>
      <c r="IG33" s="117">
        <f t="shared" si="364"/>
        <v>0</v>
      </c>
      <c r="IH33" s="98">
        <f t="shared" si="365"/>
        <v>0</v>
      </c>
      <c r="II33" s="98"/>
      <c r="IJ33" s="118"/>
      <c r="IK33" s="119" t="e">
        <f t="shared" si="366"/>
        <v>#DIV/0!</v>
      </c>
      <c r="IL33" s="231">
        <f t="shared" si="367"/>
        <v>0</v>
      </c>
      <c r="IM33" s="119">
        <f>IL33/IL26</f>
        <v>0</v>
      </c>
      <c r="IN33" s="98">
        <f>IN26*IM33</f>
        <v>0</v>
      </c>
      <c r="IO33" s="116">
        <f t="shared" si="368"/>
        <v>0</v>
      </c>
      <c r="IP33" s="90">
        <f>IP26</f>
        <v>10.36</v>
      </c>
      <c r="IQ33" s="117">
        <f t="shared" si="369"/>
        <v>0</v>
      </c>
      <c r="IR33" s="98">
        <f t="shared" si="370"/>
        <v>0</v>
      </c>
      <c r="IS33" s="98"/>
      <c r="IT33" s="118"/>
      <c r="IU33" s="119" t="e">
        <f t="shared" si="371"/>
        <v>#DIV/0!</v>
      </c>
      <c r="IV33" s="231">
        <f t="shared" si="372"/>
        <v>0</v>
      </c>
      <c r="IW33" s="119">
        <f>IV33/IV26</f>
        <v>0</v>
      </c>
      <c r="IX33" s="98">
        <f>IX26*IW33</f>
        <v>0</v>
      </c>
      <c r="IY33" s="116">
        <f t="shared" si="373"/>
        <v>0</v>
      </c>
      <c r="IZ33" s="90">
        <f>IZ26</f>
        <v>10.36</v>
      </c>
      <c r="JA33" s="117">
        <f t="shared" si="374"/>
        <v>0</v>
      </c>
      <c r="JB33" s="98">
        <f t="shared" si="375"/>
        <v>0</v>
      </c>
      <c r="JC33" s="98"/>
      <c r="JD33" s="118"/>
      <c r="JE33" s="119" t="e">
        <f t="shared" si="376"/>
        <v>#DIV/0!</v>
      </c>
      <c r="JF33" s="231">
        <f t="shared" si="377"/>
        <v>0</v>
      </c>
      <c r="JG33" s="119">
        <f>JF33/JF26</f>
        <v>0</v>
      </c>
      <c r="JH33" s="98">
        <f>JH26*JG33</f>
        <v>0</v>
      </c>
      <c r="JI33" s="116">
        <f t="shared" si="378"/>
        <v>0</v>
      </c>
      <c r="JJ33" s="90">
        <f>JJ26</f>
        <v>10.34</v>
      </c>
      <c r="JK33" s="117">
        <f t="shared" si="379"/>
        <v>0</v>
      </c>
      <c r="JL33" s="98">
        <f t="shared" si="380"/>
        <v>0</v>
      </c>
      <c r="JM33" s="98"/>
      <c r="JN33" s="118"/>
      <c r="JO33" s="119" t="e">
        <f t="shared" si="381"/>
        <v>#DIV/0!</v>
      </c>
      <c r="JP33" s="231">
        <f t="shared" si="382"/>
        <v>0</v>
      </c>
      <c r="JQ33" s="119">
        <f>JP33/JP26</f>
        <v>0</v>
      </c>
      <c r="JR33" s="98">
        <f>JR26*JQ33</f>
        <v>0</v>
      </c>
      <c r="JS33" s="116">
        <f t="shared" si="383"/>
        <v>0</v>
      </c>
      <c r="JT33" s="90">
        <f>JT26</f>
        <v>10.36</v>
      </c>
      <c r="JU33" s="117">
        <f t="shared" si="384"/>
        <v>0</v>
      </c>
      <c r="JV33" s="98">
        <f t="shared" si="385"/>
        <v>0</v>
      </c>
      <c r="JW33" s="98"/>
      <c r="JX33" s="118"/>
      <c r="JY33" s="119" t="e">
        <f t="shared" si="386"/>
        <v>#DIV/0!</v>
      </c>
      <c r="JZ33" s="231">
        <f t="shared" si="387"/>
        <v>0</v>
      </c>
      <c r="KA33" s="119" t="e">
        <f>JZ33/JZ26</f>
        <v>#DIV/0!</v>
      </c>
      <c r="KB33" s="98" t="e">
        <f>KB26*KA33</f>
        <v>#DIV/0!</v>
      </c>
      <c r="KC33" s="116">
        <f t="shared" si="388"/>
        <v>0</v>
      </c>
      <c r="KD33" s="90">
        <f>KD26</f>
        <v>0</v>
      </c>
      <c r="KE33" s="117">
        <f t="shared" si="389"/>
        <v>0</v>
      </c>
      <c r="KF33" s="98">
        <f t="shared" si="390"/>
        <v>0</v>
      </c>
      <c r="KG33" s="98"/>
      <c r="KH33" s="118"/>
      <c r="KI33" s="119" t="e">
        <f t="shared" si="391"/>
        <v>#DIV/0!</v>
      </c>
      <c r="KJ33" s="231">
        <f t="shared" si="392"/>
        <v>0</v>
      </c>
      <c r="KK33" s="119">
        <f>KJ33/KJ26</f>
        <v>0</v>
      </c>
      <c r="KL33" s="98">
        <f>KL26*KK33</f>
        <v>0</v>
      </c>
      <c r="KM33" s="116">
        <f t="shared" si="393"/>
        <v>0</v>
      </c>
      <c r="KN33" s="90">
        <f>KN26</f>
        <v>10.36</v>
      </c>
      <c r="KO33" s="117">
        <f t="shared" si="394"/>
        <v>0</v>
      </c>
      <c r="KP33" s="98">
        <f t="shared" si="395"/>
        <v>0</v>
      </c>
      <c r="KQ33" s="98"/>
      <c r="KR33" s="118"/>
      <c r="KS33" s="119" t="e">
        <f t="shared" si="396"/>
        <v>#DIV/0!</v>
      </c>
      <c r="KT33" s="231">
        <f t="shared" si="397"/>
        <v>0</v>
      </c>
      <c r="KU33" s="119">
        <f>KT33/KT26</f>
        <v>0</v>
      </c>
      <c r="KV33" s="98">
        <f>KV26*KU33</f>
        <v>0</v>
      </c>
      <c r="KW33" s="116">
        <f t="shared" si="398"/>
        <v>0</v>
      </c>
      <c r="KX33" s="90">
        <f>KX26</f>
        <v>10.36</v>
      </c>
      <c r="KY33" s="117">
        <f t="shared" si="399"/>
        <v>0</v>
      </c>
      <c r="KZ33" s="98">
        <f t="shared" si="400"/>
        <v>0</v>
      </c>
      <c r="LA33" s="98"/>
      <c r="LB33" s="118"/>
      <c r="LC33" s="119" t="e">
        <f t="shared" si="401"/>
        <v>#DIV/0!</v>
      </c>
      <c r="LD33" s="231">
        <f t="shared" si="402"/>
        <v>0</v>
      </c>
      <c r="LE33" s="119">
        <f>LD33/LD26</f>
        <v>0</v>
      </c>
      <c r="LF33" s="98">
        <f>LF26*LE33</f>
        <v>0</v>
      </c>
      <c r="LG33" s="116">
        <f t="shared" si="403"/>
        <v>0</v>
      </c>
      <c r="LH33" s="90">
        <f>LH26</f>
        <v>10.36</v>
      </c>
      <c r="LI33" s="117">
        <f t="shared" si="404"/>
        <v>0</v>
      </c>
      <c r="LJ33" s="98">
        <f t="shared" si="405"/>
        <v>0</v>
      </c>
      <c r="LK33" s="98"/>
      <c r="LL33" s="118"/>
      <c r="LM33" s="119" t="e">
        <f t="shared" si="406"/>
        <v>#DIV/0!</v>
      </c>
      <c r="LN33" s="231">
        <f t="shared" si="407"/>
        <v>0</v>
      </c>
      <c r="LO33" s="119">
        <f>LN33/LN26</f>
        <v>0</v>
      </c>
      <c r="LP33" s="98">
        <f>LP26*LO33</f>
        <v>0</v>
      </c>
      <c r="LQ33" s="116">
        <f t="shared" si="408"/>
        <v>0</v>
      </c>
      <c r="LR33" s="90">
        <f>LR26</f>
        <v>10.36</v>
      </c>
      <c r="LS33" s="117">
        <f t="shared" si="409"/>
        <v>0</v>
      </c>
      <c r="LT33" s="98">
        <f t="shared" si="410"/>
        <v>0</v>
      </c>
      <c r="LU33" s="98"/>
      <c r="LV33" s="118"/>
      <c r="LW33" s="119" t="e">
        <f t="shared" si="411"/>
        <v>#DIV/0!</v>
      </c>
      <c r="LX33" s="231">
        <f t="shared" si="412"/>
        <v>0</v>
      </c>
      <c r="LY33" s="119">
        <f>LX33/LX26</f>
        <v>0</v>
      </c>
      <c r="LZ33" s="98">
        <f>LZ26*LY33</f>
        <v>0</v>
      </c>
      <c r="MA33" s="116">
        <f t="shared" si="413"/>
        <v>0</v>
      </c>
      <c r="MB33" s="90">
        <f>MB26</f>
        <v>10.36</v>
      </c>
      <c r="MC33" s="117">
        <f t="shared" si="414"/>
        <v>0</v>
      </c>
      <c r="MD33" s="98">
        <f t="shared" si="415"/>
        <v>0</v>
      </c>
      <c r="ME33" s="98"/>
      <c r="MF33" s="118"/>
      <c r="MG33" s="119" t="e">
        <f t="shared" si="416"/>
        <v>#DIV/0!</v>
      </c>
      <c r="MH33" s="231">
        <f t="shared" si="417"/>
        <v>0</v>
      </c>
      <c r="MI33" s="119">
        <f>MH33/MH26</f>
        <v>0</v>
      </c>
      <c r="MJ33" s="98">
        <f>MJ26*MI33</f>
        <v>0</v>
      </c>
      <c r="MK33" s="116">
        <f t="shared" si="418"/>
        <v>0</v>
      </c>
      <c r="ML33" s="90">
        <f>ML26</f>
        <v>10.36</v>
      </c>
      <c r="MM33" s="117">
        <f t="shared" si="419"/>
        <v>0</v>
      </c>
      <c r="MN33" s="98">
        <f t="shared" si="420"/>
        <v>0</v>
      </c>
      <c r="MO33" s="98"/>
      <c r="MP33" s="118"/>
      <c r="MQ33" s="119" t="e">
        <f t="shared" si="421"/>
        <v>#DIV/0!</v>
      </c>
      <c r="MR33" s="231">
        <f t="shared" si="422"/>
        <v>0</v>
      </c>
      <c r="MS33" s="119">
        <f>MR33/MR26</f>
        <v>0</v>
      </c>
      <c r="MT33" s="98">
        <f>MT26*MS33</f>
        <v>0</v>
      </c>
      <c r="MU33" s="116">
        <f t="shared" si="423"/>
        <v>0</v>
      </c>
      <c r="MV33" s="90">
        <f>MV26</f>
        <v>10.36</v>
      </c>
      <c r="MW33" s="117">
        <f t="shared" si="424"/>
        <v>0</v>
      </c>
      <c r="MX33" s="98">
        <f t="shared" si="425"/>
        <v>0</v>
      </c>
      <c r="MY33" s="98"/>
      <c r="MZ33" s="118"/>
      <c r="NA33" s="119" t="e">
        <f t="shared" si="426"/>
        <v>#DIV/0!</v>
      </c>
      <c r="NB33" s="231">
        <f t="shared" si="427"/>
        <v>0</v>
      </c>
      <c r="NC33" s="119">
        <f>NB33/NB26</f>
        <v>0</v>
      </c>
      <c r="ND33" s="98">
        <f>ND26*NC33</f>
        <v>0</v>
      </c>
      <c r="NE33" s="116">
        <f t="shared" si="428"/>
        <v>0</v>
      </c>
      <c r="NF33" s="90">
        <f>NF26</f>
        <v>10.36</v>
      </c>
      <c r="NG33" s="117">
        <f t="shared" si="429"/>
        <v>0</v>
      </c>
      <c r="NH33" s="98">
        <f t="shared" si="430"/>
        <v>0</v>
      </c>
      <c r="NI33" s="98"/>
      <c r="NJ33" s="118"/>
      <c r="NK33" s="119" t="e">
        <f t="shared" si="431"/>
        <v>#DIV/0!</v>
      </c>
      <c r="NL33" s="231">
        <f t="shared" si="432"/>
        <v>0</v>
      </c>
      <c r="NM33" s="119">
        <f>NL33/NL26</f>
        <v>0</v>
      </c>
      <c r="NN33" s="98">
        <f>NN26*NM33</f>
        <v>0</v>
      </c>
      <c r="NO33" s="116">
        <f t="shared" si="433"/>
        <v>0</v>
      </c>
      <c r="NP33" s="90">
        <f>NP26</f>
        <v>10.36</v>
      </c>
      <c r="NQ33" s="117">
        <f t="shared" si="434"/>
        <v>0</v>
      </c>
      <c r="NR33" s="98">
        <f t="shared" si="435"/>
        <v>0</v>
      </c>
      <c r="NS33" s="98"/>
      <c r="NT33" s="118"/>
      <c r="NU33" s="119" t="e">
        <f t="shared" si="436"/>
        <v>#DIV/0!</v>
      </c>
      <c r="NV33" s="231">
        <f t="shared" si="437"/>
        <v>0</v>
      </c>
      <c r="NW33" s="119">
        <f>NV33/NV26</f>
        <v>0</v>
      </c>
      <c r="NX33" s="98">
        <f>NX26*NW33</f>
        <v>0</v>
      </c>
      <c r="NY33" s="116">
        <f t="shared" si="438"/>
        <v>0</v>
      </c>
      <c r="NZ33" s="90">
        <f>NZ26</f>
        <v>10.36</v>
      </c>
      <c r="OA33" s="117">
        <f t="shared" si="439"/>
        <v>0</v>
      </c>
      <c r="OB33" s="98">
        <f t="shared" si="440"/>
        <v>0</v>
      </c>
      <c r="OC33" s="98"/>
      <c r="OD33" s="118"/>
      <c r="OE33" s="119" t="e">
        <f t="shared" si="441"/>
        <v>#DIV/0!</v>
      </c>
      <c r="OF33" s="231">
        <f t="shared" si="442"/>
        <v>0</v>
      </c>
      <c r="OG33" s="119">
        <f>OF33/OF26</f>
        <v>0</v>
      </c>
      <c r="OH33" s="98">
        <f>OH26*OG33</f>
        <v>0</v>
      </c>
      <c r="OI33" s="116">
        <f t="shared" si="443"/>
        <v>0</v>
      </c>
      <c r="OJ33" s="90">
        <f>OJ26</f>
        <v>10.36</v>
      </c>
      <c r="OK33" s="117">
        <f t="shared" si="444"/>
        <v>0</v>
      </c>
      <c r="OL33" s="98">
        <f t="shared" si="445"/>
        <v>0</v>
      </c>
      <c r="OM33" s="98"/>
      <c r="ON33" s="118"/>
      <c r="OO33" s="119" t="e">
        <f t="shared" si="446"/>
        <v>#DIV/0!</v>
      </c>
      <c r="OP33" s="231">
        <f t="shared" si="447"/>
        <v>0</v>
      </c>
      <c r="OQ33" s="119">
        <f>OP33/OP26</f>
        <v>0</v>
      </c>
      <c r="OR33" s="98">
        <f>OR26*OQ33</f>
        <v>0</v>
      </c>
      <c r="OS33" s="116">
        <f t="shared" si="448"/>
        <v>0</v>
      </c>
      <c r="OT33" s="90">
        <f>OT26</f>
        <v>10.36</v>
      </c>
      <c r="OU33" s="117">
        <f t="shared" si="449"/>
        <v>0</v>
      </c>
      <c r="OV33" s="98">
        <f t="shared" si="450"/>
        <v>0</v>
      </c>
      <c r="OW33" s="98"/>
      <c r="OX33" s="118"/>
      <c r="OY33" s="119" t="e">
        <f t="shared" si="451"/>
        <v>#DIV/0!</v>
      </c>
      <c r="OZ33" s="231">
        <f t="shared" si="452"/>
        <v>0</v>
      </c>
      <c r="PA33" s="119">
        <f>OZ33/OZ26</f>
        <v>0</v>
      </c>
      <c r="PB33" s="98">
        <f>PB26*PA33</f>
        <v>0</v>
      </c>
      <c r="PC33" s="116">
        <f t="shared" si="453"/>
        <v>0</v>
      </c>
      <c r="PD33" s="90">
        <f>PD26</f>
        <v>10.36</v>
      </c>
      <c r="PE33" s="117">
        <f t="shared" si="454"/>
        <v>0</v>
      </c>
      <c r="PF33" s="98">
        <f t="shared" si="455"/>
        <v>0</v>
      </c>
      <c r="PG33" s="98"/>
      <c r="PH33" s="118"/>
      <c r="PI33" s="119" t="e">
        <f t="shared" si="456"/>
        <v>#DIV/0!</v>
      </c>
      <c r="PJ33" s="231">
        <f t="shared" si="457"/>
        <v>0</v>
      </c>
      <c r="PK33" s="119">
        <f>PJ33/PJ26</f>
        <v>0</v>
      </c>
      <c r="PL33" s="98">
        <f>PL26*PK33</f>
        <v>0</v>
      </c>
      <c r="PM33" s="116">
        <f t="shared" si="458"/>
        <v>0</v>
      </c>
      <c r="PN33" s="90">
        <f>PN26</f>
        <v>10.36</v>
      </c>
      <c r="PO33" s="117">
        <f t="shared" si="459"/>
        <v>0</v>
      </c>
      <c r="PP33" s="98">
        <f t="shared" si="460"/>
        <v>0</v>
      </c>
      <c r="PQ33" s="98"/>
      <c r="PR33" s="118"/>
      <c r="PS33" s="119" t="e">
        <f t="shared" si="461"/>
        <v>#DIV/0!</v>
      </c>
      <c r="PT33" s="231">
        <f t="shared" si="462"/>
        <v>0</v>
      </c>
      <c r="PU33" s="119">
        <f>PT33/PT26</f>
        <v>0</v>
      </c>
      <c r="PV33" s="98">
        <f>PV26*PU33</f>
        <v>0</v>
      </c>
      <c r="PW33" s="116">
        <f t="shared" si="463"/>
        <v>0</v>
      </c>
      <c r="PX33" s="90">
        <f>PX26</f>
        <v>10.36</v>
      </c>
      <c r="PY33" s="117">
        <f t="shared" si="464"/>
        <v>0</v>
      </c>
      <c r="PZ33" s="98">
        <f t="shared" si="465"/>
        <v>0</v>
      </c>
      <c r="QA33" s="98"/>
      <c r="QB33" s="118"/>
      <c r="QC33" s="119" t="e">
        <f t="shared" si="466"/>
        <v>#DIV/0!</v>
      </c>
      <c r="QD33" s="231">
        <f t="shared" si="467"/>
        <v>0</v>
      </c>
      <c r="QE33" s="119" t="e">
        <f>QD33/QD26</f>
        <v>#DIV/0!</v>
      </c>
      <c r="QF33" s="98" t="e">
        <f>QF26*QE33</f>
        <v>#DIV/0!</v>
      </c>
      <c r="QG33" s="116">
        <f t="shared" si="468"/>
        <v>0</v>
      </c>
      <c r="QH33" s="90">
        <f>QH26</f>
        <v>0</v>
      </c>
      <c r="QI33" s="117">
        <f t="shared" si="469"/>
        <v>0</v>
      </c>
      <c r="QJ33" s="98">
        <f t="shared" si="470"/>
        <v>0</v>
      </c>
      <c r="QK33" s="98"/>
      <c r="QL33" s="118"/>
      <c r="QM33" s="119" t="e">
        <f t="shared" si="471"/>
        <v>#DIV/0!</v>
      </c>
      <c r="QN33" s="231">
        <f t="shared" si="472"/>
        <v>0</v>
      </c>
      <c r="QO33" s="119">
        <f>QN33/QN26</f>
        <v>0</v>
      </c>
      <c r="QP33" s="98">
        <f>QP26*QO33</f>
        <v>0</v>
      </c>
      <c r="QQ33" s="116">
        <f t="shared" si="473"/>
        <v>0</v>
      </c>
      <c r="QR33" s="90">
        <f>QR26</f>
        <v>10.36</v>
      </c>
      <c r="QS33" s="117">
        <f t="shared" si="474"/>
        <v>0</v>
      </c>
      <c r="QT33" s="98">
        <f t="shared" si="475"/>
        <v>0</v>
      </c>
      <c r="QU33" s="98"/>
      <c r="QV33" s="118"/>
      <c r="QW33" s="119" t="e">
        <f t="shared" si="476"/>
        <v>#DIV/0!</v>
      </c>
      <c r="QX33" s="231">
        <f t="shared" si="477"/>
        <v>0</v>
      </c>
      <c r="QY33" s="119">
        <f>QX33/QX26</f>
        <v>0</v>
      </c>
      <c r="QZ33" s="98">
        <f>QZ26*QY33</f>
        <v>0</v>
      </c>
      <c r="RA33" s="116">
        <f t="shared" si="478"/>
        <v>0</v>
      </c>
      <c r="RB33" s="90">
        <f>RB26</f>
        <v>10.36</v>
      </c>
      <c r="RC33" s="117">
        <f t="shared" si="479"/>
        <v>0</v>
      </c>
      <c r="RD33" s="98">
        <f t="shared" si="480"/>
        <v>0</v>
      </c>
      <c r="RE33" s="98"/>
      <c r="RF33" s="118"/>
      <c r="RG33" s="119" t="e">
        <f t="shared" si="481"/>
        <v>#DIV/0!</v>
      </c>
      <c r="RH33" s="231">
        <f t="shared" si="482"/>
        <v>0</v>
      </c>
      <c r="RI33" s="119">
        <f>RH33/RH26</f>
        <v>0</v>
      </c>
      <c r="RJ33" s="98">
        <f>RJ26*RI33</f>
        <v>0</v>
      </c>
      <c r="RK33" s="116">
        <f t="shared" si="483"/>
        <v>0</v>
      </c>
      <c r="RL33" s="90">
        <f>RL26</f>
        <v>10.36</v>
      </c>
      <c r="RM33" s="117">
        <f t="shared" si="484"/>
        <v>0</v>
      </c>
      <c r="RN33" s="98">
        <f t="shared" si="485"/>
        <v>0</v>
      </c>
      <c r="RO33" s="98"/>
      <c r="RP33" s="118"/>
      <c r="RQ33" s="119" t="e">
        <f t="shared" si="486"/>
        <v>#DIV/0!</v>
      </c>
      <c r="RR33" s="231">
        <f t="shared" si="487"/>
        <v>0</v>
      </c>
      <c r="RS33" s="119">
        <f>RR33/RR26</f>
        <v>0</v>
      </c>
      <c r="RT33" s="98">
        <f>RT26*RS33</f>
        <v>0</v>
      </c>
      <c r="RU33" s="116">
        <f t="shared" si="488"/>
        <v>0</v>
      </c>
      <c r="RV33" s="90">
        <f>RV26</f>
        <v>10.36</v>
      </c>
      <c r="RW33" s="117">
        <f t="shared" si="489"/>
        <v>0</v>
      </c>
      <c r="RX33" s="98">
        <f t="shared" si="490"/>
        <v>0</v>
      </c>
      <c r="RY33" s="98"/>
      <c r="RZ33" s="118"/>
      <c r="SA33" s="119" t="e">
        <f t="shared" si="491"/>
        <v>#DIV/0!</v>
      </c>
      <c r="SB33" s="231">
        <f t="shared" si="492"/>
        <v>0</v>
      </c>
      <c r="SC33" s="119">
        <f>SB33/SB26</f>
        <v>0</v>
      </c>
      <c r="SD33" s="98">
        <f>SD26*SC33</f>
        <v>0</v>
      </c>
      <c r="SE33" s="116">
        <f t="shared" si="493"/>
        <v>0</v>
      </c>
      <c r="SF33" s="90">
        <f>SF26</f>
        <v>10.36</v>
      </c>
      <c r="SG33" s="117">
        <f t="shared" si="494"/>
        <v>0</v>
      </c>
      <c r="SH33" s="98">
        <f t="shared" si="495"/>
        <v>0</v>
      </c>
      <c r="SI33" s="98"/>
      <c r="SJ33" s="118"/>
      <c r="SK33" s="119" t="e">
        <f t="shared" si="496"/>
        <v>#DIV/0!</v>
      </c>
      <c r="SL33" s="231">
        <f t="shared" si="497"/>
        <v>0</v>
      </c>
      <c r="SM33" s="119">
        <f>SL33/SL26</f>
        <v>0</v>
      </c>
      <c r="SN33" s="98">
        <f>SN26*SM33</f>
        <v>0</v>
      </c>
      <c r="SO33" s="116">
        <f t="shared" si="498"/>
        <v>0</v>
      </c>
      <c r="SP33" s="90">
        <f>SP26</f>
        <v>10.36</v>
      </c>
      <c r="SQ33" s="117">
        <f t="shared" si="499"/>
        <v>0</v>
      </c>
      <c r="SR33" s="98">
        <f t="shared" si="500"/>
        <v>0</v>
      </c>
      <c r="SS33" s="98"/>
      <c r="ST33" s="118"/>
      <c r="SU33" s="119" t="e">
        <f t="shared" si="501"/>
        <v>#DIV/0!</v>
      </c>
      <c r="SV33" s="231">
        <f t="shared" si="502"/>
        <v>0</v>
      </c>
      <c r="SW33" s="119">
        <f>SV33/SV26</f>
        <v>0</v>
      </c>
      <c r="SX33" s="98">
        <f>SX26*SW33</f>
        <v>0</v>
      </c>
      <c r="SY33" s="116">
        <f t="shared" si="503"/>
        <v>0</v>
      </c>
      <c r="SZ33" s="90">
        <f>SZ26</f>
        <v>10.36</v>
      </c>
      <c r="TA33" s="117">
        <f t="shared" si="504"/>
        <v>0</v>
      </c>
      <c r="TB33" s="98">
        <f t="shared" si="505"/>
        <v>0</v>
      </c>
      <c r="TC33" s="98"/>
      <c r="TD33" s="118"/>
      <c r="TE33" s="119" t="e">
        <f t="shared" si="506"/>
        <v>#DIV/0!</v>
      </c>
      <c r="TF33" s="231">
        <f t="shared" si="507"/>
        <v>0</v>
      </c>
      <c r="TG33" s="119">
        <f>TF33/TF26</f>
        <v>0</v>
      </c>
      <c r="TH33" s="98">
        <f>TH26*TG33</f>
        <v>0</v>
      </c>
      <c r="TI33" s="116">
        <f t="shared" si="508"/>
        <v>0</v>
      </c>
      <c r="TJ33" s="90">
        <f>TJ26</f>
        <v>10.36</v>
      </c>
      <c r="TK33" s="117">
        <f t="shared" si="509"/>
        <v>0</v>
      </c>
      <c r="TL33" s="98">
        <f t="shared" si="510"/>
        <v>0</v>
      </c>
      <c r="TM33" s="98"/>
      <c r="TN33" s="118"/>
      <c r="TO33" s="119" t="e">
        <f t="shared" si="511"/>
        <v>#DIV/0!</v>
      </c>
      <c r="TP33" s="231">
        <f t="shared" si="512"/>
        <v>0</v>
      </c>
      <c r="TQ33" s="119">
        <f>TP33/TP26</f>
        <v>0</v>
      </c>
      <c r="TR33" s="98">
        <f>TR26*TQ33</f>
        <v>0</v>
      </c>
      <c r="TS33" s="116">
        <f t="shared" si="513"/>
        <v>0</v>
      </c>
      <c r="TT33" s="90">
        <f>TT26</f>
        <v>10.36</v>
      </c>
      <c r="TU33" s="117">
        <f t="shared" si="514"/>
        <v>0</v>
      </c>
      <c r="TV33" s="98">
        <f t="shared" si="515"/>
        <v>0</v>
      </c>
      <c r="TW33" s="98"/>
      <c r="TX33" s="118"/>
      <c r="TY33" s="119" t="e">
        <f t="shared" si="516"/>
        <v>#DIV/0!</v>
      </c>
      <c r="TZ33" s="231">
        <f t="shared" si="517"/>
        <v>0</v>
      </c>
      <c r="UA33" s="119">
        <f>TZ33/TZ26</f>
        <v>0</v>
      </c>
      <c r="UB33" s="98">
        <f>UB26*UA33</f>
        <v>0</v>
      </c>
      <c r="UC33" s="116">
        <f t="shared" si="518"/>
        <v>0</v>
      </c>
      <c r="UD33" s="90">
        <f>UD26</f>
        <v>10.36</v>
      </c>
      <c r="UE33" s="117">
        <f t="shared" si="519"/>
        <v>0</v>
      </c>
      <c r="UF33" s="98">
        <f t="shared" si="520"/>
        <v>0</v>
      </c>
      <c r="UG33" s="98"/>
      <c r="UH33" s="118"/>
      <c r="UI33" s="119" t="e">
        <f t="shared" si="521"/>
        <v>#DIV/0!</v>
      </c>
      <c r="UJ33" s="231">
        <f t="shared" si="522"/>
        <v>0</v>
      </c>
      <c r="UK33" s="119">
        <f>UJ33/UJ26</f>
        <v>0</v>
      </c>
      <c r="UL33" s="98">
        <f>UL26*UK33</f>
        <v>0</v>
      </c>
      <c r="UM33" s="116">
        <f t="shared" si="523"/>
        <v>0</v>
      </c>
      <c r="UN33" s="90">
        <f>UN26</f>
        <v>10.36</v>
      </c>
      <c r="UO33" s="117">
        <f t="shared" si="524"/>
        <v>0</v>
      </c>
      <c r="UP33" s="98">
        <f t="shared" si="525"/>
        <v>0</v>
      </c>
      <c r="UQ33" s="98"/>
      <c r="UR33" s="118"/>
      <c r="US33" s="119" t="e">
        <f t="shared" si="526"/>
        <v>#DIV/0!</v>
      </c>
      <c r="UT33" s="231">
        <f t="shared" si="527"/>
        <v>0</v>
      </c>
      <c r="UU33" s="119">
        <f>UT33/UT26</f>
        <v>0</v>
      </c>
      <c r="UV33" s="98">
        <f>UV26*UU33</f>
        <v>0</v>
      </c>
      <c r="UW33" s="116">
        <f t="shared" si="528"/>
        <v>0</v>
      </c>
      <c r="UX33" s="90">
        <f>UX26</f>
        <v>10.36</v>
      </c>
      <c r="UY33" s="117">
        <f t="shared" si="529"/>
        <v>0</v>
      </c>
      <c r="UZ33" s="98">
        <f t="shared" si="530"/>
        <v>0</v>
      </c>
      <c r="VA33" s="98"/>
      <c r="VB33" s="118"/>
      <c r="VC33" s="119" t="e">
        <f t="shared" si="531"/>
        <v>#DIV/0!</v>
      </c>
      <c r="VD33" s="231">
        <f t="shared" si="532"/>
        <v>0</v>
      </c>
      <c r="VE33" s="119">
        <f>VD33/VD26</f>
        <v>0</v>
      </c>
      <c r="VF33" s="98">
        <f>VF26*VE33</f>
        <v>0</v>
      </c>
      <c r="VG33" s="116">
        <f t="shared" si="533"/>
        <v>0</v>
      </c>
      <c r="VH33" s="90">
        <f>VH26</f>
        <v>10.36</v>
      </c>
      <c r="VI33" s="117">
        <f t="shared" si="534"/>
        <v>0</v>
      </c>
      <c r="VJ33" s="98">
        <f t="shared" si="535"/>
        <v>0</v>
      </c>
      <c r="VK33" s="98"/>
      <c r="VL33" s="118"/>
      <c r="VM33" s="119" t="e">
        <f t="shared" si="536"/>
        <v>#DIV/0!</v>
      </c>
      <c r="VN33" s="231">
        <f t="shared" si="537"/>
        <v>0</v>
      </c>
      <c r="VO33" s="119">
        <f>VN33/VN26</f>
        <v>0</v>
      </c>
      <c r="VP33" s="98">
        <f>VP26*VO33</f>
        <v>0</v>
      </c>
      <c r="VQ33" s="116">
        <f t="shared" si="538"/>
        <v>0</v>
      </c>
      <c r="VR33" s="90">
        <f>VR26</f>
        <v>10.36</v>
      </c>
      <c r="VS33" s="117">
        <f t="shared" si="539"/>
        <v>0</v>
      </c>
      <c r="VT33" s="98">
        <f t="shared" si="540"/>
        <v>0</v>
      </c>
      <c r="VU33" s="98"/>
      <c r="VV33" s="118"/>
      <c r="VW33" s="119" t="e">
        <f t="shared" si="541"/>
        <v>#DIV/0!</v>
      </c>
      <c r="VX33" s="231">
        <f t="shared" si="542"/>
        <v>0</v>
      </c>
      <c r="VY33" s="119">
        <f>VX33/VX26</f>
        <v>0</v>
      </c>
      <c r="VZ33" s="98">
        <f>VZ26*VY33</f>
        <v>0</v>
      </c>
      <c r="WA33" s="116">
        <f t="shared" si="543"/>
        <v>0</v>
      </c>
      <c r="WB33" s="90">
        <f>WB26</f>
        <v>10.36</v>
      </c>
      <c r="WC33" s="117">
        <f t="shared" si="544"/>
        <v>0</v>
      </c>
      <c r="WD33" s="98">
        <f t="shared" si="545"/>
        <v>0</v>
      </c>
      <c r="WE33" s="98"/>
      <c r="WF33" s="118"/>
      <c r="WG33" s="119" t="e">
        <f t="shared" si="546"/>
        <v>#DIV/0!</v>
      </c>
      <c r="WH33" s="213">
        <f t="shared" si="547"/>
        <v>0</v>
      </c>
      <c r="WI33" s="119">
        <f>WH33/WH26</f>
        <v>0</v>
      </c>
      <c r="WJ33" s="98">
        <f>WJ26*WI33</f>
        <v>0</v>
      </c>
      <c r="WK33" s="116">
        <f t="shared" si="548"/>
        <v>0</v>
      </c>
      <c r="WL33" s="90">
        <f>WL26</f>
        <v>10.36</v>
      </c>
      <c r="WM33" s="117">
        <f t="shared" si="549"/>
        <v>0</v>
      </c>
      <c r="WN33" s="98">
        <f t="shared" si="550"/>
        <v>0</v>
      </c>
      <c r="WO33" s="98"/>
      <c r="WP33" s="118"/>
    </row>
    <row r="34" spans="1:614" ht="48" x14ac:dyDescent="0.25">
      <c r="A34" s="5"/>
      <c r="B34" s="91" t="s">
        <v>426</v>
      </c>
      <c r="C34" s="12" t="s">
        <v>752</v>
      </c>
      <c r="D34" s="12" t="s">
        <v>439</v>
      </c>
      <c r="E34" s="4" t="s">
        <v>34</v>
      </c>
      <c r="F34" s="231">
        <f t="shared" si="247"/>
        <v>0</v>
      </c>
      <c r="G34" s="119">
        <f>F34/F26</f>
        <v>0</v>
      </c>
      <c r="H34" s="98">
        <f>H26*G34</f>
        <v>0</v>
      </c>
      <c r="I34" s="116">
        <f t="shared" si="248"/>
        <v>0</v>
      </c>
      <c r="J34" s="90">
        <f>J26</f>
        <v>10.36</v>
      </c>
      <c r="K34" s="117">
        <f t="shared" si="249"/>
        <v>0</v>
      </c>
      <c r="L34" s="98">
        <f t="shared" si="250"/>
        <v>0</v>
      </c>
      <c r="M34" s="98"/>
      <c r="N34" s="118"/>
      <c r="O34" s="119">
        <f t="shared" si="251"/>
        <v>0</v>
      </c>
      <c r="P34" s="231">
        <f t="shared" si="252"/>
        <v>52</v>
      </c>
      <c r="Q34" s="119">
        <f>P34/P26</f>
        <v>0.12264</v>
      </c>
      <c r="R34" s="98">
        <f>R26*Q34</f>
        <v>16009.43</v>
      </c>
      <c r="S34" s="116">
        <f t="shared" si="253"/>
        <v>307.87365384999998</v>
      </c>
      <c r="T34" s="90">
        <f>T26</f>
        <v>10.36</v>
      </c>
      <c r="U34" s="117">
        <f t="shared" si="254"/>
        <v>3189.57105</v>
      </c>
      <c r="V34" s="98">
        <f t="shared" si="255"/>
        <v>165857.69</v>
      </c>
      <c r="W34" s="98"/>
      <c r="X34" s="118"/>
      <c r="Y34" s="119">
        <f t="shared" si="256"/>
        <v>0.76429999999999998</v>
      </c>
      <c r="Z34" s="231">
        <f t="shared" si="257"/>
        <v>0</v>
      </c>
      <c r="AA34" s="119">
        <f>Z34/Z26</f>
        <v>0</v>
      </c>
      <c r="AB34" s="98">
        <f>AB26*AA34</f>
        <v>0</v>
      </c>
      <c r="AC34" s="116">
        <f t="shared" si="258"/>
        <v>0</v>
      </c>
      <c r="AD34" s="90">
        <f>AD26</f>
        <v>10.36</v>
      </c>
      <c r="AE34" s="117">
        <f t="shared" si="259"/>
        <v>0</v>
      </c>
      <c r="AF34" s="98">
        <f t="shared" si="260"/>
        <v>0</v>
      </c>
      <c r="AG34" s="98"/>
      <c r="AH34" s="118"/>
      <c r="AI34" s="119">
        <f t="shared" si="261"/>
        <v>0</v>
      </c>
      <c r="AJ34" s="231">
        <f t="shared" si="262"/>
        <v>13</v>
      </c>
      <c r="AK34" s="119">
        <f>AJ34/AJ26</f>
        <v>4.981E-2</v>
      </c>
      <c r="AL34" s="98">
        <f>AL26*AK34</f>
        <v>5721.67</v>
      </c>
      <c r="AM34" s="116">
        <f t="shared" si="263"/>
        <v>440.12846153999999</v>
      </c>
      <c r="AN34" s="90">
        <f>AN26</f>
        <v>10.36</v>
      </c>
      <c r="AO34" s="117">
        <f t="shared" si="264"/>
        <v>4559.7308599999997</v>
      </c>
      <c r="AP34" s="98">
        <f t="shared" si="265"/>
        <v>59276.5</v>
      </c>
      <c r="AQ34" s="98"/>
      <c r="AR34" s="118"/>
      <c r="AS34" s="119">
        <f t="shared" si="266"/>
        <v>1.09263</v>
      </c>
      <c r="AT34" s="231">
        <f t="shared" si="267"/>
        <v>0</v>
      </c>
      <c r="AU34" s="119">
        <f>AT34/AT26</f>
        <v>0</v>
      </c>
      <c r="AV34" s="98">
        <f>AV26*AU34</f>
        <v>0</v>
      </c>
      <c r="AW34" s="116">
        <f t="shared" si="268"/>
        <v>0</v>
      </c>
      <c r="AX34" s="90">
        <f>AX26</f>
        <v>10.36</v>
      </c>
      <c r="AY34" s="117">
        <f t="shared" si="269"/>
        <v>0</v>
      </c>
      <c r="AZ34" s="98">
        <f t="shared" si="270"/>
        <v>0</v>
      </c>
      <c r="BA34" s="98"/>
      <c r="BB34" s="118"/>
      <c r="BC34" s="119">
        <f t="shared" si="271"/>
        <v>0</v>
      </c>
      <c r="BD34" s="231">
        <f t="shared" si="272"/>
        <v>0</v>
      </c>
      <c r="BE34" s="119" t="e">
        <f>BD34/BD26</f>
        <v>#DIV/0!</v>
      </c>
      <c r="BF34" s="98" t="e">
        <f>BF26*BE34</f>
        <v>#DIV/0!</v>
      </c>
      <c r="BG34" s="116">
        <f t="shared" si="273"/>
        <v>0</v>
      </c>
      <c r="BH34" s="90">
        <f>BH26</f>
        <v>0</v>
      </c>
      <c r="BI34" s="117">
        <f t="shared" si="274"/>
        <v>0</v>
      </c>
      <c r="BJ34" s="98">
        <f t="shared" si="275"/>
        <v>0</v>
      </c>
      <c r="BK34" s="98"/>
      <c r="BL34" s="118"/>
      <c r="BM34" s="119">
        <f t="shared" si="276"/>
        <v>0</v>
      </c>
      <c r="BN34" s="231">
        <f t="shared" si="277"/>
        <v>0</v>
      </c>
      <c r="BO34" s="119">
        <f>BN34/BN26</f>
        <v>0</v>
      </c>
      <c r="BP34" s="98">
        <f>BP26*BO34</f>
        <v>0</v>
      </c>
      <c r="BQ34" s="116">
        <f t="shared" si="278"/>
        <v>0</v>
      </c>
      <c r="BR34" s="90">
        <f>BR26</f>
        <v>10.36</v>
      </c>
      <c r="BS34" s="117">
        <f t="shared" si="279"/>
        <v>0</v>
      </c>
      <c r="BT34" s="98">
        <f t="shared" si="280"/>
        <v>0</v>
      </c>
      <c r="BU34" s="98"/>
      <c r="BV34" s="118"/>
      <c r="BW34" s="119">
        <f t="shared" si="281"/>
        <v>0</v>
      </c>
      <c r="BX34" s="231">
        <f t="shared" si="282"/>
        <v>0</v>
      </c>
      <c r="BY34" s="119" t="e">
        <f>BX34/BX26</f>
        <v>#DIV/0!</v>
      </c>
      <c r="BZ34" s="98" t="e">
        <f>BZ26*BY34</f>
        <v>#DIV/0!</v>
      </c>
      <c r="CA34" s="116">
        <f t="shared" si="283"/>
        <v>0</v>
      </c>
      <c r="CB34" s="90">
        <f>CB26</f>
        <v>0</v>
      </c>
      <c r="CC34" s="117">
        <f t="shared" si="284"/>
        <v>0</v>
      </c>
      <c r="CD34" s="98">
        <f t="shared" si="285"/>
        <v>0</v>
      </c>
      <c r="CE34" s="98"/>
      <c r="CF34" s="118"/>
      <c r="CG34" s="119">
        <f t="shared" si="286"/>
        <v>0</v>
      </c>
      <c r="CH34" s="231">
        <f t="shared" si="287"/>
        <v>14</v>
      </c>
      <c r="CI34" s="119">
        <f>CH34/CH26</f>
        <v>8.8050000000000003E-2</v>
      </c>
      <c r="CJ34" s="98">
        <f>CJ26*CI34</f>
        <v>3069.42</v>
      </c>
      <c r="CK34" s="116">
        <f t="shared" si="288"/>
        <v>219.24428571000001</v>
      </c>
      <c r="CL34" s="90">
        <f>CL26</f>
        <v>10.36</v>
      </c>
      <c r="CM34" s="117">
        <f t="shared" si="289"/>
        <v>2271.3708000000001</v>
      </c>
      <c r="CN34" s="98">
        <f t="shared" si="290"/>
        <v>31799.19</v>
      </c>
      <c r="CO34" s="98"/>
      <c r="CP34" s="118"/>
      <c r="CQ34" s="119">
        <f t="shared" si="291"/>
        <v>0.54427999999999999</v>
      </c>
      <c r="CR34" s="231">
        <f t="shared" si="292"/>
        <v>0</v>
      </c>
      <c r="CS34" s="119" t="e">
        <f>CR34/CR26</f>
        <v>#DIV/0!</v>
      </c>
      <c r="CT34" s="98" t="e">
        <f>CT26*CS34</f>
        <v>#DIV/0!</v>
      </c>
      <c r="CU34" s="116">
        <f t="shared" si="293"/>
        <v>0</v>
      </c>
      <c r="CV34" s="90">
        <f>CV26</f>
        <v>0</v>
      </c>
      <c r="CW34" s="117">
        <f t="shared" si="294"/>
        <v>0</v>
      </c>
      <c r="CX34" s="98">
        <f t="shared" si="295"/>
        <v>0</v>
      </c>
      <c r="CY34" s="98"/>
      <c r="CZ34" s="118"/>
      <c r="DA34" s="119">
        <f t="shared" si="296"/>
        <v>0</v>
      </c>
      <c r="DB34" s="231">
        <f t="shared" si="297"/>
        <v>0</v>
      </c>
      <c r="DC34" s="119">
        <f>DB34/DB26</f>
        <v>0</v>
      </c>
      <c r="DD34" s="98">
        <f>DD26*DC34</f>
        <v>0</v>
      </c>
      <c r="DE34" s="116">
        <f t="shared" si="298"/>
        <v>0</v>
      </c>
      <c r="DF34" s="90">
        <f>DF26</f>
        <v>10.36</v>
      </c>
      <c r="DG34" s="117">
        <f t="shared" si="299"/>
        <v>0</v>
      </c>
      <c r="DH34" s="98">
        <f t="shared" si="300"/>
        <v>0</v>
      </c>
      <c r="DI34" s="98"/>
      <c r="DJ34" s="118"/>
      <c r="DK34" s="119">
        <f t="shared" si="301"/>
        <v>0</v>
      </c>
      <c r="DL34" s="231">
        <f t="shared" si="302"/>
        <v>40</v>
      </c>
      <c r="DM34" s="119">
        <f>DL34/DL26</f>
        <v>0.14652000000000001</v>
      </c>
      <c r="DN34" s="98">
        <f>DN26*DM34</f>
        <v>31575.06</v>
      </c>
      <c r="DO34" s="116">
        <f t="shared" si="303"/>
        <v>789.37649999999996</v>
      </c>
      <c r="DP34" s="90">
        <f>DP26</f>
        <v>10.36</v>
      </c>
      <c r="DQ34" s="117">
        <f t="shared" si="304"/>
        <v>8177.9405399999996</v>
      </c>
      <c r="DR34" s="98">
        <f t="shared" si="305"/>
        <v>327117.62</v>
      </c>
      <c r="DS34" s="98"/>
      <c r="DT34" s="118"/>
      <c r="DU34" s="119">
        <f t="shared" si="306"/>
        <v>1.95964</v>
      </c>
      <c r="DV34" s="231">
        <f t="shared" si="307"/>
        <v>0</v>
      </c>
      <c r="DW34" s="119">
        <f>DV34/DV26</f>
        <v>0</v>
      </c>
      <c r="DX34" s="98">
        <f>DX26*DW34</f>
        <v>0</v>
      </c>
      <c r="DY34" s="116">
        <f t="shared" si="308"/>
        <v>0</v>
      </c>
      <c r="DZ34" s="90">
        <f>DZ26</f>
        <v>10.36</v>
      </c>
      <c r="EA34" s="117">
        <f t="shared" si="309"/>
        <v>0</v>
      </c>
      <c r="EB34" s="98">
        <f t="shared" si="310"/>
        <v>0</v>
      </c>
      <c r="EC34" s="98"/>
      <c r="ED34" s="118"/>
      <c r="EE34" s="119">
        <f t="shared" si="311"/>
        <v>0</v>
      </c>
      <c r="EF34" s="231">
        <f t="shared" si="312"/>
        <v>51</v>
      </c>
      <c r="EG34" s="119">
        <f>EF34/EF26</f>
        <v>1</v>
      </c>
      <c r="EH34" s="98">
        <f>EH26*EG34</f>
        <v>22070</v>
      </c>
      <c r="EI34" s="116">
        <f t="shared" si="313"/>
        <v>432.74509804000002</v>
      </c>
      <c r="EJ34" s="90">
        <f>EJ26</f>
        <v>10.36</v>
      </c>
      <c r="EK34" s="117">
        <f t="shared" si="314"/>
        <v>4483.2392200000004</v>
      </c>
      <c r="EL34" s="98">
        <f t="shared" si="315"/>
        <v>228645.2</v>
      </c>
      <c r="EM34" s="98"/>
      <c r="EN34" s="118"/>
      <c r="EO34" s="119">
        <f t="shared" si="316"/>
        <v>1.0743</v>
      </c>
      <c r="EP34" s="231">
        <f t="shared" si="317"/>
        <v>0</v>
      </c>
      <c r="EQ34" s="119">
        <f>EP34/EP26</f>
        <v>0</v>
      </c>
      <c r="ER34" s="98">
        <f>ER26*EQ34</f>
        <v>0</v>
      </c>
      <c r="ES34" s="116">
        <f t="shared" si="318"/>
        <v>0</v>
      </c>
      <c r="ET34" s="90">
        <f>ET26</f>
        <v>10.36</v>
      </c>
      <c r="EU34" s="117">
        <f t="shared" si="319"/>
        <v>0</v>
      </c>
      <c r="EV34" s="98">
        <f t="shared" si="320"/>
        <v>0</v>
      </c>
      <c r="EW34" s="98"/>
      <c r="EX34" s="118"/>
      <c r="EY34" s="119">
        <f t="shared" si="321"/>
        <v>0</v>
      </c>
      <c r="EZ34" s="231">
        <f t="shared" si="322"/>
        <v>0</v>
      </c>
      <c r="FA34" s="119">
        <f>EZ34/EZ26</f>
        <v>0</v>
      </c>
      <c r="FB34" s="98">
        <f>FB26*FA34</f>
        <v>0</v>
      </c>
      <c r="FC34" s="116">
        <f t="shared" si="323"/>
        <v>0</v>
      </c>
      <c r="FD34" s="90">
        <f>FD26</f>
        <v>10.36</v>
      </c>
      <c r="FE34" s="117">
        <f t="shared" si="324"/>
        <v>0</v>
      </c>
      <c r="FF34" s="98">
        <f t="shared" si="325"/>
        <v>0</v>
      </c>
      <c r="FG34" s="98"/>
      <c r="FH34" s="118"/>
      <c r="FI34" s="119">
        <f t="shared" si="326"/>
        <v>0</v>
      </c>
      <c r="FJ34" s="231">
        <f t="shared" si="327"/>
        <v>0</v>
      </c>
      <c r="FK34" s="119">
        <f>FJ34/FJ26</f>
        <v>0</v>
      </c>
      <c r="FL34" s="98">
        <f>FL26*FK34</f>
        <v>0</v>
      </c>
      <c r="FM34" s="116">
        <f t="shared" si="328"/>
        <v>0</v>
      </c>
      <c r="FN34" s="90">
        <f>FN26</f>
        <v>10.36</v>
      </c>
      <c r="FO34" s="117">
        <f t="shared" si="329"/>
        <v>0</v>
      </c>
      <c r="FP34" s="98">
        <f t="shared" si="330"/>
        <v>0</v>
      </c>
      <c r="FQ34" s="98"/>
      <c r="FR34" s="118"/>
      <c r="FS34" s="119">
        <f t="shared" si="331"/>
        <v>0</v>
      </c>
      <c r="FT34" s="231">
        <f t="shared" si="332"/>
        <v>0</v>
      </c>
      <c r="FU34" s="119">
        <f>FT34/FT26</f>
        <v>0</v>
      </c>
      <c r="FV34" s="98">
        <f>FV26*FU34</f>
        <v>0</v>
      </c>
      <c r="FW34" s="116">
        <f t="shared" si="333"/>
        <v>0</v>
      </c>
      <c r="FX34" s="90">
        <f>FX26</f>
        <v>10.36</v>
      </c>
      <c r="FY34" s="117">
        <f t="shared" si="334"/>
        <v>0</v>
      </c>
      <c r="FZ34" s="98">
        <f t="shared" si="335"/>
        <v>0</v>
      </c>
      <c r="GA34" s="98"/>
      <c r="GB34" s="118"/>
      <c r="GC34" s="119">
        <f t="shared" si="336"/>
        <v>0</v>
      </c>
      <c r="GD34" s="231">
        <f t="shared" si="337"/>
        <v>0</v>
      </c>
      <c r="GE34" s="119">
        <f>GD34/GD26</f>
        <v>0</v>
      </c>
      <c r="GF34" s="98">
        <f>GF26*GE34</f>
        <v>0</v>
      </c>
      <c r="GG34" s="116">
        <f t="shared" si="338"/>
        <v>0</v>
      </c>
      <c r="GH34" s="90">
        <f>GH26</f>
        <v>10.36</v>
      </c>
      <c r="GI34" s="117">
        <f t="shared" si="339"/>
        <v>0</v>
      </c>
      <c r="GJ34" s="98">
        <f t="shared" si="340"/>
        <v>0</v>
      </c>
      <c r="GK34" s="98"/>
      <c r="GL34" s="118"/>
      <c r="GM34" s="119">
        <f t="shared" si="341"/>
        <v>0</v>
      </c>
      <c r="GN34" s="231">
        <f t="shared" si="342"/>
        <v>0</v>
      </c>
      <c r="GO34" s="119">
        <f>GN34/GN26</f>
        <v>0</v>
      </c>
      <c r="GP34" s="98">
        <f>GP26*GO34</f>
        <v>0</v>
      </c>
      <c r="GQ34" s="116">
        <f t="shared" si="343"/>
        <v>0</v>
      </c>
      <c r="GR34" s="90">
        <f>GR26</f>
        <v>10.36</v>
      </c>
      <c r="GS34" s="117">
        <f t="shared" si="344"/>
        <v>0</v>
      </c>
      <c r="GT34" s="98">
        <f t="shared" si="345"/>
        <v>0</v>
      </c>
      <c r="GU34" s="98"/>
      <c r="GV34" s="118"/>
      <c r="GW34" s="119">
        <f t="shared" si="346"/>
        <v>0</v>
      </c>
      <c r="GX34" s="231">
        <f t="shared" si="347"/>
        <v>95</v>
      </c>
      <c r="GY34" s="119">
        <f>GX34/GX26</f>
        <v>1</v>
      </c>
      <c r="GZ34" s="98">
        <f>GZ26*GY34</f>
        <v>43710</v>
      </c>
      <c r="HA34" s="116">
        <f t="shared" si="348"/>
        <v>460.10526315999999</v>
      </c>
      <c r="HB34" s="90">
        <f>HB26</f>
        <v>10.36</v>
      </c>
      <c r="HC34" s="117">
        <f t="shared" si="349"/>
        <v>4766.6905299999999</v>
      </c>
      <c r="HD34" s="98">
        <f t="shared" si="350"/>
        <v>452835.6</v>
      </c>
      <c r="HE34" s="98"/>
      <c r="HF34" s="118"/>
      <c r="HG34" s="119">
        <f t="shared" si="351"/>
        <v>1.14222</v>
      </c>
      <c r="HH34" s="231">
        <f t="shared" si="352"/>
        <v>0</v>
      </c>
      <c r="HI34" s="119">
        <f>HH34/HH26</f>
        <v>0</v>
      </c>
      <c r="HJ34" s="98">
        <f>HJ26*HI34</f>
        <v>0</v>
      </c>
      <c r="HK34" s="116">
        <f t="shared" si="353"/>
        <v>0</v>
      </c>
      <c r="HL34" s="90">
        <f>HL26</f>
        <v>10.36</v>
      </c>
      <c r="HM34" s="117">
        <f t="shared" si="354"/>
        <v>0</v>
      </c>
      <c r="HN34" s="98">
        <f t="shared" si="355"/>
        <v>0</v>
      </c>
      <c r="HO34" s="98"/>
      <c r="HP34" s="118"/>
      <c r="HQ34" s="119">
        <f t="shared" si="356"/>
        <v>0</v>
      </c>
      <c r="HR34" s="231">
        <f t="shared" si="357"/>
        <v>10</v>
      </c>
      <c r="HS34" s="119">
        <f>HR34/HR26</f>
        <v>3.61E-2</v>
      </c>
      <c r="HT34" s="98">
        <f>HT26*HS34</f>
        <v>8087.84</v>
      </c>
      <c r="HU34" s="116">
        <f t="shared" si="358"/>
        <v>808.78399999999999</v>
      </c>
      <c r="HV34" s="90">
        <f>HV26</f>
        <v>10.36</v>
      </c>
      <c r="HW34" s="117">
        <f t="shared" si="359"/>
        <v>8379.0022399999998</v>
      </c>
      <c r="HX34" s="98">
        <f t="shared" si="360"/>
        <v>83790.02</v>
      </c>
      <c r="HY34" s="98"/>
      <c r="HZ34" s="118"/>
      <c r="IA34" s="119">
        <f t="shared" si="361"/>
        <v>2.0078200000000002</v>
      </c>
      <c r="IB34" s="231">
        <f t="shared" si="362"/>
        <v>0</v>
      </c>
      <c r="IC34" s="119">
        <f>IB34/IB26</f>
        <v>0</v>
      </c>
      <c r="ID34" s="98">
        <f>ID26*IC34</f>
        <v>0</v>
      </c>
      <c r="IE34" s="116">
        <f t="shared" si="363"/>
        <v>0</v>
      </c>
      <c r="IF34" s="90">
        <f>IF26</f>
        <v>10.36</v>
      </c>
      <c r="IG34" s="117">
        <f t="shared" si="364"/>
        <v>0</v>
      </c>
      <c r="IH34" s="98">
        <f t="shared" si="365"/>
        <v>0</v>
      </c>
      <c r="II34" s="98"/>
      <c r="IJ34" s="118"/>
      <c r="IK34" s="119">
        <f t="shared" si="366"/>
        <v>0</v>
      </c>
      <c r="IL34" s="231">
        <f t="shared" si="367"/>
        <v>23</v>
      </c>
      <c r="IM34" s="119">
        <f>IL34/IL26</f>
        <v>0.14374999999999999</v>
      </c>
      <c r="IN34" s="98">
        <f>IN26*IM34</f>
        <v>12236</v>
      </c>
      <c r="IO34" s="116">
        <f t="shared" si="368"/>
        <v>532</v>
      </c>
      <c r="IP34" s="90">
        <f>IP26</f>
        <v>10.36</v>
      </c>
      <c r="IQ34" s="117">
        <f t="shared" si="369"/>
        <v>5511.52</v>
      </c>
      <c r="IR34" s="98">
        <f t="shared" si="370"/>
        <v>126764.96</v>
      </c>
      <c r="IS34" s="98"/>
      <c r="IT34" s="118"/>
      <c r="IU34" s="119">
        <f t="shared" si="371"/>
        <v>1.3207</v>
      </c>
      <c r="IV34" s="231">
        <f t="shared" si="372"/>
        <v>0</v>
      </c>
      <c r="IW34" s="119">
        <f>IV34/IV26</f>
        <v>0</v>
      </c>
      <c r="IX34" s="98">
        <f>IX26*IW34</f>
        <v>0</v>
      </c>
      <c r="IY34" s="116">
        <f t="shared" si="373"/>
        <v>0</v>
      </c>
      <c r="IZ34" s="90">
        <f>IZ26</f>
        <v>10.36</v>
      </c>
      <c r="JA34" s="117">
        <f t="shared" si="374"/>
        <v>0</v>
      </c>
      <c r="JB34" s="98">
        <f t="shared" si="375"/>
        <v>0</v>
      </c>
      <c r="JC34" s="98"/>
      <c r="JD34" s="118"/>
      <c r="JE34" s="119">
        <f t="shared" si="376"/>
        <v>0</v>
      </c>
      <c r="JF34" s="231">
        <f t="shared" si="377"/>
        <v>0</v>
      </c>
      <c r="JG34" s="119">
        <f>JF34/JF26</f>
        <v>0</v>
      </c>
      <c r="JH34" s="98">
        <f>JH26*JG34</f>
        <v>0</v>
      </c>
      <c r="JI34" s="116">
        <f t="shared" si="378"/>
        <v>0</v>
      </c>
      <c r="JJ34" s="90">
        <f>JJ26</f>
        <v>10.34</v>
      </c>
      <c r="JK34" s="117">
        <f t="shared" si="379"/>
        <v>0</v>
      </c>
      <c r="JL34" s="98">
        <f t="shared" si="380"/>
        <v>0</v>
      </c>
      <c r="JM34" s="98"/>
      <c r="JN34" s="118"/>
      <c r="JO34" s="119">
        <f t="shared" si="381"/>
        <v>0</v>
      </c>
      <c r="JP34" s="231">
        <f t="shared" si="382"/>
        <v>36</v>
      </c>
      <c r="JQ34" s="119">
        <f>JP34/JP26</f>
        <v>0.13235</v>
      </c>
      <c r="JR34" s="98">
        <f>JR26*JQ34</f>
        <v>28952.89</v>
      </c>
      <c r="JS34" s="116">
        <f t="shared" si="383"/>
        <v>804.24694443999999</v>
      </c>
      <c r="JT34" s="90">
        <f>JT26</f>
        <v>10.36</v>
      </c>
      <c r="JU34" s="117">
        <f t="shared" si="384"/>
        <v>8331.9983400000001</v>
      </c>
      <c r="JV34" s="98">
        <f t="shared" si="385"/>
        <v>299951.94</v>
      </c>
      <c r="JW34" s="98"/>
      <c r="JX34" s="118"/>
      <c r="JY34" s="119">
        <f t="shared" si="386"/>
        <v>1.99655</v>
      </c>
      <c r="JZ34" s="231">
        <f t="shared" si="387"/>
        <v>0</v>
      </c>
      <c r="KA34" s="119" t="e">
        <f>JZ34/JZ26</f>
        <v>#DIV/0!</v>
      </c>
      <c r="KB34" s="98" t="e">
        <f>KB26*KA34</f>
        <v>#DIV/0!</v>
      </c>
      <c r="KC34" s="116">
        <f t="shared" si="388"/>
        <v>0</v>
      </c>
      <c r="KD34" s="90">
        <f>KD26</f>
        <v>0</v>
      </c>
      <c r="KE34" s="117">
        <f t="shared" si="389"/>
        <v>0</v>
      </c>
      <c r="KF34" s="98">
        <f t="shared" si="390"/>
        <v>0</v>
      </c>
      <c r="KG34" s="98"/>
      <c r="KH34" s="118"/>
      <c r="KI34" s="119">
        <f t="shared" si="391"/>
        <v>0</v>
      </c>
      <c r="KJ34" s="231">
        <f t="shared" si="392"/>
        <v>15</v>
      </c>
      <c r="KK34" s="119">
        <f>KJ34/KJ26</f>
        <v>9.2020000000000005E-2</v>
      </c>
      <c r="KL34" s="98">
        <f>KL26*KK34</f>
        <v>4367.2700000000004</v>
      </c>
      <c r="KM34" s="116">
        <f t="shared" si="393"/>
        <v>291.15133333</v>
      </c>
      <c r="KN34" s="90">
        <f>KN26</f>
        <v>10.36</v>
      </c>
      <c r="KO34" s="117">
        <f t="shared" si="394"/>
        <v>3016.3278100000002</v>
      </c>
      <c r="KP34" s="98">
        <f t="shared" si="395"/>
        <v>45244.92</v>
      </c>
      <c r="KQ34" s="98"/>
      <c r="KR34" s="118"/>
      <c r="KS34" s="119">
        <f t="shared" si="396"/>
        <v>0.72279000000000004</v>
      </c>
      <c r="KT34" s="231">
        <f t="shared" si="397"/>
        <v>29</v>
      </c>
      <c r="KU34" s="119">
        <f>KT34/KT26</f>
        <v>8.455E-2</v>
      </c>
      <c r="KV34" s="98">
        <f>KV26*KU34</f>
        <v>10920.48</v>
      </c>
      <c r="KW34" s="116">
        <f t="shared" si="398"/>
        <v>376.56827586000003</v>
      </c>
      <c r="KX34" s="90">
        <f>KX26</f>
        <v>10.36</v>
      </c>
      <c r="KY34" s="117">
        <f t="shared" si="399"/>
        <v>3901.2473399999999</v>
      </c>
      <c r="KZ34" s="98">
        <f t="shared" si="400"/>
        <v>113136.17</v>
      </c>
      <c r="LA34" s="98"/>
      <c r="LB34" s="118"/>
      <c r="LC34" s="119">
        <f t="shared" si="401"/>
        <v>0.93484</v>
      </c>
      <c r="LD34" s="231">
        <f t="shared" si="402"/>
        <v>16</v>
      </c>
      <c r="LE34" s="119">
        <f>LD34/LD26</f>
        <v>5.5939999999999997E-2</v>
      </c>
      <c r="LF34" s="98">
        <f>LF26*LE34</f>
        <v>4699.5200000000004</v>
      </c>
      <c r="LG34" s="116">
        <f t="shared" si="403"/>
        <v>293.72000000000003</v>
      </c>
      <c r="LH34" s="90">
        <f>LH26</f>
        <v>10.36</v>
      </c>
      <c r="LI34" s="117">
        <f t="shared" si="404"/>
        <v>3042.9391999999998</v>
      </c>
      <c r="LJ34" s="98">
        <f t="shared" si="405"/>
        <v>48687.03</v>
      </c>
      <c r="LK34" s="98"/>
      <c r="LL34" s="118"/>
      <c r="LM34" s="119">
        <f t="shared" si="406"/>
        <v>0.72916000000000003</v>
      </c>
      <c r="LN34" s="231">
        <f t="shared" si="407"/>
        <v>0</v>
      </c>
      <c r="LO34" s="119">
        <f>LN34/LN26</f>
        <v>0</v>
      </c>
      <c r="LP34" s="98">
        <f>LP26*LO34</f>
        <v>0</v>
      </c>
      <c r="LQ34" s="116">
        <f t="shared" si="408"/>
        <v>0</v>
      </c>
      <c r="LR34" s="90">
        <f>LR26</f>
        <v>10.36</v>
      </c>
      <c r="LS34" s="117">
        <f t="shared" si="409"/>
        <v>0</v>
      </c>
      <c r="LT34" s="98">
        <f t="shared" si="410"/>
        <v>0</v>
      </c>
      <c r="LU34" s="98"/>
      <c r="LV34" s="118"/>
      <c r="LW34" s="119">
        <f t="shared" si="411"/>
        <v>0</v>
      </c>
      <c r="LX34" s="231">
        <f t="shared" si="412"/>
        <v>14</v>
      </c>
      <c r="LY34" s="119">
        <f>LX34/LX26</f>
        <v>0.12069000000000001</v>
      </c>
      <c r="LZ34" s="98">
        <f>LZ26*LY34</f>
        <v>4506.5600000000004</v>
      </c>
      <c r="MA34" s="116">
        <f t="shared" si="413"/>
        <v>321.89714285999997</v>
      </c>
      <c r="MB34" s="90">
        <f>MB26</f>
        <v>10.36</v>
      </c>
      <c r="MC34" s="117">
        <f t="shared" si="414"/>
        <v>3334.8544000000002</v>
      </c>
      <c r="MD34" s="98">
        <f t="shared" si="415"/>
        <v>46687.96</v>
      </c>
      <c r="ME34" s="98"/>
      <c r="MF34" s="118"/>
      <c r="MG34" s="119">
        <f t="shared" si="416"/>
        <v>0.79910999999999999</v>
      </c>
      <c r="MH34" s="231">
        <f t="shared" si="417"/>
        <v>14</v>
      </c>
      <c r="MI34" s="119">
        <f>MH34/MH26</f>
        <v>9.6549999999999997E-2</v>
      </c>
      <c r="MJ34" s="98">
        <f>MJ26*MI34</f>
        <v>4051.24</v>
      </c>
      <c r="MK34" s="116">
        <f t="shared" si="418"/>
        <v>289.37428570999998</v>
      </c>
      <c r="ML34" s="90">
        <f>ML26</f>
        <v>10.36</v>
      </c>
      <c r="MM34" s="117">
        <f t="shared" si="419"/>
        <v>2997.9176000000002</v>
      </c>
      <c r="MN34" s="98">
        <f t="shared" si="420"/>
        <v>41970.85</v>
      </c>
      <c r="MO34" s="98"/>
      <c r="MP34" s="118"/>
      <c r="MQ34" s="119">
        <f t="shared" si="421"/>
        <v>0.71838000000000002</v>
      </c>
      <c r="MR34" s="231">
        <f t="shared" si="422"/>
        <v>63</v>
      </c>
      <c r="MS34" s="119">
        <f>MR34/MR26</f>
        <v>0.20064000000000001</v>
      </c>
      <c r="MT34" s="98">
        <f>MT26*MS34</f>
        <v>13974.58</v>
      </c>
      <c r="MU34" s="116">
        <f t="shared" si="423"/>
        <v>221.81873016</v>
      </c>
      <c r="MV34" s="90">
        <f>MV26</f>
        <v>10.36</v>
      </c>
      <c r="MW34" s="117">
        <f t="shared" si="424"/>
        <v>2298.0420399999998</v>
      </c>
      <c r="MX34" s="98">
        <f t="shared" si="425"/>
        <v>144776.65</v>
      </c>
      <c r="MY34" s="98"/>
      <c r="MZ34" s="118"/>
      <c r="NA34" s="119">
        <f t="shared" si="426"/>
        <v>0.55066999999999999</v>
      </c>
      <c r="NB34" s="231">
        <f t="shared" si="427"/>
        <v>28</v>
      </c>
      <c r="NC34" s="119">
        <f>NB34/NB26</f>
        <v>0.27722999999999998</v>
      </c>
      <c r="ND34" s="98">
        <f>ND26*NC34</f>
        <v>11951.39</v>
      </c>
      <c r="NE34" s="116">
        <f t="shared" si="428"/>
        <v>426.83535713999999</v>
      </c>
      <c r="NF34" s="90">
        <f>NF26</f>
        <v>10.36</v>
      </c>
      <c r="NG34" s="117">
        <f t="shared" si="429"/>
        <v>4422.0142999999998</v>
      </c>
      <c r="NH34" s="98">
        <f t="shared" si="430"/>
        <v>123816.4</v>
      </c>
      <c r="NI34" s="98"/>
      <c r="NJ34" s="118"/>
      <c r="NK34" s="119">
        <f t="shared" si="431"/>
        <v>1.05962</v>
      </c>
      <c r="NL34" s="231">
        <f t="shared" si="432"/>
        <v>18</v>
      </c>
      <c r="NM34" s="119">
        <f>NL34/NL26</f>
        <v>0.11765</v>
      </c>
      <c r="NN34" s="98">
        <f>NN26*NM34</f>
        <v>7169.59</v>
      </c>
      <c r="NO34" s="116">
        <f t="shared" si="433"/>
        <v>398.31055556000001</v>
      </c>
      <c r="NP34" s="90">
        <f>NP26</f>
        <v>10.36</v>
      </c>
      <c r="NQ34" s="117">
        <f t="shared" si="434"/>
        <v>4126.4973600000003</v>
      </c>
      <c r="NR34" s="98">
        <f t="shared" si="435"/>
        <v>74276.95</v>
      </c>
      <c r="NS34" s="98"/>
      <c r="NT34" s="118"/>
      <c r="NU34" s="119">
        <f t="shared" si="436"/>
        <v>0.98880999999999997</v>
      </c>
      <c r="NV34" s="231">
        <f t="shared" si="437"/>
        <v>47</v>
      </c>
      <c r="NW34" s="119">
        <f>NV34/NV26</f>
        <v>9.7509999999999999E-2</v>
      </c>
      <c r="NX34" s="98">
        <f>NX26*NW34</f>
        <v>11178.55</v>
      </c>
      <c r="NY34" s="116">
        <f t="shared" si="438"/>
        <v>237.84148936</v>
      </c>
      <c r="NZ34" s="90">
        <f>NZ26</f>
        <v>10.36</v>
      </c>
      <c r="OA34" s="117">
        <f t="shared" si="439"/>
        <v>2464.0378300000002</v>
      </c>
      <c r="OB34" s="98">
        <f t="shared" si="440"/>
        <v>115809.78</v>
      </c>
      <c r="OC34" s="98"/>
      <c r="OD34" s="118"/>
      <c r="OE34" s="119">
        <f t="shared" si="441"/>
        <v>0.59043999999999996</v>
      </c>
      <c r="OF34" s="231">
        <f t="shared" si="442"/>
        <v>0</v>
      </c>
      <c r="OG34" s="119">
        <f>OF34/OF26</f>
        <v>0</v>
      </c>
      <c r="OH34" s="98">
        <f>OH26*OG34</f>
        <v>0</v>
      </c>
      <c r="OI34" s="116">
        <f t="shared" si="443"/>
        <v>0</v>
      </c>
      <c r="OJ34" s="90">
        <f>OJ26</f>
        <v>10.36</v>
      </c>
      <c r="OK34" s="117">
        <f t="shared" si="444"/>
        <v>0</v>
      </c>
      <c r="OL34" s="98">
        <f t="shared" si="445"/>
        <v>0</v>
      </c>
      <c r="OM34" s="98"/>
      <c r="ON34" s="118"/>
      <c r="OO34" s="119">
        <f t="shared" si="446"/>
        <v>0</v>
      </c>
      <c r="OP34" s="231">
        <f t="shared" si="447"/>
        <v>0</v>
      </c>
      <c r="OQ34" s="119">
        <f>OP34/OP26</f>
        <v>0</v>
      </c>
      <c r="OR34" s="98">
        <f>OR26*OQ34</f>
        <v>0</v>
      </c>
      <c r="OS34" s="116">
        <f t="shared" si="448"/>
        <v>0</v>
      </c>
      <c r="OT34" s="90">
        <f>OT26</f>
        <v>10.36</v>
      </c>
      <c r="OU34" s="117">
        <f t="shared" si="449"/>
        <v>0</v>
      </c>
      <c r="OV34" s="98">
        <f t="shared" si="450"/>
        <v>0</v>
      </c>
      <c r="OW34" s="98"/>
      <c r="OX34" s="118"/>
      <c r="OY34" s="119">
        <f t="shared" si="451"/>
        <v>0</v>
      </c>
      <c r="OZ34" s="231">
        <f t="shared" si="452"/>
        <v>0</v>
      </c>
      <c r="PA34" s="119">
        <f>OZ34/OZ26</f>
        <v>0</v>
      </c>
      <c r="PB34" s="98">
        <f>PB26*PA34</f>
        <v>0</v>
      </c>
      <c r="PC34" s="116">
        <f t="shared" si="453"/>
        <v>0</v>
      </c>
      <c r="PD34" s="90">
        <f>PD26</f>
        <v>10.36</v>
      </c>
      <c r="PE34" s="117">
        <f t="shared" si="454"/>
        <v>0</v>
      </c>
      <c r="PF34" s="98">
        <f t="shared" si="455"/>
        <v>0</v>
      </c>
      <c r="PG34" s="98"/>
      <c r="PH34" s="118"/>
      <c r="PI34" s="119">
        <f t="shared" si="456"/>
        <v>0</v>
      </c>
      <c r="PJ34" s="231">
        <f t="shared" si="457"/>
        <v>0</v>
      </c>
      <c r="PK34" s="119">
        <f>PJ34/PJ26</f>
        <v>0</v>
      </c>
      <c r="PL34" s="98">
        <f>PL26*PK34</f>
        <v>0</v>
      </c>
      <c r="PM34" s="116">
        <f t="shared" si="458"/>
        <v>0</v>
      </c>
      <c r="PN34" s="90">
        <f>PN26</f>
        <v>10.36</v>
      </c>
      <c r="PO34" s="117">
        <f t="shared" si="459"/>
        <v>0</v>
      </c>
      <c r="PP34" s="98">
        <f t="shared" si="460"/>
        <v>0</v>
      </c>
      <c r="PQ34" s="98"/>
      <c r="PR34" s="118"/>
      <c r="PS34" s="119">
        <f t="shared" si="461"/>
        <v>0</v>
      </c>
      <c r="PT34" s="231">
        <f t="shared" si="462"/>
        <v>0</v>
      </c>
      <c r="PU34" s="119">
        <f>PT34/PT26</f>
        <v>0</v>
      </c>
      <c r="PV34" s="98">
        <f>PV26*PU34</f>
        <v>0</v>
      </c>
      <c r="PW34" s="116">
        <f t="shared" si="463"/>
        <v>0</v>
      </c>
      <c r="PX34" s="90">
        <f>PX26</f>
        <v>10.36</v>
      </c>
      <c r="PY34" s="117">
        <f t="shared" si="464"/>
        <v>0</v>
      </c>
      <c r="PZ34" s="98">
        <f t="shared" si="465"/>
        <v>0</v>
      </c>
      <c r="QA34" s="98"/>
      <c r="QB34" s="118"/>
      <c r="QC34" s="119">
        <f t="shared" si="466"/>
        <v>0</v>
      </c>
      <c r="QD34" s="231">
        <f t="shared" si="467"/>
        <v>0</v>
      </c>
      <c r="QE34" s="119" t="e">
        <f>QD34/QD26</f>
        <v>#DIV/0!</v>
      </c>
      <c r="QF34" s="98" t="e">
        <f>QF26*QE34</f>
        <v>#DIV/0!</v>
      </c>
      <c r="QG34" s="116">
        <f t="shared" si="468"/>
        <v>0</v>
      </c>
      <c r="QH34" s="90">
        <f>QH26</f>
        <v>0</v>
      </c>
      <c r="QI34" s="117">
        <f t="shared" si="469"/>
        <v>0</v>
      </c>
      <c r="QJ34" s="98">
        <f t="shared" si="470"/>
        <v>0</v>
      </c>
      <c r="QK34" s="98"/>
      <c r="QL34" s="118"/>
      <c r="QM34" s="119">
        <f t="shared" si="471"/>
        <v>0</v>
      </c>
      <c r="QN34" s="231">
        <f t="shared" si="472"/>
        <v>0</v>
      </c>
      <c r="QO34" s="119">
        <f>QN34/QN26</f>
        <v>0</v>
      </c>
      <c r="QP34" s="98">
        <f>QP26*QO34</f>
        <v>0</v>
      </c>
      <c r="QQ34" s="116">
        <f t="shared" si="473"/>
        <v>0</v>
      </c>
      <c r="QR34" s="90">
        <f>QR26</f>
        <v>10.36</v>
      </c>
      <c r="QS34" s="117">
        <f t="shared" si="474"/>
        <v>0</v>
      </c>
      <c r="QT34" s="98">
        <f t="shared" si="475"/>
        <v>0</v>
      </c>
      <c r="QU34" s="98"/>
      <c r="QV34" s="118"/>
      <c r="QW34" s="119">
        <f t="shared" si="476"/>
        <v>0</v>
      </c>
      <c r="QX34" s="231">
        <f t="shared" si="477"/>
        <v>0</v>
      </c>
      <c r="QY34" s="119">
        <f>QX34/QX26</f>
        <v>0</v>
      </c>
      <c r="QZ34" s="98">
        <f>QZ26*QY34</f>
        <v>0</v>
      </c>
      <c r="RA34" s="116">
        <f t="shared" si="478"/>
        <v>0</v>
      </c>
      <c r="RB34" s="90">
        <f>RB26</f>
        <v>10.36</v>
      </c>
      <c r="RC34" s="117">
        <f t="shared" si="479"/>
        <v>0</v>
      </c>
      <c r="RD34" s="98">
        <f t="shared" si="480"/>
        <v>0</v>
      </c>
      <c r="RE34" s="98"/>
      <c r="RF34" s="118"/>
      <c r="RG34" s="119">
        <f t="shared" si="481"/>
        <v>0</v>
      </c>
      <c r="RH34" s="231">
        <f t="shared" si="482"/>
        <v>0</v>
      </c>
      <c r="RI34" s="119">
        <f>RH34/RH26</f>
        <v>0</v>
      </c>
      <c r="RJ34" s="98">
        <f>RJ26*RI34</f>
        <v>0</v>
      </c>
      <c r="RK34" s="116">
        <f t="shared" si="483"/>
        <v>0</v>
      </c>
      <c r="RL34" s="90">
        <f>RL26</f>
        <v>10.36</v>
      </c>
      <c r="RM34" s="117">
        <f t="shared" si="484"/>
        <v>0</v>
      </c>
      <c r="RN34" s="98">
        <f t="shared" si="485"/>
        <v>0</v>
      </c>
      <c r="RO34" s="98"/>
      <c r="RP34" s="118"/>
      <c r="RQ34" s="119">
        <f t="shared" si="486"/>
        <v>0</v>
      </c>
      <c r="RR34" s="231">
        <f t="shared" si="487"/>
        <v>0</v>
      </c>
      <c r="RS34" s="119">
        <f>RR34/RR26</f>
        <v>0</v>
      </c>
      <c r="RT34" s="98">
        <f>RT26*RS34</f>
        <v>0</v>
      </c>
      <c r="RU34" s="116">
        <f t="shared" si="488"/>
        <v>0</v>
      </c>
      <c r="RV34" s="90">
        <f>RV26</f>
        <v>10.36</v>
      </c>
      <c r="RW34" s="117">
        <f t="shared" si="489"/>
        <v>0</v>
      </c>
      <c r="RX34" s="98">
        <f t="shared" si="490"/>
        <v>0</v>
      </c>
      <c r="RY34" s="98"/>
      <c r="RZ34" s="118"/>
      <c r="SA34" s="119">
        <f t="shared" si="491"/>
        <v>0</v>
      </c>
      <c r="SB34" s="231">
        <f t="shared" si="492"/>
        <v>55</v>
      </c>
      <c r="SC34" s="119">
        <f>SB34/SB26</f>
        <v>0.1532</v>
      </c>
      <c r="SD34" s="98">
        <f>SD26*SC34</f>
        <v>19456.400000000001</v>
      </c>
      <c r="SE34" s="116">
        <f t="shared" si="493"/>
        <v>353.75272726999998</v>
      </c>
      <c r="SF34" s="90">
        <f>SF26</f>
        <v>10.36</v>
      </c>
      <c r="SG34" s="117">
        <f t="shared" si="494"/>
        <v>3664.8782500000002</v>
      </c>
      <c r="SH34" s="98">
        <f t="shared" si="495"/>
        <v>201568.3</v>
      </c>
      <c r="SI34" s="98"/>
      <c r="SJ34" s="118"/>
      <c r="SK34" s="119">
        <f t="shared" si="496"/>
        <v>0.87819999999999998</v>
      </c>
      <c r="SL34" s="231">
        <f t="shared" si="497"/>
        <v>0</v>
      </c>
      <c r="SM34" s="119">
        <f>SL34/SL26</f>
        <v>0</v>
      </c>
      <c r="SN34" s="98">
        <f>SN26*SM34</f>
        <v>0</v>
      </c>
      <c r="SO34" s="116">
        <f t="shared" si="498"/>
        <v>0</v>
      </c>
      <c r="SP34" s="90">
        <f>SP26</f>
        <v>10.36</v>
      </c>
      <c r="SQ34" s="117">
        <f t="shared" si="499"/>
        <v>0</v>
      </c>
      <c r="SR34" s="98">
        <f t="shared" si="500"/>
        <v>0</v>
      </c>
      <c r="SS34" s="98"/>
      <c r="ST34" s="118"/>
      <c r="SU34" s="119">
        <f t="shared" si="501"/>
        <v>0</v>
      </c>
      <c r="SV34" s="231">
        <f t="shared" si="502"/>
        <v>34</v>
      </c>
      <c r="SW34" s="119">
        <f>SV34/SV26</f>
        <v>0.11371000000000001</v>
      </c>
      <c r="SX34" s="98">
        <f>SX26*SW34</f>
        <v>14146.66</v>
      </c>
      <c r="SY34" s="116">
        <f t="shared" si="503"/>
        <v>416.07823529000001</v>
      </c>
      <c r="SZ34" s="90">
        <f>SZ26</f>
        <v>10.36</v>
      </c>
      <c r="TA34" s="117">
        <f t="shared" si="504"/>
        <v>4310.5705200000002</v>
      </c>
      <c r="TB34" s="98">
        <f t="shared" si="505"/>
        <v>146559.4</v>
      </c>
      <c r="TC34" s="98"/>
      <c r="TD34" s="118"/>
      <c r="TE34" s="119">
        <f t="shared" si="506"/>
        <v>1.0329200000000001</v>
      </c>
      <c r="TF34" s="231">
        <f t="shared" si="507"/>
        <v>11</v>
      </c>
      <c r="TG34" s="119">
        <f>TF34/TF26</f>
        <v>4.1509999999999998E-2</v>
      </c>
      <c r="TH34" s="98">
        <f>TH26*TG34</f>
        <v>8507.89</v>
      </c>
      <c r="TI34" s="116">
        <f t="shared" si="508"/>
        <v>773.44454544999996</v>
      </c>
      <c r="TJ34" s="90">
        <f>TJ26</f>
        <v>10.36</v>
      </c>
      <c r="TK34" s="117">
        <f t="shared" si="509"/>
        <v>8012.8854899999997</v>
      </c>
      <c r="TL34" s="98">
        <f t="shared" si="510"/>
        <v>88141.74</v>
      </c>
      <c r="TM34" s="98"/>
      <c r="TN34" s="118"/>
      <c r="TO34" s="119">
        <f t="shared" si="511"/>
        <v>1.9200900000000001</v>
      </c>
      <c r="TP34" s="231">
        <f t="shared" si="512"/>
        <v>0</v>
      </c>
      <c r="TQ34" s="119">
        <f>TP34/TP26</f>
        <v>0</v>
      </c>
      <c r="TR34" s="98">
        <f>TR26*TQ34</f>
        <v>0</v>
      </c>
      <c r="TS34" s="116">
        <f t="shared" si="513"/>
        <v>0</v>
      </c>
      <c r="TT34" s="90">
        <f>TT26</f>
        <v>10.36</v>
      </c>
      <c r="TU34" s="117">
        <f t="shared" si="514"/>
        <v>0</v>
      </c>
      <c r="TV34" s="98">
        <f t="shared" si="515"/>
        <v>0</v>
      </c>
      <c r="TW34" s="98"/>
      <c r="TX34" s="118"/>
      <c r="TY34" s="119">
        <f t="shared" si="516"/>
        <v>0</v>
      </c>
      <c r="TZ34" s="231">
        <f t="shared" si="517"/>
        <v>45</v>
      </c>
      <c r="UA34" s="119">
        <f>TZ34/TZ26</f>
        <v>0.17716999999999999</v>
      </c>
      <c r="UB34" s="98">
        <f>UB26*UA34</f>
        <v>10617.8</v>
      </c>
      <c r="UC34" s="116">
        <f t="shared" si="518"/>
        <v>235.95111111</v>
      </c>
      <c r="UD34" s="90">
        <f>UD26</f>
        <v>10.36</v>
      </c>
      <c r="UE34" s="117">
        <f t="shared" si="519"/>
        <v>2444.4535099999998</v>
      </c>
      <c r="UF34" s="98">
        <f t="shared" si="520"/>
        <v>110000.41</v>
      </c>
      <c r="UG34" s="98"/>
      <c r="UH34" s="118"/>
      <c r="UI34" s="119">
        <f t="shared" si="521"/>
        <v>0.58574999999999999</v>
      </c>
      <c r="UJ34" s="231">
        <f t="shared" si="522"/>
        <v>0</v>
      </c>
      <c r="UK34" s="119">
        <f>UJ34/UJ26</f>
        <v>0</v>
      </c>
      <c r="UL34" s="98">
        <f>UL26*UK34</f>
        <v>0</v>
      </c>
      <c r="UM34" s="116">
        <f t="shared" si="523"/>
        <v>0</v>
      </c>
      <c r="UN34" s="90">
        <f>UN26</f>
        <v>10.36</v>
      </c>
      <c r="UO34" s="117">
        <f t="shared" si="524"/>
        <v>0</v>
      </c>
      <c r="UP34" s="98">
        <f t="shared" si="525"/>
        <v>0</v>
      </c>
      <c r="UQ34" s="98"/>
      <c r="UR34" s="118"/>
      <c r="US34" s="119">
        <f t="shared" si="526"/>
        <v>0</v>
      </c>
      <c r="UT34" s="231">
        <f t="shared" si="527"/>
        <v>12</v>
      </c>
      <c r="UU34" s="119">
        <f>UT34/UT26</f>
        <v>3.6470000000000002E-2</v>
      </c>
      <c r="UV34" s="98">
        <f>UV26*UU34</f>
        <v>6954.1</v>
      </c>
      <c r="UW34" s="116">
        <f t="shared" si="528"/>
        <v>579.50833333000003</v>
      </c>
      <c r="UX34" s="90">
        <f>UX26</f>
        <v>10.36</v>
      </c>
      <c r="UY34" s="117">
        <f t="shared" si="529"/>
        <v>6003.70633</v>
      </c>
      <c r="UZ34" s="98">
        <f t="shared" si="530"/>
        <v>72044.479999999996</v>
      </c>
      <c r="VA34" s="98"/>
      <c r="VB34" s="118"/>
      <c r="VC34" s="119">
        <f t="shared" si="531"/>
        <v>1.4386399999999999</v>
      </c>
      <c r="VD34" s="231">
        <f t="shared" si="532"/>
        <v>27</v>
      </c>
      <c r="VE34" s="119">
        <f>VD34/VD26</f>
        <v>8.4909999999999999E-2</v>
      </c>
      <c r="VF34" s="98">
        <f>VF26*VE34</f>
        <v>7839.74</v>
      </c>
      <c r="VG34" s="116">
        <f t="shared" si="533"/>
        <v>290.36074073999998</v>
      </c>
      <c r="VH34" s="90">
        <f>VH26</f>
        <v>10.36</v>
      </c>
      <c r="VI34" s="117">
        <f t="shared" si="534"/>
        <v>3008.1372700000002</v>
      </c>
      <c r="VJ34" s="98">
        <f t="shared" si="535"/>
        <v>81219.710000000006</v>
      </c>
      <c r="VK34" s="98"/>
      <c r="VL34" s="118"/>
      <c r="VM34" s="119">
        <f t="shared" si="536"/>
        <v>0.72082000000000002</v>
      </c>
      <c r="VN34" s="231">
        <f t="shared" si="537"/>
        <v>16</v>
      </c>
      <c r="VO34" s="119">
        <f>VN34/VN26</f>
        <v>3.107E-2</v>
      </c>
      <c r="VP34" s="98">
        <f>VP26*VO34</f>
        <v>8903.42</v>
      </c>
      <c r="VQ34" s="116">
        <f t="shared" si="538"/>
        <v>556.46375</v>
      </c>
      <c r="VR34" s="90">
        <f>VR26</f>
        <v>10.36</v>
      </c>
      <c r="VS34" s="117">
        <f t="shared" si="539"/>
        <v>5764.9644500000004</v>
      </c>
      <c r="VT34" s="98">
        <f t="shared" si="540"/>
        <v>92239.43</v>
      </c>
      <c r="VU34" s="98"/>
      <c r="VV34" s="118"/>
      <c r="VW34" s="119">
        <f t="shared" si="541"/>
        <v>1.3814299999999999</v>
      </c>
      <c r="VX34" s="231">
        <f t="shared" si="542"/>
        <v>22</v>
      </c>
      <c r="VY34" s="119">
        <f>VX34/VX26</f>
        <v>6.3769999999999993E-2</v>
      </c>
      <c r="VZ34" s="98">
        <f>VZ26*VY34</f>
        <v>10652.14</v>
      </c>
      <c r="WA34" s="116">
        <f t="shared" si="543"/>
        <v>484.18818182000001</v>
      </c>
      <c r="WB34" s="90">
        <f>WB26</f>
        <v>10.36</v>
      </c>
      <c r="WC34" s="117">
        <f t="shared" si="544"/>
        <v>5016.1895599999998</v>
      </c>
      <c r="WD34" s="98">
        <f t="shared" si="545"/>
        <v>110356.17</v>
      </c>
      <c r="WE34" s="98"/>
      <c r="WF34" s="118"/>
      <c r="WG34" s="119">
        <f t="shared" si="546"/>
        <v>1.202</v>
      </c>
      <c r="WH34" s="213">
        <f t="shared" si="547"/>
        <v>800</v>
      </c>
      <c r="WI34" s="119">
        <f>WH34/WH26</f>
        <v>6.5750000000000003E-2</v>
      </c>
      <c r="WJ34" s="98">
        <f>WJ26*WI34</f>
        <v>322253.90000000002</v>
      </c>
      <c r="WK34" s="116">
        <f t="shared" si="548"/>
        <v>402.81737500000003</v>
      </c>
      <c r="WL34" s="90">
        <f>WL26</f>
        <v>10.36</v>
      </c>
      <c r="WM34" s="117">
        <f t="shared" si="549"/>
        <v>4173.1880099999998</v>
      </c>
      <c r="WN34" s="98">
        <f t="shared" si="550"/>
        <v>3338550.41</v>
      </c>
      <c r="WO34" s="98"/>
      <c r="WP34" s="118"/>
    </row>
    <row r="35" spans="1:614" ht="48" x14ac:dyDescent="0.25">
      <c r="A35" s="5"/>
      <c r="B35" s="91" t="s">
        <v>431</v>
      </c>
      <c r="C35" s="12" t="s">
        <v>750</v>
      </c>
      <c r="D35" s="12" t="s">
        <v>438</v>
      </c>
      <c r="E35" s="4" t="s">
        <v>34</v>
      </c>
      <c r="F35" s="231">
        <f t="shared" si="247"/>
        <v>0</v>
      </c>
      <c r="G35" s="119">
        <f>F35/F26</f>
        <v>0</v>
      </c>
      <c r="H35" s="98">
        <f>H26*G35</f>
        <v>0</v>
      </c>
      <c r="I35" s="116">
        <f t="shared" si="248"/>
        <v>0</v>
      </c>
      <c r="J35" s="90">
        <f>J26</f>
        <v>10.36</v>
      </c>
      <c r="K35" s="117">
        <f t="shared" si="249"/>
        <v>0</v>
      </c>
      <c r="L35" s="98">
        <f t="shared" si="250"/>
        <v>0</v>
      </c>
      <c r="M35" s="98"/>
      <c r="N35" s="118"/>
      <c r="O35" s="119" t="e">
        <f t="shared" si="251"/>
        <v>#DIV/0!</v>
      </c>
      <c r="P35" s="231">
        <f t="shared" si="252"/>
        <v>0</v>
      </c>
      <c r="Q35" s="119">
        <f>P35/P26</f>
        <v>0</v>
      </c>
      <c r="R35" s="98">
        <f>R26*Q35</f>
        <v>0</v>
      </c>
      <c r="S35" s="116">
        <f t="shared" si="253"/>
        <v>0</v>
      </c>
      <c r="T35" s="90">
        <f>T26</f>
        <v>10.36</v>
      </c>
      <c r="U35" s="117">
        <f t="shared" si="254"/>
        <v>0</v>
      </c>
      <c r="V35" s="98">
        <f t="shared" si="255"/>
        <v>0</v>
      </c>
      <c r="W35" s="98"/>
      <c r="X35" s="118"/>
      <c r="Y35" s="119" t="e">
        <f t="shared" si="256"/>
        <v>#DIV/0!</v>
      </c>
      <c r="Z35" s="231">
        <f t="shared" si="257"/>
        <v>0</v>
      </c>
      <c r="AA35" s="119">
        <f>Z35/Z26</f>
        <v>0</v>
      </c>
      <c r="AB35" s="98">
        <f>AB26*AA35</f>
        <v>0</v>
      </c>
      <c r="AC35" s="116">
        <f t="shared" si="258"/>
        <v>0</v>
      </c>
      <c r="AD35" s="90">
        <f>AD26</f>
        <v>10.36</v>
      </c>
      <c r="AE35" s="117">
        <f t="shared" si="259"/>
        <v>0</v>
      </c>
      <c r="AF35" s="98">
        <f t="shared" si="260"/>
        <v>0</v>
      </c>
      <c r="AG35" s="98"/>
      <c r="AH35" s="118"/>
      <c r="AI35" s="119" t="e">
        <f t="shared" si="261"/>
        <v>#DIV/0!</v>
      </c>
      <c r="AJ35" s="231">
        <f t="shared" si="262"/>
        <v>0</v>
      </c>
      <c r="AK35" s="119">
        <f>AJ35/AJ26</f>
        <v>0</v>
      </c>
      <c r="AL35" s="98">
        <f>AL26*AK35</f>
        <v>0</v>
      </c>
      <c r="AM35" s="116">
        <f t="shared" si="263"/>
        <v>0</v>
      </c>
      <c r="AN35" s="90">
        <f>AN26</f>
        <v>10.36</v>
      </c>
      <c r="AO35" s="117">
        <f t="shared" si="264"/>
        <v>0</v>
      </c>
      <c r="AP35" s="98">
        <f t="shared" si="265"/>
        <v>0</v>
      </c>
      <c r="AQ35" s="98"/>
      <c r="AR35" s="118"/>
      <c r="AS35" s="119" t="e">
        <f t="shared" si="266"/>
        <v>#DIV/0!</v>
      </c>
      <c r="AT35" s="231">
        <f t="shared" si="267"/>
        <v>0</v>
      </c>
      <c r="AU35" s="119">
        <f>AT35/AT26</f>
        <v>0</v>
      </c>
      <c r="AV35" s="98">
        <f>AV26*AU35</f>
        <v>0</v>
      </c>
      <c r="AW35" s="116">
        <f t="shared" si="268"/>
        <v>0</v>
      </c>
      <c r="AX35" s="90">
        <f>AX26</f>
        <v>10.36</v>
      </c>
      <c r="AY35" s="117">
        <f t="shared" si="269"/>
        <v>0</v>
      </c>
      <c r="AZ35" s="98">
        <f t="shared" si="270"/>
        <v>0</v>
      </c>
      <c r="BA35" s="98"/>
      <c r="BB35" s="118"/>
      <c r="BC35" s="119" t="e">
        <f t="shared" si="271"/>
        <v>#DIV/0!</v>
      </c>
      <c r="BD35" s="231">
        <f t="shared" si="272"/>
        <v>0</v>
      </c>
      <c r="BE35" s="119" t="e">
        <f>BD35/BD26</f>
        <v>#DIV/0!</v>
      </c>
      <c r="BF35" s="98" t="e">
        <f>BF26*BE35</f>
        <v>#DIV/0!</v>
      </c>
      <c r="BG35" s="116">
        <f t="shared" si="273"/>
        <v>0</v>
      </c>
      <c r="BH35" s="90">
        <f>BH26</f>
        <v>0</v>
      </c>
      <c r="BI35" s="117">
        <f t="shared" si="274"/>
        <v>0</v>
      </c>
      <c r="BJ35" s="98">
        <f t="shared" si="275"/>
        <v>0</v>
      </c>
      <c r="BK35" s="98"/>
      <c r="BL35" s="118"/>
      <c r="BM35" s="119" t="e">
        <f t="shared" si="276"/>
        <v>#DIV/0!</v>
      </c>
      <c r="BN35" s="231">
        <f t="shared" si="277"/>
        <v>0</v>
      </c>
      <c r="BO35" s="119">
        <f>BN35/BN26</f>
        <v>0</v>
      </c>
      <c r="BP35" s="98">
        <f>BP26*BO35</f>
        <v>0</v>
      </c>
      <c r="BQ35" s="116">
        <f t="shared" si="278"/>
        <v>0</v>
      </c>
      <c r="BR35" s="90">
        <f>BR26</f>
        <v>10.36</v>
      </c>
      <c r="BS35" s="117">
        <f t="shared" si="279"/>
        <v>0</v>
      </c>
      <c r="BT35" s="98">
        <f t="shared" si="280"/>
        <v>0</v>
      </c>
      <c r="BU35" s="98"/>
      <c r="BV35" s="118"/>
      <c r="BW35" s="119" t="e">
        <f t="shared" si="281"/>
        <v>#DIV/0!</v>
      </c>
      <c r="BX35" s="231">
        <f t="shared" si="282"/>
        <v>0</v>
      </c>
      <c r="BY35" s="119" t="e">
        <f>BX35/BX26</f>
        <v>#DIV/0!</v>
      </c>
      <c r="BZ35" s="98" t="e">
        <f>BZ26*BY35</f>
        <v>#DIV/0!</v>
      </c>
      <c r="CA35" s="116">
        <f t="shared" si="283"/>
        <v>0</v>
      </c>
      <c r="CB35" s="90">
        <f>CB26</f>
        <v>0</v>
      </c>
      <c r="CC35" s="117">
        <f t="shared" si="284"/>
        <v>0</v>
      </c>
      <c r="CD35" s="98">
        <f t="shared" si="285"/>
        <v>0</v>
      </c>
      <c r="CE35" s="98"/>
      <c r="CF35" s="118"/>
      <c r="CG35" s="119" t="e">
        <f t="shared" si="286"/>
        <v>#DIV/0!</v>
      </c>
      <c r="CH35" s="231">
        <f t="shared" si="287"/>
        <v>0</v>
      </c>
      <c r="CI35" s="119">
        <f>CH35/CH26</f>
        <v>0</v>
      </c>
      <c r="CJ35" s="98">
        <f>CJ26*CI35</f>
        <v>0</v>
      </c>
      <c r="CK35" s="116">
        <f t="shared" si="288"/>
        <v>0</v>
      </c>
      <c r="CL35" s="90">
        <f>CL26</f>
        <v>10.36</v>
      </c>
      <c r="CM35" s="117">
        <f t="shared" si="289"/>
        <v>0</v>
      </c>
      <c r="CN35" s="98">
        <f t="shared" si="290"/>
        <v>0</v>
      </c>
      <c r="CO35" s="98"/>
      <c r="CP35" s="118"/>
      <c r="CQ35" s="119" t="e">
        <f t="shared" si="291"/>
        <v>#DIV/0!</v>
      </c>
      <c r="CR35" s="231">
        <f t="shared" si="292"/>
        <v>0</v>
      </c>
      <c r="CS35" s="119" t="e">
        <f>CR35/CR26</f>
        <v>#DIV/0!</v>
      </c>
      <c r="CT35" s="98" t="e">
        <f>CT26*CS35</f>
        <v>#DIV/0!</v>
      </c>
      <c r="CU35" s="116">
        <f t="shared" si="293"/>
        <v>0</v>
      </c>
      <c r="CV35" s="90">
        <f>CV26</f>
        <v>0</v>
      </c>
      <c r="CW35" s="117">
        <f t="shared" si="294"/>
        <v>0</v>
      </c>
      <c r="CX35" s="98">
        <f t="shared" si="295"/>
        <v>0</v>
      </c>
      <c r="CY35" s="98"/>
      <c r="CZ35" s="118"/>
      <c r="DA35" s="119" t="e">
        <f t="shared" si="296"/>
        <v>#DIV/0!</v>
      </c>
      <c r="DB35" s="231">
        <f t="shared" si="297"/>
        <v>0</v>
      </c>
      <c r="DC35" s="119">
        <f>DB35/DB26</f>
        <v>0</v>
      </c>
      <c r="DD35" s="98">
        <f>DD26*DC35</f>
        <v>0</v>
      </c>
      <c r="DE35" s="116">
        <f t="shared" si="298"/>
        <v>0</v>
      </c>
      <c r="DF35" s="90">
        <f>DF26</f>
        <v>10.36</v>
      </c>
      <c r="DG35" s="117">
        <f t="shared" si="299"/>
        <v>0</v>
      </c>
      <c r="DH35" s="98">
        <f t="shared" si="300"/>
        <v>0</v>
      </c>
      <c r="DI35" s="98"/>
      <c r="DJ35" s="118"/>
      <c r="DK35" s="119" t="e">
        <f t="shared" si="301"/>
        <v>#DIV/0!</v>
      </c>
      <c r="DL35" s="231">
        <f t="shared" si="302"/>
        <v>0</v>
      </c>
      <c r="DM35" s="119">
        <f>DL35/DL26</f>
        <v>0</v>
      </c>
      <c r="DN35" s="98">
        <f>DN26*DM35</f>
        <v>0</v>
      </c>
      <c r="DO35" s="116">
        <f t="shared" si="303"/>
        <v>0</v>
      </c>
      <c r="DP35" s="90">
        <f>DP26</f>
        <v>10.36</v>
      </c>
      <c r="DQ35" s="117">
        <f t="shared" si="304"/>
        <v>0</v>
      </c>
      <c r="DR35" s="98">
        <f t="shared" si="305"/>
        <v>0</v>
      </c>
      <c r="DS35" s="98"/>
      <c r="DT35" s="118"/>
      <c r="DU35" s="119" t="e">
        <f t="shared" si="306"/>
        <v>#DIV/0!</v>
      </c>
      <c r="DV35" s="231">
        <f t="shared" si="307"/>
        <v>0</v>
      </c>
      <c r="DW35" s="119">
        <f>DV35/DV26</f>
        <v>0</v>
      </c>
      <c r="DX35" s="98">
        <f>DX26*DW35</f>
        <v>0</v>
      </c>
      <c r="DY35" s="116">
        <f t="shared" si="308"/>
        <v>0</v>
      </c>
      <c r="DZ35" s="90">
        <f>DZ26</f>
        <v>10.36</v>
      </c>
      <c r="EA35" s="117">
        <f t="shared" si="309"/>
        <v>0</v>
      </c>
      <c r="EB35" s="98">
        <f t="shared" si="310"/>
        <v>0</v>
      </c>
      <c r="EC35" s="98"/>
      <c r="ED35" s="118"/>
      <c r="EE35" s="119" t="e">
        <f t="shared" si="311"/>
        <v>#DIV/0!</v>
      </c>
      <c r="EF35" s="231">
        <f t="shared" si="312"/>
        <v>0</v>
      </c>
      <c r="EG35" s="119">
        <f>EF35/EF26</f>
        <v>0</v>
      </c>
      <c r="EH35" s="98">
        <f>EH26*EG35</f>
        <v>0</v>
      </c>
      <c r="EI35" s="116">
        <f t="shared" si="313"/>
        <v>0</v>
      </c>
      <c r="EJ35" s="90">
        <f>EJ26</f>
        <v>10.36</v>
      </c>
      <c r="EK35" s="117">
        <f t="shared" si="314"/>
        <v>0</v>
      </c>
      <c r="EL35" s="98">
        <f t="shared" si="315"/>
        <v>0</v>
      </c>
      <c r="EM35" s="98"/>
      <c r="EN35" s="118"/>
      <c r="EO35" s="119" t="e">
        <f t="shared" si="316"/>
        <v>#DIV/0!</v>
      </c>
      <c r="EP35" s="231">
        <f t="shared" si="317"/>
        <v>0</v>
      </c>
      <c r="EQ35" s="119">
        <f>EP35/EP26</f>
        <v>0</v>
      </c>
      <c r="ER35" s="98">
        <f>ER26*EQ35</f>
        <v>0</v>
      </c>
      <c r="ES35" s="116">
        <f t="shared" si="318"/>
        <v>0</v>
      </c>
      <c r="ET35" s="90">
        <f>ET26</f>
        <v>10.36</v>
      </c>
      <c r="EU35" s="117">
        <f t="shared" si="319"/>
        <v>0</v>
      </c>
      <c r="EV35" s="98">
        <f t="shared" si="320"/>
        <v>0</v>
      </c>
      <c r="EW35" s="98"/>
      <c r="EX35" s="118"/>
      <c r="EY35" s="119" t="e">
        <f t="shared" si="321"/>
        <v>#DIV/0!</v>
      </c>
      <c r="EZ35" s="231">
        <f t="shared" si="322"/>
        <v>0</v>
      </c>
      <c r="FA35" s="119">
        <f>EZ35/EZ26</f>
        <v>0</v>
      </c>
      <c r="FB35" s="98">
        <f>FB26*FA35</f>
        <v>0</v>
      </c>
      <c r="FC35" s="116">
        <f t="shared" si="323"/>
        <v>0</v>
      </c>
      <c r="FD35" s="90">
        <f>FD26</f>
        <v>10.36</v>
      </c>
      <c r="FE35" s="117">
        <f t="shared" si="324"/>
        <v>0</v>
      </c>
      <c r="FF35" s="98">
        <f t="shared" si="325"/>
        <v>0</v>
      </c>
      <c r="FG35" s="98"/>
      <c r="FH35" s="118"/>
      <c r="FI35" s="119" t="e">
        <f t="shared" si="326"/>
        <v>#DIV/0!</v>
      </c>
      <c r="FJ35" s="231">
        <f t="shared" si="327"/>
        <v>0</v>
      </c>
      <c r="FK35" s="119">
        <f>FJ35/FJ26</f>
        <v>0</v>
      </c>
      <c r="FL35" s="98">
        <f>FL26*FK35</f>
        <v>0</v>
      </c>
      <c r="FM35" s="116">
        <f t="shared" si="328"/>
        <v>0</v>
      </c>
      <c r="FN35" s="90">
        <f>FN26</f>
        <v>10.36</v>
      </c>
      <c r="FO35" s="117">
        <f t="shared" si="329"/>
        <v>0</v>
      </c>
      <c r="FP35" s="98">
        <f t="shared" si="330"/>
        <v>0</v>
      </c>
      <c r="FQ35" s="98"/>
      <c r="FR35" s="118"/>
      <c r="FS35" s="119" t="e">
        <f t="shared" si="331"/>
        <v>#DIV/0!</v>
      </c>
      <c r="FT35" s="231">
        <f t="shared" si="332"/>
        <v>0</v>
      </c>
      <c r="FU35" s="119">
        <f>FT35/FT26</f>
        <v>0</v>
      </c>
      <c r="FV35" s="98">
        <f>FV26*FU35</f>
        <v>0</v>
      </c>
      <c r="FW35" s="116">
        <f t="shared" si="333"/>
        <v>0</v>
      </c>
      <c r="FX35" s="90">
        <f>FX26</f>
        <v>10.36</v>
      </c>
      <c r="FY35" s="117">
        <f t="shared" si="334"/>
        <v>0</v>
      </c>
      <c r="FZ35" s="98">
        <f t="shared" si="335"/>
        <v>0</v>
      </c>
      <c r="GA35" s="98"/>
      <c r="GB35" s="118"/>
      <c r="GC35" s="119" t="e">
        <f t="shared" si="336"/>
        <v>#DIV/0!</v>
      </c>
      <c r="GD35" s="231">
        <f t="shared" si="337"/>
        <v>0</v>
      </c>
      <c r="GE35" s="119">
        <f>GD35/GD26</f>
        <v>0</v>
      </c>
      <c r="GF35" s="98">
        <f>GF26*GE35</f>
        <v>0</v>
      </c>
      <c r="GG35" s="116">
        <f t="shared" si="338"/>
        <v>0</v>
      </c>
      <c r="GH35" s="90">
        <f>GH26</f>
        <v>10.36</v>
      </c>
      <c r="GI35" s="117">
        <f t="shared" si="339"/>
        <v>0</v>
      </c>
      <c r="GJ35" s="98">
        <f t="shared" si="340"/>
        <v>0</v>
      </c>
      <c r="GK35" s="98"/>
      <c r="GL35" s="118"/>
      <c r="GM35" s="119" t="e">
        <f t="shared" si="341"/>
        <v>#DIV/0!</v>
      </c>
      <c r="GN35" s="231">
        <f t="shared" si="342"/>
        <v>0</v>
      </c>
      <c r="GO35" s="119">
        <f>GN35/GN26</f>
        <v>0</v>
      </c>
      <c r="GP35" s="98">
        <f>GP26*GO35</f>
        <v>0</v>
      </c>
      <c r="GQ35" s="116">
        <f t="shared" si="343"/>
        <v>0</v>
      </c>
      <c r="GR35" s="90">
        <f>GR26</f>
        <v>10.36</v>
      </c>
      <c r="GS35" s="117">
        <f t="shared" si="344"/>
        <v>0</v>
      </c>
      <c r="GT35" s="98">
        <f t="shared" si="345"/>
        <v>0</v>
      </c>
      <c r="GU35" s="98"/>
      <c r="GV35" s="118"/>
      <c r="GW35" s="119" t="e">
        <f t="shared" si="346"/>
        <v>#DIV/0!</v>
      </c>
      <c r="GX35" s="231">
        <f t="shared" si="347"/>
        <v>0</v>
      </c>
      <c r="GY35" s="119">
        <f>GX35/GX26</f>
        <v>0</v>
      </c>
      <c r="GZ35" s="98">
        <f>GZ26*GY35</f>
        <v>0</v>
      </c>
      <c r="HA35" s="116">
        <f t="shared" si="348"/>
        <v>0</v>
      </c>
      <c r="HB35" s="90">
        <f>HB26</f>
        <v>10.36</v>
      </c>
      <c r="HC35" s="117">
        <f t="shared" si="349"/>
        <v>0</v>
      </c>
      <c r="HD35" s="98">
        <f t="shared" si="350"/>
        <v>0</v>
      </c>
      <c r="HE35" s="98"/>
      <c r="HF35" s="118"/>
      <c r="HG35" s="119" t="e">
        <f t="shared" si="351"/>
        <v>#DIV/0!</v>
      </c>
      <c r="HH35" s="231">
        <f t="shared" si="352"/>
        <v>0</v>
      </c>
      <c r="HI35" s="119">
        <f>HH35/HH26</f>
        <v>0</v>
      </c>
      <c r="HJ35" s="98">
        <f>HJ26*HI35</f>
        <v>0</v>
      </c>
      <c r="HK35" s="116">
        <f t="shared" si="353"/>
        <v>0</v>
      </c>
      <c r="HL35" s="90">
        <f>HL26</f>
        <v>10.36</v>
      </c>
      <c r="HM35" s="117">
        <f t="shared" si="354"/>
        <v>0</v>
      </c>
      <c r="HN35" s="98">
        <f t="shared" si="355"/>
        <v>0</v>
      </c>
      <c r="HO35" s="98"/>
      <c r="HP35" s="118"/>
      <c r="HQ35" s="119" t="e">
        <f t="shared" si="356"/>
        <v>#DIV/0!</v>
      </c>
      <c r="HR35" s="231">
        <f t="shared" si="357"/>
        <v>0</v>
      </c>
      <c r="HS35" s="119">
        <f>HR35/HR26</f>
        <v>0</v>
      </c>
      <c r="HT35" s="98">
        <f>HT26*HS35</f>
        <v>0</v>
      </c>
      <c r="HU35" s="116">
        <f t="shared" si="358"/>
        <v>0</v>
      </c>
      <c r="HV35" s="90">
        <f>HV26</f>
        <v>10.36</v>
      </c>
      <c r="HW35" s="117">
        <f t="shared" si="359"/>
        <v>0</v>
      </c>
      <c r="HX35" s="98">
        <f t="shared" si="360"/>
        <v>0</v>
      </c>
      <c r="HY35" s="98"/>
      <c r="HZ35" s="118"/>
      <c r="IA35" s="119" t="e">
        <f t="shared" si="361"/>
        <v>#DIV/0!</v>
      </c>
      <c r="IB35" s="231">
        <f t="shared" si="362"/>
        <v>0</v>
      </c>
      <c r="IC35" s="119">
        <f>IB35/IB26</f>
        <v>0</v>
      </c>
      <c r="ID35" s="98">
        <f>ID26*IC35</f>
        <v>0</v>
      </c>
      <c r="IE35" s="116">
        <f t="shared" si="363"/>
        <v>0</v>
      </c>
      <c r="IF35" s="90">
        <f>IF26</f>
        <v>10.36</v>
      </c>
      <c r="IG35" s="117">
        <f t="shared" si="364"/>
        <v>0</v>
      </c>
      <c r="IH35" s="98">
        <f t="shared" si="365"/>
        <v>0</v>
      </c>
      <c r="II35" s="98"/>
      <c r="IJ35" s="118"/>
      <c r="IK35" s="119" t="e">
        <f t="shared" si="366"/>
        <v>#DIV/0!</v>
      </c>
      <c r="IL35" s="231">
        <f t="shared" si="367"/>
        <v>0</v>
      </c>
      <c r="IM35" s="119">
        <f>IL35/IL26</f>
        <v>0</v>
      </c>
      <c r="IN35" s="98">
        <f>IN26*IM35</f>
        <v>0</v>
      </c>
      <c r="IO35" s="116">
        <f t="shared" si="368"/>
        <v>0</v>
      </c>
      <c r="IP35" s="90">
        <f>IP26</f>
        <v>10.36</v>
      </c>
      <c r="IQ35" s="117">
        <f t="shared" si="369"/>
        <v>0</v>
      </c>
      <c r="IR35" s="98">
        <f t="shared" si="370"/>
        <v>0</v>
      </c>
      <c r="IS35" s="98"/>
      <c r="IT35" s="118"/>
      <c r="IU35" s="119" t="e">
        <f t="shared" si="371"/>
        <v>#DIV/0!</v>
      </c>
      <c r="IV35" s="231">
        <f t="shared" si="372"/>
        <v>0</v>
      </c>
      <c r="IW35" s="119">
        <f>IV35/IV26</f>
        <v>0</v>
      </c>
      <c r="IX35" s="98">
        <f>IX26*IW35</f>
        <v>0</v>
      </c>
      <c r="IY35" s="116">
        <f t="shared" si="373"/>
        <v>0</v>
      </c>
      <c r="IZ35" s="90">
        <f>IZ26</f>
        <v>10.36</v>
      </c>
      <c r="JA35" s="117">
        <f t="shared" si="374"/>
        <v>0</v>
      </c>
      <c r="JB35" s="98">
        <f t="shared" si="375"/>
        <v>0</v>
      </c>
      <c r="JC35" s="98"/>
      <c r="JD35" s="118"/>
      <c r="JE35" s="119" t="e">
        <f t="shared" si="376"/>
        <v>#DIV/0!</v>
      </c>
      <c r="JF35" s="231">
        <f t="shared" si="377"/>
        <v>0</v>
      </c>
      <c r="JG35" s="119">
        <f>JF35/JF26</f>
        <v>0</v>
      </c>
      <c r="JH35" s="98">
        <f>JH26*JG35</f>
        <v>0</v>
      </c>
      <c r="JI35" s="116">
        <f t="shared" si="378"/>
        <v>0</v>
      </c>
      <c r="JJ35" s="90">
        <f>JJ26</f>
        <v>10.34</v>
      </c>
      <c r="JK35" s="117">
        <f t="shared" si="379"/>
        <v>0</v>
      </c>
      <c r="JL35" s="98">
        <f t="shared" si="380"/>
        <v>0</v>
      </c>
      <c r="JM35" s="98"/>
      <c r="JN35" s="118"/>
      <c r="JO35" s="119" t="e">
        <f t="shared" si="381"/>
        <v>#DIV/0!</v>
      </c>
      <c r="JP35" s="231">
        <f t="shared" si="382"/>
        <v>0</v>
      </c>
      <c r="JQ35" s="119">
        <f>JP35/JP26</f>
        <v>0</v>
      </c>
      <c r="JR35" s="98">
        <f>JR26*JQ35</f>
        <v>0</v>
      </c>
      <c r="JS35" s="116">
        <f t="shared" si="383"/>
        <v>0</v>
      </c>
      <c r="JT35" s="90">
        <f>JT26</f>
        <v>10.36</v>
      </c>
      <c r="JU35" s="117">
        <f t="shared" si="384"/>
        <v>0</v>
      </c>
      <c r="JV35" s="98">
        <f t="shared" si="385"/>
        <v>0</v>
      </c>
      <c r="JW35" s="98"/>
      <c r="JX35" s="118"/>
      <c r="JY35" s="119" t="e">
        <f t="shared" si="386"/>
        <v>#DIV/0!</v>
      </c>
      <c r="JZ35" s="231">
        <f t="shared" si="387"/>
        <v>0</v>
      </c>
      <c r="KA35" s="119" t="e">
        <f>JZ35/JZ26</f>
        <v>#DIV/0!</v>
      </c>
      <c r="KB35" s="98" t="e">
        <f>KB26*KA35</f>
        <v>#DIV/0!</v>
      </c>
      <c r="KC35" s="116">
        <f t="shared" si="388"/>
        <v>0</v>
      </c>
      <c r="KD35" s="90">
        <f>KD26</f>
        <v>0</v>
      </c>
      <c r="KE35" s="117">
        <f t="shared" si="389"/>
        <v>0</v>
      </c>
      <c r="KF35" s="98">
        <f t="shared" si="390"/>
        <v>0</v>
      </c>
      <c r="KG35" s="98"/>
      <c r="KH35" s="118"/>
      <c r="KI35" s="119" t="e">
        <f t="shared" si="391"/>
        <v>#DIV/0!</v>
      </c>
      <c r="KJ35" s="231">
        <f t="shared" si="392"/>
        <v>0</v>
      </c>
      <c r="KK35" s="119">
        <f>KJ35/KJ26</f>
        <v>0</v>
      </c>
      <c r="KL35" s="98">
        <f>KL26*KK35</f>
        <v>0</v>
      </c>
      <c r="KM35" s="116">
        <f t="shared" si="393"/>
        <v>0</v>
      </c>
      <c r="KN35" s="90">
        <f>KN26</f>
        <v>10.36</v>
      </c>
      <c r="KO35" s="117">
        <f t="shared" si="394"/>
        <v>0</v>
      </c>
      <c r="KP35" s="98">
        <f t="shared" si="395"/>
        <v>0</v>
      </c>
      <c r="KQ35" s="98"/>
      <c r="KR35" s="118"/>
      <c r="KS35" s="119" t="e">
        <f t="shared" si="396"/>
        <v>#DIV/0!</v>
      </c>
      <c r="KT35" s="231">
        <f t="shared" si="397"/>
        <v>0</v>
      </c>
      <c r="KU35" s="119">
        <f>KT35/KT26</f>
        <v>0</v>
      </c>
      <c r="KV35" s="98">
        <f>KV26*KU35</f>
        <v>0</v>
      </c>
      <c r="KW35" s="116">
        <f t="shared" si="398"/>
        <v>0</v>
      </c>
      <c r="KX35" s="90">
        <f>KX26</f>
        <v>10.36</v>
      </c>
      <c r="KY35" s="117">
        <f t="shared" si="399"/>
        <v>0</v>
      </c>
      <c r="KZ35" s="98">
        <f t="shared" si="400"/>
        <v>0</v>
      </c>
      <c r="LA35" s="98"/>
      <c r="LB35" s="118"/>
      <c r="LC35" s="119" t="e">
        <f t="shared" si="401"/>
        <v>#DIV/0!</v>
      </c>
      <c r="LD35" s="231">
        <f t="shared" si="402"/>
        <v>0</v>
      </c>
      <c r="LE35" s="119">
        <f>LD35/LD26</f>
        <v>0</v>
      </c>
      <c r="LF35" s="98">
        <f>LF26*LE35</f>
        <v>0</v>
      </c>
      <c r="LG35" s="116">
        <f t="shared" si="403"/>
        <v>0</v>
      </c>
      <c r="LH35" s="90">
        <f>LH26</f>
        <v>10.36</v>
      </c>
      <c r="LI35" s="117">
        <f t="shared" si="404"/>
        <v>0</v>
      </c>
      <c r="LJ35" s="98">
        <f t="shared" si="405"/>
        <v>0</v>
      </c>
      <c r="LK35" s="98"/>
      <c r="LL35" s="118"/>
      <c r="LM35" s="119" t="e">
        <f t="shared" si="406"/>
        <v>#DIV/0!</v>
      </c>
      <c r="LN35" s="231">
        <f t="shared" si="407"/>
        <v>0</v>
      </c>
      <c r="LO35" s="119">
        <f>LN35/LN26</f>
        <v>0</v>
      </c>
      <c r="LP35" s="98">
        <f>LP26*LO35</f>
        <v>0</v>
      </c>
      <c r="LQ35" s="116">
        <f t="shared" si="408"/>
        <v>0</v>
      </c>
      <c r="LR35" s="90">
        <f>LR26</f>
        <v>10.36</v>
      </c>
      <c r="LS35" s="117">
        <f t="shared" si="409"/>
        <v>0</v>
      </c>
      <c r="LT35" s="98">
        <f t="shared" si="410"/>
        <v>0</v>
      </c>
      <c r="LU35" s="98"/>
      <c r="LV35" s="118"/>
      <c r="LW35" s="119" t="e">
        <f t="shared" si="411"/>
        <v>#DIV/0!</v>
      </c>
      <c r="LX35" s="231">
        <f t="shared" si="412"/>
        <v>0</v>
      </c>
      <c r="LY35" s="119">
        <f>LX35/LX26</f>
        <v>0</v>
      </c>
      <c r="LZ35" s="98">
        <f>LZ26*LY35</f>
        <v>0</v>
      </c>
      <c r="MA35" s="116">
        <f t="shared" si="413"/>
        <v>0</v>
      </c>
      <c r="MB35" s="90">
        <f>MB26</f>
        <v>10.36</v>
      </c>
      <c r="MC35" s="117">
        <f t="shared" si="414"/>
        <v>0</v>
      </c>
      <c r="MD35" s="98">
        <f t="shared" si="415"/>
        <v>0</v>
      </c>
      <c r="ME35" s="98"/>
      <c r="MF35" s="118"/>
      <c r="MG35" s="119" t="e">
        <f t="shared" si="416"/>
        <v>#DIV/0!</v>
      </c>
      <c r="MH35" s="231">
        <f t="shared" si="417"/>
        <v>0</v>
      </c>
      <c r="MI35" s="119">
        <f>MH35/MH26</f>
        <v>0</v>
      </c>
      <c r="MJ35" s="98">
        <f>MJ26*MI35</f>
        <v>0</v>
      </c>
      <c r="MK35" s="116">
        <f t="shared" si="418"/>
        <v>0</v>
      </c>
      <c r="ML35" s="90">
        <f>ML26</f>
        <v>10.36</v>
      </c>
      <c r="MM35" s="117">
        <f t="shared" si="419"/>
        <v>0</v>
      </c>
      <c r="MN35" s="98">
        <f t="shared" si="420"/>
        <v>0</v>
      </c>
      <c r="MO35" s="98"/>
      <c r="MP35" s="118"/>
      <c r="MQ35" s="119" t="e">
        <f t="shared" si="421"/>
        <v>#DIV/0!</v>
      </c>
      <c r="MR35" s="231">
        <f t="shared" si="422"/>
        <v>0</v>
      </c>
      <c r="MS35" s="119">
        <f>MR35/MR26</f>
        <v>0</v>
      </c>
      <c r="MT35" s="98">
        <f>MT26*MS35</f>
        <v>0</v>
      </c>
      <c r="MU35" s="116">
        <f t="shared" si="423"/>
        <v>0</v>
      </c>
      <c r="MV35" s="90">
        <f>MV26</f>
        <v>10.36</v>
      </c>
      <c r="MW35" s="117">
        <f t="shared" si="424"/>
        <v>0</v>
      </c>
      <c r="MX35" s="98">
        <f t="shared" si="425"/>
        <v>0</v>
      </c>
      <c r="MY35" s="98"/>
      <c r="MZ35" s="118"/>
      <c r="NA35" s="119" t="e">
        <f t="shared" si="426"/>
        <v>#DIV/0!</v>
      </c>
      <c r="NB35" s="231">
        <f t="shared" si="427"/>
        <v>0</v>
      </c>
      <c r="NC35" s="119">
        <f>NB35/NB26</f>
        <v>0</v>
      </c>
      <c r="ND35" s="98">
        <f>ND26*NC35</f>
        <v>0</v>
      </c>
      <c r="NE35" s="116">
        <f t="shared" si="428"/>
        <v>0</v>
      </c>
      <c r="NF35" s="90">
        <f>NF26</f>
        <v>10.36</v>
      </c>
      <c r="NG35" s="117">
        <f t="shared" si="429"/>
        <v>0</v>
      </c>
      <c r="NH35" s="98">
        <f t="shared" si="430"/>
        <v>0</v>
      </c>
      <c r="NI35" s="98"/>
      <c r="NJ35" s="118"/>
      <c r="NK35" s="119" t="e">
        <f t="shared" si="431"/>
        <v>#DIV/0!</v>
      </c>
      <c r="NL35" s="231">
        <f t="shared" si="432"/>
        <v>0</v>
      </c>
      <c r="NM35" s="119">
        <f>NL35/NL26</f>
        <v>0</v>
      </c>
      <c r="NN35" s="98">
        <f>NN26*NM35</f>
        <v>0</v>
      </c>
      <c r="NO35" s="116">
        <f t="shared" si="433"/>
        <v>0</v>
      </c>
      <c r="NP35" s="90">
        <f>NP26</f>
        <v>10.36</v>
      </c>
      <c r="NQ35" s="117">
        <f t="shared" si="434"/>
        <v>0</v>
      </c>
      <c r="NR35" s="98">
        <f t="shared" si="435"/>
        <v>0</v>
      </c>
      <c r="NS35" s="98"/>
      <c r="NT35" s="118"/>
      <c r="NU35" s="119" t="e">
        <f t="shared" si="436"/>
        <v>#DIV/0!</v>
      </c>
      <c r="NV35" s="231">
        <f t="shared" si="437"/>
        <v>0</v>
      </c>
      <c r="NW35" s="119">
        <f>NV35/NV26</f>
        <v>0</v>
      </c>
      <c r="NX35" s="98">
        <f>NX26*NW35</f>
        <v>0</v>
      </c>
      <c r="NY35" s="116">
        <f t="shared" si="438"/>
        <v>0</v>
      </c>
      <c r="NZ35" s="90">
        <f>NZ26</f>
        <v>10.36</v>
      </c>
      <c r="OA35" s="117">
        <f t="shared" si="439"/>
        <v>0</v>
      </c>
      <c r="OB35" s="98">
        <f t="shared" si="440"/>
        <v>0</v>
      </c>
      <c r="OC35" s="98"/>
      <c r="OD35" s="118"/>
      <c r="OE35" s="119" t="e">
        <f t="shared" si="441"/>
        <v>#DIV/0!</v>
      </c>
      <c r="OF35" s="231">
        <f t="shared" si="442"/>
        <v>0</v>
      </c>
      <c r="OG35" s="119">
        <f>OF35/OF26</f>
        <v>0</v>
      </c>
      <c r="OH35" s="98">
        <f>OH26*OG35</f>
        <v>0</v>
      </c>
      <c r="OI35" s="116">
        <f t="shared" si="443"/>
        <v>0</v>
      </c>
      <c r="OJ35" s="90">
        <f>OJ26</f>
        <v>10.36</v>
      </c>
      <c r="OK35" s="117">
        <f t="shared" si="444"/>
        <v>0</v>
      </c>
      <c r="OL35" s="98">
        <f t="shared" si="445"/>
        <v>0</v>
      </c>
      <c r="OM35" s="98"/>
      <c r="ON35" s="118"/>
      <c r="OO35" s="119" t="e">
        <f t="shared" si="446"/>
        <v>#DIV/0!</v>
      </c>
      <c r="OP35" s="231">
        <f t="shared" si="447"/>
        <v>0</v>
      </c>
      <c r="OQ35" s="119">
        <f>OP35/OP26</f>
        <v>0</v>
      </c>
      <c r="OR35" s="98">
        <f>OR26*OQ35</f>
        <v>0</v>
      </c>
      <c r="OS35" s="116">
        <f t="shared" si="448"/>
        <v>0</v>
      </c>
      <c r="OT35" s="90">
        <f>OT26</f>
        <v>10.36</v>
      </c>
      <c r="OU35" s="117">
        <f t="shared" si="449"/>
        <v>0</v>
      </c>
      <c r="OV35" s="98">
        <f t="shared" si="450"/>
        <v>0</v>
      </c>
      <c r="OW35" s="98"/>
      <c r="OX35" s="118"/>
      <c r="OY35" s="119" t="e">
        <f t="shared" si="451"/>
        <v>#DIV/0!</v>
      </c>
      <c r="OZ35" s="231">
        <f t="shared" si="452"/>
        <v>0</v>
      </c>
      <c r="PA35" s="119">
        <f>OZ35/OZ26</f>
        <v>0</v>
      </c>
      <c r="PB35" s="98">
        <f>PB26*PA35</f>
        <v>0</v>
      </c>
      <c r="PC35" s="116">
        <f t="shared" si="453"/>
        <v>0</v>
      </c>
      <c r="PD35" s="90">
        <f>PD26</f>
        <v>10.36</v>
      </c>
      <c r="PE35" s="117">
        <f t="shared" si="454"/>
        <v>0</v>
      </c>
      <c r="PF35" s="98">
        <f t="shared" si="455"/>
        <v>0</v>
      </c>
      <c r="PG35" s="98"/>
      <c r="PH35" s="118"/>
      <c r="PI35" s="119" t="e">
        <f t="shared" si="456"/>
        <v>#DIV/0!</v>
      </c>
      <c r="PJ35" s="231">
        <f t="shared" si="457"/>
        <v>0</v>
      </c>
      <c r="PK35" s="119">
        <f>PJ35/PJ26</f>
        <v>0</v>
      </c>
      <c r="PL35" s="98">
        <f>PL26*PK35</f>
        <v>0</v>
      </c>
      <c r="PM35" s="116">
        <f t="shared" si="458"/>
        <v>0</v>
      </c>
      <c r="PN35" s="90">
        <f>PN26</f>
        <v>10.36</v>
      </c>
      <c r="PO35" s="117">
        <f t="shared" si="459"/>
        <v>0</v>
      </c>
      <c r="PP35" s="98">
        <f t="shared" si="460"/>
        <v>0</v>
      </c>
      <c r="PQ35" s="98"/>
      <c r="PR35" s="118"/>
      <c r="PS35" s="119" t="e">
        <f t="shared" si="461"/>
        <v>#DIV/0!</v>
      </c>
      <c r="PT35" s="231">
        <f t="shared" si="462"/>
        <v>0</v>
      </c>
      <c r="PU35" s="119">
        <f>PT35/PT26</f>
        <v>0</v>
      </c>
      <c r="PV35" s="98">
        <f>PV26*PU35</f>
        <v>0</v>
      </c>
      <c r="PW35" s="116">
        <f t="shared" si="463"/>
        <v>0</v>
      </c>
      <c r="PX35" s="90">
        <f>PX26</f>
        <v>10.36</v>
      </c>
      <c r="PY35" s="117">
        <f t="shared" si="464"/>
        <v>0</v>
      </c>
      <c r="PZ35" s="98">
        <f t="shared" si="465"/>
        <v>0</v>
      </c>
      <c r="QA35" s="98"/>
      <c r="QB35" s="118"/>
      <c r="QC35" s="119" t="e">
        <f t="shared" si="466"/>
        <v>#DIV/0!</v>
      </c>
      <c r="QD35" s="231">
        <f t="shared" si="467"/>
        <v>0</v>
      </c>
      <c r="QE35" s="119" t="e">
        <f>QD35/QD26</f>
        <v>#DIV/0!</v>
      </c>
      <c r="QF35" s="98" t="e">
        <f>QF26*QE35</f>
        <v>#DIV/0!</v>
      </c>
      <c r="QG35" s="116">
        <f t="shared" si="468"/>
        <v>0</v>
      </c>
      <c r="QH35" s="90">
        <f>QH26</f>
        <v>0</v>
      </c>
      <c r="QI35" s="117">
        <f t="shared" si="469"/>
        <v>0</v>
      </c>
      <c r="QJ35" s="98">
        <f t="shared" si="470"/>
        <v>0</v>
      </c>
      <c r="QK35" s="98"/>
      <c r="QL35" s="118"/>
      <c r="QM35" s="119" t="e">
        <f t="shared" si="471"/>
        <v>#DIV/0!</v>
      </c>
      <c r="QN35" s="231">
        <f t="shared" si="472"/>
        <v>0</v>
      </c>
      <c r="QO35" s="119">
        <f>QN35/QN26</f>
        <v>0</v>
      </c>
      <c r="QP35" s="98">
        <f>QP26*QO35</f>
        <v>0</v>
      </c>
      <c r="QQ35" s="116">
        <f t="shared" si="473"/>
        <v>0</v>
      </c>
      <c r="QR35" s="90">
        <f>QR26</f>
        <v>10.36</v>
      </c>
      <c r="QS35" s="117">
        <f t="shared" si="474"/>
        <v>0</v>
      </c>
      <c r="QT35" s="98">
        <f t="shared" si="475"/>
        <v>0</v>
      </c>
      <c r="QU35" s="98"/>
      <c r="QV35" s="118"/>
      <c r="QW35" s="119" t="e">
        <f t="shared" si="476"/>
        <v>#DIV/0!</v>
      </c>
      <c r="QX35" s="231">
        <f t="shared" si="477"/>
        <v>0</v>
      </c>
      <c r="QY35" s="119">
        <f>QX35/QX26</f>
        <v>0</v>
      </c>
      <c r="QZ35" s="98">
        <f>QZ26*QY35</f>
        <v>0</v>
      </c>
      <c r="RA35" s="116">
        <f t="shared" si="478"/>
        <v>0</v>
      </c>
      <c r="RB35" s="90">
        <f>RB26</f>
        <v>10.36</v>
      </c>
      <c r="RC35" s="117">
        <f t="shared" si="479"/>
        <v>0</v>
      </c>
      <c r="RD35" s="98">
        <f t="shared" si="480"/>
        <v>0</v>
      </c>
      <c r="RE35" s="98"/>
      <c r="RF35" s="118"/>
      <c r="RG35" s="119" t="e">
        <f t="shared" si="481"/>
        <v>#DIV/0!</v>
      </c>
      <c r="RH35" s="231">
        <f t="shared" si="482"/>
        <v>0</v>
      </c>
      <c r="RI35" s="119">
        <f>RH35/RH26</f>
        <v>0</v>
      </c>
      <c r="RJ35" s="98">
        <f>RJ26*RI35</f>
        <v>0</v>
      </c>
      <c r="RK35" s="116">
        <f t="shared" si="483"/>
        <v>0</v>
      </c>
      <c r="RL35" s="90">
        <f>RL26</f>
        <v>10.36</v>
      </c>
      <c r="RM35" s="117">
        <f t="shared" si="484"/>
        <v>0</v>
      </c>
      <c r="RN35" s="98">
        <f t="shared" si="485"/>
        <v>0</v>
      </c>
      <c r="RO35" s="98"/>
      <c r="RP35" s="118"/>
      <c r="RQ35" s="119" t="e">
        <f t="shared" si="486"/>
        <v>#DIV/0!</v>
      </c>
      <c r="RR35" s="231">
        <f t="shared" si="487"/>
        <v>0</v>
      </c>
      <c r="RS35" s="119">
        <f>RR35/RR26</f>
        <v>0</v>
      </c>
      <c r="RT35" s="98">
        <f>RT26*RS35</f>
        <v>0</v>
      </c>
      <c r="RU35" s="116">
        <f t="shared" si="488"/>
        <v>0</v>
      </c>
      <c r="RV35" s="90">
        <f>RV26</f>
        <v>10.36</v>
      </c>
      <c r="RW35" s="117">
        <f t="shared" si="489"/>
        <v>0</v>
      </c>
      <c r="RX35" s="98">
        <f t="shared" si="490"/>
        <v>0</v>
      </c>
      <c r="RY35" s="98"/>
      <c r="RZ35" s="118"/>
      <c r="SA35" s="119" t="e">
        <f t="shared" si="491"/>
        <v>#DIV/0!</v>
      </c>
      <c r="SB35" s="231">
        <f t="shared" si="492"/>
        <v>0</v>
      </c>
      <c r="SC35" s="119">
        <f>SB35/SB26</f>
        <v>0</v>
      </c>
      <c r="SD35" s="98">
        <f>SD26*SC35</f>
        <v>0</v>
      </c>
      <c r="SE35" s="116">
        <f t="shared" si="493"/>
        <v>0</v>
      </c>
      <c r="SF35" s="90">
        <f>SF26</f>
        <v>10.36</v>
      </c>
      <c r="SG35" s="117">
        <f t="shared" si="494"/>
        <v>0</v>
      </c>
      <c r="SH35" s="98">
        <f t="shared" si="495"/>
        <v>0</v>
      </c>
      <c r="SI35" s="98"/>
      <c r="SJ35" s="118"/>
      <c r="SK35" s="119" t="e">
        <f t="shared" si="496"/>
        <v>#DIV/0!</v>
      </c>
      <c r="SL35" s="231">
        <f t="shared" si="497"/>
        <v>0</v>
      </c>
      <c r="SM35" s="119">
        <f>SL35/SL26</f>
        <v>0</v>
      </c>
      <c r="SN35" s="98">
        <f>SN26*SM35</f>
        <v>0</v>
      </c>
      <c r="SO35" s="116">
        <f t="shared" si="498"/>
        <v>0</v>
      </c>
      <c r="SP35" s="90">
        <f>SP26</f>
        <v>10.36</v>
      </c>
      <c r="SQ35" s="117">
        <f t="shared" si="499"/>
        <v>0</v>
      </c>
      <c r="SR35" s="98">
        <f t="shared" si="500"/>
        <v>0</v>
      </c>
      <c r="SS35" s="98"/>
      <c r="ST35" s="118"/>
      <c r="SU35" s="119" t="e">
        <f t="shared" si="501"/>
        <v>#DIV/0!</v>
      </c>
      <c r="SV35" s="231">
        <f t="shared" si="502"/>
        <v>0</v>
      </c>
      <c r="SW35" s="119">
        <f>SV35/SV26</f>
        <v>0</v>
      </c>
      <c r="SX35" s="98">
        <f>SX26*SW35</f>
        <v>0</v>
      </c>
      <c r="SY35" s="116">
        <f t="shared" si="503"/>
        <v>0</v>
      </c>
      <c r="SZ35" s="90">
        <f>SZ26</f>
        <v>10.36</v>
      </c>
      <c r="TA35" s="117">
        <f t="shared" si="504"/>
        <v>0</v>
      </c>
      <c r="TB35" s="98">
        <f t="shared" si="505"/>
        <v>0</v>
      </c>
      <c r="TC35" s="98"/>
      <c r="TD35" s="118"/>
      <c r="TE35" s="119" t="e">
        <f t="shared" si="506"/>
        <v>#DIV/0!</v>
      </c>
      <c r="TF35" s="231">
        <f t="shared" si="507"/>
        <v>0</v>
      </c>
      <c r="TG35" s="119">
        <f>TF35/TF26</f>
        <v>0</v>
      </c>
      <c r="TH35" s="98">
        <f>TH26*TG35</f>
        <v>0</v>
      </c>
      <c r="TI35" s="116">
        <f t="shared" si="508"/>
        <v>0</v>
      </c>
      <c r="TJ35" s="90">
        <f>TJ26</f>
        <v>10.36</v>
      </c>
      <c r="TK35" s="117">
        <f t="shared" si="509"/>
        <v>0</v>
      </c>
      <c r="TL35" s="98">
        <f t="shared" si="510"/>
        <v>0</v>
      </c>
      <c r="TM35" s="98"/>
      <c r="TN35" s="118"/>
      <c r="TO35" s="119" t="e">
        <f t="shared" si="511"/>
        <v>#DIV/0!</v>
      </c>
      <c r="TP35" s="231">
        <f t="shared" si="512"/>
        <v>0</v>
      </c>
      <c r="TQ35" s="119">
        <f>TP35/TP26</f>
        <v>0</v>
      </c>
      <c r="TR35" s="98">
        <f>TR26*TQ35</f>
        <v>0</v>
      </c>
      <c r="TS35" s="116">
        <f t="shared" si="513"/>
        <v>0</v>
      </c>
      <c r="TT35" s="90">
        <f>TT26</f>
        <v>10.36</v>
      </c>
      <c r="TU35" s="117">
        <f t="shared" si="514"/>
        <v>0</v>
      </c>
      <c r="TV35" s="98">
        <f t="shared" si="515"/>
        <v>0</v>
      </c>
      <c r="TW35" s="98"/>
      <c r="TX35" s="118"/>
      <c r="TY35" s="119" t="e">
        <f t="shared" si="516"/>
        <v>#DIV/0!</v>
      </c>
      <c r="TZ35" s="231">
        <f t="shared" si="517"/>
        <v>0</v>
      </c>
      <c r="UA35" s="119">
        <f>TZ35/TZ26</f>
        <v>0</v>
      </c>
      <c r="UB35" s="98">
        <f>UB26*UA35</f>
        <v>0</v>
      </c>
      <c r="UC35" s="116">
        <f t="shared" si="518"/>
        <v>0</v>
      </c>
      <c r="UD35" s="90">
        <f>UD26</f>
        <v>10.36</v>
      </c>
      <c r="UE35" s="117">
        <f t="shared" si="519"/>
        <v>0</v>
      </c>
      <c r="UF35" s="98">
        <f t="shared" si="520"/>
        <v>0</v>
      </c>
      <c r="UG35" s="98"/>
      <c r="UH35" s="118"/>
      <c r="UI35" s="119" t="e">
        <f t="shared" si="521"/>
        <v>#DIV/0!</v>
      </c>
      <c r="UJ35" s="231">
        <f t="shared" si="522"/>
        <v>0</v>
      </c>
      <c r="UK35" s="119">
        <f>UJ35/UJ26</f>
        <v>0</v>
      </c>
      <c r="UL35" s="98">
        <f>UL26*UK35</f>
        <v>0</v>
      </c>
      <c r="UM35" s="116">
        <f t="shared" si="523"/>
        <v>0</v>
      </c>
      <c r="UN35" s="90">
        <f>UN26</f>
        <v>10.36</v>
      </c>
      <c r="UO35" s="117">
        <f t="shared" si="524"/>
        <v>0</v>
      </c>
      <c r="UP35" s="98">
        <f t="shared" si="525"/>
        <v>0</v>
      </c>
      <c r="UQ35" s="98"/>
      <c r="UR35" s="118"/>
      <c r="US35" s="119" t="e">
        <f t="shared" si="526"/>
        <v>#DIV/0!</v>
      </c>
      <c r="UT35" s="231">
        <f t="shared" si="527"/>
        <v>0</v>
      </c>
      <c r="UU35" s="119">
        <f>UT35/UT26</f>
        <v>0</v>
      </c>
      <c r="UV35" s="98">
        <f>UV26*UU35</f>
        <v>0</v>
      </c>
      <c r="UW35" s="116">
        <f t="shared" si="528"/>
        <v>0</v>
      </c>
      <c r="UX35" s="90">
        <f>UX26</f>
        <v>10.36</v>
      </c>
      <c r="UY35" s="117">
        <f t="shared" si="529"/>
        <v>0</v>
      </c>
      <c r="UZ35" s="98">
        <f t="shared" si="530"/>
        <v>0</v>
      </c>
      <c r="VA35" s="98"/>
      <c r="VB35" s="118"/>
      <c r="VC35" s="119" t="e">
        <f t="shared" si="531"/>
        <v>#DIV/0!</v>
      </c>
      <c r="VD35" s="231">
        <f t="shared" si="532"/>
        <v>0</v>
      </c>
      <c r="VE35" s="119">
        <f>VD35/VD26</f>
        <v>0</v>
      </c>
      <c r="VF35" s="98">
        <f>VF26*VE35</f>
        <v>0</v>
      </c>
      <c r="VG35" s="116">
        <f t="shared" si="533"/>
        <v>0</v>
      </c>
      <c r="VH35" s="90">
        <f>VH26</f>
        <v>10.36</v>
      </c>
      <c r="VI35" s="117">
        <f t="shared" si="534"/>
        <v>0</v>
      </c>
      <c r="VJ35" s="98">
        <f t="shared" si="535"/>
        <v>0</v>
      </c>
      <c r="VK35" s="98"/>
      <c r="VL35" s="118"/>
      <c r="VM35" s="119" t="e">
        <f t="shared" si="536"/>
        <v>#DIV/0!</v>
      </c>
      <c r="VN35" s="231">
        <f t="shared" si="537"/>
        <v>0</v>
      </c>
      <c r="VO35" s="119">
        <f>VN35/VN26</f>
        <v>0</v>
      </c>
      <c r="VP35" s="98">
        <f>VP26*VO35</f>
        <v>0</v>
      </c>
      <c r="VQ35" s="116">
        <f t="shared" si="538"/>
        <v>0</v>
      </c>
      <c r="VR35" s="90">
        <f>VR26</f>
        <v>10.36</v>
      </c>
      <c r="VS35" s="117">
        <f t="shared" si="539"/>
        <v>0</v>
      </c>
      <c r="VT35" s="98">
        <f t="shared" si="540"/>
        <v>0</v>
      </c>
      <c r="VU35" s="98"/>
      <c r="VV35" s="118"/>
      <c r="VW35" s="119" t="e">
        <f t="shared" si="541"/>
        <v>#DIV/0!</v>
      </c>
      <c r="VX35" s="231">
        <f t="shared" si="542"/>
        <v>0</v>
      </c>
      <c r="VY35" s="119">
        <f>VX35/VX26</f>
        <v>0</v>
      </c>
      <c r="VZ35" s="98">
        <f>VZ26*VY35</f>
        <v>0</v>
      </c>
      <c r="WA35" s="116">
        <f t="shared" si="543"/>
        <v>0</v>
      </c>
      <c r="WB35" s="90">
        <f>WB26</f>
        <v>10.36</v>
      </c>
      <c r="WC35" s="117">
        <f t="shared" si="544"/>
        <v>0</v>
      </c>
      <c r="WD35" s="98">
        <f t="shared" si="545"/>
        <v>0</v>
      </c>
      <c r="WE35" s="98"/>
      <c r="WF35" s="118"/>
      <c r="WG35" s="119" t="e">
        <f t="shared" si="546"/>
        <v>#DIV/0!</v>
      </c>
      <c r="WH35" s="213">
        <f t="shared" si="547"/>
        <v>0</v>
      </c>
      <c r="WI35" s="119">
        <f>WH35/WH26</f>
        <v>0</v>
      </c>
      <c r="WJ35" s="98">
        <f>WJ26*WI35</f>
        <v>0</v>
      </c>
      <c r="WK35" s="116">
        <f t="shared" si="548"/>
        <v>0</v>
      </c>
      <c r="WL35" s="90">
        <f>WL26</f>
        <v>10.36</v>
      </c>
      <c r="WM35" s="117">
        <f t="shared" si="549"/>
        <v>0</v>
      </c>
      <c r="WN35" s="98">
        <f t="shared" si="550"/>
        <v>0</v>
      </c>
      <c r="WO35" s="98"/>
      <c r="WP35" s="118"/>
    </row>
    <row r="36" spans="1:614" ht="48" x14ac:dyDescent="0.25">
      <c r="A36" s="5"/>
      <c r="B36" s="91" t="s">
        <v>427</v>
      </c>
      <c r="C36" s="12" t="s">
        <v>752</v>
      </c>
      <c r="D36" s="12" t="s">
        <v>439</v>
      </c>
      <c r="E36" s="4" t="s">
        <v>34</v>
      </c>
      <c r="F36" s="231">
        <f t="shared" si="247"/>
        <v>0</v>
      </c>
      <c r="G36" s="119">
        <f>F36/F26</f>
        <v>0</v>
      </c>
      <c r="H36" s="98">
        <f>H26*G36</f>
        <v>0</v>
      </c>
      <c r="I36" s="116">
        <f t="shared" si="248"/>
        <v>0</v>
      </c>
      <c r="J36" s="90">
        <f>J26</f>
        <v>10.36</v>
      </c>
      <c r="K36" s="117">
        <f t="shared" si="249"/>
        <v>0</v>
      </c>
      <c r="L36" s="98">
        <f t="shared" si="250"/>
        <v>0</v>
      </c>
      <c r="M36" s="98"/>
      <c r="N36" s="118"/>
      <c r="O36" s="119">
        <f t="shared" si="251"/>
        <v>0</v>
      </c>
      <c r="P36" s="231">
        <f t="shared" si="252"/>
        <v>0</v>
      </c>
      <c r="Q36" s="119">
        <f>P36/P26</f>
        <v>0</v>
      </c>
      <c r="R36" s="98">
        <f>R26*Q36</f>
        <v>0</v>
      </c>
      <c r="S36" s="116">
        <f t="shared" si="253"/>
        <v>0</v>
      </c>
      <c r="T36" s="90">
        <f>T26</f>
        <v>10.36</v>
      </c>
      <c r="U36" s="117">
        <f t="shared" si="254"/>
        <v>0</v>
      </c>
      <c r="V36" s="98">
        <f t="shared" si="255"/>
        <v>0</v>
      </c>
      <c r="W36" s="98"/>
      <c r="X36" s="118"/>
      <c r="Y36" s="119">
        <f t="shared" si="256"/>
        <v>0</v>
      </c>
      <c r="Z36" s="231">
        <f t="shared" si="257"/>
        <v>0</v>
      </c>
      <c r="AA36" s="119">
        <f>Z36/Z26</f>
        <v>0</v>
      </c>
      <c r="AB36" s="98">
        <f>AB26*AA36</f>
        <v>0</v>
      </c>
      <c r="AC36" s="116">
        <f t="shared" si="258"/>
        <v>0</v>
      </c>
      <c r="AD36" s="90">
        <f>AD26</f>
        <v>10.36</v>
      </c>
      <c r="AE36" s="117">
        <f t="shared" si="259"/>
        <v>0</v>
      </c>
      <c r="AF36" s="98">
        <f t="shared" si="260"/>
        <v>0</v>
      </c>
      <c r="AG36" s="98"/>
      <c r="AH36" s="118"/>
      <c r="AI36" s="119">
        <f t="shared" si="261"/>
        <v>0</v>
      </c>
      <c r="AJ36" s="231">
        <f t="shared" si="262"/>
        <v>0</v>
      </c>
      <c r="AK36" s="119">
        <f>AJ36/AJ26</f>
        <v>0</v>
      </c>
      <c r="AL36" s="98">
        <f>AL26*AK36</f>
        <v>0</v>
      </c>
      <c r="AM36" s="116">
        <f t="shared" si="263"/>
        <v>0</v>
      </c>
      <c r="AN36" s="90">
        <f>AN26</f>
        <v>10.36</v>
      </c>
      <c r="AO36" s="117">
        <f t="shared" si="264"/>
        <v>0</v>
      </c>
      <c r="AP36" s="98">
        <f t="shared" si="265"/>
        <v>0</v>
      </c>
      <c r="AQ36" s="98"/>
      <c r="AR36" s="118"/>
      <c r="AS36" s="119">
        <f t="shared" si="266"/>
        <v>0</v>
      </c>
      <c r="AT36" s="231">
        <f t="shared" si="267"/>
        <v>0</v>
      </c>
      <c r="AU36" s="119">
        <f>AT36/AT26</f>
        <v>0</v>
      </c>
      <c r="AV36" s="98">
        <f>AV26*AU36</f>
        <v>0</v>
      </c>
      <c r="AW36" s="116">
        <f t="shared" si="268"/>
        <v>0</v>
      </c>
      <c r="AX36" s="90">
        <f>AX26</f>
        <v>10.36</v>
      </c>
      <c r="AY36" s="117">
        <f t="shared" si="269"/>
        <v>0</v>
      </c>
      <c r="AZ36" s="98">
        <f t="shared" si="270"/>
        <v>0</v>
      </c>
      <c r="BA36" s="98"/>
      <c r="BB36" s="118"/>
      <c r="BC36" s="119">
        <f t="shared" si="271"/>
        <v>0</v>
      </c>
      <c r="BD36" s="231">
        <f t="shared" si="272"/>
        <v>0</v>
      </c>
      <c r="BE36" s="119" t="e">
        <f>BD36/BD26</f>
        <v>#DIV/0!</v>
      </c>
      <c r="BF36" s="98" t="e">
        <f>BF26*BE36</f>
        <v>#DIV/0!</v>
      </c>
      <c r="BG36" s="116">
        <f t="shared" si="273"/>
        <v>0</v>
      </c>
      <c r="BH36" s="90">
        <f>BH26</f>
        <v>0</v>
      </c>
      <c r="BI36" s="117">
        <f t="shared" si="274"/>
        <v>0</v>
      </c>
      <c r="BJ36" s="98">
        <f t="shared" si="275"/>
        <v>0</v>
      </c>
      <c r="BK36" s="98"/>
      <c r="BL36" s="118"/>
      <c r="BM36" s="119">
        <f t="shared" si="276"/>
        <v>0</v>
      </c>
      <c r="BN36" s="231">
        <f t="shared" si="277"/>
        <v>0</v>
      </c>
      <c r="BO36" s="119">
        <f>BN36/BN26</f>
        <v>0</v>
      </c>
      <c r="BP36" s="98">
        <f>BP26*BO36</f>
        <v>0</v>
      </c>
      <c r="BQ36" s="116">
        <f t="shared" si="278"/>
        <v>0</v>
      </c>
      <c r="BR36" s="90">
        <f>BR26</f>
        <v>10.36</v>
      </c>
      <c r="BS36" s="117">
        <f t="shared" si="279"/>
        <v>0</v>
      </c>
      <c r="BT36" s="98">
        <f t="shared" si="280"/>
        <v>0</v>
      </c>
      <c r="BU36" s="98"/>
      <c r="BV36" s="118"/>
      <c r="BW36" s="119">
        <f t="shared" si="281"/>
        <v>0</v>
      </c>
      <c r="BX36" s="231">
        <f t="shared" si="282"/>
        <v>0</v>
      </c>
      <c r="BY36" s="119" t="e">
        <f>BX36/BX26</f>
        <v>#DIV/0!</v>
      </c>
      <c r="BZ36" s="98" t="e">
        <f>BZ26*BY36</f>
        <v>#DIV/0!</v>
      </c>
      <c r="CA36" s="116">
        <f t="shared" si="283"/>
        <v>0</v>
      </c>
      <c r="CB36" s="90">
        <f>CB26</f>
        <v>0</v>
      </c>
      <c r="CC36" s="117">
        <f t="shared" si="284"/>
        <v>0</v>
      </c>
      <c r="CD36" s="98">
        <f t="shared" si="285"/>
        <v>0</v>
      </c>
      <c r="CE36" s="98"/>
      <c r="CF36" s="118"/>
      <c r="CG36" s="119">
        <f t="shared" si="286"/>
        <v>0</v>
      </c>
      <c r="CH36" s="231">
        <f t="shared" si="287"/>
        <v>0</v>
      </c>
      <c r="CI36" s="119">
        <f>CH36/CH26</f>
        <v>0</v>
      </c>
      <c r="CJ36" s="98">
        <f>CJ26*CI36</f>
        <v>0</v>
      </c>
      <c r="CK36" s="116">
        <f t="shared" si="288"/>
        <v>0</v>
      </c>
      <c r="CL36" s="90">
        <f>CL26</f>
        <v>10.36</v>
      </c>
      <c r="CM36" s="117">
        <f t="shared" si="289"/>
        <v>0</v>
      </c>
      <c r="CN36" s="98">
        <f t="shared" si="290"/>
        <v>0</v>
      </c>
      <c r="CO36" s="98"/>
      <c r="CP36" s="118"/>
      <c r="CQ36" s="119">
        <f t="shared" si="291"/>
        <v>0</v>
      </c>
      <c r="CR36" s="231">
        <f t="shared" si="292"/>
        <v>0</v>
      </c>
      <c r="CS36" s="119" t="e">
        <f>CR36/CR26</f>
        <v>#DIV/0!</v>
      </c>
      <c r="CT36" s="98" t="e">
        <f>CT26*CS36</f>
        <v>#DIV/0!</v>
      </c>
      <c r="CU36" s="116">
        <f t="shared" si="293"/>
        <v>0</v>
      </c>
      <c r="CV36" s="90">
        <f>CV26</f>
        <v>0</v>
      </c>
      <c r="CW36" s="117">
        <f t="shared" si="294"/>
        <v>0</v>
      </c>
      <c r="CX36" s="98">
        <f t="shared" si="295"/>
        <v>0</v>
      </c>
      <c r="CY36" s="98"/>
      <c r="CZ36" s="118"/>
      <c r="DA36" s="119">
        <f t="shared" si="296"/>
        <v>0</v>
      </c>
      <c r="DB36" s="231">
        <f t="shared" si="297"/>
        <v>0</v>
      </c>
      <c r="DC36" s="119">
        <f>DB36/DB26</f>
        <v>0</v>
      </c>
      <c r="DD36" s="98">
        <f>DD26*DC36</f>
        <v>0</v>
      </c>
      <c r="DE36" s="116">
        <f t="shared" si="298"/>
        <v>0</v>
      </c>
      <c r="DF36" s="90">
        <f>DF26</f>
        <v>10.36</v>
      </c>
      <c r="DG36" s="117">
        <f t="shared" si="299"/>
        <v>0</v>
      </c>
      <c r="DH36" s="98">
        <f t="shared" si="300"/>
        <v>0</v>
      </c>
      <c r="DI36" s="98"/>
      <c r="DJ36" s="118"/>
      <c r="DK36" s="119">
        <f t="shared" si="301"/>
        <v>0</v>
      </c>
      <c r="DL36" s="231">
        <f t="shared" si="302"/>
        <v>0</v>
      </c>
      <c r="DM36" s="119">
        <f>DL36/DL26</f>
        <v>0</v>
      </c>
      <c r="DN36" s="98">
        <f>DN26*DM36</f>
        <v>0</v>
      </c>
      <c r="DO36" s="116">
        <f t="shared" si="303"/>
        <v>0</v>
      </c>
      <c r="DP36" s="90">
        <f>DP26</f>
        <v>10.36</v>
      </c>
      <c r="DQ36" s="117">
        <f t="shared" si="304"/>
        <v>0</v>
      </c>
      <c r="DR36" s="98">
        <f t="shared" si="305"/>
        <v>0</v>
      </c>
      <c r="DS36" s="98"/>
      <c r="DT36" s="118"/>
      <c r="DU36" s="119">
        <f t="shared" si="306"/>
        <v>0</v>
      </c>
      <c r="DV36" s="231">
        <f t="shared" si="307"/>
        <v>0</v>
      </c>
      <c r="DW36" s="119">
        <f>DV36/DV26</f>
        <v>0</v>
      </c>
      <c r="DX36" s="98">
        <f>DX26*DW36</f>
        <v>0</v>
      </c>
      <c r="DY36" s="116">
        <f t="shared" si="308"/>
        <v>0</v>
      </c>
      <c r="DZ36" s="90">
        <f>DZ26</f>
        <v>10.36</v>
      </c>
      <c r="EA36" s="117">
        <f t="shared" si="309"/>
        <v>0</v>
      </c>
      <c r="EB36" s="98">
        <f t="shared" si="310"/>
        <v>0</v>
      </c>
      <c r="EC36" s="98"/>
      <c r="ED36" s="118"/>
      <c r="EE36" s="119">
        <f t="shared" si="311"/>
        <v>0</v>
      </c>
      <c r="EF36" s="231">
        <f t="shared" si="312"/>
        <v>0</v>
      </c>
      <c r="EG36" s="119">
        <f>EF36/EF26</f>
        <v>0</v>
      </c>
      <c r="EH36" s="98">
        <f>EH26*EG36</f>
        <v>0</v>
      </c>
      <c r="EI36" s="116">
        <f t="shared" si="313"/>
        <v>0</v>
      </c>
      <c r="EJ36" s="90">
        <f>EJ26</f>
        <v>10.36</v>
      </c>
      <c r="EK36" s="117">
        <f t="shared" si="314"/>
        <v>0</v>
      </c>
      <c r="EL36" s="98">
        <f t="shared" si="315"/>
        <v>0</v>
      </c>
      <c r="EM36" s="98"/>
      <c r="EN36" s="118"/>
      <c r="EO36" s="119">
        <f t="shared" si="316"/>
        <v>0</v>
      </c>
      <c r="EP36" s="231">
        <f t="shared" si="317"/>
        <v>0</v>
      </c>
      <c r="EQ36" s="119">
        <f>EP36/EP26</f>
        <v>0</v>
      </c>
      <c r="ER36" s="98">
        <f>ER26*EQ36</f>
        <v>0</v>
      </c>
      <c r="ES36" s="116">
        <f t="shared" si="318"/>
        <v>0</v>
      </c>
      <c r="ET36" s="90">
        <f>ET26</f>
        <v>10.36</v>
      </c>
      <c r="EU36" s="117">
        <f t="shared" si="319"/>
        <v>0</v>
      </c>
      <c r="EV36" s="98">
        <f t="shared" si="320"/>
        <v>0</v>
      </c>
      <c r="EW36" s="98"/>
      <c r="EX36" s="118"/>
      <c r="EY36" s="119">
        <f t="shared" si="321"/>
        <v>0</v>
      </c>
      <c r="EZ36" s="231">
        <f t="shared" si="322"/>
        <v>0</v>
      </c>
      <c r="FA36" s="119">
        <f>EZ36/EZ26</f>
        <v>0</v>
      </c>
      <c r="FB36" s="98">
        <f>FB26*FA36</f>
        <v>0</v>
      </c>
      <c r="FC36" s="116">
        <f t="shared" si="323"/>
        <v>0</v>
      </c>
      <c r="FD36" s="90">
        <f>FD26</f>
        <v>10.36</v>
      </c>
      <c r="FE36" s="117">
        <f t="shared" si="324"/>
        <v>0</v>
      </c>
      <c r="FF36" s="98">
        <f t="shared" si="325"/>
        <v>0</v>
      </c>
      <c r="FG36" s="98"/>
      <c r="FH36" s="118"/>
      <c r="FI36" s="119">
        <f t="shared" si="326"/>
        <v>0</v>
      </c>
      <c r="FJ36" s="231">
        <f t="shared" si="327"/>
        <v>0</v>
      </c>
      <c r="FK36" s="119">
        <f>FJ36/FJ26</f>
        <v>0</v>
      </c>
      <c r="FL36" s="98">
        <f>FL26*FK36</f>
        <v>0</v>
      </c>
      <c r="FM36" s="116">
        <f t="shared" si="328"/>
        <v>0</v>
      </c>
      <c r="FN36" s="90">
        <f>FN26</f>
        <v>10.36</v>
      </c>
      <c r="FO36" s="117">
        <f t="shared" si="329"/>
        <v>0</v>
      </c>
      <c r="FP36" s="98">
        <f t="shared" si="330"/>
        <v>0</v>
      </c>
      <c r="FQ36" s="98"/>
      <c r="FR36" s="118"/>
      <c r="FS36" s="119">
        <f t="shared" si="331"/>
        <v>0</v>
      </c>
      <c r="FT36" s="231">
        <f t="shared" si="332"/>
        <v>0</v>
      </c>
      <c r="FU36" s="119">
        <f>FT36/FT26</f>
        <v>0</v>
      </c>
      <c r="FV36" s="98">
        <f>FV26*FU36</f>
        <v>0</v>
      </c>
      <c r="FW36" s="116">
        <f t="shared" si="333"/>
        <v>0</v>
      </c>
      <c r="FX36" s="90">
        <f>FX26</f>
        <v>10.36</v>
      </c>
      <c r="FY36" s="117">
        <f t="shared" si="334"/>
        <v>0</v>
      </c>
      <c r="FZ36" s="98">
        <f t="shared" si="335"/>
        <v>0</v>
      </c>
      <c r="GA36" s="98"/>
      <c r="GB36" s="118"/>
      <c r="GC36" s="119">
        <f t="shared" si="336"/>
        <v>0</v>
      </c>
      <c r="GD36" s="231">
        <f t="shared" si="337"/>
        <v>0</v>
      </c>
      <c r="GE36" s="119">
        <f>GD36/GD26</f>
        <v>0</v>
      </c>
      <c r="GF36" s="98">
        <f>GF26*GE36</f>
        <v>0</v>
      </c>
      <c r="GG36" s="116">
        <f t="shared" si="338"/>
        <v>0</v>
      </c>
      <c r="GH36" s="90">
        <f>GH26</f>
        <v>10.36</v>
      </c>
      <c r="GI36" s="117">
        <f t="shared" si="339"/>
        <v>0</v>
      </c>
      <c r="GJ36" s="98">
        <f t="shared" si="340"/>
        <v>0</v>
      </c>
      <c r="GK36" s="98"/>
      <c r="GL36" s="118"/>
      <c r="GM36" s="119">
        <f t="shared" si="341"/>
        <v>0</v>
      </c>
      <c r="GN36" s="231">
        <f t="shared" si="342"/>
        <v>0</v>
      </c>
      <c r="GO36" s="119">
        <f>GN36/GN26</f>
        <v>0</v>
      </c>
      <c r="GP36" s="98">
        <f>GP26*GO36</f>
        <v>0</v>
      </c>
      <c r="GQ36" s="116">
        <f t="shared" si="343"/>
        <v>0</v>
      </c>
      <c r="GR36" s="90">
        <f>GR26</f>
        <v>10.36</v>
      </c>
      <c r="GS36" s="117">
        <f t="shared" si="344"/>
        <v>0</v>
      </c>
      <c r="GT36" s="98">
        <f t="shared" si="345"/>
        <v>0</v>
      </c>
      <c r="GU36" s="98"/>
      <c r="GV36" s="118"/>
      <c r="GW36" s="119">
        <f t="shared" si="346"/>
        <v>0</v>
      </c>
      <c r="GX36" s="231">
        <f t="shared" si="347"/>
        <v>0</v>
      </c>
      <c r="GY36" s="119">
        <f>GX36/GX26</f>
        <v>0</v>
      </c>
      <c r="GZ36" s="98">
        <f>GZ26*GY36</f>
        <v>0</v>
      </c>
      <c r="HA36" s="116">
        <f t="shared" si="348"/>
        <v>0</v>
      </c>
      <c r="HB36" s="90">
        <f>HB26</f>
        <v>10.36</v>
      </c>
      <c r="HC36" s="117">
        <f t="shared" si="349"/>
        <v>0</v>
      </c>
      <c r="HD36" s="98">
        <f t="shared" si="350"/>
        <v>0</v>
      </c>
      <c r="HE36" s="98"/>
      <c r="HF36" s="118"/>
      <c r="HG36" s="119">
        <f t="shared" si="351"/>
        <v>0</v>
      </c>
      <c r="HH36" s="231">
        <f t="shared" si="352"/>
        <v>0</v>
      </c>
      <c r="HI36" s="119">
        <f>HH36/HH26</f>
        <v>0</v>
      </c>
      <c r="HJ36" s="98">
        <f>HJ26*HI36</f>
        <v>0</v>
      </c>
      <c r="HK36" s="116">
        <f t="shared" si="353"/>
        <v>0</v>
      </c>
      <c r="HL36" s="90">
        <f>HL26</f>
        <v>10.36</v>
      </c>
      <c r="HM36" s="117">
        <f t="shared" si="354"/>
        <v>0</v>
      </c>
      <c r="HN36" s="98">
        <f t="shared" si="355"/>
        <v>0</v>
      </c>
      <c r="HO36" s="98"/>
      <c r="HP36" s="118"/>
      <c r="HQ36" s="119">
        <f t="shared" si="356"/>
        <v>0</v>
      </c>
      <c r="HR36" s="231">
        <f t="shared" si="357"/>
        <v>0</v>
      </c>
      <c r="HS36" s="119">
        <f>HR36/HR26</f>
        <v>0</v>
      </c>
      <c r="HT36" s="98">
        <f>HT26*HS36</f>
        <v>0</v>
      </c>
      <c r="HU36" s="116">
        <f t="shared" si="358"/>
        <v>0</v>
      </c>
      <c r="HV36" s="90">
        <f>HV26</f>
        <v>10.36</v>
      </c>
      <c r="HW36" s="117">
        <f t="shared" si="359"/>
        <v>0</v>
      </c>
      <c r="HX36" s="98">
        <f t="shared" si="360"/>
        <v>0</v>
      </c>
      <c r="HY36" s="98"/>
      <c r="HZ36" s="118"/>
      <c r="IA36" s="119">
        <f t="shared" si="361"/>
        <v>0</v>
      </c>
      <c r="IB36" s="231">
        <f t="shared" si="362"/>
        <v>0</v>
      </c>
      <c r="IC36" s="119">
        <f>IB36/IB26</f>
        <v>0</v>
      </c>
      <c r="ID36" s="98">
        <f>ID26*IC36</f>
        <v>0</v>
      </c>
      <c r="IE36" s="116">
        <f t="shared" si="363"/>
        <v>0</v>
      </c>
      <c r="IF36" s="90">
        <f>IF26</f>
        <v>10.36</v>
      </c>
      <c r="IG36" s="117">
        <f t="shared" si="364"/>
        <v>0</v>
      </c>
      <c r="IH36" s="98">
        <f t="shared" si="365"/>
        <v>0</v>
      </c>
      <c r="II36" s="98"/>
      <c r="IJ36" s="118"/>
      <c r="IK36" s="119">
        <f t="shared" si="366"/>
        <v>0</v>
      </c>
      <c r="IL36" s="231">
        <f t="shared" si="367"/>
        <v>12</v>
      </c>
      <c r="IM36" s="119">
        <f>IL36/IL26</f>
        <v>7.4999999999999997E-2</v>
      </c>
      <c r="IN36" s="98">
        <f>IN26*IM36</f>
        <v>6384</v>
      </c>
      <c r="IO36" s="116">
        <f t="shared" si="368"/>
        <v>532</v>
      </c>
      <c r="IP36" s="90">
        <f>IP26</f>
        <v>10.36</v>
      </c>
      <c r="IQ36" s="117">
        <f t="shared" si="369"/>
        <v>5511.52</v>
      </c>
      <c r="IR36" s="98">
        <f t="shared" si="370"/>
        <v>66138.240000000005</v>
      </c>
      <c r="IS36" s="98"/>
      <c r="IT36" s="118"/>
      <c r="IU36" s="119">
        <f t="shared" si="371"/>
        <v>1.3210999999999999</v>
      </c>
      <c r="IV36" s="231">
        <f t="shared" si="372"/>
        <v>0</v>
      </c>
      <c r="IW36" s="119">
        <f>IV36/IV26</f>
        <v>0</v>
      </c>
      <c r="IX36" s="98">
        <f>IX26*IW36</f>
        <v>0</v>
      </c>
      <c r="IY36" s="116">
        <f t="shared" si="373"/>
        <v>0</v>
      </c>
      <c r="IZ36" s="90">
        <f>IZ26</f>
        <v>10.36</v>
      </c>
      <c r="JA36" s="117">
        <f t="shared" si="374"/>
        <v>0</v>
      </c>
      <c r="JB36" s="98">
        <f t="shared" si="375"/>
        <v>0</v>
      </c>
      <c r="JC36" s="98"/>
      <c r="JD36" s="118"/>
      <c r="JE36" s="119">
        <f t="shared" si="376"/>
        <v>0</v>
      </c>
      <c r="JF36" s="231">
        <f t="shared" si="377"/>
        <v>0</v>
      </c>
      <c r="JG36" s="119">
        <f>JF36/JF26</f>
        <v>0</v>
      </c>
      <c r="JH36" s="98">
        <f>JH26*JG36</f>
        <v>0</v>
      </c>
      <c r="JI36" s="116">
        <f t="shared" si="378"/>
        <v>0</v>
      </c>
      <c r="JJ36" s="90">
        <f>JJ26</f>
        <v>10.34</v>
      </c>
      <c r="JK36" s="117">
        <f t="shared" si="379"/>
        <v>0</v>
      </c>
      <c r="JL36" s="98">
        <f t="shared" si="380"/>
        <v>0</v>
      </c>
      <c r="JM36" s="98"/>
      <c r="JN36" s="118"/>
      <c r="JO36" s="119">
        <f t="shared" si="381"/>
        <v>0</v>
      </c>
      <c r="JP36" s="231">
        <f t="shared" si="382"/>
        <v>0</v>
      </c>
      <c r="JQ36" s="119">
        <f>JP36/JP26</f>
        <v>0</v>
      </c>
      <c r="JR36" s="98">
        <f>JR26*JQ36</f>
        <v>0</v>
      </c>
      <c r="JS36" s="116">
        <f t="shared" si="383"/>
        <v>0</v>
      </c>
      <c r="JT36" s="90">
        <f>JT26</f>
        <v>10.36</v>
      </c>
      <c r="JU36" s="117">
        <f t="shared" si="384"/>
        <v>0</v>
      </c>
      <c r="JV36" s="98">
        <f t="shared" si="385"/>
        <v>0</v>
      </c>
      <c r="JW36" s="98"/>
      <c r="JX36" s="118"/>
      <c r="JY36" s="119">
        <f t="shared" si="386"/>
        <v>0</v>
      </c>
      <c r="JZ36" s="231">
        <f t="shared" si="387"/>
        <v>0</v>
      </c>
      <c r="KA36" s="119" t="e">
        <f>JZ36/JZ26</f>
        <v>#DIV/0!</v>
      </c>
      <c r="KB36" s="98" t="e">
        <f>KB26*KA36</f>
        <v>#DIV/0!</v>
      </c>
      <c r="KC36" s="116">
        <f t="shared" si="388"/>
        <v>0</v>
      </c>
      <c r="KD36" s="90">
        <f>KD26</f>
        <v>0</v>
      </c>
      <c r="KE36" s="117">
        <f t="shared" si="389"/>
        <v>0</v>
      </c>
      <c r="KF36" s="98">
        <f t="shared" si="390"/>
        <v>0</v>
      </c>
      <c r="KG36" s="98"/>
      <c r="KH36" s="118"/>
      <c r="KI36" s="119">
        <f t="shared" si="391"/>
        <v>0</v>
      </c>
      <c r="KJ36" s="231">
        <f t="shared" si="392"/>
        <v>0</v>
      </c>
      <c r="KK36" s="119">
        <f>KJ36/KJ26</f>
        <v>0</v>
      </c>
      <c r="KL36" s="98">
        <f>KL26*KK36</f>
        <v>0</v>
      </c>
      <c r="KM36" s="116">
        <f t="shared" si="393"/>
        <v>0</v>
      </c>
      <c r="KN36" s="90">
        <f>KN26</f>
        <v>10.36</v>
      </c>
      <c r="KO36" s="117">
        <f t="shared" si="394"/>
        <v>0</v>
      </c>
      <c r="KP36" s="98">
        <f t="shared" si="395"/>
        <v>0</v>
      </c>
      <c r="KQ36" s="98"/>
      <c r="KR36" s="118"/>
      <c r="KS36" s="119">
        <f t="shared" si="396"/>
        <v>0</v>
      </c>
      <c r="KT36" s="231">
        <f t="shared" si="397"/>
        <v>0</v>
      </c>
      <c r="KU36" s="119">
        <f>KT36/KT26</f>
        <v>0</v>
      </c>
      <c r="KV36" s="98">
        <f>KV26*KU36</f>
        <v>0</v>
      </c>
      <c r="KW36" s="116">
        <f t="shared" si="398"/>
        <v>0</v>
      </c>
      <c r="KX36" s="90">
        <f>KX26</f>
        <v>10.36</v>
      </c>
      <c r="KY36" s="117">
        <f t="shared" si="399"/>
        <v>0</v>
      </c>
      <c r="KZ36" s="98">
        <f t="shared" si="400"/>
        <v>0</v>
      </c>
      <c r="LA36" s="98"/>
      <c r="LB36" s="118"/>
      <c r="LC36" s="119">
        <f t="shared" si="401"/>
        <v>0</v>
      </c>
      <c r="LD36" s="231">
        <f t="shared" si="402"/>
        <v>0</v>
      </c>
      <c r="LE36" s="119">
        <f>LD36/LD26</f>
        <v>0</v>
      </c>
      <c r="LF36" s="98">
        <f>LF26*LE36</f>
        <v>0</v>
      </c>
      <c r="LG36" s="116">
        <f t="shared" si="403"/>
        <v>0</v>
      </c>
      <c r="LH36" s="90">
        <f>LH26</f>
        <v>10.36</v>
      </c>
      <c r="LI36" s="117">
        <f t="shared" si="404"/>
        <v>0</v>
      </c>
      <c r="LJ36" s="98">
        <f t="shared" si="405"/>
        <v>0</v>
      </c>
      <c r="LK36" s="98"/>
      <c r="LL36" s="118"/>
      <c r="LM36" s="119">
        <f t="shared" si="406"/>
        <v>0</v>
      </c>
      <c r="LN36" s="231">
        <f t="shared" si="407"/>
        <v>0</v>
      </c>
      <c r="LO36" s="119">
        <f>LN36/LN26</f>
        <v>0</v>
      </c>
      <c r="LP36" s="98">
        <f>LP26*LO36</f>
        <v>0</v>
      </c>
      <c r="LQ36" s="116">
        <f t="shared" si="408"/>
        <v>0</v>
      </c>
      <c r="LR36" s="90">
        <f>LR26</f>
        <v>10.36</v>
      </c>
      <c r="LS36" s="117">
        <f t="shared" si="409"/>
        <v>0</v>
      </c>
      <c r="LT36" s="98">
        <f t="shared" si="410"/>
        <v>0</v>
      </c>
      <c r="LU36" s="98"/>
      <c r="LV36" s="118"/>
      <c r="LW36" s="119">
        <f t="shared" si="411"/>
        <v>0</v>
      </c>
      <c r="LX36" s="231">
        <f t="shared" si="412"/>
        <v>0</v>
      </c>
      <c r="LY36" s="119">
        <f>LX36/LX26</f>
        <v>0</v>
      </c>
      <c r="LZ36" s="98">
        <f>LZ26*LY36</f>
        <v>0</v>
      </c>
      <c r="MA36" s="116">
        <f t="shared" si="413"/>
        <v>0</v>
      </c>
      <c r="MB36" s="90">
        <f>MB26</f>
        <v>10.36</v>
      </c>
      <c r="MC36" s="117">
        <f t="shared" si="414"/>
        <v>0</v>
      </c>
      <c r="MD36" s="98">
        <f t="shared" si="415"/>
        <v>0</v>
      </c>
      <c r="ME36" s="98"/>
      <c r="MF36" s="118"/>
      <c r="MG36" s="119">
        <f t="shared" si="416"/>
        <v>0</v>
      </c>
      <c r="MH36" s="231">
        <f t="shared" si="417"/>
        <v>0</v>
      </c>
      <c r="MI36" s="119">
        <f>MH36/MH26</f>
        <v>0</v>
      </c>
      <c r="MJ36" s="98">
        <f>MJ26*MI36</f>
        <v>0</v>
      </c>
      <c r="MK36" s="116">
        <f t="shared" si="418"/>
        <v>0</v>
      </c>
      <c r="ML36" s="90">
        <f>ML26</f>
        <v>10.36</v>
      </c>
      <c r="MM36" s="117">
        <f t="shared" si="419"/>
        <v>0</v>
      </c>
      <c r="MN36" s="98">
        <f t="shared" si="420"/>
        <v>0</v>
      </c>
      <c r="MO36" s="98"/>
      <c r="MP36" s="118"/>
      <c r="MQ36" s="119">
        <f t="shared" si="421"/>
        <v>0</v>
      </c>
      <c r="MR36" s="231">
        <f t="shared" si="422"/>
        <v>0</v>
      </c>
      <c r="MS36" s="119">
        <f>MR36/MR26</f>
        <v>0</v>
      </c>
      <c r="MT36" s="98">
        <f>MT26*MS36</f>
        <v>0</v>
      </c>
      <c r="MU36" s="116">
        <f t="shared" si="423"/>
        <v>0</v>
      </c>
      <c r="MV36" s="90">
        <f>MV26</f>
        <v>10.36</v>
      </c>
      <c r="MW36" s="117">
        <f t="shared" si="424"/>
        <v>0</v>
      </c>
      <c r="MX36" s="98">
        <f t="shared" si="425"/>
        <v>0</v>
      </c>
      <c r="MY36" s="98"/>
      <c r="MZ36" s="118"/>
      <c r="NA36" s="119">
        <f t="shared" si="426"/>
        <v>0</v>
      </c>
      <c r="NB36" s="231">
        <f t="shared" si="427"/>
        <v>31</v>
      </c>
      <c r="NC36" s="119">
        <f>NB36/NB26</f>
        <v>0.30692999999999998</v>
      </c>
      <c r="ND36" s="98">
        <f>ND26*NC36</f>
        <v>13231.75</v>
      </c>
      <c r="NE36" s="116">
        <f t="shared" si="428"/>
        <v>426.83064516000002</v>
      </c>
      <c r="NF36" s="90">
        <f>NF26</f>
        <v>10.36</v>
      </c>
      <c r="NG36" s="117">
        <f t="shared" si="429"/>
        <v>4421.9654799999998</v>
      </c>
      <c r="NH36" s="98">
        <f t="shared" si="430"/>
        <v>137080.93</v>
      </c>
      <c r="NI36" s="98"/>
      <c r="NJ36" s="118"/>
      <c r="NK36" s="119">
        <f t="shared" si="431"/>
        <v>1.0599400000000001</v>
      </c>
      <c r="NL36" s="231">
        <f t="shared" si="432"/>
        <v>0</v>
      </c>
      <c r="NM36" s="119">
        <f>NL36/NL26</f>
        <v>0</v>
      </c>
      <c r="NN36" s="98">
        <f>NN26*NM36</f>
        <v>0</v>
      </c>
      <c r="NO36" s="116">
        <f t="shared" si="433"/>
        <v>0</v>
      </c>
      <c r="NP36" s="90">
        <f>NP26</f>
        <v>10.36</v>
      </c>
      <c r="NQ36" s="117">
        <f t="shared" si="434"/>
        <v>0</v>
      </c>
      <c r="NR36" s="98">
        <f t="shared" si="435"/>
        <v>0</v>
      </c>
      <c r="NS36" s="98"/>
      <c r="NT36" s="118"/>
      <c r="NU36" s="119">
        <f t="shared" si="436"/>
        <v>0</v>
      </c>
      <c r="NV36" s="231">
        <f t="shared" si="437"/>
        <v>0</v>
      </c>
      <c r="NW36" s="119">
        <f>NV36/NV26</f>
        <v>0</v>
      </c>
      <c r="NX36" s="98">
        <f>NX26*NW36</f>
        <v>0</v>
      </c>
      <c r="NY36" s="116">
        <f t="shared" si="438"/>
        <v>0</v>
      </c>
      <c r="NZ36" s="90">
        <f>NZ26</f>
        <v>10.36</v>
      </c>
      <c r="OA36" s="117">
        <f t="shared" si="439"/>
        <v>0</v>
      </c>
      <c r="OB36" s="98">
        <f t="shared" si="440"/>
        <v>0</v>
      </c>
      <c r="OC36" s="98"/>
      <c r="OD36" s="118"/>
      <c r="OE36" s="119">
        <f t="shared" si="441"/>
        <v>0</v>
      </c>
      <c r="OF36" s="231">
        <f t="shared" si="442"/>
        <v>31</v>
      </c>
      <c r="OG36" s="119">
        <f>OF36/OF26</f>
        <v>0.17713999999999999</v>
      </c>
      <c r="OH36" s="98">
        <f>OH26*OG36</f>
        <v>5470.08</v>
      </c>
      <c r="OI36" s="116">
        <f t="shared" si="443"/>
        <v>176.45419355000001</v>
      </c>
      <c r="OJ36" s="90">
        <f>OJ26</f>
        <v>10.36</v>
      </c>
      <c r="OK36" s="117">
        <f t="shared" si="444"/>
        <v>1828.0654500000001</v>
      </c>
      <c r="OL36" s="98">
        <f t="shared" si="445"/>
        <v>56670.03</v>
      </c>
      <c r="OM36" s="98"/>
      <c r="ON36" s="118"/>
      <c r="OO36" s="119">
        <f t="shared" si="446"/>
        <v>0.43819000000000002</v>
      </c>
      <c r="OP36" s="231">
        <f t="shared" si="447"/>
        <v>0</v>
      </c>
      <c r="OQ36" s="119">
        <f>OP36/OP26</f>
        <v>0</v>
      </c>
      <c r="OR36" s="98">
        <f>OR26*OQ36</f>
        <v>0</v>
      </c>
      <c r="OS36" s="116">
        <f t="shared" si="448"/>
        <v>0</v>
      </c>
      <c r="OT36" s="90">
        <f>OT26</f>
        <v>10.36</v>
      </c>
      <c r="OU36" s="117">
        <f t="shared" si="449"/>
        <v>0</v>
      </c>
      <c r="OV36" s="98">
        <f t="shared" si="450"/>
        <v>0</v>
      </c>
      <c r="OW36" s="98"/>
      <c r="OX36" s="118"/>
      <c r="OY36" s="119">
        <f t="shared" si="451"/>
        <v>0</v>
      </c>
      <c r="OZ36" s="231">
        <f t="shared" si="452"/>
        <v>0</v>
      </c>
      <c r="PA36" s="119">
        <f>OZ36/OZ26</f>
        <v>0</v>
      </c>
      <c r="PB36" s="98">
        <f>PB26*PA36</f>
        <v>0</v>
      </c>
      <c r="PC36" s="116">
        <f t="shared" si="453"/>
        <v>0</v>
      </c>
      <c r="PD36" s="90">
        <f>PD26</f>
        <v>10.36</v>
      </c>
      <c r="PE36" s="117">
        <f t="shared" si="454"/>
        <v>0</v>
      </c>
      <c r="PF36" s="98">
        <f t="shared" si="455"/>
        <v>0</v>
      </c>
      <c r="PG36" s="98"/>
      <c r="PH36" s="118"/>
      <c r="PI36" s="119">
        <f t="shared" si="456"/>
        <v>0</v>
      </c>
      <c r="PJ36" s="231">
        <f t="shared" si="457"/>
        <v>0</v>
      </c>
      <c r="PK36" s="119">
        <f>PJ36/PJ26</f>
        <v>0</v>
      </c>
      <c r="PL36" s="98">
        <f>PL26*PK36</f>
        <v>0</v>
      </c>
      <c r="PM36" s="116">
        <f t="shared" si="458"/>
        <v>0</v>
      </c>
      <c r="PN36" s="90">
        <f>PN26</f>
        <v>10.36</v>
      </c>
      <c r="PO36" s="117">
        <f t="shared" si="459"/>
        <v>0</v>
      </c>
      <c r="PP36" s="98">
        <f t="shared" si="460"/>
        <v>0</v>
      </c>
      <c r="PQ36" s="98"/>
      <c r="PR36" s="118"/>
      <c r="PS36" s="119">
        <f t="shared" si="461"/>
        <v>0</v>
      </c>
      <c r="PT36" s="231">
        <f t="shared" si="462"/>
        <v>0</v>
      </c>
      <c r="PU36" s="119">
        <f>PT36/PT26</f>
        <v>0</v>
      </c>
      <c r="PV36" s="98">
        <f>PV26*PU36</f>
        <v>0</v>
      </c>
      <c r="PW36" s="116">
        <f t="shared" si="463"/>
        <v>0</v>
      </c>
      <c r="PX36" s="90">
        <f>PX26</f>
        <v>10.36</v>
      </c>
      <c r="PY36" s="117">
        <f t="shared" si="464"/>
        <v>0</v>
      </c>
      <c r="PZ36" s="98">
        <f t="shared" si="465"/>
        <v>0</v>
      </c>
      <c r="QA36" s="98"/>
      <c r="QB36" s="118"/>
      <c r="QC36" s="119">
        <f t="shared" si="466"/>
        <v>0</v>
      </c>
      <c r="QD36" s="231">
        <f t="shared" si="467"/>
        <v>0</v>
      </c>
      <c r="QE36" s="119" t="e">
        <f>QD36/QD26</f>
        <v>#DIV/0!</v>
      </c>
      <c r="QF36" s="98" t="e">
        <f>QF26*QE36</f>
        <v>#DIV/0!</v>
      </c>
      <c r="QG36" s="116">
        <f t="shared" si="468"/>
        <v>0</v>
      </c>
      <c r="QH36" s="90">
        <f>QH26</f>
        <v>0</v>
      </c>
      <c r="QI36" s="117">
        <f t="shared" si="469"/>
        <v>0</v>
      </c>
      <c r="QJ36" s="98">
        <f t="shared" si="470"/>
        <v>0</v>
      </c>
      <c r="QK36" s="98"/>
      <c r="QL36" s="118"/>
      <c r="QM36" s="119">
        <f t="shared" si="471"/>
        <v>0</v>
      </c>
      <c r="QN36" s="231">
        <f t="shared" si="472"/>
        <v>0</v>
      </c>
      <c r="QO36" s="119">
        <f>QN36/QN26</f>
        <v>0</v>
      </c>
      <c r="QP36" s="98">
        <f>QP26*QO36</f>
        <v>0</v>
      </c>
      <c r="QQ36" s="116">
        <f t="shared" si="473"/>
        <v>0</v>
      </c>
      <c r="QR36" s="90">
        <f>QR26</f>
        <v>10.36</v>
      </c>
      <c r="QS36" s="117">
        <f t="shared" si="474"/>
        <v>0</v>
      </c>
      <c r="QT36" s="98">
        <f t="shared" si="475"/>
        <v>0</v>
      </c>
      <c r="QU36" s="98"/>
      <c r="QV36" s="118"/>
      <c r="QW36" s="119">
        <f t="shared" si="476"/>
        <v>0</v>
      </c>
      <c r="QX36" s="231">
        <f t="shared" si="477"/>
        <v>0</v>
      </c>
      <c r="QY36" s="119">
        <f>QX36/QX26</f>
        <v>0</v>
      </c>
      <c r="QZ36" s="98">
        <f>QZ26*QY36</f>
        <v>0</v>
      </c>
      <c r="RA36" s="116">
        <f t="shared" si="478"/>
        <v>0</v>
      </c>
      <c r="RB36" s="90">
        <f>RB26</f>
        <v>10.36</v>
      </c>
      <c r="RC36" s="117">
        <f t="shared" si="479"/>
        <v>0</v>
      </c>
      <c r="RD36" s="98">
        <f t="shared" si="480"/>
        <v>0</v>
      </c>
      <c r="RE36" s="98"/>
      <c r="RF36" s="118"/>
      <c r="RG36" s="119">
        <f t="shared" si="481"/>
        <v>0</v>
      </c>
      <c r="RH36" s="231">
        <f t="shared" si="482"/>
        <v>0</v>
      </c>
      <c r="RI36" s="119">
        <f>RH36/RH26</f>
        <v>0</v>
      </c>
      <c r="RJ36" s="98">
        <f>RJ26*RI36</f>
        <v>0</v>
      </c>
      <c r="RK36" s="116">
        <f t="shared" si="483"/>
        <v>0</v>
      </c>
      <c r="RL36" s="90">
        <f>RL26</f>
        <v>10.36</v>
      </c>
      <c r="RM36" s="117">
        <f t="shared" si="484"/>
        <v>0</v>
      </c>
      <c r="RN36" s="98">
        <f t="shared" si="485"/>
        <v>0</v>
      </c>
      <c r="RO36" s="98"/>
      <c r="RP36" s="118"/>
      <c r="RQ36" s="119">
        <f t="shared" si="486"/>
        <v>0</v>
      </c>
      <c r="RR36" s="231">
        <f t="shared" si="487"/>
        <v>0</v>
      </c>
      <c r="RS36" s="119">
        <f>RR36/RR26</f>
        <v>0</v>
      </c>
      <c r="RT36" s="98">
        <f>RT26*RS36</f>
        <v>0</v>
      </c>
      <c r="RU36" s="116">
        <f t="shared" si="488"/>
        <v>0</v>
      </c>
      <c r="RV36" s="90">
        <f>RV26</f>
        <v>10.36</v>
      </c>
      <c r="RW36" s="117">
        <f t="shared" si="489"/>
        <v>0</v>
      </c>
      <c r="RX36" s="98">
        <f t="shared" si="490"/>
        <v>0</v>
      </c>
      <c r="RY36" s="98"/>
      <c r="RZ36" s="118"/>
      <c r="SA36" s="119">
        <f t="shared" si="491"/>
        <v>0</v>
      </c>
      <c r="SB36" s="231">
        <f t="shared" si="492"/>
        <v>0</v>
      </c>
      <c r="SC36" s="119">
        <f>SB36/SB26</f>
        <v>0</v>
      </c>
      <c r="SD36" s="98">
        <f>SD26*SC36</f>
        <v>0</v>
      </c>
      <c r="SE36" s="116">
        <f t="shared" si="493"/>
        <v>0</v>
      </c>
      <c r="SF36" s="90">
        <f>SF26</f>
        <v>10.36</v>
      </c>
      <c r="SG36" s="117">
        <f t="shared" si="494"/>
        <v>0</v>
      </c>
      <c r="SH36" s="98">
        <f t="shared" si="495"/>
        <v>0</v>
      </c>
      <c r="SI36" s="98"/>
      <c r="SJ36" s="118"/>
      <c r="SK36" s="119">
        <f t="shared" si="496"/>
        <v>0</v>
      </c>
      <c r="SL36" s="231">
        <f t="shared" si="497"/>
        <v>0</v>
      </c>
      <c r="SM36" s="119">
        <f>SL36/SL26</f>
        <v>0</v>
      </c>
      <c r="SN36" s="98">
        <f>SN26*SM36</f>
        <v>0</v>
      </c>
      <c r="SO36" s="116">
        <f t="shared" si="498"/>
        <v>0</v>
      </c>
      <c r="SP36" s="90">
        <f>SP26</f>
        <v>10.36</v>
      </c>
      <c r="SQ36" s="117">
        <f t="shared" si="499"/>
        <v>0</v>
      </c>
      <c r="SR36" s="98">
        <f t="shared" si="500"/>
        <v>0</v>
      </c>
      <c r="SS36" s="98"/>
      <c r="ST36" s="118"/>
      <c r="SU36" s="119">
        <f t="shared" si="501"/>
        <v>0</v>
      </c>
      <c r="SV36" s="231">
        <f t="shared" si="502"/>
        <v>0</v>
      </c>
      <c r="SW36" s="119">
        <f>SV36/SV26</f>
        <v>0</v>
      </c>
      <c r="SX36" s="98">
        <f>SX26*SW36</f>
        <v>0</v>
      </c>
      <c r="SY36" s="116">
        <f t="shared" si="503"/>
        <v>0</v>
      </c>
      <c r="SZ36" s="90">
        <f>SZ26</f>
        <v>10.36</v>
      </c>
      <c r="TA36" s="117">
        <f t="shared" si="504"/>
        <v>0</v>
      </c>
      <c r="TB36" s="98">
        <f t="shared" si="505"/>
        <v>0</v>
      </c>
      <c r="TC36" s="98"/>
      <c r="TD36" s="118"/>
      <c r="TE36" s="119">
        <f t="shared" si="506"/>
        <v>0</v>
      </c>
      <c r="TF36" s="231">
        <f t="shared" si="507"/>
        <v>0</v>
      </c>
      <c r="TG36" s="119">
        <f>TF36/TF26</f>
        <v>0</v>
      </c>
      <c r="TH36" s="98">
        <f>TH26*TG36</f>
        <v>0</v>
      </c>
      <c r="TI36" s="116">
        <f t="shared" si="508"/>
        <v>0</v>
      </c>
      <c r="TJ36" s="90">
        <f>TJ26</f>
        <v>10.36</v>
      </c>
      <c r="TK36" s="117">
        <f t="shared" si="509"/>
        <v>0</v>
      </c>
      <c r="TL36" s="98">
        <f t="shared" si="510"/>
        <v>0</v>
      </c>
      <c r="TM36" s="98"/>
      <c r="TN36" s="118"/>
      <c r="TO36" s="119">
        <f t="shared" si="511"/>
        <v>0</v>
      </c>
      <c r="TP36" s="231">
        <f t="shared" si="512"/>
        <v>0</v>
      </c>
      <c r="TQ36" s="119">
        <f>TP36/TP26</f>
        <v>0</v>
      </c>
      <c r="TR36" s="98">
        <f>TR26*TQ36</f>
        <v>0</v>
      </c>
      <c r="TS36" s="116">
        <f t="shared" si="513"/>
        <v>0</v>
      </c>
      <c r="TT36" s="90">
        <f>TT26</f>
        <v>10.36</v>
      </c>
      <c r="TU36" s="117">
        <f t="shared" si="514"/>
        <v>0</v>
      </c>
      <c r="TV36" s="98">
        <f t="shared" si="515"/>
        <v>0</v>
      </c>
      <c r="TW36" s="98"/>
      <c r="TX36" s="118"/>
      <c r="TY36" s="119">
        <f t="shared" si="516"/>
        <v>0</v>
      </c>
      <c r="TZ36" s="231">
        <f t="shared" si="517"/>
        <v>0</v>
      </c>
      <c r="UA36" s="119">
        <f>TZ36/TZ26</f>
        <v>0</v>
      </c>
      <c r="UB36" s="98">
        <f>UB26*UA36</f>
        <v>0</v>
      </c>
      <c r="UC36" s="116">
        <f t="shared" si="518"/>
        <v>0</v>
      </c>
      <c r="UD36" s="90">
        <f>UD26</f>
        <v>10.36</v>
      </c>
      <c r="UE36" s="117">
        <f t="shared" si="519"/>
        <v>0</v>
      </c>
      <c r="UF36" s="98">
        <f t="shared" si="520"/>
        <v>0</v>
      </c>
      <c r="UG36" s="98"/>
      <c r="UH36" s="118"/>
      <c r="UI36" s="119">
        <f t="shared" si="521"/>
        <v>0</v>
      </c>
      <c r="UJ36" s="231">
        <f t="shared" si="522"/>
        <v>0</v>
      </c>
      <c r="UK36" s="119">
        <f>UJ36/UJ26</f>
        <v>0</v>
      </c>
      <c r="UL36" s="98">
        <f>UL26*UK36</f>
        <v>0</v>
      </c>
      <c r="UM36" s="116">
        <f t="shared" si="523"/>
        <v>0</v>
      </c>
      <c r="UN36" s="90">
        <f>UN26</f>
        <v>10.36</v>
      </c>
      <c r="UO36" s="117">
        <f t="shared" si="524"/>
        <v>0</v>
      </c>
      <c r="UP36" s="98">
        <f t="shared" si="525"/>
        <v>0</v>
      </c>
      <c r="UQ36" s="98"/>
      <c r="UR36" s="118"/>
      <c r="US36" s="119">
        <f t="shared" si="526"/>
        <v>0</v>
      </c>
      <c r="UT36" s="231">
        <f t="shared" si="527"/>
        <v>0</v>
      </c>
      <c r="UU36" s="119">
        <f>UT36/UT26</f>
        <v>0</v>
      </c>
      <c r="UV36" s="98">
        <f>UV26*UU36</f>
        <v>0</v>
      </c>
      <c r="UW36" s="116">
        <f t="shared" si="528"/>
        <v>0</v>
      </c>
      <c r="UX36" s="90">
        <f>UX26</f>
        <v>10.36</v>
      </c>
      <c r="UY36" s="117">
        <f t="shared" si="529"/>
        <v>0</v>
      </c>
      <c r="UZ36" s="98">
        <f t="shared" si="530"/>
        <v>0</v>
      </c>
      <c r="VA36" s="98"/>
      <c r="VB36" s="118"/>
      <c r="VC36" s="119">
        <f t="shared" si="531"/>
        <v>0</v>
      </c>
      <c r="VD36" s="231">
        <f t="shared" si="532"/>
        <v>0</v>
      </c>
      <c r="VE36" s="119">
        <f>VD36/VD26</f>
        <v>0</v>
      </c>
      <c r="VF36" s="98">
        <f>VF26*VE36</f>
        <v>0</v>
      </c>
      <c r="VG36" s="116">
        <f t="shared" si="533"/>
        <v>0</v>
      </c>
      <c r="VH36" s="90">
        <f>VH26</f>
        <v>10.36</v>
      </c>
      <c r="VI36" s="117">
        <f t="shared" si="534"/>
        <v>0</v>
      </c>
      <c r="VJ36" s="98">
        <f t="shared" si="535"/>
        <v>0</v>
      </c>
      <c r="VK36" s="98"/>
      <c r="VL36" s="118"/>
      <c r="VM36" s="119">
        <f t="shared" si="536"/>
        <v>0</v>
      </c>
      <c r="VN36" s="231">
        <f t="shared" si="537"/>
        <v>0</v>
      </c>
      <c r="VO36" s="119">
        <f>VN36/VN26</f>
        <v>0</v>
      </c>
      <c r="VP36" s="98">
        <f>VP26*VO36</f>
        <v>0</v>
      </c>
      <c r="VQ36" s="116">
        <f t="shared" si="538"/>
        <v>0</v>
      </c>
      <c r="VR36" s="90">
        <f>VR26</f>
        <v>10.36</v>
      </c>
      <c r="VS36" s="117">
        <f t="shared" si="539"/>
        <v>0</v>
      </c>
      <c r="VT36" s="98">
        <f t="shared" si="540"/>
        <v>0</v>
      </c>
      <c r="VU36" s="98"/>
      <c r="VV36" s="118"/>
      <c r="VW36" s="119">
        <f t="shared" si="541"/>
        <v>0</v>
      </c>
      <c r="VX36" s="231">
        <f t="shared" si="542"/>
        <v>0</v>
      </c>
      <c r="VY36" s="119">
        <f>VX36/VX26</f>
        <v>0</v>
      </c>
      <c r="VZ36" s="98">
        <f>VZ26*VY36</f>
        <v>0</v>
      </c>
      <c r="WA36" s="116">
        <f t="shared" si="543"/>
        <v>0</v>
      </c>
      <c r="WB36" s="90">
        <f>WB26</f>
        <v>10.36</v>
      </c>
      <c r="WC36" s="117">
        <f t="shared" si="544"/>
        <v>0</v>
      </c>
      <c r="WD36" s="98">
        <f t="shared" si="545"/>
        <v>0</v>
      </c>
      <c r="WE36" s="98"/>
      <c r="WF36" s="118"/>
      <c r="WG36" s="119">
        <f t="shared" si="546"/>
        <v>0</v>
      </c>
      <c r="WH36" s="213">
        <f t="shared" si="547"/>
        <v>74</v>
      </c>
      <c r="WI36" s="119">
        <f>WH36/WH26</f>
        <v>6.0800000000000003E-3</v>
      </c>
      <c r="WJ36" s="98">
        <f>WJ26*WI36</f>
        <v>29799.3</v>
      </c>
      <c r="WK36" s="116">
        <f t="shared" si="548"/>
        <v>402.69324324000002</v>
      </c>
      <c r="WL36" s="90">
        <f>WL26</f>
        <v>10.36</v>
      </c>
      <c r="WM36" s="117">
        <f t="shared" si="549"/>
        <v>4171.902</v>
      </c>
      <c r="WN36" s="98">
        <f t="shared" si="550"/>
        <v>308720.75</v>
      </c>
      <c r="WO36" s="98"/>
      <c r="WP36" s="118"/>
    </row>
    <row r="37" spans="1:614" ht="16.5" customHeight="1" x14ac:dyDescent="0.25">
      <c r="A37" s="5"/>
      <c r="B37" s="85" t="s">
        <v>432</v>
      </c>
      <c r="C37" s="12" t="s">
        <v>751</v>
      </c>
      <c r="D37" s="12" t="s">
        <v>437</v>
      </c>
      <c r="E37" s="4" t="s">
        <v>34</v>
      </c>
      <c r="F37" s="231">
        <f t="shared" si="247"/>
        <v>0</v>
      </c>
      <c r="G37" s="119">
        <f>F37/F26</f>
        <v>0</v>
      </c>
      <c r="H37" s="98">
        <f>H26*G37</f>
        <v>0</v>
      </c>
      <c r="I37" s="116">
        <f t="shared" si="248"/>
        <v>0</v>
      </c>
      <c r="J37" s="90">
        <f>J26</f>
        <v>10.36</v>
      </c>
      <c r="K37" s="117">
        <f t="shared" si="249"/>
        <v>0</v>
      </c>
      <c r="L37" s="98">
        <f t="shared" si="250"/>
        <v>0</v>
      </c>
      <c r="M37" s="98"/>
      <c r="N37" s="118"/>
      <c r="O37" s="119" t="e">
        <f t="shared" si="251"/>
        <v>#DIV/0!</v>
      </c>
      <c r="P37" s="231">
        <f t="shared" si="252"/>
        <v>0</v>
      </c>
      <c r="Q37" s="119">
        <f>P37/P26</f>
        <v>0</v>
      </c>
      <c r="R37" s="98">
        <f>R26*Q37</f>
        <v>0</v>
      </c>
      <c r="S37" s="116">
        <f t="shared" si="253"/>
        <v>0</v>
      </c>
      <c r="T37" s="90">
        <f>T26</f>
        <v>10.36</v>
      </c>
      <c r="U37" s="117">
        <f t="shared" si="254"/>
        <v>0</v>
      </c>
      <c r="V37" s="98">
        <f t="shared" si="255"/>
        <v>0</v>
      </c>
      <c r="W37" s="98"/>
      <c r="X37" s="118"/>
      <c r="Y37" s="119" t="e">
        <f t="shared" si="256"/>
        <v>#DIV/0!</v>
      </c>
      <c r="Z37" s="231">
        <f t="shared" si="257"/>
        <v>0</v>
      </c>
      <c r="AA37" s="119">
        <f>Z37/Z26</f>
        <v>0</v>
      </c>
      <c r="AB37" s="98">
        <f>AB26*AA37</f>
        <v>0</v>
      </c>
      <c r="AC37" s="116">
        <f t="shared" si="258"/>
        <v>0</v>
      </c>
      <c r="AD37" s="90">
        <f>AD26</f>
        <v>10.36</v>
      </c>
      <c r="AE37" s="117">
        <f t="shared" si="259"/>
        <v>0</v>
      </c>
      <c r="AF37" s="98">
        <f t="shared" si="260"/>
        <v>0</v>
      </c>
      <c r="AG37" s="98"/>
      <c r="AH37" s="118"/>
      <c r="AI37" s="119" t="e">
        <f t="shared" si="261"/>
        <v>#DIV/0!</v>
      </c>
      <c r="AJ37" s="231">
        <f t="shared" si="262"/>
        <v>0</v>
      </c>
      <c r="AK37" s="119">
        <f>AJ37/AJ26</f>
        <v>0</v>
      </c>
      <c r="AL37" s="98">
        <f>AL26*AK37</f>
        <v>0</v>
      </c>
      <c r="AM37" s="116">
        <f t="shared" si="263"/>
        <v>0</v>
      </c>
      <c r="AN37" s="90">
        <f>AN26</f>
        <v>10.36</v>
      </c>
      <c r="AO37" s="117">
        <f t="shared" si="264"/>
        <v>0</v>
      </c>
      <c r="AP37" s="98">
        <f t="shared" si="265"/>
        <v>0</v>
      </c>
      <c r="AQ37" s="98"/>
      <c r="AR37" s="118"/>
      <c r="AS37" s="119" t="e">
        <f t="shared" si="266"/>
        <v>#DIV/0!</v>
      </c>
      <c r="AT37" s="231">
        <f t="shared" si="267"/>
        <v>0</v>
      </c>
      <c r="AU37" s="119">
        <f>AT37/AT26</f>
        <v>0</v>
      </c>
      <c r="AV37" s="98">
        <f>AV26*AU37</f>
        <v>0</v>
      </c>
      <c r="AW37" s="116">
        <f t="shared" si="268"/>
        <v>0</v>
      </c>
      <c r="AX37" s="90">
        <f>AX26</f>
        <v>10.36</v>
      </c>
      <c r="AY37" s="117">
        <f t="shared" si="269"/>
        <v>0</v>
      </c>
      <c r="AZ37" s="98">
        <f t="shared" si="270"/>
        <v>0</v>
      </c>
      <c r="BA37" s="98"/>
      <c r="BB37" s="118"/>
      <c r="BC37" s="119" t="e">
        <f t="shared" si="271"/>
        <v>#DIV/0!</v>
      </c>
      <c r="BD37" s="231">
        <f t="shared" si="272"/>
        <v>0</v>
      </c>
      <c r="BE37" s="119" t="e">
        <f>BD37/BD26</f>
        <v>#DIV/0!</v>
      </c>
      <c r="BF37" s="98" t="e">
        <f>BF26*BE37</f>
        <v>#DIV/0!</v>
      </c>
      <c r="BG37" s="116">
        <f t="shared" si="273"/>
        <v>0</v>
      </c>
      <c r="BH37" s="90">
        <f>BH26</f>
        <v>0</v>
      </c>
      <c r="BI37" s="117">
        <f t="shared" si="274"/>
        <v>0</v>
      </c>
      <c r="BJ37" s="98">
        <f t="shared" si="275"/>
        <v>0</v>
      </c>
      <c r="BK37" s="98"/>
      <c r="BL37" s="118"/>
      <c r="BM37" s="119" t="e">
        <f t="shared" si="276"/>
        <v>#DIV/0!</v>
      </c>
      <c r="BN37" s="231">
        <f t="shared" si="277"/>
        <v>0</v>
      </c>
      <c r="BO37" s="119">
        <f>BN37/BN26</f>
        <v>0</v>
      </c>
      <c r="BP37" s="98">
        <f>BP26*BO37</f>
        <v>0</v>
      </c>
      <c r="BQ37" s="116">
        <f t="shared" si="278"/>
        <v>0</v>
      </c>
      <c r="BR37" s="90">
        <f>BR26</f>
        <v>10.36</v>
      </c>
      <c r="BS37" s="117">
        <f t="shared" si="279"/>
        <v>0</v>
      </c>
      <c r="BT37" s="98">
        <f t="shared" si="280"/>
        <v>0</v>
      </c>
      <c r="BU37" s="98"/>
      <c r="BV37" s="118"/>
      <c r="BW37" s="119" t="e">
        <f t="shared" si="281"/>
        <v>#DIV/0!</v>
      </c>
      <c r="BX37" s="231">
        <f t="shared" si="282"/>
        <v>0</v>
      </c>
      <c r="BY37" s="119" t="e">
        <f>BX37/BX26</f>
        <v>#DIV/0!</v>
      </c>
      <c r="BZ37" s="98" t="e">
        <f>BZ26*BY37</f>
        <v>#DIV/0!</v>
      </c>
      <c r="CA37" s="116">
        <f t="shared" si="283"/>
        <v>0</v>
      </c>
      <c r="CB37" s="90">
        <f>CB26</f>
        <v>0</v>
      </c>
      <c r="CC37" s="117">
        <f t="shared" si="284"/>
        <v>0</v>
      </c>
      <c r="CD37" s="98">
        <f t="shared" si="285"/>
        <v>0</v>
      </c>
      <c r="CE37" s="98"/>
      <c r="CF37" s="118"/>
      <c r="CG37" s="119" t="e">
        <f t="shared" si="286"/>
        <v>#DIV/0!</v>
      </c>
      <c r="CH37" s="231">
        <f t="shared" si="287"/>
        <v>0</v>
      </c>
      <c r="CI37" s="119">
        <f>CH37/CH26</f>
        <v>0</v>
      </c>
      <c r="CJ37" s="98">
        <f>CJ26*CI37</f>
        <v>0</v>
      </c>
      <c r="CK37" s="116">
        <f t="shared" si="288"/>
        <v>0</v>
      </c>
      <c r="CL37" s="90">
        <f>CL26</f>
        <v>10.36</v>
      </c>
      <c r="CM37" s="117">
        <f t="shared" si="289"/>
        <v>0</v>
      </c>
      <c r="CN37" s="98">
        <f t="shared" si="290"/>
        <v>0</v>
      </c>
      <c r="CO37" s="98"/>
      <c r="CP37" s="118"/>
      <c r="CQ37" s="119" t="e">
        <f t="shared" si="291"/>
        <v>#DIV/0!</v>
      </c>
      <c r="CR37" s="231">
        <f t="shared" si="292"/>
        <v>0</v>
      </c>
      <c r="CS37" s="119" t="e">
        <f>CR37/CR26</f>
        <v>#DIV/0!</v>
      </c>
      <c r="CT37" s="98" t="e">
        <f>CT26*CS37</f>
        <v>#DIV/0!</v>
      </c>
      <c r="CU37" s="116">
        <f t="shared" si="293"/>
        <v>0</v>
      </c>
      <c r="CV37" s="90">
        <f>CV26</f>
        <v>0</v>
      </c>
      <c r="CW37" s="117">
        <f t="shared" si="294"/>
        <v>0</v>
      </c>
      <c r="CX37" s="98">
        <f t="shared" si="295"/>
        <v>0</v>
      </c>
      <c r="CY37" s="98"/>
      <c r="CZ37" s="118"/>
      <c r="DA37" s="119" t="e">
        <f t="shared" si="296"/>
        <v>#DIV/0!</v>
      </c>
      <c r="DB37" s="231">
        <f t="shared" si="297"/>
        <v>0</v>
      </c>
      <c r="DC37" s="119">
        <f>DB37/DB26</f>
        <v>0</v>
      </c>
      <c r="DD37" s="98">
        <f>DD26*DC37</f>
        <v>0</v>
      </c>
      <c r="DE37" s="116">
        <f t="shared" si="298"/>
        <v>0</v>
      </c>
      <c r="DF37" s="90">
        <f>DF26</f>
        <v>10.36</v>
      </c>
      <c r="DG37" s="117">
        <f t="shared" si="299"/>
        <v>0</v>
      </c>
      <c r="DH37" s="98">
        <f t="shared" si="300"/>
        <v>0</v>
      </c>
      <c r="DI37" s="98"/>
      <c r="DJ37" s="118"/>
      <c r="DK37" s="119" t="e">
        <f t="shared" si="301"/>
        <v>#DIV/0!</v>
      </c>
      <c r="DL37" s="231">
        <f t="shared" si="302"/>
        <v>0</v>
      </c>
      <c r="DM37" s="119">
        <f>DL37/DL26</f>
        <v>0</v>
      </c>
      <c r="DN37" s="98">
        <f>DN26*DM37</f>
        <v>0</v>
      </c>
      <c r="DO37" s="116">
        <f t="shared" si="303"/>
        <v>0</v>
      </c>
      <c r="DP37" s="90">
        <f>DP26</f>
        <v>10.36</v>
      </c>
      <c r="DQ37" s="117">
        <f t="shared" si="304"/>
        <v>0</v>
      </c>
      <c r="DR37" s="98">
        <f t="shared" si="305"/>
        <v>0</v>
      </c>
      <c r="DS37" s="98"/>
      <c r="DT37" s="118"/>
      <c r="DU37" s="119" t="e">
        <f t="shared" si="306"/>
        <v>#DIV/0!</v>
      </c>
      <c r="DV37" s="231">
        <f t="shared" si="307"/>
        <v>0</v>
      </c>
      <c r="DW37" s="119">
        <f>DV37/DV26</f>
        <v>0</v>
      </c>
      <c r="DX37" s="98">
        <f>DX26*DW37</f>
        <v>0</v>
      </c>
      <c r="DY37" s="116">
        <f t="shared" si="308"/>
        <v>0</v>
      </c>
      <c r="DZ37" s="90">
        <f>DZ26</f>
        <v>10.36</v>
      </c>
      <c r="EA37" s="117">
        <f t="shared" si="309"/>
        <v>0</v>
      </c>
      <c r="EB37" s="98">
        <f t="shared" si="310"/>
        <v>0</v>
      </c>
      <c r="EC37" s="98"/>
      <c r="ED37" s="118"/>
      <c r="EE37" s="119" t="e">
        <f t="shared" si="311"/>
        <v>#DIV/0!</v>
      </c>
      <c r="EF37" s="231">
        <f t="shared" si="312"/>
        <v>0</v>
      </c>
      <c r="EG37" s="119">
        <f>EF37/EF26</f>
        <v>0</v>
      </c>
      <c r="EH37" s="98">
        <f>EH26*EG37</f>
        <v>0</v>
      </c>
      <c r="EI37" s="116">
        <f t="shared" si="313"/>
        <v>0</v>
      </c>
      <c r="EJ37" s="90">
        <f>EJ26</f>
        <v>10.36</v>
      </c>
      <c r="EK37" s="117">
        <f t="shared" si="314"/>
        <v>0</v>
      </c>
      <c r="EL37" s="98">
        <f t="shared" si="315"/>
        <v>0</v>
      </c>
      <c r="EM37" s="98"/>
      <c r="EN37" s="118"/>
      <c r="EO37" s="119" t="e">
        <f t="shared" si="316"/>
        <v>#DIV/0!</v>
      </c>
      <c r="EP37" s="231">
        <f t="shared" si="317"/>
        <v>0</v>
      </c>
      <c r="EQ37" s="119">
        <f>EP37/EP26</f>
        <v>0</v>
      </c>
      <c r="ER37" s="98">
        <f>ER26*EQ37</f>
        <v>0</v>
      </c>
      <c r="ES37" s="116">
        <f t="shared" si="318"/>
        <v>0</v>
      </c>
      <c r="ET37" s="90">
        <f>ET26</f>
        <v>10.36</v>
      </c>
      <c r="EU37" s="117">
        <f t="shared" si="319"/>
        <v>0</v>
      </c>
      <c r="EV37" s="98">
        <f t="shared" si="320"/>
        <v>0</v>
      </c>
      <c r="EW37" s="98"/>
      <c r="EX37" s="118"/>
      <c r="EY37" s="119" t="e">
        <f t="shared" si="321"/>
        <v>#DIV/0!</v>
      </c>
      <c r="EZ37" s="231">
        <f t="shared" si="322"/>
        <v>0</v>
      </c>
      <c r="FA37" s="119">
        <f>EZ37/EZ26</f>
        <v>0</v>
      </c>
      <c r="FB37" s="98">
        <f>FB26*FA37</f>
        <v>0</v>
      </c>
      <c r="FC37" s="116">
        <f t="shared" si="323"/>
        <v>0</v>
      </c>
      <c r="FD37" s="90">
        <f>FD26</f>
        <v>10.36</v>
      </c>
      <c r="FE37" s="117">
        <f t="shared" si="324"/>
        <v>0</v>
      </c>
      <c r="FF37" s="98">
        <f t="shared" si="325"/>
        <v>0</v>
      </c>
      <c r="FG37" s="98"/>
      <c r="FH37" s="118"/>
      <c r="FI37" s="119" t="e">
        <f t="shared" si="326"/>
        <v>#DIV/0!</v>
      </c>
      <c r="FJ37" s="231">
        <f t="shared" si="327"/>
        <v>0</v>
      </c>
      <c r="FK37" s="119">
        <f>FJ37/FJ26</f>
        <v>0</v>
      </c>
      <c r="FL37" s="98">
        <f>FL26*FK37</f>
        <v>0</v>
      </c>
      <c r="FM37" s="116">
        <f t="shared" si="328"/>
        <v>0</v>
      </c>
      <c r="FN37" s="90">
        <f>FN26</f>
        <v>10.36</v>
      </c>
      <c r="FO37" s="117">
        <f t="shared" si="329"/>
        <v>0</v>
      </c>
      <c r="FP37" s="98">
        <f t="shared" si="330"/>
        <v>0</v>
      </c>
      <c r="FQ37" s="98"/>
      <c r="FR37" s="118"/>
      <c r="FS37" s="119" t="e">
        <f t="shared" si="331"/>
        <v>#DIV/0!</v>
      </c>
      <c r="FT37" s="231">
        <f t="shared" si="332"/>
        <v>0</v>
      </c>
      <c r="FU37" s="119">
        <f>FT37/FT26</f>
        <v>0</v>
      </c>
      <c r="FV37" s="98">
        <f>FV26*FU37</f>
        <v>0</v>
      </c>
      <c r="FW37" s="116">
        <f t="shared" si="333"/>
        <v>0</v>
      </c>
      <c r="FX37" s="90">
        <f>FX26</f>
        <v>10.36</v>
      </c>
      <c r="FY37" s="117">
        <f t="shared" si="334"/>
        <v>0</v>
      </c>
      <c r="FZ37" s="98">
        <f t="shared" si="335"/>
        <v>0</v>
      </c>
      <c r="GA37" s="98"/>
      <c r="GB37" s="118"/>
      <c r="GC37" s="119" t="e">
        <f t="shared" si="336"/>
        <v>#DIV/0!</v>
      </c>
      <c r="GD37" s="231">
        <f t="shared" si="337"/>
        <v>0</v>
      </c>
      <c r="GE37" s="119">
        <f>GD37/GD26</f>
        <v>0</v>
      </c>
      <c r="GF37" s="98">
        <f>GF26*GE37</f>
        <v>0</v>
      </c>
      <c r="GG37" s="116">
        <f t="shared" si="338"/>
        <v>0</v>
      </c>
      <c r="GH37" s="90">
        <f>GH26</f>
        <v>10.36</v>
      </c>
      <c r="GI37" s="117">
        <f t="shared" si="339"/>
        <v>0</v>
      </c>
      <c r="GJ37" s="98">
        <f t="shared" si="340"/>
        <v>0</v>
      </c>
      <c r="GK37" s="98"/>
      <c r="GL37" s="118"/>
      <c r="GM37" s="119" t="e">
        <f t="shared" si="341"/>
        <v>#DIV/0!</v>
      </c>
      <c r="GN37" s="231">
        <f t="shared" si="342"/>
        <v>0</v>
      </c>
      <c r="GO37" s="119">
        <f>GN37/GN26</f>
        <v>0</v>
      </c>
      <c r="GP37" s="98">
        <f>GP26*GO37</f>
        <v>0</v>
      </c>
      <c r="GQ37" s="116">
        <f t="shared" si="343"/>
        <v>0</v>
      </c>
      <c r="GR37" s="90">
        <f>GR26</f>
        <v>10.36</v>
      </c>
      <c r="GS37" s="117">
        <f t="shared" si="344"/>
        <v>0</v>
      </c>
      <c r="GT37" s="98">
        <f t="shared" si="345"/>
        <v>0</v>
      </c>
      <c r="GU37" s="98"/>
      <c r="GV37" s="118"/>
      <c r="GW37" s="119" t="e">
        <f t="shared" si="346"/>
        <v>#DIV/0!</v>
      </c>
      <c r="GX37" s="231">
        <f t="shared" si="347"/>
        <v>0</v>
      </c>
      <c r="GY37" s="119">
        <f>GX37/GX26</f>
        <v>0</v>
      </c>
      <c r="GZ37" s="98">
        <f>GZ26*GY37</f>
        <v>0</v>
      </c>
      <c r="HA37" s="116">
        <f t="shared" si="348"/>
        <v>0</v>
      </c>
      <c r="HB37" s="90">
        <f>HB26</f>
        <v>10.36</v>
      </c>
      <c r="HC37" s="117">
        <f t="shared" si="349"/>
        <v>0</v>
      </c>
      <c r="HD37" s="98">
        <f t="shared" si="350"/>
        <v>0</v>
      </c>
      <c r="HE37" s="98"/>
      <c r="HF37" s="118"/>
      <c r="HG37" s="119" t="e">
        <f t="shared" si="351"/>
        <v>#DIV/0!</v>
      </c>
      <c r="HH37" s="231">
        <f t="shared" si="352"/>
        <v>0</v>
      </c>
      <c r="HI37" s="119">
        <f>HH37/HH26</f>
        <v>0</v>
      </c>
      <c r="HJ37" s="98">
        <f>HJ26*HI37</f>
        <v>0</v>
      </c>
      <c r="HK37" s="116">
        <f t="shared" si="353"/>
        <v>0</v>
      </c>
      <c r="HL37" s="90">
        <f>HL26</f>
        <v>10.36</v>
      </c>
      <c r="HM37" s="117">
        <f t="shared" si="354"/>
        <v>0</v>
      </c>
      <c r="HN37" s="98">
        <f t="shared" si="355"/>
        <v>0</v>
      </c>
      <c r="HO37" s="98"/>
      <c r="HP37" s="118"/>
      <c r="HQ37" s="119" t="e">
        <f t="shared" si="356"/>
        <v>#DIV/0!</v>
      </c>
      <c r="HR37" s="231">
        <f t="shared" si="357"/>
        <v>0</v>
      </c>
      <c r="HS37" s="119">
        <f>HR37/HR26</f>
        <v>0</v>
      </c>
      <c r="HT37" s="98">
        <f>HT26*HS37</f>
        <v>0</v>
      </c>
      <c r="HU37" s="116">
        <f t="shared" si="358"/>
        <v>0</v>
      </c>
      <c r="HV37" s="90">
        <f>HV26</f>
        <v>10.36</v>
      </c>
      <c r="HW37" s="117">
        <f t="shared" si="359"/>
        <v>0</v>
      </c>
      <c r="HX37" s="98">
        <f t="shared" si="360"/>
        <v>0</v>
      </c>
      <c r="HY37" s="98"/>
      <c r="HZ37" s="118"/>
      <c r="IA37" s="119" t="e">
        <f t="shared" si="361"/>
        <v>#DIV/0!</v>
      </c>
      <c r="IB37" s="231">
        <f t="shared" si="362"/>
        <v>0</v>
      </c>
      <c r="IC37" s="119">
        <f>IB37/IB26</f>
        <v>0</v>
      </c>
      <c r="ID37" s="98">
        <f>ID26*IC37</f>
        <v>0</v>
      </c>
      <c r="IE37" s="116">
        <f t="shared" si="363"/>
        <v>0</v>
      </c>
      <c r="IF37" s="90">
        <f>IF26</f>
        <v>10.36</v>
      </c>
      <c r="IG37" s="117">
        <f t="shared" si="364"/>
        <v>0</v>
      </c>
      <c r="IH37" s="98">
        <f t="shared" si="365"/>
        <v>0</v>
      </c>
      <c r="II37" s="98"/>
      <c r="IJ37" s="118"/>
      <c r="IK37" s="119" t="e">
        <f t="shared" si="366"/>
        <v>#DIV/0!</v>
      </c>
      <c r="IL37" s="231">
        <f t="shared" si="367"/>
        <v>0</v>
      </c>
      <c r="IM37" s="119">
        <f>IL37/IL26</f>
        <v>0</v>
      </c>
      <c r="IN37" s="98">
        <f>IN26*IM37</f>
        <v>0</v>
      </c>
      <c r="IO37" s="116">
        <f t="shared" si="368"/>
        <v>0</v>
      </c>
      <c r="IP37" s="90">
        <f>IP26</f>
        <v>10.36</v>
      </c>
      <c r="IQ37" s="117">
        <f t="shared" si="369"/>
        <v>0</v>
      </c>
      <c r="IR37" s="98">
        <f t="shared" si="370"/>
        <v>0</v>
      </c>
      <c r="IS37" s="98"/>
      <c r="IT37" s="118"/>
      <c r="IU37" s="119" t="e">
        <f t="shared" si="371"/>
        <v>#DIV/0!</v>
      </c>
      <c r="IV37" s="231">
        <f t="shared" si="372"/>
        <v>0</v>
      </c>
      <c r="IW37" s="119">
        <f>IV37/IV26</f>
        <v>0</v>
      </c>
      <c r="IX37" s="98">
        <f>IX26*IW37</f>
        <v>0</v>
      </c>
      <c r="IY37" s="116">
        <f t="shared" si="373"/>
        <v>0</v>
      </c>
      <c r="IZ37" s="90">
        <f>IZ26</f>
        <v>10.36</v>
      </c>
      <c r="JA37" s="117">
        <f t="shared" si="374"/>
        <v>0</v>
      </c>
      <c r="JB37" s="98">
        <f t="shared" si="375"/>
        <v>0</v>
      </c>
      <c r="JC37" s="98"/>
      <c r="JD37" s="118"/>
      <c r="JE37" s="119" t="e">
        <f t="shared" si="376"/>
        <v>#DIV/0!</v>
      </c>
      <c r="JF37" s="231">
        <f t="shared" si="377"/>
        <v>0</v>
      </c>
      <c r="JG37" s="119">
        <f>JF37/JF26</f>
        <v>0</v>
      </c>
      <c r="JH37" s="98">
        <f>JH26*JG37</f>
        <v>0</v>
      </c>
      <c r="JI37" s="116">
        <f t="shared" si="378"/>
        <v>0</v>
      </c>
      <c r="JJ37" s="90">
        <f>JJ26</f>
        <v>10.34</v>
      </c>
      <c r="JK37" s="117">
        <f t="shared" si="379"/>
        <v>0</v>
      </c>
      <c r="JL37" s="98">
        <f t="shared" si="380"/>
        <v>0</v>
      </c>
      <c r="JM37" s="98"/>
      <c r="JN37" s="118"/>
      <c r="JO37" s="119" t="e">
        <f t="shared" si="381"/>
        <v>#DIV/0!</v>
      </c>
      <c r="JP37" s="231">
        <f t="shared" si="382"/>
        <v>0</v>
      </c>
      <c r="JQ37" s="119">
        <f>JP37/JP26</f>
        <v>0</v>
      </c>
      <c r="JR37" s="98">
        <f>JR26*JQ37</f>
        <v>0</v>
      </c>
      <c r="JS37" s="116">
        <f t="shared" si="383"/>
        <v>0</v>
      </c>
      <c r="JT37" s="90">
        <f>JT26</f>
        <v>10.36</v>
      </c>
      <c r="JU37" s="117">
        <f t="shared" si="384"/>
        <v>0</v>
      </c>
      <c r="JV37" s="98">
        <f t="shared" si="385"/>
        <v>0</v>
      </c>
      <c r="JW37" s="98"/>
      <c r="JX37" s="118"/>
      <c r="JY37" s="119" t="e">
        <f t="shared" si="386"/>
        <v>#DIV/0!</v>
      </c>
      <c r="JZ37" s="231">
        <f t="shared" si="387"/>
        <v>0</v>
      </c>
      <c r="KA37" s="119" t="e">
        <f>JZ37/JZ26</f>
        <v>#DIV/0!</v>
      </c>
      <c r="KB37" s="98" t="e">
        <f>KB26*KA37</f>
        <v>#DIV/0!</v>
      </c>
      <c r="KC37" s="116">
        <f t="shared" si="388"/>
        <v>0</v>
      </c>
      <c r="KD37" s="90">
        <f>KD26</f>
        <v>0</v>
      </c>
      <c r="KE37" s="117">
        <f t="shared" si="389"/>
        <v>0</v>
      </c>
      <c r="KF37" s="98">
        <f t="shared" si="390"/>
        <v>0</v>
      </c>
      <c r="KG37" s="98"/>
      <c r="KH37" s="118"/>
      <c r="KI37" s="119" t="e">
        <f t="shared" si="391"/>
        <v>#DIV/0!</v>
      </c>
      <c r="KJ37" s="231">
        <f t="shared" si="392"/>
        <v>0</v>
      </c>
      <c r="KK37" s="119">
        <f>KJ37/KJ26</f>
        <v>0</v>
      </c>
      <c r="KL37" s="98">
        <f>KL26*KK37</f>
        <v>0</v>
      </c>
      <c r="KM37" s="116">
        <f t="shared" si="393"/>
        <v>0</v>
      </c>
      <c r="KN37" s="90">
        <f>KN26</f>
        <v>10.36</v>
      </c>
      <c r="KO37" s="117">
        <f t="shared" si="394"/>
        <v>0</v>
      </c>
      <c r="KP37" s="98">
        <f t="shared" si="395"/>
        <v>0</v>
      </c>
      <c r="KQ37" s="98"/>
      <c r="KR37" s="118"/>
      <c r="KS37" s="119" t="e">
        <f t="shared" si="396"/>
        <v>#DIV/0!</v>
      </c>
      <c r="KT37" s="231">
        <f t="shared" si="397"/>
        <v>0</v>
      </c>
      <c r="KU37" s="119">
        <f>KT37/KT26</f>
        <v>0</v>
      </c>
      <c r="KV37" s="98">
        <f>KV26*KU37</f>
        <v>0</v>
      </c>
      <c r="KW37" s="116">
        <f t="shared" si="398"/>
        <v>0</v>
      </c>
      <c r="KX37" s="90">
        <f>KX26</f>
        <v>10.36</v>
      </c>
      <c r="KY37" s="117">
        <f t="shared" si="399"/>
        <v>0</v>
      </c>
      <c r="KZ37" s="98">
        <f t="shared" si="400"/>
        <v>0</v>
      </c>
      <c r="LA37" s="98"/>
      <c r="LB37" s="118"/>
      <c r="LC37" s="119" t="e">
        <f t="shared" si="401"/>
        <v>#DIV/0!</v>
      </c>
      <c r="LD37" s="231">
        <f t="shared" si="402"/>
        <v>0</v>
      </c>
      <c r="LE37" s="119">
        <f>LD37/LD26</f>
        <v>0</v>
      </c>
      <c r="LF37" s="98">
        <f>LF26*LE37</f>
        <v>0</v>
      </c>
      <c r="LG37" s="116">
        <f t="shared" si="403"/>
        <v>0</v>
      </c>
      <c r="LH37" s="90">
        <f>LH26</f>
        <v>10.36</v>
      </c>
      <c r="LI37" s="117">
        <f t="shared" si="404"/>
        <v>0</v>
      </c>
      <c r="LJ37" s="98">
        <f t="shared" si="405"/>
        <v>0</v>
      </c>
      <c r="LK37" s="98"/>
      <c r="LL37" s="118"/>
      <c r="LM37" s="119" t="e">
        <f t="shared" si="406"/>
        <v>#DIV/0!</v>
      </c>
      <c r="LN37" s="231">
        <f t="shared" si="407"/>
        <v>0</v>
      </c>
      <c r="LO37" s="119">
        <f>LN37/LN26</f>
        <v>0</v>
      </c>
      <c r="LP37" s="98">
        <f>LP26*LO37</f>
        <v>0</v>
      </c>
      <c r="LQ37" s="116">
        <f t="shared" si="408"/>
        <v>0</v>
      </c>
      <c r="LR37" s="90">
        <f>LR26</f>
        <v>10.36</v>
      </c>
      <c r="LS37" s="117">
        <f t="shared" si="409"/>
        <v>0</v>
      </c>
      <c r="LT37" s="98">
        <f t="shared" si="410"/>
        <v>0</v>
      </c>
      <c r="LU37" s="98"/>
      <c r="LV37" s="118"/>
      <c r="LW37" s="119" t="e">
        <f t="shared" si="411"/>
        <v>#DIV/0!</v>
      </c>
      <c r="LX37" s="231">
        <f t="shared" si="412"/>
        <v>0</v>
      </c>
      <c r="LY37" s="119">
        <f>LX37/LX26</f>
        <v>0</v>
      </c>
      <c r="LZ37" s="98">
        <f>LZ26*LY37</f>
        <v>0</v>
      </c>
      <c r="MA37" s="116">
        <f t="shared" si="413"/>
        <v>0</v>
      </c>
      <c r="MB37" s="90">
        <f>MB26</f>
        <v>10.36</v>
      </c>
      <c r="MC37" s="117">
        <f t="shared" si="414"/>
        <v>0</v>
      </c>
      <c r="MD37" s="98">
        <f t="shared" si="415"/>
        <v>0</v>
      </c>
      <c r="ME37" s="98"/>
      <c r="MF37" s="118"/>
      <c r="MG37" s="119" t="e">
        <f t="shared" si="416"/>
        <v>#DIV/0!</v>
      </c>
      <c r="MH37" s="231">
        <f t="shared" si="417"/>
        <v>0</v>
      </c>
      <c r="MI37" s="119">
        <f>MH37/MH26</f>
        <v>0</v>
      </c>
      <c r="MJ37" s="98">
        <f>MJ26*MI37</f>
        <v>0</v>
      </c>
      <c r="MK37" s="116">
        <f t="shared" si="418"/>
        <v>0</v>
      </c>
      <c r="ML37" s="90">
        <f>ML26</f>
        <v>10.36</v>
      </c>
      <c r="MM37" s="117">
        <f t="shared" si="419"/>
        <v>0</v>
      </c>
      <c r="MN37" s="98">
        <f t="shared" si="420"/>
        <v>0</v>
      </c>
      <c r="MO37" s="98"/>
      <c r="MP37" s="118"/>
      <c r="MQ37" s="119" t="e">
        <f t="shared" si="421"/>
        <v>#DIV/0!</v>
      </c>
      <c r="MR37" s="231">
        <f t="shared" si="422"/>
        <v>0</v>
      </c>
      <c r="MS37" s="119">
        <f>MR37/MR26</f>
        <v>0</v>
      </c>
      <c r="MT37" s="98">
        <f>MT26*MS37</f>
        <v>0</v>
      </c>
      <c r="MU37" s="116">
        <f t="shared" si="423"/>
        <v>0</v>
      </c>
      <c r="MV37" s="90">
        <f>MV26</f>
        <v>10.36</v>
      </c>
      <c r="MW37" s="117">
        <f t="shared" si="424"/>
        <v>0</v>
      </c>
      <c r="MX37" s="98">
        <f t="shared" si="425"/>
        <v>0</v>
      </c>
      <c r="MY37" s="98"/>
      <c r="MZ37" s="118"/>
      <c r="NA37" s="119" t="e">
        <f t="shared" si="426"/>
        <v>#DIV/0!</v>
      </c>
      <c r="NB37" s="231">
        <f t="shared" si="427"/>
        <v>0</v>
      </c>
      <c r="NC37" s="119">
        <f>NB37/NB26</f>
        <v>0</v>
      </c>
      <c r="ND37" s="98">
        <f>ND26*NC37</f>
        <v>0</v>
      </c>
      <c r="NE37" s="116">
        <f t="shared" si="428"/>
        <v>0</v>
      </c>
      <c r="NF37" s="90">
        <f>NF26</f>
        <v>10.36</v>
      </c>
      <c r="NG37" s="117">
        <f t="shared" si="429"/>
        <v>0</v>
      </c>
      <c r="NH37" s="98">
        <f t="shared" si="430"/>
        <v>0</v>
      </c>
      <c r="NI37" s="98"/>
      <c r="NJ37" s="118"/>
      <c r="NK37" s="119" t="e">
        <f t="shared" si="431"/>
        <v>#DIV/0!</v>
      </c>
      <c r="NL37" s="231">
        <f t="shared" si="432"/>
        <v>0</v>
      </c>
      <c r="NM37" s="119">
        <f>NL37/NL26</f>
        <v>0</v>
      </c>
      <c r="NN37" s="98">
        <f>NN26*NM37</f>
        <v>0</v>
      </c>
      <c r="NO37" s="116">
        <f t="shared" si="433"/>
        <v>0</v>
      </c>
      <c r="NP37" s="90">
        <f>NP26</f>
        <v>10.36</v>
      </c>
      <c r="NQ37" s="117">
        <f t="shared" si="434"/>
        <v>0</v>
      </c>
      <c r="NR37" s="98">
        <f t="shared" si="435"/>
        <v>0</v>
      </c>
      <c r="NS37" s="98"/>
      <c r="NT37" s="118"/>
      <c r="NU37" s="119" t="e">
        <f t="shared" si="436"/>
        <v>#DIV/0!</v>
      </c>
      <c r="NV37" s="231">
        <f t="shared" si="437"/>
        <v>0</v>
      </c>
      <c r="NW37" s="119">
        <f>NV37/NV26</f>
        <v>0</v>
      </c>
      <c r="NX37" s="98">
        <f>NX26*NW37</f>
        <v>0</v>
      </c>
      <c r="NY37" s="116">
        <f t="shared" si="438"/>
        <v>0</v>
      </c>
      <c r="NZ37" s="90">
        <f>NZ26</f>
        <v>10.36</v>
      </c>
      <c r="OA37" s="117">
        <f t="shared" si="439"/>
        <v>0</v>
      </c>
      <c r="OB37" s="98">
        <f t="shared" si="440"/>
        <v>0</v>
      </c>
      <c r="OC37" s="98"/>
      <c r="OD37" s="118"/>
      <c r="OE37" s="119" t="e">
        <f t="shared" si="441"/>
        <v>#DIV/0!</v>
      </c>
      <c r="OF37" s="231">
        <f t="shared" si="442"/>
        <v>0</v>
      </c>
      <c r="OG37" s="119">
        <f>OF37/OF26</f>
        <v>0</v>
      </c>
      <c r="OH37" s="98">
        <f>OH26*OG37</f>
        <v>0</v>
      </c>
      <c r="OI37" s="116">
        <f t="shared" si="443"/>
        <v>0</v>
      </c>
      <c r="OJ37" s="90">
        <f>OJ26</f>
        <v>10.36</v>
      </c>
      <c r="OK37" s="117">
        <f t="shared" si="444"/>
        <v>0</v>
      </c>
      <c r="OL37" s="98">
        <f t="shared" si="445"/>
        <v>0</v>
      </c>
      <c r="OM37" s="98"/>
      <c r="ON37" s="118"/>
      <c r="OO37" s="119" t="e">
        <f t="shared" si="446"/>
        <v>#DIV/0!</v>
      </c>
      <c r="OP37" s="231">
        <f t="shared" si="447"/>
        <v>0</v>
      </c>
      <c r="OQ37" s="119">
        <f>OP37/OP26</f>
        <v>0</v>
      </c>
      <c r="OR37" s="98">
        <f>OR26*OQ37</f>
        <v>0</v>
      </c>
      <c r="OS37" s="116">
        <f t="shared" si="448"/>
        <v>0</v>
      </c>
      <c r="OT37" s="90">
        <f>OT26</f>
        <v>10.36</v>
      </c>
      <c r="OU37" s="117">
        <f t="shared" si="449"/>
        <v>0</v>
      </c>
      <c r="OV37" s="98">
        <f t="shared" si="450"/>
        <v>0</v>
      </c>
      <c r="OW37" s="98"/>
      <c r="OX37" s="118"/>
      <c r="OY37" s="119" t="e">
        <f t="shared" si="451"/>
        <v>#DIV/0!</v>
      </c>
      <c r="OZ37" s="231">
        <f t="shared" si="452"/>
        <v>0</v>
      </c>
      <c r="PA37" s="119">
        <f>OZ37/OZ26</f>
        <v>0</v>
      </c>
      <c r="PB37" s="98">
        <f>PB26*PA37</f>
        <v>0</v>
      </c>
      <c r="PC37" s="116">
        <f t="shared" si="453"/>
        <v>0</v>
      </c>
      <c r="PD37" s="90">
        <f>PD26</f>
        <v>10.36</v>
      </c>
      <c r="PE37" s="117">
        <f t="shared" si="454"/>
        <v>0</v>
      </c>
      <c r="PF37" s="98">
        <f t="shared" si="455"/>
        <v>0</v>
      </c>
      <c r="PG37" s="98"/>
      <c r="PH37" s="118"/>
      <c r="PI37" s="119" t="e">
        <f t="shared" si="456"/>
        <v>#DIV/0!</v>
      </c>
      <c r="PJ37" s="231">
        <f t="shared" si="457"/>
        <v>0</v>
      </c>
      <c r="PK37" s="119">
        <f>PJ37/PJ26</f>
        <v>0</v>
      </c>
      <c r="PL37" s="98">
        <f>PL26*PK37</f>
        <v>0</v>
      </c>
      <c r="PM37" s="116">
        <f t="shared" si="458"/>
        <v>0</v>
      </c>
      <c r="PN37" s="90">
        <f>PN26</f>
        <v>10.36</v>
      </c>
      <c r="PO37" s="117">
        <f t="shared" si="459"/>
        <v>0</v>
      </c>
      <c r="PP37" s="98">
        <f t="shared" si="460"/>
        <v>0</v>
      </c>
      <c r="PQ37" s="98"/>
      <c r="PR37" s="118"/>
      <c r="PS37" s="119" t="e">
        <f t="shared" si="461"/>
        <v>#DIV/0!</v>
      </c>
      <c r="PT37" s="231">
        <f t="shared" si="462"/>
        <v>0</v>
      </c>
      <c r="PU37" s="119">
        <f>PT37/PT26</f>
        <v>0</v>
      </c>
      <c r="PV37" s="98">
        <f>PV26*PU37</f>
        <v>0</v>
      </c>
      <c r="PW37" s="116">
        <f t="shared" si="463"/>
        <v>0</v>
      </c>
      <c r="PX37" s="90">
        <f>PX26</f>
        <v>10.36</v>
      </c>
      <c r="PY37" s="117">
        <f t="shared" si="464"/>
        <v>0</v>
      </c>
      <c r="PZ37" s="98">
        <f t="shared" si="465"/>
        <v>0</v>
      </c>
      <c r="QA37" s="98"/>
      <c r="QB37" s="118"/>
      <c r="QC37" s="119" t="e">
        <f t="shared" si="466"/>
        <v>#DIV/0!</v>
      </c>
      <c r="QD37" s="231">
        <f t="shared" si="467"/>
        <v>0</v>
      </c>
      <c r="QE37" s="119" t="e">
        <f>QD37/QD26</f>
        <v>#DIV/0!</v>
      </c>
      <c r="QF37" s="98" t="e">
        <f>QF26*QE37</f>
        <v>#DIV/0!</v>
      </c>
      <c r="QG37" s="116">
        <f t="shared" si="468"/>
        <v>0</v>
      </c>
      <c r="QH37" s="90">
        <f>QH26</f>
        <v>0</v>
      </c>
      <c r="QI37" s="117">
        <f t="shared" si="469"/>
        <v>0</v>
      </c>
      <c r="QJ37" s="98">
        <f t="shared" si="470"/>
        <v>0</v>
      </c>
      <c r="QK37" s="98"/>
      <c r="QL37" s="118"/>
      <c r="QM37" s="119" t="e">
        <f t="shared" si="471"/>
        <v>#DIV/0!</v>
      </c>
      <c r="QN37" s="231">
        <f t="shared" si="472"/>
        <v>0</v>
      </c>
      <c r="QO37" s="119">
        <f>QN37/QN26</f>
        <v>0</v>
      </c>
      <c r="QP37" s="98">
        <f>QP26*QO37</f>
        <v>0</v>
      </c>
      <c r="QQ37" s="116">
        <f t="shared" si="473"/>
        <v>0</v>
      </c>
      <c r="QR37" s="90">
        <f>QR26</f>
        <v>10.36</v>
      </c>
      <c r="QS37" s="117">
        <f t="shared" si="474"/>
        <v>0</v>
      </c>
      <c r="QT37" s="98">
        <f t="shared" si="475"/>
        <v>0</v>
      </c>
      <c r="QU37" s="98"/>
      <c r="QV37" s="118"/>
      <c r="QW37" s="119" t="e">
        <f t="shared" si="476"/>
        <v>#DIV/0!</v>
      </c>
      <c r="QX37" s="231">
        <f t="shared" si="477"/>
        <v>0</v>
      </c>
      <c r="QY37" s="119">
        <f>QX37/QX26</f>
        <v>0</v>
      </c>
      <c r="QZ37" s="98">
        <f>QZ26*QY37</f>
        <v>0</v>
      </c>
      <c r="RA37" s="116">
        <f t="shared" si="478"/>
        <v>0</v>
      </c>
      <c r="RB37" s="90">
        <f>RB26</f>
        <v>10.36</v>
      </c>
      <c r="RC37" s="117">
        <f t="shared" si="479"/>
        <v>0</v>
      </c>
      <c r="RD37" s="98">
        <f t="shared" si="480"/>
        <v>0</v>
      </c>
      <c r="RE37" s="98"/>
      <c r="RF37" s="118"/>
      <c r="RG37" s="119" t="e">
        <f t="shared" si="481"/>
        <v>#DIV/0!</v>
      </c>
      <c r="RH37" s="231">
        <f t="shared" si="482"/>
        <v>0</v>
      </c>
      <c r="RI37" s="119">
        <f>RH37/RH26</f>
        <v>0</v>
      </c>
      <c r="RJ37" s="98">
        <f>RJ26*RI37</f>
        <v>0</v>
      </c>
      <c r="RK37" s="116">
        <f t="shared" si="483"/>
        <v>0</v>
      </c>
      <c r="RL37" s="90">
        <f>RL26</f>
        <v>10.36</v>
      </c>
      <c r="RM37" s="117">
        <f t="shared" si="484"/>
        <v>0</v>
      </c>
      <c r="RN37" s="98">
        <f t="shared" si="485"/>
        <v>0</v>
      </c>
      <c r="RO37" s="98"/>
      <c r="RP37" s="118"/>
      <c r="RQ37" s="119" t="e">
        <f t="shared" si="486"/>
        <v>#DIV/0!</v>
      </c>
      <c r="RR37" s="231">
        <f t="shared" si="487"/>
        <v>0</v>
      </c>
      <c r="RS37" s="119">
        <f>RR37/RR26</f>
        <v>0</v>
      </c>
      <c r="RT37" s="98">
        <f>RT26*RS37</f>
        <v>0</v>
      </c>
      <c r="RU37" s="116">
        <f t="shared" si="488"/>
        <v>0</v>
      </c>
      <c r="RV37" s="90">
        <f>RV26</f>
        <v>10.36</v>
      </c>
      <c r="RW37" s="117">
        <f t="shared" si="489"/>
        <v>0</v>
      </c>
      <c r="RX37" s="98">
        <f t="shared" si="490"/>
        <v>0</v>
      </c>
      <c r="RY37" s="98"/>
      <c r="RZ37" s="118"/>
      <c r="SA37" s="119" t="e">
        <f t="shared" si="491"/>
        <v>#DIV/0!</v>
      </c>
      <c r="SB37" s="231">
        <f t="shared" si="492"/>
        <v>0</v>
      </c>
      <c r="SC37" s="119">
        <f>SB37/SB26</f>
        <v>0</v>
      </c>
      <c r="SD37" s="98">
        <f>SD26*SC37</f>
        <v>0</v>
      </c>
      <c r="SE37" s="116">
        <f t="shared" si="493"/>
        <v>0</v>
      </c>
      <c r="SF37" s="90">
        <f>SF26</f>
        <v>10.36</v>
      </c>
      <c r="SG37" s="117">
        <f t="shared" si="494"/>
        <v>0</v>
      </c>
      <c r="SH37" s="98">
        <f t="shared" si="495"/>
        <v>0</v>
      </c>
      <c r="SI37" s="98"/>
      <c r="SJ37" s="118"/>
      <c r="SK37" s="119" t="e">
        <f t="shared" si="496"/>
        <v>#DIV/0!</v>
      </c>
      <c r="SL37" s="231">
        <f t="shared" si="497"/>
        <v>0</v>
      </c>
      <c r="SM37" s="119">
        <f>SL37/SL26</f>
        <v>0</v>
      </c>
      <c r="SN37" s="98">
        <f>SN26*SM37</f>
        <v>0</v>
      </c>
      <c r="SO37" s="116">
        <f t="shared" si="498"/>
        <v>0</v>
      </c>
      <c r="SP37" s="90">
        <f>SP26</f>
        <v>10.36</v>
      </c>
      <c r="SQ37" s="117">
        <f t="shared" si="499"/>
        <v>0</v>
      </c>
      <c r="SR37" s="98">
        <f t="shared" si="500"/>
        <v>0</v>
      </c>
      <c r="SS37" s="98"/>
      <c r="ST37" s="118"/>
      <c r="SU37" s="119" t="e">
        <f t="shared" si="501"/>
        <v>#DIV/0!</v>
      </c>
      <c r="SV37" s="231">
        <f t="shared" si="502"/>
        <v>0</v>
      </c>
      <c r="SW37" s="119">
        <f>SV37/SV26</f>
        <v>0</v>
      </c>
      <c r="SX37" s="98">
        <f>SX26*SW37</f>
        <v>0</v>
      </c>
      <c r="SY37" s="116">
        <f t="shared" si="503"/>
        <v>0</v>
      </c>
      <c r="SZ37" s="90">
        <f>SZ26</f>
        <v>10.36</v>
      </c>
      <c r="TA37" s="117">
        <f t="shared" si="504"/>
        <v>0</v>
      </c>
      <c r="TB37" s="98">
        <f t="shared" si="505"/>
        <v>0</v>
      </c>
      <c r="TC37" s="98"/>
      <c r="TD37" s="118"/>
      <c r="TE37" s="119" t="e">
        <f t="shared" si="506"/>
        <v>#DIV/0!</v>
      </c>
      <c r="TF37" s="231">
        <f t="shared" si="507"/>
        <v>0</v>
      </c>
      <c r="TG37" s="119">
        <f>TF37/TF26</f>
        <v>0</v>
      </c>
      <c r="TH37" s="98">
        <f>TH26*TG37</f>
        <v>0</v>
      </c>
      <c r="TI37" s="116">
        <f t="shared" si="508"/>
        <v>0</v>
      </c>
      <c r="TJ37" s="90">
        <f>TJ26</f>
        <v>10.36</v>
      </c>
      <c r="TK37" s="117">
        <f t="shared" si="509"/>
        <v>0</v>
      </c>
      <c r="TL37" s="98">
        <f t="shared" si="510"/>
        <v>0</v>
      </c>
      <c r="TM37" s="98"/>
      <c r="TN37" s="118"/>
      <c r="TO37" s="119" t="e">
        <f t="shared" si="511"/>
        <v>#DIV/0!</v>
      </c>
      <c r="TP37" s="231">
        <f t="shared" si="512"/>
        <v>0</v>
      </c>
      <c r="TQ37" s="119">
        <f>TP37/TP26</f>
        <v>0</v>
      </c>
      <c r="TR37" s="98">
        <f>TR26*TQ37</f>
        <v>0</v>
      </c>
      <c r="TS37" s="116">
        <f t="shared" si="513"/>
        <v>0</v>
      </c>
      <c r="TT37" s="90">
        <f>TT26</f>
        <v>10.36</v>
      </c>
      <c r="TU37" s="117">
        <f t="shared" si="514"/>
        <v>0</v>
      </c>
      <c r="TV37" s="98">
        <f t="shared" si="515"/>
        <v>0</v>
      </c>
      <c r="TW37" s="98"/>
      <c r="TX37" s="118"/>
      <c r="TY37" s="119" t="e">
        <f t="shared" si="516"/>
        <v>#DIV/0!</v>
      </c>
      <c r="TZ37" s="231">
        <f t="shared" si="517"/>
        <v>0</v>
      </c>
      <c r="UA37" s="119">
        <f>TZ37/TZ26</f>
        <v>0</v>
      </c>
      <c r="UB37" s="98">
        <f>UB26*UA37</f>
        <v>0</v>
      </c>
      <c r="UC37" s="116">
        <f t="shared" si="518"/>
        <v>0</v>
      </c>
      <c r="UD37" s="90">
        <f>UD26</f>
        <v>10.36</v>
      </c>
      <c r="UE37" s="117">
        <f t="shared" si="519"/>
        <v>0</v>
      </c>
      <c r="UF37" s="98">
        <f t="shared" si="520"/>
        <v>0</v>
      </c>
      <c r="UG37" s="98"/>
      <c r="UH37" s="118"/>
      <c r="UI37" s="119" t="e">
        <f t="shared" si="521"/>
        <v>#DIV/0!</v>
      </c>
      <c r="UJ37" s="231">
        <f t="shared" si="522"/>
        <v>0</v>
      </c>
      <c r="UK37" s="119">
        <f>UJ37/UJ26</f>
        <v>0</v>
      </c>
      <c r="UL37" s="98">
        <f>UL26*UK37</f>
        <v>0</v>
      </c>
      <c r="UM37" s="116">
        <f t="shared" si="523"/>
        <v>0</v>
      </c>
      <c r="UN37" s="90">
        <f>UN26</f>
        <v>10.36</v>
      </c>
      <c r="UO37" s="117">
        <f t="shared" si="524"/>
        <v>0</v>
      </c>
      <c r="UP37" s="98">
        <f t="shared" si="525"/>
        <v>0</v>
      </c>
      <c r="UQ37" s="98"/>
      <c r="UR37" s="118"/>
      <c r="US37" s="119" t="e">
        <f t="shared" si="526"/>
        <v>#DIV/0!</v>
      </c>
      <c r="UT37" s="231">
        <f t="shared" si="527"/>
        <v>0</v>
      </c>
      <c r="UU37" s="119">
        <f>UT37/UT26</f>
        <v>0</v>
      </c>
      <c r="UV37" s="98">
        <f>UV26*UU37</f>
        <v>0</v>
      </c>
      <c r="UW37" s="116">
        <f t="shared" si="528"/>
        <v>0</v>
      </c>
      <c r="UX37" s="90">
        <f>UX26</f>
        <v>10.36</v>
      </c>
      <c r="UY37" s="117">
        <f t="shared" si="529"/>
        <v>0</v>
      </c>
      <c r="UZ37" s="98">
        <f t="shared" si="530"/>
        <v>0</v>
      </c>
      <c r="VA37" s="98"/>
      <c r="VB37" s="118"/>
      <c r="VC37" s="119" t="e">
        <f t="shared" si="531"/>
        <v>#DIV/0!</v>
      </c>
      <c r="VD37" s="231">
        <f t="shared" si="532"/>
        <v>0</v>
      </c>
      <c r="VE37" s="119">
        <f>VD37/VD26</f>
        <v>0</v>
      </c>
      <c r="VF37" s="98">
        <f>VF26*VE37</f>
        <v>0</v>
      </c>
      <c r="VG37" s="116">
        <f t="shared" si="533"/>
        <v>0</v>
      </c>
      <c r="VH37" s="90">
        <f>VH26</f>
        <v>10.36</v>
      </c>
      <c r="VI37" s="117">
        <f t="shared" si="534"/>
        <v>0</v>
      </c>
      <c r="VJ37" s="98">
        <f t="shared" si="535"/>
        <v>0</v>
      </c>
      <c r="VK37" s="98"/>
      <c r="VL37" s="118"/>
      <c r="VM37" s="119" t="e">
        <f t="shared" si="536"/>
        <v>#DIV/0!</v>
      </c>
      <c r="VN37" s="231">
        <f t="shared" si="537"/>
        <v>0</v>
      </c>
      <c r="VO37" s="119">
        <f>VN37/VN26</f>
        <v>0</v>
      </c>
      <c r="VP37" s="98">
        <f>VP26*VO37</f>
        <v>0</v>
      </c>
      <c r="VQ37" s="116">
        <f t="shared" si="538"/>
        <v>0</v>
      </c>
      <c r="VR37" s="90">
        <f>VR26</f>
        <v>10.36</v>
      </c>
      <c r="VS37" s="117">
        <f t="shared" si="539"/>
        <v>0</v>
      </c>
      <c r="VT37" s="98">
        <f t="shared" si="540"/>
        <v>0</v>
      </c>
      <c r="VU37" s="98"/>
      <c r="VV37" s="118"/>
      <c r="VW37" s="119" t="e">
        <f t="shared" si="541"/>
        <v>#DIV/0!</v>
      </c>
      <c r="VX37" s="231">
        <f t="shared" si="542"/>
        <v>0</v>
      </c>
      <c r="VY37" s="119">
        <f>VX37/VX26</f>
        <v>0</v>
      </c>
      <c r="VZ37" s="98">
        <f>VZ26*VY37</f>
        <v>0</v>
      </c>
      <c r="WA37" s="116">
        <f t="shared" si="543"/>
        <v>0</v>
      </c>
      <c r="WB37" s="90">
        <f>WB26</f>
        <v>10.36</v>
      </c>
      <c r="WC37" s="117">
        <f t="shared" si="544"/>
        <v>0</v>
      </c>
      <c r="WD37" s="98">
        <f t="shared" si="545"/>
        <v>0</v>
      </c>
      <c r="WE37" s="98"/>
      <c r="WF37" s="118"/>
      <c r="WG37" s="119" t="e">
        <f t="shared" si="546"/>
        <v>#DIV/0!</v>
      </c>
      <c r="WH37" s="213">
        <f t="shared" si="547"/>
        <v>0</v>
      </c>
      <c r="WI37" s="119">
        <f>WH37/WH26</f>
        <v>0</v>
      </c>
      <c r="WJ37" s="98">
        <f>WJ26*WI37</f>
        <v>0</v>
      </c>
      <c r="WK37" s="116">
        <f t="shared" si="548"/>
        <v>0</v>
      </c>
      <c r="WL37" s="90">
        <f>WL26</f>
        <v>10.36</v>
      </c>
      <c r="WM37" s="117">
        <f t="shared" si="549"/>
        <v>0</v>
      </c>
      <c r="WN37" s="98">
        <f t="shared" si="550"/>
        <v>0</v>
      </c>
      <c r="WO37" s="98"/>
      <c r="WP37" s="118"/>
    </row>
    <row r="38" spans="1:614" ht="17.25" customHeight="1" x14ac:dyDescent="0.25">
      <c r="A38" s="5"/>
      <c r="B38" s="91" t="s">
        <v>428</v>
      </c>
      <c r="C38" s="12" t="s">
        <v>753</v>
      </c>
      <c r="D38" s="12" t="s">
        <v>440</v>
      </c>
      <c r="E38" s="4" t="s">
        <v>34</v>
      </c>
      <c r="F38" s="231">
        <f t="shared" si="247"/>
        <v>0</v>
      </c>
      <c r="G38" s="119">
        <f>F38/F26</f>
        <v>0</v>
      </c>
      <c r="H38" s="98">
        <f>H26*G38</f>
        <v>0</v>
      </c>
      <c r="I38" s="116">
        <f t="shared" si="248"/>
        <v>0</v>
      </c>
      <c r="J38" s="90">
        <f>J26</f>
        <v>10.36</v>
      </c>
      <c r="K38" s="117">
        <f t="shared" si="249"/>
        <v>0</v>
      </c>
      <c r="L38" s="98">
        <f t="shared" si="250"/>
        <v>0</v>
      </c>
      <c r="M38" s="98"/>
      <c r="N38" s="118"/>
      <c r="O38" s="119">
        <f t="shared" si="251"/>
        <v>0</v>
      </c>
      <c r="P38" s="231">
        <f t="shared" si="252"/>
        <v>0</v>
      </c>
      <c r="Q38" s="119">
        <f>P38/P26</f>
        <v>0</v>
      </c>
      <c r="R38" s="98">
        <f>R26*Q38</f>
        <v>0</v>
      </c>
      <c r="S38" s="116">
        <f t="shared" si="253"/>
        <v>0</v>
      </c>
      <c r="T38" s="90">
        <f>T26</f>
        <v>10.36</v>
      </c>
      <c r="U38" s="117">
        <f t="shared" si="254"/>
        <v>0</v>
      </c>
      <c r="V38" s="98">
        <f t="shared" si="255"/>
        <v>0</v>
      </c>
      <c r="W38" s="98"/>
      <c r="X38" s="118"/>
      <c r="Y38" s="119">
        <f t="shared" si="256"/>
        <v>0</v>
      </c>
      <c r="Z38" s="231">
        <f t="shared" si="257"/>
        <v>0</v>
      </c>
      <c r="AA38" s="119">
        <f>Z38/Z26</f>
        <v>0</v>
      </c>
      <c r="AB38" s="98">
        <f>AB26*AA38</f>
        <v>0</v>
      </c>
      <c r="AC38" s="116">
        <f t="shared" si="258"/>
        <v>0</v>
      </c>
      <c r="AD38" s="90">
        <f>AD26</f>
        <v>10.36</v>
      </c>
      <c r="AE38" s="117">
        <f t="shared" si="259"/>
        <v>0</v>
      </c>
      <c r="AF38" s="98">
        <f t="shared" si="260"/>
        <v>0</v>
      </c>
      <c r="AG38" s="98"/>
      <c r="AH38" s="118"/>
      <c r="AI38" s="119">
        <f t="shared" si="261"/>
        <v>0</v>
      </c>
      <c r="AJ38" s="231">
        <f t="shared" si="262"/>
        <v>0</v>
      </c>
      <c r="AK38" s="119">
        <f>AJ38/AJ26</f>
        <v>0</v>
      </c>
      <c r="AL38" s="98">
        <f>AL26*AK38</f>
        <v>0</v>
      </c>
      <c r="AM38" s="116">
        <f t="shared" si="263"/>
        <v>0</v>
      </c>
      <c r="AN38" s="90">
        <f>AN26</f>
        <v>10.36</v>
      </c>
      <c r="AO38" s="117">
        <f t="shared" si="264"/>
        <v>0</v>
      </c>
      <c r="AP38" s="98">
        <f t="shared" si="265"/>
        <v>0</v>
      </c>
      <c r="AQ38" s="98"/>
      <c r="AR38" s="118"/>
      <c r="AS38" s="119">
        <f t="shared" si="266"/>
        <v>0</v>
      </c>
      <c r="AT38" s="231">
        <f t="shared" si="267"/>
        <v>0</v>
      </c>
      <c r="AU38" s="119">
        <f>AT38/AT26</f>
        <v>0</v>
      </c>
      <c r="AV38" s="98">
        <f>AV26*AU38</f>
        <v>0</v>
      </c>
      <c r="AW38" s="116">
        <f t="shared" si="268"/>
        <v>0</v>
      </c>
      <c r="AX38" s="90">
        <f>AX26</f>
        <v>10.36</v>
      </c>
      <c r="AY38" s="117">
        <f t="shared" si="269"/>
        <v>0</v>
      </c>
      <c r="AZ38" s="98">
        <f t="shared" si="270"/>
        <v>0</v>
      </c>
      <c r="BA38" s="98"/>
      <c r="BB38" s="118"/>
      <c r="BC38" s="119">
        <f t="shared" si="271"/>
        <v>0</v>
      </c>
      <c r="BD38" s="231">
        <f t="shared" si="272"/>
        <v>0</v>
      </c>
      <c r="BE38" s="119" t="e">
        <f>BD38/BD26</f>
        <v>#DIV/0!</v>
      </c>
      <c r="BF38" s="98" t="e">
        <f>BF26*BE38</f>
        <v>#DIV/0!</v>
      </c>
      <c r="BG38" s="116">
        <f t="shared" si="273"/>
        <v>0</v>
      </c>
      <c r="BH38" s="90">
        <f>BH26</f>
        <v>0</v>
      </c>
      <c r="BI38" s="117">
        <f t="shared" si="274"/>
        <v>0</v>
      </c>
      <c r="BJ38" s="98">
        <f t="shared" si="275"/>
        <v>0</v>
      </c>
      <c r="BK38" s="98"/>
      <c r="BL38" s="118"/>
      <c r="BM38" s="119">
        <f t="shared" si="276"/>
        <v>0</v>
      </c>
      <c r="BN38" s="231">
        <f t="shared" si="277"/>
        <v>0</v>
      </c>
      <c r="BO38" s="119">
        <f>BN38/BN26</f>
        <v>0</v>
      </c>
      <c r="BP38" s="98">
        <f>BP26*BO38</f>
        <v>0</v>
      </c>
      <c r="BQ38" s="116">
        <f t="shared" si="278"/>
        <v>0</v>
      </c>
      <c r="BR38" s="90">
        <f>BR26</f>
        <v>10.36</v>
      </c>
      <c r="BS38" s="117">
        <f t="shared" si="279"/>
        <v>0</v>
      </c>
      <c r="BT38" s="98">
        <f t="shared" si="280"/>
        <v>0</v>
      </c>
      <c r="BU38" s="98"/>
      <c r="BV38" s="118"/>
      <c r="BW38" s="119">
        <f t="shared" si="281"/>
        <v>0</v>
      </c>
      <c r="BX38" s="231">
        <f t="shared" si="282"/>
        <v>0</v>
      </c>
      <c r="BY38" s="119" t="e">
        <f>BX38/BX26</f>
        <v>#DIV/0!</v>
      </c>
      <c r="BZ38" s="98" t="e">
        <f>BZ26*BY38</f>
        <v>#DIV/0!</v>
      </c>
      <c r="CA38" s="116">
        <f t="shared" si="283"/>
        <v>0</v>
      </c>
      <c r="CB38" s="90">
        <f>CB26</f>
        <v>0</v>
      </c>
      <c r="CC38" s="117">
        <f t="shared" si="284"/>
        <v>0</v>
      </c>
      <c r="CD38" s="98">
        <f t="shared" si="285"/>
        <v>0</v>
      </c>
      <c r="CE38" s="98"/>
      <c r="CF38" s="118"/>
      <c r="CG38" s="119">
        <f t="shared" si="286"/>
        <v>0</v>
      </c>
      <c r="CH38" s="231">
        <f t="shared" si="287"/>
        <v>0</v>
      </c>
      <c r="CI38" s="119">
        <f>CH38/CH26</f>
        <v>0</v>
      </c>
      <c r="CJ38" s="98">
        <f>CJ26*CI38</f>
        <v>0</v>
      </c>
      <c r="CK38" s="116">
        <f t="shared" si="288"/>
        <v>0</v>
      </c>
      <c r="CL38" s="90">
        <f>CL26</f>
        <v>10.36</v>
      </c>
      <c r="CM38" s="117">
        <f t="shared" si="289"/>
        <v>0</v>
      </c>
      <c r="CN38" s="98">
        <f t="shared" si="290"/>
        <v>0</v>
      </c>
      <c r="CO38" s="98"/>
      <c r="CP38" s="118"/>
      <c r="CQ38" s="119">
        <f t="shared" si="291"/>
        <v>0</v>
      </c>
      <c r="CR38" s="231">
        <f t="shared" si="292"/>
        <v>0</v>
      </c>
      <c r="CS38" s="119" t="e">
        <f>CR38/CR26</f>
        <v>#DIV/0!</v>
      </c>
      <c r="CT38" s="98" t="e">
        <f>CT26*CS38</f>
        <v>#DIV/0!</v>
      </c>
      <c r="CU38" s="116">
        <f t="shared" si="293"/>
        <v>0</v>
      </c>
      <c r="CV38" s="90">
        <f>CV26</f>
        <v>0</v>
      </c>
      <c r="CW38" s="117">
        <f t="shared" si="294"/>
        <v>0</v>
      </c>
      <c r="CX38" s="98">
        <f t="shared" si="295"/>
        <v>0</v>
      </c>
      <c r="CY38" s="98"/>
      <c r="CZ38" s="118"/>
      <c r="DA38" s="119">
        <f t="shared" si="296"/>
        <v>0</v>
      </c>
      <c r="DB38" s="231">
        <f t="shared" si="297"/>
        <v>0</v>
      </c>
      <c r="DC38" s="119">
        <f>DB38/DB26</f>
        <v>0</v>
      </c>
      <c r="DD38" s="98">
        <f>DD26*DC38</f>
        <v>0</v>
      </c>
      <c r="DE38" s="116">
        <f t="shared" si="298"/>
        <v>0</v>
      </c>
      <c r="DF38" s="90">
        <f>DF26</f>
        <v>10.36</v>
      </c>
      <c r="DG38" s="117">
        <f t="shared" si="299"/>
        <v>0</v>
      </c>
      <c r="DH38" s="98">
        <f t="shared" si="300"/>
        <v>0</v>
      </c>
      <c r="DI38" s="98"/>
      <c r="DJ38" s="118"/>
      <c r="DK38" s="119">
        <f t="shared" si="301"/>
        <v>0</v>
      </c>
      <c r="DL38" s="231">
        <f t="shared" si="302"/>
        <v>0</v>
      </c>
      <c r="DM38" s="119">
        <f>DL38/DL26</f>
        <v>0</v>
      </c>
      <c r="DN38" s="98">
        <f>DN26*DM38</f>
        <v>0</v>
      </c>
      <c r="DO38" s="116">
        <f t="shared" si="303"/>
        <v>0</v>
      </c>
      <c r="DP38" s="90">
        <f>DP26</f>
        <v>10.36</v>
      </c>
      <c r="DQ38" s="117">
        <f t="shared" si="304"/>
        <v>0</v>
      </c>
      <c r="DR38" s="98">
        <f t="shared" si="305"/>
        <v>0</v>
      </c>
      <c r="DS38" s="98"/>
      <c r="DT38" s="118"/>
      <c r="DU38" s="119">
        <f t="shared" si="306"/>
        <v>0</v>
      </c>
      <c r="DV38" s="231">
        <f t="shared" si="307"/>
        <v>0</v>
      </c>
      <c r="DW38" s="119">
        <f>DV38/DV26</f>
        <v>0</v>
      </c>
      <c r="DX38" s="98">
        <f>DX26*DW38</f>
        <v>0</v>
      </c>
      <c r="DY38" s="116">
        <f t="shared" si="308"/>
        <v>0</v>
      </c>
      <c r="DZ38" s="90">
        <f>DZ26</f>
        <v>10.36</v>
      </c>
      <c r="EA38" s="117">
        <f t="shared" si="309"/>
        <v>0</v>
      </c>
      <c r="EB38" s="98">
        <f t="shared" si="310"/>
        <v>0</v>
      </c>
      <c r="EC38" s="98"/>
      <c r="ED38" s="118"/>
      <c r="EE38" s="119">
        <f t="shared" si="311"/>
        <v>0</v>
      </c>
      <c r="EF38" s="231">
        <f t="shared" si="312"/>
        <v>0</v>
      </c>
      <c r="EG38" s="119">
        <f>EF38/EF26</f>
        <v>0</v>
      </c>
      <c r="EH38" s="98">
        <f>EH26*EG38</f>
        <v>0</v>
      </c>
      <c r="EI38" s="116">
        <f t="shared" si="313"/>
        <v>0</v>
      </c>
      <c r="EJ38" s="90">
        <f>EJ26</f>
        <v>10.36</v>
      </c>
      <c r="EK38" s="117">
        <f t="shared" si="314"/>
        <v>0</v>
      </c>
      <c r="EL38" s="98">
        <f t="shared" si="315"/>
        <v>0</v>
      </c>
      <c r="EM38" s="98"/>
      <c r="EN38" s="118"/>
      <c r="EO38" s="119">
        <f t="shared" si="316"/>
        <v>0</v>
      </c>
      <c r="EP38" s="231">
        <f t="shared" si="317"/>
        <v>0</v>
      </c>
      <c r="EQ38" s="119">
        <f>EP38/EP26</f>
        <v>0</v>
      </c>
      <c r="ER38" s="98">
        <f>ER26*EQ38</f>
        <v>0</v>
      </c>
      <c r="ES38" s="116">
        <f t="shared" si="318"/>
        <v>0</v>
      </c>
      <c r="ET38" s="90">
        <f>ET26</f>
        <v>10.36</v>
      </c>
      <c r="EU38" s="117">
        <f t="shared" si="319"/>
        <v>0</v>
      </c>
      <c r="EV38" s="98">
        <f t="shared" si="320"/>
        <v>0</v>
      </c>
      <c r="EW38" s="98"/>
      <c r="EX38" s="118"/>
      <c r="EY38" s="119">
        <f t="shared" si="321"/>
        <v>0</v>
      </c>
      <c r="EZ38" s="231">
        <f t="shared" si="322"/>
        <v>0</v>
      </c>
      <c r="FA38" s="119">
        <f>EZ38/EZ26</f>
        <v>0</v>
      </c>
      <c r="FB38" s="98">
        <f>FB26*FA38</f>
        <v>0</v>
      </c>
      <c r="FC38" s="116">
        <f t="shared" si="323"/>
        <v>0</v>
      </c>
      <c r="FD38" s="90">
        <f>FD26</f>
        <v>10.36</v>
      </c>
      <c r="FE38" s="117">
        <f t="shared" si="324"/>
        <v>0</v>
      </c>
      <c r="FF38" s="98">
        <f t="shared" si="325"/>
        <v>0</v>
      </c>
      <c r="FG38" s="98"/>
      <c r="FH38" s="118"/>
      <c r="FI38" s="119">
        <f t="shared" si="326"/>
        <v>0</v>
      </c>
      <c r="FJ38" s="231">
        <f t="shared" si="327"/>
        <v>0</v>
      </c>
      <c r="FK38" s="119">
        <f>FJ38/FJ26</f>
        <v>0</v>
      </c>
      <c r="FL38" s="98">
        <f>FL26*FK38</f>
        <v>0</v>
      </c>
      <c r="FM38" s="116">
        <f t="shared" si="328"/>
        <v>0</v>
      </c>
      <c r="FN38" s="90">
        <f>FN26</f>
        <v>10.36</v>
      </c>
      <c r="FO38" s="117">
        <f t="shared" si="329"/>
        <v>0</v>
      </c>
      <c r="FP38" s="98">
        <f t="shared" si="330"/>
        <v>0</v>
      </c>
      <c r="FQ38" s="98"/>
      <c r="FR38" s="118"/>
      <c r="FS38" s="119">
        <f t="shared" si="331"/>
        <v>0</v>
      </c>
      <c r="FT38" s="231">
        <f t="shared" si="332"/>
        <v>0</v>
      </c>
      <c r="FU38" s="119">
        <f>FT38/FT26</f>
        <v>0</v>
      </c>
      <c r="FV38" s="98">
        <f>FV26*FU38</f>
        <v>0</v>
      </c>
      <c r="FW38" s="116">
        <f t="shared" si="333"/>
        <v>0</v>
      </c>
      <c r="FX38" s="90">
        <f>FX26</f>
        <v>10.36</v>
      </c>
      <c r="FY38" s="117">
        <f t="shared" si="334"/>
        <v>0</v>
      </c>
      <c r="FZ38" s="98">
        <f t="shared" si="335"/>
        <v>0</v>
      </c>
      <c r="GA38" s="98"/>
      <c r="GB38" s="118"/>
      <c r="GC38" s="119">
        <f t="shared" si="336"/>
        <v>0</v>
      </c>
      <c r="GD38" s="231">
        <f t="shared" si="337"/>
        <v>0</v>
      </c>
      <c r="GE38" s="119">
        <f>GD38/GD26</f>
        <v>0</v>
      </c>
      <c r="GF38" s="98">
        <f>GF26*GE38</f>
        <v>0</v>
      </c>
      <c r="GG38" s="116">
        <f t="shared" si="338"/>
        <v>0</v>
      </c>
      <c r="GH38" s="90">
        <f>GH26</f>
        <v>10.36</v>
      </c>
      <c r="GI38" s="117">
        <f t="shared" si="339"/>
        <v>0</v>
      </c>
      <c r="GJ38" s="98">
        <f t="shared" si="340"/>
        <v>0</v>
      </c>
      <c r="GK38" s="98"/>
      <c r="GL38" s="118"/>
      <c r="GM38" s="119">
        <f t="shared" si="341"/>
        <v>0</v>
      </c>
      <c r="GN38" s="231">
        <f t="shared" si="342"/>
        <v>0</v>
      </c>
      <c r="GO38" s="119">
        <f>GN38/GN26</f>
        <v>0</v>
      </c>
      <c r="GP38" s="98">
        <f>GP26*GO38</f>
        <v>0</v>
      </c>
      <c r="GQ38" s="116">
        <f t="shared" si="343"/>
        <v>0</v>
      </c>
      <c r="GR38" s="90">
        <f>GR26</f>
        <v>10.36</v>
      </c>
      <c r="GS38" s="117">
        <f t="shared" si="344"/>
        <v>0</v>
      </c>
      <c r="GT38" s="98">
        <f t="shared" si="345"/>
        <v>0</v>
      </c>
      <c r="GU38" s="98"/>
      <c r="GV38" s="118"/>
      <c r="GW38" s="119">
        <f t="shared" si="346"/>
        <v>0</v>
      </c>
      <c r="GX38" s="231">
        <f t="shared" si="347"/>
        <v>0</v>
      </c>
      <c r="GY38" s="119">
        <f>GX38/GX26</f>
        <v>0</v>
      </c>
      <c r="GZ38" s="98">
        <f>GZ26*GY38</f>
        <v>0</v>
      </c>
      <c r="HA38" s="116">
        <f t="shared" si="348"/>
        <v>0</v>
      </c>
      <c r="HB38" s="90">
        <f>HB26</f>
        <v>10.36</v>
      </c>
      <c r="HC38" s="117">
        <f t="shared" si="349"/>
        <v>0</v>
      </c>
      <c r="HD38" s="98">
        <f t="shared" si="350"/>
        <v>0</v>
      </c>
      <c r="HE38" s="98"/>
      <c r="HF38" s="118"/>
      <c r="HG38" s="119">
        <f t="shared" si="351"/>
        <v>0</v>
      </c>
      <c r="HH38" s="231">
        <f t="shared" si="352"/>
        <v>0</v>
      </c>
      <c r="HI38" s="119">
        <f>HH38/HH26</f>
        <v>0</v>
      </c>
      <c r="HJ38" s="98">
        <f>HJ26*HI38</f>
        <v>0</v>
      </c>
      <c r="HK38" s="116">
        <f t="shared" si="353"/>
        <v>0</v>
      </c>
      <c r="HL38" s="90">
        <f>HL26</f>
        <v>10.36</v>
      </c>
      <c r="HM38" s="117">
        <f t="shared" si="354"/>
        <v>0</v>
      </c>
      <c r="HN38" s="98">
        <f t="shared" si="355"/>
        <v>0</v>
      </c>
      <c r="HO38" s="98"/>
      <c r="HP38" s="118"/>
      <c r="HQ38" s="119">
        <f t="shared" si="356"/>
        <v>0</v>
      </c>
      <c r="HR38" s="231">
        <f t="shared" si="357"/>
        <v>0</v>
      </c>
      <c r="HS38" s="119">
        <f>HR38/HR26</f>
        <v>0</v>
      </c>
      <c r="HT38" s="98">
        <f>HT26*HS38</f>
        <v>0</v>
      </c>
      <c r="HU38" s="116">
        <f t="shared" si="358"/>
        <v>0</v>
      </c>
      <c r="HV38" s="90">
        <f>HV26</f>
        <v>10.36</v>
      </c>
      <c r="HW38" s="117">
        <f t="shared" si="359"/>
        <v>0</v>
      </c>
      <c r="HX38" s="98">
        <f t="shared" si="360"/>
        <v>0</v>
      </c>
      <c r="HY38" s="98"/>
      <c r="HZ38" s="118"/>
      <c r="IA38" s="119">
        <f t="shared" si="361"/>
        <v>0</v>
      </c>
      <c r="IB38" s="231">
        <f t="shared" si="362"/>
        <v>0</v>
      </c>
      <c r="IC38" s="119">
        <f>IB38/IB26</f>
        <v>0</v>
      </c>
      <c r="ID38" s="98">
        <f>ID26*IC38</f>
        <v>0</v>
      </c>
      <c r="IE38" s="116">
        <f t="shared" si="363"/>
        <v>0</v>
      </c>
      <c r="IF38" s="90">
        <f>IF26</f>
        <v>10.36</v>
      </c>
      <c r="IG38" s="117">
        <f t="shared" si="364"/>
        <v>0</v>
      </c>
      <c r="IH38" s="98">
        <f t="shared" si="365"/>
        <v>0</v>
      </c>
      <c r="II38" s="98"/>
      <c r="IJ38" s="118"/>
      <c r="IK38" s="119">
        <f t="shared" si="366"/>
        <v>0</v>
      </c>
      <c r="IL38" s="231">
        <f t="shared" si="367"/>
        <v>0</v>
      </c>
      <c r="IM38" s="119">
        <f>IL38/IL26</f>
        <v>0</v>
      </c>
      <c r="IN38" s="98">
        <f>IN26*IM38</f>
        <v>0</v>
      </c>
      <c r="IO38" s="116">
        <f t="shared" si="368"/>
        <v>0</v>
      </c>
      <c r="IP38" s="90">
        <f>IP26</f>
        <v>10.36</v>
      </c>
      <c r="IQ38" s="117">
        <f t="shared" si="369"/>
        <v>0</v>
      </c>
      <c r="IR38" s="98">
        <f t="shared" si="370"/>
        <v>0</v>
      </c>
      <c r="IS38" s="98"/>
      <c r="IT38" s="118"/>
      <c r="IU38" s="119">
        <f t="shared" si="371"/>
        <v>0</v>
      </c>
      <c r="IV38" s="231">
        <f t="shared" si="372"/>
        <v>0</v>
      </c>
      <c r="IW38" s="119">
        <f>IV38/IV26</f>
        <v>0</v>
      </c>
      <c r="IX38" s="98">
        <f>IX26*IW38</f>
        <v>0</v>
      </c>
      <c r="IY38" s="116">
        <f t="shared" si="373"/>
        <v>0</v>
      </c>
      <c r="IZ38" s="90">
        <f>IZ26</f>
        <v>10.36</v>
      </c>
      <c r="JA38" s="117">
        <f t="shared" si="374"/>
        <v>0</v>
      </c>
      <c r="JB38" s="98">
        <f t="shared" si="375"/>
        <v>0</v>
      </c>
      <c r="JC38" s="98"/>
      <c r="JD38" s="118"/>
      <c r="JE38" s="119">
        <f t="shared" si="376"/>
        <v>0</v>
      </c>
      <c r="JF38" s="231">
        <f t="shared" si="377"/>
        <v>0</v>
      </c>
      <c r="JG38" s="119">
        <f>JF38/JF26</f>
        <v>0</v>
      </c>
      <c r="JH38" s="98">
        <f>JH26*JG38</f>
        <v>0</v>
      </c>
      <c r="JI38" s="116">
        <f t="shared" si="378"/>
        <v>0</v>
      </c>
      <c r="JJ38" s="90">
        <f>JJ26</f>
        <v>10.34</v>
      </c>
      <c r="JK38" s="117">
        <f t="shared" si="379"/>
        <v>0</v>
      </c>
      <c r="JL38" s="98">
        <f t="shared" si="380"/>
        <v>0</v>
      </c>
      <c r="JM38" s="98"/>
      <c r="JN38" s="118"/>
      <c r="JO38" s="119">
        <f t="shared" si="381"/>
        <v>0</v>
      </c>
      <c r="JP38" s="231">
        <f t="shared" si="382"/>
        <v>14</v>
      </c>
      <c r="JQ38" s="119">
        <f>JP38/JP26</f>
        <v>5.1470000000000002E-2</v>
      </c>
      <c r="JR38" s="98">
        <f>JR26*JQ38</f>
        <v>11259.58</v>
      </c>
      <c r="JS38" s="116">
        <f t="shared" si="383"/>
        <v>804.25571429000001</v>
      </c>
      <c r="JT38" s="90">
        <f>JT26</f>
        <v>10.36</v>
      </c>
      <c r="JU38" s="117">
        <f t="shared" si="384"/>
        <v>8332.0892000000003</v>
      </c>
      <c r="JV38" s="98">
        <f t="shared" si="385"/>
        <v>116649.25</v>
      </c>
      <c r="JW38" s="98"/>
      <c r="JX38" s="118"/>
      <c r="JY38" s="119">
        <f t="shared" si="386"/>
        <v>1.99766</v>
      </c>
      <c r="JZ38" s="231">
        <f t="shared" si="387"/>
        <v>0</v>
      </c>
      <c r="KA38" s="119" t="e">
        <f>JZ38/JZ26</f>
        <v>#DIV/0!</v>
      </c>
      <c r="KB38" s="98" t="e">
        <f>KB26*KA38</f>
        <v>#DIV/0!</v>
      </c>
      <c r="KC38" s="116">
        <f t="shared" si="388"/>
        <v>0</v>
      </c>
      <c r="KD38" s="90">
        <f>KD26</f>
        <v>0</v>
      </c>
      <c r="KE38" s="117">
        <f t="shared" si="389"/>
        <v>0</v>
      </c>
      <c r="KF38" s="98">
        <f t="shared" si="390"/>
        <v>0</v>
      </c>
      <c r="KG38" s="98"/>
      <c r="KH38" s="118"/>
      <c r="KI38" s="119">
        <f t="shared" si="391"/>
        <v>0</v>
      </c>
      <c r="KJ38" s="231">
        <f t="shared" si="392"/>
        <v>0</v>
      </c>
      <c r="KK38" s="119">
        <f>KJ38/KJ26</f>
        <v>0</v>
      </c>
      <c r="KL38" s="98">
        <f>KL26*KK38</f>
        <v>0</v>
      </c>
      <c r="KM38" s="116">
        <f t="shared" si="393"/>
        <v>0</v>
      </c>
      <c r="KN38" s="90">
        <f>KN26</f>
        <v>10.36</v>
      </c>
      <c r="KO38" s="117">
        <f t="shared" si="394"/>
        <v>0</v>
      </c>
      <c r="KP38" s="98">
        <f t="shared" si="395"/>
        <v>0</v>
      </c>
      <c r="KQ38" s="98"/>
      <c r="KR38" s="118"/>
      <c r="KS38" s="119">
        <f t="shared" si="396"/>
        <v>0</v>
      </c>
      <c r="KT38" s="231">
        <f t="shared" si="397"/>
        <v>0</v>
      </c>
      <c r="KU38" s="119">
        <f>KT38/KT26</f>
        <v>0</v>
      </c>
      <c r="KV38" s="98">
        <f>KV26*KU38</f>
        <v>0</v>
      </c>
      <c r="KW38" s="116">
        <f t="shared" si="398"/>
        <v>0</v>
      </c>
      <c r="KX38" s="90">
        <f>KX26</f>
        <v>10.36</v>
      </c>
      <c r="KY38" s="117">
        <f t="shared" si="399"/>
        <v>0</v>
      </c>
      <c r="KZ38" s="98">
        <f t="shared" si="400"/>
        <v>0</v>
      </c>
      <c r="LA38" s="98"/>
      <c r="LB38" s="118"/>
      <c r="LC38" s="119">
        <f t="shared" si="401"/>
        <v>0</v>
      </c>
      <c r="LD38" s="231">
        <f t="shared" si="402"/>
        <v>0</v>
      </c>
      <c r="LE38" s="119">
        <f>LD38/LD26</f>
        <v>0</v>
      </c>
      <c r="LF38" s="98">
        <f>LF26*LE38</f>
        <v>0</v>
      </c>
      <c r="LG38" s="116">
        <f t="shared" si="403"/>
        <v>0</v>
      </c>
      <c r="LH38" s="90">
        <f>LH26</f>
        <v>10.36</v>
      </c>
      <c r="LI38" s="117">
        <f t="shared" si="404"/>
        <v>0</v>
      </c>
      <c r="LJ38" s="98">
        <f t="shared" si="405"/>
        <v>0</v>
      </c>
      <c r="LK38" s="98"/>
      <c r="LL38" s="118"/>
      <c r="LM38" s="119">
        <f t="shared" si="406"/>
        <v>0</v>
      </c>
      <c r="LN38" s="231">
        <f t="shared" si="407"/>
        <v>0</v>
      </c>
      <c r="LO38" s="119">
        <f>LN38/LN26</f>
        <v>0</v>
      </c>
      <c r="LP38" s="98">
        <f>LP26*LO38</f>
        <v>0</v>
      </c>
      <c r="LQ38" s="116">
        <f t="shared" si="408"/>
        <v>0</v>
      </c>
      <c r="LR38" s="90">
        <f>LR26</f>
        <v>10.36</v>
      </c>
      <c r="LS38" s="117">
        <f t="shared" si="409"/>
        <v>0</v>
      </c>
      <c r="LT38" s="98">
        <f t="shared" si="410"/>
        <v>0</v>
      </c>
      <c r="LU38" s="98"/>
      <c r="LV38" s="118"/>
      <c r="LW38" s="119">
        <f t="shared" si="411"/>
        <v>0</v>
      </c>
      <c r="LX38" s="231">
        <f t="shared" si="412"/>
        <v>0</v>
      </c>
      <c r="LY38" s="119">
        <f>LX38/LX26</f>
        <v>0</v>
      </c>
      <c r="LZ38" s="98">
        <f>LZ26*LY38</f>
        <v>0</v>
      </c>
      <c r="MA38" s="116">
        <f t="shared" si="413"/>
        <v>0</v>
      </c>
      <c r="MB38" s="90">
        <f>MB26</f>
        <v>10.36</v>
      </c>
      <c r="MC38" s="117">
        <f t="shared" si="414"/>
        <v>0</v>
      </c>
      <c r="MD38" s="98">
        <f t="shared" si="415"/>
        <v>0</v>
      </c>
      <c r="ME38" s="98"/>
      <c r="MF38" s="118"/>
      <c r="MG38" s="119">
        <f t="shared" si="416"/>
        <v>0</v>
      </c>
      <c r="MH38" s="231">
        <f t="shared" si="417"/>
        <v>0</v>
      </c>
      <c r="MI38" s="119">
        <f>MH38/MH26</f>
        <v>0</v>
      </c>
      <c r="MJ38" s="98">
        <f>MJ26*MI38</f>
        <v>0</v>
      </c>
      <c r="MK38" s="116">
        <f t="shared" si="418"/>
        <v>0</v>
      </c>
      <c r="ML38" s="90">
        <f>ML26</f>
        <v>10.36</v>
      </c>
      <c r="MM38" s="117">
        <f t="shared" si="419"/>
        <v>0</v>
      </c>
      <c r="MN38" s="98">
        <f t="shared" si="420"/>
        <v>0</v>
      </c>
      <c r="MO38" s="98"/>
      <c r="MP38" s="118"/>
      <c r="MQ38" s="119">
        <f t="shared" si="421"/>
        <v>0</v>
      </c>
      <c r="MR38" s="231">
        <f t="shared" si="422"/>
        <v>0</v>
      </c>
      <c r="MS38" s="119">
        <f>MR38/MR26</f>
        <v>0</v>
      </c>
      <c r="MT38" s="98">
        <f>MT26*MS38</f>
        <v>0</v>
      </c>
      <c r="MU38" s="116">
        <f t="shared" si="423"/>
        <v>0</v>
      </c>
      <c r="MV38" s="90">
        <f>MV26</f>
        <v>10.36</v>
      </c>
      <c r="MW38" s="117">
        <f t="shared" si="424"/>
        <v>0</v>
      </c>
      <c r="MX38" s="98">
        <f t="shared" si="425"/>
        <v>0</v>
      </c>
      <c r="MY38" s="98"/>
      <c r="MZ38" s="118"/>
      <c r="NA38" s="119">
        <f t="shared" si="426"/>
        <v>0</v>
      </c>
      <c r="NB38" s="231">
        <f t="shared" si="427"/>
        <v>0</v>
      </c>
      <c r="NC38" s="119">
        <f>NB38/NB26</f>
        <v>0</v>
      </c>
      <c r="ND38" s="98">
        <f>ND26*NC38</f>
        <v>0</v>
      </c>
      <c r="NE38" s="116">
        <f t="shared" si="428"/>
        <v>0</v>
      </c>
      <c r="NF38" s="90">
        <f>NF26</f>
        <v>10.36</v>
      </c>
      <c r="NG38" s="117">
        <f t="shared" si="429"/>
        <v>0</v>
      </c>
      <c r="NH38" s="98">
        <f t="shared" si="430"/>
        <v>0</v>
      </c>
      <c r="NI38" s="98"/>
      <c r="NJ38" s="118"/>
      <c r="NK38" s="119">
        <f t="shared" si="431"/>
        <v>0</v>
      </c>
      <c r="NL38" s="231">
        <f t="shared" si="432"/>
        <v>0</v>
      </c>
      <c r="NM38" s="119">
        <f>NL38/NL26</f>
        <v>0</v>
      </c>
      <c r="NN38" s="98">
        <f>NN26*NM38</f>
        <v>0</v>
      </c>
      <c r="NO38" s="116">
        <f t="shared" si="433"/>
        <v>0</v>
      </c>
      <c r="NP38" s="90">
        <f>NP26</f>
        <v>10.36</v>
      </c>
      <c r="NQ38" s="117">
        <f t="shared" si="434"/>
        <v>0</v>
      </c>
      <c r="NR38" s="98">
        <f t="shared" si="435"/>
        <v>0</v>
      </c>
      <c r="NS38" s="98"/>
      <c r="NT38" s="118"/>
      <c r="NU38" s="119">
        <f t="shared" si="436"/>
        <v>0</v>
      </c>
      <c r="NV38" s="231">
        <f t="shared" si="437"/>
        <v>0</v>
      </c>
      <c r="NW38" s="119">
        <f>NV38/NV26</f>
        <v>0</v>
      </c>
      <c r="NX38" s="98">
        <f>NX26*NW38</f>
        <v>0</v>
      </c>
      <c r="NY38" s="116">
        <f t="shared" si="438"/>
        <v>0</v>
      </c>
      <c r="NZ38" s="90">
        <f>NZ26</f>
        <v>10.36</v>
      </c>
      <c r="OA38" s="117">
        <f t="shared" si="439"/>
        <v>0</v>
      </c>
      <c r="OB38" s="98">
        <f t="shared" si="440"/>
        <v>0</v>
      </c>
      <c r="OC38" s="98"/>
      <c r="OD38" s="118"/>
      <c r="OE38" s="119">
        <f t="shared" si="441"/>
        <v>0</v>
      </c>
      <c r="OF38" s="231">
        <f t="shared" si="442"/>
        <v>0</v>
      </c>
      <c r="OG38" s="119">
        <f>OF38/OF26</f>
        <v>0</v>
      </c>
      <c r="OH38" s="98">
        <f>OH26*OG38</f>
        <v>0</v>
      </c>
      <c r="OI38" s="116">
        <f t="shared" si="443"/>
        <v>0</v>
      </c>
      <c r="OJ38" s="90">
        <f>OJ26</f>
        <v>10.36</v>
      </c>
      <c r="OK38" s="117">
        <f t="shared" si="444"/>
        <v>0</v>
      </c>
      <c r="OL38" s="98">
        <f t="shared" si="445"/>
        <v>0</v>
      </c>
      <c r="OM38" s="98"/>
      <c r="ON38" s="118"/>
      <c r="OO38" s="119">
        <f t="shared" si="446"/>
        <v>0</v>
      </c>
      <c r="OP38" s="231">
        <f t="shared" si="447"/>
        <v>0</v>
      </c>
      <c r="OQ38" s="119">
        <f>OP38/OP26</f>
        <v>0</v>
      </c>
      <c r="OR38" s="98">
        <f>OR26*OQ38</f>
        <v>0</v>
      </c>
      <c r="OS38" s="116">
        <f t="shared" si="448"/>
        <v>0</v>
      </c>
      <c r="OT38" s="90">
        <f>OT26</f>
        <v>10.36</v>
      </c>
      <c r="OU38" s="117">
        <f t="shared" si="449"/>
        <v>0</v>
      </c>
      <c r="OV38" s="98">
        <f t="shared" si="450"/>
        <v>0</v>
      </c>
      <c r="OW38" s="98"/>
      <c r="OX38" s="118"/>
      <c r="OY38" s="119">
        <f t="shared" si="451"/>
        <v>0</v>
      </c>
      <c r="OZ38" s="231">
        <f t="shared" si="452"/>
        <v>0</v>
      </c>
      <c r="PA38" s="119">
        <f>OZ38/OZ26</f>
        <v>0</v>
      </c>
      <c r="PB38" s="98">
        <f>PB26*PA38</f>
        <v>0</v>
      </c>
      <c r="PC38" s="116">
        <f t="shared" si="453"/>
        <v>0</v>
      </c>
      <c r="PD38" s="90">
        <f>PD26</f>
        <v>10.36</v>
      </c>
      <c r="PE38" s="117">
        <f t="shared" si="454"/>
        <v>0</v>
      </c>
      <c r="PF38" s="98">
        <f t="shared" si="455"/>
        <v>0</v>
      </c>
      <c r="PG38" s="98"/>
      <c r="PH38" s="118"/>
      <c r="PI38" s="119">
        <f t="shared" si="456"/>
        <v>0</v>
      </c>
      <c r="PJ38" s="231">
        <f t="shared" si="457"/>
        <v>0</v>
      </c>
      <c r="PK38" s="119">
        <f>PJ38/PJ26</f>
        <v>0</v>
      </c>
      <c r="PL38" s="98">
        <f>PL26*PK38</f>
        <v>0</v>
      </c>
      <c r="PM38" s="116">
        <f t="shared" si="458"/>
        <v>0</v>
      </c>
      <c r="PN38" s="90">
        <f>PN26</f>
        <v>10.36</v>
      </c>
      <c r="PO38" s="117">
        <f t="shared" si="459"/>
        <v>0</v>
      </c>
      <c r="PP38" s="98">
        <f t="shared" si="460"/>
        <v>0</v>
      </c>
      <c r="PQ38" s="98"/>
      <c r="PR38" s="118"/>
      <c r="PS38" s="119">
        <f t="shared" si="461"/>
        <v>0</v>
      </c>
      <c r="PT38" s="231">
        <f t="shared" si="462"/>
        <v>0</v>
      </c>
      <c r="PU38" s="119">
        <f>PT38/PT26</f>
        <v>0</v>
      </c>
      <c r="PV38" s="98">
        <f>PV26*PU38</f>
        <v>0</v>
      </c>
      <c r="PW38" s="116">
        <f t="shared" si="463"/>
        <v>0</v>
      </c>
      <c r="PX38" s="90">
        <f>PX26</f>
        <v>10.36</v>
      </c>
      <c r="PY38" s="117">
        <f t="shared" si="464"/>
        <v>0</v>
      </c>
      <c r="PZ38" s="98">
        <f t="shared" si="465"/>
        <v>0</v>
      </c>
      <c r="QA38" s="98"/>
      <c r="QB38" s="118"/>
      <c r="QC38" s="119">
        <f t="shared" si="466"/>
        <v>0</v>
      </c>
      <c r="QD38" s="231">
        <f t="shared" si="467"/>
        <v>0</v>
      </c>
      <c r="QE38" s="119" t="e">
        <f>QD38/QD26</f>
        <v>#DIV/0!</v>
      </c>
      <c r="QF38" s="98" t="e">
        <f>QF26*QE38</f>
        <v>#DIV/0!</v>
      </c>
      <c r="QG38" s="116">
        <f t="shared" si="468"/>
        <v>0</v>
      </c>
      <c r="QH38" s="90">
        <f>QH26</f>
        <v>0</v>
      </c>
      <c r="QI38" s="117">
        <f t="shared" si="469"/>
        <v>0</v>
      </c>
      <c r="QJ38" s="98">
        <f t="shared" si="470"/>
        <v>0</v>
      </c>
      <c r="QK38" s="98"/>
      <c r="QL38" s="118"/>
      <c r="QM38" s="119">
        <f t="shared" si="471"/>
        <v>0</v>
      </c>
      <c r="QN38" s="231">
        <f t="shared" si="472"/>
        <v>0</v>
      </c>
      <c r="QO38" s="119">
        <f>QN38/QN26</f>
        <v>0</v>
      </c>
      <c r="QP38" s="98">
        <f>QP26*QO38</f>
        <v>0</v>
      </c>
      <c r="QQ38" s="116">
        <f t="shared" si="473"/>
        <v>0</v>
      </c>
      <c r="QR38" s="90">
        <f>QR26</f>
        <v>10.36</v>
      </c>
      <c r="QS38" s="117">
        <f t="shared" si="474"/>
        <v>0</v>
      </c>
      <c r="QT38" s="98">
        <f t="shared" si="475"/>
        <v>0</v>
      </c>
      <c r="QU38" s="98"/>
      <c r="QV38" s="118"/>
      <c r="QW38" s="119">
        <f t="shared" si="476"/>
        <v>0</v>
      </c>
      <c r="QX38" s="231">
        <f t="shared" si="477"/>
        <v>0</v>
      </c>
      <c r="QY38" s="119">
        <f>QX38/QX26</f>
        <v>0</v>
      </c>
      <c r="QZ38" s="98">
        <f>QZ26*QY38</f>
        <v>0</v>
      </c>
      <c r="RA38" s="116">
        <f t="shared" si="478"/>
        <v>0</v>
      </c>
      <c r="RB38" s="90">
        <f>RB26</f>
        <v>10.36</v>
      </c>
      <c r="RC38" s="117">
        <f t="shared" si="479"/>
        <v>0</v>
      </c>
      <c r="RD38" s="98">
        <f t="shared" si="480"/>
        <v>0</v>
      </c>
      <c r="RE38" s="98"/>
      <c r="RF38" s="118"/>
      <c r="RG38" s="119">
        <f t="shared" si="481"/>
        <v>0</v>
      </c>
      <c r="RH38" s="231">
        <f t="shared" si="482"/>
        <v>0</v>
      </c>
      <c r="RI38" s="119">
        <f>RH38/RH26</f>
        <v>0</v>
      </c>
      <c r="RJ38" s="98">
        <f>RJ26*RI38</f>
        <v>0</v>
      </c>
      <c r="RK38" s="116">
        <f t="shared" si="483"/>
        <v>0</v>
      </c>
      <c r="RL38" s="90">
        <f>RL26</f>
        <v>10.36</v>
      </c>
      <c r="RM38" s="117">
        <f t="shared" si="484"/>
        <v>0</v>
      </c>
      <c r="RN38" s="98">
        <f t="shared" si="485"/>
        <v>0</v>
      </c>
      <c r="RO38" s="98"/>
      <c r="RP38" s="118"/>
      <c r="RQ38" s="119">
        <f t="shared" si="486"/>
        <v>0</v>
      </c>
      <c r="RR38" s="231">
        <f t="shared" si="487"/>
        <v>0</v>
      </c>
      <c r="RS38" s="119">
        <f>RR38/RR26</f>
        <v>0</v>
      </c>
      <c r="RT38" s="98">
        <f>RT26*RS38</f>
        <v>0</v>
      </c>
      <c r="RU38" s="116">
        <f t="shared" si="488"/>
        <v>0</v>
      </c>
      <c r="RV38" s="90">
        <f>RV26</f>
        <v>10.36</v>
      </c>
      <c r="RW38" s="117">
        <f t="shared" si="489"/>
        <v>0</v>
      </c>
      <c r="RX38" s="98">
        <f t="shared" si="490"/>
        <v>0</v>
      </c>
      <c r="RY38" s="98"/>
      <c r="RZ38" s="118"/>
      <c r="SA38" s="119">
        <f t="shared" si="491"/>
        <v>0</v>
      </c>
      <c r="SB38" s="231">
        <f t="shared" si="492"/>
        <v>0</v>
      </c>
      <c r="SC38" s="119">
        <f>SB38/SB26</f>
        <v>0</v>
      </c>
      <c r="SD38" s="98">
        <f>SD26*SC38</f>
        <v>0</v>
      </c>
      <c r="SE38" s="116">
        <f t="shared" si="493"/>
        <v>0</v>
      </c>
      <c r="SF38" s="90">
        <f>SF26</f>
        <v>10.36</v>
      </c>
      <c r="SG38" s="117">
        <f t="shared" si="494"/>
        <v>0</v>
      </c>
      <c r="SH38" s="98">
        <f t="shared" si="495"/>
        <v>0</v>
      </c>
      <c r="SI38" s="98"/>
      <c r="SJ38" s="118"/>
      <c r="SK38" s="119">
        <f t="shared" si="496"/>
        <v>0</v>
      </c>
      <c r="SL38" s="231">
        <f t="shared" si="497"/>
        <v>0</v>
      </c>
      <c r="SM38" s="119">
        <f>SL38/SL26</f>
        <v>0</v>
      </c>
      <c r="SN38" s="98">
        <f>SN26*SM38</f>
        <v>0</v>
      </c>
      <c r="SO38" s="116">
        <f t="shared" si="498"/>
        <v>0</v>
      </c>
      <c r="SP38" s="90">
        <f>SP26</f>
        <v>10.36</v>
      </c>
      <c r="SQ38" s="117">
        <f t="shared" si="499"/>
        <v>0</v>
      </c>
      <c r="SR38" s="98">
        <f t="shared" si="500"/>
        <v>0</v>
      </c>
      <c r="SS38" s="98"/>
      <c r="ST38" s="118"/>
      <c r="SU38" s="119">
        <f t="shared" si="501"/>
        <v>0</v>
      </c>
      <c r="SV38" s="231">
        <f t="shared" si="502"/>
        <v>0</v>
      </c>
      <c r="SW38" s="119">
        <f>SV38/SV26</f>
        <v>0</v>
      </c>
      <c r="SX38" s="98">
        <f>SX26*SW38</f>
        <v>0</v>
      </c>
      <c r="SY38" s="116">
        <f t="shared" si="503"/>
        <v>0</v>
      </c>
      <c r="SZ38" s="90">
        <f>SZ26</f>
        <v>10.36</v>
      </c>
      <c r="TA38" s="117">
        <f t="shared" si="504"/>
        <v>0</v>
      </c>
      <c r="TB38" s="98">
        <f t="shared" si="505"/>
        <v>0</v>
      </c>
      <c r="TC38" s="98"/>
      <c r="TD38" s="118"/>
      <c r="TE38" s="119">
        <f t="shared" si="506"/>
        <v>0</v>
      </c>
      <c r="TF38" s="231">
        <f t="shared" si="507"/>
        <v>0</v>
      </c>
      <c r="TG38" s="119">
        <f>TF38/TF26</f>
        <v>0</v>
      </c>
      <c r="TH38" s="98">
        <f>TH26*TG38</f>
        <v>0</v>
      </c>
      <c r="TI38" s="116">
        <f t="shared" si="508"/>
        <v>0</v>
      </c>
      <c r="TJ38" s="90">
        <f>TJ26</f>
        <v>10.36</v>
      </c>
      <c r="TK38" s="117">
        <f t="shared" si="509"/>
        <v>0</v>
      </c>
      <c r="TL38" s="98">
        <f t="shared" si="510"/>
        <v>0</v>
      </c>
      <c r="TM38" s="98"/>
      <c r="TN38" s="118"/>
      <c r="TO38" s="119">
        <f t="shared" si="511"/>
        <v>0</v>
      </c>
      <c r="TP38" s="231">
        <f t="shared" si="512"/>
        <v>0</v>
      </c>
      <c r="TQ38" s="119">
        <f>TP38/TP26</f>
        <v>0</v>
      </c>
      <c r="TR38" s="98">
        <f>TR26*TQ38</f>
        <v>0</v>
      </c>
      <c r="TS38" s="116">
        <f t="shared" si="513"/>
        <v>0</v>
      </c>
      <c r="TT38" s="90">
        <f>TT26</f>
        <v>10.36</v>
      </c>
      <c r="TU38" s="117">
        <f t="shared" si="514"/>
        <v>0</v>
      </c>
      <c r="TV38" s="98">
        <f t="shared" si="515"/>
        <v>0</v>
      </c>
      <c r="TW38" s="98"/>
      <c r="TX38" s="118"/>
      <c r="TY38" s="119">
        <f t="shared" si="516"/>
        <v>0</v>
      </c>
      <c r="TZ38" s="231">
        <f t="shared" si="517"/>
        <v>0</v>
      </c>
      <c r="UA38" s="119">
        <f>TZ38/TZ26</f>
        <v>0</v>
      </c>
      <c r="UB38" s="98">
        <f>UB26*UA38</f>
        <v>0</v>
      </c>
      <c r="UC38" s="116">
        <f t="shared" si="518"/>
        <v>0</v>
      </c>
      <c r="UD38" s="90">
        <f>UD26</f>
        <v>10.36</v>
      </c>
      <c r="UE38" s="117">
        <f t="shared" si="519"/>
        <v>0</v>
      </c>
      <c r="UF38" s="98">
        <f t="shared" si="520"/>
        <v>0</v>
      </c>
      <c r="UG38" s="98"/>
      <c r="UH38" s="118"/>
      <c r="UI38" s="119">
        <f t="shared" si="521"/>
        <v>0</v>
      </c>
      <c r="UJ38" s="231">
        <f t="shared" si="522"/>
        <v>0</v>
      </c>
      <c r="UK38" s="119">
        <f>UJ38/UJ26</f>
        <v>0</v>
      </c>
      <c r="UL38" s="98">
        <f>UL26*UK38</f>
        <v>0</v>
      </c>
      <c r="UM38" s="116">
        <f t="shared" si="523"/>
        <v>0</v>
      </c>
      <c r="UN38" s="90">
        <f>UN26</f>
        <v>10.36</v>
      </c>
      <c r="UO38" s="117">
        <f t="shared" si="524"/>
        <v>0</v>
      </c>
      <c r="UP38" s="98">
        <f t="shared" si="525"/>
        <v>0</v>
      </c>
      <c r="UQ38" s="98"/>
      <c r="UR38" s="118"/>
      <c r="US38" s="119">
        <f t="shared" si="526"/>
        <v>0</v>
      </c>
      <c r="UT38" s="231">
        <f t="shared" si="527"/>
        <v>0</v>
      </c>
      <c r="UU38" s="119">
        <f>UT38/UT26</f>
        <v>0</v>
      </c>
      <c r="UV38" s="98">
        <f>UV26*UU38</f>
        <v>0</v>
      </c>
      <c r="UW38" s="116">
        <f t="shared" si="528"/>
        <v>0</v>
      </c>
      <c r="UX38" s="90">
        <f>UX26</f>
        <v>10.36</v>
      </c>
      <c r="UY38" s="117">
        <f t="shared" si="529"/>
        <v>0</v>
      </c>
      <c r="UZ38" s="98">
        <f t="shared" si="530"/>
        <v>0</v>
      </c>
      <c r="VA38" s="98"/>
      <c r="VB38" s="118"/>
      <c r="VC38" s="119">
        <f t="shared" si="531"/>
        <v>0</v>
      </c>
      <c r="VD38" s="231">
        <f t="shared" si="532"/>
        <v>0</v>
      </c>
      <c r="VE38" s="119">
        <f>VD38/VD26</f>
        <v>0</v>
      </c>
      <c r="VF38" s="98">
        <f>VF26*VE38</f>
        <v>0</v>
      </c>
      <c r="VG38" s="116">
        <f t="shared" si="533"/>
        <v>0</v>
      </c>
      <c r="VH38" s="90">
        <f>VH26</f>
        <v>10.36</v>
      </c>
      <c r="VI38" s="117">
        <f t="shared" si="534"/>
        <v>0</v>
      </c>
      <c r="VJ38" s="98">
        <f t="shared" si="535"/>
        <v>0</v>
      </c>
      <c r="VK38" s="98"/>
      <c r="VL38" s="118"/>
      <c r="VM38" s="119">
        <f t="shared" si="536"/>
        <v>0</v>
      </c>
      <c r="VN38" s="231">
        <f t="shared" si="537"/>
        <v>0</v>
      </c>
      <c r="VO38" s="119">
        <f>VN38/VN26</f>
        <v>0</v>
      </c>
      <c r="VP38" s="98">
        <f>VP26*VO38</f>
        <v>0</v>
      </c>
      <c r="VQ38" s="116">
        <f t="shared" si="538"/>
        <v>0</v>
      </c>
      <c r="VR38" s="90">
        <f>VR26</f>
        <v>10.36</v>
      </c>
      <c r="VS38" s="117">
        <f t="shared" si="539"/>
        <v>0</v>
      </c>
      <c r="VT38" s="98">
        <f t="shared" si="540"/>
        <v>0</v>
      </c>
      <c r="VU38" s="98"/>
      <c r="VV38" s="118"/>
      <c r="VW38" s="119">
        <f t="shared" si="541"/>
        <v>0</v>
      </c>
      <c r="VX38" s="231">
        <f t="shared" si="542"/>
        <v>0</v>
      </c>
      <c r="VY38" s="119">
        <f>VX38/VX26</f>
        <v>0</v>
      </c>
      <c r="VZ38" s="98">
        <f>VZ26*VY38</f>
        <v>0</v>
      </c>
      <c r="WA38" s="116">
        <f t="shared" si="543"/>
        <v>0</v>
      </c>
      <c r="WB38" s="90">
        <f>WB26</f>
        <v>10.36</v>
      </c>
      <c r="WC38" s="117">
        <f t="shared" si="544"/>
        <v>0</v>
      </c>
      <c r="WD38" s="98">
        <f t="shared" si="545"/>
        <v>0</v>
      </c>
      <c r="WE38" s="98"/>
      <c r="WF38" s="118"/>
      <c r="WG38" s="119">
        <f t="shared" si="546"/>
        <v>0</v>
      </c>
      <c r="WH38" s="213">
        <f t="shared" si="547"/>
        <v>14</v>
      </c>
      <c r="WI38" s="119">
        <f>WH38/WH26</f>
        <v>1.15E-3</v>
      </c>
      <c r="WJ38" s="98">
        <f>WJ26*WI38</f>
        <v>5636.38</v>
      </c>
      <c r="WK38" s="116">
        <f t="shared" si="548"/>
        <v>402.59857142999999</v>
      </c>
      <c r="WL38" s="90">
        <f>WL26</f>
        <v>10.36</v>
      </c>
      <c r="WM38" s="117">
        <f t="shared" si="549"/>
        <v>4170.9211999999998</v>
      </c>
      <c r="WN38" s="98">
        <f t="shared" si="550"/>
        <v>58392.9</v>
      </c>
      <c r="WO38" s="98"/>
      <c r="WP38" s="118"/>
    </row>
    <row r="39" spans="1:614" ht="16.5" customHeight="1" x14ac:dyDescent="0.25">
      <c r="A39" s="5"/>
      <c r="B39" s="85" t="s">
        <v>433</v>
      </c>
      <c r="C39" s="12" t="s">
        <v>751</v>
      </c>
      <c r="D39" s="12" t="s">
        <v>437</v>
      </c>
      <c r="E39" s="4" t="s">
        <v>34</v>
      </c>
      <c r="F39" s="231">
        <f t="shared" si="247"/>
        <v>0</v>
      </c>
      <c r="G39" s="119">
        <f>F39/F26</f>
        <v>0</v>
      </c>
      <c r="H39" s="98">
        <f>H26*G39</f>
        <v>0</v>
      </c>
      <c r="I39" s="116">
        <f t="shared" si="248"/>
        <v>0</v>
      </c>
      <c r="J39" s="90">
        <f>J26</f>
        <v>10.36</v>
      </c>
      <c r="K39" s="117">
        <f t="shared" si="249"/>
        <v>0</v>
      </c>
      <c r="L39" s="98">
        <f t="shared" si="250"/>
        <v>0</v>
      </c>
      <c r="M39" s="98"/>
      <c r="N39" s="118"/>
      <c r="O39" s="119" t="e">
        <f t="shared" si="251"/>
        <v>#DIV/0!</v>
      </c>
      <c r="P39" s="231">
        <f t="shared" si="252"/>
        <v>0</v>
      </c>
      <c r="Q39" s="119">
        <f>P39/P26</f>
        <v>0</v>
      </c>
      <c r="R39" s="98">
        <f>R26*Q39</f>
        <v>0</v>
      </c>
      <c r="S39" s="116">
        <f t="shared" si="253"/>
        <v>0</v>
      </c>
      <c r="T39" s="90">
        <f>T26</f>
        <v>10.36</v>
      </c>
      <c r="U39" s="117">
        <f t="shared" si="254"/>
        <v>0</v>
      </c>
      <c r="V39" s="98">
        <f t="shared" si="255"/>
        <v>0</v>
      </c>
      <c r="W39" s="98"/>
      <c r="X39" s="118"/>
      <c r="Y39" s="119" t="e">
        <f t="shared" si="256"/>
        <v>#DIV/0!</v>
      </c>
      <c r="Z39" s="231">
        <f t="shared" si="257"/>
        <v>0</v>
      </c>
      <c r="AA39" s="119">
        <f>Z39/Z26</f>
        <v>0</v>
      </c>
      <c r="AB39" s="98">
        <f>AB26*AA39</f>
        <v>0</v>
      </c>
      <c r="AC39" s="116">
        <f t="shared" si="258"/>
        <v>0</v>
      </c>
      <c r="AD39" s="90">
        <f>AD26</f>
        <v>10.36</v>
      </c>
      <c r="AE39" s="117">
        <f t="shared" si="259"/>
        <v>0</v>
      </c>
      <c r="AF39" s="98">
        <f t="shared" si="260"/>
        <v>0</v>
      </c>
      <c r="AG39" s="98"/>
      <c r="AH39" s="118"/>
      <c r="AI39" s="119" t="e">
        <f t="shared" si="261"/>
        <v>#DIV/0!</v>
      </c>
      <c r="AJ39" s="231">
        <f t="shared" si="262"/>
        <v>0</v>
      </c>
      <c r="AK39" s="119">
        <f>AJ39/AJ26</f>
        <v>0</v>
      </c>
      <c r="AL39" s="98">
        <f>AL26*AK39</f>
        <v>0</v>
      </c>
      <c r="AM39" s="116">
        <f t="shared" si="263"/>
        <v>0</v>
      </c>
      <c r="AN39" s="90">
        <f>AN26</f>
        <v>10.36</v>
      </c>
      <c r="AO39" s="117">
        <f t="shared" si="264"/>
        <v>0</v>
      </c>
      <c r="AP39" s="98">
        <f t="shared" si="265"/>
        <v>0</v>
      </c>
      <c r="AQ39" s="98"/>
      <c r="AR39" s="118"/>
      <c r="AS39" s="119" t="e">
        <f t="shared" si="266"/>
        <v>#DIV/0!</v>
      </c>
      <c r="AT39" s="231">
        <f t="shared" si="267"/>
        <v>0</v>
      </c>
      <c r="AU39" s="119">
        <f>AT39/AT26</f>
        <v>0</v>
      </c>
      <c r="AV39" s="98">
        <f>AV26*AU39</f>
        <v>0</v>
      </c>
      <c r="AW39" s="116">
        <f t="shared" si="268"/>
        <v>0</v>
      </c>
      <c r="AX39" s="90">
        <f>AX26</f>
        <v>10.36</v>
      </c>
      <c r="AY39" s="117">
        <f t="shared" si="269"/>
        <v>0</v>
      </c>
      <c r="AZ39" s="98">
        <f t="shared" si="270"/>
        <v>0</v>
      </c>
      <c r="BA39" s="98"/>
      <c r="BB39" s="118"/>
      <c r="BC39" s="119" t="e">
        <f t="shared" si="271"/>
        <v>#DIV/0!</v>
      </c>
      <c r="BD39" s="231">
        <f t="shared" si="272"/>
        <v>0</v>
      </c>
      <c r="BE39" s="119" t="e">
        <f>BD39/BD26</f>
        <v>#DIV/0!</v>
      </c>
      <c r="BF39" s="98" t="e">
        <f>BF26*BE39</f>
        <v>#DIV/0!</v>
      </c>
      <c r="BG39" s="116">
        <f t="shared" si="273"/>
        <v>0</v>
      </c>
      <c r="BH39" s="90">
        <f>BH26</f>
        <v>0</v>
      </c>
      <c r="BI39" s="117">
        <f t="shared" si="274"/>
        <v>0</v>
      </c>
      <c r="BJ39" s="98">
        <f t="shared" si="275"/>
        <v>0</v>
      </c>
      <c r="BK39" s="98"/>
      <c r="BL39" s="118"/>
      <c r="BM39" s="119" t="e">
        <f t="shared" si="276"/>
        <v>#DIV/0!</v>
      </c>
      <c r="BN39" s="231">
        <f t="shared" si="277"/>
        <v>0</v>
      </c>
      <c r="BO39" s="119">
        <f>BN39/BN26</f>
        <v>0</v>
      </c>
      <c r="BP39" s="98">
        <f>BP26*BO39</f>
        <v>0</v>
      </c>
      <c r="BQ39" s="116">
        <f t="shared" si="278"/>
        <v>0</v>
      </c>
      <c r="BR39" s="90">
        <f>BR26</f>
        <v>10.36</v>
      </c>
      <c r="BS39" s="117">
        <f t="shared" si="279"/>
        <v>0</v>
      </c>
      <c r="BT39" s="98">
        <f t="shared" si="280"/>
        <v>0</v>
      </c>
      <c r="BU39" s="98"/>
      <c r="BV39" s="118"/>
      <c r="BW39" s="119" t="e">
        <f t="shared" si="281"/>
        <v>#DIV/0!</v>
      </c>
      <c r="BX39" s="231">
        <f t="shared" si="282"/>
        <v>0</v>
      </c>
      <c r="BY39" s="119" t="e">
        <f>BX39/BX26</f>
        <v>#DIV/0!</v>
      </c>
      <c r="BZ39" s="98" t="e">
        <f>BZ26*BY39</f>
        <v>#DIV/0!</v>
      </c>
      <c r="CA39" s="116">
        <f t="shared" si="283"/>
        <v>0</v>
      </c>
      <c r="CB39" s="90">
        <f>CB26</f>
        <v>0</v>
      </c>
      <c r="CC39" s="117">
        <f t="shared" si="284"/>
        <v>0</v>
      </c>
      <c r="CD39" s="98">
        <f t="shared" si="285"/>
        <v>0</v>
      </c>
      <c r="CE39" s="98"/>
      <c r="CF39" s="118"/>
      <c r="CG39" s="119" t="e">
        <f t="shared" si="286"/>
        <v>#DIV/0!</v>
      </c>
      <c r="CH39" s="231">
        <f t="shared" si="287"/>
        <v>0</v>
      </c>
      <c r="CI39" s="119">
        <f>CH39/CH26</f>
        <v>0</v>
      </c>
      <c r="CJ39" s="98">
        <f>CJ26*CI39</f>
        <v>0</v>
      </c>
      <c r="CK39" s="116">
        <f t="shared" si="288"/>
        <v>0</v>
      </c>
      <c r="CL39" s="90">
        <f>CL26</f>
        <v>10.36</v>
      </c>
      <c r="CM39" s="117">
        <f t="shared" si="289"/>
        <v>0</v>
      </c>
      <c r="CN39" s="98">
        <f t="shared" si="290"/>
        <v>0</v>
      </c>
      <c r="CO39" s="98"/>
      <c r="CP39" s="118"/>
      <c r="CQ39" s="119" t="e">
        <f t="shared" si="291"/>
        <v>#DIV/0!</v>
      </c>
      <c r="CR39" s="231">
        <f t="shared" si="292"/>
        <v>0</v>
      </c>
      <c r="CS39" s="119" t="e">
        <f>CR39/CR26</f>
        <v>#DIV/0!</v>
      </c>
      <c r="CT39" s="98" t="e">
        <f>CT26*CS39</f>
        <v>#DIV/0!</v>
      </c>
      <c r="CU39" s="116">
        <f t="shared" si="293"/>
        <v>0</v>
      </c>
      <c r="CV39" s="90">
        <f>CV26</f>
        <v>0</v>
      </c>
      <c r="CW39" s="117">
        <f t="shared" si="294"/>
        <v>0</v>
      </c>
      <c r="CX39" s="98">
        <f t="shared" si="295"/>
        <v>0</v>
      </c>
      <c r="CY39" s="98"/>
      <c r="CZ39" s="118"/>
      <c r="DA39" s="119" t="e">
        <f t="shared" si="296"/>
        <v>#DIV/0!</v>
      </c>
      <c r="DB39" s="231">
        <f t="shared" si="297"/>
        <v>0</v>
      </c>
      <c r="DC39" s="119">
        <f>DB39/DB26</f>
        <v>0</v>
      </c>
      <c r="DD39" s="98">
        <f>DD26*DC39</f>
        <v>0</v>
      </c>
      <c r="DE39" s="116">
        <f t="shared" si="298"/>
        <v>0</v>
      </c>
      <c r="DF39" s="90">
        <f>DF26</f>
        <v>10.36</v>
      </c>
      <c r="DG39" s="117">
        <f t="shared" si="299"/>
        <v>0</v>
      </c>
      <c r="DH39" s="98">
        <f t="shared" si="300"/>
        <v>0</v>
      </c>
      <c r="DI39" s="98"/>
      <c r="DJ39" s="118"/>
      <c r="DK39" s="119" t="e">
        <f t="shared" si="301"/>
        <v>#DIV/0!</v>
      </c>
      <c r="DL39" s="231">
        <f t="shared" si="302"/>
        <v>0</v>
      </c>
      <c r="DM39" s="119">
        <f>DL39/DL26</f>
        <v>0</v>
      </c>
      <c r="DN39" s="98">
        <f>DN26*DM39</f>
        <v>0</v>
      </c>
      <c r="DO39" s="116">
        <f t="shared" si="303"/>
        <v>0</v>
      </c>
      <c r="DP39" s="90">
        <f>DP26</f>
        <v>10.36</v>
      </c>
      <c r="DQ39" s="117">
        <f t="shared" si="304"/>
        <v>0</v>
      </c>
      <c r="DR39" s="98">
        <f t="shared" si="305"/>
        <v>0</v>
      </c>
      <c r="DS39" s="98"/>
      <c r="DT39" s="118"/>
      <c r="DU39" s="119" t="e">
        <f t="shared" si="306"/>
        <v>#DIV/0!</v>
      </c>
      <c r="DV39" s="231">
        <f t="shared" si="307"/>
        <v>0</v>
      </c>
      <c r="DW39" s="119">
        <f>DV39/DV26</f>
        <v>0</v>
      </c>
      <c r="DX39" s="98">
        <f>DX26*DW39</f>
        <v>0</v>
      </c>
      <c r="DY39" s="116">
        <f t="shared" si="308"/>
        <v>0</v>
      </c>
      <c r="DZ39" s="90">
        <f>DZ26</f>
        <v>10.36</v>
      </c>
      <c r="EA39" s="117">
        <f t="shared" si="309"/>
        <v>0</v>
      </c>
      <c r="EB39" s="98">
        <f t="shared" si="310"/>
        <v>0</v>
      </c>
      <c r="EC39" s="98"/>
      <c r="ED39" s="118"/>
      <c r="EE39" s="119" t="e">
        <f t="shared" si="311"/>
        <v>#DIV/0!</v>
      </c>
      <c r="EF39" s="231">
        <f t="shared" si="312"/>
        <v>0</v>
      </c>
      <c r="EG39" s="119">
        <f>EF39/EF26</f>
        <v>0</v>
      </c>
      <c r="EH39" s="98">
        <f>EH26*EG39</f>
        <v>0</v>
      </c>
      <c r="EI39" s="116">
        <f t="shared" si="313"/>
        <v>0</v>
      </c>
      <c r="EJ39" s="90">
        <f>EJ26</f>
        <v>10.36</v>
      </c>
      <c r="EK39" s="117">
        <f t="shared" si="314"/>
        <v>0</v>
      </c>
      <c r="EL39" s="98">
        <f t="shared" si="315"/>
        <v>0</v>
      </c>
      <c r="EM39" s="98"/>
      <c r="EN39" s="118"/>
      <c r="EO39" s="119" t="e">
        <f t="shared" si="316"/>
        <v>#DIV/0!</v>
      </c>
      <c r="EP39" s="231">
        <f t="shared" si="317"/>
        <v>0</v>
      </c>
      <c r="EQ39" s="119">
        <f>EP39/EP26</f>
        <v>0</v>
      </c>
      <c r="ER39" s="98">
        <f>ER26*EQ39</f>
        <v>0</v>
      </c>
      <c r="ES39" s="116">
        <f t="shared" si="318"/>
        <v>0</v>
      </c>
      <c r="ET39" s="90">
        <f>ET26</f>
        <v>10.36</v>
      </c>
      <c r="EU39" s="117">
        <f t="shared" si="319"/>
        <v>0</v>
      </c>
      <c r="EV39" s="98">
        <f t="shared" si="320"/>
        <v>0</v>
      </c>
      <c r="EW39" s="98"/>
      <c r="EX39" s="118"/>
      <c r="EY39" s="119" t="e">
        <f t="shared" si="321"/>
        <v>#DIV/0!</v>
      </c>
      <c r="EZ39" s="231">
        <f t="shared" si="322"/>
        <v>0</v>
      </c>
      <c r="FA39" s="119">
        <f>EZ39/EZ26</f>
        <v>0</v>
      </c>
      <c r="FB39" s="98">
        <f>FB26*FA39</f>
        <v>0</v>
      </c>
      <c r="FC39" s="116">
        <f t="shared" si="323"/>
        <v>0</v>
      </c>
      <c r="FD39" s="90">
        <f>FD26</f>
        <v>10.36</v>
      </c>
      <c r="FE39" s="117">
        <f t="shared" si="324"/>
        <v>0</v>
      </c>
      <c r="FF39" s="98">
        <f t="shared" si="325"/>
        <v>0</v>
      </c>
      <c r="FG39" s="98"/>
      <c r="FH39" s="118"/>
      <c r="FI39" s="119" t="e">
        <f t="shared" si="326"/>
        <v>#DIV/0!</v>
      </c>
      <c r="FJ39" s="231">
        <f t="shared" si="327"/>
        <v>0</v>
      </c>
      <c r="FK39" s="119">
        <f>FJ39/FJ26</f>
        <v>0</v>
      </c>
      <c r="FL39" s="98">
        <f>FL26*FK39</f>
        <v>0</v>
      </c>
      <c r="FM39" s="116">
        <f t="shared" si="328"/>
        <v>0</v>
      </c>
      <c r="FN39" s="90">
        <f>FN26</f>
        <v>10.36</v>
      </c>
      <c r="FO39" s="117">
        <f t="shared" si="329"/>
        <v>0</v>
      </c>
      <c r="FP39" s="98">
        <f t="shared" si="330"/>
        <v>0</v>
      </c>
      <c r="FQ39" s="98"/>
      <c r="FR39" s="118"/>
      <c r="FS39" s="119" t="e">
        <f t="shared" si="331"/>
        <v>#DIV/0!</v>
      </c>
      <c r="FT39" s="231">
        <f t="shared" si="332"/>
        <v>0</v>
      </c>
      <c r="FU39" s="119">
        <f>FT39/FT26</f>
        <v>0</v>
      </c>
      <c r="FV39" s="98">
        <f>FV26*FU39</f>
        <v>0</v>
      </c>
      <c r="FW39" s="116">
        <f t="shared" si="333"/>
        <v>0</v>
      </c>
      <c r="FX39" s="90">
        <f>FX26</f>
        <v>10.36</v>
      </c>
      <c r="FY39" s="117">
        <f t="shared" si="334"/>
        <v>0</v>
      </c>
      <c r="FZ39" s="98">
        <f t="shared" si="335"/>
        <v>0</v>
      </c>
      <c r="GA39" s="98"/>
      <c r="GB39" s="118"/>
      <c r="GC39" s="119" t="e">
        <f t="shared" si="336"/>
        <v>#DIV/0!</v>
      </c>
      <c r="GD39" s="231">
        <f t="shared" si="337"/>
        <v>0</v>
      </c>
      <c r="GE39" s="119">
        <f>GD39/GD26</f>
        <v>0</v>
      </c>
      <c r="GF39" s="98">
        <f>GF26*GE39</f>
        <v>0</v>
      </c>
      <c r="GG39" s="116">
        <f t="shared" si="338"/>
        <v>0</v>
      </c>
      <c r="GH39" s="90">
        <f>GH26</f>
        <v>10.36</v>
      </c>
      <c r="GI39" s="117">
        <f t="shared" si="339"/>
        <v>0</v>
      </c>
      <c r="GJ39" s="98">
        <f t="shared" si="340"/>
        <v>0</v>
      </c>
      <c r="GK39" s="98"/>
      <c r="GL39" s="118"/>
      <c r="GM39" s="119" t="e">
        <f t="shared" si="341"/>
        <v>#DIV/0!</v>
      </c>
      <c r="GN39" s="231">
        <f t="shared" si="342"/>
        <v>0</v>
      </c>
      <c r="GO39" s="119">
        <f>GN39/GN26</f>
        <v>0</v>
      </c>
      <c r="GP39" s="98">
        <f>GP26*GO39</f>
        <v>0</v>
      </c>
      <c r="GQ39" s="116">
        <f t="shared" si="343"/>
        <v>0</v>
      </c>
      <c r="GR39" s="90">
        <f>GR26</f>
        <v>10.36</v>
      </c>
      <c r="GS39" s="117">
        <f t="shared" si="344"/>
        <v>0</v>
      </c>
      <c r="GT39" s="98">
        <f t="shared" si="345"/>
        <v>0</v>
      </c>
      <c r="GU39" s="98"/>
      <c r="GV39" s="118"/>
      <c r="GW39" s="119" t="e">
        <f t="shared" si="346"/>
        <v>#DIV/0!</v>
      </c>
      <c r="GX39" s="231">
        <f t="shared" si="347"/>
        <v>0</v>
      </c>
      <c r="GY39" s="119">
        <f>GX39/GX26</f>
        <v>0</v>
      </c>
      <c r="GZ39" s="98">
        <f>GZ26*GY39</f>
        <v>0</v>
      </c>
      <c r="HA39" s="116">
        <f t="shared" si="348"/>
        <v>0</v>
      </c>
      <c r="HB39" s="90">
        <f>HB26</f>
        <v>10.36</v>
      </c>
      <c r="HC39" s="117">
        <f t="shared" si="349"/>
        <v>0</v>
      </c>
      <c r="HD39" s="98">
        <f t="shared" si="350"/>
        <v>0</v>
      </c>
      <c r="HE39" s="98"/>
      <c r="HF39" s="118"/>
      <c r="HG39" s="119" t="e">
        <f t="shared" si="351"/>
        <v>#DIV/0!</v>
      </c>
      <c r="HH39" s="231">
        <f t="shared" si="352"/>
        <v>0</v>
      </c>
      <c r="HI39" s="119">
        <f>HH39/HH26</f>
        <v>0</v>
      </c>
      <c r="HJ39" s="98">
        <f>HJ26*HI39</f>
        <v>0</v>
      </c>
      <c r="HK39" s="116">
        <f t="shared" si="353"/>
        <v>0</v>
      </c>
      <c r="HL39" s="90">
        <f>HL26</f>
        <v>10.36</v>
      </c>
      <c r="HM39" s="117">
        <f t="shared" si="354"/>
        <v>0</v>
      </c>
      <c r="HN39" s="98">
        <f t="shared" si="355"/>
        <v>0</v>
      </c>
      <c r="HO39" s="98"/>
      <c r="HP39" s="118"/>
      <c r="HQ39" s="119" t="e">
        <f t="shared" si="356"/>
        <v>#DIV/0!</v>
      </c>
      <c r="HR39" s="231">
        <f t="shared" si="357"/>
        <v>0</v>
      </c>
      <c r="HS39" s="119">
        <f>HR39/HR26</f>
        <v>0</v>
      </c>
      <c r="HT39" s="98">
        <f>HT26*HS39</f>
        <v>0</v>
      </c>
      <c r="HU39" s="116">
        <f t="shared" si="358"/>
        <v>0</v>
      </c>
      <c r="HV39" s="90">
        <f>HV26</f>
        <v>10.36</v>
      </c>
      <c r="HW39" s="117">
        <f t="shared" si="359"/>
        <v>0</v>
      </c>
      <c r="HX39" s="98">
        <f t="shared" si="360"/>
        <v>0</v>
      </c>
      <c r="HY39" s="98"/>
      <c r="HZ39" s="118"/>
      <c r="IA39" s="119" t="e">
        <f t="shared" si="361"/>
        <v>#DIV/0!</v>
      </c>
      <c r="IB39" s="231">
        <f t="shared" si="362"/>
        <v>0</v>
      </c>
      <c r="IC39" s="119">
        <f>IB39/IB26</f>
        <v>0</v>
      </c>
      <c r="ID39" s="98">
        <f>ID26*IC39</f>
        <v>0</v>
      </c>
      <c r="IE39" s="116">
        <f t="shared" si="363"/>
        <v>0</v>
      </c>
      <c r="IF39" s="90">
        <f>IF26</f>
        <v>10.36</v>
      </c>
      <c r="IG39" s="117">
        <f t="shared" si="364"/>
        <v>0</v>
      </c>
      <c r="IH39" s="98">
        <f t="shared" si="365"/>
        <v>0</v>
      </c>
      <c r="II39" s="98"/>
      <c r="IJ39" s="118"/>
      <c r="IK39" s="119" t="e">
        <f t="shared" si="366"/>
        <v>#DIV/0!</v>
      </c>
      <c r="IL39" s="231">
        <f t="shared" si="367"/>
        <v>0</v>
      </c>
      <c r="IM39" s="119">
        <f>IL39/IL26</f>
        <v>0</v>
      </c>
      <c r="IN39" s="98">
        <f>IN26*IM39</f>
        <v>0</v>
      </c>
      <c r="IO39" s="116">
        <f t="shared" si="368"/>
        <v>0</v>
      </c>
      <c r="IP39" s="90">
        <f>IP26</f>
        <v>10.36</v>
      </c>
      <c r="IQ39" s="117">
        <f t="shared" si="369"/>
        <v>0</v>
      </c>
      <c r="IR39" s="98">
        <f t="shared" si="370"/>
        <v>0</v>
      </c>
      <c r="IS39" s="98"/>
      <c r="IT39" s="118"/>
      <c r="IU39" s="119" t="e">
        <f t="shared" si="371"/>
        <v>#DIV/0!</v>
      </c>
      <c r="IV39" s="231">
        <f t="shared" si="372"/>
        <v>0</v>
      </c>
      <c r="IW39" s="119">
        <f>IV39/IV26</f>
        <v>0</v>
      </c>
      <c r="IX39" s="98">
        <f>IX26*IW39</f>
        <v>0</v>
      </c>
      <c r="IY39" s="116">
        <f t="shared" si="373"/>
        <v>0</v>
      </c>
      <c r="IZ39" s="90">
        <f>IZ26</f>
        <v>10.36</v>
      </c>
      <c r="JA39" s="117">
        <f t="shared" si="374"/>
        <v>0</v>
      </c>
      <c r="JB39" s="98">
        <f t="shared" si="375"/>
        <v>0</v>
      </c>
      <c r="JC39" s="98"/>
      <c r="JD39" s="118"/>
      <c r="JE39" s="119" t="e">
        <f t="shared" si="376"/>
        <v>#DIV/0!</v>
      </c>
      <c r="JF39" s="231">
        <f t="shared" si="377"/>
        <v>0</v>
      </c>
      <c r="JG39" s="119">
        <f>JF39/JF26</f>
        <v>0</v>
      </c>
      <c r="JH39" s="98">
        <f>JH26*JG39</f>
        <v>0</v>
      </c>
      <c r="JI39" s="116">
        <f t="shared" si="378"/>
        <v>0</v>
      </c>
      <c r="JJ39" s="90">
        <f>JJ26</f>
        <v>10.34</v>
      </c>
      <c r="JK39" s="117">
        <f t="shared" si="379"/>
        <v>0</v>
      </c>
      <c r="JL39" s="98">
        <f t="shared" si="380"/>
        <v>0</v>
      </c>
      <c r="JM39" s="98"/>
      <c r="JN39" s="118"/>
      <c r="JO39" s="119" t="e">
        <f t="shared" si="381"/>
        <v>#DIV/0!</v>
      </c>
      <c r="JP39" s="231">
        <f t="shared" si="382"/>
        <v>0</v>
      </c>
      <c r="JQ39" s="119">
        <f>JP39/JP26</f>
        <v>0</v>
      </c>
      <c r="JR39" s="98">
        <f>JR26*JQ39</f>
        <v>0</v>
      </c>
      <c r="JS39" s="116">
        <f t="shared" si="383"/>
        <v>0</v>
      </c>
      <c r="JT39" s="90">
        <f>JT26</f>
        <v>10.36</v>
      </c>
      <c r="JU39" s="117">
        <f t="shared" si="384"/>
        <v>0</v>
      </c>
      <c r="JV39" s="98">
        <f t="shared" si="385"/>
        <v>0</v>
      </c>
      <c r="JW39" s="98"/>
      <c r="JX39" s="118"/>
      <c r="JY39" s="119" t="e">
        <f t="shared" si="386"/>
        <v>#DIV/0!</v>
      </c>
      <c r="JZ39" s="231">
        <f t="shared" si="387"/>
        <v>0</v>
      </c>
      <c r="KA39" s="119" t="e">
        <f>JZ39/JZ26</f>
        <v>#DIV/0!</v>
      </c>
      <c r="KB39" s="98" t="e">
        <f>KB26*KA39</f>
        <v>#DIV/0!</v>
      </c>
      <c r="KC39" s="116">
        <f t="shared" si="388"/>
        <v>0</v>
      </c>
      <c r="KD39" s="90">
        <f>KD26</f>
        <v>0</v>
      </c>
      <c r="KE39" s="117">
        <f t="shared" si="389"/>
        <v>0</v>
      </c>
      <c r="KF39" s="98">
        <f t="shared" si="390"/>
        <v>0</v>
      </c>
      <c r="KG39" s="98"/>
      <c r="KH39" s="118"/>
      <c r="KI39" s="119" t="e">
        <f t="shared" si="391"/>
        <v>#DIV/0!</v>
      </c>
      <c r="KJ39" s="231">
        <f t="shared" si="392"/>
        <v>0</v>
      </c>
      <c r="KK39" s="119">
        <f>KJ39/KJ26</f>
        <v>0</v>
      </c>
      <c r="KL39" s="98">
        <f>KL26*KK39</f>
        <v>0</v>
      </c>
      <c r="KM39" s="116">
        <f t="shared" si="393"/>
        <v>0</v>
      </c>
      <c r="KN39" s="90">
        <f>KN26</f>
        <v>10.36</v>
      </c>
      <c r="KO39" s="117">
        <f t="shared" si="394"/>
        <v>0</v>
      </c>
      <c r="KP39" s="98">
        <f t="shared" si="395"/>
        <v>0</v>
      </c>
      <c r="KQ39" s="98"/>
      <c r="KR39" s="118"/>
      <c r="KS39" s="119" t="e">
        <f t="shared" si="396"/>
        <v>#DIV/0!</v>
      </c>
      <c r="KT39" s="231">
        <f t="shared" si="397"/>
        <v>0</v>
      </c>
      <c r="KU39" s="119">
        <f>KT39/KT26</f>
        <v>0</v>
      </c>
      <c r="KV39" s="98">
        <f>KV26*KU39</f>
        <v>0</v>
      </c>
      <c r="KW39" s="116">
        <f t="shared" si="398"/>
        <v>0</v>
      </c>
      <c r="KX39" s="90">
        <f>KX26</f>
        <v>10.36</v>
      </c>
      <c r="KY39" s="117">
        <f t="shared" si="399"/>
        <v>0</v>
      </c>
      <c r="KZ39" s="98">
        <f t="shared" si="400"/>
        <v>0</v>
      </c>
      <c r="LA39" s="98"/>
      <c r="LB39" s="118"/>
      <c r="LC39" s="119" t="e">
        <f t="shared" si="401"/>
        <v>#DIV/0!</v>
      </c>
      <c r="LD39" s="231">
        <f t="shared" si="402"/>
        <v>0</v>
      </c>
      <c r="LE39" s="119">
        <f>LD39/LD26</f>
        <v>0</v>
      </c>
      <c r="LF39" s="98">
        <f>LF26*LE39</f>
        <v>0</v>
      </c>
      <c r="LG39" s="116">
        <f t="shared" si="403"/>
        <v>0</v>
      </c>
      <c r="LH39" s="90">
        <f>LH26</f>
        <v>10.36</v>
      </c>
      <c r="LI39" s="117">
        <f t="shared" si="404"/>
        <v>0</v>
      </c>
      <c r="LJ39" s="98">
        <f t="shared" si="405"/>
        <v>0</v>
      </c>
      <c r="LK39" s="98"/>
      <c r="LL39" s="118"/>
      <c r="LM39" s="119" t="e">
        <f t="shared" si="406"/>
        <v>#DIV/0!</v>
      </c>
      <c r="LN39" s="231">
        <f t="shared" si="407"/>
        <v>0</v>
      </c>
      <c r="LO39" s="119">
        <f>LN39/LN26</f>
        <v>0</v>
      </c>
      <c r="LP39" s="98">
        <f>LP26*LO39</f>
        <v>0</v>
      </c>
      <c r="LQ39" s="116">
        <f t="shared" si="408"/>
        <v>0</v>
      </c>
      <c r="LR39" s="90">
        <f>LR26</f>
        <v>10.36</v>
      </c>
      <c r="LS39" s="117">
        <f t="shared" si="409"/>
        <v>0</v>
      </c>
      <c r="LT39" s="98">
        <f t="shared" si="410"/>
        <v>0</v>
      </c>
      <c r="LU39" s="98"/>
      <c r="LV39" s="118"/>
      <c r="LW39" s="119" t="e">
        <f t="shared" si="411"/>
        <v>#DIV/0!</v>
      </c>
      <c r="LX39" s="231">
        <f t="shared" si="412"/>
        <v>0</v>
      </c>
      <c r="LY39" s="119">
        <f>LX39/LX26</f>
        <v>0</v>
      </c>
      <c r="LZ39" s="98">
        <f>LZ26*LY39</f>
        <v>0</v>
      </c>
      <c r="MA39" s="116">
        <f t="shared" si="413"/>
        <v>0</v>
      </c>
      <c r="MB39" s="90">
        <f>MB26</f>
        <v>10.36</v>
      </c>
      <c r="MC39" s="117">
        <f t="shared" si="414"/>
        <v>0</v>
      </c>
      <c r="MD39" s="98">
        <f t="shared" si="415"/>
        <v>0</v>
      </c>
      <c r="ME39" s="98"/>
      <c r="MF39" s="118"/>
      <c r="MG39" s="119" t="e">
        <f t="shared" si="416"/>
        <v>#DIV/0!</v>
      </c>
      <c r="MH39" s="231">
        <f t="shared" si="417"/>
        <v>0</v>
      </c>
      <c r="MI39" s="119">
        <f>MH39/MH26</f>
        <v>0</v>
      </c>
      <c r="MJ39" s="98">
        <f>MJ26*MI39</f>
        <v>0</v>
      </c>
      <c r="MK39" s="116">
        <f t="shared" si="418"/>
        <v>0</v>
      </c>
      <c r="ML39" s="90">
        <f>ML26</f>
        <v>10.36</v>
      </c>
      <c r="MM39" s="117">
        <f t="shared" si="419"/>
        <v>0</v>
      </c>
      <c r="MN39" s="98">
        <f t="shared" si="420"/>
        <v>0</v>
      </c>
      <c r="MO39" s="98"/>
      <c r="MP39" s="118"/>
      <c r="MQ39" s="119" t="e">
        <f t="shared" si="421"/>
        <v>#DIV/0!</v>
      </c>
      <c r="MR39" s="231">
        <f t="shared" si="422"/>
        <v>0</v>
      </c>
      <c r="MS39" s="119">
        <f>MR39/MR26</f>
        <v>0</v>
      </c>
      <c r="MT39" s="98">
        <f>MT26*MS39</f>
        <v>0</v>
      </c>
      <c r="MU39" s="116">
        <f t="shared" si="423"/>
        <v>0</v>
      </c>
      <c r="MV39" s="90">
        <f>MV26</f>
        <v>10.36</v>
      </c>
      <c r="MW39" s="117">
        <f t="shared" si="424"/>
        <v>0</v>
      </c>
      <c r="MX39" s="98">
        <f t="shared" si="425"/>
        <v>0</v>
      </c>
      <c r="MY39" s="98"/>
      <c r="MZ39" s="118"/>
      <c r="NA39" s="119" t="e">
        <f t="shared" si="426"/>
        <v>#DIV/0!</v>
      </c>
      <c r="NB39" s="231">
        <f t="shared" si="427"/>
        <v>0</v>
      </c>
      <c r="NC39" s="119">
        <f>NB39/NB26</f>
        <v>0</v>
      </c>
      <c r="ND39" s="98">
        <f>ND26*NC39</f>
        <v>0</v>
      </c>
      <c r="NE39" s="116">
        <f t="shared" si="428"/>
        <v>0</v>
      </c>
      <c r="NF39" s="90">
        <f>NF26</f>
        <v>10.36</v>
      </c>
      <c r="NG39" s="117">
        <f t="shared" si="429"/>
        <v>0</v>
      </c>
      <c r="NH39" s="98">
        <f t="shared" si="430"/>
        <v>0</v>
      </c>
      <c r="NI39" s="98"/>
      <c r="NJ39" s="118"/>
      <c r="NK39" s="119" t="e">
        <f t="shared" si="431"/>
        <v>#DIV/0!</v>
      </c>
      <c r="NL39" s="231">
        <f t="shared" si="432"/>
        <v>0</v>
      </c>
      <c r="NM39" s="119">
        <f>NL39/NL26</f>
        <v>0</v>
      </c>
      <c r="NN39" s="98">
        <f>NN26*NM39</f>
        <v>0</v>
      </c>
      <c r="NO39" s="116">
        <f t="shared" si="433"/>
        <v>0</v>
      </c>
      <c r="NP39" s="90">
        <f>NP26</f>
        <v>10.36</v>
      </c>
      <c r="NQ39" s="117">
        <f t="shared" si="434"/>
        <v>0</v>
      </c>
      <c r="NR39" s="98">
        <f t="shared" si="435"/>
        <v>0</v>
      </c>
      <c r="NS39" s="98"/>
      <c r="NT39" s="118"/>
      <c r="NU39" s="119" t="e">
        <f t="shared" si="436"/>
        <v>#DIV/0!</v>
      </c>
      <c r="NV39" s="231">
        <f t="shared" si="437"/>
        <v>0</v>
      </c>
      <c r="NW39" s="119">
        <f>NV39/NV26</f>
        <v>0</v>
      </c>
      <c r="NX39" s="98">
        <f>NX26*NW39</f>
        <v>0</v>
      </c>
      <c r="NY39" s="116">
        <f t="shared" si="438"/>
        <v>0</v>
      </c>
      <c r="NZ39" s="90">
        <f>NZ26</f>
        <v>10.36</v>
      </c>
      <c r="OA39" s="117">
        <f t="shared" si="439"/>
        <v>0</v>
      </c>
      <c r="OB39" s="98">
        <f t="shared" si="440"/>
        <v>0</v>
      </c>
      <c r="OC39" s="98"/>
      <c r="OD39" s="118"/>
      <c r="OE39" s="119" t="e">
        <f t="shared" si="441"/>
        <v>#DIV/0!</v>
      </c>
      <c r="OF39" s="231">
        <f t="shared" si="442"/>
        <v>0</v>
      </c>
      <c r="OG39" s="119">
        <f>OF39/OF26</f>
        <v>0</v>
      </c>
      <c r="OH39" s="98">
        <f>OH26*OG39</f>
        <v>0</v>
      </c>
      <c r="OI39" s="116">
        <f t="shared" si="443"/>
        <v>0</v>
      </c>
      <c r="OJ39" s="90">
        <f>OJ26</f>
        <v>10.36</v>
      </c>
      <c r="OK39" s="117">
        <f t="shared" si="444"/>
        <v>0</v>
      </c>
      <c r="OL39" s="98">
        <f t="shared" si="445"/>
        <v>0</v>
      </c>
      <c r="OM39" s="98"/>
      <c r="ON39" s="118"/>
      <c r="OO39" s="119" t="e">
        <f t="shared" si="446"/>
        <v>#DIV/0!</v>
      </c>
      <c r="OP39" s="231">
        <f t="shared" si="447"/>
        <v>0</v>
      </c>
      <c r="OQ39" s="119">
        <f>OP39/OP26</f>
        <v>0</v>
      </c>
      <c r="OR39" s="98">
        <f>OR26*OQ39</f>
        <v>0</v>
      </c>
      <c r="OS39" s="116">
        <f t="shared" si="448"/>
        <v>0</v>
      </c>
      <c r="OT39" s="90">
        <f>OT26</f>
        <v>10.36</v>
      </c>
      <c r="OU39" s="117">
        <f t="shared" si="449"/>
        <v>0</v>
      </c>
      <c r="OV39" s="98">
        <f t="shared" si="450"/>
        <v>0</v>
      </c>
      <c r="OW39" s="98"/>
      <c r="OX39" s="118"/>
      <c r="OY39" s="119" t="e">
        <f t="shared" si="451"/>
        <v>#DIV/0!</v>
      </c>
      <c r="OZ39" s="231">
        <f t="shared" si="452"/>
        <v>0</v>
      </c>
      <c r="PA39" s="119">
        <f>OZ39/OZ26</f>
        <v>0</v>
      </c>
      <c r="PB39" s="98">
        <f>PB26*PA39</f>
        <v>0</v>
      </c>
      <c r="PC39" s="116">
        <f t="shared" si="453"/>
        <v>0</v>
      </c>
      <c r="PD39" s="90">
        <f>PD26</f>
        <v>10.36</v>
      </c>
      <c r="PE39" s="117">
        <f t="shared" si="454"/>
        <v>0</v>
      </c>
      <c r="PF39" s="98">
        <f t="shared" si="455"/>
        <v>0</v>
      </c>
      <c r="PG39" s="98"/>
      <c r="PH39" s="118"/>
      <c r="PI39" s="119" t="e">
        <f t="shared" si="456"/>
        <v>#DIV/0!</v>
      </c>
      <c r="PJ39" s="231">
        <f t="shared" si="457"/>
        <v>0</v>
      </c>
      <c r="PK39" s="119">
        <f>PJ39/PJ26</f>
        <v>0</v>
      </c>
      <c r="PL39" s="98">
        <f>PL26*PK39</f>
        <v>0</v>
      </c>
      <c r="PM39" s="116">
        <f t="shared" si="458"/>
        <v>0</v>
      </c>
      <c r="PN39" s="90">
        <f>PN26</f>
        <v>10.36</v>
      </c>
      <c r="PO39" s="117">
        <f t="shared" si="459"/>
        <v>0</v>
      </c>
      <c r="PP39" s="98">
        <f t="shared" si="460"/>
        <v>0</v>
      </c>
      <c r="PQ39" s="98"/>
      <c r="PR39" s="118"/>
      <c r="PS39" s="119" t="e">
        <f t="shared" si="461"/>
        <v>#DIV/0!</v>
      </c>
      <c r="PT39" s="231">
        <f t="shared" si="462"/>
        <v>0</v>
      </c>
      <c r="PU39" s="119">
        <f>PT39/PT26</f>
        <v>0</v>
      </c>
      <c r="PV39" s="98">
        <f>PV26*PU39</f>
        <v>0</v>
      </c>
      <c r="PW39" s="116">
        <f t="shared" si="463"/>
        <v>0</v>
      </c>
      <c r="PX39" s="90">
        <f>PX26</f>
        <v>10.36</v>
      </c>
      <c r="PY39" s="117">
        <f t="shared" si="464"/>
        <v>0</v>
      </c>
      <c r="PZ39" s="98">
        <f t="shared" si="465"/>
        <v>0</v>
      </c>
      <c r="QA39" s="98"/>
      <c r="QB39" s="118"/>
      <c r="QC39" s="119" t="e">
        <f t="shared" si="466"/>
        <v>#DIV/0!</v>
      </c>
      <c r="QD39" s="231">
        <f t="shared" si="467"/>
        <v>0</v>
      </c>
      <c r="QE39" s="119" t="e">
        <f>QD39/QD26</f>
        <v>#DIV/0!</v>
      </c>
      <c r="QF39" s="98" t="e">
        <f>QF26*QE39</f>
        <v>#DIV/0!</v>
      </c>
      <c r="QG39" s="116">
        <f t="shared" si="468"/>
        <v>0</v>
      </c>
      <c r="QH39" s="90">
        <f>QH26</f>
        <v>0</v>
      </c>
      <c r="QI39" s="117">
        <f t="shared" si="469"/>
        <v>0</v>
      </c>
      <c r="QJ39" s="98">
        <f t="shared" si="470"/>
        <v>0</v>
      </c>
      <c r="QK39" s="98"/>
      <c r="QL39" s="118"/>
      <c r="QM39" s="119" t="e">
        <f t="shared" si="471"/>
        <v>#DIV/0!</v>
      </c>
      <c r="QN39" s="231">
        <f t="shared" si="472"/>
        <v>0</v>
      </c>
      <c r="QO39" s="119">
        <f>QN39/QN26</f>
        <v>0</v>
      </c>
      <c r="QP39" s="98">
        <f>QP26*QO39</f>
        <v>0</v>
      </c>
      <c r="QQ39" s="116">
        <f t="shared" si="473"/>
        <v>0</v>
      </c>
      <c r="QR39" s="90">
        <f>QR26</f>
        <v>10.36</v>
      </c>
      <c r="QS39" s="117">
        <f t="shared" si="474"/>
        <v>0</v>
      </c>
      <c r="QT39" s="98">
        <f t="shared" si="475"/>
        <v>0</v>
      </c>
      <c r="QU39" s="98"/>
      <c r="QV39" s="118"/>
      <c r="QW39" s="119" t="e">
        <f t="shared" si="476"/>
        <v>#DIV/0!</v>
      </c>
      <c r="QX39" s="231">
        <f t="shared" si="477"/>
        <v>0</v>
      </c>
      <c r="QY39" s="119">
        <f>QX39/QX26</f>
        <v>0</v>
      </c>
      <c r="QZ39" s="98">
        <f>QZ26*QY39</f>
        <v>0</v>
      </c>
      <c r="RA39" s="116">
        <f t="shared" si="478"/>
        <v>0</v>
      </c>
      <c r="RB39" s="90">
        <f>RB26</f>
        <v>10.36</v>
      </c>
      <c r="RC39" s="117">
        <f t="shared" si="479"/>
        <v>0</v>
      </c>
      <c r="RD39" s="98">
        <f t="shared" si="480"/>
        <v>0</v>
      </c>
      <c r="RE39" s="98"/>
      <c r="RF39" s="118"/>
      <c r="RG39" s="119" t="e">
        <f t="shared" si="481"/>
        <v>#DIV/0!</v>
      </c>
      <c r="RH39" s="231">
        <f t="shared" si="482"/>
        <v>0</v>
      </c>
      <c r="RI39" s="119">
        <f>RH39/RH26</f>
        <v>0</v>
      </c>
      <c r="RJ39" s="98">
        <f>RJ26*RI39</f>
        <v>0</v>
      </c>
      <c r="RK39" s="116">
        <f t="shared" si="483"/>
        <v>0</v>
      </c>
      <c r="RL39" s="90">
        <f>RL26</f>
        <v>10.36</v>
      </c>
      <c r="RM39" s="117">
        <f t="shared" si="484"/>
        <v>0</v>
      </c>
      <c r="RN39" s="98">
        <f t="shared" si="485"/>
        <v>0</v>
      </c>
      <c r="RO39" s="98"/>
      <c r="RP39" s="118"/>
      <c r="RQ39" s="119" t="e">
        <f t="shared" si="486"/>
        <v>#DIV/0!</v>
      </c>
      <c r="RR39" s="231">
        <f t="shared" si="487"/>
        <v>0</v>
      </c>
      <c r="RS39" s="119">
        <f>RR39/RR26</f>
        <v>0</v>
      </c>
      <c r="RT39" s="98">
        <f>RT26*RS39</f>
        <v>0</v>
      </c>
      <c r="RU39" s="116">
        <f t="shared" si="488"/>
        <v>0</v>
      </c>
      <c r="RV39" s="90">
        <f>RV26</f>
        <v>10.36</v>
      </c>
      <c r="RW39" s="117">
        <f t="shared" si="489"/>
        <v>0</v>
      </c>
      <c r="RX39" s="98">
        <f t="shared" si="490"/>
        <v>0</v>
      </c>
      <c r="RY39" s="98"/>
      <c r="RZ39" s="118"/>
      <c r="SA39" s="119" t="e">
        <f t="shared" si="491"/>
        <v>#DIV/0!</v>
      </c>
      <c r="SB39" s="231">
        <f t="shared" si="492"/>
        <v>0</v>
      </c>
      <c r="SC39" s="119">
        <f>SB39/SB26</f>
        <v>0</v>
      </c>
      <c r="SD39" s="98">
        <f>SD26*SC39</f>
        <v>0</v>
      </c>
      <c r="SE39" s="116">
        <f t="shared" si="493"/>
        <v>0</v>
      </c>
      <c r="SF39" s="90">
        <f>SF26</f>
        <v>10.36</v>
      </c>
      <c r="SG39" s="117">
        <f t="shared" si="494"/>
        <v>0</v>
      </c>
      <c r="SH39" s="98">
        <f t="shared" si="495"/>
        <v>0</v>
      </c>
      <c r="SI39" s="98"/>
      <c r="SJ39" s="118"/>
      <c r="SK39" s="119" t="e">
        <f t="shared" si="496"/>
        <v>#DIV/0!</v>
      </c>
      <c r="SL39" s="231">
        <f t="shared" si="497"/>
        <v>0</v>
      </c>
      <c r="SM39" s="119">
        <f>SL39/SL26</f>
        <v>0</v>
      </c>
      <c r="SN39" s="98">
        <f>SN26*SM39</f>
        <v>0</v>
      </c>
      <c r="SO39" s="116">
        <f t="shared" si="498"/>
        <v>0</v>
      </c>
      <c r="SP39" s="90">
        <f>SP26</f>
        <v>10.36</v>
      </c>
      <c r="SQ39" s="117">
        <f t="shared" si="499"/>
        <v>0</v>
      </c>
      <c r="SR39" s="98">
        <f t="shared" si="500"/>
        <v>0</v>
      </c>
      <c r="SS39" s="98"/>
      <c r="ST39" s="118"/>
      <c r="SU39" s="119" t="e">
        <f t="shared" si="501"/>
        <v>#DIV/0!</v>
      </c>
      <c r="SV39" s="231">
        <f t="shared" si="502"/>
        <v>0</v>
      </c>
      <c r="SW39" s="119">
        <f>SV39/SV26</f>
        <v>0</v>
      </c>
      <c r="SX39" s="98">
        <f>SX26*SW39</f>
        <v>0</v>
      </c>
      <c r="SY39" s="116">
        <f t="shared" si="503"/>
        <v>0</v>
      </c>
      <c r="SZ39" s="90">
        <f>SZ26</f>
        <v>10.36</v>
      </c>
      <c r="TA39" s="117">
        <f t="shared" si="504"/>
        <v>0</v>
      </c>
      <c r="TB39" s="98">
        <f t="shared" si="505"/>
        <v>0</v>
      </c>
      <c r="TC39" s="98"/>
      <c r="TD39" s="118"/>
      <c r="TE39" s="119" t="e">
        <f t="shared" si="506"/>
        <v>#DIV/0!</v>
      </c>
      <c r="TF39" s="231">
        <f t="shared" si="507"/>
        <v>0</v>
      </c>
      <c r="TG39" s="119">
        <f>TF39/TF26</f>
        <v>0</v>
      </c>
      <c r="TH39" s="98">
        <f>TH26*TG39</f>
        <v>0</v>
      </c>
      <c r="TI39" s="116">
        <f t="shared" si="508"/>
        <v>0</v>
      </c>
      <c r="TJ39" s="90">
        <f>TJ26</f>
        <v>10.36</v>
      </c>
      <c r="TK39" s="117">
        <f t="shared" si="509"/>
        <v>0</v>
      </c>
      <c r="TL39" s="98">
        <f t="shared" si="510"/>
        <v>0</v>
      </c>
      <c r="TM39" s="98"/>
      <c r="TN39" s="118"/>
      <c r="TO39" s="119" t="e">
        <f t="shared" si="511"/>
        <v>#DIV/0!</v>
      </c>
      <c r="TP39" s="231">
        <f t="shared" si="512"/>
        <v>0</v>
      </c>
      <c r="TQ39" s="119">
        <f>TP39/TP26</f>
        <v>0</v>
      </c>
      <c r="TR39" s="98">
        <f>TR26*TQ39</f>
        <v>0</v>
      </c>
      <c r="TS39" s="116">
        <f t="shared" si="513"/>
        <v>0</v>
      </c>
      <c r="TT39" s="90">
        <f>TT26</f>
        <v>10.36</v>
      </c>
      <c r="TU39" s="117">
        <f t="shared" si="514"/>
        <v>0</v>
      </c>
      <c r="TV39" s="98">
        <f t="shared" si="515"/>
        <v>0</v>
      </c>
      <c r="TW39" s="98"/>
      <c r="TX39" s="118"/>
      <c r="TY39" s="119" t="e">
        <f t="shared" si="516"/>
        <v>#DIV/0!</v>
      </c>
      <c r="TZ39" s="231">
        <f t="shared" si="517"/>
        <v>0</v>
      </c>
      <c r="UA39" s="119">
        <f>TZ39/TZ26</f>
        <v>0</v>
      </c>
      <c r="UB39" s="98">
        <f>UB26*UA39</f>
        <v>0</v>
      </c>
      <c r="UC39" s="116">
        <f t="shared" si="518"/>
        <v>0</v>
      </c>
      <c r="UD39" s="90">
        <f>UD26</f>
        <v>10.36</v>
      </c>
      <c r="UE39" s="117">
        <f t="shared" si="519"/>
        <v>0</v>
      </c>
      <c r="UF39" s="98">
        <f t="shared" si="520"/>
        <v>0</v>
      </c>
      <c r="UG39" s="98"/>
      <c r="UH39" s="118"/>
      <c r="UI39" s="119" t="e">
        <f t="shared" si="521"/>
        <v>#DIV/0!</v>
      </c>
      <c r="UJ39" s="231">
        <f t="shared" si="522"/>
        <v>0</v>
      </c>
      <c r="UK39" s="119">
        <f>UJ39/UJ26</f>
        <v>0</v>
      </c>
      <c r="UL39" s="98">
        <f>UL26*UK39</f>
        <v>0</v>
      </c>
      <c r="UM39" s="116">
        <f t="shared" si="523"/>
        <v>0</v>
      </c>
      <c r="UN39" s="90">
        <f>UN26</f>
        <v>10.36</v>
      </c>
      <c r="UO39" s="117">
        <f t="shared" si="524"/>
        <v>0</v>
      </c>
      <c r="UP39" s="98">
        <f t="shared" si="525"/>
        <v>0</v>
      </c>
      <c r="UQ39" s="98"/>
      <c r="UR39" s="118"/>
      <c r="US39" s="119" t="e">
        <f t="shared" si="526"/>
        <v>#DIV/0!</v>
      </c>
      <c r="UT39" s="231">
        <f t="shared" si="527"/>
        <v>0</v>
      </c>
      <c r="UU39" s="119">
        <f>UT39/UT26</f>
        <v>0</v>
      </c>
      <c r="UV39" s="98">
        <f>UV26*UU39</f>
        <v>0</v>
      </c>
      <c r="UW39" s="116">
        <f t="shared" si="528"/>
        <v>0</v>
      </c>
      <c r="UX39" s="90">
        <f>UX26</f>
        <v>10.36</v>
      </c>
      <c r="UY39" s="117">
        <f t="shared" si="529"/>
        <v>0</v>
      </c>
      <c r="UZ39" s="98">
        <f t="shared" si="530"/>
        <v>0</v>
      </c>
      <c r="VA39" s="98"/>
      <c r="VB39" s="118"/>
      <c r="VC39" s="119" t="e">
        <f t="shared" si="531"/>
        <v>#DIV/0!</v>
      </c>
      <c r="VD39" s="231">
        <f t="shared" si="532"/>
        <v>0</v>
      </c>
      <c r="VE39" s="119">
        <f>VD39/VD26</f>
        <v>0</v>
      </c>
      <c r="VF39" s="98">
        <f>VF26*VE39</f>
        <v>0</v>
      </c>
      <c r="VG39" s="116">
        <f t="shared" si="533"/>
        <v>0</v>
      </c>
      <c r="VH39" s="90">
        <f>VH26</f>
        <v>10.36</v>
      </c>
      <c r="VI39" s="117">
        <f t="shared" si="534"/>
        <v>0</v>
      </c>
      <c r="VJ39" s="98">
        <f t="shared" si="535"/>
        <v>0</v>
      </c>
      <c r="VK39" s="98"/>
      <c r="VL39" s="118"/>
      <c r="VM39" s="119" t="e">
        <f t="shared" si="536"/>
        <v>#DIV/0!</v>
      </c>
      <c r="VN39" s="231">
        <f t="shared" si="537"/>
        <v>0</v>
      </c>
      <c r="VO39" s="119">
        <f>VN39/VN26</f>
        <v>0</v>
      </c>
      <c r="VP39" s="98">
        <f>VP26*VO39</f>
        <v>0</v>
      </c>
      <c r="VQ39" s="116">
        <f t="shared" si="538"/>
        <v>0</v>
      </c>
      <c r="VR39" s="90">
        <f>VR26</f>
        <v>10.36</v>
      </c>
      <c r="VS39" s="117">
        <f t="shared" si="539"/>
        <v>0</v>
      </c>
      <c r="VT39" s="98">
        <f t="shared" si="540"/>
        <v>0</v>
      </c>
      <c r="VU39" s="98"/>
      <c r="VV39" s="118"/>
      <c r="VW39" s="119" t="e">
        <f t="shared" si="541"/>
        <v>#DIV/0!</v>
      </c>
      <c r="VX39" s="231">
        <f t="shared" si="542"/>
        <v>0</v>
      </c>
      <c r="VY39" s="119">
        <f>VX39/VX26</f>
        <v>0</v>
      </c>
      <c r="VZ39" s="98">
        <f>VZ26*VY39</f>
        <v>0</v>
      </c>
      <c r="WA39" s="116">
        <f t="shared" si="543"/>
        <v>0</v>
      </c>
      <c r="WB39" s="90">
        <f>WB26</f>
        <v>10.36</v>
      </c>
      <c r="WC39" s="117">
        <f t="shared" si="544"/>
        <v>0</v>
      </c>
      <c r="WD39" s="98">
        <f t="shared" si="545"/>
        <v>0</v>
      </c>
      <c r="WE39" s="98"/>
      <c r="WF39" s="118"/>
      <c r="WG39" s="119" t="e">
        <f t="shared" si="546"/>
        <v>#DIV/0!</v>
      </c>
      <c r="WH39" s="213">
        <f t="shared" si="547"/>
        <v>0</v>
      </c>
      <c r="WI39" s="119">
        <f>WH39/WH26</f>
        <v>0</v>
      </c>
      <c r="WJ39" s="98">
        <f>WJ26*WI39</f>
        <v>0</v>
      </c>
      <c r="WK39" s="116">
        <f t="shared" si="548"/>
        <v>0</v>
      </c>
      <c r="WL39" s="90">
        <f>WL26</f>
        <v>10.36</v>
      </c>
      <c r="WM39" s="117">
        <f t="shared" si="549"/>
        <v>0</v>
      </c>
      <c r="WN39" s="98">
        <f t="shared" si="550"/>
        <v>0</v>
      </c>
      <c r="WO39" s="98"/>
      <c r="WP39" s="118"/>
    </row>
    <row r="40" spans="1:614" ht="18" customHeight="1" x14ac:dyDescent="0.25">
      <c r="A40" s="5"/>
      <c r="B40" s="91" t="s">
        <v>429</v>
      </c>
      <c r="C40" s="12" t="s">
        <v>753</v>
      </c>
      <c r="D40" s="12" t="s">
        <v>440</v>
      </c>
      <c r="E40" s="4" t="s">
        <v>34</v>
      </c>
      <c r="F40" s="231">
        <f t="shared" si="247"/>
        <v>0</v>
      </c>
      <c r="G40" s="119">
        <f>F40/F26</f>
        <v>0</v>
      </c>
      <c r="H40" s="98">
        <f>H26*G40</f>
        <v>0</v>
      </c>
      <c r="I40" s="116">
        <f t="shared" si="248"/>
        <v>0</v>
      </c>
      <c r="J40" s="90">
        <f>J26</f>
        <v>10.36</v>
      </c>
      <c r="K40" s="117">
        <f t="shared" si="249"/>
        <v>0</v>
      </c>
      <c r="L40" s="98">
        <f t="shared" si="250"/>
        <v>0</v>
      </c>
      <c r="M40" s="98"/>
      <c r="N40" s="118"/>
      <c r="O40" s="119">
        <f t="shared" si="251"/>
        <v>0</v>
      </c>
      <c r="P40" s="231">
        <f t="shared" si="252"/>
        <v>0</v>
      </c>
      <c r="Q40" s="119">
        <f>P40/P26</f>
        <v>0</v>
      </c>
      <c r="R40" s="98">
        <f>R26*Q40</f>
        <v>0</v>
      </c>
      <c r="S40" s="116">
        <f t="shared" si="253"/>
        <v>0</v>
      </c>
      <c r="T40" s="90">
        <f>T26</f>
        <v>10.36</v>
      </c>
      <c r="U40" s="117">
        <f t="shared" si="254"/>
        <v>0</v>
      </c>
      <c r="V40" s="98">
        <f t="shared" si="255"/>
        <v>0</v>
      </c>
      <c r="W40" s="98"/>
      <c r="X40" s="118"/>
      <c r="Y40" s="119">
        <f t="shared" si="256"/>
        <v>0</v>
      </c>
      <c r="Z40" s="231">
        <f t="shared" si="257"/>
        <v>0</v>
      </c>
      <c r="AA40" s="119">
        <f>Z40/Z26</f>
        <v>0</v>
      </c>
      <c r="AB40" s="98">
        <f>AB26*AA40</f>
        <v>0</v>
      </c>
      <c r="AC40" s="116">
        <f t="shared" si="258"/>
        <v>0</v>
      </c>
      <c r="AD40" s="90">
        <f>AD26</f>
        <v>10.36</v>
      </c>
      <c r="AE40" s="117">
        <f t="shared" si="259"/>
        <v>0</v>
      </c>
      <c r="AF40" s="98">
        <f t="shared" si="260"/>
        <v>0</v>
      </c>
      <c r="AG40" s="98"/>
      <c r="AH40" s="118"/>
      <c r="AI40" s="119">
        <f t="shared" si="261"/>
        <v>0</v>
      </c>
      <c r="AJ40" s="231">
        <f t="shared" si="262"/>
        <v>0</v>
      </c>
      <c r="AK40" s="119">
        <f>AJ40/AJ26</f>
        <v>0</v>
      </c>
      <c r="AL40" s="98">
        <f>AL26*AK40</f>
        <v>0</v>
      </c>
      <c r="AM40" s="116">
        <f t="shared" si="263"/>
        <v>0</v>
      </c>
      <c r="AN40" s="90">
        <f>AN26</f>
        <v>10.36</v>
      </c>
      <c r="AO40" s="117">
        <f t="shared" si="264"/>
        <v>0</v>
      </c>
      <c r="AP40" s="98">
        <f t="shared" si="265"/>
        <v>0</v>
      </c>
      <c r="AQ40" s="98"/>
      <c r="AR40" s="118"/>
      <c r="AS40" s="119">
        <f t="shared" si="266"/>
        <v>0</v>
      </c>
      <c r="AT40" s="231">
        <f t="shared" si="267"/>
        <v>0</v>
      </c>
      <c r="AU40" s="119">
        <f>AT40/AT26</f>
        <v>0</v>
      </c>
      <c r="AV40" s="98">
        <f>AV26*AU40</f>
        <v>0</v>
      </c>
      <c r="AW40" s="116">
        <f t="shared" si="268"/>
        <v>0</v>
      </c>
      <c r="AX40" s="90">
        <f>AX26</f>
        <v>10.36</v>
      </c>
      <c r="AY40" s="117">
        <f t="shared" si="269"/>
        <v>0</v>
      </c>
      <c r="AZ40" s="98">
        <f t="shared" si="270"/>
        <v>0</v>
      </c>
      <c r="BA40" s="98"/>
      <c r="BB40" s="118"/>
      <c r="BC40" s="119">
        <f t="shared" si="271"/>
        <v>0</v>
      </c>
      <c r="BD40" s="231">
        <f t="shared" si="272"/>
        <v>0</v>
      </c>
      <c r="BE40" s="119" t="e">
        <f>BD40/BD26</f>
        <v>#DIV/0!</v>
      </c>
      <c r="BF40" s="98" t="e">
        <f>BF26*BE40</f>
        <v>#DIV/0!</v>
      </c>
      <c r="BG40" s="116">
        <f t="shared" si="273"/>
        <v>0</v>
      </c>
      <c r="BH40" s="90">
        <f>BH26</f>
        <v>0</v>
      </c>
      <c r="BI40" s="117">
        <f t="shared" si="274"/>
        <v>0</v>
      </c>
      <c r="BJ40" s="98">
        <f t="shared" si="275"/>
        <v>0</v>
      </c>
      <c r="BK40" s="98"/>
      <c r="BL40" s="118"/>
      <c r="BM40" s="119">
        <f t="shared" si="276"/>
        <v>0</v>
      </c>
      <c r="BN40" s="231">
        <f t="shared" si="277"/>
        <v>0</v>
      </c>
      <c r="BO40" s="119">
        <f>BN40/BN26</f>
        <v>0</v>
      </c>
      <c r="BP40" s="98">
        <f>BP26*BO40</f>
        <v>0</v>
      </c>
      <c r="BQ40" s="116">
        <f t="shared" si="278"/>
        <v>0</v>
      </c>
      <c r="BR40" s="90">
        <f>BR26</f>
        <v>10.36</v>
      </c>
      <c r="BS40" s="117">
        <f t="shared" si="279"/>
        <v>0</v>
      </c>
      <c r="BT40" s="98">
        <f t="shared" si="280"/>
        <v>0</v>
      </c>
      <c r="BU40" s="98"/>
      <c r="BV40" s="118"/>
      <c r="BW40" s="119">
        <f t="shared" si="281"/>
        <v>0</v>
      </c>
      <c r="BX40" s="231">
        <f t="shared" si="282"/>
        <v>0</v>
      </c>
      <c r="BY40" s="119" t="e">
        <f>BX40/BX26</f>
        <v>#DIV/0!</v>
      </c>
      <c r="BZ40" s="98" t="e">
        <f>BZ26*BY40</f>
        <v>#DIV/0!</v>
      </c>
      <c r="CA40" s="116">
        <f t="shared" si="283"/>
        <v>0</v>
      </c>
      <c r="CB40" s="90">
        <f>CB26</f>
        <v>0</v>
      </c>
      <c r="CC40" s="117">
        <f t="shared" si="284"/>
        <v>0</v>
      </c>
      <c r="CD40" s="98">
        <f t="shared" si="285"/>
        <v>0</v>
      </c>
      <c r="CE40" s="98"/>
      <c r="CF40" s="118"/>
      <c r="CG40" s="119">
        <f t="shared" si="286"/>
        <v>0</v>
      </c>
      <c r="CH40" s="231">
        <f t="shared" si="287"/>
        <v>0</v>
      </c>
      <c r="CI40" s="119">
        <f>CH40/CH26</f>
        <v>0</v>
      </c>
      <c r="CJ40" s="98">
        <f>CJ26*CI40</f>
        <v>0</v>
      </c>
      <c r="CK40" s="116">
        <f t="shared" si="288"/>
        <v>0</v>
      </c>
      <c r="CL40" s="90">
        <f>CL26</f>
        <v>10.36</v>
      </c>
      <c r="CM40" s="117">
        <f t="shared" si="289"/>
        <v>0</v>
      </c>
      <c r="CN40" s="98">
        <f t="shared" si="290"/>
        <v>0</v>
      </c>
      <c r="CO40" s="98"/>
      <c r="CP40" s="118"/>
      <c r="CQ40" s="119">
        <f t="shared" si="291"/>
        <v>0</v>
      </c>
      <c r="CR40" s="231">
        <f t="shared" si="292"/>
        <v>0</v>
      </c>
      <c r="CS40" s="119" t="e">
        <f>CR40/CR26</f>
        <v>#DIV/0!</v>
      </c>
      <c r="CT40" s="98" t="e">
        <f>CT26*CS40</f>
        <v>#DIV/0!</v>
      </c>
      <c r="CU40" s="116">
        <f t="shared" si="293"/>
        <v>0</v>
      </c>
      <c r="CV40" s="90">
        <f>CV26</f>
        <v>0</v>
      </c>
      <c r="CW40" s="117">
        <f t="shared" si="294"/>
        <v>0</v>
      </c>
      <c r="CX40" s="98">
        <f t="shared" si="295"/>
        <v>0</v>
      </c>
      <c r="CY40" s="98"/>
      <c r="CZ40" s="118"/>
      <c r="DA40" s="119">
        <f t="shared" si="296"/>
        <v>0</v>
      </c>
      <c r="DB40" s="231">
        <f t="shared" si="297"/>
        <v>0</v>
      </c>
      <c r="DC40" s="119">
        <f>DB40/DB26</f>
        <v>0</v>
      </c>
      <c r="DD40" s="98">
        <f>DD26*DC40</f>
        <v>0</v>
      </c>
      <c r="DE40" s="116">
        <f t="shared" si="298"/>
        <v>0</v>
      </c>
      <c r="DF40" s="90">
        <f>DF26</f>
        <v>10.36</v>
      </c>
      <c r="DG40" s="117">
        <f t="shared" si="299"/>
        <v>0</v>
      </c>
      <c r="DH40" s="98">
        <f t="shared" si="300"/>
        <v>0</v>
      </c>
      <c r="DI40" s="98"/>
      <c r="DJ40" s="118"/>
      <c r="DK40" s="119">
        <f t="shared" si="301"/>
        <v>0</v>
      </c>
      <c r="DL40" s="231">
        <f t="shared" si="302"/>
        <v>0</v>
      </c>
      <c r="DM40" s="119">
        <f>DL40/DL26</f>
        <v>0</v>
      </c>
      <c r="DN40" s="98">
        <f>DN26*DM40</f>
        <v>0</v>
      </c>
      <c r="DO40" s="116">
        <f t="shared" si="303"/>
        <v>0</v>
      </c>
      <c r="DP40" s="90">
        <f>DP26</f>
        <v>10.36</v>
      </c>
      <c r="DQ40" s="117">
        <f t="shared" si="304"/>
        <v>0</v>
      </c>
      <c r="DR40" s="98">
        <f t="shared" si="305"/>
        <v>0</v>
      </c>
      <c r="DS40" s="98"/>
      <c r="DT40" s="118"/>
      <c r="DU40" s="119">
        <f t="shared" si="306"/>
        <v>0</v>
      </c>
      <c r="DV40" s="231">
        <f t="shared" si="307"/>
        <v>0</v>
      </c>
      <c r="DW40" s="119">
        <f>DV40/DV26</f>
        <v>0</v>
      </c>
      <c r="DX40" s="98">
        <f>DX26*DW40</f>
        <v>0</v>
      </c>
      <c r="DY40" s="116">
        <f t="shared" si="308"/>
        <v>0</v>
      </c>
      <c r="DZ40" s="90">
        <f>DZ26</f>
        <v>10.36</v>
      </c>
      <c r="EA40" s="117">
        <f t="shared" si="309"/>
        <v>0</v>
      </c>
      <c r="EB40" s="98">
        <f t="shared" si="310"/>
        <v>0</v>
      </c>
      <c r="EC40" s="98"/>
      <c r="ED40" s="118"/>
      <c r="EE40" s="119">
        <f t="shared" si="311"/>
        <v>0</v>
      </c>
      <c r="EF40" s="231">
        <f t="shared" si="312"/>
        <v>0</v>
      </c>
      <c r="EG40" s="119">
        <f>EF40/EF26</f>
        <v>0</v>
      </c>
      <c r="EH40" s="98">
        <f>EH26*EG40</f>
        <v>0</v>
      </c>
      <c r="EI40" s="116">
        <f t="shared" si="313"/>
        <v>0</v>
      </c>
      <c r="EJ40" s="90">
        <f>EJ26</f>
        <v>10.36</v>
      </c>
      <c r="EK40" s="117">
        <f t="shared" si="314"/>
        <v>0</v>
      </c>
      <c r="EL40" s="98">
        <f t="shared" si="315"/>
        <v>0</v>
      </c>
      <c r="EM40" s="98"/>
      <c r="EN40" s="118"/>
      <c r="EO40" s="119">
        <f t="shared" si="316"/>
        <v>0</v>
      </c>
      <c r="EP40" s="231">
        <f t="shared" si="317"/>
        <v>0</v>
      </c>
      <c r="EQ40" s="119">
        <f>EP40/EP26</f>
        <v>0</v>
      </c>
      <c r="ER40" s="98">
        <f>ER26*EQ40</f>
        <v>0</v>
      </c>
      <c r="ES40" s="116">
        <f t="shared" si="318"/>
        <v>0</v>
      </c>
      <c r="ET40" s="90">
        <f>ET26</f>
        <v>10.36</v>
      </c>
      <c r="EU40" s="117">
        <f t="shared" si="319"/>
        <v>0</v>
      </c>
      <c r="EV40" s="98">
        <f t="shared" si="320"/>
        <v>0</v>
      </c>
      <c r="EW40" s="98"/>
      <c r="EX40" s="118"/>
      <c r="EY40" s="119">
        <f t="shared" si="321"/>
        <v>0</v>
      </c>
      <c r="EZ40" s="231">
        <f t="shared" si="322"/>
        <v>0</v>
      </c>
      <c r="FA40" s="119">
        <f>EZ40/EZ26</f>
        <v>0</v>
      </c>
      <c r="FB40" s="98">
        <f>FB26*FA40</f>
        <v>0</v>
      </c>
      <c r="FC40" s="116">
        <f t="shared" si="323"/>
        <v>0</v>
      </c>
      <c r="FD40" s="90">
        <f>FD26</f>
        <v>10.36</v>
      </c>
      <c r="FE40" s="117">
        <f t="shared" si="324"/>
        <v>0</v>
      </c>
      <c r="FF40" s="98">
        <f t="shared" si="325"/>
        <v>0</v>
      </c>
      <c r="FG40" s="98"/>
      <c r="FH40" s="118"/>
      <c r="FI40" s="119">
        <f t="shared" si="326"/>
        <v>0</v>
      </c>
      <c r="FJ40" s="231">
        <f t="shared" si="327"/>
        <v>0</v>
      </c>
      <c r="FK40" s="119">
        <f>FJ40/FJ26</f>
        <v>0</v>
      </c>
      <c r="FL40" s="98">
        <f>FL26*FK40</f>
        <v>0</v>
      </c>
      <c r="FM40" s="116">
        <f t="shared" si="328"/>
        <v>0</v>
      </c>
      <c r="FN40" s="90">
        <f>FN26</f>
        <v>10.36</v>
      </c>
      <c r="FO40" s="117">
        <f t="shared" si="329"/>
        <v>0</v>
      </c>
      <c r="FP40" s="98">
        <f t="shared" si="330"/>
        <v>0</v>
      </c>
      <c r="FQ40" s="98"/>
      <c r="FR40" s="118"/>
      <c r="FS40" s="119">
        <f t="shared" si="331"/>
        <v>0</v>
      </c>
      <c r="FT40" s="231">
        <f t="shared" si="332"/>
        <v>0</v>
      </c>
      <c r="FU40" s="119">
        <f>FT40/FT26</f>
        <v>0</v>
      </c>
      <c r="FV40" s="98">
        <f>FV26*FU40</f>
        <v>0</v>
      </c>
      <c r="FW40" s="116">
        <f t="shared" si="333"/>
        <v>0</v>
      </c>
      <c r="FX40" s="90">
        <f>FX26</f>
        <v>10.36</v>
      </c>
      <c r="FY40" s="117">
        <f t="shared" si="334"/>
        <v>0</v>
      </c>
      <c r="FZ40" s="98">
        <f t="shared" si="335"/>
        <v>0</v>
      </c>
      <c r="GA40" s="98"/>
      <c r="GB40" s="118"/>
      <c r="GC40" s="119">
        <f t="shared" si="336"/>
        <v>0</v>
      </c>
      <c r="GD40" s="231">
        <f t="shared" si="337"/>
        <v>0</v>
      </c>
      <c r="GE40" s="119">
        <f>GD40/GD26</f>
        <v>0</v>
      </c>
      <c r="GF40" s="98">
        <f>GF26*GE40</f>
        <v>0</v>
      </c>
      <c r="GG40" s="116">
        <f t="shared" si="338"/>
        <v>0</v>
      </c>
      <c r="GH40" s="90">
        <f>GH26</f>
        <v>10.36</v>
      </c>
      <c r="GI40" s="117">
        <f t="shared" si="339"/>
        <v>0</v>
      </c>
      <c r="GJ40" s="98">
        <f t="shared" si="340"/>
        <v>0</v>
      </c>
      <c r="GK40" s="98"/>
      <c r="GL40" s="118"/>
      <c r="GM40" s="119">
        <f t="shared" si="341"/>
        <v>0</v>
      </c>
      <c r="GN40" s="231">
        <f t="shared" si="342"/>
        <v>0</v>
      </c>
      <c r="GO40" s="119">
        <f>GN40/GN26</f>
        <v>0</v>
      </c>
      <c r="GP40" s="98">
        <f>GP26*GO40</f>
        <v>0</v>
      </c>
      <c r="GQ40" s="116">
        <f t="shared" si="343"/>
        <v>0</v>
      </c>
      <c r="GR40" s="90">
        <f>GR26</f>
        <v>10.36</v>
      </c>
      <c r="GS40" s="117">
        <f t="shared" si="344"/>
        <v>0</v>
      </c>
      <c r="GT40" s="98">
        <f t="shared" si="345"/>
        <v>0</v>
      </c>
      <c r="GU40" s="98"/>
      <c r="GV40" s="118"/>
      <c r="GW40" s="119">
        <f t="shared" si="346"/>
        <v>0</v>
      </c>
      <c r="GX40" s="231">
        <f t="shared" si="347"/>
        <v>0</v>
      </c>
      <c r="GY40" s="119">
        <f>GX40/GX26</f>
        <v>0</v>
      </c>
      <c r="GZ40" s="98">
        <f>GZ26*GY40</f>
        <v>0</v>
      </c>
      <c r="HA40" s="116">
        <f t="shared" si="348"/>
        <v>0</v>
      </c>
      <c r="HB40" s="90">
        <f>HB26</f>
        <v>10.36</v>
      </c>
      <c r="HC40" s="117">
        <f t="shared" si="349"/>
        <v>0</v>
      </c>
      <c r="HD40" s="98">
        <f t="shared" si="350"/>
        <v>0</v>
      </c>
      <c r="HE40" s="98"/>
      <c r="HF40" s="118"/>
      <c r="HG40" s="119">
        <f t="shared" si="351"/>
        <v>0</v>
      </c>
      <c r="HH40" s="231">
        <f t="shared" si="352"/>
        <v>0</v>
      </c>
      <c r="HI40" s="119">
        <f>HH40/HH26</f>
        <v>0</v>
      </c>
      <c r="HJ40" s="98">
        <f>HJ26*HI40</f>
        <v>0</v>
      </c>
      <c r="HK40" s="116">
        <f t="shared" si="353"/>
        <v>0</v>
      </c>
      <c r="HL40" s="90">
        <f>HL26</f>
        <v>10.36</v>
      </c>
      <c r="HM40" s="117">
        <f t="shared" si="354"/>
        <v>0</v>
      </c>
      <c r="HN40" s="98">
        <f t="shared" si="355"/>
        <v>0</v>
      </c>
      <c r="HO40" s="98"/>
      <c r="HP40" s="118"/>
      <c r="HQ40" s="119">
        <f t="shared" si="356"/>
        <v>0</v>
      </c>
      <c r="HR40" s="231">
        <f t="shared" si="357"/>
        <v>0</v>
      </c>
      <c r="HS40" s="119">
        <f>HR40/HR26</f>
        <v>0</v>
      </c>
      <c r="HT40" s="98">
        <f>HT26*HS40</f>
        <v>0</v>
      </c>
      <c r="HU40" s="116">
        <f t="shared" si="358"/>
        <v>0</v>
      </c>
      <c r="HV40" s="90">
        <f>HV26</f>
        <v>10.36</v>
      </c>
      <c r="HW40" s="117">
        <f t="shared" si="359"/>
        <v>0</v>
      </c>
      <c r="HX40" s="98">
        <f t="shared" si="360"/>
        <v>0</v>
      </c>
      <c r="HY40" s="98"/>
      <c r="HZ40" s="118"/>
      <c r="IA40" s="119">
        <f t="shared" si="361"/>
        <v>0</v>
      </c>
      <c r="IB40" s="231">
        <f t="shared" si="362"/>
        <v>0</v>
      </c>
      <c r="IC40" s="119">
        <f>IB40/IB26</f>
        <v>0</v>
      </c>
      <c r="ID40" s="98">
        <f>ID26*IC40</f>
        <v>0</v>
      </c>
      <c r="IE40" s="116">
        <f t="shared" si="363"/>
        <v>0</v>
      </c>
      <c r="IF40" s="90">
        <f>IF26</f>
        <v>10.36</v>
      </c>
      <c r="IG40" s="117">
        <f t="shared" si="364"/>
        <v>0</v>
      </c>
      <c r="IH40" s="98">
        <f t="shared" si="365"/>
        <v>0</v>
      </c>
      <c r="II40" s="98"/>
      <c r="IJ40" s="118"/>
      <c r="IK40" s="119">
        <f t="shared" si="366"/>
        <v>0</v>
      </c>
      <c r="IL40" s="231">
        <f t="shared" si="367"/>
        <v>0</v>
      </c>
      <c r="IM40" s="119">
        <f>IL40/IL26</f>
        <v>0</v>
      </c>
      <c r="IN40" s="98">
        <f>IN26*IM40</f>
        <v>0</v>
      </c>
      <c r="IO40" s="116">
        <f t="shared" si="368"/>
        <v>0</v>
      </c>
      <c r="IP40" s="90">
        <f>IP26</f>
        <v>10.36</v>
      </c>
      <c r="IQ40" s="117">
        <f t="shared" si="369"/>
        <v>0</v>
      </c>
      <c r="IR40" s="98">
        <f t="shared" si="370"/>
        <v>0</v>
      </c>
      <c r="IS40" s="98"/>
      <c r="IT40" s="118"/>
      <c r="IU40" s="119">
        <f t="shared" si="371"/>
        <v>0</v>
      </c>
      <c r="IV40" s="231">
        <f t="shared" si="372"/>
        <v>0</v>
      </c>
      <c r="IW40" s="119">
        <f>IV40/IV26</f>
        <v>0</v>
      </c>
      <c r="IX40" s="98">
        <f>IX26*IW40</f>
        <v>0</v>
      </c>
      <c r="IY40" s="116">
        <f t="shared" si="373"/>
        <v>0</v>
      </c>
      <c r="IZ40" s="90">
        <f>IZ26</f>
        <v>10.36</v>
      </c>
      <c r="JA40" s="117">
        <f t="shared" si="374"/>
        <v>0</v>
      </c>
      <c r="JB40" s="98">
        <f t="shared" si="375"/>
        <v>0</v>
      </c>
      <c r="JC40" s="98"/>
      <c r="JD40" s="118"/>
      <c r="JE40" s="119">
        <f t="shared" si="376"/>
        <v>0</v>
      </c>
      <c r="JF40" s="231">
        <f t="shared" si="377"/>
        <v>0</v>
      </c>
      <c r="JG40" s="119">
        <f>JF40/JF26</f>
        <v>0</v>
      </c>
      <c r="JH40" s="98">
        <f>JH26*JG40</f>
        <v>0</v>
      </c>
      <c r="JI40" s="116">
        <f t="shared" si="378"/>
        <v>0</v>
      </c>
      <c r="JJ40" s="90">
        <f>JJ26</f>
        <v>10.34</v>
      </c>
      <c r="JK40" s="117">
        <f t="shared" si="379"/>
        <v>0</v>
      </c>
      <c r="JL40" s="98">
        <f t="shared" si="380"/>
        <v>0</v>
      </c>
      <c r="JM40" s="98"/>
      <c r="JN40" s="118"/>
      <c r="JO40" s="119">
        <f t="shared" si="381"/>
        <v>0</v>
      </c>
      <c r="JP40" s="231">
        <f t="shared" si="382"/>
        <v>0</v>
      </c>
      <c r="JQ40" s="119">
        <f>JP40/JP26</f>
        <v>0</v>
      </c>
      <c r="JR40" s="98">
        <f>JR26*JQ40</f>
        <v>0</v>
      </c>
      <c r="JS40" s="116">
        <f t="shared" si="383"/>
        <v>0</v>
      </c>
      <c r="JT40" s="90">
        <f>JT26</f>
        <v>10.36</v>
      </c>
      <c r="JU40" s="117">
        <f t="shared" si="384"/>
        <v>0</v>
      </c>
      <c r="JV40" s="98">
        <f t="shared" si="385"/>
        <v>0</v>
      </c>
      <c r="JW40" s="98"/>
      <c r="JX40" s="118"/>
      <c r="JY40" s="119">
        <f t="shared" si="386"/>
        <v>0</v>
      </c>
      <c r="JZ40" s="231">
        <f t="shared" si="387"/>
        <v>0</v>
      </c>
      <c r="KA40" s="119" t="e">
        <f>JZ40/JZ26</f>
        <v>#DIV/0!</v>
      </c>
      <c r="KB40" s="98" t="e">
        <f>KB26*KA40</f>
        <v>#DIV/0!</v>
      </c>
      <c r="KC40" s="116">
        <f t="shared" si="388"/>
        <v>0</v>
      </c>
      <c r="KD40" s="90">
        <f>KD26</f>
        <v>0</v>
      </c>
      <c r="KE40" s="117">
        <f t="shared" si="389"/>
        <v>0</v>
      </c>
      <c r="KF40" s="98">
        <f t="shared" si="390"/>
        <v>0</v>
      </c>
      <c r="KG40" s="98"/>
      <c r="KH40" s="118"/>
      <c r="KI40" s="119">
        <f t="shared" si="391"/>
        <v>0</v>
      </c>
      <c r="KJ40" s="231">
        <f t="shared" si="392"/>
        <v>0</v>
      </c>
      <c r="KK40" s="119">
        <f>KJ40/KJ26</f>
        <v>0</v>
      </c>
      <c r="KL40" s="98">
        <f>KL26*KK40</f>
        <v>0</v>
      </c>
      <c r="KM40" s="116">
        <f t="shared" si="393"/>
        <v>0</v>
      </c>
      <c r="KN40" s="90">
        <f>KN26</f>
        <v>10.36</v>
      </c>
      <c r="KO40" s="117">
        <f t="shared" si="394"/>
        <v>0</v>
      </c>
      <c r="KP40" s="98">
        <f t="shared" si="395"/>
        <v>0</v>
      </c>
      <c r="KQ40" s="98"/>
      <c r="KR40" s="118"/>
      <c r="KS40" s="119">
        <f t="shared" si="396"/>
        <v>0</v>
      </c>
      <c r="KT40" s="231">
        <f t="shared" si="397"/>
        <v>0</v>
      </c>
      <c r="KU40" s="119">
        <f>KT40/KT26</f>
        <v>0</v>
      </c>
      <c r="KV40" s="98">
        <f>KV26*KU40</f>
        <v>0</v>
      </c>
      <c r="KW40" s="116">
        <f t="shared" si="398"/>
        <v>0</v>
      </c>
      <c r="KX40" s="90">
        <f>KX26</f>
        <v>10.36</v>
      </c>
      <c r="KY40" s="117">
        <f t="shared" si="399"/>
        <v>0</v>
      </c>
      <c r="KZ40" s="98">
        <f t="shared" si="400"/>
        <v>0</v>
      </c>
      <c r="LA40" s="98"/>
      <c r="LB40" s="118"/>
      <c r="LC40" s="119">
        <f t="shared" si="401"/>
        <v>0</v>
      </c>
      <c r="LD40" s="231">
        <f t="shared" si="402"/>
        <v>0</v>
      </c>
      <c r="LE40" s="119">
        <f>LD40/LD26</f>
        <v>0</v>
      </c>
      <c r="LF40" s="98">
        <f>LF26*LE40</f>
        <v>0</v>
      </c>
      <c r="LG40" s="116">
        <f t="shared" si="403"/>
        <v>0</v>
      </c>
      <c r="LH40" s="90">
        <f>LH26</f>
        <v>10.36</v>
      </c>
      <c r="LI40" s="117">
        <f t="shared" si="404"/>
        <v>0</v>
      </c>
      <c r="LJ40" s="98">
        <f t="shared" si="405"/>
        <v>0</v>
      </c>
      <c r="LK40" s="98"/>
      <c r="LL40" s="118"/>
      <c r="LM40" s="119">
        <f t="shared" si="406"/>
        <v>0</v>
      </c>
      <c r="LN40" s="231">
        <f t="shared" si="407"/>
        <v>0</v>
      </c>
      <c r="LO40" s="119">
        <f>LN40/LN26</f>
        <v>0</v>
      </c>
      <c r="LP40" s="98">
        <f>LP26*LO40</f>
        <v>0</v>
      </c>
      <c r="LQ40" s="116">
        <f t="shared" si="408"/>
        <v>0</v>
      </c>
      <c r="LR40" s="90">
        <f>LR26</f>
        <v>10.36</v>
      </c>
      <c r="LS40" s="117">
        <f t="shared" si="409"/>
        <v>0</v>
      </c>
      <c r="LT40" s="98">
        <f t="shared" si="410"/>
        <v>0</v>
      </c>
      <c r="LU40" s="98"/>
      <c r="LV40" s="118"/>
      <c r="LW40" s="119">
        <f t="shared" si="411"/>
        <v>0</v>
      </c>
      <c r="LX40" s="231">
        <f t="shared" si="412"/>
        <v>0</v>
      </c>
      <c r="LY40" s="119">
        <f>LX40/LX26</f>
        <v>0</v>
      </c>
      <c r="LZ40" s="98">
        <f>LZ26*LY40</f>
        <v>0</v>
      </c>
      <c r="MA40" s="116">
        <f t="shared" si="413"/>
        <v>0</v>
      </c>
      <c r="MB40" s="90">
        <f>MB26</f>
        <v>10.36</v>
      </c>
      <c r="MC40" s="117">
        <f t="shared" si="414"/>
        <v>0</v>
      </c>
      <c r="MD40" s="98">
        <f t="shared" si="415"/>
        <v>0</v>
      </c>
      <c r="ME40" s="98"/>
      <c r="MF40" s="118"/>
      <c r="MG40" s="119">
        <f t="shared" si="416"/>
        <v>0</v>
      </c>
      <c r="MH40" s="231">
        <f t="shared" si="417"/>
        <v>0</v>
      </c>
      <c r="MI40" s="119">
        <f>MH40/MH26</f>
        <v>0</v>
      </c>
      <c r="MJ40" s="98">
        <f>MJ26*MI40</f>
        <v>0</v>
      </c>
      <c r="MK40" s="116">
        <f t="shared" si="418"/>
        <v>0</v>
      </c>
      <c r="ML40" s="90">
        <f>ML26</f>
        <v>10.36</v>
      </c>
      <c r="MM40" s="117">
        <f t="shared" si="419"/>
        <v>0</v>
      </c>
      <c r="MN40" s="98">
        <f t="shared" si="420"/>
        <v>0</v>
      </c>
      <c r="MO40" s="98"/>
      <c r="MP40" s="118"/>
      <c r="MQ40" s="119">
        <f t="shared" si="421"/>
        <v>0</v>
      </c>
      <c r="MR40" s="231">
        <f t="shared" si="422"/>
        <v>30</v>
      </c>
      <c r="MS40" s="119">
        <f>MR40/MR26</f>
        <v>9.554E-2</v>
      </c>
      <c r="MT40" s="98">
        <f>MT26*MS40</f>
        <v>6654.36</v>
      </c>
      <c r="MU40" s="116">
        <f t="shared" si="423"/>
        <v>221.81200000000001</v>
      </c>
      <c r="MV40" s="90">
        <f>MV26</f>
        <v>10.36</v>
      </c>
      <c r="MW40" s="117">
        <f t="shared" si="424"/>
        <v>2297.9723199999999</v>
      </c>
      <c r="MX40" s="98">
        <f t="shared" si="425"/>
        <v>68939.17</v>
      </c>
      <c r="MY40" s="98"/>
      <c r="MZ40" s="118"/>
      <c r="NA40" s="119">
        <f t="shared" si="426"/>
        <v>0.55042000000000002</v>
      </c>
      <c r="NB40" s="231">
        <f t="shared" si="427"/>
        <v>0</v>
      </c>
      <c r="NC40" s="119">
        <f>NB40/NB26</f>
        <v>0</v>
      </c>
      <c r="ND40" s="98">
        <f>ND26*NC40</f>
        <v>0</v>
      </c>
      <c r="NE40" s="116">
        <f t="shared" si="428"/>
        <v>0</v>
      </c>
      <c r="NF40" s="90">
        <f>NF26</f>
        <v>10.36</v>
      </c>
      <c r="NG40" s="117">
        <f t="shared" si="429"/>
        <v>0</v>
      </c>
      <c r="NH40" s="98">
        <f t="shared" si="430"/>
        <v>0</v>
      </c>
      <c r="NI40" s="98"/>
      <c r="NJ40" s="118"/>
      <c r="NK40" s="119">
        <f t="shared" si="431"/>
        <v>0</v>
      </c>
      <c r="NL40" s="231">
        <f t="shared" si="432"/>
        <v>0</v>
      </c>
      <c r="NM40" s="119">
        <f>NL40/NL26</f>
        <v>0</v>
      </c>
      <c r="NN40" s="98">
        <f>NN26*NM40</f>
        <v>0</v>
      </c>
      <c r="NO40" s="116">
        <f t="shared" si="433"/>
        <v>0</v>
      </c>
      <c r="NP40" s="90">
        <f>NP26</f>
        <v>10.36</v>
      </c>
      <c r="NQ40" s="117">
        <f t="shared" si="434"/>
        <v>0</v>
      </c>
      <c r="NR40" s="98">
        <f t="shared" si="435"/>
        <v>0</v>
      </c>
      <c r="NS40" s="98"/>
      <c r="NT40" s="118"/>
      <c r="NU40" s="119">
        <f t="shared" si="436"/>
        <v>0</v>
      </c>
      <c r="NV40" s="231">
        <f t="shared" si="437"/>
        <v>0</v>
      </c>
      <c r="NW40" s="119">
        <f>NV40/NV26</f>
        <v>0</v>
      </c>
      <c r="NX40" s="98">
        <f>NX26*NW40</f>
        <v>0</v>
      </c>
      <c r="NY40" s="116">
        <f t="shared" si="438"/>
        <v>0</v>
      </c>
      <c r="NZ40" s="90">
        <f>NZ26</f>
        <v>10.36</v>
      </c>
      <c r="OA40" s="117">
        <f t="shared" si="439"/>
        <v>0</v>
      </c>
      <c r="OB40" s="98">
        <f t="shared" si="440"/>
        <v>0</v>
      </c>
      <c r="OC40" s="98"/>
      <c r="OD40" s="118"/>
      <c r="OE40" s="119">
        <f t="shared" si="441"/>
        <v>0</v>
      </c>
      <c r="OF40" s="231">
        <f t="shared" si="442"/>
        <v>0</v>
      </c>
      <c r="OG40" s="119">
        <f>OF40/OF26</f>
        <v>0</v>
      </c>
      <c r="OH40" s="98">
        <f>OH26*OG40</f>
        <v>0</v>
      </c>
      <c r="OI40" s="116">
        <f t="shared" si="443"/>
        <v>0</v>
      </c>
      <c r="OJ40" s="90">
        <f>OJ26</f>
        <v>10.36</v>
      </c>
      <c r="OK40" s="117">
        <f t="shared" si="444"/>
        <v>0</v>
      </c>
      <c r="OL40" s="98">
        <f t="shared" si="445"/>
        <v>0</v>
      </c>
      <c r="OM40" s="98"/>
      <c r="ON40" s="118"/>
      <c r="OO40" s="119">
        <f t="shared" si="446"/>
        <v>0</v>
      </c>
      <c r="OP40" s="231">
        <f t="shared" si="447"/>
        <v>0</v>
      </c>
      <c r="OQ40" s="119">
        <f>OP40/OP26</f>
        <v>0</v>
      </c>
      <c r="OR40" s="98">
        <f>OR26*OQ40</f>
        <v>0</v>
      </c>
      <c r="OS40" s="116">
        <f t="shared" si="448"/>
        <v>0</v>
      </c>
      <c r="OT40" s="90">
        <f>OT26</f>
        <v>10.36</v>
      </c>
      <c r="OU40" s="117">
        <f t="shared" si="449"/>
        <v>0</v>
      </c>
      <c r="OV40" s="98">
        <f t="shared" si="450"/>
        <v>0</v>
      </c>
      <c r="OW40" s="98"/>
      <c r="OX40" s="118"/>
      <c r="OY40" s="119">
        <f t="shared" si="451"/>
        <v>0</v>
      </c>
      <c r="OZ40" s="231">
        <f t="shared" si="452"/>
        <v>0</v>
      </c>
      <c r="PA40" s="119">
        <f>OZ40/OZ26</f>
        <v>0</v>
      </c>
      <c r="PB40" s="98">
        <f>PB26*PA40</f>
        <v>0</v>
      </c>
      <c r="PC40" s="116">
        <f t="shared" si="453"/>
        <v>0</v>
      </c>
      <c r="PD40" s="90">
        <f>PD26</f>
        <v>10.36</v>
      </c>
      <c r="PE40" s="117">
        <f t="shared" si="454"/>
        <v>0</v>
      </c>
      <c r="PF40" s="98">
        <f t="shared" si="455"/>
        <v>0</v>
      </c>
      <c r="PG40" s="98"/>
      <c r="PH40" s="118"/>
      <c r="PI40" s="119">
        <f t="shared" si="456"/>
        <v>0</v>
      </c>
      <c r="PJ40" s="231">
        <f t="shared" si="457"/>
        <v>0</v>
      </c>
      <c r="PK40" s="119">
        <f>PJ40/PJ26</f>
        <v>0</v>
      </c>
      <c r="PL40" s="98">
        <f>PL26*PK40</f>
        <v>0</v>
      </c>
      <c r="PM40" s="116">
        <f t="shared" si="458"/>
        <v>0</v>
      </c>
      <c r="PN40" s="90">
        <f>PN26</f>
        <v>10.36</v>
      </c>
      <c r="PO40" s="117">
        <f t="shared" si="459"/>
        <v>0</v>
      </c>
      <c r="PP40" s="98">
        <f t="shared" si="460"/>
        <v>0</v>
      </c>
      <c r="PQ40" s="98"/>
      <c r="PR40" s="118"/>
      <c r="PS40" s="119">
        <f t="shared" si="461"/>
        <v>0</v>
      </c>
      <c r="PT40" s="231">
        <f t="shared" si="462"/>
        <v>0</v>
      </c>
      <c r="PU40" s="119">
        <f>PT40/PT26</f>
        <v>0</v>
      </c>
      <c r="PV40" s="98">
        <f>PV26*PU40</f>
        <v>0</v>
      </c>
      <c r="PW40" s="116">
        <f t="shared" si="463"/>
        <v>0</v>
      </c>
      <c r="PX40" s="90">
        <f>PX26</f>
        <v>10.36</v>
      </c>
      <c r="PY40" s="117">
        <f t="shared" si="464"/>
        <v>0</v>
      </c>
      <c r="PZ40" s="98">
        <f t="shared" si="465"/>
        <v>0</v>
      </c>
      <c r="QA40" s="98"/>
      <c r="QB40" s="118"/>
      <c r="QC40" s="119">
        <f t="shared" si="466"/>
        <v>0</v>
      </c>
      <c r="QD40" s="231">
        <f t="shared" si="467"/>
        <v>0</v>
      </c>
      <c r="QE40" s="119" t="e">
        <f>QD40/QD26</f>
        <v>#DIV/0!</v>
      </c>
      <c r="QF40" s="98" t="e">
        <f>QF26*QE40</f>
        <v>#DIV/0!</v>
      </c>
      <c r="QG40" s="116">
        <f t="shared" si="468"/>
        <v>0</v>
      </c>
      <c r="QH40" s="90">
        <f>QH26</f>
        <v>0</v>
      </c>
      <c r="QI40" s="117">
        <f t="shared" si="469"/>
        <v>0</v>
      </c>
      <c r="QJ40" s="98">
        <f t="shared" si="470"/>
        <v>0</v>
      </c>
      <c r="QK40" s="98"/>
      <c r="QL40" s="118"/>
      <c r="QM40" s="119">
        <f t="shared" si="471"/>
        <v>0</v>
      </c>
      <c r="QN40" s="231">
        <f t="shared" si="472"/>
        <v>0</v>
      </c>
      <c r="QO40" s="119">
        <f>QN40/QN26</f>
        <v>0</v>
      </c>
      <c r="QP40" s="98">
        <f>QP26*QO40</f>
        <v>0</v>
      </c>
      <c r="QQ40" s="116">
        <f t="shared" si="473"/>
        <v>0</v>
      </c>
      <c r="QR40" s="90">
        <f>QR26</f>
        <v>10.36</v>
      </c>
      <c r="QS40" s="117">
        <f t="shared" si="474"/>
        <v>0</v>
      </c>
      <c r="QT40" s="98">
        <f t="shared" si="475"/>
        <v>0</v>
      </c>
      <c r="QU40" s="98"/>
      <c r="QV40" s="118"/>
      <c r="QW40" s="119">
        <f t="shared" si="476"/>
        <v>0</v>
      </c>
      <c r="QX40" s="231">
        <f t="shared" si="477"/>
        <v>0</v>
      </c>
      <c r="QY40" s="119">
        <f>QX40/QX26</f>
        <v>0</v>
      </c>
      <c r="QZ40" s="98">
        <f>QZ26*QY40</f>
        <v>0</v>
      </c>
      <c r="RA40" s="116">
        <f t="shared" si="478"/>
        <v>0</v>
      </c>
      <c r="RB40" s="90">
        <f>RB26</f>
        <v>10.36</v>
      </c>
      <c r="RC40" s="117">
        <f t="shared" si="479"/>
        <v>0</v>
      </c>
      <c r="RD40" s="98">
        <f t="shared" si="480"/>
        <v>0</v>
      </c>
      <c r="RE40" s="98"/>
      <c r="RF40" s="118"/>
      <c r="RG40" s="119">
        <f t="shared" si="481"/>
        <v>0</v>
      </c>
      <c r="RH40" s="231">
        <f t="shared" si="482"/>
        <v>0</v>
      </c>
      <c r="RI40" s="119">
        <f>RH40/RH26</f>
        <v>0</v>
      </c>
      <c r="RJ40" s="98">
        <f>RJ26*RI40</f>
        <v>0</v>
      </c>
      <c r="RK40" s="116">
        <f t="shared" si="483"/>
        <v>0</v>
      </c>
      <c r="RL40" s="90">
        <f>RL26</f>
        <v>10.36</v>
      </c>
      <c r="RM40" s="117">
        <f t="shared" si="484"/>
        <v>0</v>
      </c>
      <c r="RN40" s="98">
        <f t="shared" si="485"/>
        <v>0</v>
      </c>
      <c r="RO40" s="98"/>
      <c r="RP40" s="118"/>
      <c r="RQ40" s="119">
        <f t="shared" si="486"/>
        <v>0</v>
      </c>
      <c r="RR40" s="231">
        <f t="shared" si="487"/>
        <v>42</v>
      </c>
      <c r="RS40" s="119">
        <f>RR40/RR26</f>
        <v>0.29787000000000002</v>
      </c>
      <c r="RT40" s="98">
        <f>RT26*RS40</f>
        <v>18935.599999999999</v>
      </c>
      <c r="RU40" s="116">
        <f t="shared" si="488"/>
        <v>450.84761904999999</v>
      </c>
      <c r="RV40" s="90">
        <f>RV26</f>
        <v>10.36</v>
      </c>
      <c r="RW40" s="117">
        <f t="shared" si="489"/>
        <v>4670.7813299999998</v>
      </c>
      <c r="RX40" s="98">
        <f t="shared" si="490"/>
        <v>196172.82</v>
      </c>
      <c r="RY40" s="98"/>
      <c r="RZ40" s="118"/>
      <c r="SA40" s="119">
        <f t="shared" si="491"/>
        <v>1.11876</v>
      </c>
      <c r="SB40" s="231">
        <f t="shared" si="492"/>
        <v>0</v>
      </c>
      <c r="SC40" s="119">
        <f>SB40/SB26</f>
        <v>0</v>
      </c>
      <c r="SD40" s="98">
        <f>SD26*SC40</f>
        <v>0</v>
      </c>
      <c r="SE40" s="116">
        <f t="shared" si="493"/>
        <v>0</v>
      </c>
      <c r="SF40" s="90">
        <f>SF26</f>
        <v>10.36</v>
      </c>
      <c r="SG40" s="117">
        <f t="shared" si="494"/>
        <v>0</v>
      </c>
      <c r="SH40" s="98">
        <f t="shared" si="495"/>
        <v>0</v>
      </c>
      <c r="SI40" s="98"/>
      <c r="SJ40" s="118"/>
      <c r="SK40" s="119">
        <f t="shared" si="496"/>
        <v>0</v>
      </c>
      <c r="SL40" s="231">
        <f t="shared" si="497"/>
        <v>0</v>
      </c>
      <c r="SM40" s="119">
        <f>SL40/SL26</f>
        <v>0</v>
      </c>
      <c r="SN40" s="98">
        <f>SN26*SM40</f>
        <v>0</v>
      </c>
      <c r="SO40" s="116">
        <f t="shared" si="498"/>
        <v>0</v>
      </c>
      <c r="SP40" s="90">
        <f>SP26</f>
        <v>10.36</v>
      </c>
      <c r="SQ40" s="117">
        <f t="shared" si="499"/>
        <v>0</v>
      </c>
      <c r="SR40" s="98">
        <f t="shared" si="500"/>
        <v>0</v>
      </c>
      <c r="SS40" s="98"/>
      <c r="ST40" s="118"/>
      <c r="SU40" s="119">
        <f t="shared" si="501"/>
        <v>0</v>
      </c>
      <c r="SV40" s="231">
        <f t="shared" si="502"/>
        <v>0</v>
      </c>
      <c r="SW40" s="119">
        <f>SV40/SV26</f>
        <v>0</v>
      </c>
      <c r="SX40" s="98">
        <f>SX26*SW40</f>
        <v>0</v>
      </c>
      <c r="SY40" s="116">
        <f t="shared" si="503"/>
        <v>0</v>
      </c>
      <c r="SZ40" s="90">
        <f>SZ26</f>
        <v>10.36</v>
      </c>
      <c r="TA40" s="117">
        <f t="shared" si="504"/>
        <v>0</v>
      </c>
      <c r="TB40" s="98">
        <f t="shared" si="505"/>
        <v>0</v>
      </c>
      <c r="TC40" s="98"/>
      <c r="TD40" s="118"/>
      <c r="TE40" s="119">
        <f t="shared" si="506"/>
        <v>0</v>
      </c>
      <c r="TF40" s="231">
        <f t="shared" si="507"/>
        <v>0</v>
      </c>
      <c r="TG40" s="119">
        <f>TF40/TF26</f>
        <v>0</v>
      </c>
      <c r="TH40" s="98">
        <f>TH26*TG40</f>
        <v>0</v>
      </c>
      <c r="TI40" s="116">
        <f t="shared" si="508"/>
        <v>0</v>
      </c>
      <c r="TJ40" s="90">
        <f>TJ26</f>
        <v>10.36</v>
      </c>
      <c r="TK40" s="117">
        <f t="shared" si="509"/>
        <v>0</v>
      </c>
      <c r="TL40" s="98">
        <f t="shared" si="510"/>
        <v>0</v>
      </c>
      <c r="TM40" s="98"/>
      <c r="TN40" s="118"/>
      <c r="TO40" s="119">
        <f t="shared" si="511"/>
        <v>0</v>
      </c>
      <c r="TP40" s="231">
        <f t="shared" si="512"/>
        <v>0</v>
      </c>
      <c r="TQ40" s="119">
        <f>TP40/TP26</f>
        <v>0</v>
      </c>
      <c r="TR40" s="98">
        <f>TR26*TQ40</f>
        <v>0</v>
      </c>
      <c r="TS40" s="116">
        <f t="shared" si="513"/>
        <v>0</v>
      </c>
      <c r="TT40" s="90">
        <f>TT26</f>
        <v>10.36</v>
      </c>
      <c r="TU40" s="117">
        <f t="shared" si="514"/>
        <v>0</v>
      </c>
      <c r="TV40" s="98">
        <f t="shared" si="515"/>
        <v>0</v>
      </c>
      <c r="TW40" s="98"/>
      <c r="TX40" s="118"/>
      <c r="TY40" s="119">
        <f t="shared" si="516"/>
        <v>0</v>
      </c>
      <c r="TZ40" s="231">
        <f t="shared" si="517"/>
        <v>0</v>
      </c>
      <c r="UA40" s="119">
        <f>TZ40/TZ26</f>
        <v>0</v>
      </c>
      <c r="UB40" s="98">
        <f>UB26*UA40</f>
        <v>0</v>
      </c>
      <c r="UC40" s="116">
        <f t="shared" si="518"/>
        <v>0</v>
      </c>
      <c r="UD40" s="90">
        <f>UD26</f>
        <v>10.36</v>
      </c>
      <c r="UE40" s="117">
        <f t="shared" si="519"/>
        <v>0</v>
      </c>
      <c r="UF40" s="98">
        <f t="shared" si="520"/>
        <v>0</v>
      </c>
      <c r="UG40" s="98"/>
      <c r="UH40" s="118"/>
      <c r="UI40" s="119">
        <f t="shared" si="521"/>
        <v>0</v>
      </c>
      <c r="UJ40" s="231">
        <f t="shared" si="522"/>
        <v>0</v>
      </c>
      <c r="UK40" s="119">
        <f>UJ40/UJ26</f>
        <v>0</v>
      </c>
      <c r="UL40" s="98">
        <f>UL26*UK40</f>
        <v>0</v>
      </c>
      <c r="UM40" s="116">
        <f t="shared" si="523"/>
        <v>0</v>
      </c>
      <c r="UN40" s="90">
        <f>UN26</f>
        <v>10.36</v>
      </c>
      <c r="UO40" s="117">
        <f t="shared" si="524"/>
        <v>0</v>
      </c>
      <c r="UP40" s="98">
        <f t="shared" si="525"/>
        <v>0</v>
      </c>
      <c r="UQ40" s="98"/>
      <c r="UR40" s="118"/>
      <c r="US40" s="119">
        <f t="shared" si="526"/>
        <v>0</v>
      </c>
      <c r="UT40" s="231">
        <f t="shared" si="527"/>
        <v>0</v>
      </c>
      <c r="UU40" s="119">
        <f>UT40/UT26</f>
        <v>0</v>
      </c>
      <c r="UV40" s="98">
        <f>UV26*UU40</f>
        <v>0</v>
      </c>
      <c r="UW40" s="116">
        <f t="shared" si="528"/>
        <v>0</v>
      </c>
      <c r="UX40" s="90">
        <f>UX26</f>
        <v>10.36</v>
      </c>
      <c r="UY40" s="117">
        <f t="shared" si="529"/>
        <v>0</v>
      </c>
      <c r="UZ40" s="98">
        <f t="shared" si="530"/>
        <v>0</v>
      </c>
      <c r="VA40" s="98"/>
      <c r="VB40" s="118"/>
      <c r="VC40" s="119">
        <f t="shared" si="531"/>
        <v>0</v>
      </c>
      <c r="VD40" s="231">
        <f t="shared" si="532"/>
        <v>0</v>
      </c>
      <c r="VE40" s="119">
        <f>VD40/VD26</f>
        <v>0</v>
      </c>
      <c r="VF40" s="98">
        <f>VF26*VE40</f>
        <v>0</v>
      </c>
      <c r="VG40" s="116">
        <f t="shared" si="533"/>
        <v>0</v>
      </c>
      <c r="VH40" s="90">
        <f>VH26</f>
        <v>10.36</v>
      </c>
      <c r="VI40" s="117">
        <f t="shared" si="534"/>
        <v>0</v>
      </c>
      <c r="VJ40" s="98">
        <f t="shared" si="535"/>
        <v>0</v>
      </c>
      <c r="VK40" s="98"/>
      <c r="VL40" s="118"/>
      <c r="VM40" s="119">
        <f t="shared" si="536"/>
        <v>0</v>
      </c>
      <c r="VN40" s="231">
        <f t="shared" si="537"/>
        <v>0</v>
      </c>
      <c r="VO40" s="119">
        <f>VN40/VN26</f>
        <v>0</v>
      </c>
      <c r="VP40" s="98">
        <f>VP26*VO40</f>
        <v>0</v>
      </c>
      <c r="VQ40" s="116">
        <f t="shared" si="538"/>
        <v>0</v>
      </c>
      <c r="VR40" s="90">
        <f>VR26</f>
        <v>10.36</v>
      </c>
      <c r="VS40" s="117">
        <f t="shared" si="539"/>
        <v>0</v>
      </c>
      <c r="VT40" s="98">
        <f t="shared" si="540"/>
        <v>0</v>
      </c>
      <c r="VU40" s="98"/>
      <c r="VV40" s="118"/>
      <c r="VW40" s="119">
        <f t="shared" si="541"/>
        <v>0</v>
      </c>
      <c r="VX40" s="231">
        <f t="shared" si="542"/>
        <v>0</v>
      </c>
      <c r="VY40" s="119">
        <f>VX40/VX26</f>
        <v>0</v>
      </c>
      <c r="VZ40" s="98">
        <f>VZ26*VY40</f>
        <v>0</v>
      </c>
      <c r="WA40" s="116">
        <f t="shared" si="543"/>
        <v>0</v>
      </c>
      <c r="WB40" s="90">
        <f>WB26</f>
        <v>10.36</v>
      </c>
      <c r="WC40" s="117">
        <f t="shared" si="544"/>
        <v>0</v>
      </c>
      <c r="WD40" s="98">
        <f t="shared" si="545"/>
        <v>0</v>
      </c>
      <c r="WE40" s="98"/>
      <c r="WF40" s="118"/>
      <c r="WG40" s="119">
        <f t="shared" si="546"/>
        <v>0</v>
      </c>
      <c r="WH40" s="213">
        <f t="shared" si="547"/>
        <v>72</v>
      </c>
      <c r="WI40" s="119">
        <f>WH40/WH26</f>
        <v>5.9199999999999999E-3</v>
      </c>
      <c r="WJ40" s="98">
        <f>WJ26*WI40</f>
        <v>29015.1</v>
      </c>
      <c r="WK40" s="116">
        <f t="shared" si="548"/>
        <v>402.98750000000001</v>
      </c>
      <c r="WL40" s="90">
        <f>WL26</f>
        <v>10.36</v>
      </c>
      <c r="WM40" s="117">
        <f t="shared" si="549"/>
        <v>4174.9504999999999</v>
      </c>
      <c r="WN40" s="98">
        <f t="shared" si="550"/>
        <v>300596.44</v>
      </c>
      <c r="WO40" s="98"/>
      <c r="WP40" s="118"/>
    </row>
    <row r="41" spans="1:614" ht="24" x14ac:dyDescent="0.25">
      <c r="A41" s="5"/>
      <c r="B41" s="205" t="s">
        <v>1141</v>
      </c>
      <c r="C41" s="12"/>
      <c r="D41" s="12"/>
      <c r="E41" s="4" t="s">
        <v>34</v>
      </c>
      <c r="F41" s="231">
        <f t="shared" si="247"/>
        <v>0</v>
      </c>
      <c r="G41" s="119">
        <f>F41/F26</f>
        <v>0</v>
      </c>
      <c r="H41" s="98">
        <f>H26*G41</f>
        <v>0</v>
      </c>
      <c r="I41" s="116">
        <f t="shared" si="248"/>
        <v>0</v>
      </c>
      <c r="J41" s="90">
        <f>J26</f>
        <v>10.36</v>
      </c>
      <c r="K41" s="117">
        <f t="shared" si="249"/>
        <v>0</v>
      </c>
      <c r="L41" s="98">
        <f t="shared" si="250"/>
        <v>0</v>
      </c>
      <c r="M41" s="98"/>
      <c r="N41" s="118"/>
      <c r="O41" s="119" t="e">
        <f t="shared" si="251"/>
        <v>#DIV/0!</v>
      </c>
      <c r="P41" s="231">
        <f t="shared" si="252"/>
        <v>0</v>
      </c>
      <c r="Q41" s="119">
        <f>P41/P26</f>
        <v>0</v>
      </c>
      <c r="R41" s="98">
        <f>R26*Q41</f>
        <v>0</v>
      </c>
      <c r="S41" s="116">
        <f t="shared" si="253"/>
        <v>0</v>
      </c>
      <c r="T41" s="90">
        <f>T26</f>
        <v>10.36</v>
      </c>
      <c r="U41" s="117">
        <f t="shared" si="254"/>
        <v>0</v>
      </c>
      <c r="V41" s="98">
        <f t="shared" si="255"/>
        <v>0</v>
      </c>
      <c r="W41" s="98"/>
      <c r="X41" s="118"/>
      <c r="Y41" s="119" t="e">
        <f t="shared" si="256"/>
        <v>#DIV/0!</v>
      </c>
      <c r="Z41" s="231">
        <f t="shared" si="257"/>
        <v>0</v>
      </c>
      <c r="AA41" s="119">
        <f>Z41/Z26</f>
        <v>0</v>
      </c>
      <c r="AB41" s="98">
        <f>AB26*AA41</f>
        <v>0</v>
      </c>
      <c r="AC41" s="116">
        <f t="shared" si="258"/>
        <v>0</v>
      </c>
      <c r="AD41" s="90">
        <f>AD26</f>
        <v>10.36</v>
      </c>
      <c r="AE41" s="117">
        <f t="shared" si="259"/>
        <v>0</v>
      </c>
      <c r="AF41" s="98">
        <f t="shared" si="260"/>
        <v>0</v>
      </c>
      <c r="AG41" s="98"/>
      <c r="AH41" s="118"/>
      <c r="AI41" s="119" t="e">
        <f t="shared" si="261"/>
        <v>#DIV/0!</v>
      </c>
      <c r="AJ41" s="231">
        <f t="shared" si="262"/>
        <v>0</v>
      </c>
      <c r="AK41" s="119">
        <f>AJ41/AJ26</f>
        <v>0</v>
      </c>
      <c r="AL41" s="98">
        <f>AL26*AK41</f>
        <v>0</v>
      </c>
      <c r="AM41" s="116">
        <f t="shared" si="263"/>
        <v>0</v>
      </c>
      <c r="AN41" s="90">
        <f>AN26</f>
        <v>10.36</v>
      </c>
      <c r="AO41" s="117">
        <f t="shared" si="264"/>
        <v>0</v>
      </c>
      <c r="AP41" s="98">
        <f t="shared" si="265"/>
        <v>0</v>
      </c>
      <c r="AQ41" s="98"/>
      <c r="AR41" s="118"/>
      <c r="AS41" s="119" t="e">
        <f t="shared" si="266"/>
        <v>#DIV/0!</v>
      </c>
      <c r="AT41" s="231">
        <f t="shared" si="267"/>
        <v>0</v>
      </c>
      <c r="AU41" s="119">
        <f>AT41/AT26</f>
        <v>0</v>
      </c>
      <c r="AV41" s="98">
        <f>AV26*AU41</f>
        <v>0</v>
      </c>
      <c r="AW41" s="116">
        <f t="shared" si="268"/>
        <v>0</v>
      </c>
      <c r="AX41" s="90">
        <f>AX26</f>
        <v>10.36</v>
      </c>
      <c r="AY41" s="117">
        <f t="shared" si="269"/>
        <v>0</v>
      </c>
      <c r="AZ41" s="98">
        <f t="shared" si="270"/>
        <v>0</v>
      </c>
      <c r="BA41" s="98"/>
      <c r="BB41" s="118"/>
      <c r="BC41" s="119" t="e">
        <f t="shared" si="271"/>
        <v>#DIV/0!</v>
      </c>
      <c r="BD41" s="231">
        <f t="shared" si="272"/>
        <v>0</v>
      </c>
      <c r="BE41" s="119" t="e">
        <f>BD41/BD26</f>
        <v>#DIV/0!</v>
      </c>
      <c r="BF41" s="98" t="e">
        <f>BF26*BE41</f>
        <v>#DIV/0!</v>
      </c>
      <c r="BG41" s="116">
        <f t="shared" si="273"/>
        <v>0</v>
      </c>
      <c r="BH41" s="90">
        <f>BH26</f>
        <v>0</v>
      </c>
      <c r="BI41" s="117">
        <f t="shared" si="274"/>
        <v>0</v>
      </c>
      <c r="BJ41" s="98">
        <f t="shared" si="275"/>
        <v>0</v>
      </c>
      <c r="BK41" s="98"/>
      <c r="BL41" s="118"/>
      <c r="BM41" s="119" t="e">
        <f t="shared" si="276"/>
        <v>#DIV/0!</v>
      </c>
      <c r="BN41" s="231">
        <f t="shared" si="277"/>
        <v>0</v>
      </c>
      <c r="BO41" s="119">
        <f>BN41/BN26</f>
        <v>0</v>
      </c>
      <c r="BP41" s="98">
        <f>BP26*BO41</f>
        <v>0</v>
      </c>
      <c r="BQ41" s="116">
        <f t="shared" si="278"/>
        <v>0</v>
      </c>
      <c r="BR41" s="90">
        <f>BR26</f>
        <v>10.36</v>
      </c>
      <c r="BS41" s="117">
        <f t="shared" si="279"/>
        <v>0</v>
      </c>
      <c r="BT41" s="98">
        <f t="shared" si="280"/>
        <v>0</v>
      </c>
      <c r="BU41" s="98"/>
      <c r="BV41" s="118"/>
      <c r="BW41" s="119" t="e">
        <f t="shared" si="281"/>
        <v>#DIV/0!</v>
      </c>
      <c r="BX41" s="231">
        <f t="shared" si="282"/>
        <v>0</v>
      </c>
      <c r="BY41" s="119" t="e">
        <f>BX41/BX26</f>
        <v>#DIV/0!</v>
      </c>
      <c r="BZ41" s="98" t="e">
        <f>BZ26*BY41</f>
        <v>#DIV/0!</v>
      </c>
      <c r="CA41" s="116">
        <f t="shared" si="283"/>
        <v>0</v>
      </c>
      <c r="CB41" s="90">
        <f>CB26</f>
        <v>0</v>
      </c>
      <c r="CC41" s="117">
        <f t="shared" si="284"/>
        <v>0</v>
      </c>
      <c r="CD41" s="98">
        <f t="shared" si="285"/>
        <v>0</v>
      </c>
      <c r="CE41" s="98"/>
      <c r="CF41" s="118"/>
      <c r="CG41" s="119" t="e">
        <f t="shared" si="286"/>
        <v>#DIV/0!</v>
      </c>
      <c r="CH41" s="231">
        <f t="shared" si="287"/>
        <v>0</v>
      </c>
      <c r="CI41" s="119">
        <f>CH41/CH26</f>
        <v>0</v>
      </c>
      <c r="CJ41" s="98">
        <f>CJ26*CI41</f>
        <v>0</v>
      </c>
      <c r="CK41" s="116">
        <f t="shared" si="288"/>
        <v>0</v>
      </c>
      <c r="CL41" s="90">
        <f>CL26</f>
        <v>10.36</v>
      </c>
      <c r="CM41" s="117">
        <f t="shared" si="289"/>
        <v>0</v>
      </c>
      <c r="CN41" s="98">
        <f t="shared" si="290"/>
        <v>0</v>
      </c>
      <c r="CO41" s="98"/>
      <c r="CP41" s="118"/>
      <c r="CQ41" s="119" t="e">
        <f t="shared" si="291"/>
        <v>#DIV/0!</v>
      </c>
      <c r="CR41" s="231">
        <f t="shared" si="292"/>
        <v>0</v>
      </c>
      <c r="CS41" s="119" t="e">
        <f>CR41/CR26</f>
        <v>#DIV/0!</v>
      </c>
      <c r="CT41" s="98" t="e">
        <f>CT26*CS41</f>
        <v>#DIV/0!</v>
      </c>
      <c r="CU41" s="116">
        <f t="shared" si="293"/>
        <v>0</v>
      </c>
      <c r="CV41" s="90">
        <f>CV26</f>
        <v>0</v>
      </c>
      <c r="CW41" s="117">
        <f t="shared" si="294"/>
        <v>0</v>
      </c>
      <c r="CX41" s="98">
        <f t="shared" si="295"/>
        <v>0</v>
      </c>
      <c r="CY41" s="98"/>
      <c r="CZ41" s="118"/>
      <c r="DA41" s="119" t="e">
        <f t="shared" si="296"/>
        <v>#DIV/0!</v>
      </c>
      <c r="DB41" s="231">
        <f t="shared" si="297"/>
        <v>0</v>
      </c>
      <c r="DC41" s="119">
        <f>DB41/DB26</f>
        <v>0</v>
      </c>
      <c r="DD41" s="98">
        <f>DD26*DC41</f>
        <v>0</v>
      </c>
      <c r="DE41" s="116">
        <f t="shared" si="298"/>
        <v>0</v>
      </c>
      <c r="DF41" s="90">
        <f>DF26</f>
        <v>10.36</v>
      </c>
      <c r="DG41" s="117">
        <f t="shared" si="299"/>
        <v>0</v>
      </c>
      <c r="DH41" s="98">
        <f t="shared" si="300"/>
        <v>0</v>
      </c>
      <c r="DI41" s="98"/>
      <c r="DJ41" s="118"/>
      <c r="DK41" s="119" t="e">
        <f t="shared" si="301"/>
        <v>#DIV/0!</v>
      </c>
      <c r="DL41" s="231">
        <f t="shared" si="302"/>
        <v>0</v>
      </c>
      <c r="DM41" s="119">
        <f>DL41/DL26</f>
        <v>0</v>
      </c>
      <c r="DN41" s="98">
        <f>DN26*DM41</f>
        <v>0</v>
      </c>
      <c r="DO41" s="116">
        <f t="shared" si="303"/>
        <v>0</v>
      </c>
      <c r="DP41" s="90">
        <f>DP26</f>
        <v>10.36</v>
      </c>
      <c r="DQ41" s="117">
        <f t="shared" si="304"/>
        <v>0</v>
      </c>
      <c r="DR41" s="98">
        <f t="shared" si="305"/>
        <v>0</v>
      </c>
      <c r="DS41" s="98"/>
      <c r="DT41" s="118"/>
      <c r="DU41" s="119" t="e">
        <f t="shared" si="306"/>
        <v>#DIV/0!</v>
      </c>
      <c r="DV41" s="231">
        <f t="shared" si="307"/>
        <v>0</v>
      </c>
      <c r="DW41" s="119">
        <f>DV41/DV26</f>
        <v>0</v>
      </c>
      <c r="DX41" s="98">
        <f>DX26*DW41</f>
        <v>0</v>
      </c>
      <c r="DY41" s="116">
        <f t="shared" si="308"/>
        <v>0</v>
      </c>
      <c r="DZ41" s="90">
        <f>DZ26</f>
        <v>10.36</v>
      </c>
      <c r="EA41" s="117">
        <f t="shared" si="309"/>
        <v>0</v>
      </c>
      <c r="EB41" s="98">
        <f t="shared" si="310"/>
        <v>0</v>
      </c>
      <c r="EC41" s="98"/>
      <c r="ED41" s="118"/>
      <c r="EE41" s="119" t="e">
        <f t="shared" si="311"/>
        <v>#DIV/0!</v>
      </c>
      <c r="EF41" s="231">
        <f t="shared" si="312"/>
        <v>0</v>
      </c>
      <c r="EG41" s="119">
        <f>EF41/EF26</f>
        <v>0</v>
      </c>
      <c r="EH41" s="98">
        <f>EH26*EG41</f>
        <v>0</v>
      </c>
      <c r="EI41" s="116">
        <f t="shared" si="313"/>
        <v>0</v>
      </c>
      <c r="EJ41" s="90">
        <f>EJ26</f>
        <v>10.36</v>
      </c>
      <c r="EK41" s="117">
        <f t="shared" si="314"/>
        <v>0</v>
      </c>
      <c r="EL41" s="98">
        <f t="shared" si="315"/>
        <v>0</v>
      </c>
      <c r="EM41" s="98"/>
      <c r="EN41" s="118"/>
      <c r="EO41" s="119" t="e">
        <f t="shared" si="316"/>
        <v>#DIV/0!</v>
      </c>
      <c r="EP41" s="231">
        <f t="shared" si="317"/>
        <v>0</v>
      </c>
      <c r="EQ41" s="119">
        <f>EP41/EP26</f>
        <v>0</v>
      </c>
      <c r="ER41" s="98">
        <f>ER26*EQ41</f>
        <v>0</v>
      </c>
      <c r="ES41" s="116">
        <f t="shared" si="318"/>
        <v>0</v>
      </c>
      <c r="ET41" s="90">
        <f>ET26</f>
        <v>10.36</v>
      </c>
      <c r="EU41" s="117">
        <f t="shared" si="319"/>
        <v>0</v>
      </c>
      <c r="EV41" s="98">
        <f t="shared" si="320"/>
        <v>0</v>
      </c>
      <c r="EW41" s="98"/>
      <c r="EX41" s="118"/>
      <c r="EY41" s="119" t="e">
        <f t="shared" si="321"/>
        <v>#DIV/0!</v>
      </c>
      <c r="EZ41" s="231">
        <f t="shared" si="322"/>
        <v>0</v>
      </c>
      <c r="FA41" s="119">
        <f>EZ41/EZ26</f>
        <v>0</v>
      </c>
      <c r="FB41" s="98">
        <f>FB26*FA41</f>
        <v>0</v>
      </c>
      <c r="FC41" s="116">
        <f t="shared" si="323"/>
        <v>0</v>
      </c>
      <c r="FD41" s="90">
        <f>FD26</f>
        <v>10.36</v>
      </c>
      <c r="FE41" s="117">
        <f t="shared" si="324"/>
        <v>0</v>
      </c>
      <c r="FF41" s="98">
        <f t="shared" si="325"/>
        <v>0</v>
      </c>
      <c r="FG41" s="98"/>
      <c r="FH41" s="118"/>
      <c r="FI41" s="119" t="e">
        <f t="shared" si="326"/>
        <v>#DIV/0!</v>
      </c>
      <c r="FJ41" s="231">
        <f t="shared" si="327"/>
        <v>0</v>
      </c>
      <c r="FK41" s="119">
        <f>FJ41/FJ26</f>
        <v>0</v>
      </c>
      <c r="FL41" s="98">
        <f>FL26*FK41</f>
        <v>0</v>
      </c>
      <c r="FM41" s="116">
        <f t="shared" si="328"/>
        <v>0</v>
      </c>
      <c r="FN41" s="90">
        <f>FN26</f>
        <v>10.36</v>
      </c>
      <c r="FO41" s="117">
        <f t="shared" si="329"/>
        <v>0</v>
      </c>
      <c r="FP41" s="98">
        <f t="shared" si="330"/>
        <v>0</v>
      </c>
      <c r="FQ41" s="98"/>
      <c r="FR41" s="118"/>
      <c r="FS41" s="119" t="e">
        <f t="shared" si="331"/>
        <v>#DIV/0!</v>
      </c>
      <c r="FT41" s="231">
        <f t="shared" si="332"/>
        <v>0</v>
      </c>
      <c r="FU41" s="119">
        <f>FT41/FT26</f>
        <v>0</v>
      </c>
      <c r="FV41" s="98">
        <f>FV26*FU41</f>
        <v>0</v>
      </c>
      <c r="FW41" s="116">
        <f t="shared" si="333"/>
        <v>0</v>
      </c>
      <c r="FX41" s="90">
        <f>FX26</f>
        <v>10.36</v>
      </c>
      <c r="FY41" s="117">
        <f t="shared" si="334"/>
        <v>0</v>
      </c>
      <c r="FZ41" s="98">
        <f t="shared" si="335"/>
        <v>0</v>
      </c>
      <c r="GA41" s="98"/>
      <c r="GB41" s="118"/>
      <c r="GC41" s="119" t="e">
        <f t="shared" si="336"/>
        <v>#DIV/0!</v>
      </c>
      <c r="GD41" s="231">
        <f t="shared" si="337"/>
        <v>0</v>
      </c>
      <c r="GE41" s="119">
        <f>GD41/GD26</f>
        <v>0</v>
      </c>
      <c r="GF41" s="98">
        <f>GF26*GE41</f>
        <v>0</v>
      </c>
      <c r="GG41" s="116">
        <f t="shared" si="338"/>
        <v>0</v>
      </c>
      <c r="GH41" s="90">
        <f>GH26</f>
        <v>10.36</v>
      </c>
      <c r="GI41" s="117">
        <f t="shared" si="339"/>
        <v>0</v>
      </c>
      <c r="GJ41" s="98">
        <f t="shared" si="340"/>
        <v>0</v>
      </c>
      <c r="GK41" s="98"/>
      <c r="GL41" s="118"/>
      <c r="GM41" s="119" t="e">
        <f t="shared" si="341"/>
        <v>#DIV/0!</v>
      </c>
      <c r="GN41" s="231">
        <f t="shared" si="342"/>
        <v>0</v>
      </c>
      <c r="GO41" s="119">
        <f>GN41/GN26</f>
        <v>0</v>
      </c>
      <c r="GP41" s="98">
        <f>GP26*GO41</f>
        <v>0</v>
      </c>
      <c r="GQ41" s="116">
        <f t="shared" si="343"/>
        <v>0</v>
      </c>
      <c r="GR41" s="90">
        <f>GR26</f>
        <v>10.36</v>
      </c>
      <c r="GS41" s="117">
        <f t="shared" si="344"/>
        <v>0</v>
      </c>
      <c r="GT41" s="98">
        <f t="shared" si="345"/>
        <v>0</v>
      </c>
      <c r="GU41" s="98"/>
      <c r="GV41" s="118"/>
      <c r="GW41" s="119" t="e">
        <f t="shared" si="346"/>
        <v>#DIV/0!</v>
      </c>
      <c r="GX41" s="231">
        <f t="shared" si="347"/>
        <v>0</v>
      </c>
      <c r="GY41" s="119">
        <f>GX41/GX26</f>
        <v>0</v>
      </c>
      <c r="GZ41" s="98">
        <f>GZ26*GY41</f>
        <v>0</v>
      </c>
      <c r="HA41" s="116">
        <f t="shared" si="348"/>
        <v>0</v>
      </c>
      <c r="HB41" s="90">
        <f>HB26</f>
        <v>10.36</v>
      </c>
      <c r="HC41" s="117">
        <f t="shared" si="349"/>
        <v>0</v>
      </c>
      <c r="HD41" s="98">
        <f t="shared" si="350"/>
        <v>0</v>
      </c>
      <c r="HE41" s="98"/>
      <c r="HF41" s="118"/>
      <c r="HG41" s="119" t="e">
        <f t="shared" si="351"/>
        <v>#DIV/0!</v>
      </c>
      <c r="HH41" s="231">
        <f t="shared" si="352"/>
        <v>0</v>
      </c>
      <c r="HI41" s="119">
        <f>HH41/HH26</f>
        <v>0</v>
      </c>
      <c r="HJ41" s="98">
        <f>HJ26*HI41</f>
        <v>0</v>
      </c>
      <c r="HK41" s="116">
        <f t="shared" si="353"/>
        <v>0</v>
      </c>
      <c r="HL41" s="90">
        <f>HL26</f>
        <v>10.36</v>
      </c>
      <c r="HM41" s="117">
        <f t="shared" si="354"/>
        <v>0</v>
      </c>
      <c r="HN41" s="98">
        <f t="shared" si="355"/>
        <v>0</v>
      </c>
      <c r="HO41" s="98"/>
      <c r="HP41" s="118"/>
      <c r="HQ41" s="119" t="e">
        <f t="shared" si="356"/>
        <v>#DIV/0!</v>
      </c>
      <c r="HR41" s="231">
        <f t="shared" si="357"/>
        <v>0</v>
      </c>
      <c r="HS41" s="119">
        <f>HR41/HR26</f>
        <v>0</v>
      </c>
      <c r="HT41" s="98">
        <f>HT26*HS41</f>
        <v>0</v>
      </c>
      <c r="HU41" s="116">
        <f t="shared" si="358"/>
        <v>0</v>
      </c>
      <c r="HV41" s="90">
        <f>HV26</f>
        <v>10.36</v>
      </c>
      <c r="HW41" s="117">
        <f t="shared" si="359"/>
        <v>0</v>
      </c>
      <c r="HX41" s="98">
        <f t="shared" si="360"/>
        <v>0</v>
      </c>
      <c r="HY41" s="98"/>
      <c r="HZ41" s="118"/>
      <c r="IA41" s="119" t="e">
        <f t="shared" si="361"/>
        <v>#DIV/0!</v>
      </c>
      <c r="IB41" s="231">
        <f t="shared" si="362"/>
        <v>0</v>
      </c>
      <c r="IC41" s="119">
        <f>IB41/IB26</f>
        <v>0</v>
      </c>
      <c r="ID41" s="98">
        <f>ID26*IC41</f>
        <v>0</v>
      </c>
      <c r="IE41" s="116">
        <f t="shared" si="363"/>
        <v>0</v>
      </c>
      <c r="IF41" s="90">
        <f>IF26</f>
        <v>10.36</v>
      </c>
      <c r="IG41" s="117">
        <f t="shared" si="364"/>
        <v>0</v>
      </c>
      <c r="IH41" s="98">
        <f t="shared" si="365"/>
        <v>0</v>
      </c>
      <c r="II41" s="98"/>
      <c r="IJ41" s="118"/>
      <c r="IK41" s="119" t="e">
        <f t="shared" si="366"/>
        <v>#DIV/0!</v>
      </c>
      <c r="IL41" s="231">
        <f t="shared" si="367"/>
        <v>0</v>
      </c>
      <c r="IM41" s="119">
        <f>IL41/IL26</f>
        <v>0</v>
      </c>
      <c r="IN41" s="98">
        <f>IN26*IM41</f>
        <v>0</v>
      </c>
      <c r="IO41" s="116">
        <f t="shared" si="368"/>
        <v>0</v>
      </c>
      <c r="IP41" s="90">
        <f>IP26</f>
        <v>10.36</v>
      </c>
      <c r="IQ41" s="117">
        <f t="shared" si="369"/>
        <v>0</v>
      </c>
      <c r="IR41" s="98">
        <f t="shared" si="370"/>
        <v>0</v>
      </c>
      <c r="IS41" s="98"/>
      <c r="IT41" s="118"/>
      <c r="IU41" s="119" t="e">
        <f t="shared" si="371"/>
        <v>#DIV/0!</v>
      </c>
      <c r="IV41" s="231">
        <f t="shared" si="372"/>
        <v>0</v>
      </c>
      <c r="IW41" s="119">
        <f>IV41/IV26</f>
        <v>0</v>
      </c>
      <c r="IX41" s="98">
        <f>IX26*IW41</f>
        <v>0</v>
      </c>
      <c r="IY41" s="116">
        <f t="shared" si="373"/>
        <v>0</v>
      </c>
      <c r="IZ41" s="90">
        <f>IZ26</f>
        <v>10.36</v>
      </c>
      <c r="JA41" s="117">
        <f t="shared" si="374"/>
        <v>0</v>
      </c>
      <c r="JB41" s="98">
        <f t="shared" si="375"/>
        <v>0</v>
      </c>
      <c r="JC41" s="98"/>
      <c r="JD41" s="118"/>
      <c r="JE41" s="119" t="e">
        <f t="shared" si="376"/>
        <v>#DIV/0!</v>
      </c>
      <c r="JF41" s="231">
        <f t="shared" si="377"/>
        <v>0</v>
      </c>
      <c r="JG41" s="119">
        <f>JF41/JF26</f>
        <v>0</v>
      </c>
      <c r="JH41" s="98">
        <f>JH26*JG41</f>
        <v>0</v>
      </c>
      <c r="JI41" s="116">
        <f t="shared" si="378"/>
        <v>0</v>
      </c>
      <c r="JJ41" s="90">
        <f>JJ26</f>
        <v>10.34</v>
      </c>
      <c r="JK41" s="117">
        <f t="shared" si="379"/>
        <v>0</v>
      </c>
      <c r="JL41" s="98">
        <f t="shared" si="380"/>
        <v>0</v>
      </c>
      <c r="JM41" s="98"/>
      <c r="JN41" s="118"/>
      <c r="JO41" s="119" t="e">
        <f t="shared" si="381"/>
        <v>#DIV/0!</v>
      </c>
      <c r="JP41" s="231">
        <f t="shared" si="382"/>
        <v>0</v>
      </c>
      <c r="JQ41" s="119">
        <f>JP41/JP26</f>
        <v>0</v>
      </c>
      <c r="JR41" s="98">
        <f>JR26*JQ41</f>
        <v>0</v>
      </c>
      <c r="JS41" s="116">
        <f t="shared" si="383"/>
        <v>0</v>
      </c>
      <c r="JT41" s="90">
        <f>JT26</f>
        <v>10.36</v>
      </c>
      <c r="JU41" s="117">
        <f t="shared" si="384"/>
        <v>0</v>
      </c>
      <c r="JV41" s="98">
        <f t="shared" si="385"/>
        <v>0</v>
      </c>
      <c r="JW41" s="98"/>
      <c r="JX41" s="118"/>
      <c r="JY41" s="119" t="e">
        <f t="shared" si="386"/>
        <v>#DIV/0!</v>
      </c>
      <c r="JZ41" s="231">
        <f t="shared" si="387"/>
        <v>0</v>
      </c>
      <c r="KA41" s="119" t="e">
        <f>JZ41/JZ26</f>
        <v>#DIV/0!</v>
      </c>
      <c r="KB41" s="98" t="e">
        <f>KB26*KA41</f>
        <v>#DIV/0!</v>
      </c>
      <c r="KC41" s="116">
        <f t="shared" si="388"/>
        <v>0</v>
      </c>
      <c r="KD41" s="90">
        <f>KD26</f>
        <v>0</v>
      </c>
      <c r="KE41" s="117">
        <f t="shared" si="389"/>
        <v>0</v>
      </c>
      <c r="KF41" s="98">
        <f t="shared" si="390"/>
        <v>0</v>
      </c>
      <c r="KG41" s="98"/>
      <c r="KH41" s="118"/>
      <c r="KI41" s="119" t="e">
        <f t="shared" si="391"/>
        <v>#DIV/0!</v>
      </c>
      <c r="KJ41" s="231">
        <f t="shared" si="392"/>
        <v>0</v>
      </c>
      <c r="KK41" s="119">
        <f>KJ41/KJ26</f>
        <v>0</v>
      </c>
      <c r="KL41" s="98">
        <f>KL26*KK41</f>
        <v>0</v>
      </c>
      <c r="KM41" s="116">
        <f t="shared" si="393"/>
        <v>0</v>
      </c>
      <c r="KN41" s="90">
        <f>KN26</f>
        <v>10.36</v>
      </c>
      <c r="KO41" s="117">
        <f t="shared" si="394"/>
        <v>0</v>
      </c>
      <c r="KP41" s="98">
        <f t="shared" si="395"/>
        <v>0</v>
      </c>
      <c r="KQ41" s="98"/>
      <c r="KR41" s="118"/>
      <c r="KS41" s="119" t="e">
        <f t="shared" si="396"/>
        <v>#DIV/0!</v>
      </c>
      <c r="KT41" s="231">
        <f t="shared" si="397"/>
        <v>0</v>
      </c>
      <c r="KU41" s="119">
        <f>KT41/KT26</f>
        <v>0</v>
      </c>
      <c r="KV41" s="98">
        <f>KV26*KU41</f>
        <v>0</v>
      </c>
      <c r="KW41" s="116">
        <f t="shared" si="398"/>
        <v>0</v>
      </c>
      <c r="KX41" s="90">
        <f>KX26</f>
        <v>10.36</v>
      </c>
      <c r="KY41" s="117">
        <f t="shared" si="399"/>
        <v>0</v>
      </c>
      <c r="KZ41" s="98">
        <f t="shared" si="400"/>
        <v>0</v>
      </c>
      <c r="LA41" s="98"/>
      <c r="LB41" s="118"/>
      <c r="LC41" s="119" t="e">
        <f t="shared" si="401"/>
        <v>#DIV/0!</v>
      </c>
      <c r="LD41" s="231">
        <f t="shared" si="402"/>
        <v>0</v>
      </c>
      <c r="LE41" s="119">
        <f>LD41/LD26</f>
        <v>0</v>
      </c>
      <c r="LF41" s="98">
        <f>LF26*LE41</f>
        <v>0</v>
      </c>
      <c r="LG41" s="116">
        <f t="shared" si="403"/>
        <v>0</v>
      </c>
      <c r="LH41" s="90">
        <f>LH26</f>
        <v>10.36</v>
      </c>
      <c r="LI41" s="117">
        <f t="shared" si="404"/>
        <v>0</v>
      </c>
      <c r="LJ41" s="98">
        <f t="shared" si="405"/>
        <v>0</v>
      </c>
      <c r="LK41" s="98"/>
      <c r="LL41" s="118"/>
      <c r="LM41" s="119" t="e">
        <f t="shared" si="406"/>
        <v>#DIV/0!</v>
      </c>
      <c r="LN41" s="231">
        <f t="shared" si="407"/>
        <v>0</v>
      </c>
      <c r="LO41" s="119">
        <f>LN41/LN26</f>
        <v>0</v>
      </c>
      <c r="LP41" s="98">
        <f>LP26*LO41</f>
        <v>0</v>
      </c>
      <c r="LQ41" s="116">
        <f t="shared" si="408"/>
        <v>0</v>
      </c>
      <c r="LR41" s="90">
        <f>LR26</f>
        <v>10.36</v>
      </c>
      <c r="LS41" s="117">
        <f t="shared" si="409"/>
        <v>0</v>
      </c>
      <c r="LT41" s="98">
        <f t="shared" si="410"/>
        <v>0</v>
      </c>
      <c r="LU41" s="98"/>
      <c r="LV41" s="118"/>
      <c r="LW41" s="119" t="e">
        <f t="shared" si="411"/>
        <v>#DIV/0!</v>
      </c>
      <c r="LX41" s="231">
        <f t="shared" si="412"/>
        <v>0</v>
      </c>
      <c r="LY41" s="119">
        <f>LX41/LX26</f>
        <v>0</v>
      </c>
      <c r="LZ41" s="98">
        <f>LZ26*LY41</f>
        <v>0</v>
      </c>
      <c r="MA41" s="116">
        <f t="shared" si="413"/>
        <v>0</v>
      </c>
      <c r="MB41" s="90">
        <f>MB26</f>
        <v>10.36</v>
      </c>
      <c r="MC41" s="117">
        <f t="shared" si="414"/>
        <v>0</v>
      </c>
      <c r="MD41" s="98">
        <f t="shared" si="415"/>
        <v>0</v>
      </c>
      <c r="ME41" s="98"/>
      <c r="MF41" s="118"/>
      <c r="MG41" s="119" t="e">
        <f t="shared" si="416"/>
        <v>#DIV/0!</v>
      </c>
      <c r="MH41" s="231">
        <f t="shared" si="417"/>
        <v>0</v>
      </c>
      <c r="MI41" s="119">
        <f>MH41/MH26</f>
        <v>0</v>
      </c>
      <c r="MJ41" s="98">
        <f>MJ26*MI41</f>
        <v>0</v>
      </c>
      <c r="MK41" s="116">
        <f t="shared" si="418"/>
        <v>0</v>
      </c>
      <c r="ML41" s="90">
        <f>ML26</f>
        <v>10.36</v>
      </c>
      <c r="MM41" s="117">
        <f t="shared" si="419"/>
        <v>0</v>
      </c>
      <c r="MN41" s="98">
        <f t="shared" si="420"/>
        <v>0</v>
      </c>
      <c r="MO41" s="98"/>
      <c r="MP41" s="118"/>
      <c r="MQ41" s="119" t="e">
        <f t="shared" si="421"/>
        <v>#DIV/0!</v>
      </c>
      <c r="MR41" s="231">
        <f t="shared" si="422"/>
        <v>0</v>
      </c>
      <c r="MS41" s="119">
        <f>MR41/MR26</f>
        <v>0</v>
      </c>
      <c r="MT41" s="98">
        <f>MT26*MS41</f>
        <v>0</v>
      </c>
      <c r="MU41" s="116">
        <f t="shared" si="423"/>
        <v>0</v>
      </c>
      <c r="MV41" s="90">
        <f>MV26</f>
        <v>10.36</v>
      </c>
      <c r="MW41" s="117">
        <f t="shared" si="424"/>
        <v>0</v>
      </c>
      <c r="MX41" s="98">
        <f t="shared" si="425"/>
        <v>0</v>
      </c>
      <c r="MY41" s="98"/>
      <c r="MZ41" s="118"/>
      <c r="NA41" s="119" t="e">
        <f t="shared" si="426"/>
        <v>#DIV/0!</v>
      </c>
      <c r="NB41" s="231">
        <f t="shared" si="427"/>
        <v>0</v>
      </c>
      <c r="NC41" s="119">
        <f>NB41/NB26</f>
        <v>0</v>
      </c>
      <c r="ND41" s="98">
        <f>ND26*NC41</f>
        <v>0</v>
      </c>
      <c r="NE41" s="116">
        <f t="shared" si="428"/>
        <v>0</v>
      </c>
      <c r="NF41" s="90">
        <f>NF26</f>
        <v>10.36</v>
      </c>
      <c r="NG41" s="117">
        <f t="shared" si="429"/>
        <v>0</v>
      </c>
      <c r="NH41" s="98">
        <f t="shared" si="430"/>
        <v>0</v>
      </c>
      <c r="NI41" s="98"/>
      <c r="NJ41" s="118"/>
      <c r="NK41" s="119" t="e">
        <f t="shared" si="431"/>
        <v>#DIV/0!</v>
      </c>
      <c r="NL41" s="231">
        <f t="shared" si="432"/>
        <v>0</v>
      </c>
      <c r="NM41" s="119">
        <f>NL41/NL26</f>
        <v>0</v>
      </c>
      <c r="NN41" s="98">
        <f>NN26*NM41</f>
        <v>0</v>
      </c>
      <c r="NO41" s="116">
        <f t="shared" si="433"/>
        <v>0</v>
      </c>
      <c r="NP41" s="90">
        <f>NP26</f>
        <v>10.36</v>
      </c>
      <c r="NQ41" s="117">
        <f t="shared" si="434"/>
        <v>0</v>
      </c>
      <c r="NR41" s="98">
        <f t="shared" si="435"/>
        <v>0</v>
      </c>
      <c r="NS41" s="98"/>
      <c r="NT41" s="118"/>
      <c r="NU41" s="119" t="e">
        <f t="shared" si="436"/>
        <v>#DIV/0!</v>
      </c>
      <c r="NV41" s="231">
        <f t="shared" si="437"/>
        <v>0</v>
      </c>
      <c r="NW41" s="119">
        <f>NV41/NV26</f>
        <v>0</v>
      </c>
      <c r="NX41" s="98">
        <f>NX26*NW41</f>
        <v>0</v>
      </c>
      <c r="NY41" s="116">
        <f t="shared" si="438"/>
        <v>0</v>
      </c>
      <c r="NZ41" s="90">
        <f>NZ26</f>
        <v>10.36</v>
      </c>
      <c r="OA41" s="117">
        <f t="shared" si="439"/>
        <v>0</v>
      </c>
      <c r="OB41" s="98">
        <f t="shared" si="440"/>
        <v>0</v>
      </c>
      <c r="OC41" s="98"/>
      <c r="OD41" s="118"/>
      <c r="OE41" s="119" t="e">
        <f t="shared" si="441"/>
        <v>#DIV/0!</v>
      </c>
      <c r="OF41" s="231">
        <f t="shared" si="442"/>
        <v>0</v>
      </c>
      <c r="OG41" s="119">
        <f>OF41/OF26</f>
        <v>0</v>
      </c>
      <c r="OH41" s="98">
        <f>OH26*OG41</f>
        <v>0</v>
      </c>
      <c r="OI41" s="116">
        <f t="shared" si="443"/>
        <v>0</v>
      </c>
      <c r="OJ41" s="90">
        <f>OJ26</f>
        <v>10.36</v>
      </c>
      <c r="OK41" s="117">
        <f t="shared" si="444"/>
        <v>0</v>
      </c>
      <c r="OL41" s="98">
        <f t="shared" si="445"/>
        <v>0</v>
      </c>
      <c r="OM41" s="98"/>
      <c r="ON41" s="118"/>
      <c r="OO41" s="119" t="e">
        <f t="shared" si="446"/>
        <v>#DIV/0!</v>
      </c>
      <c r="OP41" s="231">
        <f t="shared" si="447"/>
        <v>0</v>
      </c>
      <c r="OQ41" s="119">
        <f>OP41/OP26</f>
        <v>0</v>
      </c>
      <c r="OR41" s="98">
        <f>OR26*OQ41</f>
        <v>0</v>
      </c>
      <c r="OS41" s="116">
        <f t="shared" si="448"/>
        <v>0</v>
      </c>
      <c r="OT41" s="90">
        <f>OT26</f>
        <v>10.36</v>
      </c>
      <c r="OU41" s="117">
        <f t="shared" si="449"/>
        <v>0</v>
      </c>
      <c r="OV41" s="98">
        <f t="shared" si="450"/>
        <v>0</v>
      </c>
      <c r="OW41" s="98"/>
      <c r="OX41" s="118"/>
      <c r="OY41" s="119" t="e">
        <f t="shared" si="451"/>
        <v>#DIV/0!</v>
      </c>
      <c r="OZ41" s="231">
        <f t="shared" si="452"/>
        <v>0</v>
      </c>
      <c r="PA41" s="119">
        <f>OZ41/OZ26</f>
        <v>0</v>
      </c>
      <c r="PB41" s="98">
        <f>PB26*PA41</f>
        <v>0</v>
      </c>
      <c r="PC41" s="116">
        <f t="shared" si="453"/>
        <v>0</v>
      </c>
      <c r="PD41" s="90">
        <f>PD26</f>
        <v>10.36</v>
      </c>
      <c r="PE41" s="117">
        <f t="shared" si="454"/>
        <v>0</v>
      </c>
      <c r="PF41" s="98">
        <f t="shared" si="455"/>
        <v>0</v>
      </c>
      <c r="PG41" s="98"/>
      <c r="PH41" s="118"/>
      <c r="PI41" s="119" t="e">
        <f t="shared" si="456"/>
        <v>#DIV/0!</v>
      </c>
      <c r="PJ41" s="231">
        <f t="shared" si="457"/>
        <v>0</v>
      </c>
      <c r="PK41" s="119">
        <f>PJ41/PJ26</f>
        <v>0</v>
      </c>
      <c r="PL41" s="98">
        <f>PL26*PK41</f>
        <v>0</v>
      </c>
      <c r="PM41" s="116">
        <f t="shared" si="458"/>
        <v>0</v>
      </c>
      <c r="PN41" s="90">
        <f>PN26</f>
        <v>10.36</v>
      </c>
      <c r="PO41" s="117">
        <f t="shared" si="459"/>
        <v>0</v>
      </c>
      <c r="PP41" s="98">
        <f t="shared" si="460"/>
        <v>0</v>
      </c>
      <c r="PQ41" s="98"/>
      <c r="PR41" s="118"/>
      <c r="PS41" s="119" t="e">
        <f t="shared" si="461"/>
        <v>#DIV/0!</v>
      </c>
      <c r="PT41" s="231">
        <f t="shared" si="462"/>
        <v>0</v>
      </c>
      <c r="PU41" s="119">
        <f>PT41/PT26</f>
        <v>0</v>
      </c>
      <c r="PV41" s="98">
        <f>PV26*PU41</f>
        <v>0</v>
      </c>
      <c r="PW41" s="116">
        <f t="shared" si="463"/>
        <v>0</v>
      </c>
      <c r="PX41" s="90">
        <f>PX26</f>
        <v>10.36</v>
      </c>
      <c r="PY41" s="117">
        <f t="shared" si="464"/>
        <v>0</v>
      </c>
      <c r="PZ41" s="98">
        <f t="shared" si="465"/>
        <v>0</v>
      </c>
      <c r="QA41" s="98"/>
      <c r="QB41" s="118"/>
      <c r="QC41" s="119" t="e">
        <f t="shared" si="466"/>
        <v>#DIV/0!</v>
      </c>
      <c r="QD41" s="231">
        <f t="shared" si="467"/>
        <v>0</v>
      </c>
      <c r="QE41" s="119" t="e">
        <f>QD41/QD26</f>
        <v>#DIV/0!</v>
      </c>
      <c r="QF41" s="98" t="e">
        <f>QF26*QE41</f>
        <v>#DIV/0!</v>
      </c>
      <c r="QG41" s="116">
        <f t="shared" si="468"/>
        <v>0</v>
      </c>
      <c r="QH41" s="90">
        <f>QH26</f>
        <v>0</v>
      </c>
      <c r="QI41" s="117">
        <f t="shared" si="469"/>
        <v>0</v>
      </c>
      <c r="QJ41" s="98">
        <f t="shared" si="470"/>
        <v>0</v>
      </c>
      <c r="QK41" s="98"/>
      <c r="QL41" s="118"/>
      <c r="QM41" s="119" t="e">
        <f t="shared" si="471"/>
        <v>#DIV/0!</v>
      </c>
      <c r="QN41" s="231">
        <f t="shared" si="472"/>
        <v>0</v>
      </c>
      <c r="QO41" s="119">
        <f>QN41/QN26</f>
        <v>0</v>
      </c>
      <c r="QP41" s="98">
        <f>QP26*QO41</f>
        <v>0</v>
      </c>
      <c r="QQ41" s="116">
        <f t="shared" si="473"/>
        <v>0</v>
      </c>
      <c r="QR41" s="90">
        <f>QR26</f>
        <v>10.36</v>
      </c>
      <c r="QS41" s="117">
        <f t="shared" si="474"/>
        <v>0</v>
      </c>
      <c r="QT41" s="98">
        <f t="shared" si="475"/>
        <v>0</v>
      </c>
      <c r="QU41" s="98"/>
      <c r="QV41" s="118"/>
      <c r="QW41" s="119" t="e">
        <f t="shared" si="476"/>
        <v>#DIV/0!</v>
      </c>
      <c r="QX41" s="231">
        <f t="shared" si="477"/>
        <v>0</v>
      </c>
      <c r="QY41" s="119">
        <f>QX41/QX26</f>
        <v>0</v>
      </c>
      <c r="QZ41" s="98">
        <f>QZ26*QY41</f>
        <v>0</v>
      </c>
      <c r="RA41" s="116">
        <f t="shared" si="478"/>
        <v>0</v>
      </c>
      <c r="RB41" s="90">
        <f>RB26</f>
        <v>10.36</v>
      </c>
      <c r="RC41" s="117">
        <f t="shared" si="479"/>
        <v>0</v>
      </c>
      <c r="RD41" s="98">
        <f t="shared" si="480"/>
        <v>0</v>
      </c>
      <c r="RE41" s="98"/>
      <c r="RF41" s="118"/>
      <c r="RG41" s="119" t="e">
        <f t="shared" si="481"/>
        <v>#DIV/0!</v>
      </c>
      <c r="RH41" s="231">
        <f t="shared" si="482"/>
        <v>0</v>
      </c>
      <c r="RI41" s="119">
        <f>RH41/RH26</f>
        <v>0</v>
      </c>
      <c r="RJ41" s="98">
        <f>RJ26*RI41</f>
        <v>0</v>
      </c>
      <c r="RK41" s="116">
        <f t="shared" si="483"/>
        <v>0</v>
      </c>
      <c r="RL41" s="90">
        <f>RL26</f>
        <v>10.36</v>
      </c>
      <c r="RM41" s="117">
        <f t="shared" si="484"/>
        <v>0</v>
      </c>
      <c r="RN41" s="98">
        <f t="shared" si="485"/>
        <v>0</v>
      </c>
      <c r="RO41" s="98"/>
      <c r="RP41" s="118"/>
      <c r="RQ41" s="119" t="e">
        <f t="shared" si="486"/>
        <v>#DIV/0!</v>
      </c>
      <c r="RR41" s="231">
        <f t="shared" si="487"/>
        <v>0</v>
      </c>
      <c r="RS41" s="119">
        <f>RR41/RR26</f>
        <v>0</v>
      </c>
      <c r="RT41" s="98">
        <f>RT26*RS41</f>
        <v>0</v>
      </c>
      <c r="RU41" s="116">
        <f t="shared" si="488"/>
        <v>0</v>
      </c>
      <c r="RV41" s="90">
        <f>RV26</f>
        <v>10.36</v>
      </c>
      <c r="RW41" s="117">
        <f t="shared" si="489"/>
        <v>0</v>
      </c>
      <c r="RX41" s="98">
        <f t="shared" si="490"/>
        <v>0</v>
      </c>
      <c r="RY41" s="98"/>
      <c r="RZ41" s="118"/>
      <c r="SA41" s="119" t="e">
        <f t="shared" si="491"/>
        <v>#DIV/0!</v>
      </c>
      <c r="SB41" s="231">
        <f t="shared" si="492"/>
        <v>0</v>
      </c>
      <c r="SC41" s="119">
        <f>SB41/SB26</f>
        <v>0</v>
      </c>
      <c r="SD41" s="98">
        <f>SD26*SC41</f>
        <v>0</v>
      </c>
      <c r="SE41" s="116">
        <f t="shared" si="493"/>
        <v>0</v>
      </c>
      <c r="SF41" s="90">
        <f>SF26</f>
        <v>10.36</v>
      </c>
      <c r="SG41" s="117">
        <f t="shared" si="494"/>
        <v>0</v>
      </c>
      <c r="SH41" s="98">
        <f t="shared" si="495"/>
        <v>0</v>
      </c>
      <c r="SI41" s="98"/>
      <c r="SJ41" s="118"/>
      <c r="SK41" s="119" t="e">
        <f t="shared" si="496"/>
        <v>#DIV/0!</v>
      </c>
      <c r="SL41" s="231">
        <f t="shared" si="497"/>
        <v>0</v>
      </c>
      <c r="SM41" s="119">
        <f>SL41/SL26</f>
        <v>0</v>
      </c>
      <c r="SN41" s="98">
        <f>SN26*SM41</f>
        <v>0</v>
      </c>
      <c r="SO41" s="116">
        <f t="shared" si="498"/>
        <v>0</v>
      </c>
      <c r="SP41" s="90">
        <f>SP26</f>
        <v>10.36</v>
      </c>
      <c r="SQ41" s="117">
        <f t="shared" si="499"/>
        <v>0</v>
      </c>
      <c r="SR41" s="98">
        <f t="shared" si="500"/>
        <v>0</v>
      </c>
      <c r="SS41" s="98"/>
      <c r="ST41" s="118"/>
      <c r="SU41" s="119" t="e">
        <f t="shared" si="501"/>
        <v>#DIV/0!</v>
      </c>
      <c r="SV41" s="231">
        <f t="shared" si="502"/>
        <v>0</v>
      </c>
      <c r="SW41" s="119">
        <f>SV41/SV26</f>
        <v>0</v>
      </c>
      <c r="SX41" s="98">
        <f>SX26*SW41</f>
        <v>0</v>
      </c>
      <c r="SY41" s="116">
        <f t="shared" si="503"/>
        <v>0</v>
      </c>
      <c r="SZ41" s="90">
        <f>SZ26</f>
        <v>10.36</v>
      </c>
      <c r="TA41" s="117">
        <f t="shared" si="504"/>
        <v>0</v>
      </c>
      <c r="TB41" s="98">
        <f t="shared" si="505"/>
        <v>0</v>
      </c>
      <c r="TC41" s="98"/>
      <c r="TD41" s="118"/>
      <c r="TE41" s="119" t="e">
        <f t="shared" si="506"/>
        <v>#DIV/0!</v>
      </c>
      <c r="TF41" s="231">
        <f t="shared" si="507"/>
        <v>0</v>
      </c>
      <c r="TG41" s="119">
        <f>TF41/TF26</f>
        <v>0</v>
      </c>
      <c r="TH41" s="98">
        <f>TH26*TG41</f>
        <v>0</v>
      </c>
      <c r="TI41" s="116">
        <f t="shared" si="508"/>
        <v>0</v>
      </c>
      <c r="TJ41" s="90">
        <f>TJ26</f>
        <v>10.36</v>
      </c>
      <c r="TK41" s="117">
        <f t="shared" si="509"/>
        <v>0</v>
      </c>
      <c r="TL41" s="98">
        <f t="shared" si="510"/>
        <v>0</v>
      </c>
      <c r="TM41" s="98"/>
      <c r="TN41" s="118"/>
      <c r="TO41" s="119" t="e">
        <f t="shared" si="511"/>
        <v>#DIV/0!</v>
      </c>
      <c r="TP41" s="231">
        <f t="shared" si="512"/>
        <v>0</v>
      </c>
      <c r="TQ41" s="119">
        <f>TP41/TP26</f>
        <v>0</v>
      </c>
      <c r="TR41" s="98">
        <f>TR26*TQ41</f>
        <v>0</v>
      </c>
      <c r="TS41" s="116">
        <f t="shared" si="513"/>
        <v>0</v>
      </c>
      <c r="TT41" s="90">
        <f>TT26</f>
        <v>10.36</v>
      </c>
      <c r="TU41" s="117">
        <f t="shared" si="514"/>
        <v>0</v>
      </c>
      <c r="TV41" s="98">
        <f t="shared" si="515"/>
        <v>0</v>
      </c>
      <c r="TW41" s="98"/>
      <c r="TX41" s="118"/>
      <c r="TY41" s="119" t="e">
        <f t="shared" si="516"/>
        <v>#DIV/0!</v>
      </c>
      <c r="TZ41" s="231">
        <f t="shared" si="517"/>
        <v>0</v>
      </c>
      <c r="UA41" s="119">
        <f>TZ41/TZ26</f>
        <v>0</v>
      </c>
      <c r="UB41" s="98">
        <f>UB26*UA41</f>
        <v>0</v>
      </c>
      <c r="UC41" s="116">
        <f t="shared" si="518"/>
        <v>0</v>
      </c>
      <c r="UD41" s="90">
        <f>UD26</f>
        <v>10.36</v>
      </c>
      <c r="UE41" s="117">
        <f t="shared" si="519"/>
        <v>0</v>
      </c>
      <c r="UF41" s="98">
        <f t="shared" si="520"/>
        <v>0</v>
      </c>
      <c r="UG41" s="98"/>
      <c r="UH41" s="118"/>
      <c r="UI41" s="119" t="e">
        <f t="shared" si="521"/>
        <v>#DIV/0!</v>
      </c>
      <c r="UJ41" s="231">
        <f t="shared" si="522"/>
        <v>0</v>
      </c>
      <c r="UK41" s="119">
        <f>UJ41/UJ26</f>
        <v>0</v>
      </c>
      <c r="UL41" s="98">
        <f>UL26*UK41</f>
        <v>0</v>
      </c>
      <c r="UM41" s="116">
        <f t="shared" si="523"/>
        <v>0</v>
      </c>
      <c r="UN41" s="90">
        <f>UN26</f>
        <v>10.36</v>
      </c>
      <c r="UO41" s="117">
        <f t="shared" si="524"/>
        <v>0</v>
      </c>
      <c r="UP41" s="98">
        <f t="shared" si="525"/>
        <v>0</v>
      </c>
      <c r="UQ41" s="98"/>
      <c r="UR41" s="118"/>
      <c r="US41" s="119" t="e">
        <f t="shared" si="526"/>
        <v>#DIV/0!</v>
      </c>
      <c r="UT41" s="231">
        <f t="shared" si="527"/>
        <v>0</v>
      </c>
      <c r="UU41" s="119">
        <f>UT41/UT26</f>
        <v>0</v>
      </c>
      <c r="UV41" s="98">
        <f>UV26*UU41</f>
        <v>0</v>
      </c>
      <c r="UW41" s="116">
        <f t="shared" si="528"/>
        <v>0</v>
      </c>
      <c r="UX41" s="90">
        <f>UX26</f>
        <v>10.36</v>
      </c>
      <c r="UY41" s="117">
        <f t="shared" si="529"/>
        <v>0</v>
      </c>
      <c r="UZ41" s="98">
        <f t="shared" si="530"/>
        <v>0</v>
      </c>
      <c r="VA41" s="98"/>
      <c r="VB41" s="118"/>
      <c r="VC41" s="119" t="e">
        <f t="shared" si="531"/>
        <v>#DIV/0!</v>
      </c>
      <c r="VD41" s="231">
        <f t="shared" si="532"/>
        <v>0</v>
      </c>
      <c r="VE41" s="119">
        <f>VD41/VD26</f>
        <v>0</v>
      </c>
      <c r="VF41" s="98">
        <f>VF26*VE41</f>
        <v>0</v>
      </c>
      <c r="VG41" s="116">
        <f t="shared" si="533"/>
        <v>0</v>
      </c>
      <c r="VH41" s="90">
        <f>VH26</f>
        <v>10.36</v>
      </c>
      <c r="VI41" s="117">
        <f t="shared" si="534"/>
        <v>0</v>
      </c>
      <c r="VJ41" s="98">
        <f t="shared" si="535"/>
        <v>0</v>
      </c>
      <c r="VK41" s="98"/>
      <c r="VL41" s="118"/>
      <c r="VM41" s="119" t="e">
        <f t="shared" si="536"/>
        <v>#DIV/0!</v>
      </c>
      <c r="VN41" s="231">
        <f t="shared" si="537"/>
        <v>0</v>
      </c>
      <c r="VO41" s="119">
        <f>VN41/VN26</f>
        <v>0</v>
      </c>
      <c r="VP41" s="98">
        <f>VP26*VO41</f>
        <v>0</v>
      </c>
      <c r="VQ41" s="116">
        <f t="shared" si="538"/>
        <v>0</v>
      </c>
      <c r="VR41" s="90">
        <f>VR26</f>
        <v>10.36</v>
      </c>
      <c r="VS41" s="117">
        <f t="shared" si="539"/>
        <v>0</v>
      </c>
      <c r="VT41" s="98">
        <f t="shared" si="540"/>
        <v>0</v>
      </c>
      <c r="VU41" s="98"/>
      <c r="VV41" s="118"/>
      <c r="VW41" s="119" t="e">
        <f t="shared" si="541"/>
        <v>#DIV/0!</v>
      </c>
      <c r="VX41" s="231">
        <f t="shared" si="542"/>
        <v>0</v>
      </c>
      <c r="VY41" s="119">
        <f>VX41/VX26</f>
        <v>0</v>
      </c>
      <c r="VZ41" s="98">
        <f>VZ26*VY41</f>
        <v>0</v>
      </c>
      <c r="WA41" s="116">
        <f t="shared" si="543"/>
        <v>0</v>
      </c>
      <c r="WB41" s="90">
        <f>WB26</f>
        <v>10.36</v>
      </c>
      <c r="WC41" s="117">
        <f t="shared" si="544"/>
        <v>0</v>
      </c>
      <c r="WD41" s="98">
        <f t="shared" si="545"/>
        <v>0</v>
      </c>
      <c r="WE41" s="98"/>
      <c r="WF41" s="118"/>
      <c r="WG41" s="119" t="e">
        <f t="shared" si="546"/>
        <v>#DIV/0!</v>
      </c>
      <c r="WH41" s="213">
        <f t="shared" si="547"/>
        <v>0</v>
      </c>
      <c r="WI41" s="119">
        <f>WH41/WH26</f>
        <v>0</v>
      </c>
      <c r="WJ41" s="98">
        <f>WJ26*WI41</f>
        <v>0</v>
      </c>
      <c r="WK41" s="116">
        <f t="shared" si="548"/>
        <v>0</v>
      </c>
      <c r="WL41" s="90">
        <f>WL26</f>
        <v>10.36</v>
      </c>
      <c r="WM41" s="117">
        <f t="shared" si="549"/>
        <v>0</v>
      </c>
      <c r="WN41" s="98">
        <f t="shared" si="550"/>
        <v>0</v>
      </c>
      <c r="WO41" s="98"/>
      <c r="WP41" s="118"/>
    </row>
    <row r="42" spans="1:614" x14ac:dyDescent="0.25">
      <c r="A42" s="5" t="s">
        <v>42</v>
      </c>
      <c r="B42" s="14" t="s">
        <v>43</v>
      </c>
      <c r="C42" s="14"/>
      <c r="D42" s="14"/>
      <c r="E42" s="4" t="s">
        <v>35</v>
      </c>
      <c r="F42" s="18">
        <f>SUM(F44:F57)</f>
        <v>288</v>
      </c>
      <c r="G42" s="4"/>
      <c r="H42" s="92">
        <v>404.1</v>
      </c>
      <c r="I42" s="116">
        <f>IF(F42&gt;0,H42/F42,0)</f>
        <v>1.403125</v>
      </c>
      <c r="J42" s="98">
        <f>IF(M42&gt;0,M42/H42,0)</f>
        <v>2644.05</v>
      </c>
      <c r="K42" s="117">
        <f>I42*J42</f>
        <v>3709.9326599999999</v>
      </c>
      <c r="L42" s="98">
        <f>K42*F42</f>
        <v>1068460.6100000001</v>
      </c>
      <c r="M42" s="92">
        <v>1068460.6100000001</v>
      </c>
      <c r="N42" s="118">
        <f>M42-L42</f>
        <v>0</v>
      </c>
      <c r="O42" s="119">
        <f t="shared" si="251"/>
        <v>0.86480999999999997</v>
      </c>
      <c r="P42" s="18">
        <f>SUM(P44:P57)</f>
        <v>424</v>
      </c>
      <c r="Q42" s="4"/>
      <c r="R42" s="92">
        <v>585.30999999999995</v>
      </c>
      <c r="S42" s="116">
        <f>IF(P42&gt;0,R42/P42,0)</f>
        <v>1.3804481099999999</v>
      </c>
      <c r="T42" s="98">
        <f>IF(W42&gt;0,W42/R42,0)</f>
        <v>2644.05</v>
      </c>
      <c r="U42" s="117">
        <f>S42*T42</f>
        <v>3649.9738299999999</v>
      </c>
      <c r="V42" s="98">
        <f>U42*P42</f>
        <v>1547588.9</v>
      </c>
      <c r="W42" s="92">
        <v>1547588.91</v>
      </c>
      <c r="X42" s="118">
        <f>W42-V42</f>
        <v>0.01</v>
      </c>
      <c r="Y42" s="119">
        <f t="shared" si="256"/>
        <v>0.85082999999999998</v>
      </c>
      <c r="Z42" s="18">
        <f>SUM(Z44:Z57)</f>
        <v>286</v>
      </c>
      <c r="AA42" s="4"/>
      <c r="AB42" s="92">
        <v>330</v>
      </c>
      <c r="AC42" s="116">
        <f>IF(Z42&gt;0,AB42/Z42,0)</f>
        <v>1.1538461499999999</v>
      </c>
      <c r="AD42" s="98">
        <f>IF(AG42&gt;0,AG42/AB42,0)</f>
        <v>2644.05</v>
      </c>
      <c r="AE42" s="117">
        <f>AC42*AD42</f>
        <v>3050.8269100000002</v>
      </c>
      <c r="AF42" s="98">
        <f>AE42*Z42</f>
        <v>872536.5</v>
      </c>
      <c r="AG42" s="92">
        <v>872536.5</v>
      </c>
      <c r="AH42" s="118">
        <f>AG42-AF42</f>
        <v>0</v>
      </c>
      <c r="AI42" s="119">
        <f t="shared" si="261"/>
        <v>0.71116999999999997</v>
      </c>
      <c r="AJ42" s="18">
        <f>SUM(AJ44:AJ57)</f>
        <v>261</v>
      </c>
      <c r="AK42" s="4"/>
      <c r="AL42" s="92">
        <v>530</v>
      </c>
      <c r="AM42" s="116">
        <f>IF(AJ42&gt;0,AL42/AJ42,0)</f>
        <v>2.0306513399999999</v>
      </c>
      <c r="AN42" s="98">
        <f>IF(AQ42&gt;0,AQ42/AL42,0)</f>
        <v>2644.05</v>
      </c>
      <c r="AO42" s="117">
        <f>AM42*AN42</f>
        <v>5369.1436800000001</v>
      </c>
      <c r="AP42" s="98">
        <f>AO42*AJ42</f>
        <v>1401346.5</v>
      </c>
      <c r="AQ42" s="92">
        <v>1401346.5</v>
      </c>
      <c r="AR42" s="118">
        <f>AQ42-AP42</f>
        <v>0</v>
      </c>
      <c r="AS42" s="119">
        <f t="shared" si="266"/>
        <v>1.2515799999999999</v>
      </c>
      <c r="AT42" s="18">
        <f>SUM(AT44:AT57)</f>
        <v>124</v>
      </c>
      <c r="AU42" s="4"/>
      <c r="AV42" s="92">
        <v>174.18</v>
      </c>
      <c r="AW42" s="116">
        <f>IF(AT42&gt;0,AV42/AT42,0)</f>
        <v>1.4046774200000001</v>
      </c>
      <c r="AX42" s="98">
        <f>IF(BA42&gt;0,BA42/AV42,0)</f>
        <v>2644.05</v>
      </c>
      <c r="AY42" s="117">
        <f>AW42*AX42</f>
        <v>3714.0373300000001</v>
      </c>
      <c r="AZ42" s="98">
        <f>AY42*AT42</f>
        <v>460540.63</v>
      </c>
      <c r="BA42" s="92">
        <v>460540.63</v>
      </c>
      <c r="BB42" s="118">
        <f>BA42-AZ42</f>
        <v>0</v>
      </c>
      <c r="BC42" s="119">
        <f t="shared" si="271"/>
        <v>0.86577000000000004</v>
      </c>
      <c r="BD42" s="18">
        <f>SUM(BD44:BD57)</f>
        <v>0</v>
      </c>
      <c r="BE42" s="4"/>
      <c r="BF42" s="92">
        <v>0</v>
      </c>
      <c r="BG42" s="116">
        <f>IF(BD42&gt;0,BF42/BD42,0)</f>
        <v>0</v>
      </c>
      <c r="BH42" s="98">
        <f>IF(BK42&gt;0,BK42/BF42,0)</f>
        <v>0</v>
      </c>
      <c r="BI42" s="117">
        <f>BG42*BH42</f>
        <v>0</v>
      </c>
      <c r="BJ42" s="98">
        <f>BI42*BD42</f>
        <v>0</v>
      </c>
      <c r="BK42" s="92">
        <v>0</v>
      </c>
      <c r="BL42" s="118">
        <f>BK42-BJ42</f>
        <v>0</v>
      </c>
      <c r="BM42" s="119">
        <f t="shared" si="276"/>
        <v>0</v>
      </c>
      <c r="BN42" s="18">
        <f>SUM(BN44:BN57)</f>
        <v>158</v>
      </c>
      <c r="BO42" s="4"/>
      <c r="BP42" s="92">
        <v>136.94999999999999</v>
      </c>
      <c r="BQ42" s="116">
        <f>IF(BN42&gt;0,BP42/BN42,0)</f>
        <v>0.86677214999999996</v>
      </c>
      <c r="BR42" s="98">
        <f>IF(BU42&gt;0,BU42/BP42,0)</f>
        <v>3050</v>
      </c>
      <c r="BS42" s="117">
        <f>BQ42*BR42</f>
        <v>2643.65506</v>
      </c>
      <c r="BT42" s="98">
        <f>BS42*BN42</f>
        <v>417697.5</v>
      </c>
      <c r="BU42" s="92">
        <v>417697.5</v>
      </c>
      <c r="BV42" s="118">
        <f>BU42-BT42</f>
        <v>0</v>
      </c>
      <c r="BW42" s="119">
        <f t="shared" si="281"/>
        <v>0.61624999999999996</v>
      </c>
      <c r="BX42" s="18">
        <f>SUM(BX44:BX57)</f>
        <v>0</v>
      </c>
      <c r="BY42" s="4"/>
      <c r="BZ42" s="92">
        <v>0</v>
      </c>
      <c r="CA42" s="116">
        <f>IF(BX42&gt;0,BZ42/BX42,0)</f>
        <v>0</v>
      </c>
      <c r="CB42" s="98">
        <f>IF(CE42&gt;0,CE42/BZ42,0)</f>
        <v>0</v>
      </c>
      <c r="CC42" s="117">
        <f>CA42*CB42</f>
        <v>0</v>
      </c>
      <c r="CD42" s="98">
        <f>CC42*BX42</f>
        <v>0</v>
      </c>
      <c r="CE42" s="92">
        <v>0</v>
      </c>
      <c r="CF42" s="118">
        <f>CE42-CD42</f>
        <v>0</v>
      </c>
      <c r="CG42" s="119">
        <f t="shared" si="286"/>
        <v>0</v>
      </c>
      <c r="CH42" s="18">
        <f>SUM(CH44:CH57)</f>
        <v>159</v>
      </c>
      <c r="CI42" s="4"/>
      <c r="CJ42" s="92">
        <v>236.69</v>
      </c>
      <c r="CK42" s="116">
        <f>IF(CH42&gt;0,CJ42/CH42,0)</f>
        <v>1.48861635</v>
      </c>
      <c r="CL42" s="98">
        <f>IF(CO42&gt;0,CO42/CJ42,0)</f>
        <v>2644.05</v>
      </c>
      <c r="CM42" s="117">
        <f>CK42*CL42</f>
        <v>3935.97606</v>
      </c>
      <c r="CN42" s="98">
        <f>CM42*CH42</f>
        <v>625820.18999999994</v>
      </c>
      <c r="CO42" s="92">
        <v>625820.18999999994</v>
      </c>
      <c r="CP42" s="118">
        <f>CO42-CN42</f>
        <v>0</v>
      </c>
      <c r="CQ42" s="119">
        <f t="shared" si="291"/>
        <v>0.91749999999999998</v>
      </c>
      <c r="CR42" s="18">
        <f>SUM(CR44:CR57)</f>
        <v>0</v>
      </c>
      <c r="CS42" s="4"/>
      <c r="CT42" s="92"/>
      <c r="CU42" s="116">
        <f>IF(CR42&gt;0,CT42/CR42,0)</f>
        <v>0</v>
      </c>
      <c r="CV42" s="98">
        <f>IF(CY42&gt;0,CY42/CT42,0)</f>
        <v>0</v>
      </c>
      <c r="CW42" s="117">
        <f>CU42*CV42</f>
        <v>0</v>
      </c>
      <c r="CX42" s="98">
        <f>CW42*CR42</f>
        <v>0</v>
      </c>
      <c r="CY42" s="92"/>
      <c r="CZ42" s="118">
        <f>CY42-CX42</f>
        <v>0</v>
      </c>
      <c r="DA42" s="119">
        <f t="shared" si="296"/>
        <v>0</v>
      </c>
      <c r="DB42" s="18">
        <f>SUM(DB44:DB57)</f>
        <v>131</v>
      </c>
      <c r="DC42" s="4"/>
      <c r="DD42" s="92">
        <v>125.68</v>
      </c>
      <c r="DE42" s="116">
        <f>IF(DB42&gt;0,DD42/DB42,0)</f>
        <v>0.95938931000000005</v>
      </c>
      <c r="DF42" s="98">
        <f>IF(DI42&gt;0,DI42/DD42,0)</f>
        <v>3163.33</v>
      </c>
      <c r="DG42" s="117">
        <f>DE42*DF42</f>
        <v>3034.86499</v>
      </c>
      <c r="DH42" s="98">
        <f>DG42*DB42</f>
        <v>397567.31</v>
      </c>
      <c r="DI42" s="92">
        <v>397567.31</v>
      </c>
      <c r="DJ42" s="118">
        <f>DI42-DH42</f>
        <v>0</v>
      </c>
      <c r="DK42" s="119">
        <f t="shared" si="301"/>
        <v>0.70745000000000002</v>
      </c>
      <c r="DL42" s="18">
        <f>SUM(DL44:DL57)</f>
        <v>273</v>
      </c>
      <c r="DM42" s="4"/>
      <c r="DN42" s="92">
        <v>514.04999999999995</v>
      </c>
      <c r="DO42" s="116">
        <f>IF(DL42&gt;0,DN42/DL42,0)</f>
        <v>1.8829670300000001</v>
      </c>
      <c r="DP42" s="98">
        <f>IF(DS42&gt;0,DS42/DN42,0)</f>
        <v>3163.33</v>
      </c>
      <c r="DQ42" s="117">
        <f>DO42*DP42</f>
        <v>5956.4461000000001</v>
      </c>
      <c r="DR42" s="98">
        <f>DQ42*DL42</f>
        <v>1626109.79</v>
      </c>
      <c r="DS42" s="92">
        <v>1626109.79</v>
      </c>
      <c r="DT42" s="118">
        <f>DS42-DR42</f>
        <v>0</v>
      </c>
      <c r="DU42" s="119">
        <f t="shared" si="306"/>
        <v>1.38849</v>
      </c>
      <c r="DV42" s="18">
        <f>SUM(DV44:DV57)</f>
        <v>134</v>
      </c>
      <c r="DW42" s="4"/>
      <c r="DX42" s="92">
        <v>249.67</v>
      </c>
      <c r="DY42" s="116">
        <f>IF(DV42&gt;0,DX42/DV42,0)</f>
        <v>1.8632089599999999</v>
      </c>
      <c r="DZ42" s="98">
        <f>IF(EC42&gt;0,EC42/DX42,0)</f>
        <v>3163.33</v>
      </c>
      <c r="EA42" s="117">
        <f>DY42*DZ42</f>
        <v>5893.9448000000002</v>
      </c>
      <c r="EB42" s="98">
        <f>EA42*DV42</f>
        <v>789788.6</v>
      </c>
      <c r="EC42" s="92">
        <v>789788.6</v>
      </c>
      <c r="ED42" s="118">
        <f>EC42-EB42</f>
        <v>0</v>
      </c>
      <c r="EE42" s="119">
        <f t="shared" si="311"/>
        <v>1.37392</v>
      </c>
      <c r="EF42" s="18">
        <f>SUM(EF44:EF57)</f>
        <v>51</v>
      </c>
      <c r="EG42" s="4"/>
      <c r="EH42" s="92">
        <v>0</v>
      </c>
      <c r="EI42" s="116">
        <f>IF(EF42&gt;0,EH42/EF42,0)</f>
        <v>0</v>
      </c>
      <c r="EJ42" s="98">
        <f>IF(EM42&gt;0,EM42/EH42,0)</f>
        <v>0</v>
      </c>
      <c r="EK42" s="117">
        <f>EI42*EJ42</f>
        <v>0</v>
      </c>
      <c r="EL42" s="98">
        <f>EK42*EF42</f>
        <v>0</v>
      </c>
      <c r="EM42" s="92">
        <v>0</v>
      </c>
      <c r="EN42" s="118">
        <f>EM42-EL42</f>
        <v>0</v>
      </c>
      <c r="EO42" s="119">
        <f t="shared" si="316"/>
        <v>0</v>
      </c>
      <c r="EP42" s="18">
        <f>SUM(EP44:EP57)</f>
        <v>176</v>
      </c>
      <c r="EQ42" s="4"/>
      <c r="ER42" s="92">
        <v>479</v>
      </c>
      <c r="ES42" s="116">
        <f>IF(EP42&gt;0,ER42/EP42,0)</f>
        <v>2.7215909100000002</v>
      </c>
      <c r="ET42" s="98">
        <f>IF(EW42&gt;0,EW42/ER42,0)</f>
        <v>3163.33</v>
      </c>
      <c r="EU42" s="117">
        <f>ES42*ET42</f>
        <v>8609.2901700000002</v>
      </c>
      <c r="EV42" s="98">
        <f>EU42*EP42</f>
        <v>1515235.07</v>
      </c>
      <c r="EW42" s="92">
        <v>1515235.07</v>
      </c>
      <c r="EX42" s="118">
        <f>EW42-EV42</f>
        <v>0</v>
      </c>
      <c r="EY42" s="119">
        <f t="shared" si="321"/>
        <v>2.0068800000000002</v>
      </c>
      <c r="EZ42" s="18">
        <f>SUM(EZ44:EZ57)</f>
        <v>221</v>
      </c>
      <c r="FA42" s="4"/>
      <c r="FB42" s="92">
        <v>0</v>
      </c>
      <c r="FC42" s="116">
        <f>IF(EZ42&gt;0,FB42/EZ42,0)</f>
        <v>0</v>
      </c>
      <c r="FD42" s="98">
        <f>IF(FG42&gt;0,FG42/FB42,0)</f>
        <v>0</v>
      </c>
      <c r="FE42" s="117">
        <f>FC42*FD42</f>
        <v>0</v>
      </c>
      <c r="FF42" s="98">
        <f>FE42*EZ42</f>
        <v>0</v>
      </c>
      <c r="FG42" s="92">
        <v>0</v>
      </c>
      <c r="FH42" s="118">
        <f>FG42-FF42</f>
        <v>0</v>
      </c>
      <c r="FI42" s="119">
        <f t="shared" si="326"/>
        <v>0</v>
      </c>
      <c r="FJ42" s="18">
        <f>SUM(FJ44:FJ57)</f>
        <v>107</v>
      </c>
      <c r="FK42" s="4"/>
      <c r="FL42" s="92">
        <v>157.74</v>
      </c>
      <c r="FM42" s="116">
        <f>IF(FJ42&gt;0,FL42/FJ42,0)</f>
        <v>1.4742056100000001</v>
      </c>
      <c r="FN42" s="98">
        <f>IF(FQ42&gt;0,FQ42/FL42,0)</f>
        <v>2644.05</v>
      </c>
      <c r="FO42" s="117">
        <f>FM42*FN42</f>
        <v>3897.8733400000001</v>
      </c>
      <c r="FP42" s="98">
        <f>FO42*FJ42</f>
        <v>417072.45</v>
      </c>
      <c r="FQ42" s="92">
        <v>417072.45</v>
      </c>
      <c r="FR42" s="118">
        <f>FQ42-FP42</f>
        <v>0</v>
      </c>
      <c r="FS42" s="119">
        <f t="shared" si="331"/>
        <v>0.90861999999999998</v>
      </c>
      <c r="FT42" s="18">
        <f>SUM(FT44:FT57)</f>
        <v>173</v>
      </c>
      <c r="FU42" s="4"/>
      <c r="FV42" s="92">
        <v>284.05</v>
      </c>
      <c r="FW42" s="116">
        <f>IF(FT42&gt;0,FV42/FT42,0)</f>
        <v>1.64190751</v>
      </c>
      <c r="FX42" s="98">
        <f>IF(GA42&gt;0,GA42/FV42,0)</f>
        <v>3163.33</v>
      </c>
      <c r="FY42" s="117">
        <f>FW42*FX42</f>
        <v>5193.8952799999997</v>
      </c>
      <c r="FZ42" s="98">
        <f>FY42*FT42</f>
        <v>898543.88</v>
      </c>
      <c r="GA42" s="92">
        <v>898543.89</v>
      </c>
      <c r="GB42" s="118">
        <f>GA42-FZ42</f>
        <v>0.01</v>
      </c>
      <c r="GC42" s="119">
        <f t="shared" si="336"/>
        <v>1.2107300000000001</v>
      </c>
      <c r="GD42" s="18">
        <f>SUM(GD44:GD57)</f>
        <v>309</v>
      </c>
      <c r="GE42" s="4"/>
      <c r="GF42" s="92">
        <v>429</v>
      </c>
      <c r="GG42" s="116">
        <f>IF(GD42&gt;0,GF42/GD42,0)</f>
        <v>1.3883495100000001</v>
      </c>
      <c r="GH42" s="98">
        <f>IF(GK42&gt;0,GK42/GF42,0)</f>
        <v>3163.33</v>
      </c>
      <c r="GI42" s="117">
        <f>GG42*GH42</f>
        <v>4391.8076600000004</v>
      </c>
      <c r="GJ42" s="98">
        <f>GI42*GD42</f>
        <v>1357068.57</v>
      </c>
      <c r="GK42" s="92">
        <v>1357068.57</v>
      </c>
      <c r="GL42" s="118">
        <f>GK42-GJ42</f>
        <v>0</v>
      </c>
      <c r="GM42" s="119">
        <f t="shared" si="341"/>
        <v>1.02376</v>
      </c>
      <c r="GN42" s="18">
        <f>SUM(GN44:GN57)</f>
        <v>154</v>
      </c>
      <c r="GO42" s="4"/>
      <c r="GP42" s="92">
        <v>171.15</v>
      </c>
      <c r="GQ42" s="116">
        <f>IF(GN42&gt;0,GP42/GN42,0)</f>
        <v>1.11136364</v>
      </c>
      <c r="GR42" s="98">
        <f>IF(GU42&gt;0,GU42/GP42,0)</f>
        <v>2644.05</v>
      </c>
      <c r="GS42" s="117">
        <f>GQ42*GR42</f>
        <v>2938.5010299999999</v>
      </c>
      <c r="GT42" s="98">
        <f>GS42*GN42</f>
        <v>452529.16</v>
      </c>
      <c r="GU42" s="92">
        <v>452529.16</v>
      </c>
      <c r="GV42" s="118">
        <f>GU42-GT42</f>
        <v>0</v>
      </c>
      <c r="GW42" s="119">
        <f t="shared" si="346"/>
        <v>0.68498000000000003</v>
      </c>
      <c r="GX42" s="18">
        <f>SUM(GX44:GX57)</f>
        <v>95</v>
      </c>
      <c r="GY42" s="4"/>
      <c r="GZ42" s="92">
        <v>164.85</v>
      </c>
      <c r="HA42" s="116">
        <f>IF(GX42&gt;0,GZ42/GX42,0)</f>
        <v>1.7352631599999999</v>
      </c>
      <c r="HB42" s="98">
        <f>IF(HE42&gt;0,HE42/GZ42,0)</f>
        <v>2644.05</v>
      </c>
      <c r="HC42" s="117">
        <f>HA42*HB42</f>
        <v>4588.1225599999998</v>
      </c>
      <c r="HD42" s="98">
        <f>HC42*GX42</f>
        <v>435871.64</v>
      </c>
      <c r="HE42" s="92">
        <v>435871.64</v>
      </c>
      <c r="HF42" s="118">
        <f>HE42-HD42</f>
        <v>0</v>
      </c>
      <c r="HG42" s="119">
        <f t="shared" si="351"/>
        <v>1.06952</v>
      </c>
      <c r="HH42" s="18">
        <f>SUM(HH44:HH57)</f>
        <v>165</v>
      </c>
      <c r="HI42" s="4"/>
      <c r="HJ42" s="92">
        <v>294.55</v>
      </c>
      <c r="HK42" s="116">
        <f>IF(HH42&gt;0,HJ42/HH42,0)</f>
        <v>1.7851515200000001</v>
      </c>
      <c r="HL42" s="98">
        <f>IF(HO42&gt;0,HO42/HJ42,0)</f>
        <v>2644.05</v>
      </c>
      <c r="HM42" s="117">
        <f>HK42*HL42</f>
        <v>4720.02988</v>
      </c>
      <c r="HN42" s="98">
        <f>HM42*HH42</f>
        <v>778804.93</v>
      </c>
      <c r="HO42" s="92">
        <v>778804.93</v>
      </c>
      <c r="HP42" s="118">
        <f>HO42-HN42</f>
        <v>0</v>
      </c>
      <c r="HQ42" s="119">
        <f t="shared" si="356"/>
        <v>1.1002700000000001</v>
      </c>
      <c r="HR42" s="18">
        <f>SUM(HR44:HR57)</f>
        <v>277</v>
      </c>
      <c r="HS42" s="4"/>
      <c r="HT42" s="92">
        <v>261.89999999999998</v>
      </c>
      <c r="HU42" s="116">
        <f>IF(HR42&gt;0,HT42/HR42,0)</f>
        <v>0.94548736</v>
      </c>
      <c r="HV42" s="98">
        <f>IF(HY42&gt;0,HY42/HT42,0)</f>
        <v>2644.05</v>
      </c>
      <c r="HW42" s="117">
        <f>HU42*HV42</f>
        <v>2499.9158499999999</v>
      </c>
      <c r="HX42" s="98">
        <f>HW42*HR42</f>
        <v>692476.69</v>
      </c>
      <c r="HY42" s="92">
        <v>692476.7</v>
      </c>
      <c r="HZ42" s="118">
        <f>HY42-HX42</f>
        <v>0.01</v>
      </c>
      <c r="IA42" s="119">
        <f t="shared" si="361"/>
        <v>0.58274999999999999</v>
      </c>
      <c r="IB42" s="18">
        <f>SUM(IB44:IB57)</f>
        <v>480</v>
      </c>
      <c r="IC42" s="4"/>
      <c r="ID42" s="92">
        <v>358.62</v>
      </c>
      <c r="IE42" s="116">
        <f>IF(IB42&gt;0,ID42/IB42,0)</f>
        <v>0.74712500000000004</v>
      </c>
      <c r="IF42" s="98">
        <f>IF(II42&gt;0,II42/ID42,0)</f>
        <v>3163.33</v>
      </c>
      <c r="IG42" s="117">
        <f>IE42*IF42</f>
        <v>2363.4029300000002</v>
      </c>
      <c r="IH42" s="98">
        <f>IG42*IB42</f>
        <v>1134433.4099999999</v>
      </c>
      <c r="II42" s="92">
        <v>1134433.3999999999</v>
      </c>
      <c r="IJ42" s="118">
        <f>II42-IH42</f>
        <v>-0.01</v>
      </c>
      <c r="IK42" s="119">
        <f t="shared" si="366"/>
        <v>0.55091999999999997</v>
      </c>
      <c r="IL42" s="18">
        <f>SUM(IL44:IL57)</f>
        <v>160</v>
      </c>
      <c r="IM42" s="4"/>
      <c r="IN42" s="92">
        <v>340</v>
      </c>
      <c r="IO42" s="116">
        <f>IF(IL42&gt;0,IN42/IL42,0)</f>
        <v>2.125</v>
      </c>
      <c r="IP42" s="98">
        <f>IF(IS42&gt;0,IS42/IN42,0)</f>
        <v>3163.33</v>
      </c>
      <c r="IQ42" s="117">
        <f>IO42*IP42</f>
        <v>6722.0762500000001</v>
      </c>
      <c r="IR42" s="98">
        <f>IQ42*IL42</f>
        <v>1075532.2</v>
      </c>
      <c r="IS42" s="92">
        <v>1075532.2</v>
      </c>
      <c r="IT42" s="118">
        <f>IS42-IR42</f>
        <v>0</v>
      </c>
      <c r="IU42" s="119">
        <f t="shared" si="371"/>
        <v>1.5669599999999999</v>
      </c>
      <c r="IV42" s="18">
        <f>SUM(IV44:IV57)</f>
        <v>109</v>
      </c>
      <c r="IW42" s="4"/>
      <c r="IX42" s="92">
        <v>169.2</v>
      </c>
      <c r="IY42" s="116">
        <f>IF(IV42&gt;0,IX42/IV42,0)</f>
        <v>1.55229358</v>
      </c>
      <c r="IZ42" s="98">
        <f>IF(JC42&gt;0,JC42/IX42,0)</f>
        <v>3163.33</v>
      </c>
      <c r="JA42" s="117">
        <f>IY42*IZ42</f>
        <v>4910.4168499999996</v>
      </c>
      <c r="JB42" s="98">
        <f>JA42*IV42</f>
        <v>535235.43999999994</v>
      </c>
      <c r="JC42" s="92">
        <v>535235.43999999994</v>
      </c>
      <c r="JD42" s="118">
        <f>JC42-JB42</f>
        <v>0</v>
      </c>
      <c r="JE42" s="119">
        <f t="shared" si="376"/>
        <v>1.1446499999999999</v>
      </c>
      <c r="JF42" s="18">
        <f>SUM(JF44:JF57)</f>
        <v>266</v>
      </c>
      <c r="JG42" s="4"/>
      <c r="JH42" s="92">
        <v>586.28</v>
      </c>
      <c r="JI42" s="116">
        <f>IF(JF42&gt;0,JH42/JF42,0)</f>
        <v>2.2040601500000001</v>
      </c>
      <c r="JJ42" s="98">
        <f>IF(JM42&gt;0,JM42/JH42,0)</f>
        <v>3158.77</v>
      </c>
      <c r="JK42" s="117">
        <f>JI42*JJ42</f>
        <v>6962.1190800000004</v>
      </c>
      <c r="JL42" s="98">
        <f>JK42*JF42</f>
        <v>1851923.68</v>
      </c>
      <c r="JM42" s="92">
        <f>1854597.11-2672.64</f>
        <v>1851924.47</v>
      </c>
      <c r="JN42" s="118">
        <f>JM42-JL42</f>
        <v>0.79</v>
      </c>
      <c r="JO42" s="119">
        <f t="shared" si="381"/>
        <v>1.6229199999999999</v>
      </c>
      <c r="JP42" s="18">
        <f>SUM(JP44:JP57)</f>
        <v>272</v>
      </c>
      <c r="JQ42" s="4"/>
      <c r="JR42" s="92">
        <v>300</v>
      </c>
      <c r="JS42" s="116">
        <f>IF(JP42&gt;0,JR42/JP42,0)</f>
        <v>1.10294118</v>
      </c>
      <c r="JT42" s="98">
        <f>IF(JW42&gt;0,JW42/JR42,0)</f>
        <v>3163.33</v>
      </c>
      <c r="JU42" s="117">
        <f>JS42*JT42</f>
        <v>3488.9669199999998</v>
      </c>
      <c r="JV42" s="98">
        <f>JU42*JP42</f>
        <v>948999</v>
      </c>
      <c r="JW42" s="92">
        <v>948999</v>
      </c>
      <c r="JX42" s="118">
        <f>JW42-JV42</f>
        <v>0</v>
      </c>
      <c r="JY42" s="119">
        <f t="shared" si="386"/>
        <v>0.81330000000000002</v>
      </c>
      <c r="JZ42" s="18">
        <f>SUM(JZ44:JZ57)</f>
        <v>0</v>
      </c>
      <c r="KA42" s="4"/>
      <c r="KB42" s="92"/>
      <c r="KC42" s="116">
        <f>IF(JZ42&gt;0,KB42/JZ42,0)</f>
        <v>0</v>
      </c>
      <c r="KD42" s="98">
        <f>IF(KG42&gt;0,KG42/KB42,0)</f>
        <v>0</v>
      </c>
      <c r="KE42" s="117">
        <f>KC42*KD42</f>
        <v>0</v>
      </c>
      <c r="KF42" s="98">
        <f>KE42*JZ42</f>
        <v>0</v>
      </c>
      <c r="KG42" s="92"/>
      <c r="KH42" s="118">
        <f>KG42-KF42</f>
        <v>0</v>
      </c>
      <c r="KI42" s="119">
        <f t="shared" si="391"/>
        <v>0</v>
      </c>
      <c r="KJ42" s="18">
        <f>SUM(KJ44:KJ57)</f>
        <v>163</v>
      </c>
      <c r="KK42" s="4"/>
      <c r="KL42" s="92">
        <v>143.86000000000001</v>
      </c>
      <c r="KM42" s="116">
        <f>IF(KJ42&gt;0,KL42/KJ42,0)</f>
        <v>0.88257669000000005</v>
      </c>
      <c r="KN42" s="98">
        <f>IF(KQ42&gt;0,KQ42/KL42,0)</f>
        <v>2644.05</v>
      </c>
      <c r="KO42" s="117">
        <f>KM42*KN42</f>
        <v>2333.5769</v>
      </c>
      <c r="KP42" s="98">
        <f>KO42*KJ42</f>
        <v>380373.03</v>
      </c>
      <c r="KQ42" s="92">
        <v>380373.03</v>
      </c>
      <c r="KR42" s="118">
        <f>KQ42-KP42</f>
        <v>0</v>
      </c>
      <c r="KS42" s="119">
        <f t="shared" si="396"/>
        <v>0.54396999999999995</v>
      </c>
      <c r="KT42" s="18">
        <f>SUM(KT44:KT57)</f>
        <v>343</v>
      </c>
      <c r="KU42" s="4"/>
      <c r="KV42" s="92">
        <v>473.9</v>
      </c>
      <c r="KW42" s="116">
        <f>IF(KT42&gt;0,KV42/KT42,0)</f>
        <v>1.38163265</v>
      </c>
      <c r="KX42" s="98">
        <f>IF(LA42&gt;0,LA42/KV42,0)</f>
        <v>2644.05</v>
      </c>
      <c r="KY42" s="117">
        <f>KW42*KX42</f>
        <v>3653.10581</v>
      </c>
      <c r="KZ42" s="98">
        <f>KY42*KT42</f>
        <v>1253015.29</v>
      </c>
      <c r="LA42" s="92">
        <v>1253015.3</v>
      </c>
      <c r="LB42" s="118">
        <f>LA42-KZ42</f>
        <v>0.01</v>
      </c>
      <c r="LC42" s="119">
        <f t="shared" si="401"/>
        <v>0.85155999999999998</v>
      </c>
      <c r="LD42" s="18">
        <f>SUM(LD44:LD57)</f>
        <v>286</v>
      </c>
      <c r="LE42" s="4"/>
      <c r="LF42" s="92">
        <v>495</v>
      </c>
      <c r="LG42" s="116">
        <f>IF(LD42&gt;0,LF42/LD42,0)</f>
        <v>1.7307692299999999</v>
      </c>
      <c r="LH42" s="98">
        <f>IF(LK42&gt;0,LK42/LF42,0)</f>
        <v>3163.33</v>
      </c>
      <c r="LI42" s="117">
        <f>LG42*LH42</f>
        <v>5474.9942300000002</v>
      </c>
      <c r="LJ42" s="98">
        <f>LI42*LD42</f>
        <v>1565848.35</v>
      </c>
      <c r="LK42" s="92">
        <v>1565848.35</v>
      </c>
      <c r="LL42" s="118">
        <f>LK42-LJ42</f>
        <v>0</v>
      </c>
      <c r="LM42" s="119">
        <f t="shared" si="406"/>
        <v>1.27626</v>
      </c>
      <c r="LN42" s="18">
        <f>SUM(LN44:LN57)</f>
        <v>248</v>
      </c>
      <c r="LO42" s="4"/>
      <c r="LP42" s="92">
        <v>555</v>
      </c>
      <c r="LQ42" s="116">
        <f>IF(LN42&gt;0,LP42/LN42,0)</f>
        <v>2.2379032300000001</v>
      </c>
      <c r="LR42" s="98">
        <f>IF(LU42&gt;0,LU42/LP42,0)</f>
        <v>2644.05</v>
      </c>
      <c r="LS42" s="117">
        <f>LQ42*LR42</f>
        <v>5917.1280399999996</v>
      </c>
      <c r="LT42" s="98">
        <f>LS42*LN42</f>
        <v>1467447.75</v>
      </c>
      <c r="LU42" s="92">
        <v>1467447.75</v>
      </c>
      <c r="LV42" s="118">
        <f>LU42-LT42</f>
        <v>0</v>
      </c>
      <c r="LW42" s="119">
        <f t="shared" si="411"/>
        <v>1.3793200000000001</v>
      </c>
      <c r="LX42" s="18">
        <f>SUM(LX44:LX57)</f>
        <v>116</v>
      </c>
      <c r="LY42" s="4"/>
      <c r="LZ42" s="92">
        <v>374.23</v>
      </c>
      <c r="MA42" s="116">
        <f>IF(LX42&gt;0,LZ42/LX42,0)</f>
        <v>3.2261206900000001</v>
      </c>
      <c r="MB42" s="98">
        <f>IF(ME42&gt;0,ME42/LZ42,0)</f>
        <v>3163.33</v>
      </c>
      <c r="MC42" s="117">
        <f>MA42*MB42</f>
        <v>10205.28436</v>
      </c>
      <c r="MD42" s="98">
        <f>MC42*LX42</f>
        <v>1183812.99</v>
      </c>
      <c r="ME42" s="92">
        <v>1183812.99</v>
      </c>
      <c r="MF42" s="118">
        <f>ME42-MD42</f>
        <v>0</v>
      </c>
      <c r="MG42" s="119">
        <f t="shared" si="416"/>
        <v>2.3789199999999999</v>
      </c>
      <c r="MH42" s="18">
        <f>SUM(MH44:MH57)</f>
        <v>145</v>
      </c>
      <c r="MI42" s="4"/>
      <c r="MJ42" s="92">
        <v>235.72</v>
      </c>
      <c r="MK42" s="116">
        <f>IF(MH42&gt;0,MJ42/MH42,0)</f>
        <v>1.6256551699999999</v>
      </c>
      <c r="ML42" s="98">
        <f>IF(MO42&gt;0,MO42/MJ42,0)</f>
        <v>2644.05</v>
      </c>
      <c r="MM42" s="117">
        <f>MK42*ML42</f>
        <v>4298.3135499999999</v>
      </c>
      <c r="MN42" s="98">
        <f>MM42*MH42</f>
        <v>623255.46</v>
      </c>
      <c r="MO42" s="92">
        <v>623255.47</v>
      </c>
      <c r="MP42" s="118">
        <f>MO42-MN42</f>
        <v>0.01</v>
      </c>
      <c r="MQ42" s="119">
        <f t="shared" si="421"/>
        <v>1.00197</v>
      </c>
      <c r="MR42" s="18">
        <f>SUM(MR44:MR57)</f>
        <v>314</v>
      </c>
      <c r="MS42" s="4"/>
      <c r="MT42" s="92">
        <v>639</v>
      </c>
      <c r="MU42" s="116">
        <f>IF(MR42&gt;0,MT42/MR42,0)</f>
        <v>2.0350318500000002</v>
      </c>
      <c r="MV42" s="98">
        <f>IF(MY42&gt;0,MY42/MT42,0)</f>
        <v>3163.33</v>
      </c>
      <c r="MW42" s="117">
        <f>MU42*MV42</f>
        <v>6437.4772999999996</v>
      </c>
      <c r="MX42" s="98">
        <f>MW42*MR42</f>
        <v>2021367.87</v>
      </c>
      <c r="MY42" s="92">
        <v>2021367.87</v>
      </c>
      <c r="MZ42" s="118">
        <f>MY42-MX42</f>
        <v>0</v>
      </c>
      <c r="NA42" s="119">
        <f t="shared" si="426"/>
        <v>1.5006200000000001</v>
      </c>
      <c r="NB42" s="18">
        <f>SUM(NB44:NB57)</f>
        <v>101</v>
      </c>
      <c r="NC42" s="4"/>
      <c r="ND42" s="92">
        <v>146.72</v>
      </c>
      <c r="NE42" s="116">
        <f>IF(NB42&gt;0,ND42/NB42,0)</f>
        <v>1.45267327</v>
      </c>
      <c r="NF42" s="98">
        <f>IF(NI42&gt;0,NI42/ND42,0)</f>
        <v>2644.05</v>
      </c>
      <c r="NG42" s="117">
        <f>NE42*NF42</f>
        <v>3840.94076</v>
      </c>
      <c r="NH42" s="98">
        <f>NG42*NB42</f>
        <v>387935.02</v>
      </c>
      <c r="NI42" s="92">
        <v>387935.02</v>
      </c>
      <c r="NJ42" s="118">
        <f>NI42-NH42</f>
        <v>0</v>
      </c>
      <c r="NK42" s="119">
        <f t="shared" si="431"/>
        <v>0.89534999999999998</v>
      </c>
      <c r="NL42" s="18">
        <f>SUM(NL44:NL57)</f>
        <v>153</v>
      </c>
      <c r="NM42" s="4"/>
      <c r="NN42" s="92">
        <v>233</v>
      </c>
      <c r="NO42" s="116">
        <f>IF(NL42&gt;0,NN42/NL42,0)</f>
        <v>1.5228758200000001</v>
      </c>
      <c r="NP42" s="98">
        <f>IF(NS42&gt;0,NS42/NN42,0)</f>
        <v>3163.33</v>
      </c>
      <c r="NQ42" s="117">
        <f>NO42*NP42</f>
        <v>4817.3587699999998</v>
      </c>
      <c r="NR42" s="98">
        <f>NQ42*NL42</f>
        <v>737055.89</v>
      </c>
      <c r="NS42" s="92">
        <v>737055.89</v>
      </c>
      <c r="NT42" s="118">
        <f>NS42-NR42</f>
        <v>0</v>
      </c>
      <c r="NU42" s="119">
        <f t="shared" si="436"/>
        <v>1.12296</v>
      </c>
      <c r="NV42" s="18">
        <f>SUM(NV44:NV57)</f>
        <v>482</v>
      </c>
      <c r="NW42" s="4"/>
      <c r="NX42" s="92">
        <v>826.92</v>
      </c>
      <c r="NY42" s="116">
        <f>IF(NV42&gt;0,NX42/NV42,0)</f>
        <v>1.7156016599999999</v>
      </c>
      <c r="NZ42" s="98">
        <f>IF(OC42&gt;0,OC42/NX42,0)</f>
        <v>3163.33</v>
      </c>
      <c r="OA42" s="117">
        <f>NY42*NZ42</f>
        <v>5427.0141999999996</v>
      </c>
      <c r="OB42" s="98">
        <f>OA42*NV42</f>
        <v>2615820.84</v>
      </c>
      <c r="OC42" s="92">
        <v>2615820.84</v>
      </c>
      <c r="OD42" s="118">
        <f>OC42-OB42</f>
        <v>0</v>
      </c>
      <c r="OE42" s="119">
        <f t="shared" si="441"/>
        <v>1.2650699999999999</v>
      </c>
      <c r="OF42" s="18">
        <f>SUM(OF44:OF57)</f>
        <v>175</v>
      </c>
      <c r="OG42" s="4"/>
      <c r="OH42" s="92">
        <v>282.06</v>
      </c>
      <c r="OI42" s="116">
        <f>IF(OF42&gt;0,OH42/OF42,0)</f>
        <v>1.6117714299999999</v>
      </c>
      <c r="OJ42" s="98">
        <f>IF(OM42&gt;0,OM42/OH42,0)</f>
        <v>3163.33</v>
      </c>
      <c r="OK42" s="117">
        <f>OI42*OJ42</f>
        <v>5098.5649199999998</v>
      </c>
      <c r="OL42" s="98">
        <f>OK42*OF42</f>
        <v>892248.86</v>
      </c>
      <c r="OM42" s="92">
        <v>892248.86</v>
      </c>
      <c r="ON42" s="118">
        <f>OM42-OL42</f>
        <v>0</v>
      </c>
      <c r="OO42" s="119">
        <f t="shared" si="446"/>
        <v>1.18851</v>
      </c>
      <c r="OP42" s="18">
        <f>SUM(OP44:OP57)</f>
        <v>141</v>
      </c>
      <c r="OQ42" s="4"/>
      <c r="OR42" s="92">
        <v>178.47</v>
      </c>
      <c r="OS42" s="116">
        <f>IF(OP42&gt;0,OR42/OP42,0)</f>
        <v>1.2657446800000001</v>
      </c>
      <c r="OT42" s="98">
        <f>IF(OW42&gt;0,OW42/OR42,0)</f>
        <v>2284.19</v>
      </c>
      <c r="OU42" s="117">
        <f>OS42*OT42</f>
        <v>2891.2013400000001</v>
      </c>
      <c r="OV42" s="98">
        <f>OU42*OP42</f>
        <v>407659.39</v>
      </c>
      <c r="OW42" s="92">
        <v>407659.39</v>
      </c>
      <c r="OX42" s="118">
        <f>OW42-OV42</f>
        <v>0</v>
      </c>
      <c r="OY42" s="119">
        <f t="shared" si="451"/>
        <v>0.67396</v>
      </c>
      <c r="OZ42" s="18">
        <f>SUM(OZ44:OZ57)</f>
        <v>226</v>
      </c>
      <c r="PA42" s="4"/>
      <c r="PB42" s="92">
        <v>148.44999999999999</v>
      </c>
      <c r="PC42" s="116">
        <f>IF(OZ42&gt;0,PB42/OZ42,0)</f>
        <v>0.65685841</v>
      </c>
      <c r="PD42" s="98">
        <f>IF(PG42&gt;0,PG42/PB42,0)</f>
        <v>3163.33</v>
      </c>
      <c r="PE42" s="117">
        <f>PC42*PD42</f>
        <v>2077.8599100000001</v>
      </c>
      <c r="PF42" s="98">
        <f>PE42*OZ42</f>
        <v>469596.34</v>
      </c>
      <c r="PG42" s="92">
        <v>469596.34</v>
      </c>
      <c r="PH42" s="118">
        <f>PG42-PF42</f>
        <v>0</v>
      </c>
      <c r="PI42" s="119">
        <f t="shared" si="456"/>
        <v>0.48436000000000001</v>
      </c>
      <c r="PJ42" s="18">
        <f>SUM(PJ44:PJ57)</f>
        <v>67</v>
      </c>
      <c r="PK42" s="4"/>
      <c r="PL42" s="92">
        <v>97.97</v>
      </c>
      <c r="PM42" s="116">
        <f>IF(PJ42&gt;0,PL42/PJ42,0)</f>
        <v>1.4622388100000001</v>
      </c>
      <c r="PN42" s="98">
        <f>IF(PQ42&gt;0,PQ42/PL42,0)</f>
        <v>3163.33</v>
      </c>
      <c r="PO42" s="117">
        <f>PM42*PN42</f>
        <v>4625.5438899999999</v>
      </c>
      <c r="PP42" s="98">
        <f>PO42*PJ42</f>
        <v>309911.44</v>
      </c>
      <c r="PQ42" s="92">
        <v>309911.44</v>
      </c>
      <c r="PR42" s="118">
        <f>PQ42-PP42</f>
        <v>0</v>
      </c>
      <c r="PS42" s="119">
        <f t="shared" si="461"/>
        <v>1.0782400000000001</v>
      </c>
      <c r="PT42" s="18">
        <f>SUM(PT44:PT57)</f>
        <v>147</v>
      </c>
      <c r="PU42" s="4"/>
      <c r="PV42" s="92">
        <v>282.14999999999998</v>
      </c>
      <c r="PW42" s="116">
        <f>IF(PT42&gt;0,PV42/PT42,0)</f>
        <v>1.91938776</v>
      </c>
      <c r="PX42" s="98">
        <f>IF(QA42&gt;0,QA42/PV42,0)</f>
        <v>3163.33</v>
      </c>
      <c r="PY42" s="117">
        <f>PW42*PX42</f>
        <v>6071.6568799999995</v>
      </c>
      <c r="PZ42" s="98">
        <f>PY42*PT42</f>
        <v>892533.56</v>
      </c>
      <c r="QA42" s="92">
        <v>892533.56</v>
      </c>
      <c r="QB42" s="118">
        <f>QA42-PZ42</f>
        <v>0</v>
      </c>
      <c r="QC42" s="119">
        <f t="shared" si="466"/>
        <v>1.41534</v>
      </c>
      <c r="QD42" s="18">
        <f>SUM(QD44:QD57)</f>
        <v>0</v>
      </c>
      <c r="QE42" s="4"/>
      <c r="QF42" s="92"/>
      <c r="QG42" s="116">
        <f>IF(QD42&gt;0,QF42/QD42,0)</f>
        <v>0</v>
      </c>
      <c r="QH42" s="98">
        <f>IF(QK42&gt;0,QK42/QF42,0)</f>
        <v>0</v>
      </c>
      <c r="QI42" s="117">
        <f>QG42*QH42</f>
        <v>0</v>
      </c>
      <c r="QJ42" s="98">
        <f>QI42*QD42</f>
        <v>0</v>
      </c>
      <c r="QK42" s="92"/>
      <c r="QL42" s="118">
        <f>QK42-QJ42</f>
        <v>0</v>
      </c>
      <c r="QM42" s="119">
        <f t="shared" si="471"/>
        <v>0</v>
      </c>
      <c r="QN42" s="18">
        <f>SUM(QN44:QN57)</f>
        <v>244</v>
      </c>
      <c r="QO42" s="4"/>
      <c r="QP42" s="92">
        <v>193.74</v>
      </c>
      <c r="QQ42" s="116">
        <f>IF(QN42&gt;0,QP42/QN42,0)</f>
        <v>0.79401639000000002</v>
      </c>
      <c r="QR42" s="98">
        <f>IF(QU42&gt;0,QU42/QP42,0)</f>
        <v>3163.33</v>
      </c>
      <c r="QS42" s="117">
        <f>QQ42*QR42</f>
        <v>2511.73587</v>
      </c>
      <c r="QT42" s="98">
        <f>QS42*QN42</f>
        <v>612863.55000000005</v>
      </c>
      <c r="QU42" s="92">
        <v>612863.55000000005</v>
      </c>
      <c r="QV42" s="118">
        <f>QU42-QT42</f>
        <v>0</v>
      </c>
      <c r="QW42" s="119">
        <f t="shared" si="476"/>
        <v>0.58550000000000002</v>
      </c>
      <c r="QX42" s="18">
        <f>SUM(QX44:QX57)</f>
        <v>155</v>
      </c>
      <c r="QY42" s="4"/>
      <c r="QZ42" s="92">
        <v>186</v>
      </c>
      <c r="RA42" s="116">
        <f>IF(QX42&gt;0,QZ42/QX42,0)</f>
        <v>1.2</v>
      </c>
      <c r="RB42" s="98">
        <f>IF(RE42&gt;0,RE42/QZ42,0)</f>
        <v>2644.05</v>
      </c>
      <c r="RC42" s="117">
        <f>RA42*RB42</f>
        <v>3172.86</v>
      </c>
      <c r="RD42" s="98">
        <f>RC42*QX42</f>
        <v>491793.3</v>
      </c>
      <c r="RE42" s="92">
        <v>491793.3</v>
      </c>
      <c r="RF42" s="118">
        <f>RE42-RD42</f>
        <v>0</v>
      </c>
      <c r="RG42" s="119">
        <f t="shared" si="481"/>
        <v>0.73960999999999999</v>
      </c>
      <c r="RH42" s="18">
        <f>SUM(RH44:RH57)</f>
        <v>156</v>
      </c>
      <c r="RI42" s="4"/>
      <c r="RJ42" s="92">
        <v>329</v>
      </c>
      <c r="RK42" s="116">
        <f>IF(RH42&gt;0,RJ42/RH42,0)</f>
        <v>2.1089743599999999</v>
      </c>
      <c r="RL42" s="98">
        <f>IF(RO42&gt;0,RO42/RJ42,0)</f>
        <v>3163.33</v>
      </c>
      <c r="RM42" s="117">
        <f>RK42*RL42</f>
        <v>6671.3818600000004</v>
      </c>
      <c r="RN42" s="98">
        <f>RM42*RH42</f>
        <v>1040735.57</v>
      </c>
      <c r="RO42" s="92">
        <v>1040735.57</v>
      </c>
      <c r="RP42" s="118">
        <f>RO42-RN42</f>
        <v>0</v>
      </c>
      <c r="RQ42" s="119">
        <f t="shared" si="486"/>
        <v>1.55514</v>
      </c>
      <c r="RR42" s="18">
        <f>SUM(RR44:RR57)</f>
        <v>141</v>
      </c>
      <c r="RS42" s="4"/>
      <c r="RT42" s="92">
        <v>280.58</v>
      </c>
      <c r="RU42" s="116">
        <f>IF(RR42&gt;0,RT42/RR42,0)</f>
        <v>1.98992908</v>
      </c>
      <c r="RV42" s="98">
        <f>IF(RY42&gt;0,RY42/RT42,0)</f>
        <v>3163.33</v>
      </c>
      <c r="RW42" s="117">
        <f>RU42*RV42</f>
        <v>6294.8023599999997</v>
      </c>
      <c r="RX42" s="98">
        <f>RW42*RR42</f>
        <v>887567.13</v>
      </c>
      <c r="RY42" s="92">
        <v>887567.13</v>
      </c>
      <c r="RZ42" s="118">
        <f>RY42-RX42</f>
        <v>0</v>
      </c>
      <c r="SA42" s="119">
        <f t="shared" si="491"/>
        <v>1.46736</v>
      </c>
      <c r="SB42" s="18">
        <f>SUM(SB44:SB57)</f>
        <v>359</v>
      </c>
      <c r="SC42" s="4"/>
      <c r="SD42" s="92">
        <v>674.97</v>
      </c>
      <c r="SE42" s="116">
        <f>IF(SB42&gt;0,SD42/SB42,0)</f>
        <v>1.8801392800000001</v>
      </c>
      <c r="SF42" s="98">
        <f>IF(SI42&gt;0,SI42/SD42,0)</f>
        <v>3163.33</v>
      </c>
      <c r="SG42" s="117">
        <f>SE42*SF42</f>
        <v>5947.5009899999995</v>
      </c>
      <c r="SH42" s="98">
        <f>SG42*SB42</f>
        <v>2135152.86</v>
      </c>
      <c r="SI42" s="92">
        <v>2135152.85</v>
      </c>
      <c r="SJ42" s="118">
        <f>SI42-SH42</f>
        <v>-0.01</v>
      </c>
      <c r="SK42" s="119">
        <f t="shared" si="496"/>
        <v>1.3864000000000001</v>
      </c>
      <c r="SL42" s="18">
        <f>SUM(SL44:SL57)</f>
        <v>84</v>
      </c>
      <c r="SM42" s="4"/>
      <c r="SN42" s="92">
        <v>0</v>
      </c>
      <c r="SO42" s="116">
        <f>IF(SL42&gt;0,SN42/SL42,0)</f>
        <v>0</v>
      </c>
      <c r="SP42" s="98">
        <f>IF(SS42&gt;0,SS42/SN42,0)</f>
        <v>0</v>
      </c>
      <c r="SQ42" s="117">
        <f>SO42*SP42</f>
        <v>0</v>
      </c>
      <c r="SR42" s="98">
        <f>SQ42*SL42</f>
        <v>0</v>
      </c>
      <c r="SS42" s="92">
        <v>0</v>
      </c>
      <c r="ST42" s="118">
        <f>SS42-SR42</f>
        <v>0</v>
      </c>
      <c r="SU42" s="119">
        <f t="shared" si="501"/>
        <v>0</v>
      </c>
      <c r="SV42" s="18">
        <f>SUM(SV44:SV57)</f>
        <v>299</v>
      </c>
      <c r="SW42" s="4"/>
      <c r="SX42" s="92">
        <v>423.7</v>
      </c>
      <c r="SY42" s="116">
        <f>IF(SV42&gt;0,SX42/SV42,0)</f>
        <v>1.41705686</v>
      </c>
      <c r="SZ42" s="98">
        <f>IF(TC42&gt;0,TC42/SX42,0)</f>
        <v>2644.05</v>
      </c>
      <c r="TA42" s="117">
        <f>SY42*SZ42</f>
        <v>3746.76919</v>
      </c>
      <c r="TB42" s="98">
        <f>TA42*SV42</f>
        <v>1120283.99</v>
      </c>
      <c r="TC42" s="92">
        <v>1120283.99</v>
      </c>
      <c r="TD42" s="118">
        <f>TC42-TB42</f>
        <v>0</v>
      </c>
      <c r="TE42" s="119">
        <f t="shared" si="506"/>
        <v>0.87339999999999995</v>
      </c>
      <c r="TF42" s="18">
        <f>SUM(TF44:TF57)</f>
        <v>265</v>
      </c>
      <c r="TG42" s="4"/>
      <c r="TH42" s="92">
        <v>352.06</v>
      </c>
      <c r="TI42" s="116">
        <f>IF(TF42&gt;0,TH42/TF42,0)</f>
        <v>1.3285283000000001</v>
      </c>
      <c r="TJ42" s="98">
        <f>IF(TM42&gt;0,TM42/TH42,0)</f>
        <v>3163.33</v>
      </c>
      <c r="TK42" s="117">
        <f>TI42*TJ42</f>
        <v>4202.5734300000004</v>
      </c>
      <c r="TL42" s="98">
        <f>TK42*TF42</f>
        <v>1113681.96</v>
      </c>
      <c r="TM42" s="92">
        <v>1113681.96</v>
      </c>
      <c r="TN42" s="118">
        <f>TM42-TL42</f>
        <v>0</v>
      </c>
      <c r="TO42" s="119">
        <f t="shared" si="511"/>
        <v>0.97965000000000002</v>
      </c>
      <c r="TP42" s="18">
        <f>SUM(TP44:TP57)</f>
        <v>151</v>
      </c>
      <c r="TQ42" s="4"/>
      <c r="TR42" s="92">
        <v>254.64</v>
      </c>
      <c r="TS42" s="116">
        <f>IF(TP42&gt;0,TR42/TP42,0)</f>
        <v>1.6863576199999999</v>
      </c>
      <c r="TT42" s="98">
        <f>IF(TW42&gt;0,TW42/TR42,0)</f>
        <v>3163.33</v>
      </c>
      <c r="TU42" s="117">
        <f>TS42*TT42</f>
        <v>5334.5056500000001</v>
      </c>
      <c r="TV42" s="98">
        <f>TU42*TP42</f>
        <v>805510.35</v>
      </c>
      <c r="TW42" s="92">
        <v>805510.35</v>
      </c>
      <c r="TX42" s="118">
        <f>TW42-TV42</f>
        <v>0</v>
      </c>
      <c r="TY42" s="119">
        <f t="shared" si="516"/>
        <v>1.2435099999999999</v>
      </c>
      <c r="TZ42" s="18">
        <f>SUM(TZ44:TZ57)</f>
        <v>254</v>
      </c>
      <c r="UA42" s="4"/>
      <c r="UB42" s="92">
        <v>423.3</v>
      </c>
      <c r="UC42" s="116">
        <f>IF(TZ42&gt;0,UB42/TZ42,0)</f>
        <v>1.6665354299999999</v>
      </c>
      <c r="UD42" s="98">
        <f>IF(UG42&gt;0,UG42/UB42,0)</f>
        <v>2644.05</v>
      </c>
      <c r="UE42" s="117">
        <f>UC42*UD42</f>
        <v>4406.4030000000002</v>
      </c>
      <c r="UF42" s="98">
        <f>UE42*TZ42</f>
        <v>1119226.3600000001</v>
      </c>
      <c r="UG42" s="92">
        <v>1119226.3700000001</v>
      </c>
      <c r="UH42" s="118">
        <f>UG42-UF42</f>
        <v>0.01</v>
      </c>
      <c r="UI42" s="119">
        <f t="shared" si="521"/>
        <v>1.0271600000000001</v>
      </c>
      <c r="UJ42" s="18">
        <f>SUM(UJ44:UJ57)</f>
        <v>192</v>
      </c>
      <c r="UK42" s="4"/>
      <c r="UL42" s="92">
        <v>256.98</v>
      </c>
      <c r="UM42" s="116">
        <f>IF(UJ42&gt;0,UL42/UJ42,0)</f>
        <v>1.3384374999999999</v>
      </c>
      <c r="UN42" s="98">
        <f>IF(UQ42&gt;0,UQ42/UL42,0)</f>
        <v>2644.05</v>
      </c>
      <c r="UO42" s="117">
        <f>UM42*UN42</f>
        <v>3538.8956699999999</v>
      </c>
      <c r="UP42" s="98">
        <f>UO42*UJ42</f>
        <v>679467.97</v>
      </c>
      <c r="UQ42" s="92">
        <v>679467.97</v>
      </c>
      <c r="UR42" s="118">
        <f>UQ42-UP42</f>
        <v>0</v>
      </c>
      <c r="US42" s="119">
        <f t="shared" si="526"/>
        <v>0.82494000000000001</v>
      </c>
      <c r="UT42" s="18">
        <f>SUM(UT44:UT57)</f>
        <v>329</v>
      </c>
      <c r="UU42" s="4"/>
      <c r="UV42" s="92">
        <v>445.31</v>
      </c>
      <c r="UW42" s="116">
        <f>IF(UT42&gt;0,UV42/UT42,0)</f>
        <v>1.3535258400000001</v>
      </c>
      <c r="UX42" s="98">
        <f>IF(VA42&gt;0,VA42/UV42,0)</f>
        <v>2644.05</v>
      </c>
      <c r="UY42" s="117">
        <f>UW42*UX42</f>
        <v>3578.79</v>
      </c>
      <c r="UZ42" s="98">
        <f>UY42*UT42</f>
        <v>1177421.9099999999</v>
      </c>
      <c r="VA42" s="92">
        <v>1177421.9099999999</v>
      </c>
      <c r="VB42" s="118">
        <f>VA42-UZ42</f>
        <v>0</v>
      </c>
      <c r="VC42" s="119">
        <f t="shared" si="531"/>
        <v>0.83423999999999998</v>
      </c>
      <c r="VD42" s="18">
        <f>SUM(VD44:VD57)</f>
        <v>318</v>
      </c>
      <c r="VE42" s="4"/>
      <c r="VF42" s="92">
        <v>655.28</v>
      </c>
      <c r="VG42" s="116">
        <f>IF(VD42&gt;0,VF42/VD42,0)</f>
        <v>2.06062893</v>
      </c>
      <c r="VH42" s="98">
        <f>IF(VK42&gt;0,VK42/VF42,0)</f>
        <v>2644.05</v>
      </c>
      <c r="VI42" s="117">
        <f>VG42*VH42</f>
        <v>5448.4059200000002</v>
      </c>
      <c r="VJ42" s="98">
        <f>VI42*VD42</f>
        <v>1732593.08</v>
      </c>
      <c r="VK42" s="92">
        <v>1732593.08</v>
      </c>
      <c r="VL42" s="118">
        <f>VK42-VJ42</f>
        <v>0</v>
      </c>
      <c r="VM42" s="119">
        <f t="shared" si="536"/>
        <v>1.27006</v>
      </c>
      <c r="VN42" s="18">
        <f>SUM(VN44:VN57)</f>
        <v>515</v>
      </c>
      <c r="VO42" s="4"/>
      <c r="VP42" s="92">
        <v>439</v>
      </c>
      <c r="VQ42" s="116">
        <f>IF(VN42&gt;0,VP42/VN42,0)</f>
        <v>0.85242717999999995</v>
      </c>
      <c r="VR42" s="98">
        <f>IF(VU42&gt;0,VU42/VP42,0)</f>
        <v>2644.05</v>
      </c>
      <c r="VS42" s="117">
        <f>VQ42*VR42</f>
        <v>2253.8600900000001</v>
      </c>
      <c r="VT42" s="98">
        <f>VS42*VN42</f>
        <v>1160737.95</v>
      </c>
      <c r="VU42" s="92">
        <v>1160737.95</v>
      </c>
      <c r="VV42" s="118">
        <f>VU42-VT42</f>
        <v>0</v>
      </c>
      <c r="VW42" s="119">
        <f t="shared" si="541"/>
        <v>0.52539000000000002</v>
      </c>
      <c r="VX42" s="18">
        <f>SUM(VX44:VX57)</f>
        <v>345</v>
      </c>
      <c r="VY42" s="4"/>
      <c r="VZ42" s="92">
        <v>608.47</v>
      </c>
      <c r="WA42" s="116">
        <f>IF(VX42&gt;0,VZ42/VX42,0)</f>
        <v>1.76368116</v>
      </c>
      <c r="WB42" s="98">
        <f>IF(WE42&gt;0,WE42/VZ42,0)</f>
        <v>2644.05</v>
      </c>
      <c r="WC42" s="117">
        <f>WA42*WB42</f>
        <v>4663.2611699999998</v>
      </c>
      <c r="WD42" s="98">
        <f>WC42*VX42</f>
        <v>1608825.1</v>
      </c>
      <c r="WE42" s="92">
        <v>1608825.1</v>
      </c>
      <c r="WF42" s="118">
        <f>WE42-WD42</f>
        <v>0</v>
      </c>
      <c r="WG42" s="119">
        <f t="shared" si="546"/>
        <v>1.08704</v>
      </c>
      <c r="WH42" s="18">
        <f>SUM(WH44:WH57)</f>
        <v>12167</v>
      </c>
      <c r="WI42" s="4"/>
      <c r="WJ42" s="124">
        <f>H42+R42+AB42+AL42+AV42+BF42+BP42+BZ42+CJ42+CT42+DD42+DN42+DX42+EH42+ER42+FB42+FL42+FV42+GF42+GP42+GZ42+HJ42+HT42+ID42+IN42+IX42+JH42+JR42+KB42+KL42+KV42+LF42+LP42+LZ42+MJ42+MT42+ND42+NN42+NX42+OH42+OR42+PB42+PL42+PV42+QF42+QP42+QZ42+RJ42+RT42+SD42+SN42+SX42+TH42+TR42+UB42+UL42+UV42+VF42+VP42+VZ42</f>
        <v>17918.45</v>
      </c>
      <c r="WK42" s="116">
        <f>IF(WH42&gt;0,WJ42/WH42,0)</f>
        <v>1.47270897</v>
      </c>
      <c r="WL42" s="98">
        <f>IF(WO42&gt;0,WO42/WJ42,0)</f>
        <v>2912.92</v>
      </c>
      <c r="WM42" s="117">
        <f>WK42*WL42</f>
        <v>4289.8834100000004</v>
      </c>
      <c r="WN42" s="98">
        <f>WM42*WH42</f>
        <v>52195011.450000003</v>
      </c>
      <c r="WO42" s="124">
        <f>M42+W42+AG42+AQ42+BA42+BK42+BU42+CE42+CO42+CY42+DI42+DS42+EC42+EM42+EW42+FG42+FQ42+GA42+GK42+GU42+HE42+HO42+HY42+II42+IS42+JC42+JM42+JW42+KG42+KQ42+LA42+LK42+LU42+ME42+MO42+MY42+NI42+NS42+OC42+OM42+OW42+PG42+PQ42+QA42+QK42+QU42+RE42+RO42+RY42+SI42+SS42+TC42+TM42+TW42+UG42+UQ42+VA42+VK42+VU42+WE42</f>
        <v>52194926.640000001</v>
      </c>
      <c r="WP42" s="118">
        <f>WO42-WN42</f>
        <v>-84.81</v>
      </c>
    </row>
    <row r="43" spans="1:614" s="111" customFormat="1" x14ac:dyDescent="0.25">
      <c r="A43" s="109"/>
      <c r="B43" s="110" t="s">
        <v>472</v>
      </c>
      <c r="C43" s="110"/>
      <c r="D43" s="110"/>
      <c r="E43" s="110"/>
      <c r="F43" s="120"/>
      <c r="G43" s="110"/>
      <c r="H43" s="118">
        <f>H42-(SUM(H44:H57))</f>
        <v>0</v>
      </c>
      <c r="I43" s="121"/>
      <c r="J43" s="118"/>
      <c r="K43" s="122"/>
      <c r="L43" s="118">
        <f>L42-(SUM(L44:L57))</f>
        <v>0.01</v>
      </c>
      <c r="M43" s="118"/>
      <c r="N43" s="118"/>
      <c r="O43" s="110"/>
      <c r="P43" s="120"/>
      <c r="Q43" s="110"/>
      <c r="R43" s="118">
        <f>R42-(SUM(R44:R57))</f>
        <v>-0.01</v>
      </c>
      <c r="S43" s="121"/>
      <c r="T43" s="118"/>
      <c r="U43" s="122"/>
      <c r="V43" s="118">
        <f>V42-(SUM(V44:V57))</f>
        <v>-26.45</v>
      </c>
      <c r="W43" s="118"/>
      <c r="X43" s="118"/>
      <c r="Y43" s="110"/>
      <c r="Z43" s="120"/>
      <c r="AA43" s="110"/>
      <c r="AB43" s="118">
        <f>AB42-(SUM(AB44:AB57))</f>
        <v>0</v>
      </c>
      <c r="AC43" s="121"/>
      <c r="AD43" s="118"/>
      <c r="AE43" s="122"/>
      <c r="AF43" s="118">
        <f>AF42-(SUM(AF44:AF57))</f>
        <v>0</v>
      </c>
      <c r="AG43" s="118"/>
      <c r="AH43" s="118"/>
      <c r="AI43" s="110"/>
      <c r="AJ43" s="120"/>
      <c r="AK43" s="110"/>
      <c r="AL43" s="118">
        <f>AL42-(SUM(AL44:AL57))</f>
        <v>0</v>
      </c>
      <c r="AM43" s="121"/>
      <c r="AN43" s="118"/>
      <c r="AO43" s="122"/>
      <c r="AP43" s="118">
        <f>AP42-(SUM(AP44:AP57))</f>
        <v>0.01</v>
      </c>
      <c r="AQ43" s="118"/>
      <c r="AR43" s="118"/>
      <c r="AS43" s="110"/>
      <c r="AT43" s="120"/>
      <c r="AU43" s="110"/>
      <c r="AV43" s="118">
        <f>AV42-(SUM(AV44:AV57))</f>
        <v>0</v>
      </c>
      <c r="AW43" s="121"/>
      <c r="AX43" s="118"/>
      <c r="AY43" s="122"/>
      <c r="AZ43" s="118">
        <f>AZ42-(SUM(AZ44:AZ57))</f>
        <v>-0.01</v>
      </c>
      <c r="BA43" s="118"/>
      <c r="BB43" s="118"/>
      <c r="BC43" s="110"/>
      <c r="BD43" s="120"/>
      <c r="BE43" s="110"/>
      <c r="BF43" s="118" t="e">
        <f>BF42-(SUM(BF44:BF57))</f>
        <v>#DIV/0!</v>
      </c>
      <c r="BG43" s="121"/>
      <c r="BH43" s="118"/>
      <c r="BI43" s="122"/>
      <c r="BJ43" s="118">
        <f>BJ42-(SUM(BJ44:BJ57))</f>
        <v>0</v>
      </c>
      <c r="BK43" s="118"/>
      <c r="BL43" s="118"/>
      <c r="BM43" s="110"/>
      <c r="BN43" s="120"/>
      <c r="BO43" s="110"/>
      <c r="BP43" s="118">
        <f>BP42-(SUM(BP44:BP57))</f>
        <v>0</v>
      </c>
      <c r="BQ43" s="121"/>
      <c r="BR43" s="118"/>
      <c r="BS43" s="122"/>
      <c r="BT43" s="118">
        <f>BT42-(SUM(BT44:BT57))</f>
        <v>0</v>
      </c>
      <c r="BU43" s="118"/>
      <c r="BV43" s="118"/>
      <c r="BW43" s="110"/>
      <c r="BX43" s="120"/>
      <c r="BY43" s="110"/>
      <c r="BZ43" s="118" t="e">
        <f>BZ42-(SUM(BZ44:BZ57))</f>
        <v>#DIV/0!</v>
      </c>
      <c r="CA43" s="121"/>
      <c r="CB43" s="118"/>
      <c r="CC43" s="122"/>
      <c r="CD43" s="118">
        <f>CD42-(SUM(CD44:CD57))</f>
        <v>0</v>
      </c>
      <c r="CE43" s="118"/>
      <c r="CF43" s="118"/>
      <c r="CG43" s="110"/>
      <c r="CH43" s="120"/>
      <c r="CI43" s="110"/>
      <c r="CJ43" s="118">
        <f>CJ42-(SUM(CJ44:CJ57))</f>
        <v>0</v>
      </c>
      <c r="CK43" s="121"/>
      <c r="CL43" s="118"/>
      <c r="CM43" s="122"/>
      <c r="CN43" s="118">
        <f>CN42-(SUM(CN44:CN57))</f>
        <v>-0.01</v>
      </c>
      <c r="CO43" s="118"/>
      <c r="CP43" s="118"/>
      <c r="CQ43" s="110"/>
      <c r="CR43" s="120"/>
      <c r="CS43" s="110"/>
      <c r="CT43" s="118" t="e">
        <f>CT42-(SUM(CT44:CT57))</f>
        <v>#DIV/0!</v>
      </c>
      <c r="CU43" s="121"/>
      <c r="CV43" s="118"/>
      <c r="CW43" s="122"/>
      <c r="CX43" s="118">
        <f>CX42-(SUM(CX44:CX57))</f>
        <v>0</v>
      </c>
      <c r="CY43" s="118"/>
      <c r="CZ43" s="118"/>
      <c r="DA43" s="110"/>
      <c r="DB43" s="120"/>
      <c r="DC43" s="110"/>
      <c r="DD43" s="118">
        <f>DD42-(SUM(DD44:DD57))</f>
        <v>0</v>
      </c>
      <c r="DE43" s="121"/>
      <c r="DF43" s="118"/>
      <c r="DG43" s="122"/>
      <c r="DH43" s="118">
        <f>DH42-(SUM(DH44:DH57))</f>
        <v>0</v>
      </c>
      <c r="DI43" s="118"/>
      <c r="DJ43" s="118"/>
      <c r="DK43" s="110"/>
      <c r="DL43" s="120"/>
      <c r="DM43" s="110"/>
      <c r="DN43" s="118">
        <f>DN42-(SUM(DN44:DN57))</f>
        <v>0</v>
      </c>
      <c r="DO43" s="121"/>
      <c r="DP43" s="118"/>
      <c r="DQ43" s="122"/>
      <c r="DR43" s="118">
        <f>DR42-(SUM(DR44:DR57))</f>
        <v>0</v>
      </c>
      <c r="DS43" s="118"/>
      <c r="DT43" s="118"/>
      <c r="DU43" s="110"/>
      <c r="DV43" s="120"/>
      <c r="DW43" s="110"/>
      <c r="DX43" s="118">
        <f>DX42-(SUM(DX44:DX57))</f>
        <v>0</v>
      </c>
      <c r="DY43" s="121"/>
      <c r="DZ43" s="118"/>
      <c r="EA43" s="122"/>
      <c r="EB43" s="118">
        <f>EB42-(SUM(EB44:EB57))</f>
        <v>0</v>
      </c>
      <c r="EC43" s="118"/>
      <c r="ED43" s="118"/>
      <c r="EE43" s="110"/>
      <c r="EF43" s="120"/>
      <c r="EG43" s="110"/>
      <c r="EH43" s="118">
        <f>EH42-(SUM(EH44:EH57))</f>
        <v>0</v>
      </c>
      <c r="EI43" s="121"/>
      <c r="EJ43" s="118"/>
      <c r="EK43" s="122"/>
      <c r="EL43" s="118">
        <f>EL42-(SUM(EL44:EL57))</f>
        <v>0</v>
      </c>
      <c r="EM43" s="118"/>
      <c r="EN43" s="118"/>
      <c r="EO43" s="110"/>
      <c r="EP43" s="120"/>
      <c r="EQ43" s="110"/>
      <c r="ER43" s="118">
        <f>ER42-(SUM(ER44:ER57))</f>
        <v>0</v>
      </c>
      <c r="ES43" s="121"/>
      <c r="ET43" s="118"/>
      <c r="EU43" s="122"/>
      <c r="EV43" s="118">
        <f>EV42-(SUM(EV44:EV57))</f>
        <v>0</v>
      </c>
      <c r="EW43" s="118"/>
      <c r="EX43" s="118"/>
      <c r="EY43" s="110"/>
      <c r="EZ43" s="120"/>
      <c r="FA43" s="110"/>
      <c r="FB43" s="118">
        <f>FB42-(SUM(FB44:FB57))</f>
        <v>0</v>
      </c>
      <c r="FC43" s="121"/>
      <c r="FD43" s="118"/>
      <c r="FE43" s="122"/>
      <c r="FF43" s="118">
        <f>FF42-(SUM(FF44:FF57))</f>
        <v>0</v>
      </c>
      <c r="FG43" s="118"/>
      <c r="FH43" s="118"/>
      <c r="FI43" s="110"/>
      <c r="FJ43" s="120"/>
      <c r="FK43" s="110"/>
      <c r="FL43" s="118">
        <f>FL42-(SUM(FL44:FL57))</f>
        <v>0</v>
      </c>
      <c r="FM43" s="121"/>
      <c r="FN43" s="118"/>
      <c r="FO43" s="122"/>
      <c r="FP43" s="118">
        <f>FP42-(SUM(FP44:FP57))</f>
        <v>0</v>
      </c>
      <c r="FQ43" s="118"/>
      <c r="FR43" s="118"/>
      <c r="FS43" s="110"/>
      <c r="FT43" s="120"/>
      <c r="FU43" s="110"/>
      <c r="FV43" s="118">
        <f>FV42-(SUM(FV44:FV57))</f>
        <v>0</v>
      </c>
      <c r="FW43" s="121"/>
      <c r="FX43" s="118"/>
      <c r="FY43" s="122"/>
      <c r="FZ43" s="118">
        <f>FZ42-(SUM(FZ44:FZ57))</f>
        <v>-0.01</v>
      </c>
      <c r="GA43" s="118"/>
      <c r="GB43" s="118"/>
      <c r="GC43" s="110"/>
      <c r="GD43" s="120"/>
      <c r="GE43" s="110"/>
      <c r="GF43" s="118">
        <f>GF42-(SUM(GF44:GF57))</f>
        <v>0</v>
      </c>
      <c r="GG43" s="121"/>
      <c r="GH43" s="118"/>
      <c r="GI43" s="122"/>
      <c r="GJ43" s="118">
        <f>GJ42-(SUM(GJ44:GJ57))</f>
        <v>0</v>
      </c>
      <c r="GK43" s="118"/>
      <c r="GL43" s="118"/>
      <c r="GM43" s="110"/>
      <c r="GN43" s="120"/>
      <c r="GO43" s="110"/>
      <c r="GP43" s="118">
        <f>GP42-(SUM(GP44:GP57))</f>
        <v>0</v>
      </c>
      <c r="GQ43" s="121"/>
      <c r="GR43" s="118"/>
      <c r="GS43" s="122"/>
      <c r="GT43" s="118">
        <f>GT42-(SUM(GT44:GT57))</f>
        <v>0</v>
      </c>
      <c r="GU43" s="118"/>
      <c r="GV43" s="118"/>
      <c r="GW43" s="110"/>
      <c r="GX43" s="120"/>
      <c r="GY43" s="110"/>
      <c r="GZ43" s="118">
        <f>GZ42-(SUM(GZ44:GZ57))</f>
        <v>0</v>
      </c>
      <c r="HA43" s="121"/>
      <c r="HB43" s="118"/>
      <c r="HC43" s="122"/>
      <c r="HD43" s="118">
        <f>HD42-(SUM(HD44:HD57))</f>
        <v>0</v>
      </c>
      <c r="HE43" s="118"/>
      <c r="HF43" s="118"/>
      <c r="HG43" s="110"/>
      <c r="HH43" s="120"/>
      <c r="HI43" s="110"/>
      <c r="HJ43" s="118">
        <f>HJ42-(SUM(HJ44:HJ57))</f>
        <v>0</v>
      </c>
      <c r="HK43" s="121"/>
      <c r="HL43" s="118"/>
      <c r="HM43" s="122"/>
      <c r="HN43" s="118">
        <f>HN42-(SUM(HN44:HN57))</f>
        <v>0</v>
      </c>
      <c r="HO43" s="118"/>
      <c r="HP43" s="118"/>
      <c r="HQ43" s="110"/>
      <c r="HR43" s="120"/>
      <c r="HS43" s="110"/>
      <c r="HT43" s="118">
        <f>HT42-(SUM(HT44:HT57))</f>
        <v>0.01</v>
      </c>
      <c r="HU43" s="121"/>
      <c r="HV43" s="118"/>
      <c r="HW43" s="122"/>
      <c r="HX43" s="118">
        <f>HX42-(SUM(HX44:HX57))</f>
        <v>26.44</v>
      </c>
      <c r="HY43" s="118"/>
      <c r="HZ43" s="118"/>
      <c r="IA43" s="110"/>
      <c r="IB43" s="120"/>
      <c r="IC43" s="110"/>
      <c r="ID43" s="118">
        <f>ID42-(SUM(ID44:ID57))</f>
        <v>-0.01</v>
      </c>
      <c r="IE43" s="121"/>
      <c r="IF43" s="118"/>
      <c r="IG43" s="122"/>
      <c r="IH43" s="118">
        <f>IH42-(SUM(IH44:IH57))</f>
        <v>-31.63</v>
      </c>
      <c r="II43" s="118"/>
      <c r="IJ43" s="118"/>
      <c r="IK43" s="110"/>
      <c r="IL43" s="120"/>
      <c r="IM43" s="110"/>
      <c r="IN43" s="118">
        <f>IN42-(SUM(IN44:IN57))</f>
        <v>-0.01</v>
      </c>
      <c r="IO43" s="121"/>
      <c r="IP43" s="118"/>
      <c r="IQ43" s="122"/>
      <c r="IR43" s="118">
        <f>IR42-(SUM(IR44:IR57))</f>
        <v>-31.64</v>
      </c>
      <c r="IS43" s="118"/>
      <c r="IT43" s="118"/>
      <c r="IU43" s="110"/>
      <c r="IV43" s="120"/>
      <c r="IW43" s="110"/>
      <c r="IX43" s="118">
        <f>IX42-(SUM(IX44:IX57))</f>
        <v>0</v>
      </c>
      <c r="IY43" s="121"/>
      <c r="IZ43" s="118"/>
      <c r="JA43" s="122"/>
      <c r="JB43" s="118">
        <f>JB42-(SUM(JB44:JB57))</f>
        <v>0</v>
      </c>
      <c r="JC43" s="118"/>
      <c r="JD43" s="118"/>
      <c r="JE43" s="110"/>
      <c r="JF43" s="120"/>
      <c r="JG43" s="110"/>
      <c r="JH43" s="118">
        <f>JH42-(SUM(JH44:JH57))</f>
        <v>0</v>
      </c>
      <c r="JI43" s="121"/>
      <c r="JJ43" s="118"/>
      <c r="JK43" s="122"/>
      <c r="JL43" s="118">
        <f>JL42-(SUM(JL44:JL57))</f>
        <v>0.01</v>
      </c>
      <c r="JM43" s="118"/>
      <c r="JN43" s="118"/>
      <c r="JO43" s="110"/>
      <c r="JP43" s="120"/>
      <c r="JQ43" s="110"/>
      <c r="JR43" s="118">
        <f>JR42-(SUM(JR44:JR57))</f>
        <v>0</v>
      </c>
      <c r="JS43" s="121"/>
      <c r="JT43" s="118"/>
      <c r="JU43" s="122"/>
      <c r="JV43" s="118">
        <f>JV42-(SUM(JV44:JV57))</f>
        <v>0</v>
      </c>
      <c r="JW43" s="118"/>
      <c r="JX43" s="118"/>
      <c r="JY43" s="110"/>
      <c r="JZ43" s="120"/>
      <c r="KA43" s="110"/>
      <c r="KB43" s="118" t="e">
        <f>KB42-(SUM(KB44:KB57))</f>
        <v>#DIV/0!</v>
      </c>
      <c r="KC43" s="121"/>
      <c r="KD43" s="118"/>
      <c r="KE43" s="122"/>
      <c r="KF43" s="118">
        <f>KF42-(SUM(KF44:KF57))</f>
        <v>0</v>
      </c>
      <c r="KG43" s="118"/>
      <c r="KH43" s="118"/>
      <c r="KI43" s="110"/>
      <c r="KJ43" s="120"/>
      <c r="KK43" s="110"/>
      <c r="KL43" s="118">
        <f>KL42-(SUM(KL44:KL57))</f>
        <v>0</v>
      </c>
      <c r="KM43" s="121"/>
      <c r="KN43" s="118"/>
      <c r="KO43" s="122"/>
      <c r="KP43" s="118">
        <f>KP42-(SUM(KP44:KP57))</f>
        <v>0</v>
      </c>
      <c r="KQ43" s="118"/>
      <c r="KR43" s="118"/>
      <c r="KS43" s="110"/>
      <c r="KT43" s="120"/>
      <c r="KU43" s="110"/>
      <c r="KV43" s="118">
        <f>KV42-(SUM(KV44:KV57))</f>
        <v>0</v>
      </c>
      <c r="KW43" s="121"/>
      <c r="KX43" s="118"/>
      <c r="KY43" s="122"/>
      <c r="KZ43" s="118">
        <f>KZ42-(SUM(KZ44:KZ57))</f>
        <v>0</v>
      </c>
      <c r="LA43" s="118"/>
      <c r="LB43" s="118"/>
      <c r="LC43" s="110"/>
      <c r="LD43" s="120"/>
      <c r="LE43" s="110"/>
      <c r="LF43" s="118">
        <f>LF42-(SUM(LF44:LF57))</f>
        <v>0</v>
      </c>
      <c r="LG43" s="121"/>
      <c r="LH43" s="118"/>
      <c r="LI43" s="122"/>
      <c r="LJ43" s="118">
        <f>LJ42-(SUM(LJ44:LJ57))</f>
        <v>0</v>
      </c>
      <c r="LK43" s="118"/>
      <c r="LL43" s="118"/>
      <c r="LM43" s="110"/>
      <c r="LN43" s="120"/>
      <c r="LO43" s="110"/>
      <c r="LP43" s="118">
        <f>LP42-(SUM(LP44:LP57))</f>
        <v>0</v>
      </c>
      <c r="LQ43" s="121"/>
      <c r="LR43" s="118"/>
      <c r="LS43" s="122"/>
      <c r="LT43" s="118">
        <f>LT42-(SUM(LT44:LT57))</f>
        <v>0</v>
      </c>
      <c r="LU43" s="118"/>
      <c r="LV43" s="118"/>
      <c r="LW43" s="110"/>
      <c r="LX43" s="120"/>
      <c r="LY43" s="110"/>
      <c r="LZ43" s="118">
        <f>LZ42-(SUM(LZ44:LZ57))</f>
        <v>0</v>
      </c>
      <c r="MA43" s="121"/>
      <c r="MB43" s="118"/>
      <c r="MC43" s="122"/>
      <c r="MD43" s="118">
        <f>MD42-(SUM(MD44:MD57))</f>
        <v>0</v>
      </c>
      <c r="ME43" s="118"/>
      <c r="MF43" s="118"/>
      <c r="MG43" s="110"/>
      <c r="MH43" s="120"/>
      <c r="MI43" s="110"/>
      <c r="MJ43" s="118">
        <f>MJ42-(SUM(MJ44:MJ57))</f>
        <v>0</v>
      </c>
      <c r="MK43" s="121"/>
      <c r="ML43" s="118"/>
      <c r="MM43" s="122"/>
      <c r="MN43" s="118">
        <f>MN42-(SUM(MN44:MN57))</f>
        <v>-0.01</v>
      </c>
      <c r="MO43" s="118"/>
      <c r="MP43" s="118"/>
      <c r="MQ43" s="110"/>
      <c r="MR43" s="120"/>
      <c r="MS43" s="110"/>
      <c r="MT43" s="118">
        <f>MT42-(SUM(MT44:MT57))</f>
        <v>0</v>
      </c>
      <c r="MU43" s="121"/>
      <c r="MV43" s="118"/>
      <c r="MW43" s="122"/>
      <c r="MX43" s="118">
        <f>MX42-(SUM(MX44:MX57))</f>
        <v>0</v>
      </c>
      <c r="MY43" s="118"/>
      <c r="MZ43" s="118"/>
      <c r="NA43" s="110"/>
      <c r="NB43" s="120"/>
      <c r="NC43" s="110"/>
      <c r="ND43" s="118">
        <f>ND42-(SUM(ND44:ND57))</f>
        <v>0</v>
      </c>
      <c r="NE43" s="121"/>
      <c r="NF43" s="118"/>
      <c r="NG43" s="122"/>
      <c r="NH43" s="118">
        <f>NH42-(SUM(NH44:NH57))</f>
        <v>0.01</v>
      </c>
      <c r="NI43" s="118"/>
      <c r="NJ43" s="118"/>
      <c r="NK43" s="110"/>
      <c r="NL43" s="120"/>
      <c r="NM43" s="110"/>
      <c r="NN43" s="118">
        <f>NN42-(SUM(NN44:NN57))</f>
        <v>0</v>
      </c>
      <c r="NO43" s="121"/>
      <c r="NP43" s="118"/>
      <c r="NQ43" s="122"/>
      <c r="NR43" s="118">
        <f>NR42-(SUM(NR44:NR57))</f>
        <v>0</v>
      </c>
      <c r="NS43" s="118"/>
      <c r="NT43" s="118"/>
      <c r="NU43" s="110"/>
      <c r="NV43" s="120"/>
      <c r="NW43" s="110"/>
      <c r="NX43" s="118">
        <f>NX42-(SUM(NX44:NX57))</f>
        <v>0.01</v>
      </c>
      <c r="NY43" s="121"/>
      <c r="NZ43" s="118"/>
      <c r="OA43" s="122"/>
      <c r="OB43" s="118">
        <f>OB42-(SUM(OB44:OB57))</f>
        <v>31.63</v>
      </c>
      <c r="OC43" s="118"/>
      <c r="OD43" s="118"/>
      <c r="OE43" s="110"/>
      <c r="OF43" s="120"/>
      <c r="OG43" s="110"/>
      <c r="OH43" s="118">
        <f>OH42-(SUM(OH44:OH57))</f>
        <v>0.01</v>
      </c>
      <c r="OI43" s="121"/>
      <c r="OJ43" s="118"/>
      <c r="OK43" s="122"/>
      <c r="OL43" s="118">
        <f>OL42-(SUM(OL44:OL57))</f>
        <v>31.63</v>
      </c>
      <c r="OM43" s="118"/>
      <c r="ON43" s="118"/>
      <c r="OO43" s="110"/>
      <c r="OP43" s="120"/>
      <c r="OQ43" s="110"/>
      <c r="OR43" s="118">
        <f>OR42-(SUM(OR44:OR57))</f>
        <v>0</v>
      </c>
      <c r="OS43" s="121"/>
      <c r="OT43" s="118"/>
      <c r="OU43" s="122"/>
      <c r="OV43" s="118">
        <f>OV42-(SUM(OV44:OV57))</f>
        <v>0</v>
      </c>
      <c r="OW43" s="118"/>
      <c r="OX43" s="118"/>
      <c r="OY43" s="110"/>
      <c r="OZ43" s="120"/>
      <c r="PA43" s="110"/>
      <c r="PB43" s="118">
        <f>PB42-(SUM(PB44:PB57))</f>
        <v>0</v>
      </c>
      <c r="PC43" s="121"/>
      <c r="PD43" s="118"/>
      <c r="PE43" s="122"/>
      <c r="PF43" s="118">
        <f>PF42-(SUM(PF44:PF57))</f>
        <v>0</v>
      </c>
      <c r="PG43" s="118"/>
      <c r="PH43" s="118"/>
      <c r="PI43" s="110"/>
      <c r="PJ43" s="120"/>
      <c r="PK43" s="110"/>
      <c r="PL43" s="118">
        <f>PL42-(SUM(PL44:PL57))</f>
        <v>0</v>
      </c>
      <c r="PM43" s="121"/>
      <c r="PN43" s="118"/>
      <c r="PO43" s="122"/>
      <c r="PP43" s="118">
        <f>PP42-(SUM(PP44:PP57))</f>
        <v>0</v>
      </c>
      <c r="PQ43" s="118"/>
      <c r="PR43" s="118"/>
      <c r="PS43" s="110"/>
      <c r="PT43" s="120"/>
      <c r="PU43" s="110"/>
      <c r="PV43" s="118">
        <f>PV42-(SUM(PV44:PV57))</f>
        <v>0</v>
      </c>
      <c r="PW43" s="121"/>
      <c r="PX43" s="118"/>
      <c r="PY43" s="122"/>
      <c r="PZ43" s="118">
        <f>PZ42-(SUM(PZ44:PZ57))</f>
        <v>0</v>
      </c>
      <c r="QA43" s="118"/>
      <c r="QB43" s="118"/>
      <c r="QC43" s="110"/>
      <c r="QD43" s="120"/>
      <c r="QE43" s="110"/>
      <c r="QF43" s="118" t="e">
        <f>QF42-(SUM(QF44:QF57))</f>
        <v>#DIV/0!</v>
      </c>
      <c r="QG43" s="121"/>
      <c r="QH43" s="118"/>
      <c r="QI43" s="122"/>
      <c r="QJ43" s="118">
        <f>QJ42-(SUM(QJ44:QJ57))</f>
        <v>0</v>
      </c>
      <c r="QK43" s="118"/>
      <c r="QL43" s="118"/>
      <c r="QM43" s="110"/>
      <c r="QN43" s="120"/>
      <c r="QO43" s="110"/>
      <c r="QP43" s="118">
        <f>QP42-(SUM(QP44:QP57))</f>
        <v>0</v>
      </c>
      <c r="QQ43" s="121"/>
      <c r="QR43" s="118"/>
      <c r="QS43" s="122"/>
      <c r="QT43" s="118">
        <f>QT42-(SUM(QT44:QT57))</f>
        <v>-0.01</v>
      </c>
      <c r="QU43" s="118"/>
      <c r="QV43" s="118"/>
      <c r="QW43" s="110"/>
      <c r="QX43" s="120"/>
      <c r="QY43" s="110"/>
      <c r="QZ43" s="118">
        <f>QZ42-(SUM(QZ44:QZ57))</f>
        <v>0</v>
      </c>
      <c r="RA43" s="121"/>
      <c r="RB43" s="118"/>
      <c r="RC43" s="122"/>
      <c r="RD43" s="118">
        <f>RD42-(SUM(RD44:RD57))</f>
        <v>0</v>
      </c>
      <c r="RE43" s="118"/>
      <c r="RF43" s="118"/>
      <c r="RG43" s="110"/>
      <c r="RH43" s="120"/>
      <c r="RI43" s="110"/>
      <c r="RJ43" s="118">
        <f>RJ42-(SUM(RJ44:RJ57))</f>
        <v>0</v>
      </c>
      <c r="RK43" s="121"/>
      <c r="RL43" s="118"/>
      <c r="RM43" s="122"/>
      <c r="RN43" s="118">
        <f>RN42-(SUM(RN44:RN57))</f>
        <v>0</v>
      </c>
      <c r="RO43" s="118"/>
      <c r="RP43" s="118"/>
      <c r="RQ43" s="110"/>
      <c r="RR43" s="120"/>
      <c r="RS43" s="110"/>
      <c r="RT43" s="118">
        <f>RT42-(SUM(RT44:RT57))</f>
        <v>0</v>
      </c>
      <c r="RU43" s="121"/>
      <c r="RV43" s="118"/>
      <c r="RW43" s="122"/>
      <c r="RX43" s="118">
        <f>RX42-(SUM(RX44:RX57))</f>
        <v>0</v>
      </c>
      <c r="RY43" s="118"/>
      <c r="RZ43" s="118"/>
      <c r="SA43" s="110"/>
      <c r="SB43" s="120"/>
      <c r="SC43" s="110"/>
      <c r="SD43" s="118">
        <f>SD42-(SUM(SD44:SD57))</f>
        <v>0</v>
      </c>
      <c r="SE43" s="121"/>
      <c r="SF43" s="118"/>
      <c r="SG43" s="122"/>
      <c r="SH43" s="118">
        <f>SH42-(SUM(SH44:SH57))</f>
        <v>0</v>
      </c>
      <c r="SI43" s="118"/>
      <c r="SJ43" s="118"/>
      <c r="SK43" s="110"/>
      <c r="SL43" s="120"/>
      <c r="SM43" s="110"/>
      <c r="SN43" s="118">
        <f>SN42-(SUM(SN44:SN57))</f>
        <v>0</v>
      </c>
      <c r="SO43" s="121"/>
      <c r="SP43" s="118"/>
      <c r="SQ43" s="122"/>
      <c r="SR43" s="118">
        <f>SR42-(SUM(SR44:SR57))</f>
        <v>0</v>
      </c>
      <c r="SS43" s="118"/>
      <c r="ST43" s="118"/>
      <c r="SU43" s="110"/>
      <c r="SV43" s="120"/>
      <c r="SW43" s="110"/>
      <c r="SX43" s="118">
        <f>SX42-(SUM(SX44:SX57))</f>
        <v>0</v>
      </c>
      <c r="SY43" s="121"/>
      <c r="SZ43" s="118"/>
      <c r="TA43" s="122"/>
      <c r="TB43" s="118">
        <f>TB42-(SUM(TB44:TB57))</f>
        <v>0</v>
      </c>
      <c r="TC43" s="118"/>
      <c r="TD43" s="118"/>
      <c r="TE43" s="110"/>
      <c r="TF43" s="120"/>
      <c r="TG43" s="110"/>
      <c r="TH43" s="118">
        <f>TH42-(SUM(TH44:TH57))</f>
        <v>0.01</v>
      </c>
      <c r="TI43" s="121"/>
      <c r="TJ43" s="118"/>
      <c r="TK43" s="122"/>
      <c r="TL43" s="118">
        <f>TL42-(SUM(TL44:TL57))</f>
        <v>31.63</v>
      </c>
      <c r="TM43" s="118"/>
      <c r="TN43" s="118"/>
      <c r="TO43" s="110"/>
      <c r="TP43" s="120"/>
      <c r="TQ43" s="110"/>
      <c r="TR43" s="118">
        <f>TR42-(SUM(TR44:TR57))</f>
        <v>0</v>
      </c>
      <c r="TS43" s="121"/>
      <c r="TT43" s="118"/>
      <c r="TU43" s="122"/>
      <c r="TV43" s="118">
        <f>TV42-(SUM(TV44:TV57))</f>
        <v>0</v>
      </c>
      <c r="TW43" s="118"/>
      <c r="TX43" s="118"/>
      <c r="TY43" s="110"/>
      <c r="TZ43" s="120"/>
      <c r="UA43" s="110"/>
      <c r="UB43" s="118">
        <f>UB42-(SUM(UB44:UB57))</f>
        <v>-0.01</v>
      </c>
      <c r="UC43" s="121"/>
      <c r="UD43" s="118"/>
      <c r="UE43" s="122"/>
      <c r="UF43" s="118">
        <f>UF42-(SUM(UF44:UF57))</f>
        <v>-26.44</v>
      </c>
      <c r="UG43" s="118"/>
      <c r="UH43" s="118"/>
      <c r="UI43" s="110"/>
      <c r="UJ43" s="120"/>
      <c r="UK43" s="110"/>
      <c r="UL43" s="118">
        <f>UL42-(SUM(UL44:UL57))</f>
        <v>0</v>
      </c>
      <c r="UM43" s="121"/>
      <c r="UN43" s="118"/>
      <c r="UO43" s="122"/>
      <c r="UP43" s="118">
        <f>UP42-(SUM(UP44:UP57))</f>
        <v>0</v>
      </c>
      <c r="UQ43" s="118"/>
      <c r="UR43" s="118"/>
      <c r="US43" s="110"/>
      <c r="UT43" s="120"/>
      <c r="UU43" s="110"/>
      <c r="UV43" s="118">
        <f>UV42-(SUM(UV44:UV57))</f>
        <v>0</v>
      </c>
      <c r="UW43" s="121"/>
      <c r="UX43" s="118"/>
      <c r="UY43" s="122"/>
      <c r="UZ43" s="118">
        <f>UZ42-(SUM(UZ44:UZ57))</f>
        <v>0</v>
      </c>
      <c r="VA43" s="118"/>
      <c r="VB43" s="118"/>
      <c r="VC43" s="110"/>
      <c r="VD43" s="120"/>
      <c r="VE43" s="110"/>
      <c r="VF43" s="118">
        <f>VF42-(SUM(VF44:VF57))</f>
        <v>-0.01</v>
      </c>
      <c r="VG43" s="121"/>
      <c r="VH43" s="118"/>
      <c r="VI43" s="122"/>
      <c r="VJ43" s="118">
        <f>VJ42-(SUM(VJ44:VJ57))</f>
        <v>-26.44</v>
      </c>
      <c r="VK43" s="118"/>
      <c r="VL43" s="118"/>
      <c r="VM43" s="110"/>
      <c r="VN43" s="120"/>
      <c r="VO43" s="110"/>
      <c r="VP43" s="118">
        <f>VP42-(SUM(VP44:VP57))</f>
        <v>0</v>
      </c>
      <c r="VQ43" s="121"/>
      <c r="VR43" s="118"/>
      <c r="VS43" s="122"/>
      <c r="VT43" s="118">
        <f>VT42-(SUM(VT44:VT57))</f>
        <v>0</v>
      </c>
      <c r="VU43" s="118"/>
      <c r="VV43" s="118"/>
      <c r="VW43" s="110"/>
      <c r="VX43" s="120"/>
      <c r="VY43" s="110"/>
      <c r="VZ43" s="118">
        <f>VZ42-(SUM(VZ44:VZ57))</f>
        <v>0</v>
      </c>
      <c r="WA43" s="121"/>
      <c r="WB43" s="118"/>
      <c r="WC43" s="122"/>
      <c r="WD43" s="118">
        <f>WD42-(SUM(WD44:WD57))</f>
        <v>0</v>
      </c>
      <c r="WE43" s="118"/>
      <c r="WF43" s="118"/>
      <c r="WG43" s="110"/>
      <c r="WH43" s="120"/>
      <c r="WI43" s="110"/>
      <c r="WJ43" s="118">
        <f>WJ42-(SUM(WJ44:WJ57))</f>
        <v>0</v>
      </c>
      <c r="WK43" s="121"/>
      <c r="WL43" s="118"/>
      <c r="WM43" s="122"/>
      <c r="WN43" s="118">
        <f>WN42-(SUM(WN44:WN57))</f>
        <v>-0.04</v>
      </c>
      <c r="WO43" s="118"/>
      <c r="WP43" s="118"/>
    </row>
    <row r="44" spans="1:614" ht="26.25" customHeight="1" x14ac:dyDescent="0.25">
      <c r="A44" s="5"/>
      <c r="B44" s="205" t="s">
        <v>430</v>
      </c>
      <c r="C44" s="12" t="s">
        <v>751</v>
      </c>
      <c r="D44" s="12" t="s">
        <v>437</v>
      </c>
      <c r="E44" s="4" t="s">
        <v>35</v>
      </c>
      <c r="F44" s="231">
        <f t="shared" ref="F44:F57" si="551">F12</f>
        <v>24</v>
      </c>
      <c r="G44" s="119">
        <f>F44/F42</f>
        <v>8.3330000000000001E-2</v>
      </c>
      <c r="H44" s="98">
        <f>H42*G44</f>
        <v>33.67</v>
      </c>
      <c r="I44" s="116">
        <f t="shared" ref="I44:I57" si="552">IF(F44&gt;0,H44/F44,0)</f>
        <v>1.40291667</v>
      </c>
      <c r="J44" s="90">
        <f>J42</f>
        <v>2644.05</v>
      </c>
      <c r="K44" s="117">
        <f t="shared" ref="K44:K57" si="553">I44*J44</f>
        <v>3709.3818200000001</v>
      </c>
      <c r="L44" s="98">
        <f t="shared" ref="L44:L57" si="554">K44*F44</f>
        <v>89025.16</v>
      </c>
      <c r="M44" s="98"/>
      <c r="N44" s="118"/>
      <c r="O44" s="119">
        <f t="shared" ref="O44:O58" si="555">K44/$WM44</f>
        <v>0.86470999999999998</v>
      </c>
      <c r="P44" s="231">
        <f t="shared" ref="P44:P57" si="556">P12</f>
        <v>43</v>
      </c>
      <c r="Q44" s="119">
        <f>P44/P42</f>
        <v>0.10142</v>
      </c>
      <c r="R44" s="98">
        <f>R42*Q44</f>
        <v>59.36</v>
      </c>
      <c r="S44" s="116">
        <f t="shared" ref="S44:S57" si="557">IF(P44&gt;0,R44/P44,0)</f>
        <v>1.38046512</v>
      </c>
      <c r="T44" s="90">
        <f>T42</f>
        <v>2644.05</v>
      </c>
      <c r="U44" s="117">
        <f t="shared" ref="U44:U57" si="558">S44*T44</f>
        <v>3650.0187999999998</v>
      </c>
      <c r="V44" s="98">
        <f t="shared" ref="V44:V57" si="559">U44*P44</f>
        <v>156950.81</v>
      </c>
      <c r="W44" s="98"/>
      <c r="X44" s="118"/>
      <c r="Y44" s="119">
        <f t="shared" ref="Y44:Y58" si="560">U44/$WM44</f>
        <v>0.85087000000000002</v>
      </c>
      <c r="Z44" s="231">
        <f t="shared" ref="Z44:Z57" si="561">Z12</f>
        <v>47</v>
      </c>
      <c r="AA44" s="119">
        <f>Z44/Z42</f>
        <v>0.16434000000000001</v>
      </c>
      <c r="AB44" s="98">
        <f>AB42*AA44</f>
        <v>54.23</v>
      </c>
      <c r="AC44" s="116">
        <f t="shared" ref="AC44:AC57" si="562">IF(Z44&gt;0,AB44/Z44,0)</f>
        <v>1.1538297900000001</v>
      </c>
      <c r="AD44" s="90">
        <f>AD42</f>
        <v>2644.05</v>
      </c>
      <c r="AE44" s="117">
        <f t="shared" ref="AE44:AE57" si="563">AC44*AD44</f>
        <v>3050.7836600000001</v>
      </c>
      <c r="AF44" s="98">
        <f t="shared" ref="AF44:AF57" si="564">AE44*Z44</f>
        <v>143386.82999999999</v>
      </c>
      <c r="AG44" s="98"/>
      <c r="AH44" s="118"/>
      <c r="AI44" s="119">
        <f t="shared" ref="AI44:AI58" si="565">AE44/$WM44</f>
        <v>0.71118000000000003</v>
      </c>
      <c r="AJ44" s="231">
        <f t="shared" ref="AJ44:AJ57" si="566">AJ12</f>
        <v>60</v>
      </c>
      <c r="AK44" s="119">
        <f>AJ44/AJ42</f>
        <v>0.22989000000000001</v>
      </c>
      <c r="AL44" s="98">
        <f>AL42*AK44</f>
        <v>121.84</v>
      </c>
      <c r="AM44" s="116">
        <f t="shared" ref="AM44:AM57" si="567">IF(AJ44&gt;0,AL44/AJ44,0)</f>
        <v>2.03066667</v>
      </c>
      <c r="AN44" s="90">
        <f>AN42</f>
        <v>2644.05</v>
      </c>
      <c r="AO44" s="117">
        <f t="shared" ref="AO44:AO57" si="568">AM44*AN44</f>
        <v>5369.1842100000003</v>
      </c>
      <c r="AP44" s="98">
        <f t="shared" ref="AP44:AP57" si="569">AO44*AJ44</f>
        <v>322151.05</v>
      </c>
      <c r="AQ44" s="98"/>
      <c r="AR44" s="118"/>
      <c r="AS44" s="119">
        <f t="shared" ref="AS44:AS58" si="570">AO44/$WM44</f>
        <v>1.25163</v>
      </c>
      <c r="AT44" s="231">
        <f t="shared" ref="AT44:AT57" si="571">AT12</f>
        <v>23</v>
      </c>
      <c r="AU44" s="119">
        <f>AT44/AT42</f>
        <v>0.18548000000000001</v>
      </c>
      <c r="AV44" s="98">
        <f>AV42*AU44</f>
        <v>32.31</v>
      </c>
      <c r="AW44" s="116">
        <f t="shared" ref="AW44:AW57" si="572">IF(AT44&gt;0,AV44/AT44,0)</f>
        <v>1.40478261</v>
      </c>
      <c r="AX44" s="90">
        <f>AX42</f>
        <v>2644.05</v>
      </c>
      <c r="AY44" s="117">
        <f t="shared" ref="AY44:AY57" si="573">AW44*AX44</f>
        <v>3714.3154599999998</v>
      </c>
      <c r="AZ44" s="98">
        <f t="shared" ref="AZ44:AZ57" si="574">AY44*AT44</f>
        <v>85429.26</v>
      </c>
      <c r="BA44" s="98"/>
      <c r="BB44" s="118"/>
      <c r="BC44" s="119">
        <f t="shared" ref="BC44:BC58" si="575">AY44/$WM44</f>
        <v>0.86585999999999996</v>
      </c>
      <c r="BD44" s="231">
        <f t="shared" ref="BD44:BD57" si="576">BD12</f>
        <v>0</v>
      </c>
      <c r="BE44" s="119" t="e">
        <f>BD44/BD42</f>
        <v>#DIV/0!</v>
      </c>
      <c r="BF44" s="98" t="e">
        <f>BF42*BE44</f>
        <v>#DIV/0!</v>
      </c>
      <c r="BG44" s="116">
        <f t="shared" ref="BG44:BG57" si="577">IF(BD44&gt;0,BF44/BD44,0)</f>
        <v>0</v>
      </c>
      <c r="BH44" s="90">
        <f>BH42</f>
        <v>0</v>
      </c>
      <c r="BI44" s="117">
        <f t="shared" ref="BI44:BI57" si="578">BG44*BH44</f>
        <v>0</v>
      </c>
      <c r="BJ44" s="98">
        <f t="shared" ref="BJ44:BJ57" si="579">BI44*BD44</f>
        <v>0</v>
      </c>
      <c r="BK44" s="98"/>
      <c r="BL44" s="118"/>
      <c r="BM44" s="119">
        <f t="shared" ref="BM44:BM58" si="580">BI44/$WM44</f>
        <v>0</v>
      </c>
      <c r="BN44" s="231">
        <f t="shared" ref="BN44:BN57" si="581">BN12</f>
        <v>0</v>
      </c>
      <c r="BO44" s="119">
        <f>BN44/BN42</f>
        <v>0</v>
      </c>
      <c r="BP44" s="98">
        <f>BP42*BO44</f>
        <v>0</v>
      </c>
      <c r="BQ44" s="116">
        <f t="shared" ref="BQ44:BQ57" si="582">IF(BN44&gt;0,BP44/BN44,0)</f>
        <v>0</v>
      </c>
      <c r="BR44" s="90">
        <f>BR42</f>
        <v>3050</v>
      </c>
      <c r="BS44" s="117">
        <f t="shared" ref="BS44:BS57" si="583">BQ44*BR44</f>
        <v>0</v>
      </c>
      <c r="BT44" s="98">
        <f t="shared" ref="BT44:BT57" si="584">BS44*BN44</f>
        <v>0</v>
      </c>
      <c r="BU44" s="98"/>
      <c r="BV44" s="118"/>
      <c r="BW44" s="119">
        <f t="shared" ref="BW44:BW58" si="585">BS44/$WM44</f>
        <v>0</v>
      </c>
      <c r="BX44" s="231">
        <f t="shared" ref="BX44:BX57" si="586">BX12</f>
        <v>0</v>
      </c>
      <c r="BY44" s="119" t="e">
        <f>BX44/BX42</f>
        <v>#DIV/0!</v>
      </c>
      <c r="BZ44" s="98" t="e">
        <f>BZ42*BY44</f>
        <v>#DIV/0!</v>
      </c>
      <c r="CA44" s="116">
        <f t="shared" ref="CA44:CA57" si="587">IF(BX44&gt;0,BZ44/BX44,0)</f>
        <v>0</v>
      </c>
      <c r="CB44" s="90">
        <f>CB42</f>
        <v>0</v>
      </c>
      <c r="CC44" s="117">
        <f t="shared" ref="CC44:CC57" si="588">CA44*CB44</f>
        <v>0</v>
      </c>
      <c r="CD44" s="98">
        <f t="shared" ref="CD44:CD57" si="589">CC44*BX44</f>
        <v>0</v>
      </c>
      <c r="CE44" s="98"/>
      <c r="CF44" s="118"/>
      <c r="CG44" s="119">
        <f t="shared" ref="CG44:CG58" si="590">CC44/$WM44</f>
        <v>0</v>
      </c>
      <c r="CH44" s="231">
        <f t="shared" ref="CH44:CH57" si="591">CH12</f>
        <v>33</v>
      </c>
      <c r="CI44" s="119">
        <f>CH44/CH42</f>
        <v>0.20755000000000001</v>
      </c>
      <c r="CJ44" s="98">
        <f>CJ42*CI44</f>
        <v>49.13</v>
      </c>
      <c r="CK44" s="116">
        <f t="shared" ref="CK44:CK57" si="592">IF(CH44&gt;0,CJ44/CH44,0)</f>
        <v>1.4887878800000001</v>
      </c>
      <c r="CL44" s="90">
        <f>CL42</f>
        <v>2644.05</v>
      </c>
      <c r="CM44" s="117">
        <f t="shared" ref="CM44:CM57" si="593">CK44*CL44</f>
        <v>3936.4295900000002</v>
      </c>
      <c r="CN44" s="98">
        <f t="shared" ref="CN44:CN57" si="594">CM44*CH44</f>
        <v>129902.18</v>
      </c>
      <c r="CO44" s="98"/>
      <c r="CP44" s="118"/>
      <c r="CQ44" s="119">
        <f t="shared" ref="CQ44:CQ58" si="595">CM44/$WM44</f>
        <v>0.91762999999999995</v>
      </c>
      <c r="CR44" s="231">
        <f t="shared" ref="CR44:CR57" si="596">CR12</f>
        <v>0</v>
      </c>
      <c r="CS44" s="119" t="e">
        <f>CR44/CR42</f>
        <v>#DIV/0!</v>
      </c>
      <c r="CT44" s="98" t="e">
        <f>CT42*CS44</f>
        <v>#DIV/0!</v>
      </c>
      <c r="CU44" s="116">
        <f t="shared" ref="CU44:CU57" si="597">IF(CR44&gt;0,CT44/CR44,0)</f>
        <v>0</v>
      </c>
      <c r="CV44" s="90">
        <f>CV42</f>
        <v>0</v>
      </c>
      <c r="CW44" s="117">
        <f t="shared" ref="CW44:CW57" si="598">CU44*CV44</f>
        <v>0</v>
      </c>
      <c r="CX44" s="98">
        <f t="shared" ref="CX44:CX57" si="599">CW44*CR44</f>
        <v>0</v>
      </c>
      <c r="CY44" s="98"/>
      <c r="CZ44" s="118"/>
      <c r="DA44" s="119">
        <f t="shared" ref="DA44:DA58" si="600">CW44/$WM44</f>
        <v>0</v>
      </c>
      <c r="DB44" s="231">
        <f t="shared" ref="DB44:DB57" si="601">DB12</f>
        <v>0</v>
      </c>
      <c r="DC44" s="119">
        <f>DB44/DB42</f>
        <v>0</v>
      </c>
      <c r="DD44" s="98">
        <f>DD42*DC44</f>
        <v>0</v>
      </c>
      <c r="DE44" s="116">
        <f t="shared" ref="DE44:DE57" si="602">IF(DB44&gt;0,DD44/DB44,0)</f>
        <v>0</v>
      </c>
      <c r="DF44" s="90">
        <f>DF42</f>
        <v>3163.33</v>
      </c>
      <c r="DG44" s="117">
        <f t="shared" ref="DG44:DG57" si="603">DE44*DF44</f>
        <v>0</v>
      </c>
      <c r="DH44" s="98">
        <f t="shared" ref="DH44:DH57" si="604">DG44*DB44</f>
        <v>0</v>
      </c>
      <c r="DI44" s="98"/>
      <c r="DJ44" s="118"/>
      <c r="DK44" s="119">
        <f t="shared" ref="DK44:DK58" si="605">DG44/$WM44</f>
        <v>0</v>
      </c>
      <c r="DL44" s="231">
        <f t="shared" ref="DL44:DL57" si="606">DL12</f>
        <v>43</v>
      </c>
      <c r="DM44" s="119">
        <f>DL44/DL42</f>
        <v>0.15751000000000001</v>
      </c>
      <c r="DN44" s="98">
        <f>DN42*DM44</f>
        <v>80.97</v>
      </c>
      <c r="DO44" s="116">
        <f t="shared" ref="DO44:DO57" si="607">IF(DL44&gt;0,DN44/DL44,0)</f>
        <v>1.8830232600000001</v>
      </c>
      <c r="DP44" s="90">
        <f>DP42</f>
        <v>3163.33</v>
      </c>
      <c r="DQ44" s="117">
        <f t="shared" ref="DQ44:DQ57" si="608">DO44*DP44</f>
        <v>5956.6239699999996</v>
      </c>
      <c r="DR44" s="98">
        <f t="shared" ref="DR44:DR57" si="609">DQ44*DL44</f>
        <v>256134.83</v>
      </c>
      <c r="DS44" s="98"/>
      <c r="DT44" s="118"/>
      <c r="DU44" s="119">
        <f t="shared" ref="DU44:DU58" si="610">DQ44/$WM44</f>
        <v>1.3885700000000001</v>
      </c>
      <c r="DV44" s="231">
        <f t="shared" ref="DV44:DV57" si="611">DV12</f>
        <v>12</v>
      </c>
      <c r="DW44" s="119">
        <f>DV44/DV42</f>
        <v>8.9550000000000005E-2</v>
      </c>
      <c r="DX44" s="98">
        <f>DX42*DW44</f>
        <v>22.36</v>
      </c>
      <c r="DY44" s="116">
        <f t="shared" ref="DY44:DY57" si="612">IF(DV44&gt;0,DX44/DV44,0)</f>
        <v>1.8633333299999999</v>
      </c>
      <c r="DZ44" s="90">
        <f>DZ42</f>
        <v>3163.33</v>
      </c>
      <c r="EA44" s="117">
        <f t="shared" ref="EA44:EA57" si="613">DY44*DZ44</f>
        <v>5894.3382199999996</v>
      </c>
      <c r="EB44" s="98">
        <f t="shared" ref="EB44:EB57" si="614">EA44*DV44</f>
        <v>70732.06</v>
      </c>
      <c r="EC44" s="98"/>
      <c r="ED44" s="118"/>
      <c r="EE44" s="119">
        <f t="shared" ref="EE44:EE58" si="615">EA44/$WM44</f>
        <v>1.37405</v>
      </c>
      <c r="EF44" s="231">
        <f t="shared" ref="EF44:EF57" si="616">EF12</f>
        <v>0</v>
      </c>
      <c r="EG44" s="119">
        <f>EF44/EF42</f>
        <v>0</v>
      </c>
      <c r="EH44" s="98">
        <f>EH42*EG44</f>
        <v>0</v>
      </c>
      <c r="EI44" s="116">
        <f t="shared" ref="EI44:EI57" si="617">IF(EF44&gt;0,EH44/EF44,0)</f>
        <v>0</v>
      </c>
      <c r="EJ44" s="90">
        <f>EJ42</f>
        <v>0</v>
      </c>
      <c r="EK44" s="117">
        <f t="shared" ref="EK44:EK57" si="618">EI44*EJ44</f>
        <v>0</v>
      </c>
      <c r="EL44" s="98">
        <f t="shared" ref="EL44:EL57" si="619">EK44*EF44</f>
        <v>0</v>
      </c>
      <c r="EM44" s="98"/>
      <c r="EN44" s="118"/>
      <c r="EO44" s="119">
        <f t="shared" ref="EO44:EO58" si="620">EK44/$WM44</f>
        <v>0</v>
      </c>
      <c r="EP44" s="231">
        <f t="shared" ref="EP44:EP57" si="621">EP12</f>
        <v>20</v>
      </c>
      <c r="EQ44" s="119">
        <f>EP44/EP42</f>
        <v>0.11364</v>
      </c>
      <c r="ER44" s="98">
        <f>ER42*EQ44</f>
        <v>54.43</v>
      </c>
      <c r="ES44" s="116">
        <f t="shared" ref="ES44:ES57" si="622">IF(EP44&gt;0,ER44/EP44,0)</f>
        <v>2.7214999999999998</v>
      </c>
      <c r="ET44" s="90">
        <f>ET42</f>
        <v>3163.33</v>
      </c>
      <c r="EU44" s="117">
        <f t="shared" ref="EU44:EU57" si="623">ES44*ET44</f>
        <v>8609.0025999999998</v>
      </c>
      <c r="EV44" s="98">
        <f t="shared" ref="EV44:EV57" si="624">EU44*EP44</f>
        <v>172180.05</v>
      </c>
      <c r="EW44" s="98"/>
      <c r="EX44" s="118"/>
      <c r="EY44" s="119">
        <f t="shared" ref="EY44:EY58" si="625">EU44/$WM44</f>
        <v>2.0068700000000002</v>
      </c>
      <c r="EZ44" s="231">
        <f t="shared" ref="EZ44:EZ57" si="626">EZ12</f>
        <v>42</v>
      </c>
      <c r="FA44" s="119">
        <f>EZ44/EZ42</f>
        <v>0.19005</v>
      </c>
      <c r="FB44" s="98">
        <f>FB42*FA44</f>
        <v>0</v>
      </c>
      <c r="FC44" s="116">
        <f t="shared" ref="FC44:FC57" si="627">IF(EZ44&gt;0,FB44/EZ44,0)</f>
        <v>0</v>
      </c>
      <c r="FD44" s="90">
        <f>FD42</f>
        <v>0</v>
      </c>
      <c r="FE44" s="117">
        <f t="shared" ref="FE44:FE57" si="628">FC44*FD44</f>
        <v>0</v>
      </c>
      <c r="FF44" s="98">
        <f t="shared" ref="FF44:FF57" si="629">FE44*EZ44</f>
        <v>0</v>
      </c>
      <c r="FG44" s="98"/>
      <c r="FH44" s="118"/>
      <c r="FI44" s="119">
        <f t="shared" ref="FI44:FI58" si="630">FE44/$WM44</f>
        <v>0</v>
      </c>
      <c r="FJ44" s="231">
        <f t="shared" ref="FJ44:FJ57" si="631">FJ12</f>
        <v>24</v>
      </c>
      <c r="FK44" s="119">
        <f>FJ44/FJ42</f>
        <v>0.2243</v>
      </c>
      <c r="FL44" s="98">
        <f>FL42*FK44</f>
        <v>35.380000000000003</v>
      </c>
      <c r="FM44" s="116">
        <f t="shared" ref="FM44:FM57" si="632">IF(FJ44&gt;0,FL44/FJ44,0)</f>
        <v>1.47416667</v>
      </c>
      <c r="FN44" s="90">
        <f>FN42</f>
        <v>2644.05</v>
      </c>
      <c r="FO44" s="117">
        <f t="shared" ref="FO44:FO57" si="633">FM44*FN44</f>
        <v>3897.7703799999999</v>
      </c>
      <c r="FP44" s="98">
        <f t="shared" ref="FP44:FP57" si="634">FO44*FJ44</f>
        <v>93546.49</v>
      </c>
      <c r="FQ44" s="98"/>
      <c r="FR44" s="118"/>
      <c r="FS44" s="119">
        <f t="shared" ref="FS44:FS58" si="635">FO44/$WM44</f>
        <v>0.90861999999999998</v>
      </c>
      <c r="FT44" s="231">
        <f t="shared" ref="FT44:FT57" si="636">FT12</f>
        <v>39</v>
      </c>
      <c r="FU44" s="119">
        <f>FT44/FT42</f>
        <v>0.22542999999999999</v>
      </c>
      <c r="FV44" s="98">
        <f>FV42*FU44</f>
        <v>64.03</v>
      </c>
      <c r="FW44" s="116">
        <f t="shared" ref="FW44:FW57" si="637">IF(FT44&gt;0,FV44/FT44,0)</f>
        <v>1.64179487</v>
      </c>
      <c r="FX44" s="90">
        <f>FX42</f>
        <v>3163.33</v>
      </c>
      <c r="FY44" s="117">
        <f t="shared" ref="FY44:FY57" si="638">FW44*FX44</f>
        <v>5193.5389699999996</v>
      </c>
      <c r="FZ44" s="98">
        <f t="shared" ref="FZ44:FZ57" si="639">FY44*FT44</f>
        <v>202548.02</v>
      </c>
      <c r="GA44" s="98"/>
      <c r="GB44" s="118"/>
      <c r="GC44" s="119">
        <f t="shared" ref="GC44:GC58" si="640">FY44/$WM44</f>
        <v>1.21068</v>
      </c>
      <c r="GD44" s="231">
        <f t="shared" ref="GD44:GD57" si="641">GD12</f>
        <v>28</v>
      </c>
      <c r="GE44" s="119">
        <f>GD44/GD42</f>
        <v>9.0609999999999996E-2</v>
      </c>
      <c r="GF44" s="98">
        <f>GF42*GE44</f>
        <v>38.869999999999997</v>
      </c>
      <c r="GG44" s="116">
        <f t="shared" ref="GG44:GG57" si="642">IF(GD44&gt;0,GF44/GD44,0)</f>
        <v>1.3882142900000001</v>
      </c>
      <c r="GH44" s="90">
        <f>GH42</f>
        <v>3163.33</v>
      </c>
      <c r="GI44" s="117">
        <f t="shared" ref="GI44:GI57" si="643">GG44*GH44</f>
        <v>4391.3799099999997</v>
      </c>
      <c r="GJ44" s="98">
        <f t="shared" ref="GJ44:GJ57" si="644">GI44*GD44</f>
        <v>122958.64</v>
      </c>
      <c r="GK44" s="98"/>
      <c r="GL44" s="118"/>
      <c r="GM44" s="119">
        <f t="shared" ref="GM44:GM58" si="645">GI44/$WM44</f>
        <v>1.02369</v>
      </c>
      <c r="GN44" s="231">
        <f t="shared" ref="GN44:GN57" si="646">GN12</f>
        <v>26</v>
      </c>
      <c r="GO44" s="119">
        <f>GN44/GN42</f>
        <v>0.16883000000000001</v>
      </c>
      <c r="GP44" s="98">
        <f>GP42*GO44</f>
        <v>28.9</v>
      </c>
      <c r="GQ44" s="116">
        <f t="shared" ref="GQ44:GQ57" si="647">IF(GN44&gt;0,GP44/GN44,0)</f>
        <v>1.11153846</v>
      </c>
      <c r="GR44" s="90">
        <f>GR42</f>
        <v>2644.05</v>
      </c>
      <c r="GS44" s="117">
        <f t="shared" ref="GS44:GS57" si="648">GQ44*GR44</f>
        <v>2938.9632700000002</v>
      </c>
      <c r="GT44" s="98">
        <f t="shared" ref="GT44:GT57" si="649">GS44*GN44</f>
        <v>76413.05</v>
      </c>
      <c r="GU44" s="98"/>
      <c r="GV44" s="118"/>
      <c r="GW44" s="119">
        <f t="shared" ref="GW44:GW58" si="650">GS44/$WM44</f>
        <v>0.68511</v>
      </c>
      <c r="GX44" s="231">
        <f t="shared" ref="GX44:GX57" si="651">GX12</f>
        <v>0</v>
      </c>
      <c r="GY44" s="119">
        <f>GX44/GX42</f>
        <v>0</v>
      </c>
      <c r="GZ44" s="98">
        <f>GZ42*GY44</f>
        <v>0</v>
      </c>
      <c r="HA44" s="116">
        <f t="shared" ref="HA44:HA57" si="652">IF(GX44&gt;0,GZ44/GX44,0)</f>
        <v>0</v>
      </c>
      <c r="HB44" s="90">
        <f>HB42</f>
        <v>2644.05</v>
      </c>
      <c r="HC44" s="117">
        <f t="shared" ref="HC44:HC57" si="653">HA44*HB44</f>
        <v>0</v>
      </c>
      <c r="HD44" s="98">
        <f t="shared" ref="HD44:HD57" si="654">HC44*GX44</f>
        <v>0</v>
      </c>
      <c r="HE44" s="98"/>
      <c r="HF44" s="118"/>
      <c r="HG44" s="119">
        <f t="shared" ref="HG44:HG58" si="655">HC44/$WM44</f>
        <v>0</v>
      </c>
      <c r="HH44" s="231">
        <f t="shared" ref="HH44:HH57" si="656">HH12</f>
        <v>23</v>
      </c>
      <c r="HI44" s="119">
        <f>HH44/HH42</f>
        <v>0.13938999999999999</v>
      </c>
      <c r="HJ44" s="98">
        <f>HJ42*HI44</f>
        <v>41.06</v>
      </c>
      <c r="HK44" s="116">
        <f t="shared" ref="HK44:HK57" si="657">IF(HH44&gt;0,HJ44/HH44,0)</f>
        <v>1.7852173899999999</v>
      </c>
      <c r="HL44" s="90">
        <f>HL42</f>
        <v>2644.05</v>
      </c>
      <c r="HM44" s="117">
        <f t="shared" ref="HM44:HM57" si="658">HK44*HL44</f>
        <v>4720.2040399999996</v>
      </c>
      <c r="HN44" s="98">
        <f t="shared" ref="HN44:HN57" si="659">HM44*HH44</f>
        <v>108564.69</v>
      </c>
      <c r="HO44" s="98"/>
      <c r="HP44" s="118"/>
      <c r="HQ44" s="119">
        <f t="shared" ref="HQ44:HQ58" si="660">HM44/$WM44</f>
        <v>1.1003400000000001</v>
      </c>
      <c r="HR44" s="231">
        <f t="shared" ref="HR44:HR57" si="661">HR12</f>
        <v>48</v>
      </c>
      <c r="HS44" s="119">
        <f>HR44/HR42</f>
        <v>0.17329</v>
      </c>
      <c r="HT44" s="98">
        <f>HT42*HS44</f>
        <v>45.38</v>
      </c>
      <c r="HU44" s="116">
        <f t="shared" ref="HU44:HU57" si="662">IF(HR44&gt;0,HT44/HR44,0)</f>
        <v>0.94541666999999996</v>
      </c>
      <c r="HV44" s="90">
        <f>HV42</f>
        <v>2644.05</v>
      </c>
      <c r="HW44" s="117">
        <f t="shared" ref="HW44:HW57" si="663">HU44*HV44</f>
        <v>2499.7289500000002</v>
      </c>
      <c r="HX44" s="98">
        <f t="shared" ref="HX44:HX57" si="664">HW44*HR44</f>
        <v>119986.99</v>
      </c>
      <c r="HY44" s="98"/>
      <c r="HZ44" s="118"/>
      <c r="IA44" s="119">
        <f t="shared" ref="IA44:IA58" si="665">HW44/$WM44</f>
        <v>0.58272000000000002</v>
      </c>
      <c r="IB44" s="231">
        <f t="shared" ref="IB44:IB57" si="666">IB12</f>
        <v>81</v>
      </c>
      <c r="IC44" s="119">
        <f>IB44/IB42</f>
        <v>0.16875000000000001</v>
      </c>
      <c r="ID44" s="98">
        <f>ID42*IC44</f>
        <v>60.52</v>
      </c>
      <c r="IE44" s="116">
        <f t="shared" ref="IE44:IE57" si="667">IF(IB44&gt;0,ID44/IB44,0)</f>
        <v>0.74716048999999995</v>
      </c>
      <c r="IF44" s="90">
        <f>IF42</f>
        <v>3163.33</v>
      </c>
      <c r="IG44" s="117">
        <f t="shared" ref="IG44:IG57" si="668">IE44*IF44</f>
        <v>2363.5151900000001</v>
      </c>
      <c r="IH44" s="98">
        <f t="shared" ref="IH44:IH57" si="669">IG44*IB44</f>
        <v>191444.73</v>
      </c>
      <c r="II44" s="98"/>
      <c r="IJ44" s="118"/>
      <c r="IK44" s="119">
        <f t="shared" ref="IK44:IK58" si="670">IG44/$WM44</f>
        <v>0.55096999999999996</v>
      </c>
      <c r="IL44" s="231">
        <f t="shared" ref="IL44:IL57" si="671">IL12</f>
        <v>26</v>
      </c>
      <c r="IM44" s="119">
        <f>IL44/IL42</f>
        <v>0.16250000000000001</v>
      </c>
      <c r="IN44" s="98">
        <f>IN42*IM44</f>
        <v>55.25</v>
      </c>
      <c r="IO44" s="116">
        <f t="shared" ref="IO44:IO57" si="672">IF(IL44&gt;0,IN44/IL44,0)</f>
        <v>2.125</v>
      </c>
      <c r="IP44" s="90">
        <f>IP42</f>
        <v>3163.33</v>
      </c>
      <c r="IQ44" s="117">
        <f t="shared" ref="IQ44:IQ57" si="673">IO44*IP44</f>
        <v>6722.0762500000001</v>
      </c>
      <c r="IR44" s="98">
        <f t="shared" ref="IR44:IR57" si="674">IQ44*IL44</f>
        <v>174773.98</v>
      </c>
      <c r="IS44" s="98"/>
      <c r="IT44" s="118"/>
      <c r="IU44" s="119">
        <f t="shared" ref="IU44:IU58" si="675">IQ44/$WM44</f>
        <v>1.56701</v>
      </c>
      <c r="IV44" s="231">
        <f t="shared" ref="IV44:IV57" si="676">IV12</f>
        <v>21</v>
      </c>
      <c r="IW44" s="119">
        <f>IV44/IV42</f>
        <v>0.19266</v>
      </c>
      <c r="IX44" s="98">
        <f>IX42*IW44</f>
        <v>32.6</v>
      </c>
      <c r="IY44" s="116">
        <f t="shared" ref="IY44:IY57" si="677">IF(IV44&gt;0,IX44/IV44,0)</f>
        <v>1.5523809500000001</v>
      </c>
      <c r="IZ44" s="90">
        <f>IZ42</f>
        <v>3163.33</v>
      </c>
      <c r="JA44" s="117">
        <f t="shared" ref="JA44:JA57" si="678">IY44*IZ44</f>
        <v>4910.6932299999999</v>
      </c>
      <c r="JB44" s="98">
        <f t="shared" ref="JB44:JB57" si="679">JA44*IV44</f>
        <v>103124.56</v>
      </c>
      <c r="JC44" s="98"/>
      <c r="JD44" s="118"/>
      <c r="JE44" s="119">
        <f t="shared" ref="JE44:JE58" si="680">JA44/$WM44</f>
        <v>1.1447499999999999</v>
      </c>
      <c r="JF44" s="231">
        <f t="shared" ref="JF44:JF57" si="681">JF12</f>
        <v>53</v>
      </c>
      <c r="JG44" s="119">
        <f>JF44/JF42</f>
        <v>0.19925000000000001</v>
      </c>
      <c r="JH44" s="98">
        <f>JH42*JG44</f>
        <v>116.82</v>
      </c>
      <c r="JI44" s="116">
        <f t="shared" ref="JI44:JI57" si="682">IF(JF44&gt;0,JH44/JF44,0)</f>
        <v>2.2041509399999999</v>
      </c>
      <c r="JJ44" s="90">
        <f>JJ42</f>
        <v>3158.77</v>
      </c>
      <c r="JK44" s="117">
        <f t="shared" ref="JK44:JK57" si="683">JI44*JJ44</f>
        <v>6962.4058599999998</v>
      </c>
      <c r="JL44" s="98">
        <f t="shared" ref="JL44:JL57" si="684">JK44*JF44</f>
        <v>369007.51</v>
      </c>
      <c r="JM44" s="98"/>
      <c r="JN44" s="118"/>
      <c r="JO44" s="119">
        <f t="shared" ref="JO44:JO58" si="685">JK44/$WM44</f>
        <v>1.62303</v>
      </c>
      <c r="JP44" s="231">
        <f t="shared" ref="JP44:JP57" si="686">JP12</f>
        <v>68</v>
      </c>
      <c r="JQ44" s="119">
        <f>JP44/JP42</f>
        <v>0.25</v>
      </c>
      <c r="JR44" s="98">
        <f>JR42*JQ44</f>
        <v>75</v>
      </c>
      <c r="JS44" s="116">
        <f t="shared" ref="JS44:JS57" si="687">IF(JP44&gt;0,JR44/JP44,0)</f>
        <v>1.10294118</v>
      </c>
      <c r="JT44" s="90">
        <f>JT42</f>
        <v>3163.33</v>
      </c>
      <c r="JU44" s="117">
        <f t="shared" ref="JU44:JU57" si="688">JS44*JT44</f>
        <v>3488.9669199999998</v>
      </c>
      <c r="JV44" s="98">
        <f t="shared" ref="JV44:JV57" si="689">JU44*JP44</f>
        <v>237249.75</v>
      </c>
      <c r="JW44" s="98"/>
      <c r="JX44" s="118"/>
      <c r="JY44" s="119">
        <f t="shared" ref="JY44:JY58" si="690">JU44/$WM44</f>
        <v>0.81333</v>
      </c>
      <c r="JZ44" s="231">
        <f t="shared" ref="JZ44:JZ57" si="691">JZ12</f>
        <v>0</v>
      </c>
      <c r="KA44" s="119" t="e">
        <f>JZ44/JZ42</f>
        <v>#DIV/0!</v>
      </c>
      <c r="KB44" s="98" t="e">
        <f>KB42*KA44</f>
        <v>#DIV/0!</v>
      </c>
      <c r="KC44" s="116">
        <f t="shared" ref="KC44:KC57" si="692">IF(JZ44&gt;0,KB44/JZ44,0)</f>
        <v>0</v>
      </c>
      <c r="KD44" s="90">
        <f>KD42</f>
        <v>0</v>
      </c>
      <c r="KE44" s="117">
        <f t="shared" ref="KE44:KE57" si="693">KC44*KD44</f>
        <v>0</v>
      </c>
      <c r="KF44" s="98">
        <f t="shared" ref="KF44:KF57" si="694">KE44*JZ44</f>
        <v>0</v>
      </c>
      <c r="KG44" s="98"/>
      <c r="KH44" s="118"/>
      <c r="KI44" s="119">
        <f t="shared" ref="KI44:KI58" si="695">KE44/$WM44</f>
        <v>0</v>
      </c>
      <c r="KJ44" s="231">
        <f t="shared" ref="KJ44:KJ57" si="696">KJ12</f>
        <v>25</v>
      </c>
      <c r="KK44" s="119">
        <f>KJ44/KJ42</f>
        <v>0.15337000000000001</v>
      </c>
      <c r="KL44" s="98">
        <f>KL42*KK44</f>
        <v>22.06</v>
      </c>
      <c r="KM44" s="116">
        <f t="shared" ref="KM44:KM57" si="697">IF(KJ44&gt;0,KL44/KJ44,0)</f>
        <v>0.88239999999999996</v>
      </c>
      <c r="KN44" s="90">
        <f>KN42</f>
        <v>2644.05</v>
      </c>
      <c r="KO44" s="117">
        <f t="shared" ref="KO44:KO57" si="698">KM44*KN44</f>
        <v>2333.1097199999999</v>
      </c>
      <c r="KP44" s="98">
        <f t="shared" ref="KP44:KP57" si="699">KO44*KJ44</f>
        <v>58327.74</v>
      </c>
      <c r="KQ44" s="98"/>
      <c r="KR44" s="118"/>
      <c r="KS44" s="119">
        <f t="shared" ref="KS44:KS58" si="700">KO44/$WM44</f>
        <v>0.54388000000000003</v>
      </c>
      <c r="KT44" s="231">
        <f t="shared" ref="KT44:KT57" si="701">KT12</f>
        <v>51</v>
      </c>
      <c r="KU44" s="119">
        <f>KT44/KT42</f>
        <v>0.14868999999999999</v>
      </c>
      <c r="KV44" s="98">
        <f>KV42*KU44</f>
        <v>70.459999999999994</v>
      </c>
      <c r="KW44" s="116">
        <f t="shared" ref="KW44:KW57" si="702">IF(KT44&gt;0,KV44/KT44,0)</f>
        <v>1.3815686300000001</v>
      </c>
      <c r="KX44" s="90">
        <f>KX42</f>
        <v>2644.05</v>
      </c>
      <c r="KY44" s="117">
        <f t="shared" ref="KY44:KY57" si="703">KW44*KX44</f>
        <v>3652.9365400000002</v>
      </c>
      <c r="KZ44" s="98">
        <f t="shared" ref="KZ44:KZ57" si="704">KY44*KT44</f>
        <v>186299.76</v>
      </c>
      <c r="LA44" s="98"/>
      <c r="LB44" s="118"/>
      <c r="LC44" s="119">
        <f t="shared" ref="LC44:LC58" si="705">KY44/$WM44</f>
        <v>0.85155000000000003</v>
      </c>
      <c r="LD44" s="231">
        <f t="shared" ref="LD44:LD57" si="706">LD12</f>
        <v>70</v>
      </c>
      <c r="LE44" s="119">
        <f>LD44/LD42</f>
        <v>0.24476000000000001</v>
      </c>
      <c r="LF44" s="98">
        <f>LF42*LE44</f>
        <v>121.16</v>
      </c>
      <c r="LG44" s="116">
        <f t="shared" ref="LG44:LG57" si="707">IF(LD44&gt;0,LF44/LD44,0)</f>
        <v>1.7308571399999999</v>
      </c>
      <c r="LH44" s="90">
        <f>LH42</f>
        <v>3163.33</v>
      </c>
      <c r="LI44" s="117">
        <f t="shared" ref="LI44:LI57" si="708">LG44*LH44</f>
        <v>5475.27232</v>
      </c>
      <c r="LJ44" s="98">
        <f t="shared" ref="LJ44:LJ57" si="709">LI44*LD44</f>
        <v>383269.06</v>
      </c>
      <c r="LK44" s="98"/>
      <c r="LL44" s="118"/>
      <c r="LM44" s="119">
        <f t="shared" ref="LM44:LM58" si="710">LI44/$WM44</f>
        <v>1.2763599999999999</v>
      </c>
      <c r="LN44" s="231">
        <f t="shared" ref="LN44:LN57" si="711">LN12</f>
        <v>23</v>
      </c>
      <c r="LO44" s="119">
        <f>LN44/LN42</f>
        <v>9.2740000000000003E-2</v>
      </c>
      <c r="LP44" s="98">
        <f>LP42*LO44</f>
        <v>51.47</v>
      </c>
      <c r="LQ44" s="116">
        <f t="shared" ref="LQ44:LQ57" si="712">IF(LN44&gt;0,LP44/LN44,0)</f>
        <v>2.23782609</v>
      </c>
      <c r="LR44" s="90">
        <f>LR42</f>
        <v>2644.05</v>
      </c>
      <c r="LS44" s="117">
        <f t="shared" ref="LS44:LS57" si="713">LQ44*LR44</f>
        <v>5916.92407</v>
      </c>
      <c r="LT44" s="98">
        <f t="shared" ref="LT44:LT57" si="714">LS44*LN44</f>
        <v>136089.25</v>
      </c>
      <c r="LU44" s="98"/>
      <c r="LV44" s="118"/>
      <c r="LW44" s="119">
        <f t="shared" ref="LW44:LW58" si="715">LS44/$WM44</f>
        <v>1.37931</v>
      </c>
      <c r="LX44" s="231">
        <f t="shared" ref="LX44:LX57" si="716">LX12</f>
        <v>15</v>
      </c>
      <c r="LY44" s="119">
        <f>LX44/LX42</f>
        <v>0.12931000000000001</v>
      </c>
      <c r="LZ44" s="98">
        <f>LZ42*LY44</f>
        <v>48.39</v>
      </c>
      <c r="MA44" s="116">
        <f t="shared" ref="MA44:MA57" si="717">IF(LX44&gt;0,LZ44/LX44,0)</f>
        <v>3.226</v>
      </c>
      <c r="MB44" s="90">
        <f>MB42</f>
        <v>3163.33</v>
      </c>
      <c r="MC44" s="117">
        <f t="shared" ref="MC44:MC57" si="718">MA44*MB44</f>
        <v>10204.90258</v>
      </c>
      <c r="MD44" s="98">
        <f t="shared" ref="MD44:MD57" si="719">MC44*LX44</f>
        <v>153073.54</v>
      </c>
      <c r="ME44" s="98"/>
      <c r="MF44" s="118"/>
      <c r="MG44" s="119">
        <f t="shared" ref="MG44:MG58" si="720">MC44/$WM44</f>
        <v>2.3788999999999998</v>
      </c>
      <c r="MH44" s="231">
        <f t="shared" ref="MH44:MH57" si="721">MH12</f>
        <v>25</v>
      </c>
      <c r="MI44" s="119">
        <f>MH44/MH42</f>
        <v>0.17241000000000001</v>
      </c>
      <c r="MJ44" s="98">
        <f>MJ42*MI44</f>
        <v>40.64</v>
      </c>
      <c r="MK44" s="116">
        <f t="shared" ref="MK44:MK57" si="722">IF(MH44&gt;0,MJ44/MH44,0)</f>
        <v>1.6255999999999999</v>
      </c>
      <c r="ML44" s="90">
        <f>ML42</f>
        <v>2644.05</v>
      </c>
      <c r="MM44" s="117">
        <f t="shared" ref="MM44:MM57" si="723">MK44*ML44</f>
        <v>4298.1676799999996</v>
      </c>
      <c r="MN44" s="98">
        <f t="shared" ref="MN44:MN57" si="724">MM44*MH44</f>
        <v>107454.19</v>
      </c>
      <c r="MO44" s="98"/>
      <c r="MP44" s="118"/>
      <c r="MQ44" s="119">
        <f t="shared" ref="MQ44:MQ58" si="725">MM44/$WM44</f>
        <v>1.00196</v>
      </c>
      <c r="MR44" s="231">
        <f t="shared" ref="MR44:MR57" si="726">MR12</f>
        <v>35</v>
      </c>
      <c r="MS44" s="119">
        <f>MR44/MR42</f>
        <v>0.11146</v>
      </c>
      <c r="MT44" s="98">
        <f>MT42*MS44</f>
        <v>71.22</v>
      </c>
      <c r="MU44" s="116">
        <f t="shared" ref="MU44:MU57" si="727">IF(MR44&gt;0,MT44/MR44,0)</f>
        <v>2.0348571400000002</v>
      </c>
      <c r="MV44" s="90">
        <f>MV42</f>
        <v>3163.33</v>
      </c>
      <c r="MW44" s="117">
        <f t="shared" ref="MW44:MW57" si="728">MU44*MV44</f>
        <v>6436.9246400000002</v>
      </c>
      <c r="MX44" s="98">
        <f t="shared" ref="MX44:MX57" si="729">MW44*MR44</f>
        <v>225292.36</v>
      </c>
      <c r="MY44" s="98"/>
      <c r="MZ44" s="118"/>
      <c r="NA44" s="119">
        <f t="shared" ref="NA44:NA58" si="730">MW44/$WM44</f>
        <v>1.5005299999999999</v>
      </c>
      <c r="NB44" s="231">
        <f t="shared" ref="NB44:NB57" si="731">NB12</f>
        <v>26</v>
      </c>
      <c r="NC44" s="119">
        <f>NB44/NB42</f>
        <v>0.25742999999999999</v>
      </c>
      <c r="ND44" s="98">
        <f>ND42*NC44</f>
        <v>37.770000000000003</v>
      </c>
      <c r="NE44" s="116">
        <f t="shared" ref="NE44:NE57" si="732">IF(NB44&gt;0,ND44/NB44,0)</f>
        <v>1.45269231</v>
      </c>
      <c r="NF44" s="90">
        <f>NF42</f>
        <v>2644.05</v>
      </c>
      <c r="NG44" s="117">
        <f t="shared" ref="NG44:NG57" si="733">NE44*NF44</f>
        <v>3840.9911000000002</v>
      </c>
      <c r="NH44" s="98">
        <f t="shared" ref="NH44:NH57" si="734">NG44*NB44</f>
        <v>99865.77</v>
      </c>
      <c r="NI44" s="98"/>
      <c r="NJ44" s="118"/>
      <c r="NK44" s="119">
        <f t="shared" ref="NK44:NK58" si="735">NG44/$WM44</f>
        <v>0.89539000000000002</v>
      </c>
      <c r="NL44" s="231">
        <f t="shared" ref="NL44:NL57" si="736">NL12</f>
        <v>24</v>
      </c>
      <c r="NM44" s="119">
        <f>NL44/NL42</f>
        <v>0.15686</v>
      </c>
      <c r="NN44" s="98">
        <f>NN42*NM44</f>
        <v>36.549999999999997</v>
      </c>
      <c r="NO44" s="116">
        <f t="shared" ref="NO44:NO57" si="737">IF(NL44&gt;0,NN44/NL44,0)</f>
        <v>1.5229166700000001</v>
      </c>
      <c r="NP44" s="90">
        <f>NP42</f>
        <v>3163.33</v>
      </c>
      <c r="NQ44" s="117">
        <f t="shared" ref="NQ44:NQ57" si="738">NO44*NP44</f>
        <v>4817.4879899999996</v>
      </c>
      <c r="NR44" s="98">
        <f t="shared" ref="NR44:NR57" si="739">NQ44*NL44</f>
        <v>115619.71</v>
      </c>
      <c r="NS44" s="98"/>
      <c r="NT44" s="118"/>
      <c r="NU44" s="119">
        <f t="shared" ref="NU44:NU58" si="740">NQ44/$WM44</f>
        <v>1.1230199999999999</v>
      </c>
      <c r="NV44" s="231">
        <f t="shared" ref="NV44:NV57" si="741">NV12</f>
        <v>90</v>
      </c>
      <c r="NW44" s="119">
        <f>NV44/NV42</f>
        <v>0.18672</v>
      </c>
      <c r="NX44" s="98">
        <f>NX42*NW44</f>
        <v>154.4</v>
      </c>
      <c r="NY44" s="116">
        <f t="shared" ref="NY44:NY57" si="742">IF(NV44&gt;0,NX44/NV44,0)</f>
        <v>1.7155555600000001</v>
      </c>
      <c r="NZ44" s="90">
        <f>NZ42</f>
        <v>3163.33</v>
      </c>
      <c r="OA44" s="117">
        <f t="shared" ref="OA44:OA57" si="743">NY44*NZ44</f>
        <v>5426.8683700000001</v>
      </c>
      <c r="OB44" s="98">
        <f t="shared" ref="OB44:OB57" si="744">OA44*NV44</f>
        <v>488418.15</v>
      </c>
      <c r="OC44" s="98"/>
      <c r="OD44" s="118"/>
      <c r="OE44" s="119">
        <f t="shared" ref="OE44:OE58" si="745">OA44/$WM44</f>
        <v>1.26508</v>
      </c>
      <c r="OF44" s="231">
        <f t="shared" ref="OF44:OF57" si="746">OF12</f>
        <v>0</v>
      </c>
      <c r="OG44" s="119">
        <f>OF44/OF42</f>
        <v>0</v>
      </c>
      <c r="OH44" s="98">
        <f>OH42*OG44</f>
        <v>0</v>
      </c>
      <c r="OI44" s="116">
        <f t="shared" ref="OI44:OI57" si="747">IF(OF44&gt;0,OH44/OF44,0)</f>
        <v>0</v>
      </c>
      <c r="OJ44" s="90">
        <f>OJ42</f>
        <v>3163.33</v>
      </c>
      <c r="OK44" s="117">
        <f t="shared" ref="OK44:OK57" si="748">OI44*OJ44</f>
        <v>0</v>
      </c>
      <c r="OL44" s="98">
        <f t="shared" ref="OL44:OL57" si="749">OK44*OF44</f>
        <v>0</v>
      </c>
      <c r="OM44" s="98"/>
      <c r="ON44" s="118"/>
      <c r="OO44" s="119">
        <f t="shared" ref="OO44:OO58" si="750">OK44/$WM44</f>
        <v>0</v>
      </c>
      <c r="OP44" s="231">
        <f t="shared" ref="OP44:OP57" si="751">OP12</f>
        <v>0</v>
      </c>
      <c r="OQ44" s="119">
        <f>OP44/OP42</f>
        <v>0</v>
      </c>
      <c r="OR44" s="98">
        <f>OR42*OQ44</f>
        <v>0</v>
      </c>
      <c r="OS44" s="116">
        <f t="shared" ref="OS44:OS57" si="752">IF(OP44&gt;0,OR44/OP44,0)</f>
        <v>0</v>
      </c>
      <c r="OT44" s="90">
        <f>OT42</f>
        <v>2284.19</v>
      </c>
      <c r="OU44" s="117">
        <f t="shared" ref="OU44:OU57" si="753">OS44*OT44</f>
        <v>0</v>
      </c>
      <c r="OV44" s="98">
        <f t="shared" ref="OV44:OV57" si="754">OU44*OP44</f>
        <v>0</v>
      </c>
      <c r="OW44" s="98"/>
      <c r="OX44" s="118"/>
      <c r="OY44" s="119">
        <f t="shared" ref="OY44:OY58" si="755">OU44/$WM44</f>
        <v>0</v>
      </c>
      <c r="OZ44" s="231">
        <f t="shared" ref="OZ44:OZ57" si="756">OZ12</f>
        <v>25</v>
      </c>
      <c r="PA44" s="119">
        <f>OZ44/OZ42</f>
        <v>0.11062</v>
      </c>
      <c r="PB44" s="98">
        <f>PB42*PA44</f>
        <v>16.420000000000002</v>
      </c>
      <c r="PC44" s="116">
        <f t="shared" ref="PC44:PC57" si="757">IF(OZ44&gt;0,PB44/OZ44,0)</f>
        <v>0.65680000000000005</v>
      </c>
      <c r="PD44" s="90">
        <f>PD42</f>
        <v>3163.33</v>
      </c>
      <c r="PE44" s="117">
        <f t="shared" ref="PE44:PE57" si="758">PC44*PD44</f>
        <v>2077.6751399999998</v>
      </c>
      <c r="PF44" s="98">
        <f t="shared" ref="PF44:PF57" si="759">PE44*OZ44</f>
        <v>51941.88</v>
      </c>
      <c r="PG44" s="98"/>
      <c r="PH44" s="118"/>
      <c r="PI44" s="119">
        <f t="shared" ref="PI44:PI58" si="760">PE44/$WM44</f>
        <v>0.48432999999999998</v>
      </c>
      <c r="PJ44" s="231">
        <f t="shared" ref="PJ44:PJ57" si="761">PJ12</f>
        <v>18</v>
      </c>
      <c r="PK44" s="119">
        <f>PJ44/PJ42</f>
        <v>0.26866000000000001</v>
      </c>
      <c r="PL44" s="98">
        <f>PL42*PK44</f>
        <v>26.32</v>
      </c>
      <c r="PM44" s="116">
        <f t="shared" ref="PM44:PM57" si="762">IF(PJ44&gt;0,PL44/PJ44,0)</f>
        <v>1.4622222199999999</v>
      </c>
      <c r="PN44" s="90">
        <f>PN42</f>
        <v>3163.33</v>
      </c>
      <c r="PO44" s="117">
        <f t="shared" ref="PO44:PO57" si="763">PM44*PN44</f>
        <v>4625.4914200000003</v>
      </c>
      <c r="PP44" s="98">
        <f t="shared" ref="PP44:PP57" si="764">PO44*PJ44</f>
        <v>83258.850000000006</v>
      </c>
      <c r="PQ44" s="98"/>
      <c r="PR44" s="118"/>
      <c r="PS44" s="119">
        <f t="shared" ref="PS44:PS58" si="765">PO44/$WM44</f>
        <v>1.07826</v>
      </c>
      <c r="PT44" s="231">
        <f t="shared" ref="PT44:PT57" si="766">PT12</f>
        <v>42</v>
      </c>
      <c r="PU44" s="119">
        <f>PT44/PT42</f>
        <v>0.28571000000000002</v>
      </c>
      <c r="PV44" s="98">
        <f>PV42*PU44</f>
        <v>80.61</v>
      </c>
      <c r="PW44" s="116">
        <f t="shared" ref="PW44:PW57" si="767">IF(PT44&gt;0,PV44/PT44,0)</f>
        <v>1.91928571</v>
      </c>
      <c r="PX44" s="90">
        <f>PX42</f>
        <v>3163.33</v>
      </c>
      <c r="PY44" s="117">
        <f t="shared" ref="PY44:PY57" si="768">PW44*PX44</f>
        <v>6071.3340699999999</v>
      </c>
      <c r="PZ44" s="98">
        <f t="shared" ref="PZ44:PZ57" si="769">PY44*PT44</f>
        <v>254996.03</v>
      </c>
      <c r="QA44" s="98"/>
      <c r="QB44" s="118"/>
      <c r="QC44" s="119">
        <f t="shared" ref="QC44:QC58" si="770">PY44/$WM44</f>
        <v>1.4153100000000001</v>
      </c>
      <c r="QD44" s="231">
        <f t="shared" ref="QD44:QD57" si="771">QD12</f>
        <v>0</v>
      </c>
      <c r="QE44" s="119" t="e">
        <f>QD44/QD42</f>
        <v>#DIV/0!</v>
      </c>
      <c r="QF44" s="98" t="e">
        <f>QF42*QE44</f>
        <v>#DIV/0!</v>
      </c>
      <c r="QG44" s="116">
        <f t="shared" ref="QG44:QG57" si="772">IF(QD44&gt;0,QF44/QD44,0)</f>
        <v>0</v>
      </c>
      <c r="QH44" s="90">
        <f>QH42</f>
        <v>0</v>
      </c>
      <c r="QI44" s="117">
        <f t="shared" ref="QI44:QI57" si="773">QG44*QH44</f>
        <v>0</v>
      </c>
      <c r="QJ44" s="98">
        <f t="shared" ref="QJ44:QJ57" si="774">QI44*QD44</f>
        <v>0</v>
      </c>
      <c r="QK44" s="98"/>
      <c r="QL44" s="118"/>
      <c r="QM44" s="119">
        <f t="shared" ref="QM44:QM58" si="775">QI44/$WM44</f>
        <v>0</v>
      </c>
      <c r="QN44" s="231">
        <f t="shared" ref="QN44:QN57" si="776">QN12</f>
        <v>57</v>
      </c>
      <c r="QO44" s="119">
        <f>QN44/QN42</f>
        <v>0.23361000000000001</v>
      </c>
      <c r="QP44" s="98">
        <f>QP42*QO44</f>
        <v>45.26</v>
      </c>
      <c r="QQ44" s="116">
        <f t="shared" ref="QQ44:QQ57" si="777">IF(QN44&gt;0,QP44/QN44,0)</f>
        <v>0.79403509000000005</v>
      </c>
      <c r="QR44" s="90">
        <f>QR42</f>
        <v>3163.33</v>
      </c>
      <c r="QS44" s="117">
        <f t="shared" ref="QS44:QS57" si="778">QQ44*QR44</f>
        <v>2511.79502</v>
      </c>
      <c r="QT44" s="98">
        <f t="shared" ref="QT44:QT57" si="779">QS44*QN44</f>
        <v>143172.32</v>
      </c>
      <c r="QU44" s="98"/>
      <c r="QV44" s="118"/>
      <c r="QW44" s="119">
        <f t="shared" ref="QW44:QW58" si="780">QS44/$WM44</f>
        <v>0.58552999999999999</v>
      </c>
      <c r="QX44" s="231">
        <f t="shared" ref="QX44:QX57" si="781">QX12</f>
        <v>25</v>
      </c>
      <c r="QY44" s="119">
        <f>QX44/QX42</f>
        <v>0.16128999999999999</v>
      </c>
      <c r="QZ44" s="98">
        <f>QZ42*QY44</f>
        <v>30</v>
      </c>
      <c r="RA44" s="116">
        <f t="shared" ref="RA44:RA57" si="782">IF(QX44&gt;0,QZ44/QX44,0)</f>
        <v>1.2</v>
      </c>
      <c r="RB44" s="90">
        <f>RB42</f>
        <v>2644.05</v>
      </c>
      <c r="RC44" s="117">
        <f t="shared" ref="RC44:RC57" si="783">RA44*RB44</f>
        <v>3172.86</v>
      </c>
      <c r="RD44" s="98">
        <f t="shared" ref="RD44:RD57" si="784">RC44*QX44</f>
        <v>79321.5</v>
      </c>
      <c r="RE44" s="98"/>
      <c r="RF44" s="118"/>
      <c r="RG44" s="119">
        <f t="shared" ref="RG44:RG58" si="785">RC44/$WM44</f>
        <v>0.73963999999999996</v>
      </c>
      <c r="RH44" s="231">
        <f t="shared" ref="RH44:RH57" si="786">RH12</f>
        <v>30</v>
      </c>
      <c r="RI44" s="119">
        <f>RH44/RH42</f>
        <v>0.19231000000000001</v>
      </c>
      <c r="RJ44" s="98">
        <f>RJ42*RI44</f>
        <v>63.27</v>
      </c>
      <c r="RK44" s="116">
        <f t="shared" ref="RK44:RK57" si="787">IF(RH44&gt;0,RJ44/RH44,0)</f>
        <v>2.109</v>
      </c>
      <c r="RL44" s="90">
        <f>RL42</f>
        <v>3163.33</v>
      </c>
      <c r="RM44" s="117">
        <f t="shared" ref="RM44:RM57" si="788">RK44*RL44</f>
        <v>6671.4629699999996</v>
      </c>
      <c r="RN44" s="98">
        <f t="shared" ref="RN44:RN57" si="789">RM44*RH44</f>
        <v>200143.89</v>
      </c>
      <c r="RO44" s="98"/>
      <c r="RP44" s="118"/>
      <c r="RQ44" s="119">
        <f t="shared" ref="RQ44:RQ58" si="790">RM44/$WM44</f>
        <v>1.55521</v>
      </c>
      <c r="RR44" s="231">
        <f t="shared" ref="RR44:RR57" si="791">RR12</f>
        <v>26</v>
      </c>
      <c r="RS44" s="119">
        <f>RR44/RR42</f>
        <v>0.18440000000000001</v>
      </c>
      <c r="RT44" s="98">
        <f>RT42*RS44</f>
        <v>51.74</v>
      </c>
      <c r="RU44" s="116">
        <f t="shared" ref="RU44:RU57" si="792">IF(RR44&gt;0,RT44/RR44,0)</f>
        <v>1.99</v>
      </c>
      <c r="RV44" s="90">
        <f>RV42</f>
        <v>3163.33</v>
      </c>
      <c r="RW44" s="117">
        <f t="shared" ref="RW44:RW57" si="793">RU44*RV44</f>
        <v>6295.0267000000003</v>
      </c>
      <c r="RX44" s="98">
        <f t="shared" ref="RX44:RX57" si="794">RW44*RR44</f>
        <v>163670.69</v>
      </c>
      <c r="RY44" s="98"/>
      <c r="RZ44" s="118"/>
      <c r="SA44" s="119">
        <f t="shared" ref="SA44:SA58" si="795">RW44/$WM44</f>
        <v>1.46746</v>
      </c>
      <c r="SB44" s="231">
        <f t="shared" ref="SB44:SB57" si="796">SB12</f>
        <v>61</v>
      </c>
      <c r="SC44" s="119">
        <f>SB44/SB42</f>
        <v>0.16991999999999999</v>
      </c>
      <c r="SD44" s="98">
        <f>SD42*SC44</f>
        <v>114.69</v>
      </c>
      <c r="SE44" s="116">
        <f t="shared" ref="SE44:SE57" si="797">IF(SB44&gt;0,SD44/SB44,0)</f>
        <v>1.8801639299999999</v>
      </c>
      <c r="SF44" s="90">
        <f>SF42</f>
        <v>3163.33</v>
      </c>
      <c r="SG44" s="117">
        <f t="shared" ref="SG44:SG57" si="798">SE44*SF44</f>
        <v>5947.5789599999998</v>
      </c>
      <c r="SH44" s="98">
        <f t="shared" ref="SH44:SH57" si="799">SG44*SB44</f>
        <v>362802.32</v>
      </c>
      <c r="SI44" s="98"/>
      <c r="SJ44" s="118"/>
      <c r="SK44" s="119">
        <f t="shared" ref="SK44:SK58" si="800">SG44/$WM44</f>
        <v>1.38646</v>
      </c>
      <c r="SL44" s="231">
        <f t="shared" ref="SL44:SL57" si="801">SL12</f>
        <v>15</v>
      </c>
      <c r="SM44" s="119">
        <f>SL44/SL42</f>
        <v>0.17857000000000001</v>
      </c>
      <c r="SN44" s="98">
        <f>SN42*SM44</f>
        <v>0</v>
      </c>
      <c r="SO44" s="116">
        <f t="shared" ref="SO44:SO57" si="802">IF(SL44&gt;0,SN44/SL44,0)</f>
        <v>0</v>
      </c>
      <c r="SP44" s="90">
        <f>SP42</f>
        <v>0</v>
      </c>
      <c r="SQ44" s="117">
        <f t="shared" ref="SQ44:SQ57" si="803">SO44*SP44</f>
        <v>0</v>
      </c>
      <c r="SR44" s="98">
        <f t="shared" ref="SR44:SR57" si="804">SQ44*SL44</f>
        <v>0</v>
      </c>
      <c r="SS44" s="98"/>
      <c r="ST44" s="118"/>
      <c r="SU44" s="119">
        <f t="shared" ref="SU44:SU58" si="805">SQ44/$WM44</f>
        <v>0</v>
      </c>
      <c r="SV44" s="231">
        <f t="shared" ref="SV44:SV57" si="806">SV12</f>
        <v>31</v>
      </c>
      <c r="SW44" s="119">
        <f>SV44/SV42</f>
        <v>0.10367999999999999</v>
      </c>
      <c r="SX44" s="98">
        <f>SX42*SW44</f>
        <v>43.93</v>
      </c>
      <c r="SY44" s="116">
        <f t="shared" ref="SY44:SY57" si="807">IF(SV44&gt;0,SX44/SV44,0)</f>
        <v>1.4170967699999999</v>
      </c>
      <c r="SZ44" s="90">
        <f>SZ42</f>
        <v>2644.05</v>
      </c>
      <c r="TA44" s="117">
        <f t="shared" ref="TA44:TA57" si="808">SY44*SZ44</f>
        <v>3746.8747100000001</v>
      </c>
      <c r="TB44" s="98">
        <f t="shared" ref="TB44:TB57" si="809">TA44*SV44</f>
        <v>116153.12</v>
      </c>
      <c r="TC44" s="98"/>
      <c r="TD44" s="118"/>
      <c r="TE44" s="119">
        <f t="shared" ref="TE44:TE58" si="810">TA44/$WM44</f>
        <v>0.87344999999999995</v>
      </c>
      <c r="TF44" s="231">
        <f t="shared" ref="TF44:TF57" si="811">TF12</f>
        <v>31</v>
      </c>
      <c r="TG44" s="119">
        <f>TF44/TF42</f>
        <v>0.11698</v>
      </c>
      <c r="TH44" s="98">
        <f>TH42*TG44</f>
        <v>41.18</v>
      </c>
      <c r="TI44" s="116">
        <f t="shared" ref="TI44:TI57" si="812">IF(TF44&gt;0,TH44/TF44,0)</f>
        <v>1.3283871</v>
      </c>
      <c r="TJ44" s="90">
        <f>TJ42</f>
        <v>3163.33</v>
      </c>
      <c r="TK44" s="117">
        <f t="shared" ref="TK44:TK57" si="813">TI44*TJ44</f>
        <v>4202.1267699999999</v>
      </c>
      <c r="TL44" s="98">
        <f t="shared" ref="TL44:TL57" si="814">TK44*TF44</f>
        <v>130265.93</v>
      </c>
      <c r="TM44" s="98"/>
      <c r="TN44" s="118"/>
      <c r="TO44" s="119">
        <f t="shared" ref="TO44:TO58" si="815">TK44/$WM44</f>
        <v>0.97957000000000005</v>
      </c>
      <c r="TP44" s="231">
        <f t="shared" ref="TP44:TP57" si="816">TP12</f>
        <v>18</v>
      </c>
      <c r="TQ44" s="119">
        <f>TP44/TP42</f>
        <v>0.11921</v>
      </c>
      <c r="TR44" s="98">
        <f>TR42*TQ44</f>
        <v>30.36</v>
      </c>
      <c r="TS44" s="116">
        <f t="shared" ref="TS44:TS57" si="817">IF(TP44&gt;0,TR44/TP44,0)</f>
        <v>1.6866666699999999</v>
      </c>
      <c r="TT44" s="90">
        <f>TT42</f>
        <v>3163.33</v>
      </c>
      <c r="TU44" s="117">
        <f t="shared" ref="TU44:TU57" si="818">TS44*TT44</f>
        <v>5335.4832800000004</v>
      </c>
      <c r="TV44" s="98">
        <f t="shared" ref="TV44:TV57" si="819">TU44*TP44</f>
        <v>96038.7</v>
      </c>
      <c r="TW44" s="98"/>
      <c r="TX44" s="118"/>
      <c r="TY44" s="119">
        <f t="shared" ref="TY44:TY58" si="820">TU44/$WM44</f>
        <v>1.24377</v>
      </c>
      <c r="TZ44" s="231">
        <f t="shared" ref="TZ44:TZ57" si="821">TZ12</f>
        <v>34</v>
      </c>
      <c r="UA44" s="119">
        <f>TZ44/TZ42</f>
        <v>0.13386000000000001</v>
      </c>
      <c r="UB44" s="98">
        <f>UB42*UA44</f>
        <v>56.66</v>
      </c>
      <c r="UC44" s="116">
        <f t="shared" ref="UC44:UC57" si="822">IF(TZ44&gt;0,UB44/TZ44,0)</f>
        <v>1.6664705900000001</v>
      </c>
      <c r="UD44" s="90">
        <f>UD42</f>
        <v>2644.05</v>
      </c>
      <c r="UE44" s="117">
        <f t="shared" ref="UE44:UE57" si="823">UC44*UD44</f>
        <v>4406.2315600000002</v>
      </c>
      <c r="UF44" s="98">
        <f t="shared" ref="UF44:UF57" si="824">UE44*TZ44</f>
        <v>149811.87</v>
      </c>
      <c r="UG44" s="98"/>
      <c r="UH44" s="118"/>
      <c r="UI44" s="119">
        <f t="shared" ref="UI44:UI58" si="825">UE44/$WM44</f>
        <v>1.02715</v>
      </c>
      <c r="UJ44" s="231">
        <f t="shared" ref="UJ44:UJ57" si="826">UJ12</f>
        <v>30</v>
      </c>
      <c r="UK44" s="119">
        <f>UJ44/UJ42</f>
        <v>0.15625</v>
      </c>
      <c r="UL44" s="98">
        <f>UL42*UK44</f>
        <v>40.15</v>
      </c>
      <c r="UM44" s="116">
        <f t="shared" ref="UM44:UM57" si="827">IF(UJ44&gt;0,UL44/UJ44,0)</f>
        <v>1.33833333</v>
      </c>
      <c r="UN44" s="90">
        <f>UN42</f>
        <v>2644.05</v>
      </c>
      <c r="UO44" s="117">
        <f t="shared" ref="UO44:UO57" si="828">UM44*UN44</f>
        <v>3538.6202400000002</v>
      </c>
      <c r="UP44" s="98">
        <f t="shared" ref="UP44:UP57" si="829">UO44*UJ44</f>
        <v>106158.61</v>
      </c>
      <c r="UQ44" s="98"/>
      <c r="UR44" s="118"/>
      <c r="US44" s="119">
        <f t="shared" ref="US44:US58" si="830">UO44/$WM44</f>
        <v>0.82489999999999997</v>
      </c>
      <c r="UT44" s="231">
        <f t="shared" ref="UT44:UT57" si="831">UT12</f>
        <v>65</v>
      </c>
      <c r="UU44" s="119">
        <f>UT44/UT42</f>
        <v>0.19757</v>
      </c>
      <c r="UV44" s="98">
        <f>UV42*UU44</f>
        <v>87.98</v>
      </c>
      <c r="UW44" s="116">
        <f t="shared" ref="UW44:UW57" si="832">IF(UT44&gt;0,UV44/UT44,0)</f>
        <v>1.35353846</v>
      </c>
      <c r="UX44" s="90">
        <f>UX42</f>
        <v>2644.05</v>
      </c>
      <c r="UY44" s="117">
        <f t="shared" ref="UY44:UY57" si="833">UW44*UX44</f>
        <v>3578.8233700000001</v>
      </c>
      <c r="UZ44" s="98">
        <f t="shared" ref="UZ44:UZ57" si="834">UY44*UT44</f>
        <v>232623.52</v>
      </c>
      <c r="VA44" s="98"/>
      <c r="VB44" s="118"/>
      <c r="VC44" s="119">
        <f t="shared" ref="VC44:VC58" si="835">UY44/$WM44</f>
        <v>0.83426999999999996</v>
      </c>
      <c r="VD44" s="231">
        <f t="shared" ref="VD44:VD57" si="836">VD12</f>
        <v>55</v>
      </c>
      <c r="VE44" s="119">
        <f>VD44/VD42</f>
        <v>0.17296</v>
      </c>
      <c r="VF44" s="98">
        <f>VF42*VE44</f>
        <v>113.34</v>
      </c>
      <c r="VG44" s="116">
        <f t="shared" ref="VG44:VG57" si="837">IF(VD44&gt;0,VF44/VD44,0)</f>
        <v>2.0607272700000001</v>
      </c>
      <c r="VH44" s="90">
        <f>VH42</f>
        <v>2644.05</v>
      </c>
      <c r="VI44" s="117">
        <f t="shared" ref="VI44:VI57" si="838">VG44*VH44</f>
        <v>5448.6659399999999</v>
      </c>
      <c r="VJ44" s="98">
        <f t="shared" ref="VJ44:VJ57" si="839">VI44*VD44</f>
        <v>299676.63</v>
      </c>
      <c r="VK44" s="98"/>
      <c r="VL44" s="118"/>
      <c r="VM44" s="119">
        <f t="shared" ref="VM44:VM58" si="840">VI44/$WM44</f>
        <v>1.27016</v>
      </c>
      <c r="VN44" s="231">
        <f t="shared" ref="VN44:VN57" si="841">VN12</f>
        <v>83</v>
      </c>
      <c r="VO44" s="119">
        <f>VN44/VN42</f>
        <v>0.16117000000000001</v>
      </c>
      <c r="VP44" s="98">
        <f>VP42*VO44</f>
        <v>70.75</v>
      </c>
      <c r="VQ44" s="116">
        <f t="shared" ref="VQ44:VQ57" si="842">IF(VN44&gt;0,VP44/VN44,0)</f>
        <v>0.85240963999999997</v>
      </c>
      <c r="VR44" s="90">
        <f>VR42</f>
        <v>2644.05</v>
      </c>
      <c r="VS44" s="117">
        <f t="shared" ref="VS44:VS57" si="843">VQ44*VR44</f>
        <v>2253.8137099999999</v>
      </c>
      <c r="VT44" s="98">
        <f t="shared" ref="VT44:VT57" si="844">VS44*VN44</f>
        <v>187066.54</v>
      </c>
      <c r="VU44" s="98"/>
      <c r="VV44" s="118"/>
      <c r="VW44" s="119">
        <f t="shared" ref="VW44:VW58" si="845">VS44/$WM44</f>
        <v>0.52539000000000002</v>
      </c>
      <c r="VX44" s="231">
        <f t="shared" ref="VX44:VX57" si="846">VX12</f>
        <v>47</v>
      </c>
      <c r="VY44" s="119">
        <f>VX44/VX42</f>
        <v>0.13622999999999999</v>
      </c>
      <c r="VZ44" s="98">
        <f>VZ42*VY44</f>
        <v>82.89</v>
      </c>
      <c r="WA44" s="116">
        <f t="shared" ref="WA44:WA57" si="847">IF(VX44&gt;0,VZ44/VX44,0)</f>
        <v>1.7636170200000001</v>
      </c>
      <c r="WB44" s="90">
        <f>WB42</f>
        <v>2644.05</v>
      </c>
      <c r="WC44" s="117">
        <f t="shared" ref="WC44:WC57" si="848">WA44*WB44</f>
        <v>4663.0915800000002</v>
      </c>
      <c r="WD44" s="98">
        <f t="shared" ref="WD44:WD57" si="849">WC44*VX44</f>
        <v>219165.3</v>
      </c>
      <c r="WE44" s="98"/>
      <c r="WF44" s="118"/>
      <c r="WG44" s="119">
        <f t="shared" ref="WG44:WG58" si="850">WC44/$WM44</f>
        <v>1.0870299999999999</v>
      </c>
      <c r="WH44" s="213">
        <f t="shared" ref="WH44:WH57" si="851">F44+P44+Z44+AJ44+AT44+BD44+BN44+BX44+CH44+CR44+DB44+DL44+DV44+EF44+EP44+EZ44+FJ44+FT44+GD44+GN44+GX44+HH44+HR44+IB44+IL44+IV44+JF44+JP44+JZ44+KJ44+KT44+LD44+LN44+LX44+MH44+MR44+NB44+NL44+NV44+OF44+OP44+OZ44+PJ44+PT44+QD44+QN44+QX44+RH44+RR44+SB44+SL44+SV44+TF44+TP44+TZ44+UJ44+UT44+VD44+VN44+VX44</f>
        <v>1861</v>
      </c>
      <c r="WI44" s="119">
        <f>WH44/WH42</f>
        <v>0.15295</v>
      </c>
      <c r="WJ44" s="98">
        <f>WJ42*WI44</f>
        <v>2740.63</v>
      </c>
      <c r="WK44" s="116">
        <f t="shared" ref="WK44:WK57" si="852">IF(WH44&gt;0,WJ44/WH44,0)</f>
        <v>1.47266523</v>
      </c>
      <c r="WL44" s="90">
        <f>WL42</f>
        <v>2912.92</v>
      </c>
      <c r="WM44" s="117">
        <f t="shared" ref="WM44:WM57" si="853">WK44*WL44</f>
        <v>4289.7560000000003</v>
      </c>
      <c r="WN44" s="98">
        <f t="shared" ref="WN44:WN57" si="854">WM44*WH44</f>
        <v>7983235.9199999999</v>
      </c>
      <c r="WO44" s="98"/>
      <c r="WP44" s="118"/>
    </row>
    <row r="45" spans="1:614" ht="27.75" customHeight="1" x14ac:dyDescent="0.25">
      <c r="A45" s="5"/>
      <c r="B45" s="205" t="s">
        <v>422</v>
      </c>
      <c r="C45" s="12" t="s">
        <v>753</v>
      </c>
      <c r="D45" s="12" t="s">
        <v>440</v>
      </c>
      <c r="E45" s="4" t="s">
        <v>35</v>
      </c>
      <c r="F45" s="231">
        <f t="shared" si="551"/>
        <v>229</v>
      </c>
      <c r="G45" s="119">
        <f>F45/F42</f>
        <v>0.79513999999999996</v>
      </c>
      <c r="H45" s="98">
        <f>H42*G45</f>
        <v>321.32</v>
      </c>
      <c r="I45" s="116">
        <f t="shared" si="552"/>
        <v>1.4031441</v>
      </c>
      <c r="J45" s="90">
        <f>J42</f>
        <v>2644.05</v>
      </c>
      <c r="K45" s="117">
        <f t="shared" si="553"/>
        <v>3709.9831600000002</v>
      </c>
      <c r="L45" s="98">
        <f t="shared" si="554"/>
        <v>849586.14</v>
      </c>
      <c r="M45" s="98"/>
      <c r="N45" s="118"/>
      <c r="O45" s="119">
        <f t="shared" si="555"/>
        <v>0.86482000000000003</v>
      </c>
      <c r="P45" s="231">
        <f t="shared" si="556"/>
        <v>300</v>
      </c>
      <c r="Q45" s="119">
        <f>P45/P42</f>
        <v>0.70755000000000001</v>
      </c>
      <c r="R45" s="98">
        <f>R42*Q45</f>
        <v>414.14</v>
      </c>
      <c r="S45" s="116">
        <f t="shared" si="557"/>
        <v>1.3804666699999999</v>
      </c>
      <c r="T45" s="90">
        <f>T42</f>
        <v>2644.05</v>
      </c>
      <c r="U45" s="117">
        <f t="shared" si="558"/>
        <v>3650.0228999999999</v>
      </c>
      <c r="V45" s="98">
        <f t="shared" si="559"/>
        <v>1095006.8700000001</v>
      </c>
      <c r="W45" s="98"/>
      <c r="X45" s="118"/>
      <c r="Y45" s="119">
        <f t="shared" si="560"/>
        <v>0.85084000000000004</v>
      </c>
      <c r="Z45" s="231">
        <f t="shared" si="561"/>
        <v>239</v>
      </c>
      <c r="AA45" s="119">
        <f>Z45/Z42</f>
        <v>0.83565999999999996</v>
      </c>
      <c r="AB45" s="98">
        <f>AB42*AA45</f>
        <v>275.77</v>
      </c>
      <c r="AC45" s="116">
        <f t="shared" si="562"/>
        <v>1.1538493700000001</v>
      </c>
      <c r="AD45" s="90">
        <f>AD42</f>
        <v>2644.05</v>
      </c>
      <c r="AE45" s="117">
        <f t="shared" si="563"/>
        <v>3050.8354300000001</v>
      </c>
      <c r="AF45" s="98">
        <f t="shared" si="564"/>
        <v>729149.67</v>
      </c>
      <c r="AG45" s="98"/>
      <c r="AH45" s="118"/>
      <c r="AI45" s="119">
        <f t="shared" si="565"/>
        <v>0.71116999999999997</v>
      </c>
      <c r="AJ45" s="231">
        <f t="shared" si="566"/>
        <v>139</v>
      </c>
      <c r="AK45" s="119">
        <f>AJ45/AJ42</f>
        <v>0.53256999999999999</v>
      </c>
      <c r="AL45" s="98">
        <f>AL42*AK45</f>
        <v>282.26</v>
      </c>
      <c r="AM45" s="116">
        <f t="shared" si="567"/>
        <v>2.0306474799999998</v>
      </c>
      <c r="AN45" s="90">
        <f>AN42</f>
        <v>2644.05</v>
      </c>
      <c r="AO45" s="117">
        <f t="shared" si="568"/>
        <v>5369.1334699999998</v>
      </c>
      <c r="AP45" s="98">
        <f t="shared" si="569"/>
        <v>746309.55</v>
      </c>
      <c r="AQ45" s="98"/>
      <c r="AR45" s="118"/>
      <c r="AS45" s="119">
        <f t="shared" si="570"/>
        <v>1.2515799999999999</v>
      </c>
      <c r="AT45" s="231">
        <f t="shared" si="571"/>
        <v>101</v>
      </c>
      <c r="AU45" s="119">
        <f>AT45/AT42</f>
        <v>0.81452000000000002</v>
      </c>
      <c r="AV45" s="98">
        <f>AV42*AU45</f>
        <v>141.87</v>
      </c>
      <c r="AW45" s="116">
        <f t="shared" si="572"/>
        <v>1.40465347</v>
      </c>
      <c r="AX45" s="90">
        <f>AX42</f>
        <v>2644.05</v>
      </c>
      <c r="AY45" s="117">
        <f t="shared" si="573"/>
        <v>3713.9740099999999</v>
      </c>
      <c r="AZ45" s="98">
        <f t="shared" si="574"/>
        <v>375111.38</v>
      </c>
      <c r="BA45" s="98"/>
      <c r="BB45" s="118"/>
      <c r="BC45" s="119">
        <f t="shared" si="575"/>
        <v>0.86575000000000002</v>
      </c>
      <c r="BD45" s="231">
        <f t="shared" si="576"/>
        <v>0</v>
      </c>
      <c r="BE45" s="119" t="e">
        <f>BD45/BD42</f>
        <v>#DIV/0!</v>
      </c>
      <c r="BF45" s="98" t="e">
        <f>BF42*BE45</f>
        <v>#DIV/0!</v>
      </c>
      <c r="BG45" s="116">
        <f t="shared" si="577"/>
        <v>0</v>
      </c>
      <c r="BH45" s="90">
        <f>BH42</f>
        <v>0</v>
      </c>
      <c r="BI45" s="117">
        <f t="shared" si="578"/>
        <v>0</v>
      </c>
      <c r="BJ45" s="98">
        <f t="shared" si="579"/>
        <v>0</v>
      </c>
      <c r="BK45" s="98"/>
      <c r="BL45" s="118"/>
      <c r="BM45" s="119">
        <f t="shared" si="580"/>
        <v>0</v>
      </c>
      <c r="BN45" s="231">
        <f t="shared" si="581"/>
        <v>77</v>
      </c>
      <c r="BO45" s="119">
        <f>BN45/BN42</f>
        <v>0.48734</v>
      </c>
      <c r="BP45" s="98">
        <f>BP42*BO45</f>
        <v>66.739999999999995</v>
      </c>
      <c r="BQ45" s="116">
        <f t="shared" si="582"/>
        <v>0.86675325000000003</v>
      </c>
      <c r="BR45" s="90">
        <f>BR42</f>
        <v>3050</v>
      </c>
      <c r="BS45" s="117">
        <f t="shared" si="583"/>
        <v>2643.5974099999999</v>
      </c>
      <c r="BT45" s="98">
        <f t="shared" si="584"/>
        <v>203557</v>
      </c>
      <c r="BU45" s="98"/>
      <c r="BV45" s="118"/>
      <c r="BW45" s="119">
        <f t="shared" si="585"/>
        <v>0.61624000000000001</v>
      </c>
      <c r="BX45" s="231">
        <f t="shared" si="586"/>
        <v>0</v>
      </c>
      <c r="BY45" s="119" t="e">
        <f>BX45/BX42</f>
        <v>#DIV/0!</v>
      </c>
      <c r="BZ45" s="98" t="e">
        <f>BZ42*BY45</f>
        <v>#DIV/0!</v>
      </c>
      <c r="CA45" s="116">
        <f t="shared" si="587"/>
        <v>0</v>
      </c>
      <c r="CB45" s="90">
        <f>CB42</f>
        <v>0</v>
      </c>
      <c r="CC45" s="117">
        <f t="shared" si="588"/>
        <v>0</v>
      </c>
      <c r="CD45" s="98">
        <f t="shared" si="589"/>
        <v>0</v>
      </c>
      <c r="CE45" s="98"/>
      <c r="CF45" s="118"/>
      <c r="CG45" s="119">
        <f t="shared" si="590"/>
        <v>0</v>
      </c>
      <c r="CH45" s="231">
        <f t="shared" si="591"/>
        <v>112</v>
      </c>
      <c r="CI45" s="119">
        <f>CH45/CH42</f>
        <v>0.70440000000000003</v>
      </c>
      <c r="CJ45" s="98">
        <f>CJ42*CI45</f>
        <v>166.72</v>
      </c>
      <c r="CK45" s="116">
        <f t="shared" si="592"/>
        <v>1.4885714299999999</v>
      </c>
      <c r="CL45" s="90">
        <f>CL42</f>
        <v>2644.05</v>
      </c>
      <c r="CM45" s="117">
        <f t="shared" si="593"/>
        <v>3935.8572899999999</v>
      </c>
      <c r="CN45" s="98">
        <f t="shared" si="594"/>
        <v>440816.02</v>
      </c>
      <c r="CO45" s="98"/>
      <c r="CP45" s="118"/>
      <c r="CQ45" s="119">
        <f t="shared" si="595"/>
        <v>0.91747000000000001</v>
      </c>
      <c r="CR45" s="231">
        <f t="shared" si="596"/>
        <v>0</v>
      </c>
      <c r="CS45" s="119" t="e">
        <f>CR45/CR42</f>
        <v>#DIV/0!</v>
      </c>
      <c r="CT45" s="98" t="e">
        <f>CT42*CS45</f>
        <v>#DIV/0!</v>
      </c>
      <c r="CU45" s="116">
        <f t="shared" si="597"/>
        <v>0</v>
      </c>
      <c r="CV45" s="90">
        <f>CV42</f>
        <v>0</v>
      </c>
      <c r="CW45" s="117">
        <f t="shared" si="598"/>
        <v>0</v>
      </c>
      <c r="CX45" s="98">
        <f t="shared" si="599"/>
        <v>0</v>
      </c>
      <c r="CY45" s="98"/>
      <c r="CZ45" s="118"/>
      <c r="DA45" s="119">
        <f t="shared" si="600"/>
        <v>0</v>
      </c>
      <c r="DB45" s="231">
        <f t="shared" si="601"/>
        <v>108</v>
      </c>
      <c r="DC45" s="119">
        <f>DB45/DB42</f>
        <v>0.82443</v>
      </c>
      <c r="DD45" s="98">
        <f>DD42*DC45</f>
        <v>103.61</v>
      </c>
      <c r="DE45" s="116">
        <f t="shared" si="602"/>
        <v>0.95935185000000001</v>
      </c>
      <c r="DF45" s="90">
        <f>DF42</f>
        <v>3163.33</v>
      </c>
      <c r="DG45" s="117">
        <f t="shared" si="603"/>
        <v>3034.74649</v>
      </c>
      <c r="DH45" s="98">
        <f t="shared" si="604"/>
        <v>327752.62</v>
      </c>
      <c r="DI45" s="98"/>
      <c r="DJ45" s="118"/>
      <c r="DK45" s="119">
        <f t="shared" si="605"/>
        <v>0.70742000000000005</v>
      </c>
      <c r="DL45" s="231">
        <f t="shared" si="606"/>
        <v>190</v>
      </c>
      <c r="DM45" s="119">
        <f>DL45/DL42</f>
        <v>0.69596999999999998</v>
      </c>
      <c r="DN45" s="98">
        <f>DN42*DM45</f>
        <v>357.76</v>
      </c>
      <c r="DO45" s="116">
        <f t="shared" si="607"/>
        <v>1.8829473699999999</v>
      </c>
      <c r="DP45" s="90">
        <f>DP42</f>
        <v>3163.33</v>
      </c>
      <c r="DQ45" s="117">
        <f t="shared" si="608"/>
        <v>5956.3838999999998</v>
      </c>
      <c r="DR45" s="98">
        <f t="shared" si="609"/>
        <v>1131712.94</v>
      </c>
      <c r="DS45" s="98"/>
      <c r="DT45" s="118"/>
      <c r="DU45" s="119">
        <f t="shared" si="610"/>
        <v>1.3884700000000001</v>
      </c>
      <c r="DV45" s="231">
        <f t="shared" si="611"/>
        <v>122</v>
      </c>
      <c r="DW45" s="119">
        <f>DV45/DV42</f>
        <v>0.91044999999999998</v>
      </c>
      <c r="DX45" s="98">
        <f>DX42*DW45</f>
        <v>227.31</v>
      </c>
      <c r="DY45" s="116">
        <f t="shared" si="612"/>
        <v>1.8631967199999999</v>
      </c>
      <c r="DZ45" s="90">
        <f>DZ42</f>
        <v>3163.33</v>
      </c>
      <c r="EA45" s="117">
        <f t="shared" si="613"/>
        <v>5893.9060799999997</v>
      </c>
      <c r="EB45" s="98">
        <f t="shared" si="614"/>
        <v>719056.54</v>
      </c>
      <c r="EC45" s="98"/>
      <c r="ED45" s="118"/>
      <c r="EE45" s="119">
        <f t="shared" si="615"/>
        <v>1.3738999999999999</v>
      </c>
      <c r="EF45" s="231">
        <f t="shared" si="616"/>
        <v>0</v>
      </c>
      <c r="EG45" s="119">
        <f>EF45/EF42</f>
        <v>0</v>
      </c>
      <c r="EH45" s="98">
        <f>EH42*EG45</f>
        <v>0</v>
      </c>
      <c r="EI45" s="116">
        <f t="shared" si="617"/>
        <v>0</v>
      </c>
      <c r="EJ45" s="90">
        <f>EJ42</f>
        <v>0</v>
      </c>
      <c r="EK45" s="117">
        <f t="shared" si="618"/>
        <v>0</v>
      </c>
      <c r="EL45" s="98">
        <f t="shared" si="619"/>
        <v>0</v>
      </c>
      <c r="EM45" s="98"/>
      <c r="EN45" s="118"/>
      <c r="EO45" s="119">
        <f t="shared" si="620"/>
        <v>0</v>
      </c>
      <c r="EP45" s="231">
        <f t="shared" si="621"/>
        <v>156</v>
      </c>
      <c r="EQ45" s="119">
        <f>EP45/EP42</f>
        <v>0.88636000000000004</v>
      </c>
      <c r="ER45" s="98">
        <f>ER42*EQ45</f>
        <v>424.57</v>
      </c>
      <c r="ES45" s="116">
        <f t="shared" si="622"/>
        <v>2.72160256</v>
      </c>
      <c r="ET45" s="90">
        <f>ET42</f>
        <v>3163.33</v>
      </c>
      <c r="EU45" s="117">
        <f t="shared" si="623"/>
        <v>8609.3270300000004</v>
      </c>
      <c r="EV45" s="98">
        <f t="shared" si="624"/>
        <v>1343055.02</v>
      </c>
      <c r="EW45" s="98"/>
      <c r="EX45" s="118"/>
      <c r="EY45" s="119">
        <f t="shared" si="625"/>
        <v>2.0068899999999998</v>
      </c>
      <c r="EZ45" s="231">
        <f t="shared" si="626"/>
        <v>164</v>
      </c>
      <c r="FA45" s="119">
        <f>EZ45/EZ42</f>
        <v>0.74207999999999996</v>
      </c>
      <c r="FB45" s="98">
        <f>FB42*FA45</f>
        <v>0</v>
      </c>
      <c r="FC45" s="116">
        <f t="shared" si="627"/>
        <v>0</v>
      </c>
      <c r="FD45" s="90">
        <f>FD42</f>
        <v>0</v>
      </c>
      <c r="FE45" s="117">
        <f t="shared" si="628"/>
        <v>0</v>
      </c>
      <c r="FF45" s="98">
        <f t="shared" si="629"/>
        <v>0</v>
      </c>
      <c r="FG45" s="98"/>
      <c r="FH45" s="118"/>
      <c r="FI45" s="119">
        <f t="shared" si="630"/>
        <v>0</v>
      </c>
      <c r="FJ45" s="231">
        <f t="shared" si="631"/>
        <v>83</v>
      </c>
      <c r="FK45" s="119">
        <f>FJ45/FJ42</f>
        <v>0.77569999999999995</v>
      </c>
      <c r="FL45" s="98">
        <f>FL42*FK45</f>
        <v>122.36</v>
      </c>
      <c r="FM45" s="116">
        <f t="shared" si="632"/>
        <v>1.47421687</v>
      </c>
      <c r="FN45" s="90">
        <f>FN42</f>
        <v>2644.05</v>
      </c>
      <c r="FO45" s="117">
        <f t="shared" si="633"/>
        <v>3897.9031199999999</v>
      </c>
      <c r="FP45" s="98">
        <f t="shared" si="634"/>
        <v>323525.96000000002</v>
      </c>
      <c r="FQ45" s="98"/>
      <c r="FR45" s="118"/>
      <c r="FS45" s="119">
        <f t="shared" si="635"/>
        <v>0.90861999999999998</v>
      </c>
      <c r="FT45" s="231">
        <f t="shared" si="636"/>
        <v>134</v>
      </c>
      <c r="FU45" s="119">
        <f>FT45/FT42</f>
        <v>0.77456999999999998</v>
      </c>
      <c r="FV45" s="98">
        <f>FV42*FU45</f>
        <v>220.02</v>
      </c>
      <c r="FW45" s="116">
        <f t="shared" si="637"/>
        <v>1.6419402999999999</v>
      </c>
      <c r="FX45" s="90">
        <f>FX42</f>
        <v>3163.33</v>
      </c>
      <c r="FY45" s="117">
        <f t="shared" si="638"/>
        <v>5193.9990100000005</v>
      </c>
      <c r="FZ45" s="98">
        <f t="shared" si="639"/>
        <v>695995.87</v>
      </c>
      <c r="GA45" s="98"/>
      <c r="GB45" s="118"/>
      <c r="GC45" s="119">
        <f t="shared" si="640"/>
        <v>1.21075</v>
      </c>
      <c r="GD45" s="231">
        <f t="shared" si="641"/>
        <v>281</v>
      </c>
      <c r="GE45" s="119">
        <f>GD45/GD42</f>
        <v>0.90939000000000003</v>
      </c>
      <c r="GF45" s="98">
        <f>GF42*GE45</f>
        <v>390.13</v>
      </c>
      <c r="GG45" s="116">
        <f t="shared" si="642"/>
        <v>1.3883629900000001</v>
      </c>
      <c r="GH45" s="90">
        <f>GH42</f>
        <v>3163.33</v>
      </c>
      <c r="GI45" s="117">
        <f t="shared" si="643"/>
        <v>4391.8503000000001</v>
      </c>
      <c r="GJ45" s="98">
        <f t="shared" si="644"/>
        <v>1234109.93</v>
      </c>
      <c r="GK45" s="98"/>
      <c r="GL45" s="118"/>
      <c r="GM45" s="119">
        <f t="shared" si="645"/>
        <v>1.0237700000000001</v>
      </c>
      <c r="GN45" s="231">
        <f t="shared" si="646"/>
        <v>128</v>
      </c>
      <c r="GO45" s="119">
        <f>GN45/GN42</f>
        <v>0.83116999999999996</v>
      </c>
      <c r="GP45" s="98">
        <f>GP42*GO45</f>
        <v>142.25</v>
      </c>
      <c r="GQ45" s="116">
        <f t="shared" si="647"/>
        <v>1.11132813</v>
      </c>
      <c r="GR45" s="90">
        <f>GR42</f>
        <v>2644.05</v>
      </c>
      <c r="GS45" s="117">
        <f t="shared" si="648"/>
        <v>2938.4071399999998</v>
      </c>
      <c r="GT45" s="98">
        <f t="shared" si="649"/>
        <v>376116.11</v>
      </c>
      <c r="GU45" s="98"/>
      <c r="GV45" s="118"/>
      <c r="GW45" s="119">
        <f t="shared" si="650"/>
        <v>0.68496000000000001</v>
      </c>
      <c r="GX45" s="231">
        <f t="shared" si="651"/>
        <v>0</v>
      </c>
      <c r="GY45" s="119">
        <f>GX45/GX42</f>
        <v>0</v>
      </c>
      <c r="GZ45" s="98">
        <f>GZ42*GY45</f>
        <v>0</v>
      </c>
      <c r="HA45" s="116">
        <f t="shared" si="652"/>
        <v>0</v>
      </c>
      <c r="HB45" s="90">
        <f>HB42</f>
        <v>2644.05</v>
      </c>
      <c r="HC45" s="117">
        <f t="shared" si="653"/>
        <v>0</v>
      </c>
      <c r="HD45" s="98">
        <f t="shared" si="654"/>
        <v>0</v>
      </c>
      <c r="HE45" s="98"/>
      <c r="HF45" s="118"/>
      <c r="HG45" s="119">
        <f t="shared" si="655"/>
        <v>0</v>
      </c>
      <c r="HH45" s="231">
        <f t="shared" si="656"/>
        <v>142</v>
      </c>
      <c r="HI45" s="119">
        <f>HH45/HH42</f>
        <v>0.86060999999999999</v>
      </c>
      <c r="HJ45" s="98">
        <f>HJ42*HI45</f>
        <v>253.49</v>
      </c>
      <c r="HK45" s="116">
        <f t="shared" si="657"/>
        <v>1.7851408499999999</v>
      </c>
      <c r="HL45" s="90">
        <f>HL42</f>
        <v>2644.05</v>
      </c>
      <c r="HM45" s="117">
        <f t="shared" si="658"/>
        <v>4720.0016599999999</v>
      </c>
      <c r="HN45" s="98">
        <f t="shared" si="659"/>
        <v>670240.24</v>
      </c>
      <c r="HO45" s="98"/>
      <c r="HP45" s="118"/>
      <c r="HQ45" s="119">
        <f t="shared" si="660"/>
        <v>1.10026</v>
      </c>
      <c r="HR45" s="231">
        <f t="shared" si="661"/>
        <v>219</v>
      </c>
      <c r="HS45" s="119">
        <f>HR45/HR42</f>
        <v>0.79061000000000003</v>
      </c>
      <c r="HT45" s="98">
        <f>HT42*HS45</f>
        <v>207.06</v>
      </c>
      <c r="HU45" s="116">
        <f t="shared" si="662"/>
        <v>0.94547945</v>
      </c>
      <c r="HV45" s="90">
        <f>HV42</f>
        <v>2644.05</v>
      </c>
      <c r="HW45" s="117">
        <f t="shared" si="663"/>
        <v>2499.8949400000001</v>
      </c>
      <c r="HX45" s="98">
        <f t="shared" si="664"/>
        <v>547476.99</v>
      </c>
      <c r="HY45" s="98"/>
      <c r="HZ45" s="118"/>
      <c r="IA45" s="119">
        <f t="shared" si="665"/>
        <v>0.58274000000000004</v>
      </c>
      <c r="IB45" s="231">
        <f t="shared" si="666"/>
        <v>373</v>
      </c>
      <c r="IC45" s="119">
        <f>IB45/IB42</f>
        <v>0.77707999999999999</v>
      </c>
      <c r="ID45" s="98">
        <f>ID42*IC45</f>
        <v>278.68</v>
      </c>
      <c r="IE45" s="116">
        <f t="shared" si="667"/>
        <v>0.74713136999999996</v>
      </c>
      <c r="IF45" s="90">
        <f>IF42</f>
        <v>3163.33</v>
      </c>
      <c r="IG45" s="117">
        <f t="shared" si="668"/>
        <v>2363.42308</v>
      </c>
      <c r="IH45" s="98">
        <f t="shared" si="669"/>
        <v>881556.81</v>
      </c>
      <c r="II45" s="98"/>
      <c r="IJ45" s="118"/>
      <c r="IK45" s="119">
        <f t="shared" si="670"/>
        <v>0.55093000000000003</v>
      </c>
      <c r="IL45" s="231">
        <f t="shared" si="671"/>
        <v>99</v>
      </c>
      <c r="IM45" s="119">
        <f>IL45/IL42</f>
        <v>0.61875000000000002</v>
      </c>
      <c r="IN45" s="98">
        <f>IN42*IM45</f>
        <v>210.38</v>
      </c>
      <c r="IO45" s="116">
        <f t="shared" si="672"/>
        <v>2.1250505099999999</v>
      </c>
      <c r="IP45" s="90">
        <f>IP42</f>
        <v>3163.33</v>
      </c>
      <c r="IQ45" s="117">
        <f t="shared" si="673"/>
        <v>6722.23603</v>
      </c>
      <c r="IR45" s="98">
        <f t="shared" si="674"/>
        <v>665501.37</v>
      </c>
      <c r="IS45" s="98"/>
      <c r="IT45" s="118"/>
      <c r="IU45" s="119">
        <f t="shared" si="675"/>
        <v>1.5669900000000001</v>
      </c>
      <c r="IV45" s="231">
        <f t="shared" si="676"/>
        <v>88</v>
      </c>
      <c r="IW45" s="119">
        <f>IV45/IV42</f>
        <v>0.80733999999999995</v>
      </c>
      <c r="IX45" s="98">
        <f>IX42*IW45</f>
        <v>136.6</v>
      </c>
      <c r="IY45" s="116">
        <f t="shared" si="677"/>
        <v>1.5522727300000001</v>
      </c>
      <c r="IZ45" s="90">
        <f>IZ42</f>
        <v>3163.33</v>
      </c>
      <c r="JA45" s="117">
        <f t="shared" si="678"/>
        <v>4910.3508899999997</v>
      </c>
      <c r="JB45" s="98">
        <f t="shared" si="679"/>
        <v>432110.88</v>
      </c>
      <c r="JC45" s="98"/>
      <c r="JD45" s="118"/>
      <c r="JE45" s="119">
        <f t="shared" si="680"/>
        <v>1.14463</v>
      </c>
      <c r="JF45" s="231">
        <f t="shared" si="681"/>
        <v>213</v>
      </c>
      <c r="JG45" s="119">
        <f>JF45/JF42</f>
        <v>0.80074999999999996</v>
      </c>
      <c r="JH45" s="98">
        <f>JH42*JG45</f>
        <v>469.46</v>
      </c>
      <c r="JI45" s="116">
        <f t="shared" si="682"/>
        <v>2.2040375600000002</v>
      </c>
      <c r="JJ45" s="90">
        <f>JJ42</f>
        <v>3158.77</v>
      </c>
      <c r="JK45" s="117">
        <f t="shared" si="683"/>
        <v>6962.0477199999996</v>
      </c>
      <c r="JL45" s="98">
        <f t="shared" si="684"/>
        <v>1482916.16</v>
      </c>
      <c r="JM45" s="98"/>
      <c r="JN45" s="118"/>
      <c r="JO45" s="119">
        <f t="shared" si="685"/>
        <v>1.6229</v>
      </c>
      <c r="JP45" s="231">
        <f t="shared" si="686"/>
        <v>154</v>
      </c>
      <c r="JQ45" s="119">
        <f>JP45/JP42</f>
        <v>0.56618000000000002</v>
      </c>
      <c r="JR45" s="98">
        <f>JR42*JQ45</f>
        <v>169.85</v>
      </c>
      <c r="JS45" s="116">
        <f t="shared" si="687"/>
        <v>1.1029220799999999</v>
      </c>
      <c r="JT45" s="90">
        <f>JT42</f>
        <v>3163.33</v>
      </c>
      <c r="JU45" s="117">
        <f t="shared" si="688"/>
        <v>3488.9065000000001</v>
      </c>
      <c r="JV45" s="98">
        <f t="shared" si="689"/>
        <v>537291.6</v>
      </c>
      <c r="JW45" s="98"/>
      <c r="JX45" s="118"/>
      <c r="JY45" s="119">
        <f t="shared" si="690"/>
        <v>0.81328999999999996</v>
      </c>
      <c r="JZ45" s="231">
        <f t="shared" si="691"/>
        <v>0</v>
      </c>
      <c r="KA45" s="119" t="e">
        <f>JZ45/JZ42</f>
        <v>#DIV/0!</v>
      </c>
      <c r="KB45" s="98" t="e">
        <f>KB42*KA45</f>
        <v>#DIV/0!</v>
      </c>
      <c r="KC45" s="116">
        <f t="shared" si="692"/>
        <v>0</v>
      </c>
      <c r="KD45" s="90">
        <f>KD42</f>
        <v>0</v>
      </c>
      <c r="KE45" s="117">
        <f t="shared" si="693"/>
        <v>0</v>
      </c>
      <c r="KF45" s="98">
        <f t="shared" si="694"/>
        <v>0</v>
      </c>
      <c r="KG45" s="98"/>
      <c r="KH45" s="118"/>
      <c r="KI45" s="119">
        <f t="shared" si="695"/>
        <v>0</v>
      </c>
      <c r="KJ45" s="231">
        <f t="shared" si="696"/>
        <v>123</v>
      </c>
      <c r="KK45" s="119">
        <f>KJ45/KJ42</f>
        <v>0.75460000000000005</v>
      </c>
      <c r="KL45" s="98">
        <f>KL42*KK45</f>
        <v>108.56</v>
      </c>
      <c r="KM45" s="116">
        <f t="shared" si="697"/>
        <v>0.88260163000000003</v>
      </c>
      <c r="KN45" s="90">
        <f>KN42</f>
        <v>2644.05</v>
      </c>
      <c r="KO45" s="117">
        <f t="shared" si="698"/>
        <v>2333.64284</v>
      </c>
      <c r="KP45" s="98">
        <f t="shared" si="699"/>
        <v>287038.07</v>
      </c>
      <c r="KQ45" s="98"/>
      <c r="KR45" s="118"/>
      <c r="KS45" s="119">
        <f t="shared" si="700"/>
        <v>0.54398999999999997</v>
      </c>
      <c r="KT45" s="231">
        <f t="shared" si="701"/>
        <v>263</v>
      </c>
      <c r="KU45" s="119">
        <f>KT45/KT42</f>
        <v>0.76676</v>
      </c>
      <c r="KV45" s="98">
        <f>KV42*KU45</f>
        <v>363.37</v>
      </c>
      <c r="KW45" s="116">
        <f t="shared" si="702"/>
        <v>1.3816349800000001</v>
      </c>
      <c r="KX45" s="90">
        <f>KX42</f>
        <v>2644.05</v>
      </c>
      <c r="KY45" s="117">
        <f t="shared" si="703"/>
        <v>3653.1119699999999</v>
      </c>
      <c r="KZ45" s="98">
        <f t="shared" si="704"/>
        <v>960768.45</v>
      </c>
      <c r="LA45" s="98"/>
      <c r="LB45" s="118"/>
      <c r="LC45" s="119">
        <f t="shared" si="705"/>
        <v>0.85155999999999998</v>
      </c>
      <c r="LD45" s="231">
        <f t="shared" si="706"/>
        <v>200</v>
      </c>
      <c r="LE45" s="119">
        <f>LD45/LD42</f>
        <v>0.69930000000000003</v>
      </c>
      <c r="LF45" s="98">
        <f>LF42*LE45</f>
        <v>346.15</v>
      </c>
      <c r="LG45" s="116">
        <f t="shared" si="707"/>
        <v>1.73075</v>
      </c>
      <c r="LH45" s="90">
        <f>LH42</f>
        <v>3163.33</v>
      </c>
      <c r="LI45" s="117">
        <f t="shared" si="708"/>
        <v>5474.9333999999999</v>
      </c>
      <c r="LJ45" s="98">
        <f t="shared" si="709"/>
        <v>1094986.68</v>
      </c>
      <c r="LK45" s="98"/>
      <c r="LL45" s="118"/>
      <c r="LM45" s="119">
        <f t="shared" si="710"/>
        <v>1.27624</v>
      </c>
      <c r="LN45" s="231">
        <f t="shared" si="711"/>
        <v>225</v>
      </c>
      <c r="LO45" s="119">
        <f>LN45/LN42</f>
        <v>0.90725999999999996</v>
      </c>
      <c r="LP45" s="98">
        <f>LP42*LO45</f>
        <v>503.53</v>
      </c>
      <c r="LQ45" s="116">
        <f t="shared" si="712"/>
        <v>2.2379111100000002</v>
      </c>
      <c r="LR45" s="90">
        <f>LR42</f>
        <v>2644.05</v>
      </c>
      <c r="LS45" s="117">
        <f t="shared" si="713"/>
        <v>5917.14887</v>
      </c>
      <c r="LT45" s="98">
        <f t="shared" si="714"/>
        <v>1331358.5</v>
      </c>
      <c r="LU45" s="98"/>
      <c r="LV45" s="118"/>
      <c r="LW45" s="119">
        <f t="shared" si="715"/>
        <v>1.3793200000000001</v>
      </c>
      <c r="LX45" s="231">
        <f t="shared" si="716"/>
        <v>87</v>
      </c>
      <c r="LY45" s="119">
        <f>LX45/LX42</f>
        <v>0.75</v>
      </c>
      <c r="LZ45" s="98">
        <f>LZ42*LY45</f>
        <v>280.67</v>
      </c>
      <c r="MA45" s="116">
        <f t="shared" si="717"/>
        <v>3.2260919499999998</v>
      </c>
      <c r="MB45" s="90">
        <f>MB42</f>
        <v>3163.33</v>
      </c>
      <c r="MC45" s="117">
        <f t="shared" si="718"/>
        <v>10205.193450000001</v>
      </c>
      <c r="MD45" s="98">
        <f t="shared" si="719"/>
        <v>887851.83</v>
      </c>
      <c r="ME45" s="98"/>
      <c r="MF45" s="118"/>
      <c r="MG45" s="119">
        <f t="shared" si="720"/>
        <v>2.3788900000000002</v>
      </c>
      <c r="MH45" s="231">
        <f t="shared" si="721"/>
        <v>106</v>
      </c>
      <c r="MI45" s="119">
        <f>MH45/MH42</f>
        <v>0.73102999999999996</v>
      </c>
      <c r="MJ45" s="98">
        <f>MJ42*MI45</f>
        <v>172.32</v>
      </c>
      <c r="MK45" s="116">
        <f t="shared" si="722"/>
        <v>1.62566038</v>
      </c>
      <c r="ML45" s="90">
        <f>ML42</f>
        <v>2644.05</v>
      </c>
      <c r="MM45" s="117">
        <f t="shared" si="723"/>
        <v>4298.3273300000001</v>
      </c>
      <c r="MN45" s="98">
        <f t="shared" si="724"/>
        <v>455622.7</v>
      </c>
      <c r="MO45" s="98"/>
      <c r="MP45" s="118"/>
      <c r="MQ45" s="119">
        <f t="shared" si="725"/>
        <v>1.00197</v>
      </c>
      <c r="MR45" s="231">
        <f t="shared" si="726"/>
        <v>186</v>
      </c>
      <c r="MS45" s="119">
        <f>MR45/MR42</f>
        <v>0.59236</v>
      </c>
      <c r="MT45" s="98">
        <f>MT42*MS45</f>
        <v>378.52</v>
      </c>
      <c r="MU45" s="116">
        <f t="shared" si="727"/>
        <v>2.0350537599999998</v>
      </c>
      <c r="MV45" s="90">
        <f>MV42</f>
        <v>3163.33</v>
      </c>
      <c r="MW45" s="117">
        <f t="shared" si="728"/>
        <v>6437.5466100000003</v>
      </c>
      <c r="MX45" s="98">
        <f t="shared" si="729"/>
        <v>1197383.67</v>
      </c>
      <c r="MY45" s="98"/>
      <c r="MZ45" s="118"/>
      <c r="NA45" s="119">
        <f t="shared" si="730"/>
        <v>1.5006299999999999</v>
      </c>
      <c r="NB45" s="231">
        <f t="shared" si="731"/>
        <v>16</v>
      </c>
      <c r="NC45" s="119">
        <f>NB45/NB42</f>
        <v>0.15842000000000001</v>
      </c>
      <c r="ND45" s="98">
        <f>ND42*NC45</f>
        <v>23.24</v>
      </c>
      <c r="NE45" s="116">
        <f t="shared" si="732"/>
        <v>1.4524999999999999</v>
      </c>
      <c r="NF45" s="90">
        <f>NF42</f>
        <v>2644.05</v>
      </c>
      <c r="NG45" s="117">
        <f t="shared" si="733"/>
        <v>3840.48263</v>
      </c>
      <c r="NH45" s="98">
        <f t="shared" si="734"/>
        <v>61447.72</v>
      </c>
      <c r="NI45" s="98"/>
      <c r="NJ45" s="118"/>
      <c r="NK45" s="119">
        <f t="shared" si="735"/>
        <v>0.89524000000000004</v>
      </c>
      <c r="NL45" s="231">
        <f t="shared" si="736"/>
        <v>111</v>
      </c>
      <c r="NM45" s="119">
        <f>NL45/NL42</f>
        <v>0.72548999999999997</v>
      </c>
      <c r="NN45" s="98">
        <f>NN42*NM45</f>
        <v>169.04</v>
      </c>
      <c r="NO45" s="116">
        <f t="shared" si="737"/>
        <v>1.52288288</v>
      </c>
      <c r="NP45" s="90">
        <f>NP42</f>
        <v>3163.33</v>
      </c>
      <c r="NQ45" s="117">
        <f t="shared" si="738"/>
        <v>4817.3810999999996</v>
      </c>
      <c r="NR45" s="98">
        <f t="shared" si="739"/>
        <v>534729.30000000005</v>
      </c>
      <c r="NS45" s="98"/>
      <c r="NT45" s="118"/>
      <c r="NU45" s="119">
        <f t="shared" si="740"/>
        <v>1.12296</v>
      </c>
      <c r="NV45" s="231">
        <f t="shared" si="741"/>
        <v>345</v>
      </c>
      <c r="NW45" s="119">
        <f>NV45/NV42</f>
        <v>0.71577000000000002</v>
      </c>
      <c r="NX45" s="98">
        <f>NX42*NW45</f>
        <v>591.88</v>
      </c>
      <c r="NY45" s="116">
        <f t="shared" si="742"/>
        <v>1.7155942</v>
      </c>
      <c r="NZ45" s="90">
        <f>NZ42</f>
        <v>3163.33</v>
      </c>
      <c r="OA45" s="117">
        <f t="shared" si="743"/>
        <v>5426.9906000000001</v>
      </c>
      <c r="OB45" s="98">
        <f t="shared" si="744"/>
        <v>1872311.76</v>
      </c>
      <c r="OC45" s="98"/>
      <c r="OD45" s="118"/>
      <c r="OE45" s="119">
        <f t="shared" si="745"/>
        <v>1.2650600000000001</v>
      </c>
      <c r="OF45" s="231">
        <f t="shared" si="746"/>
        <v>103</v>
      </c>
      <c r="OG45" s="119">
        <f>OF45/OF42</f>
        <v>0.58857000000000004</v>
      </c>
      <c r="OH45" s="98">
        <f>OH42*OG45</f>
        <v>166.01</v>
      </c>
      <c r="OI45" s="116">
        <f t="shared" si="747"/>
        <v>1.6117475699999999</v>
      </c>
      <c r="OJ45" s="90">
        <f>OJ42</f>
        <v>3163.33</v>
      </c>
      <c r="OK45" s="117">
        <f t="shared" si="748"/>
        <v>5098.4894400000003</v>
      </c>
      <c r="OL45" s="98">
        <f t="shared" si="749"/>
        <v>525144.41</v>
      </c>
      <c r="OM45" s="98"/>
      <c r="ON45" s="118"/>
      <c r="OO45" s="119">
        <f t="shared" si="750"/>
        <v>1.18849</v>
      </c>
      <c r="OP45" s="231">
        <f t="shared" si="751"/>
        <v>128</v>
      </c>
      <c r="OQ45" s="119">
        <f>OP45/OP42</f>
        <v>0.90780000000000005</v>
      </c>
      <c r="OR45" s="98">
        <f>OR42*OQ45</f>
        <v>162.02000000000001</v>
      </c>
      <c r="OS45" s="116">
        <f t="shared" si="752"/>
        <v>1.2657812500000001</v>
      </c>
      <c r="OT45" s="90">
        <f>OT42</f>
        <v>2284.19</v>
      </c>
      <c r="OU45" s="117">
        <f t="shared" si="753"/>
        <v>2891.28487</v>
      </c>
      <c r="OV45" s="98">
        <f t="shared" si="754"/>
        <v>370084.46</v>
      </c>
      <c r="OW45" s="98"/>
      <c r="OX45" s="118"/>
      <c r="OY45" s="119">
        <f t="shared" si="755"/>
        <v>0.67398000000000002</v>
      </c>
      <c r="OZ45" s="231">
        <f t="shared" si="756"/>
        <v>201</v>
      </c>
      <c r="PA45" s="119">
        <f>OZ45/OZ42</f>
        <v>0.88937999999999995</v>
      </c>
      <c r="PB45" s="98">
        <f>PB42*PA45</f>
        <v>132.03</v>
      </c>
      <c r="PC45" s="116">
        <f t="shared" si="757"/>
        <v>0.65686566999999996</v>
      </c>
      <c r="PD45" s="90">
        <f>PD42</f>
        <v>3163.33</v>
      </c>
      <c r="PE45" s="117">
        <f t="shared" si="758"/>
        <v>2077.8828800000001</v>
      </c>
      <c r="PF45" s="98">
        <f t="shared" si="759"/>
        <v>417654.46</v>
      </c>
      <c r="PG45" s="98"/>
      <c r="PH45" s="118"/>
      <c r="PI45" s="119">
        <f t="shared" si="760"/>
        <v>0.48437000000000002</v>
      </c>
      <c r="PJ45" s="231">
        <f t="shared" si="761"/>
        <v>0</v>
      </c>
      <c r="PK45" s="119">
        <f>PJ45/PJ42</f>
        <v>0</v>
      </c>
      <c r="PL45" s="98">
        <f>PL42*PK45</f>
        <v>0</v>
      </c>
      <c r="PM45" s="116">
        <f t="shared" si="762"/>
        <v>0</v>
      </c>
      <c r="PN45" s="90">
        <f>PN42</f>
        <v>3163.33</v>
      </c>
      <c r="PO45" s="117">
        <f t="shared" si="763"/>
        <v>0</v>
      </c>
      <c r="PP45" s="98">
        <f t="shared" si="764"/>
        <v>0</v>
      </c>
      <c r="PQ45" s="98"/>
      <c r="PR45" s="118"/>
      <c r="PS45" s="119">
        <f t="shared" si="765"/>
        <v>0</v>
      </c>
      <c r="PT45" s="231">
        <f t="shared" si="766"/>
        <v>105</v>
      </c>
      <c r="PU45" s="119">
        <f>PT45/PT42</f>
        <v>0.71428999999999998</v>
      </c>
      <c r="PV45" s="98">
        <f>PV42*PU45</f>
        <v>201.54</v>
      </c>
      <c r="PW45" s="116">
        <f t="shared" si="767"/>
        <v>1.91942857</v>
      </c>
      <c r="PX45" s="90">
        <f>PX42</f>
        <v>3163.33</v>
      </c>
      <c r="PY45" s="117">
        <f t="shared" si="768"/>
        <v>6071.7859799999997</v>
      </c>
      <c r="PZ45" s="98">
        <f t="shared" si="769"/>
        <v>637537.53</v>
      </c>
      <c r="QA45" s="98"/>
      <c r="QB45" s="118"/>
      <c r="QC45" s="119">
        <f t="shared" si="770"/>
        <v>1.41537</v>
      </c>
      <c r="QD45" s="231">
        <f t="shared" si="771"/>
        <v>0</v>
      </c>
      <c r="QE45" s="119" t="e">
        <f>QD45/QD42</f>
        <v>#DIV/0!</v>
      </c>
      <c r="QF45" s="98" t="e">
        <f>QF42*QE45</f>
        <v>#DIV/0!</v>
      </c>
      <c r="QG45" s="116">
        <f t="shared" si="772"/>
        <v>0</v>
      </c>
      <c r="QH45" s="90">
        <f>QH42</f>
        <v>0</v>
      </c>
      <c r="QI45" s="117">
        <f t="shared" si="773"/>
        <v>0</v>
      </c>
      <c r="QJ45" s="98">
        <f t="shared" si="774"/>
        <v>0</v>
      </c>
      <c r="QK45" s="98"/>
      <c r="QL45" s="118"/>
      <c r="QM45" s="119">
        <f t="shared" si="775"/>
        <v>0</v>
      </c>
      <c r="QN45" s="231">
        <f t="shared" si="776"/>
        <v>187</v>
      </c>
      <c r="QO45" s="119">
        <f>QN45/QN42</f>
        <v>0.76639000000000002</v>
      </c>
      <c r="QP45" s="98">
        <f>QP42*QO45</f>
        <v>148.47999999999999</v>
      </c>
      <c r="QQ45" s="116">
        <f t="shared" si="777"/>
        <v>0.79401069999999996</v>
      </c>
      <c r="QR45" s="90">
        <f>QR42</f>
        <v>3163.33</v>
      </c>
      <c r="QS45" s="117">
        <f t="shared" si="778"/>
        <v>2511.7178699999999</v>
      </c>
      <c r="QT45" s="98">
        <f t="shared" si="779"/>
        <v>469691.24</v>
      </c>
      <c r="QU45" s="98"/>
      <c r="QV45" s="118"/>
      <c r="QW45" s="119">
        <f t="shared" si="780"/>
        <v>0.58550000000000002</v>
      </c>
      <c r="QX45" s="231">
        <f t="shared" si="781"/>
        <v>130</v>
      </c>
      <c r="QY45" s="119">
        <f>QX45/QX42</f>
        <v>0.83870999999999996</v>
      </c>
      <c r="QZ45" s="98">
        <f>QZ42*QY45</f>
        <v>156</v>
      </c>
      <c r="RA45" s="116">
        <f t="shared" si="782"/>
        <v>1.2</v>
      </c>
      <c r="RB45" s="90">
        <f>RB42</f>
        <v>2644.05</v>
      </c>
      <c r="RC45" s="117">
        <f t="shared" si="783"/>
        <v>3172.86</v>
      </c>
      <c r="RD45" s="98">
        <f t="shared" si="784"/>
        <v>412471.8</v>
      </c>
      <c r="RE45" s="98"/>
      <c r="RF45" s="118"/>
      <c r="RG45" s="119">
        <f t="shared" si="785"/>
        <v>0.73960999999999999</v>
      </c>
      <c r="RH45" s="231">
        <f t="shared" si="786"/>
        <v>106</v>
      </c>
      <c r="RI45" s="119">
        <f>RH45/RH42</f>
        <v>0.67949000000000004</v>
      </c>
      <c r="RJ45" s="98">
        <f>RJ42*RI45</f>
        <v>223.55</v>
      </c>
      <c r="RK45" s="116">
        <f t="shared" si="787"/>
        <v>2.1089622600000002</v>
      </c>
      <c r="RL45" s="90">
        <f>RL42</f>
        <v>3163.33</v>
      </c>
      <c r="RM45" s="117">
        <f t="shared" si="788"/>
        <v>6671.3435900000004</v>
      </c>
      <c r="RN45" s="98">
        <f t="shared" si="789"/>
        <v>707162.42</v>
      </c>
      <c r="RO45" s="98"/>
      <c r="RP45" s="118"/>
      <c r="RQ45" s="119">
        <f t="shared" si="790"/>
        <v>1.5551299999999999</v>
      </c>
      <c r="RR45" s="231">
        <f t="shared" si="791"/>
        <v>73</v>
      </c>
      <c r="RS45" s="119">
        <f>RR45/RR42</f>
        <v>0.51773000000000002</v>
      </c>
      <c r="RT45" s="98">
        <f>RT42*RS45</f>
        <v>145.26</v>
      </c>
      <c r="RU45" s="116">
        <f t="shared" si="792"/>
        <v>1.9898630100000001</v>
      </c>
      <c r="RV45" s="90">
        <f>RV42</f>
        <v>3163.33</v>
      </c>
      <c r="RW45" s="117">
        <f t="shared" si="793"/>
        <v>6294.5933599999998</v>
      </c>
      <c r="RX45" s="98">
        <f t="shared" si="794"/>
        <v>459505.32</v>
      </c>
      <c r="RY45" s="98"/>
      <c r="RZ45" s="118"/>
      <c r="SA45" s="119">
        <f t="shared" si="795"/>
        <v>1.4673099999999999</v>
      </c>
      <c r="SB45" s="231">
        <f t="shared" si="796"/>
        <v>243</v>
      </c>
      <c r="SC45" s="119">
        <f>SB45/SB42</f>
        <v>0.67688000000000004</v>
      </c>
      <c r="SD45" s="98">
        <f>SD42*SC45</f>
        <v>456.87</v>
      </c>
      <c r="SE45" s="116">
        <f t="shared" si="797"/>
        <v>1.8801234600000001</v>
      </c>
      <c r="SF45" s="90">
        <f>SF42</f>
        <v>3163.33</v>
      </c>
      <c r="SG45" s="117">
        <f t="shared" si="798"/>
        <v>5947.4509399999997</v>
      </c>
      <c r="SH45" s="98">
        <f t="shared" si="799"/>
        <v>1445230.58</v>
      </c>
      <c r="SI45" s="98"/>
      <c r="SJ45" s="118"/>
      <c r="SK45" s="119">
        <f t="shared" si="800"/>
        <v>1.38639</v>
      </c>
      <c r="SL45" s="231">
        <f t="shared" si="801"/>
        <v>0</v>
      </c>
      <c r="SM45" s="119">
        <f>SL45/SL42</f>
        <v>0</v>
      </c>
      <c r="SN45" s="98">
        <f>SN42*SM45</f>
        <v>0</v>
      </c>
      <c r="SO45" s="116">
        <f t="shared" si="802"/>
        <v>0</v>
      </c>
      <c r="SP45" s="90">
        <f>SP42</f>
        <v>0</v>
      </c>
      <c r="SQ45" s="117">
        <f t="shared" si="803"/>
        <v>0</v>
      </c>
      <c r="SR45" s="98">
        <f t="shared" si="804"/>
        <v>0</v>
      </c>
      <c r="SS45" s="98"/>
      <c r="ST45" s="118"/>
      <c r="SU45" s="119">
        <f t="shared" si="805"/>
        <v>0</v>
      </c>
      <c r="SV45" s="231">
        <f t="shared" si="806"/>
        <v>234</v>
      </c>
      <c r="SW45" s="119">
        <f>SV45/SV42</f>
        <v>0.78261000000000003</v>
      </c>
      <c r="SX45" s="98">
        <f>SX42*SW45</f>
        <v>331.59</v>
      </c>
      <c r="SY45" s="116">
        <f t="shared" si="807"/>
        <v>1.4170512799999999</v>
      </c>
      <c r="SZ45" s="90">
        <f>SZ42</f>
        <v>2644.05</v>
      </c>
      <c r="TA45" s="117">
        <f t="shared" si="808"/>
        <v>3746.7544400000002</v>
      </c>
      <c r="TB45" s="98">
        <f t="shared" si="809"/>
        <v>876740.54</v>
      </c>
      <c r="TC45" s="98"/>
      <c r="TD45" s="118"/>
      <c r="TE45" s="119">
        <f t="shared" si="810"/>
        <v>0.87339</v>
      </c>
      <c r="TF45" s="231">
        <f t="shared" si="811"/>
        <v>223</v>
      </c>
      <c r="TG45" s="119">
        <f>TF45/TF42</f>
        <v>0.84150999999999998</v>
      </c>
      <c r="TH45" s="98">
        <f>TH42*TG45</f>
        <v>296.26</v>
      </c>
      <c r="TI45" s="116">
        <f t="shared" si="812"/>
        <v>1.3285201799999999</v>
      </c>
      <c r="TJ45" s="90">
        <f>TJ42</f>
        <v>3163.33</v>
      </c>
      <c r="TK45" s="117">
        <f t="shared" si="813"/>
        <v>4202.54774</v>
      </c>
      <c r="TL45" s="98">
        <f t="shared" si="814"/>
        <v>937168.15</v>
      </c>
      <c r="TM45" s="98"/>
      <c r="TN45" s="118"/>
      <c r="TO45" s="119">
        <f t="shared" si="815"/>
        <v>0.97963999999999996</v>
      </c>
      <c r="TP45" s="231">
        <f t="shared" si="816"/>
        <v>133</v>
      </c>
      <c r="TQ45" s="119">
        <f>TP45/TP42</f>
        <v>0.88078999999999996</v>
      </c>
      <c r="TR45" s="98">
        <f>TR42*TQ45</f>
        <v>224.28</v>
      </c>
      <c r="TS45" s="116">
        <f t="shared" si="817"/>
        <v>1.6863157900000001</v>
      </c>
      <c r="TT45" s="90">
        <f>TT42</f>
        <v>3163.33</v>
      </c>
      <c r="TU45" s="117">
        <f t="shared" si="818"/>
        <v>5334.3733300000004</v>
      </c>
      <c r="TV45" s="98">
        <f t="shared" si="819"/>
        <v>709471.65</v>
      </c>
      <c r="TW45" s="98"/>
      <c r="TX45" s="118"/>
      <c r="TY45" s="119">
        <f t="shared" si="820"/>
        <v>1.2434700000000001</v>
      </c>
      <c r="TZ45" s="231">
        <f t="shared" si="821"/>
        <v>175</v>
      </c>
      <c r="UA45" s="119">
        <f>TZ45/TZ42</f>
        <v>0.68898000000000004</v>
      </c>
      <c r="UB45" s="98">
        <f>UB42*UA45</f>
        <v>291.64999999999998</v>
      </c>
      <c r="UC45" s="116">
        <f t="shared" si="822"/>
        <v>1.6665714300000001</v>
      </c>
      <c r="UD45" s="90">
        <f>UD42</f>
        <v>2644.05</v>
      </c>
      <c r="UE45" s="117">
        <f t="shared" si="823"/>
        <v>4406.4981900000002</v>
      </c>
      <c r="UF45" s="98">
        <f t="shared" si="824"/>
        <v>771137.18</v>
      </c>
      <c r="UG45" s="98"/>
      <c r="UH45" s="118"/>
      <c r="UI45" s="119">
        <f t="shared" si="825"/>
        <v>1.02718</v>
      </c>
      <c r="UJ45" s="231">
        <f t="shared" si="826"/>
        <v>162</v>
      </c>
      <c r="UK45" s="119">
        <f>UJ45/UJ42</f>
        <v>0.84375</v>
      </c>
      <c r="UL45" s="98">
        <f>UL42*UK45</f>
        <v>216.83</v>
      </c>
      <c r="UM45" s="116">
        <f t="shared" si="827"/>
        <v>1.33845679</v>
      </c>
      <c r="UN45" s="90">
        <f>UN42</f>
        <v>2644.05</v>
      </c>
      <c r="UO45" s="117">
        <f t="shared" si="828"/>
        <v>3538.94668</v>
      </c>
      <c r="UP45" s="98">
        <f t="shared" si="829"/>
        <v>573309.36</v>
      </c>
      <c r="UQ45" s="98"/>
      <c r="UR45" s="118"/>
      <c r="US45" s="119">
        <f t="shared" si="830"/>
        <v>0.82494999999999996</v>
      </c>
      <c r="UT45" s="231">
        <f t="shared" si="831"/>
        <v>252</v>
      </c>
      <c r="UU45" s="119">
        <f>UT45/UT42</f>
        <v>0.76595999999999997</v>
      </c>
      <c r="UV45" s="98">
        <f>UV42*UU45</f>
        <v>341.09</v>
      </c>
      <c r="UW45" s="116">
        <f t="shared" si="832"/>
        <v>1.3535317499999999</v>
      </c>
      <c r="UX45" s="90">
        <f>UX42</f>
        <v>2644.05</v>
      </c>
      <c r="UY45" s="117">
        <f t="shared" si="833"/>
        <v>3578.8056200000001</v>
      </c>
      <c r="UZ45" s="98">
        <f t="shared" si="834"/>
        <v>901859.02</v>
      </c>
      <c r="VA45" s="98"/>
      <c r="VB45" s="118"/>
      <c r="VC45" s="119">
        <f t="shared" si="835"/>
        <v>0.83423999999999998</v>
      </c>
      <c r="VD45" s="231">
        <f t="shared" si="836"/>
        <v>236</v>
      </c>
      <c r="VE45" s="119">
        <f>VD45/VD42</f>
        <v>0.74214000000000002</v>
      </c>
      <c r="VF45" s="98">
        <f>VF42*VE45</f>
        <v>486.31</v>
      </c>
      <c r="VG45" s="116">
        <f t="shared" si="837"/>
        <v>2.06063559</v>
      </c>
      <c r="VH45" s="90">
        <f>VH42</f>
        <v>2644.05</v>
      </c>
      <c r="VI45" s="117">
        <f t="shared" si="838"/>
        <v>5448.42353</v>
      </c>
      <c r="VJ45" s="98">
        <f t="shared" si="839"/>
        <v>1285827.95</v>
      </c>
      <c r="VK45" s="98"/>
      <c r="VL45" s="118"/>
      <c r="VM45" s="119">
        <f t="shared" si="840"/>
        <v>1.27006</v>
      </c>
      <c r="VN45" s="231">
        <f t="shared" si="841"/>
        <v>416</v>
      </c>
      <c r="VO45" s="119">
        <f>VN45/VN42</f>
        <v>0.80776999999999999</v>
      </c>
      <c r="VP45" s="98">
        <f>VP42*VO45</f>
        <v>354.61</v>
      </c>
      <c r="VQ45" s="116">
        <f t="shared" si="842"/>
        <v>0.85242788000000003</v>
      </c>
      <c r="VR45" s="90">
        <f>VR42</f>
        <v>2644.05</v>
      </c>
      <c r="VS45" s="117">
        <f t="shared" si="843"/>
        <v>2253.8619399999998</v>
      </c>
      <c r="VT45" s="98">
        <f t="shared" si="844"/>
        <v>937606.57</v>
      </c>
      <c r="VU45" s="98"/>
      <c r="VV45" s="118"/>
      <c r="VW45" s="119">
        <f t="shared" si="845"/>
        <v>0.52539000000000002</v>
      </c>
      <c r="VX45" s="231">
        <f t="shared" si="846"/>
        <v>276</v>
      </c>
      <c r="VY45" s="119">
        <f>VX45/VX42</f>
        <v>0.8</v>
      </c>
      <c r="VZ45" s="98">
        <f>VZ42*VY45</f>
        <v>486.78</v>
      </c>
      <c r="WA45" s="116">
        <f t="shared" si="847"/>
        <v>1.7636956500000001</v>
      </c>
      <c r="WB45" s="90">
        <f>WB42</f>
        <v>2644.05</v>
      </c>
      <c r="WC45" s="117">
        <f t="shared" si="848"/>
        <v>4663.2994799999997</v>
      </c>
      <c r="WD45" s="98">
        <f t="shared" si="849"/>
        <v>1287070.6599999999</v>
      </c>
      <c r="WE45" s="98"/>
      <c r="WF45" s="118"/>
      <c r="WG45" s="119">
        <f t="shared" si="850"/>
        <v>1.08704</v>
      </c>
      <c r="WH45" s="213">
        <f t="shared" si="851"/>
        <v>8896</v>
      </c>
      <c r="WI45" s="119">
        <f>WH45/WH42</f>
        <v>0.73116000000000003</v>
      </c>
      <c r="WJ45" s="98">
        <f>WJ42*WI45</f>
        <v>13101.25</v>
      </c>
      <c r="WK45" s="116">
        <f t="shared" si="852"/>
        <v>1.4727124599999999</v>
      </c>
      <c r="WL45" s="90">
        <f>WL42</f>
        <v>2912.92</v>
      </c>
      <c r="WM45" s="117">
        <f t="shared" si="853"/>
        <v>4289.8935799999999</v>
      </c>
      <c r="WN45" s="98">
        <f t="shared" si="854"/>
        <v>38162893.289999999</v>
      </c>
      <c r="WO45" s="98"/>
      <c r="WP45" s="118"/>
    </row>
    <row r="46" spans="1:614" ht="26.25" customHeight="1" x14ac:dyDescent="0.25">
      <c r="A46" s="5"/>
      <c r="B46" s="205" t="s">
        <v>663</v>
      </c>
      <c r="C46" s="12" t="s">
        <v>751</v>
      </c>
      <c r="D46" s="12" t="s">
        <v>437</v>
      </c>
      <c r="E46" s="4" t="s">
        <v>35</v>
      </c>
      <c r="F46" s="231">
        <f t="shared" si="551"/>
        <v>0</v>
      </c>
      <c r="G46" s="119">
        <f>F46/F42</f>
        <v>0</v>
      </c>
      <c r="H46" s="98">
        <f>H42*G46</f>
        <v>0</v>
      </c>
      <c r="I46" s="116">
        <f t="shared" si="552"/>
        <v>0</v>
      </c>
      <c r="J46" s="90">
        <f>J42</f>
        <v>2644.05</v>
      </c>
      <c r="K46" s="117">
        <f t="shared" si="553"/>
        <v>0</v>
      </c>
      <c r="L46" s="98">
        <f t="shared" si="554"/>
        <v>0</v>
      </c>
      <c r="M46" s="98"/>
      <c r="N46" s="118"/>
      <c r="O46" s="119">
        <f t="shared" si="555"/>
        <v>0</v>
      </c>
      <c r="P46" s="231">
        <f t="shared" si="556"/>
        <v>0</v>
      </c>
      <c r="Q46" s="119">
        <f>P46/P42</f>
        <v>0</v>
      </c>
      <c r="R46" s="98">
        <f>R42*Q46</f>
        <v>0</v>
      </c>
      <c r="S46" s="116">
        <f t="shared" si="557"/>
        <v>0</v>
      </c>
      <c r="T46" s="90">
        <f>T42</f>
        <v>2644.05</v>
      </c>
      <c r="U46" s="117">
        <f t="shared" si="558"/>
        <v>0</v>
      </c>
      <c r="V46" s="98">
        <f t="shared" si="559"/>
        <v>0</v>
      </c>
      <c r="W46" s="98"/>
      <c r="X46" s="118"/>
      <c r="Y46" s="119">
        <f t="shared" si="560"/>
        <v>0</v>
      </c>
      <c r="Z46" s="231">
        <f t="shared" si="561"/>
        <v>0</v>
      </c>
      <c r="AA46" s="119">
        <f>Z46/Z42</f>
        <v>0</v>
      </c>
      <c r="AB46" s="98">
        <f>AB42*AA46</f>
        <v>0</v>
      </c>
      <c r="AC46" s="116">
        <f t="shared" si="562"/>
        <v>0</v>
      </c>
      <c r="AD46" s="90">
        <f>AD42</f>
        <v>2644.05</v>
      </c>
      <c r="AE46" s="117">
        <f t="shared" si="563"/>
        <v>0</v>
      </c>
      <c r="AF46" s="98">
        <f t="shared" si="564"/>
        <v>0</v>
      </c>
      <c r="AG46" s="98"/>
      <c r="AH46" s="118"/>
      <c r="AI46" s="119">
        <f t="shared" si="565"/>
        <v>0</v>
      </c>
      <c r="AJ46" s="231">
        <f t="shared" si="566"/>
        <v>0</v>
      </c>
      <c r="AK46" s="119">
        <f>AJ46/AJ42</f>
        <v>0</v>
      </c>
      <c r="AL46" s="98">
        <f>AL42*AK46</f>
        <v>0</v>
      </c>
      <c r="AM46" s="116">
        <f t="shared" si="567"/>
        <v>0</v>
      </c>
      <c r="AN46" s="90">
        <f>AN42</f>
        <v>2644.05</v>
      </c>
      <c r="AO46" s="117">
        <f t="shared" si="568"/>
        <v>0</v>
      </c>
      <c r="AP46" s="98">
        <f t="shared" si="569"/>
        <v>0</v>
      </c>
      <c r="AQ46" s="98"/>
      <c r="AR46" s="118"/>
      <c r="AS46" s="119">
        <f t="shared" si="570"/>
        <v>0</v>
      </c>
      <c r="AT46" s="231">
        <f t="shared" si="571"/>
        <v>0</v>
      </c>
      <c r="AU46" s="119">
        <f>AT46/AT42</f>
        <v>0</v>
      </c>
      <c r="AV46" s="98">
        <f>AV42*AU46</f>
        <v>0</v>
      </c>
      <c r="AW46" s="116">
        <f t="shared" si="572"/>
        <v>0</v>
      </c>
      <c r="AX46" s="90">
        <f>AX42</f>
        <v>2644.05</v>
      </c>
      <c r="AY46" s="117">
        <f t="shared" si="573"/>
        <v>0</v>
      </c>
      <c r="AZ46" s="98">
        <f t="shared" si="574"/>
        <v>0</v>
      </c>
      <c r="BA46" s="98"/>
      <c r="BB46" s="118"/>
      <c r="BC46" s="119">
        <f t="shared" si="575"/>
        <v>0</v>
      </c>
      <c r="BD46" s="231">
        <f t="shared" si="576"/>
        <v>0</v>
      </c>
      <c r="BE46" s="119" t="e">
        <f>BD46/BD42</f>
        <v>#DIV/0!</v>
      </c>
      <c r="BF46" s="98" t="e">
        <f>BF42*BE46</f>
        <v>#DIV/0!</v>
      </c>
      <c r="BG46" s="116">
        <f t="shared" si="577"/>
        <v>0</v>
      </c>
      <c r="BH46" s="90">
        <f>BH42</f>
        <v>0</v>
      </c>
      <c r="BI46" s="117">
        <f t="shared" si="578"/>
        <v>0</v>
      </c>
      <c r="BJ46" s="98">
        <f t="shared" si="579"/>
        <v>0</v>
      </c>
      <c r="BK46" s="98"/>
      <c r="BL46" s="118"/>
      <c r="BM46" s="119">
        <f t="shared" si="580"/>
        <v>0</v>
      </c>
      <c r="BN46" s="231">
        <f t="shared" si="581"/>
        <v>32</v>
      </c>
      <c r="BO46" s="119">
        <f>BN46/BN42</f>
        <v>0.20252999999999999</v>
      </c>
      <c r="BP46" s="98">
        <f>BP42*BO46</f>
        <v>27.74</v>
      </c>
      <c r="BQ46" s="116">
        <f t="shared" si="582"/>
        <v>0.86687499999999995</v>
      </c>
      <c r="BR46" s="90">
        <f>BR42</f>
        <v>3050</v>
      </c>
      <c r="BS46" s="117">
        <f t="shared" si="583"/>
        <v>2643.96875</v>
      </c>
      <c r="BT46" s="98">
        <f t="shared" si="584"/>
        <v>84607</v>
      </c>
      <c r="BU46" s="98"/>
      <c r="BV46" s="118"/>
      <c r="BW46" s="119">
        <f t="shared" si="585"/>
        <v>0.61633000000000004</v>
      </c>
      <c r="BX46" s="231">
        <f t="shared" si="586"/>
        <v>0</v>
      </c>
      <c r="BY46" s="119" t="e">
        <f>BX46/BX42</f>
        <v>#DIV/0!</v>
      </c>
      <c r="BZ46" s="98" t="e">
        <f>BZ42*BY46</f>
        <v>#DIV/0!</v>
      </c>
      <c r="CA46" s="116">
        <f t="shared" si="587"/>
        <v>0</v>
      </c>
      <c r="CB46" s="90">
        <f>CB42</f>
        <v>0</v>
      </c>
      <c r="CC46" s="117">
        <f t="shared" si="588"/>
        <v>0</v>
      </c>
      <c r="CD46" s="98">
        <f t="shared" si="589"/>
        <v>0</v>
      </c>
      <c r="CE46" s="98"/>
      <c r="CF46" s="118"/>
      <c r="CG46" s="119">
        <f t="shared" si="590"/>
        <v>0</v>
      </c>
      <c r="CH46" s="231">
        <f t="shared" si="591"/>
        <v>0</v>
      </c>
      <c r="CI46" s="119">
        <f>CH46/CH42</f>
        <v>0</v>
      </c>
      <c r="CJ46" s="98">
        <f>CJ42*CI46</f>
        <v>0</v>
      </c>
      <c r="CK46" s="116">
        <f t="shared" si="592"/>
        <v>0</v>
      </c>
      <c r="CL46" s="90">
        <f>CL42</f>
        <v>2644.05</v>
      </c>
      <c r="CM46" s="117">
        <f t="shared" si="593"/>
        <v>0</v>
      </c>
      <c r="CN46" s="98">
        <f t="shared" si="594"/>
        <v>0</v>
      </c>
      <c r="CO46" s="98"/>
      <c r="CP46" s="118"/>
      <c r="CQ46" s="119">
        <f t="shared" si="595"/>
        <v>0</v>
      </c>
      <c r="CR46" s="231">
        <f t="shared" si="596"/>
        <v>0</v>
      </c>
      <c r="CS46" s="119" t="e">
        <f>CR46/CR42</f>
        <v>#DIV/0!</v>
      </c>
      <c r="CT46" s="98" t="e">
        <f>CT42*CS46</f>
        <v>#DIV/0!</v>
      </c>
      <c r="CU46" s="116">
        <f t="shared" si="597"/>
        <v>0</v>
      </c>
      <c r="CV46" s="90">
        <f>CV42</f>
        <v>0</v>
      </c>
      <c r="CW46" s="117">
        <f t="shared" si="598"/>
        <v>0</v>
      </c>
      <c r="CX46" s="98">
        <f t="shared" si="599"/>
        <v>0</v>
      </c>
      <c r="CY46" s="98"/>
      <c r="CZ46" s="118"/>
      <c r="DA46" s="119">
        <f t="shared" si="600"/>
        <v>0</v>
      </c>
      <c r="DB46" s="231">
        <f t="shared" si="601"/>
        <v>23</v>
      </c>
      <c r="DC46" s="119">
        <f>DB46/DB42</f>
        <v>0.17557</v>
      </c>
      <c r="DD46" s="98">
        <f>DD42*DC46</f>
        <v>22.07</v>
      </c>
      <c r="DE46" s="116">
        <f t="shared" si="602"/>
        <v>0.95956522</v>
      </c>
      <c r="DF46" s="90">
        <f>DF42</f>
        <v>3163.33</v>
      </c>
      <c r="DG46" s="117">
        <f t="shared" si="603"/>
        <v>3035.4214499999998</v>
      </c>
      <c r="DH46" s="98">
        <f t="shared" si="604"/>
        <v>69814.69</v>
      </c>
      <c r="DI46" s="98"/>
      <c r="DJ46" s="118"/>
      <c r="DK46" s="119">
        <f t="shared" si="605"/>
        <v>0.70757999999999999</v>
      </c>
      <c r="DL46" s="231">
        <f t="shared" si="606"/>
        <v>0</v>
      </c>
      <c r="DM46" s="119">
        <f>DL46/DL42</f>
        <v>0</v>
      </c>
      <c r="DN46" s="98">
        <f>DN42*DM46</f>
        <v>0</v>
      </c>
      <c r="DO46" s="116">
        <f t="shared" si="607"/>
        <v>0</v>
      </c>
      <c r="DP46" s="90">
        <f>DP42</f>
        <v>3163.33</v>
      </c>
      <c r="DQ46" s="117">
        <f t="shared" si="608"/>
        <v>0</v>
      </c>
      <c r="DR46" s="98">
        <f t="shared" si="609"/>
        <v>0</v>
      </c>
      <c r="DS46" s="98"/>
      <c r="DT46" s="118"/>
      <c r="DU46" s="119">
        <f t="shared" si="610"/>
        <v>0</v>
      </c>
      <c r="DV46" s="231">
        <f t="shared" si="611"/>
        <v>0</v>
      </c>
      <c r="DW46" s="119">
        <f>DV46/DV42</f>
        <v>0</v>
      </c>
      <c r="DX46" s="98">
        <f>DX42*DW46</f>
        <v>0</v>
      </c>
      <c r="DY46" s="116">
        <f t="shared" si="612"/>
        <v>0</v>
      </c>
      <c r="DZ46" s="90">
        <f>DZ42</f>
        <v>3163.33</v>
      </c>
      <c r="EA46" s="117">
        <f t="shared" si="613"/>
        <v>0</v>
      </c>
      <c r="EB46" s="98">
        <f t="shared" si="614"/>
        <v>0</v>
      </c>
      <c r="EC46" s="98"/>
      <c r="ED46" s="118"/>
      <c r="EE46" s="119">
        <f t="shared" si="615"/>
        <v>0</v>
      </c>
      <c r="EF46" s="231">
        <f t="shared" si="616"/>
        <v>0</v>
      </c>
      <c r="EG46" s="119">
        <f>EF46/EF42</f>
        <v>0</v>
      </c>
      <c r="EH46" s="98">
        <f>EH42*EG46</f>
        <v>0</v>
      </c>
      <c r="EI46" s="116">
        <f t="shared" si="617"/>
        <v>0</v>
      </c>
      <c r="EJ46" s="90">
        <f>EJ42</f>
        <v>0</v>
      </c>
      <c r="EK46" s="117">
        <f t="shared" si="618"/>
        <v>0</v>
      </c>
      <c r="EL46" s="98">
        <f t="shared" si="619"/>
        <v>0</v>
      </c>
      <c r="EM46" s="98"/>
      <c r="EN46" s="118"/>
      <c r="EO46" s="119">
        <f t="shared" si="620"/>
        <v>0</v>
      </c>
      <c r="EP46" s="231">
        <f t="shared" si="621"/>
        <v>0</v>
      </c>
      <c r="EQ46" s="119">
        <f>EP46/EP42</f>
        <v>0</v>
      </c>
      <c r="ER46" s="98">
        <f>ER42*EQ46</f>
        <v>0</v>
      </c>
      <c r="ES46" s="116">
        <f t="shared" si="622"/>
        <v>0</v>
      </c>
      <c r="ET46" s="90">
        <f>ET42</f>
        <v>3163.33</v>
      </c>
      <c r="EU46" s="117">
        <f t="shared" si="623"/>
        <v>0</v>
      </c>
      <c r="EV46" s="98">
        <f t="shared" si="624"/>
        <v>0</v>
      </c>
      <c r="EW46" s="98"/>
      <c r="EX46" s="118"/>
      <c r="EY46" s="119">
        <f t="shared" si="625"/>
        <v>0</v>
      </c>
      <c r="EZ46" s="231">
        <f t="shared" si="626"/>
        <v>0</v>
      </c>
      <c r="FA46" s="119">
        <f>EZ46/EZ42</f>
        <v>0</v>
      </c>
      <c r="FB46" s="98">
        <f>FB42*FA46</f>
        <v>0</v>
      </c>
      <c r="FC46" s="116">
        <f t="shared" si="627"/>
        <v>0</v>
      </c>
      <c r="FD46" s="90">
        <f>FD42</f>
        <v>0</v>
      </c>
      <c r="FE46" s="117">
        <f t="shared" si="628"/>
        <v>0</v>
      </c>
      <c r="FF46" s="98">
        <f t="shared" si="629"/>
        <v>0</v>
      </c>
      <c r="FG46" s="98"/>
      <c r="FH46" s="118"/>
      <c r="FI46" s="119">
        <f t="shared" si="630"/>
        <v>0</v>
      </c>
      <c r="FJ46" s="231">
        <f t="shared" si="631"/>
        <v>0</v>
      </c>
      <c r="FK46" s="119">
        <f>FJ46/FJ42</f>
        <v>0</v>
      </c>
      <c r="FL46" s="98">
        <f>FL42*FK46</f>
        <v>0</v>
      </c>
      <c r="FM46" s="116">
        <f t="shared" si="632"/>
        <v>0</v>
      </c>
      <c r="FN46" s="90">
        <f>FN42</f>
        <v>2644.05</v>
      </c>
      <c r="FO46" s="117">
        <f t="shared" si="633"/>
        <v>0</v>
      </c>
      <c r="FP46" s="98">
        <f t="shared" si="634"/>
        <v>0</v>
      </c>
      <c r="FQ46" s="98"/>
      <c r="FR46" s="118"/>
      <c r="FS46" s="119">
        <f t="shared" si="635"/>
        <v>0</v>
      </c>
      <c r="FT46" s="231">
        <f t="shared" si="636"/>
        <v>0</v>
      </c>
      <c r="FU46" s="119">
        <f>FT46/FT42</f>
        <v>0</v>
      </c>
      <c r="FV46" s="98">
        <f>FV42*FU46</f>
        <v>0</v>
      </c>
      <c r="FW46" s="116">
        <f t="shared" si="637"/>
        <v>0</v>
      </c>
      <c r="FX46" s="90">
        <f>FX42</f>
        <v>3163.33</v>
      </c>
      <c r="FY46" s="117">
        <f t="shared" si="638"/>
        <v>0</v>
      </c>
      <c r="FZ46" s="98">
        <f t="shared" si="639"/>
        <v>0</v>
      </c>
      <c r="GA46" s="98"/>
      <c r="GB46" s="118"/>
      <c r="GC46" s="119">
        <f t="shared" si="640"/>
        <v>0</v>
      </c>
      <c r="GD46" s="231">
        <f t="shared" si="641"/>
        <v>0</v>
      </c>
      <c r="GE46" s="119">
        <f>GD46/GD42</f>
        <v>0</v>
      </c>
      <c r="GF46" s="98">
        <f>GF42*GE46</f>
        <v>0</v>
      </c>
      <c r="GG46" s="116">
        <f t="shared" si="642"/>
        <v>0</v>
      </c>
      <c r="GH46" s="90">
        <f>GH42</f>
        <v>3163.33</v>
      </c>
      <c r="GI46" s="117">
        <f t="shared" si="643"/>
        <v>0</v>
      </c>
      <c r="GJ46" s="98">
        <f t="shared" si="644"/>
        <v>0</v>
      </c>
      <c r="GK46" s="98"/>
      <c r="GL46" s="118"/>
      <c r="GM46" s="119">
        <f t="shared" si="645"/>
        <v>0</v>
      </c>
      <c r="GN46" s="231">
        <f t="shared" si="646"/>
        <v>0</v>
      </c>
      <c r="GO46" s="119">
        <f>GN46/GN42</f>
        <v>0</v>
      </c>
      <c r="GP46" s="98">
        <f>GP42*GO46</f>
        <v>0</v>
      </c>
      <c r="GQ46" s="116">
        <f t="shared" si="647"/>
        <v>0</v>
      </c>
      <c r="GR46" s="90">
        <f>GR42</f>
        <v>2644.05</v>
      </c>
      <c r="GS46" s="117">
        <f t="shared" si="648"/>
        <v>0</v>
      </c>
      <c r="GT46" s="98">
        <f t="shared" si="649"/>
        <v>0</v>
      </c>
      <c r="GU46" s="98"/>
      <c r="GV46" s="118"/>
      <c r="GW46" s="119">
        <f t="shared" si="650"/>
        <v>0</v>
      </c>
      <c r="GX46" s="231">
        <f t="shared" si="651"/>
        <v>0</v>
      </c>
      <c r="GY46" s="119">
        <f>GX46/GX42</f>
        <v>0</v>
      </c>
      <c r="GZ46" s="98">
        <f>GZ42*GY46</f>
        <v>0</v>
      </c>
      <c r="HA46" s="116">
        <f t="shared" si="652"/>
        <v>0</v>
      </c>
      <c r="HB46" s="90">
        <f>HB42</f>
        <v>2644.05</v>
      </c>
      <c r="HC46" s="117">
        <f t="shared" si="653"/>
        <v>0</v>
      </c>
      <c r="HD46" s="98">
        <f t="shared" si="654"/>
        <v>0</v>
      </c>
      <c r="HE46" s="98"/>
      <c r="HF46" s="118"/>
      <c r="HG46" s="119">
        <f t="shared" si="655"/>
        <v>0</v>
      </c>
      <c r="HH46" s="231">
        <f t="shared" si="656"/>
        <v>0</v>
      </c>
      <c r="HI46" s="119">
        <f>HH46/HH42</f>
        <v>0</v>
      </c>
      <c r="HJ46" s="98">
        <f>HJ42*HI46</f>
        <v>0</v>
      </c>
      <c r="HK46" s="116">
        <f t="shared" si="657"/>
        <v>0</v>
      </c>
      <c r="HL46" s="90">
        <f>HL42</f>
        <v>2644.05</v>
      </c>
      <c r="HM46" s="117">
        <f t="shared" si="658"/>
        <v>0</v>
      </c>
      <c r="HN46" s="98">
        <f t="shared" si="659"/>
        <v>0</v>
      </c>
      <c r="HO46" s="98"/>
      <c r="HP46" s="118"/>
      <c r="HQ46" s="119">
        <f t="shared" si="660"/>
        <v>0</v>
      </c>
      <c r="HR46" s="231">
        <f t="shared" si="661"/>
        <v>0</v>
      </c>
      <c r="HS46" s="119">
        <f>HR46/HR42</f>
        <v>0</v>
      </c>
      <c r="HT46" s="98">
        <f>HT42*HS46</f>
        <v>0</v>
      </c>
      <c r="HU46" s="116">
        <f t="shared" si="662"/>
        <v>0</v>
      </c>
      <c r="HV46" s="90">
        <f>HV42</f>
        <v>2644.05</v>
      </c>
      <c r="HW46" s="117">
        <f t="shared" si="663"/>
        <v>0</v>
      </c>
      <c r="HX46" s="98">
        <f t="shared" si="664"/>
        <v>0</v>
      </c>
      <c r="HY46" s="98"/>
      <c r="HZ46" s="118"/>
      <c r="IA46" s="119">
        <f t="shared" si="665"/>
        <v>0</v>
      </c>
      <c r="IB46" s="231">
        <f t="shared" si="666"/>
        <v>0</v>
      </c>
      <c r="IC46" s="119">
        <f>IB46/IB42</f>
        <v>0</v>
      </c>
      <c r="ID46" s="98">
        <f>ID42*IC46</f>
        <v>0</v>
      </c>
      <c r="IE46" s="116">
        <f t="shared" si="667"/>
        <v>0</v>
      </c>
      <c r="IF46" s="90">
        <f>IF42</f>
        <v>3163.33</v>
      </c>
      <c r="IG46" s="117">
        <f t="shared" si="668"/>
        <v>0</v>
      </c>
      <c r="IH46" s="98">
        <f t="shared" si="669"/>
        <v>0</v>
      </c>
      <c r="II46" s="98"/>
      <c r="IJ46" s="118"/>
      <c r="IK46" s="119">
        <f t="shared" si="670"/>
        <v>0</v>
      </c>
      <c r="IL46" s="231">
        <f t="shared" si="671"/>
        <v>0</v>
      </c>
      <c r="IM46" s="119">
        <f>IL46/IL42</f>
        <v>0</v>
      </c>
      <c r="IN46" s="98">
        <f>IN42*IM46</f>
        <v>0</v>
      </c>
      <c r="IO46" s="116">
        <f t="shared" si="672"/>
        <v>0</v>
      </c>
      <c r="IP46" s="90">
        <f>IP42</f>
        <v>3163.33</v>
      </c>
      <c r="IQ46" s="117">
        <f t="shared" si="673"/>
        <v>0</v>
      </c>
      <c r="IR46" s="98">
        <f t="shared" si="674"/>
        <v>0</v>
      </c>
      <c r="IS46" s="98"/>
      <c r="IT46" s="118"/>
      <c r="IU46" s="119">
        <f t="shared" si="675"/>
        <v>0</v>
      </c>
      <c r="IV46" s="231">
        <f t="shared" si="676"/>
        <v>0</v>
      </c>
      <c r="IW46" s="119">
        <f>IV46/IV42</f>
        <v>0</v>
      </c>
      <c r="IX46" s="98">
        <f>IX42*IW46</f>
        <v>0</v>
      </c>
      <c r="IY46" s="116">
        <f t="shared" si="677"/>
        <v>0</v>
      </c>
      <c r="IZ46" s="90">
        <f>IZ42</f>
        <v>3163.33</v>
      </c>
      <c r="JA46" s="117">
        <f t="shared" si="678"/>
        <v>0</v>
      </c>
      <c r="JB46" s="98">
        <f t="shared" si="679"/>
        <v>0</v>
      </c>
      <c r="JC46" s="98"/>
      <c r="JD46" s="118"/>
      <c r="JE46" s="119">
        <f t="shared" si="680"/>
        <v>0</v>
      </c>
      <c r="JF46" s="231">
        <f t="shared" si="681"/>
        <v>0</v>
      </c>
      <c r="JG46" s="119">
        <f>JF46/JF42</f>
        <v>0</v>
      </c>
      <c r="JH46" s="98">
        <f>JH42*JG46</f>
        <v>0</v>
      </c>
      <c r="JI46" s="116">
        <f t="shared" si="682"/>
        <v>0</v>
      </c>
      <c r="JJ46" s="90">
        <f>JJ42</f>
        <v>3158.77</v>
      </c>
      <c r="JK46" s="117">
        <f t="shared" si="683"/>
        <v>0</v>
      </c>
      <c r="JL46" s="98">
        <f t="shared" si="684"/>
        <v>0</v>
      </c>
      <c r="JM46" s="98"/>
      <c r="JN46" s="118"/>
      <c r="JO46" s="119">
        <f t="shared" si="685"/>
        <v>0</v>
      </c>
      <c r="JP46" s="231">
        <f t="shared" si="686"/>
        <v>0</v>
      </c>
      <c r="JQ46" s="119">
        <f>JP46/JP42</f>
        <v>0</v>
      </c>
      <c r="JR46" s="98">
        <f>JR42*JQ46</f>
        <v>0</v>
      </c>
      <c r="JS46" s="116">
        <f t="shared" si="687"/>
        <v>0</v>
      </c>
      <c r="JT46" s="90">
        <f>JT42</f>
        <v>3163.33</v>
      </c>
      <c r="JU46" s="117">
        <f t="shared" si="688"/>
        <v>0</v>
      </c>
      <c r="JV46" s="98">
        <f t="shared" si="689"/>
        <v>0</v>
      </c>
      <c r="JW46" s="98"/>
      <c r="JX46" s="118"/>
      <c r="JY46" s="119">
        <f t="shared" si="690"/>
        <v>0</v>
      </c>
      <c r="JZ46" s="231">
        <f t="shared" si="691"/>
        <v>0</v>
      </c>
      <c r="KA46" s="119" t="e">
        <f>JZ46/JZ42</f>
        <v>#DIV/0!</v>
      </c>
      <c r="KB46" s="98" t="e">
        <f>KB42*KA46</f>
        <v>#DIV/0!</v>
      </c>
      <c r="KC46" s="116">
        <f t="shared" si="692"/>
        <v>0</v>
      </c>
      <c r="KD46" s="90">
        <f>KD42</f>
        <v>0</v>
      </c>
      <c r="KE46" s="117">
        <f t="shared" si="693"/>
        <v>0</v>
      </c>
      <c r="KF46" s="98">
        <f t="shared" si="694"/>
        <v>0</v>
      </c>
      <c r="KG46" s="98"/>
      <c r="KH46" s="118"/>
      <c r="KI46" s="119">
        <f t="shared" si="695"/>
        <v>0</v>
      </c>
      <c r="KJ46" s="231">
        <f t="shared" si="696"/>
        <v>0</v>
      </c>
      <c r="KK46" s="119">
        <f>KJ46/KJ42</f>
        <v>0</v>
      </c>
      <c r="KL46" s="98">
        <f>KL42*KK46</f>
        <v>0</v>
      </c>
      <c r="KM46" s="116">
        <f t="shared" si="697"/>
        <v>0</v>
      </c>
      <c r="KN46" s="90">
        <f>KN42</f>
        <v>2644.05</v>
      </c>
      <c r="KO46" s="117">
        <f t="shared" si="698"/>
        <v>0</v>
      </c>
      <c r="KP46" s="98">
        <f t="shared" si="699"/>
        <v>0</v>
      </c>
      <c r="KQ46" s="98"/>
      <c r="KR46" s="118"/>
      <c r="KS46" s="119">
        <f t="shared" si="700"/>
        <v>0</v>
      </c>
      <c r="KT46" s="231">
        <f t="shared" si="701"/>
        <v>0</v>
      </c>
      <c r="KU46" s="119">
        <f>KT46/KT42</f>
        <v>0</v>
      </c>
      <c r="KV46" s="98">
        <f>KV42*KU46</f>
        <v>0</v>
      </c>
      <c r="KW46" s="116">
        <f t="shared" si="702"/>
        <v>0</v>
      </c>
      <c r="KX46" s="90">
        <f>KX42</f>
        <v>2644.05</v>
      </c>
      <c r="KY46" s="117">
        <f t="shared" si="703"/>
        <v>0</v>
      </c>
      <c r="KZ46" s="98">
        <f t="shared" si="704"/>
        <v>0</v>
      </c>
      <c r="LA46" s="98"/>
      <c r="LB46" s="118"/>
      <c r="LC46" s="119">
        <f t="shared" si="705"/>
        <v>0</v>
      </c>
      <c r="LD46" s="231">
        <f t="shared" si="706"/>
        <v>0</v>
      </c>
      <c r="LE46" s="119">
        <f>LD46/LD42</f>
        <v>0</v>
      </c>
      <c r="LF46" s="98">
        <f>LF42*LE46</f>
        <v>0</v>
      </c>
      <c r="LG46" s="116">
        <f t="shared" si="707"/>
        <v>0</v>
      </c>
      <c r="LH46" s="90">
        <f>LH42</f>
        <v>3163.33</v>
      </c>
      <c r="LI46" s="117">
        <f t="shared" si="708"/>
        <v>0</v>
      </c>
      <c r="LJ46" s="98">
        <f t="shared" si="709"/>
        <v>0</v>
      </c>
      <c r="LK46" s="98"/>
      <c r="LL46" s="118"/>
      <c r="LM46" s="119">
        <f t="shared" si="710"/>
        <v>0</v>
      </c>
      <c r="LN46" s="231">
        <f t="shared" si="711"/>
        <v>0</v>
      </c>
      <c r="LO46" s="119">
        <f>LN46/LN42</f>
        <v>0</v>
      </c>
      <c r="LP46" s="98">
        <f>LP42*LO46</f>
        <v>0</v>
      </c>
      <c r="LQ46" s="116">
        <f t="shared" si="712"/>
        <v>0</v>
      </c>
      <c r="LR46" s="90">
        <f>LR42</f>
        <v>2644.05</v>
      </c>
      <c r="LS46" s="117">
        <f t="shared" si="713"/>
        <v>0</v>
      </c>
      <c r="LT46" s="98">
        <f t="shared" si="714"/>
        <v>0</v>
      </c>
      <c r="LU46" s="98"/>
      <c r="LV46" s="118"/>
      <c r="LW46" s="119">
        <f t="shared" si="715"/>
        <v>0</v>
      </c>
      <c r="LX46" s="231">
        <f t="shared" si="716"/>
        <v>0</v>
      </c>
      <c r="LY46" s="119">
        <f>LX46/LX42</f>
        <v>0</v>
      </c>
      <c r="LZ46" s="98">
        <f>LZ42*LY46</f>
        <v>0</v>
      </c>
      <c r="MA46" s="116">
        <f t="shared" si="717"/>
        <v>0</v>
      </c>
      <c r="MB46" s="90">
        <f>MB42</f>
        <v>3163.33</v>
      </c>
      <c r="MC46" s="117">
        <f t="shared" si="718"/>
        <v>0</v>
      </c>
      <c r="MD46" s="98">
        <f t="shared" si="719"/>
        <v>0</v>
      </c>
      <c r="ME46" s="98"/>
      <c r="MF46" s="118"/>
      <c r="MG46" s="119">
        <f t="shared" si="720"/>
        <v>0</v>
      </c>
      <c r="MH46" s="231">
        <f t="shared" si="721"/>
        <v>0</v>
      </c>
      <c r="MI46" s="119">
        <f>MH46/MH42</f>
        <v>0</v>
      </c>
      <c r="MJ46" s="98">
        <f>MJ42*MI46</f>
        <v>0</v>
      </c>
      <c r="MK46" s="116">
        <f t="shared" si="722"/>
        <v>0</v>
      </c>
      <c r="ML46" s="90">
        <f>ML42</f>
        <v>2644.05</v>
      </c>
      <c r="MM46" s="117">
        <f t="shared" si="723"/>
        <v>0</v>
      </c>
      <c r="MN46" s="98">
        <f t="shared" si="724"/>
        <v>0</v>
      </c>
      <c r="MO46" s="98"/>
      <c r="MP46" s="118"/>
      <c r="MQ46" s="119">
        <f t="shared" si="725"/>
        <v>0</v>
      </c>
      <c r="MR46" s="231">
        <f t="shared" si="726"/>
        <v>0</v>
      </c>
      <c r="MS46" s="119">
        <f>MR46/MR42</f>
        <v>0</v>
      </c>
      <c r="MT46" s="98">
        <f>MT42*MS46</f>
        <v>0</v>
      </c>
      <c r="MU46" s="116">
        <f t="shared" si="727"/>
        <v>0</v>
      </c>
      <c r="MV46" s="90">
        <f>MV42</f>
        <v>3163.33</v>
      </c>
      <c r="MW46" s="117">
        <f t="shared" si="728"/>
        <v>0</v>
      </c>
      <c r="MX46" s="98">
        <f t="shared" si="729"/>
        <v>0</v>
      </c>
      <c r="MY46" s="98"/>
      <c r="MZ46" s="118"/>
      <c r="NA46" s="119">
        <f t="shared" si="730"/>
        <v>0</v>
      </c>
      <c r="NB46" s="231">
        <f t="shared" si="731"/>
        <v>0</v>
      </c>
      <c r="NC46" s="119">
        <f>NB46/NB42</f>
        <v>0</v>
      </c>
      <c r="ND46" s="98">
        <f>ND42*NC46</f>
        <v>0</v>
      </c>
      <c r="NE46" s="116">
        <f t="shared" si="732"/>
        <v>0</v>
      </c>
      <c r="NF46" s="90">
        <f>NF42</f>
        <v>2644.05</v>
      </c>
      <c r="NG46" s="117">
        <f t="shared" si="733"/>
        <v>0</v>
      </c>
      <c r="NH46" s="98">
        <f t="shared" si="734"/>
        <v>0</v>
      </c>
      <c r="NI46" s="98"/>
      <c r="NJ46" s="118"/>
      <c r="NK46" s="119">
        <f t="shared" si="735"/>
        <v>0</v>
      </c>
      <c r="NL46" s="231">
        <f t="shared" si="736"/>
        <v>0</v>
      </c>
      <c r="NM46" s="119">
        <f>NL46/NL42</f>
        <v>0</v>
      </c>
      <c r="NN46" s="98">
        <f>NN42*NM46</f>
        <v>0</v>
      </c>
      <c r="NO46" s="116">
        <f t="shared" si="737"/>
        <v>0</v>
      </c>
      <c r="NP46" s="90">
        <f>NP42</f>
        <v>3163.33</v>
      </c>
      <c r="NQ46" s="117">
        <f t="shared" si="738"/>
        <v>0</v>
      </c>
      <c r="NR46" s="98">
        <f t="shared" si="739"/>
        <v>0</v>
      </c>
      <c r="NS46" s="98"/>
      <c r="NT46" s="118"/>
      <c r="NU46" s="119">
        <f t="shared" si="740"/>
        <v>0</v>
      </c>
      <c r="NV46" s="231">
        <f t="shared" si="741"/>
        <v>0</v>
      </c>
      <c r="NW46" s="119">
        <f>NV46/NV42</f>
        <v>0</v>
      </c>
      <c r="NX46" s="98">
        <f>NX42*NW46</f>
        <v>0</v>
      </c>
      <c r="NY46" s="116">
        <f t="shared" si="742"/>
        <v>0</v>
      </c>
      <c r="NZ46" s="90">
        <f>NZ42</f>
        <v>3163.33</v>
      </c>
      <c r="OA46" s="117">
        <f t="shared" si="743"/>
        <v>0</v>
      </c>
      <c r="OB46" s="98">
        <f t="shared" si="744"/>
        <v>0</v>
      </c>
      <c r="OC46" s="98"/>
      <c r="OD46" s="118"/>
      <c r="OE46" s="119">
        <f t="shared" si="745"/>
        <v>0</v>
      </c>
      <c r="OF46" s="231">
        <f t="shared" si="746"/>
        <v>41</v>
      </c>
      <c r="OG46" s="119">
        <f>OF46/OF42</f>
        <v>0.23429</v>
      </c>
      <c r="OH46" s="98">
        <f>OH42*OG46</f>
        <v>66.08</v>
      </c>
      <c r="OI46" s="116">
        <f t="shared" si="747"/>
        <v>1.6117073200000001</v>
      </c>
      <c r="OJ46" s="90">
        <f>OJ42</f>
        <v>3163.33</v>
      </c>
      <c r="OK46" s="117">
        <f t="shared" si="748"/>
        <v>5098.3621199999998</v>
      </c>
      <c r="OL46" s="98">
        <f t="shared" si="749"/>
        <v>209032.85</v>
      </c>
      <c r="OM46" s="98"/>
      <c r="ON46" s="118"/>
      <c r="OO46" s="119">
        <f t="shared" si="750"/>
        <v>1.1884600000000001</v>
      </c>
      <c r="OP46" s="231">
        <f t="shared" si="751"/>
        <v>0</v>
      </c>
      <c r="OQ46" s="119">
        <f>OP46/OP42</f>
        <v>0</v>
      </c>
      <c r="OR46" s="98">
        <f>OR42*OQ46</f>
        <v>0</v>
      </c>
      <c r="OS46" s="116">
        <f t="shared" si="752"/>
        <v>0</v>
      </c>
      <c r="OT46" s="90">
        <f>OT42</f>
        <v>2284.19</v>
      </c>
      <c r="OU46" s="117">
        <f t="shared" si="753"/>
        <v>0</v>
      </c>
      <c r="OV46" s="98">
        <f t="shared" si="754"/>
        <v>0</v>
      </c>
      <c r="OW46" s="98"/>
      <c r="OX46" s="118"/>
      <c r="OY46" s="119">
        <f t="shared" si="755"/>
        <v>0</v>
      </c>
      <c r="OZ46" s="231">
        <f t="shared" si="756"/>
        <v>0</v>
      </c>
      <c r="PA46" s="119">
        <f>OZ46/OZ42</f>
        <v>0</v>
      </c>
      <c r="PB46" s="98">
        <f>PB42*PA46</f>
        <v>0</v>
      </c>
      <c r="PC46" s="116">
        <f t="shared" si="757"/>
        <v>0</v>
      </c>
      <c r="PD46" s="90">
        <f>PD42</f>
        <v>3163.33</v>
      </c>
      <c r="PE46" s="117">
        <f t="shared" si="758"/>
        <v>0</v>
      </c>
      <c r="PF46" s="98">
        <f t="shared" si="759"/>
        <v>0</v>
      </c>
      <c r="PG46" s="98"/>
      <c r="PH46" s="118"/>
      <c r="PI46" s="119">
        <f t="shared" si="760"/>
        <v>0</v>
      </c>
      <c r="PJ46" s="231">
        <f t="shared" si="761"/>
        <v>0</v>
      </c>
      <c r="PK46" s="119">
        <f>PJ46/PJ42</f>
        <v>0</v>
      </c>
      <c r="PL46" s="98">
        <f>PL42*PK46</f>
        <v>0</v>
      </c>
      <c r="PM46" s="116">
        <f t="shared" si="762"/>
        <v>0</v>
      </c>
      <c r="PN46" s="90">
        <f>PN42</f>
        <v>3163.33</v>
      </c>
      <c r="PO46" s="117">
        <f t="shared" si="763"/>
        <v>0</v>
      </c>
      <c r="PP46" s="98">
        <f t="shared" si="764"/>
        <v>0</v>
      </c>
      <c r="PQ46" s="98"/>
      <c r="PR46" s="118"/>
      <c r="PS46" s="119">
        <f t="shared" si="765"/>
        <v>0</v>
      </c>
      <c r="PT46" s="231">
        <f t="shared" si="766"/>
        <v>0</v>
      </c>
      <c r="PU46" s="119">
        <f>PT46/PT42</f>
        <v>0</v>
      </c>
      <c r="PV46" s="98">
        <f>PV42*PU46</f>
        <v>0</v>
      </c>
      <c r="PW46" s="116">
        <f t="shared" si="767"/>
        <v>0</v>
      </c>
      <c r="PX46" s="90">
        <f>PX42</f>
        <v>3163.33</v>
      </c>
      <c r="PY46" s="117">
        <f t="shared" si="768"/>
        <v>0</v>
      </c>
      <c r="PZ46" s="98">
        <f t="shared" si="769"/>
        <v>0</v>
      </c>
      <c r="QA46" s="98"/>
      <c r="QB46" s="118"/>
      <c r="QC46" s="119">
        <f t="shared" si="770"/>
        <v>0</v>
      </c>
      <c r="QD46" s="231">
        <f t="shared" si="771"/>
        <v>0</v>
      </c>
      <c r="QE46" s="119" t="e">
        <f>QD46/QD42</f>
        <v>#DIV/0!</v>
      </c>
      <c r="QF46" s="98" t="e">
        <f>QF42*QE46</f>
        <v>#DIV/0!</v>
      </c>
      <c r="QG46" s="116">
        <f t="shared" si="772"/>
        <v>0</v>
      </c>
      <c r="QH46" s="90">
        <f>QH42</f>
        <v>0</v>
      </c>
      <c r="QI46" s="117">
        <f t="shared" si="773"/>
        <v>0</v>
      </c>
      <c r="QJ46" s="98">
        <f t="shared" si="774"/>
        <v>0</v>
      </c>
      <c r="QK46" s="98"/>
      <c r="QL46" s="118"/>
      <c r="QM46" s="119">
        <f t="shared" si="775"/>
        <v>0</v>
      </c>
      <c r="QN46" s="231">
        <f t="shared" si="776"/>
        <v>0</v>
      </c>
      <c r="QO46" s="119">
        <f>QN46/QN42</f>
        <v>0</v>
      </c>
      <c r="QP46" s="98">
        <f>QP42*QO46</f>
        <v>0</v>
      </c>
      <c r="QQ46" s="116">
        <f t="shared" si="777"/>
        <v>0</v>
      </c>
      <c r="QR46" s="90">
        <f>QR42</f>
        <v>3163.33</v>
      </c>
      <c r="QS46" s="117">
        <f t="shared" si="778"/>
        <v>0</v>
      </c>
      <c r="QT46" s="98">
        <f t="shared" si="779"/>
        <v>0</v>
      </c>
      <c r="QU46" s="98"/>
      <c r="QV46" s="118"/>
      <c r="QW46" s="119">
        <f t="shared" si="780"/>
        <v>0</v>
      </c>
      <c r="QX46" s="231">
        <f t="shared" si="781"/>
        <v>0</v>
      </c>
      <c r="QY46" s="119">
        <f>QX46/QX42</f>
        <v>0</v>
      </c>
      <c r="QZ46" s="98">
        <f>QZ42*QY46</f>
        <v>0</v>
      </c>
      <c r="RA46" s="116">
        <f t="shared" si="782"/>
        <v>0</v>
      </c>
      <c r="RB46" s="90">
        <f>RB42</f>
        <v>2644.05</v>
      </c>
      <c r="RC46" s="117">
        <f t="shared" si="783"/>
        <v>0</v>
      </c>
      <c r="RD46" s="98">
        <f t="shared" si="784"/>
        <v>0</v>
      </c>
      <c r="RE46" s="98"/>
      <c r="RF46" s="118"/>
      <c r="RG46" s="119">
        <f t="shared" si="785"/>
        <v>0</v>
      </c>
      <c r="RH46" s="231">
        <f t="shared" si="786"/>
        <v>0</v>
      </c>
      <c r="RI46" s="119">
        <f>RH46/RH42</f>
        <v>0</v>
      </c>
      <c r="RJ46" s="98">
        <f>RJ42*RI46</f>
        <v>0</v>
      </c>
      <c r="RK46" s="116">
        <f t="shared" si="787"/>
        <v>0</v>
      </c>
      <c r="RL46" s="90">
        <f>RL42</f>
        <v>3163.33</v>
      </c>
      <c r="RM46" s="117">
        <f t="shared" si="788"/>
        <v>0</v>
      </c>
      <c r="RN46" s="98">
        <f t="shared" si="789"/>
        <v>0</v>
      </c>
      <c r="RO46" s="98"/>
      <c r="RP46" s="118"/>
      <c r="RQ46" s="119">
        <f t="shared" si="790"/>
        <v>0</v>
      </c>
      <c r="RR46" s="231">
        <f t="shared" si="791"/>
        <v>0</v>
      </c>
      <c r="RS46" s="119">
        <f>RR46/RR42</f>
        <v>0</v>
      </c>
      <c r="RT46" s="98">
        <f>RT42*RS46</f>
        <v>0</v>
      </c>
      <c r="RU46" s="116">
        <f t="shared" si="792"/>
        <v>0</v>
      </c>
      <c r="RV46" s="90">
        <f>RV42</f>
        <v>3163.33</v>
      </c>
      <c r="RW46" s="117">
        <f t="shared" si="793"/>
        <v>0</v>
      </c>
      <c r="RX46" s="98">
        <f t="shared" si="794"/>
        <v>0</v>
      </c>
      <c r="RY46" s="98"/>
      <c r="RZ46" s="118"/>
      <c r="SA46" s="119">
        <f t="shared" si="795"/>
        <v>0</v>
      </c>
      <c r="SB46" s="231">
        <f t="shared" si="796"/>
        <v>0</v>
      </c>
      <c r="SC46" s="119">
        <f>SB46/SB42</f>
        <v>0</v>
      </c>
      <c r="SD46" s="98">
        <f>SD42*SC46</f>
        <v>0</v>
      </c>
      <c r="SE46" s="116">
        <f t="shared" si="797"/>
        <v>0</v>
      </c>
      <c r="SF46" s="90">
        <f>SF42</f>
        <v>3163.33</v>
      </c>
      <c r="SG46" s="117">
        <f t="shared" si="798"/>
        <v>0</v>
      </c>
      <c r="SH46" s="98">
        <f t="shared" si="799"/>
        <v>0</v>
      </c>
      <c r="SI46" s="98"/>
      <c r="SJ46" s="118"/>
      <c r="SK46" s="119">
        <f t="shared" si="800"/>
        <v>0</v>
      </c>
      <c r="SL46" s="231">
        <f t="shared" si="801"/>
        <v>0</v>
      </c>
      <c r="SM46" s="119">
        <f>SL46/SL42</f>
        <v>0</v>
      </c>
      <c r="SN46" s="98">
        <f>SN42*SM46</f>
        <v>0</v>
      </c>
      <c r="SO46" s="116">
        <f t="shared" si="802"/>
        <v>0</v>
      </c>
      <c r="SP46" s="90">
        <f>SP42</f>
        <v>0</v>
      </c>
      <c r="SQ46" s="117">
        <f t="shared" si="803"/>
        <v>0</v>
      </c>
      <c r="SR46" s="98">
        <f t="shared" si="804"/>
        <v>0</v>
      </c>
      <c r="SS46" s="98"/>
      <c r="ST46" s="118"/>
      <c r="SU46" s="119">
        <f t="shared" si="805"/>
        <v>0</v>
      </c>
      <c r="SV46" s="231">
        <f t="shared" si="806"/>
        <v>0</v>
      </c>
      <c r="SW46" s="119">
        <f>SV46/SV42</f>
        <v>0</v>
      </c>
      <c r="SX46" s="98">
        <f>SX42*SW46</f>
        <v>0</v>
      </c>
      <c r="SY46" s="116">
        <f t="shared" si="807"/>
        <v>0</v>
      </c>
      <c r="SZ46" s="90">
        <f>SZ42</f>
        <v>2644.05</v>
      </c>
      <c r="TA46" s="117">
        <f t="shared" si="808"/>
        <v>0</v>
      </c>
      <c r="TB46" s="98">
        <f t="shared" si="809"/>
        <v>0</v>
      </c>
      <c r="TC46" s="98"/>
      <c r="TD46" s="118"/>
      <c r="TE46" s="119">
        <f t="shared" si="810"/>
        <v>0</v>
      </c>
      <c r="TF46" s="231">
        <f t="shared" si="811"/>
        <v>0</v>
      </c>
      <c r="TG46" s="119">
        <f>TF46/TF42</f>
        <v>0</v>
      </c>
      <c r="TH46" s="98">
        <f>TH42*TG46</f>
        <v>0</v>
      </c>
      <c r="TI46" s="116">
        <f t="shared" si="812"/>
        <v>0</v>
      </c>
      <c r="TJ46" s="90">
        <f>TJ42</f>
        <v>3163.33</v>
      </c>
      <c r="TK46" s="117">
        <f t="shared" si="813"/>
        <v>0</v>
      </c>
      <c r="TL46" s="98">
        <f t="shared" si="814"/>
        <v>0</v>
      </c>
      <c r="TM46" s="98"/>
      <c r="TN46" s="118"/>
      <c r="TO46" s="119">
        <f t="shared" si="815"/>
        <v>0</v>
      </c>
      <c r="TP46" s="231">
        <f t="shared" si="816"/>
        <v>0</v>
      </c>
      <c r="TQ46" s="119">
        <f>TP46/TP42</f>
        <v>0</v>
      </c>
      <c r="TR46" s="98">
        <f>TR42*TQ46</f>
        <v>0</v>
      </c>
      <c r="TS46" s="116">
        <f t="shared" si="817"/>
        <v>0</v>
      </c>
      <c r="TT46" s="90">
        <f>TT42</f>
        <v>3163.33</v>
      </c>
      <c r="TU46" s="117">
        <f t="shared" si="818"/>
        <v>0</v>
      </c>
      <c r="TV46" s="98">
        <f t="shared" si="819"/>
        <v>0</v>
      </c>
      <c r="TW46" s="98"/>
      <c r="TX46" s="118"/>
      <c r="TY46" s="119">
        <f t="shared" si="820"/>
        <v>0</v>
      </c>
      <c r="TZ46" s="231">
        <f t="shared" si="821"/>
        <v>0</v>
      </c>
      <c r="UA46" s="119">
        <f>TZ46/TZ42</f>
        <v>0</v>
      </c>
      <c r="UB46" s="98">
        <f>UB42*UA46</f>
        <v>0</v>
      </c>
      <c r="UC46" s="116">
        <f t="shared" si="822"/>
        <v>0</v>
      </c>
      <c r="UD46" s="90">
        <f>UD42</f>
        <v>2644.05</v>
      </c>
      <c r="UE46" s="117">
        <f t="shared" si="823"/>
        <v>0</v>
      </c>
      <c r="UF46" s="98">
        <f t="shared" si="824"/>
        <v>0</v>
      </c>
      <c r="UG46" s="98"/>
      <c r="UH46" s="118"/>
      <c r="UI46" s="119">
        <f t="shared" si="825"/>
        <v>0</v>
      </c>
      <c r="UJ46" s="231">
        <f t="shared" si="826"/>
        <v>0</v>
      </c>
      <c r="UK46" s="119">
        <f>UJ46/UJ42</f>
        <v>0</v>
      </c>
      <c r="UL46" s="98">
        <f>UL42*UK46</f>
        <v>0</v>
      </c>
      <c r="UM46" s="116">
        <f t="shared" si="827"/>
        <v>0</v>
      </c>
      <c r="UN46" s="90">
        <f>UN42</f>
        <v>2644.05</v>
      </c>
      <c r="UO46" s="117">
        <f t="shared" si="828"/>
        <v>0</v>
      </c>
      <c r="UP46" s="98">
        <f t="shared" si="829"/>
        <v>0</v>
      </c>
      <c r="UQ46" s="98"/>
      <c r="UR46" s="118"/>
      <c r="US46" s="119">
        <f t="shared" si="830"/>
        <v>0</v>
      </c>
      <c r="UT46" s="231">
        <f t="shared" si="831"/>
        <v>0</v>
      </c>
      <c r="UU46" s="119">
        <f>UT46/UT42</f>
        <v>0</v>
      </c>
      <c r="UV46" s="98">
        <f>UV42*UU46</f>
        <v>0</v>
      </c>
      <c r="UW46" s="116">
        <f t="shared" si="832"/>
        <v>0</v>
      </c>
      <c r="UX46" s="90">
        <f>UX42</f>
        <v>2644.05</v>
      </c>
      <c r="UY46" s="117">
        <f t="shared" si="833"/>
        <v>0</v>
      </c>
      <c r="UZ46" s="98">
        <f t="shared" si="834"/>
        <v>0</v>
      </c>
      <c r="VA46" s="98"/>
      <c r="VB46" s="118"/>
      <c r="VC46" s="119">
        <f t="shared" si="835"/>
        <v>0</v>
      </c>
      <c r="VD46" s="231">
        <f t="shared" si="836"/>
        <v>0</v>
      </c>
      <c r="VE46" s="119">
        <f>VD46/VD42</f>
        <v>0</v>
      </c>
      <c r="VF46" s="98">
        <f>VF42*VE46</f>
        <v>0</v>
      </c>
      <c r="VG46" s="116">
        <f t="shared" si="837"/>
        <v>0</v>
      </c>
      <c r="VH46" s="90">
        <f>VH42</f>
        <v>2644.05</v>
      </c>
      <c r="VI46" s="117">
        <f t="shared" si="838"/>
        <v>0</v>
      </c>
      <c r="VJ46" s="98">
        <f t="shared" si="839"/>
        <v>0</v>
      </c>
      <c r="VK46" s="98"/>
      <c r="VL46" s="118"/>
      <c r="VM46" s="119">
        <f t="shared" si="840"/>
        <v>0</v>
      </c>
      <c r="VN46" s="231">
        <f t="shared" si="841"/>
        <v>0</v>
      </c>
      <c r="VO46" s="119">
        <f>VN46/VN42</f>
        <v>0</v>
      </c>
      <c r="VP46" s="98">
        <f>VP42*VO46</f>
        <v>0</v>
      </c>
      <c r="VQ46" s="116">
        <f t="shared" si="842"/>
        <v>0</v>
      </c>
      <c r="VR46" s="90">
        <f>VR42</f>
        <v>2644.05</v>
      </c>
      <c r="VS46" s="117">
        <f t="shared" si="843"/>
        <v>0</v>
      </c>
      <c r="VT46" s="98">
        <f t="shared" si="844"/>
        <v>0</v>
      </c>
      <c r="VU46" s="98"/>
      <c r="VV46" s="118"/>
      <c r="VW46" s="119">
        <f t="shared" si="845"/>
        <v>0</v>
      </c>
      <c r="VX46" s="231">
        <f t="shared" si="846"/>
        <v>0</v>
      </c>
      <c r="VY46" s="119">
        <f>VX46/VX42</f>
        <v>0</v>
      </c>
      <c r="VZ46" s="98">
        <f>VZ42*VY46</f>
        <v>0</v>
      </c>
      <c r="WA46" s="116">
        <f t="shared" si="847"/>
        <v>0</v>
      </c>
      <c r="WB46" s="90">
        <f>WB42</f>
        <v>2644.05</v>
      </c>
      <c r="WC46" s="117">
        <f t="shared" si="848"/>
        <v>0</v>
      </c>
      <c r="WD46" s="98">
        <f t="shared" si="849"/>
        <v>0</v>
      </c>
      <c r="WE46" s="98"/>
      <c r="WF46" s="118"/>
      <c r="WG46" s="119">
        <f t="shared" si="850"/>
        <v>0</v>
      </c>
      <c r="WH46" s="213">
        <f t="shared" si="851"/>
        <v>96</v>
      </c>
      <c r="WI46" s="119">
        <f>WH46/WH42</f>
        <v>7.8899999999999994E-3</v>
      </c>
      <c r="WJ46" s="98">
        <f>WJ42*WI46</f>
        <v>141.38</v>
      </c>
      <c r="WK46" s="116">
        <f t="shared" si="852"/>
        <v>1.4727083299999999</v>
      </c>
      <c r="WL46" s="90">
        <f>WL42</f>
        <v>2912.92</v>
      </c>
      <c r="WM46" s="117">
        <f t="shared" si="853"/>
        <v>4289.8815500000001</v>
      </c>
      <c r="WN46" s="98">
        <f t="shared" si="854"/>
        <v>411828.63</v>
      </c>
      <c r="WO46" s="98"/>
      <c r="WP46" s="118"/>
    </row>
    <row r="47" spans="1:614" ht="26.25" customHeight="1" x14ac:dyDescent="0.25">
      <c r="A47" s="5"/>
      <c r="B47" s="205" t="s">
        <v>423</v>
      </c>
      <c r="C47" s="12" t="s">
        <v>753</v>
      </c>
      <c r="D47" s="12" t="s">
        <v>440</v>
      </c>
      <c r="E47" s="4" t="s">
        <v>35</v>
      </c>
      <c r="F47" s="231">
        <f t="shared" si="551"/>
        <v>35</v>
      </c>
      <c r="G47" s="119">
        <f>F47/F42</f>
        <v>0.12153</v>
      </c>
      <c r="H47" s="98">
        <f>H42*G47</f>
        <v>49.11</v>
      </c>
      <c r="I47" s="116">
        <f t="shared" si="552"/>
        <v>1.40314286</v>
      </c>
      <c r="J47" s="90">
        <f>J42</f>
        <v>2644.05</v>
      </c>
      <c r="K47" s="117">
        <f t="shared" si="553"/>
        <v>3709.9798799999999</v>
      </c>
      <c r="L47" s="98">
        <f t="shared" si="554"/>
        <v>129849.3</v>
      </c>
      <c r="M47" s="98"/>
      <c r="N47" s="118"/>
      <c r="O47" s="119">
        <f t="shared" si="555"/>
        <v>0.86480000000000001</v>
      </c>
      <c r="P47" s="231">
        <f t="shared" si="556"/>
        <v>0</v>
      </c>
      <c r="Q47" s="119">
        <f>P47/P42</f>
        <v>0</v>
      </c>
      <c r="R47" s="98">
        <f>R42*Q47</f>
        <v>0</v>
      </c>
      <c r="S47" s="116">
        <f t="shared" si="557"/>
        <v>0</v>
      </c>
      <c r="T47" s="90">
        <f>T42</f>
        <v>2644.05</v>
      </c>
      <c r="U47" s="117">
        <f t="shared" si="558"/>
        <v>0</v>
      </c>
      <c r="V47" s="98">
        <f t="shared" si="559"/>
        <v>0</v>
      </c>
      <c r="W47" s="98"/>
      <c r="X47" s="118"/>
      <c r="Y47" s="119">
        <f t="shared" si="560"/>
        <v>0</v>
      </c>
      <c r="Z47" s="231">
        <f t="shared" si="561"/>
        <v>0</v>
      </c>
      <c r="AA47" s="119">
        <f>Z47/Z42</f>
        <v>0</v>
      </c>
      <c r="AB47" s="98">
        <f>AB42*AA47</f>
        <v>0</v>
      </c>
      <c r="AC47" s="116">
        <f t="shared" si="562"/>
        <v>0</v>
      </c>
      <c r="AD47" s="90">
        <f>AD42</f>
        <v>2644.05</v>
      </c>
      <c r="AE47" s="117">
        <f t="shared" si="563"/>
        <v>0</v>
      </c>
      <c r="AF47" s="98">
        <f t="shared" si="564"/>
        <v>0</v>
      </c>
      <c r="AG47" s="98"/>
      <c r="AH47" s="118"/>
      <c r="AI47" s="119">
        <f t="shared" si="565"/>
        <v>0</v>
      </c>
      <c r="AJ47" s="231">
        <f t="shared" si="566"/>
        <v>49</v>
      </c>
      <c r="AK47" s="119">
        <f>AJ47/AJ42</f>
        <v>0.18773999999999999</v>
      </c>
      <c r="AL47" s="98">
        <f>AL42*AK47</f>
        <v>99.5</v>
      </c>
      <c r="AM47" s="116">
        <f t="shared" si="567"/>
        <v>2.03061224</v>
      </c>
      <c r="AN47" s="90">
        <f>AN42</f>
        <v>2644.05</v>
      </c>
      <c r="AO47" s="117">
        <f t="shared" si="568"/>
        <v>5369.0402899999999</v>
      </c>
      <c r="AP47" s="98">
        <f t="shared" si="569"/>
        <v>263082.96999999997</v>
      </c>
      <c r="AQ47" s="98"/>
      <c r="AR47" s="118"/>
      <c r="AS47" s="119">
        <f t="shared" si="570"/>
        <v>1.25153</v>
      </c>
      <c r="AT47" s="231">
        <f t="shared" si="571"/>
        <v>0</v>
      </c>
      <c r="AU47" s="119">
        <f>AT47/AT42</f>
        <v>0</v>
      </c>
      <c r="AV47" s="98">
        <f>AV42*AU47</f>
        <v>0</v>
      </c>
      <c r="AW47" s="116">
        <f t="shared" si="572"/>
        <v>0</v>
      </c>
      <c r="AX47" s="90">
        <f>AX42</f>
        <v>2644.05</v>
      </c>
      <c r="AY47" s="117">
        <f t="shared" si="573"/>
        <v>0</v>
      </c>
      <c r="AZ47" s="98">
        <f t="shared" si="574"/>
        <v>0</v>
      </c>
      <c r="BA47" s="98"/>
      <c r="BB47" s="118"/>
      <c r="BC47" s="119">
        <f t="shared" si="575"/>
        <v>0</v>
      </c>
      <c r="BD47" s="231">
        <f t="shared" si="576"/>
        <v>0</v>
      </c>
      <c r="BE47" s="119" t="e">
        <f>BD47/BD42</f>
        <v>#DIV/0!</v>
      </c>
      <c r="BF47" s="98" t="e">
        <f>BF42*BE47</f>
        <v>#DIV/0!</v>
      </c>
      <c r="BG47" s="116">
        <f t="shared" si="577"/>
        <v>0</v>
      </c>
      <c r="BH47" s="90">
        <f>BH42</f>
        <v>0</v>
      </c>
      <c r="BI47" s="117">
        <f t="shared" si="578"/>
        <v>0</v>
      </c>
      <c r="BJ47" s="98">
        <f t="shared" si="579"/>
        <v>0</v>
      </c>
      <c r="BK47" s="98"/>
      <c r="BL47" s="118"/>
      <c r="BM47" s="119">
        <f t="shared" si="580"/>
        <v>0</v>
      </c>
      <c r="BN47" s="231">
        <f t="shared" si="581"/>
        <v>49</v>
      </c>
      <c r="BO47" s="119">
        <f>BN47/BN42</f>
        <v>0.31013000000000002</v>
      </c>
      <c r="BP47" s="98">
        <f>BP42*BO47</f>
        <v>42.47</v>
      </c>
      <c r="BQ47" s="116">
        <f t="shared" si="582"/>
        <v>0.86673469000000003</v>
      </c>
      <c r="BR47" s="90">
        <f>BR42</f>
        <v>3050</v>
      </c>
      <c r="BS47" s="117">
        <f t="shared" si="583"/>
        <v>2643.5408000000002</v>
      </c>
      <c r="BT47" s="98">
        <f t="shared" si="584"/>
        <v>129533.5</v>
      </c>
      <c r="BU47" s="98"/>
      <c r="BV47" s="118"/>
      <c r="BW47" s="119">
        <f t="shared" si="585"/>
        <v>0.61621000000000004</v>
      </c>
      <c r="BX47" s="231">
        <f t="shared" si="586"/>
        <v>0</v>
      </c>
      <c r="BY47" s="119" t="e">
        <f>BX47/BX42</f>
        <v>#DIV/0!</v>
      </c>
      <c r="BZ47" s="98" t="e">
        <f>BZ42*BY47</f>
        <v>#DIV/0!</v>
      </c>
      <c r="CA47" s="116">
        <f t="shared" si="587"/>
        <v>0</v>
      </c>
      <c r="CB47" s="90">
        <f>CB42</f>
        <v>0</v>
      </c>
      <c r="CC47" s="117">
        <f t="shared" si="588"/>
        <v>0</v>
      </c>
      <c r="CD47" s="98">
        <f t="shared" si="589"/>
        <v>0</v>
      </c>
      <c r="CE47" s="98"/>
      <c r="CF47" s="118"/>
      <c r="CG47" s="119">
        <f t="shared" si="590"/>
        <v>0</v>
      </c>
      <c r="CH47" s="231">
        <f t="shared" si="591"/>
        <v>0</v>
      </c>
      <c r="CI47" s="119">
        <f>CH47/CH42</f>
        <v>0</v>
      </c>
      <c r="CJ47" s="98">
        <f>CJ42*CI47</f>
        <v>0</v>
      </c>
      <c r="CK47" s="116">
        <f t="shared" si="592"/>
        <v>0</v>
      </c>
      <c r="CL47" s="90">
        <f>CL42</f>
        <v>2644.05</v>
      </c>
      <c r="CM47" s="117">
        <f t="shared" si="593"/>
        <v>0</v>
      </c>
      <c r="CN47" s="98">
        <f t="shared" si="594"/>
        <v>0</v>
      </c>
      <c r="CO47" s="98"/>
      <c r="CP47" s="118"/>
      <c r="CQ47" s="119">
        <f t="shared" si="595"/>
        <v>0</v>
      </c>
      <c r="CR47" s="231">
        <f t="shared" si="596"/>
        <v>0</v>
      </c>
      <c r="CS47" s="119" t="e">
        <f>CR47/CR42</f>
        <v>#DIV/0!</v>
      </c>
      <c r="CT47" s="98" t="e">
        <f>CT42*CS47</f>
        <v>#DIV/0!</v>
      </c>
      <c r="CU47" s="116">
        <f t="shared" si="597"/>
        <v>0</v>
      </c>
      <c r="CV47" s="90">
        <f>CV42</f>
        <v>0</v>
      </c>
      <c r="CW47" s="117">
        <f t="shared" si="598"/>
        <v>0</v>
      </c>
      <c r="CX47" s="98">
        <f t="shared" si="599"/>
        <v>0</v>
      </c>
      <c r="CY47" s="98"/>
      <c r="CZ47" s="118"/>
      <c r="DA47" s="119">
        <f t="shared" si="600"/>
        <v>0</v>
      </c>
      <c r="DB47" s="231">
        <f t="shared" si="601"/>
        <v>0</v>
      </c>
      <c r="DC47" s="119">
        <f>DB47/DB42</f>
        <v>0</v>
      </c>
      <c r="DD47" s="98">
        <f>DD42*DC47</f>
        <v>0</v>
      </c>
      <c r="DE47" s="116">
        <f t="shared" si="602"/>
        <v>0</v>
      </c>
      <c r="DF47" s="90">
        <f>DF42</f>
        <v>3163.33</v>
      </c>
      <c r="DG47" s="117">
        <f t="shared" si="603"/>
        <v>0</v>
      </c>
      <c r="DH47" s="98">
        <f t="shared" si="604"/>
        <v>0</v>
      </c>
      <c r="DI47" s="98"/>
      <c r="DJ47" s="118"/>
      <c r="DK47" s="119">
        <f t="shared" si="605"/>
        <v>0</v>
      </c>
      <c r="DL47" s="231">
        <f t="shared" si="606"/>
        <v>0</v>
      </c>
      <c r="DM47" s="119">
        <f>DL47/DL42</f>
        <v>0</v>
      </c>
      <c r="DN47" s="98">
        <f>DN42*DM47</f>
        <v>0</v>
      </c>
      <c r="DO47" s="116">
        <f t="shared" si="607"/>
        <v>0</v>
      </c>
      <c r="DP47" s="90">
        <f>DP42</f>
        <v>3163.33</v>
      </c>
      <c r="DQ47" s="117">
        <f t="shared" si="608"/>
        <v>0</v>
      </c>
      <c r="DR47" s="98">
        <f t="shared" si="609"/>
        <v>0</v>
      </c>
      <c r="DS47" s="98"/>
      <c r="DT47" s="118"/>
      <c r="DU47" s="119">
        <f t="shared" si="610"/>
        <v>0</v>
      </c>
      <c r="DV47" s="231">
        <f t="shared" si="611"/>
        <v>0</v>
      </c>
      <c r="DW47" s="119">
        <f>DV47/DV42</f>
        <v>0</v>
      </c>
      <c r="DX47" s="98">
        <f>DX42*DW47</f>
        <v>0</v>
      </c>
      <c r="DY47" s="116">
        <f t="shared" si="612"/>
        <v>0</v>
      </c>
      <c r="DZ47" s="90">
        <f>DZ42</f>
        <v>3163.33</v>
      </c>
      <c r="EA47" s="117">
        <f t="shared" si="613"/>
        <v>0</v>
      </c>
      <c r="EB47" s="98">
        <f t="shared" si="614"/>
        <v>0</v>
      </c>
      <c r="EC47" s="98"/>
      <c r="ED47" s="118"/>
      <c r="EE47" s="119">
        <f t="shared" si="615"/>
        <v>0</v>
      </c>
      <c r="EF47" s="231">
        <f t="shared" si="616"/>
        <v>0</v>
      </c>
      <c r="EG47" s="119">
        <f>EF47/EF42</f>
        <v>0</v>
      </c>
      <c r="EH47" s="98">
        <f>EH42*EG47</f>
        <v>0</v>
      </c>
      <c r="EI47" s="116">
        <f t="shared" si="617"/>
        <v>0</v>
      </c>
      <c r="EJ47" s="90">
        <f>EJ42</f>
        <v>0</v>
      </c>
      <c r="EK47" s="117">
        <f t="shared" si="618"/>
        <v>0</v>
      </c>
      <c r="EL47" s="98">
        <f t="shared" si="619"/>
        <v>0</v>
      </c>
      <c r="EM47" s="98"/>
      <c r="EN47" s="118"/>
      <c r="EO47" s="119">
        <f t="shared" si="620"/>
        <v>0</v>
      </c>
      <c r="EP47" s="231">
        <f t="shared" si="621"/>
        <v>0</v>
      </c>
      <c r="EQ47" s="119">
        <f>EP47/EP42</f>
        <v>0</v>
      </c>
      <c r="ER47" s="98">
        <f>ER42*EQ47</f>
        <v>0</v>
      </c>
      <c r="ES47" s="116">
        <f t="shared" si="622"/>
        <v>0</v>
      </c>
      <c r="ET47" s="90">
        <f>ET42</f>
        <v>3163.33</v>
      </c>
      <c r="EU47" s="117">
        <f t="shared" si="623"/>
        <v>0</v>
      </c>
      <c r="EV47" s="98">
        <f t="shared" si="624"/>
        <v>0</v>
      </c>
      <c r="EW47" s="98"/>
      <c r="EX47" s="118"/>
      <c r="EY47" s="119">
        <f t="shared" si="625"/>
        <v>0</v>
      </c>
      <c r="EZ47" s="231">
        <f t="shared" si="626"/>
        <v>15</v>
      </c>
      <c r="FA47" s="119">
        <f>EZ47/EZ42</f>
        <v>6.787E-2</v>
      </c>
      <c r="FB47" s="98">
        <f>FB42*FA47</f>
        <v>0</v>
      </c>
      <c r="FC47" s="116">
        <f t="shared" si="627"/>
        <v>0</v>
      </c>
      <c r="FD47" s="90">
        <f>FD42</f>
        <v>0</v>
      </c>
      <c r="FE47" s="117">
        <f t="shared" si="628"/>
        <v>0</v>
      </c>
      <c r="FF47" s="98">
        <f t="shared" si="629"/>
        <v>0</v>
      </c>
      <c r="FG47" s="98"/>
      <c r="FH47" s="118"/>
      <c r="FI47" s="119">
        <f t="shared" si="630"/>
        <v>0</v>
      </c>
      <c r="FJ47" s="231">
        <f t="shared" si="631"/>
        <v>0</v>
      </c>
      <c r="FK47" s="119">
        <f>FJ47/FJ42</f>
        <v>0</v>
      </c>
      <c r="FL47" s="98">
        <f>FL42*FK47</f>
        <v>0</v>
      </c>
      <c r="FM47" s="116">
        <f t="shared" si="632"/>
        <v>0</v>
      </c>
      <c r="FN47" s="90">
        <f>FN42</f>
        <v>2644.05</v>
      </c>
      <c r="FO47" s="117">
        <f t="shared" si="633"/>
        <v>0</v>
      </c>
      <c r="FP47" s="98">
        <f t="shared" si="634"/>
        <v>0</v>
      </c>
      <c r="FQ47" s="98"/>
      <c r="FR47" s="118"/>
      <c r="FS47" s="119">
        <f t="shared" si="635"/>
        <v>0</v>
      </c>
      <c r="FT47" s="231">
        <f t="shared" si="636"/>
        <v>0</v>
      </c>
      <c r="FU47" s="119">
        <f>FT47/FT42</f>
        <v>0</v>
      </c>
      <c r="FV47" s="98">
        <f>FV42*FU47</f>
        <v>0</v>
      </c>
      <c r="FW47" s="116">
        <f t="shared" si="637"/>
        <v>0</v>
      </c>
      <c r="FX47" s="90">
        <f>FX42</f>
        <v>3163.33</v>
      </c>
      <c r="FY47" s="117">
        <f t="shared" si="638"/>
        <v>0</v>
      </c>
      <c r="FZ47" s="98">
        <f t="shared" si="639"/>
        <v>0</v>
      </c>
      <c r="GA47" s="98"/>
      <c r="GB47" s="118"/>
      <c r="GC47" s="119">
        <f t="shared" si="640"/>
        <v>0</v>
      </c>
      <c r="GD47" s="231">
        <f t="shared" si="641"/>
        <v>0</v>
      </c>
      <c r="GE47" s="119">
        <f>GD47/GD42</f>
        <v>0</v>
      </c>
      <c r="GF47" s="98">
        <f>GF42*GE47</f>
        <v>0</v>
      </c>
      <c r="GG47" s="116">
        <f t="shared" si="642"/>
        <v>0</v>
      </c>
      <c r="GH47" s="90">
        <f>GH42</f>
        <v>3163.33</v>
      </c>
      <c r="GI47" s="117">
        <f t="shared" si="643"/>
        <v>0</v>
      </c>
      <c r="GJ47" s="98">
        <f t="shared" si="644"/>
        <v>0</v>
      </c>
      <c r="GK47" s="98"/>
      <c r="GL47" s="118"/>
      <c r="GM47" s="119">
        <f t="shared" si="645"/>
        <v>0</v>
      </c>
      <c r="GN47" s="231">
        <f t="shared" si="646"/>
        <v>0</v>
      </c>
      <c r="GO47" s="119">
        <f>GN47/GN42</f>
        <v>0</v>
      </c>
      <c r="GP47" s="98">
        <f>GP42*GO47</f>
        <v>0</v>
      </c>
      <c r="GQ47" s="116">
        <f t="shared" si="647"/>
        <v>0</v>
      </c>
      <c r="GR47" s="90">
        <f>GR42</f>
        <v>2644.05</v>
      </c>
      <c r="GS47" s="117">
        <f t="shared" si="648"/>
        <v>0</v>
      </c>
      <c r="GT47" s="98">
        <f t="shared" si="649"/>
        <v>0</v>
      </c>
      <c r="GU47" s="98"/>
      <c r="GV47" s="118"/>
      <c r="GW47" s="119">
        <f t="shared" si="650"/>
        <v>0</v>
      </c>
      <c r="GX47" s="231">
        <f t="shared" si="651"/>
        <v>0</v>
      </c>
      <c r="GY47" s="119">
        <f>GX47/GX42</f>
        <v>0</v>
      </c>
      <c r="GZ47" s="98">
        <f>GZ42*GY47</f>
        <v>0</v>
      </c>
      <c r="HA47" s="116">
        <f t="shared" si="652"/>
        <v>0</v>
      </c>
      <c r="HB47" s="90">
        <f>HB42</f>
        <v>2644.05</v>
      </c>
      <c r="HC47" s="117">
        <f t="shared" si="653"/>
        <v>0</v>
      </c>
      <c r="HD47" s="98">
        <f t="shared" si="654"/>
        <v>0</v>
      </c>
      <c r="HE47" s="98"/>
      <c r="HF47" s="118"/>
      <c r="HG47" s="119">
        <f t="shared" si="655"/>
        <v>0</v>
      </c>
      <c r="HH47" s="231">
        <f t="shared" si="656"/>
        <v>0</v>
      </c>
      <c r="HI47" s="119">
        <f>HH47/HH42</f>
        <v>0</v>
      </c>
      <c r="HJ47" s="98">
        <f>HJ42*HI47</f>
        <v>0</v>
      </c>
      <c r="HK47" s="116">
        <f t="shared" si="657"/>
        <v>0</v>
      </c>
      <c r="HL47" s="90">
        <f>HL42</f>
        <v>2644.05</v>
      </c>
      <c r="HM47" s="117">
        <f t="shared" si="658"/>
        <v>0</v>
      </c>
      <c r="HN47" s="98">
        <f t="shared" si="659"/>
        <v>0</v>
      </c>
      <c r="HO47" s="98"/>
      <c r="HP47" s="118"/>
      <c r="HQ47" s="119">
        <f t="shared" si="660"/>
        <v>0</v>
      </c>
      <c r="HR47" s="231">
        <f t="shared" si="661"/>
        <v>0</v>
      </c>
      <c r="HS47" s="119">
        <f>HR47/HR42</f>
        <v>0</v>
      </c>
      <c r="HT47" s="98">
        <f>HT42*HS47</f>
        <v>0</v>
      </c>
      <c r="HU47" s="116">
        <f t="shared" si="662"/>
        <v>0</v>
      </c>
      <c r="HV47" s="90">
        <f>HV42</f>
        <v>2644.05</v>
      </c>
      <c r="HW47" s="117">
        <f t="shared" si="663"/>
        <v>0</v>
      </c>
      <c r="HX47" s="98">
        <f t="shared" si="664"/>
        <v>0</v>
      </c>
      <c r="HY47" s="98"/>
      <c r="HZ47" s="118"/>
      <c r="IA47" s="119">
        <f t="shared" si="665"/>
        <v>0</v>
      </c>
      <c r="IB47" s="231">
        <f t="shared" si="666"/>
        <v>26</v>
      </c>
      <c r="IC47" s="119">
        <f>IB47/IB42</f>
        <v>5.4170000000000003E-2</v>
      </c>
      <c r="ID47" s="98">
        <f>ID42*IC47</f>
        <v>19.43</v>
      </c>
      <c r="IE47" s="116">
        <f t="shared" si="667"/>
        <v>0.74730768999999997</v>
      </c>
      <c r="IF47" s="90">
        <f>IF42</f>
        <v>3163.33</v>
      </c>
      <c r="IG47" s="117">
        <f t="shared" si="668"/>
        <v>2363.9808400000002</v>
      </c>
      <c r="IH47" s="98">
        <f t="shared" si="669"/>
        <v>61463.5</v>
      </c>
      <c r="II47" s="98"/>
      <c r="IJ47" s="118"/>
      <c r="IK47" s="119">
        <f t="shared" si="670"/>
        <v>0.55105000000000004</v>
      </c>
      <c r="IL47" s="231">
        <f t="shared" si="671"/>
        <v>0</v>
      </c>
      <c r="IM47" s="119">
        <f>IL47/IL42</f>
        <v>0</v>
      </c>
      <c r="IN47" s="98">
        <f>IN42*IM47</f>
        <v>0</v>
      </c>
      <c r="IO47" s="116">
        <f t="shared" si="672"/>
        <v>0</v>
      </c>
      <c r="IP47" s="90">
        <f>IP42</f>
        <v>3163.33</v>
      </c>
      <c r="IQ47" s="117">
        <f t="shared" si="673"/>
        <v>0</v>
      </c>
      <c r="IR47" s="98">
        <f t="shared" si="674"/>
        <v>0</v>
      </c>
      <c r="IS47" s="98"/>
      <c r="IT47" s="118"/>
      <c r="IU47" s="119">
        <f t="shared" si="675"/>
        <v>0</v>
      </c>
      <c r="IV47" s="231">
        <f t="shared" si="676"/>
        <v>0</v>
      </c>
      <c r="IW47" s="119">
        <f>IV47/IV42</f>
        <v>0</v>
      </c>
      <c r="IX47" s="98">
        <f>IX42*IW47</f>
        <v>0</v>
      </c>
      <c r="IY47" s="116">
        <f t="shared" si="677"/>
        <v>0</v>
      </c>
      <c r="IZ47" s="90">
        <f>IZ42</f>
        <v>3163.33</v>
      </c>
      <c r="JA47" s="117">
        <f t="shared" si="678"/>
        <v>0</v>
      </c>
      <c r="JB47" s="98">
        <f t="shared" si="679"/>
        <v>0</v>
      </c>
      <c r="JC47" s="98"/>
      <c r="JD47" s="118"/>
      <c r="JE47" s="119">
        <f t="shared" si="680"/>
        <v>0</v>
      </c>
      <c r="JF47" s="231">
        <f t="shared" si="681"/>
        <v>0</v>
      </c>
      <c r="JG47" s="119">
        <f>JF47/JF42</f>
        <v>0</v>
      </c>
      <c r="JH47" s="98">
        <f>JH42*JG47</f>
        <v>0</v>
      </c>
      <c r="JI47" s="116">
        <f t="shared" si="682"/>
        <v>0</v>
      </c>
      <c r="JJ47" s="90">
        <f>JJ42</f>
        <v>3158.77</v>
      </c>
      <c r="JK47" s="117">
        <f t="shared" si="683"/>
        <v>0</v>
      </c>
      <c r="JL47" s="98">
        <f t="shared" si="684"/>
        <v>0</v>
      </c>
      <c r="JM47" s="98"/>
      <c r="JN47" s="118"/>
      <c r="JO47" s="119">
        <f t="shared" si="685"/>
        <v>0</v>
      </c>
      <c r="JP47" s="231">
        <f t="shared" si="686"/>
        <v>0</v>
      </c>
      <c r="JQ47" s="119">
        <f>JP47/JP42</f>
        <v>0</v>
      </c>
      <c r="JR47" s="98">
        <f>JR42*JQ47</f>
        <v>0</v>
      </c>
      <c r="JS47" s="116">
        <f t="shared" si="687"/>
        <v>0</v>
      </c>
      <c r="JT47" s="90">
        <f>JT42</f>
        <v>3163.33</v>
      </c>
      <c r="JU47" s="117">
        <f t="shared" si="688"/>
        <v>0</v>
      </c>
      <c r="JV47" s="98">
        <f t="shared" si="689"/>
        <v>0</v>
      </c>
      <c r="JW47" s="98"/>
      <c r="JX47" s="118"/>
      <c r="JY47" s="119">
        <f t="shared" si="690"/>
        <v>0</v>
      </c>
      <c r="JZ47" s="231">
        <f t="shared" si="691"/>
        <v>0</v>
      </c>
      <c r="KA47" s="119" t="e">
        <f>JZ47/JZ42</f>
        <v>#DIV/0!</v>
      </c>
      <c r="KB47" s="98" t="e">
        <f>KB42*KA47</f>
        <v>#DIV/0!</v>
      </c>
      <c r="KC47" s="116">
        <f t="shared" si="692"/>
        <v>0</v>
      </c>
      <c r="KD47" s="90">
        <f>KD42</f>
        <v>0</v>
      </c>
      <c r="KE47" s="117">
        <f t="shared" si="693"/>
        <v>0</v>
      </c>
      <c r="KF47" s="98">
        <f t="shared" si="694"/>
        <v>0</v>
      </c>
      <c r="KG47" s="98"/>
      <c r="KH47" s="118"/>
      <c r="KI47" s="119">
        <f t="shared" si="695"/>
        <v>0</v>
      </c>
      <c r="KJ47" s="231">
        <f t="shared" si="696"/>
        <v>0</v>
      </c>
      <c r="KK47" s="119">
        <f>KJ47/KJ42</f>
        <v>0</v>
      </c>
      <c r="KL47" s="98">
        <f>KL42*KK47</f>
        <v>0</v>
      </c>
      <c r="KM47" s="116">
        <f t="shared" si="697"/>
        <v>0</v>
      </c>
      <c r="KN47" s="90">
        <f>KN42</f>
        <v>2644.05</v>
      </c>
      <c r="KO47" s="117">
        <f t="shared" si="698"/>
        <v>0</v>
      </c>
      <c r="KP47" s="98">
        <f t="shared" si="699"/>
        <v>0</v>
      </c>
      <c r="KQ47" s="98"/>
      <c r="KR47" s="118"/>
      <c r="KS47" s="119">
        <f t="shared" si="700"/>
        <v>0</v>
      </c>
      <c r="KT47" s="231">
        <f t="shared" si="701"/>
        <v>0</v>
      </c>
      <c r="KU47" s="119">
        <f>KT47/KT42</f>
        <v>0</v>
      </c>
      <c r="KV47" s="98">
        <f>KV42*KU47</f>
        <v>0</v>
      </c>
      <c r="KW47" s="116">
        <f t="shared" si="702"/>
        <v>0</v>
      </c>
      <c r="KX47" s="90">
        <f>KX42</f>
        <v>2644.05</v>
      </c>
      <c r="KY47" s="117">
        <f t="shared" si="703"/>
        <v>0</v>
      </c>
      <c r="KZ47" s="98">
        <f t="shared" si="704"/>
        <v>0</v>
      </c>
      <c r="LA47" s="98"/>
      <c r="LB47" s="118"/>
      <c r="LC47" s="119">
        <f t="shared" si="705"/>
        <v>0</v>
      </c>
      <c r="LD47" s="231">
        <f t="shared" si="706"/>
        <v>0</v>
      </c>
      <c r="LE47" s="119">
        <f>LD47/LD42</f>
        <v>0</v>
      </c>
      <c r="LF47" s="98">
        <f>LF42*LE47</f>
        <v>0</v>
      </c>
      <c r="LG47" s="116">
        <f t="shared" si="707"/>
        <v>0</v>
      </c>
      <c r="LH47" s="90">
        <f>LH42</f>
        <v>3163.33</v>
      </c>
      <c r="LI47" s="117">
        <f t="shared" si="708"/>
        <v>0</v>
      </c>
      <c r="LJ47" s="98">
        <f t="shared" si="709"/>
        <v>0</v>
      </c>
      <c r="LK47" s="98"/>
      <c r="LL47" s="118"/>
      <c r="LM47" s="119">
        <f t="shared" si="710"/>
        <v>0</v>
      </c>
      <c r="LN47" s="231">
        <f t="shared" si="711"/>
        <v>0</v>
      </c>
      <c r="LO47" s="119">
        <f>LN47/LN42</f>
        <v>0</v>
      </c>
      <c r="LP47" s="98">
        <f>LP42*LO47</f>
        <v>0</v>
      </c>
      <c r="LQ47" s="116">
        <f t="shared" si="712"/>
        <v>0</v>
      </c>
      <c r="LR47" s="90">
        <f>LR42</f>
        <v>2644.05</v>
      </c>
      <c r="LS47" s="117">
        <f t="shared" si="713"/>
        <v>0</v>
      </c>
      <c r="LT47" s="98">
        <f t="shared" si="714"/>
        <v>0</v>
      </c>
      <c r="LU47" s="98"/>
      <c r="LV47" s="118"/>
      <c r="LW47" s="119">
        <f t="shared" si="715"/>
        <v>0</v>
      </c>
      <c r="LX47" s="231">
        <f t="shared" si="716"/>
        <v>0</v>
      </c>
      <c r="LY47" s="119">
        <f>LX47/LX42</f>
        <v>0</v>
      </c>
      <c r="LZ47" s="98">
        <f>LZ42*LY47</f>
        <v>0</v>
      </c>
      <c r="MA47" s="116">
        <f t="shared" si="717"/>
        <v>0</v>
      </c>
      <c r="MB47" s="90">
        <f>MB42</f>
        <v>3163.33</v>
      </c>
      <c r="MC47" s="117">
        <f t="shared" si="718"/>
        <v>0</v>
      </c>
      <c r="MD47" s="98">
        <f t="shared" si="719"/>
        <v>0</v>
      </c>
      <c r="ME47" s="98"/>
      <c r="MF47" s="118"/>
      <c r="MG47" s="119">
        <f t="shared" si="720"/>
        <v>0</v>
      </c>
      <c r="MH47" s="231">
        <f t="shared" si="721"/>
        <v>0</v>
      </c>
      <c r="MI47" s="119">
        <f>MH47/MH42</f>
        <v>0</v>
      </c>
      <c r="MJ47" s="98">
        <f>MJ42*MI47</f>
        <v>0</v>
      </c>
      <c r="MK47" s="116">
        <f t="shared" si="722"/>
        <v>0</v>
      </c>
      <c r="ML47" s="90">
        <f>ML42</f>
        <v>2644.05</v>
      </c>
      <c r="MM47" s="117">
        <f t="shared" si="723"/>
        <v>0</v>
      </c>
      <c r="MN47" s="98">
        <f t="shared" si="724"/>
        <v>0</v>
      </c>
      <c r="MO47" s="98"/>
      <c r="MP47" s="118"/>
      <c r="MQ47" s="119">
        <f t="shared" si="725"/>
        <v>0</v>
      </c>
      <c r="MR47" s="231">
        <f t="shared" si="726"/>
        <v>0</v>
      </c>
      <c r="MS47" s="119">
        <f>MR47/MR42</f>
        <v>0</v>
      </c>
      <c r="MT47" s="98">
        <f>MT42*MS47</f>
        <v>0</v>
      </c>
      <c r="MU47" s="116">
        <f t="shared" si="727"/>
        <v>0</v>
      </c>
      <c r="MV47" s="90">
        <f>MV42</f>
        <v>3163.33</v>
      </c>
      <c r="MW47" s="117">
        <f t="shared" si="728"/>
        <v>0</v>
      </c>
      <c r="MX47" s="98">
        <f t="shared" si="729"/>
        <v>0</v>
      </c>
      <c r="MY47" s="98"/>
      <c r="MZ47" s="118"/>
      <c r="NA47" s="119">
        <f t="shared" si="730"/>
        <v>0</v>
      </c>
      <c r="NB47" s="231">
        <f t="shared" si="731"/>
        <v>0</v>
      </c>
      <c r="NC47" s="119">
        <f>NB47/NB42</f>
        <v>0</v>
      </c>
      <c r="ND47" s="98">
        <f>ND42*NC47</f>
        <v>0</v>
      </c>
      <c r="NE47" s="116">
        <f t="shared" si="732"/>
        <v>0</v>
      </c>
      <c r="NF47" s="90">
        <f>NF42</f>
        <v>2644.05</v>
      </c>
      <c r="NG47" s="117">
        <f t="shared" si="733"/>
        <v>0</v>
      </c>
      <c r="NH47" s="98">
        <f t="shared" si="734"/>
        <v>0</v>
      </c>
      <c r="NI47" s="98"/>
      <c r="NJ47" s="118"/>
      <c r="NK47" s="119">
        <f t="shared" si="735"/>
        <v>0</v>
      </c>
      <c r="NL47" s="231">
        <f t="shared" si="736"/>
        <v>0</v>
      </c>
      <c r="NM47" s="119">
        <f>NL47/NL42</f>
        <v>0</v>
      </c>
      <c r="NN47" s="98">
        <f>NN42*NM47</f>
        <v>0</v>
      </c>
      <c r="NO47" s="116">
        <f t="shared" si="737"/>
        <v>0</v>
      </c>
      <c r="NP47" s="90">
        <f>NP42</f>
        <v>3163.33</v>
      </c>
      <c r="NQ47" s="117">
        <f t="shared" si="738"/>
        <v>0</v>
      </c>
      <c r="NR47" s="98">
        <f t="shared" si="739"/>
        <v>0</v>
      </c>
      <c r="NS47" s="98"/>
      <c r="NT47" s="118"/>
      <c r="NU47" s="119">
        <f t="shared" si="740"/>
        <v>0</v>
      </c>
      <c r="NV47" s="231">
        <f t="shared" si="741"/>
        <v>0</v>
      </c>
      <c r="NW47" s="119">
        <f>NV47/NV42</f>
        <v>0</v>
      </c>
      <c r="NX47" s="98">
        <f>NX42*NW47</f>
        <v>0</v>
      </c>
      <c r="NY47" s="116">
        <f t="shared" si="742"/>
        <v>0</v>
      </c>
      <c r="NZ47" s="90">
        <f>NZ42</f>
        <v>3163.33</v>
      </c>
      <c r="OA47" s="117">
        <f t="shared" si="743"/>
        <v>0</v>
      </c>
      <c r="OB47" s="98">
        <f t="shared" si="744"/>
        <v>0</v>
      </c>
      <c r="OC47" s="98"/>
      <c r="OD47" s="118"/>
      <c r="OE47" s="119">
        <f t="shared" si="745"/>
        <v>0</v>
      </c>
      <c r="OF47" s="231">
        <f t="shared" si="746"/>
        <v>0</v>
      </c>
      <c r="OG47" s="119">
        <f>OF47/OF42</f>
        <v>0</v>
      </c>
      <c r="OH47" s="98">
        <f>OH42*OG47</f>
        <v>0</v>
      </c>
      <c r="OI47" s="116">
        <f t="shared" si="747"/>
        <v>0</v>
      </c>
      <c r="OJ47" s="90">
        <f>OJ42</f>
        <v>3163.33</v>
      </c>
      <c r="OK47" s="117">
        <f t="shared" si="748"/>
        <v>0</v>
      </c>
      <c r="OL47" s="98">
        <f t="shared" si="749"/>
        <v>0</v>
      </c>
      <c r="OM47" s="98"/>
      <c r="ON47" s="118"/>
      <c r="OO47" s="119">
        <f t="shared" si="750"/>
        <v>0</v>
      </c>
      <c r="OP47" s="231">
        <f t="shared" si="751"/>
        <v>0</v>
      </c>
      <c r="OQ47" s="119">
        <f>OP47/OP42</f>
        <v>0</v>
      </c>
      <c r="OR47" s="98">
        <f>OR42*OQ47</f>
        <v>0</v>
      </c>
      <c r="OS47" s="116">
        <f t="shared" si="752"/>
        <v>0</v>
      </c>
      <c r="OT47" s="90">
        <f>OT42</f>
        <v>2284.19</v>
      </c>
      <c r="OU47" s="117">
        <f t="shared" si="753"/>
        <v>0</v>
      </c>
      <c r="OV47" s="98">
        <f t="shared" si="754"/>
        <v>0</v>
      </c>
      <c r="OW47" s="98"/>
      <c r="OX47" s="118"/>
      <c r="OY47" s="119">
        <f t="shared" si="755"/>
        <v>0</v>
      </c>
      <c r="OZ47" s="231">
        <f t="shared" si="756"/>
        <v>0</v>
      </c>
      <c r="PA47" s="119">
        <f>OZ47/OZ42</f>
        <v>0</v>
      </c>
      <c r="PB47" s="98">
        <f>PB42*PA47</f>
        <v>0</v>
      </c>
      <c r="PC47" s="116">
        <f t="shared" si="757"/>
        <v>0</v>
      </c>
      <c r="PD47" s="90">
        <f>PD42</f>
        <v>3163.33</v>
      </c>
      <c r="PE47" s="117">
        <f t="shared" si="758"/>
        <v>0</v>
      </c>
      <c r="PF47" s="98">
        <f t="shared" si="759"/>
        <v>0</v>
      </c>
      <c r="PG47" s="98"/>
      <c r="PH47" s="118"/>
      <c r="PI47" s="119">
        <f t="shared" si="760"/>
        <v>0</v>
      </c>
      <c r="PJ47" s="231">
        <f t="shared" si="761"/>
        <v>49</v>
      </c>
      <c r="PK47" s="119">
        <f>PJ47/PJ42</f>
        <v>0.73133999999999999</v>
      </c>
      <c r="PL47" s="98">
        <f>PL42*PK47</f>
        <v>71.650000000000006</v>
      </c>
      <c r="PM47" s="116">
        <f t="shared" si="762"/>
        <v>1.4622449</v>
      </c>
      <c r="PN47" s="90">
        <f>PN42</f>
        <v>3163.33</v>
      </c>
      <c r="PO47" s="117">
        <f t="shared" si="763"/>
        <v>4625.5631599999997</v>
      </c>
      <c r="PP47" s="98">
        <f t="shared" si="764"/>
        <v>226652.59</v>
      </c>
      <c r="PQ47" s="98"/>
      <c r="PR47" s="118"/>
      <c r="PS47" s="119">
        <f t="shared" si="765"/>
        <v>1.07823</v>
      </c>
      <c r="PT47" s="231">
        <f t="shared" si="766"/>
        <v>0</v>
      </c>
      <c r="PU47" s="119">
        <f>PT47/PT42</f>
        <v>0</v>
      </c>
      <c r="PV47" s="98">
        <f>PV42*PU47</f>
        <v>0</v>
      </c>
      <c r="PW47" s="116">
        <f t="shared" si="767"/>
        <v>0</v>
      </c>
      <c r="PX47" s="90">
        <f>PX42</f>
        <v>3163.33</v>
      </c>
      <c r="PY47" s="117">
        <f t="shared" si="768"/>
        <v>0</v>
      </c>
      <c r="PZ47" s="98">
        <f t="shared" si="769"/>
        <v>0</v>
      </c>
      <c r="QA47" s="98"/>
      <c r="QB47" s="118"/>
      <c r="QC47" s="119">
        <f t="shared" si="770"/>
        <v>0</v>
      </c>
      <c r="QD47" s="231">
        <f t="shared" si="771"/>
        <v>0</v>
      </c>
      <c r="QE47" s="119" t="e">
        <f>QD47/QD42</f>
        <v>#DIV/0!</v>
      </c>
      <c r="QF47" s="98" t="e">
        <f>QF42*QE47</f>
        <v>#DIV/0!</v>
      </c>
      <c r="QG47" s="116">
        <f t="shared" si="772"/>
        <v>0</v>
      </c>
      <c r="QH47" s="90">
        <f>QH42</f>
        <v>0</v>
      </c>
      <c r="QI47" s="117">
        <f t="shared" si="773"/>
        <v>0</v>
      </c>
      <c r="QJ47" s="98">
        <f t="shared" si="774"/>
        <v>0</v>
      </c>
      <c r="QK47" s="98"/>
      <c r="QL47" s="118"/>
      <c r="QM47" s="119">
        <f t="shared" si="775"/>
        <v>0</v>
      </c>
      <c r="QN47" s="231">
        <f t="shared" si="776"/>
        <v>0</v>
      </c>
      <c r="QO47" s="119">
        <f>QN47/QN42</f>
        <v>0</v>
      </c>
      <c r="QP47" s="98">
        <f>QP42*QO47</f>
        <v>0</v>
      </c>
      <c r="QQ47" s="116">
        <f t="shared" si="777"/>
        <v>0</v>
      </c>
      <c r="QR47" s="90">
        <f>QR42</f>
        <v>3163.33</v>
      </c>
      <c r="QS47" s="117">
        <f t="shared" si="778"/>
        <v>0</v>
      </c>
      <c r="QT47" s="98">
        <f t="shared" si="779"/>
        <v>0</v>
      </c>
      <c r="QU47" s="98"/>
      <c r="QV47" s="118"/>
      <c r="QW47" s="119">
        <f t="shared" si="780"/>
        <v>0</v>
      </c>
      <c r="QX47" s="231">
        <f t="shared" si="781"/>
        <v>0</v>
      </c>
      <c r="QY47" s="119">
        <f>QX47/QX42</f>
        <v>0</v>
      </c>
      <c r="QZ47" s="98">
        <f>QZ42*QY47</f>
        <v>0</v>
      </c>
      <c r="RA47" s="116">
        <f t="shared" si="782"/>
        <v>0</v>
      </c>
      <c r="RB47" s="90">
        <f>RB42</f>
        <v>2644.05</v>
      </c>
      <c r="RC47" s="117">
        <f t="shared" si="783"/>
        <v>0</v>
      </c>
      <c r="RD47" s="98">
        <f t="shared" si="784"/>
        <v>0</v>
      </c>
      <c r="RE47" s="98"/>
      <c r="RF47" s="118"/>
      <c r="RG47" s="119">
        <f t="shared" si="785"/>
        <v>0</v>
      </c>
      <c r="RH47" s="231">
        <f t="shared" si="786"/>
        <v>0</v>
      </c>
      <c r="RI47" s="119">
        <f>RH47/RH42</f>
        <v>0</v>
      </c>
      <c r="RJ47" s="98">
        <f>RJ42*RI47</f>
        <v>0</v>
      </c>
      <c r="RK47" s="116">
        <f t="shared" si="787"/>
        <v>0</v>
      </c>
      <c r="RL47" s="90">
        <f>RL42</f>
        <v>3163.33</v>
      </c>
      <c r="RM47" s="117">
        <f t="shared" si="788"/>
        <v>0</v>
      </c>
      <c r="RN47" s="98">
        <f t="shared" si="789"/>
        <v>0</v>
      </c>
      <c r="RO47" s="98"/>
      <c r="RP47" s="118"/>
      <c r="RQ47" s="119">
        <f t="shared" si="790"/>
        <v>0</v>
      </c>
      <c r="RR47" s="231">
        <f t="shared" si="791"/>
        <v>0</v>
      </c>
      <c r="RS47" s="119">
        <f>RR47/RR42</f>
        <v>0</v>
      </c>
      <c r="RT47" s="98">
        <f>RT42*RS47</f>
        <v>0</v>
      </c>
      <c r="RU47" s="116">
        <f t="shared" si="792"/>
        <v>0</v>
      </c>
      <c r="RV47" s="90">
        <f>RV42</f>
        <v>3163.33</v>
      </c>
      <c r="RW47" s="117">
        <f t="shared" si="793"/>
        <v>0</v>
      </c>
      <c r="RX47" s="98">
        <f t="shared" si="794"/>
        <v>0</v>
      </c>
      <c r="RY47" s="98"/>
      <c r="RZ47" s="118"/>
      <c r="SA47" s="119">
        <f t="shared" si="795"/>
        <v>0</v>
      </c>
      <c r="SB47" s="231">
        <f t="shared" si="796"/>
        <v>0</v>
      </c>
      <c r="SC47" s="119">
        <f>SB47/SB42</f>
        <v>0</v>
      </c>
      <c r="SD47" s="98">
        <f>SD42*SC47</f>
        <v>0</v>
      </c>
      <c r="SE47" s="116">
        <f t="shared" si="797"/>
        <v>0</v>
      </c>
      <c r="SF47" s="90">
        <f>SF42</f>
        <v>3163.33</v>
      </c>
      <c r="SG47" s="117">
        <f t="shared" si="798"/>
        <v>0</v>
      </c>
      <c r="SH47" s="98">
        <f t="shared" si="799"/>
        <v>0</v>
      </c>
      <c r="SI47" s="98"/>
      <c r="SJ47" s="118"/>
      <c r="SK47" s="119">
        <f t="shared" si="800"/>
        <v>0</v>
      </c>
      <c r="SL47" s="231">
        <f t="shared" si="801"/>
        <v>69</v>
      </c>
      <c r="SM47" s="119">
        <f>SL47/SL42</f>
        <v>0.82142999999999999</v>
      </c>
      <c r="SN47" s="98">
        <f>SN42*SM47</f>
        <v>0</v>
      </c>
      <c r="SO47" s="116">
        <f t="shared" si="802"/>
        <v>0</v>
      </c>
      <c r="SP47" s="90">
        <f>SP42</f>
        <v>0</v>
      </c>
      <c r="SQ47" s="117">
        <f t="shared" si="803"/>
        <v>0</v>
      </c>
      <c r="SR47" s="98">
        <f t="shared" si="804"/>
        <v>0</v>
      </c>
      <c r="SS47" s="98"/>
      <c r="ST47" s="118"/>
      <c r="SU47" s="119">
        <f t="shared" si="805"/>
        <v>0</v>
      </c>
      <c r="SV47" s="231">
        <f t="shared" si="806"/>
        <v>0</v>
      </c>
      <c r="SW47" s="119">
        <f>SV47/SV42</f>
        <v>0</v>
      </c>
      <c r="SX47" s="98">
        <f>SX42*SW47</f>
        <v>0</v>
      </c>
      <c r="SY47" s="116">
        <f t="shared" si="807"/>
        <v>0</v>
      </c>
      <c r="SZ47" s="90">
        <f>SZ42</f>
        <v>2644.05</v>
      </c>
      <c r="TA47" s="117">
        <f t="shared" si="808"/>
        <v>0</v>
      </c>
      <c r="TB47" s="98">
        <f t="shared" si="809"/>
        <v>0</v>
      </c>
      <c r="TC47" s="98"/>
      <c r="TD47" s="118"/>
      <c r="TE47" s="119">
        <f t="shared" si="810"/>
        <v>0</v>
      </c>
      <c r="TF47" s="231">
        <f t="shared" si="811"/>
        <v>0</v>
      </c>
      <c r="TG47" s="119">
        <f>TF47/TF42</f>
        <v>0</v>
      </c>
      <c r="TH47" s="98">
        <f>TH42*TG47</f>
        <v>0</v>
      </c>
      <c r="TI47" s="116">
        <f t="shared" si="812"/>
        <v>0</v>
      </c>
      <c r="TJ47" s="90">
        <f>TJ42</f>
        <v>3163.33</v>
      </c>
      <c r="TK47" s="117">
        <f t="shared" si="813"/>
        <v>0</v>
      </c>
      <c r="TL47" s="98">
        <f t="shared" si="814"/>
        <v>0</v>
      </c>
      <c r="TM47" s="98"/>
      <c r="TN47" s="118"/>
      <c r="TO47" s="119">
        <f t="shared" si="815"/>
        <v>0</v>
      </c>
      <c r="TP47" s="231">
        <f t="shared" si="816"/>
        <v>0</v>
      </c>
      <c r="TQ47" s="119">
        <f>TP47/TP42</f>
        <v>0</v>
      </c>
      <c r="TR47" s="98">
        <f>TR42*TQ47</f>
        <v>0</v>
      </c>
      <c r="TS47" s="116">
        <f t="shared" si="817"/>
        <v>0</v>
      </c>
      <c r="TT47" s="90">
        <f>TT42</f>
        <v>3163.33</v>
      </c>
      <c r="TU47" s="117">
        <f t="shared" si="818"/>
        <v>0</v>
      </c>
      <c r="TV47" s="98">
        <f t="shared" si="819"/>
        <v>0</v>
      </c>
      <c r="TW47" s="98"/>
      <c r="TX47" s="118"/>
      <c r="TY47" s="119">
        <f t="shared" si="820"/>
        <v>0</v>
      </c>
      <c r="TZ47" s="231">
        <f t="shared" si="821"/>
        <v>0</v>
      </c>
      <c r="UA47" s="119">
        <f>TZ47/TZ42</f>
        <v>0</v>
      </c>
      <c r="UB47" s="98">
        <f>UB42*UA47</f>
        <v>0</v>
      </c>
      <c r="UC47" s="116">
        <f t="shared" si="822"/>
        <v>0</v>
      </c>
      <c r="UD47" s="90">
        <f>UD42</f>
        <v>2644.05</v>
      </c>
      <c r="UE47" s="117">
        <f t="shared" si="823"/>
        <v>0</v>
      </c>
      <c r="UF47" s="98">
        <f t="shared" si="824"/>
        <v>0</v>
      </c>
      <c r="UG47" s="98"/>
      <c r="UH47" s="118"/>
      <c r="UI47" s="119">
        <f t="shared" si="825"/>
        <v>0</v>
      </c>
      <c r="UJ47" s="231">
        <f t="shared" si="826"/>
        <v>0</v>
      </c>
      <c r="UK47" s="119">
        <f>UJ47/UJ42</f>
        <v>0</v>
      </c>
      <c r="UL47" s="98">
        <f>UL42*UK47</f>
        <v>0</v>
      </c>
      <c r="UM47" s="116">
        <f t="shared" si="827"/>
        <v>0</v>
      </c>
      <c r="UN47" s="90">
        <f>UN42</f>
        <v>2644.05</v>
      </c>
      <c r="UO47" s="117">
        <f t="shared" si="828"/>
        <v>0</v>
      </c>
      <c r="UP47" s="98">
        <f t="shared" si="829"/>
        <v>0</v>
      </c>
      <c r="UQ47" s="98"/>
      <c r="UR47" s="118"/>
      <c r="US47" s="119">
        <f t="shared" si="830"/>
        <v>0</v>
      </c>
      <c r="UT47" s="231">
        <f t="shared" si="831"/>
        <v>0</v>
      </c>
      <c r="UU47" s="119">
        <f>UT47/UT42</f>
        <v>0</v>
      </c>
      <c r="UV47" s="98">
        <f>UV42*UU47</f>
        <v>0</v>
      </c>
      <c r="UW47" s="116">
        <f t="shared" si="832"/>
        <v>0</v>
      </c>
      <c r="UX47" s="90">
        <f>UX42</f>
        <v>2644.05</v>
      </c>
      <c r="UY47" s="117">
        <f t="shared" si="833"/>
        <v>0</v>
      </c>
      <c r="UZ47" s="98">
        <f t="shared" si="834"/>
        <v>0</v>
      </c>
      <c r="VA47" s="98"/>
      <c r="VB47" s="118"/>
      <c r="VC47" s="119">
        <f t="shared" si="835"/>
        <v>0</v>
      </c>
      <c r="VD47" s="231">
        <f t="shared" si="836"/>
        <v>0</v>
      </c>
      <c r="VE47" s="119">
        <f>VD47/VD42</f>
        <v>0</v>
      </c>
      <c r="VF47" s="98">
        <f>VF42*VE47</f>
        <v>0</v>
      </c>
      <c r="VG47" s="116">
        <f t="shared" si="837"/>
        <v>0</v>
      </c>
      <c r="VH47" s="90">
        <f>VH42</f>
        <v>2644.05</v>
      </c>
      <c r="VI47" s="117">
        <f t="shared" si="838"/>
        <v>0</v>
      </c>
      <c r="VJ47" s="98">
        <f t="shared" si="839"/>
        <v>0</v>
      </c>
      <c r="VK47" s="98"/>
      <c r="VL47" s="118"/>
      <c r="VM47" s="119">
        <f t="shared" si="840"/>
        <v>0</v>
      </c>
      <c r="VN47" s="231">
        <f t="shared" si="841"/>
        <v>0</v>
      </c>
      <c r="VO47" s="119">
        <f>VN47/VN42</f>
        <v>0</v>
      </c>
      <c r="VP47" s="98">
        <f>VP42*VO47</f>
        <v>0</v>
      </c>
      <c r="VQ47" s="116">
        <f t="shared" si="842"/>
        <v>0</v>
      </c>
      <c r="VR47" s="90">
        <f>VR42</f>
        <v>2644.05</v>
      </c>
      <c r="VS47" s="117">
        <f t="shared" si="843"/>
        <v>0</v>
      </c>
      <c r="VT47" s="98">
        <f t="shared" si="844"/>
        <v>0</v>
      </c>
      <c r="VU47" s="98"/>
      <c r="VV47" s="118"/>
      <c r="VW47" s="119">
        <f t="shared" si="845"/>
        <v>0</v>
      </c>
      <c r="VX47" s="231">
        <f t="shared" si="846"/>
        <v>0</v>
      </c>
      <c r="VY47" s="119">
        <f>VX47/VX42</f>
        <v>0</v>
      </c>
      <c r="VZ47" s="98">
        <f>VZ42*VY47</f>
        <v>0</v>
      </c>
      <c r="WA47" s="116">
        <f t="shared" si="847"/>
        <v>0</v>
      </c>
      <c r="WB47" s="90">
        <f>WB42</f>
        <v>2644.05</v>
      </c>
      <c r="WC47" s="117">
        <f t="shared" si="848"/>
        <v>0</v>
      </c>
      <c r="WD47" s="98">
        <f t="shared" si="849"/>
        <v>0</v>
      </c>
      <c r="WE47" s="98"/>
      <c r="WF47" s="118"/>
      <c r="WG47" s="119">
        <f t="shared" si="850"/>
        <v>0</v>
      </c>
      <c r="WH47" s="213">
        <f t="shared" si="851"/>
        <v>292</v>
      </c>
      <c r="WI47" s="119">
        <f>WH47/WH42</f>
        <v>2.4E-2</v>
      </c>
      <c r="WJ47" s="98">
        <f>WJ42*WI47</f>
        <v>430.04</v>
      </c>
      <c r="WK47" s="116">
        <f t="shared" si="852"/>
        <v>1.47273973</v>
      </c>
      <c r="WL47" s="90">
        <f>WL42</f>
        <v>2912.92</v>
      </c>
      <c r="WM47" s="117">
        <f t="shared" si="853"/>
        <v>4289.9730099999997</v>
      </c>
      <c r="WN47" s="98">
        <f t="shared" si="854"/>
        <v>1252672.1200000001</v>
      </c>
      <c r="WO47" s="98"/>
      <c r="WP47" s="118"/>
    </row>
    <row r="48" spans="1:614" ht="27.75" customHeight="1" x14ac:dyDescent="0.25">
      <c r="A48" s="5"/>
      <c r="B48" s="205" t="s">
        <v>424</v>
      </c>
      <c r="C48" s="12" t="s">
        <v>753</v>
      </c>
      <c r="D48" s="12" t="s">
        <v>440</v>
      </c>
      <c r="E48" s="4" t="s">
        <v>35</v>
      </c>
      <c r="F48" s="231">
        <f t="shared" si="551"/>
        <v>0</v>
      </c>
      <c r="G48" s="119">
        <f>F48/F42</f>
        <v>0</v>
      </c>
      <c r="H48" s="98">
        <f>H42*G48</f>
        <v>0</v>
      </c>
      <c r="I48" s="116">
        <f t="shared" si="552"/>
        <v>0</v>
      </c>
      <c r="J48" s="90">
        <f>J42</f>
        <v>2644.05</v>
      </c>
      <c r="K48" s="117">
        <f t="shared" si="553"/>
        <v>0</v>
      </c>
      <c r="L48" s="98">
        <f t="shared" si="554"/>
        <v>0</v>
      </c>
      <c r="M48" s="98"/>
      <c r="N48" s="118"/>
      <c r="O48" s="119">
        <f t="shared" si="555"/>
        <v>0</v>
      </c>
      <c r="P48" s="231">
        <f t="shared" si="556"/>
        <v>29</v>
      </c>
      <c r="Q48" s="119">
        <f>P48/P42</f>
        <v>6.8400000000000002E-2</v>
      </c>
      <c r="R48" s="98">
        <f>R42*Q48</f>
        <v>40.04</v>
      </c>
      <c r="S48" s="116">
        <f t="shared" si="557"/>
        <v>1.38068966</v>
      </c>
      <c r="T48" s="90">
        <f>T42</f>
        <v>2644.05</v>
      </c>
      <c r="U48" s="117">
        <f t="shared" si="558"/>
        <v>3650.6125000000002</v>
      </c>
      <c r="V48" s="98">
        <f t="shared" si="559"/>
        <v>105867.76</v>
      </c>
      <c r="W48" s="98"/>
      <c r="X48" s="118"/>
      <c r="Y48" s="119">
        <f t="shared" si="560"/>
        <v>0.85031000000000001</v>
      </c>
      <c r="Z48" s="231">
        <f t="shared" si="561"/>
        <v>0</v>
      </c>
      <c r="AA48" s="119">
        <f>Z48/Z42</f>
        <v>0</v>
      </c>
      <c r="AB48" s="98">
        <f>AB42*AA48</f>
        <v>0</v>
      </c>
      <c r="AC48" s="116">
        <f t="shared" si="562"/>
        <v>0</v>
      </c>
      <c r="AD48" s="90">
        <f>AD42</f>
        <v>2644.05</v>
      </c>
      <c r="AE48" s="117">
        <f t="shared" si="563"/>
        <v>0</v>
      </c>
      <c r="AF48" s="98">
        <f t="shared" si="564"/>
        <v>0</v>
      </c>
      <c r="AG48" s="98"/>
      <c r="AH48" s="118"/>
      <c r="AI48" s="119">
        <f t="shared" si="565"/>
        <v>0</v>
      </c>
      <c r="AJ48" s="231">
        <f t="shared" si="566"/>
        <v>0</v>
      </c>
      <c r="AK48" s="119">
        <f>AJ48/AJ42</f>
        <v>0</v>
      </c>
      <c r="AL48" s="98">
        <f>AL42*AK48</f>
        <v>0</v>
      </c>
      <c r="AM48" s="116">
        <f t="shared" si="567"/>
        <v>0</v>
      </c>
      <c r="AN48" s="90">
        <f>AN42</f>
        <v>2644.05</v>
      </c>
      <c r="AO48" s="117">
        <f t="shared" si="568"/>
        <v>0</v>
      </c>
      <c r="AP48" s="98">
        <f t="shared" si="569"/>
        <v>0</v>
      </c>
      <c r="AQ48" s="98"/>
      <c r="AR48" s="118"/>
      <c r="AS48" s="119">
        <f t="shared" si="570"/>
        <v>0</v>
      </c>
      <c r="AT48" s="231">
        <f t="shared" si="571"/>
        <v>0</v>
      </c>
      <c r="AU48" s="119">
        <f>AT48/AT42</f>
        <v>0</v>
      </c>
      <c r="AV48" s="98">
        <f>AV42*AU48</f>
        <v>0</v>
      </c>
      <c r="AW48" s="116">
        <f t="shared" si="572"/>
        <v>0</v>
      </c>
      <c r="AX48" s="90">
        <f>AX42</f>
        <v>2644.05</v>
      </c>
      <c r="AY48" s="117">
        <f t="shared" si="573"/>
        <v>0</v>
      </c>
      <c r="AZ48" s="98">
        <f t="shared" si="574"/>
        <v>0</v>
      </c>
      <c r="BA48" s="98"/>
      <c r="BB48" s="118"/>
      <c r="BC48" s="119">
        <f t="shared" si="575"/>
        <v>0</v>
      </c>
      <c r="BD48" s="231">
        <f t="shared" si="576"/>
        <v>0</v>
      </c>
      <c r="BE48" s="119" t="e">
        <f>BD48/BD42</f>
        <v>#DIV/0!</v>
      </c>
      <c r="BF48" s="98" t="e">
        <f>BF42*BE48</f>
        <v>#DIV/0!</v>
      </c>
      <c r="BG48" s="116">
        <f t="shared" si="577"/>
        <v>0</v>
      </c>
      <c r="BH48" s="90">
        <f>BH42</f>
        <v>0</v>
      </c>
      <c r="BI48" s="117">
        <f t="shared" si="578"/>
        <v>0</v>
      </c>
      <c r="BJ48" s="98">
        <f t="shared" si="579"/>
        <v>0</v>
      </c>
      <c r="BK48" s="98"/>
      <c r="BL48" s="118"/>
      <c r="BM48" s="119">
        <f t="shared" si="580"/>
        <v>0</v>
      </c>
      <c r="BN48" s="231">
        <f t="shared" si="581"/>
        <v>0</v>
      </c>
      <c r="BO48" s="119">
        <f>BN48/BN42</f>
        <v>0</v>
      </c>
      <c r="BP48" s="98">
        <f>BP42*BO48</f>
        <v>0</v>
      </c>
      <c r="BQ48" s="116">
        <f t="shared" si="582"/>
        <v>0</v>
      </c>
      <c r="BR48" s="90">
        <f>BR42</f>
        <v>3050</v>
      </c>
      <c r="BS48" s="117">
        <f t="shared" si="583"/>
        <v>0</v>
      </c>
      <c r="BT48" s="98">
        <f t="shared" si="584"/>
        <v>0</v>
      </c>
      <c r="BU48" s="98"/>
      <c r="BV48" s="118"/>
      <c r="BW48" s="119">
        <f t="shared" si="585"/>
        <v>0</v>
      </c>
      <c r="BX48" s="231">
        <f t="shared" si="586"/>
        <v>0</v>
      </c>
      <c r="BY48" s="119" t="e">
        <f>BX48/BX42</f>
        <v>#DIV/0!</v>
      </c>
      <c r="BZ48" s="98" t="e">
        <f>BZ42*BY48</f>
        <v>#DIV/0!</v>
      </c>
      <c r="CA48" s="116">
        <f t="shared" si="587"/>
        <v>0</v>
      </c>
      <c r="CB48" s="90">
        <f>CB42</f>
        <v>0</v>
      </c>
      <c r="CC48" s="117">
        <f t="shared" si="588"/>
        <v>0</v>
      </c>
      <c r="CD48" s="98">
        <f t="shared" si="589"/>
        <v>0</v>
      </c>
      <c r="CE48" s="98"/>
      <c r="CF48" s="118"/>
      <c r="CG48" s="119">
        <f t="shared" si="590"/>
        <v>0</v>
      </c>
      <c r="CH48" s="231">
        <f t="shared" si="591"/>
        <v>0</v>
      </c>
      <c r="CI48" s="119">
        <f>CH48/CH42</f>
        <v>0</v>
      </c>
      <c r="CJ48" s="98">
        <f>CJ42*CI48</f>
        <v>0</v>
      </c>
      <c r="CK48" s="116">
        <f t="shared" si="592"/>
        <v>0</v>
      </c>
      <c r="CL48" s="90">
        <f>CL42</f>
        <v>2644.05</v>
      </c>
      <c r="CM48" s="117">
        <f t="shared" si="593"/>
        <v>0</v>
      </c>
      <c r="CN48" s="98">
        <f t="shared" si="594"/>
        <v>0</v>
      </c>
      <c r="CO48" s="98"/>
      <c r="CP48" s="118"/>
      <c r="CQ48" s="119">
        <f t="shared" si="595"/>
        <v>0</v>
      </c>
      <c r="CR48" s="231">
        <f t="shared" si="596"/>
        <v>0</v>
      </c>
      <c r="CS48" s="119" t="e">
        <f>CR48/CR42</f>
        <v>#DIV/0!</v>
      </c>
      <c r="CT48" s="98" t="e">
        <f>CT42*CS48</f>
        <v>#DIV/0!</v>
      </c>
      <c r="CU48" s="116">
        <f t="shared" si="597"/>
        <v>0</v>
      </c>
      <c r="CV48" s="90">
        <f>CV42</f>
        <v>0</v>
      </c>
      <c r="CW48" s="117">
        <f t="shared" si="598"/>
        <v>0</v>
      </c>
      <c r="CX48" s="98">
        <f t="shared" si="599"/>
        <v>0</v>
      </c>
      <c r="CY48" s="98"/>
      <c r="CZ48" s="118"/>
      <c r="DA48" s="119">
        <f t="shared" si="600"/>
        <v>0</v>
      </c>
      <c r="DB48" s="231">
        <f t="shared" si="601"/>
        <v>0</v>
      </c>
      <c r="DC48" s="119">
        <f>DB48/DB42</f>
        <v>0</v>
      </c>
      <c r="DD48" s="98">
        <f>DD42*DC48</f>
        <v>0</v>
      </c>
      <c r="DE48" s="116">
        <f t="shared" si="602"/>
        <v>0</v>
      </c>
      <c r="DF48" s="90">
        <f>DF42</f>
        <v>3163.33</v>
      </c>
      <c r="DG48" s="117">
        <f t="shared" si="603"/>
        <v>0</v>
      </c>
      <c r="DH48" s="98">
        <f t="shared" si="604"/>
        <v>0</v>
      </c>
      <c r="DI48" s="98"/>
      <c r="DJ48" s="118"/>
      <c r="DK48" s="119">
        <f t="shared" si="605"/>
        <v>0</v>
      </c>
      <c r="DL48" s="231">
        <f t="shared" si="606"/>
        <v>0</v>
      </c>
      <c r="DM48" s="119">
        <f>DL48/DL42</f>
        <v>0</v>
      </c>
      <c r="DN48" s="98">
        <f>DN42*DM48</f>
        <v>0</v>
      </c>
      <c r="DO48" s="116">
        <f t="shared" si="607"/>
        <v>0</v>
      </c>
      <c r="DP48" s="90">
        <f>DP42</f>
        <v>3163.33</v>
      </c>
      <c r="DQ48" s="117">
        <f t="shared" si="608"/>
        <v>0</v>
      </c>
      <c r="DR48" s="98">
        <f t="shared" si="609"/>
        <v>0</v>
      </c>
      <c r="DS48" s="98"/>
      <c r="DT48" s="118"/>
      <c r="DU48" s="119">
        <f t="shared" si="610"/>
        <v>0</v>
      </c>
      <c r="DV48" s="231">
        <f t="shared" si="611"/>
        <v>0</v>
      </c>
      <c r="DW48" s="119">
        <f>DV48/DV42</f>
        <v>0</v>
      </c>
      <c r="DX48" s="98">
        <f>DX42*DW48</f>
        <v>0</v>
      </c>
      <c r="DY48" s="116">
        <f t="shared" si="612"/>
        <v>0</v>
      </c>
      <c r="DZ48" s="90">
        <f>DZ42</f>
        <v>3163.33</v>
      </c>
      <c r="EA48" s="117">
        <f t="shared" si="613"/>
        <v>0</v>
      </c>
      <c r="EB48" s="98">
        <f t="shared" si="614"/>
        <v>0</v>
      </c>
      <c r="EC48" s="98"/>
      <c r="ED48" s="118"/>
      <c r="EE48" s="119">
        <f t="shared" si="615"/>
        <v>0</v>
      </c>
      <c r="EF48" s="231">
        <f t="shared" si="616"/>
        <v>0</v>
      </c>
      <c r="EG48" s="119">
        <f>EF48/EF42</f>
        <v>0</v>
      </c>
      <c r="EH48" s="98">
        <f>EH42*EG48</f>
        <v>0</v>
      </c>
      <c r="EI48" s="116">
        <f t="shared" si="617"/>
        <v>0</v>
      </c>
      <c r="EJ48" s="90">
        <f>EJ42</f>
        <v>0</v>
      </c>
      <c r="EK48" s="117">
        <f t="shared" si="618"/>
        <v>0</v>
      </c>
      <c r="EL48" s="98">
        <f t="shared" si="619"/>
        <v>0</v>
      </c>
      <c r="EM48" s="98"/>
      <c r="EN48" s="118"/>
      <c r="EO48" s="119">
        <f t="shared" si="620"/>
        <v>0</v>
      </c>
      <c r="EP48" s="231">
        <f t="shared" si="621"/>
        <v>0</v>
      </c>
      <c r="EQ48" s="119">
        <f>EP48/EP42</f>
        <v>0</v>
      </c>
      <c r="ER48" s="98">
        <f>ER42*EQ48</f>
        <v>0</v>
      </c>
      <c r="ES48" s="116">
        <f t="shared" si="622"/>
        <v>0</v>
      </c>
      <c r="ET48" s="90">
        <f>ET42</f>
        <v>3163.33</v>
      </c>
      <c r="EU48" s="117">
        <f t="shared" si="623"/>
        <v>0</v>
      </c>
      <c r="EV48" s="98">
        <f t="shared" si="624"/>
        <v>0</v>
      </c>
      <c r="EW48" s="98"/>
      <c r="EX48" s="118"/>
      <c r="EY48" s="119">
        <f t="shared" si="625"/>
        <v>0</v>
      </c>
      <c r="EZ48" s="231">
        <f t="shared" si="626"/>
        <v>0</v>
      </c>
      <c r="FA48" s="119">
        <f>EZ48/EZ42</f>
        <v>0</v>
      </c>
      <c r="FB48" s="98">
        <f>FB42*FA48</f>
        <v>0</v>
      </c>
      <c r="FC48" s="116">
        <f t="shared" si="627"/>
        <v>0</v>
      </c>
      <c r="FD48" s="90">
        <f>FD42</f>
        <v>0</v>
      </c>
      <c r="FE48" s="117">
        <f t="shared" si="628"/>
        <v>0</v>
      </c>
      <c r="FF48" s="98">
        <f t="shared" si="629"/>
        <v>0</v>
      </c>
      <c r="FG48" s="98"/>
      <c r="FH48" s="118"/>
      <c r="FI48" s="119">
        <f t="shared" si="630"/>
        <v>0</v>
      </c>
      <c r="FJ48" s="231">
        <f t="shared" si="631"/>
        <v>0</v>
      </c>
      <c r="FK48" s="119">
        <f>FJ48/FJ42</f>
        <v>0</v>
      </c>
      <c r="FL48" s="98">
        <f>FL42*FK48</f>
        <v>0</v>
      </c>
      <c r="FM48" s="116">
        <f t="shared" si="632"/>
        <v>0</v>
      </c>
      <c r="FN48" s="90">
        <f>FN42</f>
        <v>2644.05</v>
      </c>
      <c r="FO48" s="117">
        <f t="shared" si="633"/>
        <v>0</v>
      </c>
      <c r="FP48" s="98">
        <f t="shared" si="634"/>
        <v>0</v>
      </c>
      <c r="FQ48" s="98"/>
      <c r="FR48" s="118"/>
      <c r="FS48" s="119">
        <f t="shared" si="635"/>
        <v>0</v>
      </c>
      <c r="FT48" s="231">
        <f t="shared" si="636"/>
        <v>0</v>
      </c>
      <c r="FU48" s="119">
        <f>FT48/FT42</f>
        <v>0</v>
      </c>
      <c r="FV48" s="98">
        <f>FV42*FU48</f>
        <v>0</v>
      </c>
      <c r="FW48" s="116">
        <f t="shared" si="637"/>
        <v>0</v>
      </c>
      <c r="FX48" s="90">
        <f>FX42</f>
        <v>3163.33</v>
      </c>
      <c r="FY48" s="117">
        <f t="shared" si="638"/>
        <v>0</v>
      </c>
      <c r="FZ48" s="98">
        <f t="shared" si="639"/>
        <v>0</v>
      </c>
      <c r="GA48" s="98"/>
      <c r="GB48" s="118"/>
      <c r="GC48" s="119">
        <f t="shared" si="640"/>
        <v>0</v>
      </c>
      <c r="GD48" s="231">
        <f t="shared" si="641"/>
        <v>0</v>
      </c>
      <c r="GE48" s="119">
        <f>GD48/GD42</f>
        <v>0</v>
      </c>
      <c r="GF48" s="98">
        <f>GF42*GE48</f>
        <v>0</v>
      </c>
      <c r="GG48" s="116">
        <f t="shared" si="642"/>
        <v>0</v>
      </c>
      <c r="GH48" s="90">
        <f>GH42</f>
        <v>3163.33</v>
      </c>
      <c r="GI48" s="117">
        <f t="shared" si="643"/>
        <v>0</v>
      </c>
      <c r="GJ48" s="98">
        <f t="shared" si="644"/>
        <v>0</v>
      </c>
      <c r="GK48" s="98"/>
      <c r="GL48" s="118"/>
      <c r="GM48" s="119">
        <f t="shared" si="645"/>
        <v>0</v>
      </c>
      <c r="GN48" s="231">
        <f t="shared" si="646"/>
        <v>0</v>
      </c>
      <c r="GO48" s="119">
        <f>GN48/GN42</f>
        <v>0</v>
      </c>
      <c r="GP48" s="98">
        <f>GP42*GO48</f>
        <v>0</v>
      </c>
      <c r="GQ48" s="116">
        <f t="shared" si="647"/>
        <v>0</v>
      </c>
      <c r="GR48" s="90">
        <f>GR42</f>
        <v>2644.05</v>
      </c>
      <c r="GS48" s="117">
        <f t="shared" si="648"/>
        <v>0</v>
      </c>
      <c r="GT48" s="98">
        <f t="shared" si="649"/>
        <v>0</v>
      </c>
      <c r="GU48" s="98"/>
      <c r="GV48" s="118"/>
      <c r="GW48" s="119">
        <f t="shared" si="650"/>
        <v>0</v>
      </c>
      <c r="GX48" s="231">
        <f t="shared" si="651"/>
        <v>0</v>
      </c>
      <c r="GY48" s="119">
        <f>GX48/GX42</f>
        <v>0</v>
      </c>
      <c r="GZ48" s="98">
        <f>GZ42*GY48</f>
        <v>0</v>
      </c>
      <c r="HA48" s="116">
        <f t="shared" si="652"/>
        <v>0</v>
      </c>
      <c r="HB48" s="90">
        <f>HB42</f>
        <v>2644.05</v>
      </c>
      <c r="HC48" s="117">
        <f t="shared" si="653"/>
        <v>0</v>
      </c>
      <c r="HD48" s="98">
        <f t="shared" si="654"/>
        <v>0</v>
      </c>
      <c r="HE48" s="98"/>
      <c r="HF48" s="118"/>
      <c r="HG48" s="119">
        <f t="shared" si="655"/>
        <v>0</v>
      </c>
      <c r="HH48" s="231">
        <f t="shared" si="656"/>
        <v>0</v>
      </c>
      <c r="HI48" s="119">
        <f>HH48/HH42</f>
        <v>0</v>
      </c>
      <c r="HJ48" s="98">
        <f>HJ42*HI48</f>
        <v>0</v>
      </c>
      <c r="HK48" s="116">
        <f t="shared" si="657"/>
        <v>0</v>
      </c>
      <c r="HL48" s="90">
        <f>HL42</f>
        <v>2644.05</v>
      </c>
      <c r="HM48" s="117">
        <f t="shared" si="658"/>
        <v>0</v>
      </c>
      <c r="HN48" s="98">
        <f t="shared" si="659"/>
        <v>0</v>
      </c>
      <c r="HO48" s="98"/>
      <c r="HP48" s="118"/>
      <c r="HQ48" s="119">
        <f t="shared" si="660"/>
        <v>0</v>
      </c>
      <c r="HR48" s="231">
        <f t="shared" si="661"/>
        <v>0</v>
      </c>
      <c r="HS48" s="119">
        <f>HR48/HR42</f>
        <v>0</v>
      </c>
      <c r="HT48" s="98">
        <f>HT42*HS48</f>
        <v>0</v>
      </c>
      <c r="HU48" s="116">
        <f t="shared" si="662"/>
        <v>0</v>
      </c>
      <c r="HV48" s="90">
        <f>HV42</f>
        <v>2644.05</v>
      </c>
      <c r="HW48" s="117">
        <f t="shared" si="663"/>
        <v>0</v>
      </c>
      <c r="HX48" s="98">
        <f t="shared" si="664"/>
        <v>0</v>
      </c>
      <c r="HY48" s="98"/>
      <c r="HZ48" s="118"/>
      <c r="IA48" s="119">
        <f t="shared" si="665"/>
        <v>0</v>
      </c>
      <c r="IB48" s="231">
        <f t="shared" si="666"/>
        <v>0</v>
      </c>
      <c r="IC48" s="119">
        <f>IB48/IB42</f>
        <v>0</v>
      </c>
      <c r="ID48" s="98">
        <f>ID42*IC48</f>
        <v>0</v>
      </c>
      <c r="IE48" s="116">
        <f t="shared" si="667"/>
        <v>0</v>
      </c>
      <c r="IF48" s="90">
        <f>IF42</f>
        <v>3163.33</v>
      </c>
      <c r="IG48" s="117">
        <f t="shared" si="668"/>
        <v>0</v>
      </c>
      <c r="IH48" s="98">
        <f t="shared" si="669"/>
        <v>0</v>
      </c>
      <c r="II48" s="98"/>
      <c r="IJ48" s="118"/>
      <c r="IK48" s="119">
        <f t="shared" si="670"/>
        <v>0</v>
      </c>
      <c r="IL48" s="231">
        <f t="shared" si="671"/>
        <v>0</v>
      </c>
      <c r="IM48" s="119">
        <f>IL48/IL42</f>
        <v>0</v>
      </c>
      <c r="IN48" s="98">
        <f>IN42*IM48</f>
        <v>0</v>
      </c>
      <c r="IO48" s="116">
        <f t="shared" si="672"/>
        <v>0</v>
      </c>
      <c r="IP48" s="90">
        <f>IP42</f>
        <v>3163.33</v>
      </c>
      <c r="IQ48" s="117">
        <f t="shared" si="673"/>
        <v>0</v>
      </c>
      <c r="IR48" s="98">
        <f t="shared" si="674"/>
        <v>0</v>
      </c>
      <c r="IS48" s="98"/>
      <c r="IT48" s="118"/>
      <c r="IU48" s="119">
        <f t="shared" si="675"/>
        <v>0</v>
      </c>
      <c r="IV48" s="231">
        <f t="shared" si="676"/>
        <v>0</v>
      </c>
      <c r="IW48" s="119">
        <f>IV48/IV42</f>
        <v>0</v>
      </c>
      <c r="IX48" s="98">
        <f>IX42*IW48</f>
        <v>0</v>
      </c>
      <c r="IY48" s="116">
        <f t="shared" si="677"/>
        <v>0</v>
      </c>
      <c r="IZ48" s="90">
        <f>IZ42</f>
        <v>3163.33</v>
      </c>
      <c r="JA48" s="117">
        <f t="shared" si="678"/>
        <v>0</v>
      </c>
      <c r="JB48" s="98">
        <f t="shared" si="679"/>
        <v>0</v>
      </c>
      <c r="JC48" s="98"/>
      <c r="JD48" s="118"/>
      <c r="JE48" s="119">
        <f t="shared" si="680"/>
        <v>0</v>
      </c>
      <c r="JF48" s="231">
        <f t="shared" si="681"/>
        <v>0</v>
      </c>
      <c r="JG48" s="119">
        <f>JF48/JF42</f>
        <v>0</v>
      </c>
      <c r="JH48" s="98">
        <f>JH42*JG48</f>
        <v>0</v>
      </c>
      <c r="JI48" s="116">
        <f t="shared" si="682"/>
        <v>0</v>
      </c>
      <c r="JJ48" s="90">
        <f>JJ42</f>
        <v>3158.77</v>
      </c>
      <c r="JK48" s="117">
        <f t="shared" si="683"/>
        <v>0</v>
      </c>
      <c r="JL48" s="98">
        <f t="shared" si="684"/>
        <v>0</v>
      </c>
      <c r="JM48" s="98"/>
      <c r="JN48" s="118"/>
      <c r="JO48" s="119">
        <f t="shared" si="685"/>
        <v>0</v>
      </c>
      <c r="JP48" s="231">
        <f t="shared" si="686"/>
        <v>0</v>
      </c>
      <c r="JQ48" s="119">
        <f>JP48/JP42</f>
        <v>0</v>
      </c>
      <c r="JR48" s="98">
        <f>JR42*JQ48</f>
        <v>0</v>
      </c>
      <c r="JS48" s="116">
        <f t="shared" si="687"/>
        <v>0</v>
      </c>
      <c r="JT48" s="90">
        <f>JT42</f>
        <v>3163.33</v>
      </c>
      <c r="JU48" s="117">
        <f t="shared" si="688"/>
        <v>0</v>
      </c>
      <c r="JV48" s="98">
        <f t="shared" si="689"/>
        <v>0</v>
      </c>
      <c r="JW48" s="98"/>
      <c r="JX48" s="118"/>
      <c r="JY48" s="119">
        <f t="shared" si="690"/>
        <v>0</v>
      </c>
      <c r="JZ48" s="231">
        <f t="shared" si="691"/>
        <v>0</v>
      </c>
      <c r="KA48" s="119" t="e">
        <f>JZ48/JZ42</f>
        <v>#DIV/0!</v>
      </c>
      <c r="KB48" s="98" t="e">
        <f>KB42*KA48</f>
        <v>#DIV/0!</v>
      </c>
      <c r="KC48" s="116">
        <f t="shared" si="692"/>
        <v>0</v>
      </c>
      <c r="KD48" s="90">
        <f>KD42</f>
        <v>0</v>
      </c>
      <c r="KE48" s="117">
        <f t="shared" si="693"/>
        <v>0</v>
      </c>
      <c r="KF48" s="98">
        <f t="shared" si="694"/>
        <v>0</v>
      </c>
      <c r="KG48" s="98"/>
      <c r="KH48" s="118"/>
      <c r="KI48" s="119">
        <f t="shared" si="695"/>
        <v>0</v>
      </c>
      <c r="KJ48" s="231">
        <f t="shared" si="696"/>
        <v>0</v>
      </c>
      <c r="KK48" s="119">
        <f>KJ48/KJ42</f>
        <v>0</v>
      </c>
      <c r="KL48" s="98">
        <f>KL42*KK48</f>
        <v>0</v>
      </c>
      <c r="KM48" s="116">
        <f t="shared" si="697"/>
        <v>0</v>
      </c>
      <c r="KN48" s="90">
        <f>KN42</f>
        <v>2644.05</v>
      </c>
      <c r="KO48" s="117">
        <f t="shared" si="698"/>
        <v>0</v>
      </c>
      <c r="KP48" s="98">
        <f t="shared" si="699"/>
        <v>0</v>
      </c>
      <c r="KQ48" s="98"/>
      <c r="KR48" s="118"/>
      <c r="KS48" s="119">
        <f t="shared" si="700"/>
        <v>0</v>
      </c>
      <c r="KT48" s="231">
        <f t="shared" si="701"/>
        <v>0</v>
      </c>
      <c r="KU48" s="119">
        <f>KT48/KT42</f>
        <v>0</v>
      </c>
      <c r="KV48" s="98">
        <f>KV42*KU48</f>
        <v>0</v>
      </c>
      <c r="KW48" s="116">
        <f t="shared" si="702"/>
        <v>0</v>
      </c>
      <c r="KX48" s="90">
        <f>KX42</f>
        <v>2644.05</v>
      </c>
      <c r="KY48" s="117">
        <f t="shared" si="703"/>
        <v>0</v>
      </c>
      <c r="KZ48" s="98">
        <f t="shared" si="704"/>
        <v>0</v>
      </c>
      <c r="LA48" s="98"/>
      <c r="LB48" s="118"/>
      <c r="LC48" s="119">
        <f t="shared" si="705"/>
        <v>0</v>
      </c>
      <c r="LD48" s="231">
        <f t="shared" si="706"/>
        <v>0</v>
      </c>
      <c r="LE48" s="119">
        <f>LD48/LD42</f>
        <v>0</v>
      </c>
      <c r="LF48" s="98">
        <f>LF42*LE48</f>
        <v>0</v>
      </c>
      <c r="LG48" s="116">
        <f t="shared" si="707"/>
        <v>0</v>
      </c>
      <c r="LH48" s="90">
        <f>LH42</f>
        <v>3163.33</v>
      </c>
      <c r="LI48" s="117">
        <f t="shared" si="708"/>
        <v>0</v>
      </c>
      <c r="LJ48" s="98">
        <f t="shared" si="709"/>
        <v>0</v>
      </c>
      <c r="LK48" s="98"/>
      <c r="LL48" s="118"/>
      <c r="LM48" s="119">
        <f t="shared" si="710"/>
        <v>0</v>
      </c>
      <c r="LN48" s="231">
        <f t="shared" si="711"/>
        <v>0</v>
      </c>
      <c r="LO48" s="119">
        <f>LN48/LN42</f>
        <v>0</v>
      </c>
      <c r="LP48" s="98">
        <f>LP42*LO48</f>
        <v>0</v>
      </c>
      <c r="LQ48" s="116">
        <f t="shared" si="712"/>
        <v>0</v>
      </c>
      <c r="LR48" s="90">
        <f>LR42</f>
        <v>2644.05</v>
      </c>
      <c r="LS48" s="117">
        <f t="shared" si="713"/>
        <v>0</v>
      </c>
      <c r="LT48" s="98">
        <f t="shared" si="714"/>
        <v>0</v>
      </c>
      <c r="LU48" s="98"/>
      <c r="LV48" s="118"/>
      <c r="LW48" s="119">
        <f t="shared" si="715"/>
        <v>0</v>
      </c>
      <c r="LX48" s="231">
        <f t="shared" si="716"/>
        <v>0</v>
      </c>
      <c r="LY48" s="119">
        <f>LX48/LX42</f>
        <v>0</v>
      </c>
      <c r="LZ48" s="98">
        <f>LZ42*LY48</f>
        <v>0</v>
      </c>
      <c r="MA48" s="116">
        <f t="shared" si="717"/>
        <v>0</v>
      </c>
      <c r="MB48" s="90">
        <f>MB42</f>
        <v>3163.33</v>
      </c>
      <c r="MC48" s="117">
        <f t="shared" si="718"/>
        <v>0</v>
      </c>
      <c r="MD48" s="98">
        <f t="shared" si="719"/>
        <v>0</v>
      </c>
      <c r="ME48" s="98"/>
      <c r="MF48" s="118"/>
      <c r="MG48" s="119">
        <f t="shared" si="720"/>
        <v>0</v>
      </c>
      <c r="MH48" s="231">
        <f t="shared" si="721"/>
        <v>0</v>
      </c>
      <c r="MI48" s="119">
        <f>MH48/MH42</f>
        <v>0</v>
      </c>
      <c r="MJ48" s="98">
        <f>MJ42*MI48</f>
        <v>0</v>
      </c>
      <c r="MK48" s="116">
        <f t="shared" si="722"/>
        <v>0</v>
      </c>
      <c r="ML48" s="90">
        <f>ML42</f>
        <v>2644.05</v>
      </c>
      <c r="MM48" s="117">
        <f t="shared" si="723"/>
        <v>0</v>
      </c>
      <c r="MN48" s="98">
        <f t="shared" si="724"/>
        <v>0</v>
      </c>
      <c r="MO48" s="98"/>
      <c r="MP48" s="118"/>
      <c r="MQ48" s="119">
        <f t="shared" si="725"/>
        <v>0</v>
      </c>
      <c r="MR48" s="231">
        <f t="shared" si="726"/>
        <v>0</v>
      </c>
      <c r="MS48" s="119">
        <f>MR48/MR42</f>
        <v>0</v>
      </c>
      <c r="MT48" s="98">
        <f>MT42*MS48</f>
        <v>0</v>
      </c>
      <c r="MU48" s="116">
        <f t="shared" si="727"/>
        <v>0</v>
      </c>
      <c r="MV48" s="90">
        <f>MV42</f>
        <v>3163.33</v>
      </c>
      <c r="MW48" s="117">
        <f t="shared" si="728"/>
        <v>0</v>
      </c>
      <c r="MX48" s="98">
        <f t="shared" si="729"/>
        <v>0</v>
      </c>
      <c r="MY48" s="98"/>
      <c r="MZ48" s="118"/>
      <c r="NA48" s="119">
        <f t="shared" si="730"/>
        <v>0</v>
      </c>
      <c r="NB48" s="231">
        <f t="shared" si="731"/>
        <v>0</v>
      </c>
      <c r="NC48" s="119">
        <f>NB48/NB42</f>
        <v>0</v>
      </c>
      <c r="ND48" s="98">
        <f>ND42*NC48</f>
        <v>0</v>
      </c>
      <c r="NE48" s="116">
        <f t="shared" si="732"/>
        <v>0</v>
      </c>
      <c r="NF48" s="90">
        <f>NF42</f>
        <v>2644.05</v>
      </c>
      <c r="NG48" s="117">
        <f t="shared" si="733"/>
        <v>0</v>
      </c>
      <c r="NH48" s="98">
        <f t="shared" si="734"/>
        <v>0</v>
      </c>
      <c r="NI48" s="98"/>
      <c r="NJ48" s="118"/>
      <c r="NK48" s="119">
        <f t="shared" si="735"/>
        <v>0</v>
      </c>
      <c r="NL48" s="231">
        <f t="shared" si="736"/>
        <v>0</v>
      </c>
      <c r="NM48" s="119">
        <f>NL48/NL42</f>
        <v>0</v>
      </c>
      <c r="NN48" s="98">
        <f>NN42*NM48</f>
        <v>0</v>
      </c>
      <c r="NO48" s="116">
        <f t="shared" si="737"/>
        <v>0</v>
      </c>
      <c r="NP48" s="90">
        <f>NP42</f>
        <v>3163.33</v>
      </c>
      <c r="NQ48" s="117">
        <f t="shared" si="738"/>
        <v>0</v>
      </c>
      <c r="NR48" s="98">
        <f t="shared" si="739"/>
        <v>0</v>
      </c>
      <c r="NS48" s="98"/>
      <c r="NT48" s="118"/>
      <c r="NU48" s="119">
        <f t="shared" si="740"/>
        <v>0</v>
      </c>
      <c r="NV48" s="231">
        <f t="shared" si="741"/>
        <v>0</v>
      </c>
      <c r="NW48" s="119">
        <f>NV48/NV42</f>
        <v>0</v>
      </c>
      <c r="NX48" s="98">
        <f>NX42*NW48</f>
        <v>0</v>
      </c>
      <c r="NY48" s="116">
        <f t="shared" si="742"/>
        <v>0</v>
      </c>
      <c r="NZ48" s="90">
        <f>NZ42</f>
        <v>3163.33</v>
      </c>
      <c r="OA48" s="117">
        <f t="shared" si="743"/>
        <v>0</v>
      </c>
      <c r="OB48" s="98">
        <f t="shared" si="744"/>
        <v>0</v>
      </c>
      <c r="OC48" s="98"/>
      <c r="OD48" s="118"/>
      <c r="OE48" s="119">
        <f t="shared" si="745"/>
        <v>0</v>
      </c>
      <c r="OF48" s="231">
        <f t="shared" si="746"/>
        <v>0</v>
      </c>
      <c r="OG48" s="119">
        <f>OF48/OF42</f>
        <v>0</v>
      </c>
      <c r="OH48" s="98">
        <f>OH42*OG48</f>
        <v>0</v>
      </c>
      <c r="OI48" s="116">
        <f t="shared" si="747"/>
        <v>0</v>
      </c>
      <c r="OJ48" s="90">
        <f>OJ42</f>
        <v>3163.33</v>
      </c>
      <c r="OK48" s="117">
        <f t="shared" si="748"/>
        <v>0</v>
      </c>
      <c r="OL48" s="98">
        <f t="shared" si="749"/>
        <v>0</v>
      </c>
      <c r="OM48" s="98"/>
      <c r="ON48" s="118"/>
      <c r="OO48" s="119">
        <f t="shared" si="750"/>
        <v>0</v>
      </c>
      <c r="OP48" s="231">
        <f t="shared" si="751"/>
        <v>13</v>
      </c>
      <c r="OQ48" s="119">
        <f>OP48/OP42</f>
        <v>9.2200000000000004E-2</v>
      </c>
      <c r="OR48" s="98">
        <f>OR42*OQ48</f>
        <v>16.45</v>
      </c>
      <c r="OS48" s="116">
        <f t="shared" si="752"/>
        <v>1.2653846200000001</v>
      </c>
      <c r="OT48" s="90">
        <f>OT42</f>
        <v>2284.19</v>
      </c>
      <c r="OU48" s="117">
        <f t="shared" si="753"/>
        <v>2890.3789000000002</v>
      </c>
      <c r="OV48" s="98">
        <f t="shared" si="754"/>
        <v>37574.93</v>
      </c>
      <c r="OW48" s="98"/>
      <c r="OX48" s="118"/>
      <c r="OY48" s="119">
        <f t="shared" si="755"/>
        <v>0.67323999999999995</v>
      </c>
      <c r="OZ48" s="231">
        <f t="shared" si="756"/>
        <v>0</v>
      </c>
      <c r="PA48" s="119">
        <f>OZ48/OZ42</f>
        <v>0</v>
      </c>
      <c r="PB48" s="98">
        <f>PB42*PA48</f>
        <v>0</v>
      </c>
      <c r="PC48" s="116">
        <f t="shared" si="757"/>
        <v>0</v>
      </c>
      <c r="PD48" s="90">
        <f>PD42</f>
        <v>3163.33</v>
      </c>
      <c r="PE48" s="117">
        <f t="shared" si="758"/>
        <v>0</v>
      </c>
      <c r="PF48" s="98">
        <f t="shared" si="759"/>
        <v>0</v>
      </c>
      <c r="PG48" s="98"/>
      <c r="PH48" s="118"/>
      <c r="PI48" s="119">
        <f t="shared" si="760"/>
        <v>0</v>
      </c>
      <c r="PJ48" s="231">
        <f t="shared" si="761"/>
        <v>0</v>
      </c>
      <c r="PK48" s="119">
        <f>PJ48/PJ42</f>
        <v>0</v>
      </c>
      <c r="PL48" s="98">
        <f>PL42*PK48</f>
        <v>0</v>
      </c>
      <c r="PM48" s="116">
        <f t="shared" si="762"/>
        <v>0</v>
      </c>
      <c r="PN48" s="90">
        <f>PN42</f>
        <v>3163.33</v>
      </c>
      <c r="PO48" s="117">
        <f t="shared" si="763"/>
        <v>0</v>
      </c>
      <c r="PP48" s="98">
        <f t="shared" si="764"/>
        <v>0</v>
      </c>
      <c r="PQ48" s="98"/>
      <c r="PR48" s="118"/>
      <c r="PS48" s="119">
        <f t="shared" si="765"/>
        <v>0</v>
      </c>
      <c r="PT48" s="231">
        <f t="shared" si="766"/>
        <v>0</v>
      </c>
      <c r="PU48" s="119">
        <f>PT48/PT42</f>
        <v>0</v>
      </c>
      <c r="PV48" s="98">
        <f>PV42*PU48</f>
        <v>0</v>
      </c>
      <c r="PW48" s="116">
        <f t="shared" si="767"/>
        <v>0</v>
      </c>
      <c r="PX48" s="90">
        <f>PX42</f>
        <v>3163.33</v>
      </c>
      <c r="PY48" s="117">
        <f t="shared" si="768"/>
        <v>0</v>
      </c>
      <c r="PZ48" s="98">
        <f t="shared" si="769"/>
        <v>0</v>
      </c>
      <c r="QA48" s="98"/>
      <c r="QB48" s="118"/>
      <c r="QC48" s="119">
        <f t="shared" si="770"/>
        <v>0</v>
      </c>
      <c r="QD48" s="231">
        <f t="shared" si="771"/>
        <v>0</v>
      </c>
      <c r="QE48" s="119" t="e">
        <f>QD48/QD42</f>
        <v>#DIV/0!</v>
      </c>
      <c r="QF48" s="98" t="e">
        <f>QF42*QE48</f>
        <v>#DIV/0!</v>
      </c>
      <c r="QG48" s="116">
        <f t="shared" si="772"/>
        <v>0</v>
      </c>
      <c r="QH48" s="90">
        <f>QH42</f>
        <v>0</v>
      </c>
      <c r="QI48" s="117">
        <f t="shared" si="773"/>
        <v>0</v>
      </c>
      <c r="QJ48" s="98">
        <f t="shared" si="774"/>
        <v>0</v>
      </c>
      <c r="QK48" s="98"/>
      <c r="QL48" s="118"/>
      <c r="QM48" s="119">
        <f t="shared" si="775"/>
        <v>0</v>
      </c>
      <c r="QN48" s="231">
        <f t="shared" si="776"/>
        <v>0</v>
      </c>
      <c r="QO48" s="119">
        <f>QN48/QN42</f>
        <v>0</v>
      </c>
      <c r="QP48" s="98">
        <f>QP42*QO48</f>
        <v>0</v>
      </c>
      <c r="QQ48" s="116">
        <f t="shared" si="777"/>
        <v>0</v>
      </c>
      <c r="QR48" s="90">
        <f>QR42</f>
        <v>3163.33</v>
      </c>
      <c r="QS48" s="117">
        <f t="shared" si="778"/>
        <v>0</v>
      </c>
      <c r="QT48" s="98">
        <f t="shared" si="779"/>
        <v>0</v>
      </c>
      <c r="QU48" s="98"/>
      <c r="QV48" s="118"/>
      <c r="QW48" s="119">
        <f t="shared" si="780"/>
        <v>0</v>
      </c>
      <c r="QX48" s="231">
        <f t="shared" si="781"/>
        <v>0</v>
      </c>
      <c r="QY48" s="119">
        <f>QX48/QX42</f>
        <v>0</v>
      </c>
      <c r="QZ48" s="98">
        <f>QZ42*QY48</f>
        <v>0</v>
      </c>
      <c r="RA48" s="116">
        <f t="shared" si="782"/>
        <v>0</v>
      </c>
      <c r="RB48" s="90">
        <f>RB42</f>
        <v>2644.05</v>
      </c>
      <c r="RC48" s="117">
        <f t="shared" si="783"/>
        <v>0</v>
      </c>
      <c r="RD48" s="98">
        <f t="shared" si="784"/>
        <v>0</v>
      </c>
      <c r="RE48" s="98"/>
      <c r="RF48" s="118"/>
      <c r="RG48" s="119">
        <f t="shared" si="785"/>
        <v>0</v>
      </c>
      <c r="RH48" s="231">
        <f t="shared" si="786"/>
        <v>20</v>
      </c>
      <c r="RI48" s="119">
        <f>RH48/RH42</f>
        <v>0.12820999999999999</v>
      </c>
      <c r="RJ48" s="98">
        <f>RJ42*RI48</f>
        <v>42.18</v>
      </c>
      <c r="RK48" s="116">
        <f t="shared" si="787"/>
        <v>2.109</v>
      </c>
      <c r="RL48" s="90">
        <f>RL42</f>
        <v>3163.33</v>
      </c>
      <c r="RM48" s="117">
        <f t="shared" si="788"/>
        <v>6671.4629699999996</v>
      </c>
      <c r="RN48" s="98">
        <f t="shared" si="789"/>
        <v>133429.26</v>
      </c>
      <c r="RO48" s="98"/>
      <c r="RP48" s="118"/>
      <c r="RQ48" s="119">
        <f t="shared" si="790"/>
        <v>1.5539400000000001</v>
      </c>
      <c r="RR48" s="231">
        <f t="shared" si="791"/>
        <v>0</v>
      </c>
      <c r="RS48" s="119">
        <f>RR48/RR42</f>
        <v>0</v>
      </c>
      <c r="RT48" s="98">
        <f>RT42*RS48</f>
        <v>0</v>
      </c>
      <c r="RU48" s="116">
        <f t="shared" si="792"/>
        <v>0</v>
      </c>
      <c r="RV48" s="90">
        <f>RV42</f>
        <v>3163.33</v>
      </c>
      <c r="RW48" s="117">
        <f t="shared" si="793"/>
        <v>0</v>
      </c>
      <c r="RX48" s="98">
        <f t="shared" si="794"/>
        <v>0</v>
      </c>
      <c r="RY48" s="98"/>
      <c r="RZ48" s="118"/>
      <c r="SA48" s="119">
        <f t="shared" si="795"/>
        <v>0</v>
      </c>
      <c r="SB48" s="231">
        <f t="shared" si="796"/>
        <v>0</v>
      </c>
      <c r="SC48" s="119">
        <f>SB48/SB42</f>
        <v>0</v>
      </c>
      <c r="SD48" s="98">
        <f>SD42*SC48</f>
        <v>0</v>
      </c>
      <c r="SE48" s="116">
        <f t="shared" si="797"/>
        <v>0</v>
      </c>
      <c r="SF48" s="90">
        <f>SF42</f>
        <v>3163.33</v>
      </c>
      <c r="SG48" s="117">
        <f t="shared" si="798"/>
        <v>0</v>
      </c>
      <c r="SH48" s="98">
        <f t="shared" si="799"/>
        <v>0</v>
      </c>
      <c r="SI48" s="98"/>
      <c r="SJ48" s="118"/>
      <c r="SK48" s="119">
        <f t="shared" si="800"/>
        <v>0</v>
      </c>
      <c r="SL48" s="231">
        <f t="shared" si="801"/>
        <v>0</v>
      </c>
      <c r="SM48" s="119">
        <f>SL48/SL42</f>
        <v>0</v>
      </c>
      <c r="SN48" s="98">
        <f>SN42*SM48</f>
        <v>0</v>
      </c>
      <c r="SO48" s="116">
        <f t="shared" si="802"/>
        <v>0</v>
      </c>
      <c r="SP48" s="90">
        <f>SP42</f>
        <v>0</v>
      </c>
      <c r="SQ48" s="117">
        <f t="shared" si="803"/>
        <v>0</v>
      </c>
      <c r="SR48" s="98">
        <f t="shared" si="804"/>
        <v>0</v>
      </c>
      <c r="SS48" s="98"/>
      <c r="ST48" s="118"/>
      <c r="SU48" s="119">
        <f t="shared" si="805"/>
        <v>0</v>
      </c>
      <c r="SV48" s="231">
        <f t="shared" si="806"/>
        <v>0</v>
      </c>
      <c r="SW48" s="119">
        <f>SV48/SV42</f>
        <v>0</v>
      </c>
      <c r="SX48" s="98">
        <f>SX42*SW48</f>
        <v>0</v>
      </c>
      <c r="SY48" s="116">
        <f t="shared" si="807"/>
        <v>0</v>
      </c>
      <c r="SZ48" s="90">
        <f>SZ42</f>
        <v>2644.05</v>
      </c>
      <c r="TA48" s="117">
        <f t="shared" si="808"/>
        <v>0</v>
      </c>
      <c r="TB48" s="98">
        <f t="shared" si="809"/>
        <v>0</v>
      </c>
      <c r="TC48" s="98"/>
      <c r="TD48" s="118"/>
      <c r="TE48" s="119">
        <f t="shared" si="810"/>
        <v>0</v>
      </c>
      <c r="TF48" s="231">
        <f t="shared" si="811"/>
        <v>0</v>
      </c>
      <c r="TG48" s="119">
        <f>TF48/TF42</f>
        <v>0</v>
      </c>
      <c r="TH48" s="98">
        <f>TH42*TG48</f>
        <v>0</v>
      </c>
      <c r="TI48" s="116">
        <f t="shared" si="812"/>
        <v>0</v>
      </c>
      <c r="TJ48" s="90">
        <f>TJ42</f>
        <v>3163.33</v>
      </c>
      <c r="TK48" s="117">
        <f t="shared" si="813"/>
        <v>0</v>
      </c>
      <c r="TL48" s="98">
        <f t="shared" si="814"/>
        <v>0</v>
      </c>
      <c r="TM48" s="98"/>
      <c r="TN48" s="118"/>
      <c r="TO48" s="119">
        <f t="shared" si="815"/>
        <v>0</v>
      </c>
      <c r="TP48" s="231">
        <f t="shared" si="816"/>
        <v>0</v>
      </c>
      <c r="TQ48" s="119">
        <f>TP48/TP42</f>
        <v>0</v>
      </c>
      <c r="TR48" s="98">
        <f>TR42*TQ48</f>
        <v>0</v>
      </c>
      <c r="TS48" s="116">
        <f t="shared" si="817"/>
        <v>0</v>
      </c>
      <c r="TT48" s="90">
        <f>TT42</f>
        <v>3163.33</v>
      </c>
      <c r="TU48" s="117">
        <f t="shared" si="818"/>
        <v>0</v>
      </c>
      <c r="TV48" s="98">
        <f t="shared" si="819"/>
        <v>0</v>
      </c>
      <c r="TW48" s="98"/>
      <c r="TX48" s="118"/>
      <c r="TY48" s="119">
        <f t="shared" si="820"/>
        <v>0</v>
      </c>
      <c r="TZ48" s="231">
        <f t="shared" si="821"/>
        <v>0</v>
      </c>
      <c r="UA48" s="119">
        <f>TZ48/TZ42</f>
        <v>0</v>
      </c>
      <c r="UB48" s="98">
        <f>UB42*UA48</f>
        <v>0</v>
      </c>
      <c r="UC48" s="116">
        <f t="shared" si="822"/>
        <v>0</v>
      </c>
      <c r="UD48" s="90">
        <f>UD42</f>
        <v>2644.05</v>
      </c>
      <c r="UE48" s="117">
        <f t="shared" si="823"/>
        <v>0</v>
      </c>
      <c r="UF48" s="98">
        <f t="shared" si="824"/>
        <v>0</v>
      </c>
      <c r="UG48" s="98"/>
      <c r="UH48" s="118"/>
      <c r="UI48" s="119">
        <f t="shared" si="825"/>
        <v>0</v>
      </c>
      <c r="UJ48" s="231">
        <f t="shared" si="826"/>
        <v>0</v>
      </c>
      <c r="UK48" s="119">
        <f>UJ48/UJ42</f>
        <v>0</v>
      </c>
      <c r="UL48" s="98">
        <f>UL42*UK48</f>
        <v>0</v>
      </c>
      <c r="UM48" s="116">
        <f t="shared" si="827"/>
        <v>0</v>
      </c>
      <c r="UN48" s="90">
        <f>UN42</f>
        <v>2644.05</v>
      </c>
      <c r="UO48" s="117">
        <f t="shared" si="828"/>
        <v>0</v>
      </c>
      <c r="UP48" s="98">
        <f t="shared" si="829"/>
        <v>0</v>
      </c>
      <c r="UQ48" s="98"/>
      <c r="UR48" s="118"/>
      <c r="US48" s="119">
        <f t="shared" si="830"/>
        <v>0</v>
      </c>
      <c r="UT48" s="231">
        <f t="shared" si="831"/>
        <v>0</v>
      </c>
      <c r="UU48" s="119">
        <f>UT48/UT42</f>
        <v>0</v>
      </c>
      <c r="UV48" s="98">
        <f>UV42*UU48</f>
        <v>0</v>
      </c>
      <c r="UW48" s="116">
        <f t="shared" si="832"/>
        <v>0</v>
      </c>
      <c r="UX48" s="90">
        <f>UX42</f>
        <v>2644.05</v>
      </c>
      <c r="UY48" s="117">
        <f t="shared" si="833"/>
        <v>0</v>
      </c>
      <c r="UZ48" s="98">
        <f t="shared" si="834"/>
        <v>0</v>
      </c>
      <c r="VA48" s="98"/>
      <c r="VB48" s="118"/>
      <c r="VC48" s="119">
        <f t="shared" si="835"/>
        <v>0</v>
      </c>
      <c r="VD48" s="231">
        <f t="shared" si="836"/>
        <v>0</v>
      </c>
      <c r="VE48" s="119">
        <f>VD48/VD42</f>
        <v>0</v>
      </c>
      <c r="VF48" s="98">
        <f>VF42*VE48</f>
        <v>0</v>
      </c>
      <c r="VG48" s="116">
        <f t="shared" si="837"/>
        <v>0</v>
      </c>
      <c r="VH48" s="90">
        <f>VH42</f>
        <v>2644.05</v>
      </c>
      <c r="VI48" s="117">
        <f t="shared" si="838"/>
        <v>0</v>
      </c>
      <c r="VJ48" s="98">
        <f t="shared" si="839"/>
        <v>0</v>
      </c>
      <c r="VK48" s="98"/>
      <c r="VL48" s="118"/>
      <c r="VM48" s="119">
        <f t="shared" si="840"/>
        <v>0</v>
      </c>
      <c r="VN48" s="231">
        <f t="shared" si="841"/>
        <v>0</v>
      </c>
      <c r="VO48" s="119">
        <f>VN48/VN42</f>
        <v>0</v>
      </c>
      <c r="VP48" s="98">
        <f>VP42*VO48</f>
        <v>0</v>
      </c>
      <c r="VQ48" s="116">
        <f t="shared" si="842"/>
        <v>0</v>
      </c>
      <c r="VR48" s="90">
        <f>VR42</f>
        <v>2644.05</v>
      </c>
      <c r="VS48" s="117">
        <f t="shared" si="843"/>
        <v>0</v>
      </c>
      <c r="VT48" s="98">
        <f t="shared" si="844"/>
        <v>0</v>
      </c>
      <c r="VU48" s="98"/>
      <c r="VV48" s="118"/>
      <c r="VW48" s="119">
        <f t="shared" si="845"/>
        <v>0</v>
      </c>
      <c r="VX48" s="231">
        <f t="shared" si="846"/>
        <v>0</v>
      </c>
      <c r="VY48" s="119">
        <f>VX48/VX42</f>
        <v>0</v>
      </c>
      <c r="VZ48" s="98">
        <f>VZ42*VY48</f>
        <v>0</v>
      </c>
      <c r="WA48" s="116">
        <f t="shared" si="847"/>
        <v>0</v>
      </c>
      <c r="WB48" s="90">
        <f>WB42</f>
        <v>2644.05</v>
      </c>
      <c r="WC48" s="117">
        <f t="shared" si="848"/>
        <v>0</v>
      </c>
      <c r="WD48" s="98">
        <f t="shared" si="849"/>
        <v>0</v>
      </c>
      <c r="WE48" s="98"/>
      <c r="WF48" s="118"/>
      <c r="WG48" s="119">
        <f t="shared" si="850"/>
        <v>0</v>
      </c>
      <c r="WH48" s="213">
        <f t="shared" si="851"/>
        <v>62</v>
      </c>
      <c r="WI48" s="119">
        <f>WH48/WH42</f>
        <v>5.1000000000000004E-3</v>
      </c>
      <c r="WJ48" s="98">
        <f>WJ42*WI48</f>
        <v>91.38</v>
      </c>
      <c r="WK48" s="116">
        <f t="shared" si="852"/>
        <v>1.4738709699999999</v>
      </c>
      <c r="WL48" s="90">
        <f>WL42</f>
        <v>2912.92</v>
      </c>
      <c r="WM48" s="117">
        <f t="shared" si="853"/>
        <v>4293.2682299999997</v>
      </c>
      <c r="WN48" s="98">
        <f t="shared" si="854"/>
        <v>266182.63</v>
      </c>
      <c r="WO48" s="98"/>
      <c r="WP48" s="118"/>
    </row>
    <row r="49" spans="1:614" ht="24" x14ac:dyDescent="0.25">
      <c r="A49" s="5"/>
      <c r="B49" s="85" t="s">
        <v>425</v>
      </c>
      <c r="C49" s="12" t="s">
        <v>752</v>
      </c>
      <c r="D49" s="12" t="s">
        <v>439</v>
      </c>
      <c r="E49" s="4" t="s">
        <v>35</v>
      </c>
      <c r="F49" s="231">
        <f t="shared" si="551"/>
        <v>0</v>
      </c>
      <c r="G49" s="119">
        <f>F49/F42</f>
        <v>0</v>
      </c>
      <c r="H49" s="98">
        <f>H42*G49</f>
        <v>0</v>
      </c>
      <c r="I49" s="116">
        <f t="shared" si="552"/>
        <v>0</v>
      </c>
      <c r="J49" s="90">
        <f>J42</f>
        <v>2644.05</v>
      </c>
      <c r="K49" s="117">
        <f t="shared" si="553"/>
        <v>0</v>
      </c>
      <c r="L49" s="98">
        <f t="shared" si="554"/>
        <v>0</v>
      </c>
      <c r="M49" s="98"/>
      <c r="N49" s="118"/>
      <c r="O49" s="119" t="e">
        <f t="shared" si="555"/>
        <v>#DIV/0!</v>
      </c>
      <c r="P49" s="231">
        <f t="shared" si="556"/>
        <v>0</v>
      </c>
      <c r="Q49" s="119">
        <f>P49/P42</f>
        <v>0</v>
      </c>
      <c r="R49" s="98">
        <f>R42*Q49</f>
        <v>0</v>
      </c>
      <c r="S49" s="116">
        <f t="shared" si="557"/>
        <v>0</v>
      </c>
      <c r="T49" s="90">
        <f>T42</f>
        <v>2644.05</v>
      </c>
      <c r="U49" s="117">
        <f t="shared" si="558"/>
        <v>0</v>
      </c>
      <c r="V49" s="98">
        <f t="shared" si="559"/>
        <v>0</v>
      </c>
      <c r="W49" s="98"/>
      <c r="X49" s="118"/>
      <c r="Y49" s="119" t="e">
        <f t="shared" si="560"/>
        <v>#DIV/0!</v>
      </c>
      <c r="Z49" s="231">
        <f t="shared" si="561"/>
        <v>0</v>
      </c>
      <c r="AA49" s="119">
        <f>Z49/Z42</f>
        <v>0</v>
      </c>
      <c r="AB49" s="98">
        <f>AB42*AA49</f>
        <v>0</v>
      </c>
      <c r="AC49" s="116">
        <f t="shared" si="562"/>
        <v>0</v>
      </c>
      <c r="AD49" s="90">
        <f>AD42</f>
        <v>2644.05</v>
      </c>
      <c r="AE49" s="117">
        <f t="shared" si="563"/>
        <v>0</v>
      </c>
      <c r="AF49" s="98">
        <f t="shared" si="564"/>
        <v>0</v>
      </c>
      <c r="AG49" s="98"/>
      <c r="AH49" s="118"/>
      <c r="AI49" s="119" t="e">
        <f t="shared" si="565"/>
        <v>#DIV/0!</v>
      </c>
      <c r="AJ49" s="231">
        <f t="shared" si="566"/>
        <v>0</v>
      </c>
      <c r="AK49" s="119">
        <f>AJ49/AJ42</f>
        <v>0</v>
      </c>
      <c r="AL49" s="98">
        <f>AL42*AK49</f>
        <v>0</v>
      </c>
      <c r="AM49" s="116">
        <f t="shared" si="567"/>
        <v>0</v>
      </c>
      <c r="AN49" s="90">
        <f>AN42</f>
        <v>2644.05</v>
      </c>
      <c r="AO49" s="117">
        <f t="shared" si="568"/>
        <v>0</v>
      </c>
      <c r="AP49" s="98">
        <f t="shared" si="569"/>
        <v>0</v>
      </c>
      <c r="AQ49" s="98"/>
      <c r="AR49" s="118"/>
      <c r="AS49" s="119" t="e">
        <f t="shared" si="570"/>
        <v>#DIV/0!</v>
      </c>
      <c r="AT49" s="231">
        <f t="shared" si="571"/>
        <v>0</v>
      </c>
      <c r="AU49" s="119">
        <f>AT49/AT42</f>
        <v>0</v>
      </c>
      <c r="AV49" s="98">
        <f>AV42*AU49</f>
        <v>0</v>
      </c>
      <c r="AW49" s="116">
        <f t="shared" si="572"/>
        <v>0</v>
      </c>
      <c r="AX49" s="90">
        <f>AX42</f>
        <v>2644.05</v>
      </c>
      <c r="AY49" s="117">
        <f t="shared" si="573"/>
        <v>0</v>
      </c>
      <c r="AZ49" s="98">
        <f t="shared" si="574"/>
        <v>0</v>
      </c>
      <c r="BA49" s="98"/>
      <c r="BB49" s="118"/>
      <c r="BC49" s="119" t="e">
        <f t="shared" si="575"/>
        <v>#DIV/0!</v>
      </c>
      <c r="BD49" s="231">
        <f t="shared" si="576"/>
        <v>0</v>
      </c>
      <c r="BE49" s="119" t="e">
        <f>BD49/BD42</f>
        <v>#DIV/0!</v>
      </c>
      <c r="BF49" s="98" t="e">
        <f>BF42*BE49</f>
        <v>#DIV/0!</v>
      </c>
      <c r="BG49" s="116">
        <f t="shared" si="577"/>
        <v>0</v>
      </c>
      <c r="BH49" s="90">
        <f>BH42</f>
        <v>0</v>
      </c>
      <c r="BI49" s="117">
        <f t="shared" si="578"/>
        <v>0</v>
      </c>
      <c r="BJ49" s="98">
        <f t="shared" si="579"/>
        <v>0</v>
      </c>
      <c r="BK49" s="98"/>
      <c r="BL49" s="118"/>
      <c r="BM49" s="119" t="e">
        <f t="shared" si="580"/>
        <v>#DIV/0!</v>
      </c>
      <c r="BN49" s="231">
        <f t="shared" si="581"/>
        <v>0</v>
      </c>
      <c r="BO49" s="119">
        <f>BN49/BN42</f>
        <v>0</v>
      </c>
      <c r="BP49" s="98">
        <f>BP42*BO49</f>
        <v>0</v>
      </c>
      <c r="BQ49" s="116">
        <f t="shared" si="582"/>
        <v>0</v>
      </c>
      <c r="BR49" s="90">
        <f>BR42</f>
        <v>3050</v>
      </c>
      <c r="BS49" s="117">
        <f t="shared" si="583"/>
        <v>0</v>
      </c>
      <c r="BT49" s="98">
        <f t="shared" si="584"/>
        <v>0</v>
      </c>
      <c r="BU49" s="98"/>
      <c r="BV49" s="118"/>
      <c r="BW49" s="119" t="e">
        <f t="shared" si="585"/>
        <v>#DIV/0!</v>
      </c>
      <c r="BX49" s="231">
        <f t="shared" si="586"/>
        <v>0</v>
      </c>
      <c r="BY49" s="119" t="e">
        <f>BX49/BX42</f>
        <v>#DIV/0!</v>
      </c>
      <c r="BZ49" s="98" t="e">
        <f>BZ42*BY49</f>
        <v>#DIV/0!</v>
      </c>
      <c r="CA49" s="116">
        <f t="shared" si="587"/>
        <v>0</v>
      </c>
      <c r="CB49" s="90">
        <f>CB42</f>
        <v>0</v>
      </c>
      <c r="CC49" s="117">
        <f t="shared" si="588"/>
        <v>0</v>
      </c>
      <c r="CD49" s="98">
        <f t="shared" si="589"/>
        <v>0</v>
      </c>
      <c r="CE49" s="98"/>
      <c r="CF49" s="118"/>
      <c r="CG49" s="119" t="e">
        <f t="shared" si="590"/>
        <v>#DIV/0!</v>
      </c>
      <c r="CH49" s="231">
        <f t="shared" si="591"/>
        <v>0</v>
      </c>
      <c r="CI49" s="119">
        <f>CH49/CH42</f>
        <v>0</v>
      </c>
      <c r="CJ49" s="98">
        <f>CJ42*CI49</f>
        <v>0</v>
      </c>
      <c r="CK49" s="116">
        <f t="shared" si="592"/>
        <v>0</v>
      </c>
      <c r="CL49" s="90">
        <f>CL42</f>
        <v>2644.05</v>
      </c>
      <c r="CM49" s="117">
        <f t="shared" si="593"/>
        <v>0</v>
      </c>
      <c r="CN49" s="98">
        <f t="shared" si="594"/>
        <v>0</v>
      </c>
      <c r="CO49" s="98"/>
      <c r="CP49" s="118"/>
      <c r="CQ49" s="119" t="e">
        <f t="shared" si="595"/>
        <v>#DIV/0!</v>
      </c>
      <c r="CR49" s="231">
        <f t="shared" si="596"/>
        <v>0</v>
      </c>
      <c r="CS49" s="119" t="e">
        <f>CR49/CR42</f>
        <v>#DIV/0!</v>
      </c>
      <c r="CT49" s="98" t="e">
        <f>CT42*CS49</f>
        <v>#DIV/0!</v>
      </c>
      <c r="CU49" s="116">
        <f t="shared" si="597"/>
        <v>0</v>
      </c>
      <c r="CV49" s="90">
        <f>CV42</f>
        <v>0</v>
      </c>
      <c r="CW49" s="117">
        <f t="shared" si="598"/>
        <v>0</v>
      </c>
      <c r="CX49" s="98">
        <f t="shared" si="599"/>
        <v>0</v>
      </c>
      <c r="CY49" s="98"/>
      <c r="CZ49" s="118"/>
      <c r="DA49" s="119" t="e">
        <f t="shared" si="600"/>
        <v>#DIV/0!</v>
      </c>
      <c r="DB49" s="231">
        <f t="shared" si="601"/>
        <v>0</v>
      </c>
      <c r="DC49" s="119">
        <f>DB49/DB42</f>
        <v>0</v>
      </c>
      <c r="DD49" s="98">
        <f>DD42*DC49</f>
        <v>0</v>
      </c>
      <c r="DE49" s="116">
        <f t="shared" si="602"/>
        <v>0</v>
      </c>
      <c r="DF49" s="90">
        <f>DF42</f>
        <v>3163.33</v>
      </c>
      <c r="DG49" s="117">
        <f t="shared" si="603"/>
        <v>0</v>
      </c>
      <c r="DH49" s="98">
        <f t="shared" si="604"/>
        <v>0</v>
      </c>
      <c r="DI49" s="98"/>
      <c r="DJ49" s="118"/>
      <c r="DK49" s="119" t="e">
        <f t="shared" si="605"/>
        <v>#DIV/0!</v>
      </c>
      <c r="DL49" s="231">
        <f t="shared" si="606"/>
        <v>0</v>
      </c>
      <c r="DM49" s="119">
        <f>DL49/DL42</f>
        <v>0</v>
      </c>
      <c r="DN49" s="98">
        <f>DN42*DM49</f>
        <v>0</v>
      </c>
      <c r="DO49" s="116">
        <f t="shared" si="607"/>
        <v>0</v>
      </c>
      <c r="DP49" s="90">
        <f>DP42</f>
        <v>3163.33</v>
      </c>
      <c r="DQ49" s="117">
        <f t="shared" si="608"/>
        <v>0</v>
      </c>
      <c r="DR49" s="98">
        <f t="shared" si="609"/>
        <v>0</v>
      </c>
      <c r="DS49" s="98"/>
      <c r="DT49" s="118"/>
      <c r="DU49" s="119" t="e">
        <f t="shared" si="610"/>
        <v>#DIV/0!</v>
      </c>
      <c r="DV49" s="231">
        <f t="shared" si="611"/>
        <v>0</v>
      </c>
      <c r="DW49" s="119">
        <f>DV49/DV42</f>
        <v>0</v>
      </c>
      <c r="DX49" s="98">
        <f>DX42*DW49</f>
        <v>0</v>
      </c>
      <c r="DY49" s="116">
        <f t="shared" si="612"/>
        <v>0</v>
      </c>
      <c r="DZ49" s="90">
        <f>DZ42</f>
        <v>3163.33</v>
      </c>
      <c r="EA49" s="117">
        <f t="shared" si="613"/>
        <v>0</v>
      </c>
      <c r="EB49" s="98">
        <f t="shared" si="614"/>
        <v>0</v>
      </c>
      <c r="EC49" s="98"/>
      <c r="ED49" s="118"/>
      <c r="EE49" s="119" t="e">
        <f t="shared" si="615"/>
        <v>#DIV/0!</v>
      </c>
      <c r="EF49" s="231">
        <f t="shared" si="616"/>
        <v>0</v>
      </c>
      <c r="EG49" s="119">
        <f>EF49/EF42</f>
        <v>0</v>
      </c>
      <c r="EH49" s="98">
        <f>EH42*EG49</f>
        <v>0</v>
      </c>
      <c r="EI49" s="116">
        <f t="shared" si="617"/>
        <v>0</v>
      </c>
      <c r="EJ49" s="90">
        <f>EJ42</f>
        <v>0</v>
      </c>
      <c r="EK49" s="117">
        <f t="shared" si="618"/>
        <v>0</v>
      </c>
      <c r="EL49" s="98">
        <f t="shared" si="619"/>
        <v>0</v>
      </c>
      <c r="EM49" s="98"/>
      <c r="EN49" s="118"/>
      <c r="EO49" s="119" t="e">
        <f t="shared" si="620"/>
        <v>#DIV/0!</v>
      </c>
      <c r="EP49" s="231">
        <f t="shared" si="621"/>
        <v>0</v>
      </c>
      <c r="EQ49" s="119">
        <f>EP49/EP42</f>
        <v>0</v>
      </c>
      <c r="ER49" s="98">
        <f>ER42*EQ49</f>
        <v>0</v>
      </c>
      <c r="ES49" s="116">
        <f t="shared" si="622"/>
        <v>0</v>
      </c>
      <c r="ET49" s="90">
        <f>ET42</f>
        <v>3163.33</v>
      </c>
      <c r="EU49" s="117">
        <f t="shared" si="623"/>
        <v>0</v>
      </c>
      <c r="EV49" s="98">
        <f t="shared" si="624"/>
        <v>0</v>
      </c>
      <c r="EW49" s="98"/>
      <c r="EX49" s="118"/>
      <c r="EY49" s="119" t="e">
        <f t="shared" si="625"/>
        <v>#DIV/0!</v>
      </c>
      <c r="EZ49" s="231">
        <f t="shared" si="626"/>
        <v>0</v>
      </c>
      <c r="FA49" s="119">
        <f>EZ49/EZ42</f>
        <v>0</v>
      </c>
      <c r="FB49" s="98">
        <f>FB42*FA49</f>
        <v>0</v>
      </c>
      <c r="FC49" s="116">
        <f t="shared" si="627"/>
        <v>0</v>
      </c>
      <c r="FD49" s="90">
        <f>FD42</f>
        <v>0</v>
      </c>
      <c r="FE49" s="117">
        <f t="shared" si="628"/>
        <v>0</v>
      </c>
      <c r="FF49" s="98">
        <f t="shared" si="629"/>
        <v>0</v>
      </c>
      <c r="FG49" s="98"/>
      <c r="FH49" s="118"/>
      <c r="FI49" s="119" t="e">
        <f t="shared" si="630"/>
        <v>#DIV/0!</v>
      </c>
      <c r="FJ49" s="231">
        <f t="shared" si="631"/>
        <v>0</v>
      </c>
      <c r="FK49" s="119">
        <f>FJ49/FJ42</f>
        <v>0</v>
      </c>
      <c r="FL49" s="98">
        <f>FL42*FK49</f>
        <v>0</v>
      </c>
      <c r="FM49" s="116">
        <f t="shared" si="632"/>
        <v>0</v>
      </c>
      <c r="FN49" s="90">
        <f>FN42</f>
        <v>2644.05</v>
      </c>
      <c r="FO49" s="117">
        <f t="shared" si="633"/>
        <v>0</v>
      </c>
      <c r="FP49" s="98">
        <f t="shared" si="634"/>
        <v>0</v>
      </c>
      <c r="FQ49" s="98"/>
      <c r="FR49" s="118"/>
      <c r="FS49" s="119" t="e">
        <f t="shared" si="635"/>
        <v>#DIV/0!</v>
      </c>
      <c r="FT49" s="231">
        <f t="shared" si="636"/>
        <v>0</v>
      </c>
      <c r="FU49" s="119">
        <f>FT49/FT42</f>
        <v>0</v>
      </c>
      <c r="FV49" s="98">
        <f>FV42*FU49</f>
        <v>0</v>
      </c>
      <c r="FW49" s="116">
        <f t="shared" si="637"/>
        <v>0</v>
      </c>
      <c r="FX49" s="90">
        <f>FX42</f>
        <v>3163.33</v>
      </c>
      <c r="FY49" s="117">
        <f t="shared" si="638"/>
        <v>0</v>
      </c>
      <c r="FZ49" s="98">
        <f t="shared" si="639"/>
        <v>0</v>
      </c>
      <c r="GA49" s="98"/>
      <c r="GB49" s="118"/>
      <c r="GC49" s="119" t="e">
        <f t="shared" si="640"/>
        <v>#DIV/0!</v>
      </c>
      <c r="GD49" s="231">
        <f t="shared" si="641"/>
        <v>0</v>
      </c>
      <c r="GE49" s="119">
        <f>GD49/GD42</f>
        <v>0</v>
      </c>
      <c r="GF49" s="98">
        <f>GF42*GE49</f>
        <v>0</v>
      </c>
      <c r="GG49" s="116">
        <f t="shared" si="642"/>
        <v>0</v>
      </c>
      <c r="GH49" s="90">
        <f>GH42</f>
        <v>3163.33</v>
      </c>
      <c r="GI49" s="117">
        <f t="shared" si="643"/>
        <v>0</v>
      </c>
      <c r="GJ49" s="98">
        <f t="shared" si="644"/>
        <v>0</v>
      </c>
      <c r="GK49" s="98"/>
      <c r="GL49" s="118"/>
      <c r="GM49" s="119" t="e">
        <f t="shared" si="645"/>
        <v>#DIV/0!</v>
      </c>
      <c r="GN49" s="231">
        <f t="shared" si="646"/>
        <v>0</v>
      </c>
      <c r="GO49" s="119">
        <f>GN49/GN42</f>
        <v>0</v>
      </c>
      <c r="GP49" s="98">
        <f>GP42*GO49</f>
        <v>0</v>
      </c>
      <c r="GQ49" s="116">
        <f t="shared" si="647"/>
        <v>0</v>
      </c>
      <c r="GR49" s="90">
        <f>GR42</f>
        <v>2644.05</v>
      </c>
      <c r="GS49" s="117">
        <f t="shared" si="648"/>
        <v>0</v>
      </c>
      <c r="GT49" s="98">
        <f t="shared" si="649"/>
        <v>0</v>
      </c>
      <c r="GU49" s="98"/>
      <c r="GV49" s="118"/>
      <c r="GW49" s="119" t="e">
        <f t="shared" si="650"/>
        <v>#DIV/0!</v>
      </c>
      <c r="GX49" s="231">
        <f t="shared" si="651"/>
        <v>0</v>
      </c>
      <c r="GY49" s="119">
        <f>GX49/GX42</f>
        <v>0</v>
      </c>
      <c r="GZ49" s="98">
        <f>GZ42*GY49</f>
        <v>0</v>
      </c>
      <c r="HA49" s="116">
        <f t="shared" si="652"/>
        <v>0</v>
      </c>
      <c r="HB49" s="90">
        <f>HB42</f>
        <v>2644.05</v>
      </c>
      <c r="HC49" s="117">
        <f t="shared" si="653"/>
        <v>0</v>
      </c>
      <c r="HD49" s="98">
        <f t="shared" si="654"/>
        <v>0</v>
      </c>
      <c r="HE49" s="98"/>
      <c r="HF49" s="118"/>
      <c r="HG49" s="119" t="e">
        <f t="shared" si="655"/>
        <v>#DIV/0!</v>
      </c>
      <c r="HH49" s="231">
        <f t="shared" si="656"/>
        <v>0</v>
      </c>
      <c r="HI49" s="119">
        <f>HH49/HH42</f>
        <v>0</v>
      </c>
      <c r="HJ49" s="98">
        <f>HJ42*HI49</f>
        <v>0</v>
      </c>
      <c r="HK49" s="116">
        <f t="shared" si="657"/>
        <v>0</v>
      </c>
      <c r="HL49" s="90">
        <f>HL42</f>
        <v>2644.05</v>
      </c>
      <c r="HM49" s="117">
        <f t="shared" si="658"/>
        <v>0</v>
      </c>
      <c r="HN49" s="98">
        <f t="shared" si="659"/>
        <v>0</v>
      </c>
      <c r="HO49" s="98"/>
      <c r="HP49" s="118"/>
      <c r="HQ49" s="119" t="e">
        <f t="shared" si="660"/>
        <v>#DIV/0!</v>
      </c>
      <c r="HR49" s="231">
        <f t="shared" si="661"/>
        <v>0</v>
      </c>
      <c r="HS49" s="119">
        <f>HR49/HR42</f>
        <v>0</v>
      </c>
      <c r="HT49" s="98">
        <f>HT42*HS49</f>
        <v>0</v>
      </c>
      <c r="HU49" s="116">
        <f t="shared" si="662"/>
        <v>0</v>
      </c>
      <c r="HV49" s="90">
        <f>HV42</f>
        <v>2644.05</v>
      </c>
      <c r="HW49" s="117">
        <f t="shared" si="663"/>
        <v>0</v>
      </c>
      <c r="HX49" s="98">
        <f t="shared" si="664"/>
        <v>0</v>
      </c>
      <c r="HY49" s="98"/>
      <c r="HZ49" s="118"/>
      <c r="IA49" s="119" t="e">
        <f t="shared" si="665"/>
        <v>#DIV/0!</v>
      </c>
      <c r="IB49" s="231">
        <f t="shared" si="666"/>
        <v>0</v>
      </c>
      <c r="IC49" s="119">
        <f>IB49/IB42</f>
        <v>0</v>
      </c>
      <c r="ID49" s="98">
        <f>ID42*IC49</f>
        <v>0</v>
      </c>
      <c r="IE49" s="116">
        <f t="shared" si="667"/>
        <v>0</v>
      </c>
      <c r="IF49" s="90">
        <f>IF42</f>
        <v>3163.33</v>
      </c>
      <c r="IG49" s="117">
        <f t="shared" si="668"/>
        <v>0</v>
      </c>
      <c r="IH49" s="98">
        <f t="shared" si="669"/>
        <v>0</v>
      </c>
      <c r="II49" s="98"/>
      <c r="IJ49" s="118"/>
      <c r="IK49" s="119" t="e">
        <f t="shared" si="670"/>
        <v>#DIV/0!</v>
      </c>
      <c r="IL49" s="231">
        <f t="shared" si="671"/>
        <v>0</v>
      </c>
      <c r="IM49" s="119">
        <f>IL49/IL42</f>
        <v>0</v>
      </c>
      <c r="IN49" s="98">
        <f>IN42*IM49</f>
        <v>0</v>
      </c>
      <c r="IO49" s="116">
        <f t="shared" si="672"/>
        <v>0</v>
      </c>
      <c r="IP49" s="90">
        <f>IP42</f>
        <v>3163.33</v>
      </c>
      <c r="IQ49" s="117">
        <f t="shared" si="673"/>
        <v>0</v>
      </c>
      <c r="IR49" s="98">
        <f t="shared" si="674"/>
        <v>0</v>
      </c>
      <c r="IS49" s="98"/>
      <c r="IT49" s="118"/>
      <c r="IU49" s="119" t="e">
        <f t="shared" si="675"/>
        <v>#DIV/0!</v>
      </c>
      <c r="IV49" s="231">
        <f t="shared" si="676"/>
        <v>0</v>
      </c>
      <c r="IW49" s="119">
        <f>IV49/IV42</f>
        <v>0</v>
      </c>
      <c r="IX49" s="98">
        <f>IX42*IW49</f>
        <v>0</v>
      </c>
      <c r="IY49" s="116">
        <f t="shared" si="677"/>
        <v>0</v>
      </c>
      <c r="IZ49" s="90">
        <f>IZ42</f>
        <v>3163.33</v>
      </c>
      <c r="JA49" s="117">
        <f t="shared" si="678"/>
        <v>0</v>
      </c>
      <c r="JB49" s="98">
        <f t="shared" si="679"/>
        <v>0</v>
      </c>
      <c r="JC49" s="98"/>
      <c r="JD49" s="118"/>
      <c r="JE49" s="119" t="e">
        <f t="shared" si="680"/>
        <v>#DIV/0!</v>
      </c>
      <c r="JF49" s="231">
        <f t="shared" si="681"/>
        <v>0</v>
      </c>
      <c r="JG49" s="119">
        <f>JF49/JF42</f>
        <v>0</v>
      </c>
      <c r="JH49" s="98">
        <f>JH42*JG49</f>
        <v>0</v>
      </c>
      <c r="JI49" s="116">
        <f t="shared" si="682"/>
        <v>0</v>
      </c>
      <c r="JJ49" s="90">
        <f>JJ42</f>
        <v>3158.77</v>
      </c>
      <c r="JK49" s="117">
        <f t="shared" si="683"/>
        <v>0</v>
      </c>
      <c r="JL49" s="98">
        <f t="shared" si="684"/>
        <v>0</v>
      </c>
      <c r="JM49" s="98"/>
      <c r="JN49" s="118"/>
      <c r="JO49" s="119" t="e">
        <f t="shared" si="685"/>
        <v>#DIV/0!</v>
      </c>
      <c r="JP49" s="231">
        <f t="shared" si="686"/>
        <v>0</v>
      </c>
      <c r="JQ49" s="119">
        <f>JP49/JP42</f>
        <v>0</v>
      </c>
      <c r="JR49" s="98">
        <f>JR42*JQ49</f>
        <v>0</v>
      </c>
      <c r="JS49" s="116">
        <f t="shared" si="687"/>
        <v>0</v>
      </c>
      <c r="JT49" s="90">
        <f>JT42</f>
        <v>3163.33</v>
      </c>
      <c r="JU49" s="117">
        <f t="shared" si="688"/>
        <v>0</v>
      </c>
      <c r="JV49" s="98">
        <f t="shared" si="689"/>
        <v>0</v>
      </c>
      <c r="JW49" s="98"/>
      <c r="JX49" s="118"/>
      <c r="JY49" s="119" t="e">
        <f t="shared" si="690"/>
        <v>#DIV/0!</v>
      </c>
      <c r="JZ49" s="231">
        <f t="shared" si="691"/>
        <v>0</v>
      </c>
      <c r="KA49" s="119" t="e">
        <f>JZ49/JZ42</f>
        <v>#DIV/0!</v>
      </c>
      <c r="KB49" s="98" t="e">
        <f>KB42*KA49</f>
        <v>#DIV/0!</v>
      </c>
      <c r="KC49" s="116">
        <f t="shared" si="692"/>
        <v>0</v>
      </c>
      <c r="KD49" s="90">
        <f>KD42</f>
        <v>0</v>
      </c>
      <c r="KE49" s="117">
        <f t="shared" si="693"/>
        <v>0</v>
      </c>
      <c r="KF49" s="98">
        <f t="shared" si="694"/>
        <v>0</v>
      </c>
      <c r="KG49" s="98"/>
      <c r="KH49" s="118"/>
      <c r="KI49" s="119" t="e">
        <f t="shared" si="695"/>
        <v>#DIV/0!</v>
      </c>
      <c r="KJ49" s="231">
        <f t="shared" si="696"/>
        <v>0</v>
      </c>
      <c r="KK49" s="119">
        <f>KJ49/KJ42</f>
        <v>0</v>
      </c>
      <c r="KL49" s="98">
        <f>KL42*KK49</f>
        <v>0</v>
      </c>
      <c r="KM49" s="116">
        <f t="shared" si="697"/>
        <v>0</v>
      </c>
      <c r="KN49" s="90">
        <f>KN42</f>
        <v>2644.05</v>
      </c>
      <c r="KO49" s="117">
        <f t="shared" si="698"/>
        <v>0</v>
      </c>
      <c r="KP49" s="98">
        <f t="shared" si="699"/>
        <v>0</v>
      </c>
      <c r="KQ49" s="98"/>
      <c r="KR49" s="118"/>
      <c r="KS49" s="119" t="e">
        <f t="shared" si="700"/>
        <v>#DIV/0!</v>
      </c>
      <c r="KT49" s="231">
        <f t="shared" si="701"/>
        <v>0</v>
      </c>
      <c r="KU49" s="119">
        <f>KT49/KT42</f>
        <v>0</v>
      </c>
      <c r="KV49" s="98">
        <f>KV42*KU49</f>
        <v>0</v>
      </c>
      <c r="KW49" s="116">
        <f t="shared" si="702"/>
        <v>0</v>
      </c>
      <c r="KX49" s="90">
        <f>KX42</f>
        <v>2644.05</v>
      </c>
      <c r="KY49" s="117">
        <f t="shared" si="703"/>
        <v>0</v>
      </c>
      <c r="KZ49" s="98">
        <f t="shared" si="704"/>
        <v>0</v>
      </c>
      <c r="LA49" s="98"/>
      <c r="LB49" s="118"/>
      <c r="LC49" s="119" t="e">
        <f t="shared" si="705"/>
        <v>#DIV/0!</v>
      </c>
      <c r="LD49" s="231">
        <f t="shared" si="706"/>
        <v>0</v>
      </c>
      <c r="LE49" s="119">
        <f>LD49/LD42</f>
        <v>0</v>
      </c>
      <c r="LF49" s="98">
        <f>LF42*LE49</f>
        <v>0</v>
      </c>
      <c r="LG49" s="116">
        <f t="shared" si="707"/>
        <v>0</v>
      </c>
      <c r="LH49" s="90">
        <f>LH42</f>
        <v>3163.33</v>
      </c>
      <c r="LI49" s="117">
        <f t="shared" si="708"/>
        <v>0</v>
      </c>
      <c r="LJ49" s="98">
        <f t="shared" si="709"/>
        <v>0</v>
      </c>
      <c r="LK49" s="98"/>
      <c r="LL49" s="118"/>
      <c r="LM49" s="119" t="e">
        <f t="shared" si="710"/>
        <v>#DIV/0!</v>
      </c>
      <c r="LN49" s="231">
        <f t="shared" si="711"/>
        <v>0</v>
      </c>
      <c r="LO49" s="119">
        <f>LN49/LN42</f>
        <v>0</v>
      </c>
      <c r="LP49" s="98">
        <f>LP42*LO49</f>
        <v>0</v>
      </c>
      <c r="LQ49" s="116">
        <f t="shared" si="712"/>
        <v>0</v>
      </c>
      <c r="LR49" s="90">
        <f>LR42</f>
        <v>2644.05</v>
      </c>
      <c r="LS49" s="117">
        <f t="shared" si="713"/>
        <v>0</v>
      </c>
      <c r="LT49" s="98">
        <f t="shared" si="714"/>
        <v>0</v>
      </c>
      <c r="LU49" s="98"/>
      <c r="LV49" s="118"/>
      <c r="LW49" s="119" t="e">
        <f t="shared" si="715"/>
        <v>#DIV/0!</v>
      </c>
      <c r="LX49" s="231">
        <f t="shared" si="716"/>
        <v>0</v>
      </c>
      <c r="LY49" s="119">
        <f>LX49/LX42</f>
        <v>0</v>
      </c>
      <c r="LZ49" s="98">
        <f>LZ42*LY49</f>
        <v>0</v>
      </c>
      <c r="MA49" s="116">
        <f t="shared" si="717"/>
        <v>0</v>
      </c>
      <c r="MB49" s="90">
        <f>MB42</f>
        <v>3163.33</v>
      </c>
      <c r="MC49" s="117">
        <f t="shared" si="718"/>
        <v>0</v>
      </c>
      <c r="MD49" s="98">
        <f t="shared" si="719"/>
        <v>0</v>
      </c>
      <c r="ME49" s="98"/>
      <c r="MF49" s="118"/>
      <c r="MG49" s="119" t="e">
        <f t="shared" si="720"/>
        <v>#DIV/0!</v>
      </c>
      <c r="MH49" s="231">
        <f t="shared" si="721"/>
        <v>0</v>
      </c>
      <c r="MI49" s="119">
        <f>MH49/MH42</f>
        <v>0</v>
      </c>
      <c r="MJ49" s="98">
        <f>MJ42*MI49</f>
        <v>0</v>
      </c>
      <c r="MK49" s="116">
        <f t="shared" si="722"/>
        <v>0</v>
      </c>
      <c r="ML49" s="90">
        <f>ML42</f>
        <v>2644.05</v>
      </c>
      <c r="MM49" s="117">
        <f t="shared" si="723"/>
        <v>0</v>
      </c>
      <c r="MN49" s="98">
        <f t="shared" si="724"/>
        <v>0</v>
      </c>
      <c r="MO49" s="98"/>
      <c r="MP49" s="118"/>
      <c r="MQ49" s="119" t="e">
        <f t="shared" si="725"/>
        <v>#DIV/0!</v>
      </c>
      <c r="MR49" s="231">
        <f t="shared" si="726"/>
        <v>0</v>
      </c>
      <c r="MS49" s="119">
        <f>MR49/MR42</f>
        <v>0</v>
      </c>
      <c r="MT49" s="98">
        <f>MT42*MS49</f>
        <v>0</v>
      </c>
      <c r="MU49" s="116">
        <f t="shared" si="727"/>
        <v>0</v>
      </c>
      <c r="MV49" s="90">
        <f>MV42</f>
        <v>3163.33</v>
      </c>
      <c r="MW49" s="117">
        <f t="shared" si="728"/>
        <v>0</v>
      </c>
      <c r="MX49" s="98">
        <f t="shared" si="729"/>
        <v>0</v>
      </c>
      <c r="MY49" s="98"/>
      <c r="MZ49" s="118"/>
      <c r="NA49" s="119" t="e">
        <f t="shared" si="730"/>
        <v>#DIV/0!</v>
      </c>
      <c r="NB49" s="231">
        <f t="shared" si="731"/>
        <v>0</v>
      </c>
      <c r="NC49" s="119">
        <f>NB49/NB42</f>
        <v>0</v>
      </c>
      <c r="ND49" s="98">
        <f>ND42*NC49</f>
        <v>0</v>
      </c>
      <c r="NE49" s="116">
        <f t="shared" si="732"/>
        <v>0</v>
      </c>
      <c r="NF49" s="90">
        <f>NF42</f>
        <v>2644.05</v>
      </c>
      <c r="NG49" s="117">
        <f t="shared" si="733"/>
        <v>0</v>
      </c>
      <c r="NH49" s="98">
        <f t="shared" si="734"/>
        <v>0</v>
      </c>
      <c r="NI49" s="98"/>
      <c r="NJ49" s="118"/>
      <c r="NK49" s="119" t="e">
        <f t="shared" si="735"/>
        <v>#DIV/0!</v>
      </c>
      <c r="NL49" s="231">
        <f t="shared" si="736"/>
        <v>0</v>
      </c>
      <c r="NM49" s="119">
        <f>NL49/NL42</f>
        <v>0</v>
      </c>
      <c r="NN49" s="98">
        <f>NN42*NM49</f>
        <v>0</v>
      </c>
      <c r="NO49" s="116">
        <f t="shared" si="737"/>
        <v>0</v>
      </c>
      <c r="NP49" s="90">
        <f>NP42</f>
        <v>3163.33</v>
      </c>
      <c r="NQ49" s="117">
        <f t="shared" si="738"/>
        <v>0</v>
      </c>
      <c r="NR49" s="98">
        <f t="shared" si="739"/>
        <v>0</v>
      </c>
      <c r="NS49" s="98"/>
      <c r="NT49" s="118"/>
      <c r="NU49" s="119" t="e">
        <f t="shared" si="740"/>
        <v>#DIV/0!</v>
      </c>
      <c r="NV49" s="231">
        <f t="shared" si="741"/>
        <v>0</v>
      </c>
      <c r="NW49" s="119">
        <f>NV49/NV42</f>
        <v>0</v>
      </c>
      <c r="NX49" s="98">
        <f>NX42*NW49</f>
        <v>0</v>
      </c>
      <c r="NY49" s="116">
        <f t="shared" si="742"/>
        <v>0</v>
      </c>
      <c r="NZ49" s="90">
        <f>NZ42</f>
        <v>3163.33</v>
      </c>
      <c r="OA49" s="117">
        <f t="shared" si="743"/>
        <v>0</v>
      </c>
      <c r="OB49" s="98">
        <f t="shared" si="744"/>
        <v>0</v>
      </c>
      <c r="OC49" s="98"/>
      <c r="OD49" s="118"/>
      <c r="OE49" s="119" t="e">
        <f t="shared" si="745"/>
        <v>#DIV/0!</v>
      </c>
      <c r="OF49" s="231">
        <f t="shared" si="746"/>
        <v>0</v>
      </c>
      <c r="OG49" s="119">
        <f>OF49/OF42</f>
        <v>0</v>
      </c>
      <c r="OH49" s="98">
        <f>OH42*OG49</f>
        <v>0</v>
      </c>
      <c r="OI49" s="116">
        <f t="shared" si="747"/>
        <v>0</v>
      </c>
      <c r="OJ49" s="90">
        <f>OJ42</f>
        <v>3163.33</v>
      </c>
      <c r="OK49" s="117">
        <f t="shared" si="748"/>
        <v>0</v>
      </c>
      <c r="OL49" s="98">
        <f t="shared" si="749"/>
        <v>0</v>
      </c>
      <c r="OM49" s="98"/>
      <c r="ON49" s="118"/>
      <c r="OO49" s="119" t="e">
        <f t="shared" si="750"/>
        <v>#DIV/0!</v>
      </c>
      <c r="OP49" s="231">
        <f t="shared" si="751"/>
        <v>0</v>
      </c>
      <c r="OQ49" s="119">
        <f>OP49/OP42</f>
        <v>0</v>
      </c>
      <c r="OR49" s="98">
        <f>OR42*OQ49</f>
        <v>0</v>
      </c>
      <c r="OS49" s="116">
        <f t="shared" si="752"/>
        <v>0</v>
      </c>
      <c r="OT49" s="90">
        <f>OT42</f>
        <v>2284.19</v>
      </c>
      <c r="OU49" s="117">
        <f t="shared" si="753"/>
        <v>0</v>
      </c>
      <c r="OV49" s="98">
        <f t="shared" si="754"/>
        <v>0</v>
      </c>
      <c r="OW49" s="98"/>
      <c r="OX49" s="118"/>
      <c r="OY49" s="119" t="e">
        <f t="shared" si="755"/>
        <v>#DIV/0!</v>
      </c>
      <c r="OZ49" s="231">
        <f t="shared" si="756"/>
        <v>0</v>
      </c>
      <c r="PA49" s="119">
        <f>OZ49/OZ42</f>
        <v>0</v>
      </c>
      <c r="PB49" s="98">
        <f>PB42*PA49</f>
        <v>0</v>
      </c>
      <c r="PC49" s="116">
        <f t="shared" si="757"/>
        <v>0</v>
      </c>
      <c r="PD49" s="90">
        <f>PD42</f>
        <v>3163.33</v>
      </c>
      <c r="PE49" s="117">
        <f t="shared" si="758"/>
        <v>0</v>
      </c>
      <c r="PF49" s="98">
        <f t="shared" si="759"/>
        <v>0</v>
      </c>
      <c r="PG49" s="98"/>
      <c r="PH49" s="118"/>
      <c r="PI49" s="119" t="e">
        <f t="shared" si="760"/>
        <v>#DIV/0!</v>
      </c>
      <c r="PJ49" s="231">
        <f t="shared" si="761"/>
        <v>0</v>
      </c>
      <c r="PK49" s="119">
        <f>PJ49/PJ42</f>
        <v>0</v>
      </c>
      <c r="PL49" s="98">
        <f>PL42*PK49</f>
        <v>0</v>
      </c>
      <c r="PM49" s="116">
        <f t="shared" si="762"/>
        <v>0</v>
      </c>
      <c r="PN49" s="90">
        <f>PN42</f>
        <v>3163.33</v>
      </c>
      <c r="PO49" s="117">
        <f t="shared" si="763"/>
        <v>0</v>
      </c>
      <c r="PP49" s="98">
        <f t="shared" si="764"/>
        <v>0</v>
      </c>
      <c r="PQ49" s="98"/>
      <c r="PR49" s="118"/>
      <c r="PS49" s="119" t="e">
        <f t="shared" si="765"/>
        <v>#DIV/0!</v>
      </c>
      <c r="PT49" s="231">
        <f t="shared" si="766"/>
        <v>0</v>
      </c>
      <c r="PU49" s="119">
        <f>PT49/PT42</f>
        <v>0</v>
      </c>
      <c r="PV49" s="98">
        <f>PV42*PU49</f>
        <v>0</v>
      </c>
      <c r="PW49" s="116">
        <f t="shared" si="767"/>
        <v>0</v>
      </c>
      <c r="PX49" s="90">
        <f>PX42</f>
        <v>3163.33</v>
      </c>
      <c r="PY49" s="117">
        <f t="shared" si="768"/>
        <v>0</v>
      </c>
      <c r="PZ49" s="98">
        <f t="shared" si="769"/>
        <v>0</v>
      </c>
      <c r="QA49" s="98"/>
      <c r="QB49" s="118"/>
      <c r="QC49" s="119" t="e">
        <f t="shared" si="770"/>
        <v>#DIV/0!</v>
      </c>
      <c r="QD49" s="231">
        <f t="shared" si="771"/>
        <v>0</v>
      </c>
      <c r="QE49" s="119" t="e">
        <f>QD49/QD42</f>
        <v>#DIV/0!</v>
      </c>
      <c r="QF49" s="98" t="e">
        <f>QF42*QE49</f>
        <v>#DIV/0!</v>
      </c>
      <c r="QG49" s="116">
        <f t="shared" si="772"/>
        <v>0</v>
      </c>
      <c r="QH49" s="90">
        <f>QH42</f>
        <v>0</v>
      </c>
      <c r="QI49" s="117">
        <f t="shared" si="773"/>
        <v>0</v>
      </c>
      <c r="QJ49" s="98">
        <f t="shared" si="774"/>
        <v>0</v>
      </c>
      <c r="QK49" s="98"/>
      <c r="QL49" s="118"/>
      <c r="QM49" s="119" t="e">
        <f t="shared" si="775"/>
        <v>#DIV/0!</v>
      </c>
      <c r="QN49" s="231">
        <f t="shared" si="776"/>
        <v>0</v>
      </c>
      <c r="QO49" s="119">
        <f>QN49/QN42</f>
        <v>0</v>
      </c>
      <c r="QP49" s="98">
        <f>QP42*QO49</f>
        <v>0</v>
      </c>
      <c r="QQ49" s="116">
        <f t="shared" si="777"/>
        <v>0</v>
      </c>
      <c r="QR49" s="90">
        <f>QR42</f>
        <v>3163.33</v>
      </c>
      <c r="QS49" s="117">
        <f t="shared" si="778"/>
        <v>0</v>
      </c>
      <c r="QT49" s="98">
        <f t="shared" si="779"/>
        <v>0</v>
      </c>
      <c r="QU49" s="98"/>
      <c r="QV49" s="118"/>
      <c r="QW49" s="119" t="e">
        <f t="shared" si="780"/>
        <v>#DIV/0!</v>
      </c>
      <c r="QX49" s="231">
        <f t="shared" si="781"/>
        <v>0</v>
      </c>
      <c r="QY49" s="119">
        <f>QX49/QX42</f>
        <v>0</v>
      </c>
      <c r="QZ49" s="98">
        <f>QZ42*QY49</f>
        <v>0</v>
      </c>
      <c r="RA49" s="116">
        <f t="shared" si="782"/>
        <v>0</v>
      </c>
      <c r="RB49" s="90">
        <f>RB42</f>
        <v>2644.05</v>
      </c>
      <c r="RC49" s="117">
        <f t="shared" si="783"/>
        <v>0</v>
      </c>
      <c r="RD49" s="98">
        <f t="shared" si="784"/>
        <v>0</v>
      </c>
      <c r="RE49" s="98"/>
      <c r="RF49" s="118"/>
      <c r="RG49" s="119" t="e">
        <f t="shared" si="785"/>
        <v>#DIV/0!</v>
      </c>
      <c r="RH49" s="231">
        <f t="shared" si="786"/>
        <v>0</v>
      </c>
      <c r="RI49" s="119">
        <f>RH49/RH42</f>
        <v>0</v>
      </c>
      <c r="RJ49" s="98">
        <f>RJ42*RI49</f>
        <v>0</v>
      </c>
      <c r="RK49" s="116">
        <f t="shared" si="787"/>
        <v>0</v>
      </c>
      <c r="RL49" s="90">
        <f>RL42</f>
        <v>3163.33</v>
      </c>
      <c r="RM49" s="117">
        <f t="shared" si="788"/>
        <v>0</v>
      </c>
      <c r="RN49" s="98">
        <f t="shared" si="789"/>
        <v>0</v>
      </c>
      <c r="RO49" s="98"/>
      <c r="RP49" s="118"/>
      <c r="RQ49" s="119" t="e">
        <f t="shared" si="790"/>
        <v>#DIV/0!</v>
      </c>
      <c r="RR49" s="231">
        <f t="shared" si="791"/>
        <v>0</v>
      </c>
      <c r="RS49" s="119">
        <f>RR49/RR42</f>
        <v>0</v>
      </c>
      <c r="RT49" s="98">
        <f>RT42*RS49</f>
        <v>0</v>
      </c>
      <c r="RU49" s="116">
        <f t="shared" si="792"/>
        <v>0</v>
      </c>
      <c r="RV49" s="90">
        <f>RV42</f>
        <v>3163.33</v>
      </c>
      <c r="RW49" s="117">
        <f t="shared" si="793"/>
        <v>0</v>
      </c>
      <c r="RX49" s="98">
        <f t="shared" si="794"/>
        <v>0</v>
      </c>
      <c r="RY49" s="98"/>
      <c r="RZ49" s="118"/>
      <c r="SA49" s="119" t="e">
        <f t="shared" si="795"/>
        <v>#DIV/0!</v>
      </c>
      <c r="SB49" s="231">
        <f t="shared" si="796"/>
        <v>0</v>
      </c>
      <c r="SC49" s="119">
        <f>SB49/SB42</f>
        <v>0</v>
      </c>
      <c r="SD49" s="98">
        <f>SD42*SC49</f>
        <v>0</v>
      </c>
      <c r="SE49" s="116">
        <f t="shared" si="797"/>
        <v>0</v>
      </c>
      <c r="SF49" s="90">
        <f>SF42</f>
        <v>3163.33</v>
      </c>
      <c r="SG49" s="117">
        <f t="shared" si="798"/>
        <v>0</v>
      </c>
      <c r="SH49" s="98">
        <f t="shared" si="799"/>
        <v>0</v>
      </c>
      <c r="SI49" s="98"/>
      <c r="SJ49" s="118"/>
      <c r="SK49" s="119" t="e">
        <f t="shared" si="800"/>
        <v>#DIV/0!</v>
      </c>
      <c r="SL49" s="231">
        <f t="shared" si="801"/>
        <v>0</v>
      </c>
      <c r="SM49" s="119">
        <f>SL49/SL42</f>
        <v>0</v>
      </c>
      <c r="SN49" s="98">
        <f>SN42*SM49</f>
        <v>0</v>
      </c>
      <c r="SO49" s="116">
        <f t="shared" si="802"/>
        <v>0</v>
      </c>
      <c r="SP49" s="90">
        <f>SP42</f>
        <v>0</v>
      </c>
      <c r="SQ49" s="117">
        <f t="shared" si="803"/>
        <v>0</v>
      </c>
      <c r="SR49" s="98">
        <f t="shared" si="804"/>
        <v>0</v>
      </c>
      <c r="SS49" s="98"/>
      <c r="ST49" s="118"/>
      <c r="SU49" s="119" t="e">
        <f t="shared" si="805"/>
        <v>#DIV/0!</v>
      </c>
      <c r="SV49" s="231">
        <f t="shared" si="806"/>
        <v>0</v>
      </c>
      <c r="SW49" s="119">
        <f>SV49/SV42</f>
        <v>0</v>
      </c>
      <c r="SX49" s="98">
        <f>SX42*SW49</f>
        <v>0</v>
      </c>
      <c r="SY49" s="116">
        <f t="shared" si="807"/>
        <v>0</v>
      </c>
      <c r="SZ49" s="90">
        <f>SZ42</f>
        <v>2644.05</v>
      </c>
      <c r="TA49" s="117">
        <f t="shared" si="808"/>
        <v>0</v>
      </c>
      <c r="TB49" s="98">
        <f t="shared" si="809"/>
        <v>0</v>
      </c>
      <c r="TC49" s="98"/>
      <c r="TD49" s="118"/>
      <c r="TE49" s="119" t="e">
        <f t="shared" si="810"/>
        <v>#DIV/0!</v>
      </c>
      <c r="TF49" s="231">
        <f t="shared" si="811"/>
        <v>0</v>
      </c>
      <c r="TG49" s="119">
        <f>TF49/TF42</f>
        <v>0</v>
      </c>
      <c r="TH49" s="98">
        <f>TH42*TG49</f>
        <v>0</v>
      </c>
      <c r="TI49" s="116">
        <f t="shared" si="812"/>
        <v>0</v>
      </c>
      <c r="TJ49" s="90">
        <f>TJ42</f>
        <v>3163.33</v>
      </c>
      <c r="TK49" s="117">
        <f t="shared" si="813"/>
        <v>0</v>
      </c>
      <c r="TL49" s="98">
        <f t="shared" si="814"/>
        <v>0</v>
      </c>
      <c r="TM49" s="98"/>
      <c r="TN49" s="118"/>
      <c r="TO49" s="119" t="e">
        <f t="shared" si="815"/>
        <v>#DIV/0!</v>
      </c>
      <c r="TP49" s="231">
        <f t="shared" si="816"/>
        <v>0</v>
      </c>
      <c r="TQ49" s="119">
        <f>TP49/TP42</f>
        <v>0</v>
      </c>
      <c r="TR49" s="98">
        <f>TR42*TQ49</f>
        <v>0</v>
      </c>
      <c r="TS49" s="116">
        <f t="shared" si="817"/>
        <v>0</v>
      </c>
      <c r="TT49" s="90">
        <f>TT42</f>
        <v>3163.33</v>
      </c>
      <c r="TU49" s="117">
        <f t="shared" si="818"/>
        <v>0</v>
      </c>
      <c r="TV49" s="98">
        <f t="shared" si="819"/>
        <v>0</v>
      </c>
      <c r="TW49" s="98"/>
      <c r="TX49" s="118"/>
      <c r="TY49" s="119" t="e">
        <f t="shared" si="820"/>
        <v>#DIV/0!</v>
      </c>
      <c r="TZ49" s="231">
        <f t="shared" si="821"/>
        <v>0</v>
      </c>
      <c r="UA49" s="119">
        <f>TZ49/TZ42</f>
        <v>0</v>
      </c>
      <c r="UB49" s="98">
        <f>UB42*UA49</f>
        <v>0</v>
      </c>
      <c r="UC49" s="116">
        <f t="shared" si="822"/>
        <v>0</v>
      </c>
      <c r="UD49" s="90">
        <f>UD42</f>
        <v>2644.05</v>
      </c>
      <c r="UE49" s="117">
        <f t="shared" si="823"/>
        <v>0</v>
      </c>
      <c r="UF49" s="98">
        <f t="shared" si="824"/>
        <v>0</v>
      </c>
      <c r="UG49" s="98"/>
      <c r="UH49" s="118"/>
      <c r="UI49" s="119" t="e">
        <f t="shared" si="825"/>
        <v>#DIV/0!</v>
      </c>
      <c r="UJ49" s="231">
        <f t="shared" si="826"/>
        <v>0</v>
      </c>
      <c r="UK49" s="119">
        <f>UJ49/UJ42</f>
        <v>0</v>
      </c>
      <c r="UL49" s="98">
        <f>UL42*UK49</f>
        <v>0</v>
      </c>
      <c r="UM49" s="116">
        <f t="shared" si="827"/>
        <v>0</v>
      </c>
      <c r="UN49" s="90">
        <f>UN42</f>
        <v>2644.05</v>
      </c>
      <c r="UO49" s="117">
        <f t="shared" si="828"/>
        <v>0</v>
      </c>
      <c r="UP49" s="98">
        <f t="shared" si="829"/>
        <v>0</v>
      </c>
      <c r="UQ49" s="98"/>
      <c r="UR49" s="118"/>
      <c r="US49" s="119" t="e">
        <f t="shared" si="830"/>
        <v>#DIV/0!</v>
      </c>
      <c r="UT49" s="231">
        <f t="shared" si="831"/>
        <v>0</v>
      </c>
      <c r="UU49" s="119">
        <f>UT49/UT42</f>
        <v>0</v>
      </c>
      <c r="UV49" s="98">
        <f>UV42*UU49</f>
        <v>0</v>
      </c>
      <c r="UW49" s="116">
        <f t="shared" si="832"/>
        <v>0</v>
      </c>
      <c r="UX49" s="90">
        <f>UX42</f>
        <v>2644.05</v>
      </c>
      <c r="UY49" s="117">
        <f t="shared" si="833"/>
        <v>0</v>
      </c>
      <c r="UZ49" s="98">
        <f t="shared" si="834"/>
        <v>0</v>
      </c>
      <c r="VA49" s="98"/>
      <c r="VB49" s="118"/>
      <c r="VC49" s="119" t="e">
        <f t="shared" si="835"/>
        <v>#DIV/0!</v>
      </c>
      <c r="VD49" s="231">
        <f t="shared" si="836"/>
        <v>0</v>
      </c>
      <c r="VE49" s="119">
        <f>VD49/VD42</f>
        <v>0</v>
      </c>
      <c r="VF49" s="98">
        <f>VF42*VE49</f>
        <v>0</v>
      </c>
      <c r="VG49" s="116">
        <f t="shared" si="837"/>
        <v>0</v>
      </c>
      <c r="VH49" s="90">
        <f>VH42</f>
        <v>2644.05</v>
      </c>
      <c r="VI49" s="117">
        <f t="shared" si="838"/>
        <v>0</v>
      </c>
      <c r="VJ49" s="98">
        <f t="shared" si="839"/>
        <v>0</v>
      </c>
      <c r="VK49" s="98"/>
      <c r="VL49" s="118"/>
      <c r="VM49" s="119" t="e">
        <f t="shared" si="840"/>
        <v>#DIV/0!</v>
      </c>
      <c r="VN49" s="231">
        <f t="shared" si="841"/>
        <v>0</v>
      </c>
      <c r="VO49" s="119">
        <f>VN49/VN42</f>
        <v>0</v>
      </c>
      <c r="VP49" s="98">
        <f>VP42*VO49</f>
        <v>0</v>
      </c>
      <c r="VQ49" s="116">
        <f t="shared" si="842"/>
        <v>0</v>
      </c>
      <c r="VR49" s="90">
        <f>VR42</f>
        <v>2644.05</v>
      </c>
      <c r="VS49" s="117">
        <f t="shared" si="843"/>
        <v>0</v>
      </c>
      <c r="VT49" s="98">
        <f t="shared" si="844"/>
        <v>0</v>
      </c>
      <c r="VU49" s="98"/>
      <c r="VV49" s="118"/>
      <c r="VW49" s="119" t="e">
        <f t="shared" si="845"/>
        <v>#DIV/0!</v>
      </c>
      <c r="VX49" s="231">
        <f t="shared" si="846"/>
        <v>0</v>
      </c>
      <c r="VY49" s="119">
        <f>VX49/VX42</f>
        <v>0</v>
      </c>
      <c r="VZ49" s="98">
        <f>VZ42*VY49</f>
        <v>0</v>
      </c>
      <c r="WA49" s="116">
        <f t="shared" si="847"/>
        <v>0</v>
      </c>
      <c r="WB49" s="90">
        <f>WB42</f>
        <v>2644.05</v>
      </c>
      <c r="WC49" s="117">
        <f t="shared" si="848"/>
        <v>0</v>
      </c>
      <c r="WD49" s="98">
        <f t="shared" si="849"/>
        <v>0</v>
      </c>
      <c r="WE49" s="98"/>
      <c r="WF49" s="118"/>
      <c r="WG49" s="119" t="e">
        <f t="shared" si="850"/>
        <v>#DIV/0!</v>
      </c>
      <c r="WH49" s="213">
        <f t="shared" si="851"/>
        <v>0</v>
      </c>
      <c r="WI49" s="119">
        <f>WH49/WH42</f>
        <v>0</v>
      </c>
      <c r="WJ49" s="98">
        <f>WJ42*WI49</f>
        <v>0</v>
      </c>
      <c r="WK49" s="116">
        <f t="shared" si="852"/>
        <v>0</v>
      </c>
      <c r="WL49" s="90">
        <f>WL42</f>
        <v>2912.92</v>
      </c>
      <c r="WM49" s="117">
        <f t="shared" si="853"/>
        <v>0</v>
      </c>
      <c r="WN49" s="98">
        <f t="shared" si="854"/>
        <v>0</v>
      </c>
      <c r="WO49" s="98"/>
      <c r="WP49" s="118"/>
    </row>
    <row r="50" spans="1:614" ht="48" x14ac:dyDescent="0.25">
      <c r="A50" s="5"/>
      <c r="B50" s="91" t="s">
        <v>426</v>
      </c>
      <c r="C50" s="12" t="s">
        <v>752</v>
      </c>
      <c r="D50" s="12" t="s">
        <v>439</v>
      </c>
      <c r="E50" s="4" t="s">
        <v>35</v>
      </c>
      <c r="F50" s="231">
        <f t="shared" si="551"/>
        <v>0</v>
      </c>
      <c r="G50" s="119">
        <f>F50/F42</f>
        <v>0</v>
      </c>
      <c r="H50" s="98">
        <f>H42*G50</f>
        <v>0</v>
      </c>
      <c r="I50" s="116">
        <f t="shared" si="552"/>
        <v>0</v>
      </c>
      <c r="J50" s="90">
        <f>J42</f>
        <v>2644.05</v>
      </c>
      <c r="K50" s="117">
        <f t="shared" si="553"/>
        <v>0</v>
      </c>
      <c r="L50" s="98">
        <f t="shared" si="554"/>
        <v>0</v>
      </c>
      <c r="M50" s="98"/>
      <c r="N50" s="118"/>
      <c r="O50" s="119">
        <f t="shared" si="555"/>
        <v>0</v>
      </c>
      <c r="P50" s="231">
        <f t="shared" si="556"/>
        <v>52</v>
      </c>
      <c r="Q50" s="119">
        <f>P50/P42</f>
        <v>0.12264</v>
      </c>
      <c r="R50" s="98">
        <f>R42*Q50</f>
        <v>71.78</v>
      </c>
      <c r="S50" s="116">
        <f t="shared" si="557"/>
        <v>1.3803846200000001</v>
      </c>
      <c r="T50" s="90">
        <f>T42</f>
        <v>2644.05</v>
      </c>
      <c r="U50" s="117">
        <f t="shared" si="558"/>
        <v>3649.8059499999999</v>
      </c>
      <c r="V50" s="98">
        <f t="shared" si="559"/>
        <v>189789.91</v>
      </c>
      <c r="W50" s="98"/>
      <c r="X50" s="118"/>
      <c r="Y50" s="119">
        <f t="shared" si="560"/>
        <v>0.85080999999999996</v>
      </c>
      <c r="Z50" s="231">
        <f t="shared" si="561"/>
        <v>0</v>
      </c>
      <c r="AA50" s="119">
        <f>Z50/Z42</f>
        <v>0</v>
      </c>
      <c r="AB50" s="98">
        <f>AB42*AA50</f>
        <v>0</v>
      </c>
      <c r="AC50" s="116">
        <f t="shared" si="562"/>
        <v>0</v>
      </c>
      <c r="AD50" s="90">
        <f>AD42</f>
        <v>2644.05</v>
      </c>
      <c r="AE50" s="117">
        <f t="shared" si="563"/>
        <v>0</v>
      </c>
      <c r="AF50" s="98">
        <f t="shared" si="564"/>
        <v>0</v>
      </c>
      <c r="AG50" s="98"/>
      <c r="AH50" s="118"/>
      <c r="AI50" s="119">
        <f t="shared" si="565"/>
        <v>0</v>
      </c>
      <c r="AJ50" s="231">
        <f t="shared" si="566"/>
        <v>13</v>
      </c>
      <c r="AK50" s="119">
        <f>AJ50/AJ42</f>
        <v>4.981E-2</v>
      </c>
      <c r="AL50" s="98">
        <f>AL42*AK50</f>
        <v>26.4</v>
      </c>
      <c r="AM50" s="116">
        <f t="shared" si="567"/>
        <v>2.0307692300000002</v>
      </c>
      <c r="AN50" s="90">
        <f>AN42</f>
        <v>2644.05</v>
      </c>
      <c r="AO50" s="117">
        <f t="shared" si="568"/>
        <v>5369.4553800000003</v>
      </c>
      <c r="AP50" s="98">
        <f t="shared" si="569"/>
        <v>69802.92</v>
      </c>
      <c r="AQ50" s="98"/>
      <c r="AR50" s="118"/>
      <c r="AS50" s="119">
        <f t="shared" si="570"/>
        <v>1.2516799999999999</v>
      </c>
      <c r="AT50" s="231">
        <f t="shared" si="571"/>
        <v>0</v>
      </c>
      <c r="AU50" s="119">
        <f>AT50/AT42</f>
        <v>0</v>
      </c>
      <c r="AV50" s="98">
        <f>AV42*AU50</f>
        <v>0</v>
      </c>
      <c r="AW50" s="116">
        <f t="shared" si="572"/>
        <v>0</v>
      </c>
      <c r="AX50" s="90">
        <f>AX42</f>
        <v>2644.05</v>
      </c>
      <c r="AY50" s="117">
        <f t="shared" si="573"/>
        <v>0</v>
      </c>
      <c r="AZ50" s="98">
        <f t="shared" si="574"/>
        <v>0</v>
      </c>
      <c r="BA50" s="98"/>
      <c r="BB50" s="118"/>
      <c r="BC50" s="119">
        <f t="shared" si="575"/>
        <v>0</v>
      </c>
      <c r="BD50" s="231">
        <f t="shared" si="576"/>
        <v>0</v>
      </c>
      <c r="BE50" s="119" t="e">
        <f>BD50/BD42</f>
        <v>#DIV/0!</v>
      </c>
      <c r="BF50" s="98" t="e">
        <f>BF42*BE50</f>
        <v>#DIV/0!</v>
      </c>
      <c r="BG50" s="116">
        <f t="shared" si="577"/>
        <v>0</v>
      </c>
      <c r="BH50" s="90">
        <f>BH42</f>
        <v>0</v>
      </c>
      <c r="BI50" s="117">
        <f t="shared" si="578"/>
        <v>0</v>
      </c>
      <c r="BJ50" s="98">
        <f t="shared" si="579"/>
        <v>0</v>
      </c>
      <c r="BK50" s="98"/>
      <c r="BL50" s="118"/>
      <c r="BM50" s="119">
        <f t="shared" si="580"/>
        <v>0</v>
      </c>
      <c r="BN50" s="231">
        <f t="shared" si="581"/>
        <v>0</v>
      </c>
      <c r="BO50" s="119">
        <f>BN50/BN42</f>
        <v>0</v>
      </c>
      <c r="BP50" s="98">
        <f>BP42*BO50</f>
        <v>0</v>
      </c>
      <c r="BQ50" s="116">
        <f t="shared" si="582"/>
        <v>0</v>
      </c>
      <c r="BR50" s="90">
        <f>BR42</f>
        <v>3050</v>
      </c>
      <c r="BS50" s="117">
        <f t="shared" si="583"/>
        <v>0</v>
      </c>
      <c r="BT50" s="98">
        <f t="shared" si="584"/>
        <v>0</v>
      </c>
      <c r="BU50" s="98"/>
      <c r="BV50" s="118"/>
      <c r="BW50" s="119">
        <f t="shared" si="585"/>
        <v>0</v>
      </c>
      <c r="BX50" s="231">
        <f t="shared" si="586"/>
        <v>0</v>
      </c>
      <c r="BY50" s="119" t="e">
        <f>BX50/BX42</f>
        <v>#DIV/0!</v>
      </c>
      <c r="BZ50" s="98" t="e">
        <f>BZ42*BY50</f>
        <v>#DIV/0!</v>
      </c>
      <c r="CA50" s="116">
        <f t="shared" si="587"/>
        <v>0</v>
      </c>
      <c r="CB50" s="90">
        <f>CB42</f>
        <v>0</v>
      </c>
      <c r="CC50" s="117">
        <f t="shared" si="588"/>
        <v>0</v>
      </c>
      <c r="CD50" s="98">
        <f t="shared" si="589"/>
        <v>0</v>
      </c>
      <c r="CE50" s="98"/>
      <c r="CF50" s="118"/>
      <c r="CG50" s="119">
        <f t="shared" si="590"/>
        <v>0</v>
      </c>
      <c r="CH50" s="231">
        <f t="shared" si="591"/>
        <v>14</v>
      </c>
      <c r="CI50" s="119">
        <f>CH50/CH42</f>
        <v>8.8050000000000003E-2</v>
      </c>
      <c r="CJ50" s="98">
        <f>CJ42*CI50</f>
        <v>20.84</v>
      </c>
      <c r="CK50" s="116">
        <f t="shared" si="592"/>
        <v>1.4885714299999999</v>
      </c>
      <c r="CL50" s="90">
        <f>CL42</f>
        <v>2644.05</v>
      </c>
      <c r="CM50" s="117">
        <f t="shared" si="593"/>
        <v>3935.8572899999999</v>
      </c>
      <c r="CN50" s="98">
        <f t="shared" si="594"/>
        <v>55102</v>
      </c>
      <c r="CO50" s="98"/>
      <c r="CP50" s="118"/>
      <c r="CQ50" s="119">
        <f t="shared" si="595"/>
        <v>0.91749999999999998</v>
      </c>
      <c r="CR50" s="231">
        <f t="shared" si="596"/>
        <v>0</v>
      </c>
      <c r="CS50" s="119" t="e">
        <f>CR50/CR42</f>
        <v>#DIV/0!</v>
      </c>
      <c r="CT50" s="98" t="e">
        <f>CT42*CS50</f>
        <v>#DIV/0!</v>
      </c>
      <c r="CU50" s="116">
        <f t="shared" si="597"/>
        <v>0</v>
      </c>
      <c r="CV50" s="90">
        <f>CV42</f>
        <v>0</v>
      </c>
      <c r="CW50" s="117">
        <f t="shared" si="598"/>
        <v>0</v>
      </c>
      <c r="CX50" s="98">
        <f t="shared" si="599"/>
        <v>0</v>
      </c>
      <c r="CY50" s="98"/>
      <c r="CZ50" s="118"/>
      <c r="DA50" s="119">
        <f t="shared" si="600"/>
        <v>0</v>
      </c>
      <c r="DB50" s="231">
        <f t="shared" si="601"/>
        <v>0</v>
      </c>
      <c r="DC50" s="119">
        <f>DB50/DB42</f>
        <v>0</v>
      </c>
      <c r="DD50" s="98">
        <f>DD42*DC50</f>
        <v>0</v>
      </c>
      <c r="DE50" s="116">
        <f t="shared" si="602"/>
        <v>0</v>
      </c>
      <c r="DF50" s="90">
        <f>DF42</f>
        <v>3163.33</v>
      </c>
      <c r="DG50" s="117">
        <f t="shared" si="603"/>
        <v>0</v>
      </c>
      <c r="DH50" s="98">
        <f t="shared" si="604"/>
        <v>0</v>
      </c>
      <c r="DI50" s="98"/>
      <c r="DJ50" s="118"/>
      <c r="DK50" s="119">
        <f t="shared" si="605"/>
        <v>0</v>
      </c>
      <c r="DL50" s="231">
        <f t="shared" si="606"/>
        <v>40</v>
      </c>
      <c r="DM50" s="119">
        <f>DL50/DL42</f>
        <v>0.14652000000000001</v>
      </c>
      <c r="DN50" s="98">
        <f>DN42*DM50</f>
        <v>75.319999999999993</v>
      </c>
      <c r="DO50" s="116">
        <f t="shared" si="607"/>
        <v>1.883</v>
      </c>
      <c r="DP50" s="90">
        <f>DP42</f>
        <v>3163.33</v>
      </c>
      <c r="DQ50" s="117">
        <f t="shared" si="608"/>
        <v>5956.5503900000003</v>
      </c>
      <c r="DR50" s="98">
        <f t="shared" si="609"/>
        <v>238262.02</v>
      </c>
      <c r="DS50" s="98"/>
      <c r="DT50" s="118"/>
      <c r="DU50" s="119">
        <f t="shared" si="610"/>
        <v>1.3885400000000001</v>
      </c>
      <c r="DV50" s="231">
        <f t="shared" si="611"/>
        <v>0</v>
      </c>
      <c r="DW50" s="119">
        <f>DV50/DV42</f>
        <v>0</v>
      </c>
      <c r="DX50" s="98">
        <f>DX42*DW50</f>
        <v>0</v>
      </c>
      <c r="DY50" s="116">
        <f t="shared" si="612"/>
        <v>0</v>
      </c>
      <c r="DZ50" s="90">
        <f>DZ42</f>
        <v>3163.33</v>
      </c>
      <c r="EA50" s="117">
        <f t="shared" si="613"/>
        <v>0</v>
      </c>
      <c r="EB50" s="98">
        <f t="shared" si="614"/>
        <v>0</v>
      </c>
      <c r="EC50" s="98"/>
      <c r="ED50" s="118"/>
      <c r="EE50" s="119">
        <f t="shared" si="615"/>
        <v>0</v>
      </c>
      <c r="EF50" s="231">
        <f t="shared" si="616"/>
        <v>51</v>
      </c>
      <c r="EG50" s="119">
        <f>EF50/EF42</f>
        <v>1</v>
      </c>
      <c r="EH50" s="98">
        <f>EH42*EG50</f>
        <v>0</v>
      </c>
      <c r="EI50" s="116">
        <f t="shared" si="617"/>
        <v>0</v>
      </c>
      <c r="EJ50" s="90">
        <f>EJ42</f>
        <v>0</v>
      </c>
      <c r="EK50" s="117">
        <f t="shared" si="618"/>
        <v>0</v>
      </c>
      <c r="EL50" s="98">
        <f t="shared" si="619"/>
        <v>0</v>
      </c>
      <c r="EM50" s="98"/>
      <c r="EN50" s="118"/>
      <c r="EO50" s="119">
        <f t="shared" si="620"/>
        <v>0</v>
      </c>
      <c r="EP50" s="231">
        <f t="shared" si="621"/>
        <v>0</v>
      </c>
      <c r="EQ50" s="119">
        <f>EP50/EP42</f>
        <v>0</v>
      </c>
      <c r="ER50" s="98">
        <f>ER42*EQ50</f>
        <v>0</v>
      </c>
      <c r="ES50" s="116">
        <f t="shared" si="622"/>
        <v>0</v>
      </c>
      <c r="ET50" s="90">
        <f>ET42</f>
        <v>3163.33</v>
      </c>
      <c r="EU50" s="117">
        <f t="shared" si="623"/>
        <v>0</v>
      </c>
      <c r="EV50" s="98">
        <f t="shared" si="624"/>
        <v>0</v>
      </c>
      <c r="EW50" s="98"/>
      <c r="EX50" s="118"/>
      <c r="EY50" s="119">
        <f t="shared" si="625"/>
        <v>0</v>
      </c>
      <c r="EZ50" s="231">
        <f t="shared" si="626"/>
        <v>0</v>
      </c>
      <c r="FA50" s="119">
        <f>EZ50/EZ42</f>
        <v>0</v>
      </c>
      <c r="FB50" s="98">
        <f>FB42*FA50</f>
        <v>0</v>
      </c>
      <c r="FC50" s="116">
        <f t="shared" si="627"/>
        <v>0</v>
      </c>
      <c r="FD50" s="90">
        <f>FD42</f>
        <v>0</v>
      </c>
      <c r="FE50" s="117">
        <f t="shared" si="628"/>
        <v>0</v>
      </c>
      <c r="FF50" s="98">
        <f t="shared" si="629"/>
        <v>0</v>
      </c>
      <c r="FG50" s="98"/>
      <c r="FH50" s="118"/>
      <c r="FI50" s="119">
        <f t="shared" si="630"/>
        <v>0</v>
      </c>
      <c r="FJ50" s="231">
        <f t="shared" si="631"/>
        <v>0</v>
      </c>
      <c r="FK50" s="119">
        <f>FJ50/FJ42</f>
        <v>0</v>
      </c>
      <c r="FL50" s="98">
        <f>FL42*FK50</f>
        <v>0</v>
      </c>
      <c r="FM50" s="116">
        <f t="shared" si="632"/>
        <v>0</v>
      </c>
      <c r="FN50" s="90">
        <f>FN42</f>
        <v>2644.05</v>
      </c>
      <c r="FO50" s="117">
        <f t="shared" si="633"/>
        <v>0</v>
      </c>
      <c r="FP50" s="98">
        <f t="shared" si="634"/>
        <v>0</v>
      </c>
      <c r="FQ50" s="98"/>
      <c r="FR50" s="118"/>
      <c r="FS50" s="119">
        <f t="shared" si="635"/>
        <v>0</v>
      </c>
      <c r="FT50" s="231">
        <f t="shared" si="636"/>
        <v>0</v>
      </c>
      <c r="FU50" s="119">
        <f>FT50/FT42</f>
        <v>0</v>
      </c>
      <c r="FV50" s="98">
        <f>FV42*FU50</f>
        <v>0</v>
      </c>
      <c r="FW50" s="116">
        <f t="shared" si="637"/>
        <v>0</v>
      </c>
      <c r="FX50" s="90">
        <f>FX42</f>
        <v>3163.33</v>
      </c>
      <c r="FY50" s="117">
        <f t="shared" si="638"/>
        <v>0</v>
      </c>
      <c r="FZ50" s="98">
        <f t="shared" si="639"/>
        <v>0</v>
      </c>
      <c r="GA50" s="98"/>
      <c r="GB50" s="118"/>
      <c r="GC50" s="119">
        <f t="shared" si="640"/>
        <v>0</v>
      </c>
      <c r="GD50" s="231">
        <f t="shared" si="641"/>
        <v>0</v>
      </c>
      <c r="GE50" s="119">
        <f>GD50/GD42</f>
        <v>0</v>
      </c>
      <c r="GF50" s="98">
        <f>GF42*GE50</f>
        <v>0</v>
      </c>
      <c r="GG50" s="116">
        <f t="shared" si="642"/>
        <v>0</v>
      </c>
      <c r="GH50" s="90">
        <f>GH42</f>
        <v>3163.33</v>
      </c>
      <c r="GI50" s="117">
        <f t="shared" si="643"/>
        <v>0</v>
      </c>
      <c r="GJ50" s="98">
        <f t="shared" si="644"/>
        <v>0</v>
      </c>
      <c r="GK50" s="98"/>
      <c r="GL50" s="118"/>
      <c r="GM50" s="119">
        <f t="shared" si="645"/>
        <v>0</v>
      </c>
      <c r="GN50" s="231">
        <f t="shared" si="646"/>
        <v>0</v>
      </c>
      <c r="GO50" s="119">
        <f>GN50/GN42</f>
        <v>0</v>
      </c>
      <c r="GP50" s="98">
        <f>GP42*GO50</f>
        <v>0</v>
      </c>
      <c r="GQ50" s="116">
        <f t="shared" si="647"/>
        <v>0</v>
      </c>
      <c r="GR50" s="90">
        <f>GR42</f>
        <v>2644.05</v>
      </c>
      <c r="GS50" s="117">
        <f t="shared" si="648"/>
        <v>0</v>
      </c>
      <c r="GT50" s="98">
        <f t="shared" si="649"/>
        <v>0</v>
      </c>
      <c r="GU50" s="98"/>
      <c r="GV50" s="118"/>
      <c r="GW50" s="119">
        <f t="shared" si="650"/>
        <v>0</v>
      </c>
      <c r="GX50" s="231">
        <f t="shared" si="651"/>
        <v>95</v>
      </c>
      <c r="GY50" s="119">
        <f>GX50/GX42</f>
        <v>1</v>
      </c>
      <c r="GZ50" s="98">
        <f>GZ42*GY50</f>
        <v>164.85</v>
      </c>
      <c r="HA50" s="116">
        <f t="shared" si="652"/>
        <v>1.7352631599999999</v>
      </c>
      <c r="HB50" s="90">
        <f>HB42</f>
        <v>2644.05</v>
      </c>
      <c r="HC50" s="117">
        <f t="shared" si="653"/>
        <v>4588.1225599999998</v>
      </c>
      <c r="HD50" s="98">
        <f t="shared" si="654"/>
        <v>435871.64</v>
      </c>
      <c r="HE50" s="98"/>
      <c r="HF50" s="118"/>
      <c r="HG50" s="119">
        <f t="shared" si="655"/>
        <v>1.06955</v>
      </c>
      <c r="HH50" s="231">
        <f t="shared" si="656"/>
        <v>0</v>
      </c>
      <c r="HI50" s="119">
        <f>HH50/HH42</f>
        <v>0</v>
      </c>
      <c r="HJ50" s="98">
        <f>HJ42*HI50</f>
        <v>0</v>
      </c>
      <c r="HK50" s="116">
        <f t="shared" si="657"/>
        <v>0</v>
      </c>
      <c r="HL50" s="90">
        <f>HL42</f>
        <v>2644.05</v>
      </c>
      <c r="HM50" s="117">
        <f t="shared" si="658"/>
        <v>0</v>
      </c>
      <c r="HN50" s="98">
        <f t="shared" si="659"/>
        <v>0</v>
      </c>
      <c r="HO50" s="98"/>
      <c r="HP50" s="118"/>
      <c r="HQ50" s="119">
        <f t="shared" si="660"/>
        <v>0</v>
      </c>
      <c r="HR50" s="231">
        <f t="shared" si="661"/>
        <v>10</v>
      </c>
      <c r="HS50" s="119">
        <f>HR50/HR42</f>
        <v>3.61E-2</v>
      </c>
      <c r="HT50" s="98">
        <f>HT42*HS50</f>
        <v>9.4499999999999993</v>
      </c>
      <c r="HU50" s="116">
        <f t="shared" si="662"/>
        <v>0.94499999999999995</v>
      </c>
      <c r="HV50" s="90">
        <f>HV42</f>
        <v>2644.05</v>
      </c>
      <c r="HW50" s="117">
        <f t="shared" si="663"/>
        <v>2498.62725</v>
      </c>
      <c r="HX50" s="98">
        <f t="shared" si="664"/>
        <v>24986.27</v>
      </c>
      <c r="HY50" s="98"/>
      <c r="HZ50" s="118"/>
      <c r="IA50" s="119">
        <f t="shared" si="665"/>
        <v>0.58245999999999998</v>
      </c>
      <c r="IB50" s="231">
        <f t="shared" si="666"/>
        <v>0</v>
      </c>
      <c r="IC50" s="119">
        <f>IB50/IB42</f>
        <v>0</v>
      </c>
      <c r="ID50" s="98">
        <f>ID42*IC50</f>
        <v>0</v>
      </c>
      <c r="IE50" s="116">
        <f t="shared" si="667"/>
        <v>0</v>
      </c>
      <c r="IF50" s="90">
        <f>IF42</f>
        <v>3163.33</v>
      </c>
      <c r="IG50" s="117">
        <f t="shared" si="668"/>
        <v>0</v>
      </c>
      <c r="IH50" s="98">
        <f t="shared" si="669"/>
        <v>0</v>
      </c>
      <c r="II50" s="98"/>
      <c r="IJ50" s="118"/>
      <c r="IK50" s="119">
        <f t="shared" si="670"/>
        <v>0</v>
      </c>
      <c r="IL50" s="231">
        <f t="shared" si="671"/>
        <v>23</v>
      </c>
      <c r="IM50" s="119">
        <f>IL50/IL42</f>
        <v>0.14374999999999999</v>
      </c>
      <c r="IN50" s="98">
        <f>IN42*IM50</f>
        <v>48.88</v>
      </c>
      <c r="IO50" s="116">
        <f t="shared" si="672"/>
        <v>2.12521739</v>
      </c>
      <c r="IP50" s="90">
        <f>IP42</f>
        <v>3163.33</v>
      </c>
      <c r="IQ50" s="117">
        <f t="shared" si="673"/>
        <v>6722.7639300000001</v>
      </c>
      <c r="IR50" s="98">
        <f t="shared" si="674"/>
        <v>154623.57</v>
      </c>
      <c r="IS50" s="98"/>
      <c r="IT50" s="118"/>
      <c r="IU50" s="119">
        <f t="shared" si="675"/>
        <v>1.5671600000000001</v>
      </c>
      <c r="IV50" s="231">
        <f t="shared" si="676"/>
        <v>0</v>
      </c>
      <c r="IW50" s="119">
        <f>IV50/IV42</f>
        <v>0</v>
      </c>
      <c r="IX50" s="98">
        <f>IX42*IW50</f>
        <v>0</v>
      </c>
      <c r="IY50" s="116">
        <f t="shared" si="677"/>
        <v>0</v>
      </c>
      <c r="IZ50" s="90">
        <f>IZ42</f>
        <v>3163.33</v>
      </c>
      <c r="JA50" s="117">
        <f t="shared" si="678"/>
        <v>0</v>
      </c>
      <c r="JB50" s="98">
        <f t="shared" si="679"/>
        <v>0</v>
      </c>
      <c r="JC50" s="98"/>
      <c r="JD50" s="118"/>
      <c r="JE50" s="119">
        <f t="shared" si="680"/>
        <v>0</v>
      </c>
      <c r="JF50" s="231">
        <f t="shared" si="681"/>
        <v>0</v>
      </c>
      <c r="JG50" s="119">
        <f>JF50/JF42</f>
        <v>0</v>
      </c>
      <c r="JH50" s="98">
        <f>JH42*JG50</f>
        <v>0</v>
      </c>
      <c r="JI50" s="116">
        <f t="shared" si="682"/>
        <v>0</v>
      </c>
      <c r="JJ50" s="90">
        <f>JJ42</f>
        <v>3158.77</v>
      </c>
      <c r="JK50" s="117">
        <f t="shared" si="683"/>
        <v>0</v>
      </c>
      <c r="JL50" s="98">
        <f t="shared" si="684"/>
        <v>0</v>
      </c>
      <c r="JM50" s="98"/>
      <c r="JN50" s="118"/>
      <c r="JO50" s="119">
        <f t="shared" si="685"/>
        <v>0</v>
      </c>
      <c r="JP50" s="231">
        <f t="shared" si="686"/>
        <v>36</v>
      </c>
      <c r="JQ50" s="119">
        <f>JP50/JP42</f>
        <v>0.13235</v>
      </c>
      <c r="JR50" s="98">
        <f>JR42*JQ50</f>
        <v>39.71</v>
      </c>
      <c r="JS50" s="116">
        <f t="shared" si="687"/>
        <v>1.10305556</v>
      </c>
      <c r="JT50" s="90">
        <f>JT42</f>
        <v>3163.33</v>
      </c>
      <c r="JU50" s="117">
        <f t="shared" si="688"/>
        <v>3489.3287399999999</v>
      </c>
      <c r="JV50" s="98">
        <f t="shared" si="689"/>
        <v>125615.83</v>
      </c>
      <c r="JW50" s="98"/>
      <c r="JX50" s="118"/>
      <c r="JY50" s="119">
        <f t="shared" si="690"/>
        <v>0.81340000000000001</v>
      </c>
      <c r="JZ50" s="231">
        <f t="shared" si="691"/>
        <v>0</v>
      </c>
      <c r="KA50" s="119" t="e">
        <f>JZ50/JZ42</f>
        <v>#DIV/0!</v>
      </c>
      <c r="KB50" s="98" t="e">
        <f>KB42*KA50</f>
        <v>#DIV/0!</v>
      </c>
      <c r="KC50" s="116">
        <f t="shared" si="692"/>
        <v>0</v>
      </c>
      <c r="KD50" s="90">
        <f>KD42</f>
        <v>0</v>
      </c>
      <c r="KE50" s="117">
        <f t="shared" si="693"/>
        <v>0</v>
      </c>
      <c r="KF50" s="98">
        <f t="shared" si="694"/>
        <v>0</v>
      </c>
      <c r="KG50" s="98"/>
      <c r="KH50" s="118"/>
      <c r="KI50" s="119">
        <f t="shared" si="695"/>
        <v>0</v>
      </c>
      <c r="KJ50" s="231">
        <f t="shared" si="696"/>
        <v>15</v>
      </c>
      <c r="KK50" s="119">
        <f>KJ50/KJ42</f>
        <v>9.2020000000000005E-2</v>
      </c>
      <c r="KL50" s="98">
        <f>KL42*KK50</f>
        <v>13.24</v>
      </c>
      <c r="KM50" s="116">
        <f t="shared" si="697"/>
        <v>0.88266666999999999</v>
      </c>
      <c r="KN50" s="90">
        <f>KN42</f>
        <v>2644.05</v>
      </c>
      <c r="KO50" s="117">
        <f t="shared" si="698"/>
        <v>2333.8148099999999</v>
      </c>
      <c r="KP50" s="98">
        <f t="shared" si="699"/>
        <v>35007.22</v>
      </c>
      <c r="KQ50" s="98"/>
      <c r="KR50" s="118"/>
      <c r="KS50" s="119">
        <f t="shared" si="700"/>
        <v>0.54403999999999997</v>
      </c>
      <c r="KT50" s="231">
        <f t="shared" si="701"/>
        <v>29</v>
      </c>
      <c r="KU50" s="119">
        <f>KT50/KT42</f>
        <v>8.455E-2</v>
      </c>
      <c r="KV50" s="98">
        <f>KV42*KU50</f>
        <v>40.07</v>
      </c>
      <c r="KW50" s="116">
        <f t="shared" si="702"/>
        <v>1.38172414</v>
      </c>
      <c r="KX50" s="90">
        <f>KX42</f>
        <v>2644.05</v>
      </c>
      <c r="KY50" s="117">
        <f t="shared" si="703"/>
        <v>3653.34771</v>
      </c>
      <c r="KZ50" s="98">
        <f t="shared" si="704"/>
        <v>105947.08</v>
      </c>
      <c r="LA50" s="98"/>
      <c r="LB50" s="118"/>
      <c r="LC50" s="119">
        <f t="shared" si="705"/>
        <v>0.85163999999999995</v>
      </c>
      <c r="LD50" s="231">
        <f t="shared" si="706"/>
        <v>16</v>
      </c>
      <c r="LE50" s="119">
        <f>LD50/LD42</f>
        <v>5.5939999999999997E-2</v>
      </c>
      <c r="LF50" s="98">
        <f>LF42*LE50</f>
        <v>27.69</v>
      </c>
      <c r="LG50" s="116">
        <f t="shared" si="707"/>
        <v>1.7306250000000001</v>
      </c>
      <c r="LH50" s="90">
        <f>LH42</f>
        <v>3163.33</v>
      </c>
      <c r="LI50" s="117">
        <f t="shared" si="708"/>
        <v>5474.5379800000001</v>
      </c>
      <c r="LJ50" s="98">
        <f t="shared" si="709"/>
        <v>87592.61</v>
      </c>
      <c r="LK50" s="98"/>
      <c r="LL50" s="118"/>
      <c r="LM50" s="119">
        <f t="shared" si="710"/>
        <v>1.2761800000000001</v>
      </c>
      <c r="LN50" s="231">
        <f t="shared" si="711"/>
        <v>0</v>
      </c>
      <c r="LO50" s="119">
        <f>LN50/LN42</f>
        <v>0</v>
      </c>
      <c r="LP50" s="98">
        <f>LP42*LO50</f>
        <v>0</v>
      </c>
      <c r="LQ50" s="116">
        <f t="shared" si="712"/>
        <v>0</v>
      </c>
      <c r="LR50" s="90">
        <f>LR42</f>
        <v>2644.05</v>
      </c>
      <c r="LS50" s="117">
        <f t="shared" si="713"/>
        <v>0</v>
      </c>
      <c r="LT50" s="98">
        <f t="shared" si="714"/>
        <v>0</v>
      </c>
      <c r="LU50" s="98"/>
      <c r="LV50" s="118"/>
      <c r="LW50" s="119">
        <f t="shared" si="715"/>
        <v>0</v>
      </c>
      <c r="LX50" s="231">
        <f t="shared" si="716"/>
        <v>14</v>
      </c>
      <c r="LY50" s="119">
        <f>LX50/LX42</f>
        <v>0.12069000000000001</v>
      </c>
      <c r="LZ50" s="98">
        <f>LZ42*LY50</f>
        <v>45.17</v>
      </c>
      <c r="MA50" s="116">
        <f t="shared" si="717"/>
        <v>3.2264285699999999</v>
      </c>
      <c r="MB50" s="90">
        <f>MB42</f>
        <v>3163.33</v>
      </c>
      <c r="MC50" s="117">
        <f t="shared" si="718"/>
        <v>10206.25829</v>
      </c>
      <c r="MD50" s="98">
        <f t="shared" si="719"/>
        <v>142887.62</v>
      </c>
      <c r="ME50" s="98"/>
      <c r="MF50" s="118"/>
      <c r="MG50" s="119">
        <f t="shared" si="720"/>
        <v>2.3792</v>
      </c>
      <c r="MH50" s="231">
        <f t="shared" si="721"/>
        <v>14</v>
      </c>
      <c r="MI50" s="119">
        <f>MH50/MH42</f>
        <v>9.6549999999999997E-2</v>
      </c>
      <c r="MJ50" s="98">
        <f>MJ42*MI50</f>
        <v>22.76</v>
      </c>
      <c r="MK50" s="116">
        <f t="shared" si="722"/>
        <v>1.6257142899999999</v>
      </c>
      <c r="ML50" s="90">
        <f>ML42</f>
        <v>2644.05</v>
      </c>
      <c r="MM50" s="117">
        <f t="shared" si="723"/>
        <v>4298.4698699999999</v>
      </c>
      <c r="MN50" s="98">
        <f t="shared" si="724"/>
        <v>60178.58</v>
      </c>
      <c r="MO50" s="98"/>
      <c r="MP50" s="118"/>
      <c r="MQ50" s="119">
        <f t="shared" si="725"/>
        <v>1.0020199999999999</v>
      </c>
      <c r="MR50" s="231">
        <f t="shared" si="726"/>
        <v>63</v>
      </c>
      <c r="MS50" s="119">
        <f>MR50/MR42</f>
        <v>0.20064000000000001</v>
      </c>
      <c r="MT50" s="98">
        <f>MT42*MS50</f>
        <v>128.21</v>
      </c>
      <c r="MU50" s="116">
        <f t="shared" si="727"/>
        <v>2.0350793700000001</v>
      </c>
      <c r="MV50" s="90">
        <f>MV42</f>
        <v>3163.33</v>
      </c>
      <c r="MW50" s="117">
        <f t="shared" si="728"/>
        <v>6437.6276200000002</v>
      </c>
      <c r="MX50" s="98">
        <f t="shared" si="729"/>
        <v>405570.54</v>
      </c>
      <c r="MY50" s="98"/>
      <c r="MZ50" s="118"/>
      <c r="NA50" s="119">
        <f t="shared" si="730"/>
        <v>1.5006900000000001</v>
      </c>
      <c r="NB50" s="231">
        <f t="shared" si="731"/>
        <v>28</v>
      </c>
      <c r="NC50" s="119">
        <f>NB50/NB42</f>
        <v>0.27722999999999998</v>
      </c>
      <c r="ND50" s="98">
        <f>ND42*NC50</f>
        <v>40.68</v>
      </c>
      <c r="NE50" s="116">
        <f t="shared" si="732"/>
        <v>1.4528571400000001</v>
      </c>
      <c r="NF50" s="90">
        <f>NF42</f>
        <v>2644.05</v>
      </c>
      <c r="NG50" s="117">
        <f t="shared" si="733"/>
        <v>3841.4269199999999</v>
      </c>
      <c r="NH50" s="98">
        <f t="shared" si="734"/>
        <v>107559.95</v>
      </c>
      <c r="NI50" s="98"/>
      <c r="NJ50" s="118"/>
      <c r="NK50" s="119">
        <f t="shared" si="735"/>
        <v>0.89548000000000005</v>
      </c>
      <c r="NL50" s="231">
        <f t="shared" si="736"/>
        <v>18</v>
      </c>
      <c r="NM50" s="119">
        <f>NL50/NL42</f>
        <v>0.11765</v>
      </c>
      <c r="NN50" s="98">
        <f>NN42*NM50</f>
        <v>27.41</v>
      </c>
      <c r="NO50" s="116">
        <f t="shared" si="737"/>
        <v>1.52277778</v>
      </c>
      <c r="NP50" s="90">
        <f>NP42</f>
        <v>3163.33</v>
      </c>
      <c r="NQ50" s="117">
        <f t="shared" si="738"/>
        <v>4817.0486300000002</v>
      </c>
      <c r="NR50" s="98">
        <f t="shared" si="739"/>
        <v>86706.880000000005</v>
      </c>
      <c r="NS50" s="98"/>
      <c r="NT50" s="118"/>
      <c r="NU50" s="119">
        <f t="shared" si="740"/>
        <v>1.1229100000000001</v>
      </c>
      <c r="NV50" s="231">
        <f t="shared" si="741"/>
        <v>47</v>
      </c>
      <c r="NW50" s="119">
        <f>NV50/NV42</f>
        <v>9.7509999999999999E-2</v>
      </c>
      <c r="NX50" s="98">
        <f>NX42*NW50</f>
        <v>80.63</v>
      </c>
      <c r="NY50" s="116">
        <f t="shared" si="742"/>
        <v>1.7155319099999999</v>
      </c>
      <c r="NZ50" s="90">
        <f>NZ42</f>
        <v>3163.33</v>
      </c>
      <c r="OA50" s="117">
        <f t="shared" si="743"/>
        <v>5426.7935600000001</v>
      </c>
      <c r="OB50" s="98">
        <f t="shared" si="744"/>
        <v>255059.3</v>
      </c>
      <c r="OC50" s="98"/>
      <c r="OD50" s="118"/>
      <c r="OE50" s="119">
        <f t="shared" si="745"/>
        <v>1.26505</v>
      </c>
      <c r="OF50" s="231">
        <f t="shared" si="746"/>
        <v>0</v>
      </c>
      <c r="OG50" s="119">
        <f>OF50/OF42</f>
        <v>0</v>
      </c>
      <c r="OH50" s="98">
        <f>OH42*OG50</f>
        <v>0</v>
      </c>
      <c r="OI50" s="116">
        <f t="shared" si="747"/>
        <v>0</v>
      </c>
      <c r="OJ50" s="90">
        <f>OJ42</f>
        <v>3163.33</v>
      </c>
      <c r="OK50" s="117">
        <f t="shared" si="748"/>
        <v>0</v>
      </c>
      <c r="OL50" s="98">
        <f t="shared" si="749"/>
        <v>0</v>
      </c>
      <c r="OM50" s="98"/>
      <c r="ON50" s="118"/>
      <c r="OO50" s="119">
        <f t="shared" si="750"/>
        <v>0</v>
      </c>
      <c r="OP50" s="231">
        <f t="shared" si="751"/>
        <v>0</v>
      </c>
      <c r="OQ50" s="119">
        <f>OP50/OP42</f>
        <v>0</v>
      </c>
      <c r="OR50" s="98">
        <f>OR42*OQ50</f>
        <v>0</v>
      </c>
      <c r="OS50" s="116">
        <f t="shared" si="752"/>
        <v>0</v>
      </c>
      <c r="OT50" s="90">
        <f>OT42</f>
        <v>2284.19</v>
      </c>
      <c r="OU50" s="117">
        <f t="shared" si="753"/>
        <v>0</v>
      </c>
      <c r="OV50" s="98">
        <f t="shared" si="754"/>
        <v>0</v>
      </c>
      <c r="OW50" s="98"/>
      <c r="OX50" s="118"/>
      <c r="OY50" s="119">
        <f t="shared" si="755"/>
        <v>0</v>
      </c>
      <c r="OZ50" s="231">
        <f t="shared" si="756"/>
        <v>0</v>
      </c>
      <c r="PA50" s="119">
        <f>OZ50/OZ42</f>
        <v>0</v>
      </c>
      <c r="PB50" s="98">
        <f>PB42*PA50</f>
        <v>0</v>
      </c>
      <c r="PC50" s="116">
        <f t="shared" si="757"/>
        <v>0</v>
      </c>
      <c r="PD50" s="90">
        <f>PD42</f>
        <v>3163.33</v>
      </c>
      <c r="PE50" s="117">
        <f t="shared" si="758"/>
        <v>0</v>
      </c>
      <c r="PF50" s="98">
        <f t="shared" si="759"/>
        <v>0</v>
      </c>
      <c r="PG50" s="98"/>
      <c r="PH50" s="118"/>
      <c r="PI50" s="119">
        <f t="shared" si="760"/>
        <v>0</v>
      </c>
      <c r="PJ50" s="231">
        <f t="shared" si="761"/>
        <v>0</v>
      </c>
      <c r="PK50" s="119">
        <f>PJ50/PJ42</f>
        <v>0</v>
      </c>
      <c r="PL50" s="98">
        <f>PL42*PK50</f>
        <v>0</v>
      </c>
      <c r="PM50" s="116">
        <f t="shared" si="762"/>
        <v>0</v>
      </c>
      <c r="PN50" s="90">
        <f>PN42</f>
        <v>3163.33</v>
      </c>
      <c r="PO50" s="117">
        <f t="shared" si="763"/>
        <v>0</v>
      </c>
      <c r="PP50" s="98">
        <f t="shared" si="764"/>
        <v>0</v>
      </c>
      <c r="PQ50" s="98"/>
      <c r="PR50" s="118"/>
      <c r="PS50" s="119">
        <f t="shared" si="765"/>
        <v>0</v>
      </c>
      <c r="PT50" s="231">
        <f t="shared" si="766"/>
        <v>0</v>
      </c>
      <c r="PU50" s="119">
        <f>PT50/PT42</f>
        <v>0</v>
      </c>
      <c r="PV50" s="98">
        <f>PV42*PU50</f>
        <v>0</v>
      </c>
      <c r="PW50" s="116">
        <f t="shared" si="767"/>
        <v>0</v>
      </c>
      <c r="PX50" s="90">
        <f>PX42</f>
        <v>3163.33</v>
      </c>
      <c r="PY50" s="117">
        <f t="shared" si="768"/>
        <v>0</v>
      </c>
      <c r="PZ50" s="98">
        <f t="shared" si="769"/>
        <v>0</v>
      </c>
      <c r="QA50" s="98"/>
      <c r="QB50" s="118"/>
      <c r="QC50" s="119">
        <f t="shared" si="770"/>
        <v>0</v>
      </c>
      <c r="QD50" s="231">
        <f t="shared" si="771"/>
        <v>0</v>
      </c>
      <c r="QE50" s="119" t="e">
        <f>QD50/QD42</f>
        <v>#DIV/0!</v>
      </c>
      <c r="QF50" s="98" t="e">
        <f>QF42*QE50</f>
        <v>#DIV/0!</v>
      </c>
      <c r="QG50" s="116">
        <f t="shared" si="772"/>
        <v>0</v>
      </c>
      <c r="QH50" s="90">
        <f>QH42</f>
        <v>0</v>
      </c>
      <c r="QI50" s="117">
        <f t="shared" si="773"/>
        <v>0</v>
      </c>
      <c r="QJ50" s="98">
        <f t="shared" si="774"/>
        <v>0</v>
      </c>
      <c r="QK50" s="98"/>
      <c r="QL50" s="118"/>
      <c r="QM50" s="119">
        <f t="shared" si="775"/>
        <v>0</v>
      </c>
      <c r="QN50" s="231">
        <f t="shared" si="776"/>
        <v>0</v>
      </c>
      <c r="QO50" s="119">
        <f>QN50/QN42</f>
        <v>0</v>
      </c>
      <c r="QP50" s="98">
        <f>QP42*QO50</f>
        <v>0</v>
      </c>
      <c r="QQ50" s="116">
        <f t="shared" si="777"/>
        <v>0</v>
      </c>
      <c r="QR50" s="90">
        <f>QR42</f>
        <v>3163.33</v>
      </c>
      <c r="QS50" s="117">
        <f t="shared" si="778"/>
        <v>0</v>
      </c>
      <c r="QT50" s="98">
        <f t="shared" si="779"/>
        <v>0</v>
      </c>
      <c r="QU50" s="98"/>
      <c r="QV50" s="118"/>
      <c r="QW50" s="119">
        <f t="shared" si="780"/>
        <v>0</v>
      </c>
      <c r="QX50" s="231">
        <f t="shared" si="781"/>
        <v>0</v>
      </c>
      <c r="QY50" s="119">
        <f>QX50/QX42</f>
        <v>0</v>
      </c>
      <c r="QZ50" s="98">
        <f>QZ42*QY50</f>
        <v>0</v>
      </c>
      <c r="RA50" s="116">
        <f t="shared" si="782"/>
        <v>0</v>
      </c>
      <c r="RB50" s="90">
        <f>RB42</f>
        <v>2644.05</v>
      </c>
      <c r="RC50" s="117">
        <f t="shared" si="783"/>
        <v>0</v>
      </c>
      <c r="RD50" s="98">
        <f t="shared" si="784"/>
        <v>0</v>
      </c>
      <c r="RE50" s="98"/>
      <c r="RF50" s="118"/>
      <c r="RG50" s="119">
        <f t="shared" si="785"/>
        <v>0</v>
      </c>
      <c r="RH50" s="231">
        <f t="shared" si="786"/>
        <v>0</v>
      </c>
      <c r="RI50" s="119">
        <f>RH50/RH42</f>
        <v>0</v>
      </c>
      <c r="RJ50" s="98">
        <f>RJ42*RI50</f>
        <v>0</v>
      </c>
      <c r="RK50" s="116">
        <f t="shared" si="787"/>
        <v>0</v>
      </c>
      <c r="RL50" s="90">
        <f>RL42</f>
        <v>3163.33</v>
      </c>
      <c r="RM50" s="117">
        <f t="shared" si="788"/>
        <v>0</v>
      </c>
      <c r="RN50" s="98">
        <f t="shared" si="789"/>
        <v>0</v>
      </c>
      <c r="RO50" s="98"/>
      <c r="RP50" s="118"/>
      <c r="RQ50" s="119">
        <f t="shared" si="790"/>
        <v>0</v>
      </c>
      <c r="RR50" s="231">
        <f t="shared" si="791"/>
        <v>0</v>
      </c>
      <c r="RS50" s="119">
        <f>RR50/RR42</f>
        <v>0</v>
      </c>
      <c r="RT50" s="98">
        <f>RT42*RS50</f>
        <v>0</v>
      </c>
      <c r="RU50" s="116">
        <f t="shared" si="792"/>
        <v>0</v>
      </c>
      <c r="RV50" s="90">
        <f>RV42</f>
        <v>3163.33</v>
      </c>
      <c r="RW50" s="117">
        <f t="shared" si="793"/>
        <v>0</v>
      </c>
      <c r="RX50" s="98">
        <f t="shared" si="794"/>
        <v>0</v>
      </c>
      <c r="RY50" s="98"/>
      <c r="RZ50" s="118"/>
      <c r="SA50" s="119">
        <f t="shared" si="795"/>
        <v>0</v>
      </c>
      <c r="SB50" s="231">
        <f t="shared" si="796"/>
        <v>55</v>
      </c>
      <c r="SC50" s="119">
        <f>SB50/SB42</f>
        <v>0.1532</v>
      </c>
      <c r="SD50" s="98">
        <f>SD42*SC50</f>
        <v>103.41</v>
      </c>
      <c r="SE50" s="116">
        <f t="shared" si="797"/>
        <v>1.88018182</v>
      </c>
      <c r="SF50" s="90">
        <f>SF42</f>
        <v>3163.33</v>
      </c>
      <c r="SG50" s="117">
        <f t="shared" si="798"/>
        <v>5947.6355599999997</v>
      </c>
      <c r="SH50" s="98">
        <f t="shared" si="799"/>
        <v>327119.96000000002</v>
      </c>
      <c r="SI50" s="98"/>
      <c r="SJ50" s="118"/>
      <c r="SK50" s="119">
        <f t="shared" si="800"/>
        <v>1.38646</v>
      </c>
      <c r="SL50" s="231">
        <f t="shared" si="801"/>
        <v>0</v>
      </c>
      <c r="SM50" s="119">
        <f>SL50/SL42</f>
        <v>0</v>
      </c>
      <c r="SN50" s="98">
        <f>SN42*SM50</f>
        <v>0</v>
      </c>
      <c r="SO50" s="116">
        <f t="shared" si="802"/>
        <v>0</v>
      </c>
      <c r="SP50" s="90">
        <f>SP42</f>
        <v>0</v>
      </c>
      <c r="SQ50" s="117">
        <f t="shared" si="803"/>
        <v>0</v>
      </c>
      <c r="SR50" s="98">
        <f t="shared" si="804"/>
        <v>0</v>
      </c>
      <c r="SS50" s="98"/>
      <c r="ST50" s="118"/>
      <c r="SU50" s="119">
        <f t="shared" si="805"/>
        <v>0</v>
      </c>
      <c r="SV50" s="231">
        <f t="shared" si="806"/>
        <v>34</v>
      </c>
      <c r="SW50" s="119">
        <f>SV50/SV42</f>
        <v>0.11371000000000001</v>
      </c>
      <c r="SX50" s="98">
        <f>SX42*SW50</f>
        <v>48.18</v>
      </c>
      <c r="SY50" s="116">
        <f t="shared" si="807"/>
        <v>1.4170588200000001</v>
      </c>
      <c r="SZ50" s="90">
        <f>SZ42</f>
        <v>2644.05</v>
      </c>
      <c r="TA50" s="117">
        <f t="shared" si="808"/>
        <v>3746.7743700000001</v>
      </c>
      <c r="TB50" s="98">
        <f t="shared" si="809"/>
        <v>127390.33</v>
      </c>
      <c r="TC50" s="98"/>
      <c r="TD50" s="118"/>
      <c r="TE50" s="119">
        <f t="shared" si="810"/>
        <v>0.87341999999999997</v>
      </c>
      <c r="TF50" s="231">
        <f t="shared" si="811"/>
        <v>11</v>
      </c>
      <c r="TG50" s="119">
        <f>TF50/TF42</f>
        <v>4.1509999999999998E-2</v>
      </c>
      <c r="TH50" s="98">
        <f>TH42*TG50</f>
        <v>14.61</v>
      </c>
      <c r="TI50" s="116">
        <f t="shared" si="812"/>
        <v>1.32818182</v>
      </c>
      <c r="TJ50" s="90">
        <f>TJ42</f>
        <v>3163.33</v>
      </c>
      <c r="TK50" s="117">
        <f t="shared" si="813"/>
        <v>4201.4773999999998</v>
      </c>
      <c r="TL50" s="98">
        <f t="shared" si="814"/>
        <v>46216.25</v>
      </c>
      <c r="TM50" s="98"/>
      <c r="TN50" s="118"/>
      <c r="TO50" s="119">
        <f t="shared" si="815"/>
        <v>0.97941</v>
      </c>
      <c r="TP50" s="231">
        <f t="shared" si="816"/>
        <v>0</v>
      </c>
      <c r="TQ50" s="119">
        <f>TP50/TP42</f>
        <v>0</v>
      </c>
      <c r="TR50" s="98">
        <f>TR42*TQ50</f>
        <v>0</v>
      </c>
      <c r="TS50" s="116">
        <f t="shared" si="817"/>
        <v>0</v>
      </c>
      <c r="TT50" s="90">
        <f>TT42</f>
        <v>3163.33</v>
      </c>
      <c r="TU50" s="117">
        <f t="shared" si="818"/>
        <v>0</v>
      </c>
      <c r="TV50" s="98">
        <f t="shared" si="819"/>
        <v>0</v>
      </c>
      <c r="TW50" s="98"/>
      <c r="TX50" s="118"/>
      <c r="TY50" s="119">
        <f t="shared" si="820"/>
        <v>0</v>
      </c>
      <c r="TZ50" s="231">
        <f t="shared" si="821"/>
        <v>45</v>
      </c>
      <c r="UA50" s="119">
        <f>TZ50/TZ42</f>
        <v>0.17716999999999999</v>
      </c>
      <c r="UB50" s="98">
        <f>UB42*UA50</f>
        <v>75</v>
      </c>
      <c r="UC50" s="116">
        <f t="shared" si="822"/>
        <v>1.6666666699999999</v>
      </c>
      <c r="UD50" s="90">
        <f>UD42</f>
        <v>2644.05</v>
      </c>
      <c r="UE50" s="117">
        <f t="shared" si="823"/>
        <v>4406.7500099999997</v>
      </c>
      <c r="UF50" s="98">
        <f t="shared" si="824"/>
        <v>198303.75</v>
      </c>
      <c r="UG50" s="98"/>
      <c r="UH50" s="118"/>
      <c r="UI50" s="119">
        <f t="shared" si="825"/>
        <v>1.0272699999999999</v>
      </c>
      <c r="UJ50" s="231">
        <f t="shared" si="826"/>
        <v>0</v>
      </c>
      <c r="UK50" s="119">
        <f>UJ50/UJ42</f>
        <v>0</v>
      </c>
      <c r="UL50" s="98">
        <f>UL42*UK50</f>
        <v>0</v>
      </c>
      <c r="UM50" s="116">
        <f t="shared" si="827"/>
        <v>0</v>
      </c>
      <c r="UN50" s="90">
        <f>UN42</f>
        <v>2644.05</v>
      </c>
      <c r="UO50" s="117">
        <f t="shared" si="828"/>
        <v>0</v>
      </c>
      <c r="UP50" s="98">
        <f t="shared" si="829"/>
        <v>0</v>
      </c>
      <c r="UQ50" s="98"/>
      <c r="UR50" s="118"/>
      <c r="US50" s="119">
        <f t="shared" si="830"/>
        <v>0</v>
      </c>
      <c r="UT50" s="231">
        <f t="shared" si="831"/>
        <v>12</v>
      </c>
      <c r="UU50" s="119">
        <f>UT50/UT42</f>
        <v>3.6470000000000002E-2</v>
      </c>
      <c r="UV50" s="98">
        <f>UV42*UU50</f>
        <v>16.239999999999998</v>
      </c>
      <c r="UW50" s="116">
        <f t="shared" si="832"/>
        <v>1.3533333299999999</v>
      </c>
      <c r="UX50" s="90">
        <f>UX42</f>
        <v>2644.05</v>
      </c>
      <c r="UY50" s="117">
        <f t="shared" si="833"/>
        <v>3578.2809900000002</v>
      </c>
      <c r="UZ50" s="98">
        <f t="shared" si="834"/>
        <v>42939.37</v>
      </c>
      <c r="VA50" s="98"/>
      <c r="VB50" s="118"/>
      <c r="VC50" s="119">
        <f t="shared" si="835"/>
        <v>0.83413999999999999</v>
      </c>
      <c r="VD50" s="231">
        <f t="shared" si="836"/>
        <v>27</v>
      </c>
      <c r="VE50" s="119">
        <f>VD50/VD42</f>
        <v>8.4909999999999999E-2</v>
      </c>
      <c r="VF50" s="98">
        <f>VF42*VE50</f>
        <v>55.64</v>
      </c>
      <c r="VG50" s="116">
        <f t="shared" si="837"/>
        <v>2.06074074</v>
      </c>
      <c r="VH50" s="90">
        <f>VH42</f>
        <v>2644.05</v>
      </c>
      <c r="VI50" s="117">
        <f t="shared" si="838"/>
        <v>5448.7015499999998</v>
      </c>
      <c r="VJ50" s="98">
        <f t="shared" si="839"/>
        <v>147114.94</v>
      </c>
      <c r="VK50" s="98"/>
      <c r="VL50" s="118"/>
      <c r="VM50" s="119">
        <f t="shared" si="840"/>
        <v>1.27016</v>
      </c>
      <c r="VN50" s="231">
        <f t="shared" si="841"/>
        <v>16</v>
      </c>
      <c r="VO50" s="119">
        <f>VN50/VN42</f>
        <v>3.107E-2</v>
      </c>
      <c r="VP50" s="98">
        <f>VP42*VO50</f>
        <v>13.64</v>
      </c>
      <c r="VQ50" s="116">
        <f t="shared" si="842"/>
        <v>0.85250000000000004</v>
      </c>
      <c r="VR50" s="90">
        <f>VR42</f>
        <v>2644.05</v>
      </c>
      <c r="VS50" s="117">
        <f t="shared" si="843"/>
        <v>2254.0526300000001</v>
      </c>
      <c r="VT50" s="98">
        <f t="shared" si="844"/>
        <v>36064.839999999997</v>
      </c>
      <c r="VU50" s="98"/>
      <c r="VV50" s="118"/>
      <c r="VW50" s="119">
        <f t="shared" si="845"/>
        <v>0.52544999999999997</v>
      </c>
      <c r="VX50" s="231">
        <f t="shared" si="846"/>
        <v>22</v>
      </c>
      <c r="VY50" s="119">
        <f>VX50/VX42</f>
        <v>6.3769999999999993E-2</v>
      </c>
      <c r="VZ50" s="98">
        <f>VZ42*VY50</f>
        <v>38.799999999999997</v>
      </c>
      <c r="WA50" s="116">
        <f t="shared" si="847"/>
        <v>1.76363636</v>
      </c>
      <c r="WB50" s="90">
        <f>WB42</f>
        <v>2644.05</v>
      </c>
      <c r="WC50" s="117">
        <f t="shared" si="848"/>
        <v>4663.1427199999998</v>
      </c>
      <c r="WD50" s="98">
        <f t="shared" si="849"/>
        <v>102589.14</v>
      </c>
      <c r="WE50" s="98"/>
      <c r="WF50" s="118"/>
      <c r="WG50" s="119">
        <f t="shared" si="850"/>
        <v>1.0870299999999999</v>
      </c>
      <c r="WH50" s="213">
        <f t="shared" si="851"/>
        <v>800</v>
      </c>
      <c r="WI50" s="119">
        <f>WH50/WH42</f>
        <v>6.5750000000000003E-2</v>
      </c>
      <c r="WJ50" s="98">
        <f>WJ42*WI50</f>
        <v>1178.1400000000001</v>
      </c>
      <c r="WK50" s="116">
        <f t="shared" si="852"/>
        <v>1.472675</v>
      </c>
      <c r="WL50" s="90">
        <f>WL42</f>
        <v>2912.92</v>
      </c>
      <c r="WM50" s="117">
        <f t="shared" si="853"/>
        <v>4289.7844599999999</v>
      </c>
      <c r="WN50" s="98">
        <f t="shared" si="854"/>
        <v>3431827.57</v>
      </c>
      <c r="WO50" s="98"/>
      <c r="WP50" s="118"/>
    </row>
    <row r="51" spans="1:614" ht="48" x14ac:dyDescent="0.25">
      <c r="A51" s="5"/>
      <c r="B51" s="91" t="s">
        <v>431</v>
      </c>
      <c r="C51" s="12" t="s">
        <v>750</v>
      </c>
      <c r="D51" s="12" t="s">
        <v>438</v>
      </c>
      <c r="E51" s="4" t="s">
        <v>35</v>
      </c>
      <c r="F51" s="231">
        <f t="shared" si="551"/>
        <v>0</v>
      </c>
      <c r="G51" s="119">
        <f>F51/F42</f>
        <v>0</v>
      </c>
      <c r="H51" s="98">
        <f>H42*G51</f>
        <v>0</v>
      </c>
      <c r="I51" s="116">
        <f t="shared" si="552"/>
        <v>0</v>
      </c>
      <c r="J51" s="90">
        <f>J42</f>
        <v>2644.05</v>
      </c>
      <c r="K51" s="117">
        <f t="shared" si="553"/>
        <v>0</v>
      </c>
      <c r="L51" s="98">
        <f t="shared" si="554"/>
        <v>0</v>
      </c>
      <c r="M51" s="98"/>
      <c r="N51" s="118"/>
      <c r="O51" s="119" t="e">
        <f t="shared" si="555"/>
        <v>#DIV/0!</v>
      </c>
      <c r="P51" s="231">
        <f t="shared" si="556"/>
        <v>0</v>
      </c>
      <c r="Q51" s="119">
        <f>P51/P42</f>
        <v>0</v>
      </c>
      <c r="R51" s="98">
        <f>R42*Q51</f>
        <v>0</v>
      </c>
      <c r="S51" s="116">
        <f t="shared" si="557"/>
        <v>0</v>
      </c>
      <c r="T51" s="90">
        <f>T42</f>
        <v>2644.05</v>
      </c>
      <c r="U51" s="117">
        <f t="shared" si="558"/>
        <v>0</v>
      </c>
      <c r="V51" s="98">
        <f t="shared" si="559"/>
        <v>0</v>
      </c>
      <c r="W51" s="98"/>
      <c r="X51" s="118"/>
      <c r="Y51" s="119" t="e">
        <f t="shared" si="560"/>
        <v>#DIV/0!</v>
      </c>
      <c r="Z51" s="231">
        <f t="shared" si="561"/>
        <v>0</v>
      </c>
      <c r="AA51" s="119">
        <f>Z51/Z42</f>
        <v>0</v>
      </c>
      <c r="AB51" s="98">
        <f>AB42*AA51</f>
        <v>0</v>
      </c>
      <c r="AC51" s="116">
        <f t="shared" si="562"/>
        <v>0</v>
      </c>
      <c r="AD51" s="90">
        <f>AD42</f>
        <v>2644.05</v>
      </c>
      <c r="AE51" s="117">
        <f t="shared" si="563"/>
        <v>0</v>
      </c>
      <c r="AF51" s="98">
        <f t="shared" si="564"/>
        <v>0</v>
      </c>
      <c r="AG51" s="98"/>
      <c r="AH51" s="118"/>
      <c r="AI51" s="119" t="e">
        <f t="shared" si="565"/>
        <v>#DIV/0!</v>
      </c>
      <c r="AJ51" s="231">
        <f t="shared" si="566"/>
        <v>0</v>
      </c>
      <c r="AK51" s="119">
        <f>AJ51/AJ42</f>
        <v>0</v>
      </c>
      <c r="AL51" s="98">
        <f>AL42*AK51</f>
        <v>0</v>
      </c>
      <c r="AM51" s="116">
        <f t="shared" si="567"/>
        <v>0</v>
      </c>
      <c r="AN51" s="90">
        <f>AN42</f>
        <v>2644.05</v>
      </c>
      <c r="AO51" s="117">
        <f t="shared" si="568"/>
        <v>0</v>
      </c>
      <c r="AP51" s="98">
        <f t="shared" si="569"/>
        <v>0</v>
      </c>
      <c r="AQ51" s="98"/>
      <c r="AR51" s="118"/>
      <c r="AS51" s="119" t="e">
        <f t="shared" si="570"/>
        <v>#DIV/0!</v>
      </c>
      <c r="AT51" s="231">
        <f t="shared" si="571"/>
        <v>0</v>
      </c>
      <c r="AU51" s="119">
        <f>AT51/AT42</f>
        <v>0</v>
      </c>
      <c r="AV51" s="98">
        <f>AV42*AU51</f>
        <v>0</v>
      </c>
      <c r="AW51" s="116">
        <f t="shared" si="572"/>
        <v>0</v>
      </c>
      <c r="AX51" s="90">
        <f>AX42</f>
        <v>2644.05</v>
      </c>
      <c r="AY51" s="117">
        <f t="shared" si="573"/>
        <v>0</v>
      </c>
      <c r="AZ51" s="98">
        <f t="shared" si="574"/>
        <v>0</v>
      </c>
      <c r="BA51" s="98"/>
      <c r="BB51" s="118"/>
      <c r="BC51" s="119" t="e">
        <f t="shared" si="575"/>
        <v>#DIV/0!</v>
      </c>
      <c r="BD51" s="231">
        <f t="shared" si="576"/>
        <v>0</v>
      </c>
      <c r="BE51" s="119" t="e">
        <f>BD51/BD42</f>
        <v>#DIV/0!</v>
      </c>
      <c r="BF51" s="98" t="e">
        <f>BF42*BE51</f>
        <v>#DIV/0!</v>
      </c>
      <c r="BG51" s="116">
        <f t="shared" si="577"/>
        <v>0</v>
      </c>
      <c r="BH51" s="90">
        <f>BH42</f>
        <v>0</v>
      </c>
      <c r="BI51" s="117">
        <f t="shared" si="578"/>
        <v>0</v>
      </c>
      <c r="BJ51" s="98">
        <f t="shared" si="579"/>
        <v>0</v>
      </c>
      <c r="BK51" s="98"/>
      <c r="BL51" s="118"/>
      <c r="BM51" s="119" t="e">
        <f t="shared" si="580"/>
        <v>#DIV/0!</v>
      </c>
      <c r="BN51" s="231">
        <f t="shared" si="581"/>
        <v>0</v>
      </c>
      <c r="BO51" s="119">
        <f>BN51/BN42</f>
        <v>0</v>
      </c>
      <c r="BP51" s="98">
        <f>BP42*BO51</f>
        <v>0</v>
      </c>
      <c r="BQ51" s="116">
        <f t="shared" si="582"/>
        <v>0</v>
      </c>
      <c r="BR51" s="90">
        <f>BR42</f>
        <v>3050</v>
      </c>
      <c r="BS51" s="117">
        <f t="shared" si="583"/>
        <v>0</v>
      </c>
      <c r="BT51" s="98">
        <f t="shared" si="584"/>
        <v>0</v>
      </c>
      <c r="BU51" s="98"/>
      <c r="BV51" s="118"/>
      <c r="BW51" s="119" t="e">
        <f t="shared" si="585"/>
        <v>#DIV/0!</v>
      </c>
      <c r="BX51" s="231">
        <f t="shared" si="586"/>
        <v>0</v>
      </c>
      <c r="BY51" s="119" t="e">
        <f>BX51/BX42</f>
        <v>#DIV/0!</v>
      </c>
      <c r="BZ51" s="98" t="e">
        <f>BZ42*BY51</f>
        <v>#DIV/0!</v>
      </c>
      <c r="CA51" s="116">
        <f t="shared" si="587"/>
        <v>0</v>
      </c>
      <c r="CB51" s="90">
        <f>CB42</f>
        <v>0</v>
      </c>
      <c r="CC51" s="117">
        <f t="shared" si="588"/>
        <v>0</v>
      </c>
      <c r="CD51" s="98">
        <f t="shared" si="589"/>
        <v>0</v>
      </c>
      <c r="CE51" s="98"/>
      <c r="CF51" s="118"/>
      <c r="CG51" s="119" t="e">
        <f t="shared" si="590"/>
        <v>#DIV/0!</v>
      </c>
      <c r="CH51" s="231">
        <f t="shared" si="591"/>
        <v>0</v>
      </c>
      <c r="CI51" s="119">
        <f>CH51/CH42</f>
        <v>0</v>
      </c>
      <c r="CJ51" s="98">
        <f>CJ42*CI51</f>
        <v>0</v>
      </c>
      <c r="CK51" s="116">
        <f t="shared" si="592"/>
        <v>0</v>
      </c>
      <c r="CL51" s="90">
        <f>CL42</f>
        <v>2644.05</v>
      </c>
      <c r="CM51" s="117">
        <f t="shared" si="593"/>
        <v>0</v>
      </c>
      <c r="CN51" s="98">
        <f t="shared" si="594"/>
        <v>0</v>
      </c>
      <c r="CO51" s="98"/>
      <c r="CP51" s="118"/>
      <c r="CQ51" s="119" t="e">
        <f t="shared" si="595"/>
        <v>#DIV/0!</v>
      </c>
      <c r="CR51" s="231">
        <f t="shared" si="596"/>
        <v>0</v>
      </c>
      <c r="CS51" s="119" t="e">
        <f>CR51/CR42</f>
        <v>#DIV/0!</v>
      </c>
      <c r="CT51" s="98" t="e">
        <f>CT42*CS51</f>
        <v>#DIV/0!</v>
      </c>
      <c r="CU51" s="116">
        <f t="shared" si="597"/>
        <v>0</v>
      </c>
      <c r="CV51" s="90">
        <f>CV42</f>
        <v>0</v>
      </c>
      <c r="CW51" s="117">
        <f t="shared" si="598"/>
        <v>0</v>
      </c>
      <c r="CX51" s="98">
        <f t="shared" si="599"/>
        <v>0</v>
      </c>
      <c r="CY51" s="98"/>
      <c r="CZ51" s="118"/>
      <c r="DA51" s="119" t="e">
        <f t="shared" si="600"/>
        <v>#DIV/0!</v>
      </c>
      <c r="DB51" s="231">
        <f t="shared" si="601"/>
        <v>0</v>
      </c>
      <c r="DC51" s="119">
        <f>DB51/DB42</f>
        <v>0</v>
      </c>
      <c r="DD51" s="98">
        <f>DD42*DC51</f>
        <v>0</v>
      </c>
      <c r="DE51" s="116">
        <f t="shared" si="602"/>
        <v>0</v>
      </c>
      <c r="DF51" s="90">
        <f>DF42</f>
        <v>3163.33</v>
      </c>
      <c r="DG51" s="117">
        <f t="shared" si="603"/>
        <v>0</v>
      </c>
      <c r="DH51" s="98">
        <f t="shared" si="604"/>
        <v>0</v>
      </c>
      <c r="DI51" s="98"/>
      <c r="DJ51" s="118"/>
      <c r="DK51" s="119" t="e">
        <f t="shared" si="605"/>
        <v>#DIV/0!</v>
      </c>
      <c r="DL51" s="231">
        <f t="shared" si="606"/>
        <v>0</v>
      </c>
      <c r="DM51" s="119">
        <f>DL51/DL42</f>
        <v>0</v>
      </c>
      <c r="DN51" s="98">
        <f>DN42*DM51</f>
        <v>0</v>
      </c>
      <c r="DO51" s="116">
        <f t="shared" si="607"/>
        <v>0</v>
      </c>
      <c r="DP51" s="90">
        <f>DP42</f>
        <v>3163.33</v>
      </c>
      <c r="DQ51" s="117">
        <f t="shared" si="608"/>
        <v>0</v>
      </c>
      <c r="DR51" s="98">
        <f t="shared" si="609"/>
        <v>0</v>
      </c>
      <c r="DS51" s="98"/>
      <c r="DT51" s="118"/>
      <c r="DU51" s="119" t="e">
        <f t="shared" si="610"/>
        <v>#DIV/0!</v>
      </c>
      <c r="DV51" s="231">
        <f t="shared" si="611"/>
        <v>0</v>
      </c>
      <c r="DW51" s="119">
        <f>DV51/DV42</f>
        <v>0</v>
      </c>
      <c r="DX51" s="98">
        <f>DX42*DW51</f>
        <v>0</v>
      </c>
      <c r="DY51" s="116">
        <f t="shared" si="612"/>
        <v>0</v>
      </c>
      <c r="DZ51" s="90">
        <f>DZ42</f>
        <v>3163.33</v>
      </c>
      <c r="EA51" s="117">
        <f t="shared" si="613"/>
        <v>0</v>
      </c>
      <c r="EB51" s="98">
        <f t="shared" si="614"/>
        <v>0</v>
      </c>
      <c r="EC51" s="98"/>
      <c r="ED51" s="118"/>
      <c r="EE51" s="119" t="e">
        <f t="shared" si="615"/>
        <v>#DIV/0!</v>
      </c>
      <c r="EF51" s="231">
        <f t="shared" si="616"/>
        <v>0</v>
      </c>
      <c r="EG51" s="119">
        <f>EF51/EF42</f>
        <v>0</v>
      </c>
      <c r="EH51" s="98">
        <f>EH42*EG51</f>
        <v>0</v>
      </c>
      <c r="EI51" s="116">
        <f t="shared" si="617"/>
        <v>0</v>
      </c>
      <c r="EJ51" s="90">
        <f>EJ42</f>
        <v>0</v>
      </c>
      <c r="EK51" s="117">
        <f t="shared" si="618"/>
        <v>0</v>
      </c>
      <c r="EL51" s="98">
        <f t="shared" si="619"/>
        <v>0</v>
      </c>
      <c r="EM51" s="98"/>
      <c r="EN51" s="118"/>
      <c r="EO51" s="119" t="e">
        <f t="shared" si="620"/>
        <v>#DIV/0!</v>
      </c>
      <c r="EP51" s="231">
        <f t="shared" si="621"/>
        <v>0</v>
      </c>
      <c r="EQ51" s="119">
        <f>EP51/EP42</f>
        <v>0</v>
      </c>
      <c r="ER51" s="98">
        <f>ER42*EQ51</f>
        <v>0</v>
      </c>
      <c r="ES51" s="116">
        <f t="shared" si="622"/>
        <v>0</v>
      </c>
      <c r="ET51" s="90">
        <f>ET42</f>
        <v>3163.33</v>
      </c>
      <c r="EU51" s="117">
        <f t="shared" si="623"/>
        <v>0</v>
      </c>
      <c r="EV51" s="98">
        <f t="shared" si="624"/>
        <v>0</v>
      </c>
      <c r="EW51" s="98"/>
      <c r="EX51" s="118"/>
      <c r="EY51" s="119" t="e">
        <f t="shared" si="625"/>
        <v>#DIV/0!</v>
      </c>
      <c r="EZ51" s="231">
        <f t="shared" si="626"/>
        <v>0</v>
      </c>
      <c r="FA51" s="119">
        <f>EZ51/EZ42</f>
        <v>0</v>
      </c>
      <c r="FB51" s="98">
        <f>FB42*FA51</f>
        <v>0</v>
      </c>
      <c r="FC51" s="116">
        <f t="shared" si="627"/>
        <v>0</v>
      </c>
      <c r="FD51" s="90">
        <f>FD42</f>
        <v>0</v>
      </c>
      <c r="FE51" s="117">
        <f t="shared" si="628"/>
        <v>0</v>
      </c>
      <c r="FF51" s="98">
        <f t="shared" si="629"/>
        <v>0</v>
      </c>
      <c r="FG51" s="98"/>
      <c r="FH51" s="118"/>
      <c r="FI51" s="119" t="e">
        <f t="shared" si="630"/>
        <v>#DIV/0!</v>
      </c>
      <c r="FJ51" s="231">
        <f t="shared" si="631"/>
        <v>0</v>
      </c>
      <c r="FK51" s="119">
        <f>FJ51/FJ42</f>
        <v>0</v>
      </c>
      <c r="FL51" s="98">
        <f>FL42*FK51</f>
        <v>0</v>
      </c>
      <c r="FM51" s="116">
        <f t="shared" si="632"/>
        <v>0</v>
      </c>
      <c r="FN51" s="90">
        <f>FN42</f>
        <v>2644.05</v>
      </c>
      <c r="FO51" s="117">
        <f t="shared" si="633"/>
        <v>0</v>
      </c>
      <c r="FP51" s="98">
        <f t="shared" si="634"/>
        <v>0</v>
      </c>
      <c r="FQ51" s="98"/>
      <c r="FR51" s="118"/>
      <c r="FS51" s="119" t="e">
        <f t="shared" si="635"/>
        <v>#DIV/0!</v>
      </c>
      <c r="FT51" s="231">
        <f t="shared" si="636"/>
        <v>0</v>
      </c>
      <c r="FU51" s="119">
        <f>FT51/FT42</f>
        <v>0</v>
      </c>
      <c r="FV51" s="98">
        <f>FV42*FU51</f>
        <v>0</v>
      </c>
      <c r="FW51" s="116">
        <f t="shared" si="637"/>
        <v>0</v>
      </c>
      <c r="FX51" s="90">
        <f>FX42</f>
        <v>3163.33</v>
      </c>
      <c r="FY51" s="117">
        <f t="shared" si="638"/>
        <v>0</v>
      </c>
      <c r="FZ51" s="98">
        <f t="shared" si="639"/>
        <v>0</v>
      </c>
      <c r="GA51" s="98"/>
      <c r="GB51" s="118"/>
      <c r="GC51" s="119" t="e">
        <f t="shared" si="640"/>
        <v>#DIV/0!</v>
      </c>
      <c r="GD51" s="231">
        <f t="shared" si="641"/>
        <v>0</v>
      </c>
      <c r="GE51" s="119">
        <f>GD51/GD42</f>
        <v>0</v>
      </c>
      <c r="GF51" s="98">
        <f>GF42*GE51</f>
        <v>0</v>
      </c>
      <c r="GG51" s="116">
        <f t="shared" si="642"/>
        <v>0</v>
      </c>
      <c r="GH51" s="90">
        <f>GH42</f>
        <v>3163.33</v>
      </c>
      <c r="GI51" s="117">
        <f t="shared" si="643"/>
        <v>0</v>
      </c>
      <c r="GJ51" s="98">
        <f t="shared" si="644"/>
        <v>0</v>
      </c>
      <c r="GK51" s="98"/>
      <c r="GL51" s="118"/>
      <c r="GM51" s="119" t="e">
        <f t="shared" si="645"/>
        <v>#DIV/0!</v>
      </c>
      <c r="GN51" s="231">
        <f t="shared" si="646"/>
        <v>0</v>
      </c>
      <c r="GO51" s="119">
        <f>GN51/GN42</f>
        <v>0</v>
      </c>
      <c r="GP51" s="98">
        <f>GP42*GO51</f>
        <v>0</v>
      </c>
      <c r="GQ51" s="116">
        <f t="shared" si="647"/>
        <v>0</v>
      </c>
      <c r="GR51" s="90">
        <f>GR42</f>
        <v>2644.05</v>
      </c>
      <c r="GS51" s="117">
        <f t="shared" si="648"/>
        <v>0</v>
      </c>
      <c r="GT51" s="98">
        <f t="shared" si="649"/>
        <v>0</v>
      </c>
      <c r="GU51" s="98"/>
      <c r="GV51" s="118"/>
      <c r="GW51" s="119" t="e">
        <f t="shared" si="650"/>
        <v>#DIV/0!</v>
      </c>
      <c r="GX51" s="231">
        <f t="shared" si="651"/>
        <v>0</v>
      </c>
      <c r="GY51" s="119">
        <f>GX51/GX42</f>
        <v>0</v>
      </c>
      <c r="GZ51" s="98">
        <f>GZ42*GY51</f>
        <v>0</v>
      </c>
      <c r="HA51" s="116">
        <f t="shared" si="652"/>
        <v>0</v>
      </c>
      <c r="HB51" s="90">
        <f>HB42</f>
        <v>2644.05</v>
      </c>
      <c r="HC51" s="117">
        <f t="shared" si="653"/>
        <v>0</v>
      </c>
      <c r="HD51" s="98">
        <f t="shared" si="654"/>
        <v>0</v>
      </c>
      <c r="HE51" s="98"/>
      <c r="HF51" s="118"/>
      <c r="HG51" s="119" t="e">
        <f t="shared" si="655"/>
        <v>#DIV/0!</v>
      </c>
      <c r="HH51" s="231">
        <f t="shared" si="656"/>
        <v>0</v>
      </c>
      <c r="HI51" s="119">
        <f>HH51/HH42</f>
        <v>0</v>
      </c>
      <c r="HJ51" s="98">
        <f>HJ42*HI51</f>
        <v>0</v>
      </c>
      <c r="HK51" s="116">
        <f t="shared" si="657"/>
        <v>0</v>
      </c>
      <c r="HL51" s="90">
        <f>HL42</f>
        <v>2644.05</v>
      </c>
      <c r="HM51" s="117">
        <f t="shared" si="658"/>
        <v>0</v>
      </c>
      <c r="HN51" s="98">
        <f t="shared" si="659"/>
        <v>0</v>
      </c>
      <c r="HO51" s="98"/>
      <c r="HP51" s="118"/>
      <c r="HQ51" s="119" t="e">
        <f t="shared" si="660"/>
        <v>#DIV/0!</v>
      </c>
      <c r="HR51" s="231">
        <f t="shared" si="661"/>
        <v>0</v>
      </c>
      <c r="HS51" s="119">
        <f>HR51/HR42</f>
        <v>0</v>
      </c>
      <c r="HT51" s="98">
        <f>HT42*HS51</f>
        <v>0</v>
      </c>
      <c r="HU51" s="116">
        <f t="shared" si="662"/>
        <v>0</v>
      </c>
      <c r="HV51" s="90">
        <f>HV42</f>
        <v>2644.05</v>
      </c>
      <c r="HW51" s="117">
        <f t="shared" si="663"/>
        <v>0</v>
      </c>
      <c r="HX51" s="98">
        <f t="shared" si="664"/>
        <v>0</v>
      </c>
      <c r="HY51" s="98"/>
      <c r="HZ51" s="118"/>
      <c r="IA51" s="119" t="e">
        <f t="shared" si="665"/>
        <v>#DIV/0!</v>
      </c>
      <c r="IB51" s="231">
        <f t="shared" si="666"/>
        <v>0</v>
      </c>
      <c r="IC51" s="119">
        <f>IB51/IB42</f>
        <v>0</v>
      </c>
      <c r="ID51" s="98">
        <f>ID42*IC51</f>
        <v>0</v>
      </c>
      <c r="IE51" s="116">
        <f t="shared" si="667"/>
        <v>0</v>
      </c>
      <c r="IF51" s="90">
        <f>IF42</f>
        <v>3163.33</v>
      </c>
      <c r="IG51" s="117">
        <f t="shared" si="668"/>
        <v>0</v>
      </c>
      <c r="IH51" s="98">
        <f t="shared" si="669"/>
        <v>0</v>
      </c>
      <c r="II51" s="98"/>
      <c r="IJ51" s="118"/>
      <c r="IK51" s="119" t="e">
        <f t="shared" si="670"/>
        <v>#DIV/0!</v>
      </c>
      <c r="IL51" s="231">
        <f t="shared" si="671"/>
        <v>0</v>
      </c>
      <c r="IM51" s="119">
        <f>IL51/IL42</f>
        <v>0</v>
      </c>
      <c r="IN51" s="98">
        <f>IN42*IM51</f>
        <v>0</v>
      </c>
      <c r="IO51" s="116">
        <f t="shared" si="672"/>
        <v>0</v>
      </c>
      <c r="IP51" s="90">
        <f>IP42</f>
        <v>3163.33</v>
      </c>
      <c r="IQ51" s="117">
        <f t="shared" si="673"/>
        <v>0</v>
      </c>
      <c r="IR51" s="98">
        <f t="shared" si="674"/>
        <v>0</v>
      </c>
      <c r="IS51" s="98"/>
      <c r="IT51" s="118"/>
      <c r="IU51" s="119" t="e">
        <f t="shared" si="675"/>
        <v>#DIV/0!</v>
      </c>
      <c r="IV51" s="231">
        <f t="shared" si="676"/>
        <v>0</v>
      </c>
      <c r="IW51" s="119">
        <f>IV51/IV42</f>
        <v>0</v>
      </c>
      <c r="IX51" s="98">
        <f>IX42*IW51</f>
        <v>0</v>
      </c>
      <c r="IY51" s="116">
        <f t="shared" si="677"/>
        <v>0</v>
      </c>
      <c r="IZ51" s="90">
        <f>IZ42</f>
        <v>3163.33</v>
      </c>
      <c r="JA51" s="117">
        <f t="shared" si="678"/>
        <v>0</v>
      </c>
      <c r="JB51" s="98">
        <f t="shared" si="679"/>
        <v>0</v>
      </c>
      <c r="JC51" s="98"/>
      <c r="JD51" s="118"/>
      <c r="JE51" s="119" t="e">
        <f t="shared" si="680"/>
        <v>#DIV/0!</v>
      </c>
      <c r="JF51" s="231">
        <f t="shared" si="681"/>
        <v>0</v>
      </c>
      <c r="JG51" s="119">
        <f>JF51/JF42</f>
        <v>0</v>
      </c>
      <c r="JH51" s="98">
        <f>JH42*JG51</f>
        <v>0</v>
      </c>
      <c r="JI51" s="116">
        <f t="shared" si="682"/>
        <v>0</v>
      </c>
      <c r="JJ51" s="90">
        <f>JJ42</f>
        <v>3158.77</v>
      </c>
      <c r="JK51" s="117">
        <f t="shared" si="683"/>
        <v>0</v>
      </c>
      <c r="JL51" s="98">
        <f t="shared" si="684"/>
        <v>0</v>
      </c>
      <c r="JM51" s="98"/>
      <c r="JN51" s="118"/>
      <c r="JO51" s="119" t="e">
        <f t="shared" si="685"/>
        <v>#DIV/0!</v>
      </c>
      <c r="JP51" s="231">
        <f t="shared" si="686"/>
        <v>0</v>
      </c>
      <c r="JQ51" s="119">
        <f>JP51/JP42</f>
        <v>0</v>
      </c>
      <c r="JR51" s="98">
        <f>JR42*JQ51</f>
        <v>0</v>
      </c>
      <c r="JS51" s="116">
        <f t="shared" si="687"/>
        <v>0</v>
      </c>
      <c r="JT51" s="90">
        <f>JT42</f>
        <v>3163.33</v>
      </c>
      <c r="JU51" s="117">
        <f t="shared" si="688"/>
        <v>0</v>
      </c>
      <c r="JV51" s="98">
        <f t="shared" si="689"/>
        <v>0</v>
      </c>
      <c r="JW51" s="98"/>
      <c r="JX51" s="118"/>
      <c r="JY51" s="119" t="e">
        <f t="shared" si="690"/>
        <v>#DIV/0!</v>
      </c>
      <c r="JZ51" s="231">
        <f t="shared" si="691"/>
        <v>0</v>
      </c>
      <c r="KA51" s="119" t="e">
        <f>JZ51/JZ42</f>
        <v>#DIV/0!</v>
      </c>
      <c r="KB51" s="98" t="e">
        <f>KB42*KA51</f>
        <v>#DIV/0!</v>
      </c>
      <c r="KC51" s="116">
        <f t="shared" si="692"/>
        <v>0</v>
      </c>
      <c r="KD51" s="90">
        <f>KD42</f>
        <v>0</v>
      </c>
      <c r="KE51" s="117">
        <f t="shared" si="693"/>
        <v>0</v>
      </c>
      <c r="KF51" s="98">
        <f t="shared" si="694"/>
        <v>0</v>
      </c>
      <c r="KG51" s="98"/>
      <c r="KH51" s="118"/>
      <c r="KI51" s="119" t="e">
        <f t="shared" si="695"/>
        <v>#DIV/0!</v>
      </c>
      <c r="KJ51" s="231">
        <f t="shared" si="696"/>
        <v>0</v>
      </c>
      <c r="KK51" s="119">
        <f>KJ51/KJ42</f>
        <v>0</v>
      </c>
      <c r="KL51" s="98">
        <f>KL42*KK51</f>
        <v>0</v>
      </c>
      <c r="KM51" s="116">
        <f t="shared" si="697"/>
        <v>0</v>
      </c>
      <c r="KN51" s="90">
        <f>KN42</f>
        <v>2644.05</v>
      </c>
      <c r="KO51" s="117">
        <f t="shared" si="698"/>
        <v>0</v>
      </c>
      <c r="KP51" s="98">
        <f t="shared" si="699"/>
        <v>0</v>
      </c>
      <c r="KQ51" s="98"/>
      <c r="KR51" s="118"/>
      <c r="KS51" s="119" t="e">
        <f t="shared" si="700"/>
        <v>#DIV/0!</v>
      </c>
      <c r="KT51" s="231">
        <f t="shared" si="701"/>
        <v>0</v>
      </c>
      <c r="KU51" s="119">
        <f>KT51/KT42</f>
        <v>0</v>
      </c>
      <c r="KV51" s="98">
        <f>KV42*KU51</f>
        <v>0</v>
      </c>
      <c r="KW51" s="116">
        <f t="shared" si="702"/>
        <v>0</v>
      </c>
      <c r="KX51" s="90">
        <f>KX42</f>
        <v>2644.05</v>
      </c>
      <c r="KY51" s="117">
        <f t="shared" si="703"/>
        <v>0</v>
      </c>
      <c r="KZ51" s="98">
        <f t="shared" si="704"/>
        <v>0</v>
      </c>
      <c r="LA51" s="98"/>
      <c r="LB51" s="118"/>
      <c r="LC51" s="119" t="e">
        <f t="shared" si="705"/>
        <v>#DIV/0!</v>
      </c>
      <c r="LD51" s="231">
        <f t="shared" si="706"/>
        <v>0</v>
      </c>
      <c r="LE51" s="119">
        <f>LD51/LD42</f>
        <v>0</v>
      </c>
      <c r="LF51" s="98">
        <f>LF42*LE51</f>
        <v>0</v>
      </c>
      <c r="LG51" s="116">
        <f t="shared" si="707"/>
        <v>0</v>
      </c>
      <c r="LH51" s="90">
        <f>LH42</f>
        <v>3163.33</v>
      </c>
      <c r="LI51" s="117">
        <f t="shared" si="708"/>
        <v>0</v>
      </c>
      <c r="LJ51" s="98">
        <f t="shared" si="709"/>
        <v>0</v>
      </c>
      <c r="LK51" s="98"/>
      <c r="LL51" s="118"/>
      <c r="LM51" s="119" t="e">
        <f t="shared" si="710"/>
        <v>#DIV/0!</v>
      </c>
      <c r="LN51" s="231">
        <f t="shared" si="711"/>
        <v>0</v>
      </c>
      <c r="LO51" s="119">
        <f>LN51/LN42</f>
        <v>0</v>
      </c>
      <c r="LP51" s="98">
        <f>LP42*LO51</f>
        <v>0</v>
      </c>
      <c r="LQ51" s="116">
        <f t="shared" si="712"/>
        <v>0</v>
      </c>
      <c r="LR51" s="90">
        <f>LR42</f>
        <v>2644.05</v>
      </c>
      <c r="LS51" s="117">
        <f t="shared" si="713"/>
        <v>0</v>
      </c>
      <c r="LT51" s="98">
        <f t="shared" si="714"/>
        <v>0</v>
      </c>
      <c r="LU51" s="98"/>
      <c r="LV51" s="118"/>
      <c r="LW51" s="119" t="e">
        <f t="shared" si="715"/>
        <v>#DIV/0!</v>
      </c>
      <c r="LX51" s="231">
        <f t="shared" si="716"/>
        <v>0</v>
      </c>
      <c r="LY51" s="119">
        <f>LX51/LX42</f>
        <v>0</v>
      </c>
      <c r="LZ51" s="98">
        <f>LZ42*LY51</f>
        <v>0</v>
      </c>
      <c r="MA51" s="116">
        <f t="shared" si="717"/>
        <v>0</v>
      </c>
      <c r="MB51" s="90">
        <f>MB42</f>
        <v>3163.33</v>
      </c>
      <c r="MC51" s="117">
        <f t="shared" si="718"/>
        <v>0</v>
      </c>
      <c r="MD51" s="98">
        <f t="shared" si="719"/>
        <v>0</v>
      </c>
      <c r="ME51" s="98"/>
      <c r="MF51" s="118"/>
      <c r="MG51" s="119" t="e">
        <f t="shared" si="720"/>
        <v>#DIV/0!</v>
      </c>
      <c r="MH51" s="231">
        <f t="shared" si="721"/>
        <v>0</v>
      </c>
      <c r="MI51" s="119">
        <f>MH51/MH42</f>
        <v>0</v>
      </c>
      <c r="MJ51" s="98">
        <f>MJ42*MI51</f>
        <v>0</v>
      </c>
      <c r="MK51" s="116">
        <f t="shared" si="722"/>
        <v>0</v>
      </c>
      <c r="ML51" s="90">
        <f>ML42</f>
        <v>2644.05</v>
      </c>
      <c r="MM51" s="117">
        <f t="shared" si="723"/>
        <v>0</v>
      </c>
      <c r="MN51" s="98">
        <f t="shared" si="724"/>
        <v>0</v>
      </c>
      <c r="MO51" s="98"/>
      <c r="MP51" s="118"/>
      <c r="MQ51" s="119" t="e">
        <f t="shared" si="725"/>
        <v>#DIV/0!</v>
      </c>
      <c r="MR51" s="231">
        <f t="shared" si="726"/>
        <v>0</v>
      </c>
      <c r="MS51" s="119">
        <f>MR51/MR42</f>
        <v>0</v>
      </c>
      <c r="MT51" s="98">
        <f>MT42*MS51</f>
        <v>0</v>
      </c>
      <c r="MU51" s="116">
        <f t="shared" si="727"/>
        <v>0</v>
      </c>
      <c r="MV51" s="90">
        <f>MV42</f>
        <v>3163.33</v>
      </c>
      <c r="MW51" s="117">
        <f t="shared" si="728"/>
        <v>0</v>
      </c>
      <c r="MX51" s="98">
        <f t="shared" si="729"/>
        <v>0</v>
      </c>
      <c r="MY51" s="98"/>
      <c r="MZ51" s="118"/>
      <c r="NA51" s="119" t="e">
        <f t="shared" si="730"/>
        <v>#DIV/0!</v>
      </c>
      <c r="NB51" s="231">
        <f t="shared" si="731"/>
        <v>0</v>
      </c>
      <c r="NC51" s="119">
        <f>NB51/NB42</f>
        <v>0</v>
      </c>
      <c r="ND51" s="98">
        <f>ND42*NC51</f>
        <v>0</v>
      </c>
      <c r="NE51" s="116">
        <f t="shared" si="732"/>
        <v>0</v>
      </c>
      <c r="NF51" s="90">
        <f>NF42</f>
        <v>2644.05</v>
      </c>
      <c r="NG51" s="117">
        <f t="shared" si="733"/>
        <v>0</v>
      </c>
      <c r="NH51" s="98">
        <f t="shared" si="734"/>
        <v>0</v>
      </c>
      <c r="NI51" s="98"/>
      <c r="NJ51" s="118"/>
      <c r="NK51" s="119" t="e">
        <f t="shared" si="735"/>
        <v>#DIV/0!</v>
      </c>
      <c r="NL51" s="231">
        <f t="shared" si="736"/>
        <v>0</v>
      </c>
      <c r="NM51" s="119">
        <f>NL51/NL42</f>
        <v>0</v>
      </c>
      <c r="NN51" s="98">
        <f>NN42*NM51</f>
        <v>0</v>
      </c>
      <c r="NO51" s="116">
        <f t="shared" si="737"/>
        <v>0</v>
      </c>
      <c r="NP51" s="90">
        <f>NP42</f>
        <v>3163.33</v>
      </c>
      <c r="NQ51" s="117">
        <f t="shared" si="738"/>
        <v>0</v>
      </c>
      <c r="NR51" s="98">
        <f t="shared" si="739"/>
        <v>0</v>
      </c>
      <c r="NS51" s="98"/>
      <c r="NT51" s="118"/>
      <c r="NU51" s="119" t="e">
        <f t="shared" si="740"/>
        <v>#DIV/0!</v>
      </c>
      <c r="NV51" s="231">
        <f t="shared" si="741"/>
        <v>0</v>
      </c>
      <c r="NW51" s="119">
        <f>NV51/NV42</f>
        <v>0</v>
      </c>
      <c r="NX51" s="98">
        <f>NX42*NW51</f>
        <v>0</v>
      </c>
      <c r="NY51" s="116">
        <f t="shared" si="742"/>
        <v>0</v>
      </c>
      <c r="NZ51" s="90">
        <f>NZ42</f>
        <v>3163.33</v>
      </c>
      <c r="OA51" s="117">
        <f t="shared" si="743"/>
        <v>0</v>
      </c>
      <c r="OB51" s="98">
        <f t="shared" si="744"/>
        <v>0</v>
      </c>
      <c r="OC51" s="98"/>
      <c r="OD51" s="118"/>
      <c r="OE51" s="119" t="e">
        <f t="shared" si="745"/>
        <v>#DIV/0!</v>
      </c>
      <c r="OF51" s="231">
        <f t="shared" si="746"/>
        <v>0</v>
      </c>
      <c r="OG51" s="119">
        <f>OF51/OF42</f>
        <v>0</v>
      </c>
      <c r="OH51" s="98">
        <f>OH42*OG51</f>
        <v>0</v>
      </c>
      <c r="OI51" s="116">
        <f t="shared" si="747"/>
        <v>0</v>
      </c>
      <c r="OJ51" s="90">
        <f>OJ42</f>
        <v>3163.33</v>
      </c>
      <c r="OK51" s="117">
        <f t="shared" si="748"/>
        <v>0</v>
      </c>
      <c r="OL51" s="98">
        <f t="shared" si="749"/>
        <v>0</v>
      </c>
      <c r="OM51" s="98"/>
      <c r="ON51" s="118"/>
      <c r="OO51" s="119" t="e">
        <f t="shared" si="750"/>
        <v>#DIV/0!</v>
      </c>
      <c r="OP51" s="231">
        <f t="shared" si="751"/>
        <v>0</v>
      </c>
      <c r="OQ51" s="119">
        <f>OP51/OP42</f>
        <v>0</v>
      </c>
      <c r="OR51" s="98">
        <f>OR42*OQ51</f>
        <v>0</v>
      </c>
      <c r="OS51" s="116">
        <f t="shared" si="752"/>
        <v>0</v>
      </c>
      <c r="OT51" s="90">
        <f>OT42</f>
        <v>2284.19</v>
      </c>
      <c r="OU51" s="117">
        <f t="shared" si="753"/>
        <v>0</v>
      </c>
      <c r="OV51" s="98">
        <f t="shared" si="754"/>
        <v>0</v>
      </c>
      <c r="OW51" s="98"/>
      <c r="OX51" s="118"/>
      <c r="OY51" s="119" t="e">
        <f t="shared" si="755"/>
        <v>#DIV/0!</v>
      </c>
      <c r="OZ51" s="231">
        <f t="shared" si="756"/>
        <v>0</v>
      </c>
      <c r="PA51" s="119">
        <f>OZ51/OZ42</f>
        <v>0</v>
      </c>
      <c r="PB51" s="98">
        <f>PB42*PA51</f>
        <v>0</v>
      </c>
      <c r="PC51" s="116">
        <f t="shared" si="757"/>
        <v>0</v>
      </c>
      <c r="PD51" s="90">
        <f>PD42</f>
        <v>3163.33</v>
      </c>
      <c r="PE51" s="117">
        <f t="shared" si="758"/>
        <v>0</v>
      </c>
      <c r="PF51" s="98">
        <f t="shared" si="759"/>
        <v>0</v>
      </c>
      <c r="PG51" s="98"/>
      <c r="PH51" s="118"/>
      <c r="PI51" s="119" t="e">
        <f t="shared" si="760"/>
        <v>#DIV/0!</v>
      </c>
      <c r="PJ51" s="231">
        <f t="shared" si="761"/>
        <v>0</v>
      </c>
      <c r="PK51" s="119">
        <f>PJ51/PJ42</f>
        <v>0</v>
      </c>
      <c r="PL51" s="98">
        <f>PL42*PK51</f>
        <v>0</v>
      </c>
      <c r="PM51" s="116">
        <f t="shared" si="762"/>
        <v>0</v>
      </c>
      <c r="PN51" s="90">
        <f>PN42</f>
        <v>3163.33</v>
      </c>
      <c r="PO51" s="117">
        <f t="shared" si="763"/>
        <v>0</v>
      </c>
      <c r="PP51" s="98">
        <f t="shared" si="764"/>
        <v>0</v>
      </c>
      <c r="PQ51" s="98"/>
      <c r="PR51" s="118"/>
      <c r="PS51" s="119" t="e">
        <f t="shared" si="765"/>
        <v>#DIV/0!</v>
      </c>
      <c r="PT51" s="231">
        <f t="shared" si="766"/>
        <v>0</v>
      </c>
      <c r="PU51" s="119">
        <f>PT51/PT42</f>
        <v>0</v>
      </c>
      <c r="PV51" s="98">
        <f>PV42*PU51</f>
        <v>0</v>
      </c>
      <c r="PW51" s="116">
        <f t="shared" si="767"/>
        <v>0</v>
      </c>
      <c r="PX51" s="90">
        <f>PX42</f>
        <v>3163.33</v>
      </c>
      <c r="PY51" s="117">
        <f t="shared" si="768"/>
        <v>0</v>
      </c>
      <c r="PZ51" s="98">
        <f t="shared" si="769"/>
        <v>0</v>
      </c>
      <c r="QA51" s="98"/>
      <c r="QB51" s="118"/>
      <c r="QC51" s="119" t="e">
        <f t="shared" si="770"/>
        <v>#DIV/0!</v>
      </c>
      <c r="QD51" s="231">
        <f t="shared" si="771"/>
        <v>0</v>
      </c>
      <c r="QE51" s="119" t="e">
        <f>QD51/QD42</f>
        <v>#DIV/0!</v>
      </c>
      <c r="QF51" s="98" t="e">
        <f>QF42*QE51</f>
        <v>#DIV/0!</v>
      </c>
      <c r="QG51" s="116">
        <f t="shared" si="772"/>
        <v>0</v>
      </c>
      <c r="QH51" s="90">
        <f>QH42</f>
        <v>0</v>
      </c>
      <c r="QI51" s="117">
        <f t="shared" si="773"/>
        <v>0</v>
      </c>
      <c r="QJ51" s="98">
        <f t="shared" si="774"/>
        <v>0</v>
      </c>
      <c r="QK51" s="98"/>
      <c r="QL51" s="118"/>
      <c r="QM51" s="119" t="e">
        <f t="shared" si="775"/>
        <v>#DIV/0!</v>
      </c>
      <c r="QN51" s="231">
        <f t="shared" si="776"/>
        <v>0</v>
      </c>
      <c r="QO51" s="119">
        <f>QN51/QN42</f>
        <v>0</v>
      </c>
      <c r="QP51" s="98">
        <f>QP42*QO51</f>
        <v>0</v>
      </c>
      <c r="QQ51" s="116">
        <f t="shared" si="777"/>
        <v>0</v>
      </c>
      <c r="QR51" s="90">
        <f>QR42</f>
        <v>3163.33</v>
      </c>
      <c r="QS51" s="117">
        <f t="shared" si="778"/>
        <v>0</v>
      </c>
      <c r="QT51" s="98">
        <f t="shared" si="779"/>
        <v>0</v>
      </c>
      <c r="QU51" s="98"/>
      <c r="QV51" s="118"/>
      <c r="QW51" s="119" t="e">
        <f t="shared" si="780"/>
        <v>#DIV/0!</v>
      </c>
      <c r="QX51" s="231">
        <f t="shared" si="781"/>
        <v>0</v>
      </c>
      <c r="QY51" s="119">
        <f>QX51/QX42</f>
        <v>0</v>
      </c>
      <c r="QZ51" s="98">
        <f>QZ42*QY51</f>
        <v>0</v>
      </c>
      <c r="RA51" s="116">
        <f t="shared" si="782"/>
        <v>0</v>
      </c>
      <c r="RB51" s="90">
        <f>RB42</f>
        <v>2644.05</v>
      </c>
      <c r="RC51" s="117">
        <f t="shared" si="783"/>
        <v>0</v>
      </c>
      <c r="RD51" s="98">
        <f t="shared" si="784"/>
        <v>0</v>
      </c>
      <c r="RE51" s="98"/>
      <c r="RF51" s="118"/>
      <c r="RG51" s="119" t="e">
        <f t="shared" si="785"/>
        <v>#DIV/0!</v>
      </c>
      <c r="RH51" s="231">
        <f t="shared" si="786"/>
        <v>0</v>
      </c>
      <c r="RI51" s="119">
        <f>RH51/RH42</f>
        <v>0</v>
      </c>
      <c r="RJ51" s="98">
        <f>RJ42*RI51</f>
        <v>0</v>
      </c>
      <c r="RK51" s="116">
        <f t="shared" si="787"/>
        <v>0</v>
      </c>
      <c r="RL51" s="90">
        <f>RL42</f>
        <v>3163.33</v>
      </c>
      <c r="RM51" s="117">
        <f t="shared" si="788"/>
        <v>0</v>
      </c>
      <c r="RN51" s="98">
        <f t="shared" si="789"/>
        <v>0</v>
      </c>
      <c r="RO51" s="98"/>
      <c r="RP51" s="118"/>
      <c r="RQ51" s="119" t="e">
        <f t="shared" si="790"/>
        <v>#DIV/0!</v>
      </c>
      <c r="RR51" s="231">
        <f t="shared" si="791"/>
        <v>0</v>
      </c>
      <c r="RS51" s="119">
        <f>RR51/RR42</f>
        <v>0</v>
      </c>
      <c r="RT51" s="98">
        <f>RT42*RS51</f>
        <v>0</v>
      </c>
      <c r="RU51" s="116">
        <f t="shared" si="792"/>
        <v>0</v>
      </c>
      <c r="RV51" s="90">
        <f>RV42</f>
        <v>3163.33</v>
      </c>
      <c r="RW51" s="117">
        <f t="shared" si="793"/>
        <v>0</v>
      </c>
      <c r="RX51" s="98">
        <f t="shared" si="794"/>
        <v>0</v>
      </c>
      <c r="RY51" s="98"/>
      <c r="RZ51" s="118"/>
      <c r="SA51" s="119" t="e">
        <f t="shared" si="795"/>
        <v>#DIV/0!</v>
      </c>
      <c r="SB51" s="231">
        <f t="shared" si="796"/>
        <v>0</v>
      </c>
      <c r="SC51" s="119">
        <f>SB51/SB42</f>
        <v>0</v>
      </c>
      <c r="SD51" s="98">
        <f>SD42*SC51</f>
        <v>0</v>
      </c>
      <c r="SE51" s="116">
        <f t="shared" si="797"/>
        <v>0</v>
      </c>
      <c r="SF51" s="90">
        <f>SF42</f>
        <v>3163.33</v>
      </c>
      <c r="SG51" s="117">
        <f t="shared" si="798"/>
        <v>0</v>
      </c>
      <c r="SH51" s="98">
        <f t="shared" si="799"/>
        <v>0</v>
      </c>
      <c r="SI51" s="98"/>
      <c r="SJ51" s="118"/>
      <c r="SK51" s="119" t="e">
        <f t="shared" si="800"/>
        <v>#DIV/0!</v>
      </c>
      <c r="SL51" s="231">
        <f t="shared" si="801"/>
        <v>0</v>
      </c>
      <c r="SM51" s="119">
        <f>SL51/SL42</f>
        <v>0</v>
      </c>
      <c r="SN51" s="98">
        <f>SN42*SM51</f>
        <v>0</v>
      </c>
      <c r="SO51" s="116">
        <f t="shared" si="802"/>
        <v>0</v>
      </c>
      <c r="SP51" s="90">
        <f>SP42</f>
        <v>0</v>
      </c>
      <c r="SQ51" s="117">
        <f t="shared" si="803"/>
        <v>0</v>
      </c>
      <c r="SR51" s="98">
        <f t="shared" si="804"/>
        <v>0</v>
      </c>
      <c r="SS51" s="98"/>
      <c r="ST51" s="118"/>
      <c r="SU51" s="119" t="e">
        <f t="shared" si="805"/>
        <v>#DIV/0!</v>
      </c>
      <c r="SV51" s="231">
        <f t="shared" si="806"/>
        <v>0</v>
      </c>
      <c r="SW51" s="119">
        <f>SV51/SV42</f>
        <v>0</v>
      </c>
      <c r="SX51" s="98">
        <f>SX42*SW51</f>
        <v>0</v>
      </c>
      <c r="SY51" s="116">
        <f t="shared" si="807"/>
        <v>0</v>
      </c>
      <c r="SZ51" s="90">
        <f>SZ42</f>
        <v>2644.05</v>
      </c>
      <c r="TA51" s="117">
        <f t="shared" si="808"/>
        <v>0</v>
      </c>
      <c r="TB51" s="98">
        <f t="shared" si="809"/>
        <v>0</v>
      </c>
      <c r="TC51" s="98"/>
      <c r="TD51" s="118"/>
      <c r="TE51" s="119" t="e">
        <f t="shared" si="810"/>
        <v>#DIV/0!</v>
      </c>
      <c r="TF51" s="231">
        <f t="shared" si="811"/>
        <v>0</v>
      </c>
      <c r="TG51" s="119">
        <f>TF51/TF42</f>
        <v>0</v>
      </c>
      <c r="TH51" s="98">
        <f>TH42*TG51</f>
        <v>0</v>
      </c>
      <c r="TI51" s="116">
        <f t="shared" si="812"/>
        <v>0</v>
      </c>
      <c r="TJ51" s="90">
        <f>TJ42</f>
        <v>3163.33</v>
      </c>
      <c r="TK51" s="117">
        <f t="shared" si="813"/>
        <v>0</v>
      </c>
      <c r="TL51" s="98">
        <f t="shared" si="814"/>
        <v>0</v>
      </c>
      <c r="TM51" s="98"/>
      <c r="TN51" s="118"/>
      <c r="TO51" s="119" t="e">
        <f t="shared" si="815"/>
        <v>#DIV/0!</v>
      </c>
      <c r="TP51" s="231">
        <f t="shared" si="816"/>
        <v>0</v>
      </c>
      <c r="TQ51" s="119">
        <f>TP51/TP42</f>
        <v>0</v>
      </c>
      <c r="TR51" s="98">
        <f>TR42*TQ51</f>
        <v>0</v>
      </c>
      <c r="TS51" s="116">
        <f t="shared" si="817"/>
        <v>0</v>
      </c>
      <c r="TT51" s="90">
        <f>TT42</f>
        <v>3163.33</v>
      </c>
      <c r="TU51" s="117">
        <f t="shared" si="818"/>
        <v>0</v>
      </c>
      <c r="TV51" s="98">
        <f t="shared" si="819"/>
        <v>0</v>
      </c>
      <c r="TW51" s="98"/>
      <c r="TX51" s="118"/>
      <c r="TY51" s="119" t="e">
        <f t="shared" si="820"/>
        <v>#DIV/0!</v>
      </c>
      <c r="TZ51" s="231">
        <f t="shared" si="821"/>
        <v>0</v>
      </c>
      <c r="UA51" s="119">
        <f>TZ51/TZ42</f>
        <v>0</v>
      </c>
      <c r="UB51" s="98">
        <f>UB42*UA51</f>
        <v>0</v>
      </c>
      <c r="UC51" s="116">
        <f t="shared" si="822"/>
        <v>0</v>
      </c>
      <c r="UD51" s="90">
        <f>UD42</f>
        <v>2644.05</v>
      </c>
      <c r="UE51" s="117">
        <f t="shared" si="823"/>
        <v>0</v>
      </c>
      <c r="UF51" s="98">
        <f t="shared" si="824"/>
        <v>0</v>
      </c>
      <c r="UG51" s="98"/>
      <c r="UH51" s="118"/>
      <c r="UI51" s="119" t="e">
        <f t="shared" si="825"/>
        <v>#DIV/0!</v>
      </c>
      <c r="UJ51" s="231">
        <f t="shared" si="826"/>
        <v>0</v>
      </c>
      <c r="UK51" s="119">
        <f>UJ51/UJ42</f>
        <v>0</v>
      </c>
      <c r="UL51" s="98">
        <f>UL42*UK51</f>
        <v>0</v>
      </c>
      <c r="UM51" s="116">
        <f t="shared" si="827"/>
        <v>0</v>
      </c>
      <c r="UN51" s="90">
        <f>UN42</f>
        <v>2644.05</v>
      </c>
      <c r="UO51" s="117">
        <f t="shared" si="828"/>
        <v>0</v>
      </c>
      <c r="UP51" s="98">
        <f t="shared" si="829"/>
        <v>0</v>
      </c>
      <c r="UQ51" s="98"/>
      <c r="UR51" s="118"/>
      <c r="US51" s="119" t="e">
        <f t="shared" si="830"/>
        <v>#DIV/0!</v>
      </c>
      <c r="UT51" s="231">
        <f t="shared" si="831"/>
        <v>0</v>
      </c>
      <c r="UU51" s="119">
        <f>UT51/UT42</f>
        <v>0</v>
      </c>
      <c r="UV51" s="98">
        <f>UV42*UU51</f>
        <v>0</v>
      </c>
      <c r="UW51" s="116">
        <f t="shared" si="832"/>
        <v>0</v>
      </c>
      <c r="UX51" s="90">
        <f>UX42</f>
        <v>2644.05</v>
      </c>
      <c r="UY51" s="117">
        <f t="shared" si="833"/>
        <v>0</v>
      </c>
      <c r="UZ51" s="98">
        <f t="shared" si="834"/>
        <v>0</v>
      </c>
      <c r="VA51" s="98"/>
      <c r="VB51" s="118"/>
      <c r="VC51" s="119" t="e">
        <f t="shared" si="835"/>
        <v>#DIV/0!</v>
      </c>
      <c r="VD51" s="231">
        <f t="shared" si="836"/>
        <v>0</v>
      </c>
      <c r="VE51" s="119">
        <f>VD51/VD42</f>
        <v>0</v>
      </c>
      <c r="VF51" s="98">
        <f>VF42*VE51</f>
        <v>0</v>
      </c>
      <c r="VG51" s="116">
        <f t="shared" si="837"/>
        <v>0</v>
      </c>
      <c r="VH51" s="90">
        <f>VH42</f>
        <v>2644.05</v>
      </c>
      <c r="VI51" s="117">
        <f t="shared" si="838"/>
        <v>0</v>
      </c>
      <c r="VJ51" s="98">
        <f t="shared" si="839"/>
        <v>0</v>
      </c>
      <c r="VK51" s="98"/>
      <c r="VL51" s="118"/>
      <c r="VM51" s="119" t="e">
        <f t="shared" si="840"/>
        <v>#DIV/0!</v>
      </c>
      <c r="VN51" s="231">
        <f t="shared" si="841"/>
        <v>0</v>
      </c>
      <c r="VO51" s="119">
        <f>VN51/VN42</f>
        <v>0</v>
      </c>
      <c r="VP51" s="98">
        <f>VP42*VO51</f>
        <v>0</v>
      </c>
      <c r="VQ51" s="116">
        <f t="shared" si="842"/>
        <v>0</v>
      </c>
      <c r="VR51" s="90">
        <f>VR42</f>
        <v>2644.05</v>
      </c>
      <c r="VS51" s="117">
        <f t="shared" si="843"/>
        <v>0</v>
      </c>
      <c r="VT51" s="98">
        <f t="shared" si="844"/>
        <v>0</v>
      </c>
      <c r="VU51" s="98"/>
      <c r="VV51" s="118"/>
      <c r="VW51" s="119" t="e">
        <f t="shared" si="845"/>
        <v>#DIV/0!</v>
      </c>
      <c r="VX51" s="231">
        <f t="shared" si="846"/>
        <v>0</v>
      </c>
      <c r="VY51" s="119">
        <f>VX51/VX42</f>
        <v>0</v>
      </c>
      <c r="VZ51" s="98">
        <f>VZ42*VY51</f>
        <v>0</v>
      </c>
      <c r="WA51" s="116">
        <f t="shared" si="847"/>
        <v>0</v>
      </c>
      <c r="WB51" s="90">
        <f>WB42</f>
        <v>2644.05</v>
      </c>
      <c r="WC51" s="117">
        <f t="shared" si="848"/>
        <v>0</v>
      </c>
      <c r="WD51" s="98">
        <f t="shared" si="849"/>
        <v>0</v>
      </c>
      <c r="WE51" s="98"/>
      <c r="WF51" s="118"/>
      <c r="WG51" s="119" t="e">
        <f t="shared" si="850"/>
        <v>#DIV/0!</v>
      </c>
      <c r="WH51" s="213">
        <f t="shared" si="851"/>
        <v>0</v>
      </c>
      <c r="WI51" s="119">
        <f>WH51/WH42</f>
        <v>0</v>
      </c>
      <c r="WJ51" s="98">
        <f>WJ42*WI51</f>
        <v>0</v>
      </c>
      <c r="WK51" s="116">
        <f t="shared" si="852"/>
        <v>0</v>
      </c>
      <c r="WL51" s="90">
        <f>WL42</f>
        <v>2912.92</v>
      </c>
      <c r="WM51" s="117">
        <f t="shared" si="853"/>
        <v>0</v>
      </c>
      <c r="WN51" s="98">
        <f t="shared" si="854"/>
        <v>0</v>
      </c>
      <c r="WO51" s="98"/>
      <c r="WP51" s="118"/>
    </row>
    <row r="52" spans="1:614" ht="48" x14ac:dyDescent="0.25">
      <c r="A52" s="5"/>
      <c r="B52" s="91" t="s">
        <v>427</v>
      </c>
      <c r="C52" s="12" t="s">
        <v>752</v>
      </c>
      <c r="D52" s="12" t="s">
        <v>439</v>
      </c>
      <c r="E52" s="4" t="s">
        <v>35</v>
      </c>
      <c r="F52" s="231">
        <f t="shared" si="551"/>
        <v>0</v>
      </c>
      <c r="G52" s="119">
        <f>F52/F42</f>
        <v>0</v>
      </c>
      <c r="H52" s="98">
        <f>H42*G52</f>
        <v>0</v>
      </c>
      <c r="I52" s="116">
        <f t="shared" si="552"/>
        <v>0</v>
      </c>
      <c r="J52" s="90">
        <f>J42</f>
        <v>2644.05</v>
      </c>
      <c r="K52" s="117">
        <f t="shared" si="553"/>
        <v>0</v>
      </c>
      <c r="L52" s="98">
        <f t="shared" si="554"/>
        <v>0</v>
      </c>
      <c r="M52" s="98"/>
      <c r="N52" s="118"/>
      <c r="O52" s="119">
        <f t="shared" si="555"/>
        <v>0</v>
      </c>
      <c r="P52" s="231">
        <f t="shared" si="556"/>
        <v>0</v>
      </c>
      <c r="Q52" s="119">
        <f>P52/P42</f>
        <v>0</v>
      </c>
      <c r="R52" s="98">
        <f>R42*Q52</f>
        <v>0</v>
      </c>
      <c r="S52" s="116">
        <f t="shared" si="557"/>
        <v>0</v>
      </c>
      <c r="T52" s="90">
        <f>T42</f>
        <v>2644.05</v>
      </c>
      <c r="U52" s="117">
        <f t="shared" si="558"/>
        <v>0</v>
      </c>
      <c r="V52" s="98">
        <f t="shared" si="559"/>
        <v>0</v>
      </c>
      <c r="W52" s="98"/>
      <c r="X52" s="118"/>
      <c r="Y52" s="119">
        <f t="shared" si="560"/>
        <v>0</v>
      </c>
      <c r="Z52" s="231">
        <f t="shared" si="561"/>
        <v>0</v>
      </c>
      <c r="AA52" s="119">
        <f>Z52/Z42</f>
        <v>0</v>
      </c>
      <c r="AB52" s="98">
        <f>AB42*AA52</f>
        <v>0</v>
      </c>
      <c r="AC52" s="116">
        <f t="shared" si="562"/>
        <v>0</v>
      </c>
      <c r="AD52" s="90">
        <f>AD42</f>
        <v>2644.05</v>
      </c>
      <c r="AE52" s="117">
        <f t="shared" si="563"/>
        <v>0</v>
      </c>
      <c r="AF52" s="98">
        <f t="shared" si="564"/>
        <v>0</v>
      </c>
      <c r="AG52" s="98"/>
      <c r="AH52" s="118"/>
      <c r="AI52" s="119">
        <f t="shared" si="565"/>
        <v>0</v>
      </c>
      <c r="AJ52" s="231">
        <f t="shared" si="566"/>
        <v>0</v>
      </c>
      <c r="AK52" s="119">
        <f>AJ52/AJ42</f>
        <v>0</v>
      </c>
      <c r="AL52" s="98">
        <f>AL42*AK52</f>
        <v>0</v>
      </c>
      <c r="AM52" s="116">
        <f t="shared" si="567"/>
        <v>0</v>
      </c>
      <c r="AN52" s="90">
        <f>AN42</f>
        <v>2644.05</v>
      </c>
      <c r="AO52" s="117">
        <f t="shared" si="568"/>
        <v>0</v>
      </c>
      <c r="AP52" s="98">
        <f t="shared" si="569"/>
        <v>0</v>
      </c>
      <c r="AQ52" s="98"/>
      <c r="AR52" s="118"/>
      <c r="AS52" s="119">
        <f t="shared" si="570"/>
        <v>0</v>
      </c>
      <c r="AT52" s="231">
        <f t="shared" si="571"/>
        <v>0</v>
      </c>
      <c r="AU52" s="119">
        <f>AT52/AT42</f>
        <v>0</v>
      </c>
      <c r="AV52" s="98">
        <f>AV42*AU52</f>
        <v>0</v>
      </c>
      <c r="AW52" s="116">
        <f t="shared" si="572"/>
        <v>0</v>
      </c>
      <c r="AX52" s="90">
        <f>AX42</f>
        <v>2644.05</v>
      </c>
      <c r="AY52" s="117">
        <f t="shared" si="573"/>
        <v>0</v>
      </c>
      <c r="AZ52" s="98">
        <f t="shared" si="574"/>
        <v>0</v>
      </c>
      <c r="BA52" s="98"/>
      <c r="BB52" s="118"/>
      <c r="BC52" s="119">
        <f t="shared" si="575"/>
        <v>0</v>
      </c>
      <c r="BD52" s="231">
        <f t="shared" si="576"/>
        <v>0</v>
      </c>
      <c r="BE52" s="119" t="e">
        <f>BD52/BD42</f>
        <v>#DIV/0!</v>
      </c>
      <c r="BF52" s="98" t="e">
        <f>BF42*BE52</f>
        <v>#DIV/0!</v>
      </c>
      <c r="BG52" s="116">
        <f t="shared" si="577"/>
        <v>0</v>
      </c>
      <c r="BH52" s="90">
        <f>BH42</f>
        <v>0</v>
      </c>
      <c r="BI52" s="117">
        <f t="shared" si="578"/>
        <v>0</v>
      </c>
      <c r="BJ52" s="98">
        <f t="shared" si="579"/>
        <v>0</v>
      </c>
      <c r="BK52" s="98"/>
      <c r="BL52" s="118"/>
      <c r="BM52" s="119">
        <f t="shared" si="580"/>
        <v>0</v>
      </c>
      <c r="BN52" s="231">
        <f t="shared" si="581"/>
        <v>0</v>
      </c>
      <c r="BO52" s="119">
        <f>BN52/BN42</f>
        <v>0</v>
      </c>
      <c r="BP52" s="98">
        <f>BP42*BO52</f>
        <v>0</v>
      </c>
      <c r="BQ52" s="116">
        <f t="shared" si="582"/>
        <v>0</v>
      </c>
      <c r="BR52" s="90">
        <f>BR42</f>
        <v>3050</v>
      </c>
      <c r="BS52" s="117">
        <f t="shared" si="583"/>
        <v>0</v>
      </c>
      <c r="BT52" s="98">
        <f t="shared" si="584"/>
        <v>0</v>
      </c>
      <c r="BU52" s="98"/>
      <c r="BV52" s="118"/>
      <c r="BW52" s="119">
        <f t="shared" si="585"/>
        <v>0</v>
      </c>
      <c r="BX52" s="231">
        <f t="shared" si="586"/>
        <v>0</v>
      </c>
      <c r="BY52" s="119" t="e">
        <f>BX52/BX42</f>
        <v>#DIV/0!</v>
      </c>
      <c r="BZ52" s="98" t="e">
        <f>BZ42*BY52</f>
        <v>#DIV/0!</v>
      </c>
      <c r="CA52" s="116">
        <f t="shared" si="587"/>
        <v>0</v>
      </c>
      <c r="CB52" s="90">
        <f>CB42</f>
        <v>0</v>
      </c>
      <c r="CC52" s="117">
        <f t="shared" si="588"/>
        <v>0</v>
      </c>
      <c r="CD52" s="98">
        <f t="shared" si="589"/>
        <v>0</v>
      </c>
      <c r="CE52" s="98"/>
      <c r="CF52" s="118"/>
      <c r="CG52" s="119">
        <f t="shared" si="590"/>
        <v>0</v>
      </c>
      <c r="CH52" s="231">
        <f t="shared" si="591"/>
        <v>0</v>
      </c>
      <c r="CI52" s="119">
        <f>CH52/CH42</f>
        <v>0</v>
      </c>
      <c r="CJ52" s="98">
        <f>CJ42*CI52</f>
        <v>0</v>
      </c>
      <c r="CK52" s="116">
        <f t="shared" si="592"/>
        <v>0</v>
      </c>
      <c r="CL52" s="90">
        <f>CL42</f>
        <v>2644.05</v>
      </c>
      <c r="CM52" s="117">
        <f t="shared" si="593"/>
        <v>0</v>
      </c>
      <c r="CN52" s="98">
        <f t="shared" si="594"/>
        <v>0</v>
      </c>
      <c r="CO52" s="98"/>
      <c r="CP52" s="118"/>
      <c r="CQ52" s="119">
        <f t="shared" si="595"/>
        <v>0</v>
      </c>
      <c r="CR52" s="231">
        <f t="shared" si="596"/>
        <v>0</v>
      </c>
      <c r="CS52" s="119" t="e">
        <f>CR52/CR42</f>
        <v>#DIV/0!</v>
      </c>
      <c r="CT52" s="98" t="e">
        <f>CT42*CS52</f>
        <v>#DIV/0!</v>
      </c>
      <c r="CU52" s="116">
        <f t="shared" si="597"/>
        <v>0</v>
      </c>
      <c r="CV52" s="90">
        <f>CV42</f>
        <v>0</v>
      </c>
      <c r="CW52" s="117">
        <f t="shared" si="598"/>
        <v>0</v>
      </c>
      <c r="CX52" s="98">
        <f t="shared" si="599"/>
        <v>0</v>
      </c>
      <c r="CY52" s="98"/>
      <c r="CZ52" s="118"/>
      <c r="DA52" s="119">
        <f t="shared" si="600"/>
        <v>0</v>
      </c>
      <c r="DB52" s="231">
        <f t="shared" si="601"/>
        <v>0</v>
      </c>
      <c r="DC52" s="119">
        <f>DB52/DB42</f>
        <v>0</v>
      </c>
      <c r="DD52" s="98">
        <f>DD42*DC52</f>
        <v>0</v>
      </c>
      <c r="DE52" s="116">
        <f t="shared" si="602"/>
        <v>0</v>
      </c>
      <c r="DF52" s="90">
        <f>DF42</f>
        <v>3163.33</v>
      </c>
      <c r="DG52" s="117">
        <f t="shared" si="603"/>
        <v>0</v>
      </c>
      <c r="DH52" s="98">
        <f t="shared" si="604"/>
        <v>0</v>
      </c>
      <c r="DI52" s="98"/>
      <c r="DJ52" s="118"/>
      <c r="DK52" s="119">
        <f t="shared" si="605"/>
        <v>0</v>
      </c>
      <c r="DL52" s="231">
        <f t="shared" si="606"/>
        <v>0</v>
      </c>
      <c r="DM52" s="119">
        <f>DL52/DL42</f>
        <v>0</v>
      </c>
      <c r="DN52" s="98">
        <f>DN42*DM52</f>
        <v>0</v>
      </c>
      <c r="DO52" s="116">
        <f t="shared" si="607"/>
        <v>0</v>
      </c>
      <c r="DP52" s="90">
        <f>DP42</f>
        <v>3163.33</v>
      </c>
      <c r="DQ52" s="117">
        <f t="shared" si="608"/>
        <v>0</v>
      </c>
      <c r="DR52" s="98">
        <f t="shared" si="609"/>
        <v>0</v>
      </c>
      <c r="DS52" s="98"/>
      <c r="DT52" s="118"/>
      <c r="DU52" s="119">
        <f t="shared" si="610"/>
        <v>0</v>
      </c>
      <c r="DV52" s="231">
        <f t="shared" si="611"/>
        <v>0</v>
      </c>
      <c r="DW52" s="119">
        <f>DV52/DV42</f>
        <v>0</v>
      </c>
      <c r="DX52" s="98">
        <f>DX42*DW52</f>
        <v>0</v>
      </c>
      <c r="DY52" s="116">
        <f t="shared" si="612"/>
        <v>0</v>
      </c>
      <c r="DZ52" s="90">
        <f>DZ42</f>
        <v>3163.33</v>
      </c>
      <c r="EA52" s="117">
        <f t="shared" si="613"/>
        <v>0</v>
      </c>
      <c r="EB52" s="98">
        <f t="shared" si="614"/>
        <v>0</v>
      </c>
      <c r="EC52" s="98"/>
      <c r="ED52" s="118"/>
      <c r="EE52" s="119">
        <f t="shared" si="615"/>
        <v>0</v>
      </c>
      <c r="EF52" s="231">
        <f t="shared" si="616"/>
        <v>0</v>
      </c>
      <c r="EG52" s="119">
        <f>EF52/EF42</f>
        <v>0</v>
      </c>
      <c r="EH52" s="98">
        <f>EH42*EG52</f>
        <v>0</v>
      </c>
      <c r="EI52" s="116">
        <f t="shared" si="617"/>
        <v>0</v>
      </c>
      <c r="EJ52" s="90">
        <f>EJ42</f>
        <v>0</v>
      </c>
      <c r="EK52" s="117">
        <f t="shared" si="618"/>
        <v>0</v>
      </c>
      <c r="EL52" s="98">
        <f t="shared" si="619"/>
        <v>0</v>
      </c>
      <c r="EM52" s="98"/>
      <c r="EN52" s="118"/>
      <c r="EO52" s="119">
        <f t="shared" si="620"/>
        <v>0</v>
      </c>
      <c r="EP52" s="231">
        <f t="shared" si="621"/>
        <v>0</v>
      </c>
      <c r="EQ52" s="119">
        <f>EP52/EP42</f>
        <v>0</v>
      </c>
      <c r="ER52" s="98">
        <f>ER42*EQ52</f>
        <v>0</v>
      </c>
      <c r="ES52" s="116">
        <f t="shared" si="622"/>
        <v>0</v>
      </c>
      <c r="ET52" s="90">
        <f>ET42</f>
        <v>3163.33</v>
      </c>
      <c r="EU52" s="117">
        <f t="shared" si="623"/>
        <v>0</v>
      </c>
      <c r="EV52" s="98">
        <f t="shared" si="624"/>
        <v>0</v>
      </c>
      <c r="EW52" s="98"/>
      <c r="EX52" s="118"/>
      <c r="EY52" s="119">
        <f t="shared" si="625"/>
        <v>0</v>
      </c>
      <c r="EZ52" s="231">
        <f t="shared" si="626"/>
        <v>0</v>
      </c>
      <c r="FA52" s="119">
        <f>EZ52/EZ42</f>
        <v>0</v>
      </c>
      <c r="FB52" s="98">
        <f>FB42*FA52</f>
        <v>0</v>
      </c>
      <c r="FC52" s="116">
        <f t="shared" si="627"/>
        <v>0</v>
      </c>
      <c r="FD52" s="90">
        <f>FD42</f>
        <v>0</v>
      </c>
      <c r="FE52" s="117">
        <f t="shared" si="628"/>
        <v>0</v>
      </c>
      <c r="FF52" s="98">
        <f t="shared" si="629"/>
        <v>0</v>
      </c>
      <c r="FG52" s="98"/>
      <c r="FH52" s="118"/>
      <c r="FI52" s="119">
        <f t="shared" si="630"/>
        <v>0</v>
      </c>
      <c r="FJ52" s="231">
        <f t="shared" si="631"/>
        <v>0</v>
      </c>
      <c r="FK52" s="119">
        <f>FJ52/FJ42</f>
        <v>0</v>
      </c>
      <c r="FL52" s="98">
        <f>FL42*FK52</f>
        <v>0</v>
      </c>
      <c r="FM52" s="116">
        <f t="shared" si="632"/>
        <v>0</v>
      </c>
      <c r="FN52" s="90">
        <f>FN42</f>
        <v>2644.05</v>
      </c>
      <c r="FO52" s="117">
        <f t="shared" si="633"/>
        <v>0</v>
      </c>
      <c r="FP52" s="98">
        <f t="shared" si="634"/>
        <v>0</v>
      </c>
      <c r="FQ52" s="98"/>
      <c r="FR52" s="118"/>
      <c r="FS52" s="119">
        <f t="shared" si="635"/>
        <v>0</v>
      </c>
      <c r="FT52" s="231">
        <f t="shared" si="636"/>
        <v>0</v>
      </c>
      <c r="FU52" s="119">
        <f>FT52/FT42</f>
        <v>0</v>
      </c>
      <c r="FV52" s="98">
        <f>FV42*FU52</f>
        <v>0</v>
      </c>
      <c r="FW52" s="116">
        <f t="shared" si="637"/>
        <v>0</v>
      </c>
      <c r="FX52" s="90">
        <f>FX42</f>
        <v>3163.33</v>
      </c>
      <c r="FY52" s="117">
        <f t="shared" si="638"/>
        <v>0</v>
      </c>
      <c r="FZ52" s="98">
        <f t="shared" si="639"/>
        <v>0</v>
      </c>
      <c r="GA52" s="98"/>
      <c r="GB52" s="118"/>
      <c r="GC52" s="119">
        <f t="shared" si="640"/>
        <v>0</v>
      </c>
      <c r="GD52" s="231">
        <f t="shared" si="641"/>
        <v>0</v>
      </c>
      <c r="GE52" s="119">
        <f>GD52/GD42</f>
        <v>0</v>
      </c>
      <c r="GF52" s="98">
        <f>GF42*GE52</f>
        <v>0</v>
      </c>
      <c r="GG52" s="116">
        <f t="shared" si="642"/>
        <v>0</v>
      </c>
      <c r="GH52" s="90">
        <f>GH42</f>
        <v>3163.33</v>
      </c>
      <c r="GI52" s="117">
        <f t="shared" si="643"/>
        <v>0</v>
      </c>
      <c r="GJ52" s="98">
        <f t="shared" si="644"/>
        <v>0</v>
      </c>
      <c r="GK52" s="98"/>
      <c r="GL52" s="118"/>
      <c r="GM52" s="119">
        <f t="shared" si="645"/>
        <v>0</v>
      </c>
      <c r="GN52" s="231">
        <f t="shared" si="646"/>
        <v>0</v>
      </c>
      <c r="GO52" s="119">
        <f>GN52/GN42</f>
        <v>0</v>
      </c>
      <c r="GP52" s="98">
        <f>GP42*GO52</f>
        <v>0</v>
      </c>
      <c r="GQ52" s="116">
        <f t="shared" si="647"/>
        <v>0</v>
      </c>
      <c r="GR52" s="90">
        <f>GR42</f>
        <v>2644.05</v>
      </c>
      <c r="GS52" s="117">
        <f t="shared" si="648"/>
        <v>0</v>
      </c>
      <c r="GT52" s="98">
        <f t="shared" si="649"/>
        <v>0</v>
      </c>
      <c r="GU52" s="98"/>
      <c r="GV52" s="118"/>
      <c r="GW52" s="119">
        <f t="shared" si="650"/>
        <v>0</v>
      </c>
      <c r="GX52" s="231">
        <f t="shared" si="651"/>
        <v>0</v>
      </c>
      <c r="GY52" s="119">
        <f>GX52/GX42</f>
        <v>0</v>
      </c>
      <c r="GZ52" s="98">
        <f>GZ42*GY52</f>
        <v>0</v>
      </c>
      <c r="HA52" s="116">
        <f t="shared" si="652"/>
        <v>0</v>
      </c>
      <c r="HB52" s="90">
        <f>HB42</f>
        <v>2644.05</v>
      </c>
      <c r="HC52" s="117">
        <f t="shared" si="653"/>
        <v>0</v>
      </c>
      <c r="HD52" s="98">
        <f t="shared" si="654"/>
        <v>0</v>
      </c>
      <c r="HE52" s="98"/>
      <c r="HF52" s="118"/>
      <c r="HG52" s="119">
        <f t="shared" si="655"/>
        <v>0</v>
      </c>
      <c r="HH52" s="231">
        <f t="shared" si="656"/>
        <v>0</v>
      </c>
      <c r="HI52" s="119">
        <f>HH52/HH42</f>
        <v>0</v>
      </c>
      <c r="HJ52" s="98">
        <f>HJ42*HI52</f>
        <v>0</v>
      </c>
      <c r="HK52" s="116">
        <f t="shared" si="657"/>
        <v>0</v>
      </c>
      <c r="HL52" s="90">
        <f>HL42</f>
        <v>2644.05</v>
      </c>
      <c r="HM52" s="117">
        <f t="shared" si="658"/>
        <v>0</v>
      </c>
      <c r="HN52" s="98">
        <f t="shared" si="659"/>
        <v>0</v>
      </c>
      <c r="HO52" s="98"/>
      <c r="HP52" s="118"/>
      <c r="HQ52" s="119">
        <f t="shared" si="660"/>
        <v>0</v>
      </c>
      <c r="HR52" s="231">
        <f t="shared" si="661"/>
        <v>0</v>
      </c>
      <c r="HS52" s="119">
        <f>HR52/HR42</f>
        <v>0</v>
      </c>
      <c r="HT52" s="98">
        <f>HT42*HS52</f>
        <v>0</v>
      </c>
      <c r="HU52" s="116">
        <f t="shared" si="662"/>
        <v>0</v>
      </c>
      <c r="HV52" s="90">
        <f>HV42</f>
        <v>2644.05</v>
      </c>
      <c r="HW52" s="117">
        <f t="shared" si="663"/>
        <v>0</v>
      </c>
      <c r="HX52" s="98">
        <f t="shared" si="664"/>
        <v>0</v>
      </c>
      <c r="HY52" s="98"/>
      <c r="HZ52" s="118"/>
      <c r="IA52" s="119">
        <f t="shared" si="665"/>
        <v>0</v>
      </c>
      <c r="IB52" s="231">
        <f t="shared" si="666"/>
        <v>0</v>
      </c>
      <c r="IC52" s="119">
        <f>IB52/IB42</f>
        <v>0</v>
      </c>
      <c r="ID52" s="98">
        <f>ID42*IC52</f>
        <v>0</v>
      </c>
      <c r="IE52" s="116">
        <f t="shared" si="667"/>
        <v>0</v>
      </c>
      <c r="IF52" s="90">
        <f>IF42</f>
        <v>3163.33</v>
      </c>
      <c r="IG52" s="117">
        <f t="shared" si="668"/>
        <v>0</v>
      </c>
      <c r="IH52" s="98">
        <f t="shared" si="669"/>
        <v>0</v>
      </c>
      <c r="II52" s="98"/>
      <c r="IJ52" s="118"/>
      <c r="IK52" s="119">
        <f t="shared" si="670"/>
        <v>0</v>
      </c>
      <c r="IL52" s="231">
        <f t="shared" si="671"/>
        <v>12</v>
      </c>
      <c r="IM52" s="119">
        <f>IL52/IL42</f>
        <v>7.4999999999999997E-2</v>
      </c>
      <c r="IN52" s="98">
        <f>IN42*IM52</f>
        <v>25.5</v>
      </c>
      <c r="IO52" s="116">
        <f t="shared" si="672"/>
        <v>2.125</v>
      </c>
      <c r="IP52" s="90">
        <f>IP42</f>
        <v>3163.33</v>
      </c>
      <c r="IQ52" s="117">
        <f t="shared" si="673"/>
        <v>6722.0762500000001</v>
      </c>
      <c r="IR52" s="98">
        <f t="shared" si="674"/>
        <v>80664.92</v>
      </c>
      <c r="IS52" s="98"/>
      <c r="IT52" s="118"/>
      <c r="IU52" s="119">
        <f t="shared" si="675"/>
        <v>1.5675399999999999</v>
      </c>
      <c r="IV52" s="231">
        <f t="shared" si="676"/>
        <v>0</v>
      </c>
      <c r="IW52" s="119">
        <f>IV52/IV42</f>
        <v>0</v>
      </c>
      <c r="IX52" s="98">
        <f>IX42*IW52</f>
        <v>0</v>
      </c>
      <c r="IY52" s="116">
        <f t="shared" si="677"/>
        <v>0</v>
      </c>
      <c r="IZ52" s="90">
        <f>IZ42</f>
        <v>3163.33</v>
      </c>
      <c r="JA52" s="117">
        <f t="shared" si="678"/>
        <v>0</v>
      </c>
      <c r="JB52" s="98">
        <f t="shared" si="679"/>
        <v>0</v>
      </c>
      <c r="JC52" s="98"/>
      <c r="JD52" s="118"/>
      <c r="JE52" s="119">
        <f t="shared" si="680"/>
        <v>0</v>
      </c>
      <c r="JF52" s="231">
        <f t="shared" si="681"/>
        <v>0</v>
      </c>
      <c r="JG52" s="119">
        <f>JF52/JF42</f>
        <v>0</v>
      </c>
      <c r="JH52" s="98">
        <f>JH42*JG52</f>
        <v>0</v>
      </c>
      <c r="JI52" s="116">
        <f t="shared" si="682"/>
        <v>0</v>
      </c>
      <c r="JJ52" s="90">
        <f>JJ42</f>
        <v>3158.77</v>
      </c>
      <c r="JK52" s="117">
        <f t="shared" si="683"/>
        <v>0</v>
      </c>
      <c r="JL52" s="98">
        <f t="shared" si="684"/>
        <v>0</v>
      </c>
      <c r="JM52" s="98"/>
      <c r="JN52" s="118"/>
      <c r="JO52" s="119">
        <f t="shared" si="685"/>
        <v>0</v>
      </c>
      <c r="JP52" s="231">
        <f t="shared" si="686"/>
        <v>0</v>
      </c>
      <c r="JQ52" s="119">
        <f>JP52/JP42</f>
        <v>0</v>
      </c>
      <c r="JR52" s="98">
        <f>JR42*JQ52</f>
        <v>0</v>
      </c>
      <c r="JS52" s="116">
        <f t="shared" si="687"/>
        <v>0</v>
      </c>
      <c r="JT52" s="90">
        <f>JT42</f>
        <v>3163.33</v>
      </c>
      <c r="JU52" s="117">
        <f t="shared" si="688"/>
        <v>0</v>
      </c>
      <c r="JV52" s="98">
        <f t="shared" si="689"/>
        <v>0</v>
      </c>
      <c r="JW52" s="98"/>
      <c r="JX52" s="118"/>
      <c r="JY52" s="119">
        <f t="shared" si="690"/>
        <v>0</v>
      </c>
      <c r="JZ52" s="231">
        <f t="shared" si="691"/>
        <v>0</v>
      </c>
      <c r="KA52" s="119" t="e">
        <f>JZ52/JZ42</f>
        <v>#DIV/0!</v>
      </c>
      <c r="KB52" s="98" t="e">
        <f>KB42*KA52</f>
        <v>#DIV/0!</v>
      </c>
      <c r="KC52" s="116">
        <f t="shared" si="692"/>
        <v>0</v>
      </c>
      <c r="KD52" s="90">
        <f>KD42</f>
        <v>0</v>
      </c>
      <c r="KE52" s="117">
        <f t="shared" si="693"/>
        <v>0</v>
      </c>
      <c r="KF52" s="98">
        <f t="shared" si="694"/>
        <v>0</v>
      </c>
      <c r="KG52" s="98"/>
      <c r="KH52" s="118"/>
      <c r="KI52" s="119">
        <f t="shared" si="695"/>
        <v>0</v>
      </c>
      <c r="KJ52" s="231">
        <f t="shared" si="696"/>
        <v>0</v>
      </c>
      <c r="KK52" s="119">
        <f>KJ52/KJ42</f>
        <v>0</v>
      </c>
      <c r="KL52" s="98">
        <f>KL42*KK52</f>
        <v>0</v>
      </c>
      <c r="KM52" s="116">
        <f t="shared" si="697"/>
        <v>0</v>
      </c>
      <c r="KN52" s="90">
        <f>KN42</f>
        <v>2644.05</v>
      </c>
      <c r="KO52" s="117">
        <f t="shared" si="698"/>
        <v>0</v>
      </c>
      <c r="KP52" s="98">
        <f t="shared" si="699"/>
        <v>0</v>
      </c>
      <c r="KQ52" s="98"/>
      <c r="KR52" s="118"/>
      <c r="KS52" s="119">
        <f t="shared" si="700"/>
        <v>0</v>
      </c>
      <c r="KT52" s="231">
        <f t="shared" si="701"/>
        <v>0</v>
      </c>
      <c r="KU52" s="119">
        <f>KT52/KT42</f>
        <v>0</v>
      </c>
      <c r="KV52" s="98">
        <f>KV42*KU52</f>
        <v>0</v>
      </c>
      <c r="KW52" s="116">
        <f t="shared" si="702"/>
        <v>0</v>
      </c>
      <c r="KX52" s="90">
        <f>KX42</f>
        <v>2644.05</v>
      </c>
      <c r="KY52" s="117">
        <f t="shared" si="703"/>
        <v>0</v>
      </c>
      <c r="KZ52" s="98">
        <f t="shared" si="704"/>
        <v>0</v>
      </c>
      <c r="LA52" s="98"/>
      <c r="LB52" s="118"/>
      <c r="LC52" s="119">
        <f t="shared" si="705"/>
        <v>0</v>
      </c>
      <c r="LD52" s="231">
        <f t="shared" si="706"/>
        <v>0</v>
      </c>
      <c r="LE52" s="119">
        <f>LD52/LD42</f>
        <v>0</v>
      </c>
      <c r="LF52" s="98">
        <f>LF42*LE52</f>
        <v>0</v>
      </c>
      <c r="LG52" s="116">
        <f t="shared" si="707"/>
        <v>0</v>
      </c>
      <c r="LH52" s="90">
        <f>LH42</f>
        <v>3163.33</v>
      </c>
      <c r="LI52" s="117">
        <f t="shared" si="708"/>
        <v>0</v>
      </c>
      <c r="LJ52" s="98">
        <f t="shared" si="709"/>
        <v>0</v>
      </c>
      <c r="LK52" s="98"/>
      <c r="LL52" s="118"/>
      <c r="LM52" s="119">
        <f t="shared" si="710"/>
        <v>0</v>
      </c>
      <c r="LN52" s="231">
        <f t="shared" si="711"/>
        <v>0</v>
      </c>
      <c r="LO52" s="119">
        <f>LN52/LN42</f>
        <v>0</v>
      </c>
      <c r="LP52" s="98">
        <f>LP42*LO52</f>
        <v>0</v>
      </c>
      <c r="LQ52" s="116">
        <f t="shared" si="712"/>
        <v>0</v>
      </c>
      <c r="LR52" s="90">
        <f>LR42</f>
        <v>2644.05</v>
      </c>
      <c r="LS52" s="117">
        <f t="shared" si="713"/>
        <v>0</v>
      </c>
      <c r="LT52" s="98">
        <f t="shared" si="714"/>
        <v>0</v>
      </c>
      <c r="LU52" s="98"/>
      <c r="LV52" s="118"/>
      <c r="LW52" s="119">
        <f t="shared" si="715"/>
        <v>0</v>
      </c>
      <c r="LX52" s="231">
        <f t="shared" si="716"/>
        <v>0</v>
      </c>
      <c r="LY52" s="119">
        <f>LX52/LX42</f>
        <v>0</v>
      </c>
      <c r="LZ52" s="98">
        <f>LZ42*LY52</f>
        <v>0</v>
      </c>
      <c r="MA52" s="116">
        <f t="shared" si="717"/>
        <v>0</v>
      </c>
      <c r="MB52" s="90">
        <f>MB42</f>
        <v>3163.33</v>
      </c>
      <c r="MC52" s="117">
        <f t="shared" si="718"/>
        <v>0</v>
      </c>
      <c r="MD52" s="98">
        <f t="shared" si="719"/>
        <v>0</v>
      </c>
      <c r="ME52" s="98"/>
      <c r="MF52" s="118"/>
      <c r="MG52" s="119">
        <f t="shared" si="720"/>
        <v>0</v>
      </c>
      <c r="MH52" s="231">
        <f t="shared" si="721"/>
        <v>0</v>
      </c>
      <c r="MI52" s="119">
        <f>MH52/MH42</f>
        <v>0</v>
      </c>
      <c r="MJ52" s="98">
        <f>MJ42*MI52</f>
        <v>0</v>
      </c>
      <c r="MK52" s="116">
        <f t="shared" si="722"/>
        <v>0</v>
      </c>
      <c r="ML52" s="90">
        <f>ML42</f>
        <v>2644.05</v>
      </c>
      <c r="MM52" s="117">
        <f t="shared" si="723"/>
        <v>0</v>
      </c>
      <c r="MN52" s="98">
        <f t="shared" si="724"/>
        <v>0</v>
      </c>
      <c r="MO52" s="98"/>
      <c r="MP52" s="118"/>
      <c r="MQ52" s="119">
        <f t="shared" si="725"/>
        <v>0</v>
      </c>
      <c r="MR52" s="231">
        <f t="shared" si="726"/>
        <v>0</v>
      </c>
      <c r="MS52" s="119">
        <f>MR52/MR42</f>
        <v>0</v>
      </c>
      <c r="MT52" s="98">
        <f>MT42*MS52</f>
        <v>0</v>
      </c>
      <c r="MU52" s="116">
        <f t="shared" si="727"/>
        <v>0</v>
      </c>
      <c r="MV52" s="90">
        <f>MV42</f>
        <v>3163.33</v>
      </c>
      <c r="MW52" s="117">
        <f t="shared" si="728"/>
        <v>0</v>
      </c>
      <c r="MX52" s="98">
        <f t="shared" si="729"/>
        <v>0</v>
      </c>
      <c r="MY52" s="98"/>
      <c r="MZ52" s="118"/>
      <c r="NA52" s="119">
        <f t="shared" si="730"/>
        <v>0</v>
      </c>
      <c r="NB52" s="231">
        <f t="shared" si="731"/>
        <v>31</v>
      </c>
      <c r="NC52" s="119">
        <f>NB52/NB42</f>
        <v>0.30692999999999998</v>
      </c>
      <c r="ND52" s="98">
        <f>ND42*NC52</f>
        <v>45.03</v>
      </c>
      <c r="NE52" s="116">
        <f t="shared" si="732"/>
        <v>1.45258065</v>
      </c>
      <c r="NF52" s="90">
        <f>NF42</f>
        <v>2644.05</v>
      </c>
      <c r="NG52" s="117">
        <f t="shared" si="733"/>
        <v>3840.69587</v>
      </c>
      <c r="NH52" s="98">
        <f t="shared" si="734"/>
        <v>119061.57</v>
      </c>
      <c r="NI52" s="98"/>
      <c r="NJ52" s="118"/>
      <c r="NK52" s="119">
        <f t="shared" si="735"/>
        <v>0.89561999999999997</v>
      </c>
      <c r="NL52" s="231">
        <f t="shared" si="736"/>
        <v>0</v>
      </c>
      <c r="NM52" s="119">
        <f>NL52/NL42</f>
        <v>0</v>
      </c>
      <c r="NN52" s="98">
        <f>NN42*NM52</f>
        <v>0</v>
      </c>
      <c r="NO52" s="116">
        <f t="shared" si="737"/>
        <v>0</v>
      </c>
      <c r="NP52" s="90">
        <f>NP42</f>
        <v>3163.33</v>
      </c>
      <c r="NQ52" s="117">
        <f t="shared" si="738"/>
        <v>0</v>
      </c>
      <c r="NR52" s="98">
        <f t="shared" si="739"/>
        <v>0</v>
      </c>
      <c r="NS52" s="98"/>
      <c r="NT52" s="118"/>
      <c r="NU52" s="119">
        <f t="shared" si="740"/>
        <v>0</v>
      </c>
      <c r="NV52" s="231">
        <f t="shared" si="741"/>
        <v>0</v>
      </c>
      <c r="NW52" s="119">
        <f>NV52/NV42</f>
        <v>0</v>
      </c>
      <c r="NX52" s="98">
        <f>NX42*NW52</f>
        <v>0</v>
      </c>
      <c r="NY52" s="116">
        <f t="shared" si="742"/>
        <v>0</v>
      </c>
      <c r="NZ52" s="90">
        <f>NZ42</f>
        <v>3163.33</v>
      </c>
      <c r="OA52" s="117">
        <f t="shared" si="743"/>
        <v>0</v>
      </c>
      <c r="OB52" s="98">
        <f t="shared" si="744"/>
        <v>0</v>
      </c>
      <c r="OC52" s="98"/>
      <c r="OD52" s="118"/>
      <c r="OE52" s="119">
        <f t="shared" si="745"/>
        <v>0</v>
      </c>
      <c r="OF52" s="231">
        <f t="shared" si="746"/>
        <v>31</v>
      </c>
      <c r="OG52" s="119">
        <f>OF52/OF42</f>
        <v>0.17713999999999999</v>
      </c>
      <c r="OH52" s="98">
        <f>OH42*OG52</f>
        <v>49.96</v>
      </c>
      <c r="OI52" s="116">
        <f t="shared" si="747"/>
        <v>1.6116128999999999</v>
      </c>
      <c r="OJ52" s="90">
        <f>OJ42</f>
        <v>3163.33</v>
      </c>
      <c r="OK52" s="117">
        <f t="shared" si="748"/>
        <v>5098.0634300000002</v>
      </c>
      <c r="OL52" s="98">
        <f t="shared" si="749"/>
        <v>158039.97</v>
      </c>
      <c r="OM52" s="98"/>
      <c r="ON52" s="118"/>
      <c r="OO52" s="119">
        <f t="shared" si="750"/>
        <v>1.1888300000000001</v>
      </c>
      <c r="OP52" s="231">
        <f t="shared" si="751"/>
        <v>0</v>
      </c>
      <c r="OQ52" s="119">
        <f>OP52/OP42</f>
        <v>0</v>
      </c>
      <c r="OR52" s="98">
        <f>OR42*OQ52</f>
        <v>0</v>
      </c>
      <c r="OS52" s="116">
        <f t="shared" si="752"/>
        <v>0</v>
      </c>
      <c r="OT52" s="90">
        <f>OT42</f>
        <v>2284.19</v>
      </c>
      <c r="OU52" s="117">
        <f t="shared" si="753"/>
        <v>0</v>
      </c>
      <c r="OV52" s="98">
        <f t="shared" si="754"/>
        <v>0</v>
      </c>
      <c r="OW52" s="98"/>
      <c r="OX52" s="118"/>
      <c r="OY52" s="119">
        <f t="shared" si="755"/>
        <v>0</v>
      </c>
      <c r="OZ52" s="231">
        <f t="shared" si="756"/>
        <v>0</v>
      </c>
      <c r="PA52" s="119">
        <f>OZ52/OZ42</f>
        <v>0</v>
      </c>
      <c r="PB52" s="98">
        <f>PB42*PA52</f>
        <v>0</v>
      </c>
      <c r="PC52" s="116">
        <f t="shared" si="757"/>
        <v>0</v>
      </c>
      <c r="PD52" s="90">
        <f>PD42</f>
        <v>3163.33</v>
      </c>
      <c r="PE52" s="117">
        <f t="shared" si="758"/>
        <v>0</v>
      </c>
      <c r="PF52" s="98">
        <f t="shared" si="759"/>
        <v>0</v>
      </c>
      <c r="PG52" s="98"/>
      <c r="PH52" s="118"/>
      <c r="PI52" s="119">
        <f t="shared" si="760"/>
        <v>0</v>
      </c>
      <c r="PJ52" s="231">
        <f t="shared" si="761"/>
        <v>0</v>
      </c>
      <c r="PK52" s="119">
        <f>PJ52/PJ42</f>
        <v>0</v>
      </c>
      <c r="PL52" s="98">
        <f>PL42*PK52</f>
        <v>0</v>
      </c>
      <c r="PM52" s="116">
        <f t="shared" si="762"/>
        <v>0</v>
      </c>
      <c r="PN52" s="90">
        <f>PN42</f>
        <v>3163.33</v>
      </c>
      <c r="PO52" s="117">
        <f t="shared" si="763"/>
        <v>0</v>
      </c>
      <c r="PP52" s="98">
        <f t="shared" si="764"/>
        <v>0</v>
      </c>
      <c r="PQ52" s="98"/>
      <c r="PR52" s="118"/>
      <c r="PS52" s="119">
        <f t="shared" si="765"/>
        <v>0</v>
      </c>
      <c r="PT52" s="231">
        <f t="shared" si="766"/>
        <v>0</v>
      </c>
      <c r="PU52" s="119">
        <f>PT52/PT42</f>
        <v>0</v>
      </c>
      <c r="PV52" s="98">
        <f>PV42*PU52</f>
        <v>0</v>
      </c>
      <c r="PW52" s="116">
        <f t="shared" si="767"/>
        <v>0</v>
      </c>
      <c r="PX52" s="90">
        <f>PX42</f>
        <v>3163.33</v>
      </c>
      <c r="PY52" s="117">
        <f t="shared" si="768"/>
        <v>0</v>
      </c>
      <c r="PZ52" s="98">
        <f t="shared" si="769"/>
        <v>0</v>
      </c>
      <c r="QA52" s="98"/>
      <c r="QB52" s="118"/>
      <c r="QC52" s="119">
        <f t="shared" si="770"/>
        <v>0</v>
      </c>
      <c r="QD52" s="231">
        <f t="shared" si="771"/>
        <v>0</v>
      </c>
      <c r="QE52" s="119" t="e">
        <f>QD52/QD42</f>
        <v>#DIV/0!</v>
      </c>
      <c r="QF52" s="98" t="e">
        <f>QF42*QE52</f>
        <v>#DIV/0!</v>
      </c>
      <c r="QG52" s="116">
        <f t="shared" si="772"/>
        <v>0</v>
      </c>
      <c r="QH52" s="90">
        <f>QH42</f>
        <v>0</v>
      </c>
      <c r="QI52" s="117">
        <f t="shared" si="773"/>
        <v>0</v>
      </c>
      <c r="QJ52" s="98">
        <f t="shared" si="774"/>
        <v>0</v>
      </c>
      <c r="QK52" s="98"/>
      <c r="QL52" s="118"/>
      <c r="QM52" s="119">
        <f t="shared" si="775"/>
        <v>0</v>
      </c>
      <c r="QN52" s="231">
        <f t="shared" si="776"/>
        <v>0</v>
      </c>
      <c r="QO52" s="119">
        <f>QN52/QN42</f>
        <v>0</v>
      </c>
      <c r="QP52" s="98">
        <f>QP42*QO52</f>
        <v>0</v>
      </c>
      <c r="QQ52" s="116">
        <f t="shared" si="777"/>
        <v>0</v>
      </c>
      <c r="QR52" s="90">
        <f>QR42</f>
        <v>3163.33</v>
      </c>
      <c r="QS52" s="117">
        <f t="shared" si="778"/>
        <v>0</v>
      </c>
      <c r="QT52" s="98">
        <f t="shared" si="779"/>
        <v>0</v>
      </c>
      <c r="QU52" s="98"/>
      <c r="QV52" s="118"/>
      <c r="QW52" s="119">
        <f t="shared" si="780"/>
        <v>0</v>
      </c>
      <c r="QX52" s="231">
        <f t="shared" si="781"/>
        <v>0</v>
      </c>
      <c r="QY52" s="119">
        <f>QX52/QX42</f>
        <v>0</v>
      </c>
      <c r="QZ52" s="98">
        <f>QZ42*QY52</f>
        <v>0</v>
      </c>
      <c r="RA52" s="116">
        <f t="shared" si="782"/>
        <v>0</v>
      </c>
      <c r="RB52" s="90">
        <f>RB42</f>
        <v>2644.05</v>
      </c>
      <c r="RC52" s="117">
        <f t="shared" si="783"/>
        <v>0</v>
      </c>
      <c r="RD52" s="98">
        <f t="shared" si="784"/>
        <v>0</v>
      </c>
      <c r="RE52" s="98"/>
      <c r="RF52" s="118"/>
      <c r="RG52" s="119">
        <f t="shared" si="785"/>
        <v>0</v>
      </c>
      <c r="RH52" s="231">
        <f t="shared" si="786"/>
        <v>0</v>
      </c>
      <c r="RI52" s="119">
        <f>RH52/RH42</f>
        <v>0</v>
      </c>
      <c r="RJ52" s="98">
        <f>RJ42*RI52</f>
        <v>0</v>
      </c>
      <c r="RK52" s="116">
        <f t="shared" si="787"/>
        <v>0</v>
      </c>
      <c r="RL52" s="90">
        <f>RL42</f>
        <v>3163.33</v>
      </c>
      <c r="RM52" s="117">
        <f t="shared" si="788"/>
        <v>0</v>
      </c>
      <c r="RN52" s="98">
        <f t="shared" si="789"/>
        <v>0</v>
      </c>
      <c r="RO52" s="98"/>
      <c r="RP52" s="118"/>
      <c r="RQ52" s="119">
        <f t="shared" si="790"/>
        <v>0</v>
      </c>
      <c r="RR52" s="231">
        <f t="shared" si="791"/>
        <v>0</v>
      </c>
      <c r="RS52" s="119">
        <f>RR52/RR42</f>
        <v>0</v>
      </c>
      <c r="RT52" s="98">
        <f>RT42*RS52</f>
        <v>0</v>
      </c>
      <c r="RU52" s="116">
        <f t="shared" si="792"/>
        <v>0</v>
      </c>
      <c r="RV52" s="90">
        <f>RV42</f>
        <v>3163.33</v>
      </c>
      <c r="RW52" s="117">
        <f t="shared" si="793"/>
        <v>0</v>
      </c>
      <c r="RX52" s="98">
        <f t="shared" si="794"/>
        <v>0</v>
      </c>
      <c r="RY52" s="98"/>
      <c r="RZ52" s="118"/>
      <c r="SA52" s="119">
        <f t="shared" si="795"/>
        <v>0</v>
      </c>
      <c r="SB52" s="231">
        <f t="shared" si="796"/>
        <v>0</v>
      </c>
      <c r="SC52" s="119">
        <f>SB52/SB42</f>
        <v>0</v>
      </c>
      <c r="SD52" s="98">
        <f>SD42*SC52</f>
        <v>0</v>
      </c>
      <c r="SE52" s="116">
        <f t="shared" si="797"/>
        <v>0</v>
      </c>
      <c r="SF52" s="90">
        <f>SF42</f>
        <v>3163.33</v>
      </c>
      <c r="SG52" s="117">
        <f t="shared" si="798"/>
        <v>0</v>
      </c>
      <c r="SH52" s="98">
        <f t="shared" si="799"/>
        <v>0</v>
      </c>
      <c r="SI52" s="98"/>
      <c r="SJ52" s="118"/>
      <c r="SK52" s="119">
        <f t="shared" si="800"/>
        <v>0</v>
      </c>
      <c r="SL52" s="231">
        <f t="shared" si="801"/>
        <v>0</v>
      </c>
      <c r="SM52" s="119">
        <f>SL52/SL42</f>
        <v>0</v>
      </c>
      <c r="SN52" s="98">
        <f>SN42*SM52</f>
        <v>0</v>
      </c>
      <c r="SO52" s="116">
        <f t="shared" si="802"/>
        <v>0</v>
      </c>
      <c r="SP52" s="90">
        <f>SP42</f>
        <v>0</v>
      </c>
      <c r="SQ52" s="117">
        <f t="shared" si="803"/>
        <v>0</v>
      </c>
      <c r="SR52" s="98">
        <f t="shared" si="804"/>
        <v>0</v>
      </c>
      <c r="SS52" s="98"/>
      <c r="ST52" s="118"/>
      <c r="SU52" s="119">
        <f t="shared" si="805"/>
        <v>0</v>
      </c>
      <c r="SV52" s="231">
        <f t="shared" si="806"/>
        <v>0</v>
      </c>
      <c r="SW52" s="119">
        <f>SV52/SV42</f>
        <v>0</v>
      </c>
      <c r="SX52" s="98">
        <f>SX42*SW52</f>
        <v>0</v>
      </c>
      <c r="SY52" s="116">
        <f t="shared" si="807"/>
        <v>0</v>
      </c>
      <c r="SZ52" s="90">
        <f>SZ42</f>
        <v>2644.05</v>
      </c>
      <c r="TA52" s="117">
        <f t="shared" si="808"/>
        <v>0</v>
      </c>
      <c r="TB52" s="98">
        <f t="shared" si="809"/>
        <v>0</v>
      </c>
      <c r="TC52" s="98"/>
      <c r="TD52" s="118"/>
      <c r="TE52" s="119">
        <f t="shared" si="810"/>
        <v>0</v>
      </c>
      <c r="TF52" s="231">
        <f t="shared" si="811"/>
        <v>0</v>
      </c>
      <c r="TG52" s="119">
        <f>TF52/TF42</f>
        <v>0</v>
      </c>
      <c r="TH52" s="98">
        <f>TH42*TG52</f>
        <v>0</v>
      </c>
      <c r="TI52" s="116">
        <f t="shared" si="812"/>
        <v>0</v>
      </c>
      <c r="TJ52" s="90">
        <f>TJ42</f>
        <v>3163.33</v>
      </c>
      <c r="TK52" s="117">
        <f t="shared" si="813"/>
        <v>0</v>
      </c>
      <c r="TL52" s="98">
        <f t="shared" si="814"/>
        <v>0</v>
      </c>
      <c r="TM52" s="98"/>
      <c r="TN52" s="118"/>
      <c r="TO52" s="119">
        <f t="shared" si="815"/>
        <v>0</v>
      </c>
      <c r="TP52" s="231">
        <f t="shared" si="816"/>
        <v>0</v>
      </c>
      <c r="TQ52" s="119">
        <f>TP52/TP42</f>
        <v>0</v>
      </c>
      <c r="TR52" s="98">
        <f>TR42*TQ52</f>
        <v>0</v>
      </c>
      <c r="TS52" s="116">
        <f t="shared" si="817"/>
        <v>0</v>
      </c>
      <c r="TT52" s="90">
        <f>TT42</f>
        <v>3163.33</v>
      </c>
      <c r="TU52" s="117">
        <f t="shared" si="818"/>
        <v>0</v>
      </c>
      <c r="TV52" s="98">
        <f t="shared" si="819"/>
        <v>0</v>
      </c>
      <c r="TW52" s="98"/>
      <c r="TX52" s="118"/>
      <c r="TY52" s="119">
        <f t="shared" si="820"/>
        <v>0</v>
      </c>
      <c r="TZ52" s="231">
        <f t="shared" si="821"/>
        <v>0</v>
      </c>
      <c r="UA52" s="119">
        <f>TZ52/TZ42</f>
        <v>0</v>
      </c>
      <c r="UB52" s="98">
        <f>UB42*UA52</f>
        <v>0</v>
      </c>
      <c r="UC52" s="116">
        <f t="shared" si="822"/>
        <v>0</v>
      </c>
      <c r="UD52" s="90">
        <f>UD42</f>
        <v>2644.05</v>
      </c>
      <c r="UE52" s="117">
        <f t="shared" si="823"/>
        <v>0</v>
      </c>
      <c r="UF52" s="98">
        <f t="shared" si="824"/>
        <v>0</v>
      </c>
      <c r="UG52" s="98"/>
      <c r="UH52" s="118"/>
      <c r="UI52" s="119">
        <f t="shared" si="825"/>
        <v>0</v>
      </c>
      <c r="UJ52" s="231">
        <f t="shared" si="826"/>
        <v>0</v>
      </c>
      <c r="UK52" s="119">
        <f>UJ52/UJ42</f>
        <v>0</v>
      </c>
      <c r="UL52" s="98">
        <f>UL42*UK52</f>
        <v>0</v>
      </c>
      <c r="UM52" s="116">
        <f t="shared" si="827"/>
        <v>0</v>
      </c>
      <c r="UN52" s="90">
        <f>UN42</f>
        <v>2644.05</v>
      </c>
      <c r="UO52" s="117">
        <f t="shared" si="828"/>
        <v>0</v>
      </c>
      <c r="UP52" s="98">
        <f t="shared" si="829"/>
        <v>0</v>
      </c>
      <c r="UQ52" s="98"/>
      <c r="UR52" s="118"/>
      <c r="US52" s="119">
        <f t="shared" si="830"/>
        <v>0</v>
      </c>
      <c r="UT52" s="231">
        <f t="shared" si="831"/>
        <v>0</v>
      </c>
      <c r="UU52" s="119">
        <f>UT52/UT42</f>
        <v>0</v>
      </c>
      <c r="UV52" s="98">
        <f>UV42*UU52</f>
        <v>0</v>
      </c>
      <c r="UW52" s="116">
        <f t="shared" si="832"/>
        <v>0</v>
      </c>
      <c r="UX52" s="90">
        <f>UX42</f>
        <v>2644.05</v>
      </c>
      <c r="UY52" s="117">
        <f t="shared" si="833"/>
        <v>0</v>
      </c>
      <c r="UZ52" s="98">
        <f t="shared" si="834"/>
        <v>0</v>
      </c>
      <c r="VA52" s="98"/>
      <c r="VB52" s="118"/>
      <c r="VC52" s="119">
        <f t="shared" si="835"/>
        <v>0</v>
      </c>
      <c r="VD52" s="231">
        <f t="shared" si="836"/>
        <v>0</v>
      </c>
      <c r="VE52" s="119">
        <f>VD52/VD42</f>
        <v>0</v>
      </c>
      <c r="VF52" s="98">
        <f>VF42*VE52</f>
        <v>0</v>
      </c>
      <c r="VG52" s="116">
        <f t="shared" si="837"/>
        <v>0</v>
      </c>
      <c r="VH52" s="90">
        <f>VH42</f>
        <v>2644.05</v>
      </c>
      <c r="VI52" s="117">
        <f t="shared" si="838"/>
        <v>0</v>
      </c>
      <c r="VJ52" s="98">
        <f t="shared" si="839"/>
        <v>0</v>
      </c>
      <c r="VK52" s="98"/>
      <c r="VL52" s="118"/>
      <c r="VM52" s="119">
        <f t="shared" si="840"/>
        <v>0</v>
      </c>
      <c r="VN52" s="231">
        <f t="shared" si="841"/>
        <v>0</v>
      </c>
      <c r="VO52" s="119">
        <f>VN52/VN42</f>
        <v>0</v>
      </c>
      <c r="VP52" s="98">
        <f>VP42*VO52</f>
        <v>0</v>
      </c>
      <c r="VQ52" s="116">
        <f t="shared" si="842"/>
        <v>0</v>
      </c>
      <c r="VR52" s="90">
        <f>VR42</f>
        <v>2644.05</v>
      </c>
      <c r="VS52" s="117">
        <f t="shared" si="843"/>
        <v>0</v>
      </c>
      <c r="VT52" s="98">
        <f t="shared" si="844"/>
        <v>0</v>
      </c>
      <c r="VU52" s="98"/>
      <c r="VV52" s="118"/>
      <c r="VW52" s="119">
        <f t="shared" si="845"/>
        <v>0</v>
      </c>
      <c r="VX52" s="231">
        <f t="shared" si="846"/>
        <v>0</v>
      </c>
      <c r="VY52" s="119">
        <f>VX52/VX42</f>
        <v>0</v>
      </c>
      <c r="VZ52" s="98">
        <f>VZ42*VY52</f>
        <v>0</v>
      </c>
      <c r="WA52" s="116">
        <f t="shared" si="847"/>
        <v>0</v>
      </c>
      <c r="WB52" s="90">
        <f>WB42</f>
        <v>2644.05</v>
      </c>
      <c r="WC52" s="117">
        <f t="shared" si="848"/>
        <v>0</v>
      </c>
      <c r="WD52" s="98">
        <f t="shared" si="849"/>
        <v>0</v>
      </c>
      <c r="WE52" s="98"/>
      <c r="WF52" s="118"/>
      <c r="WG52" s="119">
        <f t="shared" si="850"/>
        <v>0</v>
      </c>
      <c r="WH52" s="213">
        <f t="shared" si="851"/>
        <v>74</v>
      </c>
      <c r="WI52" s="119">
        <f>WH52/WH42</f>
        <v>6.0800000000000003E-3</v>
      </c>
      <c r="WJ52" s="98">
        <f>WJ42*WI52</f>
        <v>108.94</v>
      </c>
      <c r="WK52" s="116">
        <f t="shared" si="852"/>
        <v>1.4721621600000001</v>
      </c>
      <c r="WL52" s="90">
        <f>WL42</f>
        <v>2912.92</v>
      </c>
      <c r="WM52" s="117">
        <f t="shared" si="853"/>
        <v>4288.2906000000003</v>
      </c>
      <c r="WN52" s="98">
        <f t="shared" si="854"/>
        <v>317333.5</v>
      </c>
      <c r="WO52" s="98"/>
      <c r="WP52" s="118"/>
    </row>
    <row r="53" spans="1:614" ht="17.25" customHeight="1" x14ac:dyDescent="0.25">
      <c r="A53" s="5"/>
      <c r="B53" s="85" t="s">
        <v>432</v>
      </c>
      <c r="C53" s="12" t="s">
        <v>751</v>
      </c>
      <c r="D53" s="12" t="s">
        <v>437</v>
      </c>
      <c r="E53" s="4" t="s">
        <v>35</v>
      </c>
      <c r="F53" s="231">
        <f t="shared" si="551"/>
        <v>0</v>
      </c>
      <c r="G53" s="119">
        <f>F53/F42</f>
        <v>0</v>
      </c>
      <c r="H53" s="98">
        <f>H42*G53</f>
        <v>0</v>
      </c>
      <c r="I53" s="116">
        <f t="shared" si="552"/>
        <v>0</v>
      </c>
      <c r="J53" s="90">
        <f>J42</f>
        <v>2644.05</v>
      </c>
      <c r="K53" s="117">
        <f t="shared" si="553"/>
        <v>0</v>
      </c>
      <c r="L53" s="98">
        <f t="shared" si="554"/>
        <v>0</v>
      </c>
      <c r="M53" s="98"/>
      <c r="N53" s="118"/>
      <c r="O53" s="119" t="e">
        <f t="shared" si="555"/>
        <v>#DIV/0!</v>
      </c>
      <c r="P53" s="231">
        <f t="shared" si="556"/>
        <v>0</v>
      </c>
      <c r="Q53" s="119">
        <f>P53/P42</f>
        <v>0</v>
      </c>
      <c r="R53" s="98">
        <f>R42*Q53</f>
        <v>0</v>
      </c>
      <c r="S53" s="116">
        <f t="shared" si="557"/>
        <v>0</v>
      </c>
      <c r="T53" s="90">
        <f>T42</f>
        <v>2644.05</v>
      </c>
      <c r="U53" s="117">
        <f t="shared" si="558"/>
        <v>0</v>
      </c>
      <c r="V53" s="98">
        <f t="shared" si="559"/>
        <v>0</v>
      </c>
      <c r="W53" s="98"/>
      <c r="X53" s="118"/>
      <c r="Y53" s="119" t="e">
        <f t="shared" si="560"/>
        <v>#DIV/0!</v>
      </c>
      <c r="Z53" s="231">
        <f t="shared" si="561"/>
        <v>0</v>
      </c>
      <c r="AA53" s="119">
        <f>Z53/Z42</f>
        <v>0</v>
      </c>
      <c r="AB53" s="98">
        <f>AB42*AA53</f>
        <v>0</v>
      </c>
      <c r="AC53" s="116">
        <f t="shared" si="562"/>
        <v>0</v>
      </c>
      <c r="AD53" s="90">
        <f>AD42</f>
        <v>2644.05</v>
      </c>
      <c r="AE53" s="117">
        <f t="shared" si="563"/>
        <v>0</v>
      </c>
      <c r="AF53" s="98">
        <f t="shared" si="564"/>
        <v>0</v>
      </c>
      <c r="AG53" s="98"/>
      <c r="AH53" s="118"/>
      <c r="AI53" s="119" t="e">
        <f t="shared" si="565"/>
        <v>#DIV/0!</v>
      </c>
      <c r="AJ53" s="231">
        <f t="shared" si="566"/>
        <v>0</v>
      </c>
      <c r="AK53" s="119">
        <f>AJ53/AJ42</f>
        <v>0</v>
      </c>
      <c r="AL53" s="98">
        <f>AL42*AK53</f>
        <v>0</v>
      </c>
      <c r="AM53" s="116">
        <f t="shared" si="567"/>
        <v>0</v>
      </c>
      <c r="AN53" s="90">
        <f>AN42</f>
        <v>2644.05</v>
      </c>
      <c r="AO53" s="117">
        <f t="shared" si="568"/>
        <v>0</v>
      </c>
      <c r="AP53" s="98">
        <f t="shared" si="569"/>
        <v>0</v>
      </c>
      <c r="AQ53" s="98"/>
      <c r="AR53" s="118"/>
      <c r="AS53" s="119" t="e">
        <f t="shared" si="570"/>
        <v>#DIV/0!</v>
      </c>
      <c r="AT53" s="231">
        <f t="shared" si="571"/>
        <v>0</v>
      </c>
      <c r="AU53" s="119">
        <f>AT53/AT42</f>
        <v>0</v>
      </c>
      <c r="AV53" s="98">
        <f>AV42*AU53</f>
        <v>0</v>
      </c>
      <c r="AW53" s="116">
        <f t="shared" si="572"/>
        <v>0</v>
      </c>
      <c r="AX53" s="90">
        <f>AX42</f>
        <v>2644.05</v>
      </c>
      <c r="AY53" s="117">
        <f t="shared" si="573"/>
        <v>0</v>
      </c>
      <c r="AZ53" s="98">
        <f t="shared" si="574"/>
        <v>0</v>
      </c>
      <c r="BA53" s="98"/>
      <c r="BB53" s="118"/>
      <c r="BC53" s="119" t="e">
        <f t="shared" si="575"/>
        <v>#DIV/0!</v>
      </c>
      <c r="BD53" s="231">
        <f t="shared" si="576"/>
        <v>0</v>
      </c>
      <c r="BE53" s="119" t="e">
        <f>BD53/BD42</f>
        <v>#DIV/0!</v>
      </c>
      <c r="BF53" s="98" t="e">
        <f>BF42*BE53</f>
        <v>#DIV/0!</v>
      </c>
      <c r="BG53" s="116">
        <f t="shared" si="577"/>
        <v>0</v>
      </c>
      <c r="BH53" s="90">
        <f>BH42</f>
        <v>0</v>
      </c>
      <c r="BI53" s="117">
        <f t="shared" si="578"/>
        <v>0</v>
      </c>
      <c r="BJ53" s="98">
        <f t="shared" si="579"/>
        <v>0</v>
      </c>
      <c r="BK53" s="98"/>
      <c r="BL53" s="118"/>
      <c r="BM53" s="119" t="e">
        <f t="shared" si="580"/>
        <v>#DIV/0!</v>
      </c>
      <c r="BN53" s="231">
        <f t="shared" si="581"/>
        <v>0</v>
      </c>
      <c r="BO53" s="119">
        <f>BN53/BN42</f>
        <v>0</v>
      </c>
      <c r="BP53" s="98">
        <f>BP42*BO53</f>
        <v>0</v>
      </c>
      <c r="BQ53" s="116">
        <f t="shared" si="582"/>
        <v>0</v>
      </c>
      <c r="BR53" s="90">
        <f>BR42</f>
        <v>3050</v>
      </c>
      <c r="BS53" s="117">
        <f t="shared" si="583"/>
        <v>0</v>
      </c>
      <c r="BT53" s="98">
        <f t="shared" si="584"/>
        <v>0</v>
      </c>
      <c r="BU53" s="98"/>
      <c r="BV53" s="118"/>
      <c r="BW53" s="119" t="e">
        <f t="shared" si="585"/>
        <v>#DIV/0!</v>
      </c>
      <c r="BX53" s="231">
        <f t="shared" si="586"/>
        <v>0</v>
      </c>
      <c r="BY53" s="119" t="e">
        <f>BX53/BX42</f>
        <v>#DIV/0!</v>
      </c>
      <c r="BZ53" s="98" t="e">
        <f>BZ42*BY53</f>
        <v>#DIV/0!</v>
      </c>
      <c r="CA53" s="116">
        <f t="shared" si="587"/>
        <v>0</v>
      </c>
      <c r="CB53" s="90">
        <f>CB42</f>
        <v>0</v>
      </c>
      <c r="CC53" s="117">
        <f t="shared" si="588"/>
        <v>0</v>
      </c>
      <c r="CD53" s="98">
        <f t="shared" si="589"/>
        <v>0</v>
      </c>
      <c r="CE53" s="98"/>
      <c r="CF53" s="118"/>
      <c r="CG53" s="119" t="e">
        <f t="shared" si="590"/>
        <v>#DIV/0!</v>
      </c>
      <c r="CH53" s="231">
        <f t="shared" si="591"/>
        <v>0</v>
      </c>
      <c r="CI53" s="119">
        <f>CH53/CH42</f>
        <v>0</v>
      </c>
      <c r="CJ53" s="98">
        <f>CJ42*CI53</f>
        <v>0</v>
      </c>
      <c r="CK53" s="116">
        <f t="shared" si="592"/>
        <v>0</v>
      </c>
      <c r="CL53" s="90">
        <f>CL42</f>
        <v>2644.05</v>
      </c>
      <c r="CM53" s="117">
        <f t="shared" si="593"/>
        <v>0</v>
      </c>
      <c r="CN53" s="98">
        <f t="shared" si="594"/>
        <v>0</v>
      </c>
      <c r="CO53" s="98"/>
      <c r="CP53" s="118"/>
      <c r="CQ53" s="119" t="e">
        <f t="shared" si="595"/>
        <v>#DIV/0!</v>
      </c>
      <c r="CR53" s="231">
        <f t="shared" si="596"/>
        <v>0</v>
      </c>
      <c r="CS53" s="119" t="e">
        <f>CR53/CR42</f>
        <v>#DIV/0!</v>
      </c>
      <c r="CT53" s="98" t="e">
        <f>CT42*CS53</f>
        <v>#DIV/0!</v>
      </c>
      <c r="CU53" s="116">
        <f t="shared" si="597"/>
        <v>0</v>
      </c>
      <c r="CV53" s="90">
        <f>CV42</f>
        <v>0</v>
      </c>
      <c r="CW53" s="117">
        <f t="shared" si="598"/>
        <v>0</v>
      </c>
      <c r="CX53" s="98">
        <f t="shared" si="599"/>
        <v>0</v>
      </c>
      <c r="CY53" s="98"/>
      <c r="CZ53" s="118"/>
      <c r="DA53" s="119" t="e">
        <f t="shared" si="600"/>
        <v>#DIV/0!</v>
      </c>
      <c r="DB53" s="231">
        <f t="shared" si="601"/>
        <v>0</v>
      </c>
      <c r="DC53" s="119">
        <f>DB53/DB42</f>
        <v>0</v>
      </c>
      <c r="DD53" s="98">
        <f>DD42*DC53</f>
        <v>0</v>
      </c>
      <c r="DE53" s="116">
        <f t="shared" si="602"/>
        <v>0</v>
      </c>
      <c r="DF53" s="90">
        <f>DF42</f>
        <v>3163.33</v>
      </c>
      <c r="DG53" s="117">
        <f t="shared" si="603"/>
        <v>0</v>
      </c>
      <c r="DH53" s="98">
        <f t="shared" si="604"/>
        <v>0</v>
      </c>
      <c r="DI53" s="98"/>
      <c r="DJ53" s="118"/>
      <c r="DK53" s="119" t="e">
        <f t="shared" si="605"/>
        <v>#DIV/0!</v>
      </c>
      <c r="DL53" s="231">
        <f t="shared" si="606"/>
        <v>0</v>
      </c>
      <c r="DM53" s="119">
        <f>DL53/DL42</f>
        <v>0</v>
      </c>
      <c r="DN53" s="98">
        <f>DN42*DM53</f>
        <v>0</v>
      </c>
      <c r="DO53" s="116">
        <f t="shared" si="607"/>
        <v>0</v>
      </c>
      <c r="DP53" s="90">
        <f>DP42</f>
        <v>3163.33</v>
      </c>
      <c r="DQ53" s="117">
        <f t="shared" si="608"/>
        <v>0</v>
      </c>
      <c r="DR53" s="98">
        <f t="shared" si="609"/>
        <v>0</v>
      </c>
      <c r="DS53" s="98"/>
      <c r="DT53" s="118"/>
      <c r="DU53" s="119" t="e">
        <f t="shared" si="610"/>
        <v>#DIV/0!</v>
      </c>
      <c r="DV53" s="231">
        <f t="shared" si="611"/>
        <v>0</v>
      </c>
      <c r="DW53" s="119">
        <f>DV53/DV42</f>
        <v>0</v>
      </c>
      <c r="DX53" s="98">
        <f>DX42*DW53</f>
        <v>0</v>
      </c>
      <c r="DY53" s="116">
        <f t="shared" si="612"/>
        <v>0</v>
      </c>
      <c r="DZ53" s="90">
        <f>DZ42</f>
        <v>3163.33</v>
      </c>
      <c r="EA53" s="117">
        <f t="shared" si="613"/>
        <v>0</v>
      </c>
      <c r="EB53" s="98">
        <f t="shared" si="614"/>
        <v>0</v>
      </c>
      <c r="EC53" s="98"/>
      <c r="ED53" s="118"/>
      <c r="EE53" s="119" t="e">
        <f t="shared" si="615"/>
        <v>#DIV/0!</v>
      </c>
      <c r="EF53" s="231">
        <f t="shared" si="616"/>
        <v>0</v>
      </c>
      <c r="EG53" s="119">
        <f>EF53/EF42</f>
        <v>0</v>
      </c>
      <c r="EH53" s="98">
        <f>EH42*EG53</f>
        <v>0</v>
      </c>
      <c r="EI53" s="116">
        <f t="shared" si="617"/>
        <v>0</v>
      </c>
      <c r="EJ53" s="90">
        <f>EJ42</f>
        <v>0</v>
      </c>
      <c r="EK53" s="117">
        <f t="shared" si="618"/>
        <v>0</v>
      </c>
      <c r="EL53" s="98">
        <f t="shared" si="619"/>
        <v>0</v>
      </c>
      <c r="EM53" s="98"/>
      <c r="EN53" s="118"/>
      <c r="EO53" s="119" t="e">
        <f t="shared" si="620"/>
        <v>#DIV/0!</v>
      </c>
      <c r="EP53" s="231">
        <f t="shared" si="621"/>
        <v>0</v>
      </c>
      <c r="EQ53" s="119">
        <f>EP53/EP42</f>
        <v>0</v>
      </c>
      <c r="ER53" s="98">
        <f>ER42*EQ53</f>
        <v>0</v>
      </c>
      <c r="ES53" s="116">
        <f t="shared" si="622"/>
        <v>0</v>
      </c>
      <c r="ET53" s="90">
        <f>ET42</f>
        <v>3163.33</v>
      </c>
      <c r="EU53" s="117">
        <f t="shared" si="623"/>
        <v>0</v>
      </c>
      <c r="EV53" s="98">
        <f t="shared" si="624"/>
        <v>0</v>
      </c>
      <c r="EW53" s="98"/>
      <c r="EX53" s="118"/>
      <c r="EY53" s="119" t="e">
        <f t="shared" si="625"/>
        <v>#DIV/0!</v>
      </c>
      <c r="EZ53" s="231">
        <f t="shared" si="626"/>
        <v>0</v>
      </c>
      <c r="FA53" s="119">
        <f>EZ53/EZ42</f>
        <v>0</v>
      </c>
      <c r="FB53" s="98">
        <f>FB42*FA53</f>
        <v>0</v>
      </c>
      <c r="FC53" s="116">
        <f t="shared" si="627"/>
        <v>0</v>
      </c>
      <c r="FD53" s="90">
        <f>FD42</f>
        <v>0</v>
      </c>
      <c r="FE53" s="117">
        <f t="shared" si="628"/>
        <v>0</v>
      </c>
      <c r="FF53" s="98">
        <f t="shared" si="629"/>
        <v>0</v>
      </c>
      <c r="FG53" s="98"/>
      <c r="FH53" s="118"/>
      <c r="FI53" s="119" t="e">
        <f t="shared" si="630"/>
        <v>#DIV/0!</v>
      </c>
      <c r="FJ53" s="231">
        <f t="shared" si="631"/>
        <v>0</v>
      </c>
      <c r="FK53" s="119">
        <f>FJ53/FJ42</f>
        <v>0</v>
      </c>
      <c r="FL53" s="98">
        <f>FL42*FK53</f>
        <v>0</v>
      </c>
      <c r="FM53" s="116">
        <f t="shared" si="632"/>
        <v>0</v>
      </c>
      <c r="FN53" s="90">
        <f>FN42</f>
        <v>2644.05</v>
      </c>
      <c r="FO53" s="117">
        <f t="shared" si="633"/>
        <v>0</v>
      </c>
      <c r="FP53" s="98">
        <f t="shared" si="634"/>
        <v>0</v>
      </c>
      <c r="FQ53" s="98"/>
      <c r="FR53" s="118"/>
      <c r="FS53" s="119" t="e">
        <f t="shared" si="635"/>
        <v>#DIV/0!</v>
      </c>
      <c r="FT53" s="231">
        <f t="shared" si="636"/>
        <v>0</v>
      </c>
      <c r="FU53" s="119">
        <f>FT53/FT42</f>
        <v>0</v>
      </c>
      <c r="FV53" s="98">
        <f>FV42*FU53</f>
        <v>0</v>
      </c>
      <c r="FW53" s="116">
        <f t="shared" si="637"/>
        <v>0</v>
      </c>
      <c r="FX53" s="90">
        <f>FX42</f>
        <v>3163.33</v>
      </c>
      <c r="FY53" s="117">
        <f t="shared" si="638"/>
        <v>0</v>
      </c>
      <c r="FZ53" s="98">
        <f t="shared" si="639"/>
        <v>0</v>
      </c>
      <c r="GA53" s="98"/>
      <c r="GB53" s="118"/>
      <c r="GC53" s="119" t="e">
        <f t="shared" si="640"/>
        <v>#DIV/0!</v>
      </c>
      <c r="GD53" s="231">
        <f t="shared" si="641"/>
        <v>0</v>
      </c>
      <c r="GE53" s="119">
        <f>GD53/GD42</f>
        <v>0</v>
      </c>
      <c r="GF53" s="98">
        <f>GF42*GE53</f>
        <v>0</v>
      </c>
      <c r="GG53" s="116">
        <f t="shared" si="642"/>
        <v>0</v>
      </c>
      <c r="GH53" s="90">
        <f>GH42</f>
        <v>3163.33</v>
      </c>
      <c r="GI53" s="117">
        <f t="shared" si="643"/>
        <v>0</v>
      </c>
      <c r="GJ53" s="98">
        <f t="shared" si="644"/>
        <v>0</v>
      </c>
      <c r="GK53" s="98"/>
      <c r="GL53" s="118"/>
      <c r="GM53" s="119" t="e">
        <f t="shared" si="645"/>
        <v>#DIV/0!</v>
      </c>
      <c r="GN53" s="231">
        <f t="shared" si="646"/>
        <v>0</v>
      </c>
      <c r="GO53" s="119">
        <f>GN53/GN42</f>
        <v>0</v>
      </c>
      <c r="GP53" s="98">
        <f>GP42*GO53</f>
        <v>0</v>
      </c>
      <c r="GQ53" s="116">
        <f t="shared" si="647"/>
        <v>0</v>
      </c>
      <c r="GR53" s="90">
        <f>GR42</f>
        <v>2644.05</v>
      </c>
      <c r="GS53" s="117">
        <f t="shared" si="648"/>
        <v>0</v>
      </c>
      <c r="GT53" s="98">
        <f t="shared" si="649"/>
        <v>0</v>
      </c>
      <c r="GU53" s="98"/>
      <c r="GV53" s="118"/>
      <c r="GW53" s="119" t="e">
        <f t="shared" si="650"/>
        <v>#DIV/0!</v>
      </c>
      <c r="GX53" s="231">
        <f t="shared" si="651"/>
        <v>0</v>
      </c>
      <c r="GY53" s="119">
        <f>GX53/GX42</f>
        <v>0</v>
      </c>
      <c r="GZ53" s="98">
        <f>GZ42*GY53</f>
        <v>0</v>
      </c>
      <c r="HA53" s="116">
        <f t="shared" si="652"/>
        <v>0</v>
      </c>
      <c r="HB53" s="90">
        <f>HB42</f>
        <v>2644.05</v>
      </c>
      <c r="HC53" s="117">
        <f t="shared" si="653"/>
        <v>0</v>
      </c>
      <c r="HD53" s="98">
        <f t="shared" si="654"/>
        <v>0</v>
      </c>
      <c r="HE53" s="98"/>
      <c r="HF53" s="118"/>
      <c r="HG53" s="119" t="e">
        <f t="shared" si="655"/>
        <v>#DIV/0!</v>
      </c>
      <c r="HH53" s="231">
        <f t="shared" si="656"/>
        <v>0</v>
      </c>
      <c r="HI53" s="119">
        <f>HH53/HH42</f>
        <v>0</v>
      </c>
      <c r="HJ53" s="98">
        <f>HJ42*HI53</f>
        <v>0</v>
      </c>
      <c r="HK53" s="116">
        <f t="shared" si="657"/>
        <v>0</v>
      </c>
      <c r="HL53" s="90">
        <f>HL42</f>
        <v>2644.05</v>
      </c>
      <c r="HM53" s="117">
        <f t="shared" si="658"/>
        <v>0</v>
      </c>
      <c r="HN53" s="98">
        <f t="shared" si="659"/>
        <v>0</v>
      </c>
      <c r="HO53" s="98"/>
      <c r="HP53" s="118"/>
      <c r="HQ53" s="119" t="e">
        <f t="shared" si="660"/>
        <v>#DIV/0!</v>
      </c>
      <c r="HR53" s="231">
        <f t="shared" si="661"/>
        <v>0</v>
      </c>
      <c r="HS53" s="119">
        <f>HR53/HR42</f>
        <v>0</v>
      </c>
      <c r="HT53" s="98">
        <f>HT42*HS53</f>
        <v>0</v>
      </c>
      <c r="HU53" s="116">
        <f t="shared" si="662"/>
        <v>0</v>
      </c>
      <c r="HV53" s="90">
        <f>HV42</f>
        <v>2644.05</v>
      </c>
      <c r="HW53" s="117">
        <f t="shared" si="663"/>
        <v>0</v>
      </c>
      <c r="HX53" s="98">
        <f t="shared" si="664"/>
        <v>0</v>
      </c>
      <c r="HY53" s="98"/>
      <c r="HZ53" s="118"/>
      <c r="IA53" s="119" t="e">
        <f t="shared" si="665"/>
        <v>#DIV/0!</v>
      </c>
      <c r="IB53" s="231">
        <f t="shared" si="666"/>
        <v>0</v>
      </c>
      <c r="IC53" s="119">
        <f>IB53/IB42</f>
        <v>0</v>
      </c>
      <c r="ID53" s="98">
        <f>ID42*IC53</f>
        <v>0</v>
      </c>
      <c r="IE53" s="116">
        <f t="shared" si="667"/>
        <v>0</v>
      </c>
      <c r="IF53" s="90">
        <f>IF42</f>
        <v>3163.33</v>
      </c>
      <c r="IG53" s="117">
        <f t="shared" si="668"/>
        <v>0</v>
      </c>
      <c r="IH53" s="98">
        <f t="shared" si="669"/>
        <v>0</v>
      </c>
      <c r="II53" s="98"/>
      <c r="IJ53" s="118"/>
      <c r="IK53" s="119" t="e">
        <f t="shared" si="670"/>
        <v>#DIV/0!</v>
      </c>
      <c r="IL53" s="231">
        <f t="shared" si="671"/>
        <v>0</v>
      </c>
      <c r="IM53" s="119">
        <f>IL53/IL42</f>
        <v>0</v>
      </c>
      <c r="IN53" s="98">
        <f>IN42*IM53</f>
        <v>0</v>
      </c>
      <c r="IO53" s="116">
        <f t="shared" si="672"/>
        <v>0</v>
      </c>
      <c r="IP53" s="90">
        <f>IP42</f>
        <v>3163.33</v>
      </c>
      <c r="IQ53" s="117">
        <f t="shared" si="673"/>
        <v>0</v>
      </c>
      <c r="IR53" s="98">
        <f t="shared" si="674"/>
        <v>0</v>
      </c>
      <c r="IS53" s="98"/>
      <c r="IT53" s="118"/>
      <c r="IU53" s="119" t="e">
        <f t="shared" si="675"/>
        <v>#DIV/0!</v>
      </c>
      <c r="IV53" s="231">
        <f t="shared" si="676"/>
        <v>0</v>
      </c>
      <c r="IW53" s="119">
        <f>IV53/IV42</f>
        <v>0</v>
      </c>
      <c r="IX53" s="98">
        <f>IX42*IW53</f>
        <v>0</v>
      </c>
      <c r="IY53" s="116">
        <f t="shared" si="677"/>
        <v>0</v>
      </c>
      <c r="IZ53" s="90">
        <f>IZ42</f>
        <v>3163.33</v>
      </c>
      <c r="JA53" s="117">
        <f t="shared" si="678"/>
        <v>0</v>
      </c>
      <c r="JB53" s="98">
        <f t="shared" si="679"/>
        <v>0</v>
      </c>
      <c r="JC53" s="98"/>
      <c r="JD53" s="118"/>
      <c r="JE53" s="119" t="e">
        <f t="shared" si="680"/>
        <v>#DIV/0!</v>
      </c>
      <c r="JF53" s="231">
        <f t="shared" si="681"/>
        <v>0</v>
      </c>
      <c r="JG53" s="119">
        <f>JF53/JF42</f>
        <v>0</v>
      </c>
      <c r="JH53" s="98">
        <f>JH42*JG53</f>
        <v>0</v>
      </c>
      <c r="JI53" s="116">
        <f t="shared" si="682"/>
        <v>0</v>
      </c>
      <c r="JJ53" s="90">
        <f>JJ42</f>
        <v>3158.77</v>
      </c>
      <c r="JK53" s="117">
        <f t="shared" si="683"/>
        <v>0</v>
      </c>
      <c r="JL53" s="98">
        <f t="shared" si="684"/>
        <v>0</v>
      </c>
      <c r="JM53" s="98"/>
      <c r="JN53" s="118"/>
      <c r="JO53" s="119" t="e">
        <f t="shared" si="685"/>
        <v>#DIV/0!</v>
      </c>
      <c r="JP53" s="231">
        <f t="shared" si="686"/>
        <v>0</v>
      </c>
      <c r="JQ53" s="119">
        <f>JP53/JP42</f>
        <v>0</v>
      </c>
      <c r="JR53" s="98">
        <f>JR42*JQ53</f>
        <v>0</v>
      </c>
      <c r="JS53" s="116">
        <f t="shared" si="687"/>
        <v>0</v>
      </c>
      <c r="JT53" s="90">
        <f>JT42</f>
        <v>3163.33</v>
      </c>
      <c r="JU53" s="117">
        <f t="shared" si="688"/>
        <v>0</v>
      </c>
      <c r="JV53" s="98">
        <f t="shared" si="689"/>
        <v>0</v>
      </c>
      <c r="JW53" s="98"/>
      <c r="JX53" s="118"/>
      <c r="JY53" s="119" t="e">
        <f t="shared" si="690"/>
        <v>#DIV/0!</v>
      </c>
      <c r="JZ53" s="231">
        <f t="shared" si="691"/>
        <v>0</v>
      </c>
      <c r="KA53" s="119" t="e">
        <f>JZ53/JZ42</f>
        <v>#DIV/0!</v>
      </c>
      <c r="KB53" s="98" t="e">
        <f>KB42*KA53</f>
        <v>#DIV/0!</v>
      </c>
      <c r="KC53" s="116">
        <f t="shared" si="692"/>
        <v>0</v>
      </c>
      <c r="KD53" s="90">
        <f>KD42</f>
        <v>0</v>
      </c>
      <c r="KE53" s="117">
        <f t="shared" si="693"/>
        <v>0</v>
      </c>
      <c r="KF53" s="98">
        <f t="shared" si="694"/>
        <v>0</v>
      </c>
      <c r="KG53" s="98"/>
      <c r="KH53" s="118"/>
      <c r="KI53" s="119" t="e">
        <f t="shared" si="695"/>
        <v>#DIV/0!</v>
      </c>
      <c r="KJ53" s="231">
        <f t="shared" si="696"/>
        <v>0</v>
      </c>
      <c r="KK53" s="119">
        <f>KJ53/KJ42</f>
        <v>0</v>
      </c>
      <c r="KL53" s="98">
        <f>KL42*KK53</f>
        <v>0</v>
      </c>
      <c r="KM53" s="116">
        <f t="shared" si="697"/>
        <v>0</v>
      </c>
      <c r="KN53" s="90">
        <f>KN42</f>
        <v>2644.05</v>
      </c>
      <c r="KO53" s="117">
        <f t="shared" si="698"/>
        <v>0</v>
      </c>
      <c r="KP53" s="98">
        <f t="shared" si="699"/>
        <v>0</v>
      </c>
      <c r="KQ53" s="98"/>
      <c r="KR53" s="118"/>
      <c r="KS53" s="119" t="e">
        <f t="shared" si="700"/>
        <v>#DIV/0!</v>
      </c>
      <c r="KT53" s="231">
        <f t="shared" si="701"/>
        <v>0</v>
      </c>
      <c r="KU53" s="119">
        <f>KT53/KT42</f>
        <v>0</v>
      </c>
      <c r="KV53" s="98">
        <f>KV42*KU53</f>
        <v>0</v>
      </c>
      <c r="KW53" s="116">
        <f t="shared" si="702"/>
        <v>0</v>
      </c>
      <c r="KX53" s="90">
        <f>KX42</f>
        <v>2644.05</v>
      </c>
      <c r="KY53" s="117">
        <f t="shared" si="703"/>
        <v>0</v>
      </c>
      <c r="KZ53" s="98">
        <f t="shared" si="704"/>
        <v>0</v>
      </c>
      <c r="LA53" s="98"/>
      <c r="LB53" s="118"/>
      <c r="LC53" s="119" t="e">
        <f t="shared" si="705"/>
        <v>#DIV/0!</v>
      </c>
      <c r="LD53" s="231">
        <f t="shared" si="706"/>
        <v>0</v>
      </c>
      <c r="LE53" s="119">
        <f>LD53/LD42</f>
        <v>0</v>
      </c>
      <c r="LF53" s="98">
        <f>LF42*LE53</f>
        <v>0</v>
      </c>
      <c r="LG53" s="116">
        <f t="shared" si="707"/>
        <v>0</v>
      </c>
      <c r="LH53" s="90">
        <f>LH42</f>
        <v>3163.33</v>
      </c>
      <c r="LI53" s="117">
        <f t="shared" si="708"/>
        <v>0</v>
      </c>
      <c r="LJ53" s="98">
        <f t="shared" si="709"/>
        <v>0</v>
      </c>
      <c r="LK53" s="98"/>
      <c r="LL53" s="118"/>
      <c r="LM53" s="119" t="e">
        <f t="shared" si="710"/>
        <v>#DIV/0!</v>
      </c>
      <c r="LN53" s="231">
        <f t="shared" si="711"/>
        <v>0</v>
      </c>
      <c r="LO53" s="119">
        <f>LN53/LN42</f>
        <v>0</v>
      </c>
      <c r="LP53" s="98">
        <f>LP42*LO53</f>
        <v>0</v>
      </c>
      <c r="LQ53" s="116">
        <f t="shared" si="712"/>
        <v>0</v>
      </c>
      <c r="LR53" s="90">
        <f>LR42</f>
        <v>2644.05</v>
      </c>
      <c r="LS53" s="117">
        <f t="shared" si="713"/>
        <v>0</v>
      </c>
      <c r="LT53" s="98">
        <f t="shared" si="714"/>
        <v>0</v>
      </c>
      <c r="LU53" s="98"/>
      <c r="LV53" s="118"/>
      <c r="LW53" s="119" t="e">
        <f t="shared" si="715"/>
        <v>#DIV/0!</v>
      </c>
      <c r="LX53" s="231">
        <f t="shared" si="716"/>
        <v>0</v>
      </c>
      <c r="LY53" s="119">
        <f>LX53/LX42</f>
        <v>0</v>
      </c>
      <c r="LZ53" s="98">
        <f>LZ42*LY53</f>
        <v>0</v>
      </c>
      <c r="MA53" s="116">
        <f t="shared" si="717"/>
        <v>0</v>
      </c>
      <c r="MB53" s="90">
        <f>MB42</f>
        <v>3163.33</v>
      </c>
      <c r="MC53" s="117">
        <f t="shared" si="718"/>
        <v>0</v>
      </c>
      <c r="MD53" s="98">
        <f t="shared" si="719"/>
        <v>0</v>
      </c>
      <c r="ME53" s="98"/>
      <c r="MF53" s="118"/>
      <c r="MG53" s="119" t="e">
        <f t="shared" si="720"/>
        <v>#DIV/0!</v>
      </c>
      <c r="MH53" s="231">
        <f t="shared" si="721"/>
        <v>0</v>
      </c>
      <c r="MI53" s="119">
        <f>MH53/MH42</f>
        <v>0</v>
      </c>
      <c r="MJ53" s="98">
        <f>MJ42*MI53</f>
        <v>0</v>
      </c>
      <c r="MK53" s="116">
        <f t="shared" si="722"/>
        <v>0</v>
      </c>
      <c r="ML53" s="90">
        <f>ML42</f>
        <v>2644.05</v>
      </c>
      <c r="MM53" s="117">
        <f t="shared" si="723"/>
        <v>0</v>
      </c>
      <c r="MN53" s="98">
        <f t="shared" si="724"/>
        <v>0</v>
      </c>
      <c r="MO53" s="98"/>
      <c r="MP53" s="118"/>
      <c r="MQ53" s="119" t="e">
        <f t="shared" si="725"/>
        <v>#DIV/0!</v>
      </c>
      <c r="MR53" s="231">
        <f t="shared" si="726"/>
        <v>0</v>
      </c>
      <c r="MS53" s="119">
        <f>MR53/MR42</f>
        <v>0</v>
      </c>
      <c r="MT53" s="98">
        <f>MT42*MS53</f>
        <v>0</v>
      </c>
      <c r="MU53" s="116">
        <f t="shared" si="727"/>
        <v>0</v>
      </c>
      <c r="MV53" s="90">
        <f>MV42</f>
        <v>3163.33</v>
      </c>
      <c r="MW53" s="117">
        <f t="shared" si="728"/>
        <v>0</v>
      </c>
      <c r="MX53" s="98">
        <f t="shared" si="729"/>
        <v>0</v>
      </c>
      <c r="MY53" s="98"/>
      <c r="MZ53" s="118"/>
      <c r="NA53" s="119" t="e">
        <f t="shared" si="730"/>
        <v>#DIV/0!</v>
      </c>
      <c r="NB53" s="231">
        <f t="shared" si="731"/>
        <v>0</v>
      </c>
      <c r="NC53" s="119">
        <f>NB53/NB42</f>
        <v>0</v>
      </c>
      <c r="ND53" s="98">
        <f>ND42*NC53</f>
        <v>0</v>
      </c>
      <c r="NE53" s="116">
        <f t="shared" si="732"/>
        <v>0</v>
      </c>
      <c r="NF53" s="90">
        <f>NF42</f>
        <v>2644.05</v>
      </c>
      <c r="NG53" s="117">
        <f t="shared" si="733"/>
        <v>0</v>
      </c>
      <c r="NH53" s="98">
        <f t="shared" si="734"/>
        <v>0</v>
      </c>
      <c r="NI53" s="98"/>
      <c r="NJ53" s="118"/>
      <c r="NK53" s="119" t="e">
        <f t="shared" si="735"/>
        <v>#DIV/0!</v>
      </c>
      <c r="NL53" s="231">
        <f t="shared" si="736"/>
        <v>0</v>
      </c>
      <c r="NM53" s="119">
        <f>NL53/NL42</f>
        <v>0</v>
      </c>
      <c r="NN53" s="98">
        <f>NN42*NM53</f>
        <v>0</v>
      </c>
      <c r="NO53" s="116">
        <f t="shared" si="737"/>
        <v>0</v>
      </c>
      <c r="NP53" s="90">
        <f>NP42</f>
        <v>3163.33</v>
      </c>
      <c r="NQ53" s="117">
        <f t="shared" si="738"/>
        <v>0</v>
      </c>
      <c r="NR53" s="98">
        <f t="shared" si="739"/>
        <v>0</v>
      </c>
      <c r="NS53" s="98"/>
      <c r="NT53" s="118"/>
      <c r="NU53" s="119" t="e">
        <f t="shared" si="740"/>
        <v>#DIV/0!</v>
      </c>
      <c r="NV53" s="231">
        <f t="shared" si="741"/>
        <v>0</v>
      </c>
      <c r="NW53" s="119">
        <f>NV53/NV42</f>
        <v>0</v>
      </c>
      <c r="NX53" s="98">
        <f>NX42*NW53</f>
        <v>0</v>
      </c>
      <c r="NY53" s="116">
        <f t="shared" si="742"/>
        <v>0</v>
      </c>
      <c r="NZ53" s="90">
        <f>NZ42</f>
        <v>3163.33</v>
      </c>
      <c r="OA53" s="117">
        <f t="shared" si="743"/>
        <v>0</v>
      </c>
      <c r="OB53" s="98">
        <f t="shared" si="744"/>
        <v>0</v>
      </c>
      <c r="OC53" s="98"/>
      <c r="OD53" s="118"/>
      <c r="OE53" s="119" t="e">
        <f t="shared" si="745"/>
        <v>#DIV/0!</v>
      </c>
      <c r="OF53" s="231">
        <f t="shared" si="746"/>
        <v>0</v>
      </c>
      <c r="OG53" s="119">
        <f>OF53/OF42</f>
        <v>0</v>
      </c>
      <c r="OH53" s="98">
        <f>OH42*OG53</f>
        <v>0</v>
      </c>
      <c r="OI53" s="116">
        <f t="shared" si="747"/>
        <v>0</v>
      </c>
      <c r="OJ53" s="90">
        <f>OJ42</f>
        <v>3163.33</v>
      </c>
      <c r="OK53" s="117">
        <f t="shared" si="748"/>
        <v>0</v>
      </c>
      <c r="OL53" s="98">
        <f t="shared" si="749"/>
        <v>0</v>
      </c>
      <c r="OM53" s="98"/>
      <c r="ON53" s="118"/>
      <c r="OO53" s="119" t="e">
        <f t="shared" si="750"/>
        <v>#DIV/0!</v>
      </c>
      <c r="OP53" s="231">
        <f t="shared" si="751"/>
        <v>0</v>
      </c>
      <c r="OQ53" s="119">
        <f>OP53/OP42</f>
        <v>0</v>
      </c>
      <c r="OR53" s="98">
        <f>OR42*OQ53</f>
        <v>0</v>
      </c>
      <c r="OS53" s="116">
        <f t="shared" si="752"/>
        <v>0</v>
      </c>
      <c r="OT53" s="90">
        <f>OT42</f>
        <v>2284.19</v>
      </c>
      <c r="OU53" s="117">
        <f t="shared" si="753"/>
        <v>0</v>
      </c>
      <c r="OV53" s="98">
        <f t="shared" si="754"/>
        <v>0</v>
      </c>
      <c r="OW53" s="98"/>
      <c r="OX53" s="118"/>
      <c r="OY53" s="119" t="e">
        <f t="shared" si="755"/>
        <v>#DIV/0!</v>
      </c>
      <c r="OZ53" s="231">
        <f t="shared" si="756"/>
        <v>0</v>
      </c>
      <c r="PA53" s="119">
        <f>OZ53/OZ42</f>
        <v>0</v>
      </c>
      <c r="PB53" s="98">
        <f>PB42*PA53</f>
        <v>0</v>
      </c>
      <c r="PC53" s="116">
        <f t="shared" si="757"/>
        <v>0</v>
      </c>
      <c r="PD53" s="90">
        <f>PD42</f>
        <v>3163.33</v>
      </c>
      <c r="PE53" s="117">
        <f t="shared" si="758"/>
        <v>0</v>
      </c>
      <c r="PF53" s="98">
        <f t="shared" si="759"/>
        <v>0</v>
      </c>
      <c r="PG53" s="98"/>
      <c r="PH53" s="118"/>
      <c r="PI53" s="119" t="e">
        <f t="shared" si="760"/>
        <v>#DIV/0!</v>
      </c>
      <c r="PJ53" s="231">
        <f t="shared" si="761"/>
        <v>0</v>
      </c>
      <c r="PK53" s="119">
        <f>PJ53/PJ42</f>
        <v>0</v>
      </c>
      <c r="PL53" s="98">
        <f>PL42*PK53</f>
        <v>0</v>
      </c>
      <c r="PM53" s="116">
        <f t="shared" si="762"/>
        <v>0</v>
      </c>
      <c r="PN53" s="90">
        <f>PN42</f>
        <v>3163.33</v>
      </c>
      <c r="PO53" s="117">
        <f t="shared" si="763"/>
        <v>0</v>
      </c>
      <c r="PP53" s="98">
        <f t="shared" si="764"/>
        <v>0</v>
      </c>
      <c r="PQ53" s="98"/>
      <c r="PR53" s="118"/>
      <c r="PS53" s="119" t="e">
        <f t="shared" si="765"/>
        <v>#DIV/0!</v>
      </c>
      <c r="PT53" s="231">
        <f t="shared" si="766"/>
        <v>0</v>
      </c>
      <c r="PU53" s="119">
        <f>PT53/PT42</f>
        <v>0</v>
      </c>
      <c r="PV53" s="98">
        <f>PV42*PU53</f>
        <v>0</v>
      </c>
      <c r="PW53" s="116">
        <f t="shared" si="767"/>
        <v>0</v>
      </c>
      <c r="PX53" s="90">
        <f>PX42</f>
        <v>3163.33</v>
      </c>
      <c r="PY53" s="117">
        <f t="shared" si="768"/>
        <v>0</v>
      </c>
      <c r="PZ53" s="98">
        <f t="shared" si="769"/>
        <v>0</v>
      </c>
      <c r="QA53" s="98"/>
      <c r="QB53" s="118"/>
      <c r="QC53" s="119" t="e">
        <f t="shared" si="770"/>
        <v>#DIV/0!</v>
      </c>
      <c r="QD53" s="231">
        <f t="shared" si="771"/>
        <v>0</v>
      </c>
      <c r="QE53" s="119" t="e">
        <f>QD53/QD42</f>
        <v>#DIV/0!</v>
      </c>
      <c r="QF53" s="98" t="e">
        <f>QF42*QE53</f>
        <v>#DIV/0!</v>
      </c>
      <c r="QG53" s="116">
        <f t="shared" si="772"/>
        <v>0</v>
      </c>
      <c r="QH53" s="90">
        <f>QH42</f>
        <v>0</v>
      </c>
      <c r="QI53" s="117">
        <f t="shared" si="773"/>
        <v>0</v>
      </c>
      <c r="QJ53" s="98">
        <f t="shared" si="774"/>
        <v>0</v>
      </c>
      <c r="QK53" s="98"/>
      <c r="QL53" s="118"/>
      <c r="QM53" s="119" t="e">
        <f t="shared" si="775"/>
        <v>#DIV/0!</v>
      </c>
      <c r="QN53" s="231">
        <f t="shared" si="776"/>
        <v>0</v>
      </c>
      <c r="QO53" s="119">
        <f>QN53/QN42</f>
        <v>0</v>
      </c>
      <c r="QP53" s="98">
        <f>QP42*QO53</f>
        <v>0</v>
      </c>
      <c r="QQ53" s="116">
        <f t="shared" si="777"/>
        <v>0</v>
      </c>
      <c r="QR53" s="90">
        <f>QR42</f>
        <v>3163.33</v>
      </c>
      <c r="QS53" s="117">
        <f t="shared" si="778"/>
        <v>0</v>
      </c>
      <c r="QT53" s="98">
        <f t="shared" si="779"/>
        <v>0</v>
      </c>
      <c r="QU53" s="98"/>
      <c r="QV53" s="118"/>
      <c r="QW53" s="119" t="e">
        <f t="shared" si="780"/>
        <v>#DIV/0!</v>
      </c>
      <c r="QX53" s="231">
        <f t="shared" si="781"/>
        <v>0</v>
      </c>
      <c r="QY53" s="119">
        <f>QX53/QX42</f>
        <v>0</v>
      </c>
      <c r="QZ53" s="98">
        <f>QZ42*QY53</f>
        <v>0</v>
      </c>
      <c r="RA53" s="116">
        <f t="shared" si="782"/>
        <v>0</v>
      </c>
      <c r="RB53" s="90">
        <f>RB42</f>
        <v>2644.05</v>
      </c>
      <c r="RC53" s="117">
        <f t="shared" si="783"/>
        <v>0</v>
      </c>
      <c r="RD53" s="98">
        <f t="shared" si="784"/>
        <v>0</v>
      </c>
      <c r="RE53" s="98"/>
      <c r="RF53" s="118"/>
      <c r="RG53" s="119" t="e">
        <f t="shared" si="785"/>
        <v>#DIV/0!</v>
      </c>
      <c r="RH53" s="231">
        <f t="shared" si="786"/>
        <v>0</v>
      </c>
      <c r="RI53" s="119">
        <f>RH53/RH42</f>
        <v>0</v>
      </c>
      <c r="RJ53" s="98">
        <f>RJ42*RI53</f>
        <v>0</v>
      </c>
      <c r="RK53" s="116">
        <f t="shared" si="787"/>
        <v>0</v>
      </c>
      <c r="RL53" s="90">
        <f>RL42</f>
        <v>3163.33</v>
      </c>
      <c r="RM53" s="117">
        <f t="shared" si="788"/>
        <v>0</v>
      </c>
      <c r="RN53" s="98">
        <f t="shared" si="789"/>
        <v>0</v>
      </c>
      <c r="RO53" s="98"/>
      <c r="RP53" s="118"/>
      <c r="RQ53" s="119" t="e">
        <f t="shared" si="790"/>
        <v>#DIV/0!</v>
      </c>
      <c r="RR53" s="231">
        <f t="shared" si="791"/>
        <v>0</v>
      </c>
      <c r="RS53" s="119">
        <f>RR53/RR42</f>
        <v>0</v>
      </c>
      <c r="RT53" s="98">
        <f>RT42*RS53</f>
        <v>0</v>
      </c>
      <c r="RU53" s="116">
        <f t="shared" si="792"/>
        <v>0</v>
      </c>
      <c r="RV53" s="90">
        <f>RV42</f>
        <v>3163.33</v>
      </c>
      <c r="RW53" s="117">
        <f t="shared" si="793"/>
        <v>0</v>
      </c>
      <c r="RX53" s="98">
        <f t="shared" si="794"/>
        <v>0</v>
      </c>
      <c r="RY53" s="98"/>
      <c r="RZ53" s="118"/>
      <c r="SA53" s="119" t="e">
        <f t="shared" si="795"/>
        <v>#DIV/0!</v>
      </c>
      <c r="SB53" s="231">
        <f t="shared" si="796"/>
        <v>0</v>
      </c>
      <c r="SC53" s="119">
        <f>SB53/SB42</f>
        <v>0</v>
      </c>
      <c r="SD53" s="98">
        <f>SD42*SC53</f>
        <v>0</v>
      </c>
      <c r="SE53" s="116">
        <f t="shared" si="797"/>
        <v>0</v>
      </c>
      <c r="SF53" s="90">
        <f>SF42</f>
        <v>3163.33</v>
      </c>
      <c r="SG53" s="117">
        <f t="shared" si="798"/>
        <v>0</v>
      </c>
      <c r="SH53" s="98">
        <f t="shared" si="799"/>
        <v>0</v>
      </c>
      <c r="SI53" s="98"/>
      <c r="SJ53" s="118"/>
      <c r="SK53" s="119" t="e">
        <f t="shared" si="800"/>
        <v>#DIV/0!</v>
      </c>
      <c r="SL53" s="231">
        <f t="shared" si="801"/>
        <v>0</v>
      </c>
      <c r="SM53" s="119">
        <f>SL53/SL42</f>
        <v>0</v>
      </c>
      <c r="SN53" s="98">
        <f>SN42*SM53</f>
        <v>0</v>
      </c>
      <c r="SO53" s="116">
        <f t="shared" si="802"/>
        <v>0</v>
      </c>
      <c r="SP53" s="90">
        <f>SP42</f>
        <v>0</v>
      </c>
      <c r="SQ53" s="117">
        <f t="shared" si="803"/>
        <v>0</v>
      </c>
      <c r="SR53" s="98">
        <f t="shared" si="804"/>
        <v>0</v>
      </c>
      <c r="SS53" s="98"/>
      <c r="ST53" s="118"/>
      <c r="SU53" s="119" t="e">
        <f t="shared" si="805"/>
        <v>#DIV/0!</v>
      </c>
      <c r="SV53" s="231">
        <f t="shared" si="806"/>
        <v>0</v>
      </c>
      <c r="SW53" s="119">
        <f>SV53/SV42</f>
        <v>0</v>
      </c>
      <c r="SX53" s="98">
        <f>SX42*SW53</f>
        <v>0</v>
      </c>
      <c r="SY53" s="116">
        <f t="shared" si="807"/>
        <v>0</v>
      </c>
      <c r="SZ53" s="90">
        <f>SZ42</f>
        <v>2644.05</v>
      </c>
      <c r="TA53" s="117">
        <f t="shared" si="808"/>
        <v>0</v>
      </c>
      <c r="TB53" s="98">
        <f t="shared" si="809"/>
        <v>0</v>
      </c>
      <c r="TC53" s="98"/>
      <c r="TD53" s="118"/>
      <c r="TE53" s="119" t="e">
        <f t="shared" si="810"/>
        <v>#DIV/0!</v>
      </c>
      <c r="TF53" s="231">
        <f t="shared" si="811"/>
        <v>0</v>
      </c>
      <c r="TG53" s="119">
        <f>TF53/TF42</f>
        <v>0</v>
      </c>
      <c r="TH53" s="98">
        <f>TH42*TG53</f>
        <v>0</v>
      </c>
      <c r="TI53" s="116">
        <f t="shared" si="812"/>
        <v>0</v>
      </c>
      <c r="TJ53" s="90">
        <f>TJ42</f>
        <v>3163.33</v>
      </c>
      <c r="TK53" s="117">
        <f t="shared" si="813"/>
        <v>0</v>
      </c>
      <c r="TL53" s="98">
        <f t="shared" si="814"/>
        <v>0</v>
      </c>
      <c r="TM53" s="98"/>
      <c r="TN53" s="118"/>
      <c r="TO53" s="119" t="e">
        <f t="shared" si="815"/>
        <v>#DIV/0!</v>
      </c>
      <c r="TP53" s="231">
        <f t="shared" si="816"/>
        <v>0</v>
      </c>
      <c r="TQ53" s="119">
        <f>TP53/TP42</f>
        <v>0</v>
      </c>
      <c r="TR53" s="98">
        <f>TR42*TQ53</f>
        <v>0</v>
      </c>
      <c r="TS53" s="116">
        <f t="shared" si="817"/>
        <v>0</v>
      </c>
      <c r="TT53" s="90">
        <f>TT42</f>
        <v>3163.33</v>
      </c>
      <c r="TU53" s="117">
        <f t="shared" si="818"/>
        <v>0</v>
      </c>
      <c r="TV53" s="98">
        <f t="shared" si="819"/>
        <v>0</v>
      </c>
      <c r="TW53" s="98"/>
      <c r="TX53" s="118"/>
      <c r="TY53" s="119" t="e">
        <f t="shared" si="820"/>
        <v>#DIV/0!</v>
      </c>
      <c r="TZ53" s="231">
        <f t="shared" si="821"/>
        <v>0</v>
      </c>
      <c r="UA53" s="119">
        <f>TZ53/TZ42</f>
        <v>0</v>
      </c>
      <c r="UB53" s="98">
        <f>UB42*UA53</f>
        <v>0</v>
      </c>
      <c r="UC53" s="116">
        <f t="shared" si="822"/>
        <v>0</v>
      </c>
      <c r="UD53" s="90">
        <f>UD42</f>
        <v>2644.05</v>
      </c>
      <c r="UE53" s="117">
        <f t="shared" si="823"/>
        <v>0</v>
      </c>
      <c r="UF53" s="98">
        <f t="shared" si="824"/>
        <v>0</v>
      </c>
      <c r="UG53" s="98"/>
      <c r="UH53" s="118"/>
      <c r="UI53" s="119" t="e">
        <f t="shared" si="825"/>
        <v>#DIV/0!</v>
      </c>
      <c r="UJ53" s="231">
        <f t="shared" si="826"/>
        <v>0</v>
      </c>
      <c r="UK53" s="119">
        <f>UJ53/UJ42</f>
        <v>0</v>
      </c>
      <c r="UL53" s="98">
        <f>UL42*UK53</f>
        <v>0</v>
      </c>
      <c r="UM53" s="116">
        <f t="shared" si="827"/>
        <v>0</v>
      </c>
      <c r="UN53" s="90">
        <f>UN42</f>
        <v>2644.05</v>
      </c>
      <c r="UO53" s="117">
        <f t="shared" si="828"/>
        <v>0</v>
      </c>
      <c r="UP53" s="98">
        <f t="shared" si="829"/>
        <v>0</v>
      </c>
      <c r="UQ53" s="98"/>
      <c r="UR53" s="118"/>
      <c r="US53" s="119" t="e">
        <f t="shared" si="830"/>
        <v>#DIV/0!</v>
      </c>
      <c r="UT53" s="231">
        <f t="shared" si="831"/>
        <v>0</v>
      </c>
      <c r="UU53" s="119">
        <f>UT53/UT42</f>
        <v>0</v>
      </c>
      <c r="UV53" s="98">
        <f>UV42*UU53</f>
        <v>0</v>
      </c>
      <c r="UW53" s="116">
        <f t="shared" si="832"/>
        <v>0</v>
      </c>
      <c r="UX53" s="90">
        <f>UX42</f>
        <v>2644.05</v>
      </c>
      <c r="UY53" s="117">
        <f t="shared" si="833"/>
        <v>0</v>
      </c>
      <c r="UZ53" s="98">
        <f t="shared" si="834"/>
        <v>0</v>
      </c>
      <c r="VA53" s="98"/>
      <c r="VB53" s="118"/>
      <c r="VC53" s="119" t="e">
        <f t="shared" si="835"/>
        <v>#DIV/0!</v>
      </c>
      <c r="VD53" s="231">
        <f t="shared" si="836"/>
        <v>0</v>
      </c>
      <c r="VE53" s="119">
        <f>VD53/VD42</f>
        <v>0</v>
      </c>
      <c r="VF53" s="98">
        <f>VF42*VE53</f>
        <v>0</v>
      </c>
      <c r="VG53" s="116">
        <f t="shared" si="837"/>
        <v>0</v>
      </c>
      <c r="VH53" s="90">
        <f>VH42</f>
        <v>2644.05</v>
      </c>
      <c r="VI53" s="117">
        <f t="shared" si="838"/>
        <v>0</v>
      </c>
      <c r="VJ53" s="98">
        <f t="shared" si="839"/>
        <v>0</v>
      </c>
      <c r="VK53" s="98"/>
      <c r="VL53" s="118"/>
      <c r="VM53" s="119" t="e">
        <f t="shared" si="840"/>
        <v>#DIV/0!</v>
      </c>
      <c r="VN53" s="231">
        <f t="shared" si="841"/>
        <v>0</v>
      </c>
      <c r="VO53" s="119">
        <f>VN53/VN42</f>
        <v>0</v>
      </c>
      <c r="VP53" s="98">
        <f>VP42*VO53</f>
        <v>0</v>
      </c>
      <c r="VQ53" s="116">
        <f t="shared" si="842"/>
        <v>0</v>
      </c>
      <c r="VR53" s="90">
        <f>VR42</f>
        <v>2644.05</v>
      </c>
      <c r="VS53" s="117">
        <f t="shared" si="843"/>
        <v>0</v>
      </c>
      <c r="VT53" s="98">
        <f t="shared" si="844"/>
        <v>0</v>
      </c>
      <c r="VU53" s="98"/>
      <c r="VV53" s="118"/>
      <c r="VW53" s="119" t="e">
        <f t="shared" si="845"/>
        <v>#DIV/0!</v>
      </c>
      <c r="VX53" s="231">
        <f t="shared" si="846"/>
        <v>0</v>
      </c>
      <c r="VY53" s="119">
        <f>VX53/VX42</f>
        <v>0</v>
      </c>
      <c r="VZ53" s="98">
        <f>VZ42*VY53</f>
        <v>0</v>
      </c>
      <c r="WA53" s="116">
        <f t="shared" si="847"/>
        <v>0</v>
      </c>
      <c r="WB53" s="90">
        <f>WB42</f>
        <v>2644.05</v>
      </c>
      <c r="WC53" s="117">
        <f t="shared" si="848"/>
        <v>0</v>
      </c>
      <c r="WD53" s="98">
        <f t="shared" si="849"/>
        <v>0</v>
      </c>
      <c r="WE53" s="98"/>
      <c r="WF53" s="118"/>
      <c r="WG53" s="119" t="e">
        <f t="shared" si="850"/>
        <v>#DIV/0!</v>
      </c>
      <c r="WH53" s="213">
        <f t="shared" si="851"/>
        <v>0</v>
      </c>
      <c r="WI53" s="119">
        <f>WH53/WH42</f>
        <v>0</v>
      </c>
      <c r="WJ53" s="98">
        <f>WJ42*WI53</f>
        <v>0</v>
      </c>
      <c r="WK53" s="116">
        <f t="shared" si="852"/>
        <v>0</v>
      </c>
      <c r="WL53" s="90">
        <f>WL42</f>
        <v>2912.92</v>
      </c>
      <c r="WM53" s="117">
        <f t="shared" si="853"/>
        <v>0</v>
      </c>
      <c r="WN53" s="98">
        <f t="shared" si="854"/>
        <v>0</v>
      </c>
      <c r="WO53" s="98"/>
      <c r="WP53" s="118"/>
    </row>
    <row r="54" spans="1:614" ht="17.25" customHeight="1" x14ac:dyDescent="0.25">
      <c r="A54" s="5"/>
      <c r="B54" s="91" t="s">
        <v>428</v>
      </c>
      <c r="C54" s="12" t="s">
        <v>753</v>
      </c>
      <c r="D54" s="12" t="s">
        <v>440</v>
      </c>
      <c r="E54" s="4" t="s">
        <v>35</v>
      </c>
      <c r="F54" s="231">
        <f t="shared" si="551"/>
        <v>0</v>
      </c>
      <c r="G54" s="119">
        <f>F54/F42</f>
        <v>0</v>
      </c>
      <c r="H54" s="98">
        <f>H42*G54</f>
        <v>0</v>
      </c>
      <c r="I54" s="116">
        <f t="shared" si="552"/>
        <v>0</v>
      </c>
      <c r="J54" s="90">
        <f>J42</f>
        <v>2644.05</v>
      </c>
      <c r="K54" s="117">
        <f t="shared" si="553"/>
        <v>0</v>
      </c>
      <c r="L54" s="98">
        <f t="shared" si="554"/>
        <v>0</v>
      </c>
      <c r="M54" s="98"/>
      <c r="N54" s="118"/>
      <c r="O54" s="119">
        <f t="shared" si="555"/>
        <v>0</v>
      </c>
      <c r="P54" s="231">
        <f t="shared" si="556"/>
        <v>0</v>
      </c>
      <c r="Q54" s="119">
        <f>P54/P42</f>
        <v>0</v>
      </c>
      <c r="R54" s="98">
        <f>R42*Q54</f>
        <v>0</v>
      </c>
      <c r="S54" s="116">
        <f t="shared" si="557"/>
        <v>0</v>
      </c>
      <c r="T54" s="90">
        <f>T42</f>
        <v>2644.05</v>
      </c>
      <c r="U54" s="117">
        <f t="shared" si="558"/>
        <v>0</v>
      </c>
      <c r="V54" s="98">
        <f t="shared" si="559"/>
        <v>0</v>
      </c>
      <c r="W54" s="98"/>
      <c r="X54" s="118"/>
      <c r="Y54" s="119">
        <f t="shared" si="560"/>
        <v>0</v>
      </c>
      <c r="Z54" s="231">
        <f t="shared" si="561"/>
        <v>0</v>
      </c>
      <c r="AA54" s="119">
        <f>Z54/Z42</f>
        <v>0</v>
      </c>
      <c r="AB54" s="98">
        <f>AB42*AA54</f>
        <v>0</v>
      </c>
      <c r="AC54" s="116">
        <f t="shared" si="562"/>
        <v>0</v>
      </c>
      <c r="AD54" s="90">
        <f>AD42</f>
        <v>2644.05</v>
      </c>
      <c r="AE54" s="117">
        <f t="shared" si="563"/>
        <v>0</v>
      </c>
      <c r="AF54" s="98">
        <f t="shared" si="564"/>
        <v>0</v>
      </c>
      <c r="AG54" s="98"/>
      <c r="AH54" s="118"/>
      <c r="AI54" s="119">
        <f t="shared" si="565"/>
        <v>0</v>
      </c>
      <c r="AJ54" s="231">
        <f t="shared" si="566"/>
        <v>0</v>
      </c>
      <c r="AK54" s="119">
        <f>AJ54/AJ42</f>
        <v>0</v>
      </c>
      <c r="AL54" s="98">
        <f>AL42*AK54</f>
        <v>0</v>
      </c>
      <c r="AM54" s="116">
        <f t="shared" si="567"/>
        <v>0</v>
      </c>
      <c r="AN54" s="90">
        <f>AN42</f>
        <v>2644.05</v>
      </c>
      <c r="AO54" s="117">
        <f t="shared" si="568"/>
        <v>0</v>
      </c>
      <c r="AP54" s="98">
        <f t="shared" si="569"/>
        <v>0</v>
      </c>
      <c r="AQ54" s="98"/>
      <c r="AR54" s="118"/>
      <c r="AS54" s="119">
        <f t="shared" si="570"/>
        <v>0</v>
      </c>
      <c r="AT54" s="231">
        <f t="shared" si="571"/>
        <v>0</v>
      </c>
      <c r="AU54" s="119">
        <f>AT54/AT42</f>
        <v>0</v>
      </c>
      <c r="AV54" s="98">
        <f>AV42*AU54</f>
        <v>0</v>
      </c>
      <c r="AW54" s="116">
        <f t="shared" si="572"/>
        <v>0</v>
      </c>
      <c r="AX54" s="90">
        <f>AX42</f>
        <v>2644.05</v>
      </c>
      <c r="AY54" s="117">
        <f t="shared" si="573"/>
        <v>0</v>
      </c>
      <c r="AZ54" s="98">
        <f t="shared" si="574"/>
        <v>0</v>
      </c>
      <c r="BA54" s="98"/>
      <c r="BB54" s="118"/>
      <c r="BC54" s="119">
        <f t="shared" si="575"/>
        <v>0</v>
      </c>
      <c r="BD54" s="231">
        <f t="shared" si="576"/>
        <v>0</v>
      </c>
      <c r="BE54" s="119" t="e">
        <f>BD54/BD42</f>
        <v>#DIV/0!</v>
      </c>
      <c r="BF54" s="98" t="e">
        <f>BF42*BE54</f>
        <v>#DIV/0!</v>
      </c>
      <c r="BG54" s="116">
        <f t="shared" si="577"/>
        <v>0</v>
      </c>
      <c r="BH54" s="90">
        <f>BH42</f>
        <v>0</v>
      </c>
      <c r="BI54" s="117">
        <f t="shared" si="578"/>
        <v>0</v>
      </c>
      <c r="BJ54" s="98">
        <f t="shared" si="579"/>
        <v>0</v>
      </c>
      <c r="BK54" s="98"/>
      <c r="BL54" s="118"/>
      <c r="BM54" s="119">
        <f t="shared" si="580"/>
        <v>0</v>
      </c>
      <c r="BN54" s="231">
        <f t="shared" si="581"/>
        <v>0</v>
      </c>
      <c r="BO54" s="119">
        <f>BN54/BN42</f>
        <v>0</v>
      </c>
      <c r="BP54" s="98">
        <f>BP42*BO54</f>
        <v>0</v>
      </c>
      <c r="BQ54" s="116">
        <f t="shared" si="582"/>
        <v>0</v>
      </c>
      <c r="BR54" s="90">
        <f>BR42</f>
        <v>3050</v>
      </c>
      <c r="BS54" s="117">
        <f t="shared" si="583"/>
        <v>0</v>
      </c>
      <c r="BT54" s="98">
        <f t="shared" si="584"/>
        <v>0</v>
      </c>
      <c r="BU54" s="98"/>
      <c r="BV54" s="118"/>
      <c r="BW54" s="119">
        <f t="shared" si="585"/>
        <v>0</v>
      </c>
      <c r="BX54" s="231">
        <f t="shared" si="586"/>
        <v>0</v>
      </c>
      <c r="BY54" s="119" t="e">
        <f>BX54/BX42</f>
        <v>#DIV/0!</v>
      </c>
      <c r="BZ54" s="98" t="e">
        <f>BZ42*BY54</f>
        <v>#DIV/0!</v>
      </c>
      <c r="CA54" s="116">
        <f t="shared" si="587"/>
        <v>0</v>
      </c>
      <c r="CB54" s="90">
        <f>CB42</f>
        <v>0</v>
      </c>
      <c r="CC54" s="117">
        <f t="shared" si="588"/>
        <v>0</v>
      </c>
      <c r="CD54" s="98">
        <f t="shared" si="589"/>
        <v>0</v>
      </c>
      <c r="CE54" s="98"/>
      <c r="CF54" s="118"/>
      <c r="CG54" s="119">
        <f t="shared" si="590"/>
        <v>0</v>
      </c>
      <c r="CH54" s="231">
        <f t="shared" si="591"/>
        <v>0</v>
      </c>
      <c r="CI54" s="119">
        <f>CH54/CH42</f>
        <v>0</v>
      </c>
      <c r="CJ54" s="98">
        <f>CJ42*CI54</f>
        <v>0</v>
      </c>
      <c r="CK54" s="116">
        <f t="shared" si="592"/>
        <v>0</v>
      </c>
      <c r="CL54" s="90">
        <f>CL42</f>
        <v>2644.05</v>
      </c>
      <c r="CM54" s="117">
        <f t="shared" si="593"/>
        <v>0</v>
      </c>
      <c r="CN54" s="98">
        <f t="shared" si="594"/>
        <v>0</v>
      </c>
      <c r="CO54" s="98"/>
      <c r="CP54" s="118"/>
      <c r="CQ54" s="119">
        <f t="shared" si="595"/>
        <v>0</v>
      </c>
      <c r="CR54" s="231">
        <f t="shared" si="596"/>
        <v>0</v>
      </c>
      <c r="CS54" s="119" t="e">
        <f>CR54/CR42</f>
        <v>#DIV/0!</v>
      </c>
      <c r="CT54" s="98" t="e">
        <f>CT42*CS54</f>
        <v>#DIV/0!</v>
      </c>
      <c r="CU54" s="116">
        <f t="shared" si="597"/>
        <v>0</v>
      </c>
      <c r="CV54" s="90">
        <f>CV42</f>
        <v>0</v>
      </c>
      <c r="CW54" s="117">
        <f t="shared" si="598"/>
        <v>0</v>
      </c>
      <c r="CX54" s="98">
        <f t="shared" si="599"/>
        <v>0</v>
      </c>
      <c r="CY54" s="98"/>
      <c r="CZ54" s="118"/>
      <c r="DA54" s="119">
        <f t="shared" si="600"/>
        <v>0</v>
      </c>
      <c r="DB54" s="231">
        <f t="shared" si="601"/>
        <v>0</v>
      </c>
      <c r="DC54" s="119">
        <f>DB54/DB42</f>
        <v>0</v>
      </c>
      <c r="DD54" s="98">
        <f>DD42*DC54</f>
        <v>0</v>
      </c>
      <c r="DE54" s="116">
        <f t="shared" si="602"/>
        <v>0</v>
      </c>
      <c r="DF54" s="90">
        <f>DF42</f>
        <v>3163.33</v>
      </c>
      <c r="DG54" s="117">
        <f t="shared" si="603"/>
        <v>0</v>
      </c>
      <c r="DH54" s="98">
        <f t="shared" si="604"/>
        <v>0</v>
      </c>
      <c r="DI54" s="98"/>
      <c r="DJ54" s="118"/>
      <c r="DK54" s="119">
        <f t="shared" si="605"/>
        <v>0</v>
      </c>
      <c r="DL54" s="231">
        <f t="shared" si="606"/>
        <v>0</v>
      </c>
      <c r="DM54" s="119">
        <f>DL54/DL42</f>
        <v>0</v>
      </c>
      <c r="DN54" s="98">
        <f>DN42*DM54</f>
        <v>0</v>
      </c>
      <c r="DO54" s="116">
        <f t="shared" si="607"/>
        <v>0</v>
      </c>
      <c r="DP54" s="90">
        <f>DP42</f>
        <v>3163.33</v>
      </c>
      <c r="DQ54" s="117">
        <f t="shared" si="608"/>
        <v>0</v>
      </c>
      <c r="DR54" s="98">
        <f t="shared" si="609"/>
        <v>0</v>
      </c>
      <c r="DS54" s="98"/>
      <c r="DT54" s="118"/>
      <c r="DU54" s="119">
        <f t="shared" si="610"/>
        <v>0</v>
      </c>
      <c r="DV54" s="231">
        <f t="shared" si="611"/>
        <v>0</v>
      </c>
      <c r="DW54" s="119">
        <f>DV54/DV42</f>
        <v>0</v>
      </c>
      <c r="DX54" s="98">
        <f>DX42*DW54</f>
        <v>0</v>
      </c>
      <c r="DY54" s="116">
        <f t="shared" si="612"/>
        <v>0</v>
      </c>
      <c r="DZ54" s="90">
        <f>DZ42</f>
        <v>3163.33</v>
      </c>
      <c r="EA54" s="117">
        <f t="shared" si="613"/>
        <v>0</v>
      </c>
      <c r="EB54" s="98">
        <f t="shared" si="614"/>
        <v>0</v>
      </c>
      <c r="EC54" s="98"/>
      <c r="ED54" s="118"/>
      <c r="EE54" s="119">
        <f t="shared" si="615"/>
        <v>0</v>
      </c>
      <c r="EF54" s="231">
        <f t="shared" si="616"/>
        <v>0</v>
      </c>
      <c r="EG54" s="119">
        <f>EF54/EF42</f>
        <v>0</v>
      </c>
      <c r="EH54" s="98">
        <f>EH42*EG54</f>
        <v>0</v>
      </c>
      <c r="EI54" s="116">
        <f t="shared" si="617"/>
        <v>0</v>
      </c>
      <c r="EJ54" s="90">
        <f>EJ42</f>
        <v>0</v>
      </c>
      <c r="EK54" s="117">
        <f t="shared" si="618"/>
        <v>0</v>
      </c>
      <c r="EL54" s="98">
        <f t="shared" si="619"/>
        <v>0</v>
      </c>
      <c r="EM54" s="98"/>
      <c r="EN54" s="118"/>
      <c r="EO54" s="119">
        <f t="shared" si="620"/>
        <v>0</v>
      </c>
      <c r="EP54" s="231">
        <f t="shared" si="621"/>
        <v>0</v>
      </c>
      <c r="EQ54" s="119">
        <f>EP54/EP42</f>
        <v>0</v>
      </c>
      <c r="ER54" s="98">
        <f>ER42*EQ54</f>
        <v>0</v>
      </c>
      <c r="ES54" s="116">
        <f t="shared" si="622"/>
        <v>0</v>
      </c>
      <c r="ET54" s="90">
        <f>ET42</f>
        <v>3163.33</v>
      </c>
      <c r="EU54" s="117">
        <f t="shared" si="623"/>
        <v>0</v>
      </c>
      <c r="EV54" s="98">
        <f t="shared" si="624"/>
        <v>0</v>
      </c>
      <c r="EW54" s="98"/>
      <c r="EX54" s="118"/>
      <c r="EY54" s="119">
        <f t="shared" si="625"/>
        <v>0</v>
      </c>
      <c r="EZ54" s="231">
        <f t="shared" si="626"/>
        <v>0</v>
      </c>
      <c r="FA54" s="119">
        <f>EZ54/EZ42</f>
        <v>0</v>
      </c>
      <c r="FB54" s="98">
        <f>FB42*FA54</f>
        <v>0</v>
      </c>
      <c r="FC54" s="116">
        <f t="shared" si="627"/>
        <v>0</v>
      </c>
      <c r="FD54" s="90">
        <f>FD42</f>
        <v>0</v>
      </c>
      <c r="FE54" s="117">
        <f t="shared" si="628"/>
        <v>0</v>
      </c>
      <c r="FF54" s="98">
        <f t="shared" si="629"/>
        <v>0</v>
      </c>
      <c r="FG54" s="98"/>
      <c r="FH54" s="118"/>
      <c r="FI54" s="119">
        <f t="shared" si="630"/>
        <v>0</v>
      </c>
      <c r="FJ54" s="231">
        <f t="shared" si="631"/>
        <v>0</v>
      </c>
      <c r="FK54" s="119">
        <f>FJ54/FJ42</f>
        <v>0</v>
      </c>
      <c r="FL54" s="98">
        <f>FL42*FK54</f>
        <v>0</v>
      </c>
      <c r="FM54" s="116">
        <f t="shared" si="632"/>
        <v>0</v>
      </c>
      <c r="FN54" s="90">
        <f>FN42</f>
        <v>2644.05</v>
      </c>
      <c r="FO54" s="117">
        <f t="shared" si="633"/>
        <v>0</v>
      </c>
      <c r="FP54" s="98">
        <f t="shared" si="634"/>
        <v>0</v>
      </c>
      <c r="FQ54" s="98"/>
      <c r="FR54" s="118"/>
      <c r="FS54" s="119">
        <f t="shared" si="635"/>
        <v>0</v>
      </c>
      <c r="FT54" s="231">
        <f t="shared" si="636"/>
        <v>0</v>
      </c>
      <c r="FU54" s="119">
        <f>FT54/FT42</f>
        <v>0</v>
      </c>
      <c r="FV54" s="98">
        <f>FV42*FU54</f>
        <v>0</v>
      </c>
      <c r="FW54" s="116">
        <f t="shared" si="637"/>
        <v>0</v>
      </c>
      <c r="FX54" s="90">
        <f>FX42</f>
        <v>3163.33</v>
      </c>
      <c r="FY54" s="117">
        <f t="shared" si="638"/>
        <v>0</v>
      </c>
      <c r="FZ54" s="98">
        <f t="shared" si="639"/>
        <v>0</v>
      </c>
      <c r="GA54" s="98"/>
      <c r="GB54" s="118"/>
      <c r="GC54" s="119">
        <f t="shared" si="640"/>
        <v>0</v>
      </c>
      <c r="GD54" s="231">
        <f t="shared" si="641"/>
        <v>0</v>
      </c>
      <c r="GE54" s="119">
        <f>GD54/GD42</f>
        <v>0</v>
      </c>
      <c r="GF54" s="98">
        <f>GF42*GE54</f>
        <v>0</v>
      </c>
      <c r="GG54" s="116">
        <f t="shared" si="642"/>
        <v>0</v>
      </c>
      <c r="GH54" s="90">
        <f>GH42</f>
        <v>3163.33</v>
      </c>
      <c r="GI54" s="117">
        <f t="shared" si="643"/>
        <v>0</v>
      </c>
      <c r="GJ54" s="98">
        <f t="shared" si="644"/>
        <v>0</v>
      </c>
      <c r="GK54" s="98"/>
      <c r="GL54" s="118"/>
      <c r="GM54" s="119">
        <f t="shared" si="645"/>
        <v>0</v>
      </c>
      <c r="GN54" s="231">
        <f t="shared" si="646"/>
        <v>0</v>
      </c>
      <c r="GO54" s="119">
        <f>GN54/GN42</f>
        <v>0</v>
      </c>
      <c r="GP54" s="98">
        <f>GP42*GO54</f>
        <v>0</v>
      </c>
      <c r="GQ54" s="116">
        <f t="shared" si="647"/>
        <v>0</v>
      </c>
      <c r="GR54" s="90">
        <f>GR42</f>
        <v>2644.05</v>
      </c>
      <c r="GS54" s="117">
        <f t="shared" si="648"/>
        <v>0</v>
      </c>
      <c r="GT54" s="98">
        <f t="shared" si="649"/>
        <v>0</v>
      </c>
      <c r="GU54" s="98"/>
      <c r="GV54" s="118"/>
      <c r="GW54" s="119">
        <f t="shared" si="650"/>
        <v>0</v>
      </c>
      <c r="GX54" s="231">
        <f t="shared" si="651"/>
        <v>0</v>
      </c>
      <c r="GY54" s="119">
        <f>GX54/GX42</f>
        <v>0</v>
      </c>
      <c r="GZ54" s="98">
        <f>GZ42*GY54</f>
        <v>0</v>
      </c>
      <c r="HA54" s="116">
        <f t="shared" si="652"/>
        <v>0</v>
      </c>
      <c r="HB54" s="90">
        <f>HB42</f>
        <v>2644.05</v>
      </c>
      <c r="HC54" s="117">
        <f t="shared" si="653"/>
        <v>0</v>
      </c>
      <c r="HD54" s="98">
        <f t="shared" si="654"/>
        <v>0</v>
      </c>
      <c r="HE54" s="98"/>
      <c r="HF54" s="118"/>
      <c r="HG54" s="119">
        <f t="shared" si="655"/>
        <v>0</v>
      </c>
      <c r="HH54" s="231">
        <f t="shared" si="656"/>
        <v>0</v>
      </c>
      <c r="HI54" s="119">
        <f>HH54/HH42</f>
        <v>0</v>
      </c>
      <c r="HJ54" s="98">
        <f>HJ42*HI54</f>
        <v>0</v>
      </c>
      <c r="HK54" s="116">
        <f t="shared" si="657"/>
        <v>0</v>
      </c>
      <c r="HL54" s="90">
        <f>HL42</f>
        <v>2644.05</v>
      </c>
      <c r="HM54" s="117">
        <f t="shared" si="658"/>
        <v>0</v>
      </c>
      <c r="HN54" s="98">
        <f t="shared" si="659"/>
        <v>0</v>
      </c>
      <c r="HO54" s="98"/>
      <c r="HP54" s="118"/>
      <c r="HQ54" s="119">
        <f t="shared" si="660"/>
        <v>0</v>
      </c>
      <c r="HR54" s="231">
        <f t="shared" si="661"/>
        <v>0</v>
      </c>
      <c r="HS54" s="119">
        <f>HR54/HR42</f>
        <v>0</v>
      </c>
      <c r="HT54" s="98">
        <f>HT42*HS54</f>
        <v>0</v>
      </c>
      <c r="HU54" s="116">
        <f t="shared" si="662"/>
        <v>0</v>
      </c>
      <c r="HV54" s="90">
        <f>HV42</f>
        <v>2644.05</v>
      </c>
      <c r="HW54" s="117">
        <f t="shared" si="663"/>
        <v>0</v>
      </c>
      <c r="HX54" s="98">
        <f t="shared" si="664"/>
        <v>0</v>
      </c>
      <c r="HY54" s="98"/>
      <c r="HZ54" s="118"/>
      <c r="IA54" s="119">
        <f t="shared" si="665"/>
        <v>0</v>
      </c>
      <c r="IB54" s="231">
        <f t="shared" si="666"/>
        <v>0</v>
      </c>
      <c r="IC54" s="119">
        <f>IB54/IB42</f>
        <v>0</v>
      </c>
      <c r="ID54" s="98">
        <f>ID42*IC54</f>
        <v>0</v>
      </c>
      <c r="IE54" s="116">
        <f t="shared" si="667"/>
        <v>0</v>
      </c>
      <c r="IF54" s="90">
        <f>IF42</f>
        <v>3163.33</v>
      </c>
      <c r="IG54" s="117">
        <f t="shared" si="668"/>
        <v>0</v>
      </c>
      <c r="IH54" s="98">
        <f t="shared" si="669"/>
        <v>0</v>
      </c>
      <c r="II54" s="98"/>
      <c r="IJ54" s="118"/>
      <c r="IK54" s="119">
        <f t="shared" si="670"/>
        <v>0</v>
      </c>
      <c r="IL54" s="231">
        <f t="shared" si="671"/>
        <v>0</v>
      </c>
      <c r="IM54" s="119">
        <f>IL54/IL42</f>
        <v>0</v>
      </c>
      <c r="IN54" s="98">
        <f>IN42*IM54</f>
        <v>0</v>
      </c>
      <c r="IO54" s="116">
        <f t="shared" si="672"/>
        <v>0</v>
      </c>
      <c r="IP54" s="90">
        <f>IP42</f>
        <v>3163.33</v>
      </c>
      <c r="IQ54" s="117">
        <f t="shared" si="673"/>
        <v>0</v>
      </c>
      <c r="IR54" s="98">
        <f t="shared" si="674"/>
        <v>0</v>
      </c>
      <c r="IS54" s="98"/>
      <c r="IT54" s="118"/>
      <c r="IU54" s="119">
        <f t="shared" si="675"/>
        <v>0</v>
      </c>
      <c r="IV54" s="231">
        <f t="shared" si="676"/>
        <v>0</v>
      </c>
      <c r="IW54" s="119">
        <f>IV54/IV42</f>
        <v>0</v>
      </c>
      <c r="IX54" s="98">
        <f>IX42*IW54</f>
        <v>0</v>
      </c>
      <c r="IY54" s="116">
        <f t="shared" si="677"/>
        <v>0</v>
      </c>
      <c r="IZ54" s="90">
        <f>IZ42</f>
        <v>3163.33</v>
      </c>
      <c r="JA54" s="117">
        <f t="shared" si="678"/>
        <v>0</v>
      </c>
      <c r="JB54" s="98">
        <f t="shared" si="679"/>
        <v>0</v>
      </c>
      <c r="JC54" s="98"/>
      <c r="JD54" s="118"/>
      <c r="JE54" s="119">
        <f t="shared" si="680"/>
        <v>0</v>
      </c>
      <c r="JF54" s="231">
        <f t="shared" si="681"/>
        <v>0</v>
      </c>
      <c r="JG54" s="119">
        <f>JF54/JF42</f>
        <v>0</v>
      </c>
      <c r="JH54" s="98">
        <f>JH42*JG54</f>
        <v>0</v>
      </c>
      <c r="JI54" s="116">
        <f t="shared" si="682"/>
        <v>0</v>
      </c>
      <c r="JJ54" s="90">
        <f>JJ42</f>
        <v>3158.77</v>
      </c>
      <c r="JK54" s="117">
        <f t="shared" si="683"/>
        <v>0</v>
      </c>
      <c r="JL54" s="98">
        <f t="shared" si="684"/>
        <v>0</v>
      </c>
      <c r="JM54" s="98"/>
      <c r="JN54" s="118"/>
      <c r="JO54" s="119">
        <f t="shared" si="685"/>
        <v>0</v>
      </c>
      <c r="JP54" s="231">
        <f t="shared" si="686"/>
        <v>14</v>
      </c>
      <c r="JQ54" s="119">
        <f>JP54/JP42</f>
        <v>5.1470000000000002E-2</v>
      </c>
      <c r="JR54" s="98">
        <f>JR42*JQ54</f>
        <v>15.44</v>
      </c>
      <c r="JS54" s="116">
        <f t="shared" si="687"/>
        <v>1.10285714</v>
      </c>
      <c r="JT54" s="90">
        <f>JT42</f>
        <v>3163.33</v>
      </c>
      <c r="JU54" s="117">
        <f t="shared" si="688"/>
        <v>3488.7010799999998</v>
      </c>
      <c r="JV54" s="98">
        <f t="shared" si="689"/>
        <v>48841.82</v>
      </c>
      <c r="JW54" s="98"/>
      <c r="JX54" s="118"/>
      <c r="JY54" s="119">
        <f t="shared" si="690"/>
        <v>0.81355</v>
      </c>
      <c r="JZ54" s="231">
        <f t="shared" si="691"/>
        <v>0</v>
      </c>
      <c r="KA54" s="119" t="e">
        <f>JZ54/JZ42</f>
        <v>#DIV/0!</v>
      </c>
      <c r="KB54" s="98" t="e">
        <f>KB42*KA54</f>
        <v>#DIV/0!</v>
      </c>
      <c r="KC54" s="116">
        <f t="shared" si="692"/>
        <v>0</v>
      </c>
      <c r="KD54" s="90">
        <f>KD42</f>
        <v>0</v>
      </c>
      <c r="KE54" s="117">
        <f t="shared" si="693"/>
        <v>0</v>
      </c>
      <c r="KF54" s="98">
        <f t="shared" si="694"/>
        <v>0</v>
      </c>
      <c r="KG54" s="98"/>
      <c r="KH54" s="118"/>
      <c r="KI54" s="119">
        <f t="shared" si="695"/>
        <v>0</v>
      </c>
      <c r="KJ54" s="231">
        <f t="shared" si="696"/>
        <v>0</v>
      </c>
      <c r="KK54" s="119">
        <f>KJ54/KJ42</f>
        <v>0</v>
      </c>
      <c r="KL54" s="98">
        <f>KL42*KK54</f>
        <v>0</v>
      </c>
      <c r="KM54" s="116">
        <f t="shared" si="697"/>
        <v>0</v>
      </c>
      <c r="KN54" s="90">
        <f>KN42</f>
        <v>2644.05</v>
      </c>
      <c r="KO54" s="117">
        <f t="shared" si="698"/>
        <v>0</v>
      </c>
      <c r="KP54" s="98">
        <f t="shared" si="699"/>
        <v>0</v>
      </c>
      <c r="KQ54" s="98"/>
      <c r="KR54" s="118"/>
      <c r="KS54" s="119">
        <f t="shared" si="700"/>
        <v>0</v>
      </c>
      <c r="KT54" s="231">
        <f t="shared" si="701"/>
        <v>0</v>
      </c>
      <c r="KU54" s="119">
        <f>KT54/KT42</f>
        <v>0</v>
      </c>
      <c r="KV54" s="98">
        <f>KV42*KU54</f>
        <v>0</v>
      </c>
      <c r="KW54" s="116">
        <f t="shared" si="702"/>
        <v>0</v>
      </c>
      <c r="KX54" s="90">
        <f>KX42</f>
        <v>2644.05</v>
      </c>
      <c r="KY54" s="117">
        <f t="shared" si="703"/>
        <v>0</v>
      </c>
      <c r="KZ54" s="98">
        <f t="shared" si="704"/>
        <v>0</v>
      </c>
      <c r="LA54" s="98"/>
      <c r="LB54" s="118"/>
      <c r="LC54" s="119">
        <f t="shared" si="705"/>
        <v>0</v>
      </c>
      <c r="LD54" s="231">
        <f t="shared" si="706"/>
        <v>0</v>
      </c>
      <c r="LE54" s="119">
        <f>LD54/LD42</f>
        <v>0</v>
      </c>
      <c r="LF54" s="98">
        <f>LF42*LE54</f>
        <v>0</v>
      </c>
      <c r="LG54" s="116">
        <f t="shared" si="707"/>
        <v>0</v>
      </c>
      <c r="LH54" s="90">
        <f>LH42</f>
        <v>3163.33</v>
      </c>
      <c r="LI54" s="117">
        <f t="shared" si="708"/>
        <v>0</v>
      </c>
      <c r="LJ54" s="98">
        <f t="shared" si="709"/>
        <v>0</v>
      </c>
      <c r="LK54" s="98"/>
      <c r="LL54" s="118"/>
      <c r="LM54" s="119">
        <f t="shared" si="710"/>
        <v>0</v>
      </c>
      <c r="LN54" s="231">
        <f t="shared" si="711"/>
        <v>0</v>
      </c>
      <c r="LO54" s="119">
        <f>LN54/LN42</f>
        <v>0</v>
      </c>
      <c r="LP54" s="98">
        <f>LP42*LO54</f>
        <v>0</v>
      </c>
      <c r="LQ54" s="116">
        <f t="shared" si="712"/>
        <v>0</v>
      </c>
      <c r="LR54" s="90">
        <f>LR42</f>
        <v>2644.05</v>
      </c>
      <c r="LS54" s="117">
        <f t="shared" si="713"/>
        <v>0</v>
      </c>
      <c r="LT54" s="98">
        <f t="shared" si="714"/>
        <v>0</v>
      </c>
      <c r="LU54" s="98"/>
      <c r="LV54" s="118"/>
      <c r="LW54" s="119">
        <f t="shared" si="715"/>
        <v>0</v>
      </c>
      <c r="LX54" s="231">
        <f t="shared" si="716"/>
        <v>0</v>
      </c>
      <c r="LY54" s="119">
        <f>LX54/LX42</f>
        <v>0</v>
      </c>
      <c r="LZ54" s="98">
        <f>LZ42*LY54</f>
        <v>0</v>
      </c>
      <c r="MA54" s="116">
        <f t="shared" si="717"/>
        <v>0</v>
      </c>
      <c r="MB54" s="90">
        <f>MB42</f>
        <v>3163.33</v>
      </c>
      <c r="MC54" s="117">
        <f t="shared" si="718"/>
        <v>0</v>
      </c>
      <c r="MD54" s="98">
        <f t="shared" si="719"/>
        <v>0</v>
      </c>
      <c r="ME54" s="98"/>
      <c r="MF54" s="118"/>
      <c r="MG54" s="119">
        <f t="shared" si="720"/>
        <v>0</v>
      </c>
      <c r="MH54" s="231">
        <f t="shared" si="721"/>
        <v>0</v>
      </c>
      <c r="MI54" s="119">
        <f>MH54/MH42</f>
        <v>0</v>
      </c>
      <c r="MJ54" s="98">
        <f>MJ42*MI54</f>
        <v>0</v>
      </c>
      <c r="MK54" s="116">
        <f t="shared" si="722"/>
        <v>0</v>
      </c>
      <c r="ML54" s="90">
        <f>ML42</f>
        <v>2644.05</v>
      </c>
      <c r="MM54" s="117">
        <f t="shared" si="723"/>
        <v>0</v>
      </c>
      <c r="MN54" s="98">
        <f t="shared" si="724"/>
        <v>0</v>
      </c>
      <c r="MO54" s="98"/>
      <c r="MP54" s="118"/>
      <c r="MQ54" s="119">
        <f t="shared" si="725"/>
        <v>0</v>
      </c>
      <c r="MR54" s="231">
        <f t="shared" si="726"/>
        <v>0</v>
      </c>
      <c r="MS54" s="119">
        <f>MR54/MR42</f>
        <v>0</v>
      </c>
      <c r="MT54" s="98">
        <f>MT42*MS54</f>
        <v>0</v>
      </c>
      <c r="MU54" s="116">
        <f t="shared" si="727"/>
        <v>0</v>
      </c>
      <c r="MV54" s="90">
        <f>MV42</f>
        <v>3163.33</v>
      </c>
      <c r="MW54" s="117">
        <f t="shared" si="728"/>
        <v>0</v>
      </c>
      <c r="MX54" s="98">
        <f t="shared" si="729"/>
        <v>0</v>
      </c>
      <c r="MY54" s="98"/>
      <c r="MZ54" s="118"/>
      <c r="NA54" s="119">
        <f t="shared" si="730"/>
        <v>0</v>
      </c>
      <c r="NB54" s="231">
        <f t="shared" si="731"/>
        <v>0</v>
      </c>
      <c r="NC54" s="119">
        <f>NB54/NB42</f>
        <v>0</v>
      </c>
      <c r="ND54" s="98">
        <f>ND42*NC54</f>
        <v>0</v>
      </c>
      <c r="NE54" s="116">
        <f t="shared" si="732"/>
        <v>0</v>
      </c>
      <c r="NF54" s="90">
        <f>NF42</f>
        <v>2644.05</v>
      </c>
      <c r="NG54" s="117">
        <f t="shared" si="733"/>
        <v>0</v>
      </c>
      <c r="NH54" s="98">
        <f t="shared" si="734"/>
        <v>0</v>
      </c>
      <c r="NI54" s="98"/>
      <c r="NJ54" s="118"/>
      <c r="NK54" s="119">
        <f t="shared" si="735"/>
        <v>0</v>
      </c>
      <c r="NL54" s="231">
        <f t="shared" si="736"/>
        <v>0</v>
      </c>
      <c r="NM54" s="119">
        <f>NL54/NL42</f>
        <v>0</v>
      </c>
      <c r="NN54" s="98">
        <f>NN42*NM54</f>
        <v>0</v>
      </c>
      <c r="NO54" s="116">
        <f t="shared" si="737"/>
        <v>0</v>
      </c>
      <c r="NP54" s="90">
        <f>NP42</f>
        <v>3163.33</v>
      </c>
      <c r="NQ54" s="117">
        <f t="shared" si="738"/>
        <v>0</v>
      </c>
      <c r="NR54" s="98">
        <f t="shared" si="739"/>
        <v>0</v>
      </c>
      <c r="NS54" s="98"/>
      <c r="NT54" s="118"/>
      <c r="NU54" s="119">
        <f t="shared" si="740"/>
        <v>0</v>
      </c>
      <c r="NV54" s="231">
        <f t="shared" si="741"/>
        <v>0</v>
      </c>
      <c r="NW54" s="119">
        <f>NV54/NV42</f>
        <v>0</v>
      </c>
      <c r="NX54" s="98">
        <f>NX42*NW54</f>
        <v>0</v>
      </c>
      <c r="NY54" s="116">
        <f t="shared" si="742"/>
        <v>0</v>
      </c>
      <c r="NZ54" s="90">
        <f>NZ42</f>
        <v>3163.33</v>
      </c>
      <c r="OA54" s="117">
        <f t="shared" si="743"/>
        <v>0</v>
      </c>
      <c r="OB54" s="98">
        <f t="shared" si="744"/>
        <v>0</v>
      </c>
      <c r="OC54" s="98"/>
      <c r="OD54" s="118"/>
      <c r="OE54" s="119">
        <f t="shared" si="745"/>
        <v>0</v>
      </c>
      <c r="OF54" s="231">
        <f t="shared" si="746"/>
        <v>0</v>
      </c>
      <c r="OG54" s="119">
        <f>OF54/OF42</f>
        <v>0</v>
      </c>
      <c r="OH54" s="98">
        <f>OH42*OG54</f>
        <v>0</v>
      </c>
      <c r="OI54" s="116">
        <f t="shared" si="747"/>
        <v>0</v>
      </c>
      <c r="OJ54" s="90">
        <f>OJ42</f>
        <v>3163.33</v>
      </c>
      <c r="OK54" s="117">
        <f t="shared" si="748"/>
        <v>0</v>
      </c>
      <c r="OL54" s="98">
        <f t="shared" si="749"/>
        <v>0</v>
      </c>
      <c r="OM54" s="98"/>
      <c r="ON54" s="118"/>
      <c r="OO54" s="119">
        <f t="shared" si="750"/>
        <v>0</v>
      </c>
      <c r="OP54" s="231">
        <f t="shared" si="751"/>
        <v>0</v>
      </c>
      <c r="OQ54" s="119">
        <f>OP54/OP42</f>
        <v>0</v>
      </c>
      <c r="OR54" s="98">
        <f>OR42*OQ54</f>
        <v>0</v>
      </c>
      <c r="OS54" s="116">
        <f t="shared" si="752"/>
        <v>0</v>
      </c>
      <c r="OT54" s="90">
        <f>OT42</f>
        <v>2284.19</v>
      </c>
      <c r="OU54" s="117">
        <f t="shared" si="753"/>
        <v>0</v>
      </c>
      <c r="OV54" s="98">
        <f t="shared" si="754"/>
        <v>0</v>
      </c>
      <c r="OW54" s="98"/>
      <c r="OX54" s="118"/>
      <c r="OY54" s="119">
        <f t="shared" si="755"/>
        <v>0</v>
      </c>
      <c r="OZ54" s="231">
        <f t="shared" si="756"/>
        <v>0</v>
      </c>
      <c r="PA54" s="119">
        <f>OZ54/OZ42</f>
        <v>0</v>
      </c>
      <c r="PB54" s="98">
        <f>PB42*PA54</f>
        <v>0</v>
      </c>
      <c r="PC54" s="116">
        <f t="shared" si="757"/>
        <v>0</v>
      </c>
      <c r="PD54" s="90">
        <f>PD42</f>
        <v>3163.33</v>
      </c>
      <c r="PE54" s="117">
        <f t="shared" si="758"/>
        <v>0</v>
      </c>
      <c r="PF54" s="98">
        <f t="shared" si="759"/>
        <v>0</v>
      </c>
      <c r="PG54" s="98"/>
      <c r="PH54" s="118"/>
      <c r="PI54" s="119">
        <f t="shared" si="760"/>
        <v>0</v>
      </c>
      <c r="PJ54" s="231">
        <f t="shared" si="761"/>
        <v>0</v>
      </c>
      <c r="PK54" s="119">
        <f>PJ54/PJ42</f>
        <v>0</v>
      </c>
      <c r="PL54" s="98">
        <f>PL42*PK54</f>
        <v>0</v>
      </c>
      <c r="PM54" s="116">
        <f t="shared" si="762"/>
        <v>0</v>
      </c>
      <c r="PN54" s="90">
        <f>PN42</f>
        <v>3163.33</v>
      </c>
      <c r="PO54" s="117">
        <f t="shared" si="763"/>
        <v>0</v>
      </c>
      <c r="PP54" s="98">
        <f t="shared" si="764"/>
        <v>0</v>
      </c>
      <c r="PQ54" s="98"/>
      <c r="PR54" s="118"/>
      <c r="PS54" s="119">
        <f t="shared" si="765"/>
        <v>0</v>
      </c>
      <c r="PT54" s="231">
        <f t="shared" si="766"/>
        <v>0</v>
      </c>
      <c r="PU54" s="119">
        <f>PT54/PT42</f>
        <v>0</v>
      </c>
      <c r="PV54" s="98">
        <f>PV42*PU54</f>
        <v>0</v>
      </c>
      <c r="PW54" s="116">
        <f t="shared" si="767"/>
        <v>0</v>
      </c>
      <c r="PX54" s="90">
        <f>PX42</f>
        <v>3163.33</v>
      </c>
      <c r="PY54" s="117">
        <f t="shared" si="768"/>
        <v>0</v>
      </c>
      <c r="PZ54" s="98">
        <f t="shared" si="769"/>
        <v>0</v>
      </c>
      <c r="QA54" s="98"/>
      <c r="QB54" s="118"/>
      <c r="QC54" s="119">
        <f t="shared" si="770"/>
        <v>0</v>
      </c>
      <c r="QD54" s="231">
        <f t="shared" si="771"/>
        <v>0</v>
      </c>
      <c r="QE54" s="119" t="e">
        <f>QD54/QD42</f>
        <v>#DIV/0!</v>
      </c>
      <c r="QF54" s="98" t="e">
        <f>QF42*QE54</f>
        <v>#DIV/0!</v>
      </c>
      <c r="QG54" s="116">
        <f t="shared" si="772"/>
        <v>0</v>
      </c>
      <c r="QH54" s="90">
        <f>QH42</f>
        <v>0</v>
      </c>
      <c r="QI54" s="117">
        <f t="shared" si="773"/>
        <v>0</v>
      </c>
      <c r="QJ54" s="98">
        <f t="shared" si="774"/>
        <v>0</v>
      </c>
      <c r="QK54" s="98"/>
      <c r="QL54" s="118"/>
      <c r="QM54" s="119">
        <f t="shared" si="775"/>
        <v>0</v>
      </c>
      <c r="QN54" s="231">
        <f t="shared" si="776"/>
        <v>0</v>
      </c>
      <c r="QO54" s="119">
        <f>QN54/QN42</f>
        <v>0</v>
      </c>
      <c r="QP54" s="98">
        <f>QP42*QO54</f>
        <v>0</v>
      </c>
      <c r="QQ54" s="116">
        <f t="shared" si="777"/>
        <v>0</v>
      </c>
      <c r="QR54" s="90">
        <f>QR42</f>
        <v>3163.33</v>
      </c>
      <c r="QS54" s="117">
        <f t="shared" si="778"/>
        <v>0</v>
      </c>
      <c r="QT54" s="98">
        <f t="shared" si="779"/>
        <v>0</v>
      </c>
      <c r="QU54" s="98"/>
      <c r="QV54" s="118"/>
      <c r="QW54" s="119">
        <f t="shared" si="780"/>
        <v>0</v>
      </c>
      <c r="QX54" s="231">
        <f t="shared" si="781"/>
        <v>0</v>
      </c>
      <c r="QY54" s="119">
        <f>QX54/QX42</f>
        <v>0</v>
      </c>
      <c r="QZ54" s="98">
        <f>QZ42*QY54</f>
        <v>0</v>
      </c>
      <c r="RA54" s="116">
        <f t="shared" si="782"/>
        <v>0</v>
      </c>
      <c r="RB54" s="90">
        <f>RB42</f>
        <v>2644.05</v>
      </c>
      <c r="RC54" s="117">
        <f t="shared" si="783"/>
        <v>0</v>
      </c>
      <c r="RD54" s="98">
        <f t="shared" si="784"/>
        <v>0</v>
      </c>
      <c r="RE54" s="98"/>
      <c r="RF54" s="118"/>
      <c r="RG54" s="119">
        <f t="shared" si="785"/>
        <v>0</v>
      </c>
      <c r="RH54" s="231">
        <f t="shared" si="786"/>
        <v>0</v>
      </c>
      <c r="RI54" s="119">
        <f>RH54/RH42</f>
        <v>0</v>
      </c>
      <c r="RJ54" s="98">
        <f>RJ42*RI54</f>
        <v>0</v>
      </c>
      <c r="RK54" s="116">
        <f t="shared" si="787"/>
        <v>0</v>
      </c>
      <c r="RL54" s="90">
        <f>RL42</f>
        <v>3163.33</v>
      </c>
      <c r="RM54" s="117">
        <f t="shared" si="788"/>
        <v>0</v>
      </c>
      <c r="RN54" s="98">
        <f t="shared" si="789"/>
        <v>0</v>
      </c>
      <c r="RO54" s="98"/>
      <c r="RP54" s="118"/>
      <c r="RQ54" s="119">
        <f t="shared" si="790"/>
        <v>0</v>
      </c>
      <c r="RR54" s="231">
        <f t="shared" si="791"/>
        <v>0</v>
      </c>
      <c r="RS54" s="119">
        <f>RR54/RR42</f>
        <v>0</v>
      </c>
      <c r="RT54" s="98">
        <f>RT42*RS54</f>
        <v>0</v>
      </c>
      <c r="RU54" s="116">
        <f t="shared" si="792"/>
        <v>0</v>
      </c>
      <c r="RV54" s="90">
        <f>RV42</f>
        <v>3163.33</v>
      </c>
      <c r="RW54" s="117">
        <f t="shared" si="793"/>
        <v>0</v>
      </c>
      <c r="RX54" s="98">
        <f t="shared" si="794"/>
        <v>0</v>
      </c>
      <c r="RY54" s="98"/>
      <c r="RZ54" s="118"/>
      <c r="SA54" s="119">
        <f t="shared" si="795"/>
        <v>0</v>
      </c>
      <c r="SB54" s="231">
        <f t="shared" si="796"/>
        <v>0</v>
      </c>
      <c r="SC54" s="119">
        <f>SB54/SB42</f>
        <v>0</v>
      </c>
      <c r="SD54" s="98">
        <f>SD42*SC54</f>
        <v>0</v>
      </c>
      <c r="SE54" s="116">
        <f t="shared" si="797"/>
        <v>0</v>
      </c>
      <c r="SF54" s="90">
        <f>SF42</f>
        <v>3163.33</v>
      </c>
      <c r="SG54" s="117">
        <f t="shared" si="798"/>
        <v>0</v>
      </c>
      <c r="SH54" s="98">
        <f t="shared" si="799"/>
        <v>0</v>
      </c>
      <c r="SI54" s="98"/>
      <c r="SJ54" s="118"/>
      <c r="SK54" s="119">
        <f t="shared" si="800"/>
        <v>0</v>
      </c>
      <c r="SL54" s="231">
        <f t="shared" si="801"/>
        <v>0</v>
      </c>
      <c r="SM54" s="119">
        <f>SL54/SL42</f>
        <v>0</v>
      </c>
      <c r="SN54" s="98">
        <f>SN42*SM54</f>
        <v>0</v>
      </c>
      <c r="SO54" s="116">
        <f t="shared" si="802"/>
        <v>0</v>
      </c>
      <c r="SP54" s="90">
        <f>SP42</f>
        <v>0</v>
      </c>
      <c r="SQ54" s="117">
        <f t="shared" si="803"/>
        <v>0</v>
      </c>
      <c r="SR54" s="98">
        <f t="shared" si="804"/>
        <v>0</v>
      </c>
      <c r="SS54" s="98"/>
      <c r="ST54" s="118"/>
      <c r="SU54" s="119">
        <f t="shared" si="805"/>
        <v>0</v>
      </c>
      <c r="SV54" s="231">
        <f t="shared" si="806"/>
        <v>0</v>
      </c>
      <c r="SW54" s="119">
        <f>SV54/SV42</f>
        <v>0</v>
      </c>
      <c r="SX54" s="98">
        <f>SX42*SW54</f>
        <v>0</v>
      </c>
      <c r="SY54" s="116">
        <f t="shared" si="807"/>
        <v>0</v>
      </c>
      <c r="SZ54" s="90">
        <f>SZ42</f>
        <v>2644.05</v>
      </c>
      <c r="TA54" s="117">
        <f t="shared" si="808"/>
        <v>0</v>
      </c>
      <c r="TB54" s="98">
        <f t="shared" si="809"/>
        <v>0</v>
      </c>
      <c r="TC54" s="98"/>
      <c r="TD54" s="118"/>
      <c r="TE54" s="119">
        <f t="shared" si="810"/>
        <v>0</v>
      </c>
      <c r="TF54" s="231">
        <f t="shared" si="811"/>
        <v>0</v>
      </c>
      <c r="TG54" s="119">
        <f>TF54/TF42</f>
        <v>0</v>
      </c>
      <c r="TH54" s="98">
        <f>TH42*TG54</f>
        <v>0</v>
      </c>
      <c r="TI54" s="116">
        <f t="shared" si="812"/>
        <v>0</v>
      </c>
      <c r="TJ54" s="90">
        <f>TJ42</f>
        <v>3163.33</v>
      </c>
      <c r="TK54" s="117">
        <f t="shared" si="813"/>
        <v>0</v>
      </c>
      <c r="TL54" s="98">
        <f t="shared" si="814"/>
        <v>0</v>
      </c>
      <c r="TM54" s="98"/>
      <c r="TN54" s="118"/>
      <c r="TO54" s="119">
        <f t="shared" si="815"/>
        <v>0</v>
      </c>
      <c r="TP54" s="231">
        <f t="shared" si="816"/>
        <v>0</v>
      </c>
      <c r="TQ54" s="119">
        <f>TP54/TP42</f>
        <v>0</v>
      </c>
      <c r="TR54" s="98">
        <f>TR42*TQ54</f>
        <v>0</v>
      </c>
      <c r="TS54" s="116">
        <f t="shared" si="817"/>
        <v>0</v>
      </c>
      <c r="TT54" s="90">
        <f>TT42</f>
        <v>3163.33</v>
      </c>
      <c r="TU54" s="117">
        <f t="shared" si="818"/>
        <v>0</v>
      </c>
      <c r="TV54" s="98">
        <f t="shared" si="819"/>
        <v>0</v>
      </c>
      <c r="TW54" s="98"/>
      <c r="TX54" s="118"/>
      <c r="TY54" s="119">
        <f t="shared" si="820"/>
        <v>0</v>
      </c>
      <c r="TZ54" s="231">
        <f t="shared" si="821"/>
        <v>0</v>
      </c>
      <c r="UA54" s="119">
        <f>TZ54/TZ42</f>
        <v>0</v>
      </c>
      <c r="UB54" s="98">
        <f>UB42*UA54</f>
        <v>0</v>
      </c>
      <c r="UC54" s="116">
        <f t="shared" si="822"/>
        <v>0</v>
      </c>
      <c r="UD54" s="90">
        <f>UD42</f>
        <v>2644.05</v>
      </c>
      <c r="UE54" s="117">
        <f t="shared" si="823"/>
        <v>0</v>
      </c>
      <c r="UF54" s="98">
        <f t="shared" si="824"/>
        <v>0</v>
      </c>
      <c r="UG54" s="98"/>
      <c r="UH54" s="118"/>
      <c r="UI54" s="119">
        <f t="shared" si="825"/>
        <v>0</v>
      </c>
      <c r="UJ54" s="231">
        <f t="shared" si="826"/>
        <v>0</v>
      </c>
      <c r="UK54" s="119">
        <f>UJ54/UJ42</f>
        <v>0</v>
      </c>
      <c r="UL54" s="98">
        <f>UL42*UK54</f>
        <v>0</v>
      </c>
      <c r="UM54" s="116">
        <f t="shared" si="827"/>
        <v>0</v>
      </c>
      <c r="UN54" s="90">
        <f>UN42</f>
        <v>2644.05</v>
      </c>
      <c r="UO54" s="117">
        <f t="shared" si="828"/>
        <v>0</v>
      </c>
      <c r="UP54" s="98">
        <f t="shared" si="829"/>
        <v>0</v>
      </c>
      <c r="UQ54" s="98"/>
      <c r="UR54" s="118"/>
      <c r="US54" s="119">
        <f t="shared" si="830"/>
        <v>0</v>
      </c>
      <c r="UT54" s="231">
        <f t="shared" si="831"/>
        <v>0</v>
      </c>
      <c r="UU54" s="119">
        <f>UT54/UT42</f>
        <v>0</v>
      </c>
      <c r="UV54" s="98">
        <f>UV42*UU54</f>
        <v>0</v>
      </c>
      <c r="UW54" s="116">
        <f t="shared" si="832"/>
        <v>0</v>
      </c>
      <c r="UX54" s="90">
        <f>UX42</f>
        <v>2644.05</v>
      </c>
      <c r="UY54" s="117">
        <f t="shared" si="833"/>
        <v>0</v>
      </c>
      <c r="UZ54" s="98">
        <f t="shared" si="834"/>
        <v>0</v>
      </c>
      <c r="VA54" s="98"/>
      <c r="VB54" s="118"/>
      <c r="VC54" s="119">
        <f t="shared" si="835"/>
        <v>0</v>
      </c>
      <c r="VD54" s="231">
        <f t="shared" si="836"/>
        <v>0</v>
      </c>
      <c r="VE54" s="119">
        <f>VD54/VD42</f>
        <v>0</v>
      </c>
      <c r="VF54" s="98">
        <f>VF42*VE54</f>
        <v>0</v>
      </c>
      <c r="VG54" s="116">
        <f t="shared" si="837"/>
        <v>0</v>
      </c>
      <c r="VH54" s="90">
        <f>VH42</f>
        <v>2644.05</v>
      </c>
      <c r="VI54" s="117">
        <f t="shared" si="838"/>
        <v>0</v>
      </c>
      <c r="VJ54" s="98">
        <f t="shared" si="839"/>
        <v>0</v>
      </c>
      <c r="VK54" s="98"/>
      <c r="VL54" s="118"/>
      <c r="VM54" s="119">
        <f t="shared" si="840"/>
        <v>0</v>
      </c>
      <c r="VN54" s="231">
        <f t="shared" si="841"/>
        <v>0</v>
      </c>
      <c r="VO54" s="119">
        <f>VN54/VN42</f>
        <v>0</v>
      </c>
      <c r="VP54" s="98">
        <f>VP42*VO54</f>
        <v>0</v>
      </c>
      <c r="VQ54" s="116">
        <f t="shared" si="842"/>
        <v>0</v>
      </c>
      <c r="VR54" s="90">
        <f>VR42</f>
        <v>2644.05</v>
      </c>
      <c r="VS54" s="117">
        <f t="shared" si="843"/>
        <v>0</v>
      </c>
      <c r="VT54" s="98">
        <f t="shared" si="844"/>
        <v>0</v>
      </c>
      <c r="VU54" s="98"/>
      <c r="VV54" s="118"/>
      <c r="VW54" s="119">
        <f t="shared" si="845"/>
        <v>0</v>
      </c>
      <c r="VX54" s="231">
        <f t="shared" si="846"/>
        <v>0</v>
      </c>
      <c r="VY54" s="119">
        <f>VX54/VX42</f>
        <v>0</v>
      </c>
      <c r="VZ54" s="98">
        <f>VZ42*VY54</f>
        <v>0</v>
      </c>
      <c r="WA54" s="116">
        <f t="shared" si="847"/>
        <v>0</v>
      </c>
      <c r="WB54" s="90">
        <f>WB42</f>
        <v>2644.05</v>
      </c>
      <c r="WC54" s="117">
        <f t="shared" si="848"/>
        <v>0</v>
      </c>
      <c r="WD54" s="98">
        <f t="shared" si="849"/>
        <v>0</v>
      </c>
      <c r="WE54" s="98"/>
      <c r="WF54" s="118"/>
      <c r="WG54" s="119">
        <f t="shared" si="850"/>
        <v>0</v>
      </c>
      <c r="WH54" s="213">
        <f t="shared" si="851"/>
        <v>14</v>
      </c>
      <c r="WI54" s="119">
        <f>WH54/WH42</f>
        <v>1.15E-3</v>
      </c>
      <c r="WJ54" s="98">
        <f>WJ42*WI54</f>
        <v>20.61</v>
      </c>
      <c r="WK54" s="116">
        <f t="shared" si="852"/>
        <v>1.4721428599999999</v>
      </c>
      <c r="WL54" s="90">
        <f>WL42</f>
        <v>2912.92</v>
      </c>
      <c r="WM54" s="117">
        <f t="shared" si="853"/>
        <v>4288.2343799999999</v>
      </c>
      <c r="WN54" s="98">
        <f t="shared" si="854"/>
        <v>60035.28</v>
      </c>
      <c r="WO54" s="98"/>
      <c r="WP54" s="118"/>
    </row>
    <row r="55" spans="1:614" ht="17.25" customHeight="1" x14ac:dyDescent="0.25">
      <c r="A55" s="5"/>
      <c r="B55" s="85" t="s">
        <v>433</v>
      </c>
      <c r="C55" s="12" t="s">
        <v>751</v>
      </c>
      <c r="D55" s="12" t="s">
        <v>437</v>
      </c>
      <c r="E55" s="4" t="s">
        <v>35</v>
      </c>
      <c r="F55" s="231">
        <f t="shared" si="551"/>
        <v>0</v>
      </c>
      <c r="G55" s="119">
        <f>F55/F42</f>
        <v>0</v>
      </c>
      <c r="H55" s="98">
        <f>H42*G55</f>
        <v>0</v>
      </c>
      <c r="I55" s="116">
        <f t="shared" si="552"/>
        <v>0</v>
      </c>
      <c r="J55" s="90">
        <f>J42</f>
        <v>2644.05</v>
      </c>
      <c r="K55" s="117">
        <f t="shared" si="553"/>
        <v>0</v>
      </c>
      <c r="L55" s="98">
        <f t="shared" si="554"/>
        <v>0</v>
      </c>
      <c r="M55" s="98"/>
      <c r="N55" s="118"/>
      <c r="O55" s="119" t="e">
        <f t="shared" si="555"/>
        <v>#DIV/0!</v>
      </c>
      <c r="P55" s="231">
        <f t="shared" si="556"/>
        <v>0</v>
      </c>
      <c r="Q55" s="119">
        <f>P55/P42</f>
        <v>0</v>
      </c>
      <c r="R55" s="98">
        <f>R42*Q55</f>
        <v>0</v>
      </c>
      <c r="S55" s="116">
        <f t="shared" si="557"/>
        <v>0</v>
      </c>
      <c r="T55" s="90">
        <f>T42</f>
        <v>2644.05</v>
      </c>
      <c r="U55" s="117">
        <f t="shared" si="558"/>
        <v>0</v>
      </c>
      <c r="V55" s="98">
        <f t="shared" si="559"/>
        <v>0</v>
      </c>
      <c r="W55" s="98"/>
      <c r="X55" s="118"/>
      <c r="Y55" s="119" t="e">
        <f t="shared" si="560"/>
        <v>#DIV/0!</v>
      </c>
      <c r="Z55" s="231">
        <f t="shared" si="561"/>
        <v>0</v>
      </c>
      <c r="AA55" s="119">
        <f>Z55/Z42</f>
        <v>0</v>
      </c>
      <c r="AB55" s="98">
        <f>AB42*AA55</f>
        <v>0</v>
      </c>
      <c r="AC55" s="116">
        <f t="shared" si="562"/>
        <v>0</v>
      </c>
      <c r="AD55" s="90">
        <f>AD42</f>
        <v>2644.05</v>
      </c>
      <c r="AE55" s="117">
        <f t="shared" si="563"/>
        <v>0</v>
      </c>
      <c r="AF55" s="98">
        <f t="shared" si="564"/>
        <v>0</v>
      </c>
      <c r="AG55" s="98"/>
      <c r="AH55" s="118"/>
      <c r="AI55" s="119" t="e">
        <f t="shared" si="565"/>
        <v>#DIV/0!</v>
      </c>
      <c r="AJ55" s="231">
        <f t="shared" si="566"/>
        <v>0</v>
      </c>
      <c r="AK55" s="119">
        <f>AJ55/AJ42</f>
        <v>0</v>
      </c>
      <c r="AL55" s="98">
        <f>AL42*AK55</f>
        <v>0</v>
      </c>
      <c r="AM55" s="116">
        <f t="shared" si="567"/>
        <v>0</v>
      </c>
      <c r="AN55" s="90">
        <f>AN42</f>
        <v>2644.05</v>
      </c>
      <c r="AO55" s="117">
        <f t="shared" si="568"/>
        <v>0</v>
      </c>
      <c r="AP55" s="98">
        <f t="shared" si="569"/>
        <v>0</v>
      </c>
      <c r="AQ55" s="98"/>
      <c r="AR55" s="118"/>
      <c r="AS55" s="119" t="e">
        <f t="shared" si="570"/>
        <v>#DIV/0!</v>
      </c>
      <c r="AT55" s="231">
        <f t="shared" si="571"/>
        <v>0</v>
      </c>
      <c r="AU55" s="119">
        <f>AT55/AT42</f>
        <v>0</v>
      </c>
      <c r="AV55" s="98">
        <f>AV42*AU55</f>
        <v>0</v>
      </c>
      <c r="AW55" s="116">
        <f t="shared" si="572"/>
        <v>0</v>
      </c>
      <c r="AX55" s="90">
        <f>AX42</f>
        <v>2644.05</v>
      </c>
      <c r="AY55" s="117">
        <f t="shared" si="573"/>
        <v>0</v>
      </c>
      <c r="AZ55" s="98">
        <f t="shared" si="574"/>
        <v>0</v>
      </c>
      <c r="BA55" s="98"/>
      <c r="BB55" s="118"/>
      <c r="BC55" s="119" t="e">
        <f t="shared" si="575"/>
        <v>#DIV/0!</v>
      </c>
      <c r="BD55" s="231">
        <f t="shared" si="576"/>
        <v>0</v>
      </c>
      <c r="BE55" s="119" t="e">
        <f>BD55/BD42</f>
        <v>#DIV/0!</v>
      </c>
      <c r="BF55" s="98" t="e">
        <f>BF42*BE55</f>
        <v>#DIV/0!</v>
      </c>
      <c r="BG55" s="116">
        <f t="shared" si="577"/>
        <v>0</v>
      </c>
      <c r="BH55" s="90">
        <f>BH42</f>
        <v>0</v>
      </c>
      <c r="BI55" s="117">
        <f t="shared" si="578"/>
        <v>0</v>
      </c>
      <c r="BJ55" s="98">
        <f t="shared" si="579"/>
        <v>0</v>
      </c>
      <c r="BK55" s="98"/>
      <c r="BL55" s="118"/>
      <c r="BM55" s="119" t="e">
        <f t="shared" si="580"/>
        <v>#DIV/0!</v>
      </c>
      <c r="BN55" s="231">
        <f t="shared" si="581"/>
        <v>0</v>
      </c>
      <c r="BO55" s="119">
        <f>BN55/BN42</f>
        <v>0</v>
      </c>
      <c r="BP55" s="98">
        <f>BP42*BO55</f>
        <v>0</v>
      </c>
      <c r="BQ55" s="116">
        <f t="shared" si="582"/>
        <v>0</v>
      </c>
      <c r="BR55" s="90">
        <f>BR42</f>
        <v>3050</v>
      </c>
      <c r="BS55" s="117">
        <f t="shared" si="583"/>
        <v>0</v>
      </c>
      <c r="BT55" s="98">
        <f t="shared" si="584"/>
        <v>0</v>
      </c>
      <c r="BU55" s="98"/>
      <c r="BV55" s="118"/>
      <c r="BW55" s="119" t="e">
        <f t="shared" si="585"/>
        <v>#DIV/0!</v>
      </c>
      <c r="BX55" s="231">
        <f t="shared" si="586"/>
        <v>0</v>
      </c>
      <c r="BY55" s="119" t="e">
        <f>BX55/BX42</f>
        <v>#DIV/0!</v>
      </c>
      <c r="BZ55" s="98" t="e">
        <f>BZ42*BY55</f>
        <v>#DIV/0!</v>
      </c>
      <c r="CA55" s="116">
        <f t="shared" si="587"/>
        <v>0</v>
      </c>
      <c r="CB55" s="90">
        <f>CB42</f>
        <v>0</v>
      </c>
      <c r="CC55" s="117">
        <f t="shared" si="588"/>
        <v>0</v>
      </c>
      <c r="CD55" s="98">
        <f t="shared" si="589"/>
        <v>0</v>
      </c>
      <c r="CE55" s="98"/>
      <c r="CF55" s="118"/>
      <c r="CG55" s="119" t="e">
        <f t="shared" si="590"/>
        <v>#DIV/0!</v>
      </c>
      <c r="CH55" s="231">
        <f t="shared" si="591"/>
        <v>0</v>
      </c>
      <c r="CI55" s="119">
        <f>CH55/CH42</f>
        <v>0</v>
      </c>
      <c r="CJ55" s="98">
        <f>CJ42*CI55</f>
        <v>0</v>
      </c>
      <c r="CK55" s="116">
        <f t="shared" si="592"/>
        <v>0</v>
      </c>
      <c r="CL55" s="90">
        <f>CL42</f>
        <v>2644.05</v>
      </c>
      <c r="CM55" s="117">
        <f t="shared" si="593"/>
        <v>0</v>
      </c>
      <c r="CN55" s="98">
        <f t="shared" si="594"/>
        <v>0</v>
      </c>
      <c r="CO55" s="98"/>
      <c r="CP55" s="118"/>
      <c r="CQ55" s="119" t="e">
        <f t="shared" si="595"/>
        <v>#DIV/0!</v>
      </c>
      <c r="CR55" s="231">
        <f t="shared" si="596"/>
        <v>0</v>
      </c>
      <c r="CS55" s="119" t="e">
        <f>CR55/CR42</f>
        <v>#DIV/0!</v>
      </c>
      <c r="CT55" s="98" t="e">
        <f>CT42*CS55</f>
        <v>#DIV/0!</v>
      </c>
      <c r="CU55" s="116">
        <f t="shared" si="597"/>
        <v>0</v>
      </c>
      <c r="CV55" s="90">
        <f>CV42</f>
        <v>0</v>
      </c>
      <c r="CW55" s="117">
        <f t="shared" si="598"/>
        <v>0</v>
      </c>
      <c r="CX55" s="98">
        <f t="shared" si="599"/>
        <v>0</v>
      </c>
      <c r="CY55" s="98"/>
      <c r="CZ55" s="118"/>
      <c r="DA55" s="119" t="e">
        <f t="shared" si="600"/>
        <v>#DIV/0!</v>
      </c>
      <c r="DB55" s="231">
        <f t="shared" si="601"/>
        <v>0</v>
      </c>
      <c r="DC55" s="119">
        <f>DB55/DB42</f>
        <v>0</v>
      </c>
      <c r="DD55" s="98">
        <f>DD42*DC55</f>
        <v>0</v>
      </c>
      <c r="DE55" s="116">
        <f t="shared" si="602"/>
        <v>0</v>
      </c>
      <c r="DF55" s="90">
        <f>DF42</f>
        <v>3163.33</v>
      </c>
      <c r="DG55" s="117">
        <f t="shared" si="603"/>
        <v>0</v>
      </c>
      <c r="DH55" s="98">
        <f t="shared" si="604"/>
        <v>0</v>
      </c>
      <c r="DI55" s="98"/>
      <c r="DJ55" s="118"/>
      <c r="DK55" s="119" t="e">
        <f t="shared" si="605"/>
        <v>#DIV/0!</v>
      </c>
      <c r="DL55" s="231">
        <f t="shared" si="606"/>
        <v>0</v>
      </c>
      <c r="DM55" s="119">
        <f>DL55/DL42</f>
        <v>0</v>
      </c>
      <c r="DN55" s="98">
        <f>DN42*DM55</f>
        <v>0</v>
      </c>
      <c r="DO55" s="116">
        <f t="shared" si="607"/>
        <v>0</v>
      </c>
      <c r="DP55" s="90">
        <f>DP42</f>
        <v>3163.33</v>
      </c>
      <c r="DQ55" s="117">
        <f t="shared" si="608"/>
        <v>0</v>
      </c>
      <c r="DR55" s="98">
        <f t="shared" si="609"/>
        <v>0</v>
      </c>
      <c r="DS55" s="98"/>
      <c r="DT55" s="118"/>
      <c r="DU55" s="119" t="e">
        <f t="shared" si="610"/>
        <v>#DIV/0!</v>
      </c>
      <c r="DV55" s="231">
        <f t="shared" si="611"/>
        <v>0</v>
      </c>
      <c r="DW55" s="119">
        <f>DV55/DV42</f>
        <v>0</v>
      </c>
      <c r="DX55" s="98">
        <f>DX42*DW55</f>
        <v>0</v>
      </c>
      <c r="DY55" s="116">
        <f t="shared" si="612"/>
        <v>0</v>
      </c>
      <c r="DZ55" s="90">
        <f>DZ42</f>
        <v>3163.33</v>
      </c>
      <c r="EA55" s="117">
        <f t="shared" si="613"/>
        <v>0</v>
      </c>
      <c r="EB55" s="98">
        <f t="shared" si="614"/>
        <v>0</v>
      </c>
      <c r="EC55" s="98"/>
      <c r="ED55" s="118"/>
      <c r="EE55" s="119" t="e">
        <f t="shared" si="615"/>
        <v>#DIV/0!</v>
      </c>
      <c r="EF55" s="231">
        <f t="shared" si="616"/>
        <v>0</v>
      </c>
      <c r="EG55" s="119">
        <f>EF55/EF42</f>
        <v>0</v>
      </c>
      <c r="EH55" s="98">
        <f>EH42*EG55</f>
        <v>0</v>
      </c>
      <c r="EI55" s="116">
        <f t="shared" si="617"/>
        <v>0</v>
      </c>
      <c r="EJ55" s="90">
        <f>EJ42</f>
        <v>0</v>
      </c>
      <c r="EK55" s="117">
        <f t="shared" si="618"/>
        <v>0</v>
      </c>
      <c r="EL55" s="98">
        <f t="shared" si="619"/>
        <v>0</v>
      </c>
      <c r="EM55" s="98"/>
      <c r="EN55" s="118"/>
      <c r="EO55" s="119" t="e">
        <f t="shared" si="620"/>
        <v>#DIV/0!</v>
      </c>
      <c r="EP55" s="231">
        <f t="shared" si="621"/>
        <v>0</v>
      </c>
      <c r="EQ55" s="119">
        <f>EP55/EP42</f>
        <v>0</v>
      </c>
      <c r="ER55" s="98">
        <f>ER42*EQ55</f>
        <v>0</v>
      </c>
      <c r="ES55" s="116">
        <f t="shared" si="622"/>
        <v>0</v>
      </c>
      <c r="ET55" s="90">
        <f>ET42</f>
        <v>3163.33</v>
      </c>
      <c r="EU55" s="117">
        <f t="shared" si="623"/>
        <v>0</v>
      </c>
      <c r="EV55" s="98">
        <f t="shared" si="624"/>
        <v>0</v>
      </c>
      <c r="EW55" s="98"/>
      <c r="EX55" s="118"/>
      <c r="EY55" s="119" t="e">
        <f t="shared" si="625"/>
        <v>#DIV/0!</v>
      </c>
      <c r="EZ55" s="231">
        <f t="shared" si="626"/>
        <v>0</v>
      </c>
      <c r="FA55" s="119">
        <f>EZ55/EZ42</f>
        <v>0</v>
      </c>
      <c r="FB55" s="98">
        <f>FB42*FA55</f>
        <v>0</v>
      </c>
      <c r="FC55" s="116">
        <f t="shared" si="627"/>
        <v>0</v>
      </c>
      <c r="FD55" s="90">
        <f>FD42</f>
        <v>0</v>
      </c>
      <c r="FE55" s="117">
        <f t="shared" si="628"/>
        <v>0</v>
      </c>
      <c r="FF55" s="98">
        <f t="shared" si="629"/>
        <v>0</v>
      </c>
      <c r="FG55" s="98"/>
      <c r="FH55" s="118"/>
      <c r="FI55" s="119" t="e">
        <f t="shared" si="630"/>
        <v>#DIV/0!</v>
      </c>
      <c r="FJ55" s="231">
        <f t="shared" si="631"/>
        <v>0</v>
      </c>
      <c r="FK55" s="119">
        <f>FJ55/FJ42</f>
        <v>0</v>
      </c>
      <c r="FL55" s="98">
        <f>FL42*FK55</f>
        <v>0</v>
      </c>
      <c r="FM55" s="116">
        <f t="shared" si="632"/>
        <v>0</v>
      </c>
      <c r="FN55" s="90">
        <f>FN42</f>
        <v>2644.05</v>
      </c>
      <c r="FO55" s="117">
        <f t="shared" si="633"/>
        <v>0</v>
      </c>
      <c r="FP55" s="98">
        <f t="shared" si="634"/>
        <v>0</v>
      </c>
      <c r="FQ55" s="98"/>
      <c r="FR55" s="118"/>
      <c r="FS55" s="119" t="e">
        <f t="shared" si="635"/>
        <v>#DIV/0!</v>
      </c>
      <c r="FT55" s="231">
        <f t="shared" si="636"/>
        <v>0</v>
      </c>
      <c r="FU55" s="119">
        <f>FT55/FT42</f>
        <v>0</v>
      </c>
      <c r="FV55" s="98">
        <f>FV42*FU55</f>
        <v>0</v>
      </c>
      <c r="FW55" s="116">
        <f t="shared" si="637"/>
        <v>0</v>
      </c>
      <c r="FX55" s="90">
        <f>FX42</f>
        <v>3163.33</v>
      </c>
      <c r="FY55" s="117">
        <f t="shared" si="638"/>
        <v>0</v>
      </c>
      <c r="FZ55" s="98">
        <f t="shared" si="639"/>
        <v>0</v>
      </c>
      <c r="GA55" s="98"/>
      <c r="GB55" s="118"/>
      <c r="GC55" s="119" t="e">
        <f t="shared" si="640"/>
        <v>#DIV/0!</v>
      </c>
      <c r="GD55" s="231">
        <f t="shared" si="641"/>
        <v>0</v>
      </c>
      <c r="GE55" s="119">
        <f>GD55/GD42</f>
        <v>0</v>
      </c>
      <c r="GF55" s="98">
        <f>GF42*GE55</f>
        <v>0</v>
      </c>
      <c r="GG55" s="116">
        <f t="shared" si="642"/>
        <v>0</v>
      </c>
      <c r="GH55" s="90">
        <f>GH42</f>
        <v>3163.33</v>
      </c>
      <c r="GI55" s="117">
        <f t="shared" si="643"/>
        <v>0</v>
      </c>
      <c r="GJ55" s="98">
        <f t="shared" si="644"/>
        <v>0</v>
      </c>
      <c r="GK55" s="98"/>
      <c r="GL55" s="118"/>
      <c r="GM55" s="119" t="e">
        <f t="shared" si="645"/>
        <v>#DIV/0!</v>
      </c>
      <c r="GN55" s="231">
        <f t="shared" si="646"/>
        <v>0</v>
      </c>
      <c r="GO55" s="119">
        <f>GN55/GN42</f>
        <v>0</v>
      </c>
      <c r="GP55" s="98">
        <f>GP42*GO55</f>
        <v>0</v>
      </c>
      <c r="GQ55" s="116">
        <f t="shared" si="647"/>
        <v>0</v>
      </c>
      <c r="GR55" s="90">
        <f>GR42</f>
        <v>2644.05</v>
      </c>
      <c r="GS55" s="117">
        <f t="shared" si="648"/>
        <v>0</v>
      </c>
      <c r="GT55" s="98">
        <f t="shared" si="649"/>
        <v>0</v>
      </c>
      <c r="GU55" s="98"/>
      <c r="GV55" s="118"/>
      <c r="GW55" s="119" t="e">
        <f t="shared" si="650"/>
        <v>#DIV/0!</v>
      </c>
      <c r="GX55" s="231">
        <f t="shared" si="651"/>
        <v>0</v>
      </c>
      <c r="GY55" s="119">
        <f>GX55/GX42</f>
        <v>0</v>
      </c>
      <c r="GZ55" s="98">
        <f>GZ42*GY55</f>
        <v>0</v>
      </c>
      <c r="HA55" s="116">
        <f t="shared" si="652"/>
        <v>0</v>
      </c>
      <c r="HB55" s="90">
        <f>HB42</f>
        <v>2644.05</v>
      </c>
      <c r="HC55" s="117">
        <f t="shared" si="653"/>
        <v>0</v>
      </c>
      <c r="HD55" s="98">
        <f t="shared" si="654"/>
        <v>0</v>
      </c>
      <c r="HE55" s="98"/>
      <c r="HF55" s="118"/>
      <c r="HG55" s="119" t="e">
        <f t="shared" si="655"/>
        <v>#DIV/0!</v>
      </c>
      <c r="HH55" s="231">
        <f t="shared" si="656"/>
        <v>0</v>
      </c>
      <c r="HI55" s="119">
        <f>HH55/HH42</f>
        <v>0</v>
      </c>
      <c r="HJ55" s="98">
        <f>HJ42*HI55</f>
        <v>0</v>
      </c>
      <c r="HK55" s="116">
        <f t="shared" si="657"/>
        <v>0</v>
      </c>
      <c r="HL55" s="90">
        <f>HL42</f>
        <v>2644.05</v>
      </c>
      <c r="HM55" s="117">
        <f t="shared" si="658"/>
        <v>0</v>
      </c>
      <c r="HN55" s="98">
        <f t="shared" si="659"/>
        <v>0</v>
      </c>
      <c r="HO55" s="98"/>
      <c r="HP55" s="118"/>
      <c r="HQ55" s="119" t="e">
        <f t="shared" si="660"/>
        <v>#DIV/0!</v>
      </c>
      <c r="HR55" s="231">
        <f t="shared" si="661"/>
        <v>0</v>
      </c>
      <c r="HS55" s="119">
        <f>HR55/HR42</f>
        <v>0</v>
      </c>
      <c r="HT55" s="98">
        <f>HT42*HS55</f>
        <v>0</v>
      </c>
      <c r="HU55" s="116">
        <f t="shared" si="662"/>
        <v>0</v>
      </c>
      <c r="HV55" s="90">
        <f>HV42</f>
        <v>2644.05</v>
      </c>
      <c r="HW55" s="117">
        <f t="shared" si="663"/>
        <v>0</v>
      </c>
      <c r="HX55" s="98">
        <f t="shared" si="664"/>
        <v>0</v>
      </c>
      <c r="HY55" s="98"/>
      <c r="HZ55" s="118"/>
      <c r="IA55" s="119" t="e">
        <f t="shared" si="665"/>
        <v>#DIV/0!</v>
      </c>
      <c r="IB55" s="231">
        <f t="shared" si="666"/>
        <v>0</v>
      </c>
      <c r="IC55" s="119">
        <f>IB55/IB42</f>
        <v>0</v>
      </c>
      <c r="ID55" s="98">
        <f>ID42*IC55</f>
        <v>0</v>
      </c>
      <c r="IE55" s="116">
        <f t="shared" si="667"/>
        <v>0</v>
      </c>
      <c r="IF55" s="90">
        <f>IF42</f>
        <v>3163.33</v>
      </c>
      <c r="IG55" s="117">
        <f t="shared" si="668"/>
        <v>0</v>
      </c>
      <c r="IH55" s="98">
        <f t="shared" si="669"/>
        <v>0</v>
      </c>
      <c r="II55" s="98"/>
      <c r="IJ55" s="118"/>
      <c r="IK55" s="119" t="e">
        <f t="shared" si="670"/>
        <v>#DIV/0!</v>
      </c>
      <c r="IL55" s="231">
        <f t="shared" si="671"/>
        <v>0</v>
      </c>
      <c r="IM55" s="119">
        <f>IL55/IL42</f>
        <v>0</v>
      </c>
      <c r="IN55" s="98">
        <f>IN42*IM55</f>
        <v>0</v>
      </c>
      <c r="IO55" s="116">
        <f t="shared" si="672"/>
        <v>0</v>
      </c>
      <c r="IP55" s="90">
        <f>IP42</f>
        <v>3163.33</v>
      </c>
      <c r="IQ55" s="117">
        <f t="shared" si="673"/>
        <v>0</v>
      </c>
      <c r="IR55" s="98">
        <f t="shared" si="674"/>
        <v>0</v>
      </c>
      <c r="IS55" s="98"/>
      <c r="IT55" s="118"/>
      <c r="IU55" s="119" t="e">
        <f t="shared" si="675"/>
        <v>#DIV/0!</v>
      </c>
      <c r="IV55" s="231">
        <f t="shared" si="676"/>
        <v>0</v>
      </c>
      <c r="IW55" s="119">
        <f>IV55/IV42</f>
        <v>0</v>
      </c>
      <c r="IX55" s="98">
        <f>IX42*IW55</f>
        <v>0</v>
      </c>
      <c r="IY55" s="116">
        <f t="shared" si="677"/>
        <v>0</v>
      </c>
      <c r="IZ55" s="90">
        <f>IZ42</f>
        <v>3163.33</v>
      </c>
      <c r="JA55" s="117">
        <f t="shared" si="678"/>
        <v>0</v>
      </c>
      <c r="JB55" s="98">
        <f t="shared" si="679"/>
        <v>0</v>
      </c>
      <c r="JC55" s="98"/>
      <c r="JD55" s="118"/>
      <c r="JE55" s="119" t="e">
        <f t="shared" si="680"/>
        <v>#DIV/0!</v>
      </c>
      <c r="JF55" s="231">
        <f t="shared" si="681"/>
        <v>0</v>
      </c>
      <c r="JG55" s="119">
        <f>JF55/JF42</f>
        <v>0</v>
      </c>
      <c r="JH55" s="98">
        <f>JH42*JG55</f>
        <v>0</v>
      </c>
      <c r="JI55" s="116">
        <f t="shared" si="682"/>
        <v>0</v>
      </c>
      <c r="JJ55" s="90">
        <f>JJ42</f>
        <v>3158.77</v>
      </c>
      <c r="JK55" s="117">
        <f t="shared" si="683"/>
        <v>0</v>
      </c>
      <c r="JL55" s="98">
        <f t="shared" si="684"/>
        <v>0</v>
      </c>
      <c r="JM55" s="98"/>
      <c r="JN55" s="118"/>
      <c r="JO55" s="119" t="e">
        <f t="shared" si="685"/>
        <v>#DIV/0!</v>
      </c>
      <c r="JP55" s="231">
        <f t="shared" si="686"/>
        <v>0</v>
      </c>
      <c r="JQ55" s="119">
        <f>JP55/JP42</f>
        <v>0</v>
      </c>
      <c r="JR55" s="98">
        <f>JR42*JQ55</f>
        <v>0</v>
      </c>
      <c r="JS55" s="116">
        <f t="shared" si="687"/>
        <v>0</v>
      </c>
      <c r="JT55" s="90">
        <f>JT42</f>
        <v>3163.33</v>
      </c>
      <c r="JU55" s="117">
        <f t="shared" si="688"/>
        <v>0</v>
      </c>
      <c r="JV55" s="98">
        <f t="shared" si="689"/>
        <v>0</v>
      </c>
      <c r="JW55" s="98"/>
      <c r="JX55" s="118"/>
      <c r="JY55" s="119" t="e">
        <f t="shared" si="690"/>
        <v>#DIV/0!</v>
      </c>
      <c r="JZ55" s="231">
        <f t="shared" si="691"/>
        <v>0</v>
      </c>
      <c r="KA55" s="119" t="e">
        <f>JZ55/JZ42</f>
        <v>#DIV/0!</v>
      </c>
      <c r="KB55" s="98" t="e">
        <f>KB42*KA55</f>
        <v>#DIV/0!</v>
      </c>
      <c r="KC55" s="116">
        <f t="shared" si="692"/>
        <v>0</v>
      </c>
      <c r="KD55" s="90">
        <f>KD42</f>
        <v>0</v>
      </c>
      <c r="KE55" s="117">
        <f t="shared" si="693"/>
        <v>0</v>
      </c>
      <c r="KF55" s="98">
        <f t="shared" si="694"/>
        <v>0</v>
      </c>
      <c r="KG55" s="98"/>
      <c r="KH55" s="118"/>
      <c r="KI55" s="119" t="e">
        <f t="shared" si="695"/>
        <v>#DIV/0!</v>
      </c>
      <c r="KJ55" s="231">
        <f t="shared" si="696"/>
        <v>0</v>
      </c>
      <c r="KK55" s="119">
        <f>KJ55/KJ42</f>
        <v>0</v>
      </c>
      <c r="KL55" s="98">
        <f>KL42*KK55</f>
        <v>0</v>
      </c>
      <c r="KM55" s="116">
        <f t="shared" si="697"/>
        <v>0</v>
      </c>
      <c r="KN55" s="90">
        <f>KN42</f>
        <v>2644.05</v>
      </c>
      <c r="KO55" s="117">
        <f t="shared" si="698"/>
        <v>0</v>
      </c>
      <c r="KP55" s="98">
        <f t="shared" si="699"/>
        <v>0</v>
      </c>
      <c r="KQ55" s="98"/>
      <c r="KR55" s="118"/>
      <c r="KS55" s="119" t="e">
        <f t="shared" si="700"/>
        <v>#DIV/0!</v>
      </c>
      <c r="KT55" s="231">
        <f t="shared" si="701"/>
        <v>0</v>
      </c>
      <c r="KU55" s="119">
        <f>KT55/KT42</f>
        <v>0</v>
      </c>
      <c r="KV55" s="98">
        <f>KV42*KU55</f>
        <v>0</v>
      </c>
      <c r="KW55" s="116">
        <f t="shared" si="702"/>
        <v>0</v>
      </c>
      <c r="KX55" s="90">
        <f>KX42</f>
        <v>2644.05</v>
      </c>
      <c r="KY55" s="117">
        <f t="shared" si="703"/>
        <v>0</v>
      </c>
      <c r="KZ55" s="98">
        <f t="shared" si="704"/>
        <v>0</v>
      </c>
      <c r="LA55" s="98"/>
      <c r="LB55" s="118"/>
      <c r="LC55" s="119" t="e">
        <f t="shared" si="705"/>
        <v>#DIV/0!</v>
      </c>
      <c r="LD55" s="231">
        <f t="shared" si="706"/>
        <v>0</v>
      </c>
      <c r="LE55" s="119">
        <f>LD55/LD42</f>
        <v>0</v>
      </c>
      <c r="LF55" s="98">
        <f>LF42*LE55</f>
        <v>0</v>
      </c>
      <c r="LG55" s="116">
        <f t="shared" si="707"/>
        <v>0</v>
      </c>
      <c r="LH55" s="90">
        <f>LH42</f>
        <v>3163.33</v>
      </c>
      <c r="LI55" s="117">
        <f t="shared" si="708"/>
        <v>0</v>
      </c>
      <c r="LJ55" s="98">
        <f t="shared" si="709"/>
        <v>0</v>
      </c>
      <c r="LK55" s="98"/>
      <c r="LL55" s="118"/>
      <c r="LM55" s="119" t="e">
        <f t="shared" si="710"/>
        <v>#DIV/0!</v>
      </c>
      <c r="LN55" s="231">
        <f t="shared" si="711"/>
        <v>0</v>
      </c>
      <c r="LO55" s="119">
        <f>LN55/LN42</f>
        <v>0</v>
      </c>
      <c r="LP55" s="98">
        <f>LP42*LO55</f>
        <v>0</v>
      </c>
      <c r="LQ55" s="116">
        <f t="shared" si="712"/>
        <v>0</v>
      </c>
      <c r="LR55" s="90">
        <f>LR42</f>
        <v>2644.05</v>
      </c>
      <c r="LS55" s="117">
        <f t="shared" si="713"/>
        <v>0</v>
      </c>
      <c r="LT55" s="98">
        <f t="shared" si="714"/>
        <v>0</v>
      </c>
      <c r="LU55" s="98"/>
      <c r="LV55" s="118"/>
      <c r="LW55" s="119" t="e">
        <f t="shared" si="715"/>
        <v>#DIV/0!</v>
      </c>
      <c r="LX55" s="231">
        <f t="shared" si="716"/>
        <v>0</v>
      </c>
      <c r="LY55" s="119">
        <f>LX55/LX42</f>
        <v>0</v>
      </c>
      <c r="LZ55" s="98">
        <f>LZ42*LY55</f>
        <v>0</v>
      </c>
      <c r="MA55" s="116">
        <f t="shared" si="717"/>
        <v>0</v>
      </c>
      <c r="MB55" s="90">
        <f>MB42</f>
        <v>3163.33</v>
      </c>
      <c r="MC55" s="117">
        <f t="shared" si="718"/>
        <v>0</v>
      </c>
      <c r="MD55" s="98">
        <f t="shared" si="719"/>
        <v>0</v>
      </c>
      <c r="ME55" s="98"/>
      <c r="MF55" s="118"/>
      <c r="MG55" s="119" t="e">
        <f t="shared" si="720"/>
        <v>#DIV/0!</v>
      </c>
      <c r="MH55" s="231">
        <f t="shared" si="721"/>
        <v>0</v>
      </c>
      <c r="MI55" s="119">
        <f>MH55/MH42</f>
        <v>0</v>
      </c>
      <c r="MJ55" s="98">
        <f>MJ42*MI55</f>
        <v>0</v>
      </c>
      <c r="MK55" s="116">
        <f t="shared" si="722"/>
        <v>0</v>
      </c>
      <c r="ML55" s="90">
        <f>ML42</f>
        <v>2644.05</v>
      </c>
      <c r="MM55" s="117">
        <f t="shared" si="723"/>
        <v>0</v>
      </c>
      <c r="MN55" s="98">
        <f t="shared" si="724"/>
        <v>0</v>
      </c>
      <c r="MO55" s="98"/>
      <c r="MP55" s="118"/>
      <c r="MQ55" s="119" t="e">
        <f t="shared" si="725"/>
        <v>#DIV/0!</v>
      </c>
      <c r="MR55" s="231">
        <f t="shared" si="726"/>
        <v>0</v>
      </c>
      <c r="MS55" s="119">
        <f>MR55/MR42</f>
        <v>0</v>
      </c>
      <c r="MT55" s="98">
        <f>MT42*MS55</f>
        <v>0</v>
      </c>
      <c r="MU55" s="116">
        <f t="shared" si="727"/>
        <v>0</v>
      </c>
      <c r="MV55" s="90">
        <f>MV42</f>
        <v>3163.33</v>
      </c>
      <c r="MW55" s="117">
        <f t="shared" si="728"/>
        <v>0</v>
      </c>
      <c r="MX55" s="98">
        <f t="shared" si="729"/>
        <v>0</v>
      </c>
      <c r="MY55" s="98"/>
      <c r="MZ55" s="118"/>
      <c r="NA55" s="119" t="e">
        <f t="shared" si="730"/>
        <v>#DIV/0!</v>
      </c>
      <c r="NB55" s="231">
        <f t="shared" si="731"/>
        <v>0</v>
      </c>
      <c r="NC55" s="119">
        <f>NB55/NB42</f>
        <v>0</v>
      </c>
      <c r="ND55" s="98">
        <f>ND42*NC55</f>
        <v>0</v>
      </c>
      <c r="NE55" s="116">
        <f t="shared" si="732"/>
        <v>0</v>
      </c>
      <c r="NF55" s="90">
        <f>NF42</f>
        <v>2644.05</v>
      </c>
      <c r="NG55" s="117">
        <f t="shared" si="733"/>
        <v>0</v>
      </c>
      <c r="NH55" s="98">
        <f t="shared" si="734"/>
        <v>0</v>
      </c>
      <c r="NI55" s="98"/>
      <c r="NJ55" s="118"/>
      <c r="NK55" s="119" t="e">
        <f t="shared" si="735"/>
        <v>#DIV/0!</v>
      </c>
      <c r="NL55" s="231">
        <f t="shared" si="736"/>
        <v>0</v>
      </c>
      <c r="NM55" s="119">
        <f>NL55/NL42</f>
        <v>0</v>
      </c>
      <c r="NN55" s="98">
        <f>NN42*NM55</f>
        <v>0</v>
      </c>
      <c r="NO55" s="116">
        <f t="shared" si="737"/>
        <v>0</v>
      </c>
      <c r="NP55" s="90">
        <f>NP42</f>
        <v>3163.33</v>
      </c>
      <c r="NQ55" s="117">
        <f t="shared" si="738"/>
        <v>0</v>
      </c>
      <c r="NR55" s="98">
        <f t="shared" si="739"/>
        <v>0</v>
      </c>
      <c r="NS55" s="98"/>
      <c r="NT55" s="118"/>
      <c r="NU55" s="119" t="e">
        <f t="shared" si="740"/>
        <v>#DIV/0!</v>
      </c>
      <c r="NV55" s="231">
        <f t="shared" si="741"/>
        <v>0</v>
      </c>
      <c r="NW55" s="119">
        <f>NV55/NV42</f>
        <v>0</v>
      </c>
      <c r="NX55" s="98">
        <f>NX42*NW55</f>
        <v>0</v>
      </c>
      <c r="NY55" s="116">
        <f t="shared" si="742"/>
        <v>0</v>
      </c>
      <c r="NZ55" s="90">
        <f>NZ42</f>
        <v>3163.33</v>
      </c>
      <c r="OA55" s="117">
        <f t="shared" si="743"/>
        <v>0</v>
      </c>
      <c r="OB55" s="98">
        <f t="shared" si="744"/>
        <v>0</v>
      </c>
      <c r="OC55" s="98"/>
      <c r="OD55" s="118"/>
      <c r="OE55" s="119" t="e">
        <f t="shared" si="745"/>
        <v>#DIV/0!</v>
      </c>
      <c r="OF55" s="231">
        <f t="shared" si="746"/>
        <v>0</v>
      </c>
      <c r="OG55" s="119">
        <f>OF55/OF42</f>
        <v>0</v>
      </c>
      <c r="OH55" s="98">
        <f>OH42*OG55</f>
        <v>0</v>
      </c>
      <c r="OI55" s="116">
        <f t="shared" si="747"/>
        <v>0</v>
      </c>
      <c r="OJ55" s="90">
        <f>OJ42</f>
        <v>3163.33</v>
      </c>
      <c r="OK55" s="117">
        <f t="shared" si="748"/>
        <v>0</v>
      </c>
      <c r="OL55" s="98">
        <f t="shared" si="749"/>
        <v>0</v>
      </c>
      <c r="OM55" s="98"/>
      <c r="ON55" s="118"/>
      <c r="OO55" s="119" t="e">
        <f t="shared" si="750"/>
        <v>#DIV/0!</v>
      </c>
      <c r="OP55" s="231">
        <f t="shared" si="751"/>
        <v>0</v>
      </c>
      <c r="OQ55" s="119">
        <f>OP55/OP42</f>
        <v>0</v>
      </c>
      <c r="OR55" s="98">
        <f>OR42*OQ55</f>
        <v>0</v>
      </c>
      <c r="OS55" s="116">
        <f t="shared" si="752"/>
        <v>0</v>
      </c>
      <c r="OT55" s="90">
        <f>OT42</f>
        <v>2284.19</v>
      </c>
      <c r="OU55" s="117">
        <f t="shared" si="753"/>
        <v>0</v>
      </c>
      <c r="OV55" s="98">
        <f t="shared" si="754"/>
        <v>0</v>
      </c>
      <c r="OW55" s="98"/>
      <c r="OX55" s="118"/>
      <c r="OY55" s="119" t="e">
        <f t="shared" si="755"/>
        <v>#DIV/0!</v>
      </c>
      <c r="OZ55" s="231">
        <f t="shared" si="756"/>
        <v>0</v>
      </c>
      <c r="PA55" s="119">
        <f>OZ55/OZ42</f>
        <v>0</v>
      </c>
      <c r="PB55" s="98">
        <f>PB42*PA55</f>
        <v>0</v>
      </c>
      <c r="PC55" s="116">
        <f t="shared" si="757"/>
        <v>0</v>
      </c>
      <c r="PD55" s="90">
        <f>PD42</f>
        <v>3163.33</v>
      </c>
      <c r="PE55" s="117">
        <f t="shared" si="758"/>
        <v>0</v>
      </c>
      <c r="PF55" s="98">
        <f t="shared" si="759"/>
        <v>0</v>
      </c>
      <c r="PG55" s="98"/>
      <c r="PH55" s="118"/>
      <c r="PI55" s="119" t="e">
        <f t="shared" si="760"/>
        <v>#DIV/0!</v>
      </c>
      <c r="PJ55" s="231">
        <f t="shared" si="761"/>
        <v>0</v>
      </c>
      <c r="PK55" s="119">
        <f>PJ55/PJ42</f>
        <v>0</v>
      </c>
      <c r="PL55" s="98">
        <f>PL42*PK55</f>
        <v>0</v>
      </c>
      <c r="PM55" s="116">
        <f t="shared" si="762"/>
        <v>0</v>
      </c>
      <c r="PN55" s="90">
        <f>PN42</f>
        <v>3163.33</v>
      </c>
      <c r="PO55" s="117">
        <f t="shared" si="763"/>
        <v>0</v>
      </c>
      <c r="PP55" s="98">
        <f t="shared" si="764"/>
        <v>0</v>
      </c>
      <c r="PQ55" s="98"/>
      <c r="PR55" s="118"/>
      <c r="PS55" s="119" t="e">
        <f t="shared" si="765"/>
        <v>#DIV/0!</v>
      </c>
      <c r="PT55" s="231">
        <f t="shared" si="766"/>
        <v>0</v>
      </c>
      <c r="PU55" s="119">
        <f>PT55/PT42</f>
        <v>0</v>
      </c>
      <c r="PV55" s="98">
        <f>PV42*PU55</f>
        <v>0</v>
      </c>
      <c r="PW55" s="116">
        <f t="shared" si="767"/>
        <v>0</v>
      </c>
      <c r="PX55" s="90">
        <f>PX42</f>
        <v>3163.33</v>
      </c>
      <c r="PY55" s="117">
        <f t="shared" si="768"/>
        <v>0</v>
      </c>
      <c r="PZ55" s="98">
        <f t="shared" si="769"/>
        <v>0</v>
      </c>
      <c r="QA55" s="98"/>
      <c r="QB55" s="118"/>
      <c r="QC55" s="119" t="e">
        <f t="shared" si="770"/>
        <v>#DIV/0!</v>
      </c>
      <c r="QD55" s="231">
        <f t="shared" si="771"/>
        <v>0</v>
      </c>
      <c r="QE55" s="119" t="e">
        <f>QD55/QD42</f>
        <v>#DIV/0!</v>
      </c>
      <c r="QF55" s="98" t="e">
        <f>QF42*QE55</f>
        <v>#DIV/0!</v>
      </c>
      <c r="QG55" s="116">
        <f t="shared" si="772"/>
        <v>0</v>
      </c>
      <c r="QH55" s="90">
        <f>QH42</f>
        <v>0</v>
      </c>
      <c r="QI55" s="117">
        <f t="shared" si="773"/>
        <v>0</v>
      </c>
      <c r="QJ55" s="98">
        <f t="shared" si="774"/>
        <v>0</v>
      </c>
      <c r="QK55" s="98"/>
      <c r="QL55" s="118"/>
      <c r="QM55" s="119" t="e">
        <f t="shared" si="775"/>
        <v>#DIV/0!</v>
      </c>
      <c r="QN55" s="231">
        <f t="shared" si="776"/>
        <v>0</v>
      </c>
      <c r="QO55" s="119">
        <f>QN55/QN42</f>
        <v>0</v>
      </c>
      <c r="QP55" s="98">
        <f>QP42*QO55</f>
        <v>0</v>
      </c>
      <c r="QQ55" s="116">
        <f t="shared" si="777"/>
        <v>0</v>
      </c>
      <c r="QR55" s="90">
        <f>QR42</f>
        <v>3163.33</v>
      </c>
      <c r="QS55" s="117">
        <f t="shared" si="778"/>
        <v>0</v>
      </c>
      <c r="QT55" s="98">
        <f t="shared" si="779"/>
        <v>0</v>
      </c>
      <c r="QU55" s="98"/>
      <c r="QV55" s="118"/>
      <c r="QW55" s="119" t="e">
        <f t="shared" si="780"/>
        <v>#DIV/0!</v>
      </c>
      <c r="QX55" s="231">
        <f t="shared" si="781"/>
        <v>0</v>
      </c>
      <c r="QY55" s="119">
        <f>QX55/QX42</f>
        <v>0</v>
      </c>
      <c r="QZ55" s="98">
        <f>QZ42*QY55</f>
        <v>0</v>
      </c>
      <c r="RA55" s="116">
        <f t="shared" si="782"/>
        <v>0</v>
      </c>
      <c r="RB55" s="90">
        <f>RB42</f>
        <v>2644.05</v>
      </c>
      <c r="RC55" s="117">
        <f t="shared" si="783"/>
        <v>0</v>
      </c>
      <c r="RD55" s="98">
        <f t="shared" si="784"/>
        <v>0</v>
      </c>
      <c r="RE55" s="98"/>
      <c r="RF55" s="118"/>
      <c r="RG55" s="119" t="e">
        <f t="shared" si="785"/>
        <v>#DIV/0!</v>
      </c>
      <c r="RH55" s="231">
        <f t="shared" si="786"/>
        <v>0</v>
      </c>
      <c r="RI55" s="119">
        <f>RH55/RH42</f>
        <v>0</v>
      </c>
      <c r="RJ55" s="98">
        <f>RJ42*RI55</f>
        <v>0</v>
      </c>
      <c r="RK55" s="116">
        <f t="shared" si="787"/>
        <v>0</v>
      </c>
      <c r="RL55" s="90">
        <f>RL42</f>
        <v>3163.33</v>
      </c>
      <c r="RM55" s="117">
        <f t="shared" si="788"/>
        <v>0</v>
      </c>
      <c r="RN55" s="98">
        <f t="shared" si="789"/>
        <v>0</v>
      </c>
      <c r="RO55" s="98"/>
      <c r="RP55" s="118"/>
      <c r="RQ55" s="119" t="e">
        <f t="shared" si="790"/>
        <v>#DIV/0!</v>
      </c>
      <c r="RR55" s="231">
        <f t="shared" si="791"/>
        <v>0</v>
      </c>
      <c r="RS55" s="119">
        <f>RR55/RR42</f>
        <v>0</v>
      </c>
      <c r="RT55" s="98">
        <f>RT42*RS55</f>
        <v>0</v>
      </c>
      <c r="RU55" s="116">
        <f t="shared" si="792"/>
        <v>0</v>
      </c>
      <c r="RV55" s="90">
        <f>RV42</f>
        <v>3163.33</v>
      </c>
      <c r="RW55" s="117">
        <f t="shared" si="793"/>
        <v>0</v>
      </c>
      <c r="RX55" s="98">
        <f t="shared" si="794"/>
        <v>0</v>
      </c>
      <c r="RY55" s="98"/>
      <c r="RZ55" s="118"/>
      <c r="SA55" s="119" t="e">
        <f t="shared" si="795"/>
        <v>#DIV/0!</v>
      </c>
      <c r="SB55" s="231">
        <f t="shared" si="796"/>
        <v>0</v>
      </c>
      <c r="SC55" s="119">
        <f>SB55/SB42</f>
        <v>0</v>
      </c>
      <c r="SD55" s="98">
        <f>SD42*SC55</f>
        <v>0</v>
      </c>
      <c r="SE55" s="116">
        <f t="shared" si="797"/>
        <v>0</v>
      </c>
      <c r="SF55" s="90">
        <f>SF42</f>
        <v>3163.33</v>
      </c>
      <c r="SG55" s="117">
        <f t="shared" si="798"/>
        <v>0</v>
      </c>
      <c r="SH55" s="98">
        <f t="shared" si="799"/>
        <v>0</v>
      </c>
      <c r="SI55" s="98"/>
      <c r="SJ55" s="118"/>
      <c r="SK55" s="119" t="e">
        <f t="shared" si="800"/>
        <v>#DIV/0!</v>
      </c>
      <c r="SL55" s="231">
        <f t="shared" si="801"/>
        <v>0</v>
      </c>
      <c r="SM55" s="119">
        <f>SL55/SL42</f>
        <v>0</v>
      </c>
      <c r="SN55" s="98">
        <f>SN42*SM55</f>
        <v>0</v>
      </c>
      <c r="SO55" s="116">
        <f t="shared" si="802"/>
        <v>0</v>
      </c>
      <c r="SP55" s="90">
        <f>SP42</f>
        <v>0</v>
      </c>
      <c r="SQ55" s="117">
        <f t="shared" si="803"/>
        <v>0</v>
      </c>
      <c r="SR55" s="98">
        <f t="shared" si="804"/>
        <v>0</v>
      </c>
      <c r="SS55" s="98"/>
      <c r="ST55" s="118"/>
      <c r="SU55" s="119" t="e">
        <f t="shared" si="805"/>
        <v>#DIV/0!</v>
      </c>
      <c r="SV55" s="231">
        <f t="shared" si="806"/>
        <v>0</v>
      </c>
      <c r="SW55" s="119">
        <f>SV55/SV42</f>
        <v>0</v>
      </c>
      <c r="SX55" s="98">
        <f>SX42*SW55</f>
        <v>0</v>
      </c>
      <c r="SY55" s="116">
        <f t="shared" si="807"/>
        <v>0</v>
      </c>
      <c r="SZ55" s="90">
        <f>SZ42</f>
        <v>2644.05</v>
      </c>
      <c r="TA55" s="117">
        <f t="shared" si="808"/>
        <v>0</v>
      </c>
      <c r="TB55" s="98">
        <f t="shared" si="809"/>
        <v>0</v>
      </c>
      <c r="TC55" s="98"/>
      <c r="TD55" s="118"/>
      <c r="TE55" s="119" t="e">
        <f t="shared" si="810"/>
        <v>#DIV/0!</v>
      </c>
      <c r="TF55" s="231">
        <f t="shared" si="811"/>
        <v>0</v>
      </c>
      <c r="TG55" s="119">
        <f>TF55/TF42</f>
        <v>0</v>
      </c>
      <c r="TH55" s="98">
        <f>TH42*TG55</f>
        <v>0</v>
      </c>
      <c r="TI55" s="116">
        <f t="shared" si="812"/>
        <v>0</v>
      </c>
      <c r="TJ55" s="90">
        <f>TJ42</f>
        <v>3163.33</v>
      </c>
      <c r="TK55" s="117">
        <f t="shared" si="813"/>
        <v>0</v>
      </c>
      <c r="TL55" s="98">
        <f t="shared" si="814"/>
        <v>0</v>
      </c>
      <c r="TM55" s="98"/>
      <c r="TN55" s="118"/>
      <c r="TO55" s="119" t="e">
        <f t="shared" si="815"/>
        <v>#DIV/0!</v>
      </c>
      <c r="TP55" s="231">
        <f t="shared" si="816"/>
        <v>0</v>
      </c>
      <c r="TQ55" s="119">
        <f>TP55/TP42</f>
        <v>0</v>
      </c>
      <c r="TR55" s="98">
        <f>TR42*TQ55</f>
        <v>0</v>
      </c>
      <c r="TS55" s="116">
        <f t="shared" si="817"/>
        <v>0</v>
      </c>
      <c r="TT55" s="90">
        <f>TT42</f>
        <v>3163.33</v>
      </c>
      <c r="TU55" s="117">
        <f t="shared" si="818"/>
        <v>0</v>
      </c>
      <c r="TV55" s="98">
        <f t="shared" si="819"/>
        <v>0</v>
      </c>
      <c r="TW55" s="98"/>
      <c r="TX55" s="118"/>
      <c r="TY55" s="119" t="e">
        <f t="shared" si="820"/>
        <v>#DIV/0!</v>
      </c>
      <c r="TZ55" s="231">
        <f t="shared" si="821"/>
        <v>0</v>
      </c>
      <c r="UA55" s="119">
        <f>TZ55/TZ42</f>
        <v>0</v>
      </c>
      <c r="UB55" s="98">
        <f>UB42*UA55</f>
        <v>0</v>
      </c>
      <c r="UC55" s="116">
        <f t="shared" si="822"/>
        <v>0</v>
      </c>
      <c r="UD55" s="90">
        <f>UD42</f>
        <v>2644.05</v>
      </c>
      <c r="UE55" s="117">
        <f t="shared" si="823"/>
        <v>0</v>
      </c>
      <c r="UF55" s="98">
        <f t="shared" si="824"/>
        <v>0</v>
      </c>
      <c r="UG55" s="98"/>
      <c r="UH55" s="118"/>
      <c r="UI55" s="119" t="e">
        <f t="shared" si="825"/>
        <v>#DIV/0!</v>
      </c>
      <c r="UJ55" s="231">
        <f t="shared" si="826"/>
        <v>0</v>
      </c>
      <c r="UK55" s="119">
        <f>UJ55/UJ42</f>
        <v>0</v>
      </c>
      <c r="UL55" s="98">
        <f>UL42*UK55</f>
        <v>0</v>
      </c>
      <c r="UM55" s="116">
        <f t="shared" si="827"/>
        <v>0</v>
      </c>
      <c r="UN55" s="90">
        <f>UN42</f>
        <v>2644.05</v>
      </c>
      <c r="UO55" s="117">
        <f t="shared" si="828"/>
        <v>0</v>
      </c>
      <c r="UP55" s="98">
        <f t="shared" si="829"/>
        <v>0</v>
      </c>
      <c r="UQ55" s="98"/>
      <c r="UR55" s="118"/>
      <c r="US55" s="119" t="e">
        <f t="shared" si="830"/>
        <v>#DIV/0!</v>
      </c>
      <c r="UT55" s="231">
        <f t="shared" si="831"/>
        <v>0</v>
      </c>
      <c r="UU55" s="119">
        <f>UT55/UT42</f>
        <v>0</v>
      </c>
      <c r="UV55" s="98">
        <f>UV42*UU55</f>
        <v>0</v>
      </c>
      <c r="UW55" s="116">
        <f t="shared" si="832"/>
        <v>0</v>
      </c>
      <c r="UX55" s="90">
        <f>UX42</f>
        <v>2644.05</v>
      </c>
      <c r="UY55" s="117">
        <f t="shared" si="833"/>
        <v>0</v>
      </c>
      <c r="UZ55" s="98">
        <f t="shared" si="834"/>
        <v>0</v>
      </c>
      <c r="VA55" s="98"/>
      <c r="VB55" s="118"/>
      <c r="VC55" s="119" t="e">
        <f t="shared" si="835"/>
        <v>#DIV/0!</v>
      </c>
      <c r="VD55" s="231">
        <f t="shared" si="836"/>
        <v>0</v>
      </c>
      <c r="VE55" s="119">
        <f>VD55/VD42</f>
        <v>0</v>
      </c>
      <c r="VF55" s="98">
        <f>VF42*VE55</f>
        <v>0</v>
      </c>
      <c r="VG55" s="116">
        <f t="shared" si="837"/>
        <v>0</v>
      </c>
      <c r="VH55" s="90">
        <f>VH42</f>
        <v>2644.05</v>
      </c>
      <c r="VI55" s="117">
        <f t="shared" si="838"/>
        <v>0</v>
      </c>
      <c r="VJ55" s="98">
        <f t="shared" si="839"/>
        <v>0</v>
      </c>
      <c r="VK55" s="98"/>
      <c r="VL55" s="118"/>
      <c r="VM55" s="119" t="e">
        <f t="shared" si="840"/>
        <v>#DIV/0!</v>
      </c>
      <c r="VN55" s="231">
        <f t="shared" si="841"/>
        <v>0</v>
      </c>
      <c r="VO55" s="119">
        <f>VN55/VN42</f>
        <v>0</v>
      </c>
      <c r="VP55" s="98">
        <f>VP42*VO55</f>
        <v>0</v>
      </c>
      <c r="VQ55" s="116">
        <f t="shared" si="842"/>
        <v>0</v>
      </c>
      <c r="VR55" s="90">
        <f>VR42</f>
        <v>2644.05</v>
      </c>
      <c r="VS55" s="117">
        <f t="shared" si="843"/>
        <v>0</v>
      </c>
      <c r="VT55" s="98">
        <f t="shared" si="844"/>
        <v>0</v>
      </c>
      <c r="VU55" s="98"/>
      <c r="VV55" s="118"/>
      <c r="VW55" s="119" t="e">
        <f t="shared" si="845"/>
        <v>#DIV/0!</v>
      </c>
      <c r="VX55" s="231">
        <f t="shared" si="846"/>
        <v>0</v>
      </c>
      <c r="VY55" s="119">
        <f>VX55/VX42</f>
        <v>0</v>
      </c>
      <c r="VZ55" s="98">
        <f>VZ42*VY55</f>
        <v>0</v>
      </c>
      <c r="WA55" s="116">
        <f t="shared" si="847"/>
        <v>0</v>
      </c>
      <c r="WB55" s="90">
        <f>WB42</f>
        <v>2644.05</v>
      </c>
      <c r="WC55" s="117">
        <f t="shared" si="848"/>
        <v>0</v>
      </c>
      <c r="WD55" s="98">
        <f t="shared" si="849"/>
        <v>0</v>
      </c>
      <c r="WE55" s="98"/>
      <c r="WF55" s="118"/>
      <c r="WG55" s="119" t="e">
        <f t="shared" si="850"/>
        <v>#DIV/0!</v>
      </c>
      <c r="WH55" s="213">
        <f t="shared" si="851"/>
        <v>0</v>
      </c>
      <c r="WI55" s="119">
        <f>WH55/WH42</f>
        <v>0</v>
      </c>
      <c r="WJ55" s="98">
        <f>WJ42*WI55</f>
        <v>0</v>
      </c>
      <c r="WK55" s="116">
        <f t="shared" si="852"/>
        <v>0</v>
      </c>
      <c r="WL55" s="90">
        <f>WL42</f>
        <v>2912.92</v>
      </c>
      <c r="WM55" s="117">
        <f t="shared" si="853"/>
        <v>0</v>
      </c>
      <c r="WN55" s="98">
        <f t="shared" si="854"/>
        <v>0</v>
      </c>
      <c r="WO55" s="98"/>
      <c r="WP55" s="118"/>
    </row>
    <row r="56" spans="1:614" ht="17.25" customHeight="1" x14ac:dyDescent="0.25">
      <c r="A56" s="5"/>
      <c r="B56" s="91" t="s">
        <v>429</v>
      </c>
      <c r="C56" s="12" t="s">
        <v>753</v>
      </c>
      <c r="D56" s="12" t="s">
        <v>440</v>
      </c>
      <c r="E56" s="4" t="s">
        <v>35</v>
      </c>
      <c r="F56" s="231">
        <f t="shared" si="551"/>
        <v>0</v>
      </c>
      <c r="G56" s="119">
        <f>F56/F42</f>
        <v>0</v>
      </c>
      <c r="H56" s="98">
        <f>H42*G56</f>
        <v>0</v>
      </c>
      <c r="I56" s="116">
        <f t="shared" si="552"/>
        <v>0</v>
      </c>
      <c r="J56" s="90">
        <f>J42</f>
        <v>2644.05</v>
      </c>
      <c r="K56" s="117">
        <f t="shared" si="553"/>
        <v>0</v>
      </c>
      <c r="L56" s="98">
        <f t="shared" si="554"/>
        <v>0</v>
      </c>
      <c r="M56" s="98"/>
      <c r="N56" s="118"/>
      <c r="O56" s="119">
        <f t="shared" si="555"/>
        <v>0</v>
      </c>
      <c r="P56" s="231">
        <f t="shared" si="556"/>
        <v>0</v>
      </c>
      <c r="Q56" s="119">
        <f>P56/P42</f>
        <v>0</v>
      </c>
      <c r="R56" s="98">
        <f>R42*Q56</f>
        <v>0</v>
      </c>
      <c r="S56" s="116">
        <f t="shared" si="557"/>
        <v>0</v>
      </c>
      <c r="T56" s="90">
        <f>T42</f>
        <v>2644.05</v>
      </c>
      <c r="U56" s="117">
        <f t="shared" si="558"/>
        <v>0</v>
      </c>
      <c r="V56" s="98">
        <f t="shared" si="559"/>
        <v>0</v>
      </c>
      <c r="W56" s="98"/>
      <c r="X56" s="118"/>
      <c r="Y56" s="119">
        <f t="shared" si="560"/>
        <v>0</v>
      </c>
      <c r="Z56" s="231">
        <f t="shared" si="561"/>
        <v>0</v>
      </c>
      <c r="AA56" s="119">
        <f>Z56/Z42</f>
        <v>0</v>
      </c>
      <c r="AB56" s="98">
        <f>AB42*AA56</f>
        <v>0</v>
      </c>
      <c r="AC56" s="116">
        <f t="shared" si="562"/>
        <v>0</v>
      </c>
      <c r="AD56" s="90">
        <f>AD42</f>
        <v>2644.05</v>
      </c>
      <c r="AE56" s="117">
        <f t="shared" si="563"/>
        <v>0</v>
      </c>
      <c r="AF56" s="98">
        <f t="shared" si="564"/>
        <v>0</v>
      </c>
      <c r="AG56" s="98"/>
      <c r="AH56" s="118"/>
      <c r="AI56" s="119">
        <f t="shared" si="565"/>
        <v>0</v>
      </c>
      <c r="AJ56" s="231">
        <f t="shared" si="566"/>
        <v>0</v>
      </c>
      <c r="AK56" s="119">
        <f>AJ56/AJ42</f>
        <v>0</v>
      </c>
      <c r="AL56" s="98">
        <f>AL42*AK56</f>
        <v>0</v>
      </c>
      <c r="AM56" s="116">
        <f t="shared" si="567"/>
        <v>0</v>
      </c>
      <c r="AN56" s="90">
        <f>AN42</f>
        <v>2644.05</v>
      </c>
      <c r="AO56" s="117">
        <f t="shared" si="568"/>
        <v>0</v>
      </c>
      <c r="AP56" s="98">
        <f t="shared" si="569"/>
        <v>0</v>
      </c>
      <c r="AQ56" s="98"/>
      <c r="AR56" s="118"/>
      <c r="AS56" s="119">
        <f t="shared" si="570"/>
        <v>0</v>
      </c>
      <c r="AT56" s="231">
        <f t="shared" si="571"/>
        <v>0</v>
      </c>
      <c r="AU56" s="119">
        <f>AT56/AT42</f>
        <v>0</v>
      </c>
      <c r="AV56" s="98">
        <f>AV42*AU56</f>
        <v>0</v>
      </c>
      <c r="AW56" s="116">
        <f t="shared" si="572"/>
        <v>0</v>
      </c>
      <c r="AX56" s="90">
        <f>AX42</f>
        <v>2644.05</v>
      </c>
      <c r="AY56" s="117">
        <f t="shared" si="573"/>
        <v>0</v>
      </c>
      <c r="AZ56" s="98">
        <f t="shared" si="574"/>
        <v>0</v>
      </c>
      <c r="BA56" s="98"/>
      <c r="BB56" s="118"/>
      <c r="BC56" s="119">
        <f t="shared" si="575"/>
        <v>0</v>
      </c>
      <c r="BD56" s="231">
        <f t="shared" si="576"/>
        <v>0</v>
      </c>
      <c r="BE56" s="119" t="e">
        <f>BD56/BD42</f>
        <v>#DIV/0!</v>
      </c>
      <c r="BF56" s="98" t="e">
        <f>BF42*BE56</f>
        <v>#DIV/0!</v>
      </c>
      <c r="BG56" s="116">
        <f t="shared" si="577"/>
        <v>0</v>
      </c>
      <c r="BH56" s="90">
        <f>BH42</f>
        <v>0</v>
      </c>
      <c r="BI56" s="117">
        <f t="shared" si="578"/>
        <v>0</v>
      </c>
      <c r="BJ56" s="98">
        <f t="shared" si="579"/>
        <v>0</v>
      </c>
      <c r="BK56" s="98"/>
      <c r="BL56" s="118"/>
      <c r="BM56" s="119">
        <f t="shared" si="580"/>
        <v>0</v>
      </c>
      <c r="BN56" s="231">
        <f t="shared" si="581"/>
        <v>0</v>
      </c>
      <c r="BO56" s="119">
        <f>BN56/BN42</f>
        <v>0</v>
      </c>
      <c r="BP56" s="98">
        <f>BP42*BO56</f>
        <v>0</v>
      </c>
      <c r="BQ56" s="116">
        <f t="shared" si="582"/>
        <v>0</v>
      </c>
      <c r="BR56" s="90">
        <f>BR42</f>
        <v>3050</v>
      </c>
      <c r="BS56" s="117">
        <f t="shared" si="583"/>
        <v>0</v>
      </c>
      <c r="BT56" s="98">
        <f t="shared" si="584"/>
        <v>0</v>
      </c>
      <c r="BU56" s="98"/>
      <c r="BV56" s="118"/>
      <c r="BW56" s="119">
        <f t="shared" si="585"/>
        <v>0</v>
      </c>
      <c r="BX56" s="231">
        <f t="shared" si="586"/>
        <v>0</v>
      </c>
      <c r="BY56" s="119" t="e">
        <f>BX56/BX42</f>
        <v>#DIV/0!</v>
      </c>
      <c r="BZ56" s="98" t="e">
        <f>BZ42*BY56</f>
        <v>#DIV/0!</v>
      </c>
      <c r="CA56" s="116">
        <f t="shared" si="587"/>
        <v>0</v>
      </c>
      <c r="CB56" s="90">
        <f>CB42</f>
        <v>0</v>
      </c>
      <c r="CC56" s="117">
        <f t="shared" si="588"/>
        <v>0</v>
      </c>
      <c r="CD56" s="98">
        <f t="shared" si="589"/>
        <v>0</v>
      </c>
      <c r="CE56" s="98"/>
      <c r="CF56" s="118"/>
      <c r="CG56" s="119">
        <f t="shared" si="590"/>
        <v>0</v>
      </c>
      <c r="CH56" s="231">
        <f t="shared" si="591"/>
        <v>0</v>
      </c>
      <c r="CI56" s="119">
        <f>CH56/CH42</f>
        <v>0</v>
      </c>
      <c r="CJ56" s="98">
        <f>CJ42*CI56</f>
        <v>0</v>
      </c>
      <c r="CK56" s="116">
        <f t="shared" si="592"/>
        <v>0</v>
      </c>
      <c r="CL56" s="90">
        <f>CL42</f>
        <v>2644.05</v>
      </c>
      <c r="CM56" s="117">
        <f t="shared" si="593"/>
        <v>0</v>
      </c>
      <c r="CN56" s="98">
        <f t="shared" si="594"/>
        <v>0</v>
      </c>
      <c r="CO56" s="98"/>
      <c r="CP56" s="118"/>
      <c r="CQ56" s="119">
        <f t="shared" si="595"/>
        <v>0</v>
      </c>
      <c r="CR56" s="231">
        <f t="shared" si="596"/>
        <v>0</v>
      </c>
      <c r="CS56" s="119" t="e">
        <f>CR56/CR42</f>
        <v>#DIV/0!</v>
      </c>
      <c r="CT56" s="98" t="e">
        <f>CT42*CS56</f>
        <v>#DIV/0!</v>
      </c>
      <c r="CU56" s="116">
        <f t="shared" si="597"/>
        <v>0</v>
      </c>
      <c r="CV56" s="90">
        <f>CV42</f>
        <v>0</v>
      </c>
      <c r="CW56" s="117">
        <f t="shared" si="598"/>
        <v>0</v>
      </c>
      <c r="CX56" s="98">
        <f t="shared" si="599"/>
        <v>0</v>
      </c>
      <c r="CY56" s="98"/>
      <c r="CZ56" s="118"/>
      <c r="DA56" s="119">
        <f t="shared" si="600"/>
        <v>0</v>
      </c>
      <c r="DB56" s="231">
        <f t="shared" si="601"/>
        <v>0</v>
      </c>
      <c r="DC56" s="119">
        <f>DB56/DB42</f>
        <v>0</v>
      </c>
      <c r="DD56" s="98">
        <f>DD42*DC56</f>
        <v>0</v>
      </c>
      <c r="DE56" s="116">
        <f t="shared" si="602"/>
        <v>0</v>
      </c>
      <c r="DF56" s="90">
        <f>DF42</f>
        <v>3163.33</v>
      </c>
      <c r="DG56" s="117">
        <f t="shared" si="603"/>
        <v>0</v>
      </c>
      <c r="DH56" s="98">
        <f t="shared" si="604"/>
        <v>0</v>
      </c>
      <c r="DI56" s="98"/>
      <c r="DJ56" s="118"/>
      <c r="DK56" s="119">
        <f t="shared" si="605"/>
        <v>0</v>
      </c>
      <c r="DL56" s="231">
        <f t="shared" si="606"/>
        <v>0</v>
      </c>
      <c r="DM56" s="119">
        <f>DL56/DL42</f>
        <v>0</v>
      </c>
      <c r="DN56" s="98">
        <f>DN42*DM56</f>
        <v>0</v>
      </c>
      <c r="DO56" s="116">
        <f t="shared" si="607"/>
        <v>0</v>
      </c>
      <c r="DP56" s="90">
        <f>DP42</f>
        <v>3163.33</v>
      </c>
      <c r="DQ56" s="117">
        <f t="shared" si="608"/>
        <v>0</v>
      </c>
      <c r="DR56" s="98">
        <f t="shared" si="609"/>
        <v>0</v>
      </c>
      <c r="DS56" s="98"/>
      <c r="DT56" s="118"/>
      <c r="DU56" s="119">
        <f t="shared" si="610"/>
        <v>0</v>
      </c>
      <c r="DV56" s="231">
        <f t="shared" si="611"/>
        <v>0</v>
      </c>
      <c r="DW56" s="119">
        <f>DV56/DV42</f>
        <v>0</v>
      </c>
      <c r="DX56" s="98">
        <f>DX42*DW56</f>
        <v>0</v>
      </c>
      <c r="DY56" s="116">
        <f t="shared" si="612"/>
        <v>0</v>
      </c>
      <c r="DZ56" s="90">
        <f>DZ42</f>
        <v>3163.33</v>
      </c>
      <c r="EA56" s="117">
        <f t="shared" si="613"/>
        <v>0</v>
      </c>
      <c r="EB56" s="98">
        <f t="shared" si="614"/>
        <v>0</v>
      </c>
      <c r="EC56" s="98"/>
      <c r="ED56" s="118"/>
      <c r="EE56" s="119">
        <f t="shared" si="615"/>
        <v>0</v>
      </c>
      <c r="EF56" s="231">
        <f t="shared" si="616"/>
        <v>0</v>
      </c>
      <c r="EG56" s="119">
        <f>EF56/EF42</f>
        <v>0</v>
      </c>
      <c r="EH56" s="98">
        <f>EH42*EG56</f>
        <v>0</v>
      </c>
      <c r="EI56" s="116">
        <f t="shared" si="617"/>
        <v>0</v>
      </c>
      <c r="EJ56" s="90">
        <f>EJ42</f>
        <v>0</v>
      </c>
      <c r="EK56" s="117">
        <f t="shared" si="618"/>
        <v>0</v>
      </c>
      <c r="EL56" s="98">
        <f t="shared" si="619"/>
        <v>0</v>
      </c>
      <c r="EM56" s="98"/>
      <c r="EN56" s="118"/>
      <c r="EO56" s="119">
        <f t="shared" si="620"/>
        <v>0</v>
      </c>
      <c r="EP56" s="231">
        <f t="shared" si="621"/>
        <v>0</v>
      </c>
      <c r="EQ56" s="119">
        <f>EP56/EP42</f>
        <v>0</v>
      </c>
      <c r="ER56" s="98">
        <f>ER42*EQ56</f>
        <v>0</v>
      </c>
      <c r="ES56" s="116">
        <f t="shared" si="622"/>
        <v>0</v>
      </c>
      <c r="ET56" s="90">
        <f>ET42</f>
        <v>3163.33</v>
      </c>
      <c r="EU56" s="117">
        <f t="shared" si="623"/>
        <v>0</v>
      </c>
      <c r="EV56" s="98">
        <f t="shared" si="624"/>
        <v>0</v>
      </c>
      <c r="EW56" s="98"/>
      <c r="EX56" s="118"/>
      <c r="EY56" s="119">
        <f t="shared" si="625"/>
        <v>0</v>
      </c>
      <c r="EZ56" s="231">
        <f t="shared" si="626"/>
        <v>0</v>
      </c>
      <c r="FA56" s="119">
        <f>EZ56/EZ42</f>
        <v>0</v>
      </c>
      <c r="FB56" s="98">
        <f>FB42*FA56</f>
        <v>0</v>
      </c>
      <c r="FC56" s="116">
        <f t="shared" si="627"/>
        <v>0</v>
      </c>
      <c r="FD56" s="90">
        <f>FD42</f>
        <v>0</v>
      </c>
      <c r="FE56" s="117">
        <f t="shared" si="628"/>
        <v>0</v>
      </c>
      <c r="FF56" s="98">
        <f t="shared" si="629"/>
        <v>0</v>
      </c>
      <c r="FG56" s="98"/>
      <c r="FH56" s="118"/>
      <c r="FI56" s="119">
        <f t="shared" si="630"/>
        <v>0</v>
      </c>
      <c r="FJ56" s="231">
        <f t="shared" si="631"/>
        <v>0</v>
      </c>
      <c r="FK56" s="119">
        <f>FJ56/FJ42</f>
        <v>0</v>
      </c>
      <c r="FL56" s="98">
        <f>FL42*FK56</f>
        <v>0</v>
      </c>
      <c r="FM56" s="116">
        <f t="shared" si="632"/>
        <v>0</v>
      </c>
      <c r="FN56" s="90">
        <f>FN42</f>
        <v>2644.05</v>
      </c>
      <c r="FO56" s="117">
        <f t="shared" si="633"/>
        <v>0</v>
      </c>
      <c r="FP56" s="98">
        <f t="shared" si="634"/>
        <v>0</v>
      </c>
      <c r="FQ56" s="98"/>
      <c r="FR56" s="118"/>
      <c r="FS56" s="119">
        <f t="shared" si="635"/>
        <v>0</v>
      </c>
      <c r="FT56" s="231">
        <f t="shared" si="636"/>
        <v>0</v>
      </c>
      <c r="FU56" s="119">
        <f>FT56/FT42</f>
        <v>0</v>
      </c>
      <c r="FV56" s="98">
        <f>FV42*FU56</f>
        <v>0</v>
      </c>
      <c r="FW56" s="116">
        <f t="shared" si="637"/>
        <v>0</v>
      </c>
      <c r="FX56" s="90">
        <f>FX42</f>
        <v>3163.33</v>
      </c>
      <c r="FY56" s="117">
        <f t="shared" si="638"/>
        <v>0</v>
      </c>
      <c r="FZ56" s="98">
        <f t="shared" si="639"/>
        <v>0</v>
      </c>
      <c r="GA56" s="98"/>
      <c r="GB56" s="118"/>
      <c r="GC56" s="119">
        <f t="shared" si="640"/>
        <v>0</v>
      </c>
      <c r="GD56" s="231">
        <f t="shared" si="641"/>
        <v>0</v>
      </c>
      <c r="GE56" s="119">
        <f>GD56/GD42</f>
        <v>0</v>
      </c>
      <c r="GF56" s="98">
        <f>GF42*GE56</f>
        <v>0</v>
      </c>
      <c r="GG56" s="116">
        <f t="shared" si="642"/>
        <v>0</v>
      </c>
      <c r="GH56" s="90">
        <f>GH42</f>
        <v>3163.33</v>
      </c>
      <c r="GI56" s="117">
        <f t="shared" si="643"/>
        <v>0</v>
      </c>
      <c r="GJ56" s="98">
        <f t="shared" si="644"/>
        <v>0</v>
      </c>
      <c r="GK56" s="98"/>
      <c r="GL56" s="118"/>
      <c r="GM56" s="119">
        <f t="shared" si="645"/>
        <v>0</v>
      </c>
      <c r="GN56" s="231">
        <f t="shared" si="646"/>
        <v>0</v>
      </c>
      <c r="GO56" s="119">
        <f>GN56/GN42</f>
        <v>0</v>
      </c>
      <c r="GP56" s="98">
        <f>GP42*GO56</f>
        <v>0</v>
      </c>
      <c r="GQ56" s="116">
        <f t="shared" si="647"/>
        <v>0</v>
      </c>
      <c r="GR56" s="90">
        <f>GR42</f>
        <v>2644.05</v>
      </c>
      <c r="GS56" s="117">
        <f t="shared" si="648"/>
        <v>0</v>
      </c>
      <c r="GT56" s="98">
        <f t="shared" si="649"/>
        <v>0</v>
      </c>
      <c r="GU56" s="98"/>
      <c r="GV56" s="118"/>
      <c r="GW56" s="119">
        <f t="shared" si="650"/>
        <v>0</v>
      </c>
      <c r="GX56" s="231">
        <f t="shared" si="651"/>
        <v>0</v>
      </c>
      <c r="GY56" s="119">
        <f>GX56/GX42</f>
        <v>0</v>
      </c>
      <c r="GZ56" s="98">
        <f>GZ42*GY56</f>
        <v>0</v>
      </c>
      <c r="HA56" s="116">
        <f t="shared" si="652"/>
        <v>0</v>
      </c>
      <c r="HB56" s="90">
        <f>HB42</f>
        <v>2644.05</v>
      </c>
      <c r="HC56" s="117">
        <f t="shared" si="653"/>
        <v>0</v>
      </c>
      <c r="HD56" s="98">
        <f t="shared" si="654"/>
        <v>0</v>
      </c>
      <c r="HE56" s="98"/>
      <c r="HF56" s="118"/>
      <c r="HG56" s="119">
        <f t="shared" si="655"/>
        <v>0</v>
      </c>
      <c r="HH56" s="231">
        <f t="shared" si="656"/>
        <v>0</v>
      </c>
      <c r="HI56" s="119">
        <f>HH56/HH42</f>
        <v>0</v>
      </c>
      <c r="HJ56" s="98">
        <f>HJ42*HI56</f>
        <v>0</v>
      </c>
      <c r="HK56" s="116">
        <f t="shared" si="657"/>
        <v>0</v>
      </c>
      <c r="HL56" s="90">
        <f>HL42</f>
        <v>2644.05</v>
      </c>
      <c r="HM56" s="117">
        <f t="shared" si="658"/>
        <v>0</v>
      </c>
      <c r="HN56" s="98">
        <f t="shared" si="659"/>
        <v>0</v>
      </c>
      <c r="HO56" s="98"/>
      <c r="HP56" s="118"/>
      <c r="HQ56" s="119">
        <f t="shared" si="660"/>
        <v>0</v>
      </c>
      <c r="HR56" s="231">
        <f t="shared" si="661"/>
        <v>0</v>
      </c>
      <c r="HS56" s="119">
        <f>HR56/HR42</f>
        <v>0</v>
      </c>
      <c r="HT56" s="98">
        <f>HT42*HS56</f>
        <v>0</v>
      </c>
      <c r="HU56" s="116">
        <f t="shared" si="662"/>
        <v>0</v>
      </c>
      <c r="HV56" s="90">
        <f>HV42</f>
        <v>2644.05</v>
      </c>
      <c r="HW56" s="117">
        <f t="shared" si="663"/>
        <v>0</v>
      </c>
      <c r="HX56" s="98">
        <f t="shared" si="664"/>
        <v>0</v>
      </c>
      <c r="HY56" s="98"/>
      <c r="HZ56" s="118"/>
      <c r="IA56" s="119">
        <f t="shared" si="665"/>
        <v>0</v>
      </c>
      <c r="IB56" s="231">
        <f t="shared" si="666"/>
        <v>0</v>
      </c>
      <c r="IC56" s="119">
        <f>IB56/IB42</f>
        <v>0</v>
      </c>
      <c r="ID56" s="98">
        <f>ID42*IC56</f>
        <v>0</v>
      </c>
      <c r="IE56" s="116">
        <f t="shared" si="667"/>
        <v>0</v>
      </c>
      <c r="IF56" s="90">
        <f>IF42</f>
        <v>3163.33</v>
      </c>
      <c r="IG56" s="117">
        <f t="shared" si="668"/>
        <v>0</v>
      </c>
      <c r="IH56" s="98">
        <f t="shared" si="669"/>
        <v>0</v>
      </c>
      <c r="II56" s="98"/>
      <c r="IJ56" s="118"/>
      <c r="IK56" s="119">
        <f t="shared" si="670"/>
        <v>0</v>
      </c>
      <c r="IL56" s="231">
        <f t="shared" si="671"/>
        <v>0</v>
      </c>
      <c r="IM56" s="119">
        <f>IL56/IL42</f>
        <v>0</v>
      </c>
      <c r="IN56" s="98">
        <f>IN42*IM56</f>
        <v>0</v>
      </c>
      <c r="IO56" s="116">
        <f t="shared" si="672"/>
        <v>0</v>
      </c>
      <c r="IP56" s="90">
        <f>IP42</f>
        <v>3163.33</v>
      </c>
      <c r="IQ56" s="117">
        <f t="shared" si="673"/>
        <v>0</v>
      </c>
      <c r="IR56" s="98">
        <f t="shared" si="674"/>
        <v>0</v>
      </c>
      <c r="IS56" s="98"/>
      <c r="IT56" s="118"/>
      <c r="IU56" s="119">
        <f t="shared" si="675"/>
        <v>0</v>
      </c>
      <c r="IV56" s="231">
        <f t="shared" si="676"/>
        <v>0</v>
      </c>
      <c r="IW56" s="119">
        <f>IV56/IV42</f>
        <v>0</v>
      </c>
      <c r="IX56" s="98">
        <f>IX42*IW56</f>
        <v>0</v>
      </c>
      <c r="IY56" s="116">
        <f t="shared" si="677"/>
        <v>0</v>
      </c>
      <c r="IZ56" s="90">
        <f>IZ42</f>
        <v>3163.33</v>
      </c>
      <c r="JA56" s="117">
        <f t="shared" si="678"/>
        <v>0</v>
      </c>
      <c r="JB56" s="98">
        <f t="shared" si="679"/>
        <v>0</v>
      </c>
      <c r="JC56" s="98"/>
      <c r="JD56" s="118"/>
      <c r="JE56" s="119">
        <f t="shared" si="680"/>
        <v>0</v>
      </c>
      <c r="JF56" s="231">
        <f t="shared" si="681"/>
        <v>0</v>
      </c>
      <c r="JG56" s="119">
        <f>JF56/JF42</f>
        <v>0</v>
      </c>
      <c r="JH56" s="98">
        <f>JH42*JG56</f>
        <v>0</v>
      </c>
      <c r="JI56" s="116">
        <f t="shared" si="682"/>
        <v>0</v>
      </c>
      <c r="JJ56" s="90">
        <f>JJ42</f>
        <v>3158.77</v>
      </c>
      <c r="JK56" s="117">
        <f t="shared" si="683"/>
        <v>0</v>
      </c>
      <c r="JL56" s="98">
        <f t="shared" si="684"/>
        <v>0</v>
      </c>
      <c r="JM56" s="98"/>
      <c r="JN56" s="118"/>
      <c r="JO56" s="119">
        <f t="shared" si="685"/>
        <v>0</v>
      </c>
      <c r="JP56" s="231">
        <f t="shared" si="686"/>
        <v>0</v>
      </c>
      <c r="JQ56" s="119">
        <f>JP56/JP42</f>
        <v>0</v>
      </c>
      <c r="JR56" s="98">
        <f>JR42*JQ56</f>
        <v>0</v>
      </c>
      <c r="JS56" s="116">
        <f t="shared" si="687"/>
        <v>0</v>
      </c>
      <c r="JT56" s="90">
        <f>JT42</f>
        <v>3163.33</v>
      </c>
      <c r="JU56" s="117">
        <f t="shared" si="688"/>
        <v>0</v>
      </c>
      <c r="JV56" s="98">
        <f t="shared" si="689"/>
        <v>0</v>
      </c>
      <c r="JW56" s="98"/>
      <c r="JX56" s="118"/>
      <c r="JY56" s="119">
        <f t="shared" si="690"/>
        <v>0</v>
      </c>
      <c r="JZ56" s="231">
        <f t="shared" si="691"/>
        <v>0</v>
      </c>
      <c r="KA56" s="119" t="e">
        <f>JZ56/JZ42</f>
        <v>#DIV/0!</v>
      </c>
      <c r="KB56" s="98" t="e">
        <f>KB42*KA56</f>
        <v>#DIV/0!</v>
      </c>
      <c r="KC56" s="116">
        <f t="shared" si="692"/>
        <v>0</v>
      </c>
      <c r="KD56" s="90">
        <f>KD42</f>
        <v>0</v>
      </c>
      <c r="KE56" s="117">
        <f t="shared" si="693"/>
        <v>0</v>
      </c>
      <c r="KF56" s="98">
        <f t="shared" si="694"/>
        <v>0</v>
      </c>
      <c r="KG56" s="98"/>
      <c r="KH56" s="118"/>
      <c r="KI56" s="119">
        <f t="shared" si="695"/>
        <v>0</v>
      </c>
      <c r="KJ56" s="231">
        <f t="shared" si="696"/>
        <v>0</v>
      </c>
      <c r="KK56" s="119">
        <f>KJ56/KJ42</f>
        <v>0</v>
      </c>
      <c r="KL56" s="98">
        <f>KL42*KK56</f>
        <v>0</v>
      </c>
      <c r="KM56" s="116">
        <f t="shared" si="697"/>
        <v>0</v>
      </c>
      <c r="KN56" s="90">
        <f>KN42</f>
        <v>2644.05</v>
      </c>
      <c r="KO56" s="117">
        <f t="shared" si="698"/>
        <v>0</v>
      </c>
      <c r="KP56" s="98">
        <f t="shared" si="699"/>
        <v>0</v>
      </c>
      <c r="KQ56" s="98"/>
      <c r="KR56" s="118"/>
      <c r="KS56" s="119">
        <f t="shared" si="700"/>
        <v>0</v>
      </c>
      <c r="KT56" s="231">
        <f t="shared" si="701"/>
        <v>0</v>
      </c>
      <c r="KU56" s="119">
        <f>KT56/KT42</f>
        <v>0</v>
      </c>
      <c r="KV56" s="98">
        <f>KV42*KU56</f>
        <v>0</v>
      </c>
      <c r="KW56" s="116">
        <f t="shared" si="702"/>
        <v>0</v>
      </c>
      <c r="KX56" s="90">
        <f>KX42</f>
        <v>2644.05</v>
      </c>
      <c r="KY56" s="117">
        <f t="shared" si="703"/>
        <v>0</v>
      </c>
      <c r="KZ56" s="98">
        <f t="shared" si="704"/>
        <v>0</v>
      </c>
      <c r="LA56" s="98"/>
      <c r="LB56" s="118"/>
      <c r="LC56" s="119">
        <f t="shared" si="705"/>
        <v>0</v>
      </c>
      <c r="LD56" s="231">
        <f t="shared" si="706"/>
        <v>0</v>
      </c>
      <c r="LE56" s="119">
        <f>LD56/LD42</f>
        <v>0</v>
      </c>
      <c r="LF56" s="98">
        <f>LF42*LE56</f>
        <v>0</v>
      </c>
      <c r="LG56" s="116">
        <f t="shared" si="707"/>
        <v>0</v>
      </c>
      <c r="LH56" s="90">
        <f>LH42</f>
        <v>3163.33</v>
      </c>
      <c r="LI56" s="117">
        <f t="shared" si="708"/>
        <v>0</v>
      </c>
      <c r="LJ56" s="98">
        <f t="shared" si="709"/>
        <v>0</v>
      </c>
      <c r="LK56" s="98"/>
      <c r="LL56" s="118"/>
      <c r="LM56" s="119">
        <f t="shared" si="710"/>
        <v>0</v>
      </c>
      <c r="LN56" s="231">
        <f t="shared" si="711"/>
        <v>0</v>
      </c>
      <c r="LO56" s="119">
        <f>LN56/LN42</f>
        <v>0</v>
      </c>
      <c r="LP56" s="98">
        <f>LP42*LO56</f>
        <v>0</v>
      </c>
      <c r="LQ56" s="116">
        <f t="shared" si="712"/>
        <v>0</v>
      </c>
      <c r="LR56" s="90">
        <f>LR42</f>
        <v>2644.05</v>
      </c>
      <c r="LS56" s="117">
        <f t="shared" si="713"/>
        <v>0</v>
      </c>
      <c r="LT56" s="98">
        <f t="shared" si="714"/>
        <v>0</v>
      </c>
      <c r="LU56" s="98"/>
      <c r="LV56" s="118"/>
      <c r="LW56" s="119">
        <f t="shared" si="715"/>
        <v>0</v>
      </c>
      <c r="LX56" s="231">
        <f t="shared" si="716"/>
        <v>0</v>
      </c>
      <c r="LY56" s="119">
        <f>LX56/LX42</f>
        <v>0</v>
      </c>
      <c r="LZ56" s="98">
        <f>LZ42*LY56</f>
        <v>0</v>
      </c>
      <c r="MA56" s="116">
        <f t="shared" si="717"/>
        <v>0</v>
      </c>
      <c r="MB56" s="90">
        <f>MB42</f>
        <v>3163.33</v>
      </c>
      <c r="MC56" s="117">
        <f t="shared" si="718"/>
        <v>0</v>
      </c>
      <c r="MD56" s="98">
        <f t="shared" si="719"/>
        <v>0</v>
      </c>
      <c r="ME56" s="98"/>
      <c r="MF56" s="118"/>
      <c r="MG56" s="119">
        <f t="shared" si="720"/>
        <v>0</v>
      </c>
      <c r="MH56" s="231">
        <f t="shared" si="721"/>
        <v>0</v>
      </c>
      <c r="MI56" s="119">
        <f>MH56/MH42</f>
        <v>0</v>
      </c>
      <c r="MJ56" s="98">
        <f>MJ42*MI56</f>
        <v>0</v>
      </c>
      <c r="MK56" s="116">
        <f t="shared" si="722"/>
        <v>0</v>
      </c>
      <c r="ML56" s="90">
        <f>ML42</f>
        <v>2644.05</v>
      </c>
      <c r="MM56" s="117">
        <f t="shared" si="723"/>
        <v>0</v>
      </c>
      <c r="MN56" s="98">
        <f t="shared" si="724"/>
        <v>0</v>
      </c>
      <c r="MO56" s="98"/>
      <c r="MP56" s="118"/>
      <c r="MQ56" s="119">
        <f t="shared" si="725"/>
        <v>0</v>
      </c>
      <c r="MR56" s="231">
        <f t="shared" si="726"/>
        <v>30</v>
      </c>
      <c r="MS56" s="119">
        <f>MR56/MR42</f>
        <v>9.554E-2</v>
      </c>
      <c r="MT56" s="98">
        <f>MT42*MS56</f>
        <v>61.05</v>
      </c>
      <c r="MU56" s="116">
        <f t="shared" si="727"/>
        <v>2.0350000000000001</v>
      </c>
      <c r="MV56" s="90">
        <f>MV42</f>
        <v>3163.33</v>
      </c>
      <c r="MW56" s="117">
        <f t="shared" si="728"/>
        <v>6437.37655</v>
      </c>
      <c r="MX56" s="98">
        <f t="shared" si="729"/>
        <v>193121.3</v>
      </c>
      <c r="MY56" s="98"/>
      <c r="MZ56" s="118"/>
      <c r="NA56" s="119">
        <f t="shared" si="730"/>
        <v>1.49996</v>
      </c>
      <c r="NB56" s="231">
        <f t="shared" si="731"/>
        <v>0</v>
      </c>
      <c r="NC56" s="119">
        <f>NB56/NB42</f>
        <v>0</v>
      </c>
      <c r="ND56" s="98">
        <f>ND42*NC56</f>
        <v>0</v>
      </c>
      <c r="NE56" s="116">
        <f t="shared" si="732"/>
        <v>0</v>
      </c>
      <c r="NF56" s="90">
        <f>NF42</f>
        <v>2644.05</v>
      </c>
      <c r="NG56" s="117">
        <f t="shared" si="733"/>
        <v>0</v>
      </c>
      <c r="NH56" s="98">
        <f t="shared" si="734"/>
        <v>0</v>
      </c>
      <c r="NI56" s="98"/>
      <c r="NJ56" s="118"/>
      <c r="NK56" s="119">
        <f t="shared" si="735"/>
        <v>0</v>
      </c>
      <c r="NL56" s="231">
        <f t="shared" si="736"/>
        <v>0</v>
      </c>
      <c r="NM56" s="119">
        <f>NL56/NL42</f>
        <v>0</v>
      </c>
      <c r="NN56" s="98">
        <f>NN42*NM56</f>
        <v>0</v>
      </c>
      <c r="NO56" s="116">
        <f t="shared" si="737"/>
        <v>0</v>
      </c>
      <c r="NP56" s="90">
        <f>NP42</f>
        <v>3163.33</v>
      </c>
      <c r="NQ56" s="117">
        <f t="shared" si="738"/>
        <v>0</v>
      </c>
      <c r="NR56" s="98">
        <f t="shared" si="739"/>
        <v>0</v>
      </c>
      <c r="NS56" s="98"/>
      <c r="NT56" s="118"/>
      <c r="NU56" s="119">
        <f t="shared" si="740"/>
        <v>0</v>
      </c>
      <c r="NV56" s="231">
        <f t="shared" si="741"/>
        <v>0</v>
      </c>
      <c r="NW56" s="119">
        <f>NV56/NV42</f>
        <v>0</v>
      </c>
      <c r="NX56" s="98">
        <f>NX42*NW56</f>
        <v>0</v>
      </c>
      <c r="NY56" s="116">
        <f t="shared" si="742"/>
        <v>0</v>
      </c>
      <c r="NZ56" s="90">
        <f>NZ42</f>
        <v>3163.33</v>
      </c>
      <c r="OA56" s="117">
        <f t="shared" si="743"/>
        <v>0</v>
      </c>
      <c r="OB56" s="98">
        <f t="shared" si="744"/>
        <v>0</v>
      </c>
      <c r="OC56" s="98"/>
      <c r="OD56" s="118"/>
      <c r="OE56" s="119">
        <f t="shared" si="745"/>
        <v>0</v>
      </c>
      <c r="OF56" s="231">
        <f t="shared" si="746"/>
        <v>0</v>
      </c>
      <c r="OG56" s="119">
        <f>OF56/OF42</f>
        <v>0</v>
      </c>
      <c r="OH56" s="98">
        <f>OH42*OG56</f>
        <v>0</v>
      </c>
      <c r="OI56" s="116">
        <f t="shared" si="747"/>
        <v>0</v>
      </c>
      <c r="OJ56" s="90">
        <f>OJ42</f>
        <v>3163.33</v>
      </c>
      <c r="OK56" s="117">
        <f t="shared" si="748"/>
        <v>0</v>
      </c>
      <c r="OL56" s="98">
        <f t="shared" si="749"/>
        <v>0</v>
      </c>
      <c r="OM56" s="98"/>
      <c r="ON56" s="118"/>
      <c r="OO56" s="119">
        <f t="shared" si="750"/>
        <v>0</v>
      </c>
      <c r="OP56" s="231">
        <f t="shared" si="751"/>
        <v>0</v>
      </c>
      <c r="OQ56" s="119">
        <f>OP56/OP42</f>
        <v>0</v>
      </c>
      <c r="OR56" s="98">
        <f>OR42*OQ56</f>
        <v>0</v>
      </c>
      <c r="OS56" s="116">
        <f t="shared" si="752"/>
        <v>0</v>
      </c>
      <c r="OT56" s="90">
        <f>OT42</f>
        <v>2284.19</v>
      </c>
      <c r="OU56" s="117">
        <f t="shared" si="753"/>
        <v>0</v>
      </c>
      <c r="OV56" s="98">
        <f t="shared" si="754"/>
        <v>0</v>
      </c>
      <c r="OW56" s="98"/>
      <c r="OX56" s="118"/>
      <c r="OY56" s="119">
        <f t="shared" si="755"/>
        <v>0</v>
      </c>
      <c r="OZ56" s="231">
        <f t="shared" si="756"/>
        <v>0</v>
      </c>
      <c r="PA56" s="119">
        <f>OZ56/OZ42</f>
        <v>0</v>
      </c>
      <c r="PB56" s="98">
        <f>PB42*PA56</f>
        <v>0</v>
      </c>
      <c r="PC56" s="116">
        <f t="shared" si="757"/>
        <v>0</v>
      </c>
      <c r="PD56" s="90">
        <f>PD42</f>
        <v>3163.33</v>
      </c>
      <c r="PE56" s="117">
        <f t="shared" si="758"/>
        <v>0</v>
      </c>
      <c r="PF56" s="98">
        <f t="shared" si="759"/>
        <v>0</v>
      </c>
      <c r="PG56" s="98"/>
      <c r="PH56" s="118"/>
      <c r="PI56" s="119">
        <f t="shared" si="760"/>
        <v>0</v>
      </c>
      <c r="PJ56" s="231">
        <f t="shared" si="761"/>
        <v>0</v>
      </c>
      <c r="PK56" s="119">
        <f>PJ56/PJ42</f>
        <v>0</v>
      </c>
      <c r="PL56" s="98">
        <f>PL42*PK56</f>
        <v>0</v>
      </c>
      <c r="PM56" s="116">
        <f t="shared" si="762"/>
        <v>0</v>
      </c>
      <c r="PN56" s="90">
        <f>PN42</f>
        <v>3163.33</v>
      </c>
      <c r="PO56" s="117">
        <f t="shared" si="763"/>
        <v>0</v>
      </c>
      <c r="PP56" s="98">
        <f t="shared" si="764"/>
        <v>0</v>
      </c>
      <c r="PQ56" s="98"/>
      <c r="PR56" s="118"/>
      <c r="PS56" s="119">
        <f t="shared" si="765"/>
        <v>0</v>
      </c>
      <c r="PT56" s="231">
        <f t="shared" si="766"/>
        <v>0</v>
      </c>
      <c r="PU56" s="119">
        <f>PT56/PT42</f>
        <v>0</v>
      </c>
      <c r="PV56" s="98">
        <f>PV42*PU56</f>
        <v>0</v>
      </c>
      <c r="PW56" s="116">
        <f t="shared" si="767"/>
        <v>0</v>
      </c>
      <c r="PX56" s="90">
        <f>PX42</f>
        <v>3163.33</v>
      </c>
      <c r="PY56" s="117">
        <f t="shared" si="768"/>
        <v>0</v>
      </c>
      <c r="PZ56" s="98">
        <f t="shared" si="769"/>
        <v>0</v>
      </c>
      <c r="QA56" s="98"/>
      <c r="QB56" s="118"/>
      <c r="QC56" s="119">
        <f t="shared" si="770"/>
        <v>0</v>
      </c>
      <c r="QD56" s="231">
        <f t="shared" si="771"/>
        <v>0</v>
      </c>
      <c r="QE56" s="119" t="e">
        <f>QD56/QD42</f>
        <v>#DIV/0!</v>
      </c>
      <c r="QF56" s="98" t="e">
        <f>QF42*QE56</f>
        <v>#DIV/0!</v>
      </c>
      <c r="QG56" s="116">
        <f t="shared" si="772"/>
        <v>0</v>
      </c>
      <c r="QH56" s="90">
        <f>QH42</f>
        <v>0</v>
      </c>
      <c r="QI56" s="117">
        <f t="shared" si="773"/>
        <v>0</v>
      </c>
      <c r="QJ56" s="98">
        <f t="shared" si="774"/>
        <v>0</v>
      </c>
      <c r="QK56" s="98"/>
      <c r="QL56" s="118"/>
      <c r="QM56" s="119">
        <f t="shared" si="775"/>
        <v>0</v>
      </c>
      <c r="QN56" s="231">
        <f t="shared" si="776"/>
        <v>0</v>
      </c>
      <c r="QO56" s="119">
        <f>QN56/QN42</f>
        <v>0</v>
      </c>
      <c r="QP56" s="98">
        <f>QP42*QO56</f>
        <v>0</v>
      </c>
      <c r="QQ56" s="116">
        <f t="shared" si="777"/>
        <v>0</v>
      </c>
      <c r="QR56" s="90">
        <f>QR42</f>
        <v>3163.33</v>
      </c>
      <c r="QS56" s="117">
        <f t="shared" si="778"/>
        <v>0</v>
      </c>
      <c r="QT56" s="98">
        <f t="shared" si="779"/>
        <v>0</v>
      </c>
      <c r="QU56" s="98"/>
      <c r="QV56" s="118"/>
      <c r="QW56" s="119">
        <f t="shared" si="780"/>
        <v>0</v>
      </c>
      <c r="QX56" s="231">
        <f t="shared" si="781"/>
        <v>0</v>
      </c>
      <c r="QY56" s="119">
        <f>QX56/QX42</f>
        <v>0</v>
      </c>
      <c r="QZ56" s="98">
        <f>QZ42*QY56</f>
        <v>0</v>
      </c>
      <c r="RA56" s="116">
        <f t="shared" si="782"/>
        <v>0</v>
      </c>
      <c r="RB56" s="90">
        <f>RB42</f>
        <v>2644.05</v>
      </c>
      <c r="RC56" s="117">
        <f t="shared" si="783"/>
        <v>0</v>
      </c>
      <c r="RD56" s="98">
        <f t="shared" si="784"/>
        <v>0</v>
      </c>
      <c r="RE56" s="98"/>
      <c r="RF56" s="118"/>
      <c r="RG56" s="119">
        <f t="shared" si="785"/>
        <v>0</v>
      </c>
      <c r="RH56" s="231">
        <f t="shared" si="786"/>
        <v>0</v>
      </c>
      <c r="RI56" s="119">
        <f>RH56/RH42</f>
        <v>0</v>
      </c>
      <c r="RJ56" s="98">
        <f>RJ42*RI56</f>
        <v>0</v>
      </c>
      <c r="RK56" s="116">
        <f t="shared" si="787"/>
        <v>0</v>
      </c>
      <c r="RL56" s="90">
        <f>RL42</f>
        <v>3163.33</v>
      </c>
      <c r="RM56" s="117">
        <f t="shared" si="788"/>
        <v>0</v>
      </c>
      <c r="RN56" s="98">
        <f t="shared" si="789"/>
        <v>0</v>
      </c>
      <c r="RO56" s="98"/>
      <c r="RP56" s="118"/>
      <c r="RQ56" s="119">
        <f t="shared" si="790"/>
        <v>0</v>
      </c>
      <c r="RR56" s="231">
        <f t="shared" si="791"/>
        <v>42</v>
      </c>
      <c r="RS56" s="119">
        <f>RR56/RR42</f>
        <v>0.29787000000000002</v>
      </c>
      <c r="RT56" s="98">
        <f>RT42*RS56</f>
        <v>83.58</v>
      </c>
      <c r="RU56" s="116">
        <f t="shared" si="792"/>
        <v>1.99</v>
      </c>
      <c r="RV56" s="90">
        <f>RV42</f>
        <v>3163.33</v>
      </c>
      <c r="RW56" s="117">
        <f t="shared" si="793"/>
        <v>6295.0267000000003</v>
      </c>
      <c r="RX56" s="98">
        <f t="shared" si="794"/>
        <v>264391.12</v>
      </c>
      <c r="RY56" s="98"/>
      <c r="RZ56" s="118"/>
      <c r="SA56" s="119">
        <f t="shared" si="795"/>
        <v>1.46679</v>
      </c>
      <c r="SB56" s="231">
        <f t="shared" si="796"/>
        <v>0</v>
      </c>
      <c r="SC56" s="119">
        <f>SB56/SB42</f>
        <v>0</v>
      </c>
      <c r="SD56" s="98">
        <f>SD42*SC56</f>
        <v>0</v>
      </c>
      <c r="SE56" s="116">
        <f t="shared" si="797"/>
        <v>0</v>
      </c>
      <c r="SF56" s="90">
        <f>SF42</f>
        <v>3163.33</v>
      </c>
      <c r="SG56" s="117">
        <f t="shared" si="798"/>
        <v>0</v>
      </c>
      <c r="SH56" s="98">
        <f t="shared" si="799"/>
        <v>0</v>
      </c>
      <c r="SI56" s="98"/>
      <c r="SJ56" s="118"/>
      <c r="SK56" s="119">
        <f t="shared" si="800"/>
        <v>0</v>
      </c>
      <c r="SL56" s="231">
        <f t="shared" si="801"/>
        <v>0</v>
      </c>
      <c r="SM56" s="119">
        <f>SL56/SL42</f>
        <v>0</v>
      </c>
      <c r="SN56" s="98">
        <f>SN42*SM56</f>
        <v>0</v>
      </c>
      <c r="SO56" s="116">
        <f t="shared" si="802"/>
        <v>0</v>
      </c>
      <c r="SP56" s="90">
        <f>SP42</f>
        <v>0</v>
      </c>
      <c r="SQ56" s="117">
        <f t="shared" si="803"/>
        <v>0</v>
      </c>
      <c r="SR56" s="98">
        <f t="shared" si="804"/>
        <v>0</v>
      </c>
      <c r="SS56" s="98"/>
      <c r="ST56" s="118"/>
      <c r="SU56" s="119">
        <f t="shared" si="805"/>
        <v>0</v>
      </c>
      <c r="SV56" s="231">
        <f t="shared" si="806"/>
        <v>0</v>
      </c>
      <c r="SW56" s="119">
        <f>SV56/SV42</f>
        <v>0</v>
      </c>
      <c r="SX56" s="98">
        <f>SX42*SW56</f>
        <v>0</v>
      </c>
      <c r="SY56" s="116">
        <f t="shared" si="807"/>
        <v>0</v>
      </c>
      <c r="SZ56" s="90">
        <f>SZ42</f>
        <v>2644.05</v>
      </c>
      <c r="TA56" s="117">
        <f t="shared" si="808"/>
        <v>0</v>
      </c>
      <c r="TB56" s="98">
        <f t="shared" si="809"/>
        <v>0</v>
      </c>
      <c r="TC56" s="98"/>
      <c r="TD56" s="118"/>
      <c r="TE56" s="119">
        <f t="shared" si="810"/>
        <v>0</v>
      </c>
      <c r="TF56" s="231">
        <f t="shared" si="811"/>
        <v>0</v>
      </c>
      <c r="TG56" s="119">
        <f>TF56/TF42</f>
        <v>0</v>
      </c>
      <c r="TH56" s="98">
        <f>TH42*TG56</f>
        <v>0</v>
      </c>
      <c r="TI56" s="116">
        <f t="shared" si="812"/>
        <v>0</v>
      </c>
      <c r="TJ56" s="90">
        <f>TJ42</f>
        <v>3163.33</v>
      </c>
      <c r="TK56" s="117">
        <f t="shared" si="813"/>
        <v>0</v>
      </c>
      <c r="TL56" s="98">
        <f t="shared" si="814"/>
        <v>0</v>
      </c>
      <c r="TM56" s="98"/>
      <c r="TN56" s="118"/>
      <c r="TO56" s="119">
        <f t="shared" si="815"/>
        <v>0</v>
      </c>
      <c r="TP56" s="231">
        <f t="shared" si="816"/>
        <v>0</v>
      </c>
      <c r="TQ56" s="119">
        <f>TP56/TP42</f>
        <v>0</v>
      </c>
      <c r="TR56" s="98">
        <f>TR42*TQ56</f>
        <v>0</v>
      </c>
      <c r="TS56" s="116">
        <f t="shared" si="817"/>
        <v>0</v>
      </c>
      <c r="TT56" s="90">
        <f>TT42</f>
        <v>3163.33</v>
      </c>
      <c r="TU56" s="117">
        <f t="shared" si="818"/>
        <v>0</v>
      </c>
      <c r="TV56" s="98">
        <f t="shared" si="819"/>
        <v>0</v>
      </c>
      <c r="TW56" s="98"/>
      <c r="TX56" s="118"/>
      <c r="TY56" s="119">
        <f t="shared" si="820"/>
        <v>0</v>
      </c>
      <c r="TZ56" s="231">
        <f t="shared" si="821"/>
        <v>0</v>
      </c>
      <c r="UA56" s="119">
        <f>TZ56/TZ42</f>
        <v>0</v>
      </c>
      <c r="UB56" s="98">
        <f>UB42*UA56</f>
        <v>0</v>
      </c>
      <c r="UC56" s="116">
        <f t="shared" si="822"/>
        <v>0</v>
      </c>
      <c r="UD56" s="90">
        <f>UD42</f>
        <v>2644.05</v>
      </c>
      <c r="UE56" s="117">
        <f t="shared" si="823"/>
        <v>0</v>
      </c>
      <c r="UF56" s="98">
        <f t="shared" si="824"/>
        <v>0</v>
      </c>
      <c r="UG56" s="98"/>
      <c r="UH56" s="118"/>
      <c r="UI56" s="119">
        <f t="shared" si="825"/>
        <v>0</v>
      </c>
      <c r="UJ56" s="231">
        <f t="shared" si="826"/>
        <v>0</v>
      </c>
      <c r="UK56" s="119">
        <f>UJ56/UJ42</f>
        <v>0</v>
      </c>
      <c r="UL56" s="98">
        <f>UL42*UK56</f>
        <v>0</v>
      </c>
      <c r="UM56" s="116">
        <f t="shared" si="827"/>
        <v>0</v>
      </c>
      <c r="UN56" s="90">
        <f>UN42</f>
        <v>2644.05</v>
      </c>
      <c r="UO56" s="117">
        <f t="shared" si="828"/>
        <v>0</v>
      </c>
      <c r="UP56" s="98">
        <f t="shared" si="829"/>
        <v>0</v>
      </c>
      <c r="UQ56" s="98"/>
      <c r="UR56" s="118"/>
      <c r="US56" s="119">
        <f t="shared" si="830"/>
        <v>0</v>
      </c>
      <c r="UT56" s="231">
        <f t="shared" si="831"/>
        <v>0</v>
      </c>
      <c r="UU56" s="119">
        <f>UT56/UT42</f>
        <v>0</v>
      </c>
      <c r="UV56" s="98">
        <f>UV42*UU56</f>
        <v>0</v>
      </c>
      <c r="UW56" s="116">
        <f t="shared" si="832"/>
        <v>0</v>
      </c>
      <c r="UX56" s="90">
        <f>UX42</f>
        <v>2644.05</v>
      </c>
      <c r="UY56" s="117">
        <f t="shared" si="833"/>
        <v>0</v>
      </c>
      <c r="UZ56" s="98">
        <f t="shared" si="834"/>
        <v>0</v>
      </c>
      <c r="VA56" s="98"/>
      <c r="VB56" s="118"/>
      <c r="VC56" s="119">
        <f t="shared" si="835"/>
        <v>0</v>
      </c>
      <c r="VD56" s="231">
        <f t="shared" si="836"/>
        <v>0</v>
      </c>
      <c r="VE56" s="119">
        <f>VD56/VD42</f>
        <v>0</v>
      </c>
      <c r="VF56" s="98">
        <f>VF42*VE56</f>
        <v>0</v>
      </c>
      <c r="VG56" s="116">
        <f t="shared" si="837"/>
        <v>0</v>
      </c>
      <c r="VH56" s="90">
        <f>VH42</f>
        <v>2644.05</v>
      </c>
      <c r="VI56" s="117">
        <f t="shared" si="838"/>
        <v>0</v>
      </c>
      <c r="VJ56" s="98">
        <f t="shared" si="839"/>
        <v>0</v>
      </c>
      <c r="VK56" s="98"/>
      <c r="VL56" s="118"/>
      <c r="VM56" s="119">
        <f t="shared" si="840"/>
        <v>0</v>
      </c>
      <c r="VN56" s="231">
        <f t="shared" si="841"/>
        <v>0</v>
      </c>
      <c r="VO56" s="119">
        <f>VN56/VN42</f>
        <v>0</v>
      </c>
      <c r="VP56" s="98">
        <f>VP42*VO56</f>
        <v>0</v>
      </c>
      <c r="VQ56" s="116">
        <f t="shared" si="842"/>
        <v>0</v>
      </c>
      <c r="VR56" s="90">
        <f>VR42</f>
        <v>2644.05</v>
      </c>
      <c r="VS56" s="117">
        <f t="shared" si="843"/>
        <v>0</v>
      </c>
      <c r="VT56" s="98">
        <f t="shared" si="844"/>
        <v>0</v>
      </c>
      <c r="VU56" s="98"/>
      <c r="VV56" s="118"/>
      <c r="VW56" s="119">
        <f t="shared" si="845"/>
        <v>0</v>
      </c>
      <c r="VX56" s="231">
        <f t="shared" si="846"/>
        <v>0</v>
      </c>
      <c r="VY56" s="119">
        <f>VX56/VX42</f>
        <v>0</v>
      </c>
      <c r="VZ56" s="98">
        <f>VZ42*VY56</f>
        <v>0</v>
      </c>
      <c r="WA56" s="116">
        <f t="shared" si="847"/>
        <v>0</v>
      </c>
      <c r="WB56" s="90">
        <f>WB42</f>
        <v>2644.05</v>
      </c>
      <c r="WC56" s="117">
        <f t="shared" si="848"/>
        <v>0</v>
      </c>
      <c r="WD56" s="98">
        <f t="shared" si="849"/>
        <v>0</v>
      </c>
      <c r="WE56" s="98"/>
      <c r="WF56" s="118"/>
      <c r="WG56" s="119">
        <f t="shared" si="850"/>
        <v>0</v>
      </c>
      <c r="WH56" s="213">
        <f t="shared" si="851"/>
        <v>72</v>
      </c>
      <c r="WI56" s="119">
        <f>WH56/WH42</f>
        <v>5.9199999999999999E-3</v>
      </c>
      <c r="WJ56" s="98">
        <f>WJ42*WI56</f>
        <v>106.08</v>
      </c>
      <c r="WK56" s="116">
        <f t="shared" si="852"/>
        <v>1.47333333</v>
      </c>
      <c r="WL56" s="90">
        <f>WL42</f>
        <v>2912.92</v>
      </c>
      <c r="WM56" s="117">
        <f t="shared" si="853"/>
        <v>4291.7021199999999</v>
      </c>
      <c r="WN56" s="98">
        <f t="shared" si="854"/>
        <v>309002.55</v>
      </c>
      <c r="WO56" s="98"/>
      <c r="WP56" s="118"/>
    </row>
    <row r="57" spans="1:614" ht="24" x14ac:dyDescent="0.25">
      <c r="A57" s="5"/>
      <c r="B57" s="205" t="s">
        <v>1141</v>
      </c>
      <c r="C57" s="12"/>
      <c r="D57" s="12"/>
      <c r="E57" s="4" t="s">
        <v>35</v>
      </c>
      <c r="F57" s="231">
        <f t="shared" si="551"/>
        <v>0</v>
      </c>
      <c r="G57" s="119">
        <f>F57/F42</f>
        <v>0</v>
      </c>
      <c r="H57" s="98">
        <f>H42*G57</f>
        <v>0</v>
      </c>
      <c r="I57" s="116">
        <f t="shared" si="552"/>
        <v>0</v>
      </c>
      <c r="J57" s="90">
        <f>J42</f>
        <v>2644.05</v>
      </c>
      <c r="K57" s="117">
        <f t="shared" si="553"/>
        <v>0</v>
      </c>
      <c r="L57" s="98">
        <f t="shared" si="554"/>
        <v>0</v>
      </c>
      <c r="M57" s="98"/>
      <c r="N57" s="118"/>
      <c r="O57" s="119" t="e">
        <f t="shared" si="555"/>
        <v>#DIV/0!</v>
      </c>
      <c r="P57" s="231">
        <f t="shared" si="556"/>
        <v>0</v>
      </c>
      <c r="Q57" s="119">
        <f>P57/P42</f>
        <v>0</v>
      </c>
      <c r="R57" s="98">
        <f>R42*Q57</f>
        <v>0</v>
      </c>
      <c r="S57" s="116">
        <f t="shared" si="557"/>
        <v>0</v>
      </c>
      <c r="T57" s="90">
        <f>T42</f>
        <v>2644.05</v>
      </c>
      <c r="U57" s="117">
        <f t="shared" si="558"/>
        <v>0</v>
      </c>
      <c r="V57" s="98">
        <f t="shared" si="559"/>
        <v>0</v>
      </c>
      <c r="W57" s="98"/>
      <c r="X57" s="118"/>
      <c r="Y57" s="119" t="e">
        <f t="shared" si="560"/>
        <v>#DIV/0!</v>
      </c>
      <c r="Z57" s="231">
        <f t="shared" si="561"/>
        <v>0</v>
      </c>
      <c r="AA57" s="119">
        <f>Z57/Z42</f>
        <v>0</v>
      </c>
      <c r="AB57" s="98">
        <f>AB42*AA57</f>
        <v>0</v>
      </c>
      <c r="AC57" s="116">
        <f t="shared" si="562"/>
        <v>0</v>
      </c>
      <c r="AD57" s="90">
        <f>AD42</f>
        <v>2644.05</v>
      </c>
      <c r="AE57" s="117">
        <f t="shared" si="563"/>
        <v>0</v>
      </c>
      <c r="AF57" s="98">
        <f t="shared" si="564"/>
        <v>0</v>
      </c>
      <c r="AG57" s="98"/>
      <c r="AH57" s="118"/>
      <c r="AI57" s="119" t="e">
        <f t="shared" si="565"/>
        <v>#DIV/0!</v>
      </c>
      <c r="AJ57" s="231">
        <f t="shared" si="566"/>
        <v>0</v>
      </c>
      <c r="AK57" s="119">
        <f>AJ57/AJ42</f>
        <v>0</v>
      </c>
      <c r="AL57" s="98">
        <f>AL42*AK57</f>
        <v>0</v>
      </c>
      <c r="AM57" s="116">
        <f t="shared" si="567"/>
        <v>0</v>
      </c>
      <c r="AN57" s="90">
        <f>AN42</f>
        <v>2644.05</v>
      </c>
      <c r="AO57" s="117">
        <f t="shared" si="568"/>
        <v>0</v>
      </c>
      <c r="AP57" s="98">
        <f t="shared" si="569"/>
        <v>0</v>
      </c>
      <c r="AQ57" s="98"/>
      <c r="AR57" s="118"/>
      <c r="AS57" s="119" t="e">
        <f t="shared" si="570"/>
        <v>#DIV/0!</v>
      </c>
      <c r="AT57" s="231">
        <f t="shared" si="571"/>
        <v>0</v>
      </c>
      <c r="AU57" s="119">
        <f>AT57/AT42</f>
        <v>0</v>
      </c>
      <c r="AV57" s="98">
        <f>AV42*AU57</f>
        <v>0</v>
      </c>
      <c r="AW57" s="116">
        <f t="shared" si="572"/>
        <v>0</v>
      </c>
      <c r="AX57" s="90">
        <f>AX42</f>
        <v>2644.05</v>
      </c>
      <c r="AY57" s="117">
        <f t="shared" si="573"/>
        <v>0</v>
      </c>
      <c r="AZ57" s="98">
        <f t="shared" si="574"/>
        <v>0</v>
      </c>
      <c r="BA57" s="98"/>
      <c r="BB57" s="118"/>
      <c r="BC57" s="119" t="e">
        <f t="shared" si="575"/>
        <v>#DIV/0!</v>
      </c>
      <c r="BD57" s="231">
        <f t="shared" si="576"/>
        <v>0</v>
      </c>
      <c r="BE57" s="119" t="e">
        <f>BD57/BD42</f>
        <v>#DIV/0!</v>
      </c>
      <c r="BF57" s="98" t="e">
        <f>BF42*BE57</f>
        <v>#DIV/0!</v>
      </c>
      <c r="BG57" s="116">
        <f t="shared" si="577"/>
        <v>0</v>
      </c>
      <c r="BH57" s="90">
        <f>BH42</f>
        <v>0</v>
      </c>
      <c r="BI57" s="117">
        <f t="shared" si="578"/>
        <v>0</v>
      </c>
      <c r="BJ57" s="98">
        <f t="shared" si="579"/>
        <v>0</v>
      </c>
      <c r="BK57" s="98"/>
      <c r="BL57" s="118"/>
      <c r="BM57" s="119" t="e">
        <f t="shared" si="580"/>
        <v>#DIV/0!</v>
      </c>
      <c r="BN57" s="231">
        <f t="shared" si="581"/>
        <v>0</v>
      </c>
      <c r="BO57" s="119">
        <f>BN57/BN42</f>
        <v>0</v>
      </c>
      <c r="BP57" s="98">
        <f>BP42*BO57</f>
        <v>0</v>
      </c>
      <c r="BQ57" s="116">
        <f t="shared" si="582"/>
        <v>0</v>
      </c>
      <c r="BR57" s="90">
        <f>BR42</f>
        <v>3050</v>
      </c>
      <c r="BS57" s="117">
        <f t="shared" si="583"/>
        <v>0</v>
      </c>
      <c r="BT57" s="98">
        <f t="shared" si="584"/>
        <v>0</v>
      </c>
      <c r="BU57" s="98"/>
      <c r="BV57" s="118"/>
      <c r="BW57" s="119" t="e">
        <f t="shared" si="585"/>
        <v>#DIV/0!</v>
      </c>
      <c r="BX57" s="231">
        <f t="shared" si="586"/>
        <v>0</v>
      </c>
      <c r="BY57" s="119" t="e">
        <f>BX57/BX42</f>
        <v>#DIV/0!</v>
      </c>
      <c r="BZ57" s="98" t="e">
        <f>BZ42*BY57</f>
        <v>#DIV/0!</v>
      </c>
      <c r="CA57" s="116">
        <f t="shared" si="587"/>
        <v>0</v>
      </c>
      <c r="CB57" s="90">
        <f>CB42</f>
        <v>0</v>
      </c>
      <c r="CC57" s="117">
        <f t="shared" si="588"/>
        <v>0</v>
      </c>
      <c r="CD57" s="98">
        <f t="shared" si="589"/>
        <v>0</v>
      </c>
      <c r="CE57" s="98"/>
      <c r="CF57" s="118"/>
      <c r="CG57" s="119" t="e">
        <f t="shared" si="590"/>
        <v>#DIV/0!</v>
      </c>
      <c r="CH57" s="231">
        <f t="shared" si="591"/>
        <v>0</v>
      </c>
      <c r="CI57" s="119">
        <f>CH57/CH42</f>
        <v>0</v>
      </c>
      <c r="CJ57" s="98">
        <f>CJ42*CI57</f>
        <v>0</v>
      </c>
      <c r="CK57" s="116">
        <f t="shared" si="592"/>
        <v>0</v>
      </c>
      <c r="CL57" s="90">
        <f>CL42</f>
        <v>2644.05</v>
      </c>
      <c r="CM57" s="117">
        <f t="shared" si="593"/>
        <v>0</v>
      </c>
      <c r="CN57" s="98">
        <f t="shared" si="594"/>
        <v>0</v>
      </c>
      <c r="CO57" s="98"/>
      <c r="CP57" s="118"/>
      <c r="CQ57" s="119" t="e">
        <f t="shared" si="595"/>
        <v>#DIV/0!</v>
      </c>
      <c r="CR57" s="231">
        <f t="shared" si="596"/>
        <v>0</v>
      </c>
      <c r="CS57" s="119" t="e">
        <f>CR57/CR42</f>
        <v>#DIV/0!</v>
      </c>
      <c r="CT57" s="98" t="e">
        <f>CT42*CS57</f>
        <v>#DIV/0!</v>
      </c>
      <c r="CU57" s="116">
        <f t="shared" si="597"/>
        <v>0</v>
      </c>
      <c r="CV57" s="90">
        <f>CV42</f>
        <v>0</v>
      </c>
      <c r="CW57" s="117">
        <f t="shared" si="598"/>
        <v>0</v>
      </c>
      <c r="CX57" s="98">
        <f t="shared" si="599"/>
        <v>0</v>
      </c>
      <c r="CY57" s="98"/>
      <c r="CZ57" s="118"/>
      <c r="DA57" s="119" t="e">
        <f t="shared" si="600"/>
        <v>#DIV/0!</v>
      </c>
      <c r="DB57" s="231">
        <f t="shared" si="601"/>
        <v>0</v>
      </c>
      <c r="DC57" s="119">
        <f>DB57/DB42</f>
        <v>0</v>
      </c>
      <c r="DD57" s="98">
        <f>DD42*DC57</f>
        <v>0</v>
      </c>
      <c r="DE57" s="116">
        <f t="shared" si="602"/>
        <v>0</v>
      </c>
      <c r="DF57" s="90">
        <f>DF42</f>
        <v>3163.33</v>
      </c>
      <c r="DG57" s="117">
        <f t="shared" si="603"/>
        <v>0</v>
      </c>
      <c r="DH57" s="98">
        <f t="shared" si="604"/>
        <v>0</v>
      </c>
      <c r="DI57" s="98"/>
      <c r="DJ57" s="118"/>
      <c r="DK57" s="119" t="e">
        <f t="shared" si="605"/>
        <v>#DIV/0!</v>
      </c>
      <c r="DL57" s="231">
        <f t="shared" si="606"/>
        <v>0</v>
      </c>
      <c r="DM57" s="119">
        <f>DL57/DL42</f>
        <v>0</v>
      </c>
      <c r="DN57" s="98">
        <f>DN42*DM57</f>
        <v>0</v>
      </c>
      <c r="DO57" s="116">
        <f t="shared" si="607"/>
        <v>0</v>
      </c>
      <c r="DP57" s="90">
        <f>DP42</f>
        <v>3163.33</v>
      </c>
      <c r="DQ57" s="117">
        <f t="shared" si="608"/>
        <v>0</v>
      </c>
      <c r="DR57" s="98">
        <f t="shared" si="609"/>
        <v>0</v>
      </c>
      <c r="DS57" s="98"/>
      <c r="DT57" s="118"/>
      <c r="DU57" s="119" t="e">
        <f t="shared" si="610"/>
        <v>#DIV/0!</v>
      </c>
      <c r="DV57" s="231">
        <f t="shared" si="611"/>
        <v>0</v>
      </c>
      <c r="DW57" s="119">
        <f>DV57/DV42</f>
        <v>0</v>
      </c>
      <c r="DX57" s="98">
        <f>DX42*DW57</f>
        <v>0</v>
      </c>
      <c r="DY57" s="116">
        <f t="shared" si="612"/>
        <v>0</v>
      </c>
      <c r="DZ57" s="90">
        <f>DZ42</f>
        <v>3163.33</v>
      </c>
      <c r="EA57" s="117">
        <f t="shared" si="613"/>
        <v>0</v>
      </c>
      <c r="EB57" s="98">
        <f t="shared" si="614"/>
        <v>0</v>
      </c>
      <c r="EC57" s="98"/>
      <c r="ED57" s="118"/>
      <c r="EE57" s="119" t="e">
        <f t="shared" si="615"/>
        <v>#DIV/0!</v>
      </c>
      <c r="EF57" s="231">
        <f t="shared" si="616"/>
        <v>0</v>
      </c>
      <c r="EG57" s="119">
        <f>EF57/EF42</f>
        <v>0</v>
      </c>
      <c r="EH57" s="98">
        <f>EH42*EG57</f>
        <v>0</v>
      </c>
      <c r="EI57" s="116">
        <f t="shared" si="617"/>
        <v>0</v>
      </c>
      <c r="EJ57" s="90">
        <f>EJ42</f>
        <v>0</v>
      </c>
      <c r="EK57" s="117">
        <f t="shared" si="618"/>
        <v>0</v>
      </c>
      <c r="EL57" s="98">
        <f t="shared" si="619"/>
        <v>0</v>
      </c>
      <c r="EM57" s="98"/>
      <c r="EN57" s="118"/>
      <c r="EO57" s="119" t="e">
        <f t="shared" si="620"/>
        <v>#DIV/0!</v>
      </c>
      <c r="EP57" s="231">
        <f t="shared" si="621"/>
        <v>0</v>
      </c>
      <c r="EQ57" s="119">
        <f>EP57/EP42</f>
        <v>0</v>
      </c>
      <c r="ER57" s="98">
        <f>ER42*EQ57</f>
        <v>0</v>
      </c>
      <c r="ES57" s="116">
        <f t="shared" si="622"/>
        <v>0</v>
      </c>
      <c r="ET57" s="90">
        <f>ET42</f>
        <v>3163.33</v>
      </c>
      <c r="EU57" s="117">
        <f t="shared" si="623"/>
        <v>0</v>
      </c>
      <c r="EV57" s="98">
        <f t="shared" si="624"/>
        <v>0</v>
      </c>
      <c r="EW57" s="98"/>
      <c r="EX57" s="118"/>
      <c r="EY57" s="119" t="e">
        <f t="shared" si="625"/>
        <v>#DIV/0!</v>
      </c>
      <c r="EZ57" s="231">
        <f t="shared" si="626"/>
        <v>0</v>
      </c>
      <c r="FA57" s="119">
        <f>EZ57/EZ42</f>
        <v>0</v>
      </c>
      <c r="FB57" s="98">
        <f>FB42*FA57</f>
        <v>0</v>
      </c>
      <c r="FC57" s="116">
        <f t="shared" si="627"/>
        <v>0</v>
      </c>
      <c r="FD57" s="90">
        <f>FD42</f>
        <v>0</v>
      </c>
      <c r="FE57" s="117">
        <f t="shared" si="628"/>
        <v>0</v>
      </c>
      <c r="FF57" s="98">
        <f t="shared" si="629"/>
        <v>0</v>
      </c>
      <c r="FG57" s="98"/>
      <c r="FH57" s="118"/>
      <c r="FI57" s="119" t="e">
        <f t="shared" si="630"/>
        <v>#DIV/0!</v>
      </c>
      <c r="FJ57" s="231">
        <f t="shared" si="631"/>
        <v>0</v>
      </c>
      <c r="FK57" s="119">
        <f>FJ57/FJ42</f>
        <v>0</v>
      </c>
      <c r="FL57" s="98">
        <f>FL42*FK57</f>
        <v>0</v>
      </c>
      <c r="FM57" s="116">
        <f t="shared" si="632"/>
        <v>0</v>
      </c>
      <c r="FN57" s="90">
        <f>FN42</f>
        <v>2644.05</v>
      </c>
      <c r="FO57" s="117">
        <f t="shared" si="633"/>
        <v>0</v>
      </c>
      <c r="FP57" s="98">
        <f t="shared" si="634"/>
        <v>0</v>
      </c>
      <c r="FQ57" s="98"/>
      <c r="FR57" s="118"/>
      <c r="FS57" s="119" t="e">
        <f t="shared" si="635"/>
        <v>#DIV/0!</v>
      </c>
      <c r="FT57" s="231">
        <f t="shared" si="636"/>
        <v>0</v>
      </c>
      <c r="FU57" s="119">
        <f>FT57/FT42</f>
        <v>0</v>
      </c>
      <c r="FV57" s="98">
        <f>FV42*FU57</f>
        <v>0</v>
      </c>
      <c r="FW57" s="116">
        <f t="shared" si="637"/>
        <v>0</v>
      </c>
      <c r="FX57" s="90">
        <f>FX42</f>
        <v>3163.33</v>
      </c>
      <c r="FY57" s="117">
        <f t="shared" si="638"/>
        <v>0</v>
      </c>
      <c r="FZ57" s="98">
        <f t="shared" si="639"/>
        <v>0</v>
      </c>
      <c r="GA57" s="98"/>
      <c r="GB57" s="118"/>
      <c r="GC57" s="119" t="e">
        <f t="shared" si="640"/>
        <v>#DIV/0!</v>
      </c>
      <c r="GD57" s="231">
        <f t="shared" si="641"/>
        <v>0</v>
      </c>
      <c r="GE57" s="119">
        <f>GD57/GD42</f>
        <v>0</v>
      </c>
      <c r="GF57" s="98">
        <f>GF42*GE57</f>
        <v>0</v>
      </c>
      <c r="GG57" s="116">
        <f t="shared" si="642"/>
        <v>0</v>
      </c>
      <c r="GH57" s="90">
        <f>GH42</f>
        <v>3163.33</v>
      </c>
      <c r="GI57" s="117">
        <f t="shared" si="643"/>
        <v>0</v>
      </c>
      <c r="GJ57" s="98">
        <f t="shared" si="644"/>
        <v>0</v>
      </c>
      <c r="GK57" s="98"/>
      <c r="GL57" s="118"/>
      <c r="GM57" s="119" t="e">
        <f t="shared" si="645"/>
        <v>#DIV/0!</v>
      </c>
      <c r="GN57" s="231">
        <f t="shared" si="646"/>
        <v>0</v>
      </c>
      <c r="GO57" s="119">
        <f>GN57/GN42</f>
        <v>0</v>
      </c>
      <c r="GP57" s="98">
        <f>GP42*GO57</f>
        <v>0</v>
      </c>
      <c r="GQ57" s="116">
        <f t="shared" si="647"/>
        <v>0</v>
      </c>
      <c r="GR57" s="90">
        <f>GR42</f>
        <v>2644.05</v>
      </c>
      <c r="GS57" s="117">
        <f t="shared" si="648"/>
        <v>0</v>
      </c>
      <c r="GT57" s="98">
        <f t="shared" si="649"/>
        <v>0</v>
      </c>
      <c r="GU57" s="98"/>
      <c r="GV57" s="118"/>
      <c r="GW57" s="119" t="e">
        <f t="shared" si="650"/>
        <v>#DIV/0!</v>
      </c>
      <c r="GX57" s="231">
        <f t="shared" si="651"/>
        <v>0</v>
      </c>
      <c r="GY57" s="119">
        <f>GX57/GX42</f>
        <v>0</v>
      </c>
      <c r="GZ57" s="98">
        <f>GZ42*GY57</f>
        <v>0</v>
      </c>
      <c r="HA57" s="116">
        <f t="shared" si="652"/>
        <v>0</v>
      </c>
      <c r="HB57" s="90">
        <f>HB42</f>
        <v>2644.05</v>
      </c>
      <c r="HC57" s="117">
        <f t="shared" si="653"/>
        <v>0</v>
      </c>
      <c r="HD57" s="98">
        <f t="shared" si="654"/>
        <v>0</v>
      </c>
      <c r="HE57" s="98"/>
      <c r="HF57" s="118"/>
      <c r="HG57" s="119" t="e">
        <f t="shared" si="655"/>
        <v>#DIV/0!</v>
      </c>
      <c r="HH57" s="231">
        <f t="shared" si="656"/>
        <v>0</v>
      </c>
      <c r="HI57" s="119">
        <f>HH57/HH42</f>
        <v>0</v>
      </c>
      <c r="HJ57" s="98">
        <f>HJ42*HI57</f>
        <v>0</v>
      </c>
      <c r="HK57" s="116">
        <f t="shared" si="657"/>
        <v>0</v>
      </c>
      <c r="HL57" s="90">
        <f>HL42</f>
        <v>2644.05</v>
      </c>
      <c r="HM57" s="117">
        <f t="shared" si="658"/>
        <v>0</v>
      </c>
      <c r="HN57" s="98">
        <f t="shared" si="659"/>
        <v>0</v>
      </c>
      <c r="HO57" s="98"/>
      <c r="HP57" s="118"/>
      <c r="HQ57" s="119" t="e">
        <f t="shared" si="660"/>
        <v>#DIV/0!</v>
      </c>
      <c r="HR57" s="231">
        <f t="shared" si="661"/>
        <v>0</v>
      </c>
      <c r="HS57" s="119">
        <f>HR57/HR42</f>
        <v>0</v>
      </c>
      <c r="HT57" s="98">
        <f>HT42*HS57</f>
        <v>0</v>
      </c>
      <c r="HU57" s="116">
        <f t="shared" si="662"/>
        <v>0</v>
      </c>
      <c r="HV57" s="90">
        <f>HV42</f>
        <v>2644.05</v>
      </c>
      <c r="HW57" s="117">
        <f t="shared" si="663"/>
        <v>0</v>
      </c>
      <c r="HX57" s="98">
        <f t="shared" si="664"/>
        <v>0</v>
      </c>
      <c r="HY57" s="98"/>
      <c r="HZ57" s="118"/>
      <c r="IA57" s="119" t="e">
        <f t="shared" si="665"/>
        <v>#DIV/0!</v>
      </c>
      <c r="IB57" s="231">
        <f t="shared" si="666"/>
        <v>0</v>
      </c>
      <c r="IC57" s="119">
        <f>IB57/IB42</f>
        <v>0</v>
      </c>
      <c r="ID57" s="98">
        <f>ID42*IC57</f>
        <v>0</v>
      </c>
      <c r="IE57" s="116">
        <f t="shared" si="667"/>
        <v>0</v>
      </c>
      <c r="IF57" s="90">
        <f>IF42</f>
        <v>3163.33</v>
      </c>
      <c r="IG57" s="117">
        <f t="shared" si="668"/>
        <v>0</v>
      </c>
      <c r="IH57" s="98">
        <f t="shared" si="669"/>
        <v>0</v>
      </c>
      <c r="II57" s="98"/>
      <c r="IJ57" s="118"/>
      <c r="IK57" s="119" t="e">
        <f t="shared" si="670"/>
        <v>#DIV/0!</v>
      </c>
      <c r="IL57" s="231">
        <f t="shared" si="671"/>
        <v>0</v>
      </c>
      <c r="IM57" s="119">
        <f>IL57/IL42</f>
        <v>0</v>
      </c>
      <c r="IN57" s="98">
        <f>IN42*IM57</f>
        <v>0</v>
      </c>
      <c r="IO57" s="116">
        <f t="shared" si="672"/>
        <v>0</v>
      </c>
      <c r="IP57" s="90">
        <f>IP42</f>
        <v>3163.33</v>
      </c>
      <c r="IQ57" s="117">
        <f t="shared" si="673"/>
        <v>0</v>
      </c>
      <c r="IR57" s="98">
        <f t="shared" si="674"/>
        <v>0</v>
      </c>
      <c r="IS57" s="98"/>
      <c r="IT57" s="118"/>
      <c r="IU57" s="119" t="e">
        <f t="shared" si="675"/>
        <v>#DIV/0!</v>
      </c>
      <c r="IV57" s="231">
        <f t="shared" si="676"/>
        <v>0</v>
      </c>
      <c r="IW57" s="119">
        <f>IV57/IV42</f>
        <v>0</v>
      </c>
      <c r="IX57" s="98">
        <f>IX42*IW57</f>
        <v>0</v>
      </c>
      <c r="IY57" s="116">
        <f t="shared" si="677"/>
        <v>0</v>
      </c>
      <c r="IZ57" s="90">
        <f>IZ42</f>
        <v>3163.33</v>
      </c>
      <c r="JA57" s="117">
        <f t="shared" si="678"/>
        <v>0</v>
      </c>
      <c r="JB57" s="98">
        <f t="shared" si="679"/>
        <v>0</v>
      </c>
      <c r="JC57" s="98"/>
      <c r="JD57" s="118"/>
      <c r="JE57" s="119" t="e">
        <f t="shared" si="680"/>
        <v>#DIV/0!</v>
      </c>
      <c r="JF57" s="231">
        <f t="shared" si="681"/>
        <v>0</v>
      </c>
      <c r="JG57" s="119">
        <f>JF57/JF42</f>
        <v>0</v>
      </c>
      <c r="JH57" s="98">
        <f>JH42*JG57</f>
        <v>0</v>
      </c>
      <c r="JI57" s="116">
        <f t="shared" si="682"/>
        <v>0</v>
      </c>
      <c r="JJ57" s="90">
        <f>JJ42</f>
        <v>3158.77</v>
      </c>
      <c r="JK57" s="117">
        <f t="shared" si="683"/>
        <v>0</v>
      </c>
      <c r="JL57" s="98">
        <f t="shared" si="684"/>
        <v>0</v>
      </c>
      <c r="JM57" s="98"/>
      <c r="JN57" s="118"/>
      <c r="JO57" s="119" t="e">
        <f t="shared" si="685"/>
        <v>#DIV/0!</v>
      </c>
      <c r="JP57" s="231">
        <f t="shared" si="686"/>
        <v>0</v>
      </c>
      <c r="JQ57" s="119">
        <f>JP57/JP42</f>
        <v>0</v>
      </c>
      <c r="JR57" s="98">
        <f>JR42*JQ57</f>
        <v>0</v>
      </c>
      <c r="JS57" s="116">
        <f t="shared" si="687"/>
        <v>0</v>
      </c>
      <c r="JT57" s="90">
        <f>JT42</f>
        <v>3163.33</v>
      </c>
      <c r="JU57" s="117">
        <f t="shared" si="688"/>
        <v>0</v>
      </c>
      <c r="JV57" s="98">
        <f t="shared" si="689"/>
        <v>0</v>
      </c>
      <c r="JW57" s="98"/>
      <c r="JX57" s="118"/>
      <c r="JY57" s="119" t="e">
        <f t="shared" si="690"/>
        <v>#DIV/0!</v>
      </c>
      <c r="JZ57" s="231">
        <f t="shared" si="691"/>
        <v>0</v>
      </c>
      <c r="KA57" s="119" t="e">
        <f>JZ57/JZ42</f>
        <v>#DIV/0!</v>
      </c>
      <c r="KB57" s="98" t="e">
        <f>KB42*KA57</f>
        <v>#DIV/0!</v>
      </c>
      <c r="KC57" s="116">
        <f t="shared" si="692"/>
        <v>0</v>
      </c>
      <c r="KD57" s="90">
        <f>KD42</f>
        <v>0</v>
      </c>
      <c r="KE57" s="117">
        <f t="shared" si="693"/>
        <v>0</v>
      </c>
      <c r="KF57" s="98">
        <f t="shared" si="694"/>
        <v>0</v>
      </c>
      <c r="KG57" s="98"/>
      <c r="KH57" s="118"/>
      <c r="KI57" s="119" t="e">
        <f t="shared" si="695"/>
        <v>#DIV/0!</v>
      </c>
      <c r="KJ57" s="231">
        <f t="shared" si="696"/>
        <v>0</v>
      </c>
      <c r="KK57" s="119">
        <f>KJ57/KJ42</f>
        <v>0</v>
      </c>
      <c r="KL57" s="98">
        <f>KL42*KK57</f>
        <v>0</v>
      </c>
      <c r="KM57" s="116">
        <f t="shared" si="697"/>
        <v>0</v>
      </c>
      <c r="KN57" s="90">
        <f>KN42</f>
        <v>2644.05</v>
      </c>
      <c r="KO57" s="117">
        <f t="shared" si="698"/>
        <v>0</v>
      </c>
      <c r="KP57" s="98">
        <f t="shared" si="699"/>
        <v>0</v>
      </c>
      <c r="KQ57" s="98"/>
      <c r="KR57" s="118"/>
      <c r="KS57" s="119" t="e">
        <f t="shared" si="700"/>
        <v>#DIV/0!</v>
      </c>
      <c r="KT57" s="231">
        <f t="shared" si="701"/>
        <v>0</v>
      </c>
      <c r="KU57" s="119">
        <f>KT57/KT42</f>
        <v>0</v>
      </c>
      <c r="KV57" s="98">
        <f>KV42*KU57</f>
        <v>0</v>
      </c>
      <c r="KW57" s="116">
        <f t="shared" si="702"/>
        <v>0</v>
      </c>
      <c r="KX57" s="90">
        <f>KX42</f>
        <v>2644.05</v>
      </c>
      <c r="KY57" s="117">
        <f t="shared" si="703"/>
        <v>0</v>
      </c>
      <c r="KZ57" s="98">
        <f t="shared" si="704"/>
        <v>0</v>
      </c>
      <c r="LA57" s="98"/>
      <c r="LB57" s="118"/>
      <c r="LC57" s="119" t="e">
        <f t="shared" si="705"/>
        <v>#DIV/0!</v>
      </c>
      <c r="LD57" s="231">
        <f t="shared" si="706"/>
        <v>0</v>
      </c>
      <c r="LE57" s="119">
        <f>LD57/LD42</f>
        <v>0</v>
      </c>
      <c r="LF57" s="98">
        <f>LF42*LE57</f>
        <v>0</v>
      </c>
      <c r="LG57" s="116">
        <f t="shared" si="707"/>
        <v>0</v>
      </c>
      <c r="LH57" s="90">
        <f>LH42</f>
        <v>3163.33</v>
      </c>
      <c r="LI57" s="117">
        <f t="shared" si="708"/>
        <v>0</v>
      </c>
      <c r="LJ57" s="98">
        <f t="shared" si="709"/>
        <v>0</v>
      </c>
      <c r="LK57" s="98"/>
      <c r="LL57" s="118"/>
      <c r="LM57" s="119" t="e">
        <f t="shared" si="710"/>
        <v>#DIV/0!</v>
      </c>
      <c r="LN57" s="231">
        <f t="shared" si="711"/>
        <v>0</v>
      </c>
      <c r="LO57" s="119">
        <f>LN57/LN42</f>
        <v>0</v>
      </c>
      <c r="LP57" s="98">
        <f>LP42*LO57</f>
        <v>0</v>
      </c>
      <c r="LQ57" s="116">
        <f t="shared" si="712"/>
        <v>0</v>
      </c>
      <c r="LR57" s="90">
        <f>LR42</f>
        <v>2644.05</v>
      </c>
      <c r="LS57" s="117">
        <f t="shared" si="713"/>
        <v>0</v>
      </c>
      <c r="LT57" s="98">
        <f t="shared" si="714"/>
        <v>0</v>
      </c>
      <c r="LU57" s="98"/>
      <c r="LV57" s="118"/>
      <c r="LW57" s="119" t="e">
        <f t="shared" si="715"/>
        <v>#DIV/0!</v>
      </c>
      <c r="LX57" s="231">
        <f t="shared" si="716"/>
        <v>0</v>
      </c>
      <c r="LY57" s="119">
        <f>LX57/LX42</f>
        <v>0</v>
      </c>
      <c r="LZ57" s="98">
        <f>LZ42*LY57</f>
        <v>0</v>
      </c>
      <c r="MA57" s="116">
        <f t="shared" si="717"/>
        <v>0</v>
      </c>
      <c r="MB57" s="90">
        <f>MB42</f>
        <v>3163.33</v>
      </c>
      <c r="MC57" s="117">
        <f t="shared" si="718"/>
        <v>0</v>
      </c>
      <c r="MD57" s="98">
        <f t="shared" si="719"/>
        <v>0</v>
      </c>
      <c r="ME57" s="98"/>
      <c r="MF57" s="118"/>
      <c r="MG57" s="119" t="e">
        <f t="shared" si="720"/>
        <v>#DIV/0!</v>
      </c>
      <c r="MH57" s="231">
        <f t="shared" si="721"/>
        <v>0</v>
      </c>
      <c r="MI57" s="119">
        <f>MH57/MH42</f>
        <v>0</v>
      </c>
      <c r="MJ57" s="98">
        <f>MJ42*MI57</f>
        <v>0</v>
      </c>
      <c r="MK57" s="116">
        <f t="shared" si="722"/>
        <v>0</v>
      </c>
      <c r="ML57" s="90">
        <f>ML42</f>
        <v>2644.05</v>
      </c>
      <c r="MM57" s="117">
        <f t="shared" si="723"/>
        <v>0</v>
      </c>
      <c r="MN57" s="98">
        <f t="shared" si="724"/>
        <v>0</v>
      </c>
      <c r="MO57" s="98"/>
      <c r="MP57" s="118"/>
      <c r="MQ57" s="119" t="e">
        <f t="shared" si="725"/>
        <v>#DIV/0!</v>
      </c>
      <c r="MR57" s="231">
        <f t="shared" si="726"/>
        <v>0</v>
      </c>
      <c r="MS57" s="119">
        <f>MR57/MR42</f>
        <v>0</v>
      </c>
      <c r="MT57" s="98">
        <f>MT42*MS57</f>
        <v>0</v>
      </c>
      <c r="MU57" s="116">
        <f t="shared" si="727"/>
        <v>0</v>
      </c>
      <c r="MV57" s="90">
        <f>MV42</f>
        <v>3163.33</v>
      </c>
      <c r="MW57" s="117">
        <f t="shared" si="728"/>
        <v>0</v>
      </c>
      <c r="MX57" s="98">
        <f t="shared" si="729"/>
        <v>0</v>
      </c>
      <c r="MY57" s="98"/>
      <c r="MZ57" s="118"/>
      <c r="NA57" s="119" t="e">
        <f t="shared" si="730"/>
        <v>#DIV/0!</v>
      </c>
      <c r="NB57" s="231">
        <f t="shared" si="731"/>
        <v>0</v>
      </c>
      <c r="NC57" s="119">
        <f>NB57/NB42</f>
        <v>0</v>
      </c>
      <c r="ND57" s="98">
        <f>ND42*NC57</f>
        <v>0</v>
      </c>
      <c r="NE57" s="116">
        <f t="shared" si="732"/>
        <v>0</v>
      </c>
      <c r="NF57" s="90">
        <f>NF42</f>
        <v>2644.05</v>
      </c>
      <c r="NG57" s="117">
        <f t="shared" si="733"/>
        <v>0</v>
      </c>
      <c r="NH57" s="98">
        <f t="shared" si="734"/>
        <v>0</v>
      </c>
      <c r="NI57" s="98"/>
      <c r="NJ57" s="118"/>
      <c r="NK57" s="119" t="e">
        <f t="shared" si="735"/>
        <v>#DIV/0!</v>
      </c>
      <c r="NL57" s="231">
        <f t="shared" si="736"/>
        <v>0</v>
      </c>
      <c r="NM57" s="119">
        <f>NL57/NL42</f>
        <v>0</v>
      </c>
      <c r="NN57" s="98">
        <f>NN42*NM57</f>
        <v>0</v>
      </c>
      <c r="NO57" s="116">
        <f t="shared" si="737"/>
        <v>0</v>
      </c>
      <c r="NP57" s="90">
        <f>NP42</f>
        <v>3163.33</v>
      </c>
      <c r="NQ57" s="117">
        <f t="shared" si="738"/>
        <v>0</v>
      </c>
      <c r="NR57" s="98">
        <f t="shared" si="739"/>
        <v>0</v>
      </c>
      <c r="NS57" s="98"/>
      <c r="NT57" s="118"/>
      <c r="NU57" s="119" t="e">
        <f t="shared" si="740"/>
        <v>#DIV/0!</v>
      </c>
      <c r="NV57" s="231">
        <f t="shared" si="741"/>
        <v>0</v>
      </c>
      <c r="NW57" s="119">
        <f>NV57/NV42</f>
        <v>0</v>
      </c>
      <c r="NX57" s="98">
        <f>NX42*NW57</f>
        <v>0</v>
      </c>
      <c r="NY57" s="116">
        <f t="shared" si="742"/>
        <v>0</v>
      </c>
      <c r="NZ57" s="90">
        <f>NZ42</f>
        <v>3163.33</v>
      </c>
      <c r="OA57" s="117">
        <f t="shared" si="743"/>
        <v>0</v>
      </c>
      <c r="OB57" s="98">
        <f t="shared" si="744"/>
        <v>0</v>
      </c>
      <c r="OC57" s="98"/>
      <c r="OD57" s="118"/>
      <c r="OE57" s="119" t="e">
        <f t="shared" si="745"/>
        <v>#DIV/0!</v>
      </c>
      <c r="OF57" s="231">
        <f t="shared" si="746"/>
        <v>0</v>
      </c>
      <c r="OG57" s="119">
        <f>OF57/OF42</f>
        <v>0</v>
      </c>
      <c r="OH57" s="98">
        <f>OH42*OG57</f>
        <v>0</v>
      </c>
      <c r="OI57" s="116">
        <f t="shared" si="747"/>
        <v>0</v>
      </c>
      <c r="OJ57" s="90">
        <f>OJ42</f>
        <v>3163.33</v>
      </c>
      <c r="OK57" s="117">
        <f t="shared" si="748"/>
        <v>0</v>
      </c>
      <c r="OL57" s="98">
        <f t="shared" si="749"/>
        <v>0</v>
      </c>
      <c r="OM57" s="98"/>
      <c r="ON57" s="118"/>
      <c r="OO57" s="119" t="e">
        <f t="shared" si="750"/>
        <v>#DIV/0!</v>
      </c>
      <c r="OP57" s="231">
        <f t="shared" si="751"/>
        <v>0</v>
      </c>
      <c r="OQ57" s="119">
        <f>OP57/OP42</f>
        <v>0</v>
      </c>
      <c r="OR57" s="98">
        <f>OR42*OQ57</f>
        <v>0</v>
      </c>
      <c r="OS57" s="116">
        <f t="shared" si="752"/>
        <v>0</v>
      </c>
      <c r="OT57" s="90">
        <f>OT42</f>
        <v>2284.19</v>
      </c>
      <c r="OU57" s="117">
        <f t="shared" si="753"/>
        <v>0</v>
      </c>
      <c r="OV57" s="98">
        <f t="shared" si="754"/>
        <v>0</v>
      </c>
      <c r="OW57" s="98"/>
      <c r="OX57" s="118"/>
      <c r="OY57" s="119" t="e">
        <f t="shared" si="755"/>
        <v>#DIV/0!</v>
      </c>
      <c r="OZ57" s="231">
        <f t="shared" si="756"/>
        <v>0</v>
      </c>
      <c r="PA57" s="119">
        <f>OZ57/OZ42</f>
        <v>0</v>
      </c>
      <c r="PB57" s="98">
        <f>PB42*PA57</f>
        <v>0</v>
      </c>
      <c r="PC57" s="116">
        <f t="shared" si="757"/>
        <v>0</v>
      </c>
      <c r="PD57" s="90">
        <f>PD42</f>
        <v>3163.33</v>
      </c>
      <c r="PE57" s="117">
        <f t="shared" si="758"/>
        <v>0</v>
      </c>
      <c r="PF57" s="98">
        <f t="shared" si="759"/>
        <v>0</v>
      </c>
      <c r="PG57" s="98"/>
      <c r="PH57" s="118"/>
      <c r="PI57" s="119" t="e">
        <f t="shared" si="760"/>
        <v>#DIV/0!</v>
      </c>
      <c r="PJ57" s="231">
        <f t="shared" si="761"/>
        <v>0</v>
      </c>
      <c r="PK57" s="119">
        <f>PJ57/PJ42</f>
        <v>0</v>
      </c>
      <c r="PL57" s="98">
        <f>PL42*PK57</f>
        <v>0</v>
      </c>
      <c r="PM57" s="116">
        <f t="shared" si="762"/>
        <v>0</v>
      </c>
      <c r="PN57" s="90">
        <f>PN42</f>
        <v>3163.33</v>
      </c>
      <c r="PO57" s="117">
        <f t="shared" si="763"/>
        <v>0</v>
      </c>
      <c r="PP57" s="98">
        <f t="shared" si="764"/>
        <v>0</v>
      </c>
      <c r="PQ57" s="98"/>
      <c r="PR57" s="118"/>
      <c r="PS57" s="119" t="e">
        <f t="shared" si="765"/>
        <v>#DIV/0!</v>
      </c>
      <c r="PT57" s="231">
        <f t="shared" si="766"/>
        <v>0</v>
      </c>
      <c r="PU57" s="119">
        <f>PT57/PT42</f>
        <v>0</v>
      </c>
      <c r="PV57" s="98">
        <f>PV42*PU57</f>
        <v>0</v>
      </c>
      <c r="PW57" s="116">
        <f t="shared" si="767"/>
        <v>0</v>
      </c>
      <c r="PX57" s="90">
        <f>PX42</f>
        <v>3163.33</v>
      </c>
      <c r="PY57" s="117">
        <f t="shared" si="768"/>
        <v>0</v>
      </c>
      <c r="PZ57" s="98">
        <f t="shared" si="769"/>
        <v>0</v>
      </c>
      <c r="QA57" s="98"/>
      <c r="QB57" s="118"/>
      <c r="QC57" s="119" t="e">
        <f t="shared" si="770"/>
        <v>#DIV/0!</v>
      </c>
      <c r="QD57" s="231">
        <f t="shared" si="771"/>
        <v>0</v>
      </c>
      <c r="QE57" s="119" t="e">
        <f>QD57/QD42</f>
        <v>#DIV/0!</v>
      </c>
      <c r="QF57" s="98" t="e">
        <f>QF42*QE57</f>
        <v>#DIV/0!</v>
      </c>
      <c r="QG57" s="116">
        <f t="shared" si="772"/>
        <v>0</v>
      </c>
      <c r="QH57" s="90">
        <f>QH42</f>
        <v>0</v>
      </c>
      <c r="QI57" s="117">
        <f t="shared" si="773"/>
        <v>0</v>
      </c>
      <c r="QJ57" s="98">
        <f t="shared" si="774"/>
        <v>0</v>
      </c>
      <c r="QK57" s="98"/>
      <c r="QL57" s="118"/>
      <c r="QM57" s="119" t="e">
        <f t="shared" si="775"/>
        <v>#DIV/0!</v>
      </c>
      <c r="QN57" s="231">
        <f t="shared" si="776"/>
        <v>0</v>
      </c>
      <c r="QO57" s="119">
        <f>QN57/QN42</f>
        <v>0</v>
      </c>
      <c r="QP57" s="98">
        <f>QP42*QO57</f>
        <v>0</v>
      </c>
      <c r="QQ57" s="116">
        <f t="shared" si="777"/>
        <v>0</v>
      </c>
      <c r="QR57" s="90">
        <f>QR42</f>
        <v>3163.33</v>
      </c>
      <c r="QS57" s="117">
        <f t="shared" si="778"/>
        <v>0</v>
      </c>
      <c r="QT57" s="98">
        <f t="shared" si="779"/>
        <v>0</v>
      </c>
      <c r="QU57" s="98"/>
      <c r="QV57" s="118"/>
      <c r="QW57" s="119" t="e">
        <f t="shared" si="780"/>
        <v>#DIV/0!</v>
      </c>
      <c r="QX57" s="231">
        <f t="shared" si="781"/>
        <v>0</v>
      </c>
      <c r="QY57" s="119">
        <f>QX57/QX42</f>
        <v>0</v>
      </c>
      <c r="QZ57" s="98">
        <f>QZ42*QY57</f>
        <v>0</v>
      </c>
      <c r="RA57" s="116">
        <f t="shared" si="782"/>
        <v>0</v>
      </c>
      <c r="RB57" s="90">
        <f>RB42</f>
        <v>2644.05</v>
      </c>
      <c r="RC57" s="117">
        <f t="shared" si="783"/>
        <v>0</v>
      </c>
      <c r="RD57" s="98">
        <f t="shared" si="784"/>
        <v>0</v>
      </c>
      <c r="RE57" s="98"/>
      <c r="RF57" s="118"/>
      <c r="RG57" s="119" t="e">
        <f t="shared" si="785"/>
        <v>#DIV/0!</v>
      </c>
      <c r="RH57" s="231">
        <f t="shared" si="786"/>
        <v>0</v>
      </c>
      <c r="RI57" s="119">
        <f>RH57/RH42</f>
        <v>0</v>
      </c>
      <c r="RJ57" s="98">
        <f>RJ42*RI57</f>
        <v>0</v>
      </c>
      <c r="RK57" s="116">
        <f t="shared" si="787"/>
        <v>0</v>
      </c>
      <c r="RL57" s="90">
        <f>RL42</f>
        <v>3163.33</v>
      </c>
      <c r="RM57" s="117">
        <f t="shared" si="788"/>
        <v>0</v>
      </c>
      <c r="RN57" s="98">
        <f t="shared" si="789"/>
        <v>0</v>
      </c>
      <c r="RO57" s="98"/>
      <c r="RP57" s="118"/>
      <c r="RQ57" s="119" t="e">
        <f t="shared" si="790"/>
        <v>#DIV/0!</v>
      </c>
      <c r="RR57" s="231">
        <f t="shared" si="791"/>
        <v>0</v>
      </c>
      <c r="RS57" s="119">
        <f>RR57/RR42</f>
        <v>0</v>
      </c>
      <c r="RT57" s="98">
        <f>RT42*RS57</f>
        <v>0</v>
      </c>
      <c r="RU57" s="116">
        <f t="shared" si="792"/>
        <v>0</v>
      </c>
      <c r="RV57" s="90">
        <f>RV42</f>
        <v>3163.33</v>
      </c>
      <c r="RW57" s="117">
        <f t="shared" si="793"/>
        <v>0</v>
      </c>
      <c r="RX57" s="98">
        <f t="shared" si="794"/>
        <v>0</v>
      </c>
      <c r="RY57" s="98"/>
      <c r="RZ57" s="118"/>
      <c r="SA57" s="119" t="e">
        <f t="shared" si="795"/>
        <v>#DIV/0!</v>
      </c>
      <c r="SB57" s="231">
        <f t="shared" si="796"/>
        <v>0</v>
      </c>
      <c r="SC57" s="119">
        <f>SB57/SB42</f>
        <v>0</v>
      </c>
      <c r="SD57" s="98">
        <f>SD42*SC57</f>
        <v>0</v>
      </c>
      <c r="SE57" s="116">
        <f t="shared" si="797"/>
        <v>0</v>
      </c>
      <c r="SF57" s="90">
        <f>SF42</f>
        <v>3163.33</v>
      </c>
      <c r="SG57" s="117">
        <f t="shared" si="798"/>
        <v>0</v>
      </c>
      <c r="SH57" s="98">
        <f t="shared" si="799"/>
        <v>0</v>
      </c>
      <c r="SI57" s="98"/>
      <c r="SJ57" s="118"/>
      <c r="SK57" s="119" t="e">
        <f t="shared" si="800"/>
        <v>#DIV/0!</v>
      </c>
      <c r="SL57" s="231">
        <f t="shared" si="801"/>
        <v>0</v>
      </c>
      <c r="SM57" s="119">
        <f>SL57/SL42</f>
        <v>0</v>
      </c>
      <c r="SN57" s="98">
        <f>SN42*SM57</f>
        <v>0</v>
      </c>
      <c r="SO57" s="116">
        <f t="shared" si="802"/>
        <v>0</v>
      </c>
      <c r="SP57" s="90">
        <f>SP42</f>
        <v>0</v>
      </c>
      <c r="SQ57" s="117">
        <f t="shared" si="803"/>
        <v>0</v>
      </c>
      <c r="SR57" s="98">
        <f t="shared" si="804"/>
        <v>0</v>
      </c>
      <c r="SS57" s="98"/>
      <c r="ST57" s="118"/>
      <c r="SU57" s="119" t="e">
        <f t="shared" si="805"/>
        <v>#DIV/0!</v>
      </c>
      <c r="SV57" s="231">
        <f t="shared" si="806"/>
        <v>0</v>
      </c>
      <c r="SW57" s="119">
        <f>SV57/SV42</f>
        <v>0</v>
      </c>
      <c r="SX57" s="98">
        <f>SX42*SW57</f>
        <v>0</v>
      </c>
      <c r="SY57" s="116">
        <f t="shared" si="807"/>
        <v>0</v>
      </c>
      <c r="SZ57" s="90">
        <f>SZ42</f>
        <v>2644.05</v>
      </c>
      <c r="TA57" s="117">
        <f t="shared" si="808"/>
        <v>0</v>
      </c>
      <c r="TB57" s="98">
        <f t="shared" si="809"/>
        <v>0</v>
      </c>
      <c r="TC57" s="98"/>
      <c r="TD57" s="118"/>
      <c r="TE57" s="119" t="e">
        <f t="shared" si="810"/>
        <v>#DIV/0!</v>
      </c>
      <c r="TF57" s="231">
        <f t="shared" si="811"/>
        <v>0</v>
      </c>
      <c r="TG57" s="119">
        <f>TF57/TF42</f>
        <v>0</v>
      </c>
      <c r="TH57" s="98">
        <f>TH42*TG57</f>
        <v>0</v>
      </c>
      <c r="TI57" s="116">
        <f t="shared" si="812"/>
        <v>0</v>
      </c>
      <c r="TJ57" s="90">
        <f>TJ42</f>
        <v>3163.33</v>
      </c>
      <c r="TK57" s="117">
        <f t="shared" si="813"/>
        <v>0</v>
      </c>
      <c r="TL57" s="98">
        <f t="shared" si="814"/>
        <v>0</v>
      </c>
      <c r="TM57" s="98"/>
      <c r="TN57" s="118"/>
      <c r="TO57" s="119" t="e">
        <f t="shared" si="815"/>
        <v>#DIV/0!</v>
      </c>
      <c r="TP57" s="231">
        <f t="shared" si="816"/>
        <v>0</v>
      </c>
      <c r="TQ57" s="119">
        <f>TP57/TP42</f>
        <v>0</v>
      </c>
      <c r="TR57" s="98">
        <f>TR42*TQ57</f>
        <v>0</v>
      </c>
      <c r="TS57" s="116">
        <f t="shared" si="817"/>
        <v>0</v>
      </c>
      <c r="TT57" s="90">
        <f>TT42</f>
        <v>3163.33</v>
      </c>
      <c r="TU57" s="117">
        <f t="shared" si="818"/>
        <v>0</v>
      </c>
      <c r="TV57" s="98">
        <f t="shared" si="819"/>
        <v>0</v>
      </c>
      <c r="TW57" s="98"/>
      <c r="TX57" s="118"/>
      <c r="TY57" s="119" t="e">
        <f t="shared" si="820"/>
        <v>#DIV/0!</v>
      </c>
      <c r="TZ57" s="231">
        <f t="shared" si="821"/>
        <v>0</v>
      </c>
      <c r="UA57" s="119">
        <f>TZ57/TZ42</f>
        <v>0</v>
      </c>
      <c r="UB57" s="98">
        <f>UB42*UA57</f>
        <v>0</v>
      </c>
      <c r="UC57" s="116">
        <f t="shared" si="822"/>
        <v>0</v>
      </c>
      <c r="UD57" s="90">
        <f>UD42</f>
        <v>2644.05</v>
      </c>
      <c r="UE57" s="117">
        <f t="shared" si="823"/>
        <v>0</v>
      </c>
      <c r="UF57" s="98">
        <f t="shared" si="824"/>
        <v>0</v>
      </c>
      <c r="UG57" s="98"/>
      <c r="UH57" s="118"/>
      <c r="UI57" s="119" t="e">
        <f t="shared" si="825"/>
        <v>#DIV/0!</v>
      </c>
      <c r="UJ57" s="231">
        <f t="shared" si="826"/>
        <v>0</v>
      </c>
      <c r="UK57" s="119">
        <f>UJ57/UJ42</f>
        <v>0</v>
      </c>
      <c r="UL57" s="98">
        <f>UL42*UK57</f>
        <v>0</v>
      </c>
      <c r="UM57" s="116">
        <f t="shared" si="827"/>
        <v>0</v>
      </c>
      <c r="UN57" s="90">
        <f>UN42</f>
        <v>2644.05</v>
      </c>
      <c r="UO57" s="117">
        <f t="shared" si="828"/>
        <v>0</v>
      </c>
      <c r="UP57" s="98">
        <f t="shared" si="829"/>
        <v>0</v>
      </c>
      <c r="UQ57" s="98"/>
      <c r="UR57" s="118"/>
      <c r="US57" s="119" t="e">
        <f t="shared" si="830"/>
        <v>#DIV/0!</v>
      </c>
      <c r="UT57" s="231">
        <f t="shared" si="831"/>
        <v>0</v>
      </c>
      <c r="UU57" s="119">
        <f>UT57/UT42</f>
        <v>0</v>
      </c>
      <c r="UV57" s="98">
        <f>UV42*UU57</f>
        <v>0</v>
      </c>
      <c r="UW57" s="116">
        <f t="shared" si="832"/>
        <v>0</v>
      </c>
      <c r="UX57" s="90">
        <f>UX42</f>
        <v>2644.05</v>
      </c>
      <c r="UY57" s="117">
        <f t="shared" si="833"/>
        <v>0</v>
      </c>
      <c r="UZ57" s="98">
        <f t="shared" si="834"/>
        <v>0</v>
      </c>
      <c r="VA57" s="98"/>
      <c r="VB57" s="118"/>
      <c r="VC57" s="119" t="e">
        <f t="shared" si="835"/>
        <v>#DIV/0!</v>
      </c>
      <c r="VD57" s="231">
        <f t="shared" si="836"/>
        <v>0</v>
      </c>
      <c r="VE57" s="119">
        <f>VD57/VD42</f>
        <v>0</v>
      </c>
      <c r="VF57" s="98">
        <f>VF42*VE57</f>
        <v>0</v>
      </c>
      <c r="VG57" s="116">
        <f t="shared" si="837"/>
        <v>0</v>
      </c>
      <c r="VH57" s="90">
        <f>VH42</f>
        <v>2644.05</v>
      </c>
      <c r="VI57" s="117">
        <f t="shared" si="838"/>
        <v>0</v>
      </c>
      <c r="VJ57" s="98">
        <f t="shared" si="839"/>
        <v>0</v>
      </c>
      <c r="VK57" s="98"/>
      <c r="VL57" s="118"/>
      <c r="VM57" s="119" t="e">
        <f t="shared" si="840"/>
        <v>#DIV/0!</v>
      </c>
      <c r="VN57" s="231">
        <f t="shared" si="841"/>
        <v>0</v>
      </c>
      <c r="VO57" s="119">
        <f>VN57/VN42</f>
        <v>0</v>
      </c>
      <c r="VP57" s="98">
        <f>VP42*VO57</f>
        <v>0</v>
      </c>
      <c r="VQ57" s="116">
        <f t="shared" si="842"/>
        <v>0</v>
      </c>
      <c r="VR57" s="90">
        <f>VR42</f>
        <v>2644.05</v>
      </c>
      <c r="VS57" s="117">
        <f t="shared" si="843"/>
        <v>0</v>
      </c>
      <c r="VT57" s="98">
        <f t="shared" si="844"/>
        <v>0</v>
      </c>
      <c r="VU57" s="98"/>
      <c r="VV57" s="118"/>
      <c r="VW57" s="119" t="e">
        <f t="shared" si="845"/>
        <v>#DIV/0!</v>
      </c>
      <c r="VX57" s="231">
        <f t="shared" si="846"/>
        <v>0</v>
      </c>
      <c r="VY57" s="119">
        <f>VX57/VX42</f>
        <v>0</v>
      </c>
      <c r="VZ57" s="98">
        <f>VZ42*VY57</f>
        <v>0</v>
      </c>
      <c r="WA57" s="116">
        <f t="shared" si="847"/>
        <v>0</v>
      </c>
      <c r="WB57" s="90">
        <f>WB42</f>
        <v>2644.05</v>
      </c>
      <c r="WC57" s="117">
        <f t="shared" si="848"/>
        <v>0</v>
      </c>
      <c r="WD57" s="98">
        <f t="shared" si="849"/>
        <v>0</v>
      </c>
      <c r="WE57" s="98"/>
      <c r="WF57" s="118"/>
      <c r="WG57" s="119" t="e">
        <f t="shared" si="850"/>
        <v>#DIV/0!</v>
      </c>
      <c r="WH57" s="213">
        <f t="shared" si="851"/>
        <v>0</v>
      </c>
      <c r="WI57" s="119">
        <f>WH57/WH42</f>
        <v>0</v>
      </c>
      <c r="WJ57" s="98">
        <f>WJ42*WI57</f>
        <v>0</v>
      </c>
      <c r="WK57" s="116">
        <f t="shared" si="852"/>
        <v>0</v>
      </c>
      <c r="WL57" s="90">
        <f>WL42</f>
        <v>2912.92</v>
      </c>
      <c r="WM57" s="117">
        <f t="shared" si="853"/>
        <v>0</v>
      </c>
      <c r="WN57" s="98">
        <f t="shared" si="854"/>
        <v>0</v>
      </c>
      <c r="WO57" s="98"/>
      <c r="WP57" s="118"/>
    </row>
    <row r="58" spans="1:614" x14ac:dyDescent="0.25">
      <c r="A58" s="5" t="s">
        <v>44</v>
      </c>
      <c r="B58" s="14" t="s">
        <v>45</v>
      </c>
      <c r="C58" s="14"/>
      <c r="D58" s="14"/>
      <c r="E58" s="4" t="s">
        <v>33</v>
      </c>
      <c r="F58" s="18">
        <f>SUM(F60:F73)</f>
        <v>288</v>
      </c>
      <c r="G58" s="4"/>
      <c r="H58" s="92">
        <v>3120</v>
      </c>
      <c r="I58" s="116">
        <f>IF(F58&gt;0,H58/F58,0)</f>
        <v>10.83333333</v>
      </c>
      <c r="J58" s="98">
        <f>IF(M58&gt;0,M58/H58,0)</f>
        <v>57.88</v>
      </c>
      <c r="K58" s="117">
        <f>I58*J58</f>
        <v>627.03332999999998</v>
      </c>
      <c r="L58" s="98">
        <f>K58*F58</f>
        <v>180585.60000000001</v>
      </c>
      <c r="M58" s="92">
        <v>180585.60000000001</v>
      </c>
      <c r="N58" s="118">
        <f>M58-L58</f>
        <v>0</v>
      </c>
      <c r="O58" s="119">
        <f t="shared" si="555"/>
        <v>0.94974000000000003</v>
      </c>
      <c r="P58" s="18">
        <f>SUM(P60:P73)</f>
        <v>424</v>
      </c>
      <c r="Q58" s="4"/>
      <c r="R58" s="92">
        <v>6390</v>
      </c>
      <c r="S58" s="116">
        <f>IF(P58&gt;0,R58/P58,0)</f>
        <v>15.07075472</v>
      </c>
      <c r="T58" s="98">
        <f>IF(W58&gt;0,W58/R58,0)</f>
        <v>57.88</v>
      </c>
      <c r="U58" s="117">
        <f>S58*T58</f>
        <v>872.29528000000005</v>
      </c>
      <c r="V58" s="98">
        <f>U58*P58</f>
        <v>369853.2</v>
      </c>
      <c r="W58" s="92">
        <v>369853.2</v>
      </c>
      <c r="X58" s="118">
        <f>W58-V58</f>
        <v>0</v>
      </c>
      <c r="Y58" s="119">
        <f t="shared" si="560"/>
        <v>1.3212200000000001</v>
      </c>
      <c r="Z58" s="18">
        <f>SUM(Z60:Z73)</f>
        <v>286</v>
      </c>
      <c r="AA58" s="4"/>
      <c r="AB58" s="92">
        <v>3170</v>
      </c>
      <c r="AC58" s="116">
        <f>IF(Z58&gt;0,AB58/Z58,0)</f>
        <v>11.08391608</v>
      </c>
      <c r="AD58" s="98">
        <f>IF(AG58&gt;0,AG58/AB58,0)</f>
        <v>57.88</v>
      </c>
      <c r="AE58" s="117">
        <f>AC58*AD58</f>
        <v>641.53706</v>
      </c>
      <c r="AF58" s="98">
        <f>AE58*Z58</f>
        <v>183479.6</v>
      </c>
      <c r="AG58" s="92">
        <v>183479.6</v>
      </c>
      <c r="AH58" s="118">
        <f>AG58-AF58</f>
        <v>0</v>
      </c>
      <c r="AI58" s="119">
        <f t="shared" si="565"/>
        <v>0.97170000000000001</v>
      </c>
      <c r="AJ58" s="18">
        <f>SUM(AJ60:AJ73)</f>
        <v>261</v>
      </c>
      <c r="AK58" s="4"/>
      <c r="AL58" s="92">
        <v>2900</v>
      </c>
      <c r="AM58" s="116">
        <f>IF(AJ58&gt;0,AL58/AJ58,0)</f>
        <v>11.11111111</v>
      </c>
      <c r="AN58" s="98">
        <f>IF(AQ58&gt;0,AQ58/AL58,0)</f>
        <v>57.88</v>
      </c>
      <c r="AO58" s="117">
        <f>AM58*AN58</f>
        <v>643.11111000000005</v>
      </c>
      <c r="AP58" s="98">
        <f>AO58*AJ58</f>
        <v>167852</v>
      </c>
      <c r="AQ58" s="92">
        <v>167852</v>
      </c>
      <c r="AR58" s="118">
        <f>AQ58-AP58</f>
        <v>0</v>
      </c>
      <c r="AS58" s="119">
        <f t="shared" si="570"/>
        <v>0.97409000000000001</v>
      </c>
      <c r="AT58" s="18">
        <f>SUM(AT60:AT73)</f>
        <v>124</v>
      </c>
      <c r="AU58" s="4"/>
      <c r="AV58" s="92">
        <v>1180</v>
      </c>
      <c r="AW58" s="116">
        <f>IF(AT58&gt;0,AV58/AT58,0)</f>
        <v>9.5161290300000001</v>
      </c>
      <c r="AX58" s="98">
        <f>IF(BA58&gt;0,BA58/AV58,0)</f>
        <v>57.88</v>
      </c>
      <c r="AY58" s="117">
        <f>AW58*AX58</f>
        <v>550.79354999999998</v>
      </c>
      <c r="AZ58" s="98">
        <f>AY58*AT58</f>
        <v>68298.399999999994</v>
      </c>
      <c r="BA58" s="92">
        <v>68298.399999999994</v>
      </c>
      <c r="BB58" s="118">
        <f>BA58-AZ58</f>
        <v>0</v>
      </c>
      <c r="BC58" s="119">
        <f t="shared" si="575"/>
        <v>0.83426</v>
      </c>
      <c r="BD58" s="18">
        <f>SUM(BD60:BD73)</f>
        <v>0</v>
      </c>
      <c r="BE58" s="4"/>
      <c r="BF58" s="92">
        <f>6000-6000</f>
        <v>0</v>
      </c>
      <c r="BG58" s="116">
        <f>IF(BD58&gt;0,BF58/BD58,0)</f>
        <v>0</v>
      </c>
      <c r="BH58" s="98">
        <f>IF(BK58&gt;0,BK58/BF58,0)</f>
        <v>0</v>
      </c>
      <c r="BI58" s="117">
        <f>BG58*BH58</f>
        <v>0</v>
      </c>
      <c r="BJ58" s="98">
        <f>BI58*BD58</f>
        <v>0</v>
      </c>
      <c r="BK58" s="92">
        <f>347280-347280</f>
        <v>0</v>
      </c>
      <c r="BL58" s="118">
        <f>BK58-BJ58</f>
        <v>0</v>
      </c>
      <c r="BM58" s="119">
        <f t="shared" si="580"/>
        <v>0</v>
      </c>
      <c r="BN58" s="18">
        <f>SUM(BN60:BN73)</f>
        <v>158</v>
      </c>
      <c r="BO58" s="4"/>
      <c r="BP58" s="92">
        <v>1330</v>
      </c>
      <c r="BQ58" s="116">
        <f>IF(BN58&gt;0,BP58/BN58,0)</f>
        <v>8.4177215200000006</v>
      </c>
      <c r="BR58" s="98">
        <f>IF(BU58&gt;0,BU58/BP58,0)</f>
        <v>57.88</v>
      </c>
      <c r="BS58" s="117">
        <f>BQ58*BR58</f>
        <v>487.21771999999999</v>
      </c>
      <c r="BT58" s="98">
        <f>BS58*BN58</f>
        <v>76980.399999999994</v>
      </c>
      <c r="BU58" s="92">
        <v>76980.399999999994</v>
      </c>
      <c r="BV58" s="118">
        <f>BU58-BT58</f>
        <v>0</v>
      </c>
      <c r="BW58" s="119">
        <f t="shared" si="585"/>
        <v>0.73795999999999995</v>
      </c>
      <c r="BX58" s="18">
        <f>SUM(BX60:BX73)</f>
        <v>0</v>
      </c>
      <c r="BY58" s="4"/>
      <c r="BZ58" s="92">
        <f>6000-6000</f>
        <v>0</v>
      </c>
      <c r="CA58" s="116">
        <f>IF(BX58&gt;0,BZ58/BX58,0)</f>
        <v>0</v>
      </c>
      <c r="CB58" s="98">
        <f>IF(CE58&gt;0,CE58/BZ58,0)</f>
        <v>0</v>
      </c>
      <c r="CC58" s="117">
        <f>CA58*CB58</f>
        <v>0</v>
      </c>
      <c r="CD58" s="98">
        <f>CC58*BX58</f>
        <v>0</v>
      </c>
      <c r="CE58" s="92">
        <f>347280-347280</f>
        <v>0</v>
      </c>
      <c r="CF58" s="118">
        <f>CE58-CD58</f>
        <v>0</v>
      </c>
      <c r="CG58" s="119">
        <f t="shared" si="590"/>
        <v>0</v>
      </c>
      <c r="CH58" s="18">
        <f>SUM(CH60:CH73)</f>
        <v>159</v>
      </c>
      <c r="CI58" s="4"/>
      <c r="CJ58" s="92">
        <v>1090</v>
      </c>
      <c r="CK58" s="116">
        <f>IF(CH58&gt;0,CJ58/CH58,0)</f>
        <v>6.8553459099999996</v>
      </c>
      <c r="CL58" s="98">
        <f>IF(CO58&gt;0,CO58/CJ58,0)</f>
        <v>57.88</v>
      </c>
      <c r="CM58" s="117">
        <f>CK58*CL58</f>
        <v>396.78742</v>
      </c>
      <c r="CN58" s="98">
        <f>CM58*CH58</f>
        <v>63089.2</v>
      </c>
      <c r="CO58" s="92">
        <v>63089.2</v>
      </c>
      <c r="CP58" s="118">
        <f>CO58-CN58</f>
        <v>0</v>
      </c>
      <c r="CQ58" s="119">
        <f t="shared" si="595"/>
        <v>0.60099000000000002</v>
      </c>
      <c r="CR58" s="18">
        <f>SUM(CR60:CR73)</f>
        <v>0</v>
      </c>
      <c r="CS58" s="4"/>
      <c r="CT58" s="92"/>
      <c r="CU58" s="116">
        <f>IF(CR58&gt;0,CT58/CR58,0)</f>
        <v>0</v>
      </c>
      <c r="CV58" s="98">
        <f>IF(CY58&gt;0,CY58/CT58,0)</f>
        <v>0</v>
      </c>
      <c r="CW58" s="117">
        <f>CU58*CV58</f>
        <v>0</v>
      </c>
      <c r="CX58" s="98">
        <f>CW58*CR58</f>
        <v>0</v>
      </c>
      <c r="CY58" s="92"/>
      <c r="CZ58" s="118">
        <f>CY58-CX58</f>
        <v>0</v>
      </c>
      <c r="DA58" s="119">
        <f t="shared" si="600"/>
        <v>0</v>
      </c>
      <c r="DB58" s="18">
        <f>SUM(DB60:DB73)</f>
        <v>131</v>
      </c>
      <c r="DC58" s="4"/>
      <c r="DD58" s="92">
        <v>840</v>
      </c>
      <c r="DE58" s="116">
        <f>IF(DB58&gt;0,DD58/DB58,0)</f>
        <v>6.4122137400000003</v>
      </c>
      <c r="DF58" s="98">
        <f>IF(DI58&gt;0,DI58/DD58,0)</f>
        <v>57.88</v>
      </c>
      <c r="DG58" s="117">
        <f>DE58*DF58</f>
        <v>371.13893000000002</v>
      </c>
      <c r="DH58" s="98">
        <f>DG58*DB58</f>
        <v>48619.199999999997</v>
      </c>
      <c r="DI58" s="92">
        <v>48619.199999999997</v>
      </c>
      <c r="DJ58" s="118">
        <f>DI58-DH58</f>
        <v>0</v>
      </c>
      <c r="DK58" s="119">
        <f t="shared" si="605"/>
        <v>0.56215000000000004</v>
      </c>
      <c r="DL58" s="18">
        <f>SUM(DL60:DL73)</f>
        <v>273</v>
      </c>
      <c r="DM58" s="4"/>
      <c r="DN58" s="92">
        <v>3260</v>
      </c>
      <c r="DO58" s="116">
        <f>IF(DL58&gt;0,DN58/DL58,0)</f>
        <v>11.941391940000001</v>
      </c>
      <c r="DP58" s="98">
        <f>IF(DS58&gt;0,DS58/DN58,0)</f>
        <v>57.88</v>
      </c>
      <c r="DQ58" s="117">
        <f>DO58*DP58</f>
        <v>691.16777000000002</v>
      </c>
      <c r="DR58" s="98">
        <f>DQ58*DL58</f>
        <v>188688.8</v>
      </c>
      <c r="DS58" s="92">
        <v>188688.8</v>
      </c>
      <c r="DT58" s="118">
        <f>DS58-DR58</f>
        <v>0</v>
      </c>
      <c r="DU58" s="119">
        <f t="shared" si="610"/>
        <v>1.04688</v>
      </c>
      <c r="DV58" s="18">
        <f>SUM(DV60:DV73)</f>
        <v>134</v>
      </c>
      <c r="DW58" s="4"/>
      <c r="DX58" s="92">
        <v>1370</v>
      </c>
      <c r="DY58" s="116">
        <f>IF(DV58&gt;0,DX58/DV58,0)</f>
        <v>10.223880599999999</v>
      </c>
      <c r="DZ58" s="98">
        <f>IF(EC58&gt;0,EC58/DX58,0)</f>
        <v>57.88</v>
      </c>
      <c r="EA58" s="117">
        <f>DY58*DZ58</f>
        <v>591.75820999999996</v>
      </c>
      <c r="EB58" s="98">
        <f>EA58*DV58</f>
        <v>79295.600000000006</v>
      </c>
      <c r="EC58" s="92">
        <v>79295.600000000006</v>
      </c>
      <c r="ED58" s="118">
        <f>EC58-EB58</f>
        <v>0</v>
      </c>
      <c r="EE58" s="119">
        <f t="shared" si="615"/>
        <v>0.89631000000000005</v>
      </c>
      <c r="EF58" s="18">
        <f>SUM(EF60:EF73)</f>
        <v>51</v>
      </c>
      <c r="EG58" s="4"/>
      <c r="EH58" s="92">
        <v>750</v>
      </c>
      <c r="EI58" s="116">
        <f>IF(EF58&gt;0,EH58/EF58,0)</f>
        <v>14.70588235</v>
      </c>
      <c r="EJ58" s="98">
        <f>IF(EM58&gt;0,EM58/EH58,0)</f>
        <v>57.88</v>
      </c>
      <c r="EK58" s="117">
        <f>EI58*EJ58</f>
        <v>851.17646999999999</v>
      </c>
      <c r="EL58" s="98">
        <f>EK58*EF58</f>
        <v>43410</v>
      </c>
      <c r="EM58" s="92">
        <v>43410</v>
      </c>
      <c r="EN58" s="118">
        <f>EM58-EL58</f>
        <v>0</v>
      </c>
      <c r="EO58" s="119">
        <f t="shared" si="620"/>
        <v>1.2892300000000001</v>
      </c>
      <c r="EP58" s="18">
        <f>SUM(EP60:EP73)</f>
        <v>176</v>
      </c>
      <c r="EQ58" s="4"/>
      <c r="ER58" s="92">
        <v>1380</v>
      </c>
      <c r="ES58" s="116">
        <f>IF(EP58&gt;0,ER58/EP58,0)</f>
        <v>7.8409090900000002</v>
      </c>
      <c r="ET58" s="98">
        <f>IF(EW58&gt;0,EW58/ER58,0)</f>
        <v>57.88</v>
      </c>
      <c r="EU58" s="117">
        <f>ES58*ET58</f>
        <v>453.83181999999999</v>
      </c>
      <c r="EV58" s="98">
        <f>EU58*EP58</f>
        <v>79874.399999999994</v>
      </c>
      <c r="EW58" s="92">
        <v>79874.399999999994</v>
      </c>
      <c r="EX58" s="118">
        <f>EW58-EV58</f>
        <v>0</v>
      </c>
      <c r="EY58" s="119">
        <f t="shared" si="625"/>
        <v>0.68740000000000001</v>
      </c>
      <c r="EZ58" s="18">
        <f>SUM(EZ60:EZ73)</f>
        <v>221</v>
      </c>
      <c r="FA58" s="4"/>
      <c r="FB58" s="92">
        <v>3170</v>
      </c>
      <c r="FC58" s="116">
        <f>IF(EZ58&gt;0,FB58/EZ58,0)</f>
        <v>14.3438914</v>
      </c>
      <c r="FD58" s="98">
        <f>IF(FG58&gt;0,FG58/FB58,0)</f>
        <v>57.88</v>
      </c>
      <c r="FE58" s="117">
        <f>FC58*FD58</f>
        <v>830.22442999999998</v>
      </c>
      <c r="FF58" s="98">
        <f>FE58*EZ58</f>
        <v>183479.6</v>
      </c>
      <c r="FG58" s="92">
        <v>183479.6</v>
      </c>
      <c r="FH58" s="118">
        <f>FG58-FF58</f>
        <v>0</v>
      </c>
      <c r="FI58" s="119">
        <f t="shared" si="630"/>
        <v>1.2575000000000001</v>
      </c>
      <c r="FJ58" s="18">
        <f>SUM(FJ60:FJ73)</f>
        <v>107</v>
      </c>
      <c r="FK58" s="4"/>
      <c r="FL58" s="92">
        <v>1000</v>
      </c>
      <c r="FM58" s="116">
        <f>IF(FJ58&gt;0,FL58/FJ58,0)</f>
        <v>9.34579439</v>
      </c>
      <c r="FN58" s="98">
        <f>IF(FQ58&gt;0,FQ58/FL58,0)</f>
        <v>57.88</v>
      </c>
      <c r="FO58" s="117">
        <f>FM58*FN58</f>
        <v>540.93457999999998</v>
      </c>
      <c r="FP58" s="98">
        <f>FO58*FJ58</f>
        <v>57880</v>
      </c>
      <c r="FQ58" s="92">
        <v>57880</v>
      </c>
      <c r="FR58" s="118">
        <f>FQ58-FP58</f>
        <v>0</v>
      </c>
      <c r="FS58" s="119">
        <f t="shared" si="635"/>
        <v>0.81933</v>
      </c>
      <c r="FT58" s="18">
        <f>SUM(FT60:FT73)</f>
        <v>173</v>
      </c>
      <c r="FU58" s="4"/>
      <c r="FV58" s="92">
        <v>1400</v>
      </c>
      <c r="FW58" s="116">
        <f>IF(FT58&gt;0,FV58/FT58,0)</f>
        <v>8.0924855499999993</v>
      </c>
      <c r="FX58" s="98">
        <f>IF(GA58&gt;0,GA58/FV58,0)</f>
        <v>57.88</v>
      </c>
      <c r="FY58" s="117">
        <f>FW58*FX58</f>
        <v>468.39305999999999</v>
      </c>
      <c r="FZ58" s="98">
        <f>FY58*FT58</f>
        <v>81032</v>
      </c>
      <c r="GA58" s="92">
        <v>81032</v>
      </c>
      <c r="GB58" s="118">
        <f>GA58-FZ58</f>
        <v>0</v>
      </c>
      <c r="GC58" s="119">
        <f t="shared" si="640"/>
        <v>0.70945000000000003</v>
      </c>
      <c r="GD58" s="18">
        <f>SUM(GD60:GD73)</f>
        <v>309</v>
      </c>
      <c r="GE58" s="4"/>
      <c r="GF58" s="92">
        <v>2820</v>
      </c>
      <c r="GG58" s="116">
        <f>IF(GD58&gt;0,GF58/GD58,0)</f>
        <v>9.1262135900000008</v>
      </c>
      <c r="GH58" s="98">
        <f>IF(GK58&gt;0,GK58/GF58,0)</f>
        <v>57.88</v>
      </c>
      <c r="GI58" s="117">
        <f>GG58*GH58</f>
        <v>528.22523999999999</v>
      </c>
      <c r="GJ58" s="98">
        <f>GI58*GD58</f>
        <v>163221.6</v>
      </c>
      <c r="GK58" s="92">
        <v>163221.6</v>
      </c>
      <c r="GL58" s="118">
        <f>GK58-GJ58</f>
        <v>0</v>
      </c>
      <c r="GM58" s="119">
        <f t="shared" si="645"/>
        <v>0.80008000000000001</v>
      </c>
      <c r="GN58" s="18">
        <f>SUM(GN60:GN73)</f>
        <v>154</v>
      </c>
      <c r="GO58" s="4"/>
      <c r="GP58" s="92">
        <v>1560</v>
      </c>
      <c r="GQ58" s="116">
        <f>IF(GN58&gt;0,GP58/GN58,0)</f>
        <v>10.12987013</v>
      </c>
      <c r="GR58" s="98">
        <f>IF(GU58&gt;0,GU58/GP58,0)</f>
        <v>57.88</v>
      </c>
      <c r="GS58" s="117">
        <f>GQ58*GR58</f>
        <v>586.31687999999997</v>
      </c>
      <c r="GT58" s="98">
        <f>GS58*GN58</f>
        <v>90292.800000000003</v>
      </c>
      <c r="GU58" s="92">
        <v>90292.800000000003</v>
      </c>
      <c r="GV58" s="118">
        <f>GU58-GT58</f>
        <v>0</v>
      </c>
      <c r="GW58" s="119">
        <f t="shared" si="650"/>
        <v>0.88807000000000003</v>
      </c>
      <c r="GX58" s="18">
        <f>SUM(GX60:GX73)</f>
        <v>95</v>
      </c>
      <c r="GY58" s="4"/>
      <c r="GZ58" s="92">
        <v>1240</v>
      </c>
      <c r="HA58" s="116">
        <f>IF(GX58&gt;0,GZ58/GX58,0)</f>
        <v>13.05263158</v>
      </c>
      <c r="HB58" s="98">
        <f>IF(HE58&gt;0,HE58/GZ58,0)</f>
        <v>57.88</v>
      </c>
      <c r="HC58" s="117">
        <f>HA58*HB58</f>
        <v>755.48631999999998</v>
      </c>
      <c r="HD58" s="98">
        <f>HC58*GX58</f>
        <v>71771.199999999997</v>
      </c>
      <c r="HE58" s="92">
        <v>71771.199999999997</v>
      </c>
      <c r="HF58" s="118">
        <f>HE58-HD58</f>
        <v>0</v>
      </c>
      <c r="HG58" s="119">
        <f t="shared" si="655"/>
        <v>1.1443000000000001</v>
      </c>
      <c r="HH58" s="18">
        <f>SUM(HH60:HH73)</f>
        <v>165</v>
      </c>
      <c r="HI58" s="4"/>
      <c r="HJ58" s="92">
        <v>2200</v>
      </c>
      <c r="HK58" s="116">
        <f>IF(HH58&gt;0,HJ58/HH58,0)</f>
        <v>13.33333333</v>
      </c>
      <c r="HL58" s="98">
        <f>IF(HO58&gt;0,HO58/HJ58,0)</f>
        <v>57.88</v>
      </c>
      <c r="HM58" s="117">
        <f>HK58*HL58</f>
        <v>771.73333000000002</v>
      </c>
      <c r="HN58" s="98">
        <f>HM58*HH58</f>
        <v>127336</v>
      </c>
      <c r="HO58" s="92">
        <f>127336</f>
        <v>127336</v>
      </c>
      <c r="HP58" s="118">
        <f>HO58-HN58</f>
        <v>0</v>
      </c>
      <c r="HQ58" s="119">
        <f t="shared" si="660"/>
        <v>1.1689099999999999</v>
      </c>
      <c r="HR58" s="18">
        <f>SUM(HR60:HR73)</f>
        <v>277</v>
      </c>
      <c r="HS58" s="4"/>
      <c r="HT58" s="92">
        <v>1620</v>
      </c>
      <c r="HU58" s="116">
        <f>IF(HR58&gt;0,HT58/HR58,0)</f>
        <v>5.8483754499999998</v>
      </c>
      <c r="HV58" s="98">
        <f>IF(HY58&gt;0,HY58/HT58,0)</f>
        <v>57.88</v>
      </c>
      <c r="HW58" s="117">
        <f>HU58*HV58</f>
        <v>338.50396999999998</v>
      </c>
      <c r="HX58" s="98">
        <f>HW58*HR58</f>
        <v>93765.6</v>
      </c>
      <c r="HY58" s="92">
        <v>93765.6</v>
      </c>
      <c r="HZ58" s="118">
        <f>HY58-HX58</f>
        <v>0</v>
      </c>
      <c r="IA58" s="119">
        <f t="shared" si="665"/>
        <v>0.51271999999999995</v>
      </c>
      <c r="IB58" s="18">
        <f>SUM(IB60:IB73)</f>
        <v>480</v>
      </c>
      <c r="IC58" s="4"/>
      <c r="ID58" s="92">
        <v>4440</v>
      </c>
      <c r="IE58" s="116">
        <f>IF(IB58&gt;0,ID58/IB58,0)</f>
        <v>9.25</v>
      </c>
      <c r="IF58" s="98">
        <f>IF(II58&gt;0,II58/ID58,0)</f>
        <v>57.88</v>
      </c>
      <c r="IG58" s="117">
        <f>IE58*IF58</f>
        <v>535.39</v>
      </c>
      <c r="IH58" s="98">
        <f>IG58*IB58</f>
        <v>256987.2</v>
      </c>
      <c r="II58" s="92">
        <v>256987.2</v>
      </c>
      <c r="IJ58" s="118">
        <f>II58-IH58</f>
        <v>0</v>
      </c>
      <c r="IK58" s="119">
        <f t="shared" si="670"/>
        <v>0.81093000000000004</v>
      </c>
      <c r="IL58" s="18">
        <f>SUM(IL60:IL73)</f>
        <v>160</v>
      </c>
      <c r="IM58" s="4"/>
      <c r="IN58" s="92">
        <v>1730</v>
      </c>
      <c r="IO58" s="116">
        <f>IF(IL58&gt;0,IN58/IL58,0)</f>
        <v>10.8125</v>
      </c>
      <c r="IP58" s="98">
        <f>IF(IS58&gt;0,IS58/IN58,0)</f>
        <v>57.88</v>
      </c>
      <c r="IQ58" s="117">
        <f>IO58*IP58</f>
        <v>625.82749999999999</v>
      </c>
      <c r="IR58" s="98">
        <f>IQ58*IL58</f>
        <v>100132.4</v>
      </c>
      <c r="IS58" s="92">
        <v>100132.4</v>
      </c>
      <c r="IT58" s="118">
        <f>IS58-IR58</f>
        <v>0</v>
      </c>
      <c r="IU58" s="119">
        <f t="shared" si="675"/>
        <v>0.94791000000000003</v>
      </c>
      <c r="IV58" s="18">
        <f>SUM(IV60:IV73)</f>
        <v>109</v>
      </c>
      <c r="IW58" s="4"/>
      <c r="IX58" s="92">
        <v>900</v>
      </c>
      <c r="IY58" s="116">
        <f>IF(IV58&gt;0,IX58/IV58,0)</f>
        <v>8.2568807300000007</v>
      </c>
      <c r="IZ58" s="98">
        <f>IF(JC58&gt;0,JC58/IX58,0)</f>
        <v>57.88</v>
      </c>
      <c r="JA58" s="117">
        <f>IY58*IZ58</f>
        <v>477.90825999999998</v>
      </c>
      <c r="JB58" s="98">
        <f>JA58*IV58</f>
        <v>52092</v>
      </c>
      <c r="JC58" s="92">
        <v>52092</v>
      </c>
      <c r="JD58" s="118">
        <f>JC58-JB58</f>
        <v>0</v>
      </c>
      <c r="JE58" s="119">
        <f t="shared" si="680"/>
        <v>0.72385999999999995</v>
      </c>
      <c r="JF58" s="18">
        <f>SUM(JF60:JF73)</f>
        <v>266</v>
      </c>
      <c r="JG58" s="4"/>
      <c r="JH58" s="92">
        <v>2940</v>
      </c>
      <c r="JI58" s="116">
        <f>IF(JF58&gt;0,JH58/JF58,0)</f>
        <v>11.05263158</v>
      </c>
      <c r="JJ58" s="98">
        <f>IF(JM58&gt;0,JM58/JH58,0)</f>
        <v>57.88</v>
      </c>
      <c r="JK58" s="117">
        <f>JI58*JJ58</f>
        <v>639.72631999999999</v>
      </c>
      <c r="JL58" s="98">
        <f>JK58*JF58</f>
        <v>170167.2</v>
      </c>
      <c r="JM58" s="92">
        <v>170167.2</v>
      </c>
      <c r="JN58" s="118">
        <f>JM58-JL58</f>
        <v>0</v>
      </c>
      <c r="JO58" s="119">
        <f t="shared" si="685"/>
        <v>0.96896000000000004</v>
      </c>
      <c r="JP58" s="18">
        <f>SUM(JP60:JP73)</f>
        <v>272</v>
      </c>
      <c r="JQ58" s="4"/>
      <c r="JR58" s="92">
        <v>3720</v>
      </c>
      <c r="JS58" s="116">
        <f>IF(JP58&gt;0,JR58/JP58,0)</f>
        <v>13.676470589999999</v>
      </c>
      <c r="JT58" s="98">
        <f>IF(JW58&gt;0,JW58/JR58,0)</f>
        <v>57.88</v>
      </c>
      <c r="JU58" s="117">
        <f>JS58*JT58</f>
        <v>791.59411999999998</v>
      </c>
      <c r="JV58" s="98">
        <f>JU58*JP58</f>
        <v>215313.6</v>
      </c>
      <c r="JW58" s="92">
        <v>215313.6</v>
      </c>
      <c r="JX58" s="118">
        <f>JW58-JV58</f>
        <v>0</v>
      </c>
      <c r="JY58" s="119">
        <f t="shared" si="690"/>
        <v>1.19899</v>
      </c>
      <c r="JZ58" s="18">
        <f>SUM(JZ60:JZ73)</f>
        <v>0</v>
      </c>
      <c r="KA58" s="4"/>
      <c r="KB58" s="92"/>
      <c r="KC58" s="116">
        <f>IF(JZ58&gt;0,KB58/JZ58,0)</f>
        <v>0</v>
      </c>
      <c r="KD58" s="98">
        <f>IF(KG58&gt;0,KG58/KB58,0)</f>
        <v>0</v>
      </c>
      <c r="KE58" s="117">
        <f>KC58*KD58</f>
        <v>0</v>
      </c>
      <c r="KF58" s="98">
        <f>KE58*JZ58</f>
        <v>0</v>
      </c>
      <c r="KG58" s="92"/>
      <c r="KH58" s="118">
        <f>KG58-KF58</f>
        <v>0</v>
      </c>
      <c r="KI58" s="119">
        <f t="shared" si="695"/>
        <v>0</v>
      </c>
      <c r="KJ58" s="18">
        <f>SUM(KJ60:KJ73)</f>
        <v>163</v>
      </c>
      <c r="KK58" s="4"/>
      <c r="KL58" s="92">
        <v>2400</v>
      </c>
      <c r="KM58" s="116">
        <f>IF(KJ58&gt;0,KL58/KJ58,0)</f>
        <v>14.72392638</v>
      </c>
      <c r="KN58" s="98">
        <f>IF(KQ58&gt;0,KQ58/KL58,0)</f>
        <v>57.88</v>
      </c>
      <c r="KO58" s="117">
        <f>KM58*KN58</f>
        <v>852.22086000000002</v>
      </c>
      <c r="KP58" s="98">
        <f>KO58*KJ58</f>
        <v>138912</v>
      </c>
      <c r="KQ58" s="92">
        <v>138912</v>
      </c>
      <c r="KR58" s="118">
        <f>KQ58-KP58</f>
        <v>0</v>
      </c>
      <c r="KS58" s="119">
        <f t="shared" si="700"/>
        <v>1.2908200000000001</v>
      </c>
      <c r="KT58" s="18">
        <f>SUM(KT60:KT73)</f>
        <v>343</v>
      </c>
      <c r="KU58" s="4"/>
      <c r="KV58" s="92">
        <v>4202</v>
      </c>
      <c r="KW58" s="116">
        <f>IF(KT58&gt;0,KV58/KT58,0)</f>
        <v>12.250728860000001</v>
      </c>
      <c r="KX58" s="98">
        <f>IF(LA58&gt;0,LA58/KV58,0)</f>
        <v>57.88</v>
      </c>
      <c r="KY58" s="117">
        <f>KW58*KX58</f>
        <v>709.07218999999998</v>
      </c>
      <c r="KZ58" s="98">
        <f>KY58*KT58</f>
        <v>243211.76</v>
      </c>
      <c r="LA58" s="92">
        <v>243211.76</v>
      </c>
      <c r="LB58" s="118">
        <f>LA58-KZ58</f>
        <v>0</v>
      </c>
      <c r="LC58" s="119">
        <f t="shared" si="705"/>
        <v>1.0740000000000001</v>
      </c>
      <c r="LD58" s="18">
        <f>SUM(LD60:LD73)</f>
        <v>286</v>
      </c>
      <c r="LE58" s="4"/>
      <c r="LF58" s="92">
        <v>2900</v>
      </c>
      <c r="LG58" s="116">
        <f>IF(LD58&gt;0,LF58/LD58,0)</f>
        <v>10.13986014</v>
      </c>
      <c r="LH58" s="98">
        <f>IF(LK58&gt;0,LK58/LF58,0)</f>
        <v>57.88</v>
      </c>
      <c r="LI58" s="117">
        <f>LG58*LH58</f>
        <v>586.89509999999996</v>
      </c>
      <c r="LJ58" s="98">
        <f>LI58*LD58</f>
        <v>167852</v>
      </c>
      <c r="LK58" s="92">
        <v>167852</v>
      </c>
      <c r="LL58" s="118">
        <f>LK58-LJ58</f>
        <v>0</v>
      </c>
      <c r="LM58" s="119">
        <f t="shared" si="710"/>
        <v>0.88893999999999995</v>
      </c>
      <c r="LN58" s="18">
        <f>SUM(LN60:LN73)</f>
        <v>248</v>
      </c>
      <c r="LO58" s="4"/>
      <c r="LP58" s="92">
        <v>2210</v>
      </c>
      <c r="LQ58" s="116">
        <f>IF(LN58&gt;0,LP58/LN58,0)</f>
        <v>8.9112903200000009</v>
      </c>
      <c r="LR58" s="98">
        <f>IF(LU58&gt;0,LU58/LP58,0)</f>
        <v>57.88</v>
      </c>
      <c r="LS58" s="117">
        <f>LQ58*LR58</f>
        <v>515.78548000000001</v>
      </c>
      <c r="LT58" s="98">
        <f>LS58*LN58</f>
        <v>127914.8</v>
      </c>
      <c r="LU58" s="92">
        <v>127914.8</v>
      </c>
      <c r="LV58" s="118">
        <f>LU58-LT58</f>
        <v>0</v>
      </c>
      <c r="LW58" s="119">
        <f t="shared" si="715"/>
        <v>0.78122999999999998</v>
      </c>
      <c r="LX58" s="18">
        <f>SUM(LX60:LX73)</f>
        <v>116</v>
      </c>
      <c r="LY58" s="4"/>
      <c r="LZ58" s="92">
        <v>700</v>
      </c>
      <c r="MA58" s="116">
        <f>IF(LX58&gt;0,LZ58/LX58,0)</f>
        <v>6.0344827600000004</v>
      </c>
      <c r="MB58" s="98">
        <f>IF(ME58&gt;0,ME58/LZ58,0)</f>
        <v>57.88</v>
      </c>
      <c r="MC58" s="117">
        <f>MA58*MB58</f>
        <v>349.27586000000002</v>
      </c>
      <c r="MD58" s="98">
        <f>MC58*LX58</f>
        <v>40516</v>
      </c>
      <c r="ME58" s="92">
        <v>40516</v>
      </c>
      <c r="MF58" s="118">
        <f>ME58-MD58</f>
        <v>0</v>
      </c>
      <c r="MG58" s="119">
        <f t="shared" si="720"/>
        <v>0.52903</v>
      </c>
      <c r="MH58" s="18">
        <f>SUM(MH60:MH73)</f>
        <v>145</v>
      </c>
      <c r="MI58" s="4"/>
      <c r="MJ58" s="92">
        <v>2260</v>
      </c>
      <c r="MK58" s="116">
        <f>IF(MH58&gt;0,MJ58/MH58,0)</f>
        <v>15.586206900000001</v>
      </c>
      <c r="ML58" s="98">
        <f>IF(MO58&gt;0,MO58/MJ58,0)</f>
        <v>57.88</v>
      </c>
      <c r="MM58" s="117">
        <f>MK58*ML58</f>
        <v>902.12965999999994</v>
      </c>
      <c r="MN58" s="98">
        <f>MM58*MH58</f>
        <v>130808.8</v>
      </c>
      <c r="MO58" s="92">
        <v>130808.8</v>
      </c>
      <c r="MP58" s="118">
        <f>MO58-MN58</f>
        <v>0</v>
      </c>
      <c r="MQ58" s="119">
        <f t="shared" si="725"/>
        <v>1.3664099999999999</v>
      </c>
      <c r="MR58" s="18">
        <f>SUM(MR60:MR73)</f>
        <v>314</v>
      </c>
      <c r="MS58" s="4"/>
      <c r="MT58" s="92">
        <v>3450</v>
      </c>
      <c r="MU58" s="116">
        <f>IF(MR58&gt;0,MT58/MR58,0)</f>
        <v>10.98726115</v>
      </c>
      <c r="MV58" s="98">
        <f>IF(MY58&gt;0,MY58/MT58,0)</f>
        <v>57.88</v>
      </c>
      <c r="MW58" s="117">
        <f>MU58*MV58</f>
        <v>635.94268</v>
      </c>
      <c r="MX58" s="98">
        <f>MW58*MR58</f>
        <v>199686</v>
      </c>
      <c r="MY58" s="92">
        <f>199686</f>
        <v>199686</v>
      </c>
      <c r="MZ58" s="118">
        <f>MY58-MX58</f>
        <v>0</v>
      </c>
      <c r="NA58" s="119">
        <f t="shared" si="730"/>
        <v>0.96323000000000003</v>
      </c>
      <c r="NB58" s="18">
        <f>SUM(NB60:NB73)</f>
        <v>101</v>
      </c>
      <c r="NC58" s="4"/>
      <c r="ND58" s="92">
        <v>1610</v>
      </c>
      <c r="NE58" s="116">
        <f>IF(NB58&gt;0,ND58/NB58,0)</f>
        <v>15.94059406</v>
      </c>
      <c r="NF58" s="98">
        <f>IF(NI58&gt;0,NI58/ND58,0)</f>
        <v>57.88</v>
      </c>
      <c r="NG58" s="117">
        <f>NE58*NF58</f>
        <v>922.64157999999998</v>
      </c>
      <c r="NH58" s="98">
        <f>NG58*NB58</f>
        <v>93186.8</v>
      </c>
      <c r="NI58" s="92">
        <v>93186.8</v>
      </c>
      <c r="NJ58" s="118">
        <f>NI58-NH58</f>
        <v>0</v>
      </c>
      <c r="NK58" s="119">
        <f t="shared" si="735"/>
        <v>1.3974800000000001</v>
      </c>
      <c r="NL58" s="18">
        <f>SUM(NL60:NL73)</f>
        <v>153</v>
      </c>
      <c r="NM58" s="4"/>
      <c r="NN58" s="92">
        <v>1220</v>
      </c>
      <c r="NO58" s="116">
        <f>IF(NL58&gt;0,NN58/NL58,0)</f>
        <v>7.9738562100000001</v>
      </c>
      <c r="NP58" s="98">
        <f>IF(NS58&gt;0,NS58/NN58,0)</f>
        <v>57.88</v>
      </c>
      <c r="NQ58" s="117">
        <f>NO58*NP58</f>
        <v>461.52679999999998</v>
      </c>
      <c r="NR58" s="98">
        <f>NQ58*NL58</f>
        <v>70613.600000000006</v>
      </c>
      <c r="NS58" s="92">
        <v>70613.600000000006</v>
      </c>
      <c r="NT58" s="118">
        <f>NS58-NR58</f>
        <v>0</v>
      </c>
      <c r="NU58" s="119">
        <f t="shared" si="740"/>
        <v>0.69904999999999995</v>
      </c>
      <c r="NV58" s="18">
        <f>SUM(NV60:NV73)</f>
        <v>482</v>
      </c>
      <c r="NW58" s="4"/>
      <c r="NX58" s="92">
        <v>4880</v>
      </c>
      <c r="NY58" s="116">
        <f>IF(NV58&gt;0,NX58/NV58,0)</f>
        <v>10.12448133</v>
      </c>
      <c r="NZ58" s="98">
        <f>IF(OC58&gt;0,OC58/NX58,0)</f>
        <v>57.88</v>
      </c>
      <c r="OA58" s="117">
        <f>NY58*NZ58</f>
        <v>586.00498000000005</v>
      </c>
      <c r="OB58" s="98">
        <f>OA58*NV58</f>
        <v>282454.40000000002</v>
      </c>
      <c r="OC58" s="92">
        <v>282454.40000000002</v>
      </c>
      <c r="OD58" s="118">
        <f>OC58-OB58</f>
        <v>0</v>
      </c>
      <c r="OE58" s="119">
        <f t="shared" si="745"/>
        <v>0.88758999999999999</v>
      </c>
      <c r="OF58" s="18">
        <f>SUM(OF60:OF73)</f>
        <v>175</v>
      </c>
      <c r="OG58" s="4"/>
      <c r="OH58" s="92">
        <v>1432</v>
      </c>
      <c r="OI58" s="116">
        <f>IF(OF58&gt;0,OH58/OF58,0)</f>
        <v>8.1828571399999994</v>
      </c>
      <c r="OJ58" s="98">
        <f>IF(OM58&gt;0,OM58/OH58,0)</f>
        <v>57.88</v>
      </c>
      <c r="OK58" s="117">
        <f>OI58*OJ58</f>
        <v>473.62376999999998</v>
      </c>
      <c r="OL58" s="98">
        <f>OK58*OF58</f>
        <v>82884.160000000003</v>
      </c>
      <c r="OM58" s="92">
        <v>82884.160000000003</v>
      </c>
      <c r="ON58" s="118">
        <f>OM58-OL58</f>
        <v>0</v>
      </c>
      <c r="OO58" s="119">
        <f t="shared" si="750"/>
        <v>0.71736999999999995</v>
      </c>
      <c r="OP58" s="18">
        <f>SUM(OP60:OP73)</f>
        <v>141</v>
      </c>
      <c r="OQ58" s="4"/>
      <c r="OR58" s="92">
        <v>1230</v>
      </c>
      <c r="OS58" s="116">
        <f>IF(OP58&gt;0,OR58/OP58,0)</f>
        <v>8.7234042600000006</v>
      </c>
      <c r="OT58" s="98">
        <f>IF(OW58&gt;0,OW58/OR58,0)</f>
        <v>57.88</v>
      </c>
      <c r="OU58" s="117">
        <f>OS58*OT58</f>
        <v>504.91064</v>
      </c>
      <c r="OV58" s="98">
        <f>OU58*OP58</f>
        <v>71192.399999999994</v>
      </c>
      <c r="OW58" s="92">
        <v>71192.399999999994</v>
      </c>
      <c r="OX58" s="118">
        <f>OW58-OV58</f>
        <v>0</v>
      </c>
      <c r="OY58" s="119">
        <f t="shared" si="755"/>
        <v>0.76476</v>
      </c>
      <c r="OZ58" s="18">
        <f>SUM(OZ60:OZ73)</f>
        <v>226</v>
      </c>
      <c r="PA58" s="4"/>
      <c r="PB58" s="92">
        <v>1854</v>
      </c>
      <c r="PC58" s="116">
        <f>IF(OZ58&gt;0,PB58/OZ58,0)</f>
        <v>8.2035398199999996</v>
      </c>
      <c r="PD58" s="98">
        <f>IF(PG58&gt;0,PG58/PB58,0)</f>
        <v>57.88</v>
      </c>
      <c r="PE58" s="117">
        <f>PC58*PD58</f>
        <v>474.82087999999999</v>
      </c>
      <c r="PF58" s="98">
        <f>PE58*OZ58</f>
        <v>107309.52</v>
      </c>
      <c r="PG58" s="92">
        <v>107309.52</v>
      </c>
      <c r="PH58" s="118">
        <f>PG58-PF58</f>
        <v>0</v>
      </c>
      <c r="PI58" s="119">
        <f t="shared" si="760"/>
        <v>0.71919</v>
      </c>
      <c r="PJ58" s="18">
        <f>SUM(PJ60:PJ73)</f>
        <v>67</v>
      </c>
      <c r="PK58" s="4"/>
      <c r="PL58" s="92">
        <v>1380</v>
      </c>
      <c r="PM58" s="116">
        <f>IF(PJ58&gt;0,PL58/PJ58,0)</f>
        <v>20.59701493</v>
      </c>
      <c r="PN58" s="98">
        <f>IF(PQ58&gt;0,PQ58/PL58,0)</f>
        <v>57.88</v>
      </c>
      <c r="PO58" s="117">
        <f>PM58*PN58</f>
        <v>1192.1552200000001</v>
      </c>
      <c r="PP58" s="98">
        <f>PO58*PJ58</f>
        <v>79874.399999999994</v>
      </c>
      <c r="PQ58" s="92">
        <v>79874.399999999994</v>
      </c>
      <c r="PR58" s="118">
        <f>PQ58-PP58</f>
        <v>0</v>
      </c>
      <c r="PS58" s="119">
        <f t="shared" si="765"/>
        <v>1.8057000000000001</v>
      </c>
      <c r="PT58" s="18">
        <f>SUM(PT60:PT73)</f>
        <v>147</v>
      </c>
      <c r="PU58" s="4"/>
      <c r="PV58" s="92">
        <v>2084</v>
      </c>
      <c r="PW58" s="116">
        <f>IF(PT58&gt;0,PV58/PT58,0)</f>
        <v>14.176870750000001</v>
      </c>
      <c r="PX58" s="98">
        <f>IF(QA58&gt;0,QA58/PV58,0)</f>
        <v>57.88</v>
      </c>
      <c r="PY58" s="117">
        <f>PW58*PX58</f>
        <v>820.55727999999999</v>
      </c>
      <c r="PZ58" s="98">
        <f>PY58*PT58</f>
        <v>120621.92</v>
      </c>
      <c r="QA58" s="92">
        <v>120621.92</v>
      </c>
      <c r="QB58" s="118">
        <f>QA58-PZ58</f>
        <v>0</v>
      </c>
      <c r="QC58" s="119">
        <f t="shared" si="770"/>
        <v>1.2428600000000001</v>
      </c>
      <c r="QD58" s="18">
        <f>SUM(QD60:QD73)</f>
        <v>0</v>
      </c>
      <c r="QE58" s="4"/>
      <c r="QF58" s="92"/>
      <c r="QG58" s="116">
        <f>IF(QD58&gt;0,QF58/QD58,0)</f>
        <v>0</v>
      </c>
      <c r="QH58" s="98">
        <f>IF(QK58&gt;0,QK58/QF58,0)</f>
        <v>0</v>
      </c>
      <c r="QI58" s="117">
        <f>QG58*QH58</f>
        <v>0</v>
      </c>
      <c r="QJ58" s="98">
        <f>QI58*QD58</f>
        <v>0</v>
      </c>
      <c r="QK58" s="92"/>
      <c r="QL58" s="118">
        <f>QK58-QJ58</f>
        <v>0</v>
      </c>
      <c r="QM58" s="119">
        <f t="shared" si="775"/>
        <v>0</v>
      </c>
      <c r="QN58" s="18">
        <f>SUM(QN60:QN73)</f>
        <v>244</v>
      </c>
      <c r="QO58" s="4"/>
      <c r="QP58" s="92">
        <v>1260</v>
      </c>
      <c r="QQ58" s="116">
        <f>IF(QN58&gt;0,QP58/QN58,0)</f>
        <v>5.1639344300000003</v>
      </c>
      <c r="QR58" s="98">
        <f>IF(QU58&gt;0,QU58/QP58,0)</f>
        <v>57.88</v>
      </c>
      <c r="QS58" s="117">
        <f>QQ58*QR58</f>
        <v>298.88852000000003</v>
      </c>
      <c r="QT58" s="98">
        <f>QS58*QN58</f>
        <v>72928.800000000003</v>
      </c>
      <c r="QU58" s="92">
        <v>72928.800000000003</v>
      </c>
      <c r="QV58" s="118">
        <f>QU58-QT58</f>
        <v>0</v>
      </c>
      <c r="QW58" s="119">
        <f t="shared" si="780"/>
        <v>0.45271</v>
      </c>
      <c r="QX58" s="18">
        <f>SUM(QX60:QX73)</f>
        <v>155</v>
      </c>
      <c r="QY58" s="4"/>
      <c r="QZ58" s="92">
        <v>1380</v>
      </c>
      <c r="RA58" s="116">
        <f>IF(QX58&gt;0,QZ58/QX58,0)</f>
        <v>8.9032258100000004</v>
      </c>
      <c r="RB58" s="98">
        <f>IF(RE58&gt;0,RE58/QZ58,0)</f>
        <v>57.88</v>
      </c>
      <c r="RC58" s="117">
        <f>RA58*RB58</f>
        <v>515.31871000000001</v>
      </c>
      <c r="RD58" s="98">
        <f>RC58*QX58</f>
        <v>79874.399999999994</v>
      </c>
      <c r="RE58" s="92">
        <v>79874.399999999994</v>
      </c>
      <c r="RF58" s="118">
        <f>RE58-RD58</f>
        <v>0</v>
      </c>
      <c r="RG58" s="119">
        <f t="shared" si="785"/>
        <v>0.78052999999999995</v>
      </c>
      <c r="RH58" s="18">
        <f>SUM(RH60:RH73)</f>
        <v>156</v>
      </c>
      <c r="RI58" s="4"/>
      <c r="RJ58" s="92">
        <v>1460</v>
      </c>
      <c r="RK58" s="116">
        <f>IF(RH58&gt;0,RJ58/RH58,0)</f>
        <v>9.3589743599999995</v>
      </c>
      <c r="RL58" s="98">
        <f>IF(RO58&gt;0,RO58/RJ58,0)</f>
        <v>57.88</v>
      </c>
      <c r="RM58" s="117">
        <f>RK58*RL58</f>
        <v>541.69744000000003</v>
      </c>
      <c r="RN58" s="98">
        <f>RM58*RH58</f>
        <v>84504.8</v>
      </c>
      <c r="RO58" s="92">
        <f>84504.8</f>
        <v>84504.8</v>
      </c>
      <c r="RP58" s="118">
        <f>RO58-RN58</f>
        <v>0</v>
      </c>
      <c r="RQ58" s="119">
        <f t="shared" si="790"/>
        <v>0.82047999999999999</v>
      </c>
      <c r="RR58" s="18">
        <f>SUM(RR60:RR73)</f>
        <v>141</v>
      </c>
      <c r="RS58" s="4"/>
      <c r="RT58" s="92">
        <v>1410</v>
      </c>
      <c r="RU58" s="116">
        <f>IF(RR58&gt;0,RT58/RR58,0)</f>
        <v>10</v>
      </c>
      <c r="RV58" s="98">
        <f>IF(RY58&gt;0,RY58/RT58,0)</f>
        <v>57.88</v>
      </c>
      <c r="RW58" s="117">
        <f>RU58*RV58</f>
        <v>578.79999999999995</v>
      </c>
      <c r="RX58" s="98">
        <f>RW58*RR58</f>
        <v>81610.8</v>
      </c>
      <c r="RY58" s="92">
        <v>81610.8</v>
      </c>
      <c r="RZ58" s="118">
        <f>RY58-RX58</f>
        <v>0</v>
      </c>
      <c r="SA58" s="119">
        <f t="shared" si="795"/>
        <v>0.87668000000000001</v>
      </c>
      <c r="SB58" s="18">
        <f>SUM(SB60:SB73)</f>
        <v>359</v>
      </c>
      <c r="SC58" s="4"/>
      <c r="SD58" s="92">
        <v>5350</v>
      </c>
      <c r="SE58" s="116">
        <f>IF(SB58&gt;0,SD58/SB58,0)</f>
        <v>14.90250696</v>
      </c>
      <c r="SF58" s="98">
        <f>IF(SI58&gt;0,SI58/SD58,0)</f>
        <v>57.88</v>
      </c>
      <c r="SG58" s="117">
        <f>SE58*SF58</f>
        <v>862.55709999999999</v>
      </c>
      <c r="SH58" s="98">
        <f>SG58*SB58</f>
        <v>309658</v>
      </c>
      <c r="SI58" s="92">
        <v>309658</v>
      </c>
      <c r="SJ58" s="118">
        <f>SI58-SH58</f>
        <v>0</v>
      </c>
      <c r="SK58" s="119">
        <f t="shared" si="800"/>
        <v>1.30647</v>
      </c>
      <c r="SL58" s="18">
        <f>SUM(SL60:SL73)</f>
        <v>84</v>
      </c>
      <c r="SM58" s="4"/>
      <c r="SN58" s="92">
        <v>1263</v>
      </c>
      <c r="SO58" s="116">
        <f>IF(SL58&gt;0,SN58/SL58,0)</f>
        <v>15.03571429</v>
      </c>
      <c r="SP58" s="98">
        <f>IF(SS58&gt;0,SS58/SN58,0)</f>
        <v>57.88</v>
      </c>
      <c r="SQ58" s="117">
        <f>SO58*SP58</f>
        <v>870.26714000000004</v>
      </c>
      <c r="SR58" s="98">
        <f>SQ58*SL58</f>
        <v>73102.44</v>
      </c>
      <c r="SS58" s="92">
        <v>73102.44</v>
      </c>
      <c r="ST58" s="118">
        <f>SS58-SR58</f>
        <v>0</v>
      </c>
      <c r="SU58" s="119">
        <f t="shared" si="805"/>
        <v>1.3181499999999999</v>
      </c>
      <c r="SV58" s="18">
        <f>SUM(SV60:SV73)</f>
        <v>299</v>
      </c>
      <c r="SW58" s="4"/>
      <c r="SX58" s="92">
        <v>3670</v>
      </c>
      <c r="SY58" s="116">
        <f>IF(SV58&gt;0,SX58/SV58,0)</f>
        <v>12.27424749</v>
      </c>
      <c r="SZ58" s="98">
        <f>IF(TC58&gt;0,TC58/SX58,0)</f>
        <v>57.88</v>
      </c>
      <c r="TA58" s="117">
        <f>SY58*SZ58</f>
        <v>710.43344000000002</v>
      </c>
      <c r="TB58" s="98">
        <f>TA58*SV58</f>
        <v>212419.6</v>
      </c>
      <c r="TC58" s="92">
        <v>212419.6</v>
      </c>
      <c r="TD58" s="118">
        <f>TC58-TB58</f>
        <v>0</v>
      </c>
      <c r="TE58" s="119">
        <f t="shared" si="810"/>
        <v>1.07606</v>
      </c>
      <c r="TF58" s="18">
        <f>SUM(TF60:TF73)</f>
        <v>265</v>
      </c>
      <c r="TG58" s="4"/>
      <c r="TH58" s="92">
        <v>3204</v>
      </c>
      <c r="TI58" s="116">
        <f>IF(TF58&gt;0,TH58/TF58,0)</f>
        <v>12.090566040000001</v>
      </c>
      <c r="TJ58" s="98">
        <f>IF(TM58&gt;0,TM58/TH58,0)</f>
        <v>57.88</v>
      </c>
      <c r="TK58" s="117">
        <f>TI58*TJ58</f>
        <v>699.80196000000001</v>
      </c>
      <c r="TL58" s="98">
        <f>TK58*TF58</f>
        <v>185447.52</v>
      </c>
      <c r="TM58" s="92">
        <v>185447.52</v>
      </c>
      <c r="TN58" s="118">
        <f>TM58-TL58</f>
        <v>0</v>
      </c>
      <c r="TO58" s="119">
        <f t="shared" si="815"/>
        <v>1.05996</v>
      </c>
      <c r="TP58" s="18">
        <f>SUM(TP60:TP73)</f>
        <v>151</v>
      </c>
      <c r="TQ58" s="4"/>
      <c r="TR58" s="92">
        <v>2440</v>
      </c>
      <c r="TS58" s="116">
        <f>IF(TP58&gt;0,TR58/TP58,0)</f>
        <v>16.158940399999999</v>
      </c>
      <c r="TT58" s="98">
        <f>IF(TW58&gt;0,TW58/TR58,0)</f>
        <v>57.88</v>
      </c>
      <c r="TU58" s="117">
        <f>TS58*TT58</f>
        <v>935.27946999999995</v>
      </c>
      <c r="TV58" s="98">
        <f>TU58*TP58</f>
        <v>141227.20000000001</v>
      </c>
      <c r="TW58" s="92">
        <v>141227.20000000001</v>
      </c>
      <c r="TX58" s="118">
        <f>TW58-TV58</f>
        <v>0</v>
      </c>
      <c r="TY58" s="119">
        <f t="shared" si="820"/>
        <v>1.41662</v>
      </c>
      <c r="TZ58" s="18">
        <f>SUM(TZ60:TZ73)</f>
        <v>254</v>
      </c>
      <c r="UA58" s="4"/>
      <c r="UB58" s="92">
        <v>3100</v>
      </c>
      <c r="UC58" s="116">
        <f>IF(TZ58&gt;0,UB58/TZ58,0)</f>
        <v>12.204724410000001</v>
      </c>
      <c r="UD58" s="98">
        <f>IF(UG58&gt;0,UG58/UB58,0)</f>
        <v>57.88</v>
      </c>
      <c r="UE58" s="117">
        <f>UC58*UD58</f>
        <v>706.40944999999999</v>
      </c>
      <c r="UF58" s="98">
        <f>UE58*TZ58</f>
        <v>179428</v>
      </c>
      <c r="UG58" s="92">
        <v>179428</v>
      </c>
      <c r="UH58" s="118">
        <f>UG58-UF58</f>
        <v>0</v>
      </c>
      <c r="UI58" s="119">
        <f t="shared" si="825"/>
        <v>1.06996</v>
      </c>
      <c r="UJ58" s="18">
        <f>SUM(UJ60:UJ73)</f>
        <v>192</v>
      </c>
      <c r="UK58" s="4"/>
      <c r="UL58" s="92">
        <v>3504</v>
      </c>
      <c r="UM58" s="116">
        <f>IF(UJ58&gt;0,UL58/UJ58,0)</f>
        <v>18.25</v>
      </c>
      <c r="UN58" s="98">
        <f>IF(UQ58&gt;0,UQ58/UL58,0)</f>
        <v>57.88</v>
      </c>
      <c r="UO58" s="117">
        <f>UM58*UN58</f>
        <v>1056.31</v>
      </c>
      <c r="UP58" s="98">
        <f>UO58*UJ58</f>
        <v>202811.51999999999</v>
      </c>
      <c r="UQ58" s="92">
        <v>202811.51999999999</v>
      </c>
      <c r="UR58" s="118">
        <f>UQ58-UP58</f>
        <v>0</v>
      </c>
      <c r="US58" s="119">
        <f t="shared" si="830"/>
        <v>1.5999399999999999</v>
      </c>
      <c r="UT58" s="18">
        <f>SUM(UT60:UT73)</f>
        <v>329</v>
      </c>
      <c r="UU58" s="4"/>
      <c r="UV58" s="92">
        <v>5542</v>
      </c>
      <c r="UW58" s="116">
        <f>IF(UT58&gt;0,UV58/UT58,0)</f>
        <v>16.844984799999999</v>
      </c>
      <c r="UX58" s="98">
        <f>IF(VA58&gt;0,VA58/UV58,0)</f>
        <v>57.88</v>
      </c>
      <c r="UY58" s="117">
        <f>UW58*UX58</f>
        <v>974.98771999999997</v>
      </c>
      <c r="UZ58" s="98">
        <f>UY58*UT58</f>
        <v>320770.96000000002</v>
      </c>
      <c r="VA58" s="92">
        <v>320770.96000000002</v>
      </c>
      <c r="VB58" s="118">
        <f>VA58-UZ58</f>
        <v>0</v>
      </c>
      <c r="VC58" s="119">
        <f t="shared" si="835"/>
        <v>1.4767699999999999</v>
      </c>
      <c r="VD58" s="18">
        <f>SUM(VD60:VD73)</f>
        <v>318</v>
      </c>
      <c r="VE58" s="4"/>
      <c r="VF58" s="92">
        <v>5620</v>
      </c>
      <c r="VG58" s="116">
        <f>IF(VD58&gt;0,VF58/VD58,0)</f>
        <v>17.67295597</v>
      </c>
      <c r="VH58" s="98">
        <f>IF(VK58&gt;0,VK58/VF58,0)</f>
        <v>57.88</v>
      </c>
      <c r="VI58" s="117">
        <f>VG58*VH58</f>
        <v>1022.91069</v>
      </c>
      <c r="VJ58" s="98">
        <f>VI58*VD58</f>
        <v>325285.59999999998</v>
      </c>
      <c r="VK58" s="92">
        <v>325285.59999999998</v>
      </c>
      <c r="VL58" s="118">
        <f>VK58-VJ58</f>
        <v>0</v>
      </c>
      <c r="VM58" s="119">
        <f t="shared" si="840"/>
        <v>1.54935</v>
      </c>
      <c r="VN58" s="18">
        <f>SUM(VN60:VN73)</f>
        <v>515</v>
      </c>
      <c r="VO58" s="4"/>
      <c r="VP58" s="92">
        <v>6710</v>
      </c>
      <c r="VQ58" s="116">
        <f>IF(VN58&gt;0,VP58/VN58,0)</f>
        <v>13.029126209999999</v>
      </c>
      <c r="VR58" s="98">
        <f>IF(VU58&gt;0,VU58/VP58,0)</f>
        <v>57.88</v>
      </c>
      <c r="VS58" s="117">
        <f>VQ58*VR58</f>
        <v>754.12582999999995</v>
      </c>
      <c r="VT58" s="98">
        <f>VS58*VN58</f>
        <v>388374.8</v>
      </c>
      <c r="VU58" s="92">
        <v>388374.8</v>
      </c>
      <c r="VV58" s="118">
        <f>VU58-VT58</f>
        <v>0</v>
      </c>
      <c r="VW58" s="119">
        <f t="shared" si="845"/>
        <v>1.1422399999999999</v>
      </c>
      <c r="VX58" s="18">
        <f>SUM(VX60:VX73)</f>
        <v>345</v>
      </c>
      <c r="VY58" s="4"/>
      <c r="VZ58" s="92">
        <v>3540</v>
      </c>
      <c r="WA58" s="116">
        <f>IF(VX58&gt;0,VZ58/VX58,0)</f>
        <v>10.260869570000001</v>
      </c>
      <c r="WB58" s="98">
        <f>IF(WE58&gt;0,WE58/VZ58,0)</f>
        <v>57.88</v>
      </c>
      <c r="WC58" s="117">
        <f>WA58*WB58</f>
        <v>593.89913000000001</v>
      </c>
      <c r="WD58" s="98">
        <f>WC58*VX58</f>
        <v>204895.2</v>
      </c>
      <c r="WE58" s="92">
        <v>204895.2</v>
      </c>
      <c r="WF58" s="118">
        <f>WE58-WD58</f>
        <v>0</v>
      </c>
      <c r="WG58" s="119">
        <f t="shared" si="850"/>
        <v>0.89954999999999996</v>
      </c>
      <c r="WH58" s="18">
        <f>SUM(WH60:WH73)</f>
        <v>12167</v>
      </c>
      <c r="WI58" s="4"/>
      <c r="WJ58" s="124">
        <f>H58+R58+AB58+AL58+AV58+BF58+BP58+BZ58+CJ58+CT58+DD58+DN58+DX58+EH58+ER58+FB58+FL58+FV58+GF58+GP58+GZ58+HJ58+HT58+ID58+IN58+IX58+JH58+JR58+KB58+KL58+KV58+LF58+LP58+LZ58+MJ58+MT58+ND58+NN58+NX58+OH58+OR58+PB58+PL58+PV58+QF58+QP58+QZ58+RJ58+RT58+SD58+SN58+SX58+TH58+TR58+UB58+UL58+UV58+VF58+VP58+VZ58</f>
        <v>138785</v>
      </c>
      <c r="WK58" s="116">
        <f>IF(WH58&gt;0,WJ58/WH58,0)</f>
        <v>11.406673789999999</v>
      </c>
      <c r="WL58" s="98">
        <f>IF(WO58&gt;0,WO58/WJ58,0)</f>
        <v>57.88</v>
      </c>
      <c r="WM58" s="117">
        <f>WK58*WL58</f>
        <v>660.21828000000005</v>
      </c>
      <c r="WN58" s="98">
        <f>WM58*WH58</f>
        <v>8032875.8099999996</v>
      </c>
      <c r="WO58" s="124">
        <f>M58+W58+AG58+AQ58+BA58+BK58+BU58+CE58+CO58+CY58+DI58+DS58+EC58+EM58+EW58+FG58+FQ58+GA58+GK58+GU58+HE58+HO58+HY58+II58+IS58+JC58+JM58+JW58+KG58+KQ58+LA58+LK58+LU58+ME58+MO58+MY58+NI58+NS58+OC58+OM58+OW58+PG58+PQ58+QA58+QK58+QU58+RE58+RO58+RY58+SI58+SS58+TC58+TM58+TW58+UG58+UQ58+VA58+VK58+VU58+WE58</f>
        <v>8032875.7999999998</v>
      </c>
      <c r="WP58" s="118">
        <f>WO58-WN58</f>
        <v>-0.01</v>
      </c>
    </row>
    <row r="59" spans="1:614" s="111" customFormat="1" x14ac:dyDescent="0.25">
      <c r="A59" s="109"/>
      <c r="B59" s="110" t="s">
        <v>472</v>
      </c>
      <c r="C59" s="110"/>
      <c r="D59" s="110"/>
      <c r="E59" s="110"/>
      <c r="F59" s="120"/>
      <c r="G59" s="110"/>
      <c r="H59" s="118">
        <f>H58-(SUM(H60:H73))</f>
        <v>0</v>
      </c>
      <c r="I59" s="121"/>
      <c r="J59" s="118"/>
      <c r="K59" s="122"/>
      <c r="L59" s="118">
        <f>L58-(SUM(L60:L73))</f>
        <v>0</v>
      </c>
      <c r="M59" s="118"/>
      <c r="N59" s="118"/>
      <c r="O59" s="110"/>
      <c r="P59" s="120"/>
      <c r="Q59" s="110"/>
      <c r="R59" s="118">
        <f>R58-(SUM(R60:R73))</f>
        <v>-0.06</v>
      </c>
      <c r="S59" s="121"/>
      <c r="T59" s="118"/>
      <c r="U59" s="122"/>
      <c r="V59" s="118">
        <f>V58-(SUM(V60:V73))</f>
        <v>-3.47</v>
      </c>
      <c r="W59" s="118"/>
      <c r="X59" s="118"/>
      <c r="Y59" s="110"/>
      <c r="Z59" s="120"/>
      <c r="AA59" s="110"/>
      <c r="AB59" s="118">
        <f>AB58-(SUM(AB60:AB73))</f>
        <v>0</v>
      </c>
      <c r="AC59" s="121"/>
      <c r="AD59" s="118"/>
      <c r="AE59" s="122"/>
      <c r="AF59" s="118">
        <f>AF58-(SUM(AF60:AF73))</f>
        <v>0.01</v>
      </c>
      <c r="AG59" s="118"/>
      <c r="AH59" s="118"/>
      <c r="AI59" s="110"/>
      <c r="AJ59" s="120"/>
      <c r="AK59" s="110"/>
      <c r="AL59" s="118">
        <f>AL58-(SUM(AL60:AL73))</f>
        <v>-0.03</v>
      </c>
      <c r="AM59" s="121"/>
      <c r="AN59" s="118"/>
      <c r="AO59" s="122"/>
      <c r="AP59" s="118">
        <f>AP58-(SUM(AP60:AP73))</f>
        <v>-1.75</v>
      </c>
      <c r="AQ59" s="118"/>
      <c r="AR59" s="118"/>
      <c r="AS59" s="110"/>
      <c r="AT59" s="120"/>
      <c r="AU59" s="110"/>
      <c r="AV59" s="118">
        <f>AV58-(SUM(AV60:AV73))</f>
        <v>0</v>
      </c>
      <c r="AW59" s="121"/>
      <c r="AX59" s="118"/>
      <c r="AY59" s="122"/>
      <c r="AZ59" s="118">
        <f>AZ58-(SUM(AZ60:AZ73))</f>
        <v>0</v>
      </c>
      <c r="BA59" s="118"/>
      <c r="BB59" s="118"/>
      <c r="BC59" s="110"/>
      <c r="BD59" s="120"/>
      <c r="BE59" s="110"/>
      <c r="BF59" s="118" t="e">
        <f>BF58-(SUM(BF60:BF73))</f>
        <v>#DIV/0!</v>
      </c>
      <c r="BG59" s="121"/>
      <c r="BH59" s="118"/>
      <c r="BI59" s="122"/>
      <c r="BJ59" s="118">
        <f>BJ58-(SUM(BJ60:BJ73))</f>
        <v>0</v>
      </c>
      <c r="BK59" s="118"/>
      <c r="BL59" s="118"/>
      <c r="BM59" s="110"/>
      <c r="BN59" s="120"/>
      <c r="BO59" s="110"/>
      <c r="BP59" s="118">
        <f>BP58-(SUM(BP60:BP73))</f>
        <v>0.01</v>
      </c>
      <c r="BQ59" s="121"/>
      <c r="BR59" s="118"/>
      <c r="BS59" s="122"/>
      <c r="BT59" s="118">
        <f>BT58-(SUM(BT60:BT73))</f>
        <v>0.57999999999999996</v>
      </c>
      <c r="BU59" s="118"/>
      <c r="BV59" s="118"/>
      <c r="BW59" s="110"/>
      <c r="BX59" s="120"/>
      <c r="BY59" s="110"/>
      <c r="BZ59" s="118" t="e">
        <f>BZ58-(SUM(BZ60:BZ73))</f>
        <v>#DIV/0!</v>
      </c>
      <c r="CA59" s="121"/>
      <c r="CB59" s="118"/>
      <c r="CC59" s="122"/>
      <c r="CD59" s="118">
        <f>CD58-(SUM(CD60:CD73))</f>
        <v>0</v>
      </c>
      <c r="CE59" s="118"/>
      <c r="CF59" s="118"/>
      <c r="CG59" s="110"/>
      <c r="CH59" s="120"/>
      <c r="CI59" s="110"/>
      <c r="CJ59" s="118">
        <f>CJ58-(SUM(CJ60:CJ73))</f>
        <v>0</v>
      </c>
      <c r="CK59" s="121"/>
      <c r="CL59" s="118"/>
      <c r="CM59" s="122"/>
      <c r="CN59" s="118">
        <f>CN58-(SUM(CN60:CN73))</f>
        <v>0.01</v>
      </c>
      <c r="CO59" s="118"/>
      <c r="CP59" s="118"/>
      <c r="CQ59" s="110"/>
      <c r="CR59" s="120"/>
      <c r="CS59" s="110"/>
      <c r="CT59" s="118" t="e">
        <f>CT58-(SUM(CT60:CT73))</f>
        <v>#DIV/0!</v>
      </c>
      <c r="CU59" s="121"/>
      <c r="CV59" s="118"/>
      <c r="CW59" s="122"/>
      <c r="CX59" s="118">
        <f>CX58-(SUM(CX60:CX73))</f>
        <v>0</v>
      </c>
      <c r="CY59" s="118"/>
      <c r="CZ59" s="118"/>
      <c r="DA59" s="110"/>
      <c r="DB59" s="120"/>
      <c r="DC59" s="110"/>
      <c r="DD59" s="118">
        <f>DD58-(SUM(DD60:DD73))</f>
        <v>0</v>
      </c>
      <c r="DE59" s="121"/>
      <c r="DF59" s="118"/>
      <c r="DG59" s="122"/>
      <c r="DH59" s="118">
        <f>DH58-(SUM(DH60:DH73))</f>
        <v>0</v>
      </c>
      <c r="DI59" s="118"/>
      <c r="DJ59" s="118"/>
      <c r="DK59" s="110"/>
      <c r="DL59" s="120"/>
      <c r="DM59" s="110"/>
      <c r="DN59" s="118">
        <f>DN58-(SUM(DN60:DN73))</f>
        <v>0</v>
      </c>
      <c r="DO59" s="121"/>
      <c r="DP59" s="118"/>
      <c r="DQ59" s="122"/>
      <c r="DR59" s="118">
        <f>DR58-(SUM(DR60:DR73))</f>
        <v>0</v>
      </c>
      <c r="DS59" s="118"/>
      <c r="DT59" s="118"/>
      <c r="DU59" s="110"/>
      <c r="DV59" s="120"/>
      <c r="DW59" s="110"/>
      <c r="DX59" s="118">
        <f>DX58-(SUM(DX60:DX73))</f>
        <v>0</v>
      </c>
      <c r="DY59" s="121"/>
      <c r="DZ59" s="118"/>
      <c r="EA59" s="122"/>
      <c r="EB59" s="118">
        <f>EB58-(SUM(EB60:EB73))</f>
        <v>0</v>
      </c>
      <c r="EC59" s="118"/>
      <c r="ED59" s="118"/>
      <c r="EE59" s="110"/>
      <c r="EF59" s="120"/>
      <c r="EG59" s="110"/>
      <c r="EH59" s="118">
        <f>EH58-(SUM(EH60:EH73))</f>
        <v>0</v>
      </c>
      <c r="EI59" s="121"/>
      <c r="EJ59" s="118"/>
      <c r="EK59" s="122"/>
      <c r="EL59" s="118">
        <f>EL58-(SUM(EL60:EL73))</f>
        <v>0</v>
      </c>
      <c r="EM59" s="118"/>
      <c r="EN59" s="118"/>
      <c r="EO59" s="110"/>
      <c r="EP59" s="120"/>
      <c r="EQ59" s="110"/>
      <c r="ER59" s="118">
        <f>ER58-(SUM(ER60:ER73))</f>
        <v>0</v>
      </c>
      <c r="ES59" s="121"/>
      <c r="ET59" s="118"/>
      <c r="EU59" s="122"/>
      <c r="EV59" s="118">
        <f>EV58-(SUM(EV60:EV73))</f>
        <v>0</v>
      </c>
      <c r="EW59" s="118"/>
      <c r="EX59" s="118"/>
      <c r="EY59" s="110"/>
      <c r="EZ59" s="120"/>
      <c r="FA59" s="110"/>
      <c r="FB59" s="118">
        <f>FB58-(SUM(FB60:FB73))</f>
        <v>0</v>
      </c>
      <c r="FC59" s="121"/>
      <c r="FD59" s="118"/>
      <c r="FE59" s="122"/>
      <c r="FF59" s="118">
        <f>FF58-(SUM(FF60:FF73))</f>
        <v>0.01</v>
      </c>
      <c r="FG59" s="118"/>
      <c r="FH59" s="118"/>
      <c r="FI59" s="110"/>
      <c r="FJ59" s="120"/>
      <c r="FK59" s="110"/>
      <c r="FL59" s="118">
        <f>FL58-(SUM(FL60:FL73))</f>
        <v>0</v>
      </c>
      <c r="FM59" s="121"/>
      <c r="FN59" s="118"/>
      <c r="FO59" s="122"/>
      <c r="FP59" s="118">
        <f>FP58-(SUM(FP60:FP73))</f>
        <v>0</v>
      </c>
      <c r="FQ59" s="118"/>
      <c r="FR59" s="118"/>
      <c r="FS59" s="110"/>
      <c r="FT59" s="120"/>
      <c r="FU59" s="110"/>
      <c r="FV59" s="118">
        <f>FV58-(SUM(FV60:FV73))</f>
        <v>0</v>
      </c>
      <c r="FW59" s="121"/>
      <c r="FX59" s="118"/>
      <c r="FY59" s="122"/>
      <c r="FZ59" s="118">
        <f>FZ58-(SUM(FZ60:FZ73))</f>
        <v>0</v>
      </c>
      <c r="GA59" s="118"/>
      <c r="GB59" s="118"/>
      <c r="GC59" s="110"/>
      <c r="GD59" s="120"/>
      <c r="GE59" s="110"/>
      <c r="GF59" s="118">
        <f>GF58-(SUM(GF60:GF73))</f>
        <v>0</v>
      </c>
      <c r="GG59" s="121"/>
      <c r="GH59" s="118"/>
      <c r="GI59" s="122"/>
      <c r="GJ59" s="118">
        <f>GJ58-(SUM(GJ60:GJ73))</f>
        <v>0</v>
      </c>
      <c r="GK59" s="118"/>
      <c r="GL59" s="118"/>
      <c r="GM59" s="110"/>
      <c r="GN59" s="120"/>
      <c r="GO59" s="110"/>
      <c r="GP59" s="118">
        <f>GP58-(SUM(GP60:GP73))</f>
        <v>0</v>
      </c>
      <c r="GQ59" s="121"/>
      <c r="GR59" s="118"/>
      <c r="GS59" s="122"/>
      <c r="GT59" s="118">
        <f>GT58-(SUM(GT60:GT73))</f>
        <v>0</v>
      </c>
      <c r="GU59" s="118"/>
      <c r="GV59" s="118"/>
      <c r="GW59" s="110"/>
      <c r="GX59" s="120"/>
      <c r="GY59" s="110"/>
      <c r="GZ59" s="118">
        <f>GZ58-(SUM(GZ60:GZ73))</f>
        <v>0</v>
      </c>
      <c r="HA59" s="121"/>
      <c r="HB59" s="118"/>
      <c r="HC59" s="122"/>
      <c r="HD59" s="118">
        <f>HD58-(SUM(HD60:HD73))</f>
        <v>0</v>
      </c>
      <c r="HE59" s="118"/>
      <c r="HF59" s="118"/>
      <c r="HG59" s="110"/>
      <c r="HH59" s="120"/>
      <c r="HI59" s="110"/>
      <c r="HJ59" s="118">
        <f>HJ58-(SUM(HJ60:HJ73))</f>
        <v>0</v>
      </c>
      <c r="HK59" s="121"/>
      <c r="HL59" s="118"/>
      <c r="HM59" s="122"/>
      <c r="HN59" s="118">
        <f>HN58-(SUM(HN60:HN73))</f>
        <v>0</v>
      </c>
      <c r="HO59" s="118"/>
      <c r="HP59" s="118"/>
      <c r="HQ59" s="110"/>
      <c r="HR59" s="120"/>
      <c r="HS59" s="110"/>
      <c r="HT59" s="118">
        <f>HT58-(SUM(HT60:HT73))</f>
        <v>0</v>
      </c>
      <c r="HU59" s="121"/>
      <c r="HV59" s="118"/>
      <c r="HW59" s="122"/>
      <c r="HX59" s="118">
        <f>HX58-(SUM(HX60:HX73))</f>
        <v>0.01</v>
      </c>
      <c r="HY59" s="118"/>
      <c r="HZ59" s="118"/>
      <c r="IA59" s="110"/>
      <c r="IB59" s="120"/>
      <c r="IC59" s="110"/>
      <c r="ID59" s="118">
        <f>ID58-(SUM(ID60:ID73))</f>
        <v>0</v>
      </c>
      <c r="IE59" s="121"/>
      <c r="IF59" s="118"/>
      <c r="IG59" s="122"/>
      <c r="IH59" s="118">
        <f>IH58-(SUM(IH60:IH73))</f>
        <v>0</v>
      </c>
      <c r="II59" s="118"/>
      <c r="IJ59" s="118"/>
      <c r="IK59" s="110"/>
      <c r="IL59" s="120"/>
      <c r="IM59" s="110"/>
      <c r="IN59" s="118">
        <f>IN58-(SUM(IN60:IN73))</f>
        <v>-0.01</v>
      </c>
      <c r="IO59" s="121"/>
      <c r="IP59" s="118"/>
      <c r="IQ59" s="122"/>
      <c r="IR59" s="118">
        <f>IR58-(SUM(IR60:IR73))</f>
        <v>-0.57999999999999996</v>
      </c>
      <c r="IS59" s="118"/>
      <c r="IT59" s="118"/>
      <c r="IU59" s="110"/>
      <c r="IV59" s="120"/>
      <c r="IW59" s="110"/>
      <c r="IX59" s="118">
        <f>IX58-(SUM(IX60:IX73))</f>
        <v>0</v>
      </c>
      <c r="IY59" s="121"/>
      <c r="IZ59" s="118"/>
      <c r="JA59" s="122"/>
      <c r="JB59" s="118">
        <f>JB58-(SUM(JB60:JB73))</f>
        <v>0</v>
      </c>
      <c r="JC59" s="118"/>
      <c r="JD59" s="118"/>
      <c r="JE59" s="110"/>
      <c r="JF59" s="120"/>
      <c r="JG59" s="110"/>
      <c r="JH59" s="118">
        <f>JH58-(SUM(JH60:JH73))</f>
        <v>-0.01</v>
      </c>
      <c r="JI59" s="121"/>
      <c r="JJ59" s="118"/>
      <c r="JK59" s="122"/>
      <c r="JL59" s="118">
        <f>JL58-(SUM(JL60:JL73))</f>
        <v>-0.56999999999999995</v>
      </c>
      <c r="JM59" s="118"/>
      <c r="JN59" s="118"/>
      <c r="JO59" s="110"/>
      <c r="JP59" s="120"/>
      <c r="JQ59" s="110"/>
      <c r="JR59" s="118">
        <f>JR58-(SUM(JR60:JR73))</f>
        <v>0</v>
      </c>
      <c r="JS59" s="121"/>
      <c r="JT59" s="118"/>
      <c r="JU59" s="122"/>
      <c r="JV59" s="118">
        <f>JV58-(SUM(JV60:JV73))</f>
        <v>0</v>
      </c>
      <c r="JW59" s="118"/>
      <c r="JX59" s="118"/>
      <c r="JY59" s="110"/>
      <c r="JZ59" s="120"/>
      <c r="KA59" s="110"/>
      <c r="KB59" s="118" t="e">
        <f>KB58-(SUM(KB60:KB73))</f>
        <v>#DIV/0!</v>
      </c>
      <c r="KC59" s="121"/>
      <c r="KD59" s="118"/>
      <c r="KE59" s="122"/>
      <c r="KF59" s="118">
        <f>KF58-(SUM(KF60:KF73))</f>
        <v>0</v>
      </c>
      <c r="KG59" s="118"/>
      <c r="KH59" s="118"/>
      <c r="KI59" s="110"/>
      <c r="KJ59" s="120"/>
      <c r="KK59" s="110"/>
      <c r="KL59" s="118">
        <f>KL58-(SUM(KL60:KL73))</f>
        <v>0.02</v>
      </c>
      <c r="KM59" s="121"/>
      <c r="KN59" s="118"/>
      <c r="KO59" s="122"/>
      <c r="KP59" s="118">
        <f>KP58-(SUM(KP60:KP73))</f>
        <v>1.1599999999999999</v>
      </c>
      <c r="KQ59" s="118"/>
      <c r="KR59" s="118"/>
      <c r="KS59" s="110"/>
      <c r="KT59" s="120"/>
      <c r="KU59" s="110"/>
      <c r="KV59" s="118">
        <f>KV58-(SUM(KV60:KV73))</f>
        <v>-0.01</v>
      </c>
      <c r="KW59" s="121"/>
      <c r="KX59" s="118"/>
      <c r="KY59" s="122"/>
      <c r="KZ59" s="118">
        <f>KZ58-(SUM(KZ60:KZ73))</f>
        <v>-0.57999999999999996</v>
      </c>
      <c r="LA59" s="118"/>
      <c r="LB59" s="118"/>
      <c r="LC59" s="110"/>
      <c r="LD59" s="120"/>
      <c r="LE59" s="110"/>
      <c r="LF59" s="118">
        <f>LF58-(SUM(LF60:LF73))</f>
        <v>0</v>
      </c>
      <c r="LG59" s="121"/>
      <c r="LH59" s="118"/>
      <c r="LI59" s="122"/>
      <c r="LJ59" s="118">
        <f>LJ58-(SUM(LJ60:LJ73))</f>
        <v>0.01</v>
      </c>
      <c r="LK59" s="118"/>
      <c r="LL59" s="118"/>
      <c r="LM59" s="110"/>
      <c r="LN59" s="120"/>
      <c r="LO59" s="110"/>
      <c r="LP59" s="118">
        <f>LP58-(SUM(LP60:LP73))</f>
        <v>0</v>
      </c>
      <c r="LQ59" s="121"/>
      <c r="LR59" s="118"/>
      <c r="LS59" s="122"/>
      <c r="LT59" s="118">
        <f>LT58-(SUM(LT60:LT73))</f>
        <v>0</v>
      </c>
      <c r="LU59" s="118"/>
      <c r="LV59" s="118"/>
      <c r="LW59" s="110"/>
      <c r="LX59" s="120"/>
      <c r="LY59" s="110"/>
      <c r="LZ59" s="118">
        <f>LZ58-(SUM(LZ60:LZ73))</f>
        <v>0</v>
      </c>
      <c r="MA59" s="121"/>
      <c r="MB59" s="118"/>
      <c r="MC59" s="122"/>
      <c r="MD59" s="118">
        <f>MD58-(SUM(MD60:MD73))</f>
        <v>0</v>
      </c>
      <c r="ME59" s="118"/>
      <c r="MF59" s="118"/>
      <c r="MG59" s="110"/>
      <c r="MH59" s="120"/>
      <c r="MI59" s="110"/>
      <c r="MJ59" s="118">
        <f>MJ58-(SUM(MJ60:MJ73))</f>
        <v>0.02</v>
      </c>
      <c r="MK59" s="121"/>
      <c r="ML59" s="118"/>
      <c r="MM59" s="122"/>
      <c r="MN59" s="118">
        <f>MN58-(SUM(MN60:MN73))</f>
        <v>1.1599999999999999</v>
      </c>
      <c r="MO59" s="118"/>
      <c r="MP59" s="118"/>
      <c r="MQ59" s="110"/>
      <c r="MR59" s="120"/>
      <c r="MS59" s="110"/>
      <c r="MT59" s="118">
        <f>MT58-(SUM(MT60:MT73))</f>
        <v>0</v>
      </c>
      <c r="MU59" s="121"/>
      <c r="MV59" s="118"/>
      <c r="MW59" s="122"/>
      <c r="MX59" s="118">
        <f>MX58-(SUM(MX60:MX73))</f>
        <v>0</v>
      </c>
      <c r="MY59" s="118"/>
      <c r="MZ59" s="118"/>
      <c r="NA59" s="110"/>
      <c r="NB59" s="120"/>
      <c r="NC59" s="110"/>
      <c r="ND59" s="118">
        <f>ND58-(SUM(ND60:ND73))</f>
        <v>-0.02</v>
      </c>
      <c r="NE59" s="121"/>
      <c r="NF59" s="118"/>
      <c r="NG59" s="122"/>
      <c r="NH59" s="118">
        <f>NH58-(SUM(NH60:NH73))</f>
        <v>-1.1499999999999999</v>
      </c>
      <c r="NI59" s="118"/>
      <c r="NJ59" s="118"/>
      <c r="NK59" s="110"/>
      <c r="NL59" s="120"/>
      <c r="NM59" s="110"/>
      <c r="NN59" s="118">
        <f>NN58-(SUM(NN60:NN73))</f>
        <v>0</v>
      </c>
      <c r="NO59" s="121"/>
      <c r="NP59" s="118"/>
      <c r="NQ59" s="122"/>
      <c r="NR59" s="118">
        <f>NR58-(SUM(NR60:NR73))</f>
        <v>-0.01</v>
      </c>
      <c r="NS59" s="118"/>
      <c r="NT59" s="118"/>
      <c r="NU59" s="110"/>
      <c r="NV59" s="120"/>
      <c r="NW59" s="110"/>
      <c r="NX59" s="118">
        <f>NX58-(SUM(NX60:NX73))</f>
        <v>0</v>
      </c>
      <c r="NY59" s="121"/>
      <c r="NZ59" s="118"/>
      <c r="OA59" s="122"/>
      <c r="OB59" s="118">
        <f>OB58-(SUM(OB60:OB73))</f>
        <v>-0.01</v>
      </c>
      <c r="OC59" s="118"/>
      <c r="OD59" s="118"/>
      <c r="OE59" s="110"/>
      <c r="OF59" s="120"/>
      <c r="OG59" s="110"/>
      <c r="OH59" s="118">
        <f>OH58-(SUM(OH60:OH73))</f>
        <v>0.01</v>
      </c>
      <c r="OI59" s="121"/>
      <c r="OJ59" s="118"/>
      <c r="OK59" s="122"/>
      <c r="OL59" s="118">
        <f>OL58-(SUM(OL60:OL73))</f>
        <v>0.57999999999999996</v>
      </c>
      <c r="OM59" s="118"/>
      <c r="ON59" s="118"/>
      <c r="OO59" s="110"/>
      <c r="OP59" s="120"/>
      <c r="OQ59" s="110"/>
      <c r="OR59" s="118">
        <f>OR58-(SUM(OR60:OR73))</f>
        <v>0</v>
      </c>
      <c r="OS59" s="121"/>
      <c r="OT59" s="118"/>
      <c r="OU59" s="122"/>
      <c r="OV59" s="118">
        <f>OV58-(SUM(OV60:OV73))</f>
        <v>0</v>
      </c>
      <c r="OW59" s="118"/>
      <c r="OX59" s="118"/>
      <c r="OY59" s="110"/>
      <c r="OZ59" s="120"/>
      <c r="PA59" s="110"/>
      <c r="PB59" s="118">
        <f>PB58-(SUM(PB60:PB73))</f>
        <v>0</v>
      </c>
      <c r="PC59" s="121"/>
      <c r="PD59" s="118"/>
      <c r="PE59" s="122"/>
      <c r="PF59" s="118">
        <f>PF58-(SUM(PF60:PF73))</f>
        <v>0</v>
      </c>
      <c r="PG59" s="118"/>
      <c r="PH59" s="118"/>
      <c r="PI59" s="110"/>
      <c r="PJ59" s="120"/>
      <c r="PK59" s="110"/>
      <c r="PL59" s="118">
        <f>PL58-(SUM(PL60:PL73))</f>
        <v>0</v>
      </c>
      <c r="PM59" s="121"/>
      <c r="PN59" s="118"/>
      <c r="PO59" s="122"/>
      <c r="PP59" s="118">
        <f>PP58-(SUM(PP60:PP73))</f>
        <v>0</v>
      </c>
      <c r="PQ59" s="118"/>
      <c r="PR59" s="118"/>
      <c r="PS59" s="110"/>
      <c r="PT59" s="120"/>
      <c r="PU59" s="110"/>
      <c r="PV59" s="118">
        <f>PV58-(SUM(PV60:PV73))</f>
        <v>0</v>
      </c>
      <c r="PW59" s="121"/>
      <c r="PX59" s="118"/>
      <c r="PY59" s="122"/>
      <c r="PZ59" s="118">
        <f>PZ58-(SUM(PZ60:PZ73))</f>
        <v>0</v>
      </c>
      <c r="QA59" s="118"/>
      <c r="QB59" s="118"/>
      <c r="QC59" s="110"/>
      <c r="QD59" s="120"/>
      <c r="QE59" s="110"/>
      <c r="QF59" s="118" t="e">
        <f>QF58-(SUM(QF60:QF73))</f>
        <v>#DIV/0!</v>
      </c>
      <c r="QG59" s="121"/>
      <c r="QH59" s="118"/>
      <c r="QI59" s="122"/>
      <c r="QJ59" s="118">
        <f>QJ58-(SUM(QJ60:QJ73))</f>
        <v>0</v>
      </c>
      <c r="QK59" s="118"/>
      <c r="QL59" s="118"/>
      <c r="QM59" s="110"/>
      <c r="QN59" s="120"/>
      <c r="QO59" s="110"/>
      <c r="QP59" s="118">
        <f>QP58-(SUM(QP60:QP73))</f>
        <v>0</v>
      </c>
      <c r="QQ59" s="121"/>
      <c r="QR59" s="118"/>
      <c r="QS59" s="122"/>
      <c r="QT59" s="118">
        <f>QT58-(SUM(QT60:QT73))</f>
        <v>0</v>
      </c>
      <c r="QU59" s="118"/>
      <c r="QV59" s="118"/>
      <c r="QW59" s="110"/>
      <c r="QX59" s="120"/>
      <c r="QY59" s="110"/>
      <c r="QZ59" s="118">
        <f>QZ58-(SUM(QZ60:QZ73))</f>
        <v>0</v>
      </c>
      <c r="RA59" s="121"/>
      <c r="RB59" s="118"/>
      <c r="RC59" s="122"/>
      <c r="RD59" s="118">
        <f>RD58-(SUM(RD60:RD73))</f>
        <v>0</v>
      </c>
      <c r="RE59" s="118"/>
      <c r="RF59" s="118"/>
      <c r="RG59" s="110"/>
      <c r="RH59" s="120"/>
      <c r="RI59" s="110"/>
      <c r="RJ59" s="118">
        <f>RJ58-(SUM(RJ60:RJ73))</f>
        <v>-0.02</v>
      </c>
      <c r="RK59" s="121"/>
      <c r="RL59" s="118"/>
      <c r="RM59" s="122"/>
      <c r="RN59" s="118">
        <f>RN58-(SUM(RN60:RN73))</f>
        <v>-1.1599999999999999</v>
      </c>
      <c r="RO59" s="118"/>
      <c r="RP59" s="118"/>
      <c r="RQ59" s="110"/>
      <c r="RR59" s="120"/>
      <c r="RS59" s="110"/>
      <c r="RT59" s="118">
        <f>RT58-(SUM(RT60:RT73))</f>
        <v>0</v>
      </c>
      <c r="RU59" s="121"/>
      <c r="RV59" s="118"/>
      <c r="RW59" s="122"/>
      <c r="RX59" s="118">
        <f>RX58-(SUM(RX60:RX73))</f>
        <v>0</v>
      </c>
      <c r="RY59" s="118"/>
      <c r="RZ59" s="118"/>
      <c r="SA59" s="110"/>
      <c r="SB59" s="120"/>
      <c r="SC59" s="110"/>
      <c r="SD59" s="118">
        <f>SD58-(SUM(SD60:SD73))</f>
        <v>0</v>
      </c>
      <c r="SE59" s="121"/>
      <c r="SF59" s="118"/>
      <c r="SG59" s="122"/>
      <c r="SH59" s="118">
        <f>SH58-(SUM(SH60:SH73))</f>
        <v>0</v>
      </c>
      <c r="SI59" s="118"/>
      <c r="SJ59" s="118"/>
      <c r="SK59" s="110"/>
      <c r="SL59" s="120"/>
      <c r="SM59" s="110"/>
      <c r="SN59" s="118">
        <f>SN58-(SUM(SN60:SN73))</f>
        <v>0</v>
      </c>
      <c r="SO59" s="121"/>
      <c r="SP59" s="118"/>
      <c r="SQ59" s="122"/>
      <c r="SR59" s="118">
        <f>SR58-(SUM(SR60:SR73))</f>
        <v>0</v>
      </c>
      <c r="SS59" s="118"/>
      <c r="ST59" s="118"/>
      <c r="SU59" s="110"/>
      <c r="SV59" s="120"/>
      <c r="SW59" s="110"/>
      <c r="SX59" s="118">
        <f>SX58-(SUM(SX60:SX73))</f>
        <v>-0.01</v>
      </c>
      <c r="SY59" s="121"/>
      <c r="SZ59" s="118"/>
      <c r="TA59" s="122"/>
      <c r="TB59" s="118">
        <f>TB58-(SUM(TB60:TB73))</f>
        <v>-0.57999999999999996</v>
      </c>
      <c r="TC59" s="118"/>
      <c r="TD59" s="118"/>
      <c r="TE59" s="110"/>
      <c r="TF59" s="120"/>
      <c r="TG59" s="110"/>
      <c r="TH59" s="118">
        <f>TH58-(SUM(TH60:TH73))</f>
        <v>0</v>
      </c>
      <c r="TI59" s="121"/>
      <c r="TJ59" s="118"/>
      <c r="TK59" s="122"/>
      <c r="TL59" s="118">
        <f>TL58-(SUM(TL60:TL73))</f>
        <v>0</v>
      </c>
      <c r="TM59" s="118"/>
      <c r="TN59" s="118"/>
      <c r="TO59" s="110"/>
      <c r="TP59" s="120"/>
      <c r="TQ59" s="110"/>
      <c r="TR59" s="118">
        <f>TR58-(SUM(TR60:TR73))</f>
        <v>0</v>
      </c>
      <c r="TS59" s="121"/>
      <c r="TT59" s="118"/>
      <c r="TU59" s="122"/>
      <c r="TV59" s="118">
        <f>TV58-(SUM(TV60:TV73))</f>
        <v>0</v>
      </c>
      <c r="TW59" s="118"/>
      <c r="TX59" s="118"/>
      <c r="TY59" s="110"/>
      <c r="TZ59" s="120"/>
      <c r="UA59" s="110"/>
      <c r="UB59" s="118">
        <f>UB58-(SUM(UB60:UB73))</f>
        <v>-0.04</v>
      </c>
      <c r="UC59" s="121"/>
      <c r="UD59" s="118"/>
      <c r="UE59" s="122"/>
      <c r="UF59" s="118">
        <f>UF58-(SUM(UF60:UF73))</f>
        <v>-2.31</v>
      </c>
      <c r="UG59" s="118"/>
      <c r="UH59" s="118"/>
      <c r="UI59" s="110"/>
      <c r="UJ59" s="120"/>
      <c r="UK59" s="110"/>
      <c r="UL59" s="118">
        <f>UL58-(SUM(UL60:UL73))</f>
        <v>0</v>
      </c>
      <c r="UM59" s="121"/>
      <c r="UN59" s="118"/>
      <c r="UO59" s="122"/>
      <c r="UP59" s="118">
        <f>UP58-(SUM(UP60:UP73))</f>
        <v>0</v>
      </c>
      <c r="UQ59" s="118"/>
      <c r="UR59" s="118"/>
      <c r="US59" s="110"/>
      <c r="UT59" s="120"/>
      <c r="UU59" s="110"/>
      <c r="UV59" s="118">
        <f>UV58-(SUM(UV60:UV73))</f>
        <v>0</v>
      </c>
      <c r="UW59" s="121"/>
      <c r="UX59" s="118"/>
      <c r="UY59" s="122"/>
      <c r="UZ59" s="118">
        <f>UZ58-(SUM(UZ60:UZ73))</f>
        <v>-0.01</v>
      </c>
      <c r="VA59" s="118"/>
      <c r="VB59" s="118"/>
      <c r="VC59" s="110"/>
      <c r="VD59" s="120"/>
      <c r="VE59" s="110"/>
      <c r="VF59" s="118">
        <f>VF58-(SUM(VF60:VF73))</f>
        <v>-0.06</v>
      </c>
      <c r="VG59" s="121"/>
      <c r="VH59" s="118"/>
      <c r="VI59" s="122"/>
      <c r="VJ59" s="118">
        <f>VJ58-(SUM(VJ60:VJ73))</f>
        <v>-3.48</v>
      </c>
      <c r="VK59" s="118"/>
      <c r="VL59" s="118"/>
      <c r="VM59" s="110"/>
      <c r="VN59" s="120"/>
      <c r="VO59" s="110"/>
      <c r="VP59" s="118">
        <f>VP58-(SUM(VP60:VP73))</f>
        <v>-7.0000000000000007E-2</v>
      </c>
      <c r="VQ59" s="121"/>
      <c r="VR59" s="118"/>
      <c r="VS59" s="122"/>
      <c r="VT59" s="118">
        <f>VT58-(SUM(VT60:VT73))</f>
        <v>-4.05</v>
      </c>
      <c r="VU59" s="118"/>
      <c r="VV59" s="118"/>
      <c r="VW59" s="110"/>
      <c r="VX59" s="120"/>
      <c r="VY59" s="110"/>
      <c r="VZ59" s="118">
        <f>VZ58-(SUM(VZ60:VZ73))</f>
        <v>0</v>
      </c>
      <c r="WA59" s="121"/>
      <c r="WB59" s="118"/>
      <c r="WC59" s="122"/>
      <c r="WD59" s="118">
        <f>WD58-(SUM(WD60:WD73))</f>
        <v>0</v>
      </c>
      <c r="WE59" s="118"/>
      <c r="WF59" s="118"/>
      <c r="WG59" s="110"/>
      <c r="WH59" s="120"/>
      <c r="WI59" s="110"/>
      <c r="WJ59" s="118">
        <f>WJ58-(SUM(WJ60:WJ73))</f>
        <v>0.01</v>
      </c>
      <c r="WK59" s="121"/>
      <c r="WL59" s="118"/>
      <c r="WM59" s="122"/>
      <c r="WN59" s="118">
        <f>WN58-(SUM(WN60:WN73))</f>
        <v>0.53</v>
      </c>
      <c r="WO59" s="118"/>
      <c r="WP59" s="118"/>
    </row>
    <row r="60" spans="1:614" ht="26.25" customHeight="1" x14ac:dyDescent="0.25">
      <c r="A60" s="5"/>
      <c r="B60" s="205" t="s">
        <v>430</v>
      </c>
      <c r="C60" s="12" t="s">
        <v>751</v>
      </c>
      <c r="D60" s="12" t="s">
        <v>437</v>
      </c>
      <c r="E60" s="4" t="s">
        <v>33</v>
      </c>
      <c r="F60" s="231">
        <f t="shared" ref="F60:F73" si="855">F12</f>
        <v>24</v>
      </c>
      <c r="G60" s="119">
        <f>F60/F58</f>
        <v>8.3330000000000001E-2</v>
      </c>
      <c r="H60" s="98">
        <f>H58*G60</f>
        <v>259.99</v>
      </c>
      <c r="I60" s="116">
        <f t="shared" ref="I60:I73" si="856">IF(F60&gt;0,H60/F60,0)</f>
        <v>10.832916669999999</v>
      </c>
      <c r="J60" s="90">
        <f>J58</f>
        <v>57.88</v>
      </c>
      <c r="K60" s="117">
        <f t="shared" ref="K60:K73" si="857">I60*J60</f>
        <v>627.00922000000003</v>
      </c>
      <c r="L60" s="98">
        <f t="shared" ref="L60:L73" si="858">K60*F60</f>
        <v>15048.22</v>
      </c>
      <c r="M60" s="98"/>
      <c r="N60" s="118"/>
      <c r="O60" s="119">
        <f t="shared" ref="O60:O74" si="859">K60/$WM60</f>
        <v>0.94972999999999996</v>
      </c>
      <c r="P60" s="231">
        <f t="shared" ref="P60:P73" si="860">P12</f>
        <v>43</v>
      </c>
      <c r="Q60" s="119">
        <f>P60/P58</f>
        <v>0.10142</v>
      </c>
      <c r="R60" s="98">
        <f>R58*Q60</f>
        <v>648.07000000000005</v>
      </c>
      <c r="S60" s="116">
        <f t="shared" ref="S60:S73" si="861">IF(P60&gt;0,R60/P60,0)</f>
        <v>15.07139535</v>
      </c>
      <c r="T60" s="90">
        <f>T58</f>
        <v>57.88</v>
      </c>
      <c r="U60" s="117">
        <f t="shared" ref="U60:U73" si="862">S60*T60</f>
        <v>872.33235999999999</v>
      </c>
      <c r="V60" s="98">
        <f t="shared" ref="V60:V73" si="863">U60*P60</f>
        <v>37510.29</v>
      </c>
      <c r="W60" s="98"/>
      <c r="X60" s="118"/>
      <c r="Y60" s="119">
        <f t="shared" ref="Y60:Y74" si="864">U60/$WM60</f>
        <v>1.3213200000000001</v>
      </c>
      <c r="Z60" s="231">
        <f t="shared" ref="Z60:Z73" si="865">Z12</f>
        <v>47</v>
      </c>
      <c r="AA60" s="119">
        <f>Z60/Z58</f>
        <v>0.16434000000000001</v>
      </c>
      <c r="AB60" s="98">
        <f>AB58*AA60</f>
        <v>520.96</v>
      </c>
      <c r="AC60" s="116">
        <f t="shared" ref="AC60:AC73" si="866">IF(Z60&gt;0,AB60/Z60,0)</f>
        <v>11.08425532</v>
      </c>
      <c r="AD60" s="90">
        <f>AD58</f>
        <v>57.88</v>
      </c>
      <c r="AE60" s="117">
        <f t="shared" ref="AE60:AE73" si="867">AC60*AD60</f>
        <v>641.55669999999998</v>
      </c>
      <c r="AF60" s="98">
        <f t="shared" ref="AF60:AF73" si="868">AE60*Z60</f>
        <v>30153.16</v>
      </c>
      <c r="AG60" s="98"/>
      <c r="AH60" s="118"/>
      <c r="AI60" s="119">
        <f t="shared" ref="AI60:AI74" si="869">AE60/$WM60</f>
        <v>0.97175999999999996</v>
      </c>
      <c r="AJ60" s="231">
        <f t="shared" ref="AJ60:AJ73" si="870">AJ12</f>
        <v>60</v>
      </c>
      <c r="AK60" s="119">
        <f>AJ60/AJ58</f>
        <v>0.22989000000000001</v>
      </c>
      <c r="AL60" s="98">
        <f>AL58*AK60</f>
        <v>666.68</v>
      </c>
      <c r="AM60" s="116">
        <f t="shared" ref="AM60:AM73" si="871">IF(AJ60&gt;0,AL60/AJ60,0)</f>
        <v>11.111333330000001</v>
      </c>
      <c r="AN60" s="90">
        <f>AN58</f>
        <v>57.88</v>
      </c>
      <c r="AO60" s="117">
        <f t="shared" ref="AO60:AO73" si="872">AM60*AN60</f>
        <v>643.12396999999999</v>
      </c>
      <c r="AP60" s="98">
        <f t="shared" ref="AP60:AP73" si="873">AO60*AJ60</f>
        <v>38587.440000000002</v>
      </c>
      <c r="AQ60" s="98"/>
      <c r="AR60" s="118"/>
      <c r="AS60" s="119">
        <f t="shared" ref="AS60:AS74" si="874">AO60/$WM60</f>
        <v>0.97414000000000001</v>
      </c>
      <c r="AT60" s="231">
        <f t="shared" ref="AT60:AT73" si="875">AT12</f>
        <v>23</v>
      </c>
      <c r="AU60" s="119">
        <f>AT60/AT58</f>
        <v>0.18548000000000001</v>
      </c>
      <c r="AV60" s="98">
        <f>AV58*AU60</f>
        <v>218.87</v>
      </c>
      <c r="AW60" s="116">
        <f t="shared" ref="AW60:AW73" si="876">IF(AT60&gt;0,AV60/AT60,0)</f>
        <v>9.5160869600000009</v>
      </c>
      <c r="AX60" s="90">
        <f>AX58</f>
        <v>57.88</v>
      </c>
      <c r="AY60" s="117">
        <f t="shared" ref="AY60:AY73" si="877">AW60*AX60</f>
        <v>550.79111</v>
      </c>
      <c r="AZ60" s="98">
        <f t="shared" ref="AZ60:AZ73" si="878">AY60*AT60</f>
        <v>12668.2</v>
      </c>
      <c r="BA60" s="98"/>
      <c r="BB60" s="118"/>
      <c r="BC60" s="119">
        <f t="shared" ref="BC60:BC74" si="879">AY60/$WM60</f>
        <v>0.83428000000000002</v>
      </c>
      <c r="BD60" s="231">
        <f t="shared" ref="BD60:BD73" si="880">BD12</f>
        <v>0</v>
      </c>
      <c r="BE60" s="119" t="e">
        <f>BD60/BD58</f>
        <v>#DIV/0!</v>
      </c>
      <c r="BF60" s="98" t="e">
        <f>BF58*BE60</f>
        <v>#DIV/0!</v>
      </c>
      <c r="BG60" s="116">
        <f t="shared" ref="BG60:BG73" si="881">IF(BD60&gt;0,BF60/BD60,0)</f>
        <v>0</v>
      </c>
      <c r="BH60" s="90">
        <f>BH58</f>
        <v>0</v>
      </c>
      <c r="BI60" s="117">
        <f t="shared" ref="BI60:BI73" si="882">BG60*BH60</f>
        <v>0</v>
      </c>
      <c r="BJ60" s="98">
        <f t="shared" ref="BJ60:BJ73" si="883">BI60*BD60</f>
        <v>0</v>
      </c>
      <c r="BK60" s="98"/>
      <c r="BL60" s="118"/>
      <c r="BM60" s="119">
        <f t="shared" ref="BM60:BM74" si="884">BI60/$WM60</f>
        <v>0</v>
      </c>
      <c r="BN60" s="231">
        <f t="shared" ref="BN60:BN73" si="885">BN12</f>
        <v>0</v>
      </c>
      <c r="BO60" s="119">
        <f>BN60/BN58</f>
        <v>0</v>
      </c>
      <c r="BP60" s="98">
        <f>BP58*BO60</f>
        <v>0</v>
      </c>
      <c r="BQ60" s="116">
        <f t="shared" ref="BQ60:BQ73" si="886">IF(BN60&gt;0,BP60/BN60,0)</f>
        <v>0</v>
      </c>
      <c r="BR60" s="90">
        <f>BR58</f>
        <v>57.88</v>
      </c>
      <c r="BS60" s="117">
        <f t="shared" ref="BS60:BS73" si="887">BQ60*BR60</f>
        <v>0</v>
      </c>
      <c r="BT60" s="98">
        <f t="shared" ref="BT60:BT73" si="888">BS60*BN60</f>
        <v>0</v>
      </c>
      <c r="BU60" s="98"/>
      <c r="BV60" s="118"/>
      <c r="BW60" s="119">
        <f t="shared" ref="BW60:BW74" si="889">BS60/$WM60</f>
        <v>0</v>
      </c>
      <c r="BX60" s="231">
        <f t="shared" ref="BX60:BX73" si="890">BX12</f>
        <v>0</v>
      </c>
      <c r="BY60" s="119" t="e">
        <f>BX60/BX58</f>
        <v>#DIV/0!</v>
      </c>
      <c r="BZ60" s="98" t="e">
        <f>BZ58*BY60</f>
        <v>#DIV/0!</v>
      </c>
      <c r="CA60" s="116">
        <f t="shared" ref="CA60:CA73" si="891">IF(BX60&gt;0,BZ60/BX60,0)</f>
        <v>0</v>
      </c>
      <c r="CB60" s="90">
        <f>CB58</f>
        <v>0</v>
      </c>
      <c r="CC60" s="117">
        <f t="shared" ref="CC60:CC73" si="892">CA60*CB60</f>
        <v>0</v>
      </c>
      <c r="CD60" s="98">
        <f t="shared" ref="CD60:CD73" si="893">CC60*BX60</f>
        <v>0</v>
      </c>
      <c r="CE60" s="98"/>
      <c r="CF60" s="118"/>
      <c r="CG60" s="119">
        <f t="shared" ref="CG60:CG74" si="894">CC60/$WM60</f>
        <v>0</v>
      </c>
      <c r="CH60" s="231">
        <f t="shared" ref="CH60:CH73" si="895">CH12</f>
        <v>33</v>
      </c>
      <c r="CI60" s="119">
        <f>CH60/CH58</f>
        <v>0.20755000000000001</v>
      </c>
      <c r="CJ60" s="98">
        <f>CJ58*CI60</f>
        <v>226.23</v>
      </c>
      <c r="CK60" s="116">
        <f t="shared" ref="CK60:CK73" si="896">IF(CH60&gt;0,CJ60/CH60,0)</f>
        <v>6.8554545500000001</v>
      </c>
      <c r="CL60" s="90">
        <f>CL58</f>
        <v>57.88</v>
      </c>
      <c r="CM60" s="117">
        <f t="shared" ref="CM60:CM73" si="897">CK60*CL60</f>
        <v>396.79370999999998</v>
      </c>
      <c r="CN60" s="98">
        <f t="shared" ref="CN60:CN73" si="898">CM60*CH60</f>
        <v>13094.19</v>
      </c>
      <c r="CO60" s="98"/>
      <c r="CP60" s="118"/>
      <c r="CQ60" s="119">
        <f t="shared" ref="CQ60:CQ74" si="899">CM60/$WM60</f>
        <v>0.60102</v>
      </c>
      <c r="CR60" s="231">
        <f t="shared" ref="CR60:CR73" si="900">CR12</f>
        <v>0</v>
      </c>
      <c r="CS60" s="119" t="e">
        <f>CR60/CR58</f>
        <v>#DIV/0!</v>
      </c>
      <c r="CT60" s="98" t="e">
        <f>CT58*CS60</f>
        <v>#DIV/0!</v>
      </c>
      <c r="CU60" s="116">
        <f t="shared" ref="CU60:CU73" si="901">IF(CR60&gt;0,CT60/CR60,0)</f>
        <v>0</v>
      </c>
      <c r="CV60" s="90">
        <f>CV58</f>
        <v>0</v>
      </c>
      <c r="CW60" s="117">
        <f t="shared" ref="CW60:CW73" si="902">CU60*CV60</f>
        <v>0</v>
      </c>
      <c r="CX60" s="98">
        <f t="shared" ref="CX60:CX73" si="903">CW60*CR60</f>
        <v>0</v>
      </c>
      <c r="CY60" s="98"/>
      <c r="CZ60" s="118"/>
      <c r="DA60" s="119">
        <f t="shared" ref="DA60:DA74" si="904">CW60/$WM60</f>
        <v>0</v>
      </c>
      <c r="DB60" s="231">
        <f t="shared" ref="DB60:DB73" si="905">DB12</f>
        <v>0</v>
      </c>
      <c r="DC60" s="119">
        <f>DB60/DB58</f>
        <v>0</v>
      </c>
      <c r="DD60" s="98">
        <f>DD58*DC60</f>
        <v>0</v>
      </c>
      <c r="DE60" s="116">
        <f t="shared" ref="DE60:DE73" si="906">IF(DB60&gt;0,DD60/DB60,0)</f>
        <v>0</v>
      </c>
      <c r="DF60" s="90">
        <f>DF58</f>
        <v>57.88</v>
      </c>
      <c r="DG60" s="117">
        <f t="shared" ref="DG60:DG73" si="907">DE60*DF60</f>
        <v>0</v>
      </c>
      <c r="DH60" s="98">
        <f t="shared" ref="DH60:DH73" si="908">DG60*DB60</f>
        <v>0</v>
      </c>
      <c r="DI60" s="98"/>
      <c r="DJ60" s="118"/>
      <c r="DK60" s="119">
        <f t="shared" ref="DK60:DK74" si="909">DG60/$WM60</f>
        <v>0</v>
      </c>
      <c r="DL60" s="231">
        <f t="shared" ref="DL60:DL73" si="910">DL12</f>
        <v>43</v>
      </c>
      <c r="DM60" s="119">
        <f>DL60/DL58</f>
        <v>0.15751000000000001</v>
      </c>
      <c r="DN60" s="98">
        <f>DN58*DM60</f>
        <v>513.48</v>
      </c>
      <c r="DO60" s="116">
        <f t="shared" ref="DO60:DO73" si="911">IF(DL60&gt;0,DN60/DL60,0)</f>
        <v>11.941395350000001</v>
      </c>
      <c r="DP60" s="90">
        <f>DP58</f>
        <v>57.88</v>
      </c>
      <c r="DQ60" s="117">
        <f t="shared" ref="DQ60:DQ73" si="912">DO60*DP60</f>
        <v>691.16795999999999</v>
      </c>
      <c r="DR60" s="98">
        <f t="shared" ref="DR60:DR73" si="913">DQ60*DL60</f>
        <v>29720.22</v>
      </c>
      <c r="DS60" s="98"/>
      <c r="DT60" s="118"/>
      <c r="DU60" s="119">
        <f t="shared" ref="DU60:DU74" si="914">DQ60/$WM60</f>
        <v>1.04691</v>
      </c>
      <c r="DV60" s="231">
        <f t="shared" ref="DV60:DV73" si="915">DV12</f>
        <v>12</v>
      </c>
      <c r="DW60" s="119">
        <f>DV60/DV58</f>
        <v>8.9550000000000005E-2</v>
      </c>
      <c r="DX60" s="98">
        <f>DX58*DW60</f>
        <v>122.68</v>
      </c>
      <c r="DY60" s="116">
        <f t="shared" ref="DY60:DY73" si="916">IF(DV60&gt;0,DX60/DV60,0)</f>
        <v>10.223333330000001</v>
      </c>
      <c r="DZ60" s="90">
        <f>DZ58</f>
        <v>57.88</v>
      </c>
      <c r="EA60" s="117">
        <f t="shared" ref="EA60:EA73" si="917">DY60*DZ60</f>
        <v>591.72653000000003</v>
      </c>
      <c r="EB60" s="98">
        <f t="shared" ref="EB60:EB73" si="918">EA60*DV60</f>
        <v>7100.72</v>
      </c>
      <c r="EC60" s="98"/>
      <c r="ED60" s="118"/>
      <c r="EE60" s="119">
        <f t="shared" ref="EE60:EE74" si="919">EA60/$WM60</f>
        <v>0.89629000000000003</v>
      </c>
      <c r="EF60" s="231">
        <f t="shared" ref="EF60:EF73" si="920">EF12</f>
        <v>0</v>
      </c>
      <c r="EG60" s="119">
        <f>EF60/EF58</f>
        <v>0</v>
      </c>
      <c r="EH60" s="98">
        <f>EH58*EG60</f>
        <v>0</v>
      </c>
      <c r="EI60" s="116">
        <f t="shared" ref="EI60:EI73" si="921">IF(EF60&gt;0,EH60/EF60,0)</f>
        <v>0</v>
      </c>
      <c r="EJ60" s="90">
        <f>EJ58</f>
        <v>57.88</v>
      </c>
      <c r="EK60" s="117">
        <f t="shared" ref="EK60:EK73" si="922">EI60*EJ60</f>
        <v>0</v>
      </c>
      <c r="EL60" s="98">
        <f t="shared" ref="EL60:EL73" si="923">EK60*EF60</f>
        <v>0</v>
      </c>
      <c r="EM60" s="98"/>
      <c r="EN60" s="118"/>
      <c r="EO60" s="119">
        <f t="shared" ref="EO60:EO74" si="924">EK60/$WM60</f>
        <v>0</v>
      </c>
      <c r="EP60" s="231">
        <f t="shared" ref="EP60:EP73" si="925">EP12</f>
        <v>20</v>
      </c>
      <c r="EQ60" s="119">
        <f>EP60/EP58</f>
        <v>0.11364</v>
      </c>
      <c r="ER60" s="98">
        <f>ER58*EQ60</f>
        <v>156.82</v>
      </c>
      <c r="ES60" s="116">
        <f t="shared" ref="ES60:ES73" si="926">IF(EP60&gt;0,ER60/EP60,0)</f>
        <v>7.8410000000000002</v>
      </c>
      <c r="ET60" s="90">
        <f>ET58</f>
        <v>57.88</v>
      </c>
      <c r="EU60" s="117">
        <f t="shared" ref="EU60:EU73" si="927">ES60*ET60</f>
        <v>453.83708000000001</v>
      </c>
      <c r="EV60" s="98">
        <f t="shared" ref="EV60:EV73" si="928">EU60*EP60</f>
        <v>9076.74</v>
      </c>
      <c r="EW60" s="98"/>
      <c r="EX60" s="118"/>
      <c r="EY60" s="119">
        <f t="shared" ref="EY60:EY74" si="929">EU60/$WM60</f>
        <v>0.68742999999999999</v>
      </c>
      <c r="EZ60" s="231">
        <f t="shared" ref="EZ60:EZ73" si="930">EZ12</f>
        <v>42</v>
      </c>
      <c r="FA60" s="119">
        <f>EZ60/EZ58</f>
        <v>0.19005</v>
      </c>
      <c r="FB60" s="98">
        <f>FB58*FA60</f>
        <v>602.46</v>
      </c>
      <c r="FC60" s="116">
        <f t="shared" ref="FC60:FC73" si="931">IF(EZ60&gt;0,FB60/EZ60,0)</f>
        <v>14.344285709999999</v>
      </c>
      <c r="FD60" s="90">
        <f>FD58</f>
        <v>57.88</v>
      </c>
      <c r="FE60" s="117">
        <f t="shared" ref="FE60:FE73" si="932">FC60*FD60</f>
        <v>830.24725999999998</v>
      </c>
      <c r="FF60" s="98">
        <f t="shared" ref="FF60:FF73" si="933">FE60*EZ60</f>
        <v>34870.379999999997</v>
      </c>
      <c r="FG60" s="98"/>
      <c r="FH60" s="118"/>
      <c r="FI60" s="119">
        <f t="shared" ref="FI60:FI74" si="934">FE60/$WM60</f>
        <v>1.2575700000000001</v>
      </c>
      <c r="FJ60" s="231">
        <f t="shared" ref="FJ60:FJ73" si="935">FJ12</f>
        <v>24</v>
      </c>
      <c r="FK60" s="119">
        <f>FJ60/FJ58</f>
        <v>0.2243</v>
      </c>
      <c r="FL60" s="98">
        <f>FL58*FK60</f>
        <v>224.3</v>
      </c>
      <c r="FM60" s="116">
        <f t="shared" ref="FM60:FM73" si="936">IF(FJ60&gt;0,FL60/FJ60,0)</f>
        <v>9.3458333299999996</v>
      </c>
      <c r="FN60" s="90">
        <f>FN58</f>
        <v>57.88</v>
      </c>
      <c r="FO60" s="117">
        <f t="shared" ref="FO60:FO73" si="937">FM60*FN60</f>
        <v>540.93682999999999</v>
      </c>
      <c r="FP60" s="98">
        <f t="shared" ref="FP60:FP73" si="938">FO60*FJ60</f>
        <v>12982.48</v>
      </c>
      <c r="FQ60" s="98"/>
      <c r="FR60" s="118"/>
      <c r="FS60" s="119">
        <f t="shared" ref="FS60:FS74" si="939">FO60/$WM60</f>
        <v>0.81935999999999998</v>
      </c>
      <c r="FT60" s="231">
        <f t="shared" ref="FT60:FT73" si="940">FT12</f>
        <v>39</v>
      </c>
      <c r="FU60" s="119">
        <f>FT60/FT58</f>
        <v>0.22542999999999999</v>
      </c>
      <c r="FV60" s="98">
        <f>FV58*FU60</f>
        <v>315.60000000000002</v>
      </c>
      <c r="FW60" s="116">
        <f t="shared" ref="FW60:FW73" si="941">IF(FT60&gt;0,FV60/FT60,0)</f>
        <v>8.0923076900000002</v>
      </c>
      <c r="FX60" s="90">
        <f>FX58</f>
        <v>57.88</v>
      </c>
      <c r="FY60" s="117">
        <f t="shared" ref="FY60:FY73" si="942">FW60*FX60</f>
        <v>468.38276999999999</v>
      </c>
      <c r="FZ60" s="98">
        <f t="shared" ref="FZ60:FZ73" si="943">FY60*FT60</f>
        <v>18266.93</v>
      </c>
      <c r="GA60" s="98"/>
      <c r="GB60" s="118"/>
      <c r="GC60" s="119">
        <f t="shared" ref="GC60:GC74" si="944">FY60/$WM60</f>
        <v>0.70945999999999998</v>
      </c>
      <c r="GD60" s="231">
        <f t="shared" ref="GD60:GD73" si="945">GD12</f>
        <v>28</v>
      </c>
      <c r="GE60" s="119">
        <f>GD60/GD58</f>
        <v>9.0609999999999996E-2</v>
      </c>
      <c r="GF60" s="98">
        <f>GF58*GE60</f>
        <v>255.52</v>
      </c>
      <c r="GG60" s="116">
        <f t="shared" ref="GG60:GG73" si="946">IF(GD60&gt;0,GF60/GD60,0)</f>
        <v>9.1257142899999995</v>
      </c>
      <c r="GH60" s="90">
        <f>GH58</f>
        <v>57.88</v>
      </c>
      <c r="GI60" s="117">
        <f t="shared" ref="GI60:GI73" si="947">GG60*GH60</f>
        <v>528.19633999999996</v>
      </c>
      <c r="GJ60" s="98">
        <f t="shared" ref="GJ60:GJ73" si="948">GI60*GD60</f>
        <v>14789.5</v>
      </c>
      <c r="GK60" s="98"/>
      <c r="GL60" s="118"/>
      <c r="GM60" s="119">
        <f t="shared" ref="GM60:GM74" si="949">GI60/$WM60</f>
        <v>0.80005999999999999</v>
      </c>
      <c r="GN60" s="231">
        <f t="shared" ref="GN60:GN73" si="950">GN12</f>
        <v>26</v>
      </c>
      <c r="GO60" s="119">
        <f>GN60/GN58</f>
        <v>0.16883000000000001</v>
      </c>
      <c r="GP60" s="98">
        <f>GP58*GO60</f>
        <v>263.37</v>
      </c>
      <c r="GQ60" s="116">
        <f t="shared" ref="GQ60:GQ73" si="951">IF(GN60&gt;0,GP60/GN60,0)</f>
        <v>10.129615380000001</v>
      </c>
      <c r="GR60" s="90">
        <f>GR58</f>
        <v>57.88</v>
      </c>
      <c r="GS60" s="117">
        <f t="shared" ref="GS60:GS73" si="952">GQ60*GR60</f>
        <v>586.30214000000001</v>
      </c>
      <c r="GT60" s="98">
        <f t="shared" ref="GT60:GT73" si="953">GS60*GN60</f>
        <v>15243.86</v>
      </c>
      <c r="GU60" s="98"/>
      <c r="GV60" s="118"/>
      <c r="GW60" s="119">
        <f t="shared" ref="GW60:GW74" si="954">GS60/$WM60</f>
        <v>0.88807000000000003</v>
      </c>
      <c r="GX60" s="231">
        <f t="shared" ref="GX60:GX73" si="955">GX12</f>
        <v>0</v>
      </c>
      <c r="GY60" s="119">
        <f>GX60/GX58</f>
        <v>0</v>
      </c>
      <c r="GZ60" s="98">
        <f>GZ58*GY60</f>
        <v>0</v>
      </c>
      <c r="HA60" s="116">
        <f t="shared" ref="HA60:HA73" si="956">IF(GX60&gt;0,GZ60/GX60,0)</f>
        <v>0</v>
      </c>
      <c r="HB60" s="90">
        <f>HB58</f>
        <v>57.88</v>
      </c>
      <c r="HC60" s="117">
        <f t="shared" ref="HC60:HC73" si="957">HA60*HB60</f>
        <v>0</v>
      </c>
      <c r="HD60" s="98">
        <f t="shared" ref="HD60:HD73" si="958">HC60*GX60</f>
        <v>0</v>
      </c>
      <c r="HE60" s="98"/>
      <c r="HF60" s="118"/>
      <c r="HG60" s="119">
        <f t="shared" ref="HG60:HG74" si="959">HC60/$WM60</f>
        <v>0</v>
      </c>
      <c r="HH60" s="231">
        <f t="shared" ref="HH60:HH73" si="960">HH12</f>
        <v>23</v>
      </c>
      <c r="HI60" s="119">
        <f>HH60/HH58</f>
        <v>0.13938999999999999</v>
      </c>
      <c r="HJ60" s="98">
        <f>HJ58*HI60</f>
        <v>306.66000000000003</v>
      </c>
      <c r="HK60" s="116">
        <f t="shared" ref="HK60:HK73" si="961">IF(HH60&gt;0,HJ60/HH60,0)</f>
        <v>13.333043480000001</v>
      </c>
      <c r="HL60" s="90">
        <f>HL58</f>
        <v>57.88</v>
      </c>
      <c r="HM60" s="117">
        <f t="shared" ref="HM60:HM73" si="962">HK60*HL60</f>
        <v>771.71655999999996</v>
      </c>
      <c r="HN60" s="98">
        <f t="shared" ref="HN60:HN73" si="963">HM60*HH60</f>
        <v>17749.48</v>
      </c>
      <c r="HO60" s="98"/>
      <c r="HP60" s="118"/>
      <c r="HQ60" s="119">
        <f t="shared" ref="HQ60:HQ74" si="964">HM60/$WM60</f>
        <v>1.16892</v>
      </c>
      <c r="HR60" s="231">
        <f t="shared" ref="HR60:HR73" si="965">HR12</f>
        <v>48</v>
      </c>
      <c r="HS60" s="119">
        <f>HR60/HR58</f>
        <v>0.17329</v>
      </c>
      <c r="HT60" s="98">
        <f>HT58*HS60</f>
        <v>280.73</v>
      </c>
      <c r="HU60" s="116">
        <f t="shared" ref="HU60:HU73" si="966">IF(HR60&gt;0,HT60/HR60,0)</f>
        <v>5.8485416700000004</v>
      </c>
      <c r="HV60" s="90">
        <f>HV58</f>
        <v>57.88</v>
      </c>
      <c r="HW60" s="117">
        <f t="shared" ref="HW60:HW73" si="967">HU60*HV60</f>
        <v>338.51359000000002</v>
      </c>
      <c r="HX60" s="98">
        <f t="shared" ref="HX60:HX73" si="968">HW60*HR60</f>
        <v>16248.65</v>
      </c>
      <c r="HY60" s="98"/>
      <c r="HZ60" s="118"/>
      <c r="IA60" s="119">
        <f t="shared" ref="IA60:IA74" si="969">HW60/$WM60</f>
        <v>0.51275000000000004</v>
      </c>
      <c r="IB60" s="231">
        <f t="shared" ref="IB60:IB73" si="970">IB12</f>
        <v>81</v>
      </c>
      <c r="IC60" s="119">
        <f>IB60/IB58</f>
        <v>0.16875000000000001</v>
      </c>
      <c r="ID60" s="98">
        <f>ID58*IC60</f>
        <v>749.25</v>
      </c>
      <c r="IE60" s="116">
        <f t="shared" ref="IE60:IE73" si="971">IF(IB60&gt;0,ID60/IB60,0)</f>
        <v>9.25</v>
      </c>
      <c r="IF60" s="90">
        <f>IF58</f>
        <v>57.88</v>
      </c>
      <c r="IG60" s="117">
        <f t="shared" ref="IG60:IG73" si="972">IE60*IF60</f>
        <v>535.39</v>
      </c>
      <c r="IH60" s="98">
        <f t="shared" ref="IH60:IH73" si="973">IG60*IB60</f>
        <v>43366.59</v>
      </c>
      <c r="II60" s="98"/>
      <c r="IJ60" s="118"/>
      <c r="IK60" s="119">
        <f t="shared" ref="IK60:IK74" si="974">IG60/$WM60</f>
        <v>0.81094999999999995</v>
      </c>
      <c r="IL60" s="231">
        <f t="shared" ref="IL60:IL73" si="975">IL12</f>
        <v>26</v>
      </c>
      <c r="IM60" s="119">
        <f>IL60/IL58</f>
        <v>0.16250000000000001</v>
      </c>
      <c r="IN60" s="98">
        <f>IN58*IM60</f>
        <v>281.13</v>
      </c>
      <c r="IO60" s="116">
        <f t="shared" ref="IO60:IO73" si="976">IF(IL60&gt;0,IN60/IL60,0)</f>
        <v>10.812692309999999</v>
      </c>
      <c r="IP60" s="90">
        <f>IP58</f>
        <v>57.88</v>
      </c>
      <c r="IQ60" s="117">
        <f t="shared" ref="IQ60:IQ73" si="977">IO60*IP60</f>
        <v>625.83862999999997</v>
      </c>
      <c r="IR60" s="98">
        <f t="shared" ref="IR60:IR73" si="978">IQ60*IL60</f>
        <v>16271.8</v>
      </c>
      <c r="IS60" s="98"/>
      <c r="IT60" s="118"/>
      <c r="IU60" s="119">
        <f t="shared" ref="IU60:IU74" si="979">IQ60/$WM60</f>
        <v>0.94796000000000002</v>
      </c>
      <c r="IV60" s="231">
        <f t="shared" ref="IV60:IV73" si="980">IV12</f>
        <v>21</v>
      </c>
      <c r="IW60" s="119">
        <f>IV60/IV58</f>
        <v>0.19266</v>
      </c>
      <c r="IX60" s="98">
        <f>IX58*IW60</f>
        <v>173.39</v>
      </c>
      <c r="IY60" s="116">
        <f t="shared" ref="IY60:IY73" si="981">IF(IV60&gt;0,IX60/IV60,0)</f>
        <v>8.2566666699999995</v>
      </c>
      <c r="IZ60" s="90">
        <f>IZ58</f>
        <v>57.88</v>
      </c>
      <c r="JA60" s="117">
        <f t="shared" ref="JA60:JA73" si="982">IY60*IZ60</f>
        <v>477.89587</v>
      </c>
      <c r="JB60" s="98">
        <f t="shared" ref="JB60:JB73" si="983">JA60*IV60</f>
        <v>10035.81</v>
      </c>
      <c r="JC60" s="98"/>
      <c r="JD60" s="118"/>
      <c r="JE60" s="119">
        <f t="shared" ref="JE60:JE74" si="984">JA60/$WM60</f>
        <v>0.72387000000000001</v>
      </c>
      <c r="JF60" s="231">
        <f t="shared" ref="JF60:JF73" si="985">JF12</f>
        <v>53</v>
      </c>
      <c r="JG60" s="119">
        <f>JF60/JF58</f>
        <v>0.19925000000000001</v>
      </c>
      <c r="JH60" s="98">
        <f>JH58*JG60</f>
        <v>585.79999999999995</v>
      </c>
      <c r="JI60" s="116">
        <f t="shared" ref="JI60:JI73" si="986">IF(JF60&gt;0,JH60/JF60,0)</f>
        <v>11.05283019</v>
      </c>
      <c r="JJ60" s="90">
        <f>JJ58</f>
        <v>57.88</v>
      </c>
      <c r="JK60" s="117">
        <f t="shared" ref="JK60:JK73" si="987">JI60*JJ60</f>
        <v>639.73780999999997</v>
      </c>
      <c r="JL60" s="98">
        <f t="shared" ref="JL60:JL73" si="988">JK60*JF60</f>
        <v>33906.1</v>
      </c>
      <c r="JM60" s="98"/>
      <c r="JN60" s="118"/>
      <c r="JO60" s="119">
        <f t="shared" ref="JO60:JO74" si="989">JK60/$WM60</f>
        <v>0.96901000000000004</v>
      </c>
      <c r="JP60" s="231">
        <f t="shared" ref="JP60:JP73" si="990">JP12</f>
        <v>68</v>
      </c>
      <c r="JQ60" s="119">
        <f>JP60/JP58</f>
        <v>0.25</v>
      </c>
      <c r="JR60" s="98">
        <f>JR58*JQ60</f>
        <v>930</v>
      </c>
      <c r="JS60" s="116">
        <f t="shared" ref="JS60:JS73" si="991">IF(JP60&gt;0,JR60/JP60,0)</f>
        <v>13.676470589999999</v>
      </c>
      <c r="JT60" s="90">
        <f>JT58</f>
        <v>57.88</v>
      </c>
      <c r="JU60" s="117">
        <f t="shared" ref="JU60:JU73" si="992">JS60*JT60</f>
        <v>791.59411999999998</v>
      </c>
      <c r="JV60" s="98">
        <f t="shared" ref="JV60:JV73" si="993">JU60*JP60</f>
        <v>53828.4</v>
      </c>
      <c r="JW60" s="98"/>
      <c r="JX60" s="118"/>
      <c r="JY60" s="119">
        <f t="shared" ref="JY60:JY74" si="994">JU60/$WM60</f>
        <v>1.19903</v>
      </c>
      <c r="JZ60" s="231">
        <f t="shared" ref="JZ60:JZ73" si="995">JZ12</f>
        <v>0</v>
      </c>
      <c r="KA60" s="119" t="e">
        <f>JZ60/JZ58</f>
        <v>#DIV/0!</v>
      </c>
      <c r="KB60" s="98" t="e">
        <f>KB58*KA60</f>
        <v>#DIV/0!</v>
      </c>
      <c r="KC60" s="116">
        <f t="shared" ref="KC60:KC73" si="996">IF(JZ60&gt;0,KB60/JZ60,0)</f>
        <v>0</v>
      </c>
      <c r="KD60" s="90">
        <f>KD58</f>
        <v>0</v>
      </c>
      <c r="KE60" s="117">
        <f t="shared" ref="KE60:KE73" si="997">KC60*KD60</f>
        <v>0</v>
      </c>
      <c r="KF60" s="98">
        <f t="shared" ref="KF60:KF73" si="998">KE60*JZ60</f>
        <v>0</v>
      </c>
      <c r="KG60" s="98"/>
      <c r="KH60" s="118"/>
      <c r="KI60" s="119">
        <f t="shared" ref="KI60:KI74" si="999">KE60/$WM60</f>
        <v>0</v>
      </c>
      <c r="KJ60" s="231">
        <f t="shared" ref="KJ60:KJ73" si="1000">KJ12</f>
        <v>25</v>
      </c>
      <c r="KK60" s="119">
        <f>KJ60/KJ58</f>
        <v>0.15337000000000001</v>
      </c>
      <c r="KL60" s="98">
        <f>KL58*KK60</f>
        <v>368.09</v>
      </c>
      <c r="KM60" s="116">
        <f t="shared" ref="KM60:KM73" si="1001">IF(KJ60&gt;0,KL60/KJ60,0)</f>
        <v>14.723599999999999</v>
      </c>
      <c r="KN60" s="90">
        <f>KN58</f>
        <v>57.88</v>
      </c>
      <c r="KO60" s="117">
        <f t="shared" ref="KO60:KO73" si="1002">KM60*KN60</f>
        <v>852.20196999999996</v>
      </c>
      <c r="KP60" s="98">
        <f t="shared" ref="KP60:KP73" si="1003">KO60*KJ60</f>
        <v>21305.05</v>
      </c>
      <c r="KQ60" s="98"/>
      <c r="KR60" s="118"/>
      <c r="KS60" s="119">
        <f t="shared" ref="KS60:KS74" si="1004">KO60/$WM60</f>
        <v>1.2908299999999999</v>
      </c>
      <c r="KT60" s="231">
        <f t="shared" ref="KT60:KT73" si="1005">KT12</f>
        <v>51</v>
      </c>
      <c r="KU60" s="119">
        <f>KT60/KT58</f>
        <v>0.14868999999999999</v>
      </c>
      <c r="KV60" s="98">
        <f>KV58*KU60</f>
        <v>624.79999999999995</v>
      </c>
      <c r="KW60" s="116">
        <f t="shared" ref="KW60:KW73" si="1006">IF(KT60&gt;0,KV60/KT60,0)</f>
        <v>12.25098039</v>
      </c>
      <c r="KX60" s="90">
        <f>KX58</f>
        <v>57.88</v>
      </c>
      <c r="KY60" s="117">
        <f t="shared" ref="KY60:KY73" si="1007">KW60*KX60</f>
        <v>709.08673999999996</v>
      </c>
      <c r="KZ60" s="98">
        <f t="shared" ref="KZ60:KZ73" si="1008">KY60*KT60</f>
        <v>36163.42</v>
      </c>
      <c r="LA60" s="98"/>
      <c r="LB60" s="118"/>
      <c r="LC60" s="119">
        <f t="shared" ref="LC60:LC74" si="1009">KY60/$WM60</f>
        <v>1.0740499999999999</v>
      </c>
      <c r="LD60" s="231">
        <f t="shared" ref="LD60:LD73" si="1010">LD12</f>
        <v>70</v>
      </c>
      <c r="LE60" s="119">
        <f>LD60/LD58</f>
        <v>0.24476000000000001</v>
      </c>
      <c r="LF60" s="98">
        <f>LF58*LE60</f>
        <v>709.8</v>
      </c>
      <c r="LG60" s="116">
        <f t="shared" ref="LG60:LG73" si="1011">IF(LD60&gt;0,LF60/LD60,0)</f>
        <v>10.14</v>
      </c>
      <c r="LH60" s="90">
        <f>LH58</f>
        <v>57.88</v>
      </c>
      <c r="LI60" s="117">
        <f t="shared" ref="LI60:LI73" si="1012">LG60*LH60</f>
        <v>586.90319999999997</v>
      </c>
      <c r="LJ60" s="98">
        <f t="shared" ref="LJ60:LJ73" si="1013">LI60*LD60</f>
        <v>41083.22</v>
      </c>
      <c r="LK60" s="98"/>
      <c r="LL60" s="118"/>
      <c r="LM60" s="119">
        <f t="shared" ref="LM60:LM74" si="1014">LI60/$WM60</f>
        <v>0.88897999999999999</v>
      </c>
      <c r="LN60" s="231">
        <f t="shared" ref="LN60:LN73" si="1015">LN12</f>
        <v>23</v>
      </c>
      <c r="LO60" s="119">
        <f>LN60/LN58</f>
        <v>9.2740000000000003E-2</v>
      </c>
      <c r="LP60" s="98">
        <f>LP58*LO60</f>
        <v>204.96</v>
      </c>
      <c r="LQ60" s="116">
        <f t="shared" ref="LQ60:LQ73" si="1016">IF(LN60&gt;0,LP60/LN60,0)</f>
        <v>8.91130435</v>
      </c>
      <c r="LR60" s="90">
        <f>LR58</f>
        <v>57.88</v>
      </c>
      <c r="LS60" s="117">
        <f t="shared" ref="LS60:LS73" si="1017">LQ60*LR60</f>
        <v>515.78629999999998</v>
      </c>
      <c r="LT60" s="98">
        <f t="shared" ref="LT60:LT73" si="1018">LS60*LN60</f>
        <v>11863.08</v>
      </c>
      <c r="LU60" s="98"/>
      <c r="LV60" s="118"/>
      <c r="LW60" s="119">
        <f t="shared" ref="LW60:LW74" si="1019">LS60/$WM60</f>
        <v>0.78125999999999995</v>
      </c>
      <c r="LX60" s="231">
        <f t="shared" ref="LX60:LX73" si="1020">LX12</f>
        <v>15</v>
      </c>
      <c r="LY60" s="119">
        <f>LX60/LX58</f>
        <v>0.12931000000000001</v>
      </c>
      <c r="LZ60" s="98">
        <f>LZ58*LY60</f>
        <v>90.52</v>
      </c>
      <c r="MA60" s="116">
        <f t="shared" ref="MA60:MA73" si="1021">IF(LX60&gt;0,LZ60/LX60,0)</f>
        <v>6.03466667</v>
      </c>
      <c r="MB60" s="90">
        <f>MB58</f>
        <v>57.88</v>
      </c>
      <c r="MC60" s="117">
        <f t="shared" ref="MC60:MC73" si="1022">MA60*MB60</f>
        <v>349.28651000000002</v>
      </c>
      <c r="MD60" s="98">
        <f t="shared" ref="MD60:MD73" si="1023">MC60*LX60</f>
        <v>5239.3</v>
      </c>
      <c r="ME60" s="98"/>
      <c r="MF60" s="118"/>
      <c r="MG60" s="119">
        <f t="shared" ref="MG60:MG74" si="1024">MC60/$WM60</f>
        <v>0.52905999999999997</v>
      </c>
      <c r="MH60" s="231">
        <f t="shared" ref="MH60:MH73" si="1025">MH12</f>
        <v>25</v>
      </c>
      <c r="MI60" s="119">
        <f>MH60/MH58</f>
        <v>0.17241000000000001</v>
      </c>
      <c r="MJ60" s="98">
        <f>MJ58*MI60</f>
        <v>389.65</v>
      </c>
      <c r="MK60" s="116">
        <f t="shared" ref="MK60:MK73" si="1026">IF(MH60&gt;0,MJ60/MH60,0)</f>
        <v>15.586</v>
      </c>
      <c r="ML60" s="90">
        <f>ML58</f>
        <v>57.88</v>
      </c>
      <c r="MM60" s="117">
        <f t="shared" ref="MM60:MM73" si="1027">MK60*ML60</f>
        <v>902.11767999999995</v>
      </c>
      <c r="MN60" s="98">
        <f t="shared" ref="MN60:MN73" si="1028">MM60*MH60</f>
        <v>22552.94</v>
      </c>
      <c r="MO60" s="98"/>
      <c r="MP60" s="118"/>
      <c r="MQ60" s="119">
        <f t="shared" ref="MQ60:MQ74" si="1029">MM60/$WM60</f>
        <v>1.36643</v>
      </c>
      <c r="MR60" s="231">
        <f t="shared" ref="MR60:MR73" si="1030">MR12</f>
        <v>35</v>
      </c>
      <c r="MS60" s="119">
        <f>MR60/MR58</f>
        <v>0.11146</v>
      </c>
      <c r="MT60" s="98">
        <f>MT58*MS60</f>
        <v>384.54</v>
      </c>
      <c r="MU60" s="116">
        <f t="shared" ref="MU60:MU73" si="1031">IF(MR60&gt;0,MT60/MR60,0)</f>
        <v>10.98685714</v>
      </c>
      <c r="MV60" s="90">
        <f>MV58</f>
        <v>57.88</v>
      </c>
      <c r="MW60" s="117">
        <f t="shared" ref="MW60:MW73" si="1032">MU60*MV60</f>
        <v>635.91929000000005</v>
      </c>
      <c r="MX60" s="98">
        <f t="shared" ref="MX60:MX73" si="1033">MW60*MR60</f>
        <v>22257.18</v>
      </c>
      <c r="MY60" s="98"/>
      <c r="MZ60" s="118"/>
      <c r="NA60" s="119">
        <f t="shared" ref="NA60:NA74" si="1034">MW60/$WM60</f>
        <v>0.96323000000000003</v>
      </c>
      <c r="NB60" s="231">
        <f t="shared" ref="NB60:NB73" si="1035">NB12</f>
        <v>26</v>
      </c>
      <c r="NC60" s="119">
        <f>NB60/NB58</f>
        <v>0.25742999999999999</v>
      </c>
      <c r="ND60" s="98">
        <f>ND58*NC60</f>
        <v>414.46</v>
      </c>
      <c r="NE60" s="116">
        <f t="shared" ref="NE60:NE73" si="1036">IF(NB60&gt;0,ND60/NB60,0)</f>
        <v>15.940769230000001</v>
      </c>
      <c r="NF60" s="90">
        <f>NF58</f>
        <v>57.88</v>
      </c>
      <c r="NG60" s="117">
        <f t="shared" ref="NG60:NG73" si="1037">NE60*NF60</f>
        <v>922.65171999999995</v>
      </c>
      <c r="NH60" s="98">
        <f t="shared" ref="NH60:NH73" si="1038">NG60*NB60</f>
        <v>23988.94</v>
      </c>
      <c r="NI60" s="98"/>
      <c r="NJ60" s="118"/>
      <c r="NK60" s="119">
        <f t="shared" ref="NK60:NK74" si="1039">NG60/$WM60</f>
        <v>1.39754</v>
      </c>
      <c r="NL60" s="231">
        <f t="shared" ref="NL60:NL73" si="1040">NL12</f>
        <v>24</v>
      </c>
      <c r="NM60" s="119">
        <f>NL60/NL58</f>
        <v>0.15686</v>
      </c>
      <c r="NN60" s="98">
        <f>NN58*NM60</f>
        <v>191.37</v>
      </c>
      <c r="NO60" s="116">
        <f t="shared" ref="NO60:NO73" si="1041">IF(NL60&gt;0,NN60/NL60,0)</f>
        <v>7.9737499999999999</v>
      </c>
      <c r="NP60" s="90">
        <f>NP58</f>
        <v>57.88</v>
      </c>
      <c r="NQ60" s="117">
        <f t="shared" ref="NQ60:NQ73" si="1042">NO60*NP60</f>
        <v>461.52064999999999</v>
      </c>
      <c r="NR60" s="98">
        <f t="shared" ref="NR60:NR73" si="1043">NQ60*NL60</f>
        <v>11076.5</v>
      </c>
      <c r="NS60" s="98"/>
      <c r="NT60" s="118"/>
      <c r="NU60" s="119">
        <f t="shared" ref="NU60:NU74" si="1044">NQ60/$WM60</f>
        <v>0.69906000000000001</v>
      </c>
      <c r="NV60" s="231">
        <f t="shared" ref="NV60:NV73" si="1045">NV12</f>
        <v>90</v>
      </c>
      <c r="NW60" s="119">
        <f>NV60/NV58</f>
        <v>0.18672</v>
      </c>
      <c r="NX60" s="98">
        <f>NX58*NW60</f>
        <v>911.19</v>
      </c>
      <c r="NY60" s="116">
        <f t="shared" ref="NY60:NY73" si="1046">IF(NV60&gt;0,NX60/NV60,0)</f>
        <v>10.124333330000001</v>
      </c>
      <c r="NZ60" s="90">
        <f>NZ58</f>
        <v>57.88</v>
      </c>
      <c r="OA60" s="117">
        <f t="shared" ref="OA60:OA73" si="1047">NY60*NZ60</f>
        <v>585.99640999999997</v>
      </c>
      <c r="OB60" s="98">
        <f t="shared" ref="OB60:OB73" si="1048">OA60*NV60</f>
        <v>52739.68</v>
      </c>
      <c r="OC60" s="98"/>
      <c r="OD60" s="118"/>
      <c r="OE60" s="119">
        <f t="shared" ref="OE60:OE74" si="1049">OA60/$WM60</f>
        <v>0.88761000000000001</v>
      </c>
      <c r="OF60" s="231">
        <f t="shared" ref="OF60:OF73" si="1050">OF12</f>
        <v>0</v>
      </c>
      <c r="OG60" s="119">
        <f>OF60/OF58</f>
        <v>0</v>
      </c>
      <c r="OH60" s="98">
        <f>OH58*OG60</f>
        <v>0</v>
      </c>
      <c r="OI60" s="116">
        <f t="shared" ref="OI60:OI73" si="1051">IF(OF60&gt;0,OH60/OF60,0)</f>
        <v>0</v>
      </c>
      <c r="OJ60" s="90">
        <f>OJ58</f>
        <v>57.88</v>
      </c>
      <c r="OK60" s="117">
        <f t="shared" ref="OK60:OK73" si="1052">OI60*OJ60</f>
        <v>0</v>
      </c>
      <c r="OL60" s="98">
        <f t="shared" ref="OL60:OL73" si="1053">OK60*OF60</f>
        <v>0</v>
      </c>
      <c r="OM60" s="98"/>
      <c r="ON60" s="118"/>
      <c r="OO60" s="119">
        <f t="shared" ref="OO60:OO74" si="1054">OK60/$WM60</f>
        <v>0</v>
      </c>
      <c r="OP60" s="231">
        <f t="shared" ref="OP60:OP73" si="1055">OP12</f>
        <v>0</v>
      </c>
      <c r="OQ60" s="119">
        <f>OP60/OP58</f>
        <v>0</v>
      </c>
      <c r="OR60" s="98">
        <f>OR58*OQ60</f>
        <v>0</v>
      </c>
      <c r="OS60" s="116">
        <f t="shared" ref="OS60:OS73" si="1056">IF(OP60&gt;0,OR60/OP60,0)</f>
        <v>0</v>
      </c>
      <c r="OT60" s="90">
        <f>OT58</f>
        <v>57.88</v>
      </c>
      <c r="OU60" s="117">
        <f t="shared" ref="OU60:OU73" si="1057">OS60*OT60</f>
        <v>0</v>
      </c>
      <c r="OV60" s="98">
        <f t="shared" ref="OV60:OV73" si="1058">OU60*OP60</f>
        <v>0</v>
      </c>
      <c r="OW60" s="98"/>
      <c r="OX60" s="118"/>
      <c r="OY60" s="119">
        <f t="shared" ref="OY60:OY74" si="1059">OU60/$WM60</f>
        <v>0</v>
      </c>
      <c r="OZ60" s="231">
        <f t="shared" ref="OZ60:OZ73" si="1060">OZ12</f>
        <v>25</v>
      </c>
      <c r="PA60" s="119">
        <f>OZ60/OZ58</f>
        <v>0.11062</v>
      </c>
      <c r="PB60" s="98">
        <f>PB58*PA60</f>
        <v>205.09</v>
      </c>
      <c r="PC60" s="116">
        <f t="shared" ref="PC60:PC73" si="1061">IF(OZ60&gt;0,PB60/OZ60,0)</f>
        <v>8.2035999999999998</v>
      </c>
      <c r="PD60" s="90">
        <f>PD58</f>
        <v>57.88</v>
      </c>
      <c r="PE60" s="117">
        <f t="shared" ref="PE60:PE73" si="1062">PC60*PD60</f>
        <v>474.82436999999999</v>
      </c>
      <c r="PF60" s="98">
        <f t="shared" ref="PF60:PF73" si="1063">PE60*OZ60</f>
        <v>11870.61</v>
      </c>
      <c r="PG60" s="98"/>
      <c r="PH60" s="118"/>
      <c r="PI60" s="119">
        <f t="shared" ref="PI60:PI74" si="1064">PE60/$WM60</f>
        <v>0.71921999999999997</v>
      </c>
      <c r="PJ60" s="231">
        <f t="shared" ref="PJ60:PJ73" si="1065">PJ12</f>
        <v>18</v>
      </c>
      <c r="PK60" s="119">
        <f>PJ60/PJ58</f>
        <v>0.26866000000000001</v>
      </c>
      <c r="PL60" s="98">
        <f>PL58*PK60</f>
        <v>370.75</v>
      </c>
      <c r="PM60" s="116">
        <f t="shared" ref="PM60:PM73" si="1066">IF(PJ60&gt;0,PL60/PJ60,0)</f>
        <v>20.597222219999999</v>
      </c>
      <c r="PN60" s="90">
        <f>PN58</f>
        <v>57.88</v>
      </c>
      <c r="PO60" s="117">
        <f t="shared" ref="PO60:PO73" si="1067">PM60*PN60</f>
        <v>1192.16722</v>
      </c>
      <c r="PP60" s="98">
        <f t="shared" ref="PP60:PP73" si="1068">PO60*PJ60</f>
        <v>21459.01</v>
      </c>
      <c r="PQ60" s="98"/>
      <c r="PR60" s="118"/>
      <c r="PS60" s="119">
        <f t="shared" ref="PS60:PS74" si="1069">PO60/$WM60</f>
        <v>1.8057700000000001</v>
      </c>
      <c r="PT60" s="231">
        <f t="shared" ref="PT60:PT73" si="1070">PT12</f>
        <v>42</v>
      </c>
      <c r="PU60" s="119">
        <f>PT60/PT58</f>
        <v>0.28571000000000002</v>
      </c>
      <c r="PV60" s="98">
        <f>PV58*PU60</f>
        <v>595.41999999999996</v>
      </c>
      <c r="PW60" s="116">
        <f t="shared" ref="PW60:PW73" si="1071">IF(PT60&gt;0,PV60/PT60,0)</f>
        <v>14.176666669999999</v>
      </c>
      <c r="PX60" s="90">
        <f>PX58</f>
        <v>57.88</v>
      </c>
      <c r="PY60" s="117">
        <f t="shared" ref="PY60:PY73" si="1072">PW60*PX60</f>
        <v>820.54547000000002</v>
      </c>
      <c r="PZ60" s="98">
        <f t="shared" ref="PZ60:PZ73" si="1073">PY60*PT60</f>
        <v>34462.910000000003</v>
      </c>
      <c r="QA60" s="98"/>
      <c r="QB60" s="118"/>
      <c r="QC60" s="119">
        <f t="shared" ref="QC60:QC74" si="1074">PY60/$WM60</f>
        <v>1.24288</v>
      </c>
      <c r="QD60" s="231">
        <f t="shared" ref="QD60:QD73" si="1075">QD12</f>
        <v>0</v>
      </c>
      <c r="QE60" s="119" t="e">
        <f>QD60/QD58</f>
        <v>#DIV/0!</v>
      </c>
      <c r="QF60" s="98" t="e">
        <f>QF58*QE60</f>
        <v>#DIV/0!</v>
      </c>
      <c r="QG60" s="116">
        <f t="shared" ref="QG60:QG73" si="1076">IF(QD60&gt;0,QF60/QD60,0)</f>
        <v>0</v>
      </c>
      <c r="QH60" s="90">
        <f>QH58</f>
        <v>0</v>
      </c>
      <c r="QI60" s="117">
        <f t="shared" ref="QI60:QI73" si="1077">QG60*QH60</f>
        <v>0</v>
      </c>
      <c r="QJ60" s="98">
        <f t="shared" ref="QJ60:QJ73" si="1078">QI60*QD60</f>
        <v>0</v>
      </c>
      <c r="QK60" s="98"/>
      <c r="QL60" s="118"/>
      <c r="QM60" s="119">
        <f t="shared" ref="QM60:QM74" si="1079">QI60/$WM60</f>
        <v>0</v>
      </c>
      <c r="QN60" s="231">
        <f t="shared" ref="QN60:QN73" si="1080">QN12</f>
        <v>57</v>
      </c>
      <c r="QO60" s="119">
        <f>QN60/QN58</f>
        <v>0.23361000000000001</v>
      </c>
      <c r="QP60" s="98">
        <f>QP58*QO60</f>
        <v>294.35000000000002</v>
      </c>
      <c r="QQ60" s="116">
        <f t="shared" ref="QQ60:QQ73" si="1081">IF(QN60&gt;0,QP60/QN60,0)</f>
        <v>5.1640350899999996</v>
      </c>
      <c r="QR60" s="90">
        <f>QR58</f>
        <v>57.88</v>
      </c>
      <c r="QS60" s="117">
        <f t="shared" ref="QS60:QS73" si="1082">QQ60*QR60</f>
        <v>298.89434999999997</v>
      </c>
      <c r="QT60" s="98">
        <f t="shared" ref="QT60:QT73" si="1083">QS60*QN60</f>
        <v>17036.98</v>
      </c>
      <c r="QU60" s="98"/>
      <c r="QV60" s="118"/>
      <c r="QW60" s="119">
        <f t="shared" ref="QW60:QW74" si="1084">QS60/$WM60</f>
        <v>0.45273000000000002</v>
      </c>
      <c r="QX60" s="231">
        <f t="shared" ref="QX60:QX73" si="1085">QX12</f>
        <v>25</v>
      </c>
      <c r="QY60" s="119">
        <f>QX60/QX58</f>
        <v>0.16128999999999999</v>
      </c>
      <c r="QZ60" s="98">
        <f>QZ58*QY60</f>
        <v>222.58</v>
      </c>
      <c r="RA60" s="116">
        <f t="shared" ref="RA60:RA73" si="1086">IF(QX60&gt;0,QZ60/QX60,0)</f>
        <v>8.9032</v>
      </c>
      <c r="RB60" s="90">
        <f>RB58</f>
        <v>57.88</v>
      </c>
      <c r="RC60" s="117">
        <f t="shared" ref="RC60:RC73" si="1087">RA60*RB60</f>
        <v>515.31722000000002</v>
      </c>
      <c r="RD60" s="98">
        <f t="shared" ref="RD60:RD73" si="1088">RC60*QX60</f>
        <v>12882.93</v>
      </c>
      <c r="RE60" s="98"/>
      <c r="RF60" s="118"/>
      <c r="RG60" s="119">
        <f t="shared" ref="RG60:RG74" si="1089">RC60/$WM60</f>
        <v>0.78054999999999997</v>
      </c>
      <c r="RH60" s="231">
        <f t="shared" ref="RH60:RH73" si="1090">RH12</f>
        <v>30</v>
      </c>
      <c r="RI60" s="119">
        <f>RH60/RH58</f>
        <v>0.19231000000000001</v>
      </c>
      <c r="RJ60" s="98">
        <f>RJ58*RI60</f>
        <v>280.77</v>
      </c>
      <c r="RK60" s="116">
        <f t="shared" ref="RK60:RK73" si="1091">IF(RH60&gt;0,RJ60/RH60,0)</f>
        <v>9.359</v>
      </c>
      <c r="RL60" s="90">
        <f>RL58</f>
        <v>57.88</v>
      </c>
      <c r="RM60" s="117">
        <f t="shared" ref="RM60:RM73" si="1092">RK60*RL60</f>
        <v>541.69892000000004</v>
      </c>
      <c r="RN60" s="98">
        <f t="shared" ref="RN60:RN73" si="1093">RM60*RH60</f>
        <v>16250.97</v>
      </c>
      <c r="RO60" s="98"/>
      <c r="RP60" s="118"/>
      <c r="RQ60" s="119">
        <f t="shared" ref="RQ60:RQ74" si="1094">RM60/$WM60</f>
        <v>0.82050999999999996</v>
      </c>
      <c r="RR60" s="231">
        <f t="shared" ref="RR60:RR73" si="1095">RR12</f>
        <v>26</v>
      </c>
      <c r="RS60" s="119">
        <f>RR60/RR58</f>
        <v>0.18440000000000001</v>
      </c>
      <c r="RT60" s="98">
        <f>RT58*RS60</f>
        <v>260</v>
      </c>
      <c r="RU60" s="116">
        <f t="shared" ref="RU60:RU73" si="1096">IF(RR60&gt;0,RT60/RR60,0)</f>
        <v>10</v>
      </c>
      <c r="RV60" s="90">
        <f>RV58</f>
        <v>57.88</v>
      </c>
      <c r="RW60" s="117">
        <f t="shared" ref="RW60:RW73" si="1097">RU60*RV60</f>
        <v>578.79999999999995</v>
      </c>
      <c r="RX60" s="98">
        <f t="shared" ref="RX60:RX73" si="1098">RW60*RR60</f>
        <v>15048.8</v>
      </c>
      <c r="RY60" s="98"/>
      <c r="RZ60" s="118"/>
      <c r="SA60" s="119">
        <f t="shared" ref="SA60:SA74" si="1099">RW60/$WM60</f>
        <v>0.87670999999999999</v>
      </c>
      <c r="SB60" s="231">
        <f t="shared" ref="SB60:SB73" si="1100">SB12</f>
        <v>61</v>
      </c>
      <c r="SC60" s="119">
        <f>SB60/SB58</f>
        <v>0.16991999999999999</v>
      </c>
      <c r="SD60" s="98">
        <f>SD58*SC60</f>
        <v>909.07</v>
      </c>
      <c r="SE60" s="116">
        <f t="shared" ref="SE60:SE73" si="1101">IF(SB60&gt;0,SD60/SB60,0)</f>
        <v>14.90278689</v>
      </c>
      <c r="SF60" s="90">
        <f>SF58</f>
        <v>57.88</v>
      </c>
      <c r="SG60" s="117">
        <f t="shared" ref="SG60:SG73" si="1102">SE60*SF60</f>
        <v>862.57330999999999</v>
      </c>
      <c r="SH60" s="98">
        <f t="shared" ref="SH60:SH73" si="1103">SG60*SB60</f>
        <v>52616.97</v>
      </c>
      <c r="SI60" s="98"/>
      <c r="SJ60" s="118"/>
      <c r="SK60" s="119">
        <f t="shared" ref="SK60:SK74" si="1104">SG60/$WM60</f>
        <v>1.30654</v>
      </c>
      <c r="SL60" s="231">
        <f t="shared" ref="SL60:SL73" si="1105">SL12</f>
        <v>15</v>
      </c>
      <c r="SM60" s="119">
        <f>SL60/SL58</f>
        <v>0.17857000000000001</v>
      </c>
      <c r="SN60" s="98">
        <f>SN58*SM60</f>
        <v>225.53</v>
      </c>
      <c r="SO60" s="116">
        <f t="shared" ref="SO60:SO73" si="1106">IF(SL60&gt;0,SN60/SL60,0)</f>
        <v>15.03533333</v>
      </c>
      <c r="SP60" s="90">
        <f>SP58</f>
        <v>57.88</v>
      </c>
      <c r="SQ60" s="117">
        <f t="shared" ref="SQ60:SQ73" si="1107">SO60*SP60</f>
        <v>870.24509</v>
      </c>
      <c r="SR60" s="98">
        <f t="shared" ref="SR60:SR73" si="1108">SQ60*SL60</f>
        <v>13053.68</v>
      </c>
      <c r="SS60" s="98"/>
      <c r="ST60" s="118"/>
      <c r="SU60" s="119">
        <f t="shared" ref="SU60:SU74" si="1109">SQ60/$WM60</f>
        <v>1.31816</v>
      </c>
      <c r="SV60" s="231">
        <f t="shared" ref="SV60:SV73" si="1110">SV12</f>
        <v>31</v>
      </c>
      <c r="SW60" s="119">
        <f>SV60/SV58</f>
        <v>0.10367999999999999</v>
      </c>
      <c r="SX60" s="98">
        <f>SX58*SW60</f>
        <v>380.51</v>
      </c>
      <c r="SY60" s="116">
        <f t="shared" ref="SY60:SY73" si="1111">IF(SV60&gt;0,SX60/SV60,0)</f>
        <v>12.27451613</v>
      </c>
      <c r="SZ60" s="90">
        <f>SZ58</f>
        <v>57.88</v>
      </c>
      <c r="TA60" s="117">
        <f t="shared" ref="TA60:TA73" si="1112">SY60*SZ60</f>
        <v>710.44898999999998</v>
      </c>
      <c r="TB60" s="98">
        <f t="shared" ref="TB60:TB73" si="1113">TA60*SV60</f>
        <v>22023.919999999998</v>
      </c>
      <c r="TC60" s="98"/>
      <c r="TD60" s="118"/>
      <c r="TE60" s="119">
        <f t="shared" ref="TE60:TE74" si="1114">TA60/$WM60</f>
        <v>1.0761099999999999</v>
      </c>
      <c r="TF60" s="231">
        <f t="shared" ref="TF60:TF73" si="1115">TF12</f>
        <v>31</v>
      </c>
      <c r="TG60" s="119">
        <f>TF60/TF58</f>
        <v>0.11698</v>
      </c>
      <c r="TH60" s="98">
        <f>TH58*TG60</f>
        <v>374.8</v>
      </c>
      <c r="TI60" s="116">
        <f t="shared" ref="TI60:TI73" si="1116">IF(TF60&gt;0,TH60/TF60,0)</f>
        <v>12.09032258</v>
      </c>
      <c r="TJ60" s="90">
        <f>TJ58</f>
        <v>57.88</v>
      </c>
      <c r="TK60" s="117">
        <f t="shared" ref="TK60:TK73" si="1117">TI60*TJ60</f>
        <v>699.78787</v>
      </c>
      <c r="TL60" s="98">
        <f t="shared" ref="TL60:TL73" si="1118">TK60*TF60</f>
        <v>21693.42</v>
      </c>
      <c r="TM60" s="98"/>
      <c r="TN60" s="118"/>
      <c r="TO60" s="119">
        <f t="shared" ref="TO60:TO74" si="1119">TK60/$WM60</f>
        <v>1.0599700000000001</v>
      </c>
      <c r="TP60" s="231">
        <f t="shared" ref="TP60:TP73" si="1120">TP12</f>
        <v>18</v>
      </c>
      <c r="TQ60" s="119">
        <f>TP60/TP58</f>
        <v>0.11921</v>
      </c>
      <c r="TR60" s="98">
        <f>TR58*TQ60</f>
        <v>290.87</v>
      </c>
      <c r="TS60" s="116">
        <f t="shared" ref="TS60:TS73" si="1121">IF(TP60&gt;0,TR60/TP60,0)</f>
        <v>16.159444440000001</v>
      </c>
      <c r="TT60" s="90">
        <f>TT58</f>
        <v>57.88</v>
      </c>
      <c r="TU60" s="117">
        <f t="shared" ref="TU60:TU73" si="1122">TS60*TT60</f>
        <v>935.30863999999997</v>
      </c>
      <c r="TV60" s="98">
        <f t="shared" ref="TV60:TV73" si="1123">TU60*TP60</f>
        <v>16835.560000000001</v>
      </c>
      <c r="TW60" s="98"/>
      <c r="TX60" s="118"/>
      <c r="TY60" s="119">
        <f t="shared" ref="TY60:TY74" si="1124">TU60/$WM60</f>
        <v>1.4167099999999999</v>
      </c>
      <c r="TZ60" s="231">
        <f t="shared" ref="TZ60:TZ73" si="1125">TZ12</f>
        <v>34</v>
      </c>
      <c r="UA60" s="119">
        <f>TZ60/TZ58</f>
        <v>0.13386000000000001</v>
      </c>
      <c r="UB60" s="98">
        <f>UB58*UA60</f>
        <v>414.97</v>
      </c>
      <c r="UC60" s="116">
        <f t="shared" ref="UC60:UC73" si="1126">IF(TZ60&gt;0,UB60/TZ60,0)</f>
        <v>12.205</v>
      </c>
      <c r="UD60" s="90">
        <f>UD58</f>
        <v>57.88</v>
      </c>
      <c r="UE60" s="117">
        <f t="shared" ref="UE60:UE73" si="1127">UC60*UD60</f>
        <v>706.42539999999997</v>
      </c>
      <c r="UF60" s="98">
        <f t="shared" ref="UF60:UF73" si="1128">UE60*TZ60</f>
        <v>24018.46</v>
      </c>
      <c r="UG60" s="98"/>
      <c r="UH60" s="118"/>
      <c r="UI60" s="119">
        <f t="shared" ref="UI60:UI74" si="1129">UE60/$WM60</f>
        <v>1.07002</v>
      </c>
      <c r="UJ60" s="231">
        <f t="shared" ref="UJ60:UJ73" si="1130">UJ12</f>
        <v>30</v>
      </c>
      <c r="UK60" s="119">
        <f>UJ60/UJ58</f>
        <v>0.15625</v>
      </c>
      <c r="UL60" s="98">
        <f>UL58*UK60</f>
        <v>547.5</v>
      </c>
      <c r="UM60" s="116">
        <f t="shared" ref="UM60:UM73" si="1131">IF(UJ60&gt;0,UL60/UJ60,0)</f>
        <v>18.25</v>
      </c>
      <c r="UN60" s="90">
        <f>UN58</f>
        <v>57.88</v>
      </c>
      <c r="UO60" s="117">
        <f t="shared" ref="UO60:UO73" si="1132">UM60*UN60</f>
        <v>1056.31</v>
      </c>
      <c r="UP60" s="98">
        <f t="shared" ref="UP60:UP73" si="1133">UO60*UJ60</f>
        <v>31689.3</v>
      </c>
      <c r="UQ60" s="98"/>
      <c r="UR60" s="118"/>
      <c r="US60" s="119">
        <f t="shared" ref="US60:US74" si="1134">UO60/$WM60</f>
        <v>1.59999</v>
      </c>
      <c r="UT60" s="231">
        <f t="shared" ref="UT60:UT73" si="1135">UT12</f>
        <v>65</v>
      </c>
      <c r="UU60" s="119">
        <f>UT60/UT58</f>
        <v>0.19757</v>
      </c>
      <c r="UV60" s="98">
        <f>UV58*UU60</f>
        <v>1094.93</v>
      </c>
      <c r="UW60" s="116">
        <f t="shared" ref="UW60:UW73" si="1136">IF(UT60&gt;0,UV60/UT60,0)</f>
        <v>16.84507692</v>
      </c>
      <c r="UX60" s="90">
        <f>UX58</f>
        <v>57.88</v>
      </c>
      <c r="UY60" s="117">
        <f t="shared" ref="UY60:UY73" si="1137">UW60*UX60</f>
        <v>974.99305000000004</v>
      </c>
      <c r="UZ60" s="98">
        <f t="shared" ref="UZ60:UZ73" si="1138">UY60*UT60</f>
        <v>63374.55</v>
      </c>
      <c r="VA60" s="98"/>
      <c r="VB60" s="118"/>
      <c r="VC60" s="119">
        <f t="shared" ref="VC60:VC74" si="1139">UY60/$WM60</f>
        <v>1.47682</v>
      </c>
      <c r="VD60" s="231">
        <f t="shared" ref="VD60:VD73" si="1140">VD12</f>
        <v>55</v>
      </c>
      <c r="VE60" s="119">
        <f>VD60/VD58</f>
        <v>0.17296</v>
      </c>
      <c r="VF60" s="98">
        <f>VF58*VE60</f>
        <v>972.04</v>
      </c>
      <c r="VG60" s="116">
        <f t="shared" ref="VG60:VG73" si="1141">IF(VD60&gt;0,VF60/VD60,0)</f>
        <v>17.673454549999999</v>
      </c>
      <c r="VH60" s="90">
        <f>VH58</f>
        <v>57.88</v>
      </c>
      <c r="VI60" s="117">
        <f t="shared" ref="VI60:VI73" si="1142">VG60*VH60</f>
        <v>1022.9395500000001</v>
      </c>
      <c r="VJ60" s="98">
        <f t="shared" ref="VJ60:VJ73" si="1143">VI60*VD60</f>
        <v>56261.68</v>
      </c>
      <c r="VK60" s="98"/>
      <c r="VL60" s="118"/>
      <c r="VM60" s="119">
        <f t="shared" ref="VM60:VM74" si="1144">VI60/$WM60</f>
        <v>1.5494399999999999</v>
      </c>
      <c r="VN60" s="231">
        <f t="shared" ref="VN60:VN73" si="1145">VN12</f>
        <v>83</v>
      </c>
      <c r="VO60" s="119">
        <f>VN60/VN58</f>
        <v>0.16117000000000001</v>
      </c>
      <c r="VP60" s="98">
        <f>VP58*VO60</f>
        <v>1081.45</v>
      </c>
      <c r="VQ60" s="116">
        <f t="shared" ref="VQ60:VQ73" si="1146">IF(VN60&gt;0,VP60/VN60,0)</f>
        <v>13.02951807</v>
      </c>
      <c r="VR60" s="90">
        <f>VR58</f>
        <v>57.88</v>
      </c>
      <c r="VS60" s="117">
        <f t="shared" ref="VS60:VS73" si="1147">VQ60*VR60</f>
        <v>754.14850999999999</v>
      </c>
      <c r="VT60" s="98">
        <f t="shared" ref="VT60:VT73" si="1148">VS60*VN60</f>
        <v>62594.33</v>
      </c>
      <c r="VU60" s="98"/>
      <c r="VV60" s="118"/>
      <c r="VW60" s="119">
        <f t="shared" ref="VW60:VW74" si="1149">VS60/$WM60</f>
        <v>1.1423099999999999</v>
      </c>
      <c r="VX60" s="231">
        <f t="shared" ref="VX60:VX73" si="1150">VX12</f>
        <v>47</v>
      </c>
      <c r="VY60" s="119">
        <f>VX60/VX58</f>
        <v>0.13622999999999999</v>
      </c>
      <c r="VZ60" s="98">
        <f>VZ58*VY60</f>
        <v>482.25</v>
      </c>
      <c r="WA60" s="116">
        <f t="shared" ref="WA60:WA73" si="1151">IF(VX60&gt;0,VZ60/VX60,0)</f>
        <v>10.2606383</v>
      </c>
      <c r="WB60" s="90">
        <f>WB58</f>
        <v>57.88</v>
      </c>
      <c r="WC60" s="117">
        <f t="shared" ref="WC60:WC73" si="1152">WA60*WB60</f>
        <v>593.88574000000006</v>
      </c>
      <c r="WD60" s="98">
        <f t="shared" ref="WD60:WD73" si="1153">WC60*VX60</f>
        <v>27912.63</v>
      </c>
      <c r="WE60" s="98"/>
      <c r="WF60" s="118"/>
      <c r="WG60" s="119">
        <f t="shared" ref="WG60:WG74" si="1154">WC60/$WM60</f>
        <v>0.89956000000000003</v>
      </c>
      <c r="WH60" s="213">
        <f t="shared" ref="WH60:WH73" si="1155">F60+P60+Z60+AJ60+AT60+BD60+BN60+BX60+CH60+CR60+DB60+DL60+DV60+EF60+EP60+EZ60+FJ60+FT60+GD60+GN60+GX60+HH60+HR60+IB60+IL60+IV60+JF60+JP60+JZ60+KJ60+KT60+LD60+LN60+LX60+MH60+MR60+NB60+NL60+NV60+OF60+OP60+OZ60+PJ60+PT60+QD60+QN60+QX60+RH60+RR60+SB60+SL60+SV60+TF60+TP60+TZ60+UJ60+UT60+VD60+VN60+VX60</f>
        <v>1861</v>
      </c>
      <c r="WI60" s="119">
        <f>WH60/WH58</f>
        <v>0.15295</v>
      </c>
      <c r="WJ60" s="98">
        <f>WJ58*WI60</f>
        <v>21227.17</v>
      </c>
      <c r="WK60" s="116">
        <f t="shared" ref="WK60:WK73" si="1156">IF(WH60&gt;0,WJ60/WH60,0)</f>
        <v>11.40632456</v>
      </c>
      <c r="WL60" s="90">
        <f>WL58</f>
        <v>57.88</v>
      </c>
      <c r="WM60" s="117">
        <f t="shared" ref="WM60:WM73" si="1157">WK60*WL60</f>
        <v>660.19807000000003</v>
      </c>
      <c r="WN60" s="98">
        <f t="shared" ref="WN60:WN73" si="1158">WM60*WH60</f>
        <v>1228628.6100000001</v>
      </c>
      <c r="WO60" s="98"/>
      <c r="WP60" s="118"/>
    </row>
    <row r="61" spans="1:614" ht="24.75" customHeight="1" x14ac:dyDescent="0.25">
      <c r="A61" s="5"/>
      <c r="B61" s="205" t="s">
        <v>422</v>
      </c>
      <c r="C61" s="12" t="s">
        <v>753</v>
      </c>
      <c r="D61" s="12" t="s">
        <v>440</v>
      </c>
      <c r="E61" s="4" t="s">
        <v>33</v>
      </c>
      <c r="F61" s="231">
        <f t="shared" si="855"/>
        <v>229</v>
      </c>
      <c r="G61" s="119">
        <f>F61/F58</f>
        <v>0.79513999999999996</v>
      </c>
      <c r="H61" s="98">
        <f>H58*G61</f>
        <v>2480.84</v>
      </c>
      <c r="I61" s="116">
        <f t="shared" si="856"/>
        <v>10.833362449999999</v>
      </c>
      <c r="J61" s="90">
        <f>J58</f>
        <v>57.88</v>
      </c>
      <c r="K61" s="117">
        <f t="shared" si="857"/>
        <v>627.03502000000003</v>
      </c>
      <c r="L61" s="98">
        <f t="shared" si="858"/>
        <v>143591.01999999999</v>
      </c>
      <c r="M61" s="98"/>
      <c r="N61" s="118"/>
      <c r="O61" s="119">
        <f t="shared" si="859"/>
        <v>0.94974000000000003</v>
      </c>
      <c r="P61" s="231">
        <f t="shared" si="860"/>
        <v>300</v>
      </c>
      <c r="Q61" s="119">
        <f>P61/P58</f>
        <v>0.70755000000000001</v>
      </c>
      <c r="R61" s="98">
        <f>R58*Q61</f>
        <v>4521.24</v>
      </c>
      <c r="S61" s="116">
        <f t="shared" si="861"/>
        <v>15.0708</v>
      </c>
      <c r="T61" s="90">
        <f>T58</f>
        <v>57.88</v>
      </c>
      <c r="U61" s="117">
        <f t="shared" si="862"/>
        <v>872.29790000000003</v>
      </c>
      <c r="V61" s="98">
        <f t="shared" si="863"/>
        <v>261689.37</v>
      </c>
      <c r="W61" s="98"/>
      <c r="X61" s="118"/>
      <c r="Y61" s="119">
        <f t="shared" si="864"/>
        <v>1.3212200000000001</v>
      </c>
      <c r="Z61" s="231">
        <f t="shared" si="865"/>
        <v>239</v>
      </c>
      <c r="AA61" s="119">
        <f>Z61/Z58</f>
        <v>0.83565999999999996</v>
      </c>
      <c r="AB61" s="98">
        <f>AB58*AA61</f>
        <v>2649.04</v>
      </c>
      <c r="AC61" s="116">
        <f t="shared" si="866"/>
        <v>11.083849369999999</v>
      </c>
      <c r="AD61" s="90">
        <f>AD58</f>
        <v>57.88</v>
      </c>
      <c r="AE61" s="117">
        <f t="shared" si="867"/>
        <v>641.53319999999997</v>
      </c>
      <c r="AF61" s="98">
        <f t="shared" si="868"/>
        <v>153326.43</v>
      </c>
      <c r="AG61" s="98"/>
      <c r="AH61" s="118"/>
      <c r="AI61" s="119">
        <f t="shared" si="869"/>
        <v>0.97170000000000001</v>
      </c>
      <c r="AJ61" s="231">
        <f t="shared" si="870"/>
        <v>139</v>
      </c>
      <c r="AK61" s="119">
        <f>AJ61/AJ58</f>
        <v>0.53256999999999999</v>
      </c>
      <c r="AL61" s="98">
        <f>AL58*AK61</f>
        <v>1544.45</v>
      </c>
      <c r="AM61" s="116">
        <f t="shared" si="871"/>
        <v>11.111151080000001</v>
      </c>
      <c r="AN61" s="90">
        <f>AN58</f>
        <v>57.88</v>
      </c>
      <c r="AO61" s="117">
        <f t="shared" si="872"/>
        <v>643.11342000000002</v>
      </c>
      <c r="AP61" s="98">
        <f t="shared" si="873"/>
        <v>89392.77</v>
      </c>
      <c r="AQ61" s="98"/>
      <c r="AR61" s="118"/>
      <c r="AS61" s="119">
        <f t="shared" si="874"/>
        <v>0.97409000000000001</v>
      </c>
      <c r="AT61" s="231">
        <f t="shared" si="875"/>
        <v>101</v>
      </c>
      <c r="AU61" s="119">
        <f>AT61/AT58</f>
        <v>0.81452000000000002</v>
      </c>
      <c r="AV61" s="98">
        <f>AV58*AU61</f>
        <v>961.13</v>
      </c>
      <c r="AW61" s="116">
        <f t="shared" si="876"/>
        <v>9.5161386100000005</v>
      </c>
      <c r="AX61" s="90">
        <f>AX58</f>
        <v>57.88</v>
      </c>
      <c r="AY61" s="117">
        <f t="shared" si="877"/>
        <v>550.79409999999996</v>
      </c>
      <c r="AZ61" s="98">
        <f t="shared" si="878"/>
        <v>55630.2</v>
      </c>
      <c r="BA61" s="98"/>
      <c r="BB61" s="118"/>
      <c r="BC61" s="119">
        <f t="shared" si="879"/>
        <v>0.83426</v>
      </c>
      <c r="BD61" s="231">
        <f t="shared" si="880"/>
        <v>0</v>
      </c>
      <c r="BE61" s="119" t="e">
        <f>BD61/BD58</f>
        <v>#DIV/0!</v>
      </c>
      <c r="BF61" s="98" t="e">
        <f>BF58*BE61</f>
        <v>#DIV/0!</v>
      </c>
      <c r="BG61" s="116">
        <f t="shared" si="881"/>
        <v>0</v>
      </c>
      <c r="BH61" s="90">
        <f>BH58</f>
        <v>0</v>
      </c>
      <c r="BI61" s="117">
        <f t="shared" si="882"/>
        <v>0</v>
      </c>
      <c r="BJ61" s="98">
        <f t="shared" si="883"/>
        <v>0</v>
      </c>
      <c r="BK61" s="98"/>
      <c r="BL61" s="118"/>
      <c r="BM61" s="119">
        <f t="shared" si="884"/>
        <v>0</v>
      </c>
      <c r="BN61" s="231">
        <f t="shared" si="885"/>
        <v>77</v>
      </c>
      <c r="BO61" s="119">
        <f>BN61/BN58</f>
        <v>0.48734</v>
      </c>
      <c r="BP61" s="98">
        <f>BP58*BO61</f>
        <v>648.16</v>
      </c>
      <c r="BQ61" s="116">
        <f t="shared" si="886"/>
        <v>8.4176623399999997</v>
      </c>
      <c r="BR61" s="90">
        <f>BR58</f>
        <v>57.88</v>
      </c>
      <c r="BS61" s="117">
        <f t="shared" si="887"/>
        <v>487.21429999999998</v>
      </c>
      <c r="BT61" s="98">
        <f t="shared" si="888"/>
        <v>37515.5</v>
      </c>
      <c r="BU61" s="98"/>
      <c r="BV61" s="118"/>
      <c r="BW61" s="119">
        <f t="shared" si="889"/>
        <v>0.73795999999999995</v>
      </c>
      <c r="BX61" s="231">
        <f t="shared" si="890"/>
        <v>0</v>
      </c>
      <c r="BY61" s="119" t="e">
        <f>BX61/BX58</f>
        <v>#DIV/0!</v>
      </c>
      <c r="BZ61" s="98" t="e">
        <f>BZ58*BY61</f>
        <v>#DIV/0!</v>
      </c>
      <c r="CA61" s="116">
        <f t="shared" si="891"/>
        <v>0</v>
      </c>
      <c r="CB61" s="90">
        <f>CB58</f>
        <v>0</v>
      </c>
      <c r="CC61" s="117">
        <f t="shared" si="892"/>
        <v>0</v>
      </c>
      <c r="CD61" s="98">
        <f t="shared" si="893"/>
        <v>0</v>
      </c>
      <c r="CE61" s="98"/>
      <c r="CF61" s="118"/>
      <c r="CG61" s="119">
        <f t="shared" si="894"/>
        <v>0</v>
      </c>
      <c r="CH61" s="231">
        <f t="shared" si="895"/>
        <v>112</v>
      </c>
      <c r="CI61" s="119">
        <f>CH61/CH58</f>
        <v>0.70440000000000003</v>
      </c>
      <c r="CJ61" s="98">
        <f>CJ58*CI61</f>
        <v>767.8</v>
      </c>
      <c r="CK61" s="116">
        <f t="shared" si="896"/>
        <v>6.8553571399999997</v>
      </c>
      <c r="CL61" s="90">
        <f>CL58</f>
        <v>57.88</v>
      </c>
      <c r="CM61" s="117">
        <f t="shared" si="897"/>
        <v>396.78807</v>
      </c>
      <c r="CN61" s="98">
        <f t="shared" si="898"/>
        <v>44440.26</v>
      </c>
      <c r="CO61" s="98"/>
      <c r="CP61" s="118"/>
      <c r="CQ61" s="119">
        <f t="shared" si="899"/>
        <v>0.60099000000000002</v>
      </c>
      <c r="CR61" s="231">
        <f t="shared" si="900"/>
        <v>0</v>
      </c>
      <c r="CS61" s="119" t="e">
        <f>CR61/CR58</f>
        <v>#DIV/0!</v>
      </c>
      <c r="CT61" s="98" t="e">
        <f>CT58*CS61</f>
        <v>#DIV/0!</v>
      </c>
      <c r="CU61" s="116">
        <f t="shared" si="901"/>
        <v>0</v>
      </c>
      <c r="CV61" s="90">
        <f>CV58</f>
        <v>0</v>
      </c>
      <c r="CW61" s="117">
        <f t="shared" si="902"/>
        <v>0</v>
      </c>
      <c r="CX61" s="98">
        <f t="shared" si="903"/>
        <v>0</v>
      </c>
      <c r="CY61" s="98"/>
      <c r="CZ61" s="118"/>
      <c r="DA61" s="119">
        <f t="shared" si="904"/>
        <v>0</v>
      </c>
      <c r="DB61" s="231">
        <f t="shared" si="905"/>
        <v>108</v>
      </c>
      <c r="DC61" s="119">
        <f>DB61/DB58</f>
        <v>0.82443</v>
      </c>
      <c r="DD61" s="98">
        <f>DD58*DC61</f>
        <v>692.52</v>
      </c>
      <c r="DE61" s="116">
        <f t="shared" si="906"/>
        <v>6.4122222200000003</v>
      </c>
      <c r="DF61" s="90">
        <f>DF58</f>
        <v>57.88</v>
      </c>
      <c r="DG61" s="117">
        <f t="shared" si="907"/>
        <v>371.13941999999997</v>
      </c>
      <c r="DH61" s="98">
        <f t="shared" si="908"/>
        <v>40083.06</v>
      </c>
      <c r="DI61" s="98"/>
      <c r="DJ61" s="118"/>
      <c r="DK61" s="119">
        <f t="shared" si="909"/>
        <v>0.56215000000000004</v>
      </c>
      <c r="DL61" s="231">
        <f t="shared" si="910"/>
        <v>190</v>
      </c>
      <c r="DM61" s="119">
        <f>DL61/DL58</f>
        <v>0.69596999999999998</v>
      </c>
      <c r="DN61" s="98">
        <f>DN58*DM61</f>
        <v>2268.86</v>
      </c>
      <c r="DO61" s="116">
        <f t="shared" si="911"/>
        <v>11.94136842</v>
      </c>
      <c r="DP61" s="90">
        <f>DP58</f>
        <v>57.88</v>
      </c>
      <c r="DQ61" s="117">
        <f t="shared" si="912"/>
        <v>691.16639999999995</v>
      </c>
      <c r="DR61" s="98">
        <f t="shared" si="913"/>
        <v>131321.62</v>
      </c>
      <c r="DS61" s="98"/>
      <c r="DT61" s="118"/>
      <c r="DU61" s="119">
        <f t="shared" si="914"/>
        <v>1.04687</v>
      </c>
      <c r="DV61" s="231">
        <f t="shared" si="915"/>
        <v>122</v>
      </c>
      <c r="DW61" s="119">
        <f>DV61/DV58</f>
        <v>0.91044999999999998</v>
      </c>
      <c r="DX61" s="98">
        <f>DX58*DW61</f>
        <v>1247.32</v>
      </c>
      <c r="DY61" s="116">
        <f t="shared" si="916"/>
        <v>10.22393443</v>
      </c>
      <c r="DZ61" s="90">
        <f>DZ58</f>
        <v>57.88</v>
      </c>
      <c r="EA61" s="117">
        <f t="shared" si="917"/>
        <v>591.76131999999996</v>
      </c>
      <c r="EB61" s="98">
        <f t="shared" si="918"/>
        <v>72194.880000000005</v>
      </c>
      <c r="EC61" s="98"/>
      <c r="ED61" s="118"/>
      <c r="EE61" s="119">
        <f t="shared" si="919"/>
        <v>0.89631000000000005</v>
      </c>
      <c r="EF61" s="231">
        <f t="shared" si="920"/>
        <v>0</v>
      </c>
      <c r="EG61" s="119">
        <f>EF61/EF58</f>
        <v>0</v>
      </c>
      <c r="EH61" s="98">
        <f>EH58*EG61</f>
        <v>0</v>
      </c>
      <c r="EI61" s="116">
        <f t="shared" si="921"/>
        <v>0</v>
      </c>
      <c r="EJ61" s="90">
        <f>EJ58</f>
        <v>57.88</v>
      </c>
      <c r="EK61" s="117">
        <f t="shared" si="922"/>
        <v>0</v>
      </c>
      <c r="EL61" s="98">
        <f t="shared" si="923"/>
        <v>0</v>
      </c>
      <c r="EM61" s="98"/>
      <c r="EN61" s="118"/>
      <c r="EO61" s="119">
        <f t="shared" si="924"/>
        <v>0</v>
      </c>
      <c r="EP61" s="231">
        <f t="shared" si="925"/>
        <v>156</v>
      </c>
      <c r="EQ61" s="119">
        <f>EP61/EP58</f>
        <v>0.88636000000000004</v>
      </c>
      <c r="ER61" s="98">
        <f>ER58*EQ61</f>
        <v>1223.18</v>
      </c>
      <c r="ES61" s="116">
        <f t="shared" si="926"/>
        <v>7.84089744</v>
      </c>
      <c r="ET61" s="90">
        <f>ET58</f>
        <v>57.88</v>
      </c>
      <c r="EU61" s="117">
        <f t="shared" si="927"/>
        <v>453.83114</v>
      </c>
      <c r="EV61" s="98">
        <f t="shared" si="928"/>
        <v>70797.66</v>
      </c>
      <c r="EW61" s="98"/>
      <c r="EX61" s="118"/>
      <c r="EY61" s="119">
        <f t="shared" si="929"/>
        <v>0.68738999999999995</v>
      </c>
      <c r="EZ61" s="231">
        <f t="shared" si="930"/>
        <v>164</v>
      </c>
      <c r="FA61" s="119">
        <f>EZ61/EZ58</f>
        <v>0.74207999999999996</v>
      </c>
      <c r="FB61" s="98">
        <f>FB58*FA61</f>
        <v>2352.39</v>
      </c>
      <c r="FC61" s="116">
        <f t="shared" si="931"/>
        <v>14.34384146</v>
      </c>
      <c r="FD61" s="90">
        <f>FD58</f>
        <v>57.88</v>
      </c>
      <c r="FE61" s="117">
        <f t="shared" si="932"/>
        <v>830.22154</v>
      </c>
      <c r="FF61" s="98">
        <f t="shared" si="933"/>
        <v>136156.32999999999</v>
      </c>
      <c r="FG61" s="98"/>
      <c r="FH61" s="118"/>
      <c r="FI61" s="119">
        <f t="shared" si="934"/>
        <v>1.25749</v>
      </c>
      <c r="FJ61" s="231">
        <f t="shared" si="935"/>
        <v>83</v>
      </c>
      <c r="FK61" s="119">
        <f>FJ61/FJ58</f>
        <v>0.77569999999999995</v>
      </c>
      <c r="FL61" s="98">
        <f>FL58*FK61</f>
        <v>775.7</v>
      </c>
      <c r="FM61" s="116">
        <f t="shared" si="936"/>
        <v>9.3457831299999992</v>
      </c>
      <c r="FN61" s="90">
        <f>FN58</f>
        <v>57.88</v>
      </c>
      <c r="FO61" s="117">
        <f t="shared" si="937"/>
        <v>540.93393000000003</v>
      </c>
      <c r="FP61" s="98">
        <f t="shared" si="938"/>
        <v>44897.52</v>
      </c>
      <c r="FQ61" s="98"/>
      <c r="FR61" s="118"/>
      <c r="FS61" s="119">
        <f t="shared" si="939"/>
        <v>0.81932000000000005</v>
      </c>
      <c r="FT61" s="231">
        <f t="shared" si="940"/>
        <v>134</v>
      </c>
      <c r="FU61" s="119">
        <f>FT61/FT58</f>
        <v>0.77456999999999998</v>
      </c>
      <c r="FV61" s="98">
        <f>FV58*FU61</f>
        <v>1084.4000000000001</v>
      </c>
      <c r="FW61" s="116">
        <f t="shared" si="941"/>
        <v>8.0925373100000009</v>
      </c>
      <c r="FX61" s="90">
        <f>FX58</f>
        <v>57.88</v>
      </c>
      <c r="FY61" s="117">
        <f t="shared" si="942"/>
        <v>468.39605999999998</v>
      </c>
      <c r="FZ61" s="98">
        <f t="shared" si="943"/>
        <v>62765.07</v>
      </c>
      <c r="GA61" s="98"/>
      <c r="GB61" s="118"/>
      <c r="GC61" s="119">
        <f t="shared" si="944"/>
        <v>0.70945000000000003</v>
      </c>
      <c r="GD61" s="231">
        <f t="shared" si="945"/>
        <v>281</v>
      </c>
      <c r="GE61" s="119">
        <f>GD61/GD58</f>
        <v>0.90939000000000003</v>
      </c>
      <c r="GF61" s="98">
        <f>GF58*GE61</f>
        <v>2564.48</v>
      </c>
      <c r="GG61" s="116">
        <f t="shared" si="946"/>
        <v>9.1262633500000003</v>
      </c>
      <c r="GH61" s="90">
        <f>GH58</f>
        <v>57.88</v>
      </c>
      <c r="GI61" s="117">
        <f t="shared" si="947"/>
        <v>528.22811999999999</v>
      </c>
      <c r="GJ61" s="98">
        <f t="shared" si="948"/>
        <v>148432.1</v>
      </c>
      <c r="GK61" s="98"/>
      <c r="GL61" s="118"/>
      <c r="GM61" s="119">
        <f t="shared" si="949"/>
        <v>0.80008000000000001</v>
      </c>
      <c r="GN61" s="231">
        <f t="shared" si="950"/>
        <v>128</v>
      </c>
      <c r="GO61" s="119">
        <f>GN61/GN58</f>
        <v>0.83116999999999996</v>
      </c>
      <c r="GP61" s="98">
        <f>GP58*GO61</f>
        <v>1296.6300000000001</v>
      </c>
      <c r="GQ61" s="116">
        <f t="shared" si="951"/>
        <v>10.129921879999999</v>
      </c>
      <c r="GR61" s="90">
        <f>GR58</f>
        <v>57.88</v>
      </c>
      <c r="GS61" s="117">
        <f t="shared" si="952"/>
        <v>586.31988000000001</v>
      </c>
      <c r="GT61" s="98">
        <f t="shared" si="953"/>
        <v>75048.94</v>
      </c>
      <c r="GU61" s="98"/>
      <c r="GV61" s="118"/>
      <c r="GW61" s="119">
        <f t="shared" si="954"/>
        <v>0.88807000000000003</v>
      </c>
      <c r="GX61" s="231">
        <f t="shared" si="955"/>
        <v>0</v>
      </c>
      <c r="GY61" s="119">
        <f>GX61/GX58</f>
        <v>0</v>
      </c>
      <c r="GZ61" s="98">
        <f>GZ58*GY61</f>
        <v>0</v>
      </c>
      <c r="HA61" s="116">
        <f t="shared" si="956"/>
        <v>0</v>
      </c>
      <c r="HB61" s="90">
        <f>HB58</f>
        <v>57.88</v>
      </c>
      <c r="HC61" s="117">
        <f t="shared" si="957"/>
        <v>0</v>
      </c>
      <c r="HD61" s="98">
        <f t="shared" si="958"/>
        <v>0</v>
      </c>
      <c r="HE61" s="98"/>
      <c r="HF61" s="118"/>
      <c r="HG61" s="119">
        <f t="shared" si="959"/>
        <v>0</v>
      </c>
      <c r="HH61" s="231">
        <f t="shared" si="960"/>
        <v>142</v>
      </c>
      <c r="HI61" s="119">
        <f>HH61/HH58</f>
        <v>0.86060999999999999</v>
      </c>
      <c r="HJ61" s="98">
        <f>HJ58*HI61</f>
        <v>1893.34</v>
      </c>
      <c r="HK61" s="116">
        <f t="shared" si="961"/>
        <v>13.33338028</v>
      </c>
      <c r="HL61" s="90">
        <f>HL58</f>
        <v>57.88</v>
      </c>
      <c r="HM61" s="117">
        <f t="shared" si="962"/>
        <v>771.73604999999998</v>
      </c>
      <c r="HN61" s="98">
        <f t="shared" si="963"/>
        <v>109586.52</v>
      </c>
      <c r="HO61" s="98"/>
      <c r="HP61" s="118"/>
      <c r="HQ61" s="119">
        <f t="shared" si="964"/>
        <v>1.1689099999999999</v>
      </c>
      <c r="HR61" s="231">
        <f t="shared" si="965"/>
        <v>219</v>
      </c>
      <c r="HS61" s="119">
        <f>HR61/HR58</f>
        <v>0.79061000000000003</v>
      </c>
      <c r="HT61" s="98">
        <f>HT58*HS61</f>
        <v>1280.79</v>
      </c>
      <c r="HU61" s="116">
        <f t="shared" si="966"/>
        <v>5.8483561599999998</v>
      </c>
      <c r="HV61" s="90">
        <f>HV58</f>
        <v>57.88</v>
      </c>
      <c r="HW61" s="117">
        <f t="shared" si="967"/>
        <v>338.50285000000002</v>
      </c>
      <c r="HX61" s="98">
        <f t="shared" si="968"/>
        <v>74132.12</v>
      </c>
      <c r="HY61" s="98"/>
      <c r="HZ61" s="118"/>
      <c r="IA61" s="119">
        <f t="shared" si="969"/>
        <v>0.51271</v>
      </c>
      <c r="IB61" s="231">
        <f t="shared" si="970"/>
        <v>373</v>
      </c>
      <c r="IC61" s="119">
        <f>IB61/IB58</f>
        <v>0.77707999999999999</v>
      </c>
      <c r="ID61" s="98">
        <f>ID58*IC61</f>
        <v>3450.24</v>
      </c>
      <c r="IE61" s="116">
        <f t="shared" si="971"/>
        <v>9.2499731900000004</v>
      </c>
      <c r="IF61" s="90">
        <f>IF58</f>
        <v>57.88</v>
      </c>
      <c r="IG61" s="117">
        <f t="shared" si="972"/>
        <v>535.38845000000003</v>
      </c>
      <c r="IH61" s="98">
        <f t="shared" si="973"/>
        <v>199699.89</v>
      </c>
      <c r="II61" s="98"/>
      <c r="IJ61" s="118"/>
      <c r="IK61" s="119">
        <f t="shared" si="974"/>
        <v>0.81091999999999997</v>
      </c>
      <c r="IL61" s="231">
        <f t="shared" si="975"/>
        <v>99</v>
      </c>
      <c r="IM61" s="119">
        <f>IL61/IL58</f>
        <v>0.61875000000000002</v>
      </c>
      <c r="IN61" s="98">
        <f>IN58*IM61</f>
        <v>1070.44</v>
      </c>
      <c r="IO61" s="116">
        <f t="shared" si="976"/>
        <v>10.81252525</v>
      </c>
      <c r="IP61" s="90">
        <f>IP58</f>
        <v>57.88</v>
      </c>
      <c r="IQ61" s="117">
        <f t="shared" si="977"/>
        <v>625.82896000000005</v>
      </c>
      <c r="IR61" s="98">
        <f t="shared" si="978"/>
        <v>61957.07</v>
      </c>
      <c r="IS61" s="98"/>
      <c r="IT61" s="118"/>
      <c r="IU61" s="119">
        <f t="shared" si="979"/>
        <v>0.94791000000000003</v>
      </c>
      <c r="IV61" s="231">
        <f t="shared" si="980"/>
        <v>88</v>
      </c>
      <c r="IW61" s="119">
        <f>IV61/IV58</f>
        <v>0.80733999999999995</v>
      </c>
      <c r="IX61" s="98">
        <f>IX58*IW61</f>
        <v>726.61</v>
      </c>
      <c r="IY61" s="116">
        <f t="shared" si="981"/>
        <v>8.2569318200000001</v>
      </c>
      <c r="IZ61" s="90">
        <f>IZ58</f>
        <v>57.88</v>
      </c>
      <c r="JA61" s="117">
        <f t="shared" si="982"/>
        <v>477.91120999999998</v>
      </c>
      <c r="JB61" s="98">
        <f t="shared" si="983"/>
        <v>42056.19</v>
      </c>
      <c r="JC61" s="98"/>
      <c r="JD61" s="118"/>
      <c r="JE61" s="119">
        <f t="shared" si="984"/>
        <v>0.72387000000000001</v>
      </c>
      <c r="JF61" s="231">
        <f t="shared" si="985"/>
        <v>213</v>
      </c>
      <c r="JG61" s="119">
        <f>JF61/JF58</f>
        <v>0.80074999999999996</v>
      </c>
      <c r="JH61" s="98">
        <f>JH58*JG61</f>
        <v>2354.21</v>
      </c>
      <c r="JI61" s="116">
        <f t="shared" si="986"/>
        <v>11.05262911</v>
      </c>
      <c r="JJ61" s="90">
        <f>JJ58</f>
        <v>57.88</v>
      </c>
      <c r="JK61" s="117">
        <f t="shared" si="987"/>
        <v>639.72617000000002</v>
      </c>
      <c r="JL61" s="98">
        <f t="shared" si="988"/>
        <v>136261.67000000001</v>
      </c>
      <c r="JM61" s="98"/>
      <c r="JN61" s="118"/>
      <c r="JO61" s="119">
        <f t="shared" si="989"/>
        <v>0.96896000000000004</v>
      </c>
      <c r="JP61" s="231">
        <f t="shared" si="990"/>
        <v>154</v>
      </c>
      <c r="JQ61" s="119">
        <f>JP61/JP58</f>
        <v>0.56618000000000002</v>
      </c>
      <c r="JR61" s="98">
        <f>JR58*JQ61</f>
        <v>2106.19</v>
      </c>
      <c r="JS61" s="116">
        <f t="shared" si="991"/>
        <v>13.676558440000001</v>
      </c>
      <c r="JT61" s="90">
        <f>JT58</f>
        <v>57.88</v>
      </c>
      <c r="JU61" s="117">
        <f t="shared" si="992"/>
        <v>791.5992</v>
      </c>
      <c r="JV61" s="98">
        <f t="shared" si="993"/>
        <v>121906.28</v>
      </c>
      <c r="JW61" s="98"/>
      <c r="JX61" s="118"/>
      <c r="JY61" s="119">
        <f t="shared" si="994"/>
        <v>1.19899</v>
      </c>
      <c r="JZ61" s="231">
        <f t="shared" si="995"/>
        <v>0</v>
      </c>
      <c r="KA61" s="119" t="e">
        <f>JZ61/JZ58</f>
        <v>#DIV/0!</v>
      </c>
      <c r="KB61" s="98" t="e">
        <f>KB58*KA61</f>
        <v>#DIV/0!</v>
      </c>
      <c r="KC61" s="116">
        <f t="shared" si="996"/>
        <v>0</v>
      </c>
      <c r="KD61" s="90">
        <f>KD58</f>
        <v>0</v>
      </c>
      <c r="KE61" s="117">
        <f t="shared" si="997"/>
        <v>0</v>
      </c>
      <c r="KF61" s="98">
        <f t="shared" si="998"/>
        <v>0</v>
      </c>
      <c r="KG61" s="98"/>
      <c r="KH61" s="118"/>
      <c r="KI61" s="119">
        <f t="shared" si="999"/>
        <v>0</v>
      </c>
      <c r="KJ61" s="231">
        <f t="shared" si="1000"/>
        <v>123</v>
      </c>
      <c r="KK61" s="119">
        <f>KJ61/KJ58</f>
        <v>0.75460000000000005</v>
      </c>
      <c r="KL61" s="98">
        <f>KL58*KK61</f>
        <v>1811.04</v>
      </c>
      <c r="KM61" s="116">
        <f t="shared" si="1001"/>
        <v>14.72390244</v>
      </c>
      <c r="KN61" s="90">
        <f>KN58</f>
        <v>57.88</v>
      </c>
      <c r="KO61" s="117">
        <f t="shared" si="1002"/>
        <v>852.21947</v>
      </c>
      <c r="KP61" s="98">
        <f t="shared" si="1003"/>
        <v>104822.99</v>
      </c>
      <c r="KQ61" s="98"/>
      <c r="KR61" s="118"/>
      <c r="KS61" s="119">
        <f t="shared" si="1004"/>
        <v>1.29081</v>
      </c>
      <c r="KT61" s="231">
        <f t="shared" si="1005"/>
        <v>263</v>
      </c>
      <c r="KU61" s="119">
        <f>KT61/KT58</f>
        <v>0.76676</v>
      </c>
      <c r="KV61" s="98">
        <f>KV58*KU61</f>
        <v>3221.93</v>
      </c>
      <c r="KW61" s="116">
        <f t="shared" si="1006"/>
        <v>12.25068441</v>
      </c>
      <c r="KX61" s="90">
        <f>KX58</f>
        <v>57.88</v>
      </c>
      <c r="KY61" s="117">
        <f t="shared" si="1007"/>
        <v>709.06961000000001</v>
      </c>
      <c r="KZ61" s="98">
        <f t="shared" si="1008"/>
        <v>186485.31</v>
      </c>
      <c r="LA61" s="98"/>
      <c r="LB61" s="118"/>
      <c r="LC61" s="119">
        <f t="shared" si="1009"/>
        <v>1.07399</v>
      </c>
      <c r="LD61" s="231">
        <f t="shared" si="1010"/>
        <v>200</v>
      </c>
      <c r="LE61" s="119">
        <f>LD61/LD58</f>
        <v>0.69930000000000003</v>
      </c>
      <c r="LF61" s="98">
        <f>LF58*LE61</f>
        <v>2027.97</v>
      </c>
      <c r="LG61" s="116">
        <f t="shared" si="1011"/>
        <v>10.139849999999999</v>
      </c>
      <c r="LH61" s="90">
        <f>LH58</f>
        <v>57.88</v>
      </c>
      <c r="LI61" s="117">
        <f t="shared" si="1012"/>
        <v>586.89452000000006</v>
      </c>
      <c r="LJ61" s="98">
        <f t="shared" si="1013"/>
        <v>117378.9</v>
      </c>
      <c r="LK61" s="98"/>
      <c r="LL61" s="118"/>
      <c r="LM61" s="119">
        <f t="shared" si="1014"/>
        <v>0.88893999999999995</v>
      </c>
      <c r="LN61" s="231">
        <f t="shared" si="1015"/>
        <v>225</v>
      </c>
      <c r="LO61" s="119">
        <f>LN61/LN58</f>
        <v>0.90725999999999996</v>
      </c>
      <c r="LP61" s="98">
        <f>LP58*LO61</f>
        <v>2005.04</v>
      </c>
      <c r="LQ61" s="116">
        <f t="shared" si="1016"/>
        <v>8.9112888899999998</v>
      </c>
      <c r="LR61" s="90">
        <f>LR58</f>
        <v>57.88</v>
      </c>
      <c r="LS61" s="117">
        <f t="shared" si="1017"/>
        <v>515.78539999999998</v>
      </c>
      <c r="LT61" s="98">
        <f t="shared" si="1018"/>
        <v>116051.72</v>
      </c>
      <c r="LU61" s="98"/>
      <c r="LV61" s="118"/>
      <c r="LW61" s="119">
        <f t="shared" si="1019"/>
        <v>0.78122999999999998</v>
      </c>
      <c r="LX61" s="231">
        <f t="shared" si="1020"/>
        <v>87</v>
      </c>
      <c r="LY61" s="119">
        <f>LX61/LX58</f>
        <v>0.75</v>
      </c>
      <c r="LZ61" s="98">
        <f>LZ58*LY61</f>
        <v>525</v>
      </c>
      <c r="MA61" s="116">
        <f t="shared" si="1021"/>
        <v>6.0344827600000004</v>
      </c>
      <c r="MB61" s="90">
        <f>MB58</f>
        <v>57.88</v>
      </c>
      <c r="MC61" s="117">
        <f t="shared" si="1022"/>
        <v>349.27586000000002</v>
      </c>
      <c r="MD61" s="98">
        <f t="shared" si="1023"/>
        <v>30387</v>
      </c>
      <c r="ME61" s="98"/>
      <c r="MF61" s="118"/>
      <c r="MG61" s="119">
        <f t="shared" si="1024"/>
        <v>0.52903</v>
      </c>
      <c r="MH61" s="231">
        <f t="shared" si="1025"/>
        <v>106</v>
      </c>
      <c r="MI61" s="119">
        <f>MH61/MH58</f>
        <v>0.73102999999999996</v>
      </c>
      <c r="MJ61" s="98">
        <f>MJ58*MI61</f>
        <v>1652.13</v>
      </c>
      <c r="MK61" s="116">
        <f t="shared" si="1026"/>
        <v>15.58613208</v>
      </c>
      <c r="ML61" s="90">
        <f>ML58</f>
        <v>57.88</v>
      </c>
      <c r="MM61" s="117">
        <f t="shared" si="1027"/>
        <v>902.12531999999999</v>
      </c>
      <c r="MN61" s="98">
        <f t="shared" si="1028"/>
        <v>95625.279999999999</v>
      </c>
      <c r="MO61" s="98"/>
      <c r="MP61" s="118"/>
      <c r="MQ61" s="119">
        <f t="shared" si="1029"/>
        <v>1.3664000000000001</v>
      </c>
      <c r="MR61" s="231">
        <f t="shared" si="1030"/>
        <v>186</v>
      </c>
      <c r="MS61" s="119">
        <f>MR61/MR58</f>
        <v>0.59236</v>
      </c>
      <c r="MT61" s="98">
        <f>MT58*MS61</f>
        <v>2043.64</v>
      </c>
      <c r="MU61" s="116">
        <f t="shared" si="1031"/>
        <v>10.987311829999999</v>
      </c>
      <c r="MV61" s="90">
        <f>MV58</f>
        <v>57.88</v>
      </c>
      <c r="MW61" s="117">
        <f t="shared" si="1032"/>
        <v>635.94560999999999</v>
      </c>
      <c r="MX61" s="98">
        <f t="shared" si="1033"/>
        <v>118285.88</v>
      </c>
      <c r="MY61" s="98"/>
      <c r="MZ61" s="118"/>
      <c r="NA61" s="119">
        <f t="shared" si="1034"/>
        <v>0.96323000000000003</v>
      </c>
      <c r="NB61" s="231">
        <f t="shared" si="1035"/>
        <v>16</v>
      </c>
      <c r="NC61" s="119">
        <f>NB61/NB58</f>
        <v>0.15842000000000001</v>
      </c>
      <c r="ND61" s="98">
        <f>ND58*NC61</f>
        <v>255.06</v>
      </c>
      <c r="NE61" s="116">
        <f t="shared" si="1036"/>
        <v>15.94125</v>
      </c>
      <c r="NF61" s="90">
        <f>NF58</f>
        <v>57.88</v>
      </c>
      <c r="NG61" s="117">
        <f t="shared" si="1037"/>
        <v>922.67954999999995</v>
      </c>
      <c r="NH61" s="98">
        <f t="shared" si="1038"/>
        <v>14762.87</v>
      </c>
      <c r="NI61" s="98"/>
      <c r="NJ61" s="118"/>
      <c r="NK61" s="119">
        <f t="shared" si="1039"/>
        <v>1.3975299999999999</v>
      </c>
      <c r="NL61" s="231">
        <f t="shared" si="1040"/>
        <v>111</v>
      </c>
      <c r="NM61" s="119">
        <f>NL61/NL58</f>
        <v>0.72548999999999997</v>
      </c>
      <c r="NN61" s="98">
        <f>NN58*NM61</f>
        <v>885.1</v>
      </c>
      <c r="NO61" s="116">
        <f t="shared" si="1041"/>
        <v>7.9738738700000003</v>
      </c>
      <c r="NP61" s="90">
        <f>NP58</f>
        <v>57.88</v>
      </c>
      <c r="NQ61" s="117">
        <f t="shared" si="1042"/>
        <v>461.52782000000002</v>
      </c>
      <c r="NR61" s="98">
        <f t="shared" si="1043"/>
        <v>51229.59</v>
      </c>
      <c r="NS61" s="98"/>
      <c r="NT61" s="118"/>
      <c r="NU61" s="119">
        <f t="shared" si="1044"/>
        <v>0.69904999999999995</v>
      </c>
      <c r="NV61" s="231">
        <f t="shared" si="1045"/>
        <v>345</v>
      </c>
      <c r="NW61" s="119">
        <f>NV61/NV58</f>
        <v>0.71577000000000002</v>
      </c>
      <c r="NX61" s="98">
        <f>NX58*NW61</f>
        <v>3492.96</v>
      </c>
      <c r="NY61" s="116">
        <f t="shared" si="1046"/>
        <v>10.12452174</v>
      </c>
      <c r="NZ61" s="90">
        <f>NZ58</f>
        <v>57.88</v>
      </c>
      <c r="OA61" s="117">
        <f t="shared" si="1047"/>
        <v>586.00732000000005</v>
      </c>
      <c r="OB61" s="98">
        <f t="shared" si="1048"/>
        <v>202172.53</v>
      </c>
      <c r="OC61" s="98"/>
      <c r="OD61" s="118"/>
      <c r="OE61" s="119">
        <f t="shared" si="1049"/>
        <v>0.88758999999999999</v>
      </c>
      <c r="OF61" s="231">
        <f t="shared" si="1050"/>
        <v>103</v>
      </c>
      <c r="OG61" s="119">
        <f>OF61/OF58</f>
        <v>0.58857000000000004</v>
      </c>
      <c r="OH61" s="98">
        <f>OH58*OG61</f>
        <v>842.83</v>
      </c>
      <c r="OI61" s="116">
        <f t="shared" si="1051"/>
        <v>8.1828155299999992</v>
      </c>
      <c r="OJ61" s="90">
        <f>OJ58</f>
        <v>57.88</v>
      </c>
      <c r="OK61" s="117">
        <f t="shared" si="1052"/>
        <v>473.62135999999998</v>
      </c>
      <c r="OL61" s="98">
        <f t="shared" si="1053"/>
        <v>48783</v>
      </c>
      <c r="OM61" s="98"/>
      <c r="ON61" s="118"/>
      <c r="OO61" s="119">
        <f t="shared" si="1054"/>
        <v>0.71736999999999995</v>
      </c>
      <c r="OP61" s="231">
        <f t="shared" si="1055"/>
        <v>128</v>
      </c>
      <c r="OQ61" s="119">
        <f>OP61/OP58</f>
        <v>0.90780000000000005</v>
      </c>
      <c r="OR61" s="98">
        <f>OR58*OQ61</f>
        <v>1116.5899999999999</v>
      </c>
      <c r="OS61" s="116">
        <f t="shared" si="1056"/>
        <v>8.7233593799999998</v>
      </c>
      <c r="OT61" s="90">
        <f>OT58</f>
        <v>57.88</v>
      </c>
      <c r="OU61" s="117">
        <f t="shared" si="1057"/>
        <v>504.90804000000003</v>
      </c>
      <c r="OV61" s="98">
        <f t="shared" si="1058"/>
        <v>64628.23</v>
      </c>
      <c r="OW61" s="98"/>
      <c r="OX61" s="118"/>
      <c r="OY61" s="119">
        <f t="shared" si="1059"/>
        <v>0.76476</v>
      </c>
      <c r="OZ61" s="231">
        <f t="shared" si="1060"/>
        <v>201</v>
      </c>
      <c r="PA61" s="119">
        <f>OZ61/OZ58</f>
        <v>0.88937999999999995</v>
      </c>
      <c r="PB61" s="98">
        <f>PB58*PA61</f>
        <v>1648.91</v>
      </c>
      <c r="PC61" s="116">
        <f t="shared" si="1061"/>
        <v>8.2035323400000006</v>
      </c>
      <c r="PD61" s="90">
        <f>PD58</f>
        <v>57.88</v>
      </c>
      <c r="PE61" s="117">
        <f t="shared" si="1062"/>
        <v>474.82044999999999</v>
      </c>
      <c r="PF61" s="98">
        <f t="shared" si="1063"/>
        <v>95438.91</v>
      </c>
      <c r="PG61" s="98"/>
      <c r="PH61" s="118"/>
      <c r="PI61" s="119">
        <f t="shared" si="1064"/>
        <v>0.71919</v>
      </c>
      <c r="PJ61" s="231">
        <f t="shared" si="1065"/>
        <v>0</v>
      </c>
      <c r="PK61" s="119">
        <f>PJ61/PJ58</f>
        <v>0</v>
      </c>
      <c r="PL61" s="98">
        <f>PL58*PK61</f>
        <v>0</v>
      </c>
      <c r="PM61" s="116">
        <f t="shared" si="1066"/>
        <v>0</v>
      </c>
      <c r="PN61" s="90">
        <f>PN58</f>
        <v>57.88</v>
      </c>
      <c r="PO61" s="117">
        <f t="shared" si="1067"/>
        <v>0</v>
      </c>
      <c r="PP61" s="98">
        <f t="shared" si="1068"/>
        <v>0</v>
      </c>
      <c r="PQ61" s="98"/>
      <c r="PR61" s="118"/>
      <c r="PS61" s="119">
        <f t="shared" si="1069"/>
        <v>0</v>
      </c>
      <c r="PT61" s="231">
        <f t="shared" si="1070"/>
        <v>105</v>
      </c>
      <c r="PU61" s="119">
        <f>PT61/PT58</f>
        <v>0.71428999999999998</v>
      </c>
      <c r="PV61" s="98">
        <f>PV58*PU61</f>
        <v>1488.58</v>
      </c>
      <c r="PW61" s="116">
        <f t="shared" si="1071"/>
        <v>14.176952379999999</v>
      </c>
      <c r="PX61" s="90">
        <f>PX58</f>
        <v>57.88</v>
      </c>
      <c r="PY61" s="117">
        <f t="shared" si="1072"/>
        <v>820.56200000000001</v>
      </c>
      <c r="PZ61" s="98">
        <f t="shared" si="1073"/>
        <v>86159.01</v>
      </c>
      <c r="QA61" s="98"/>
      <c r="QB61" s="118"/>
      <c r="QC61" s="119">
        <f t="shared" si="1074"/>
        <v>1.2428600000000001</v>
      </c>
      <c r="QD61" s="231">
        <f t="shared" si="1075"/>
        <v>0</v>
      </c>
      <c r="QE61" s="119" t="e">
        <f>QD61/QD58</f>
        <v>#DIV/0!</v>
      </c>
      <c r="QF61" s="98" t="e">
        <f>QF58*QE61</f>
        <v>#DIV/0!</v>
      </c>
      <c r="QG61" s="116">
        <f t="shared" si="1076"/>
        <v>0</v>
      </c>
      <c r="QH61" s="90">
        <f>QH58</f>
        <v>0</v>
      </c>
      <c r="QI61" s="117">
        <f t="shared" si="1077"/>
        <v>0</v>
      </c>
      <c r="QJ61" s="98">
        <f t="shared" si="1078"/>
        <v>0</v>
      </c>
      <c r="QK61" s="98"/>
      <c r="QL61" s="118"/>
      <c r="QM61" s="119">
        <f t="shared" si="1079"/>
        <v>0</v>
      </c>
      <c r="QN61" s="231">
        <f t="shared" si="1080"/>
        <v>187</v>
      </c>
      <c r="QO61" s="119">
        <f>QN61/QN58</f>
        <v>0.76639000000000002</v>
      </c>
      <c r="QP61" s="98">
        <f>QP58*QO61</f>
        <v>965.65</v>
      </c>
      <c r="QQ61" s="116">
        <f t="shared" si="1081"/>
        <v>5.1639037400000003</v>
      </c>
      <c r="QR61" s="90">
        <f>QR58</f>
        <v>57.88</v>
      </c>
      <c r="QS61" s="117">
        <f t="shared" si="1082"/>
        <v>298.88675000000001</v>
      </c>
      <c r="QT61" s="98">
        <f t="shared" si="1083"/>
        <v>55891.82</v>
      </c>
      <c r="QU61" s="98"/>
      <c r="QV61" s="118"/>
      <c r="QW61" s="119">
        <f t="shared" si="1084"/>
        <v>0.45271</v>
      </c>
      <c r="QX61" s="231">
        <f t="shared" si="1085"/>
        <v>130</v>
      </c>
      <c r="QY61" s="119">
        <f>QX61/QX58</f>
        <v>0.83870999999999996</v>
      </c>
      <c r="QZ61" s="98">
        <f>QZ58*QY61</f>
        <v>1157.42</v>
      </c>
      <c r="RA61" s="116">
        <f t="shared" si="1086"/>
        <v>8.9032307700000004</v>
      </c>
      <c r="RB61" s="90">
        <f>RB58</f>
        <v>57.88</v>
      </c>
      <c r="RC61" s="117">
        <f t="shared" si="1087"/>
        <v>515.31899999999996</v>
      </c>
      <c r="RD61" s="98">
        <f t="shared" si="1088"/>
        <v>66991.47</v>
      </c>
      <c r="RE61" s="98"/>
      <c r="RF61" s="118"/>
      <c r="RG61" s="119">
        <f t="shared" si="1089"/>
        <v>0.78052999999999995</v>
      </c>
      <c r="RH61" s="231">
        <f t="shared" si="1090"/>
        <v>106</v>
      </c>
      <c r="RI61" s="119">
        <f>RH61/RH58</f>
        <v>0.67949000000000004</v>
      </c>
      <c r="RJ61" s="98">
        <f>RJ58*RI61</f>
        <v>992.06</v>
      </c>
      <c r="RK61" s="116">
        <f t="shared" si="1091"/>
        <v>9.3590566000000006</v>
      </c>
      <c r="RL61" s="90">
        <f>RL58</f>
        <v>57.88</v>
      </c>
      <c r="RM61" s="117">
        <f t="shared" si="1092"/>
        <v>541.70219999999995</v>
      </c>
      <c r="RN61" s="98">
        <f t="shared" si="1093"/>
        <v>57420.43</v>
      </c>
      <c r="RO61" s="98"/>
      <c r="RP61" s="118"/>
      <c r="RQ61" s="119">
        <f t="shared" si="1094"/>
        <v>0.82049000000000005</v>
      </c>
      <c r="RR61" s="231">
        <f t="shared" si="1095"/>
        <v>73</v>
      </c>
      <c r="RS61" s="119">
        <f>RR61/RR58</f>
        <v>0.51773000000000002</v>
      </c>
      <c r="RT61" s="98">
        <f>RT58*RS61</f>
        <v>730</v>
      </c>
      <c r="RU61" s="116">
        <f t="shared" si="1096"/>
        <v>10</v>
      </c>
      <c r="RV61" s="90">
        <f>RV58</f>
        <v>57.88</v>
      </c>
      <c r="RW61" s="117">
        <f t="shared" si="1097"/>
        <v>578.79999999999995</v>
      </c>
      <c r="RX61" s="98">
        <f t="shared" si="1098"/>
        <v>42252.4</v>
      </c>
      <c r="RY61" s="98"/>
      <c r="RZ61" s="118"/>
      <c r="SA61" s="119">
        <f t="shared" si="1099"/>
        <v>0.87668000000000001</v>
      </c>
      <c r="SB61" s="231">
        <f t="shared" si="1100"/>
        <v>243</v>
      </c>
      <c r="SC61" s="119">
        <f>SB61/SB58</f>
        <v>0.67688000000000004</v>
      </c>
      <c r="SD61" s="98">
        <f>SD58*SC61</f>
        <v>3621.31</v>
      </c>
      <c r="SE61" s="116">
        <f t="shared" si="1101"/>
        <v>14.90251029</v>
      </c>
      <c r="SF61" s="90">
        <f>SF58</f>
        <v>57.88</v>
      </c>
      <c r="SG61" s="117">
        <f t="shared" si="1102"/>
        <v>862.55730000000005</v>
      </c>
      <c r="SH61" s="98">
        <f t="shared" si="1103"/>
        <v>209601.42</v>
      </c>
      <c r="SI61" s="98"/>
      <c r="SJ61" s="118"/>
      <c r="SK61" s="119">
        <f t="shared" si="1104"/>
        <v>1.30647</v>
      </c>
      <c r="SL61" s="231">
        <f t="shared" si="1105"/>
        <v>0</v>
      </c>
      <c r="SM61" s="119">
        <f>SL61/SL58</f>
        <v>0</v>
      </c>
      <c r="SN61" s="98">
        <f>SN58*SM61</f>
        <v>0</v>
      </c>
      <c r="SO61" s="116">
        <f t="shared" si="1106"/>
        <v>0</v>
      </c>
      <c r="SP61" s="90">
        <f>SP58</f>
        <v>57.88</v>
      </c>
      <c r="SQ61" s="117">
        <f t="shared" si="1107"/>
        <v>0</v>
      </c>
      <c r="SR61" s="98">
        <f t="shared" si="1108"/>
        <v>0</v>
      </c>
      <c r="SS61" s="98"/>
      <c r="ST61" s="118"/>
      <c r="SU61" s="119">
        <f t="shared" si="1109"/>
        <v>0</v>
      </c>
      <c r="SV61" s="231">
        <f t="shared" si="1110"/>
        <v>234</v>
      </c>
      <c r="SW61" s="119">
        <f>SV61/SV58</f>
        <v>0.78261000000000003</v>
      </c>
      <c r="SX61" s="98">
        <f>SX58*SW61</f>
        <v>2872.18</v>
      </c>
      <c r="SY61" s="116">
        <f t="shared" si="1111"/>
        <v>12.2742735</v>
      </c>
      <c r="SZ61" s="90">
        <f>SZ58</f>
        <v>57.88</v>
      </c>
      <c r="TA61" s="117">
        <f t="shared" si="1112"/>
        <v>710.43494999999996</v>
      </c>
      <c r="TB61" s="98">
        <f t="shared" si="1113"/>
        <v>166241.78</v>
      </c>
      <c r="TC61" s="98"/>
      <c r="TD61" s="118"/>
      <c r="TE61" s="119">
        <f t="shared" si="1114"/>
        <v>1.07606</v>
      </c>
      <c r="TF61" s="231">
        <f t="shared" si="1115"/>
        <v>223</v>
      </c>
      <c r="TG61" s="119">
        <f>TF61/TF58</f>
        <v>0.84150999999999998</v>
      </c>
      <c r="TH61" s="98">
        <f>TH58*TG61</f>
        <v>2696.2</v>
      </c>
      <c r="TI61" s="116">
        <f t="shared" si="1116"/>
        <v>12.090582960000001</v>
      </c>
      <c r="TJ61" s="90">
        <f>TJ58</f>
        <v>57.88</v>
      </c>
      <c r="TK61" s="117">
        <f t="shared" si="1117"/>
        <v>699.80294000000004</v>
      </c>
      <c r="TL61" s="98">
        <f t="shared" si="1118"/>
        <v>156056.06</v>
      </c>
      <c r="TM61" s="98"/>
      <c r="TN61" s="118"/>
      <c r="TO61" s="119">
        <f t="shared" si="1119"/>
        <v>1.0599499999999999</v>
      </c>
      <c r="TP61" s="231">
        <f t="shared" si="1120"/>
        <v>133</v>
      </c>
      <c r="TQ61" s="119">
        <f>TP61/TP58</f>
        <v>0.88078999999999996</v>
      </c>
      <c r="TR61" s="98">
        <f>TR58*TQ61</f>
        <v>2149.13</v>
      </c>
      <c r="TS61" s="116">
        <f t="shared" si="1121"/>
        <v>16.158872179999999</v>
      </c>
      <c r="TT61" s="90">
        <f>TT58</f>
        <v>57.88</v>
      </c>
      <c r="TU61" s="117">
        <f t="shared" si="1122"/>
        <v>935.27552000000003</v>
      </c>
      <c r="TV61" s="98">
        <f t="shared" si="1123"/>
        <v>124391.64</v>
      </c>
      <c r="TW61" s="98"/>
      <c r="TX61" s="118"/>
      <c r="TY61" s="119">
        <f t="shared" si="1124"/>
        <v>1.4166099999999999</v>
      </c>
      <c r="TZ61" s="231">
        <f t="shared" si="1125"/>
        <v>175</v>
      </c>
      <c r="UA61" s="119">
        <f>TZ61/TZ58</f>
        <v>0.68898000000000004</v>
      </c>
      <c r="UB61" s="98">
        <f>UB58*UA61</f>
        <v>2135.84</v>
      </c>
      <c r="UC61" s="116">
        <f t="shared" si="1126"/>
        <v>12.204800000000001</v>
      </c>
      <c r="UD61" s="90">
        <f>UD58</f>
        <v>57.88</v>
      </c>
      <c r="UE61" s="117">
        <f t="shared" si="1127"/>
        <v>706.41381999999999</v>
      </c>
      <c r="UF61" s="98">
        <f t="shared" si="1128"/>
        <v>123622.42</v>
      </c>
      <c r="UG61" s="98"/>
      <c r="UH61" s="118"/>
      <c r="UI61" s="119">
        <f t="shared" si="1129"/>
        <v>1.0699700000000001</v>
      </c>
      <c r="UJ61" s="231">
        <f t="shared" si="1130"/>
        <v>162</v>
      </c>
      <c r="UK61" s="119">
        <f>UJ61/UJ58</f>
        <v>0.84375</v>
      </c>
      <c r="UL61" s="98">
        <f>UL58*UK61</f>
        <v>2956.5</v>
      </c>
      <c r="UM61" s="116">
        <f t="shared" si="1131"/>
        <v>18.25</v>
      </c>
      <c r="UN61" s="90">
        <f>UN58</f>
        <v>57.88</v>
      </c>
      <c r="UO61" s="117">
        <f t="shared" si="1132"/>
        <v>1056.31</v>
      </c>
      <c r="UP61" s="98">
        <f t="shared" si="1133"/>
        <v>171122.22</v>
      </c>
      <c r="UQ61" s="98"/>
      <c r="UR61" s="118"/>
      <c r="US61" s="119">
        <f t="shared" si="1134"/>
        <v>1.5999399999999999</v>
      </c>
      <c r="UT61" s="231">
        <f t="shared" si="1135"/>
        <v>252</v>
      </c>
      <c r="UU61" s="119">
        <f>UT61/UT58</f>
        <v>0.76595999999999997</v>
      </c>
      <c r="UV61" s="98">
        <f>UV58*UU61</f>
        <v>4244.95</v>
      </c>
      <c r="UW61" s="116">
        <f t="shared" si="1136"/>
        <v>16.845039679999999</v>
      </c>
      <c r="UX61" s="90">
        <f>UX58</f>
        <v>57.88</v>
      </c>
      <c r="UY61" s="117">
        <f t="shared" si="1137"/>
        <v>974.99090000000001</v>
      </c>
      <c r="UZ61" s="98">
        <f t="shared" si="1138"/>
        <v>245697.71</v>
      </c>
      <c r="VA61" s="98"/>
      <c r="VB61" s="118"/>
      <c r="VC61" s="119">
        <f t="shared" si="1139"/>
        <v>1.4767699999999999</v>
      </c>
      <c r="VD61" s="231">
        <f t="shared" si="1140"/>
        <v>236</v>
      </c>
      <c r="VE61" s="119">
        <f>VD61/VD58</f>
        <v>0.74214000000000002</v>
      </c>
      <c r="VF61" s="98">
        <f>VF58*VE61</f>
        <v>4170.83</v>
      </c>
      <c r="VG61" s="116">
        <f t="shared" si="1141"/>
        <v>17.673008469999999</v>
      </c>
      <c r="VH61" s="90">
        <f>VH58</f>
        <v>57.88</v>
      </c>
      <c r="VI61" s="117">
        <f t="shared" si="1142"/>
        <v>1022.91373</v>
      </c>
      <c r="VJ61" s="98">
        <f t="shared" si="1143"/>
        <v>241407.64</v>
      </c>
      <c r="VK61" s="98"/>
      <c r="VL61" s="118"/>
      <c r="VM61" s="119">
        <f t="shared" si="1144"/>
        <v>1.54935</v>
      </c>
      <c r="VN61" s="231">
        <f t="shared" si="1145"/>
        <v>416</v>
      </c>
      <c r="VO61" s="119">
        <f>VN61/VN58</f>
        <v>0.80776999999999999</v>
      </c>
      <c r="VP61" s="98">
        <f>VP58*VO61</f>
        <v>5420.14</v>
      </c>
      <c r="VQ61" s="116">
        <f t="shared" si="1146"/>
        <v>13.029182690000001</v>
      </c>
      <c r="VR61" s="90">
        <f>VR58</f>
        <v>57.88</v>
      </c>
      <c r="VS61" s="117">
        <f t="shared" si="1147"/>
        <v>754.12909000000002</v>
      </c>
      <c r="VT61" s="98">
        <f t="shared" si="1148"/>
        <v>313717.7</v>
      </c>
      <c r="VU61" s="98"/>
      <c r="VV61" s="118"/>
      <c r="VW61" s="119">
        <f t="shared" si="1149"/>
        <v>1.1422399999999999</v>
      </c>
      <c r="VX61" s="231">
        <f t="shared" si="1150"/>
        <v>276</v>
      </c>
      <c r="VY61" s="119">
        <f>VX61/VX58</f>
        <v>0.8</v>
      </c>
      <c r="VZ61" s="98">
        <f>VZ58*VY61</f>
        <v>2832</v>
      </c>
      <c r="WA61" s="116">
        <f t="shared" si="1151"/>
        <v>10.260869570000001</v>
      </c>
      <c r="WB61" s="90">
        <f>WB58</f>
        <v>57.88</v>
      </c>
      <c r="WC61" s="117">
        <f t="shared" si="1152"/>
        <v>593.89913000000001</v>
      </c>
      <c r="WD61" s="98">
        <f t="shared" si="1153"/>
        <v>163916.16</v>
      </c>
      <c r="WE61" s="98"/>
      <c r="WF61" s="118"/>
      <c r="WG61" s="119">
        <f t="shared" si="1154"/>
        <v>0.89954999999999996</v>
      </c>
      <c r="WH61" s="213">
        <f t="shared" si="1155"/>
        <v>8896</v>
      </c>
      <c r="WI61" s="119">
        <f>WH61/WH58</f>
        <v>0.73116000000000003</v>
      </c>
      <c r="WJ61" s="98">
        <f>WJ58*WI61</f>
        <v>101474.04</v>
      </c>
      <c r="WK61" s="116">
        <f t="shared" si="1156"/>
        <v>11.40670414</v>
      </c>
      <c r="WL61" s="90">
        <f>WL58</f>
        <v>57.88</v>
      </c>
      <c r="WM61" s="117">
        <f t="shared" si="1157"/>
        <v>660.22004000000004</v>
      </c>
      <c r="WN61" s="98">
        <f t="shared" si="1158"/>
        <v>5873317.4800000004</v>
      </c>
      <c r="WO61" s="98"/>
      <c r="WP61" s="118"/>
    </row>
    <row r="62" spans="1:614" ht="27.75" customHeight="1" x14ac:dyDescent="0.25">
      <c r="A62" s="5"/>
      <c r="B62" s="205" t="s">
        <v>663</v>
      </c>
      <c r="C62" s="12" t="s">
        <v>751</v>
      </c>
      <c r="D62" s="12" t="s">
        <v>437</v>
      </c>
      <c r="E62" s="4" t="s">
        <v>33</v>
      </c>
      <c r="F62" s="231">
        <f t="shared" si="855"/>
        <v>0</v>
      </c>
      <c r="G62" s="119">
        <f>F62/F58</f>
        <v>0</v>
      </c>
      <c r="H62" s="98">
        <f>H58*G62</f>
        <v>0</v>
      </c>
      <c r="I62" s="116">
        <f t="shared" si="856"/>
        <v>0</v>
      </c>
      <c r="J62" s="90">
        <f>J58</f>
        <v>57.88</v>
      </c>
      <c r="K62" s="117">
        <f t="shared" si="857"/>
        <v>0</v>
      </c>
      <c r="L62" s="98">
        <f t="shared" si="858"/>
        <v>0</v>
      </c>
      <c r="M62" s="98"/>
      <c r="N62" s="118"/>
      <c r="O62" s="119">
        <f t="shared" si="859"/>
        <v>0</v>
      </c>
      <c r="P62" s="231">
        <f t="shared" si="860"/>
        <v>0</v>
      </c>
      <c r="Q62" s="119">
        <f>P62/P58</f>
        <v>0</v>
      </c>
      <c r="R62" s="98">
        <f>R58*Q62</f>
        <v>0</v>
      </c>
      <c r="S62" s="116">
        <f t="shared" si="861"/>
        <v>0</v>
      </c>
      <c r="T62" s="90">
        <f>T58</f>
        <v>57.88</v>
      </c>
      <c r="U62" s="117">
        <f t="shared" si="862"/>
        <v>0</v>
      </c>
      <c r="V62" s="98">
        <f t="shared" si="863"/>
        <v>0</v>
      </c>
      <c r="W62" s="98"/>
      <c r="X62" s="118"/>
      <c r="Y62" s="119">
        <f t="shared" si="864"/>
        <v>0</v>
      </c>
      <c r="Z62" s="231">
        <f t="shared" si="865"/>
        <v>0</v>
      </c>
      <c r="AA62" s="119">
        <f>Z62/Z58</f>
        <v>0</v>
      </c>
      <c r="AB62" s="98">
        <f>AB58*AA62</f>
        <v>0</v>
      </c>
      <c r="AC62" s="116">
        <f t="shared" si="866"/>
        <v>0</v>
      </c>
      <c r="AD62" s="90">
        <f>AD58</f>
        <v>57.88</v>
      </c>
      <c r="AE62" s="117">
        <f t="shared" si="867"/>
        <v>0</v>
      </c>
      <c r="AF62" s="98">
        <f t="shared" si="868"/>
        <v>0</v>
      </c>
      <c r="AG62" s="98"/>
      <c r="AH62" s="118"/>
      <c r="AI62" s="119">
        <f t="shared" si="869"/>
        <v>0</v>
      </c>
      <c r="AJ62" s="231">
        <f t="shared" si="870"/>
        <v>0</v>
      </c>
      <c r="AK62" s="119">
        <f>AJ62/AJ58</f>
        <v>0</v>
      </c>
      <c r="AL62" s="98">
        <f>AL58*AK62</f>
        <v>0</v>
      </c>
      <c r="AM62" s="116">
        <f t="shared" si="871"/>
        <v>0</v>
      </c>
      <c r="AN62" s="90">
        <f>AN58</f>
        <v>57.88</v>
      </c>
      <c r="AO62" s="117">
        <f t="shared" si="872"/>
        <v>0</v>
      </c>
      <c r="AP62" s="98">
        <f t="shared" si="873"/>
        <v>0</v>
      </c>
      <c r="AQ62" s="98"/>
      <c r="AR62" s="118"/>
      <c r="AS62" s="119">
        <f t="shared" si="874"/>
        <v>0</v>
      </c>
      <c r="AT62" s="231">
        <f t="shared" si="875"/>
        <v>0</v>
      </c>
      <c r="AU62" s="119">
        <f>AT62/AT58</f>
        <v>0</v>
      </c>
      <c r="AV62" s="98">
        <f>AV58*AU62</f>
        <v>0</v>
      </c>
      <c r="AW62" s="116">
        <f t="shared" si="876"/>
        <v>0</v>
      </c>
      <c r="AX62" s="90">
        <f>AX58</f>
        <v>57.88</v>
      </c>
      <c r="AY62" s="117">
        <f t="shared" si="877"/>
        <v>0</v>
      </c>
      <c r="AZ62" s="98">
        <f t="shared" si="878"/>
        <v>0</v>
      </c>
      <c r="BA62" s="98"/>
      <c r="BB62" s="118"/>
      <c r="BC62" s="119">
        <f t="shared" si="879"/>
        <v>0</v>
      </c>
      <c r="BD62" s="231">
        <f t="shared" si="880"/>
        <v>0</v>
      </c>
      <c r="BE62" s="119" t="e">
        <f>BD62/BD58</f>
        <v>#DIV/0!</v>
      </c>
      <c r="BF62" s="98" t="e">
        <f>BF58*BE62</f>
        <v>#DIV/0!</v>
      </c>
      <c r="BG62" s="116">
        <f t="shared" si="881"/>
        <v>0</v>
      </c>
      <c r="BH62" s="90">
        <f>BH58</f>
        <v>0</v>
      </c>
      <c r="BI62" s="117">
        <f t="shared" si="882"/>
        <v>0</v>
      </c>
      <c r="BJ62" s="98">
        <f t="shared" si="883"/>
        <v>0</v>
      </c>
      <c r="BK62" s="98"/>
      <c r="BL62" s="118"/>
      <c r="BM62" s="119">
        <f t="shared" si="884"/>
        <v>0</v>
      </c>
      <c r="BN62" s="231">
        <f t="shared" si="885"/>
        <v>32</v>
      </c>
      <c r="BO62" s="119">
        <f>BN62/BN58</f>
        <v>0.20252999999999999</v>
      </c>
      <c r="BP62" s="98">
        <f>BP58*BO62</f>
        <v>269.36</v>
      </c>
      <c r="BQ62" s="116">
        <f t="shared" si="886"/>
        <v>8.4175000000000004</v>
      </c>
      <c r="BR62" s="90">
        <f>BR58</f>
        <v>57.88</v>
      </c>
      <c r="BS62" s="117">
        <f t="shared" si="887"/>
        <v>487.20490000000001</v>
      </c>
      <c r="BT62" s="98">
        <f t="shared" si="888"/>
        <v>15590.56</v>
      </c>
      <c r="BU62" s="98"/>
      <c r="BV62" s="118"/>
      <c r="BW62" s="119">
        <f t="shared" si="889"/>
        <v>0.73797000000000001</v>
      </c>
      <c r="BX62" s="231">
        <f t="shared" si="890"/>
        <v>0</v>
      </c>
      <c r="BY62" s="119" t="e">
        <f>BX62/BX58</f>
        <v>#DIV/0!</v>
      </c>
      <c r="BZ62" s="98" t="e">
        <f>BZ58*BY62</f>
        <v>#DIV/0!</v>
      </c>
      <c r="CA62" s="116">
        <f t="shared" si="891"/>
        <v>0</v>
      </c>
      <c r="CB62" s="90">
        <f>CB58</f>
        <v>0</v>
      </c>
      <c r="CC62" s="117">
        <f t="shared" si="892"/>
        <v>0</v>
      </c>
      <c r="CD62" s="98">
        <f t="shared" si="893"/>
        <v>0</v>
      </c>
      <c r="CE62" s="98"/>
      <c r="CF62" s="118"/>
      <c r="CG62" s="119">
        <f t="shared" si="894"/>
        <v>0</v>
      </c>
      <c r="CH62" s="231">
        <f t="shared" si="895"/>
        <v>0</v>
      </c>
      <c r="CI62" s="119">
        <f>CH62/CH58</f>
        <v>0</v>
      </c>
      <c r="CJ62" s="98">
        <f>CJ58*CI62</f>
        <v>0</v>
      </c>
      <c r="CK62" s="116">
        <f t="shared" si="896"/>
        <v>0</v>
      </c>
      <c r="CL62" s="90">
        <f>CL58</f>
        <v>57.88</v>
      </c>
      <c r="CM62" s="117">
        <f t="shared" si="897"/>
        <v>0</v>
      </c>
      <c r="CN62" s="98">
        <f t="shared" si="898"/>
        <v>0</v>
      </c>
      <c r="CO62" s="98"/>
      <c r="CP62" s="118"/>
      <c r="CQ62" s="119">
        <f t="shared" si="899"/>
        <v>0</v>
      </c>
      <c r="CR62" s="231">
        <f t="shared" si="900"/>
        <v>0</v>
      </c>
      <c r="CS62" s="119" t="e">
        <f>CR62/CR58</f>
        <v>#DIV/0!</v>
      </c>
      <c r="CT62" s="98" t="e">
        <f>CT58*CS62</f>
        <v>#DIV/0!</v>
      </c>
      <c r="CU62" s="116">
        <f t="shared" si="901"/>
        <v>0</v>
      </c>
      <c r="CV62" s="90">
        <f>CV58</f>
        <v>0</v>
      </c>
      <c r="CW62" s="117">
        <f t="shared" si="902"/>
        <v>0</v>
      </c>
      <c r="CX62" s="98">
        <f t="shared" si="903"/>
        <v>0</v>
      </c>
      <c r="CY62" s="98"/>
      <c r="CZ62" s="118"/>
      <c r="DA62" s="119">
        <f t="shared" si="904"/>
        <v>0</v>
      </c>
      <c r="DB62" s="231">
        <f t="shared" si="905"/>
        <v>23</v>
      </c>
      <c r="DC62" s="119">
        <f>DB62/DB58</f>
        <v>0.17557</v>
      </c>
      <c r="DD62" s="98">
        <f>DD58*DC62</f>
        <v>147.47999999999999</v>
      </c>
      <c r="DE62" s="116">
        <f t="shared" si="906"/>
        <v>6.4121739099999999</v>
      </c>
      <c r="DF62" s="90">
        <f>DF58</f>
        <v>57.88</v>
      </c>
      <c r="DG62" s="117">
        <f t="shared" si="907"/>
        <v>371.13663000000003</v>
      </c>
      <c r="DH62" s="98">
        <f t="shared" si="908"/>
        <v>8536.14</v>
      </c>
      <c r="DI62" s="98"/>
      <c r="DJ62" s="118"/>
      <c r="DK62" s="119">
        <f t="shared" si="909"/>
        <v>0.56215999999999999</v>
      </c>
      <c r="DL62" s="231">
        <f t="shared" si="910"/>
        <v>0</v>
      </c>
      <c r="DM62" s="119">
        <f>DL62/DL58</f>
        <v>0</v>
      </c>
      <c r="DN62" s="98">
        <f>DN58*DM62</f>
        <v>0</v>
      </c>
      <c r="DO62" s="116">
        <f t="shared" si="911"/>
        <v>0</v>
      </c>
      <c r="DP62" s="90">
        <f>DP58</f>
        <v>57.88</v>
      </c>
      <c r="DQ62" s="117">
        <f t="shared" si="912"/>
        <v>0</v>
      </c>
      <c r="DR62" s="98">
        <f t="shared" si="913"/>
        <v>0</v>
      </c>
      <c r="DS62" s="98"/>
      <c r="DT62" s="118"/>
      <c r="DU62" s="119">
        <f t="shared" si="914"/>
        <v>0</v>
      </c>
      <c r="DV62" s="231">
        <f t="shared" si="915"/>
        <v>0</v>
      </c>
      <c r="DW62" s="119">
        <f>DV62/DV58</f>
        <v>0</v>
      </c>
      <c r="DX62" s="98">
        <f>DX58*DW62</f>
        <v>0</v>
      </c>
      <c r="DY62" s="116">
        <f t="shared" si="916"/>
        <v>0</v>
      </c>
      <c r="DZ62" s="90">
        <f>DZ58</f>
        <v>57.88</v>
      </c>
      <c r="EA62" s="117">
        <f t="shared" si="917"/>
        <v>0</v>
      </c>
      <c r="EB62" s="98">
        <f t="shared" si="918"/>
        <v>0</v>
      </c>
      <c r="EC62" s="98"/>
      <c r="ED62" s="118"/>
      <c r="EE62" s="119">
        <f t="shared" si="919"/>
        <v>0</v>
      </c>
      <c r="EF62" s="231">
        <f t="shared" si="920"/>
        <v>0</v>
      </c>
      <c r="EG62" s="119">
        <f>EF62/EF58</f>
        <v>0</v>
      </c>
      <c r="EH62" s="98">
        <f>EH58*EG62</f>
        <v>0</v>
      </c>
      <c r="EI62" s="116">
        <f t="shared" si="921"/>
        <v>0</v>
      </c>
      <c r="EJ62" s="90">
        <f>EJ58</f>
        <v>57.88</v>
      </c>
      <c r="EK62" s="117">
        <f t="shared" si="922"/>
        <v>0</v>
      </c>
      <c r="EL62" s="98">
        <f t="shared" si="923"/>
        <v>0</v>
      </c>
      <c r="EM62" s="98"/>
      <c r="EN62" s="118"/>
      <c r="EO62" s="119">
        <f t="shared" si="924"/>
        <v>0</v>
      </c>
      <c r="EP62" s="231">
        <f t="shared" si="925"/>
        <v>0</v>
      </c>
      <c r="EQ62" s="119">
        <f>EP62/EP58</f>
        <v>0</v>
      </c>
      <c r="ER62" s="98">
        <f>ER58*EQ62</f>
        <v>0</v>
      </c>
      <c r="ES62" s="116">
        <f t="shared" si="926"/>
        <v>0</v>
      </c>
      <c r="ET62" s="90">
        <f>ET58</f>
        <v>57.88</v>
      </c>
      <c r="EU62" s="117">
        <f t="shared" si="927"/>
        <v>0</v>
      </c>
      <c r="EV62" s="98">
        <f t="shared" si="928"/>
        <v>0</v>
      </c>
      <c r="EW62" s="98"/>
      <c r="EX62" s="118"/>
      <c r="EY62" s="119">
        <f t="shared" si="929"/>
        <v>0</v>
      </c>
      <c r="EZ62" s="231">
        <f t="shared" si="930"/>
        <v>0</v>
      </c>
      <c r="FA62" s="119">
        <f>EZ62/EZ58</f>
        <v>0</v>
      </c>
      <c r="FB62" s="98">
        <f>FB58*FA62</f>
        <v>0</v>
      </c>
      <c r="FC62" s="116">
        <f t="shared" si="931"/>
        <v>0</v>
      </c>
      <c r="FD62" s="90">
        <f>FD58</f>
        <v>57.88</v>
      </c>
      <c r="FE62" s="117">
        <f t="shared" si="932"/>
        <v>0</v>
      </c>
      <c r="FF62" s="98">
        <f t="shared" si="933"/>
        <v>0</v>
      </c>
      <c r="FG62" s="98"/>
      <c r="FH62" s="118"/>
      <c r="FI62" s="119">
        <f t="shared" si="934"/>
        <v>0</v>
      </c>
      <c r="FJ62" s="231">
        <f t="shared" si="935"/>
        <v>0</v>
      </c>
      <c r="FK62" s="119">
        <f>FJ62/FJ58</f>
        <v>0</v>
      </c>
      <c r="FL62" s="98">
        <f>FL58*FK62</f>
        <v>0</v>
      </c>
      <c r="FM62" s="116">
        <f t="shared" si="936"/>
        <v>0</v>
      </c>
      <c r="FN62" s="90">
        <f>FN58</f>
        <v>57.88</v>
      </c>
      <c r="FO62" s="117">
        <f t="shared" si="937"/>
        <v>0</v>
      </c>
      <c r="FP62" s="98">
        <f t="shared" si="938"/>
        <v>0</v>
      </c>
      <c r="FQ62" s="98"/>
      <c r="FR62" s="118"/>
      <c r="FS62" s="119">
        <f t="shared" si="939"/>
        <v>0</v>
      </c>
      <c r="FT62" s="231">
        <f t="shared" si="940"/>
        <v>0</v>
      </c>
      <c r="FU62" s="119">
        <f>FT62/FT58</f>
        <v>0</v>
      </c>
      <c r="FV62" s="98">
        <f>FV58*FU62</f>
        <v>0</v>
      </c>
      <c r="FW62" s="116">
        <f t="shared" si="941"/>
        <v>0</v>
      </c>
      <c r="FX62" s="90">
        <f>FX58</f>
        <v>57.88</v>
      </c>
      <c r="FY62" s="117">
        <f t="shared" si="942"/>
        <v>0</v>
      </c>
      <c r="FZ62" s="98">
        <f t="shared" si="943"/>
        <v>0</v>
      </c>
      <c r="GA62" s="98"/>
      <c r="GB62" s="118"/>
      <c r="GC62" s="119">
        <f t="shared" si="944"/>
        <v>0</v>
      </c>
      <c r="GD62" s="231">
        <f t="shared" si="945"/>
        <v>0</v>
      </c>
      <c r="GE62" s="119">
        <f>GD62/GD58</f>
        <v>0</v>
      </c>
      <c r="GF62" s="98">
        <f>GF58*GE62</f>
        <v>0</v>
      </c>
      <c r="GG62" s="116">
        <f t="shared" si="946"/>
        <v>0</v>
      </c>
      <c r="GH62" s="90">
        <f>GH58</f>
        <v>57.88</v>
      </c>
      <c r="GI62" s="117">
        <f t="shared" si="947"/>
        <v>0</v>
      </c>
      <c r="GJ62" s="98">
        <f t="shared" si="948"/>
        <v>0</v>
      </c>
      <c r="GK62" s="98"/>
      <c r="GL62" s="118"/>
      <c r="GM62" s="119">
        <f t="shared" si="949"/>
        <v>0</v>
      </c>
      <c r="GN62" s="231">
        <f t="shared" si="950"/>
        <v>0</v>
      </c>
      <c r="GO62" s="119">
        <f>GN62/GN58</f>
        <v>0</v>
      </c>
      <c r="GP62" s="98">
        <f>GP58*GO62</f>
        <v>0</v>
      </c>
      <c r="GQ62" s="116">
        <f t="shared" si="951"/>
        <v>0</v>
      </c>
      <c r="GR62" s="90">
        <f>GR58</f>
        <v>57.88</v>
      </c>
      <c r="GS62" s="117">
        <f t="shared" si="952"/>
        <v>0</v>
      </c>
      <c r="GT62" s="98">
        <f t="shared" si="953"/>
        <v>0</v>
      </c>
      <c r="GU62" s="98"/>
      <c r="GV62" s="118"/>
      <c r="GW62" s="119">
        <f t="shared" si="954"/>
        <v>0</v>
      </c>
      <c r="GX62" s="231">
        <f t="shared" si="955"/>
        <v>0</v>
      </c>
      <c r="GY62" s="119">
        <f>GX62/GX58</f>
        <v>0</v>
      </c>
      <c r="GZ62" s="98">
        <f>GZ58*GY62</f>
        <v>0</v>
      </c>
      <c r="HA62" s="116">
        <f t="shared" si="956"/>
        <v>0</v>
      </c>
      <c r="HB62" s="90">
        <f>HB58</f>
        <v>57.88</v>
      </c>
      <c r="HC62" s="117">
        <f t="shared" si="957"/>
        <v>0</v>
      </c>
      <c r="HD62" s="98">
        <f t="shared" si="958"/>
        <v>0</v>
      </c>
      <c r="HE62" s="98"/>
      <c r="HF62" s="118"/>
      <c r="HG62" s="119">
        <f t="shared" si="959"/>
        <v>0</v>
      </c>
      <c r="HH62" s="231">
        <f t="shared" si="960"/>
        <v>0</v>
      </c>
      <c r="HI62" s="119">
        <f>HH62/HH58</f>
        <v>0</v>
      </c>
      <c r="HJ62" s="98">
        <f>HJ58*HI62</f>
        <v>0</v>
      </c>
      <c r="HK62" s="116">
        <f t="shared" si="961"/>
        <v>0</v>
      </c>
      <c r="HL62" s="90">
        <f>HL58</f>
        <v>57.88</v>
      </c>
      <c r="HM62" s="117">
        <f t="shared" si="962"/>
        <v>0</v>
      </c>
      <c r="HN62" s="98">
        <f t="shared" si="963"/>
        <v>0</v>
      </c>
      <c r="HO62" s="98"/>
      <c r="HP62" s="118"/>
      <c r="HQ62" s="119">
        <f t="shared" si="964"/>
        <v>0</v>
      </c>
      <c r="HR62" s="231">
        <f t="shared" si="965"/>
        <v>0</v>
      </c>
      <c r="HS62" s="119">
        <f>HR62/HR58</f>
        <v>0</v>
      </c>
      <c r="HT62" s="98">
        <f>HT58*HS62</f>
        <v>0</v>
      </c>
      <c r="HU62" s="116">
        <f t="shared" si="966"/>
        <v>0</v>
      </c>
      <c r="HV62" s="90">
        <f>HV58</f>
        <v>57.88</v>
      </c>
      <c r="HW62" s="117">
        <f t="shared" si="967"/>
        <v>0</v>
      </c>
      <c r="HX62" s="98">
        <f t="shared" si="968"/>
        <v>0</v>
      </c>
      <c r="HY62" s="98"/>
      <c r="HZ62" s="118"/>
      <c r="IA62" s="119">
        <f t="shared" si="969"/>
        <v>0</v>
      </c>
      <c r="IB62" s="231">
        <f t="shared" si="970"/>
        <v>0</v>
      </c>
      <c r="IC62" s="119">
        <f>IB62/IB58</f>
        <v>0</v>
      </c>
      <c r="ID62" s="98">
        <f>ID58*IC62</f>
        <v>0</v>
      </c>
      <c r="IE62" s="116">
        <f t="shared" si="971"/>
        <v>0</v>
      </c>
      <c r="IF62" s="90">
        <f>IF58</f>
        <v>57.88</v>
      </c>
      <c r="IG62" s="117">
        <f t="shared" si="972"/>
        <v>0</v>
      </c>
      <c r="IH62" s="98">
        <f t="shared" si="973"/>
        <v>0</v>
      </c>
      <c r="II62" s="98"/>
      <c r="IJ62" s="118"/>
      <c r="IK62" s="119">
        <f t="shared" si="974"/>
        <v>0</v>
      </c>
      <c r="IL62" s="231">
        <f t="shared" si="975"/>
        <v>0</v>
      </c>
      <c r="IM62" s="119">
        <f>IL62/IL58</f>
        <v>0</v>
      </c>
      <c r="IN62" s="98">
        <f>IN58*IM62</f>
        <v>0</v>
      </c>
      <c r="IO62" s="116">
        <f t="shared" si="976"/>
        <v>0</v>
      </c>
      <c r="IP62" s="90">
        <f>IP58</f>
        <v>57.88</v>
      </c>
      <c r="IQ62" s="117">
        <f t="shared" si="977"/>
        <v>0</v>
      </c>
      <c r="IR62" s="98">
        <f t="shared" si="978"/>
        <v>0</v>
      </c>
      <c r="IS62" s="98"/>
      <c r="IT62" s="118"/>
      <c r="IU62" s="119">
        <f t="shared" si="979"/>
        <v>0</v>
      </c>
      <c r="IV62" s="231">
        <f t="shared" si="980"/>
        <v>0</v>
      </c>
      <c r="IW62" s="119">
        <f>IV62/IV58</f>
        <v>0</v>
      </c>
      <c r="IX62" s="98">
        <f>IX58*IW62</f>
        <v>0</v>
      </c>
      <c r="IY62" s="116">
        <f t="shared" si="981"/>
        <v>0</v>
      </c>
      <c r="IZ62" s="90">
        <f>IZ58</f>
        <v>57.88</v>
      </c>
      <c r="JA62" s="117">
        <f t="shared" si="982"/>
        <v>0</v>
      </c>
      <c r="JB62" s="98">
        <f t="shared" si="983"/>
        <v>0</v>
      </c>
      <c r="JC62" s="98"/>
      <c r="JD62" s="118"/>
      <c r="JE62" s="119">
        <f t="shared" si="984"/>
        <v>0</v>
      </c>
      <c r="JF62" s="231">
        <f t="shared" si="985"/>
        <v>0</v>
      </c>
      <c r="JG62" s="119">
        <f>JF62/JF58</f>
        <v>0</v>
      </c>
      <c r="JH62" s="98">
        <f>JH58*JG62</f>
        <v>0</v>
      </c>
      <c r="JI62" s="116">
        <f t="shared" si="986"/>
        <v>0</v>
      </c>
      <c r="JJ62" s="90">
        <f>JJ58</f>
        <v>57.88</v>
      </c>
      <c r="JK62" s="117">
        <f t="shared" si="987"/>
        <v>0</v>
      </c>
      <c r="JL62" s="98">
        <f t="shared" si="988"/>
        <v>0</v>
      </c>
      <c r="JM62" s="98"/>
      <c r="JN62" s="118"/>
      <c r="JO62" s="119">
        <f t="shared" si="989"/>
        <v>0</v>
      </c>
      <c r="JP62" s="231">
        <f t="shared" si="990"/>
        <v>0</v>
      </c>
      <c r="JQ62" s="119">
        <f>JP62/JP58</f>
        <v>0</v>
      </c>
      <c r="JR62" s="98">
        <f>JR58*JQ62</f>
        <v>0</v>
      </c>
      <c r="JS62" s="116">
        <f t="shared" si="991"/>
        <v>0</v>
      </c>
      <c r="JT62" s="90">
        <f>JT58</f>
        <v>57.88</v>
      </c>
      <c r="JU62" s="117">
        <f t="shared" si="992"/>
        <v>0</v>
      </c>
      <c r="JV62" s="98">
        <f t="shared" si="993"/>
        <v>0</v>
      </c>
      <c r="JW62" s="98"/>
      <c r="JX62" s="118"/>
      <c r="JY62" s="119">
        <f t="shared" si="994"/>
        <v>0</v>
      </c>
      <c r="JZ62" s="231">
        <f t="shared" si="995"/>
        <v>0</v>
      </c>
      <c r="KA62" s="119" t="e">
        <f>JZ62/JZ58</f>
        <v>#DIV/0!</v>
      </c>
      <c r="KB62" s="98" t="e">
        <f>KB58*KA62</f>
        <v>#DIV/0!</v>
      </c>
      <c r="KC62" s="116">
        <f t="shared" si="996"/>
        <v>0</v>
      </c>
      <c r="KD62" s="90">
        <f>KD58</f>
        <v>0</v>
      </c>
      <c r="KE62" s="117">
        <f t="shared" si="997"/>
        <v>0</v>
      </c>
      <c r="KF62" s="98">
        <f t="shared" si="998"/>
        <v>0</v>
      </c>
      <c r="KG62" s="98"/>
      <c r="KH62" s="118"/>
      <c r="KI62" s="119">
        <f t="shared" si="999"/>
        <v>0</v>
      </c>
      <c r="KJ62" s="231">
        <f t="shared" si="1000"/>
        <v>0</v>
      </c>
      <c r="KK62" s="119">
        <f>KJ62/KJ58</f>
        <v>0</v>
      </c>
      <c r="KL62" s="98">
        <f>KL58*KK62</f>
        <v>0</v>
      </c>
      <c r="KM62" s="116">
        <f t="shared" si="1001"/>
        <v>0</v>
      </c>
      <c r="KN62" s="90">
        <f>KN58</f>
        <v>57.88</v>
      </c>
      <c r="KO62" s="117">
        <f t="shared" si="1002"/>
        <v>0</v>
      </c>
      <c r="KP62" s="98">
        <f t="shared" si="1003"/>
        <v>0</v>
      </c>
      <c r="KQ62" s="98"/>
      <c r="KR62" s="118"/>
      <c r="KS62" s="119">
        <f t="shared" si="1004"/>
        <v>0</v>
      </c>
      <c r="KT62" s="231">
        <f t="shared" si="1005"/>
        <v>0</v>
      </c>
      <c r="KU62" s="119">
        <f>KT62/KT58</f>
        <v>0</v>
      </c>
      <c r="KV62" s="98">
        <f>KV58*KU62</f>
        <v>0</v>
      </c>
      <c r="KW62" s="116">
        <f t="shared" si="1006"/>
        <v>0</v>
      </c>
      <c r="KX62" s="90">
        <f>KX58</f>
        <v>57.88</v>
      </c>
      <c r="KY62" s="117">
        <f t="shared" si="1007"/>
        <v>0</v>
      </c>
      <c r="KZ62" s="98">
        <f t="shared" si="1008"/>
        <v>0</v>
      </c>
      <c r="LA62" s="98"/>
      <c r="LB62" s="118"/>
      <c r="LC62" s="119">
        <f t="shared" si="1009"/>
        <v>0</v>
      </c>
      <c r="LD62" s="231">
        <f t="shared" si="1010"/>
        <v>0</v>
      </c>
      <c r="LE62" s="119">
        <f>LD62/LD58</f>
        <v>0</v>
      </c>
      <c r="LF62" s="98">
        <f>LF58*LE62</f>
        <v>0</v>
      </c>
      <c r="LG62" s="116">
        <f t="shared" si="1011"/>
        <v>0</v>
      </c>
      <c r="LH62" s="90">
        <f>LH58</f>
        <v>57.88</v>
      </c>
      <c r="LI62" s="117">
        <f t="shared" si="1012"/>
        <v>0</v>
      </c>
      <c r="LJ62" s="98">
        <f t="shared" si="1013"/>
        <v>0</v>
      </c>
      <c r="LK62" s="98"/>
      <c r="LL62" s="118"/>
      <c r="LM62" s="119">
        <f t="shared" si="1014"/>
        <v>0</v>
      </c>
      <c r="LN62" s="231">
        <f t="shared" si="1015"/>
        <v>0</v>
      </c>
      <c r="LO62" s="119">
        <f>LN62/LN58</f>
        <v>0</v>
      </c>
      <c r="LP62" s="98">
        <f>LP58*LO62</f>
        <v>0</v>
      </c>
      <c r="LQ62" s="116">
        <f t="shared" si="1016"/>
        <v>0</v>
      </c>
      <c r="LR62" s="90">
        <f>LR58</f>
        <v>57.88</v>
      </c>
      <c r="LS62" s="117">
        <f t="shared" si="1017"/>
        <v>0</v>
      </c>
      <c r="LT62" s="98">
        <f t="shared" si="1018"/>
        <v>0</v>
      </c>
      <c r="LU62" s="98"/>
      <c r="LV62" s="118"/>
      <c r="LW62" s="119">
        <f t="shared" si="1019"/>
        <v>0</v>
      </c>
      <c r="LX62" s="231">
        <f t="shared" si="1020"/>
        <v>0</v>
      </c>
      <c r="LY62" s="119">
        <f>LX62/LX58</f>
        <v>0</v>
      </c>
      <c r="LZ62" s="98">
        <f>LZ58*LY62</f>
        <v>0</v>
      </c>
      <c r="MA62" s="116">
        <f t="shared" si="1021"/>
        <v>0</v>
      </c>
      <c r="MB62" s="90">
        <f>MB58</f>
        <v>57.88</v>
      </c>
      <c r="MC62" s="117">
        <f t="shared" si="1022"/>
        <v>0</v>
      </c>
      <c r="MD62" s="98">
        <f t="shared" si="1023"/>
        <v>0</v>
      </c>
      <c r="ME62" s="98"/>
      <c r="MF62" s="118"/>
      <c r="MG62" s="119">
        <f t="shared" si="1024"/>
        <v>0</v>
      </c>
      <c r="MH62" s="231">
        <f t="shared" si="1025"/>
        <v>0</v>
      </c>
      <c r="MI62" s="119">
        <f>MH62/MH58</f>
        <v>0</v>
      </c>
      <c r="MJ62" s="98">
        <f>MJ58*MI62</f>
        <v>0</v>
      </c>
      <c r="MK62" s="116">
        <f t="shared" si="1026"/>
        <v>0</v>
      </c>
      <c r="ML62" s="90">
        <f>ML58</f>
        <v>57.88</v>
      </c>
      <c r="MM62" s="117">
        <f t="shared" si="1027"/>
        <v>0</v>
      </c>
      <c r="MN62" s="98">
        <f t="shared" si="1028"/>
        <v>0</v>
      </c>
      <c r="MO62" s="98"/>
      <c r="MP62" s="118"/>
      <c r="MQ62" s="119">
        <f t="shared" si="1029"/>
        <v>0</v>
      </c>
      <c r="MR62" s="231">
        <f t="shared" si="1030"/>
        <v>0</v>
      </c>
      <c r="MS62" s="119">
        <f>MR62/MR58</f>
        <v>0</v>
      </c>
      <c r="MT62" s="98">
        <f>MT58*MS62</f>
        <v>0</v>
      </c>
      <c r="MU62" s="116">
        <f t="shared" si="1031"/>
        <v>0</v>
      </c>
      <c r="MV62" s="90">
        <f>MV58</f>
        <v>57.88</v>
      </c>
      <c r="MW62" s="117">
        <f t="shared" si="1032"/>
        <v>0</v>
      </c>
      <c r="MX62" s="98">
        <f t="shared" si="1033"/>
        <v>0</v>
      </c>
      <c r="MY62" s="98"/>
      <c r="MZ62" s="118"/>
      <c r="NA62" s="119">
        <f t="shared" si="1034"/>
        <v>0</v>
      </c>
      <c r="NB62" s="231">
        <f t="shared" si="1035"/>
        <v>0</v>
      </c>
      <c r="NC62" s="119">
        <f>NB62/NB58</f>
        <v>0</v>
      </c>
      <c r="ND62" s="98">
        <f>ND58*NC62</f>
        <v>0</v>
      </c>
      <c r="NE62" s="116">
        <f t="shared" si="1036"/>
        <v>0</v>
      </c>
      <c r="NF62" s="90">
        <f>NF58</f>
        <v>57.88</v>
      </c>
      <c r="NG62" s="117">
        <f t="shared" si="1037"/>
        <v>0</v>
      </c>
      <c r="NH62" s="98">
        <f t="shared" si="1038"/>
        <v>0</v>
      </c>
      <c r="NI62" s="98"/>
      <c r="NJ62" s="118"/>
      <c r="NK62" s="119">
        <f t="shared" si="1039"/>
        <v>0</v>
      </c>
      <c r="NL62" s="231">
        <f t="shared" si="1040"/>
        <v>0</v>
      </c>
      <c r="NM62" s="119">
        <f>NL62/NL58</f>
        <v>0</v>
      </c>
      <c r="NN62" s="98">
        <f>NN58*NM62</f>
        <v>0</v>
      </c>
      <c r="NO62" s="116">
        <f t="shared" si="1041"/>
        <v>0</v>
      </c>
      <c r="NP62" s="90">
        <f>NP58</f>
        <v>57.88</v>
      </c>
      <c r="NQ62" s="117">
        <f t="shared" si="1042"/>
        <v>0</v>
      </c>
      <c r="NR62" s="98">
        <f t="shared" si="1043"/>
        <v>0</v>
      </c>
      <c r="NS62" s="98"/>
      <c r="NT62" s="118"/>
      <c r="NU62" s="119">
        <f t="shared" si="1044"/>
        <v>0</v>
      </c>
      <c r="NV62" s="231">
        <f t="shared" si="1045"/>
        <v>0</v>
      </c>
      <c r="NW62" s="119">
        <f>NV62/NV58</f>
        <v>0</v>
      </c>
      <c r="NX62" s="98">
        <f>NX58*NW62</f>
        <v>0</v>
      </c>
      <c r="NY62" s="116">
        <f t="shared" si="1046"/>
        <v>0</v>
      </c>
      <c r="NZ62" s="90">
        <f>NZ58</f>
        <v>57.88</v>
      </c>
      <c r="OA62" s="117">
        <f t="shared" si="1047"/>
        <v>0</v>
      </c>
      <c r="OB62" s="98">
        <f t="shared" si="1048"/>
        <v>0</v>
      </c>
      <c r="OC62" s="98"/>
      <c r="OD62" s="118"/>
      <c r="OE62" s="119">
        <f t="shared" si="1049"/>
        <v>0</v>
      </c>
      <c r="OF62" s="231">
        <f t="shared" si="1050"/>
        <v>41</v>
      </c>
      <c r="OG62" s="119">
        <f>OF62/OF58</f>
        <v>0.23429</v>
      </c>
      <c r="OH62" s="98">
        <f>OH58*OG62</f>
        <v>335.5</v>
      </c>
      <c r="OI62" s="116">
        <f t="shared" si="1051"/>
        <v>8.1829268299999995</v>
      </c>
      <c r="OJ62" s="90">
        <f>OJ58</f>
        <v>57.88</v>
      </c>
      <c r="OK62" s="117">
        <f t="shared" si="1052"/>
        <v>473.62779999999998</v>
      </c>
      <c r="OL62" s="98">
        <f t="shared" si="1053"/>
        <v>19418.740000000002</v>
      </c>
      <c r="OM62" s="98"/>
      <c r="ON62" s="118"/>
      <c r="OO62" s="119">
        <f t="shared" si="1054"/>
        <v>0.71740000000000004</v>
      </c>
      <c r="OP62" s="231">
        <f t="shared" si="1055"/>
        <v>0</v>
      </c>
      <c r="OQ62" s="119">
        <f>OP62/OP58</f>
        <v>0</v>
      </c>
      <c r="OR62" s="98">
        <f>OR58*OQ62</f>
        <v>0</v>
      </c>
      <c r="OS62" s="116">
        <f t="shared" si="1056"/>
        <v>0</v>
      </c>
      <c r="OT62" s="90">
        <f>OT58</f>
        <v>57.88</v>
      </c>
      <c r="OU62" s="117">
        <f t="shared" si="1057"/>
        <v>0</v>
      </c>
      <c r="OV62" s="98">
        <f t="shared" si="1058"/>
        <v>0</v>
      </c>
      <c r="OW62" s="98"/>
      <c r="OX62" s="118"/>
      <c r="OY62" s="119">
        <f t="shared" si="1059"/>
        <v>0</v>
      </c>
      <c r="OZ62" s="231">
        <f t="shared" si="1060"/>
        <v>0</v>
      </c>
      <c r="PA62" s="119">
        <f>OZ62/OZ58</f>
        <v>0</v>
      </c>
      <c r="PB62" s="98">
        <f>PB58*PA62</f>
        <v>0</v>
      </c>
      <c r="PC62" s="116">
        <f t="shared" si="1061"/>
        <v>0</v>
      </c>
      <c r="PD62" s="90">
        <f>PD58</f>
        <v>57.88</v>
      </c>
      <c r="PE62" s="117">
        <f t="shared" si="1062"/>
        <v>0</v>
      </c>
      <c r="PF62" s="98">
        <f t="shared" si="1063"/>
        <v>0</v>
      </c>
      <c r="PG62" s="98"/>
      <c r="PH62" s="118"/>
      <c r="PI62" s="119">
        <f t="shared" si="1064"/>
        <v>0</v>
      </c>
      <c r="PJ62" s="231">
        <f t="shared" si="1065"/>
        <v>0</v>
      </c>
      <c r="PK62" s="119">
        <f>PJ62/PJ58</f>
        <v>0</v>
      </c>
      <c r="PL62" s="98">
        <f>PL58*PK62</f>
        <v>0</v>
      </c>
      <c r="PM62" s="116">
        <f t="shared" si="1066"/>
        <v>0</v>
      </c>
      <c r="PN62" s="90">
        <f>PN58</f>
        <v>57.88</v>
      </c>
      <c r="PO62" s="117">
        <f t="shared" si="1067"/>
        <v>0</v>
      </c>
      <c r="PP62" s="98">
        <f t="shared" si="1068"/>
        <v>0</v>
      </c>
      <c r="PQ62" s="98"/>
      <c r="PR62" s="118"/>
      <c r="PS62" s="119">
        <f t="shared" si="1069"/>
        <v>0</v>
      </c>
      <c r="PT62" s="231">
        <f t="shared" si="1070"/>
        <v>0</v>
      </c>
      <c r="PU62" s="119">
        <f>PT62/PT58</f>
        <v>0</v>
      </c>
      <c r="PV62" s="98">
        <f>PV58*PU62</f>
        <v>0</v>
      </c>
      <c r="PW62" s="116">
        <f t="shared" si="1071"/>
        <v>0</v>
      </c>
      <c r="PX62" s="90">
        <f>PX58</f>
        <v>57.88</v>
      </c>
      <c r="PY62" s="117">
        <f t="shared" si="1072"/>
        <v>0</v>
      </c>
      <c r="PZ62" s="98">
        <f t="shared" si="1073"/>
        <v>0</v>
      </c>
      <c r="QA62" s="98"/>
      <c r="QB62" s="118"/>
      <c r="QC62" s="119">
        <f t="shared" si="1074"/>
        <v>0</v>
      </c>
      <c r="QD62" s="231">
        <f t="shared" si="1075"/>
        <v>0</v>
      </c>
      <c r="QE62" s="119" t="e">
        <f>QD62/QD58</f>
        <v>#DIV/0!</v>
      </c>
      <c r="QF62" s="98" t="e">
        <f>QF58*QE62</f>
        <v>#DIV/0!</v>
      </c>
      <c r="QG62" s="116">
        <f t="shared" si="1076"/>
        <v>0</v>
      </c>
      <c r="QH62" s="90">
        <f>QH58</f>
        <v>0</v>
      </c>
      <c r="QI62" s="117">
        <f t="shared" si="1077"/>
        <v>0</v>
      </c>
      <c r="QJ62" s="98">
        <f t="shared" si="1078"/>
        <v>0</v>
      </c>
      <c r="QK62" s="98"/>
      <c r="QL62" s="118"/>
      <c r="QM62" s="119">
        <f t="shared" si="1079"/>
        <v>0</v>
      </c>
      <c r="QN62" s="231">
        <f t="shared" si="1080"/>
        <v>0</v>
      </c>
      <c r="QO62" s="119">
        <f>QN62/QN58</f>
        <v>0</v>
      </c>
      <c r="QP62" s="98">
        <f>QP58*QO62</f>
        <v>0</v>
      </c>
      <c r="QQ62" s="116">
        <f t="shared" si="1081"/>
        <v>0</v>
      </c>
      <c r="QR62" s="90">
        <f>QR58</f>
        <v>57.88</v>
      </c>
      <c r="QS62" s="117">
        <f t="shared" si="1082"/>
        <v>0</v>
      </c>
      <c r="QT62" s="98">
        <f t="shared" si="1083"/>
        <v>0</v>
      </c>
      <c r="QU62" s="98"/>
      <c r="QV62" s="118"/>
      <c r="QW62" s="119">
        <f t="shared" si="1084"/>
        <v>0</v>
      </c>
      <c r="QX62" s="231">
        <f t="shared" si="1085"/>
        <v>0</v>
      </c>
      <c r="QY62" s="119">
        <f>QX62/QX58</f>
        <v>0</v>
      </c>
      <c r="QZ62" s="98">
        <f>QZ58*QY62</f>
        <v>0</v>
      </c>
      <c r="RA62" s="116">
        <f t="shared" si="1086"/>
        <v>0</v>
      </c>
      <c r="RB62" s="90">
        <f>RB58</f>
        <v>57.88</v>
      </c>
      <c r="RC62" s="117">
        <f t="shared" si="1087"/>
        <v>0</v>
      </c>
      <c r="RD62" s="98">
        <f t="shared" si="1088"/>
        <v>0</v>
      </c>
      <c r="RE62" s="98"/>
      <c r="RF62" s="118"/>
      <c r="RG62" s="119">
        <f t="shared" si="1089"/>
        <v>0</v>
      </c>
      <c r="RH62" s="231">
        <f t="shared" si="1090"/>
        <v>0</v>
      </c>
      <c r="RI62" s="119">
        <f>RH62/RH58</f>
        <v>0</v>
      </c>
      <c r="RJ62" s="98">
        <f>RJ58*RI62</f>
        <v>0</v>
      </c>
      <c r="RK62" s="116">
        <f t="shared" si="1091"/>
        <v>0</v>
      </c>
      <c r="RL62" s="90">
        <f>RL58</f>
        <v>57.88</v>
      </c>
      <c r="RM62" s="117">
        <f t="shared" si="1092"/>
        <v>0</v>
      </c>
      <c r="RN62" s="98">
        <f t="shared" si="1093"/>
        <v>0</v>
      </c>
      <c r="RO62" s="98"/>
      <c r="RP62" s="118"/>
      <c r="RQ62" s="119">
        <f t="shared" si="1094"/>
        <v>0</v>
      </c>
      <c r="RR62" s="231">
        <f t="shared" si="1095"/>
        <v>0</v>
      </c>
      <c r="RS62" s="119">
        <f>RR62/RR58</f>
        <v>0</v>
      </c>
      <c r="RT62" s="98">
        <f>RT58*RS62</f>
        <v>0</v>
      </c>
      <c r="RU62" s="116">
        <f t="shared" si="1096"/>
        <v>0</v>
      </c>
      <c r="RV62" s="90">
        <f>RV58</f>
        <v>57.88</v>
      </c>
      <c r="RW62" s="117">
        <f t="shared" si="1097"/>
        <v>0</v>
      </c>
      <c r="RX62" s="98">
        <f t="shared" si="1098"/>
        <v>0</v>
      </c>
      <c r="RY62" s="98"/>
      <c r="RZ62" s="118"/>
      <c r="SA62" s="119">
        <f t="shared" si="1099"/>
        <v>0</v>
      </c>
      <c r="SB62" s="231">
        <f t="shared" si="1100"/>
        <v>0</v>
      </c>
      <c r="SC62" s="119">
        <f>SB62/SB58</f>
        <v>0</v>
      </c>
      <c r="SD62" s="98">
        <f>SD58*SC62</f>
        <v>0</v>
      </c>
      <c r="SE62" s="116">
        <f t="shared" si="1101"/>
        <v>0</v>
      </c>
      <c r="SF62" s="90">
        <f>SF58</f>
        <v>57.88</v>
      </c>
      <c r="SG62" s="117">
        <f t="shared" si="1102"/>
        <v>0</v>
      </c>
      <c r="SH62" s="98">
        <f t="shared" si="1103"/>
        <v>0</v>
      </c>
      <c r="SI62" s="98"/>
      <c r="SJ62" s="118"/>
      <c r="SK62" s="119">
        <f t="shared" si="1104"/>
        <v>0</v>
      </c>
      <c r="SL62" s="231">
        <f t="shared" si="1105"/>
        <v>0</v>
      </c>
      <c r="SM62" s="119">
        <f>SL62/SL58</f>
        <v>0</v>
      </c>
      <c r="SN62" s="98">
        <f>SN58*SM62</f>
        <v>0</v>
      </c>
      <c r="SO62" s="116">
        <f t="shared" si="1106"/>
        <v>0</v>
      </c>
      <c r="SP62" s="90">
        <f>SP58</f>
        <v>57.88</v>
      </c>
      <c r="SQ62" s="117">
        <f t="shared" si="1107"/>
        <v>0</v>
      </c>
      <c r="SR62" s="98">
        <f t="shared" si="1108"/>
        <v>0</v>
      </c>
      <c r="SS62" s="98"/>
      <c r="ST62" s="118"/>
      <c r="SU62" s="119">
        <f t="shared" si="1109"/>
        <v>0</v>
      </c>
      <c r="SV62" s="231">
        <f t="shared" si="1110"/>
        <v>0</v>
      </c>
      <c r="SW62" s="119">
        <f>SV62/SV58</f>
        <v>0</v>
      </c>
      <c r="SX62" s="98">
        <f>SX58*SW62</f>
        <v>0</v>
      </c>
      <c r="SY62" s="116">
        <f t="shared" si="1111"/>
        <v>0</v>
      </c>
      <c r="SZ62" s="90">
        <f>SZ58</f>
        <v>57.88</v>
      </c>
      <c r="TA62" s="117">
        <f t="shared" si="1112"/>
        <v>0</v>
      </c>
      <c r="TB62" s="98">
        <f t="shared" si="1113"/>
        <v>0</v>
      </c>
      <c r="TC62" s="98"/>
      <c r="TD62" s="118"/>
      <c r="TE62" s="119">
        <f t="shared" si="1114"/>
        <v>0</v>
      </c>
      <c r="TF62" s="231">
        <f t="shared" si="1115"/>
        <v>0</v>
      </c>
      <c r="TG62" s="119">
        <f>TF62/TF58</f>
        <v>0</v>
      </c>
      <c r="TH62" s="98">
        <f>TH58*TG62</f>
        <v>0</v>
      </c>
      <c r="TI62" s="116">
        <f t="shared" si="1116"/>
        <v>0</v>
      </c>
      <c r="TJ62" s="90">
        <f>TJ58</f>
        <v>57.88</v>
      </c>
      <c r="TK62" s="117">
        <f t="shared" si="1117"/>
        <v>0</v>
      </c>
      <c r="TL62" s="98">
        <f t="shared" si="1118"/>
        <v>0</v>
      </c>
      <c r="TM62" s="98"/>
      <c r="TN62" s="118"/>
      <c r="TO62" s="119">
        <f t="shared" si="1119"/>
        <v>0</v>
      </c>
      <c r="TP62" s="231">
        <f t="shared" si="1120"/>
        <v>0</v>
      </c>
      <c r="TQ62" s="119">
        <f>TP62/TP58</f>
        <v>0</v>
      </c>
      <c r="TR62" s="98">
        <f>TR58*TQ62</f>
        <v>0</v>
      </c>
      <c r="TS62" s="116">
        <f t="shared" si="1121"/>
        <v>0</v>
      </c>
      <c r="TT62" s="90">
        <f>TT58</f>
        <v>57.88</v>
      </c>
      <c r="TU62" s="117">
        <f t="shared" si="1122"/>
        <v>0</v>
      </c>
      <c r="TV62" s="98">
        <f t="shared" si="1123"/>
        <v>0</v>
      </c>
      <c r="TW62" s="98"/>
      <c r="TX62" s="118"/>
      <c r="TY62" s="119">
        <f t="shared" si="1124"/>
        <v>0</v>
      </c>
      <c r="TZ62" s="231">
        <f t="shared" si="1125"/>
        <v>0</v>
      </c>
      <c r="UA62" s="119">
        <f>TZ62/TZ58</f>
        <v>0</v>
      </c>
      <c r="UB62" s="98">
        <f>UB58*UA62</f>
        <v>0</v>
      </c>
      <c r="UC62" s="116">
        <f t="shared" si="1126"/>
        <v>0</v>
      </c>
      <c r="UD62" s="90">
        <f>UD58</f>
        <v>57.88</v>
      </c>
      <c r="UE62" s="117">
        <f t="shared" si="1127"/>
        <v>0</v>
      </c>
      <c r="UF62" s="98">
        <f t="shared" si="1128"/>
        <v>0</v>
      </c>
      <c r="UG62" s="98"/>
      <c r="UH62" s="118"/>
      <c r="UI62" s="119">
        <f t="shared" si="1129"/>
        <v>0</v>
      </c>
      <c r="UJ62" s="231">
        <f t="shared" si="1130"/>
        <v>0</v>
      </c>
      <c r="UK62" s="119">
        <f>UJ62/UJ58</f>
        <v>0</v>
      </c>
      <c r="UL62" s="98">
        <f>UL58*UK62</f>
        <v>0</v>
      </c>
      <c r="UM62" s="116">
        <f t="shared" si="1131"/>
        <v>0</v>
      </c>
      <c r="UN62" s="90">
        <f>UN58</f>
        <v>57.88</v>
      </c>
      <c r="UO62" s="117">
        <f t="shared" si="1132"/>
        <v>0</v>
      </c>
      <c r="UP62" s="98">
        <f t="shared" si="1133"/>
        <v>0</v>
      </c>
      <c r="UQ62" s="98"/>
      <c r="UR62" s="118"/>
      <c r="US62" s="119">
        <f t="shared" si="1134"/>
        <v>0</v>
      </c>
      <c r="UT62" s="231">
        <f t="shared" si="1135"/>
        <v>0</v>
      </c>
      <c r="UU62" s="119">
        <f>UT62/UT58</f>
        <v>0</v>
      </c>
      <c r="UV62" s="98">
        <f>UV58*UU62</f>
        <v>0</v>
      </c>
      <c r="UW62" s="116">
        <f t="shared" si="1136"/>
        <v>0</v>
      </c>
      <c r="UX62" s="90">
        <f>UX58</f>
        <v>57.88</v>
      </c>
      <c r="UY62" s="117">
        <f t="shared" si="1137"/>
        <v>0</v>
      </c>
      <c r="UZ62" s="98">
        <f t="shared" si="1138"/>
        <v>0</v>
      </c>
      <c r="VA62" s="98"/>
      <c r="VB62" s="118"/>
      <c r="VC62" s="119">
        <f t="shared" si="1139"/>
        <v>0</v>
      </c>
      <c r="VD62" s="231">
        <f t="shared" si="1140"/>
        <v>0</v>
      </c>
      <c r="VE62" s="119">
        <f>VD62/VD58</f>
        <v>0</v>
      </c>
      <c r="VF62" s="98">
        <f>VF58*VE62</f>
        <v>0</v>
      </c>
      <c r="VG62" s="116">
        <f t="shared" si="1141"/>
        <v>0</v>
      </c>
      <c r="VH62" s="90">
        <f>VH58</f>
        <v>57.88</v>
      </c>
      <c r="VI62" s="117">
        <f t="shared" si="1142"/>
        <v>0</v>
      </c>
      <c r="VJ62" s="98">
        <f t="shared" si="1143"/>
        <v>0</v>
      </c>
      <c r="VK62" s="98"/>
      <c r="VL62" s="118"/>
      <c r="VM62" s="119">
        <f t="shared" si="1144"/>
        <v>0</v>
      </c>
      <c r="VN62" s="231">
        <f t="shared" si="1145"/>
        <v>0</v>
      </c>
      <c r="VO62" s="119">
        <f>VN62/VN58</f>
        <v>0</v>
      </c>
      <c r="VP62" s="98">
        <f>VP58*VO62</f>
        <v>0</v>
      </c>
      <c r="VQ62" s="116">
        <f t="shared" si="1146"/>
        <v>0</v>
      </c>
      <c r="VR62" s="90">
        <f>VR58</f>
        <v>57.88</v>
      </c>
      <c r="VS62" s="117">
        <f t="shared" si="1147"/>
        <v>0</v>
      </c>
      <c r="VT62" s="98">
        <f t="shared" si="1148"/>
        <v>0</v>
      </c>
      <c r="VU62" s="98"/>
      <c r="VV62" s="118"/>
      <c r="VW62" s="119">
        <f t="shared" si="1149"/>
        <v>0</v>
      </c>
      <c r="VX62" s="231">
        <f t="shared" si="1150"/>
        <v>0</v>
      </c>
      <c r="VY62" s="119">
        <f>VX62/VX58</f>
        <v>0</v>
      </c>
      <c r="VZ62" s="98">
        <f>VZ58*VY62</f>
        <v>0</v>
      </c>
      <c r="WA62" s="116">
        <f t="shared" si="1151"/>
        <v>0</v>
      </c>
      <c r="WB62" s="90">
        <f>WB58</f>
        <v>57.88</v>
      </c>
      <c r="WC62" s="117">
        <f t="shared" si="1152"/>
        <v>0</v>
      </c>
      <c r="WD62" s="98">
        <f t="shared" si="1153"/>
        <v>0</v>
      </c>
      <c r="WE62" s="98"/>
      <c r="WF62" s="118"/>
      <c r="WG62" s="119">
        <f t="shared" si="1154"/>
        <v>0</v>
      </c>
      <c r="WH62" s="213">
        <f t="shared" si="1155"/>
        <v>96</v>
      </c>
      <c r="WI62" s="119">
        <f>WH62/WH58</f>
        <v>7.8899999999999994E-3</v>
      </c>
      <c r="WJ62" s="98">
        <f>WJ58*WI62</f>
        <v>1095.01</v>
      </c>
      <c r="WK62" s="116">
        <f t="shared" si="1156"/>
        <v>11.40635417</v>
      </c>
      <c r="WL62" s="90">
        <f>WL58</f>
        <v>57.88</v>
      </c>
      <c r="WM62" s="117">
        <f t="shared" si="1157"/>
        <v>660.19978000000003</v>
      </c>
      <c r="WN62" s="98">
        <f t="shared" si="1158"/>
        <v>63379.18</v>
      </c>
      <c r="WO62" s="98"/>
      <c r="WP62" s="118"/>
    </row>
    <row r="63" spans="1:614" ht="26.25" customHeight="1" x14ac:dyDescent="0.25">
      <c r="A63" s="5"/>
      <c r="B63" s="205" t="s">
        <v>423</v>
      </c>
      <c r="C63" s="12" t="s">
        <v>753</v>
      </c>
      <c r="D63" s="12" t="s">
        <v>440</v>
      </c>
      <c r="E63" s="4" t="s">
        <v>33</v>
      </c>
      <c r="F63" s="231">
        <f t="shared" si="855"/>
        <v>35</v>
      </c>
      <c r="G63" s="119">
        <f>F63/F58</f>
        <v>0.12153</v>
      </c>
      <c r="H63" s="98">
        <f>H58*G63</f>
        <v>379.17</v>
      </c>
      <c r="I63" s="116">
        <f t="shared" si="856"/>
        <v>10.833428570000001</v>
      </c>
      <c r="J63" s="90">
        <f>J58</f>
        <v>57.88</v>
      </c>
      <c r="K63" s="117">
        <f t="shared" si="857"/>
        <v>627.03885000000002</v>
      </c>
      <c r="L63" s="98">
        <f t="shared" si="858"/>
        <v>21946.36</v>
      </c>
      <c r="M63" s="98"/>
      <c r="N63" s="118"/>
      <c r="O63" s="119">
        <f t="shared" si="859"/>
        <v>0.94972000000000001</v>
      </c>
      <c r="P63" s="231">
        <f t="shared" si="860"/>
        <v>0</v>
      </c>
      <c r="Q63" s="119">
        <f>P63/P58</f>
        <v>0</v>
      </c>
      <c r="R63" s="98">
        <f>R58*Q63</f>
        <v>0</v>
      </c>
      <c r="S63" s="116">
        <f t="shared" si="861"/>
        <v>0</v>
      </c>
      <c r="T63" s="90">
        <f>T58</f>
        <v>57.88</v>
      </c>
      <c r="U63" s="117">
        <f t="shared" si="862"/>
        <v>0</v>
      </c>
      <c r="V63" s="98">
        <f t="shared" si="863"/>
        <v>0</v>
      </c>
      <c r="W63" s="98"/>
      <c r="X63" s="118"/>
      <c r="Y63" s="119">
        <f t="shared" si="864"/>
        <v>0</v>
      </c>
      <c r="Z63" s="231">
        <f t="shared" si="865"/>
        <v>0</v>
      </c>
      <c r="AA63" s="119">
        <f>Z63/Z58</f>
        <v>0</v>
      </c>
      <c r="AB63" s="98">
        <f>AB58*AA63</f>
        <v>0</v>
      </c>
      <c r="AC63" s="116">
        <f t="shared" si="866"/>
        <v>0</v>
      </c>
      <c r="AD63" s="90">
        <f>AD58</f>
        <v>57.88</v>
      </c>
      <c r="AE63" s="117">
        <f t="shared" si="867"/>
        <v>0</v>
      </c>
      <c r="AF63" s="98">
        <f t="shared" si="868"/>
        <v>0</v>
      </c>
      <c r="AG63" s="98"/>
      <c r="AH63" s="118"/>
      <c r="AI63" s="119">
        <f t="shared" si="869"/>
        <v>0</v>
      </c>
      <c r="AJ63" s="231">
        <f t="shared" si="870"/>
        <v>49</v>
      </c>
      <c r="AK63" s="119">
        <f>AJ63/AJ58</f>
        <v>0.18773999999999999</v>
      </c>
      <c r="AL63" s="98">
        <f>AL58*AK63</f>
        <v>544.45000000000005</v>
      </c>
      <c r="AM63" s="116">
        <f t="shared" si="871"/>
        <v>11.11122449</v>
      </c>
      <c r="AN63" s="90">
        <f>AN58</f>
        <v>57.88</v>
      </c>
      <c r="AO63" s="117">
        <f t="shared" si="872"/>
        <v>643.11766999999998</v>
      </c>
      <c r="AP63" s="98">
        <f t="shared" si="873"/>
        <v>31512.77</v>
      </c>
      <c r="AQ63" s="98"/>
      <c r="AR63" s="118"/>
      <c r="AS63" s="119">
        <f t="shared" si="874"/>
        <v>0.97406999999999999</v>
      </c>
      <c r="AT63" s="231">
        <f t="shared" si="875"/>
        <v>0</v>
      </c>
      <c r="AU63" s="119">
        <f>AT63/AT58</f>
        <v>0</v>
      </c>
      <c r="AV63" s="98">
        <f>AV58*AU63</f>
        <v>0</v>
      </c>
      <c r="AW63" s="116">
        <f t="shared" si="876"/>
        <v>0</v>
      </c>
      <c r="AX63" s="90">
        <f>AX58</f>
        <v>57.88</v>
      </c>
      <c r="AY63" s="117">
        <f t="shared" si="877"/>
        <v>0</v>
      </c>
      <c r="AZ63" s="98">
        <f t="shared" si="878"/>
        <v>0</v>
      </c>
      <c r="BA63" s="98"/>
      <c r="BB63" s="118"/>
      <c r="BC63" s="119">
        <f t="shared" si="879"/>
        <v>0</v>
      </c>
      <c r="BD63" s="231">
        <f t="shared" si="880"/>
        <v>0</v>
      </c>
      <c r="BE63" s="119" t="e">
        <f>BD63/BD58</f>
        <v>#DIV/0!</v>
      </c>
      <c r="BF63" s="98" t="e">
        <f>BF58*BE63</f>
        <v>#DIV/0!</v>
      </c>
      <c r="BG63" s="116">
        <f t="shared" si="881"/>
        <v>0</v>
      </c>
      <c r="BH63" s="90">
        <f>BH58</f>
        <v>0</v>
      </c>
      <c r="BI63" s="117">
        <f t="shared" si="882"/>
        <v>0</v>
      </c>
      <c r="BJ63" s="98">
        <f t="shared" si="883"/>
        <v>0</v>
      </c>
      <c r="BK63" s="98"/>
      <c r="BL63" s="118"/>
      <c r="BM63" s="119">
        <f t="shared" si="884"/>
        <v>0</v>
      </c>
      <c r="BN63" s="231">
        <f t="shared" si="885"/>
        <v>49</v>
      </c>
      <c r="BO63" s="119">
        <f>BN63/BN58</f>
        <v>0.31013000000000002</v>
      </c>
      <c r="BP63" s="98">
        <f>BP58*BO63</f>
        <v>412.47</v>
      </c>
      <c r="BQ63" s="116">
        <f t="shared" si="886"/>
        <v>8.4177551000000008</v>
      </c>
      <c r="BR63" s="90">
        <f>BR58</f>
        <v>57.88</v>
      </c>
      <c r="BS63" s="117">
        <f t="shared" si="887"/>
        <v>487.21967000000001</v>
      </c>
      <c r="BT63" s="98">
        <f t="shared" si="888"/>
        <v>23873.759999999998</v>
      </c>
      <c r="BU63" s="98"/>
      <c r="BV63" s="118"/>
      <c r="BW63" s="119">
        <f t="shared" si="889"/>
        <v>0.73794999999999999</v>
      </c>
      <c r="BX63" s="231">
        <f t="shared" si="890"/>
        <v>0</v>
      </c>
      <c r="BY63" s="119" t="e">
        <f>BX63/BX58</f>
        <v>#DIV/0!</v>
      </c>
      <c r="BZ63" s="98" t="e">
        <f>BZ58*BY63</f>
        <v>#DIV/0!</v>
      </c>
      <c r="CA63" s="116">
        <f t="shared" si="891"/>
        <v>0</v>
      </c>
      <c r="CB63" s="90">
        <f>CB58</f>
        <v>0</v>
      </c>
      <c r="CC63" s="117">
        <f t="shared" si="892"/>
        <v>0</v>
      </c>
      <c r="CD63" s="98">
        <f t="shared" si="893"/>
        <v>0</v>
      </c>
      <c r="CE63" s="98"/>
      <c r="CF63" s="118"/>
      <c r="CG63" s="119">
        <f t="shared" si="894"/>
        <v>0</v>
      </c>
      <c r="CH63" s="231">
        <f t="shared" si="895"/>
        <v>0</v>
      </c>
      <c r="CI63" s="119">
        <f>CH63/CH58</f>
        <v>0</v>
      </c>
      <c r="CJ63" s="98">
        <f>CJ58*CI63</f>
        <v>0</v>
      </c>
      <c r="CK63" s="116">
        <f t="shared" si="896"/>
        <v>0</v>
      </c>
      <c r="CL63" s="90">
        <f>CL58</f>
        <v>57.88</v>
      </c>
      <c r="CM63" s="117">
        <f t="shared" si="897"/>
        <v>0</v>
      </c>
      <c r="CN63" s="98">
        <f t="shared" si="898"/>
        <v>0</v>
      </c>
      <c r="CO63" s="98"/>
      <c r="CP63" s="118"/>
      <c r="CQ63" s="119">
        <f t="shared" si="899"/>
        <v>0</v>
      </c>
      <c r="CR63" s="231">
        <f t="shared" si="900"/>
        <v>0</v>
      </c>
      <c r="CS63" s="119" t="e">
        <f>CR63/CR58</f>
        <v>#DIV/0!</v>
      </c>
      <c r="CT63" s="98" t="e">
        <f>CT58*CS63</f>
        <v>#DIV/0!</v>
      </c>
      <c r="CU63" s="116">
        <f t="shared" si="901"/>
        <v>0</v>
      </c>
      <c r="CV63" s="90">
        <f>CV58</f>
        <v>0</v>
      </c>
      <c r="CW63" s="117">
        <f t="shared" si="902"/>
        <v>0</v>
      </c>
      <c r="CX63" s="98">
        <f t="shared" si="903"/>
        <v>0</v>
      </c>
      <c r="CY63" s="98"/>
      <c r="CZ63" s="118"/>
      <c r="DA63" s="119">
        <f t="shared" si="904"/>
        <v>0</v>
      </c>
      <c r="DB63" s="231">
        <f t="shared" si="905"/>
        <v>0</v>
      </c>
      <c r="DC63" s="119">
        <f>DB63/DB58</f>
        <v>0</v>
      </c>
      <c r="DD63" s="98">
        <f>DD58*DC63</f>
        <v>0</v>
      </c>
      <c r="DE63" s="116">
        <f t="shared" si="906"/>
        <v>0</v>
      </c>
      <c r="DF63" s="90">
        <f>DF58</f>
        <v>57.88</v>
      </c>
      <c r="DG63" s="117">
        <f t="shared" si="907"/>
        <v>0</v>
      </c>
      <c r="DH63" s="98">
        <f t="shared" si="908"/>
        <v>0</v>
      </c>
      <c r="DI63" s="98"/>
      <c r="DJ63" s="118"/>
      <c r="DK63" s="119">
        <f t="shared" si="909"/>
        <v>0</v>
      </c>
      <c r="DL63" s="231">
        <f t="shared" si="910"/>
        <v>0</v>
      </c>
      <c r="DM63" s="119">
        <f>DL63/DL58</f>
        <v>0</v>
      </c>
      <c r="DN63" s="98">
        <f>DN58*DM63</f>
        <v>0</v>
      </c>
      <c r="DO63" s="116">
        <f t="shared" si="911"/>
        <v>0</v>
      </c>
      <c r="DP63" s="90">
        <f>DP58</f>
        <v>57.88</v>
      </c>
      <c r="DQ63" s="117">
        <f t="shared" si="912"/>
        <v>0</v>
      </c>
      <c r="DR63" s="98">
        <f t="shared" si="913"/>
        <v>0</v>
      </c>
      <c r="DS63" s="98"/>
      <c r="DT63" s="118"/>
      <c r="DU63" s="119">
        <f t="shared" si="914"/>
        <v>0</v>
      </c>
      <c r="DV63" s="231">
        <f t="shared" si="915"/>
        <v>0</v>
      </c>
      <c r="DW63" s="119">
        <f>DV63/DV58</f>
        <v>0</v>
      </c>
      <c r="DX63" s="98">
        <f>DX58*DW63</f>
        <v>0</v>
      </c>
      <c r="DY63" s="116">
        <f t="shared" si="916"/>
        <v>0</v>
      </c>
      <c r="DZ63" s="90">
        <f>DZ58</f>
        <v>57.88</v>
      </c>
      <c r="EA63" s="117">
        <f t="shared" si="917"/>
        <v>0</v>
      </c>
      <c r="EB63" s="98">
        <f t="shared" si="918"/>
        <v>0</v>
      </c>
      <c r="EC63" s="98"/>
      <c r="ED63" s="118"/>
      <c r="EE63" s="119">
        <f t="shared" si="919"/>
        <v>0</v>
      </c>
      <c r="EF63" s="231">
        <f t="shared" si="920"/>
        <v>0</v>
      </c>
      <c r="EG63" s="119">
        <f>EF63/EF58</f>
        <v>0</v>
      </c>
      <c r="EH63" s="98">
        <f>EH58*EG63</f>
        <v>0</v>
      </c>
      <c r="EI63" s="116">
        <f t="shared" si="921"/>
        <v>0</v>
      </c>
      <c r="EJ63" s="90">
        <f>EJ58</f>
        <v>57.88</v>
      </c>
      <c r="EK63" s="117">
        <f t="shared" si="922"/>
        <v>0</v>
      </c>
      <c r="EL63" s="98">
        <f t="shared" si="923"/>
        <v>0</v>
      </c>
      <c r="EM63" s="98"/>
      <c r="EN63" s="118"/>
      <c r="EO63" s="119">
        <f t="shared" si="924"/>
        <v>0</v>
      </c>
      <c r="EP63" s="231">
        <f t="shared" si="925"/>
        <v>0</v>
      </c>
      <c r="EQ63" s="119">
        <f>EP63/EP58</f>
        <v>0</v>
      </c>
      <c r="ER63" s="98">
        <f>ER58*EQ63</f>
        <v>0</v>
      </c>
      <c r="ES63" s="116">
        <f t="shared" si="926"/>
        <v>0</v>
      </c>
      <c r="ET63" s="90">
        <f>ET58</f>
        <v>57.88</v>
      </c>
      <c r="EU63" s="117">
        <f t="shared" si="927"/>
        <v>0</v>
      </c>
      <c r="EV63" s="98">
        <f t="shared" si="928"/>
        <v>0</v>
      </c>
      <c r="EW63" s="98"/>
      <c r="EX63" s="118"/>
      <c r="EY63" s="119">
        <f t="shared" si="929"/>
        <v>0</v>
      </c>
      <c r="EZ63" s="231">
        <f t="shared" si="930"/>
        <v>15</v>
      </c>
      <c r="FA63" s="119">
        <f>EZ63/EZ58</f>
        <v>6.787E-2</v>
      </c>
      <c r="FB63" s="98">
        <f>FB58*FA63</f>
        <v>215.15</v>
      </c>
      <c r="FC63" s="116">
        <f t="shared" si="931"/>
        <v>14.34333333</v>
      </c>
      <c r="FD63" s="90">
        <f>FD58</f>
        <v>57.88</v>
      </c>
      <c r="FE63" s="117">
        <f t="shared" si="932"/>
        <v>830.19213000000002</v>
      </c>
      <c r="FF63" s="98">
        <f t="shared" si="933"/>
        <v>12452.88</v>
      </c>
      <c r="FG63" s="98"/>
      <c r="FH63" s="118"/>
      <c r="FI63" s="119">
        <f t="shared" si="934"/>
        <v>1.25742</v>
      </c>
      <c r="FJ63" s="231">
        <f t="shared" si="935"/>
        <v>0</v>
      </c>
      <c r="FK63" s="119">
        <f>FJ63/FJ58</f>
        <v>0</v>
      </c>
      <c r="FL63" s="98">
        <f>FL58*FK63</f>
        <v>0</v>
      </c>
      <c r="FM63" s="116">
        <f t="shared" si="936"/>
        <v>0</v>
      </c>
      <c r="FN63" s="90">
        <f>FN58</f>
        <v>57.88</v>
      </c>
      <c r="FO63" s="117">
        <f t="shared" si="937"/>
        <v>0</v>
      </c>
      <c r="FP63" s="98">
        <f t="shared" si="938"/>
        <v>0</v>
      </c>
      <c r="FQ63" s="98"/>
      <c r="FR63" s="118"/>
      <c r="FS63" s="119">
        <f t="shared" si="939"/>
        <v>0</v>
      </c>
      <c r="FT63" s="231">
        <f t="shared" si="940"/>
        <v>0</v>
      </c>
      <c r="FU63" s="119">
        <f>FT63/FT58</f>
        <v>0</v>
      </c>
      <c r="FV63" s="98">
        <f>FV58*FU63</f>
        <v>0</v>
      </c>
      <c r="FW63" s="116">
        <f t="shared" si="941"/>
        <v>0</v>
      </c>
      <c r="FX63" s="90">
        <f>FX58</f>
        <v>57.88</v>
      </c>
      <c r="FY63" s="117">
        <f t="shared" si="942"/>
        <v>0</v>
      </c>
      <c r="FZ63" s="98">
        <f t="shared" si="943"/>
        <v>0</v>
      </c>
      <c r="GA63" s="98"/>
      <c r="GB63" s="118"/>
      <c r="GC63" s="119">
        <f t="shared" si="944"/>
        <v>0</v>
      </c>
      <c r="GD63" s="231">
        <f t="shared" si="945"/>
        <v>0</v>
      </c>
      <c r="GE63" s="119">
        <f>GD63/GD58</f>
        <v>0</v>
      </c>
      <c r="GF63" s="98">
        <f>GF58*GE63</f>
        <v>0</v>
      </c>
      <c r="GG63" s="116">
        <f t="shared" si="946"/>
        <v>0</v>
      </c>
      <c r="GH63" s="90">
        <f>GH58</f>
        <v>57.88</v>
      </c>
      <c r="GI63" s="117">
        <f t="shared" si="947"/>
        <v>0</v>
      </c>
      <c r="GJ63" s="98">
        <f t="shared" si="948"/>
        <v>0</v>
      </c>
      <c r="GK63" s="98"/>
      <c r="GL63" s="118"/>
      <c r="GM63" s="119">
        <f t="shared" si="949"/>
        <v>0</v>
      </c>
      <c r="GN63" s="231">
        <f t="shared" si="950"/>
        <v>0</v>
      </c>
      <c r="GO63" s="119">
        <f>GN63/GN58</f>
        <v>0</v>
      </c>
      <c r="GP63" s="98">
        <f>GP58*GO63</f>
        <v>0</v>
      </c>
      <c r="GQ63" s="116">
        <f t="shared" si="951"/>
        <v>0</v>
      </c>
      <c r="GR63" s="90">
        <f>GR58</f>
        <v>57.88</v>
      </c>
      <c r="GS63" s="117">
        <f t="shared" si="952"/>
        <v>0</v>
      </c>
      <c r="GT63" s="98">
        <f t="shared" si="953"/>
        <v>0</v>
      </c>
      <c r="GU63" s="98"/>
      <c r="GV63" s="118"/>
      <c r="GW63" s="119">
        <f t="shared" si="954"/>
        <v>0</v>
      </c>
      <c r="GX63" s="231">
        <f t="shared" si="955"/>
        <v>0</v>
      </c>
      <c r="GY63" s="119">
        <f>GX63/GX58</f>
        <v>0</v>
      </c>
      <c r="GZ63" s="98">
        <f>GZ58*GY63</f>
        <v>0</v>
      </c>
      <c r="HA63" s="116">
        <f t="shared" si="956"/>
        <v>0</v>
      </c>
      <c r="HB63" s="90">
        <f>HB58</f>
        <v>57.88</v>
      </c>
      <c r="HC63" s="117">
        <f t="shared" si="957"/>
        <v>0</v>
      </c>
      <c r="HD63" s="98">
        <f t="shared" si="958"/>
        <v>0</v>
      </c>
      <c r="HE63" s="98"/>
      <c r="HF63" s="118"/>
      <c r="HG63" s="119">
        <f t="shared" si="959"/>
        <v>0</v>
      </c>
      <c r="HH63" s="231">
        <f t="shared" si="960"/>
        <v>0</v>
      </c>
      <c r="HI63" s="119">
        <f>HH63/HH58</f>
        <v>0</v>
      </c>
      <c r="HJ63" s="98">
        <f>HJ58*HI63</f>
        <v>0</v>
      </c>
      <c r="HK63" s="116">
        <f t="shared" si="961"/>
        <v>0</v>
      </c>
      <c r="HL63" s="90">
        <f>HL58</f>
        <v>57.88</v>
      </c>
      <c r="HM63" s="117">
        <f t="shared" si="962"/>
        <v>0</v>
      </c>
      <c r="HN63" s="98">
        <f t="shared" si="963"/>
        <v>0</v>
      </c>
      <c r="HO63" s="98"/>
      <c r="HP63" s="118"/>
      <c r="HQ63" s="119">
        <f t="shared" si="964"/>
        <v>0</v>
      </c>
      <c r="HR63" s="231">
        <f t="shared" si="965"/>
        <v>0</v>
      </c>
      <c r="HS63" s="119">
        <f>HR63/HR58</f>
        <v>0</v>
      </c>
      <c r="HT63" s="98">
        <f>HT58*HS63</f>
        <v>0</v>
      </c>
      <c r="HU63" s="116">
        <f t="shared" si="966"/>
        <v>0</v>
      </c>
      <c r="HV63" s="90">
        <f>HV58</f>
        <v>57.88</v>
      </c>
      <c r="HW63" s="117">
        <f t="shared" si="967"/>
        <v>0</v>
      </c>
      <c r="HX63" s="98">
        <f t="shared" si="968"/>
        <v>0</v>
      </c>
      <c r="HY63" s="98"/>
      <c r="HZ63" s="118"/>
      <c r="IA63" s="119">
        <f t="shared" si="969"/>
        <v>0</v>
      </c>
      <c r="IB63" s="231">
        <f t="shared" si="970"/>
        <v>26</v>
      </c>
      <c r="IC63" s="119">
        <f>IB63/IB58</f>
        <v>5.4170000000000003E-2</v>
      </c>
      <c r="ID63" s="98">
        <f>ID58*IC63</f>
        <v>240.51</v>
      </c>
      <c r="IE63" s="116">
        <f t="shared" si="971"/>
        <v>9.2503846200000002</v>
      </c>
      <c r="IF63" s="90">
        <f>IF58</f>
        <v>57.88</v>
      </c>
      <c r="IG63" s="117">
        <f t="shared" si="972"/>
        <v>535.41225999999995</v>
      </c>
      <c r="IH63" s="98">
        <f t="shared" si="973"/>
        <v>13920.72</v>
      </c>
      <c r="II63" s="98"/>
      <c r="IJ63" s="118"/>
      <c r="IK63" s="119">
        <f t="shared" si="974"/>
        <v>0.81093999999999999</v>
      </c>
      <c r="IL63" s="231">
        <f t="shared" si="975"/>
        <v>0</v>
      </c>
      <c r="IM63" s="119">
        <f>IL63/IL58</f>
        <v>0</v>
      </c>
      <c r="IN63" s="98">
        <f>IN58*IM63</f>
        <v>0</v>
      </c>
      <c r="IO63" s="116">
        <f t="shared" si="976"/>
        <v>0</v>
      </c>
      <c r="IP63" s="90">
        <f>IP58</f>
        <v>57.88</v>
      </c>
      <c r="IQ63" s="117">
        <f t="shared" si="977"/>
        <v>0</v>
      </c>
      <c r="IR63" s="98">
        <f t="shared" si="978"/>
        <v>0</v>
      </c>
      <c r="IS63" s="98"/>
      <c r="IT63" s="118"/>
      <c r="IU63" s="119">
        <f t="shared" si="979"/>
        <v>0</v>
      </c>
      <c r="IV63" s="231">
        <f t="shared" si="980"/>
        <v>0</v>
      </c>
      <c r="IW63" s="119">
        <f>IV63/IV58</f>
        <v>0</v>
      </c>
      <c r="IX63" s="98">
        <f>IX58*IW63</f>
        <v>0</v>
      </c>
      <c r="IY63" s="116">
        <f t="shared" si="981"/>
        <v>0</v>
      </c>
      <c r="IZ63" s="90">
        <f>IZ58</f>
        <v>57.88</v>
      </c>
      <c r="JA63" s="117">
        <f t="shared" si="982"/>
        <v>0</v>
      </c>
      <c r="JB63" s="98">
        <f t="shared" si="983"/>
        <v>0</v>
      </c>
      <c r="JC63" s="98"/>
      <c r="JD63" s="118"/>
      <c r="JE63" s="119">
        <f t="shared" si="984"/>
        <v>0</v>
      </c>
      <c r="JF63" s="231">
        <f t="shared" si="985"/>
        <v>0</v>
      </c>
      <c r="JG63" s="119">
        <f>JF63/JF58</f>
        <v>0</v>
      </c>
      <c r="JH63" s="98">
        <f>JH58*JG63</f>
        <v>0</v>
      </c>
      <c r="JI63" s="116">
        <f t="shared" si="986"/>
        <v>0</v>
      </c>
      <c r="JJ63" s="90">
        <f>JJ58</f>
        <v>57.88</v>
      </c>
      <c r="JK63" s="117">
        <f t="shared" si="987"/>
        <v>0</v>
      </c>
      <c r="JL63" s="98">
        <f t="shared" si="988"/>
        <v>0</v>
      </c>
      <c r="JM63" s="98"/>
      <c r="JN63" s="118"/>
      <c r="JO63" s="119">
        <f t="shared" si="989"/>
        <v>0</v>
      </c>
      <c r="JP63" s="231">
        <f t="shared" si="990"/>
        <v>0</v>
      </c>
      <c r="JQ63" s="119">
        <f>JP63/JP58</f>
        <v>0</v>
      </c>
      <c r="JR63" s="98">
        <f>JR58*JQ63</f>
        <v>0</v>
      </c>
      <c r="JS63" s="116">
        <f t="shared" si="991"/>
        <v>0</v>
      </c>
      <c r="JT63" s="90">
        <f>JT58</f>
        <v>57.88</v>
      </c>
      <c r="JU63" s="117">
        <f t="shared" si="992"/>
        <v>0</v>
      </c>
      <c r="JV63" s="98">
        <f t="shared" si="993"/>
        <v>0</v>
      </c>
      <c r="JW63" s="98"/>
      <c r="JX63" s="118"/>
      <c r="JY63" s="119">
        <f t="shared" si="994"/>
        <v>0</v>
      </c>
      <c r="JZ63" s="231">
        <f t="shared" si="995"/>
        <v>0</v>
      </c>
      <c r="KA63" s="119" t="e">
        <f>JZ63/JZ58</f>
        <v>#DIV/0!</v>
      </c>
      <c r="KB63" s="98" t="e">
        <f>KB58*KA63</f>
        <v>#DIV/0!</v>
      </c>
      <c r="KC63" s="116">
        <f t="shared" si="996"/>
        <v>0</v>
      </c>
      <c r="KD63" s="90">
        <f>KD58</f>
        <v>0</v>
      </c>
      <c r="KE63" s="117">
        <f t="shared" si="997"/>
        <v>0</v>
      </c>
      <c r="KF63" s="98">
        <f t="shared" si="998"/>
        <v>0</v>
      </c>
      <c r="KG63" s="98"/>
      <c r="KH63" s="118"/>
      <c r="KI63" s="119">
        <f t="shared" si="999"/>
        <v>0</v>
      </c>
      <c r="KJ63" s="231">
        <f t="shared" si="1000"/>
        <v>0</v>
      </c>
      <c r="KK63" s="119">
        <f>KJ63/KJ58</f>
        <v>0</v>
      </c>
      <c r="KL63" s="98">
        <f>KL58*KK63</f>
        <v>0</v>
      </c>
      <c r="KM63" s="116">
        <f t="shared" si="1001"/>
        <v>0</v>
      </c>
      <c r="KN63" s="90">
        <f>KN58</f>
        <v>57.88</v>
      </c>
      <c r="KO63" s="117">
        <f t="shared" si="1002"/>
        <v>0</v>
      </c>
      <c r="KP63" s="98">
        <f t="shared" si="1003"/>
        <v>0</v>
      </c>
      <c r="KQ63" s="98"/>
      <c r="KR63" s="118"/>
      <c r="KS63" s="119">
        <f t="shared" si="1004"/>
        <v>0</v>
      </c>
      <c r="KT63" s="231">
        <f t="shared" si="1005"/>
        <v>0</v>
      </c>
      <c r="KU63" s="119">
        <f>KT63/KT58</f>
        <v>0</v>
      </c>
      <c r="KV63" s="98">
        <f>KV58*KU63</f>
        <v>0</v>
      </c>
      <c r="KW63" s="116">
        <f t="shared" si="1006"/>
        <v>0</v>
      </c>
      <c r="KX63" s="90">
        <f>KX58</f>
        <v>57.88</v>
      </c>
      <c r="KY63" s="117">
        <f t="shared" si="1007"/>
        <v>0</v>
      </c>
      <c r="KZ63" s="98">
        <f t="shared" si="1008"/>
        <v>0</v>
      </c>
      <c r="LA63" s="98"/>
      <c r="LB63" s="118"/>
      <c r="LC63" s="119">
        <f t="shared" si="1009"/>
        <v>0</v>
      </c>
      <c r="LD63" s="231">
        <f t="shared" si="1010"/>
        <v>0</v>
      </c>
      <c r="LE63" s="119">
        <f>LD63/LD58</f>
        <v>0</v>
      </c>
      <c r="LF63" s="98">
        <f>LF58*LE63</f>
        <v>0</v>
      </c>
      <c r="LG63" s="116">
        <f t="shared" si="1011"/>
        <v>0</v>
      </c>
      <c r="LH63" s="90">
        <f>LH58</f>
        <v>57.88</v>
      </c>
      <c r="LI63" s="117">
        <f t="shared" si="1012"/>
        <v>0</v>
      </c>
      <c r="LJ63" s="98">
        <f t="shared" si="1013"/>
        <v>0</v>
      </c>
      <c r="LK63" s="98"/>
      <c r="LL63" s="118"/>
      <c r="LM63" s="119">
        <f t="shared" si="1014"/>
        <v>0</v>
      </c>
      <c r="LN63" s="231">
        <f t="shared" si="1015"/>
        <v>0</v>
      </c>
      <c r="LO63" s="119">
        <f>LN63/LN58</f>
        <v>0</v>
      </c>
      <c r="LP63" s="98">
        <f>LP58*LO63</f>
        <v>0</v>
      </c>
      <c r="LQ63" s="116">
        <f t="shared" si="1016"/>
        <v>0</v>
      </c>
      <c r="LR63" s="90">
        <f>LR58</f>
        <v>57.88</v>
      </c>
      <c r="LS63" s="117">
        <f t="shared" si="1017"/>
        <v>0</v>
      </c>
      <c r="LT63" s="98">
        <f t="shared" si="1018"/>
        <v>0</v>
      </c>
      <c r="LU63" s="98"/>
      <c r="LV63" s="118"/>
      <c r="LW63" s="119">
        <f t="shared" si="1019"/>
        <v>0</v>
      </c>
      <c r="LX63" s="231">
        <f t="shared" si="1020"/>
        <v>0</v>
      </c>
      <c r="LY63" s="119">
        <f>LX63/LX58</f>
        <v>0</v>
      </c>
      <c r="LZ63" s="98">
        <f>LZ58*LY63</f>
        <v>0</v>
      </c>
      <c r="MA63" s="116">
        <f t="shared" si="1021"/>
        <v>0</v>
      </c>
      <c r="MB63" s="90">
        <f>MB58</f>
        <v>57.88</v>
      </c>
      <c r="MC63" s="117">
        <f t="shared" si="1022"/>
        <v>0</v>
      </c>
      <c r="MD63" s="98">
        <f t="shared" si="1023"/>
        <v>0</v>
      </c>
      <c r="ME63" s="98"/>
      <c r="MF63" s="118"/>
      <c r="MG63" s="119">
        <f t="shared" si="1024"/>
        <v>0</v>
      </c>
      <c r="MH63" s="231">
        <f t="shared" si="1025"/>
        <v>0</v>
      </c>
      <c r="MI63" s="119">
        <f>MH63/MH58</f>
        <v>0</v>
      </c>
      <c r="MJ63" s="98">
        <f>MJ58*MI63</f>
        <v>0</v>
      </c>
      <c r="MK63" s="116">
        <f t="shared" si="1026"/>
        <v>0</v>
      </c>
      <c r="ML63" s="90">
        <f>ML58</f>
        <v>57.88</v>
      </c>
      <c r="MM63" s="117">
        <f t="shared" si="1027"/>
        <v>0</v>
      </c>
      <c r="MN63" s="98">
        <f t="shared" si="1028"/>
        <v>0</v>
      </c>
      <c r="MO63" s="98"/>
      <c r="MP63" s="118"/>
      <c r="MQ63" s="119">
        <f t="shared" si="1029"/>
        <v>0</v>
      </c>
      <c r="MR63" s="231">
        <f t="shared" si="1030"/>
        <v>0</v>
      </c>
      <c r="MS63" s="119">
        <f>MR63/MR58</f>
        <v>0</v>
      </c>
      <c r="MT63" s="98">
        <f>MT58*MS63</f>
        <v>0</v>
      </c>
      <c r="MU63" s="116">
        <f t="shared" si="1031"/>
        <v>0</v>
      </c>
      <c r="MV63" s="90">
        <f>MV58</f>
        <v>57.88</v>
      </c>
      <c r="MW63" s="117">
        <f t="shared" si="1032"/>
        <v>0</v>
      </c>
      <c r="MX63" s="98">
        <f t="shared" si="1033"/>
        <v>0</v>
      </c>
      <c r="MY63" s="98"/>
      <c r="MZ63" s="118"/>
      <c r="NA63" s="119">
        <f t="shared" si="1034"/>
        <v>0</v>
      </c>
      <c r="NB63" s="231">
        <f t="shared" si="1035"/>
        <v>0</v>
      </c>
      <c r="NC63" s="119">
        <f>NB63/NB58</f>
        <v>0</v>
      </c>
      <c r="ND63" s="98">
        <f>ND58*NC63</f>
        <v>0</v>
      </c>
      <c r="NE63" s="116">
        <f t="shared" si="1036"/>
        <v>0</v>
      </c>
      <c r="NF63" s="90">
        <f>NF58</f>
        <v>57.88</v>
      </c>
      <c r="NG63" s="117">
        <f t="shared" si="1037"/>
        <v>0</v>
      </c>
      <c r="NH63" s="98">
        <f t="shared" si="1038"/>
        <v>0</v>
      </c>
      <c r="NI63" s="98"/>
      <c r="NJ63" s="118"/>
      <c r="NK63" s="119">
        <f t="shared" si="1039"/>
        <v>0</v>
      </c>
      <c r="NL63" s="231">
        <f t="shared" si="1040"/>
        <v>0</v>
      </c>
      <c r="NM63" s="119">
        <f>NL63/NL58</f>
        <v>0</v>
      </c>
      <c r="NN63" s="98">
        <f>NN58*NM63</f>
        <v>0</v>
      </c>
      <c r="NO63" s="116">
        <f t="shared" si="1041"/>
        <v>0</v>
      </c>
      <c r="NP63" s="90">
        <f>NP58</f>
        <v>57.88</v>
      </c>
      <c r="NQ63" s="117">
        <f t="shared" si="1042"/>
        <v>0</v>
      </c>
      <c r="NR63" s="98">
        <f t="shared" si="1043"/>
        <v>0</v>
      </c>
      <c r="NS63" s="98"/>
      <c r="NT63" s="118"/>
      <c r="NU63" s="119">
        <f t="shared" si="1044"/>
        <v>0</v>
      </c>
      <c r="NV63" s="231">
        <f t="shared" si="1045"/>
        <v>0</v>
      </c>
      <c r="NW63" s="119">
        <f>NV63/NV58</f>
        <v>0</v>
      </c>
      <c r="NX63" s="98">
        <f>NX58*NW63</f>
        <v>0</v>
      </c>
      <c r="NY63" s="116">
        <f t="shared" si="1046"/>
        <v>0</v>
      </c>
      <c r="NZ63" s="90">
        <f>NZ58</f>
        <v>57.88</v>
      </c>
      <c r="OA63" s="117">
        <f t="shared" si="1047"/>
        <v>0</v>
      </c>
      <c r="OB63" s="98">
        <f t="shared" si="1048"/>
        <v>0</v>
      </c>
      <c r="OC63" s="98"/>
      <c r="OD63" s="118"/>
      <c r="OE63" s="119">
        <f t="shared" si="1049"/>
        <v>0</v>
      </c>
      <c r="OF63" s="231">
        <f t="shared" si="1050"/>
        <v>0</v>
      </c>
      <c r="OG63" s="119">
        <f>OF63/OF58</f>
        <v>0</v>
      </c>
      <c r="OH63" s="98">
        <f>OH58*OG63</f>
        <v>0</v>
      </c>
      <c r="OI63" s="116">
        <f t="shared" si="1051"/>
        <v>0</v>
      </c>
      <c r="OJ63" s="90">
        <f>OJ58</f>
        <v>57.88</v>
      </c>
      <c r="OK63" s="117">
        <f t="shared" si="1052"/>
        <v>0</v>
      </c>
      <c r="OL63" s="98">
        <f t="shared" si="1053"/>
        <v>0</v>
      </c>
      <c r="OM63" s="98"/>
      <c r="ON63" s="118"/>
      <c r="OO63" s="119">
        <f t="shared" si="1054"/>
        <v>0</v>
      </c>
      <c r="OP63" s="231">
        <f t="shared" si="1055"/>
        <v>0</v>
      </c>
      <c r="OQ63" s="119">
        <f>OP63/OP58</f>
        <v>0</v>
      </c>
      <c r="OR63" s="98">
        <f>OR58*OQ63</f>
        <v>0</v>
      </c>
      <c r="OS63" s="116">
        <f t="shared" si="1056"/>
        <v>0</v>
      </c>
      <c r="OT63" s="90">
        <f>OT58</f>
        <v>57.88</v>
      </c>
      <c r="OU63" s="117">
        <f t="shared" si="1057"/>
        <v>0</v>
      </c>
      <c r="OV63" s="98">
        <f t="shared" si="1058"/>
        <v>0</v>
      </c>
      <c r="OW63" s="98"/>
      <c r="OX63" s="118"/>
      <c r="OY63" s="119">
        <f t="shared" si="1059"/>
        <v>0</v>
      </c>
      <c r="OZ63" s="231">
        <f t="shared" si="1060"/>
        <v>0</v>
      </c>
      <c r="PA63" s="119">
        <f>OZ63/OZ58</f>
        <v>0</v>
      </c>
      <c r="PB63" s="98">
        <f>PB58*PA63</f>
        <v>0</v>
      </c>
      <c r="PC63" s="116">
        <f t="shared" si="1061"/>
        <v>0</v>
      </c>
      <c r="PD63" s="90">
        <f>PD58</f>
        <v>57.88</v>
      </c>
      <c r="PE63" s="117">
        <f t="shared" si="1062"/>
        <v>0</v>
      </c>
      <c r="PF63" s="98">
        <f t="shared" si="1063"/>
        <v>0</v>
      </c>
      <c r="PG63" s="98"/>
      <c r="PH63" s="118"/>
      <c r="PI63" s="119">
        <f t="shared" si="1064"/>
        <v>0</v>
      </c>
      <c r="PJ63" s="231">
        <f t="shared" si="1065"/>
        <v>49</v>
      </c>
      <c r="PK63" s="119">
        <f>PJ63/PJ58</f>
        <v>0.73133999999999999</v>
      </c>
      <c r="PL63" s="98">
        <f>PL58*PK63</f>
        <v>1009.25</v>
      </c>
      <c r="PM63" s="116">
        <f t="shared" si="1066"/>
        <v>20.596938779999999</v>
      </c>
      <c r="PN63" s="90">
        <f>PN58</f>
        <v>57.88</v>
      </c>
      <c r="PO63" s="117">
        <f t="shared" si="1067"/>
        <v>1192.1508200000001</v>
      </c>
      <c r="PP63" s="98">
        <f t="shared" si="1068"/>
        <v>58415.39</v>
      </c>
      <c r="PQ63" s="98"/>
      <c r="PR63" s="118"/>
      <c r="PS63" s="119">
        <f t="shared" si="1069"/>
        <v>1.8056399999999999</v>
      </c>
      <c r="PT63" s="231">
        <f t="shared" si="1070"/>
        <v>0</v>
      </c>
      <c r="PU63" s="119">
        <f>PT63/PT58</f>
        <v>0</v>
      </c>
      <c r="PV63" s="98">
        <f>PV58*PU63</f>
        <v>0</v>
      </c>
      <c r="PW63" s="116">
        <f t="shared" si="1071"/>
        <v>0</v>
      </c>
      <c r="PX63" s="90">
        <f>PX58</f>
        <v>57.88</v>
      </c>
      <c r="PY63" s="117">
        <f t="shared" si="1072"/>
        <v>0</v>
      </c>
      <c r="PZ63" s="98">
        <f t="shared" si="1073"/>
        <v>0</v>
      </c>
      <c r="QA63" s="98"/>
      <c r="QB63" s="118"/>
      <c r="QC63" s="119">
        <f t="shared" si="1074"/>
        <v>0</v>
      </c>
      <c r="QD63" s="231">
        <f t="shared" si="1075"/>
        <v>0</v>
      </c>
      <c r="QE63" s="119" t="e">
        <f>QD63/QD58</f>
        <v>#DIV/0!</v>
      </c>
      <c r="QF63" s="98" t="e">
        <f>QF58*QE63</f>
        <v>#DIV/0!</v>
      </c>
      <c r="QG63" s="116">
        <f t="shared" si="1076"/>
        <v>0</v>
      </c>
      <c r="QH63" s="90">
        <f>QH58</f>
        <v>0</v>
      </c>
      <c r="QI63" s="117">
        <f t="shared" si="1077"/>
        <v>0</v>
      </c>
      <c r="QJ63" s="98">
        <f t="shared" si="1078"/>
        <v>0</v>
      </c>
      <c r="QK63" s="98"/>
      <c r="QL63" s="118"/>
      <c r="QM63" s="119">
        <f t="shared" si="1079"/>
        <v>0</v>
      </c>
      <c r="QN63" s="231">
        <f t="shared" si="1080"/>
        <v>0</v>
      </c>
      <c r="QO63" s="119">
        <f>QN63/QN58</f>
        <v>0</v>
      </c>
      <c r="QP63" s="98">
        <f>QP58*QO63</f>
        <v>0</v>
      </c>
      <c r="QQ63" s="116">
        <f t="shared" si="1081"/>
        <v>0</v>
      </c>
      <c r="QR63" s="90">
        <f>QR58</f>
        <v>57.88</v>
      </c>
      <c r="QS63" s="117">
        <f t="shared" si="1082"/>
        <v>0</v>
      </c>
      <c r="QT63" s="98">
        <f t="shared" si="1083"/>
        <v>0</v>
      </c>
      <c r="QU63" s="98"/>
      <c r="QV63" s="118"/>
      <c r="QW63" s="119">
        <f t="shared" si="1084"/>
        <v>0</v>
      </c>
      <c r="QX63" s="231">
        <f t="shared" si="1085"/>
        <v>0</v>
      </c>
      <c r="QY63" s="119">
        <f>QX63/QX58</f>
        <v>0</v>
      </c>
      <c r="QZ63" s="98">
        <f>QZ58*QY63</f>
        <v>0</v>
      </c>
      <c r="RA63" s="116">
        <f t="shared" si="1086"/>
        <v>0</v>
      </c>
      <c r="RB63" s="90">
        <f>RB58</f>
        <v>57.88</v>
      </c>
      <c r="RC63" s="117">
        <f t="shared" si="1087"/>
        <v>0</v>
      </c>
      <c r="RD63" s="98">
        <f t="shared" si="1088"/>
        <v>0</v>
      </c>
      <c r="RE63" s="98"/>
      <c r="RF63" s="118"/>
      <c r="RG63" s="119">
        <f t="shared" si="1089"/>
        <v>0</v>
      </c>
      <c r="RH63" s="231">
        <f t="shared" si="1090"/>
        <v>0</v>
      </c>
      <c r="RI63" s="119">
        <f>RH63/RH58</f>
        <v>0</v>
      </c>
      <c r="RJ63" s="98">
        <f>RJ58*RI63</f>
        <v>0</v>
      </c>
      <c r="RK63" s="116">
        <f t="shared" si="1091"/>
        <v>0</v>
      </c>
      <c r="RL63" s="90">
        <f>RL58</f>
        <v>57.88</v>
      </c>
      <c r="RM63" s="117">
        <f t="shared" si="1092"/>
        <v>0</v>
      </c>
      <c r="RN63" s="98">
        <f t="shared" si="1093"/>
        <v>0</v>
      </c>
      <c r="RO63" s="98"/>
      <c r="RP63" s="118"/>
      <c r="RQ63" s="119">
        <f t="shared" si="1094"/>
        <v>0</v>
      </c>
      <c r="RR63" s="231">
        <f t="shared" si="1095"/>
        <v>0</v>
      </c>
      <c r="RS63" s="119">
        <f>RR63/RR58</f>
        <v>0</v>
      </c>
      <c r="RT63" s="98">
        <f>RT58*RS63</f>
        <v>0</v>
      </c>
      <c r="RU63" s="116">
        <f t="shared" si="1096"/>
        <v>0</v>
      </c>
      <c r="RV63" s="90">
        <f>RV58</f>
        <v>57.88</v>
      </c>
      <c r="RW63" s="117">
        <f t="shared" si="1097"/>
        <v>0</v>
      </c>
      <c r="RX63" s="98">
        <f t="shared" si="1098"/>
        <v>0</v>
      </c>
      <c r="RY63" s="98"/>
      <c r="RZ63" s="118"/>
      <c r="SA63" s="119">
        <f t="shared" si="1099"/>
        <v>0</v>
      </c>
      <c r="SB63" s="231">
        <f t="shared" si="1100"/>
        <v>0</v>
      </c>
      <c r="SC63" s="119">
        <f>SB63/SB58</f>
        <v>0</v>
      </c>
      <c r="SD63" s="98">
        <f>SD58*SC63</f>
        <v>0</v>
      </c>
      <c r="SE63" s="116">
        <f t="shared" si="1101"/>
        <v>0</v>
      </c>
      <c r="SF63" s="90">
        <f>SF58</f>
        <v>57.88</v>
      </c>
      <c r="SG63" s="117">
        <f t="shared" si="1102"/>
        <v>0</v>
      </c>
      <c r="SH63" s="98">
        <f t="shared" si="1103"/>
        <v>0</v>
      </c>
      <c r="SI63" s="98"/>
      <c r="SJ63" s="118"/>
      <c r="SK63" s="119">
        <f t="shared" si="1104"/>
        <v>0</v>
      </c>
      <c r="SL63" s="231">
        <f t="shared" si="1105"/>
        <v>69</v>
      </c>
      <c r="SM63" s="119">
        <f>SL63/SL58</f>
        <v>0.82142999999999999</v>
      </c>
      <c r="SN63" s="98">
        <f>SN58*SM63</f>
        <v>1037.47</v>
      </c>
      <c r="SO63" s="116">
        <f t="shared" si="1106"/>
        <v>15.0357971</v>
      </c>
      <c r="SP63" s="90">
        <f>SP58</f>
        <v>57.88</v>
      </c>
      <c r="SQ63" s="117">
        <f t="shared" si="1107"/>
        <v>870.27193999999997</v>
      </c>
      <c r="SR63" s="98">
        <f t="shared" si="1108"/>
        <v>60048.76</v>
      </c>
      <c r="SS63" s="98"/>
      <c r="ST63" s="118"/>
      <c r="SU63" s="119">
        <f t="shared" si="1109"/>
        <v>1.31812</v>
      </c>
      <c r="SV63" s="231">
        <f t="shared" si="1110"/>
        <v>0</v>
      </c>
      <c r="SW63" s="119">
        <f>SV63/SV58</f>
        <v>0</v>
      </c>
      <c r="SX63" s="98">
        <f>SX58*SW63</f>
        <v>0</v>
      </c>
      <c r="SY63" s="116">
        <f t="shared" si="1111"/>
        <v>0</v>
      </c>
      <c r="SZ63" s="90">
        <f>SZ58</f>
        <v>57.88</v>
      </c>
      <c r="TA63" s="117">
        <f t="shared" si="1112"/>
        <v>0</v>
      </c>
      <c r="TB63" s="98">
        <f t="shared" si="1113"/>
        <v>0</v>
      </c>
      <c r="TC63" s="98"/>
      <c r="TD63" s="118"/>
      <c r="TE63" s="119">
        <f t="shared" si="1114"/>
        <v>0</v>
      </c>
      <c r="TF63" s="231">
        <f t="shared" si="1115"/>
        <v>0</v>
      </c>
      <c r="TG63" s="119">
        <f>TF63/TF58</f>
        <v>0</v>
      </c>
      <c r="TH63" s="98">
        <f>TH58*TG63</f>
        <v>0</v>
      </c>
      <c r="TI63" s="116">
        <f t="shared" si="1116"/>
        <v>0</v>
      </c>
      <c r="TJ63" s="90">
        <f>TJ58</f>
        <v>57.88</v>
      </c>
      <c r="TK63" s="117">
        <f t="shared" si="1117"/>
        <v>0</v>
      </c>
      <c r="TL63" s="98">
        <f t="shared" si="1118"/>
        <v>0</v>
      </c>
      <c r="TM63" s="98"/>
      <c r="TN63" s="118"/>
      <c r="TO63" s="119">
        <f t="shared" si="1119"/>
        <v>0</v>
      </c>
      <c r="TP63" s="231">
        <f t="shared" si="1120"/>
        <v>0</v>
      </c>
      <c r="TQ63" s="119">
        <f>TP63/TP58</f>
        <v>0</v>
      </c>
      <c r="TR63" s="98">
        <f>TR58*TQ63</f>
        <v>0</v>
      </c>
      <c r="TS63" s="116">
        <f t="shared" si="1121"/>
        <v>0</v>
      </c>
      <c r="TT63" s="90">
        <f>TT58</f>
        <v>57.88</v>
      </c>
      <c r="TU63" s="117">
        <f t="shared" si="1122"/>
        <v>0</v>
      </c>
      <c r="TV63" s="98">
        <f t="shared" si="1123"/>
        <v>0</v>
      </c>
      <c r="TW63" s="98"/>
      <c r="TX63" s="118"/>
      <c r="TY63" s="119">
        <f t="shared" si="1124"/>
        <v>0</v>
      </c>
      <c r="TZ63" s="231">
        <f t="shared" si="1125"/>
        <v>0</v>
      </c>
      <c r="UA63" s="119">
        <f>TZ63/TZ58</f>
        <v>0</v>
      </c>
      <c r="UB63" s="98">
        <f>UB58*UA63</f>
        <v>0</v>
      </c>
      <c r="UC63" s="116">
        <f t="shared" si="1126"/>
        <v>0</v>
      </c>
      <c r="UD63" s="90">
        <f>UD58</f>
        <v>57.88</v>
      </c>
      <c r="UE63" s="117">
        <f t="shared" si="1127"/>
        <v>0</v>
      </c>
      <c r="UF63" s="98">
        <f t="shared" si="1128"/>
        <v>0</v>
      </c>
      <c r="UG63" s="98"/>
      <c r="UH63" s="118"/>
      <c r="UI63" s="119">
        <f t="shared" si="1129"/>
        <v>0</v>
      </c>
      <c r="UJ63" s="231">
        <f t="shared" si="1130"/>
        <v>0</v>
      </c>
      <c r="UK63" s="119">
        <f>UJ63/UJ58</f>
        <v>0</v>
      </c>
      <c r="UL63" s="98">
        <f>UL58*UK63</f>
        <v>0</v>
      </c>
      <c r="UM63" s="116">
        <f t="shared" si="1131"/>
        <v>0</v>
      </c>
      <c r="UN63" s="90">
        <f>UN58</f>
        <v>57.88</v>
      </c>
      <c r="UO63" s="117">
        <f t="shared" si="1132"/>
        <v>0</v>
      </c>
      <c r="UP63" s="98">
        <f t="shared" si="1133"/>
        <v>0</v>
      </c>
      <c r="UQ63" s="98"/>
      <c r="UR63" s="118"/>
      <c r="US63" s="119">
        <f t="shared" si="1134"/>
        <v>0</v>
      </c>
      <c r="UT63" s="231">
        <f t="shared" si="1135"/>
        <v>0</v>
      </c>
      <c r="UU63" s="119">
        <f>UT63/UT58</f>
        <v>0</v>
      </c>
      <c r="UV63" s="98">
        <f>UV58*UU63</f>
        <v>0</v>
      </c>
      <c r="UW63" s="116">
        <f t="shared" si="1136"/>
        <v>0</v>
      </c>
      <c r="UX63" s="90">
        <f>UX58</f>
        <v>57.88</v>
      </c>
      <c r="UY63" s="117">
        <f t="shared" si="1137"/>
        <v>0</v>
      </c>
      <c r="UZ63" s="98">
        <f t="shared" si="1138"/>
        <v>0</v>
      </c>
      <c r="VA63" s="98"/>
      <c r="VB63" s="118"/>
      <c r="VC63" s="119">
        <f t="shared" si="1139"/>
        <v>0</v>
      </c>
      <c r="VD63" s="231">
        <f t="shared" si="1140"/>
        <v>0</v>
      </c>
      <c r="VE63" s="119">
        <f>VD63/VD58</f>
        <v>0</v>
      </c>
      <c r="VF63" s="98">
        <f>VF58*VE63</f>
        <v>0</v>
      </c>
      <c r="VG63" s="116">
        <f t="shared" si="1141"/>
        <v>0</v>
      </c>
      <c r="VH63" s="90">
        <f>VH58</f>
        <v>57.88</v>
      </c>
      <c r="VI63" s="117">
        <f t="shared" si="1142"/>
        <v>0</v>
      </c>
      <c r="VJ63" s="98">
        <f t="shared" si="1143"/>
        <v>0</v>
      </c>
      <c r="VK63" s="98"/>
      <c r="VL63" s="118"/>
      <c r="VM63" s="119">
        <f t="shared" si="1144"/>
        <v>0</v>
      </c>
      <c r="VN63" s="231">
        <f t="shared" si="1145"/>
        <v>0</v>
      </c>
      <c r="VO63" s="119">
        <f>VN63/VN58</f>
        <v>0</v>
      </c>
      <c r="VP63" s="98">
        <f>VP58*VO63</f>
        <v>0</v>
      </c>
      <c r="VQ63" s="116">
        <f t="shared" si="1146"/>
        <v>0</v>
      </c>
      <c r="VR63" s="90">
        <f>VR58</f>
        <v>57.88</v>
      </c>
      <c r="VS63" s="117">
        <f t="shared" si="1147"/>
        <v>0</v>
      </c>
      <c r="VT63" s="98">
        <f t="shared" si="1148"/>
        <v>0</v>
      </c>
      <c r="VU63" s="98"/>
      <c r="VV63" s="118"/>
      <c r="VW63" s="119">
        <f t="shared" si="1149"/>
        <v>0</v>
      </c>
      <c r="VX63" s="231">
        <f t="shared" si="1150"/>
        <v>0</v>
      </c>
      <c r="VY63" s="119">
        <f>VX63/VX58</f>
        <v>0</v>
      </c>
      <c r="VZ63" s="98">
        <f>VZ58*VY63</f>
        <v>0</v>
      </c>
      <c r="WA63" s="116">
        <f t="shared" si="1151"/>
        <v>0</v>
      </c>
      <c r="WB63" s="90">
        <f>WB58</f>
        <v>57.88</v>
      </c>
      <c r="WC63" s="117">
        <f t="shared" si="1152"/>
        <v>0</v>
      </c>
      <c r="WD63" s="98">
        <f t="shared" si="1153"/>
        <v>0</v>
      </c>
      <c r="WE63" s="98"/>
      <c r="WF63" s="118"/>
      <c r="WG63" s="119">
        <f t="shared" si="1154"/>
        <v>0</v>
      </c>
      <c r="WH63" s="213">
        <f t="shared" si="1155"/>
        <v>292</v>
      </c>
      <c r="WI63" s="119">
        <f>WH63/WH58</f>
        <v>2.4E-2</v>
      </c>
      <c r="WJ63" s="98">
        <f>WJ58*WI63</f>
        <v>3330.84</v>
      </c>
      <c r="WK63" s="116">
        <f t="shared" si="1156"/>
        <v>11.4069863</v>
      </c>
      <c r="WL63" s="90">
        <f>WL58</f>
        <v>57.88</v>
      </c>
      <c r="WM63" s="117">
        <f t="shared" si="1157"/>
        <v>660.23636999999997</v>
      </c>
      <c r="WN63" s="98">
        <f t="shared" si="1158"/>
        <v>192789.02</v>
      </c>
      <c r="WO63" s="98"/>
      <c r="WP63" s="118"/>
    </row>
    <row r="64" spans="1:614" ht="26.25" customHeight="1" x14ac:dyDescent="0.25">
      <c r="A64" s="5"/>
      <c r="B64" s="205" t="s">
        <v>424</v>
      </c>
      <c r="C64" s="12" t="s">
        <v>753</v>
      </c>
      <c r="D64" s="12" t="s">
        <v>440</v>
      </c>
      <c r="E64" s="4" t="s">
        <v>33</v>
      </c>
      <c r="F64" s="231">
        <f t="shared" si="855"/>
        <v>0</v>
      </c>
      <c r="G64" s="119">
        <f>F64/F58</f>
        <v>0</v>
      </c>
      <c r="H64" s="98">
        <f>H58*G64</f>
        <v>0</v>
      </c>
      <c r="I64" s="116">
        <f t="shared" si="856"/>
        <v>0</v>
      </c>
      <c r="J64" s="90">
        <f>J58</f>
        <v>57.88</v>
      </c>
      <c r="K64" s="117">
        <f t="shared" si="857"/>
        <v>0</v>
      </c>
      <c r="L64" s="98">
        <f t="shared" si="858"/>
        <v>0</v>
      </c>
      <c r="M64" s="98"/>
      <c r="N64" s="118"/>
      <c r="O64" s="119">
        <f t="shared" si="859"/>
        <v>0</v>
      </c>
      <c r="P64" s="231">
        <f t="shared" si="860"/>
        <v>29</v>
      </c>
      <c r="Q64" s="119">
        <f>P64/P58</f>
        <v>6.8400000000000002E-2</v>
      </c>
      <c r="R64" s="98">
        <f>R58*Q64</f>
        <v>437.08</v>
      </c>
      <c r="S64" s="116">
        <f t="shared" si="861"/>
        <v>15.071724140000001</v>
      </c>
      <c r="T64" s="90">
        <f>T58</f>
        <v>57.88</v>
      </c>
      <c r="U64" s="117">
        <f t="shared" si="862"/>
        <v>872.35139000000004</v>
      </c>
      <c r="V64" s="98">
        <f t="shared" si="863"/>
        <v>25298.19</v>
      </c>
      <c r="W64" s="98"/>
      <c r="X64" s="118"/>
      <c r="Y64" s="119">
        <f t="shared" si="864"/>
        <v>1.3202100000000001</v>
      </c>
      <c r="Z64" s="231">
        <f t="shared" si="865"/>
        <v>0</v>
      </c>
      <c r="AA64" s="119">
        <f>Z64/Z58</f>
        <v>0</v>
      </c>
      <c r="AB64" s="98">
        <f>AB58*AA64</f>
        <v>0</v>
      </c>
      <c r="AC64" s="116">
        <f t="shared" si="866"/>
        <v>0</v>
      </c>
      <c r="AD64" s="90">
        <f>AD58</f>
        <v>57.88</v>
      </c>
      <c r="AE64" s="117">
        <f t="shared" si="867"/>
        <v>0</v>
      </c>
      <c r="AF64" s="98">
        <f t="shared" si="868"/>
        <v>0</v>
      </c>
      <c r="AG64" s="98"/>
      <c r="AH64" s="118"/>
      <c r="AI64" s="119">
        <f t="shared" si="869"/>
        <v>0</v>
      </c>
      <c r="AJ64" s="231">
        <f t="shared" si="870"/>
        <v>0</v>
      </c>
      <c r="AK64" s="119">
        <f>AJ64/AJ58</f>
        <v>0</v>
      </c>
      <c r="AL64" s="98">
        <f>AL58*AK64</f>
        <v>0</v>
      </c>
      <c r="AM64" s="116">
        <f t="shared" si="871"/>
        <v>0</v>
      </c>
      <c r="AN64" s="90">
        <f>AN58</f>
        <v>57.88</v>
      </c>
      <c r="AO64" s="117">
        <f t="shared" si="872"/>
        <v>0</v>
      </c>
      <c r="AP64" s="98">
        <f t="shared" si="873"/>
        <v>0</v>
      </c>
      <c r="AQ64" s="98"/>
      <c r="AR64" s="118"/>
      <c r="AS64" s="119">
        <f t="shared" si="874"/>
        <v>0</v>
      </c>
      <c r="AT64" s="231">
        <f t="shared" si="875"/>
        <v>0</v>
      </c>
      <c r="AU64" s="119">
        <f>AT64/AT58</f>
        <v>0</v>
      </c>
      <c r="AV64" s="98">
        <f>AV58*AU64</f>
        <v>0</v>
      </c>
      <c r="AW64" s="116">
        <f t="shared" si="876"/>
        <v>0</v>
      </c>
      <c r="AX64" s="90">
        <f>AX58</f>
        <v>57.88</v>
      </c>
      <c r="AY64" s="117">
        <f t="shared" si="877"/>
        <v>0</v>
      </c>
      <c r="AZ64" s="98">
        <f t="shared" si="878"/>
        <v>0</v>
      </c>
      <c r="BA64" s="98"/>
      <c r="BB64" s="118"/>
      <c r="BC64" s="119">
        <f t="shared" si="879"/>
        <v>0</v>
      </c>
      <c r="BD64" s="231">
        <f t="shared" si="880"/>
        <v>0</v>
      </c>
      <c r="BE64" s="119" t="e">
        <f>BD64/BD58</f>
        <v>#DIV/0!</v>
      </c>
      <c r="BF64" s="98" t="e">
        <f>BF58*BE64</f>
        <v>#DIV/0!</v>
      </c>
      <c r="BG64" s="116">
        <f t="shared" si="881"/>
        <v>0</v>
      </c>
      <c r="BH64" s="90">
        <f>BH58</f>
        <v>0</v>
      </c>
      <c r="BI64" s="117">
        <f t="shared" si="882"/>
        <v>0</v>
      </c>
      <c r="BJ64" s="98">
        <f t="shared" si="883"/>
        <v>0</v>
      </c>
      <c r="BK64" s="98"/>
      <c r="BL64" s="118"/>
      <c r="BM64" s="119">
        <f t="shared" si="884"/>
        <v>0</v>
      </c>
      <c r="BN64" s="231">
        <f t="shared" si="885"/>
        <v>0</v>
      </c>
      <c r="BO64" s="119">
        <f>BN64/BN58</f>
        <v>0</v>
      </c>
      <c r="BP64" s="98">
        <f>BP58*BO64</f>
        <v>0</v>
      </c>
      <c r="BQ64" s="116">
        <f t="shared" si="886"/>
        <v>0</v>
      </c>
      <c r="BR64" s="90">
        <f>BR58</f>
        <v>57.88</v>
      </c>
      <c r="BS64" s="117">
        <f t="shared" si="887"/>
        <v>0</v>
      </c>
      <c r="BT64" s="98">
        <f t="shared" si="888"/>
        <v>0</v>
      </c>
      <c r="BU64" s="98"/>
      <c r="BV64" s="118"/>
      <c r="BW64" s="119">
        <f t="shared" si="889"/>
        <v>0</v>
      </c>
      <c r="BX64" s="231">
        <f t="shared" si="890"/>
        <v>0</v>
      </c>
      <c r="BY64" s="119" t="e">
        <f>BX64/BX58</f>
        <v>#DIV/0!</v>
      </c>
      <c r="BZ64" s="98" t="e">
        <f>BZ58*BY64</f>
        <v>#DIV/0!</v>
      </c>
      <c r="CA64" s="116">
        <f t="shared" si="891"/>
        <v>0</v>
      </c>
      <c r="CB64" s="90">
        <f>CB58</f>
        <v>0</v>
      </c>
      <c r="CC64" s="117">
        <f t="shared" si="892"/>
        <v>0</v>
      </c>
      <c r="CD64" s="98">
        <f t="shared" si="893"/>
        <v>0</v>
      </c>
      <c r="CE64" s="98"/>
      <c r="CF64" s="118"/>
      <c r="CG64" s="119">
        <f t="shared" si="894"/>
        <v>0</v>
      </c>
      <c r="CH64" s="231">
        <f t="shared" si="895"/>
        <v>0</v>
      </c>
      <c r="CI64" s="119">
        <f>CH64/CH58</f>
        <v>0</v>
      </c>
      <c r="CJ64" s="98">
        <f>CJ58*CI64</f>
        <v>0</v>
      </c>
      <c r="CK64" s="116">
        <f t="shared" si="896"/>
        <v>0</v>
      </c>
      <c r="CL64" s="90">
        <f>CL58</f>
        <v>57.88</v>
      </c>
      <c r="CM64" s="117">
        <f t="shared" si="897"/>
        <v>0</v>
      </c>
      <c r="CN64" s="98">
        <f t="shared" si="898"/>
        <v>0</v>
      </c>
      <c r="CO64" s="98"/>
      <c r="CP64" s="118"/>
      <c r="CQ64" s="119">
        <f t="shared" si="899"/>
        <v>0</v>
      </c>
      <c r="CR64" s="231">
        <f t="shared" si="900"/>
        <v>0</v>
      </c>
      <c r="CS64" s="119" t="e">
        <f>CR64/CR58</f>
        <v>#DIV/0!</v>
      </c>
      <c r="CT64" s="98" t="e">
        <f>CT58*CS64</f>
        <v>#DIV/0!</v>
      </c>
      <c r="CU64" s="116">
        <f t="shared" si="901"/>
        <v>0</v>
      </c>
      <c r="CV64" s="90">
        <f>CV58</f>
        <v>0</v>
      </c>
      <c r="CW64" s="117">
        <f t="shared" si="902"/>
        <v>0</v>
      </c>
      <c r="CX64" s="98">
        <f t="shared" si="903"/>
        <v>0</v>
      </c>
      <c r="CY64" s="98"/>
      <c r="CZ64" s="118"/>
      <c r="DA64" s="119">
        <f t="shared" si="904"/>
        <v>0</v>
      </c>
      <c r="DB64" s="231">
        <f t="shared" si="905"/>
        <v>0</v>
      </c>
      <c r="DC64" s="119">
        <f>DB64/DB58</f>
        <v>0</v>
      </c>
      <c r="DD64" s="98">
        <f>DD58*DC64</f>
        <v>0</v>
      </c>
      <c r="DE64" s="116">
        <f t="shared" si="906"/>
        <v>0</v>
      </c>
      <c r="DF64" s="90">
        <f>DF58</f>
        <v>57.88</v>
      </c>
      <c r="DG64" s="117">
        <f t="shared" si="907"/>
        <v>0</v>
      </c>
      <c r="DH64" s="98">
        <f t="shared" si="908"/>
        <v>0</v>
      </c>
      <c r="DI64" s="98"/>
      <c r="DJ64" s="118"/>
      <c r="DK64" s="119">
        <f t="shared" si="909"/>
        <v>0</v>
      </c>
      <c r="DL64" s="231">
        <f t="shared" si="910"/>
        <v>0</v>
      </c>
      <c r="DM64" s="119">
        <f>DL64/DL58</f>
        <v>0</v>
      </c>
      <c r="DN64" s="98">
        <f>DN58*DM64</f>
        <v>0</v>
      </c>
      <c r="DO64" s="116">
        <f t="shared" si="911"/>
        <v>0</v>
      </c>
      <c r="DP64" s="90">
        <f>DP58</f>
        <v>57.88</v>
      </c>
      <c r="DQ64" s="117">
        <f t="shared" si="912"/>
        <v>0</v>
      </c>
      <c r="DR64" s="98">
        <f t="shared" si="913"/>
        <v>0</v>
      </c>
      <c r="DS64" s="98"/>
      <c r="DT64" s="118"/>
      <c r="DU64" s="119">
        <f t="shared" si="914"/>
        <v>0</v>
      </c>
      <c r="DV64" s="231">
        <f t="shared" si="915"/>
        <v>0</v>
      </c>
      <c r="DW64" s="119">
        <f>DV64/DV58</f>
        <v>0</v>
      </c>
      <c r="DX64" s="98">
        <f>DX58*DW64</f>
        <v>0</v>
      </c>
      <c r="DY64" s="116">
        <f t="shared" si="916"/>
        <v>0</v>
      </c>
      <c r="DZ64" s="90">
        <f>DZ58</f>
        <v>57.88</v>
      </c>
      <c r="EA64" s="117">
        <f t="shared" si="917"/>
        <v>0</v>
      </c>
      <c r="EB64" s="98">
        <f t="shared" si="918"/>
        <v>0</v>
      </c>
      <c r="EC64" s="98"/>
      <c r="ED64" s="118"/>
      <c r="EE64" s="119">
        <f t="shared" si="919"/>
        <v>0</v>
      </c>
      <c r="EF64" s="231">
        <f t="shared" si="920"/>
        <v>0</v>
      </c>
      <c r="EG64" s="119">
        <f>EF64/EF58</f>
        <v>0</v>
      </c>
      <c r="EH64" s="98">
        <f>EH58*EG64</f>
        <v>0</v>
      </c>
      <c r="EI64" s="116">
        <f t="shared" si="921"/>
        <v>0</v>
      </c>
      <c r="EJ64" s="90">
        <f>EJ58</f>
        <v>57.88</v>
      </c>
      <c r="EK64" s="117">
        <f t="shared" si="922"/>
        <v>0</v>
      </c>
      <c r="EL64" s="98">
        <f t="shared" si="923"/>
        <v>0</v>
      </c>
      <c r="EM64" s="98"/>
      <c r="EN64" s="118"/>
      <c r="EO64" s="119">
        <f t="shared" si="924"/>
        <v>0</v>
      </c>
      <c r="EP64" s="231">
        <f t="shared" si="925"/>
        <v>0</v>
      </c>
      <c r="EQ64" s="119">
        <f>EP64/EP58</f>
        <v>0</v>
      </c>
      <c r="ER64" s="98">
        <f>ER58*EQ64</f>
        <v>0</v>
      </c>
      <c r="ES64" s="116">
        <f t="shared" si="926"/>
        <v>0</v>
      </c>
      <c r="ET64" s="90">
        <f>ET58</f>
        <v>57.88</v>
      </c>
      <c r="EU64" s="117">
        <f t="shared" si="927"/>
        <v>0</v>
      </c>
      <c r="EV64" s="98">
        <f t="shared" si="928"/>
        <v>0</v>
      </c>
      <c r="EW64" s="98"/>
      <c r="EX64" s="118"/>
      <c r="EY64" s="119">
        <f t="shared" si="929"/>
        <v>0</v>
      </c>
      <c r="EZ64" s="231">
        <f t="shared" si="930"/>
        <v>0</v>
      </c>
      <c r="FA64" s="119">
        <f>EZ64/EZ58</f>
        <v>0</v>
      </c>
      <c r="FB64" s="98">
        <f>FB58*FA64</f>
        <v>0</v>
      </c>
      <c r="FC64" s="116">
        <f t="shared" si="931"/>
        <v>0</v>
      </c>
      <c r="FD64" s="90">
        <f>FD58</f>
        <v>57.88</v>
      </c>
      <c r="FE64" s="117">
        <f t="shared" si="932"/>
        <v>0</v>
      </c>
      <c r="FF64" s="98">
        <f t="shared" si="933"/>
        <v>0</v>
      </c>
      <c r="FG64" s="98"/>
      <c r="FH64" s="118"/>
      <c r="FI64" s="119">
        <f t="shared" si="934"/>
        <v>0</v>
      </c>
      <c r="FJ64" s="231">
        <f t="shared" si="935"/>
        <v>0</v>
      </c>
      <c r="FK64" s="119">
        <f>FJ64/FJ58</f>
        <v>0</v>
      </c>
      <c r="FL64" s="98">
        <f>FL58*FK64</f>
        <v>0</v>
      </c>
      <c r="FM64" s="116">
        <f t="shared" si="936"/>
        <v>0</v>
      </c>
      <c r="FN64" s="90">
        <f>FN58</f>
        <v>57.88</v>
      </c>
      <c r="FO64" s="117">
        <f t="shared" si="937"/>
        <v>0</v>
      </c>
      <c r="FP64" s="98">
        <f t="shared" si="938"/>
        <v>0</v>
      </c>
      <c r="FQ64" s="98"/>
      <c r="FR64" s="118"/>
      <c r="FS64" s="119">
        <f t="shared" si="939"/>
        <v>0</v>
      </c>
      <c r="FT64" s="231">
        <f t="shared" si="940"/>
        <v>0</v>
      </c>
      <c r="FU64" s="119">
        <f>FT64/FT58</f>
        <v>0</v>
      </c>
      <c r="FV64" s="98">
        <f>FV58*FU64</f>
        <v>0</v>
      </c>
      <c r="FW64" s="116">
        <f t="shared" si="941"/>
        <v>0</v>
      </c>
      <c r="FX64" s="90">
        <f>FX58</f>
        <v>57.88</v>
      </c>
      <c r="FY64" s="117">
        <f t="shared" si="942"/>
        <v>0</v>
      </c>
      <c r="FZ64" s="98">
        <f t="shared" si="943"/>
        <v>0</v>
      </c>
      <c r="GA64" s="98"/>
      <c r="GB64" s="118"/>
      <c r="GC64" s="119">
        <f t="shared" si="944"/>
        <v>0</v>
      </c>
      <c r="GD64" s="231">
        <f t="shared" si="945"/>
        <v>0</v>
      </c>
      <c r="GE64" s="119">
        <f>GD64/GD58</f>
        <v>0</v>
      </c>
      <c r="GF64" s="98">
        <f>GF58*GE64</f>
        <v>0</v>
      </c>
      <c r="GG64" s="116">
        <f t="shared" si="946"/>
        <v>0</v>
      </c>
      <c r="GH64" s="90">
        <f>GH58</f>
        <v>57.88</v>
      </c>
      <c r="GI64" s="117">
        <f t="shared" si="947"/>
        <v>0</v>
      </c>
      <c r="GJ64" s="98">
        <f t="shared" si="948"/>
        <v>0</v>
      </c>
      <c r="GK64" s="98"/>
      <c r="GL64" s="118"/>
      <c r="GM64" s="119">
        <f t="shared" si="949"/>
        <v>0</v>
      </c>
      <c r="GN64" s="231">
        <f t="shared" si="950"/>
        <v>0</v>
      </c>
      <c r="GO64" s="119">
        <f>GN64/GN58</f>
        <v>0</v>
      </c>
      <c r="GP64" s="98">
        <f>GP58*GO64</f>
        <v>0</v>
      </c>
      <c r="GQ64" s="116">
        <f t="shared" si="951"/>
        <v>0</v>
      </c>
      <c r="GR64" s="90">
        <f>GR58</f>
        <v>57.88</v>
      </c>
      <c r="GS64" s="117">
        <f t="shared" si="952"/>
        <v>0</v>
      </c>
      <c r="GT64" s="98">
        <f t="shared" si="953"/>
        <v>0</v>
      </c>
      <c r="GU64" s="98"/>
      <c r="GV64" s="118"/>
      <c r="GW64" s="119">
        <f t="shared" si="954"/>
        <v>0</v>
      </c>
      <c r="GX64" s="231">
        <f t="shared" si="955"/>
        <v>0</v>
      </c>
      <c r="GY64" s="119">
        <f>GX64/GX58</f>
        <v>0</v>
      </c>
      <c r="GZ64" s="98">
        <f>GZ58*GY64</f>
        <v>0</v>
      </c>
      <c r="HA64" s="116">
        <f t="shared" si="956"/>
        <v>0</v>
      </c>
      <c r="HB64" s="90">
        <f>HB58</f>
        <v>57.88</v>
      </c>
      <c r="HC64" s="117">
        <f t="shared" si="957"/>
        <v>0</v>
      </c>
      <c r="HD64" s="98">
        <f t="shared" si="958"/>
        <v>0</v>
      </c>
      <c r="HE64" s="98"/>
      <c r="HF64" s="118"/>
      <c r="HG64" s="119">
        <f t="shared" si="959"/>
        <v>0</v>
      </c>
      <c r="HH64" s="231">
        <f t="shared" si="960"/>
        <v>0</v>
      </c>
      <c r="HI64" s="119">
        <f>HH64/HH58</f>
        <v>0</v>
      </c>
      <c r="HJ64" s="98">
        <f>HJ58*HI64</f>
        <v>0</v>
      </c>
      <c r="HK64" s="116">
        <f t="shared" si="961"/>
        <v>0</v>
      </c>
      <c r="HL64" s="90">
        <f>HL58</f>
        <v>57.88</v>
      </c>
      <c r="HM64" s="117">
        <f t="shared" si="962"/>
        <v>0</v>
      </c>
      <c r="HN64" s="98">
        <f t="shared" si="963"/>
        <v>0</v>
      </c>
      <c r="HO64" s="98"/>
      <c r="HP64" s="118"/>
      <c r="HQ64" s="119">
        <f t="shared" si="964"/>
        <v>0</v>
      </c>
      <c r="HR64" s="231">
        <f t="shared" si="965"/>
        <v>0</v>
      </c>
      <c r="HS64" s="119">
        <f>HR64/HR58</f>
        <v>0</v>
      </c>
      <c r="HT64" s="98">
        <f>HT58*HS64</f>
        <v>0</v>
      </c>
      <c r="HU64" s="116">
        <f t="shared" si="966"/>
        <v>0</v>
      </c>
      <c r="HV64" s="90">
        <f>HV58</f>
        <v>57.88</v>
      </c>
      <c r="HW64" s="117">
        <f t="shared" si="967"/>
        <v>0</v>
      </c>
      <c r="HX64" s="98">
        <f t="shared" si="968"/>
        <v>0</v>
      </c>
      <c r="HY64" s="98"/>
      <c r="HZ64" s="118"/>
      <c r="IA64" s="119">
        <f t="shared" si="969"/>
        <v>0</v>
      </c>
      <c r="IB64" s="231">
        <f t="shared" si="970"/>
        <v>0</v>
      </c>
      <c r="IC64" s="119">
        <f>IB64/IB58</f>
        <v>0</v>
      </c>
      <c r="ID64" s="98">
        <f>ID58*IC64</f>
        <v>0</v>
      </c>
      <c r="IE64" s="116">
        <f t="shared" si="971"/>
        <v>0</v>
      </c>
      <c r="IF64" s="90">
        <f>IF58</f>
        <v>57.88</v>
      </c>
      <c r="IG64" s="117">
        <f t="shared" si="972"/>
        <v>0</v>
      </c>
      <c r="IH64" s="98">
        <f t="shared" si="973"/>
        <v>0</v>
      </c>
      <c r="II64" s="98"/>
      <c r="IJ64" s="118"/>
      <c r="IK64" s="119">
        <f t="shared" si="974"/>
        <v>0</v>
      </c>
      <c r="IL64" s="231">
        <f t="shared" si="975"/>
        <v>0</v>
      </c>
      <c r="IM64" s="119">
        <f>IL64/IL58</f>
        <v>0</v>
      </c>
      <c r="IN64" s="98">
        <f>IN58*IM64</f>
        <v>0</v>
      </c>
      <c r="IO64" s="116">
        <f t="shared" si="976"/>
        <v>0</v>
      </c>
      <c r="IP64" s="90">
        <f>IP58</f>
        <v>57.88</v>
      </c>
      <c r="IQ64" s="117">
        <f t="shared" si="977"/>
        <v>0</v>
      </c>
      <c r="IR64" s="98">
        <f t="shared" si="978"/>
        <v>0</v>
      </c>
      <c r="IS64" s="98"/>
      <c r="IT64" s="118"/>
      <c r="IU64" s="119">
        <f t="shared" si="979"/>
        <v>0</v>
      </c>
      <c r="IV64" s="231">
        <f t="shared" si="980"/>
        <v>0</v>
      </c>
      <c r="IW64" s="119">
        <f>IV64/IV58</f>
        <v>0</v>
      </c>
      <c r="IX64" s="98">
        <f>IX58*IW64</f>
        <v>0</v>
      </c>
      <c r="IY64" s="116">
        <f t="shared" si="981"/>
        <v>0</v>
      </c>
      <c r="IZ64" s="90">
        <f>IZ58</f>
        <v>57.88</v>
      </c>
      <c r="JA64" s="117">
        <f t="shared" si="982"/>
        <v>0</v>
      </c>
      <c r="JB64" s="98">
        <f t="shared" si="983"/>
        <v>0</v>
      </c>
      <c r="JC64" s="98"/>
      <c r="JD64" s="118"/>
      <c r="JE64" s="119">
        <f t="shared" si="984"/>
        <v>0</v>
      </c>
      <c r="JF64" s="231">
        <f t="shared" si="985"/>
        <v>0</v>
      </c>
      <c r="JG64" s="119">
        <f>JF64/JF58</f>
        <v>0</v>
      </c>
      <c r="JH64" s="98">
        <f>JH58*JG64</f>
        <v>0</v>
      </c>
      <c r="JI64" s="116">
        <f t="shared" si="986"/>
        <v>0</v>
      </c>
      <c r="JJ64" s="90">
        <f>JJ58</f>
        <v>57.88</v>
      </c>
      <c r="JK64" s="117">
        <f t="shared" si="987"/>
        <v>0</v>
      </c>
      <c r="JL64" s="98">
        <f t="shared" si="988"/>
        <v>0</v>
      </c>
      <c r="JM64" s="98"/>
      <c r="JN64" s="118"/>
      <c r="JO64" s="119">
        <f t="shared" si="989"/>
        <v>0</v>
      </c>
      <c r="JP64" s="231">
        <f t="shared" si="990"/>
        <v>0</v>
      </c>
      <c r="JQ64" s="119">
        <f>JP64/JP58</f>
        <v>0</v>
      </c>
      <c r="JR64" s="98">
        <f>JR58*JQ64</f>
        <v>0</v>
      </c>
      <c r="JS64" s="116">
        <f t="shared" si="991"/>
        <v>0</v>
      </c>
      <c r="JT64" s="90">
        <f>JT58</f>
        <v>57.88</v>
      </c>
      <c r="JU64" s="117">
        <f t="shared" si="992"/>
        <v>0</v>
      </c>
      <c r="JV64" s="98">
        <f t="shared" si="993"/>
        <v>0</v>
      </c>
      <c r="JW64" s="98"/>
      <c r="JX64" s="118"/>
      <c r="JY64" s="119">
        <f t="shared" si="994"/>
        <v>0</v>
      </c>
      <c r="JZ64" s="231">
        <f t="shared" si="995"/>
        <v>0</v>
      </c>
      <c r="KA64" s="119" t="e">
        <f>JZ64/JZ58</f>
        <v>#DIV/0!</v>
      </c>
      <c r="KB64" s="98" t="e">
        <f>KB58*KA64</f>
        <v>#DIV/0!</v>
      </c>
      <c r="KC64" s="116">
        <f t="shared" si="996"/>
        <v>0</v>
      </c>
      <c r="KD64" s="90">
        <f>KD58</f>
        <v>0</v>
      </c>
      <c r="KE64" s="117">
        <f t="shared" si="997"/>
        <v>0</v>
      </c>
      <c r="KF64" s="98">
        <f t="shared" si="998"/>
        <v>0</v>
      </c>
      <c r="KG64" s="98"/>
      <c r="KH64" s="118"/>
      <c r="KI64" s="119">
        <f t="shared" si="999"/>
        <v>0</v>
      </c>
      <c r="KJ64" s="231">
        <f t="shared" si="1000"/>
        <v>0</v>
      </c>
      <c r="KK64" s="119">
        <f>KJ64/KJ58</f>
        <v>0</v>
      </c>
      <c r="KL64" s="98">
        <f>KL58*KK64</f>
        <v>0</v>
      </c>
      <c r="KM64" s="116">
        <f t="shared" si="1001"/>
        <v>0</v>
      </c>
      <c r="KN64" s="90">
        <f>KN58</f>
        <v>57.88</v>
      </c>
      <c r="KO64" s="117">
        <f t="shared" si="1002"/>
        <v>0</v>
      </c>
      <c r="KP64" s="98">
        <f t="shared" si="1003"/>
        <v>0</v>
      </c>
      <c r="KQ64" s="98"/>
      <c r="KR64" s="118"/>
      <c r="KS64" s="119">
        <f t="shared" si="1004"/>
        <v>0</v>
      </c>
      <c r="KT64" s="231">
        <f t="shared" si="1005"/>
        <v>0</v>
      </c>
      <c r="KU64" s="119">
        <f>KT64/KT58</f>
        <v>0</v>
      </c>
      <c r="KV64" s="98">
        <f>KV58*KU64</f>
        <v>0</v>
      </c>
      <c r="KW64" s="116">
        <f t="shared" si="1006"/>
        <v>0</v>
      </c>
      <c r="KX64" s="90">
        <f>KX58</f>
        <v>57.88</v>
      </c>
      <c r="KY64" s="117">
        <f t="shared" si="1007"/>
        <v>0</v>
      </c>
      <c r="KZ64" s="98">
        <f t="shared" si="1008"/>
        <v>0</v>
      </c>
      <c r="LA64" s="98"/>
      <c r="LB64" s="118"/>
      <c r="LC64" s="119">
        <f t="shared" si="1009"/>
        <v>0</v>
      </c>
      <c r="LD64" s="231">
        <f t="shared" si="1010"/>
        <v>0</v>
      </c>
      <c r="LE64" s="119">
        <f>LD64/LD58</f>
        <v>0</v>
      </c>
      <c r="LF64" s="98">
        <f>LF58*LE64</f>
        <v>0</v>
      </c>
      <c r="LG64" s="116">
        <f t="shared" si="1011"/>
        <v>0</v>
      </c>
      <c r="LH64" s="90">
        <f>LH58</f>
        <v>57.88</v>
      </c>
      <c r="LI64" s="117">
        <f t="shared" si="1012"/>
        <v>0</v>
      </c>
      <c r="LJ64" s="98">
        <f t="shared" si="1013"/>
        <v>0</v>
      </c>
      <c r="LK64" s="98"/>
      <c r="LL64" s="118"/>
      <c r="LM64" s="119">
        <f t="shared" si="1014"/>
        <v>0</v>
      </c>
      <c r="LN64" s="231">
        <f t="shared" si="1015"/>
        <v>0</v>
      </c>
      <c r="LO64" s="119">
        <f>LN64/LN58</f>
        <v>0</v>
      </c>
      <c r="LP64" s="98">
        <f>LP58*LO64</f>
        <v>0</v>
      </c>
      <c r="LQ64" s="116">
        <f t="shared" si="1016"/>
        <v>0</v>
      </c>
      <c r="LR64" s="90">
        <f>LR58</f>
        <v>57.88</v>
      </c>
      <c r="LS64" s="117">
        <f t="shared" si="1017"/>
        <v>0</v>
      </c>
      <c r="LT64" s="98">
        <f t="shared" si="1018"/>
        <v>0</v>
      </c>
      <c r="LU64" s="98"/>
      <c r="LV64" s="118"/>
      <c r="LW64" s="119">
        <f t="shared" si="1019"/>
        <v>0</v>
      </c>
      <c r="LX64" s="231">
        <f t="shared" si="1020"/>
        <v>0</v>
      </c>
      <c r="LY64" s="119">
        <f>LX64/LX58</f>
        <v>0</v>
      </c>
      <c r="LZ64" s="98">
        <f>LZ58*LY64</f>
        <v>0</v>
      </c>
      <c r="MA64" s="116">
        <f t="shared" si="1021"/>
        <v>0</v>
      </c>
      <c r="MB64" s="90">
        <f>MB58</f>
        <v>57.88</v>
      </c>
      <c r="MC64" s="117">
        <f t="shared" si="1022"/>
        <v>0</v>
      </c>
      <c r="MD64" s="98">
        <f t="shared" si="1023"/>
        <v>0</v>
      </c>
      <c r="ME64" s="98"/>
      <c r="MF64" s="118"/>
      <c r="MG64" s="119">
        <f t="shared" si="1024"/>
        <v>0</v>
      </c>
      <c r="MH64" s="231">
        <f t="shared" si="1025"/>
        <v>0</v>
      </c>
      <c r="MI64" s="119">
        <f>MH64/MH58</f>
        <v>0</v>
      </c>
      <c r="MJ64" s="98">
        <f>MJ58*MI64</f>
        <v>0</v>
      </c>
      <c r="MK64" s="116">
        <f t="shared" si="1026"/>
        <v>0</v>
      </c>
      <c r="ML64" s="90">
        <f>ML58</f>
        <v>57.88</v>
      </c>
      <c r="MM64" s="117">
        <f t="shared" si="1027"/>
        <v>0</v>
      </c>
      <c r="MN64" s="98">
        <f t="shared" si="1028"/>
        <v>0</v>
      </c>
      <c r="MO64" s="98"/>
      <c r="MP64" s="118"/>
      <c r="MQ64" s="119">
        <f t="shared" si="1029"/>
        <v>0</v>
      </c>
      <c r="MR64" s="231">
        <f t="shared" si="1030"/>
        <v>0</v>
      </c>
      <c r="MS64" s="119">
        <f>MR64/MR58</f>
        <v>0</v>
      </c>
      <c r="MT64" s="98">
        <f>MT58*MS64</f>
        <v>0</v>
      </c>
      <c r="MU64" s="116">
        <f t="shared" si="1031"/>
        <v>0</v>
      </c>
      <c r="MV64" s="90">
        <f>MV58</f>
        <v>57.88</v>
      </c>
      <c r="MW64" s="117">
        <f t="shared" si="1032"/>
        <v>0</v>
      </c>
      <c r="MX64" s="98">
        <f t="shared" si="1033"/>
        <v>0</v>
      </c>
      <c r="MY64" s="98"/>
      <c r="MZ64" s="118"/>
      <c r="NA64" s="119">
        <f t="shared" si="1034"/>
        <v>0</v>
      </c>
      <c r="NB64" s="231">
        <f t="shared" si="1035"/>
        <v>0</v>
      </c>
      <c r="NC64" s="119">
        <f>NB64/NB58</f>
        <v>0</v>
      </c>
      <c r="ND64" s="98">
        <f>ND58*NC64</f>
        <v>0</v>
      </c>
      <c r="NE64" s="116">
        <f t="shared" si="1036"/>
        <v>0</v>
      </c>
      <c r="NF64" s="90">
        <f>NF58</f>
        <v>57.88</v>
      </c>
      <c r="NG64" s="117">
        <f t="shared" si="1037"/>
        <v>0</v>
      </c>
      <c r="NH64" s="98">
        <f t="shared" si="1038"/>
        <v>0</v>
      </c>
      <c r="NI64" s="98"/>
      <c r="NJ64" s="118"/>
      <c r="NK64" s="119">
        <f t="shared" si="1039"/>
        <v>0</v>
      </c>
      <c r="NL64" s="231">
        <f t="shared" si="1040"/>
        <v>0</v>
      </c>
      <c r="NM64" s="119">
        <f>NL64/NL58</f>
        <v>0</v>
      </c>
      <c r="NN64" s="98">
        <f>NN58*NM64</f>
        <v>0</v>
      </c>
      <c r="NO64" s="116">
        <f t="shared" si="1041"/>
        <v>0</v>
      </c>
      <c r="NP64" s="90">
        <f>NP58</f>
        <v>57.88</v>
      </c>
      <c r="NQ64" s="117">
        <f t="shared" si="1042"/>
        <v>0</v>
      </c>
      <c r="NR64" s="98">
        <f t="shared" si="1043"/>
        <v>0</v>
      </c>
      <c r="NS64" s="98"/>
      <c r="NT64" s="118"/>
      <c r="NU64" s="119">
        <f t="shared" si="1044"/>
        <v>0</v>
      </c>
      <c r="NV64" s="231">
        <f t="shared" si="1045"/>
        <v>0</v>
      </c>
      <c r="NW64" s="119">
        <f>NV64/NV58</f>
        <v>0</v>
      </c>
      <c r="NX64" s="98">
        <f>NX58*NW64</f>
        <v>0</v>
      </c>
      <c r="NY64" s="116">
        <f t="shared" si="1046"/>
        <v>0</v>
      </c>
      <c r="NZ64" s="90">
        <f>NZ58</f>
        <v>57.88</v>
      </c>
      <c r="OA64" s="117">
        <f t="shared" si="1047"/>
        <v>0</v>
      </c>
      <c r="OB64" s="98">
        <f t="shared" si="1048"/>
        <v>0</v>
      </c>
      <c r="OC64" s="98"/>
      <c r="OD64" s="118"/>
      <c r="OE64" s="119">
        <f t="shared" si="1049"/>
        <v>0</v>
      </c>
      <c r="OF64" s="231">
        <f t="shared" si="1050"/>
        <v>0</v>
      </c>
      <c r="OG64" s="119">
        <f>OF64/OF58</f>
        <v>0</v>
      </c>
      <c r="OH64" s="98">
        <f>OH58*OG64</f>
        <v>0</v>
      </c>
      <c r="OI64" s="116">
        <f t="shared" si="1051"/>
        <v>0</v>
      </c>
      <c r="OJ64" s="90">
        <f>OJ58</f>
        <v>57.88</v>
      </c>
      <c r="OK64" s="117">
        <f t="shared" si="1052"/>
        <v>0</v>
      </c>
      <c r="OL64" s="98">
        <f t="shared" si="1053"/>
        <v>0</v>
      </c>
      <c r="OM64" s="98"/>
      <c r="ON64" s="118"/>
      <c r="OO64" s="119">
        <f t="shared" si="1054"/>
        <v>0</v>
      </c>
      <c r="OP64" s="231">
        <f t="shared" si="1055"/>
        <v>13</v>
      </c>
      <c r="OQ64" s="119">
        <f>OP64/OP58</f>
        <v>9.2200000000000004E-2</v>
      </c>
      <c r="OR64" s="98">
        <f>OR58*OQ64</f>
        <v>113.41</v>
      </c>
      <c r="OS64" s="116">
        <f t="shared" si="1056"/>
        <v>8.72384615</v>
      </c>
      <c r="OT64" s="90">
        <f>OT58</f>
        <v>57.88</v>
      </c>
      <c r="OU64" s="117">
        <f t="shared" si="1057"/>
        <v>504.93621999999999</v>
      </c>
      <c r="OV64" s="98">
        <f t="shared" si="1058"/>
        <v>6564.17</v>
      </c>
      <c r="OW64" s="98"/>
      <c r="OX64" s="118"/>
      <c r="OY64" s="119">
        <f t="shared" si="1059"/>
        <v>0.76417000000000002</v>
      </c>
      <c r="OZ64" s="231">
        <f t="shared" si="1060"/>
        <v>0</v>
      </c>
      <c r="PA64" s="119">
        <f>OZ64/OZ58</f>
        <v>0</v>
      </c>
      <c r="PB64" s="98">
        <f>PB58*PA64</f>
        <v>0</v>
      </c>
      <c r="PC64" s="116">
        <f t="shared" si="1061"/>
        <v>0</v>
      </c>
      <c r="PD64" s="90">
        <f>PD58</f>
        <v>57.88</v>
      </c>
      <c r="PE64" s="117">
        <f t="shared" si="1062"/>
        <v>0</v>
      </c>
      <c r="PF64" s="98">
        <f t="shared" si="1063"/>
        <v>0</v>
      </c>
      <c r="PG64" s="98"/>
      <c r="PH64" s="118"/>
      <c r="PI64" s="119">
        <f t="shared" si="1064"/>
        <v>0</v>
      </c>
      <c r="PJ64" s="231">
        <f t="shared" si="1065"/>
        <v>0</v>
      </c>
      <c r="PK64" s="119">
        <f>PJ64/PJ58</f>
        <v>0</v>
      </c>
      <c r="PL64" s="98">
        <f>PL58*PK64</f>
        <v>0</v>
      </c>
      <c r="PM64" s="116">
        <f t="shared" si="1066"/>
        <v>0</v>
      </c>
      <c r="PN64" s="90">
        <f>PN58</f>
        <v>57.88</v>
      </c>
      <c r="PO64" s="117">
        <f t="shared" si="1067"/>
        <v>0</v>
      </c>
      <c r="PP64" s="98">
        <f t="shared" si="1068"/>
        <v>0</v>
      </c>
      <c r="PQ64" s="98"/>
      <c r="PR64" s="118"/>
      <c r="PS64" s="119">
        <f t="shared" si="1069"/>
        <v>0</v>
      </c>
      <c r="PT64" s="231">
        <f t="shared" si="1070"/>
        <v>0</v>
      </c>
      <c r="PU64" s="119">
        <f>PT64/PT58</f>
        <v>0</v>
      </c>
      <c r="PV64" s="98">
        <f>PV58*PU64</f>
        <v>0</v>
      </c>
      <c r="PW64" s="116">
        <f t="shared" si="1071"/>
        <v>0</v>
      </c>
      <c r="PX64" s="90">
        <f>PX58</f>
        <v>57.88</v>
      </c>
      <c r="PY64" s="117">
        <f t="shared" si="1072"/>
        <v>0</v>
      </c>
      <c r="PZ64" s="98">
        <f t="shared" si="1073"/>
        <v>0</v>
      </c>
      <c r="QA64" s="98"/>
      <c r="QB64" s="118"/>
      <c r="QC64" s="119">
        <f t="shared" si="1074"/>
        <v>0</v>
      </c>
      <c r="QD64" s="231">
        <f t="shared" si="1075"/>
        <v>0</v>
      </c>
      <c r="QE64" s="119" t="e">
        <f>QD64/QD58</f>
        <v>#DIV/0!</v>
      </c>
      <c r="QF64" s="98" t="e">
        <f>QF58*QE64</f>
        <v>#DIV/0!</v>
      </c>
      <c r="QG64" s="116">
        <f t="shared" si="1076"/>
        <v>0</v>
      </c>
      <c r="QH64" s="90">
        <f>QH58</f>
        <v>0</v>
      </c>
      <c r="QI64" s="117">
        <f t="shared" si="1077"/>
        <v>0</v>
      </c>
      <c r="QJ64" s="98">
        <f t="shared" si="1078"/>
        <v>0</v>
      </c>
      <c r="QK64" s="98"/>
      <c r="QL64" s="118"/>
      <c r="QM64" s="119">
        <f t="shared" si="1079"/>
        <v>0</v>
      </c>
      <c r="QN64" s="231">
        <f t="shared" si="1080"/>
        <v>0</v>
      </c>
      <c r="QO64" s="119">
        <f>QN64/QN58</f>
        <v>0</v>
      </c>
      <c r="QP64" s="98">
        <f>QP58*QO64</f>
        <v>0</v>
      </c>
      <c r="QQ64" s="116">
        <f t="shared" si="1081"/>
        <v>0</v>
      </c>
      <c r="QR64" s="90">
        <f>QR58</f>
        <v>57.88</v>
      </c>
      <c r="QS64" s="117">
        <f t="shared" si="1082"/>
        <v>0</v>
      </c>
      <c r="QT64" s="98">
        <f t="shared" si="1083"/>
        <v>0</v>
      </c>
      <c r="QU64" s="98"/>
      <c r="QV64" s="118"/>
      <c r="QW64" s="119">
        <f t="shared" si="1084"/>
        <v>0</v>
      </c>
      <c r="QX64" s="231">
        <f t="shared" si="1085"/>
        <v>0</v>
      </c>
      <c r="QY64" s="119">
        <f>QX64/QX58</f>
        <v>0</v>
      </c>
      <c r="QZ64" s="98">
        <f>QZ58*QY64</f>
        <v>0</v>
      </c>
      <c r="RA64" s="116">
        <f t="shared" si="1086"/>
        <v>0</v>
      </c>
      <c r="RB64" s="90">
        <f>RB58</f>
        <v>57.88</v>
      </c>
      <c r="RC64" s="117">
        <f t="shared" si="1087"/>
        <v>0</v>
      </c>
      <c r="RD64" s="98">
        <f t="shared" si="1088"/>
        <v>0</v>
      </c>
      <c r="RE64" s="98"/>
      <c r="RF64" s="118"/>
      <c r="RG64" s="119">
        <f t="shared" si="1089"/>
        <v>0</v>
      </c>
      <c r="RH64" s="231">
        <f t="shared" si="1090"/>
        <v>20</v>
      </c>
      <c r="RI64" s="119">
        <f>RH64/RH58</f>
        <v>0.12820999999999999</v>
      </c>
      <c r="RJ64" s="98">
        <f>RJ58*RI64</f>
        <v>187.19</v>
      </c>
      <c r="RK64" s="116">
        <f t="shared" si="1091"/>
        <v>9.3595000000000006</v>
      </c>
      <c r="RL64" s="90">
        <f>RL58</f>
        <v>57.88</v>
      </c>
      <c r="RM64" s="117">
        <f t="shared" si="1092"/>
        <v>541.72785999999996</v>
      </c>
      <c r="RN64" s="98">
        <f t="shared" si="1093"/>
        <v>10834.56</v>
      </c>
      <c r="RO64" s="98"/>
      <c r="RP64" s="118"/>
      <c r="RQ64" s="119">
        <f t="shared" si="1094"/>
        <v>0.81984999999999997</v>
      </c>
      <c r="RR64" s="231">
        <f t="shared" si="1095"/>
        <v>0</v>
      </c>
      <c r="RS64" s="119">
        <f>RR64/RR58</f>
        <v>0</v>
      </c>
      <c r="RT64" s="98">
        <f>RT58*RS64</f>
        <v>0</v>
      </c>
      <c r="RU64" s="116">
        <f t="shared" si="1096"/>
        <v>0</v>
      </c>
      <c r="RV64" s="90">
        <f>RV58</f>
        <v>57.88</v>
      </c>
      <c r="RW64" s="117">
        <f t="shared" si="1097"/>
        <v>0</v>
      </c>
      <c r="RX64" s="98">
        <f t="shared" si="1098"/>
        <v>0</v>
      </c>
      <c r="RY64" s="98"/>
      <c r="RZ64" s="118"/>
      <c r="SA64" s="119">
        <f t="shared" si="1099"/>
        <v>0</v>
      </c>
      <c r="SB64" s="231">
        <f t="shared" si="1100"/>
        <v>0</v>
      </c>
      <c r="SC64" s="119">
        <f>SB64/SB58</f>
        <v>0</v>
      </c>
      <c r="SD64" s="98">
        <f>SD58*SC64</f>
        <v>0</v>
      </c>
      <c r="SE64" s="116">
        <f t="shared" si="1101"/>
        <v>0</v>
      </c>
      <c r="SF64" s="90">
        <f>SF58</f>
        <v>57.88</v>
      </c>
      <c r="SG64" s="117">
        <f t="shared" si="1102"/>
        <v>0</v>
      </c>
      <c r="SH64" s="98">
        <f t="shared" si="1103"/>
        <v>0</v>
      </c>
      <c r="SI64" s="98"/>
      <c r="SJ64" s="118"/>
      <c r="SK64" s="119">
        <f t="shared" si="1104"/>
        <v>0</v>
      </c>
      <c r="SL64" s="231">
        <f t="shared" si="1105"/>
        <v>0</v>
      </c>
      <c r="SM64" s="119">
        <f>SL64/SL58</f>
        <v>0</v>
      </c>
      <c r="SN64" s="98">
        <f>SN58*SM64</f>
        <v>0</v>
      </c>
      <c r="SO64" s="116">
        <f t="shared" si="1106"/>
        <v>0</v>
      </c>
      <c r="SP64" s="90">
        <f>SP58</f>
        <v>57.88</v>
      </c>
      <c r="SQ64" s="117">
        <f t="shared" si="1107"/>
        <v>0</v>
      </c>
      <c r="SR64" s="98">
        <f t="shared" si="1108"/>
        <v>0</v>
      </c>
      <c r="SS64" s="98"/>
      <c r="ST64" s="118"/>
      <c r="SU64" s="119">
        <f t="shared" si="1109"/>
        <v>0</v>
      </c>
      <c r="SV64" s="231">
        <f t="shared" si="1110"/>
        <v>0</v>
      </c>
      <c r="SW64" s="119">
        <f>SV64/SV58</f>
        <v>0</v>
      </c>
      <c r="SX64" s="98">
        <f>SX58*SW64</f>
        <v>0</v>
      </c>
      <c r="SY64" s="116">
        <f t="shared" si="1111"/>
        <v>0</v>
      </c>
      <c r="SZ64" s="90">
        <f>SZ58</f>
        <v>57.88</v>
      </c>
      <c r="TA64" s="117">
        <f t="shared" si="1112"/>
        <v>0</v>
      </c>
      <c r="TB64" s="98">
        <f t="shared" si="1113"/>
        <v>0</v>
      </c>
      <c r="TC64" s="98"/>
      <c r="TD64" s="118"/>
      <c r="TE64" s="119">
        <f t="shared" si="1114"/>
        <v>0</v>
      </c>
      <c r="TF64" s="231">
        <f t="shared" si="1115"/>
        <v>0</v>
      </c>
      <c r="TG64" s="119">
        <f>TF64/TF58</f>
        <v>0</v>
      </c>
      <c r="TH64" s="98">
        <f>TH58*TG64</f>
        <v>0</v>
      </c>
      <c r="TI64" s="116">
        <f t="shared" si="1116"/>
        <v>0</v>
      </c>
      <c r="TJ64" s="90">
        <f>TJ58</f>
        <v>57.88</v>
      </c>
      <c r="TK64" s="117">
        <f t="shared" si="1117"/>
        <v>0</v>
      </c>
      <c r="TL64" s="98">
        <f t="shared" si="1118"/>
        <v>0</v>
      </c>
      <c r="TM64" s="98"/>
      <c r="TN64" s="118"/>
      <c r="TO64" s="119">
        <f t="shared" si="1119"/>
        <v>0</v>
      </c>
      <c r="TP64" s="231">
        <f t="shared" si="1120"/>
        <v>0</v>
      </c>
      <c r="TQ64" s="119">
        <f>TP64/TP58</f>
        <v>0</v>
      </c>
      <c r="TR64" s="98">
        <f>TR58*TQ64</f>
        <v>0</v>
      </c>
      <c r="TS64" s="116">
        <f t="shared" si="1121"/>
        <v>0</v>
      </c>
      <c r="TT64" s="90">
        <f>TT58</f>
        <v>57.88</v>
      </c>
      <c r="TU64" s="117">
        <f t="shared" si="1122"/>
        <v>0</v>
      </c>
      <c r="TV64" s="98">
        <f t="shared" si="1123"/>
        <v>0</v>
      </c>
      <c r="TW64" s="98"/>
      <c r="TX64" s="118"/>
      <c r="TY64" s="119">
        <f t="shared" si="1124"/>
        <v>0</v>
      </c>
      <c r="TZ64" s="231">
        <f t="shared" si="1125"/>
        <v>0</v>
      </c>
      <c r="UA64" s="119">
        <f>TZ64/TZ58</f>
        <v>0</v>
      </c>
      <c r="UB64" s="98">
        <f>UB58*UA64</f>
        <v>0</v>
      </c>
      <c r="UC64" s="116">
        <f t="shared" si="1126"/>
        <v>0</v>
      </c>
      <c r="UD64" s="90">
        <f>UD58</f>
        <v>57.88</v>
      </c>
      <c r="UE64" s="117">
        <f t="shared" si="1127"/>
        <v>0</v>
      </c>
      <c r="UF64" s="98">
        <f t="shared" si="1128"/>
        <v>0</v>
      </c>
      <c r="UG64" s="98"/>
      <c r="UH64" s="118"/>
      <c r="UI64" s="119">
        <f t="shared" si="1129"/>
        <v>0</v>
      </c>
      <c r="UJ64" s="231">
        <f t="shared" si="1130"/>
        <v>0</v>
      </c>
      <c r="UK64" s="119">
        <f>UJ64/UJ58</f>
        <v>0</v>
      </c>
      <c r="UL64" s="98">
        <f>UL58*UK64</f>
        <v>0</v>
      </c>
      <c r="UM64" s="116">
        <f t="shared" si="1131"/>
        <v>0</v>
      </c>
      <c r="UN64" s="90">
        <f>UN58</f>
        <v>57.88</v>
      </c>
      <c r="UO64" s="117">
        <f t="shared" si="1132"/>
        <v>0</v>
      </c>
      <c r="UP64" s="98">
        <f t="shared" si="1133"/>
        <v>0</v>
      </c>
      <c r="UQ64" s="98"/>
      <c r="UR64" s="118"/>
      <c r="US64" s="119">
        <f t="shared" si="1134"/>
        <v>0</v>
      </c>
      <c r="UT64" s="231">
        <f t="shared" si="1135"/>
        <v>0</v>
      </c>
      <c r="UU64" s="119">
        <f>UT64/UT58</f>
        <v>0</v>
      </c>
      <c r="UV64" s="98">
        <f>UV58*UU64</f>
        <v>0</v>
      </c>
      <c r="UW64" s="116">
        <f t="shared" si="1136"/>
        <v>0</v>
      </c>
      <c r="UX64" s="90">
        <f>UX58</f>
        <v>57.88</v>
      </c>
      <c r="UY64" s="117">
        <f t="shared" si="1137"/>
        <v>0</v>
      </c>
      <c r="UZ64" s="98">
        <f t="shared" si="1138"/>
        <v>0</v>
      </c>
      <c r="VA64" s="98"/>
      <c r="VB64" s="118"/>
      <c r="VC64" s="119">
        <f t="shared" si="1139"/>
        <v>0</v>
      </c>
      <c r="VD64" s="231">
        <f t="shared" si="1140"/>
        <v>0</v>
      </c>
      <c r="VE64" s="119">
        <f>VD64/VD58</f>
        <v>0</v>
      </c>
      <c r="VF64" s="98">
        <f>VF58*VE64</f>
        <v>0</v>
      </c>
      <c r="VG64" s="116">
        <f t="shared" si="1141"/>
        <v>0</v>
      </c>
      <c r="VH64" s="90">
        <f>VH58</f>
        <v>57.88</v>
      </c>
      <c r="VI64" s="117">
        <f t="shared" si="1142"/>
        <v>0</v>
      </c>
      <c r="VJ64" s="98">
        <f t="shared" si="1143"/>
        <v>0</v>
      </c>
      <c r="VK64" s="98"/>
      <c r="VL64" s="118"/>
      <c r="VM64" s="119">
        <f t="shared" si="1144"/>
        <v>0</v>
      </c>
      <c r="VN64" s="231">
        <f t="shared" si="1145"/>
        <v>0</v>
      </c>
      <c r="VO64" s="119">
        <f>VN64/VN58</f>
        <v>0</v>
      </c>
      <c r="VP64" s="98">
        <f>VP58*VO64</f>
        <v>0</v>
      </c>
      <c r="VQ64" s="116">
        <f t="shared" si="1146"/>
        <v>0</v>
      </c>
      <c r="VR64" s="90">
        <f>VR58</f>
        <v>57.88</v>
      </c>
      <c r="VS64" s="117">
        <f t="shared" si="1147"/>
        <v>0</v>
      </c>
      <c r="VT64" s="98">
        <f t="shared" si="1148"/>
        <v>0</v>
      </c>
      <c r="VU64" s="98"/>
      <c r="VV64" s="118"/>
      <c r="VW64" s="119">
        <f t="shared" si="1149"/>
        <v>0</v>
      </c>
      <c r="VX64" s="231">
        <f t="shared" si="1150"/>
        <v>0</v>
      </c>
      <c r="VY64" s="119">
        <f>VX64/VX58</f>
        <v>0</v>
      </c>
      <c r="VZ64" s="98">
        <f>VZ58*VY64</f>
        <v>0</v>
      </c>
      <c r="WA64" s="116">
        <f t="shared" si="1151"/>
        <v>0</v>
      </c>
      <c r="WB64" s="90">
        <f>WB58</f>
        <v>57.88</v>
      </c>
      <c r="WC64" s="117">
        <f t="shared" si="1152"/>
        <v>0</v>
      </c>
      <c r="WD64" s="98">
        <f t="shared" si="1153"/>
        <v>0</v>
      </c>
      <c r="WE64" s="98"/>
      <c r="WF64" s="118"/>
      <c r="WG64" s="119">
        <f t="shared" si="1154"/>
        <v>0</v>
      </c>
      <c r="WH64" s="213">
        <f t="shared" si="1155"/>
        <v>62</v>
      </c>
      <c r="WI64" s="119">
        <f>WH64/WH58</f>
        <v>5.1000000000000004E-3</v>
      </c>
      <c r="WJ64" s="98">
        <f>WJ58*WI64</f>
        <v>707.8</v>
      </c>
      <c r="WK64" s="116">
        <f t="shared" si="1156"/>
        <v>11.41612903</v>
      </c>
      <c r="WL64" s="90">
        <f>WL58</f>
        <v>57.88</v>
      </c>
      <c r="WM64" s="117">
        <f t="shared" si="1157"/>
        <v>660.76554999999996</v>
      </c>
      <c r="WN64" s="98">
        <f t="shared" si="1158"/>
        <v>40967.46</v>
      </c>
      <c r="WO64" s="98"/>
      <c r="WP64" s="118"/>
    </row>
    <row r="65" spans="1:614" ht="24" x14ac:dyDescent="0.25">
      <c r="A65" s="5"/>
      <c r="B65" s="85" t="s">
        <v>425</v>
      </c>
      <c r="C65" s="12" t="s">
        <v>752</v>
      </c>
      <c r="D65" s="12" t="s">
        <v>439</v>
      </c>
      <c r="E65" s="4" t="s">
        <v>33</v>
      </c>
      <c r="F65" s="231">
        <f t="shared" si="855"/>
        <v>0</v>
      </c>
      <c r="G65" s="119">
        <f>F65/F58</f>
        <v>0</v>
      </c>
      <c r="H65" s="98">
        <f>H58*G65</f>
        <v>0</v>
      </c>
      <c r="I65" s="116">
        <f t="shared" si="856"/>
        <v>0</v>
      </c>
      <c r="J65" s="90">
        <f>J58</f>
        <v>57.88</v>
      </c>
      <c r="K65" s="117">
        <f t="shared" si="857"/>
        <v>0</v>
      </c>
      <c r="L65" s="98">
        <f t="shared" si="858"/>
        <v>0</v>
      </c>
      <c r="M65" s="98"/>
      <c r="N65" s="118"/>
      <c r="O65" s="119" t="e">
        <f t="shared" si="859"/>
        <v>#DIV/0!</v>
      </c>
      <c r="P65" s="231">
        <f t="shared" si="860"/>
        <v>0</v>
      </c>
      <c r="Q65" s="119">
        <f>P65/P58</f>
        <v>0</v>
      </c>
      <c r="R65" s="98">
        <f>R58*Q65</f>
        <v>0</v>
      </c>
      <c r="S65" s="116">
        <f t="shared" si="861"/>
        <v>0</v>
      </c>
      <c r="T65" s="90">
        <f>T58</f>
        <v>57.88</v>
      </c>
      <c r="U65" s="117">
        <f t="shared" si="862"/>
        <v>0</v>
      </c>
      <c r="V65" s="98">
        <f t="shared" si="863"/>
        <v>0</v>
      </c>
      <c r="W65" s="98"/>
      <c r="X65" s="118"/>
      <c r="Y65" s="119" t="e">
        <f t="shared" si="864"/>
        <v>#DIV/0!</v>
      </c>
      <c r="Z65" s="231">
        <f t="shared" si="865"/>
        <v>0</v>
      </c>
      <c r="AA65" s="119">
        <f>Z65/Z58</f>
        <v>0</v>
      </c>
      <c r="AB65" s="98">
        <f>AB58*AA65</f>
        <v>0</v>
      </c>
      <c r="AC65" s="116">
        <f t="shared" si="866"/>
        <v>0</v>
      </c>
      <c r="AD65" s="90">
        <f>AD58</f>
        <v>57.88</v>
      </c>
      <c r="AE65" s="117">
        <f t="shared" si="867"/>
        <v>0</v>
      </c>
      <c r="AF65" s="98">
        <f t="shared" si="868"/>
        <v>0</v>
      </c>
      <c r="AG65" s="98"/>
      <c r="AH65" s="118"/>
      <c r="AI65" s="119" t="e">
        <f t="shared" si="869"/>
        <v>#DIV/0!</v>
      </c>
      <c r="AJ65" s="231">
        <f t="shared" si="870"/>
        <v>0</v>
      </c>
      <c r="AK65" s="119">
        <f>AJ65/AJ58</f>
        <v>0</v>
      </c>
      <c r="AL65" s="98">
        <f>AL58*AK65</f>
        <v>0</v>
      </c>
      <c r="AM65" s="116">
        <f t="shared" si="871"/>
        <v>0</v>
      </c>
      <c r="AN65" s="90">
        <f>AN58</f>
        <v>57.88</v>
      </c>
      <c r="AO65" s="117">
        <f t="shared" si="872"/>
        <v>0</v>
      </c>
      <c r="AP65" s="98">
        <f t="shared" si="873"/>
        <v>0</v>
      </c>
      <c r="AQ65" s="98"/>
      <c r="AR65" s="118"/>
      <c r="AS65" s="119" t="e">
        <f t="shared" si="874"/>
        <v>#DIV/0!</v>
      </c>
      <c r="AT65" s="231">
        <f t="shared" si="875"/>
        <v>0</v>
      </c>
      <c r="AU65" s="119">
        <f>AT65/AT58</f>
        <v>0</v>
      </c>
      <c r="AV65" s="98">
        <f>AV58*AU65</f>
        <v>0</v>
      </c>
      <c r="AW65" s="116">
        <f t="shared" si="876"/>
        <v>0</v>
      </c>
      <c r="AX65" s="90">
        <f>AX58</f>
        <v>57.88</v>
      </c>
      <c r="AY65" s="117">
        <f t="shared" si="877"/>
        <v>0</v>
      </c>
      <c r="AZ65" s="98">
        <f t="shared" si="878"/>
        <v>0</v>
      </c>
      <c r="BA65" s="98"/>
      <c r="BB65" s="118"/>
      <c r="BC65" s="119" t="e">
        <f t="shared" si="879"/>
        <v>#DIV/0!</v>
      </c>
      <c r="BD65" s="231">
        <f t="shared" si="880"/>
        <v>0</v>
      </c>
      <c r="BE65" s="119" t="e">
        <f>BD65/BD58</f>
        <v>#DIV/0!</v>
      </c>
      <c r="BF65" s="98" t="e">
        <f>BF58*BE65</f>
        <v>#DIV/0!</v>
      </c>
      <c r="BG65" s="116">
        <f t="shared" si="881"/>
        <v>0</v>
      </c>
      <c r="BH65" s="90">
        <f>BH58</f>
        <v>0</v>
      </c>
      <c r="BI65" s="117">
        <f t="shared" si="882"/>
        <v>0</v>
      </c>
      <c r="BJ65" s="98">
        <f t="shared" si="883"/>
        <v>0</v>
      </c>
      <c r="BK65" s="98"/>
      <c r="BL65" s="118"/>
      <c r="BM65" s="119" t="e">
        <f t="shared" si="884"/>
        <v>#DIV/0!</v>
      </c>
      <c r="BN65" s="231">
        <f t="shared" si="885"/>
        <v>0</v>
      </c>
      <c r="BO65" s="119">
        <f>BN65/BN58</f>
        <v>0</v>
      </c>
      <c r="BP65" s="98">
        <f>BP58*BO65</f>
        <v>0</v>
      </c>
      <c r="BQ65" s="116">
        <f t="shared" si="886"/>
        <v>0</v>
      </c>
      <c r="BR65" s="90">
        <f>BR58</f>
        <v>57.88</v>
      </c>
      <c r="BS65" s="117">
        <f t="shared" si="887"/>
        <v>0</v>
      </c>
      <c r="BT65" s="98">
        <f t="shared" si="888"/>
        <v>0</v>
      </c>
      <c r="BU65" s="98"/>
      <c r="BV65" s="118"/>
      <c r="BW65" s="119" t="e">
        <f t="shared" si="889"/>
        <v>#DIV/0!</v>
      </c>
      <c r="BX65" s="231">
        <f t="shared" si="890"/>
        <v>0</v>
      </c>
      <c r="BY65" s="119" t="e">
        <f>BX65/BX58</f>
        <v>#DIV/0!</v>
      </c>
      <c r="BZ65" s="98" t="e">
        <f>BZ58*BY65</f>
        <v>#DIV/0!</v>
      </c>
      <c r="CA65" s="116">
        <f t="shared" si="891"/>
        <v>0</v>
      </c>
      <c r="CB65" s="90">
        <f>CB58</f>
        <v>0</v>
      </c>
      <c r="CC65" s="117">
        <f t="shared" si="892"/>
        <v>0</v>
      </c>
      <c r="CD65" s="98">
        <f t="shared" si="893"/>
        <v>0</v>
      </c>
      <c r="CE65" s="98"/>
      <c r="CF65" s="118"/>
      <c r="CG65" s="119" t="e">
        <f t="shared" si="894"/>
        <v>#DIV/0!</v>
      </c>
      <c r="CH65" s="231">
        <f t="shared" si="895"/>
        <v>0</v>
      </c>
      <c r="CI65" s="119">
        <f>CH65/CH58</f>
        <v>0</v>
      </c>
      <c r="CJ65" s="98">
        <f>CJ58*CI65</f>
        <v>0</v>
      </c>
      <c r="CK65" s="116">
        <f t="shared" si="896"/>
        <v>0</v>
      </c>
      <c r="CL65" s="90">
        <f>CL58</f>
        <v>57.88</v>
      </c>
      <c r="CM65" s="117">
        <f t="shared" si="897"/>
        <v>0</v>
      </c>
      <c r="CN65" s="98">
        <f t="shared" si="898"/>
        <v>0</v>
      </c>
      <c r="CO65" s="98"/>
      <c r="CP65" s="118"/>
      <c r="CQ65" s="119" t="e">
        <f t="shared" si="899"/>
        <v>#DIV/0!</v>
      </c>
      <c r="CR65" s="231">
        <f t="shared" si="900"/>
        <v>0</v>
      </c>
      <c r="CS65" s="119" t="e">
        <f>CR65/CR58</f>
        <v>#DIV/0!</v>
      </c>
      <c r="CT65" s="98" t="e">
        <f>CT58*CS65</f>
        <v>#DIV/0!</v>
      </c>
      <c r="CU65" s="116">
        <f t="shared" si="901"/>
        <v>0</v>
      </c>
      <c r="CV65" s="90">
        <f>CV58</f>
        <v>0</v>
      </c>
      <c r="CW65" s="117">
        <f t="shared" si="902"/>
        <v>0</v>
      </c>
      <c r="CX65" s="98">
        <f t="shared" si="903"/>
        <v>0</v>
      </c>
      <c r="CY65" s="98"/>
      <c r="CZ65" s="118"/>
      <c r="DA65" s="119" t="e">
        <f t="shared" si="904"/>
        <v>#DIV/0!</v>
      </c>
      <c r="DB65" s="231">
        <f t="shared" si="905"/>
        <v>0</v>
      </c>
      <c r="DC65" s="119">
        <f>DB65/DB58</f>
        <v>0</v>
      </c>
      <c r="DD65" s="98">
        <f>DD58*DC65</f>
        <v>0</v>
      </c>
      <c r="DE65" s="116">
        <f t="shared" si="906"/>
        <v>0</v>
      </c>
      <c r="DF65" s="90">
        <f>DF58</f>
        <v>57.88</v>
      </c>
      <c r="DG65" s="117">
        <f t="shared" si="907"/>
        <v>0</v>
      </c>
      <c r="DH65" s="98">
        <f t="shared" si="908"/>
        <v>0</v>
      </c>
      <c r="DI65" s="98"/>
      <c r="DJ65" s="118"/>
      <c r="DK65" s="119" t="e">
        <f t="shared" si="909"/>
        <v>#DIV/0!</v>
      </c>
      <c r="DL65" s="231">
        <f t="shared" si="910"/>
        <v>0</v>
      </c>
      <c r="DM65" s="119">
        <f>DL65/DL58</f>
        <v>0</v>
      </c>
      <c r="DN65" s="98">
        <f>DN58*DM65</f>
        <v>0</v>
      </c>
      <c r="DO65" s="116">
        <f t="shared" si="911"/>
        <v>0</v>
      </c>
      <c r="DP65" s="90">
        <f>DP58</f>
        <v>57.88</v>
      </c>
      <c r="DQ65" s="117">
        <f t="shared" si="912"/>
        <v>0</v>
      </c>
      <c r="DR65" s="98">
        <f t="shared" si="913"/>
        <v>0</v>
      </c>
      <c r="DS65" s="98"/>
      <c r="DT65" s="118"/>
      <c r="DU65" s="119" t="e">
        <f t="shared" si="914"/>
        <v>#DIV/0!</v>
      </c>
      <c r="DV65" s="231">
        <f t="shared" si="915"/>
        <v>0</v>
      </c>
      <c r="DW65" s="119">
        <f>DV65/DV58</f>
        <v>0</v>
      </c>
      <c r="DX65" s="98">
        <f>DX58*DW65</f>
        <v>0</v>
      </c>
      <c r="DY65" s="116">
        <f t="shared" si="916"/>
        <v>0</v>
      </c>
      <c r="DZ65" s="90">
        <f>DZ58</f>
        <v>57.88</v>
      </c>
      <c r="EA65" s="117">
        <f t="shared" si="917"/>
        <v>0</v>
      </c>
      <c r="EB65" s="98">
        <f t="shared" si="918"/>
        <v>0</v>
      </c>
      <c r="EC65" s="98"/>
      <c r="ED65" s="118"/>
      <c r="EE65" s="119" t="e">
        <f t="shared" si="919"/>
        <v>#DIV/0!</v>
      </c>
      <c r="EF65" s="231">
        <f t="shared" si="920"/>
        <v>0</v>
      </c>
      <c r="EG65" s="119">
        <f>EF65/EF58</f>
        <v>0</v>
      </c>
      <c r="EH65" s="98">
        <f>EH58*EG65</f>
        <v>0</v>
      </c>
      <c r="EI65" s="116">
        <f t="shared" si="921"/>
        <v>0</v>
      </c>
      <c r="EJ65" s="90">
        <f>EJ58</f>
        <v>57.88</v>
      </c>
      <c r="EK65" s="117">
        <f t="shared" si="922"/>
        <v>0</v>
      </c>
      <c r="EL65" s="98">
        <f t="shared" si="923"/>
        <v>0</v>
      </c>
      <c r="EM65" s="98"/>
      <c r="EN65" s="118"/>
      <c r="EO65" s="119" t="e">
        <f t="shared" si="924"/>
        <v>#DIV/0!</v>
      </c>
      <c r="EP65" s="231">
        <f t="shared" si="925"/>
        <v>0</v>
      </c>
      <c r="EQ65" s="119">
        <f>EP65/EP58</f>
        <v>0</v>
      </c>
      <c r="ER65" s="98">
        <f>ER58*EQ65</f>
        <v>0</v>
      </c>
      <c r="ES65" s="116">
        <f t="shared" si="926"/>
        <v>0</v>
      </c>
      <c r="ET65" s="90">
        <f>ET58</f>
        <v>57.88</v>
      </c>
      <c r="EU65" s="117">
        <f t="shared" si="927"/>
        <v>0</v>
      </c>
      <c r="EV65" s="98">
        <f t="shared" si="928"/>
        <v>0</v>
      </c>
      <c r="EW65" s="98"/>
      <c r="EX65" s="118"/>
      <c r="EY65" s="119" t="e">
        <f t="shared" si="929"/>
        <v>#DIV/0!</v>
      </c>
      <c r="EZ65" s="231">
        <f t="shared" si="930"/>
        <v>0</v>
      </c>
      <c r="FA65" s="119">
        <f>EZ65/EZ58</f>
        <v>0</v>
      </c>
      <c r="FB65" s="98">
        <f>FB58*FA65</f>
        <v>0</v>
      </c>
      <c r="FC65" s="116">
        <f t="shared" si="931"/>
        <v>0</v>
      </c>
      <c r="FD65" s="90">
        <f>FD58</f>
        <v>57.88</v>
      </c>
      <c r="FE65" s="117">
        <f t="shared" si="932"/>
        <v>0</v>
      </c>
      <c r="FF65" s="98">
        <f t="shared" si="933"/>
        <v>0</v>
      </c>
      <c r="FG65" s="98"/>
      <c r="FH65" s="118"/>
      <c r="FI65" s="119" t="e">
        <f t="shared" si="934"/>
        <v>#DIV/0!</v>
      </c>
      <c r="FJ65" s="231">
        <f t="shared" si="935"/>
        <v>0</v>
      </c>
      <c r="FK65" s="119">
        <f>FJ65/FJ58</f>
        <v>0</v>
      </c>
      <c r="FL65" s="98">
        <f>FL58*FK65</f>
        <v>0</v>
      </c>
      <c r="FM65" s="116">
        <f t="shared" si="936"/>
        <v>0</v>
      </c>
      <c r="FN65" s="90">
        <f>FN58</f>
        <v>57.88</v>
      </c>
      <c r="FO65" s="117">
        <f t="shared" si="937"/>
        <v>0</v>
      </c>
      <c r="FP65" s="98">
        <f t="shared" si="938"/>
        <v>0</v>
      </c>
      <c r="FQ65" s="98"/>
      <c r="FR65" s="118"/>
      <c r="FS65" s="119" t="e">
        <f t="shared" si="939"/>
        <v>#DIV/0!</v>
      </c>
      <c r="FT65" s="231">
        <f t="shared" si="940"/>
        <v>0</v>
      </c>
      <c r="FU65" s="119">
        <f>FT65/FT58</f>
        <v>0</v>
      </c>
      <c r="FV65" s="98">
        <f>FV58*FU65</f>
        <v>0</v>
      </c>
      <c r="FW65" s="116">
        <f t="shared" si="941"/>
        <v>0</v>
      </c>
      <c r="FX65" s="90">
        <f>FX58</f>
        <v>57.88</v>
      </c>
      <c r="FY65" s="117">
        <f t="shared" si="942"/>
        <v>0</v>
      </c>
      <c r="FZ65" s="98">
        <f t="shared" si="943"/>
        <v>0</v>
      </c>
      <c r="GA65" s="98"/>
      <c r="GB65" s="118"/>
      <c r="GC65" s="119" t="e">
        <f t="shared" si="944"/>
        <v>#DIV/0!</v>
      </c>
      <c r="GD65" s="231">
        <f t="shared" si="945"/>
        <v>0</v>
      </c>
      <c r="GE65" s="119">
        <f>GD65/GD58</f>
        <v>0</v>
      </c>
      <c r="GF65" s="98">
        <f>GF58*GE65</f>
        <v>0</v>
      </c>
      <c r="GG65" s="116">
        <f t="shared" si="946"/>
        <v>0</v>
      </c>
      <c r="GH65" s="90">
        <f>GH58</f>
        <v>57.88</v>
      </c>
      <c r="GI65" s="117">
        <f t="shared" si="947"/>
        <v>0</v>
      </c>
      <c r="GJ65" s="98">
        <f t="shared" si="948"/>
        <v>0</v>
      </c>
      <c r="GK65" s="98"/>
      <c r="GL65" s="118"/>
      <c r="GM65" s="119" t="e">
        <f t="shared" si="949"/>
        <v>#DIV/0!</v>
      </c>
      <c r="GN65" s="231">
        <f t="shared" si="950"/>
        <v>0</v>
      </c>
      <c r="GO65" s="119">
        <f>GN65/GN58</f>
        <v>0</v>
      </c>
      <c r="GP65" s="98">
        <f>GP58*GO65</f>
        <v>0</v>
      </c>
      <c r="GQ65" s="116">
        <f t="shared" si="951"/>
        <v>0</v>
      </c>
      <c r="GR65" s="90">
        <f>GR58</f>
        <v>57.88</v>
      </c>
      <c r="GS65" s="117">
        <f t="shared" si="952"/>
        <v>0</v>
      </c>
      <c r="GT65" s="98">
        <f t="shared" si="953"/>
        <v>0</v>
      </c>
      <c r="GU65" s="98"/>
      <c r="GV65" s="118"/>
      <c r="GW65" s="119" t="e">
        <f t="shared" si="954"/>
        <v>#DIV/0!</v>
      </c>
      <c r="GX65" s="231">
        <f t="shared" si="955"/>
        <v>0</v>
      </c>
      <c r="GY65" s="119">
        <f>GX65/GX58</f>
        <v>0</v>
      </c>
      <c r="GZ65" s="98">
        <f>GZ58*GY65</f>
        <v>0</v>
      </c>
      <c r="HA65" s="116">
        <f t="shared" si="956"/>
        <v>0</v>
      </c>
      <c r="HB65" s="90">
        <f>HB58</f>
        <v>57.88</v>
      </c>
      <c r="HC65" s="117">
        <f t="shared" si="957"/>
        <v>0</v>
      </c>
      <c r="HD65" s="98">
        <f t="shared" si="958"/>
        <v>0</v>
      </c>
      <c r="HE65" s="98"/>
      <c r="HF65" s="118"/>
      <c r="HG65" s="119" t="e">
        <f t="shared" si="959"/>
        <v>#DIV/0!</v>
      </c>
      <c r="HH65" s="231">
        <f t="shared" si="960"/>
        <v>0</v>
      </c>
      <c r="HI65" s="119">
        <f>HH65/HH58</f>
        <v>0</v>
      </c>
      <c r="HJ65" s="98">
        <f>HJ58*HI65</f>
        <v>0</v>
      </c>
      <c r="HK65" s="116">
        <f t="shared" si="961"/>
        <v>0</v>
      </c>
      <c r="HL65" s="90">
        <f>HL58</f>
        <v>57.88</v>
      </c>
      <c r="HM65" s="117">
        <f t="shared" si="962"/>
        <v>0</v>
      </c>
      <c r="HN65" s="98">
        <f t="shared" si="963"/>
        <v>0</v>
      </c>
      <c r="HO65" s="98"/>
      <c r="HP65" s="118"/>
      <c r="HQ65" s="119" t="e">
        <f t="shared" si="964"/>
        <v>#DIV/0!</v>
      </c>
      <c r="HR65" s="231">
        <f t="shared" si="965"/>
        <v>0</v>
      </c>
      <c r="HS65" s="119">
        <f>HR65/HR58</f>
        <v>0</v>
      </c>
      <c r="HT65" s="98">
        <f>HT58*HS65</f>
        <v>0</v>
      </c>
      <c r="HU65" s="116">
        <f t="shared" si="966"/>
        <v>0</v>
      </c>
      <c r="HV65" s="90">
        <f>HV58</f>
        <v>57.88</v>
      </c>
      <c r="HW65" s="117">
        <f t="shared" si="967"/>
        <v>0</v>
      </c>
      <c r="HX65" s="98">
        <f t="shared" si="968"/>
        <v>0</v>
      </c>
      <c r="HY65" s="98"/>
      <c r="HZ65" s="118"/>
      <c r="IA65" s="119" t="e">
        <f t="shared" si="969"/>
        <v>#DIV/0!</v>
      </c>
      <c r="IB65" s="231">
        <f t="shared" si="970"/>
        <v>0</v>
      </c>
      <c r="IC65" s="119">
        <f>IB65/IB58</f>
        <v>0</v>
      </c>
      <c r="ID65" s="98">
        <f>ID58*IC65</f>
        <v>0</v>
      </c>
      <c r="IE65" s="116">
        <f t="shared" si="971"/>
        <v>0</v>
      </c>
      <c r="IF65" s="90">
        <f>IF58</f>
        <v>57.88</v>
      </c>
      <c r="IG65" s="117">
        <f t="shared" si="972"/>
        <v>0</v>
      </c>
      <c r="IH65" s="98">
        <f t="shared" si="973"/>
        <v>0</v>
      </c>
      <c r="II65" s="98"/>
      <c r="IJ65" s="118"/>
      <c r="IK65" s="119" t="e">
        <f t="shared" si="974"/>
        <v>#DIV/0!</v>
      </c>
      <c r="IL65" s="231">
        <f t="shared" si="975"/>
        <v>0</v>
      </c>
      <c r="IM65" s="119">
        <f>IL65/IL58</f>
        <v>0</v>
      </c>
      <c r="IN65" s="98">
        <f>IN58*IM65</f>
        <v>0</v>
      </c>
      <c r="IO65" s="116">
        <f t="shared" si="976"/>
        <v>0</v>
      </c>
      <c r="IP65" s="90">
        <f>IP58</f>
        <v>57.88</v>
      </c>
      <c r="IQ65" s="117">
        <f t="shared" si="977"/>
        <v>0</v>
      </c>
      <c r="IR65" s="98">
        <f t="shared" si="978"/>
        <v>0</v>
      </c>
      <c r="IS65" s="98"/>
      <c r="IT65" s="118"/>
      <c r="IU65" s="119" t="e">
        <f t="shared" si="979"/>
        <v>#DIV/0!</v>
      </c>
      <c r="IV65" s="231">
        <f t="shared" si="980"/>
        <v>0</v>
      </c>
      <c r="IW65" s="119">
        <f>IV65/IV58</f>
        <v>0</v>
      </c>
      <c r="IX65" s="98">
        <f>IX58*IW65</f>
        <v>0</v>
      </c>
      <c r="IY65" s="116">
        <f t="shared" si="981"/>
        <v>0</v>
      </c>
      <c r="IZ65" s="90">
        <f>IZ58</f>
        <v>57.88</v>
      </c>
      <c r="JA65" s="117">
        <f t="shared" si="982"/>
        <v>0</v>
      </c>
      <c r="JB65" s="98">
        <f t="shared" si="983"/>
        <v>0</v>
      </c>
      <c r="JC65" s="98"/>
      <c r="JD65" s="118"/>
      <c r="JE65" s="119" t="e">
        <f t="shared" si="984"/>
        <v>#DIV/0!</v>
      </c>
      <c r="JF65" s="231">
        <f t="shared" si="985"/>
        <v>0</v>
      </c>
      <c r="JG65" s="119">
        <f>JF65/JF58</f>
        <v>0</v>
      </c>
      <c r="JH65" s="98">
        <f>JH58*JG65</f>
        <v>0</v>
      </c>
      <c r="JI65" s="116">
        <f t="shared" si="986"/>
        <v>0</v>
      </c>
      <c r="JJ65" s="90">
        <f>JJ58</f>
        <v>57.88</v>
      </c>
      <c r="JK65" s="117">
        <f t="shared" si="987"/>
        <v>0</v>
      </c>
      <c r="JL65" s="98">
        <f t="shared" si="988"/>
        <v>0</v>
      </c>
      <c r="JM65" s="98"/>
      <c r="JN65" s="118"/>
      <c r="JO65" s="119" t="e">
        <f t="shared" si="989"/>
        <v>#DIV/0!</v>
      </c>
      <c r="JP65" s="231">
        <f t="shared" si="990"/>
        <v>0</v>
      </c>
      <c r="JQ65" s="119">
        <f>JP65/JP58</f>
        <v>0</v>
      </c>
      <c r="JR65" s="98">
        <f>JR58*JQ65</f>
        <v>0</v>
      </c>
      <c r="JS65" s="116">
        <f t="shared" si="991"/>
        <v>0</v>
      </c>
      <c r="JT65" s="90">
        <f>JT58</f>
        <v>57.88</v>
      </c>
      <c r="JU65" s="117">
        <f t="shared" si="992"/>
        <v>0</v>
      </c>
      <c r="JV65" s="98">
        <f t="shared" si="993"/>
        <v>0</v>
      </c>
      <c r="JW65" s="98"/>
      <c r="JX65" s="118"/>
      <c r="JY65" s="119" t="e">
        <f t="shared" si="994"/>
        <v>#DIV/0!</v>
      </c>
      <c r="JZ65" s="231">
        <f t="shared" si="995"/>
        <v>0</v>
      </c>
      <c r="KA65" s="119" t="e">
        <f>JZ65/JZ58</f>
        <v>#DIV/0!</v>
      </c>
      <c r="KB65" s="98" t="e">
        <f>KB58*KA65</f>
        <v>#DIV/0!</v>
      </c>
      <c r="KC65" s="116">
        <f t="shared" si="996"/>
        <v>0</v>
      </c>
      <c r="KD65" s="90">
        <f>KD58</f>
        <v>0</v>
      </c>
      <c r="KE65" s="117">
        <f t="shared" si="997"/>
        <v>0</v>
      </c>
      <c r="KF65" s="98">
        <f t="shared" si="998"/>
        <v>0</v>
      </c>
      <c r="KG65" s="98"/>
      <c r="KH65" s="118"/>
      <c r="KI65" s="119" t="e">
        <f t="shared" si="999"/>
        <v>#DIV/0!</v>
      </c>
      <c r="KJ65" s="231">
        <f t="shared" si="1000"/>
        <v>0</v>
      </c>
      <c r="KK65" s="119">
        <f>KJ65/KJ58</f>
        <v>0</v>
      </c>
      <c r="KL65" s="98">
        <f>KL58*KK65</f>
        <v>0</v>
      </c>
      <c r="KM65" s="116">
        <f t="shared" si="1001"/>
        <v>0</v>
      </c>
      <c r="KN65" s="90">
        <f>KN58</f>
        <v>57.88</v>
      </c>
      <c r="KO65" s="117">
        <f t="shared" si="1002"/>
        <v>0</v>
      </c>
      <c r="KP65" s="98">
        <f t="shared" si="1003"/>
        <v>0</v>
      </c>
      <c r="KQ65" s="98"/>
      <c r="KR65" s="118"/>
      <c r="KS65" s="119" t="e">
        <f t="shared" si="1004"/>
        <v>#DIV/0!</v>
      </c>
      <c r="KT65" s="231">
        <f t="shared" si="1005"/>
        <v>0</v>
      </c>
      <c r="KU65" s="119">
        <f>KT65/KT58</f>
        <v>0</v>
      </c>
      <c r="KV65" s="98">
        <f>KV58*KU65</f>
        <v>0</v>
      </c>
      <c r="KW65" s="116">
        <f t="shared" si="1006"/>
        <v>0</v>
      </c>
      <c r="KX65" s="90">
        <f>KX58</f>
        <v>57.88</v>
      </c>
      <c r="KY65" s="117">
        <f t="shared" si="1007"/>
        <v>0</v>
      </c>
      <c r="KZ65" s="98">
        <f t="shared" si="1008"/>
        <v>0</v>
      </c>
      <c r="LA65" s="98"/>
      <c r="LB65" s="118"/>
      <c r="LC65" s="119" t="e">
        <f t="shared" si="1009"/>
        <v>#DIV/0!</v>
      </c>
      <c r="LD65" s="231">
        <f t="shared" si="1010"/>
        <v>0</v>
      </c>
      <c r="LE65" s="119">
        <f>LD65/LD58</f>
        <v>0</v>
      </c>
      <c r="LF65" s="98">
        <f>LF58*LE65</f>
        <v>0</v>
      </c>
      <c r="LG65" s="116">
        <f t="shared" si="1011"/>
        <v>0</v>
      </c>
      <c r="LH65" s="90">
        <f>LH58</f>
        <v>57.88</v>
      </c>
      <c r="LI65" s="117">
        <f t="shared" si="1012"/>
        <v>0</v>
      </c>
      <c r="LJ65" s="98">
        <f t="shared" si="1013"/>
        <v>0</v>
      </c>
      <c r="LK65" s="98"/>
      <c r="LL65" s="118"/>
      <c r="LM65" s="119" t="e">
        <f t="shared" si="1014"/>
        <v>#DIV/0!</v>
      </c>
      <c r="LN65" s="231">
        <f t="shared" si="1015"/>
        <v>0</v>
      </c>
      <c r="LO65" s="119">
        <f>LN65/LN58</f>
        <v>0</v>
      </c>
      <c r="LP65" s="98">
        <f>LP58*LO65</f>
        <v>0</v>
      </c>
      <c r="LQ65" s="116">
        <f t="shared" si="1016"/>
        <v>0</v>
      </c>
      <c r="LR65" s="90">
        <f>LR58</f>
        <v>57.88</v>
      </c>
      <c r="LS65" s="117">
        <f t="shared" si="1017"/>
        <v>0</v>
      </c>
      <c r="LT65" s="98">
        <f t="shared" si="1018"/>
        <v>0</v>
      </c>
      <c r="LU65" s="98"/>
      <c r="LV65" s="118"/>
      <c r="LW65" s="119" t="e">
        <f t="shared" si="1019"/>
        <v>#DIV/0!</v>
      </c>
      <c r="LX65" s="231">
        <f t="shared" si="1020"/>
        <v>0</v>
      </c>
      <c r="LY65" s="119">
        <f>LX65/LX58</f>
        <v>0</v>
      </c>
      <c r="LZ65" s="98">
        <f>LZ58*LY65</f>
        <v>0</v>
      </c>
      <c r="MA65" s="116">
        <f t="shared" si="1021"/>
        <v>0</v>
      </c>
      <c r="MB65" s="90">
        <f>MB58</f>
        <v>57.88</v>
      </c>
      <c r="MC65" s="117">
        <f t="shared" si="1022"/>
        <v>0</v>
      </c>
      <c r="MD65" s="98">
        <f t="shared" si="1023"/>
        <v>0</v>
      </c>
      <c r="ME65" s="98"/>
      <c r="MF65" s="118"/>
      <c r="MG65" s="119" t="e">
        <f t="shared" si="1024"/>
        <v>#DIV/0!</v>
      </c>
      <c r="MH65" s="231">
        <f t="shared" si="1025"/>
        <v>0</v>
      </c>
      <c r="MI65" s="119">
        <f>MH65/MH58</f>
        <v>0</v>
      </c>
      <c r="MJ65" s="98">
        <f>MJ58*MI65</f>
        <v>0</v>
      </c>
      <c r="MK65" s="116">
        <f t="shared" si="1026"/>
        <v>0</v>
      </c>
      <c r="ML65" s="90">
        <f>ML58</f>
        <v>57.88</v>
      </c>
      <c r="MM65" s="117">
        <f t="shared" si="1027"/>
        <v>0</v>
      </c>
      <c r="MN65" s="98">
        <f t="shared" si="1028"/>
        <v>0</v>
      </c>
      <c r="MO65" s="98"/>
      <c r="MP65" s="118"/>
      <c r="MQ65" s="119" t="e">
        <f t="shared" si="1029"/>
        <v>#DIV/0!</v>
      </c>
      <c r="MR65" s="231">
        <f t="shared" si="1030"/>
        <v>0</v>
      </c>
      <c r="MS65" s="119">
        <f>MR65/MR58</f>
        <v>0</v>
      </c>
      <c r="MT65" s="98">
        <f>MT58*MS65</f>
        <v>0</v>
      </c>
      <c r="MU65" s="116">
        <f t="shared" si="1031"/>
        <v>0</v>
      </c>
      <c r="MV65" s="90">
        <f>MV58</f>
        <v>57.88</v>
      </c>
      <c r="MW65" s="117">
        <f t="shared" si="1032"/>
        <v>0</v>
      </c>
      <c r="MX65" s="98">
        <f t="shared" si="1033"/>
        <v>0</v>
      </c>
      <c r="MY65" s="98"/>
      <c r="MZ65" s="118"/>
      <c r="NA65" s="119" t="e">
        <f t="shared" si="1034"/>
        <v>#DIV/0!</v>
      </c>
      <c r="NB65" s="231">
        <f t="shared" si="1035"/>
        <v>0</v>
      </c>
      <c r="NC65" s="119">
        <f>NB65/NB58</f>
        <v>0</v>
      </c>
      <c r="ND65" s="98">
        <f>ND58*NC65</f>
        <v>0</v>
      </c>
      <c r="NE65" s="116">
        <f t="shared" si="1036"/>
        <v>0</v>
      </c>
      <c r="NF65" s="90">
        <f>NF58</f>
        <v>57.88</v>
      </c>
      <c r="NG65" s="117">
        <f t="shared" si="1037"/>
        <v>0</v>
      </c>
      <c r="NH65" s="98">
        <f t="shared" si="1038"/>
        <v>0</v>
      </c>
      <c r="NI65" s="98"/>
      <c r="NJ65" s="118"/>
      <c r="NK65" s="119" t="e">
        <f t="shared" si="1039"/>
        <v>#DIV/0!</v>
      </c>
      <c r="NL65" s="231">
        <f t="shared" si="1040"/>
        <v>0</v>
      </c>
      <c r="NM65" s="119">
        <f>NL65/NL58</f>
        <v>0</v>
      </c>
      <c r="NN65" s="98">
        <f>NN58*NM65</f>
        <v>0</v>
      </c>
      <c r="NO65" s="116">
        <f t="shared" si="1041"/>
        <v>0</v>
      </c>
      <c r="NP65" s="90">
        <f>NP58</f>
        <v>57.88</v>
      </c>
      <c r="NQ65" s="117">
        <f t="shared" si="1042"/>
        <v>0</v>
      </c>
      <c r="NR65" s="98">
        <f t="shared" si="1043"/>
        <v>0</v>
      </c>
      <c r="NS65" s="98"/>
      <c r="NT65" s="118"/>
      <c r="NU65" s="119" t="e">
        <f t="shared" si="1044"/>
        <v>#DIV/0!</v>
      </c>
      <c r="NV65" s="231">
        <f t="shared" si="1045"/>
        <v>0</v>
      </c>
      <c r="NW65" s="119">
        <f>NV65/NV58</f>
        <v>0</v>
      </c>
      <c r="NX65" s="98">
        <f>NX58*NW65</f>
        <v>0</v>
      </c>
      <c r="NY65" s="116">
        <f t="shared" si="1046"/>
        <v>0</v>
      </c>
      <c r="NZ65" s="90">
        <f>NZ58</f>
        <v>57.88</v>
      </c>
      <c r="OA65" s="117">
        <f t="shared" si="1047"/>
        <v>0</v>
      </c>
      <c r="OB65" s="98">
        <f t="shared" si="1048"/>
        <v>0</v>
      </c>
      <c r="OC65" s="98"/>
      <c r="OD65" s="118"/>
      <c r="OE65" s="119" t="e">
        <f t="shared" si="1049"/>
        <v>#DIV/0!</v>
      </c>
      <c r="OF65" s="231">
        <f t="shared" si="1050"/>
        <v>0</v>
      </c>
      <c r="OG65" s="119">
        <f>OF65/OF58</f>
        <v>0</v>
      </c>
      <c r="OH65" s="98">
        <f>OH58*OG65</f>
        <v>0</v>
      </c>
      <c r="OI65" s="116">
        <f t="shared" si="1051"/>
        <v>0</v>
      </c>
      <c r="OJ65" s="90">
        <f>OJ58</f>
        <v>57.88</v>
      </c>
      <c r="OK65" s="117">
        <f t="shared" si="1052"/>
        <v>0</v>
      </c>
      <c r="OL65" s="98">
        <f t="shared" si="1053"/>
        <v>0</v>
      </c>
      <c r="OM65" s="98"/>
      <c r="ON65" s="118"/>
      <c r="OO65" s="119" t="e">
        <f t="shared" si="1054"/>
        <v>#DIV/0!</v>
      </c>
      <c r="OP65" s="231">
        <f t="shared" si="1055"/>
        <v>0</v>
      </c>
      <c r="OQ65" s="119">
        <f>OP65/OP58</f>
        <v>0</v>
      </c>
      <c r="OR65" s="98">
        <f>OR58*OQ65</f>
        <v>0</v>
      </c>
      <c r="OS65" s="116">
        <f t="shared" si="1056"/>
        <v>0</v>
      </c>
      <c r="OT65" s="90">
        <f>OT58</f>
        <v>57.88</v>
      </c>
      <c r="OU65" s="117">
        <f t="shared" si="1057"/>
        <v>0</v>
      </c>
      <c r="OV65" s="98">
        <f t="shared" si="1058"/>
        <v>0</v>
      </c>
      <c r="OW65" s="98"/>
      <c r="OX65" s="118"/>
      <c r="OY65" s="119" t="e">
        <f t="shared" si="1059"/>
        <v>#DIV/0!</v>
      </c>
      <c r="OZ65" s="231">
        <f t="shared" si="1060"/>
        <v>0</v>
      </c>
      <c r="PA65" s="119">
        <f>OZ65/OZ58</f>
        <v>0</v>
      </c>
      <c r="PB65" s="98">
        <f>PB58*PA65</f>
        <v>0</v>
      </c>
      <c r="PC65" s="116">
        <f t="shared" si="1061"/>
        <v>0</v>
      </c>
      <c r="PD65" s="90">
        <f>PD58</f>
        <v>57.88</v>
      </c>
      <c r="PE65" s="117">
        <f t="shared" si="1062"/>
        <v>0</v>
      </c>
      <c r="PF65" s="98">
        <f t="shared" si="1063"/>
        <v>0</v>
      </c>
      <c r="PG65" s="98"/>
      <c r="PH65" s="118"/>
      <c r="PI65" s="119" t="e">
        <f t="shared" si="1064"/>
        <v>#DIV/0!</v>
      </c>
      <c r="PJ65" s="231">
        <f t="shared" si="1065"/>
        <v>0</v>
      </c>
      <c r="PK65" s="119">
        <f>PJ65/PJ58</f>
        <v>0</v>
      </c>
      <c r="PL65" s="98">
        <f>PL58*PK65</f>
        <v>0</v>
      </c>
      <c r="PM65" s="116">
        <f t="shared" si="1066"/>
        <v>0</v>
      </c>
      <c r="PN65" s="90">
        <f>PN58</f>
        <v>57.88</v>
      </c>
      <c r="PO65" s="117">
        <f t="shared" si="1067"/>
        <v>0</v>
      </c>
      <c r="PP65" s="98">
        <f t="shared" si="1068"/>
        <v>0</v>
      </c>
      <c r="PQ65" s="98"/>
      <c r="PR65" s="118"/>
      <c r="PS65" s="119" t="e">
        <f t="shared" si="1069"/>
        <v>#DIV/0!</v>
      </c>
      <c r="PT65" s="231">
        <f t="shared" si="1070"/>
        <v>0</v>
      </c>
      <c r="PU65" s="119">
        <f>PT65/PT58</f>
        <v>0</v>
      </c>
      <c r="PV65" s="98">
        <f>PV58*PU65</f>
        <v>0</v>
      </c>
      <c r="PW65" s="116">
        <f t="shared" si="1071"/>
        <v>0</v>
      </c>
      <c r="PX65" s="90">
        <f>PX58</f>
        <v>57.88</v>
      </c>
      <c r="PY65" s="117">
        <f t="shared" si="1072"/>
        <v>0</v>
      </c>
      <c r="PZ65" s="98">
        <f t="shared" si="1073"/>
        <v>0</v>
      </c>
      <c r="QA65" s="98"/>
      <c r="QB65" s="118"/>
      <c r="QC65" s="119" t="e">
        <f t="shared" si="1074"/>
        <v>#DIV/0!</v>
      </c>
      <c r="QD65" s="231">
        <f t="shared" si="1075"/>
        <v>0</v>
      </c>
      <c r="QE65" s="119" t="e">
        <f>QD65/QD58</f>
        <v>#DIV/0!</v>
      </c>
      <c r="QF65" s="98" t="e">
        <f>QF58*QE65</f>
        <v>#DIV/0!</v>
      </c>
      <c r="QG65" s="116">
        <f t="shared" si="1076"/>
        <v>0</v>
      </c>
      <c r="QH65" s="90">
        <f>QH58</f>
        <v>0</v>
      </c>
      <c r="QI65" s="117">
        <f t="shared" si="1077"/>
        <v>0</v>
      </c>
      <c r="QJ65" s="98">
        <f t="shared" si="1078"/>
        <v>0</v>
      </c>
      <c r="QK65" s="98"/>
      <c r="QL65" s="118"/>
      <c r="QM65" s="119" t="e">
        <f t="shared" si="1079"/>
        <v>#DIV/0!</v>
      </c>
      <c r="QN65" s="231">
        <f t="shared" si="1080"/>
        <v>0</v>
      </c>
      <c r="QO65" s="119">
        <f>QN65/QN58</f>
        <v>0</v>
      </c>
      <c r="QP65" s="98">
        <f>QP58*QO65</f>
        <v>0</v>
      </c>
      <c r="QQ65" s="116">
        <f t="shared" si="1081"/>
        <v>0</v>
      </c>
      <c r="QR65" s="90">
        <f>QR58</f>
        <v>57.88</v>
      </c>
      <c r="QS65" s="117">
        <f t="shared" si="1082"/>
        <v>0</v>
      </c>
      <c r="QT65" s="98">
        <f t="shared" si="1083"/>
        <v>0</v>
      </c>
      <c r="QU65" s="98"/>
      <c r="QV65" s="118"/>
      <c r="QW65" s="119" t="e">
        <f t="shared" si="1084"/>
        <v>#DIV/0!</v>
      </c>
      <c r="QX65" s="231">
        <f t="shared" si="1085"/>
        <v>0</v>
      </c>
      <c r="QY65" s="119">
        <f>QX65/QX58</f>
        <v>0</v>
      </c>
      <c r="QZ65" s="98">
        <f>QZ58*QY65</f>
        <v>0</v>
      </c>
      <c r="RA65" s="116">
        <f t="shared" si="1086"/>
        <v>0</v>
      </c>
      <c r="RB65" s="90">
        <f>RB58</f>
        <v>57.88</v>
      </c>
      <c r="RC65" s="117">
        <f t="shared" si="1087"/>
        <v>0</v>
      </c>
      <c r="RD65" s="98">
        <f t="shared" si="1088"/>
        <v>0</v>
      </c>
      <c r="RE65" s="98"/>
      <c r="RF65" s="118"/>
      <c r="RG65" s="119" t="e">
        <f t="shared" si="1089"/>
        <v>#DIV/0!</v>
      </c>
      <c r="RH65" s="231">
        <f t="shared" si="1090"/>
        <v>0</v>
      </c>
      <c r="RI65" s="119">
        <f>RH65/RH58</f>
        <v>0</v>
      </c>
      <c r="RJ65" s="98">
        <f>RJ58*RI65</f>
        <v>0</v>
      </c>
      <c r="RK65" s="116">
        <f t="shared" si="1091"/>
        <v>0</v>
      </c>
      <c r="RL65" s="90">
        <f>RL58</f>
        <v>57.88</v>
      </c>
      <c r="RM65" s="117">
        <f t="shared" si="1092"/>
        <v>0</v>
      </c>
      <c r="RN65" s="98">
        <f t="shared" si="1093"/>
        <v>0</v>
      </c>
      <c r="RO65" s="98"/>
      <c r="RP65" s="118"/>
      <c r="RQ65" s="119" t="e">
        <f t="shared" si="1094"/>
        <v>#DIV/0!</v>
      </c>
      <c r="RR65" s="231">
        <f t="shared" si="1095"/>
        <v>0</v>
      </c>
      <c r="RS65" s="119">
        <f>RR65/RR58</f>
        <v>0</v>
      </c>
      <c r="RT65" s="98">
        <f>RT58*RS65</f>
        <v>0</v>
      </c>
      <c r="RU65" s="116">
        <f t="shared" si="1096"/>
        <v>0</v>
      </c>
      <c r="RV65" s="90">
        <f>RV58</f>
        <v>57.88</v>
      </c>
      <c r="RW65" s="117">
        <f t="shared" si="1097"/>
        <v>0</v>
      </c>
      <c r="RX65" s="98">
        <f t="shared" si="1098"/>
        <v>0</v>
      </c>
      <c r="RY65" s="98"/>
      <c r="RZ65" s="118"/>
      <c r="SA65" s="119" t="e">
        <f t="shared" si="1099"/>
        <v>#DIV/0!</v>
      </c>
      <c r="SB65" s="231">
        <f t="shared" si="1100"/>
        <v>0</v>
      </c>
      <c r="SC65" s="119">
        <f>SB65/SB58</f>
        <v>0</v>
      </c>
      <c r="SD65" s="98">
        <f>SD58*SC65</f>
        <v>0</v>
      </c>
      <c r="SE65" s="116">
        <f t="shared" si="1101"/>
        <v>0</v>
      </c>
      <c r="SF65" s="90">
        <f>SF58</f>
        <v>57.88</v>
      </c>
      <c r="SG65" s="117">
        <f t="shared" si="1102"/>
        <v>0</v>
      </c>
      <c r="SH65" s="98">
        <f t="shared" si="1103"/>
        <v>0</v>
      </c>
      <c r="SI65" s="98"/>
      <c r="SJ65" s="118"/>
      <c r="SK65" s="119" t="e">
        <f t="shared" si="1104"/>
        <v>#DIV/0!</v>
      </c>
      <c r="SL65" s="231">
        <f t="shared" si="1105"/>
        <v>0</v>
      </c>
      <c r="SM65" s="119">
        <f>SL65/SL58</f>
        <v>0</v>
      </c>
      <c r="SN65" s="98">
        <f>SN58*SM65</f>
        <v>0</v>
      </c>
      <c r="SO65" s="116">
        <f t="shared" si="1106"/>
        <v>0</v>
      </c>
      <c r="SP65" s="90">
        <f>SP58</f>
        <v>57.88</v>
      </c>
      <c r="SQ65" s="117">
        <f t="shared" si="1107"/>
        <v>0</v>
      </c>
      <c r="SR65" s="98">
        <f t="shared" si="1108"/>
        <v>0</v>
      </c>
      <c r="SS65" s="98"/>
      <c r="ST65" s="118"/>
      <c r="SU65" s="119" t="e">
        <f t="shared" si="1109"/>
        <v>#DIV/0!</v>
      </c>
      <c r="SV65" s="231">
        <f t="shared" si="1110"/>
        <v>0</v>
      </c>
      <c r="SW65" s="119">
        <f>SV65/SV58</f>
        <v>0</v>
      </c>
      <c r="SX65" s="98">
        <f>SX58*SW65</f>
        <v>0</v>
      </c>
      <c r="SY65" s="116">
        <f t="shared" si="1111"/>
        <v>0</v>
      </c>
      <c r="SZ65" s="90">
        <f>SZ58</f>
        <v>57.88</v>
      </c>
      <c r="TA65" s="117">
        <f t="shared" si="1112"/>
        <v>0</v>
      </c>
      <c r="TB65" s="98">
        <f t="shared" si="1113"/>
        <v>0</v>
      </c>
      <c r="TC65" s="98"/>
      <c r="TD65" s="118"/>
      <c r="TE65" s="119" t="e">
        <f t="shared" si="1114"/>
        <v>#DIV/0!</v>
      </c>
      <c r="TF65" s="231">
        <f t="shared" si="1115"/>
        <v>0</v>
      </c>
      <c r="TG65" s="119">
        <f>TF65/TF58</f>
        <v>0</v>
      </c>
      <c r="TH65" s="98">
        <f>TH58*TG65</f>
        <v>0</v>
      </c>
      <c r="TI65" s="116">
        <f t="shared" si="1116"/>
        <v>0</v>
      </c>
      <c r="TJ65" s="90">
        <f>TJ58</f>
        <v>57.88</v>
      </c>
      <c r="TK65" s="117">
        <f t="shared" si="1117"/>
        <v>0</v>
      </c>
      <c r="TL65" s="98">
        <f t="shared" si="1118"/>
        <v>0</v>
      </c>
      <c r="TM65" s="98"/>
      <c r="TN65" s="118"/>
      <c r="TO65" s="119" t="e">
        <f t="shared" si="1119"/>
        <v>#DIV/0!</v>
      </c>
      <c r="TP65" s="231">
        <f t="shared" si="1120"/>
        <v>0</v>
      </c>
      <c r="TQ65" s="119">
        <f>TP65/TP58</f>
        <v>0</v>
      </c>
      <c r="TR65" s="98">
        <f>TR58*TQ65</f>
        <v>0</v>
      </c>
      <c r="TS65" s="116">
        <f t="shared" si="1121"/>
        <v>0</v>
      </c>
      <c r="TT65" s="90">
        <f>TT58</f>
        <v>57.88</v>
      </c>
      <c r="TU65" s="117">
        <f t="shared" si="1122"/>
        <v>0</v>
      </c>
      <c r="TV65" s="98">
        <f t="shared" si="1123"/>
        <v>0</v>
      </c>
      <c r="TW65" s="98"/>
      <c r="TX65" s="118"/>
      <c r="TY65" s="119" t="e">
        <f t="shared" si="1124"/>
        <v>#DIV/0!</v>
      </c>
      <c r="TZ65" s="231">
        <f t="shared" si="1125"/>
        <v>0</v>
      </c>
      <c r="UA65" s="119">
        <f>TZ65/TZ58</f>
        <v>0</v>
      </c>
      <c r="UB65" s="98">
        <f>UB58*UA65</f>
        <v>0</v>
      </c>
      <c r="UC65" s="116">
        <f t="shared" si="1126"/>
        <v>0</v>
      </c>
      <c r="UD65" s="90">
        <f>UD58</f>
        <v>57.88</v>
      </c>
      <c r="UE65" s="117">
        <f t="shared" si="1127"/>
        <v>0</v>
      </c>
      <c r="UF65" s="98">
        <f t="shared" si="1128"/>
        <v>0</v>
      </c>
      <c r="UG65" s="98"/>
      <c r="UH65" s="118"/>
      <c r="UI65" s="119" t="e">
        <f t="shared" si="1129"/>
        <v>#DIV/0!</v>
      </c>
      <c r="UJ65" s="231">
        <f t="shared" si="1130"/>
        <v>0</v>
      </c>
      <c r="UK65" s="119">
        <f>UJ65/UJ58</f>
        <v>0</v>
      </c>
      <c r="UL65" s="98">
        <f>UL58*UK65</f>
        <v>0</v>
      </c>
      <c r="UM65" s="116">
        <f t="shared" si="1131"/>
        <v>0</v>
      </c>
      <c r="UN65" s="90">
        <f>UN58</f>
        <v>57.88</v>
      </c>
      <c r="UO65" s="117">
        <f t="shared" si="1132"/>
        <v>0</v>
      </c>
      <c r="UP65" s="98">
        <f t="shared" si="1133"/>
        <v>0</v>
      </c>
      <c r="UQ65" s="98"/>
      <c r="UR65" s="118"/>
      <c r="US65" s="119" t="e">
        <f t="shared" si="1134"/>
        <v>#DIV/0!</v>
      </c>
      <c r="UT65" s="231">
        <f t="shared" si="1135"/>
        <v>0</v>
      </c>
      <c r="UU65" s="119">
        <f>UT65/UT58</f>
        <v>0</v>
      </c>
      <c r="UV65" s="98">
        <f>UV58*UU65</f>
        <v>0</v>
      </c>
      <c r="UW65" s="116">
        <f t="shared" si="1136"/>
        <v>0</v>
      </c>
      <c r="UX65" s="90">
        <f>UX58</f>
        <v>57.88</v>
      </c>
      <c r="UY65" s="117">
        <f t="shared" si="1137"/>
        <v>0</v>
      </c>
      <c r="UZ65" s="98">
        <f t="shared" si="1138"/>
        <v>0</v>
      </c>
      <c r="VA65" s="98"/>
      <c r="VB65" s="118"/>
      <c r="VC65" s="119" t="e">
        <f t="shared" si="1139"/>
        <v>#DIV/0!</v>
      </c>
      <c r="VD65" s="231">
        <f t="shared" si="1140"/>
        <v>0</v>
      </c>
      <c r="VE65" s="119">
        <f>VD65/VD58</f>
        <v>0</v>
      </c>
      <c r="VF65" s="98">
        <f>VF58*VE65</f>
        <v>0</v>
      </c>
      <c r="VG65" s="116">
        <f t="shared" si="1141"/>
        <v>0</v>
      </c>
      <c r="VH65" s="90">
        <f>VH58</f>
        <v>57.88</v>
      </c>
      <c r="VI65" s="117">
        <f t="shared" si="1142"/>
        <v>0</v>
      </c>
      <c r="VJ65" s="98">
        <f t="shared" si="1143"/>
        <v>0</v>
      </c>
      <c r="VK65" s="98"/>
      <c r="VL65" s="118"/>
      <c r="VM65" s="119" t="e">
        <f t="shared" si="1144"/>
        <v>#DIV/0!</v>
      </c>
      <c r="VN65" s="231">
        <f t="shared" si="1145"/>
        <v>0</v>
      </c>
      <c r="VO65" s="119">
        <f>VN65/VN58</f>
        <v>0</v>
      </c>
      <c r="VP65" s="98">
        <f>VP58*VO65</f>
        <v>0</v>
      </c>
      <c r="VQ65" s="116">
        <f t="shared" si="1146"/>
        <v>0</v>
      </c>
      <c r="VR65" s="90">
        <f>VR58</f>
        <v>57.88</v>
      </c>
      <c r="VS65" s="117">
        <f t="shared" si="1147"/>
        <v>0</v>
      </c>
      <c r="VT65" s="98">
        <f t="shared" si="1148"/>
        <v>0</v>
      </c>
      <c r="VU65" s="98"/>
      <c r="VV65" s="118"/>
      <c r="VW65" s="119" t="e">
        <f t="shared" si="1149"/>
        <v>#DIV/0!</v>
      </c>
      <c r="VX65" s="231">
        <f t="shared" si="1150"/>
        <v>0</v>
      </c>
      <c r="VY65" s="119">
        <f>VX65/VX58</f>
        <v>0</v>
      </c>
      <c r="VZ65" s="98">
        <f>VZ58*VY65</f>
        <v>0</v>
      </c>
      <c r="WA65" s="116">
        <f t="shared" si="1151"/>
        <v>0</v>
      </c>
      <c r="WB65" s="90">
        <f>WB58</f>
        <v>57.88</v>
      </c>
      <c r="WC65" s="117">
        <f t="shared" si="1152"/>
        <v>0</v>
      </c>
      <c r="WD65" s="98">
        <f t="shared" si="1153"/>
        <v>0</v>
      </c>
      <c r="WE65" s="98"/>
      <c r="WF65" s="118"/>
      <c r="WG65" s="119" t="e">
        <f t="shared" si="1154"/>
        <v>#DIV/0!</v>
      </c>
      <c r="WH65" s="213">
        <f t="shared" si="1155"/>
        <v>0</v>
      </c>
      <c r="WI65" s="119">
        <f>WH65/WH58</f>
        <v>0</v>
      </c>
      <c r="WJ65" s="98">
        <f>WJ58*WI65</f>
        <v>0</v>
      </c>
      <c r="WK65" s="116">
        <f t="shared" si="1156"/>
        <v>0</v>
      </c>
      <c r="WL65" s="90">
        <f>WL58</f>
        <v>57.88</v>
      </c>
      <c r="WM65" s="117">
        <f t="shared" si="1157"/>
        <v>0</v>
      </c>
      <c r="WN65" s="98">
        <f t="shared" si="1158"/>
        <v>0</v>
      </c>
      <c r="WO65" s="98"/>
      <c r="WP65" s="118"/>
    </row>
    <row r="66" spans="1:614" ht="48" x14ac:dyDescent="0.25">
      <c r="A66" s="5"/>
      <c r="B66" s="91" t="s">
        <v>426</v>
      </c>
      <c r="C66" s="12" t="s">
        <v>752</v>
      </c>
      <c r="D66" s="12" t="s">
        <v>439</v>
      </c>
      <c r="E66" s="4" t="s">
        <v>33</v>
      </c>
      <c r="F66" s="231">
        <f t="shared" si="855"/>
        <v>0</v>
      </c>
      <c r="G66" s="119">
        <f>F66/F58</f>
        <v>0</v>
      </c>
      <c r="H66" s="98">
        <f>H58*G66</f>
        <v>0</v>
      </c>
      <c r="I66" s="116">
        <f t="shared" si="856"/>
        <v>0</v>
      </c>
      <c r="J66" s="90">
        <f>J58</f>
        <v>57.88</v>
      </c>
      <c r="K66" s="117">
        <f t="shared" si="857"/>
        <v>0</v>
      </c>
      <c r="L66" s="98">
        <f t="shared" si="858"/>
        <v>0</v>
      </c>
      <c r="M66" s="98"/>
      <c r="N66" s="118"/>
      <c r="O66" s="119">
        <f t="shared" si="859"/>
        <v>0</v>
      </c>
      <c r="P66" s="231">
        <f t="shared" si="860"/>
        <v>52</v>
      </c>
      <c r="Q66" s="119">
        <f>P66/P58</f>
        <v>0.12264</v>
      </c>
      <c r="R66" s="98">
        <f>R58*Q66</f>
        <v>783.67</v>
      </c>
      <c r="S66" s="116">
        <f t="shared" si="861"/>
        <v>15.070576920000001</v>
      </c>
      <c r="T66" s="90">
        <f>T58</f>
        <v>57.88</v>
      </c>
      <c r="U66" s="117">
        <f t="shared" si="862"/>
        <v>872.28498999999999</v>
      </c>
      <c r="V66" s="98">
        <f t="shared" si="863"/>
        <v>45358.82</v>
      </c>
      <c r="W66" s="98"/>
      <c r="X66" s="118"/>
      <c r="Y66" s="119">
        <f t="shared" si="864"/>
        <v>1.32124</v>
      </c>
      <c r="Z66" s="231">
        <f t="shared" si="865"/>
        <v>0</v>
      </c>
      <c r="AA66" s="119">
        <f>Z66/Z58</f>
        <v>0</v>
      </c>
      <c r="AB66" s="98">
        <f>AB58*AA66</f>
        <v>0</v>
      </c>
      <c r="AC66" s="116">
        <f t="shared" si="866"/>
        <v>0</v>
      </c>
      <c r="AD66" s="90">
        <f>AD58</f>
        <v>57.88</v>
      </c>
      <c r="AE66" s="117">
        <f t="shared" si="867"/>
        <v>0</v>
      </c>
      <c r="AF66" s="98">
        <f t="shared" si="868"/>
        <v>0</v>
      </c>
      <c r="AG66" s="98"/>
      <c r="AH66" s="118"/>
      <c r="AI66" s="119">
        <f t="shared" si="869"/>
        <v>0</v>
      </c>
      <c r="AJ66" s="231">
        <f t="shared" si="870"/>
        <v>13</v>
      </c>
      <c r="AK66" s="119">
        <f>AJ66/AJ58</f>
        <v>4.981E-2</v>
      </c>
      <c r="AL66" s="98">
        <f>AL58*AK66</f>
        <v>144.44999999999999</v>
      </c>
      <c r="AM66" s="116">
        <f t="shared" si="871"/>
        <v>11.11153846</v>
      </c>
      <c r="AN66" s="90">
        <f>AN58</f>
        <v>57.88</v>
      </c>
      <c r="AO66" s="117">
        <f t="shared" si="872"/>
        <v>643.13585</v>
      </c>
      <c r="AP66" s="98">
        <f t="shared" si="873"/>
        <v>8360.77</v>
      </c>
      <c r="AQ66" s="98"/>
      <c r="AR66" s="118"/>
      <c r="AS66" s="119">
        <f t="shared" si="874"/>
        <v>0.97414999999999996</v>
      </c>
      <c r="AT66" s="231">
        <f t="shared" si="875"/>
        <v>0</v>
      </c>
      <c r="AU66" s="119">
        <f>AT66/AT58</f>
        <v>0</v>
      </c>
      <c r="AV66" s="98">
        <f>AV58*AU66</f>
        <v>0</v>
      </c>
      <c r="AW66" s="116">
        <f t="shared" si="876"/>
        <v>0</v>
      </c>
      <c r="AX66" s="90">
        <f>AX58</f>
        <v>57.88</v>
      </c>
      <c r="AY66" s="117">
        <f t="shared" si="877"/>
        <v>0</v>
      </c>
      <c r="AZ66" s="98">
        <f t="shared" si="878"/>
        <v>0</v>
      </c>
      <c r="BA66" s="98"/>
      <c r="BB66" s="118"/>
      <c r="BC66" s="119">
        <f t="shared" si="879"/>
        <v>0</v>
      </c>
      <c r="BD66" s="231">
        <f t="shared" si="880"/>
        <v>0</v>
      </c>
      <c r="BE66" s="119" t="e">
        <f>BD66/BD58</f>
        <v>#DIV/0!</v>
      </c>
      <c r="BF66" s="98" t="e">
        <f>BF58*BE66</f>
        <v>#DIV/0!</v>
      </c>
      <c r="BG66" s="116">
        <f t="shared" si="881"/>
        <v>0</v>
      </c>
      <c r="BH66" s="90">
        <f>BH58</f>
        <v>0</v>
      </c>
      <c r="BI66" s="117">
        <f t="shared" si="882"/>
        <v>0</v>
      </c>
      <c r="BJ66" s="98">
        <f t="shared" si="883"/>
        <v>0</v>
      </c>
      <c r="BK66" s="98"/>
      <c r="BL66" s="118"/>
      <c r="BM66" s="119">
        <f t="shared" si="884"/>
        <v>0</v>
      </c>
      <c r="BN66" s="231">
        <f t="shared" si="885"/>
        <v>0</v>
      </c>
      <c r="BO66" s="119">
        <f>BN66/BN58</f>
        <v>0</v>
      </c>
      <c r="BP66" s="98">
        <f>BP58*BO66</f>
        <v>0</v>
      </c>
      <c r="BQ66" s="116">
        <f t="shared" si="886"/>
        <v>0</v>
      </c>
      <c r="BR66" s="90">
        <f>BR58</f>
        <v>57.88</v>
      </c>
      <c r="BS66" s="117">
        <f t="shared" si="887"/>
        <v>0</v>
      </c>
      <c r="BT66" s="98">
        <f t="shared" si="888"/>
        <v>0</v>
      </c>
      <c r="BU66" s="98"/>
      <c r="BV66" s="118"/>
      <c r="BW66" s="119">
        <f t="shared" si="889"/>
        <v>0</v>
      </c>
      <c r="BX66" s="231">
        <f t="shared" si="890"/>
        <v>0</v>
      </c>
      <c r="BY66" s="119" t="e">
        <f>BX66/BX58</f>
        <v>#DIV/0!</v>
      </c>
      <c r="BZ66" s="98" t="e">
        <f>BZ58*BY66</f>
        <v>#DIV/0!</v>
      </c>
      <c r="CA66" s="116">
        <f t="shared" si="891"/>
        <v>0</v>
      </c>
      <c r="CB66" s="90">
        <f>CB58</f>
        <v>0</v>
      </c>
      <c r="CC66" s="117">
        <f t="shared" si="892"/>
        <v>0</v>
      </c>
      <c r="CD66" s="98">
        <f t="shared" si="893"/>
        <v>0</v>
      </c>
      <c r="CE66" s="98"/>
      <c r="CF66" s="118"/>
      <c r="CG66" s="119">
        <f t="shared" si="894"/>
        <v>0</v>
      </c>
      <c r="CH66" s="231">
        <f t="shared" si="895"/>
        <v>14</v>
      </c>
      <c r="CI66" s="119">
        <f>CH66/CH58</f>
        <v>8.8050000000000003E-2</v>
      </c>
      <c r="CJ66" s="98">
        <f>CJ58*CI66</f>
        <v>95.97</v>
      </c>
      <c r="CK66" s="116">
        <f t="shared" si="896"/>
        <v>6.8550000000000004</v>
      </c>
      <c r="CL66" s="90">
        <f>CL58</f>
        <v>57.88</v>
      </c>
      <c r="CM66" s="117">
        <f t="shared" si="897"/>
        <v>396.76740000000001</v>
      </c>
      <c r="CN66" s="98">
        <f t="shared" si="898"/>
        <v>5554.74</v>
      </c>
      <c r="CO66" s="98"/>
      <c r="CP66" s="118"/>
      <c r="CQ66" s="119">
        <f t="shared" si="899"/>
        <v>0.60097999999999996</v>
      </c>
      <c r="CR66" s="231">
        <f t="shared" si="900"/>
        <v>0</v>
      </c>
      <c r="CS66" s="119" t="e">
        <f>CR66/CR58</f>
        <v>#DIV/0!</v>
      </c>
      <c r="CT66" s="98" t="e">
        <f>CT58*CS66</f>
        <v>#DIV/0!</v>
      </c>
      <c r="CU66" s="116">
        <f t="shared" si="901"/>
        <v>0</v>
      </c>
      <c r="CV66" s="90">
        <f>CV58</f>
        <v>0</v>
      </c>
      <c r="CW66" s="117">
        <f t="shared" si="902"/>
        <v>0</v>
      </c>
      <c r="CX66" s="98">
        <f t="shared" si="903"/>
        <v>0</v>
      </c>
      <c r="CY66" s="98"/>
      <c r="CZ66" s="118"/>
      <c r="DA66" s="119">
        <f t="shared" si="904"/>
        <v>0</v>
      </c>
      <c r="DB66" s="231">
        <f t="shared" si="905"/>
        <v>0</v>
      </c>
      <c r="DC66" s="119">
        <f>DB66/DB58</f>
        <v>0</v>
      </c>
      <c r="DD66" s="98">
        <f>DD58*DC66</f>
        <v>0</v>
      </c>
      <c r="DE66" s="116">
        <f t="shared" si="906"/>
        <v>0</v>
      </c>
      <c r="DF66" s="90">
        <f>DF58</f>
        <v>57.88</v>
      </c>
      <c r="DG66" s="117">
        <f t="shared" si="907"/>
        <v>0</v>
      </c>
      <c r="DH66" s="98">
        <f t="shared" si="908"/>
        <v>0</v>
      </c>
      <c r="DI66" s="98"/>
      <c r="DJ66" s="118"/>
      <c r="DK66" s="119">
        <f t="shared" si="909"/>
        <v>0</v>
      </c>
      <c r="DL66" s="231">
        <f t="shared" si="910"/>
        <v>40</v>
      </c>
      <c r="DM66" s="119">
        <f>DL66/DL58</f>
        <v>0.14652000000000001</v>
      </c>
      <c r="DN66" s="98">
        <f>DN58*DM66</f>
        <v>477.66</v>
      </c>
      <c r="DO66" s="116">
        <f t="shared" si="911"/>
        <v>11.9415</v>
      </c>
      <c r="DP66" s="90">
        <f>DP58</f>
        <v>57.88</v>
      </c>
      <c r="DQ66" s="117">
        <f t="shared" si="912"/>
        <v>691.17402000000004</v>
      </c>
      <c r="DR66" s="98">
        <f t="shared" si="913"/>
        <v>27646.959999999999</v>
      </c>
      <c r="DS66" s="98"/>
      <c r="DT66" s="118"/>
      <c r="DU66" s="119">
        <f t="shared" si="914"/>
        <v>1.04691</v>
      </c>
      <c r="DV66" s="231">
        <f t="shared" si="915"/>
        <v>0</v>
      </c>
      <c r="DW66" s="119">
        <f>DV66/DV58</f>
        <v>0</v>
      </c>
      <c r="DX66" s="98">
        <f>DX58*DW66</f>
        <v>0</v>
      </c>
      <c r="DY66" s="116">
        <f t="shared" si="916"/>
        <v>0</v>
      </c>
      <c r="DZ66" s="90">
        <f>DZ58</f>
        <v>57.88</v>
      </c>
      <c r="EA66" s="117">
        <f t="shared" si="917"/>
        <v>0</v>
      </c>
      <c r="EB66" s="98">
        <f t="shared" si="918"/>
        <v>0</v>
      </c>
      <c r="EC66" s="98"/>
      <c r="ED66" s="118"/>
      <c r="EE66" s="119">
        <f t="shared" si="919"/>
        <v>0</v>
      </c>
      <c r="EF66" s="231">
        <f t="shared" si="920"/>
        <v>51</v>
      </c>
      <c r="EG66" s="119">
        <f>EF66/EF58</f>
        <v>1</v>
      </c>
      <c r="EH66" s="98">
        <f>EH58*EG66</f>
        <v>750</v>
      </c>
      <c r="EI66" s="116">
        <f t="shared" si="921"/>
        <v>14.70588235</v>
      </c>
      <c r="EJ66" s="90">
        <f>EJ58</f>
        <v>57.88</v>
      </c>
      <c r="EK66" s="117">
        <f t="shared" si="922"/>
        <v>851.17646999999999</v>
      </c>
      <c r="EL66" s="98">
        <f t="shared" si="923"/>
        <v>43410</v>
      </c>
      <c r="EM66" s="98"/>
      <c r="EN66" s="118"/>
      <c r="EO66" s="119">
        <f t="shared" si="924"/>
        <v>1.2892699999999999</v>
      </c>
      <c r="EP66" s="231">
        <f t="shared" si="925"/>
        <v>0</v>
      </c>
      <c r="EQ66" s="119">
        <f>EP66/EP58</f>
        <v>0</v>
      </c>
      <c r="ER66" s="98">
        <f>ER58*EQ66</f>
        <v>0</v>
      </c>
      <c r="ES66" s="116">
        <f t="shared" si="926"/>
        <v>0</v>
      </c>
      <c r="ET66" s="90">
        <f>ET58</f>
        <v>57.88</v>
      </c>
      <c r="EU66" s="117">
        <f t="shared" si="927"/>
        <v>0</v>
      </c>
      <c r="EV66" s="98">
        <f t="shared" si="928"/>
        <v>0</v>
      </c>
      <c r="EW66" s="98"/>
      <c r="EX66" s="118"/>
      <c r="EY66" s="119">
        <f t="shared" si="929"/>
        <v>0</v>
      </c>
      <c r="EZ66" s="231">
        <f t="shared" si="930"/>
        <v>0</v>
      </c>
      <c r="FA66" s="119">
        <f>EZ66/EZ58</f>
        <v>0</v>
      </c>
      <c r="FB66" s="98">
        <f>FB58*FA66</f>
        <v>0</v>
      </c>
      <c r="FC66" s="116">
        <f t="shared" si="931"/>
        <v>0</v>
      </c>
      <c r="FD66" s="90">
        <f>FD58</f>
        <v>57.88</v>
      </c>
      <c r="FE66" s="117">
        <f t="shared" si="932"/>
        <v>0</v>
      </c>
      <c r="FF66" s="98">
        <f t="shared" si="933"/>
        <v>0</v>
      </c>
      <c r="FG66" s="98"/>
      <c r="FH66" s="118"/>
      <c r="FI66" s="119">
        <f t="shared" si="934"/>
        <v>0</v>
      </c>
      <c r="FJ66" s="231">
        <f t="shared" si="935"/>
        <v>0</v>
      </c>
      <c r="FK66" s="119">
        <f>FJ66/FJ58</f>
        <v>0</v>
      </c>
      <c r="FL66" s="98">
        <f>FL58*FK66</f>
        <v>0</v>
      </c>
      <c r="FM66" s="116">
        <f t="shared" si="936"/>
        <v>0</v>
      </c>
      <c r="FN66" s="90">
        <f>FN58</f>
        <v>57.88</v>
      </c>
      <c r="FO66" s="117">
        <f t="shared" si="937"/>
        <v>0</v>
      </c>
      <c r="FP66" s="98">
        <f t="shared" si="938"/>
        <v>0</v>
      </c>
      <c r="FQ66" s="98"/>
      <c r="FR66" s="118"/>
      <c r="FS66" s="119">
        <f t="shared" si="939"/>
        <v>0</v>
      </c>
      <c r="FT66" s="231">
        <f t="shared" si="940"/>
        <v>0</v>
      </c>
      <c r="FU66" s="119">
        <f>FT66/FT58</f>
        <v>0</v>
      </c>
      <c r="FV66" s="98">
        <f>FV58*FU66</f>
        <v>0</v>
      </c>
      <c r="FW66" s="116">
        <f t="shared" si="941"/>
        <v>0</v>
      </c>
      <c r="FX66" s="90">
        <f>FX58</f>
        <v>57.88</v>
      </c>
      <c r="FY66" s="117">
        <f t="shared" si="942"/>
        <v>0</v>
      </c>
      <c r="FZ66" s="98">
        <f t="shared" si="943"/>
        <v>0</v>
      </c>
      <c r="GA66" s="98"/>
      <c r="GB66" s="118"/>
      <c r="GC66" s="119">
        <f t="shared" si="944"/>
        <v>0</v>
      </c>
      <c r="GD66" s="231">
        <f t="shared" si="945"/>
        <v>0</v>
      </c>
      <c r="GE66" s="119">
        <f>GD66/GD58</f>
        <v>0</v>
      </c>
      <c r="GF66" s="98">
        <f>GF58*GE66</f>
        <v>0</v>
      </c>
      <c r="GG66" s="116">
        <f t="shared" si="946"/>
        <v>0</v>
      </c>
      <c r="GH66" s="90">
        <f>GH58</f>
        <v>57.88</v>
      </c>
      <c r="GI66" s="117">
        <f t="shared" si="947"/>
        <v>0</v>
      </c>
      <c r="GJ66" s="98">
        <f t="shared" si="948"/>
        <v>0</v>
      </c>
      <c r="GK66" s="98"/>
      <c r="GL66" s="118"/>
      <c r="GM66" s="119">
        <f t="shared" si="949"/>
        <v>0</v>
      </c>
      <c r="GN66" s="231">
        <f t="shared" si="950"/>
        <v>0</v>
      </c>
      <c r="GO66" s="119">
        <f>GN66/GN58</f>
        <v>0</v>
      </c>
      <c r="GP66" s="98">
        <f>GP58*GO66</f>
        <v>0</v>
      </c>
      <c r="GQ66" s="116">
        <f t="shared" si="951"/>
        <v>0</v>
      </c>
      <c r="GR66" s="90">
        <f>GR58</f>
        <v>57.88</v>
      </c>
      <c r="GS66" s="117">
        <f t="shared" si="952"/>
        <v>0</v>
      </c>
      <c r="GT66" s="98">
        <f t="shared" si="953"/>
        <v>0</v>
      </c>
      <c r="GU66" s="98"/>
      <c r="GV66" s="118"/>
      <c r="GW66" s="119">
        <f t="shared" si="954"/>
        <v>0</v>
      </c>
      <c r="GX66" s="231">
        <f t="shared" si="955"/>
        <v>95</v>
      </c>
      <c r="GY66" s="119">
        <f>GX66/GX58</f>
        <v>1</v>
      </c>
      <c r="GZ66" s="98">
        <f>GZ58*GY66</f>
        <v>1240</v>
      </c>
      <c r="HA66" s="116">
        <f t="shared" si="956"/>
        <v>13.05263158</v>
      </c>
      <c r="HB66" s="90">
        <f>HB58</f>
        <v>57.88</v>
      </c>
      <c r="HC66" s="117">
        <f t="shared" si="957"/>
        <v>755.48631999999998</v>
      </c>
      <c r="HD66" s="98">
        <f t="shared" si="958"/>
        <v>71771.199999999997</v>
      </c>
      <c r="HE66" s="98"/>
      <c r="HF66" s="118"/>
      <c r="HG66" s="119">
        <f t="shared" si="959"/>
        <v>1.1443300000000001</v>
      </c>
      <c r="HH66" s="231">
        <f t="shared" si="960"/>
        <v>0</v>
      </c>
      <c r="HI66" s="119">
        <f>HH66/HH58</f>
        <v>0</v>
      </c>
      <c r="HJ66" s="98">
        <f>HJ58*HI66</f>
        <v>0</v>
      </c>
      <c r="HK66" s="116">
        <f t="shared" si="961"/>
        <v>0</v>
      </c>
      <c r="HL66" s="90">
        <f>HL58</f>
        <v>57.88</v>
      </c>
      <c r="HM66" s="117">
        <f t="shared" si="962"/>
        <v>0</v>
      </c>
      <c r="HN66" s="98">
        <f t="shared" si="963"/>
        <v>0</v>
      </c>
      <c r="HO66" s="98"/>
      <c r="HP66" s="118"/>
      <c r="HQ66" s="119">
        <f t="shared" si="964"/>
        <v>0</v>
      </c>
      <c r="HR66" s="231">
        <f t="shared" si="965"/>
        <v>10</v>
      </c>
      <c r="HS66" s="119">
        <f>HR66/HR58</f>
        <v>3.61E-2</v>
      </c>
      <c r="HT66" s="98">
        <f>HT58*HS66</f>
        <v>58.48</v>
      </c>
      <c r="HU66" s="116">
        <f t="shared" si="966"/>
        <v>5.8479999999999999</v>
      </c>
      <c r="HV66" s="90">
        <f>HV58</f>
        <v>57.88</v>
      </c>
      <c r="HW66" s="117">
        <f t="shared" si="967"/>
        <v>338.48223999999999</v>
      </c>
      <c r="HX66" s="98">
        <f t="shared" si="968"/>
        <v>3384.82</v>
      </c>
      <c r="HY66" s="98"/>
      <c r="HZ66" s="118"/>
      <c r="IA66" s="119">
        <f t="shared" si="969"/>
        <v>0.51270000000000004</v>
      </c>
      <c r="IB66" s="231">
        <f t="shared" si="970"/>
        <v>0</v>
      </c>
      <c r="IC66" s="119">
        <f>IB66/IB58</f>
        <v>0</v>
      </c>
      <c r="ID66" s="98">
        <f>ID58*IC66</f>
        <v>0</v>
      </c>
      <c r="IE66" s="116">
        <f t="shared" si="971"/>
        <v>0</v>
      </c>
      <c r="IF66" s="90">
        <f>IF58</f>
        <v>57.88</v>
      </c>
      <c r="IG66" s="117">
        <f t="shared" si="972"/>
        <v>0</v>
      </c>
      <c r="IH66" s="98">
        <f t="shared" si="973"/>
        <v>0</v>
      </c>
      <c r="II66" s="98"/>
      <c r="IJ66" s="118"/>
      <c r="IK66" s="119">
        <f t="shared" si="974"/>
        <v>0</v>
      </c>
      <c r="IL66" s="231">
        <f t="shared" si="975"/>
        <v>23</v>
      </c>
      <c r="IM66" s="119">
        <f>IL66/IL58</f>
        <v>0.14374999999999999</v>
      </c>
      <c r="IN66" s="98">
        <f>IN58*IM66</f>
        <v>248.69</v>
      </c>
      <c r="IO66" s="116">
        <f t="shared" si="976"/>
        <v>10.8126087</v>
      </c>
      <c r="IP66" s="90">
        <f>IP58</f>
        <v>57.88</v>
      </c>
      <c r="IQ66" s="117">
        <f t="shared" si="977"/>
        <v>625.83379000000002</v>
      </c>
      <c r="IR66" s="98">
        <f t="shared" si="978"/>
        <v>14394.18</v>
      </c>
      <c r="IS66" s="98"/>
      <c r="IT66" s="118"/>
      <c r="IU66" s="119">
        <f t="shared" si="979"/>
        <v>0.94794</v>
      </c>
      <c r="IV66" s="231">
        <f t="shared" si="980"/>
        <v>0</v>
      </c>
      <c r="IW66" s="119">
        <f>IV66/IV58</f>
        <v>0</v>
      </c>
      <c r="IX66" s="98">
        <f>IX58*IW66</f>
        <v>0</v>
      </c>
      <c r="IY66" s="116">
        <f t="shared" si="981"/>
        <v>0</v>
      </c>
      <c r="IZ66" s="90">
        <f>IZ58</f>
        <v>57.88</v>
      </c>
      <c r="JA66" s="117">
        <f t="shared" si="982"/>
        <v>0</v>
      </c>
      <c r="JB66" s="98">
        <f t="shared" si="983"/>
        <v>0</v>
      </c>
      <c r="JC66" s="98"/>
      <c r="JD66" s="118"/>
      <c r="JE66" s="119">
        <f t="shared" si="984"/>
        <v>0</v>
      </c>
      <c r="JF66" s="231">
        <f t="shared" si="985"/>
        <v>0</v>
      </c>
      <c r="JG66" s="119">
        <f>JF66/JF58</f>
        <v>0</v>
      </c>
      <c r="JH66" s="98">
        <f>JH58*JG66</f>
        <v>0</v>
      </c>
      <c r="JI66" s="116">
        <f t="shared" si="986"/>
        <v>0</v>
      </c>
      <c r="JJ66" s="90">
        <f>JJ58</f>
        <v>57.88</v>
      </c>
      <c r="JK66" s="117">
        <f t="shared" si="987"/>
        <v>0</v>
      </c>
      <c r="JL66" s="98">
        <f t="shared" si="988"/>
        <v>0</v>
      </c>
      <c r="JM66" s="98"/>
      <c r="JN66" s="118"/>
      <c r="JO66" s="119">
        <f t="shared" si="989"/>
        <v>0</v>
      </c>
      <c r="JP66" s="231">
        <f t="shared" si="990"/>
        <v>36</v>
      </c>
      <c r="JQ66" s="119">
        <f>JP66/JP58</f>
        <v>0.13235</v>
      </c>
      <c r="JR66" s="98">
        <f>JR58*JQ66</f>
        <v>492.34</v>
      </c>
      <c r="JS66" s="116">
        <f t="shared" si="991"/>
        <v>13.676111110000001</v>
      </c>
      <c r="JT66" s="90">
        <f>JT58</f>
        <v>57.88</v>
      </c>
      <c r="JU66" s="117">
        <f t="shared" si="992"/>
        <v>791.57330999999999</v>
      </c>
      <c r="JV66" s="98">
        <f t="shared" si="993"/>
        <v>28496.639999999999</v>
      </c>
      <c r="JW66" s="98"/>
      <c r="JX66" s="118"/>
      <c r="JY66" s="119">
        <f t="shared" si="994"/>
        <v>1.19899</v>
      </c>
      <c r="JZ66" s="231">
        <f t="shared" si="995"/>
        <v>0</v>
      </c>
      <c r="KA66" s="119" t="e">
        <f>JZ66/JZ58</f>
        <v>#DIV/0!</v>
      </c>
      <c r="KB66" s="98" t="e">
        <f>KB58*KA66</f>
        <v>#DIV/0!</v>
      </c>
      <c r="KC66" s="116">
        <f t="shared" si="996"/>
        <v>0</v>
      </c>
      <c r="KD66" s="90">
        <f>KD58</f>
        <v>0</v>
      </c>
      <c r="KE66" s="117">
        <f t="shared" si="997"/>
        <v>0</v>
      </c>
      <c r="KF66" s="98">
        <f t="shared" si="998"/>
        <v>0</v>
      </c>
      <c r="KG66" s="98"/>
      <c r="KH66" s="118"/>
      <c r="KI66" s="119">
        <f t="shared" si="999"/>
        <v>0</v>
      </c>
      <c r="KJ66" s="231">
        <f t="shared" si="1000"/>
        <v>15</v>
      </c>
      <c r="KK66" s="119">
        <f>KJ66/KJ58</f>
        <v>9.2020000000000005E-2</v>
      </c>
      <c r="KL66" s="98">
        <f>KL58*KK66</f>
        <v>220.85</v>
      </c>
      <c r="KM66" s="116">
        <f t="shared" si="1001"/>
        <v>14.723333330000001</v>
      </c>
      <c r="KN66" s="90">
        <f>KN58</f>
        <v>57.88</v>
      </c>
      <c r="KO66" s="117">
        <f t="shared" si="1002"/>
        <v>852.18652999999995</v>
      </c>
      <c r="KP66" s="98">
        <f t="shared" si="1003"/>
        <v>12782.8</v>
      </c>
      <c r="KQ66" s="98"/>
      <c r="KR66" s="118"/>
      <c r="KS66" s="119">
        <f t="shared" si="1004"/>
        <v>1.2907999999999999</v>
      </c>
      <c r="KT66" s="231">
        <f t="shared" si="1005"/>
        <v>29</v>
      </c>
      <c r="KU66" s="119">
        <f>KT66/KT58</f>
        <v>8.455E-2</v>
      </c>
      <c r="KV66" s="98">
        <f>KV58*KU66</f>
        <v>355.28</v>
      </c>
      <c r="KW66" s="116">
        <f t="shared" si="1006"/>
        <v>12.25103448</v>
      </c>
      <c r="KX66" s="90">
        <f>KX58</f>
        <v>57.88</v>
      </c>
      <c r="KY66" s="117">
        <f t="shared" si="1007"/>
        <v>709.08987999999999</v>
      </c>
      <c r="KZ66" s="98">
        <f t="shared" si="1008"/>
        <v>20563.61</v>
      </c>
      <c r="LA66" s="98"/>
      <c r="LB66" s="118"/>
      <c r="LC66" s="119">
        <f t="shared" si="1009"/>
        <v>1.0740499999999999</v>
      </c>
      <c r="LD66" s="231">
        <f t="shared" si="1010"/>
        <v>16</v>
      </c>
      <c r="LE66" s="119">
        <f>LD66/LD58</f>
        <v>5.5939999999999997E-2</v>
      </c>
      <c r="LF66" s="98">
        <f>LF58*LE66</f>
        <v>162.22999999999999</v>
      </c>
      <c r="LG66" s="116">
        <f t="shared" si="1011"/>
        <v>10.139374999999999</v>
      </c>
      <c r="LH66" s="90">
        <f>LH58</f>
        <v>57.88</v>
      </c>
      <c r="LI66" s="117">
        <f t="shared" si="1012"/>
        <v>586.86703</v>
      </c>
      <c r="LJ66" s="98">
        <f t="shared" si="1013"/>
        <v>9389.8700000000008</v>
      </c>
      <c r="LK66" s="98"/>
      <c r="LL66" s="118"/>
      <c r="LM66" s="119">
        <f t="shared" si="1014"/>
        <v>0.88892000000000004</v>
      </c>
      <c r="LN66" s="231">
        <f t="shared" si="1015"/>
        <v>0</v>
      </c>
      <c r="LO66" s="119">
        <f>LN66/LN58</f>
        <v>0</v>
      </c>
      <c r="LP66" s="98">
        <f>LP58*LO66</f>
        <v>0</v>
      </c>
      <c r="LQ66" s="116">
        <f t="shared" si="1016"/>
        <v>0</v>
      </c>
      <c r="LR66" s="90">
        <f>LR58</f>
        <v>57.88</v>
      </c>
      <c r="LS66" s="117">
        <f t="shared" si="1017"/>
        <v>0</v>
      </c>
      <c r="LT66" s="98">
        <f t="shared" si="1018"/>
        <v>0</v>
      </c>
      <c r="LU66" s="98"/>
      <c r="LV66" s="118"/>
      <c r="LW66" s="119">
        <f t="shared" si="1019"/>
        <v>0</v>
      </c>
      <c r="LX66" s="231">
        <f t="shared" si="1020"/>
        <v>14</v>
      </c>
      <c r="LY66" s="119">
        <f>LX66/LX58</f>
        <v>0.12069000000000001</v>
      </c>
      <c r="LZ66" s="98">
        <f>LZ58*LY66</f>
        <v>84.48</v>
      </c>
      <c r="MA66" s="116">
        <f t="shared" si="1021"/>
        <v>6.0342857099999998</v>
      </c>
      <c r="MB66" s="90">
        <f>MB58</f>
        <v>57.88</v>
      </c>
      <c r="MC66" s="117">
        <f t="shared" si="1022"/>
        <v>349.26445999999999</v>
      </c>
      <c r="MD66" s="98">
        <f t="shared" si="1023"/>
        <v>4889.7</v>
      </c>
      <c r="ME66" s="98"/>
      <c r="MF66" s="118"/>
      <c r="MG66" s="119">
        <f t="shared" si="1024"/>
        <v>0.52903</v>
      </c>
      <c r="MH66" s="231">
        <f t="shared" si="1025"/>
        <v>14</v>
      </c>
      <c r="MI66" s="119">
        <f>MH66/MH58</f>
        <v>9.6549999999999997E-2</v>
      </c>
      <c r="MJ66" s="98">
        <f>MJ58*MI66</f>
        <v>218.2</v>
      </c>
      <c r="MK66" s="116">
        <f t="shared" si="1026"/>
        <v>15.58571429</v>
      </c>
      <c r="ML66" s="90">
        <f>ML58</f>
        <v>57.88</v>
      </c>
      <c r="MM66" s="117">
        <f t="shared" si="1027"/>
        <v>902.10113999999999</v>
      </c>
      <c r="MN66" s="98">
        <f t="shared" si="1028"/>
        <v>12629.42</v>
      </c>
      <c r="MO66" s="98"/>
      <c r="MP66" s="118"/>
      <c r="MQ66" s="119">
        <f t="shared" si="1029"/>
        <v>1.3664000000000001</v>
      </c>
      <c r="MR66" s="231">
        <f t="shared" si="1030"/>
        <v>63</v>
      </c>
      <c r="MS66" s="119">
        <f>MR66/MR58</f>
        <v>0.20064000000000001</v>
      </c>
      <c r="MT66" s="98">
        <f>MT58*MS66</f>
        <v>692.21</v>
      </c>
      <c r="MU66" s="116">
        <f t="shared" si="1031"/>
        <v>10.98746032</v>
      </c>
      <c r="MV66" s="90">
        <f>MV58</f>
        <v>57.88</v>
      </c>
      <c r="MW66" s="117">
        <f t="shared" si="1032"/>
        <v>635.95420000000001</v>
      </c>
      <c r="MX66" s="98">
        <f t="shared" si="1033"/>
        <v>40065.11</v>
      </c>
      <c r="MY66" s="98"/>
      <c r="MZ66" s="118"/>
      <c r="NA66" s="119">
        <f t="shared" si="1034"/>
        <v>0.96326999999999996</v>
      </c>
      <c r="NB66" s="231">
        <f t="shared" si="1035"/>
        <v>28</v>
      </c>
      <c r="NC66" s="119">
        <f>NB66/NB58</f>
        <v>0.27722999999999998</v>
      </c>
      <c r="ND66" s="98">
        <f>ND58*NC66</f>
        <v>446.34</v>
      </c>
      <c r="NE66" s="116">
        <f t="shared" si="1036"/>
        <v>15.940714290000001</v>
      </c>
      <c r="NF66" s="90">
        <f>NF58</f>
        <v>57.88</v>
      </c>
      <c r="NG66" s="117">
        <f t="shared" si="1037"/>
        <v>922.64854000000003</v>
      </c>
      <c r="NH66" s="98">
        <f t="shared" si="1038"/>
        <v>25834.16</v>
      </c>
      <c r="NI66" s="98"/>
      <c r="NJ66" s="118"/>
      <c r="NK66" s="119">
        <f t="shared" si="1039"/>
        <v>1.3975299999999999</v>
      </c>
      <c r="NL66" s="231">
        <f t="shared" si="1040"/>
        <v>18</v>
      </c>
      <c r="NM66" s="119">
        <f>NL66/NL58</f>
        <v>0.11765</v>
      </c>
      <c r="NN66" s="98">
        <f>NN58*NM66</f>
        <v>143.53</v>
      </c>
      <c r="NO66" s="116">
        <f t="shared" si="1041"/>
        <v>7.9738888899999996</v>
      </c>
      <c r="NP66" s="90">
        <f>NP58</f>
        <v>57.88</v>
      </c>
      <c r="NQ66" s="117">
        <f t="shared" si="1042"/>
        <v>461.52868999999998</v>
      </c>
      <c r="NR66" s="98">
        <f t="shared" si="1043"/>
        <v>8307.52</v>
      </c>
      <c r="NS66" s="98"/>
      <c r="NT66" s="118"/>
      <c r="NU66" s="119">
        <f t="shared" si="1044"/>
        <v>0.69906999999999997</v>
      </c>
      <c r="NV66" s="231">
        <f t="shared" si="1045"/>
        <v>47</v>
      </c>
      <c r="NW66" s="119">
        <f>NV66/NV58</f>
        <v>9.7509999999999999E-2</v>
      </c>
      <c r="NX66" s="98">
        <f>NX58*NW66</f>
        <v>475.85</v>
      </c>
      <c r="NY66" s="116">
        <f t="shared" si="1046"/>
        <v>10.124468090000001</v>
      </c>
      <c r="NZ66" s="90">
        <f>NZ58</f>
        <v>57.88</v>
      </c>
      <c r="OA66" s="117">
        <f t="shared" si="1047"/>
        <v>586.00420999999994</v>
      </c>
      <c r="OB66" s="98">
        <f t="shared" si="1048"/>
        <v>27542.2</v>
      </c>
      <c r="OC66" s="98"/>
      <c r="OD66" s="118"/>
      <c r="OE66" s="119">
        <f t="shared" si="1049"/>
        <v>0.88761000000000001</v>
      </c>
      <c r="OF66" s="231">
        <f t="shared" si="1050"/>
        <v>0</v>
      </c>
      <c r="OG66" s="119">
        <f>OF66/OF58</f>
        <v>0</v>
      </c>
      <c r="OH66" s="98">
        <f>OH58*OG66</f>
        <v>0</v>
      </c>
      <c r="OI66" s="116">
        <f t="shared" si="1051"/>
        <v>0</v>
      </c>
      <c r="OJ66" s="90">
        <f>OJ58</f>
        <v>57.88</v>
      </c>
      <c r="OK66" s="117">
        <f t="shared" si="1052"/>
        <v>0</v>
      </c>
      <c r="OL66" s="98">
        <f t="shared" si="1053"/>
        <v>0</v>
      </c>
      <c r="OM66" s="98"/>
      <c r="ON66" s="118"/>
      <c r="OO66" s="119">
        <f t="shared" si="1054"/>
        <v>0</v>
      </c>
      <c r="OP66" s="231">
        <f t="shared" si="1055"/>
        <v>0</v>
      </c>
      <c r="OQ66" s="119">
        <f>OP66/OP58</f>
        <v>0</v>
      </c>
      <c r="OR66" s="98">
        <f>OR58*OQ66</f>
        <v>0</v>
      </c>
      <c r="OS66" s="116">
        <f t="shared" si="1056"/>
        <v>0</v>
      </c>
      <c r="OT66" s="90">
        <f>OT58</f>
        <v>57.88</v>
      </c>
      <c r="OU66" s="117">
        <f t="shared" si="1057"/>
        <v>0</v>
      </c>
      <c r="OV66" s="98">
        <f t="shared" si="1058"/>
        <v>0</v>
      </c>
      <c r="OW66" s="98"/>
      <c r="OX66" s="118"/>
      <c r="OY66" s="119">
        <f t="shared" si="1059"/>
        <v>0</v>
      </c>
      <c r="OZ66" s="231">
        <f t="shared" si="1060"/>
        <v>0</v>
      </c>
      <c r="PA66" s="119">
        <f>OZ66/OZ58</f>
        <v>0</v>
      </c>
      <c r="PB66" s="98">
        <f>PB58*PA66</f>
        <v>0</v>
      </c>
      <c r="PC66" s="116">
        <f t="shared" si="1061"/>
        <v>0</v>
      </c>
      <c r="PD66" s="90">
        <f>PD58</f>
        <v>57.88</v>
      </c>
      <c r="PE66" s="117">
        <f t="shared" si="1062"/>
        <v>0</v>
      </c>
      <c r="PF66" s="98">
        <f t="shared" si="1063"/>
        <v>0</v>
      </c>
      <c r="PG66" s="98"/>
      <c r="PH66" s="118"/>
      <c r="PI66" s="119">
        <f t="shared" si="1064"/>
        <v>0</v>
      </c>
      <c r="PJ66" s="231">
        <f t="shared" si="1065"/>
        <v>0</v>
      </c>
      <c r="PK66" s="119">
        <f>PJ66/PJ58</f>
        <v>0</v>
      </c>
      <c r="PL66" s="98">
        <f>PL58*PK66</f>
        <v>0</v>
      </c>
      <c r="PM66" s="116">
        <f t="shared" si="1066"/>
        <v>0</v>
      </c>
      <c r="PN66" s="90">
        <f>PN58</f>
        <v>57.88</v>
      </c>
      <c r="PO66" s="117">
        <f t="shared" si="1067"/>
        <v>0</v>
      </c>
      <c r="PP66" s="98">
        <f t="shared" si="1068"/>
        <v>0</v>
      </c>
      <c r="PQ66" s="98"/>
      <c r="PR66" s="118"/>
      <c r="PS66" s="119">
        <f t="shared" si="1069"/>
        <v>0</v>
      </c>
      <c r="PT66" s="231">
        <f t="shared" si="1070"/>
        <v>0</v>
      </c>
      <c r="PU66" s="119">
        <f>PT66/PT58</f>
        <v>0</v>
      </c>
      <c r="PV66" s="98">
        <f>PV58*PU66</f>
        <v>0</v>
      </c>
      <c r="PW66" s="116">
        <f t="shared" si="1071"/>
        <v>0</v>
      </c>
      <c r="PX66" s="90">
        <f>PX58</f>
        <v>57.88</v>
      </c>
      <c r="PY66" s="117">
        <f t="shared" si="1072"/>
        <v>0</v>
      </c>
      <c r="PZ66" s="98">
        <f t="shared" si="1073"/>
        <v>0</v>
      </c>
      <c r="QA66" s="98"/>
      <c r="QB66" s="118"/>
      <c r="QC66" s="119">
        <f t="shared" si="1074"/>
        <v>0</v>
      </c>
      <c r="QD66" s="231">
        <f t="shared" si="1075"/>
        <v>0</v>
      </c>
      <c r="QE66" s="119" t="e">
        <f>QD66/QD58</f>
        <v>#DIV/0!</v>
      </c>
      <c r="QF66" s="98" t="e">
        <f>QF58*QE66</f>
        <v>#DIV/0!</v>
      </c>
      <c r="QG66" s="116">
        <f t="shared" si="1076"/>
        <v>0</v>
      </c>
      <c r="QH66" s="90">
        <f>QH58</f>
        <v>0</v>
      </c>
      <c r="QI66" s="117">
        <f t="shared" si="1077"/>
        <v>0</v>
      </c>
      <c r="QJ66" s="98">
        <f t="shared" si="1078"/>
        <v>0</v>
      </c>
      <c r="QK66" s="98"/>
      <c r="QL66" s="118"/>
      <c r="QM66" s="119">
        <f t="shared" si="1079"/>
        <v>0</v>
      </c>
      <c r="QN66" s="231">
        <f t="shared" si="1080"/>
        <v>0</v>
      </c>
      <c r="QO66" s="119">
        <f>QN66/QN58</f>
        <v>0</v>
      </c>
      <c r="QP66" s="98">
        <f>QP58*QO66</f>
        <v>0</v>
      </c>
      <c r="QQ66" s="116">
        <f t="shared" si="1081"/>
        <v>0</v>
      </c>
      <c r="QR66" s="90">
        <f>QR58</f>
        <v>57.88</v>
      </c>
      <c r="QS66" s="117">
        <f t="shared" si="1082"/>
        <v>0</v>
      </c>
      <c r="QT66" s="98">
        <f t="shared" si="1083"/>
        <v>0</v>
      </c>
      <c r="QU66" s="98"/>
      <c r="QV66" s="118"/>
      <c r="QW66" s="119">
        <f t="shared" si="1084"/>
        <v>0</v>
      </c>
      <c r="QX66" s="231">
        <f t="shared" si="1085"/>
        <v>0</v>
      </c>
      <c r="QY66" s="119">
        <f>QX66/QX58</f>
        <v>0</v>
      </c>
      <c r="QZ66" s="98">
        <f>QZ58*QY66</f>
        <v>0</v>
      </c>
      <c r="RA66" s="116">
        <f t="shared" si="1086"/>
        <v>0</v>
      </c>
      <c r="RB66" s="90">
        <f>RB58</f>
        <v>57.88</v>
      </c>
      <c r="RC66" s="117">
        <f t="shared" si="1087"/>
        <v>0</v>
      </c>
      <c r="RD66" s="98">
        <f t="shared" si="1088"/>
        <v>0</v>
      </c>
      <c r="RE66" s="98"/>
      <c r="RF66" s="118"/>
      <c r="RG66" s="119">
        <f t="shared" si="1089"/>
        <v>0</v>
      </c>
      <c r="RH66" s="231">
        <f t="shared" si="1090"/>
        <v>0</v>
      </c>
      <c r="RI66" s="119">
        <f>RH66/RH58</f>
        <v>0</v>
      </c>
      <c r="RJ66" s="98">
        <f>RJ58*RI66</f>
        <v>0</v>
      </c>
      <c r="RK66" s="116">
        <f t="shared" si="1091"/>
        <v>0</v>
      </c>
      <c r="RL66" s="90">
        <f>RL58</f>
        <v>57.88</v>
      </c>
      <c r="RM66" s="117">
        <f t="shared" si="1092"/>
        <v>0</v>
      </c>
      <c r="RN66" s="98">
        <f t="shared" si="1093"/>
        <v>0</v>
      </c>
      <c r="RO66" s="98"/>
      <c r="RP66" s="118"/>
      <c r="RQ66" s="119">
        <f t="shared" si="1094"/>
        <v>0</v>
      </c>
      <c r="RR66" s="231">
        <f t="shared" si="1095"/>
        <v>0</v>
      </c>
      <c r="RS66" s="119">
        <f>RR66/RR58</f>
        <v>0</v>
      </c>
      <c r="RT66" s="98">
        <f>RT58*RS66</f>
        <v>0</v>
      </c>
      <c r="RU66" s="116">
        <f t="shared" si="1096"/>
        <v>0</v>
      </c>
      <c r="RV66" s="90">
        <f>RV58</f>
        <v>57.88</v>
      </c>
      <c r="RW66" s="117">
        <f t="shared" si="1097"/>
        <v>0</v>
      </c>
      <c r="RX66" s="98">
        <f t="shared" si="1098"/>
        <v>0</v>
      </c>
      <c r="RY66" s="98"/>
      <c r="RZ66" s="118"/>
      <c r="SA66" s="119">
        <f t="shared" si="1099"/>
        <v>0</v>
      </c>
      <c r="SB66" s="231">
        <f t="shared" si="1100"/>
        <v>55</v>
      </c>
      <c r="SC66" s="119">
        <f>SB66/SB58</f>
        <v>0.1532</v>
      </c>
      <c r="SD66" s="98">
        <f>SD58*SC66</f>
        <v>819.62</v>
      </c>
      <c r="SE66" s="116">
        <f t="shared" si="1101"/>
        <v>14.902181819999999</v>
      </c>
      <c r="SF66" s="90">
        <f>SF58</f>
        <v>57.88</v>
      </c>
      <c r="SG66" s="117">
        <f t="shared" si="1102"/>
        <v>862.53827999999999</v>
      </c>
      <c r="SH66" s="98">
        <f t="shared" si="1103"/>
        <v>47439.61</v>
      </c>
      <c r="SI66" s="98"/>
      <c r="SJ66" s="118"/>
      <c r="SK66" s="119">
        <f t="shared" si="1104"/>
        <v>1.3064800000000001</v>
      </c>
      <c r="SL66" s="231">
        <f t="shared" si="1105"/>
        <v>0</v>
      </c>
      <c r="SM66" s="119">
        <f>SL66/SL58</f>
        <v>0</v>
      </c>
      <c r="SN66" s="98">
        <f>SN58*SM66</f>
        <v>0</v>
      </c>
      <c r="SO66" s="116">
        <f t="shared" si="1106"/>
        <v>0</v>
      </c>
      <c r="SP66" s="90">
        <f>SP58</f>
        <v>57.88</v>
      </c>
      <c r="SQ66" s="117">
        <f t="shared" si="1107"/>
        <v>0</v>
      </c>
      <c r="SR66" s="98">
        <f t="shared" si="1108"/>
        <v>0</v>
      </c>
      <c r="SS66" s="98"/>
      <c r="ST66" s="118"/>
      <c r="SU66" s="119">
        <f t="shared" si="1109"/>
        <v>0</v>
      </c>
      <c r="SV66" s="231">
        <f t="shared" si="1110"/>
        <v>34</v>
      </c>
      <c r="SW66" s="119">
        <f>SV66/SV58</f>
        <v>0.11371000000000001</v>
      </c>
      <c r="SX66" s="98">
        <f>SX58*SW66</f>
        <v>417.32</v>
      </c>
      <c r="SY66" s="116">
        <f t="shared" si="1111"/>
        <v>12.274117650000001</v>
      </c>
      <c r="SZ66" s="90">
        <f>SZ58</f>
        <v>57.88</v>
      </c>
      <c r="TA66" s="117">
        <f t="shared" si="1112"/>
        <v>710.42592999999999</v>
      </c>
      <c r="TB66" s="98">
        <f t="shared" si="1113"/>
        <v>24154.48</v>
      </c>
      <c r="TC66" s="98"/>
      <c r="TD66" s="118"/>
      <c r="TE66" s="119">
        <f t="shared" si="1114"/>
        <v>1.0760700000000001</v>
      </c>
      <c r="TF66" s="231">
        <f t="shared" si="1115"/>
        <v>11</v>
      </c>
      <c r="TG66" s="119">
        <f>TF66/TF58</f>
        <v>4.1509999999999998E-2</v>
      </c>
      <c r="TH66" s="98">
        <f>TH58*TG66</f>
        <v>133</v>
      </c>
      <c r="TI66" s="116">
        <f t="shared" si="1116"/>
        <v>12.09090909</v>
      </c>
      <c r="TJ66" s="90">
        <f>TJ58</f>
        <v>57.88</v>
      </c>
      <c r="TK66" s="117">
        <f t="shared" si="1117"/>
        <v>699.82182</v>
      </c>
      <c r="TL66" s="98">
        <f t="shared" si="1118"/>
        <v>7698.04</v>
      </c>
      <c r="TM66" s="98"/>
      <c r="TN66" s="118"/>
      <c r="TO66" s="119">
        <f t="shared" si="1119"/>
        <v>1.0600099999999999</v>
      </c>
      <c r="TP66" s="231">
        <f t="shared" si="1120"/>
        <v>0</v>
      </c>
      <c r="TQ66" s="119">
        <f>TP66/TP58</f>
        <v>0</v>
      </c>
      <c r="TR66" s="98">
        <f>TR58*TQ66</f>
        <v>0</v>
      </c>
      <c r="TS66" s="116">
        <f t="shared" si="1121"/>
        <v>0</v>
      </c>
      <c r="TT66" s="90">
        <f>TT58</f>
        <v>57.88</v>
      </c>
      <c r="TU66" s="117">
        <f t="shared" si="1122"/>
        <v>0</v>
      </c>
      <c r="TV66" s="98">
        <f t="shared" si="1123"/>
        <v>0</v>
      </c>
      <c r="TW66" s="98"/>
      <c r="TX66" s="118"/>
      <c r="TY66" s="119">
        <f t="shared" si="1124"/>
        <v>0</v>
      </c>
      <c r="TZ66" s="231">
        <f t="shared" si="1125"/>
        <v>45</v>
      </c>
      <c r="UA66" s="119">
        <f>TZ66/TZ58</f>
        <v>0.17716999999999999</v>
      </c>
      <c r="UB66" s="98">
        <f>UB58*UA66</f>
        <v>549.23</v>
      </c>
      <c r="UC66" s="116">
        <f t="shared" si="1126"/>
        <v>12.205111110000001</v>
      </c>
      <c r="UD66" s="90">
        <f>UD58</f>
        <v>57.88</v>
      </c>
      <c r="UE66" s="117">
        <f t="shared" si="1127"/>
        <v>706.43182999999999</v>
      </c>
      <c r="UF66" s="98">
        <f t="shared" si="1128"/>
        <v>31789.43</v>
      </c>
      <c r="UG66" s="98"/>
      <c r="UH66" s="118"/>
      <c r="UI66" s="119">
        <f t="shared" si="1129"/>
        <v>1.07002</v>
      </c>
      <c r="UJ66" s="231">
        <f t="shared" si="1130"/>
        <v>0</v>
      </c>
      <c r="UK66" s="119">
        <f>UJ66/UJ58</f>
        <v>0</v>
      </c>
      <c r="UL66" s="98">
        <f>UL58*UK66</f>
        <v>0</v>
      </c>
      <c r="UM66" s="116">
        <f t="shared" si="1131"/>
        <v>0</v>
      </c>
      <c r="UN66" s="90">
        <f>UN58</f>
        <v>57.88</v>
      </c>
      <c r="UO66" s="117">
        <f t="shared" si="1132"/>
        <v>0</v>
      </c>
      <c r="UP66" s="98">
        <f t="shared" si="1133"/>
        <v>0</v>
      </c>
      <c r="UQ66" s="98"/>
      <c r="UR66" s="118"/>
      <c r="US66" s="119">
        <f t="shared" si="1134"/>
        <v>0</v>
      </c>
      <c r="UT66" s="231">
        <f t="shared" si="1135"/>
        <v>12</v>
      </c>
      <c r="UU66" s="119">
        <f>UT66/UT58</f>
        <v>3.6470000000000002E-2</v>
      </c>
      <c r="UV66" s="98">
        <f>UV58*UU66</f>
        <v>202.12</v>
      </c>
      <c r="UW66" s="116">
        <f t="shared" si="1136"/>
        <v>16.84333333</v>
      </c>
      <c r="UX66" s="90">
        <f>UX58</f>
        <v>57.88</v>
      </c>
      <c r="UY66" s="117">
        <f t="shared" si="1137"/>
        <v>974.89212999999995</v>
      </c>
      <c r="UZ66" s="98">
        <f t="shared" si="1138"/>
        <v>11698.71</v>
      </c>
      <c r="VA66" s="98"/>
      <c r="VB66" s="118"/>
      <c r="VC66" s="119">
        <f t="shared" si="1139"/>
        <v>1.4766600000000001</v>
      </c>
      <c r="VD66" s="231">
        <f t="shared" si="1140"/>
        <v>27</v>
      </c>
      <c r="VE66" s="119">
        <f>VD66/VD58</f>
        <v>8.4909999999999999E-2</v>
      </c>
      <c r="VF66" s="98">
        <f>VF58*VE66</f>
        <v>477.19</v>
      </c>
      <c r="VG66" s="116">
        <f t="shared" si="1141"/>
        <v>17.673703700000001</v>
      </c>
      <c r="VH66" s="90">
        <f>VH58</f>
        <v>57.88</v>
      </c>
      <c r="VI66" s="117">
        <f t="shared" si="1142"/>
        <v>1022.95397</v>
      </c>
      <c r="VJ66" s="98">
        <f t="shared" si="1143"/>
        <v>27619.759999999998</v>
      </c>
      <c r="VK66" s="98"/>
      <c r="VL66" s="118"/>
      <c r="VM66" s="119">
        <f t="shared" si="1144"/>
        <v>1.5494600000000001</v>
      </c>
      <c r="VN66" s="231">
        <f t="shared" si="1145"/>
        <v>16</v>
      </c>
      <c r="VO66" s="119">
        <f>VN66/VN58</f>
        <v>3.107E-2</v>
      </c>
      <c r="VP66" s="98">
        <f>VP58*VO66</f>
        <v>208.48</v>
      </c>
      <c r="VQ66" s="116">
        <f t="shared" si="1146"/>
        <v>13.03</v>
      </c>
      <c r="VR66" s="90">
        <f>VR58</f>
        <v>57.88</v>
      </c>
      <c r="VS66" s="117">
        <f t="shared" si="1147"/>
        <v>754.17639999999994</v>
      </c>
      <c r="VT66" s="98">
        <f t="shared" si="1148"/>
        <v>12066.82</v>
      </c>
      <c r="VU66" s="98"/>
      <c r="VV66" s="118"/>
      <c r="VW66" s="119">
        <f t="shared" si="1149"/>
        <v>1.1423399999999999</v>
      </c>
      <c r="VX66" s="231">
        <f t="shared" si="1150"/>
        <v>22</v>
      </c>
      <c r="VY66" s="119">
        <f>VX66/VX58</f>
        <v>6.3769999999999993E-2</v>
      </c>
      <c r="VZ66" s="98">
        <f>VZ58*VY66</f>
        <v>225.75</v>
      </c>
      <c r="WA66" s="116">
        <f t="shared" si="1151"/>
        <v>10.261363640000001</v>
      </c>
      <c r="WB66" s="90">
        <f>WB58</f>
        <v>57.88</v>
      </c>
      <c r="WC66" s="117">
        <f t="shared" si="1152"/>
        <v>593.92773</v>
      </c>
      <c r="WD66" s="98">
        <f t="shared" si="1153"/>
        <v>13066.41</v>
      </c>
      <c r="WE66" s="98"/>
      <c r="WF66" s="118"/>
      <c r="WG66" s="119">
        <f t="shared" si="1154"/>
        <v>0.89961999999999998</v>
      </c>
      <c r="WH66" s="213">
        <f t="shared" si="1155"/>
        <v>800</v>
      </c>
      <c r="WI66" s="119">
        <f>WH66/WH58</f>
        <v>6.5750000000000003E-2</v>
      </c>
      <c r="WJ66" s="98">
        <f>WJ58*WI66</f>
        <v>9125.11</v>
      </c>
      <c r="WK66" s="116">
        <f t="shared" si="1156"/>
        <v>11.406387499999999</v>
      </c>
      <c r="WL66" s="90">
        <f>WL58</f>
        <v>57.88</v>
      </c>
      <c r="WM66" s="117">
        <f t="shared" si="1157"/>
        <v>660.20171000000005</v>
      </c>
      <c r="WN66" s="98">
        <f t="shared" si="1158"/>
        <v>528161.37</v>
      </c>
      <c r="WO66" s="98"/>
      <c r="WP66" s="118"/>
    </row>
    <row r="67" spans="1:614" ht="48" x14ac:dyDescent="0.25">
      <c r="A67" s="5"/>
      <c r="B67" s="91" t="s">
        <v>431</v>
      </c>
      <c r="C67" s="12" t="s">
        <v>750</v>
      </c>
      <c r="D67" s="12" t="s">
        <v>438</v>
      </c>
      <c r="E67" s="4" t="s">
        <v>33</v>
      </c>
      <c r="F67" s="231">
        <f t="shared" si="855"/>
        <v>0</v>
      </c>
      <c r="G67" s="119">
        <f>F67/F58</f>
        <v>0</v>
      </c>
      <c r="H67" s="98">
        <f>H58*G67</f>
        <v>0</v>
      </c>
      <c r="I67" s="116">
        <f t="shared" si="856"/>
        <v>0</v>
      </c>
      <c r="J67" s="90">
        <f>J58</f>
        <v>57.88</v>
      </c>
      <c r="K67" s="117">
        <f t="shared" si="857"/>
        <v>0</v>
      </c>
      <c r="L67" s="98">
        <f t="shared" si="858"/>
        <v>0</v>
      </c>
      <c r="M67" s="98"/>
      <c r="N67" s="118"/>
      <c r="O67" s="119" t="e">
        <f t="shared" si="859"/>
        <v>#DIV/0!</v>
      </c>
      <c r="P67" s="231">
        <f t="shared" si="860"/>
        <v>0</v>
      </c>
      <c r="Q67" s="119">
        <f>P67/P58</f>
        <v>0</v>
      </c>
      <c r="R67" s="98">
        <f>R58*Q67</f>
        <v>0</v>
      </c>
      <c r="S67" s="116">
        <f t="shared" si="861"/>
        <v>0</v>
      </c>
      <c r="T67" s="90">
        <f>T58</f>
        <v>57.88</v>
      </c>
      <c r="U67" s="117">
        <f t="shared" si="862"/>
        <v>0</v>
      </c>
      <c r="V67" s="98">
        <f t="shared" si="863"/>
        <v>0</v>
      </c>
      <c r="W67" s="98"/>
      <c r="X67" s="118"/>
      <c r="Y67" s="119" t="e">
        <f t="shared" si="864"/>
        <v>#DIV/0!</v>
      </c>
      <c r="Z67" s="231">
        <f t="shared" si="865"/>
        <v>0</v>
      </c>
      <c r="AA67" s="119">
        <f>Z67/Z58</f>
        <v>0</v>
      </c>
      <c r="AB67" s="98">
        <f>AB58*AA67</f>
        <v>0</v>
      </c>
      <c r="AC67" s="116">
        <f t="shared" si="866"/>
        <v>0</v>
      </c>
      <c r="AD67" s="90">
        <f>AD58</f>
        <v>57.88</v>
      </c>
      <c r="AE67" s="117">
        <f t="shared" si="867"/>
        <v>0</v>
      </c>
      <c r="AF67" s="98">
        <f t="shared" si="868"/>
        <v>0</v>
      </c>
      <c r="AG67" s="98"/>
      <c r="AH67" s="118"/>
      <c r="AI67" s="119" t="e">
        <f t="shared" si="869"/>
        <v>#DIV/0!</v>
      </c>
      <c r="AJ67" s="231">
        <f t="shared" si="870"/>
        <v>0</v>
      </c>
      <c r="AK67" s="119">
        <f>AJ67/AJ58</f>
        <v>0</v>
      </c>
      <c r="AL67" s="98">
        <f>AL58*AK67</f>
        <v>0</v>
      </c>
      <c r="AM67" s="116">
        <f t="shared" si="871"/>
        <v>0</v>
      </c>
      <c r="AN67" s="90">
        <f>AN58</f>
        <v>57.88</v>
      </c>
      <c r="AO67" s="117">
        <f t="shared" si="872"/>
        <v>0</v>
      </c>
      <c r="AP67" s="98">
        <f t="shared" si="873"/>
        <v>0</v>
      </c>
      <c r="AQ67" s="98"/>
      <c r="AR67" s="118"/>
      <c r="AS67" s="119" t="e">
        <f t="shared" si="874"/>
        <v>#DIV/0!</v>
      </c>
      <c r="AT67" s="231">
        <f t="shared" si="875"/>
        <v>0</v>
      </c>
      <c r="AU67" s="119">
        <f>AT67/AT58</f>
        <v>0</v>
      </c>
      <c r="AV67" s="98">
        <f>AV58*AU67</f>
        <v>0</v>
      </c>
      <c r="AW67" s="116">
        <f t="shared" si="876"/>
        <v>0</v>
      </c>
      <c r="AX67" s="90">
        <f>AX58</f>
        <v>57.88</v>
      </c>
      <c r="AY67" s="117">
        <f t="shared" si="877"/>
        <v>0</v>
      </c>
      <c r="AZ67" s="98">
        <f t="shared" si="878"/>
        <v>0</v>
      </c>
      <c r="BA67" s="98"/>
      <c r="BB67" s="118"/>
      <c r="BC67" s="119" t="e">
        <f t="shared" si="879"/>
        <v>#DIV/0!</v>
      </c>
      <c r="BD67" s="231">
        <f t="shared" si="880"/>
        <v>0</v>
      </c>
      <c r="BE67" s="119" t="e">
        <f>BD67/BD58</f>
        <v>#DIV/0!</v>
      </c>
      <c r="BF67" s="98" t="e">
        <f>BF58*BE67</f>
        <v>#DIV/0!</v>
      </c>
      <c r="BG67" s="116">
        <f t="shared" si="881"/>
        <v>0</v>
      </c>
      <c r="BH67" s="90">
        <f>BH58</f>
        <v>0</v>
      </c>
      <c r="BI67" s="117">
        <f t="shared" si="882"/>
        <v>0</v>
      </c>
      <c r="BJ67" s="98">
        <f t="shared" si="883"/>
        <v>0</v>
      </c>
      <c r="BK67" s="98"/>
      <c r="BL67" s="118"/>
      <c r="BM67" s="119" t="e">
        <f t="shared" si="884"/>
        <v>#DIV/0!</v>
      </c>
      <c r="BN67" s="231">
        <f t="shared" si="885"/>
        <v>0</v>
      </c>
      <c r="BO67" s="119">
        <f>BN67/BN58</f>
        <v>0</v>
      </c>
      <c r="BP67" s="98">
        <f>BP58*BO67</f>
        <v>0</v>
      </c>
      <c r="BQ67" s="116">
        <f t="shared" si="886"/>
        <v>0</v>
      </c>
      <c r="BR67" s="90">
        <f>BR58</f>
        <v>57.88</v>
      </c>
      <c r="BS67" s="117">
        <f t="shared" si="887"/>
        <v>0</v>
      </c>
      <c r="BT67" s="98">
        <f t="shared" si="888"/>
        <v>0</v>
      </c>
      <c r="BU67" s="98"/>
      <c r="BV67" s="118"/>
      <c r="BW67" s="119" t="e">
        <f t="shared" si="889"/>
        <v>#DIV/0!</v>
      </c>
      <c r="BX67" s="231">
        <f t="shared" si="890"/>
        <v>0</v>
      </c>
      <c r="BY67" s="119" t="e">
        <f>BX67/BX58</f>
        <v>#DIV/0!</v>
      </c>
      <c r="BZ67" s="98" t="e">
        <f>BZ58*BY67</f>
        <v>#DIV/0!</v>
      </c>
      <c r="CA67" s="116">
        <f t="shared" si="891"/>
        <v>0</v>
      </c>
      <c r="CB67" s="90">
        <f>CB58</f>
        <v>0</v>
      </c>
      <c r="CC67" s="117">
        <f t="shared" si="892"/>
        <v>0</v>
      </c>
      <c r="CD67" s="98">
        <f t="shared" si="893"/>
        <v>0</v>
      </c>
      <c r="CE67" s="98"/>
      <c r="CF67" s="118"/>
      <c r="CG67" s="119" t="e">
        <f t="shared" si="894"/>
        <v>#DIV/0!</v>
      </c>
      <c r="CH67" s="231">
        <f t="shared" si="895"/>
        <v>0</v>
      </c>
      <c r="CI67" s="119">
        <f>CH67/CH58</f>
        <v>0</v>
      </c>
      <c r="CJ67" s="98">
        <f>CJ58*CI67</f>
        <v>0</v>
      </c>
      <c r="CK67" s="116">
        <f t="shared" si="896"/>
        <v>0</v>
      </c>
      <c r="CL67" s="90">
        <f>CL58</f>
        <v>57.88</v>
      </c>
      <c r="CM67" s="117">
        <f t="shared" si="897"/>
        <v>0</v>
      </c>
      <c r="CN67" s="98">
        <f t="shared" si="898"/>
        <v>0</v>
      </c>
      <c r="CO67" s="98"/>
      <c r="CP67" s="118"/>
      <c r="CQ67" s="119" t="e">
        <f t="shared" si="899"/>
        <v>#DIV/0!</v>
      </c>
      <c r="CR67" s="231">
        <f t="shared" si="900"/>
        <v>0</v>
      </c>
      <c r="CS67" s="119" t="e">
        <f>CR67/CR58</f>
        <v>#DIV/0!</v>
      </c>
      <c r="CT67" s="98" t="e">
        <f>CT58*CS67</f>
        <v>#DIV/0!</v>
      </c>
      <c r="CU67" s="116">
        <f t="shared" si="901"/>
        <v>0</v>
      </c>
      <c r="CV67" s="90">
        <f>CV58</f>
        <v>0</v>
      </c>
      <c r="CW67" s="117">
        <f t="shared" si="902"/>
        <v>0</v>
      </c>
      <c r="CX67" s="98">
        <f t="shared" si="903"/>
        <v>0</v>
      </c>
      <c r="CY67" s="98"/>
      <c r="CZ67" s="118"/>
      <c r="DA67" s="119" t="e">
        <f t="shared" si="904"/>
        <v>#DIV/0!</v>
      </c>
      <c r="DB67" s="231">
        <f t="shared" si="905"/>
        <v>0</v>
      </c>
      <c r="DC67" s="119">
        <f>DB67/DB58</f>
        <v>0</v>
      </c>
      <c r="DD67" s="98">
        <f>DD58*DC67</f>
        <v>0</v>
      </c>
      <c r="DE67" s="116">
        <f t="shared" si="906"/>
        <v>0</v>
      </c>
      <c r="DF67" s="90">
        <f>DF58</f>
        <v>57.88</v>
      </c>
      <c r="DG67" s="117">
        <f t="shared" si="907"/>
        <v>0</v>
      </c>
      <c r="DH67" s="98">
        <f t="shared" si="908"/>
        <v>0</v>
      </c>
      <c r="DI67" s="98"/>
      <c r="DJ67" s="118"/>
      <c r="DK67" s="119" t="e">
        <f t="shared" si="909"/>
        <v>#DIV/0!</v>
      </c>
      <c r="DL67" s="231">
        <f t="shared" si="910"/>
        <v>0</v>
      </c>
      <c r="DM67" s="119">
        <f>DL67/DL58</f>
        <v>0</v>
      </c>
      <c r="DN67" s="98">
        <f>DN58*DM67</f>
        <v>0</v>
      </c>
      <c r="DO67" s="116">
        <f t="shared" si="911"/>
        <v>0</v>
      </c>
      <c r="DP67" s="90">
        <f>DP58</f>
        <v>57.88</v>
      </c>
      <c r="DQ67" s="117">
        <f t="shared" si="912"/>
        <v>0</v>
      </c>
      <c r="DR67" s="98">
        <f t="shared" si="913"/>
        <v>0</v>
      </c>
      <c r="DS67" s="98"/>
      <c r="DT67" s="118"/>
      <c r="DU67" s="119" t="e">
        <f t="shared" si="914"/>
        <v>#DIV/0!</v>
      </c>
      <c r="DV67" s="231">
        <f t="shared" si="915"/>
        <v>0</v>
      </c>
      <c r="DW67" s="119">
        <f>DV67/DV58</f>
        <v>0</v>
      </c>
      <c r="DX67" s="98">
        <f>DX58*DW67</f>
        <v>0</v>
      </c>
      <c r="DY67" s="116">
        <f t="shared" si="916"/>
        <v>0</v>
      </c>
      <c r="DZ67" s="90">
        <f>DZ58</f>
        <v>57.88</v>
      </c>
      <c r="EA67" s="117">
        <f t="shared" si="917"/>
        <v>0</v>
      </c>
      <c r="EB67" s="98">
        <f t="shared" si="918"/>
        <v>0</v>
      </c>
      <c r="EC67" s="98"/>
      <c r="ED67" s="118"/>
      <c r="EE67" s="119" t="e">
        <f t="shared" si="919"/>
        <v>#DIV/0!</v>
      </c>
      <c r="EF67" s="231">
        <f t="shared" si="920"/>
        <v>0</v>
      </c>
      <c r="EG67" s="119">
        <f>EF67/EF58</f>
        <v>0</v>
      </c>
      <c r="EH67" s="98">
        <f>EH58*EG67</f>
        <v>0</v>
      </c>
      <c r="EI67" s="116">
        <f t="shared" si="921"/>
        <v>0</v>
      </c>
      <c r="EJ67" s="90">
        <f>EJ58</f>
        <v>57.88</v>
      </c>
      <c r="EK67" s="117">
        <f t="shared" si="922"/>
        <v>0</v>
      </c>
      <c r="EL67" s="98">
        <f t="shared" si="923"/>
        <v>0</v>
      </c>
      <c r="EM67" s="98"/>
      <c r="EN67" s="118"/>
      <c r="EO67" s="119" t="e">
        <f t="shared" si="924"/>
        <v>#DIV/0!</v>
      </c>
      <c r="EP67" s="231">
        <f t="shared" si="925"/>
        <v>0</v>
      </c>
      <c r="EQ67" s="119">
        <f>EP67/EP58</f>
        <v>0</v>
      </c>
      <c r="ER67" s="98">
        <f>ER58*EQ67</f>
        <v>0</v>
      </c>
      <c r="ES67" s="116">
        <f t="shared" si="926"/>
        <v>0</v>
      </c>
      <c r="ET67" s="90">
        <f>ET58</f>
        <v>57.88</v>
      </c>
      <c r="EU67" s="117">
        <f t="shared" si="927"/>
        <v>0</v>
      </c>
      <c r="EV67" s="98">
        <f t="shared" si="928"/>
        <v>0</v>
      </c>
      <c r="EW67" s="98"/>
      <c r="EX67" s="118"/>
      <c r="EY67" s="119" t="e">
        <f t="shared" si="929"/>
        <v>#DIV/0!</v>
      </c>
      <c r="EZ67" s="231">
        <f t="shared" si="930"/>
        <v>0</v>
      </c>
      <c r="FA67" s="119">
        <f>EZ67/EZ58</f>
        <v>0</v>
      </c>
      <c r="FB67" s="98">
        <f>FB58*FA67</f>
        <v>0</v>
      </c>
      <c r="FC67" s="116">
        <f t="shared" si="931"/>
        <v>0</v>
      </c>
      <c r="FD67" s="90">
        <f>FD58</f>
        <v>57.88</v>
      </c>
      <c r="FE67" s="117">
        <f t="shared" si="932"/>
        <v>0</v>
      </c>
      <c r="FF67" s="98">
        <f t="shared" si="933"/>
        <v>0</v>
      </c>
      <c r="FG67" s="98"/>
      <c r="FH67" s="118"/>
      <c r="FI67" s="119" t="e">
        <f t="shared" si="934"/>
        <v>#DIV/0!</v>
      </c>
      <c r="FJ67" s="231">
        <f t="shared" si="935"/>
        <v>0</v>
      </c>
      <c r="FK67" s="119">
        <f>FJ67/FJ58</f>
        <v>0</v>
      </c>
      <c r="FL67" s="98">
        <f>FL58*FK67</f>
        <v>0</v>
      </c>
      <c r="FM67" s="116">
        <f t="shared" si="936"/>
        <v>0</v>
      </c>
      <c r="FN67" s="90">
        <f>FN58</f>
        <v>57.88</v>
      </c>
      <c r="FO67" s="117">
        <f t="shared" si="937"/>
        <v>0</v>
      </c>
      <c r="FP67" s="98">
        <f t="shared" si="938"/>
        <v>0</v>
      </c>
      <c r="FQ67" s="98"/>
      <c r="FR67" s="118"/>
      <c r="FS67" s="119" t="e">
        <f t="shared" si="939"/>
        <v>#DIV/0!</v>
      </c>
      <c r="FT67" s="231">
        <f t="shared" si="940"/>
        <v>0</v>
      </c>
      <c r="FU67" s="119">
        <f>FT67/FT58</f>
        <v>0</v>
      </c>
      <c r="FV67" s="98">
        <f>FV58*FU67</f>
        <v>0</v>
      </c>
      <c r="FW67" s="116">
        <f t="shared" si="941"/>
        <v>0</v>
      </c>
      <c r="FX67" s="90">
        <f>FX58</f>
        <v>57.88</v>
      </c>
      <c r="FY67" s="117">
        <f t="shared" si="942"/>
        <v>0</v>
      </c>
      <c r="FZ67" s="98">
        <f t="shared" si="943"/>
        <v>0</v>
      </c>
      <c r="GA67" s="98"/>
      <c r="GB67" s="118"/>
      <c r="GC67" s="119" t="e">
        <f t="shared" si="944"/>
        <v>#DIV/0!</v>
      </c>
      <c r="GD67" s="231">
        <f t="shared" si="945"/>
        <v>0</v>
      </c>
      <c r="GE67" s="119">
        <f>GD67/GD58</f>
        <v>0</v>
      </c>
      <c r="GF67" s="98">
        <f>GF58*GE67</f>
        <v>0</v>
      </c>
      <c r="GG67" s="116">
        <f t="shared" si="946"/>
        <v>0</v>
      </c>
      <c r="GH67" s="90">
        <f>GH58</f>
        <v>57.88</v>
      </c>
      <c r="GI67" s="117">
        <f t="shared" si="947"/>
        <v>0</v>
      </c>
      <c r="GJ67" s="98">
        <f t="shared" si="948"/>
        <v>0</v>
      </c>
      <c r="GK67" s="98"/>
      <c r="GL67" s="118"/>
      <c r="GM67" s="119" t="e">
        <f t="shared" si="949"/>
        <v>#DIV/0!</v>
      </c>
      <c r="GN67" s="231">
        <f t="shared" si="950"/>
        <v>0</v>
      </c>
      <c r="GO67" s="119">
        <f>GN67/GN58</f>
        <v>0</v>
      </c>
      <c r="GP67" s="98">
        <f>GP58*GO67</f>
        <v>0</v>
      </c>
      <c r="GQ67" s="116">
        <f t="shared" si="951"/>
        <v>0</v>
      </c>
      <c r="GR67" s="90">
        <f>GR58</f>
        <v>57.88</v>
      </c>
      <c r="GS67" s="117">
        <f t="shared" si="952"/>
        <v>0</v>
      </c>
      <c r="GT67" s="98">
        <f t="shared" si="953"/>
        <v>0</v>
      </c>
      <c r="GU67" s="98"/>
      <c r="GV67" s="118"/>
      <c r="GW67" s="119" t="e">
        <f t="shared" si="954"/>
        <v>#DIV/0!</v>
      </c>
      <c r="GX67" s="231">
        <f t="shared" si="955"/>
        <v>0</v>
      </c>
      <c r="GY67" s="119">
        <f>GX67/GX58</f>
        <v>0</v>
      </c>
      <c r="GZ67" s="98">
        <f>GZ58*GY67</f>
        <v>0</v>
      </c>
      <c r="HA67" s="116">
        <f t="shared" si="956"/>
        <v>0</v>
      </c>
      <c r="HB67" s="90">
        <f>HB58</f>
        <v>57.88</v>
      </c>
      <c r="HC67" s="117">
        <f t="shared" si="957"/>
        <v>0</v>
      </c>
      <c r="HD67" s="98">
        <f t="shared" si="958"/>
        <v>0</v>
      </c>
      <c r="HE67" s="98"/>
      <c r="HF67" s="118"/>
      <c r="HG67" s="119" t="e">
        <f t="shared" si="959"/>
        <v>#DIV/0!</v>
      </c>
      <c r="HH67" s="231">
        <f t="shared" si="960"/>
        <v>0</v>
      </c>
      <c r="HI67" s="119">
        <f>HH67/HH58</f>
        <v>0</v>
      </c>
      <c r="HJ67" s="98">
        <f>HJ58*HI67</f>
        <v>0</v>
      </c>
      <c r="HK67" s="116">
        <f t="shared" si="961"/>
        <v>0</v>
      </c>
      <c r="HL67" s="90">
        <f>HL58</f>
        <v>57.88</v>
      </c>
      <c r="HM67" s="117">
        <f t="shared" si="962"/>
        <v>0</v>
      </c>
      <c r="HN67" s="98">
        <f t="shared" si="963"/>
        <v>0</v>
      </c>
      <c r="HO67" s="98"/>
      <c r="HP67" s="118"/>
      <c r="HQ67" s="119" t="e">
        <f t="shared" si="964"/>
        <v>#DIV/0!</v>
      </c>
      <c r="HR67" s="231">
        <f t="shared" si="965"/>
        <v>0</v>
      </c>
      <c r="HS67" s="119">
        <f>HR67/HR58</f>
        <v>0</v>
      </c>
      <c r="HT67" s="98">
        <f>HT58*HS67</f>
        <v>0</v>
      </c>
      <c r="HU67" s="116">
        <f t="shared" si="966"/>
        <v>0</v>
      </c>
      <c r="HV67" s="90">
        <f>HV58</f>
        <v>57.88</v>
      </c>
      <c r="HW67" s="117">
        <f t="shared" si="967"/>
        <v>0</v>
      </c>
      <c r="HX67" s="98">
        <f t="shared" si="968"/>
        <v>0</v>
      </c>
      <c r="HY67" s="98"/>
      <c r="HZ67" s="118"/>
      <c r="IA67" s="119" t="e">
        <f t="shared" si="969"/>
        <v>#DIV/0!</v>
      </c>
      <c r="IB67" s="231">
        <f t="shared" si="970"/>
        <v>0</v>
      </c>
      <c r="IC67" s="119">
        <f>IB67/IB58</f>
        <v>0</v>
      </c>
      <c r="ID67" s="98">
        <f>ID58*IC67</f>
        <v>0</v>
      </c>
      <c r="IE67" s="116">
        <f t="shared" si="971"/>
        <v>0</v>
      </c>
      <c r="IF67" s="90">
        <f>IF58</f>
        <v>57.88</v>
      </c>
      <c r="IG67" s="117">
        <f t="shared" si="972"/>
        <v>0</v>
      </c>
      <c r="IH67" s="98">
        <f t="shared" si="973"/>
        <v>0</v>
      </c>
      <c r="II67" s="98"/>
      <c r="IJ67" s="118"/>
      <c r="IK67" s="119" t="e">
        <f t="shared" si="974"/>
        <v>#DIV/0!</v>
      </c>
      <c r="IL67" s="231">
        <f t="shared" si="975"/>
        <v>0</v>
      </c>
      <c r="IM67" s="119">
        <f>IL67/IL58</f>
        <v>0</v>
      </c>
      <c r="IN67" s="98">
        <f>IN58*IM67</f>
        <v>0</v>
      </c>
      <c r="IO67" s="116">
        <f t="shared" si="976"/>
        <v>0</v>
      </c>
      <c r="IP67" s="90">
        <f>IP58</f>
        <v>57.88</v>
      </c>
      <c r="IQ67" s="117">
        <f t="shared" si="977"/>
        <v>0</v>
      </c>
      <c r="IR67" s="98">
        <f t="shared" si="978"/>
        <v>0</v>
      </c>
      <c r="IS67" s="98"/>
      <c r="IT67" s="118"/>
      <c r="IU67" s="119" t="e">
        <f t="shared" si="979"/>
        <v>#DIV/0!</v>
      </c>
      <c r="IV67" s="231">
        <f t="shared" si="980"/>
        <v>0</v>
      </c>
      <c r="IW67" s="119">
        <f>IV67/IV58</f>
        <v>0</v>
      </c>
      <c r="IX67" s="98">
        <f>IX58*IW67</f>
        <v>0</v>
      </c>
      <c r="IY67" s="116">
        <f t="shared" si="981"/>
        <v>0</v>
      </c>
      <c r="IZ67" s="90">
        <f>IZ58</f>
        <v>57.88</v>
      </c>
      <c r="JA67" s="117">
        <f t="shared" si="982"/>
        <v>0</v>
      </c>
      <c r="JB67" s="98">
        <f t="shared" si="983"/>
        <v>0</v>
      </c>
      <c r="JC67" s="98"/>
      <c r="JD67" s="118"/>
      <c r="JE67" s="119" t="e">
        <f t="shared" si="984"/>
        <v>#DIV/0!</v>
      </c>
      <c r="JF67" s="231">
        <f t="shared" si="985"/>
        <v>0</v>
      </c>
      <c r="JG67" s="119">
        <f>JF67/JF58</f>
        <v>0</v>
      </c>
      <c r="JH67" s="98">
        <f>JH58*JG67</f>
        <v>0</v>
      </c>
      <c r="JI67" s="116">
        <f t="shared" si="986"/>
        <v>0</v>
      </c>
      <c r="JJ67" s="90">
        <f>JJ58</f>
        <v>57.88</v>
      </c>
      <c r="JK67" s="117">
        <f t="shared" si="987"/>
        <v>0</v>
      </c>
      <c r="JL67" s="98">
        <f t="shared" si="988"/>
        <v>0</v>
      </c>
      <c r="JM67" s="98"/>
      <c r="JN67" s="118"/>
      <c r="JO67" s="119" t="e">
        <f t="shared" si="989"/>
        <v>#DIV/0!</v>
      </c>
      <c r="JP67" s="231">
        <f t="shared" si="990"/>
        <v>0</v>
      </c>
      <c r="JQ67" s="119">
        <f>JP67/JP58</f>
        <v>0</v>
      </c>
      <c r="JR67" s="98">
        <f>JR58*JQ67</f>
        <v>0</v>
      </c>
      <c r="JS67" s="116">
        <f t="shared" si="991"/>
        <v>0</v>
      </c>
      <c r="JT67" s="90">
        <f>JT58</f>
        <v>57.88</v>
      </c>
      <c r="JU67" s="117">
        <f t="shared" si="992"/>
        <v>0</v>
      </c>
      <c r="JV67" s="98">
        <f t="shared" si="993"/>
        <v>0</v>
      </c>
      <c r="JW67" s="98"/>
      <c r="JX67" s="118"/>
      <c r="JY67" s="119" t="e">
        <f t="shared" si="994"/>
        <v>#DIV/0!</v>
      </c>
      <c r="JZ67" s="231">
        <f t="shared" si="995"/>
        <v>0</v>
      </c>
      <c r="KA67" s="119" t="e">
        <f>JZ67/JZ58</f>
        <v>#DIV/0!</v>
      </c>
      <c r="KB67" s="98" t="e">
        <f>KB58*KA67</f>
        <v>#DIV/0!</v>
      </c>
      <c r="KC67" s="116">
        <f t="shared" si="996"/>
        <v>0</v>
      </c>
      <c r="KD67" s="90">
        <f>KD58</f>
        <v>0</v>
      </c>
      <c r="KE67" s="117">
        <f t="shared" si="997"/>
        <v>0</v>
      </c>
      <c r="KF67" s="98">
        <f t="shared" si="998"/>
        <v>0</v>
      </c>
      <c r="KG67" s="98"/>
      <c r="KH67" s="118"/>
      <c r="KI67" s="119" t="e">
        <f t="shared" si="999"/>
        <v>#DIV/0!</v>
      </c>
      <c r="KJ67" s="231">
        <f t="shared" si="1000"/>
        <v>0</v>
      </c>
      <c r="KK67" s="119">
        <f>KJ67/KJ58</f>
        <v>0</v>
      </c>
      <c r="KL67" s="98">
        <f>KL58*KK67</f>
        <v>0</v>
      </c>
      <c r="KM67" s="116">
        <f t="shared" si="1001"/>
        <v>0</v>
      </c>
      <c r="KN67" s="90">
        <f>KN58</f>
        <v>57.88</v>
      </c>
      <c r="KO67" s="117">
        <f t="shared" si="1002"/>
        <v>0</v>
      </c>
      <c r="KP67" s="98">
        <f t="shared" si="1003"/>
        <v>0</v>
      </c>
      <c r="KQ67" s="98"/>
      <c r="KR67" s="118"/>
      <c r="KS67" s="119" t="e">
        <f t="shared" si="1004"/>
        <v>#DIV/0!</v>
      </c>
      <c r="KT67" s="231">
        <f t="shared" si="1005"/>
        <v>0</v>
      </c>
      <c r="KU67" s="119">
        <f>KT67/KT58</f>
        <v>0</v>
      </c>
      <c r="KV67" s="98">
        <f>KV58*KU67</f>
        <v>0</v>
      </c>
      <c r="KW67" s="116">
        <f t="shared" si="1006"/>
        <v>0</v>
      </c>
      <c r="KX67" s="90">
        <f>KX58</f>
        <v>57.88</v>
      </c>
      <c r="KY67" s="117">
        <f t="shared" si="1007"/>
        <v>0</v>
      </c>
      <c r="KZ67" s="98">
        <f t="shared" si="1008"/>
        <v>0</v>
      </c>
      <c r="LA67" s="98"/>
      <c r="LB67" s="118"/>
      <c r="LC67" s="119" t="e">
        <f t="shared" si="1009"/>
        <v>#DIV/0!</v>
      </c>
      <c r="LD67" s="231">
        <f t="shared" si="1010"/>
        <v>0</v>
      </c>
      <c r="LE67" s="119">
        <f>LD67/LD58</f>
        <v>0</v>
      </c>
      <c r="LF67" s="98">
        <f>LF58*LE67</f>
        <v>0</v>
      </c>
      <c r="LG67" s="116">
        <f t="shared" si="1011"/>
        <v>0</v>
      </c>
      <c r="LH67" s="90">
        <f>LH58</f>
        <v>57.88</v>
      </c>
      <c r="LI67" s="117">
        <f t="shared" si="1012"/>
        <v>0</v>
      </c>
      <c r="LJ67" s="98">
        <f t="shared" si="1013"/>
        <v>0</v>
      </c>
      <c r="LK67" s="98"/>
      <c r="LL67" s="118"/>
      <c r="LM67" s="119" t="e">
        <f t="shared" si="1014"/>
        <v>#DIV/0!</v>
      </c>
      <c r="LN67" s="231">
        <f t="shared" si="1015"/>
        <v>0</v>
      </c>
      <c r="LO67" s="119">
        <f>LN67/LN58</f>
        <v>0</v>
      </c>
      <c r="LP67" s="98">
        <f>LP58*LO67</f>
        <v>0</v>
      </c>
      <c r="LQ67" s="116">
        <f t="shared" si="1016"/>
        <v>0</v>
      </c>
      <c r="LR67" s="90">
        <f>LR58</f>
        <v>57.88</v>
      </c>
      <c r="LS67" s="117">
        <f t="shared" si="1017"/>
        <v>0</v>
      </c>
      <c r="LT67" s="98">
        <f t="shared" si="1018"/>
        <v>0</v>
      </c>
      <c r="LU67" s="98"/>
      <c r="LV67" s="118"/>
      <c r="LW67" s="119" t="e">
        <f t="shared" si="1019"/>
        <v>#DIV/0!</v>
      </c>
      <c r="LX67" s="231">
        <f t="shared" si="1020"/>
        <v>0</v>
      </c>
      <c r="LY67" s="119">
        <f>LX67/LX58</f>
        <v>0</v>
      </c>
      <c r="LZ67" s="98">
        <f>LZ58*LY67</f>
        <v>0</v>
      </c>
      <c r="MA67" s="116">
        <f t="shared" si="1021"/>
        <v>0</v>
      </c>
      <c r="MB67" s="90">
        <f>MB58</f>
        <v>57.88</v>
      </c>
      <c r="MC67" s="117">
        <f t="shared" si="1022"/>
        <v>0</v>
      </c>
      <c r="MD67" s="98">
        <f t="shared" si="1023"/>
        <v>0</v>
      </c>
      <c r="ME67" s="98"/>
      <c r="MF67" s="118"/>
      <c r="MG67" s="119" t="e">
        <f t="shared" si="1024"/>
        <v>#DIV/0!</v>
      </c>
      <c r="MH67" s="231">
        <f t="shared" si="1025"/>
        <v>0</v>
      </c>
      <c r="MI67" s="119">
        <f>MH67/MH58</f>
        <v>0</v>
      </c>
      <c r="MJ67" s="98">
        <f>MJ58*MI67</f>
        <v>0</v>
      </c>
      <c r="MK67" s="116">
        <f t="shared" si="1026"/>
        <v>0</v>
      </c>
      <c r="ML67" s="90">
        <f>ML58</f>
        <v>57.88</v>
      </c>
      <c r="MM67" s="117">
        <f t="shared" si="1027"/>
        <v>0</v>
      </c>
      <c r="MN67" s="98">
        <f t="shared" si="1028"/>
        <v>0</v>
      </c>
      <c r="MO67" s="98"/>
      <c r="MP67" s="118"/>
      <c r="MQ67" s="119" t="e">
        <f t="shared" si="1029"/>
        <v>#DIV/0!</v>
      </c>
      <c r="MR67" s="231">
        <f t="shared" si="1030"/>
        <v>0</v>
      </c>
      <c r="MS67" s="119">
        <f>MR67/MR58</f>
        <v>0</v>
      </c>
      <c r="MT67" s="98">
        <f>MT58*MS67</f>
        <v>0</v>
      </c>
      <c r="MU67" s="116">
        <f t="shared" si="1031"/>
        <v>0</v>
      </c>
      <c r="MV67" s="90">
        <f>MV58</f>
        <v>57.88</v>
      </c>
      <c r="MW67" s="117">
        <f t="shared" si="1032"/>
        <v>0</v>
      </c>
      <c r="MX67" s="98">
        <f t="shared" si="1033"/>
        <v>0</v>
      </c>
      <c r="MY67" s="98"/>
      <c r="MZ67" s="118"/>
      <c r="NA67" s="119" t="e">
        <f t="shared" si="1034"/>
        <v>#DIV/0!</v>
      </c>
      <c r="NB67" s="231">
        <f t="shared" si="1035"/>
        <v>0</v>
      </c>
      <c r="NC67" s="119">
        <f>NB67/NB58</f>
        <v>0</v>
      </c>
      <c r="ND67" s="98">
        <f>ND58*NC67</f>
        <v>0</v>
      </c>
      <c r="NE67" s="116">
        <f t="shared" si="1036"/>
        <v>0</v>
      </c>
      <c r="NF67" s="90">
        <f>NF58</f>
        <v>57.88</v>
      </c>
      <c r="NG67" s="117">
        <f t="shared" si="1037"/>
        <v>0</v>
      </c>
      <c r="NH67" s="98">
        <f t="shared" si="1038"/>
        <v>0</v>
      </c>
      <c r="NI67" s="98"/>
      <c r="NJ67" s="118"/>
      <c r="NK67" s="119" t="e">
        <f t="shared" si="1039"/>
        <v>#DIV/0!</v>
      </c>
      <c r="NL67" s="231">
        <f t="shared" si="1040"/>
        <v>0</v>
      </c>
      <c r="NM67" s="119">
        <f>NL67/NL58</f>
        <v>0</v>
      </c>
      <c r="NN67" s="98">
        <f>NN58*NM67</f>
        <v>0</v>
      </c>
      <c r="NO67" s="116">
        <f t="shared" si="1041"/>
        <v>0</v>
      </c>
      <c r="NP67" s="90">
        <f>NP58</f>
        <v>57.88</v>
      </c>
      <c r="NQ67" s="117">
        <f t="shared" si="1042"/>
        <v>0</v>
      </c>
      <c r="NR67" s="98">
        <f t="shared" si="1043"/>
        <v>0</v>
      </c>
      <c r="NS67" s="98"/>
      <c r="NT67" s="118"/>
      <c r="NU67" s="119" t="e">
        <f t="shared" si="1044"/>
        <v>#DIV/0!</v>
      </c>
      <c r="NV67" s="231">
        <f t="shared" si="1045"/>
        <v>0</v>
      </c>
      <c r="NW67" s="119">
        <f>NV67/NV58</f>
        <v>0</v>
      </c>
      <c r="NX67" s="98">
        <f>NX58*NW67</f>
        <v>0</v>
      </c>
      <c r="NY67" s="116">
        <f t="shared" si="1046"/>
        <v>0</v>
      </c>
      <c r="NZ67" s="90">
        <f>NZ58</f>
        <v>57.88</v>
      </c>
      <c r="OA67" s="117">
        <f t="shared" si="1047"/>
        <v>0</v>
      </c>
      <c r="OB67" s="98">
        <f t="shared" si="1048"/>
        <v>0</v>
      </c>
      <c r="OC67" s="98"/>
      <c r="OD67" s="118"/>
      <c r="OE67" s="119" t="e">
        <f t="shared" si="1049"/>
        <v>#DIV/0!</v>
      </c>
      <c r="OF67" s="231">
        <f t="shared" si="1050"/>
        <v>0</v>
      </c>
      <c r="OG67" s="119">
        <f>OF67/OF58</f>
        <v>0</v>
      </c>
      <c r="OH67" s="98">
        <f>OH58*OG67</f>
        <v>0</v>
      </c>
      <c r="OI67" s="116">
        <f t="shared" si="1051"/>
        <v>0</v>
      </c>
      <c r="OJ67" s="90">
        <f>OJ58</f>
        <v>57.88</v>
      </c>
      <c r="OK67" s="117">
        <f t="shared" si="1052"/>
        <v>0</v>
      </c>
      <c r="OL67" s="98">
        <f t="shared" si="1053"/>
        <v>0</v>
      </c>
      <c r="OM67" s="98"/>
      <c r="ON67" s="118"/>
      <c r="OO67" s="119" t="e">
        <f t="shared" si="1054"/>
        <v>#DIV/0!</v>
      </c>
      <c r="OP67" s="231">
        <f t="shared" si="1055"/>
        <v>0</v>
      </c>
      <c r="OQ67" s="119">
        <f>OP67/OP58</f>
        <v>0</v>
      </c>
      <c r="OR67" s="98">
        <f>OR58*OQ67</f>
        <v>0</v>
      </c>
      <c r="OS67" s="116">
        <f t="shared" si="1056"/>
        <v>0</v>
      </c>
      <c r="OT67" s="90">
        <f>OT58</f>
        <v>57.88</v>
      </c>
      <c r="OU67" s="117">
        <f t="shared" si="1057"/>
        <v>0</v>
      </c>
      <c r="OV67" s="98">
        <f t="shared" si="1058"/>
        <v>0</v>
      </c>
      <c r="OW67" s="98"/>
      <c r="OX67" s="118"/>
      <c r="OY67" s="119" t="e">
        <f t="shared" si="1059"/>
        <v>#DIV/0!</v>
      </c>
      <c r="OZ67" s="231">
        <f t="shared" si="1060"/>
        <v>0</v>
      </c>
      <c r="PA67" s="119">
        <f>OZ67/OZ58</f>
        <v>0</v>
      </c>
      <c r="PB67" s="98">
        <f>PB58*PA67</f>
        <v>0</v>
      </c>
      <c r="PC67" s="116">
        <f t="shared" si="1061"/>
        <v>0</v>
      </c>
      <c r="PD67" s="90">
        <f>PD58</f>
        <v>57.88</v>
      </c>
      <c r="PE67" s="117">
        <f t="shared" si="1062"/>
        <v>0</v>
      </c>
      <c r="PF67" s="98">
        <f t="shared" si="1063"/>
        <v>0</v>
      </c>
      <c r="PG67" s="98"/>
      <c r="PH67" s="118"/>
      <c r="PI67" s="119" t="e">
        <f t="shared" si="1064"/>
        <v>#DIV/0!</v>
      </c>
      <c r="PJ67" s="231">
        <f t="shared" si="1065"/>
        <v>0</v>
      </c>
      <c r="PK67" s="119">
        <f>PJ67/PJ58</f>
        <v>0</v>
      </c>
      <c r="PL67" s="98">
        <f>PL58*PK67</f>
        <v>0</v>
      </c>
      <c r="PM67" s="116">
        <f t="shared" si="1066"/>
        <v>0</v>
      </c>
      <c r="PN67" s="90">
        <f>PN58</f>
        <v>57.88</v>
      </c>
      <c r="PO67" s="117">
        <f t="shared" si="1067"/>
        <v>0</v>
      </c>
      <c r="PP67" s="98">
        <f t="shared" si="1068"/>
        <v>0</v>
      </c>
      <c r="PQ67" s="98"/>
      <c r="PR67" s="118"/>
      <c r="PS67" s="119" t="e">
        <f t="shared" si="1069"/>
        <v>#DIV/0!</v>
      </c>
      <c r="PT67" s="231">
        <f t="shared" si="1070"/>
        <v>0</v>
      </c>
      <c r="PU67" s="119">
        <f>PT67/PT58</f>
        <v>0</v>
      </c>
      <c r="PV67" s="98">
        <f>PV58*PU67</f>
        <v>0</v>
      </c>
      <c r="PW67" s="116">
        <f t="shared" si="1071"/>
        <v>0</v>
      </c>
      <c r="PX67" s="90">
        <f>PX58</f>
        <v>57.88</v>
      </c>
      <c r="PY67" s="117">
        <f t="shared" si="1072"/>
        <v>0</v>
      </c>
      <c r="PZ67" s="98">
        <f t="shared" si="1073"/>
        <v>0</v>
      </c>
      <c r="QA67" s="98"/>
      <c r="QB67" s="118"/>
      <c r="QC67" s="119" t="e">
        <f t="shared" si="1074"/>
        <v>#DIV/0!</v>
      </c>
      <c r="QD67" s="231">
        <f t="shared" si="1075"/>
        <v>0</v>
      </c>
      <c r="QE67" s="119" t="e">
        <f>QD67/QD58</f>
        <v>#DIV/0!</v>
      </c>
      <c r="QF67" s="98" t="e">
        <f>QF58*QE67</f>
        <v>#DIV/0!</v>
      </c>
      <c r="QG67" s="116">
        <f t="shared" si="1076"/>
        <v>0</v>
      </c>
      <c r="QH67" s="90">
        <f>QH58</f>
        <v>0</v>
      </c>
      <c r="QI67" s="117">
        <f t="shared" si="1077"/>
        <v>0</v>
      </c>
      <c r="QJ67" s="98">
        <f t="shared" si="1078"/>
        <v>0</v>
      </c>
      <c r="QK67" s="98"/>
      <c r="QL67" s="118"/>
      <c r="QM67" s="119" t="e">
        <f t="shared" si="1079"/>
        <v>#DIV/0!</v>
      </c>
      <c r="QN67" s="231">
        <f t="shared" si="1080"/>
        <v>0</v>
      </c>
      <c r="QO67" s="119">
        <f>QN67/QN58</f>
        <v>0</v>
      </c>
      <c r="QP67" s="98">
        <f>QP58*QO67</f>
        <v>0</v>
      </c>
      <c r="QQ67" s="116">
        <f t="shared" si="1081"/>
        <v>0</v>
      </c>
      <c r="QR67" s="90">
        <f>QR58</f>
        <v>57.88</v>
      </c>
      <c r="QS67" s="117">
        <f t="shared" si="1082"/>
        <v>0</v>
      </c>
      <c r="QT67" s="98">
        <f t="shared" si="1083"/>
        <v>0</v>
      </c>
      <c r="QU67" s="98"/>
      <c r="QV67" s="118"/>
      <c r="QW67" s="119" t="e">
        <f t="shared" si="1084"/>
        <v>#DIV/0!</v>
      </c>
      <c r="QX67" s="231">
        <f t="shared" si="1085"/>
        <v>0</v>
      </c>
      <c r="QY67" s="119">
        <f>QX67/QX58</f>
        <v>0</v>
      </c>
      <c r="QZ67" s="98">
        <f>QZ58*QY67</f>
        <v>0</v>
      </c>
      <c r="RA67" s="116">
        <f t="shared" si="1086"/>
        <v>0</v>
      </c>
      <c r="RB67" s="90">
        <f>RB58</f>
        <v>57.88</v>
      </c>
      <c r="RC67" s="117">
        <f t="shared" si="1087"/>
        <v>0</v>
      </c>
      <c r="RD67" s="98">
        <f t="shared" si="1088"/>
        <v>0</v>
      </c>
      <c r="RE67" s="98"/>
      <c r="RF67" s="118"/>
      <c r="RG67" s="119" t="e">
        <f t="shared" si="1089"/>
        <v>#DIV/0!</v>
      </c>
      <c r="RH67" s="231">
        <f t="shared" si="1090"/>
        <v>0</v>
      </c>
      <c r="RI67" s="119">
        <f>RH67/RH58</f>
        <v>0</v>
      </c>
      <c r="RJ67" s="98">
        <f>RJ58*RI67</f>
        <v>0</v>
      </c>
      <c r="RK67" s="116">
        <f t="shared" si="1091"/>
        <v>0</v>
      </c>
      <c r="RL67" s="90">
        <f>RL58</f>
        <v>57.88</v>
      </c>
      <c r="RM67" s="117">
        <f t="shared" si="1092"/>
        <v>0</v>
      </c>
      <c r="RN67" s="98">
        <f t="shared" si="1093"/>
        <v>0</v>
      </c>
      <c r="RO67" s="98"/>
      <c r="RP67" s="118"/>
      <c r="RQ67" s="119" t="e">
        <f t="shared" si="1094"/>
        <v>#DIV/0!</v>
      </c>
      <c r="RR67" s="231">
        <f t="shared" si="1095"/>
        <v>0</v>
      </c>
      <c r="RS67" s="119">
        <f>RR67/RR58</f>
        <v>0</v>
      </c>
      <c r="RT67" s="98">
        <f>RT58*RS67</f>
        <v>0</v>
      </c>
      <c r="RU67" s="116">
        <f t="shared" si="1096"/>
        <v>0</v>
      </c>
      <c r="RV67" s="90">
        <f>RV58</f>
        <v>57.88</v>
      </c>
      <c r="RW67" s="117">
        <f t="shared" si="1097"/>
        <v>0</v>
      </c>
      <c r="RX67" s="98">
        <f t="shared" si="1098"/>
        <v>0</v>
      </c>
      <c r="RY67" s="98"/>
      <c r="RZ67" s="118"/>
      <c r="SA67" s="119" t="e">
        <f t="shared" si="1099"/>
        <v>#DIV/0!</v>
      </c>
      <c r="SB67" s="231">
        <f t="shared" si="1100"/>
        <v>0</v>
      </c>
      <c r="SC67" s="119">
        <f>SB67/SB58</f>
        <v>0</v>
      </c>
      <c r="SD67" s="98">
        <f>SD58*SC67</f>
        <v>0</v>
      </c>
      <c r="SE67" s="116">
        <f t="shared" si="1101"/>
        <v>0</v>
      </c>
      <c r="SF67" s="90">
        <f>SF58</f>
        <v>57.88</v>
      </c>
      <c r="SG67" s="117">
        <f t="shared" si="1102"/>
        <v>0</v>
      </c>
      <c r="SH67" s="98">
        <f t="shared" si="1103"/>
        <v>0</v>
      </c>
      <c r="SI67" s="98"/>
      <c r="SJ67" s="118"/>
      <c r="SK67" s="119" t="e">
        <f t="shared" si="1104"/>
        <v>#DIV/0!</v>
      </c>
      <c r="SL67" s="231">
        <f t="shared" si="1105"/>
        <v>0</v>
      </c>
      <c r="SM67" s="119">
        <f>SL67/SL58</f>
        <v>0</v>
      </c>
      <c r="SN67" s="98">
        <f>SN58*SM67</f>
        <v>0</v>
      </c>
      <c r="SO67" s="116">
        <f t="shared" si="1106"/>
        <v>0</v>
      </c>
      <c r="SP67" s="90">
        <f>SP58</f>
        <v>57.88</v>
      </c>
      <c r="SQ67" s="117">
        <f t="shared" si="1107"/>
        <v>0</v>
      </c>
      <c r="SR67" s="98">
        <f t="shared" si="1108"/>
        <v>0</v>
      </c>
      <c r="SS67" s="98"/>
      <c r="ST67" s="118"/>
      <c r="SU67" s="119" t="e">
        <f t="shared" si="1109"/>
        <v>#DIV/0!</v>
      </c>
      <c r="SV67" s="231">
        <f t="shared" si="1110"/>
        <v>0</v>
      </c>
      <c r="SW67" s="119">
        <f>SV67/SV58</f>
        <v>0</v>
      </c>
      <c r="SX67" s="98">
        <f>SX58*SW67</f>
        <v>0</v>
      </c>
      <c r="SY67" s="116">
        <f t="shared" si="1111"/>
        <v>0</v>
      </c>
      <c r="SZ67" s="90">
        <f>SZ58</f>
        <v>57.88</v>
      </c>
      <c r="TA67" s="117">
        <f t="shared" si="1112"/>
        <v>0</v>
      </c>
      <c r="TB67" s="98">
        <f t="shared" si="1113"/>
        <v>0</v>
      </c>
      <c r="TC67" s="98"/>
      <c r="TD67" s="118"/>
      <c r="TE67" s="119" t="e">
        <f t="shared" si="1114"/>
        <v>#DIV/0!</v>
      </c>
      <c r="TF67" s="231">
        <f t="shared" si="1115"/>
        <v>0</v>
      </c>
      <c r="TG67" s="119">
        <f>TF67/TF58</f>
        <v>0</v>
      </c>
      <c r="TH67" s="98">
        <f>TH58*TG67</f>
        <v>0</v>
      </c>
      <c r="TI67" s="116">
        <f t="shared" si="1116"/>
        <v>0</v>
      </c>
      <c r="TJ67" s="90">
        <f>TJ58</f>
        <v>57.88</v>
      </c>
      <c r="TK67" s="117">
        <f t="shared" si="1117"/>
        <v>0</v>
      </c>
      <c r="TL67" s="98">
        <f t="shared" si="1118"/>
        <v>0</v>
      </c>
      <c r="TM67" s="98"/>
      <c r="TN67" s="118"/>
      <c r="TO67" s="119" t="e">
        <f t="shared" si="1119"/>
        <v>#DIV/0!</v>
      </c>
      <c r="TP67" s="231">
        <f t="shared" si="1120"/>
        <v>0</v>
      </c>
      <c r="TQ67" s="119">
        <f>TP67/TP58</f>
        <v>0</v>
      </c>
      <c r="TR67" s="98">
        <f>TR58*TQ67</f>
        <v>0</v>
      </c>
      <c r="TS67" s="116">
        <f t="shared" si="1121"/>
        <v>0</v>
      </c>
      <c r="TT67" s="90">
        <f>TT58</f>
        <v>57.88</v>
      </c>
      <c r="TU67" s="117">
        <f t="shared" si="1122"/>
        <v>0</v>
      </c>
      <c r="TV67" s="98">
        <f t="shared" si="1123"/>
        <v>0</v>
      </c>
      <c r="TW67" s="98"/>
      <c r="TX67" s="118"/>
      <c r="TY67" s="119" t="e">
        <f t="shared" si="1124"/>
        <v>#DIV/0!</v>
      </c>
      <c r="TZ67" s="231">
        <f t="shared" si="1125"/>
        <v>0</v>
      </c>
      <c r="UA67" s="119">
        <f>TZ67/TZ58</f>
        <v>0</v>
      </c>
      <c r="UB67" s="98">
        <f>UB58*UA67</f>
        <v>0</v>
      </c>
      <c r="UC67" s="116">
        <f t="shared" si="1126"/>
        <v>0</v>
      </c>
      <c r="UD67" s="90">
        <f>UD58</f>
        <v>57.88</v>
      </c>
      <c r="UE67" s="117">
        <f t="shared" si="1127"/>
        <v>0</v>
      </c>
      <c r="UF67" s="98">
        <f t="shared" si="1128"/>
        <v>0</v>
      </c>
      <c r="UG67" s="98"/>
      <c r="UH67" s="118"/>
      <c r="UI67" s="119" t="e">
        <f t="shared" si="1129"/>
        <v>#DIV/0!</v>
      </c>
      <c r="UJ67" s="231">
        <f t="shared" si="1130"/>
        <v>0</v>
      </c>
      <c r="UK67" s="119">
        <f>UJ67/UJ58</f>
        <v>0</v>
      </c>
      <c r="UL67" s="98">
        <f>UL58*UK67</f>
        <v>0</v>
      </c>
      <c r="UM67" s="116">
        <f t="shared" si="1131"/>
        <v>0</v>
      </c>
      <c r="UN67" s="90">
        <f>UN58</f>
        <v>57.88</v>
      </c>
      <c r="UO67" s="117">
        <f t="shared" si="1132"/>
        <v>0</v>
      </c>
      <c r="UP67" s="98">
        <f t="shared" si="1133"/>
        <v>0</v>
      </c>
      <c r="UQ67" s="98"/>
      <c r="UR67" s="118"/>
      <c r="US67" s="119" t="e">
        <f t="shared" si="1134"/>
        <v>#DIV/0!</v>
      </c>
      <c r="UT67" s="231">
        <f t="shared" si="1135"/>
        <v>0</v>
      </c>
      <c r="UU67" s="119">
        <f>UT67/UT58</f>
        <v>0</v>
      </c>
      <c r="UV67" s="98">
        <f>UV58*UU67</f>
        <v>0</v>
      </c>
      <c r="UW67" s="116">
        <f t="shared" si="1136"/>
        <v>0</v>
      </c>
      <c r="UX67" s="90">
        <f>UX58</f>
        <v>57.88</v>
      </c>
      <c r="UY67" s="117">
        <f t="shared" si="1137"/>
        <v>0</v>
      </c>
      <c r="UZ67" s="98">
        <f t="shared" si="1138"/>
        <v>0</v>
      </c>
      <c r="VA67" s="98"/>
      <c r="VB67" s="118"/>
      <c r="VC67" s="119" t="e">
        <f t="shared" si="1139"/>
        <v>#DIV/0!</v>
      </c>
      <c r="VD67" s="231">
        <f t="shared" si="1140"/>
        <v>0</v>
      </c>
      <c r="VE67" s="119">
        <f>VD67/VD58</f>
        <v>0</v>
      </c>
      <c r="VF67" s="98">
        <f>VF58*VE67</f>
        <v>0</v>
      </c>
      <c r="VG67" s="116">
        <f t="shared" si="1141"/>
        <v>0</v>
      </c>
      <c r="VH67" s="90">
        <f>VH58</f>
        <v>57.88</v>
      </c>
      <c r="VI67" s="117">
        <f t="shared" si="1142"/>
        <v>0</v>
      </c>
      <c r="VJ67" s="98">
        <f t="shared" si="1143"/>
        <v>0</v>
      </c>
      <c r="VK67" s="98"/>
      <c r="VL67" s="118"/>
      <c r="VM67" s="119" t="e">
        <f t="shared" si="1144"/>
        <v>#DIV/0!</v>
      </c>
      <c r="VN67" s="231">
        <f t="shared" si="1145"/>
        <v>0</v>
      </c>
      <c r="VO67" s="119">
        <f>VN67/VN58</f>
        <v>0</v>
      </c>
      <c r="VP67" s="98">
        <f>VP58*VO67</f>
        <v>0</v>
      </c>
      <c r="VQ67" s="116">
        <f t="shared" si="1146"/>
        <v>0</v>
      </c>
      <c r="VR67" s="90">
        <f>VR58</f>
        <v>57.88</v>
      </c>
      <c r="VS67" s="117">
        <f t="shared" si="1147"/>
        <v>0</v>
      </c>
      <c r="VT67" s="98">
        <f t="shared" si="1148"/>
        <v>0</v>
      </c>
      <c r="VU67" s="98"/>
      <c r="VV67" s="118"/>
      <c r="VW67" s="119" t="e">
        <f t="shared" si="1149"/>
        <v>#DIV/0!</v>
      </c>
      <c r="VX67" s="231">
        <f t="shared" si="1150"/>
        <v>0</v>
      </c>
      <c r="VY67" s="119">
        <f>VX67/VX58</f>
        <v>0</v>
      </c>
      <c r="VZ67" s="98">
        <f>VZ58*VY67</f>
        <v>0</v>
      </c>
      <c r="WA67" s="116">
        <f t="shared" si="1151"/>
        <v>0</v>
      </c>
      <c r="WB67" s="90">
        <f>WB58</f>
        <v>57.88</v>
      </c>
      <c r="WC67" s="117">
        <f t="shared" si="1152"/>
        <v>0</v>
      </c>
      <c r="WD67" s="98">
        <f t="shared" si="1153"/>
        <v>0</v>
      </c>
      <c r="WE67" s="98"/>
      <c r="WF67" s="118"/>
      <c r="WG67" s="119" t="e">
        <f t="shared" si="1154"/>
        <v>#DIV/0!</v>
      </c>
      <c r="WH67" s="213">
        <f t="shared" si="1155"/>
        <v>0</v>
      </c>
      <c r="WI67" s="119">
        <f>WH67/WH58</f>
        <v>0</v>
      </c>
      <c r="WJ67" s="98">
        <f>WJ58*WI67</f>
        <v>0</v>
      </c>
      <c r="WK67" s="116">
        <f t="shared" si="1156"/>
        <v>0</v>
      </c>
      <c r="WL67" s="90">
        <f>WL58</f>
        <v>57.88</v>
      </c>
      <c r="WM67" s="117">
        <f t="shared" si="1157"/>
        <v>0</v>
      </c>
      <c r="WN67" s="98">
        <f t="shared" si="1158"/>
        <v>0</v>
      </c>
      <c r="WO67" s="98"/>
      <c r="WP67" s="118"/>
    </row>
    <row r="68" spans="1:614" ht="48" x14ac:dyDescent="0.25">
      <c r="A68" s="5"/>
      <c r="B68" s="91" t="s">
        <v>427</v>
      </c>
      <c r="C68" s="12" t="s">
        <v>752</v>
      </c>
      <c r="D68" s="12" t="s">
        <v>439</v>
      </c>
      <c r="E68" s="4" t="s">
        <v>33</v>
      </c>
      <c r="F68" s="231">
        <f t="shared" si="855"/>
        <v>0</v>
      </c>
      <c r="G68" s="119">
        <f>F68/F58</f>
        <v>0</v>
      </c>
      <c r="H68" s="98">
        <f>H58*G68</f>
        <v>0</v>
      </c>
      <c r="I68" s="116">
        <f t="shared" si="856"/>
        <v>0</v>
      </c>
      <c r="J68" s="90">
        <f>J58</f>
        <v>57.88</v>
      </c>
      <c r="K68" s="117">
        <f t="shared" si="857"/>
        <v>0</v>
      </c>
      <c r="L68" s="98">
        <f t="shared" si="858"/>
        <v>0</v>
      </c>
      <c r="M68" s="98"/>
      <c r="N68" s="118"/>
      <c r="O68" s="119">
        <f t="shared" si="859"/>
        <v>0</v>
      </c>
      <c r="P68" s="231">
        <f t="shared" si="860"/>
        <v>0</v>
      </c>
      <c r="Q68" s="119">
        <f>P68/P58</f>
        <v>0</v>
      </c>
      <c r="R68" s="98">
        <f>R58*Q68</f>
        <v>0</v>
      </c>
      <c r="S68" s="116">
        <f t="shared" si="861"/>
        <v>0</v>
      </c>
      <c r="T68" s="90">
        <f>T58</f>
        <v>57.88</v>
      </c>
      <c r="U68" s="117">
        <f t="shared" si="862"/>
        <v>0</v>
      </c>
      <c r="V68" s="98">
        <f t="shared" si="863"/>
        <v>0</v>
      </c>
      <c r="W68" s="98"/>
      <c r="X68" s="118"/>
      <c r="Y68" s="119">
        <f t="shared" si="864"/>
        <v>0</v>
      </c>
      <c r="Z68" s="231">
        <f t="shared" si="865"/>
        <v>0</v>
      </c>
      <c r="AA68" s="119">
        <f>Z68/Z58</f>
        <v>0</v>
      </c>
      <c r="AB68" s="98">
        <f>AB58*AA68</f>
        <v>0</v>
      </c>
      <c r="AC68" s="116">
        <f t="shared" si="866"/>
        <v>0</v>
      </c>
      <c r="AD68" s="90">
        <f>AD58</f>
        <v>57.88</v>
      </c>
      <c r="AE68" s="117">
        <f t="shared" si="867"/>
        <v>0</v>
      </c>
      <c r="AF68" s="98">
        <f t="shared" si="868"/>
        <v>0</v>
      </c>
      <c r="AG68" s="98"/>
      <c r="AH68" s="118"/>
      <c r="AI68" s="119">
        <f t="shared" si="869"/>
        <v>0</v>
      </c>
      <c r="AJ68" s="231">
        <f t="shared" si="870"/>
        <v>0</v>
      </c>
      <c r="AK68" s="119">
        <f>AJ68/AJ58</f>
        <v>0</v>
      </c>
      <c r="AL68" s="98">
        <f>AL58*AK68</f>
        <v>0</v>
      </c>
      <c r="AM68" s="116">
        <f t="shared" si="871"/>
        <v>0</v>
      </c>
      <c r="AN68" s="90">
        <f>AN58</f>
        <v>57.88</v>
      </c>
      <c r="AO68" s="117">
        <f t="shared" si="872"/>
        <v>0</v>
      </c>
      <c r="AP68" s="98">
        <f t="shared" si="873"/>
        <v>0</v>
      </c>
      <c r="AQ68" s="98"/>
      <c r="AR68" s="118"/>
      <c r="AS68" s="119">
        <f t="shared" si="874"/>
        <v>0</v>
      </c>
      <c r="AT68" s="231">
        <f t="shared" si="875"/>
        <v>0</v>
      </c>
      <c r="AU68" s="119">
        <f>AT68/AT58</f>
        <v>0</v>
      </c>
      <c r="AV68" s="98">
        <f>AV58*AU68</f>
        <v>0</v>
      </c>
      <c r="AW68" s="116">
        <f t="shared" si="876"/>
        <v>0</v>
      </c>
      <c r="AX68" s="90">
        <f>AX58</f>
        <v>57.88</v>
      </c>
      <c r="AY68" s="117">
        <f t="shared" si="877"/>
        <v>0</v>
      </c>
      <c r="AZ68" s="98">
        <f t="shared" si="878"/>
        <v>0</v>
      </c>
      <c r="BA68" s="98"/>
      <c r="BB68" s="118"/>
      <c r="BC68" s="119">
        <f t="shared" si="879"/>
        <v>0</v>
      </c>
      <c r="BD68" s="231">
        <f t="shared" si="880"/>
        <v>0</v>
      </c>
      <c r="BE68" s="119" t="e">
        <f>BD68/BD58</f>
        <v>#DIV/0!</v>
      </c>
      <c r="BF68" s="98" t="e">
        <f>BF58*BE68</f>
        <v>#DIV/0!</v>
      </c>
      <c r="BG68" s="116">
        <f t="shared" si="881"/>
        <v>0</v>
      </c>
      <c r="BH68" s="90">
        <f>BH58</f>
        <v>0</v>
      </c>
      <c r="BI68" s="117">
        <f t="shared" si="882"/>
        <v>0</v>
      </c>
      <c r="BJ68" s="98">
        <f t="shared" si="883"/>
        <v>0</v>
      </c>
      <c r="BK68" s="98"/>
      <c r="BL68" s="118"/>
      <c r="BM68" s="119">
        <f t="shared" si="884"/>
        <v>0</v>
      </c>
      <c r="BN68" s="231">
        <f t="shared" si="885"/>
        <v>0</v>
      </c>
      <c r="BO68" s="119">
        <f>BN68/BN58</f>
        <v>0</v>
      </c>
      <c r="BP68" s="98">
        <f>BP58*BO68</f>
        <v>0</v>
      </c>
      <c r="BQ68" s="116">
        <f t="shared" si="886"/>
        <v>0</v>
      </c>
      <c r="BR68" s="90">
        <f>BR58</f>
        <v>57.88</v>
      </c>
      <c r="BS68" s="117">
        <f t="shared" si="887"/>
        <v>0</v>
      </c>
      <c r="BT68" s="98">
        <f t="shared" si="888"/>
        <v>0</v>
      </c>
      <c r="BU68" s="98"/>
      <c r="BV68" s="118"/>
      <c r="BW68" s="119">
        <f t="shared" si="889"/>
        <v>0</v>
      </c>
      <c r="BX68" s="231">
        <f t="shared" si="890"/>
        <v>0</v>
      </c>
      <c r="BY68" s="119" t="e">
        <f>BX68/BX58</f>
        <v>#DIV/0!</v>
      </c>
      <c r="BZ68" s="98" t="e">
        <f>BZ58*BY68</f>
        <v>#DIV/0!</v>
      </c>
      <c r="CA68" s="116">
        <f t="shared" si="891"/>
        <v>0</v>
      </c>
      <c r="CB68" s="90">
        <f>CB58</f>
        <v>0</v>
      </c>
      <c r="CC68" s="117">
        <f t="shared" si="892"/>
        <v>0</v>
      </c>
      <c r="CD68" s="98">
        <f t="shared" si="893"/>
        <v>0</v>
      </c>
      <c r="CE68" s="98"/>
      <c r="CF68" s="118"/>
      <c r="CG68" s="119">
        <f t="shared" si="894"/>
        <v>0</v>
      </c>
      <c r="CH68" s="231">
        <f t="shared" si="895"/>
        <v>0</v>
      </c>
      <c r="CI68" s="119">
        <f>CH68/CH58</f>
        <v>0</v>
      </c>
      <c r="CJ68" s="98">
        <f>CJ58*CI68</f>
        <v>0</v>
      </c>
      <c r="CK68" s="116">
        <f t="shared" si="896"/>
        <v>0</v>
      </c>
      <c r="CL68" s="90">
        <f>CL58</f>
        <v>57.88</v>
      </c>
      <c r="CM68" s="117">
        <f t="shared" si="897"/>
        <v>0</v>
      </c>
      <c r="CN68" s="98">
        <f t="shared" si="898"/>
        <v>0</v>
      </c>
      <c r="CO68" s="98"/>
      <c r="CP68" s="118"/>
      <c r="CQ68" s="119">
        <f t="shared" si="899"/>
        <v>0</v>
      </c>
      <c r="CR68" s="231">
        <f t="shared" si="900"/>
        <v>0</v>
      </c>
      <c r="CS68" s="119" t="e">
        <f>CR68/CR58</f>
        <v>#DIV/0!</v>
      </c>
      <c r="CT68" s="98" t="e">
        <f>CT58*CS68</f>
        <v>#DIV/0!</v>
      </c>
      <c r="CU68" s="116">
        <f t="shared" si="901"/>
        <v>0</v>
      </c>
      <c r="CV68" s="90">
        <f>CV58</f>
        <v>0</v>
      </c>
      <c r="CW68" s="117">
        <f t="shared" si="902"/>
        <v>0</v>
      </c>
      <c r="CX68" s="98">
        <f t="shared" si="903"/>
        <v>0</v>
      </c>
      <c r="CY68" s="98"/>
      <c r="CZ68" s="118"/>
      <c r="DA68" s="119">
        <f t="shared" si="904"/>
        <v>0</v>
      </c>
      <c r="DB68" s="231">
        <f t="shared" si="905"/>
        <v>0</v>
      </c>
      <c r="DC68" s="119">
        <f>DB68/DB58</f>
        <v>0</v>
      </c>
      <c r="DD68" s="98">
        <f>DD58*DC68</f>
        <v>0</v>
      </c>
      <c r="DE68" s="116">
        <f t="shared" si="906"/>
        <v>0</v>
      </c>
      <c r="DF68" s="90">
        <f>DF58</f>
        <v>57.88</v>
      </c>
      <c r="DG68" s="117">
        <f t="shared" si="907"/>
        <v>0</v>
      </c>
      <c r="DH68" s="98">
        <f t="shared" si="908"/>
        <v>0</v>
      </c>
      <c r="DI68" s="98"/>
      <c r="DJ68" s="118"/>
      <c r="DK68" s="119">
        <f t="shared" si="909"/>
        <v>0</v>
      </c>
      <c r="DL68" s="231">
        <f t="shared" si="910"/>
        <v>0</v>
      </c>
      <c r="DM68" s="119">
        <f>DL68/DL58</f>
        <v>0</v>
      </c>
      <c r="DN68" s="98">
        <f>DN58*DM68</f>
        <v>0</v>
      </c>
      <c r="DO68" s="116">
        <f t="shared" si="911"/>
        <v>0</v>
      </c>
      <c r="DP68" s="90">
        <f>DP58</f>
        <v>57.88</v>
      </c>
      <c r="DQ68" s="117">
        <f t="shared" si="912"/>
        <v>0</v>
      </c>
      <c r="DR68" s="98">
        <f t="shared" si="913"/>
        <v>0</v>
      </c>
      <c r="DS68" s="98"/>
      <c r="DT68" s="118"/>
      <c r="DU68" s="119">
        <f t="shared" si="914"/>
        <v>0</v>
      </c>
      <c r="DV68" s="231">
        <f t="shared" si="915"/>
        <v>0</v>
      </c>
      <c r="DW68" s="119">
        <f>DV68/DV58</f>
        <v>0</v>
      </c>
      <c r="DX68" s="98">
        <f>DX58*DW68</f>
        <v>0</v>
      </c>
      <c r="DY68" s="116">
        <f t="shared" si="916"/>
        <v>0</v>
      </c>
      <c r="DZ68" s="90">
        <f>DZ58</f>
        <v>57.88</v>
      </c>
      <c r="EA68" s="117">
        <f t="shared" si="917"/>
        <v>0</v>
      </c>
      <c r="EB68" s="98">
        <f t="shared" si="918"/>
        <v>0</v>
      </c>
      <c r="EC68" s="98"/>
      <c r="ED68" s="118"/>
      <c r="EE68" s="119">
        <f t="shared" si="919"/>
        <v>0</v>
      </c>
      <c r="EF68" s="231">
        <f t="shared" si="920"/>
        <v>0</v>
      </c>
      <c r="EG68" s="119">
        <f>EF68/EF58</f>
        <v>0</v>
      </c>
      <c r="EH68" s="98">
        <f>EH58*EG68</f>
        <v>0</v>
      </c>
      <c r="EI68" s="116">
        <f t="shared" si="921"/>
        <v>0</v>
      </c>
      <c r="EJ68" s="90">
        <f>EJ58</f>
        <v>57.88</v>
      </c>
      <c r="EK68" s="117">
        <f t="shared" si="922"/>
        <v>0</v>
      </c>
      <c r="EL68" s="98">
        <f t="shared" si="923"/>
        <v>0</v>
      </c>
      <c r="EM68" s="98"/>
      <c r="EN68" s="118"/>
      <c r="EO68" s="119">
        <f t="shared" si="924"/>
        <v>0</v>
      </c>
      <c r="EP68" s="231">
        <f t="shared" si="925"/>
        <v>0</v>
      </c>
      <c r="EQ68" s="119">
        <f>EP68/EP58</f>
        <v>0</v>
      </c>
      <c r="ER68" s="98">
        <f>ER58*EQ68</f>
        <v>0</v>
      </c>
      <c r="ES68" s="116">
        <f t="shared" si="926"/>
        <v>0</v>
      </c>
      <c r="ET68" s="90">
        <f>ET58</f>
        <v>57.88</v>
      </c>
      <c r="EU68" s="117">
        <f t="shared" si="927"/>
        <v>0</v>
      </c>
      <c r="EV68" s="98">
        <f t="shared" si="928"/>
        <v>0</v>
      </c>
      <c r="EW68" s="98"/>
      <c r="EX68" s="118"/>
      <c r="EY68" s="119">
        <f t="shared" si="929"/>
        <v>0</v>
      </c>
      <c r="EZ68" s="231">
        <f t="shared" si="930"/>
        <v>0</v>
      </c>
      <c r="FA68" s="119">
        <f>EZ68/EZ58</f>
        <v>0</v>
      </c>
      <c r="FB68" s="98">
        <f>FB58*FA68</f>
        <v>0</v>
      </c>
      <c r="FC68" s="116">
        <f t="shared" si="931"/>
        <v>0</v>
      </c>
      <c r="FD68" s="90">
        <f>FD58</f>
        <v>57.88</v>
      </c>
      <c r="FE68" s="117">
        <f t="shared" si="932"/>
        <v>0</v>
      </c>
      <c r="FF68" s="98">
        <f t="shared" si="933"/>
        <v>0</v>
      </c>
      <c r="FG68" s="98"/>
      <c r="FH68" s="118"/>
      <c r="FI68" s="119">
        <f t="shared" si="934"/>
        <v>0</v>
      </c>
      <c r="FJ68" s="231">
        <f t="shared" si="935"/>
        <v>0</v>
      </c>
      <c r="FK68" s="119">
        <f>FJ68/FJ58</f>
        <v>0</v>
      </c>
      <c r="FL68" s="98">
        <f>FL58*FK68</f>
        <v>0</v>
      </c>
      <c r="FM68" s="116">
        <f t="shared" si="936"/>
        <v>0</v>
      </c>
      <c r="FN68" s="90">
        <f>FN58</f>
        <v>57.88</v>
      </c>
      <c r="FO68" s="117">
        <f t="shared" si="937"/>
        <v>0</v>
      </c>
      <c r="FP68" s="98">
        <f t="shared" si="938"/>
        <v>0</v>
      </c>
      <c r="FQ68" s="98"/>
      <c r="FR68" s="118"/>
      <c r="FS68" s="119">
        <f t="shared" si="939"/>
        <v>0</v>
      </c>
      <c r="FT68" s="231">
        <f t="shared" si="940"/>
        <v>0</v>
      </c>
      <c r="FU68" s="119">
        <f>FT68/FT58</f>
        <v>0</v>
      </c>
      <c r="FV68" s="98">
        <f>FV58*FU68</f>
        <v>0</v>
      </c>
      <c r="FW68" s="116">
        <f t="shared" si="941"/>
        <v>0</v>
      </c>
      <c r="FX68" s="90">
        <f>FX58</f>
        <v>57.88</v>
      </c>
      <c r="FY68" s="117">
        <f t="shared" si="942"/>
        <v>0</v>
      </c>
      <c r="FZ68" s="98">
        <f t="shared" si="943"/>
        <v>0</v>
      </c>
      <c r="GA68" s="98"/>
      <c r="GB68" s="118"/>
      <c r="GC68" s="119">
        <f t="shared" si="944"/>
        <v>0</v>
      </c>
      <c r="GD68" s="231">
        <f t="shared" si="945"/>
        <v>0</v>
      </c>
      <c r="GE68" s="119">
        <f>GD68/GD58</f>
        <v>0</v>
      </c>
      <c r="GF68" s="98">
        <f>GF58*GE68</f>
        <v>0</v>
      </c>
      <c r="GG68" s="116">
        <f t="shared" si="946"/>
        <v>0</v>
      </c>
      <c r="GH68" s="90">
        <f>GH58</f>
        <v>57.88</v>
      </c>
      <c r="GI68" s="117">
        <f t="shared" si="947"/>
        <v>0</v>
      </c>
      <c r="GJ68" s="98">
        <f t="shared" si="948"/>
        <v>0</v>
      </c>
      <c r="GK68" s="98"/>
      <c r="GL68" s="118"/>
      <c r="GM68" s="119">
        <f t="shared" si="949"/>
        <v>0</v>
      </c>
      <c r="GN68" s="231">
        <f t="shared" si="950"/>
        <v>0</v>
      </c>
      <c r="GO68" s="119">
        <f>GN68/GN58</f>
        <v>0</v>
      </c>
      <c r="GP68" s="98">
        <f>GP58*GO68</f>
        <v>0</v>
      </c>
      <c r="GQ68" s="116">
        <f t="shared" si="951"/>
        <v>0</v>
      </c>
      <c r="GR68" s="90">
        <f>GR58</f>
        <v>57.88</v>
      </c>
      <c r="GS68" s="117">
        <f t="shared" si="952"/>
        <v>0</v>
      </c>
      <c r="GT68" s="98">
        <f t="shared" si="953"/>
        <v>0</v>
      </c>
      <c r="GU68" s="98"/>
      <c r="GV68" s="118"/>
      <c r="GW68" s="119">
        <f t="shared" si="954"/>
        <v>0</v>
      </c>
      <c r="GX68" s="231">
        <f t="shared" si="955"/>
        <v>0</v>
      </c>
      <c r="GY68" s="119">
        <f>GX68/GX58</f>
        <v>0</v>
      </c>
      <c r="GZ68" s="98">
        <f>GZ58*GY68</f>
        <v>0</v>
      </c>
      <c r="HA68" s="116">
        <f t="shared" si="956"/>
        <v>0</v>
      </c>
      <c r="HB68" s="90">
        <f>HB58</f>
        <v>57.88</v>
      </c>
      <c r="HC68" s="117">
        <f t="shared" si="957"/>
        <v>0</v>
      </c>
      <c r="HD68" s="98">
        <f t="shared" si="958"/>
        <v>0</v>
      </c>
      <c r="HE68" s="98"/>
      <c r="HF68" s="118"/>
      <c r="HG68" s="119">
        <f t="shared" si="959"/>
        <v>0</v>
      </c>
      <c r="HH68" s="231">
        <f t="shared" si="960"/>
        <v>0</v>
      </c>
      <c r="HI68" s="119">
        <f>HH68/HH58</f>
        <v>0</v>
      </c>
      <c r="HJ68" s="98">
        <f>HJ58*HI68</f>
        <v>0</v>
      </c>
      <c r="HK68" s="116">
        <f t="shared" si="961"/>
        <v>0</v>
      </c>
      <c r="HL68" s="90">
        <f>HL58</f>
        <v>57.88</v>
      </c>
      <c r="HM68" s="117">
        <f t="shared" si="962"/>
        <v>0</v>
      </c>
      <c r="HN68" s="98">
        <f t="shared" si="963"/>
        <v>0</v>
      </c>
      <c r="HO68" s="98"/>
      <c r="HP68" s="118"/>
      <c r="HQ68" s="119">
        <f t="shared" si="964"/>
        <v>0</v>
      </c>
      <c r="HR68" s="231">
        <f t="shared" si="965"/>
        <v>0</v>
      </c>
      <c r="HS68" s="119">
        <f>HR68/HR58</f>
        <v>0</v>
      </c>
      <c r="HT68" s="98">
        <f>HT58*HS68</f>
        <v>0</v>
      </c>
      <c r="HU68" s="116">
        <f t="shared" si="966"/>
        <v>0</v>
      </c>
      <c r="HV68" s="90">
        <f>HV58</f>
        <v>57.88</v>
      </c>
      <c r="HW68" s="117">
        <f t="shared" si="967"/>
        <v>0</v>
      </c>
      <c r="HX68" s="98">
        <f t="shared" si="968"/>
        <v>0</v>
      </c>
      <c r="HY68" s="98"/>
      <c r="HZ68" s="118"/>
      <c r="IA68" s="119">
        <f t="shared" si="969"/>
        <v>0</v>
      </c>
      <c r="IB68" s="231">
        <f t="shared" si="970"/>
        <v>0</v>
      </c>
      <c r="IC68" s="119">
        <f>IB68/IB58</f>
        <v>0</v>
      </c>
      <c r="ID68" s="98">
        <f>ID58*IC68</f>
        <v>0</v>
      </c>
      <c r="IE68" s="116">
        <f t="shared" si="971"/>
        <v>0</v>
      </c>
      <c r="IF68" s="90">
        <f>IF58</f>
        <v>57.88</v>
      </c>
      <c r="IG68" s="117">
        <f t="shared" si="972"/>
        <v>0</v>
      </c>
      <c r="IH68" s="98">
        <f t="shared" si="973"/>
        <v>0</v>
      </c>
      <c r="II68" s="98"/>
      <c r="IJ68" s="118"/>
      <c r="IK68" s="119">
        <f t="shared" si="974"/>
        <v>0</v>
      </c>
      <c r="IL68" s="231">
        <f t="shared" si="975"/>
        <v>12</v>
      </c>
      <c r="IM68" s="119">
        <f>IL68/IL58</f>
        <v>7.4999999999999997E-2</v>
      </c>
      <c r="IN68" s="98">
        <f>IN58*IM68</f>
        <v>129.75</v>
      </c>
      <c r="IO68" s="116">
        <f t="shared" si="976"/>
        <v>10.8125</v>
      </c>
      <c r="IP68" s="90">
        <f>IP58</f>
        <v>57.88</v>
      </c>
      <c r="IQ68" s="117">
        <f t="shared" si="977"/>
        <v>625.82749999999999</v>
      </c>
      <c r="IR68" s="98">
        <f t="shared" si="978"/>
        <v>7509.93</v>
      </c>
      <c r="IS68" s="98"/>
      <c r="IT68" s="118"/>
      <c r="IU68" s="119">
        <f t="shared" si="979"/>
        <v>0.94823000000000002</v>
      </c>
      <c r="IV68" s="231">
        <f t="shared" si="980"/>
        <v>0</v>
      </c>
      <c r="IW68" s="119">
        <f>IV68/IV58</f>
        <v>0</v>
      </c>
      <c r="IX68" s="98">
        <f>IX58*IW68</f>
        <v>0</v>
      </c>
      <c r="IY68" s="116">
        <f t="shared" si="981"/>
        <v>0</v>
      </c>
      <c r="IZ68" s="90">
        <f>IZ58</f>
        <v>57.88</v>
      </c>
      <c r="JA68" s="117">
        <f t="shared" si="982"/>
        <v>0</v>
      </c>
      <c r="JB68" s="98">
        <f t="shared" si="983"/>
        <v>0</v>
      </c>
      <c r="JC68" s="98"/>
      <c r="JD68" s="118"/>
      <c r="JE68" s="119">
        <f t="shared" si="984"/>
        <v>0</v>
      </c>
      <c r="JF68" s="231">
        <f t="shared" si="985"/>
        <v>0</v>
      </c>
      <c r="JG68" s="119">
        <f>JF68/JF58</f>
        <v>0</v>
      </c>
      <c r="JH68" s="98">
        <f>JH58*JG68</f>
        <v>0</v>
      </c>
      <c r="JI68" s="116">
        <f t="shared" si="986"/>
        <v>0</v>
      </c>
      <c r="JJ68" s="90">
        <f>JJ58</f>
        <v>57.88</v>
      </c>
      <c r="JK68" s="117">
        <f t="shared" si="987"/>
        <v>0</v>
      </c>
      <c r="JL68" s="98">
        <f t="shared" si="988"/>
        <v>0</v>
      </c>
      <c r="JM68" s="98"/>
      <c r="JN68" s="118"/>
      <c r="JO68" s="119">
        <f t="shared" si="989"/>
        <v>0</v>
      </c>
      <c r="JP68" s="231">
        <f t="shared" si="990"/>
        <v>0</v>
      </c>
      <c r="JQ68" s="119">
        <f>JP68/JP58</f>
        <v>0</v>
      </c>
      <c r="JR68" s="98">
        <f>JR58*JQ68</f>
        <v>0</v>
      </c>
      <c r="JS68" s="116">
        <f t="shared" si="991"/>
        <v>0</v>
      </c>
      <c r="JT68" s="90">
        <f>JT58</f>
        <v>57.88</v>
      </c>
      <c r="JU68" s="117">
        <f t="shared" si="992"/>
        <v>0</v>
      </c>
      <c r="JV68" s="98">
        <f t="shared" si="993"/>
        <v>0</v>
      </c>
      <c r="JW68" s="98"/>
      <c r="JX68" s="118"/>
      <c r="JY68" s="119">
        <f t="shared" si="994"/>
        <v>0</v>
      </c>
      <c r="JZ68" s="231">
        <f t="shared" si="995"/>
        <v>0</v>
      </c>
      <c r="KA68" s="119" t="e">
        <f>JZ68/JZ58</f>
        <v>#DIV/0!</v>
      </c>
      <c r="KB68" s="98" t="e">
        <f>KB58*KA68</f>
        <v>#DIV/0!</v>
      </c>
      <c r="KC68" s="116">
        <f t="shared" si="996"/>
        <v>0</v>
      </c>
      <c r="KD68" s="90">
        <f>KD58</f>
        <v>0</v>
      </c>
      <c r="KE68" s="117">
        <f t="shared" si="997"/>
        <v>0</v>
      </c>
      <c r="KF68" s="98">
        <f t="shared" si="998"/>
        <v>0</v>
      </c>
      <c r="KG68" s="98"/>
      <c r="KH68" s="118"/>
      <c r="KI68" s="119">
        <f t="shared" si="999"/>
        <v>0</v>
      </c>
      <c r="KJ68" s="231">
        <f t="shared" si="1000"/>
        <v>0</v>
      </c>
      <c r="KK68" s="119">
        <f>KJ68/KJ58</f>
        <v>0</v>
      </c>
      <c r="KL68" s="98">
        <f>KL58*KK68</f>
        <v>0</v>
      </c>
      <c r="KM68" s="116">
        <f t="shared" si="1001"/>
        <v>0</v>
      </c>
      <c r="KN68" s="90">
        <f>KN58</f>
        <v>57.88</v>
      </c>
      <c r="KO68" s="117">
        <f t="shared" si="1002"/>
        <v>0</v>
      </c>
      <c r="KP68" s="98">
        <f t="shared" si="1003"/>
        <v>0</v>
      </c>
      <c r="KQ68" s="98"/>
      <c r="KR68" s="118"/>
      <c r="KS68" s="119">
        <f t="shared" si="1004"/>
        <v>0</v>
      </c>
      <c r="KT68" s="231">
        <f t="shared" si="1005"/>
        <v>0</v>
      </c>
      <c r="KU68" s="119">
        <f>KT68/KT58</f>
        <v>0</v>
      </c>
      <c r="KV68" s="98">
        <f>KV58*KU68</f>
        <v>0</v>
      </c>
      <c r="KW68" s="116">
        <f t="shared" si="1006"/>
        <v>0</v>
      </c>
      <c r="KX68" s="90">
        <f>KX58</f>
        <v>57.88</v>
      </c>
      <c r="KY68" s="117">
        <f t="shared" si="1007"/>
        <v>0</v>
      </c>
      <c r="KZ68" s="98">
        <f t="shared" si="1008"/>
        <v>0</v>
      </c>
      <c r="LA68" s="98"/>
      <c r="LB68" s="118"/>
      <c r="LC68" s="119">
        <f t="shared" si="1009"/>
        <v>0</v>
      </c>
      <c r="LD68" s="231">
        <f t="shared" si="1010"/>
        <v>0</v>
      </c>
      <c r="LE68" s="119">
        <f>LD68/LD58</f>
        <v>0</v>
      </c>
      <c r="LF68" s="98">
        <f>LF58*LE68</f>
        <v>0</v>
      </c>
      <c r="LG68" s="116">
        <f t="shared" si="1011"/>
        <v>0</v>
      </c>
      <c r="LH68" s="90">
        <f>LH58</f>
        <v>57.88</v>
      </c>
      <c r="LI68" s="117">
        <f t="shared" si="1012"/>
        <v>0</v>
      </c>
      <c r="LJ68" s="98">
        <f t="shared" si="1013"/>
        <v>0</v>
      </c>
      <c r="LK68" s="98"/>
      <c r="LL68" s="118"/>
      <c r="LM68" s="119">
        <f t="shared" si="1014"/>
        <v>0</v>
      </c>
      <c r="LN68" s="231">
        <f t="shared" si="1015"/>
        <v>0</v>
      </c>
      <c r="LO68" s="119">
        <f>LN68/LN58</f>
        <v>0</v>
      </c>
      <c r="LP68" s="98">
        <f>LP58*LO68</f>
        <v>0</v>
      </c>
      <c r="LQ68" s="116">
        <f t="shared" si="1016"/>
        <v>0</v>
      </c>
      <c r="LR68" s="90">
        <f>LR58</f>
        <v>57.88</v>
      </c>
      <c r="LS68" s="117">
        <f t="shared" si="1017"/>
        <v>0</v>
      </c>
      <c r="LT68" s="98">
        <f t="shared" si="1018"/>
        <v>0</v>
      </c>
      <c r="LU68" s="98"/>
      <c r="LV68" s="118"/>
      <c r="LW68" s="119">
        <f t="shared" si="1019"/>
        <v>0</v>
      </c>
      <c r="LX68" s="231">
        <f t="shared" si="1020"/>
        <v>0</v>
      </c>
      <c r="LY68" s="119">
        <f>LX68/LX58</f>
        <v>0</v>
      </c>
      <c r="LZ68" s="98">
        <f>LZ58*LY68</f>
        <v>0</v>
      </c>
      <c r="MA68" s="116">
        <f t="shared" si="1021"/>
        <v>0</v>
      </c>
      <c r="MB68" s="90">
        <f>MB58</f>
        <v>57.88</v>
      </c>
      <c r="MC68" s="117">
        <f t="shared" si="1022"/>
        <v>0</v>
      </c>
      <c r="MD68" s="98">
        <f t="shared" si="1023"/>
        <v>0</v>
      </c>
      <c r="ME68" s="98"/>
      <c r="MF68" s="118"/>
      <c r="MG68" s="119">
        <f t="shared" si="1024"/>
        <v>0</v>
      </c>
      <c r="MH68" s="231">
        <f t="shared" si="1025"/>
        <v>0</v>
      </c>
      <c r="MI68" s="119">
        <f>MH68/MH58</f>
        <v>0</v>
      </c>
      <c r="MJ68" s="98">
        <f>MJ58*MI68</f>
        <v>0</v>
      </c>
      <c r="MK68" s="116">
        <f t="shared" si="1026"/>
        <v>0</v>
      </c>
      <c r="ML68" s="90">
        <f>ML58</f>
        <v>57.88</v>
      </c>
      <c r="MM68" s="117">
        <f t="shared" si="1027"/>
        <v>0</v>
      </c>
      <c r="MN68" s="98">
        <f t="shared" si="1028"/>
        <v>0</v>
      </c>
      <c r="MO68" s="98"/>
      <c r="MP68" s="118"/>
      <c r="MQ68" s="119">
        <f t="shared" si="1029"/>
        <v>0</v>
      </c>
      <c r="MR68" s="231">
        <f t="shared" si="1030"/>
        <v>0</v>
      </c>
      <c r="MS68" s="119">
        <f>MR68/MR58</f>
        <v>0</v>
      </c>
      <c r="MT68" s="98">
        <f>MT58*MS68</f>
        <v>0</v>
      </c>
      <c r="MU68" s="116">
        <f t="shared" si="1031"/>
        <v>0</v>
      </c>
      <c r="MV68" s="90">
        <f>MV58</f>
        <v>57.88</v>
      </c>
      <c r="MW68" s="117">
        <f t="shared" si="1032"/>
        <v>0</v>
      </c>
      <c r="MX68" s="98">
        <f t="shared" si="1033"/>
        <v>0</v>
      </c>
      <c r="MY68" s="98"/>
      <c r="MZ68" s="118"/>
      <c r="NA68" s="119">
        <f t="shared" si="1034"/>
        <v>0</v>
      </c>
      <c r="NB68" s="231">
        <f t="shared" si="1035"/>
        <v>31</v>
      </c>
      <c r="NC68" s="119">
        <f>NB68/NB58</f>
        <v>0.30692999999999998</v>
      </c>
      <c r="ND68" s="98">
        <f>ND58*NC68</f>
        <v>494.16</v>
      </c>
      <c r="NE68" s="116">
        <f t="shared" si="1036"/>
        <v>15.940645160000001</v>
      </c>
      <c r="NF68" s="90">
        <f>NF58</f>
        <v>57.88</v>
      </c>
      <c r="NG68" s="117">
        <f t="shared" si="1037"/>
        <v>922.64454000000001</v>
      </c>
      <c r="NH68" s="98">
        <f t="shared" si="1038"/>
        <v>28601.98</v>
      </c>
      <c r="NI68" s="98"/>
      <c r="NJ68" s="118"/>
      <c r="NK68" s="119">
        <f t="shared" si="1039"/>
        <v>1.39795</v>
      </c>
      <c r="NL68" s="231">
        <f t="shared" si="1040"/>
        <v>0</v>
      </c>
      <c r="NM68" s="119">
        <f>NL68/NL58</f>
        <v>0</v>
      </c>
      <c r="NN68" s="98">
        <f>NN58*NM68</f>
        <v>0</v>
      </c>
      <c r="NO68" s="116">
        <f t="shared" si="1041"/>
        <v>0</v>
      </c>
      <c r="NP68" s="90">
        <f>NP58</f>
        <v>57.88</v>
      </c>
      <c r="NQ68" s="117">
        <f t="shared" si="1042"/>
        <v>0</v>
      </c>
      <c r="NR68" s="98">
        <f t="shared" si="1043"/>
        <v>0</v>
      </c>
      <c r="NS68" s="98"/>
      <c r="NT68" s="118"/>
      <c r="NU68" s="119">
        <f t="shared" si="1044"/>
        <v>0</v>
      </c>
      <c r="NV68" s="231">
        <f t="shared" si="1045"/>
        <v>0</v>
      </c>
      <c r="NW68" s="119">
        <f>NV68/NV58</f>
        <v>0</v>
      </c>
      <c r="NX68" s="98">
        <f>NX58*NW68</f>
        <v>0</v>
      </c>
      <c r="NY68" s="116">
        <f t="shared" si="1046"/>
        <v>0</v>
      </c>
      <c r="NZ68" s="90">
        <f>NZ58</f>
        <v>57.88</v>
      </c>
      <c r="OA68" s="117">
        <f t="shared" si="1047"/>
        <v>0</v>
      </c>
      <c r="OB68" s="98">
        <f t="shared" si="1048"/>
        <v>0</v>
      </c>
      <c r="OC68" s="98"/>
      <c r="OD68" s="118"/>
      <c r="OE68" s="119">
        <f t="shared" si="1049"/>
        <v>0</v>
      </c>
      <c r="OF68" s="231">
        <f t="shared" si="1050"/>
        <v>31</v>
      </c>
      <c r="OG68" s="119">
        <f>OF68/OF58</f>
        <v>0.17713999999999999</v>
      </c>
      <c r="OH68" s="98">
        <f>OH58*OG68</f>
        <v>253.66</v>
      </c>
      <c r="OI68" s="116">
        <f t="shared" si="1051"/>
        <v>8.1825806500000002</v>
      </c>
      <c r="OJ68" s="90">
        <f>OJ58</f>
        <v>57.88</v>
      </c>
      <c r="OK68" s="117">
        <f t="shared" si="1052"/>
        <v>473.60777000000002</v>
      </c>
      <c r="OL68" s="98">
        <f t="shared" si="1053"/>
        <v>14681.84</v>
      </c>
      <c r="OM68" s="98"/>
      <c r="ON68" s="118"/>
      <c r="OO68" s="119">
        <f t="shared" si="1054"/>
        <v>0.71758999999999995</v>
      </c>
      <c r="OP68" s="231">
        <f t="shared" si="1055"/>
        <v>0</v>
      </c>
      <c r="OQ68" s="119">
        <f>OP68/OP58</f>
        <v>0</v>
      </c>
      <c r="OR68" s="98">
        <f>OR58*OQ68</f>
        <v>0</v>
      </c>
      <c r="OS68" s="116">
        <f t="shared" si="1056"/>
        <v>0</v>
      </c>
      <c r="OT68" s="90">
        <f>OT58</f>
        <v>57.88</v>
      </c>
      <c r="OU68" s="117">
        <f t="shared" si="1057"/>
        <v>0</v>
      </c>
      <c r="OV68" s="98">
        <f t="shared" si="1058"/>
        <v>0</v>
      </c>
      <c r="OW68" s="98"/>
      <c r="OX68" s="118"/>
      <c r="OY68" s="119">
        <f t="shared" si="1059"/>
        <v>0</v>
      </c>
      <c r="OZ68" s="231">
        <f t="shared" si="1060"/>
        <v>0</v>
      </c>
      <c r="PA68" s="119">
        <f>OZ68/OZ58</f>
        <v>0</v>
      </c>
      <c r="PB68" s="98">
        <f>PB58*PA68</f>
        <v>0</v>
      </c>
      <c r="PC68" s="116">
        <f t="shared" si="1061"/>
        <v>0</v>
      </c>
      <c r="PD68" s="90">
        <f>PD58</f>
        <v>57.88</v>
      </c>
      <c r="PE68" s="117">
        <f t="shared" si="1062"/>
        <v>0</v>
      </c>
      <c r="PF68" s="98">
        <f t="shared" si="1063"/>
        <v>0</v>
      </c>
      <c r="PG68" s="98"/>
      <c r="PH68" s="118"/>
      <c r="PI68" s="119">
        <f t="shared" si="1064"/>
        <v>0</v>
      </c>
      <c r="PJ68" s="231">
        <f t="shared" si="1065"/>
        <v>0</v>
      </c>
      <c r="PK68" s="119">
        <f>PJ68/PJ58</f>
        <v>0</v>
      </c>
      <c r="PL68" s="98">
        <f>PL58*PK68</f>
        <v>0</v>
      </c>
      <c r="PM68" s="116">
        <f t="shared" si="1066"/>
        <v>0</v>
      </c>
      <c r="PN68" s="90">
        <f>PN58</f>
        <v>57.88</v>
      </c>
      <c r="PO68" s="117">
        <f t="shared" si="1067"/>
        <v>0</v>
      </c>
      <c r="PP68" s="98">
        <f t="shared" si="1068"/>
        <v>0</v>
      </c>
      <c r="PQ68" s="98"/>
      <c r="PR68" s="118"/>
      <c r="PS68" s="119">
        <f t="shared" si="1069"/>
        <v>0</v>
      </c>
      <c r="PT68" s="231">
        <f t="shared" si="1070"/>
        <v>0</v>
      </c>
      <c r="PU68" s="119">
        <f>PT68/PT58</f>
        <v>0</v>
      </c>
      <c r="PV68" s="98">
        <f>PV58*PU68</f>
        <v>0</v>
      </c>
      <c r="PW68" s="116">
        <f t="shared" si="1071"/>
        <v>0</v>
      </c>
      <c r="PX68" s="90">
        <f>PX58</f>
        <v>57.88</v>
      </c>
      <c r="PY68" s="117">
        <f t="shared" si="1072"/>
        <v>0</v>
      </c>
      <c r="PZ68" s="98">
        <f t="shared" si="1073"/>
        <v>0</v>
      </c>
      <c r="QA68" s="98"/>
      <c r="QB68" s="118"/>
      <c r="QC68" s="119">
        <f t="shared" si="1074"/>
        <v>0</v>
      </c>
      <c r="QD68" s="231">
        <f t="shared" si="1075"/>
        <v>0</v>
      </c>
      <c r="QE68" s="119" t="e">
        <f>QD68/QD58</f>
        <v>#DIV/0!</v>
      </c>
      <c r="QF68" s="98" t="e">
        <f>QF58*QE68</f>
        <v>#DIV/0!</v>
      </c>
      <c r="QG68" s="116">
        <f t="shared" si="1076"/>
        <v>0</v>
      </c>
      <c r="QH68" s="90">
        <f>QH58</f>
        <v>0</v>
      </c>
      <c r="QI68" s="117">
        <f t="shared" si="1077"/>
        <v>0</v>
      </c>
      <c r="QJ68" s="98">
        <f t="shared" si="1078"/>
        <v>0</v>
      </c>
      <c r="QK68" s="98"/>
      <c r="QL68" s="118"/>
      <c r="QM68" s="119">
        <f t="shared" si="1079"/>
        <v>0</v>
      </c>
      <c r="QN68" s="231">
        <f t="shared" si="1080"/>
        <v>0</v>
      </c>
      <c r="QO68" s="119">
        <f>QN68/QN58</f>
        <v>0</v>
      </c>
      <c r="QP68" s="98">
        <f>QP58*QO68</f>
        <v>0</v>
      </c>
      <c r="QQ68" s="116">
        <f t="shared" si="1081"/>
        <v>0</v>
      </c>
      <c r="QR68" s="90">
        <f>QR58</f>
        <v>57.88</v>
      </c>
      <c r="QS68" s="117">
        <f t="shared" si="1082"/>
        <v>0</v>
      </c>
      <c r="QT68" s="98">
        <f t="shared" si="1083"/>
        <v>0</v>
      </c>
      <c r="QU68" s="98"/>
      <c r="QV68" s="118"/>
      <c r="QW68" s="119">
        <f t="shared" si="1084"/>
        <v>0</v>
      </c>
      <c r="QX68" s="231">
        <f t="shared" si="1085"/>
        <v>0</v>
      </c>
      <c r="QY68" s="119">
        <f>QX68/QX58</f>
        <v>0</v>
      </c>
      <c r="QZ68" s="98">
        <f>QZ58*QY68</f>
        <v>0</v>
      </c>
      <c r="RA68" s="116">
        <f t="shared" si="1086"/>
        <v>0</v>
      </c>
      <c r="RB68" s="90">
        <f>RB58</f>
        <v>57.88</v>
      </c>
      <c r="RC68" s="117">
        <f t="shared" si="1087"/>
        <v>0</v>
      </c>
      <c r="RD68" s="98">
        <f t="shared" si="1088"/>
        <v>0</v>
      </c>
      <c r="RE68" s="98"/>
      <c r="RF68" s="118"/>
      <c r="RG68" s="119">
        <f t="shared" si="1089"/>
        <v>0</v>
      </c>
      <c r="RH68" s="231">
        <f t="shared" si="1090"/>
        <v>0</v>
      </c>
      <c r="RI68" s="119">
        <f>RH68/RH58</f>
        <v>0</v>
      </c>
      <c r="RJ68" s="98">
        <f>RJ58*RI68</f>
        <v>0</v>
      </c>
      <c r="RK68" s="116">
        <f t="shared" si="1091"/>
        <v>0</v>
      </c>
      <c r="RL68" s="90">
        <f>RL58</f>
        <v>57.88</v>
      </c>
      <c r="RM68" s="117">
        <f t="shared" si="1092"/>
        <v>0</v>
      </c>
      <c r="RN68" s="98">
        <f t="shared" si="1093"/>
        <v>0</v>
      </c>
      <c r="RO68" s="98"/>
      <c r="RP68" s="118"/>
      <c r="RQ68" s="119">
        <f t="shared" si="1094"/>
        <v>0</v>
      </c>
      <c r="RR68" s="231">
        <f t="shared" si="1095"/>
        <v>0</v>
      </c>
      <c r="RS68" s="119">
        <f>RR68/RR58</f>
        <v>0</v>
      </c>
      <c r="RT68" s="98">
        <f>RT58*RS68</f>
        <v>0</v>
      </c>
      <c r="RU68" s="116">
        <f t="shared" si="1096"/>
        <v>0</v>
      </c>
      <c r="RV68" s="90">
        <f>RV58</f>
        <v>57.88</v>
      </c>
      <c r="RW68" s="117">
        <f t="shared" si="1097"/>
        <v>0</v>
      </c>
      <c r="RX68" s="98">
        <f t="shared" si="1098"/>
        <v>0</v>
      </c>
      <c r="RY68" s="98"/>
      <c r="RZ68" s="118"/>
      <c r="SA68" s="119">
        <f t="shared" si="1099"/>
        <v>0</v>
      </c>
      <c r="SB68" s="231">
        <f t="shared" si="1100"/>
        <v>0</v>
      </c>
      <c r="SC68" s="119">
        <f>SB68/SB58</f>
        <v>0</v>
      </c>
      <c r="SD68" s="98">
        <f>SD58*SC68</f>
        <v>0</v>
      </c>
      <c r="SE68" s="116">
        <f t="shared" si="1101"/>
        <v>0</v>
      </c>
      <c r="SF68" s="90">
        <f>SF58</f>
        <v>57.88</v>
      </c>
      <c r="SG68" s="117">
        <f t="shared" si="1102"/>
        <v>0</v>
      </c>
      <c r="SH68" s="98">
        <f t="shared" si="1103"/>
        <v>0</v>
      </c>
      <c r="SI68" s="98"/>
      <c r="SJ68" s="118"/>
      <c r="SK68" s="119">
        <f t="shared" si="1104"/>
        <v>0</v>
      </c>
      <c r="SL68" s="231">
        <f t="shared" si="1105"/>
        <v>0</v>
      </c>
      <c r="SM68" s="119">
        <f>SL68/SL58</f>
        <v>0</v>
      </c>
      <c r="SN68" s="98">
        <f>SN58*SM68</f>
        <v>0</v>
      </c>
      <c r="SO68" s="116">
        <f t="shared" si="1106"/>
        <v>0</v>
      </c>
      <c r="SP68" s="90">
        <f>SP58</f>
        <v>57.88</v>
      </c>
      <c r="SQ68" s="117">
        <f t="shared" si="1107"/>
        <v>0</v>
      </c>
      <c r="SR68" s="98">
        <f t="shared" si="1108"/>
        <v>0</v>
      </c>
      <c r="SS68" s="98"/>
      <c r="ST68" s="118"/>
      <c r="SU68" s="119">
        <f t="shared" si="1109"/>
        <v>0</v>
      </c>
      <c r="SV68" s="231">
        <f t="shared" si="1110"/>
        <v>0</v>
      </c>
      <c r="SW68" s="119">
        <f>SV68/SV58</f>
        <v>0</v>
      </c>
      <c r="SX68" s="98">
        <f>SX58*SW68</f>
        <v>0</v>
      </c>
      <c r="SY68" s="116">
        <f t="shared" si="1111"/>
        <v>0</v>
      </c>
      <c r="SZ68" s="90">
        <f>SZ58</f>
        <v>57.88</v>
      </c>
      <c r="TA68" s="117">
        <f t="shared" si="1112"/>
        <v>0</v>
      </c>
      <c r="TB68" s="98">
        <f t="shared" si="1113"/>
        <v>0</v>
      </c>
      <c r="TC68" s="98"/>
      <c r="TD68" s="118"/>
      <c r="TE68" s="119">
        <f t="shared" si="1114"/>
        <v>0</v>
      </c>
      <c r="TF68" s="231">
        <f t="shared" si="1115"/>
        <v>0</v>
      </c>
      <c r="TG68" s="119">
        <f>TF68/TF58</f>
        <v>0</v>
      </c>
      <c r="TH68" s="98">
        <f>TH58*TG68</f>
        <v>0</v>
      </c>
      <c r="TI68" s="116">
        <f t="shared" si="1116"/>
        <v>0</v>
      </c>
      <c r="TJ68" s="90">
        <f>TJ58</f>
        <v>57.88</v>
      </c>
      <c r="TK68" s="117">
        <f t="shared" si="1117"/>
        <v>0</v>
      </c>
      <c r="TL68" s="98">
        <f t="shared" si="1118"/>
        <v>0</v>
      </c>
      <c r="TM68" s="98"/>
      <c r="TN68" s="118"/>
      <c r="TO68" s="119">
        <f t="shared" si="1119"/>
        <v>0</v>
      </c>
      <c r="TP68" s="231">
        <f t="shared" si="1120"/>
        <v>0</v>
      </c>
      <c r="TQ68" s="119">
        <f>TP68/TP58</f>
        <v>0</v>
      </c>
      <c r="TR68" s="98">
        <f>TR58*TQ68</f>
        <v>0</v>
      </c>
      <c r="TS68" s="116">
        <f t="shared" si="1121"/>
        <v>0</v>
      </c>
      <c r="TT68" s="90">
        <f>TT58</f>
        <v>57.88</v>
      </c>
      <c r="TU68" s="117">
        <f t="shared" si="1122"/>
        <v>0</v>
      </c>
      <c r="TV68" s="98">
        <f t="shared" si="1123"/>
        <v>0</v>
      </c>
      <c r="TW68" s="98"/>
      <c r="TX68" s="118"/>
      <c r="TY68" s="119">
        <f t="shared" si="1124"/>
        <v>0</v>
      </c>
      <c r="TZ68" s="231">
        <f t="shared" si="1125"/>
        <v>0</v>
      </c>
      <c r="UA68" s="119">
        <f>TZ68/TZ58</f>
        <v>0</v>
      </c>
      <c r="UB68" s="98">
        <f>UB58*UA68</f>
        <v>0</v>
      </c>
      <c r="UC68" s="116">
        <f t="shared" si="1126"/>
        <v>0</v>
      </c>
      <c r="UD68" s="90">
        <f>UD58</f>
        <v>57.88</v>
      </c>
      <c r="UE68" s="117">
        <f t="shared" si="1127"/>
        <v>0</v>
      </c>
      <c r="UF68" s="98">
        <f t="shared" si="1128"/>
        <v>0</v>
      </c>
      <c r="UG68" s="98"/>
      <c r="UH68" s="118"/>
      <c r="UI68" s="119">
        <f t="shared" si="1129"/>
        <v>0</v>
      </c>
      <c r="UJ68" s="231">
        <f t="shared" si="1130"/>
        <v>0</v>
      </c>
      <c r="UK68" s="119">
        <f>UJ68/UJ58</f>
        <v>0</v>
      </c>
      <c r="UL68" s="98">
        <f>UL58*UK68</f>
        <v>0</v>
      </c>
      <c r="UM68" s="116">
        <f t="shared" si="1131"/>
        <v>0</v>
      </c>
      <c r="UN68" s="90">
        <f>UN58</f>
        <v>57.88</v>
      </c>
      <c r="UO68" s="117">
        <f t="shared" si="1132"/>
        <v>0</v>
      </c>
      <c r="UP68" s="98">
        <f t="shared" si="1133"/>
        <v>0</v>
      </c>
      <c r="UQ68" s="98"/>
      <c r="UR68" s="118"/>
      <c r="US68" s="119">
        <f t="shared" si="1134"/>
        <v>0</v>
      </c>
      <c r="UT68" s="231">
        <f t="shared" si="1135"/>
        <v>0</v>
      </c>
      <c r="UU68" s="119">
        <f>UT68/UT58</f>
        <v>0</v>
      </c>
      <c r="UV68" s="98">
        <f>UV58*UU68</f>
        <v>0</v>
      </c>
      <c r="UW68" s="116">
        <f t="shared" si="1136"/>
        <v>0</v>
      </c>
      <c r="UX68" s="90">
        <f>UX58</f>
        <v>57.88</v>
      </c>
      <c r="UY68" s="117">
        <f t="shared" si="1137"/>
        <v>0</v>
      </c>
      <c r="UZ68" s="98">
        <f t="shared" si="1138"/>
        <v>0</v>
      </c>
      <c r="VA68" s="98"/>
      <c r="VB68" s="118"/>
      <c r="VC68" s="119">
        <f t="shared" si="1139"/>
        <v>0</v>
      </c>
      <c r="VD68" s="231">
        <f t="shared" si="1140"/>
        <v>0</v>
      </c>
      <c r="VE68" s="119">
        <f>VD68/VD58</f>
        <v>0</v>
      </c>
      <c r="VF68" s="98">
        <f>VF58*VE68</f>
        <v>0</v>
      </c>
      <c r="VG68" s="116">
        <f t="shared" si="1141"/>
        <v>0</v>
      </c>
      <c r="VH68" s="90">
        <f>VH58</f>
        <v>57.88</v>
      </c>
      <c r="VI68" s="117">
        <f t="shared" si="1142"/>
        <v>0</v>
      </c>
      <c r="VJ68" s="98">
        <f t="shared" si="1143"/>
        <v>0</v>
      </c>
      <c r="VK68" s="98"/>
      <c r="VL68" s="118"/>
      <c r="VM68" s="119">
        <f t="shared" si="1144"/>
        <v>0</v>
      </c>
      <c r="VN68" s="231">
        <f t="shared" si="1145"/>
        <v>0</v>
      </c>
      <c r="VO68" s="119">
        <f>VN68/VN58</f>
        <v>0</v>
      </c>
      <c r="VP68" s="98">
        <f>VP58*VO68</f>
        <v>0</v>
      </c>
      <c r="VQ68" s="116">
        <f t="shared" si="1146"/>
        <v>0</v>
      </c>
      <c r="VR68" s="90">
        <f>VR58</f>
        <v>57.88</v>
      </c>
      <c r="VS68" s="117">
        <f t="shared" si="1147"/>
        <v>0</v>
      </c>
      <c r="VT68" s="98">
        <f t="shared" si="1148"/>
        <v>0</v>
      </c>
      <c r="VU68" s="98"/>
      <c r="VV68" s="118"/>
      <c r="VW68" s="119">
        <f t="shared" si="1149"/>
        <v>0</v>
      </c>
      <c r="VX68" s="231">
        <f t="shared" si="1150"/>
        <v>0</v>
      </c>
      <c r="VY68" s="119">
        <f>VX68/VX58</f>
        <v>0</v>
      </c>
      <c r="VZ68" s="98">
        <f>VZ58*VY68</f>
        <v>0</v>
      </c>
      <c r="WA68" s="116">
        <f t="shared" si="1151"/>
        <v>0</v>
      </c>
      <c r="WB68" s="90">
        <f>WB58</f>
        <v>57.88</v>
      </c>
      <c r="WC68" s="117">
        <f t="shared" si="1152"/>
        <v>0</v>
      </c>
      <c r="WD68" s="98">
        <f t="shared" si="1153"/>
        <v>0</v>
      </c>
      <c r="WE68" s="98"/>
      <c r="WF68" s="118"/>
      <c r="WG68" s="119">
        <f t="shared" si="1154"/>
        <v>0</v>
      </c>
      <c r="WH68" s="213">
        <f t="shared" si="1155"/>
        <v>74</v>
      </c>
      <c r="WI68" s="119">
        <f>WH68/WH58</f>
        <v>6.0800000000000003E-3</v>
      </c>
      <c r="WJ68" s="98">
        <f>WJ58*WI68</f>
        <v>843.81</v>
      </c>
      <c r="WK68" s="116">
        <f t="shared" si="1156"/>
        <v>11.40283784</v>
      </c>
      <c r="WL68" s="90">
        <f>WL58</f>
        <v>57.88</v>
      </c>
      <c r="WM68" s="117">
        <f t="shared" si="1157"/>
        <v>659.99625000000003</v>
      </c>
      <c r="WN68" s="98">
        <f t="shared" si="1158"/>
        <v>48839.72</v>
      </c>
      <c r="WO68" s="98"/>
      <c r="WP68" s="118"/>
    </row>
    <row r="69" spans="1:614" ht="18" customHeight="1" x14ac:dyDescent="0.25">
      <c r="A69" s="5"/>
      <c r="B69" s="85" t="s">
        <v>432</v>
      </c>
      <c r="C69" s="12" t="s">
        <v>751</v>
      </c>
      <c r="D69" s="12" t="s">
        <v>437</v>
      </c>
      <c r="E69" s="4" t="s">
        <v>33</v>
      </c>
      <c r="F69" s="231">
        <f t="shared" si="855"/>
        <v>0</v>
      </c>
      <c r="G69" s="119">
        <f>F69/F58</f>
        <v>0</v>
      </c>
      <c r="H69" s="98">
        <f>H58*G69</f>
        <v>0</v>
      </c>
      <c r="I69" s="116">
        <f t="shared" si="856"/>
        <v>0</v>
      </c>
      <c r="J69" s="90">
        <f>J58</f>
        <v>57.88</v>
      </c>
      <c r="K69" s="117">
        <f t="shared" si="857"/>
        <v>0</v>
      </c>
      <c r="L69" s="98">
        <f t="shared" si="858"/>
        <v>0</v>
      </c>
      <c r="M69" s="98"/>
      <c r="N69" s="118"/>
      <c r="O69" s="119" t="e">
        <f t="shared" si="859"/>
        <v>#DIV/0!</v>
      </c>
      <c r="P69" s="231">
        <f t="shared" si="860"/>
        <v>0</v>
      </c>
      <c r="Q69" s="119">
        <f>P69/P58</f>
        <v>0</v>
      </c>
      <c r="R69" s="98">
        <f>R58*Q69</f>
        <v>0</v>
      </c>
      <c r="S69" s="116">
        <f t="shared" si="861"/>
        <v>0</v>
      </c>
      <c r="T69" s="90">
        <f>T58</f>
        <v>57.88</v>
      </c>
      <c r="U69" s="117">
        <f t="shared" si="862"/>
        <v>0</v>
      </c>
      <c r="V69" s="98">
        <f t="shared" si="863"/>
        <v>0</v>
      </c>
      <c r="W69" s="98"/>
      <c r="X69" s="118"/>
      <c r="Y69" s="119" t="e">
        <f t="shared" si="864"/>
        <v>#DIV/0!</v>
      </c>
      <c r="Z69" s="231">
        <f t="shared" si="865"/>
        <v>0</v>
      </c>
      <c r="AA69" s="119">
        <f>Z69/Z58</f>
        <v>0</v>
      </c>
      <c r="AB69" s="98">
        <f>AB58*AA69</f>
        <v>0</v>
      </c>
      <c r="AC69" s="116">
        <f t="shared" si="866"/>
        <v>0</v>
      </c>
      <c r="AD69" s="90">
        <f>AD58</f>
        <v>57.88</v>
      </c>
      <c r="AE69" s="117">
        <f t="shared" si="867"/>
        <v>0</v>
      </c>
      <c r="AF69" s="98">
        <f t="shared" si="868"/>
        <v>0</v>
      </c>
      <c r="AG69" s="98"/>
      <c r="AH69" s="118"/>
      <c r="AI69" s="119" t="e">
        <f t="shared" si="869"/>
        <v>#DIV/0!</v>
      </c>
      <c r="AJ69" s="231">
        <f t="shared" si="870"/>
        <v>0</v>
      </c>
      <c r="AK69" s="119">
        <f>AJ69/AJ58</f>
        <v>0</v>
      </c>
      <c r="AL69" s="98">
        <f>AL58*AK69</f>
        <v>0</v>
      </c>
      <c r="AM69" s="116">
        <f t="shared" si="871"/>
        <v>0</v>
      </c>
      <c r="AN69" s="90">
        <f>AN58</f>
        <v>57.88</v>
      </c>
      <c r="AO69" s="117">
        <f t="shared" si="872"/>
        <v>0</v>
      </c>
      <c r="AP69" s="98">
        <f t="shared" si="873"/>
        <v>0</v>
      </c>
      <c r="AQ69" s="98"/>
      <c r="AR69" s="118"/>
      <c r="AS69" s="119" t="e">
        <f t="shared" si="874"/>
        <v>#DIV/0!</v>
      </c>
      <c r="AT69" s="231">
        <f t="shared" si="875"/>
        <v>0</v>
      </c>
      <c r="AU69" s="119">
        <f>AT69/AT58</f>
        <v>0</v>
      </c>
      <c r="AV69" s="98">
        <f>AV58*AU69</f>
        <v>0</v>
      </c>
      <c r="AW69" s="116">
        <f t="shared" si="876"/>
        <v>0</v>
      </c>
      <c r="AX69" s="90">
        <f>AX58</f>
        <v>57.88</v>
      </c>
      <c r="AY69" s="117">
        <f t="shared" si="877"/>
        <v>0</v>
      </c>
      <c r="AZ69" s="98">
        <f t="shared" si="878"/>
        <v>0</v>
      </c>
      <c r="BA69" s="98"/>
      <c r="BB69" s="118"/>
      <c r="BC69" s="119" t="e">
        <f t="shared" si="879"/>
        <v>#DIV/0!</v>
      </c>
      <c r="BD69" s="231">
        <f t="shared" si="880"/>
        <v>0</v>
      </c>
      <c r="BE69" s="119" t="e">
        <f>BD69/BD58</f>
        <v>#DIV/0!</v>
      </c>
      <c r="BF69" s="98" t="e">
        <f>BF58*BE69</f>
        <v>#DIV/0!</v>
      </c>
      <c r="BG69" s="116">
        <f t="shared" si="881"/>
        <v>0</v>
      </c>
      <c r="BH69" s="90">
        <f>BH58</f>
        <v>0</v>
      </c>
      <c r="BI69" s="117">
        <f t="shared" si="882"/>
        <v>0</v>
      </c>
      <c r="BJ69" s="98">
        <f t="shared" si="883"/>
        <v>0</v>
      </c>
      <c r="BK69" s="98"/>
      <c r="BL69" s="118"/>
      <c r="BM69" s="119" t="e">
        <f t="shared" si="884"/>
        <v>#DIV/0!</v>
      </c>
      <c r="BN69" s="231">
        <f t="shared" si="885"/>
        <v>0</v>
      </c>
      <c r="BO69" s="119">
        <f>BN69/BN58</f>
        <v>0</v>
      </c>
      <c r="BP69" s="98">
        <f>BP58*BO69</f>
        <v>0</v>
      </c>
      <c r="BQ69" s="116">
        <f t="shared" si="886"/>
        <v>0</v>
      </c>
      <c r="BR69" s="90">
        <f>BR58</f>
        <v>57.88</v>
      </c>
      <c r="BS69" s="117">
        <f t="shared" si="887"/>
        <v>0</v>
      </c>
      <c r="BT69" s="98">
        <f t="shared" si="888"/>
        <v>0</v>
      </c>
      <c r="BU69" s="98"/>
      <c r="BV69" s="118"/>
      <c r="BW69" s="119" t="e">
        <f t="shared" si="889"/>
        <v>#DIV/0!</v>
      </c>
      <c r="BX69" s="231">
        <f t="shared" si="890"/>
        <v>0</v>
      </c>
      <c r="BY69" s="119" t="e">
        <f>BX69/BX58</f>
        <v>#DIV/0!</v>
      </c>
      <c r="BZ69" s="98" t="e">
        <f>BZ58*BY69</f>
        <v>#DIV/0!</v>
      </c>
      <c r="CA69" s="116">
        <f t="shared" si="891"/>
        <v>0</v>
      </c>
      <c r="CB69" s="90">
        <f>CB58</f>
        <v>0</v>
      </c>
      <c r="CC69" s="117">
        <f t="shared" si="892"/>
        <v>0</v>
      </c>
      <c r="CD69" s="98">
        <f t="shared" si="893"/>
        <v>0</v>
      </c>
      <c r="CE69" s="98"/>
      <c r="CF69" s="118"/>
      <c r="CG69" s="119" t="e">
        <f t="shared" si="894"/>
        <v>#DIV/0!</v>
      </c>
      <c r="CH69" s="231">
        <f t="shared" si="895"/>
        <v>0</v>
      </c>
      <c r="CI69" s="119">
        <f>CH69/CH58</f>
        <v>0</v>
      </c>
      <c r="CJ69" s="98">
        <f>CJ58*CI69</f>
        <v>0</v>
      </c>
      <c r="CK69" s="116">
        <f t="shared" si="896"/>
        <v>0</v>
      </c>
      <c r="CL69" s="90">
        <f>CL58</f>
        <v>57.88</v>
      </c>
      <c r="CM69" s="117">
        <f t="shared" si="897"/>
        <v>0</v>
      </c>
      <c r="CN69" s="98">
        <f t="shared" si="898"/>
        <v>0</v>
      </c>
      <c r="CO69" s="98"/>
      <c r="CP69" s="118"/>
      <c r="CQ69" s="119" t="e">
        <f t="shared" si="899"/>
        <v>#DIV/0!</v>
      </c>
      <c r="CR69" s="231">
        <f t="shared" si="900"/>
        <v>0</v>
      </c>
      <c r="CS69" s="119" t="e">
        <f>CR69/CR58</f>
        <v>#DIV/0!</v>
      </c>
      <c r="CT69" s="98" t="e">
        <f>CT58*CS69</f>
        <v>#DIV/0!</v>
      </c>
      <c r="CU69" s="116">
        <f t="shared" si="901"/>
        <v>0</v>
      </c>
      <c r="CV69" s="90">
        <f>CV58</f>
        <v>0</v>
      </c>
      <c r="CW69" s="117">
        <f t="shared" si="902"/>
        <v>0</v>
      </c>
      <c r="CX69" s="98">
        <f t="shared" si="903"/>
        <v>0</v>
      </c>
      <c r="CY69" s="98"/>
      <c r="CZ69" s="118"/>
      <c r="DA69" s="119" t="e">
        <f t="shared" si="904"/>
        <v>#DIV/0!</v>
      </c>
      <c r="DB69" s="231">
        <f t="shared" si="905"/>
        <v>0</v>
      </c>
      <c r="DC69" s="119">
        <f>DB69/DB58</f>
        <v>0</v>
      </c>
      <c r="DD69" s="98">
        <f>DD58*DC69</f>
        <v>0</v>
      </c>
      <c r="DE69" s="116">
        <f t="shared" si="906"/>
        <v>0</v>
      </c>
      <c r="DF69" s="90">
        <f>DF58</f>
        <v>57.88</v>
      </c>
      <c r="DG69" s="117">
        <f t="shared" si="907"/>
        <v>0</v>
      </c>
      <c r="DH69" s="98">
        <f t="shared" si="908"/>
        <v>0</v>
      </c>
      <c r="DI69" s="98"/>
      <c r="DJ69" s="118"/>
      <c r="DK69" s="119" t="e">
        <f t="shared" si="909"/>
        <v>#DIV/0!</v>
      </c>
      <c r="DL69" s="231">
        <f t="shared" si="910"/>
        <v>0</v>
      </c>
      <c r="DM69" s="119">
        <f>DL69/DL58</f>
        <v>0</v>
      </c>
      <c r="DN69" s="98">
        <f>DN58*DM69</f>
        <v>0</v>
      </c>
      <c r="DO69" s="116">
        <f t="shared" si="911"/>
        <v>0</v>
      </c>
      <c r="DP69" s="90">
        <f>DP58</f>
        <v>57.88</v>
      </c>
      <c r="DQ69" s="117">
        <f t="shared" si="912"/>
        <v>0</v>
      </c>
      <c r="DR69" s="98">
        <f t="shared" si="913"/>
        <v>0</v>
      </c>
      <c r="DS69" s="98"/>
      <c r="DT69" s="118"/>
      <c r="DU69" s="119" t="e">
        <f t="shared" si="914"/>
        <v>#DIV/0!</v>
      </c>
      <c r="DV69" s="231">
        <f t="shared" si="915"/>
        <v>0</v>
      </c>
      <c r="DW69" s="119">
        <f>DV69/DV58</f>
        <v>0</v>
      </c>
      <c r="DX69" s="98">
        <f>DX58*DW69</f>
        <v>0</v>
      </c>
      <c r="DY69" s="116">
        <f t="shared" si="916"/>
        <v>0</v>
      </c>
      <c r="DZ69" s="90">
        <f>DZ58</f>
        <v>57.88</v>
      </c>
      <c r="EA69" s="117">
        <f t="shared" si="917"/>
        <v>0</v>
      </c>
      <c r="EB69" s="98">
        <f t="shared" si="918"/>
        <v>0</v>
      </c>
      <c r="EC69" s="98"/>
      <c r="ED69" s="118"/>
      <c r="EE69" s="119" t="e">
        <f t="shared" si="919"/>
        <v>#DIV/0!</v>
      </c>
      <c r="EF69" s="231">
        <f t="shared" si="920"/>
        <v>0</v>
      </c>
      <c r="EG69" s="119">
        <f>EF69/EF58</f>
        <v>0</v>
      </c>
      <c r="EH69" s="98">
        <f>EH58*EG69</f>
        <v>0</v>
      </c>
      <c r="EI69" s="116">
        <f t="shared" si="921"/>
        <v>0</v>
      </c>
      <c r="EJ69" s="90">
        <f>EJ58</f>
        <v>57.88</v>
      </c>
      <c r="EK69" s="117">
        <f t="shared" si="922"/>
        <v>0</v>
      </c>
      <c r="EL69" s="98">
        <f t="shared" si="923"/>
        <v>0</v>
      </c>
      <c r="EM69" s="98"/>
      <c r="EN69" s="118"/>
      <c r="EO69" s="119" t="e">
        <f t="shared" si="924"/>
        <v>#DIV/0!</v>
      </c>
      <c r="EP69" s="231">
        <f t="shared" si="925"/>
        <v>0</v>
      </c>
      <c r="EQ69" s="119">
        <f>EP69/EP58</f>
        <v>0</v>
      </c>
      <c r="ER69" s="98">
        <f>ER58*EQ69</f>
        <v>0</v>
      </c>
      <c r="ES69" s="116">
        <f t="shared" si="926"/>
        <v>0</v>
      </c>
      <c r="ET69" s="90">
        <f>ET58</f>
        <v>57.88</v>
      </c>
      <c r="EU69" s="117">
        <f t="shared" si="927"/>
        <v>0</v>
      </c>
      <c r="EV69" s="98">
        <f t="shared" si="928"/>
        <v>0</v>
      </c>
      <c r="EW69" s="98"/>
      <c r="EX69" s="118"/>
      <c r="EY69" s="119" t="e">
        <f t="shared" si="929"/>
        <v>#DIV/0!</v>
      </c>
      <c r="EZ69" s="231">
        <f t="shared" si="930"/>
        <v>0</v>
      </c>
      <c r="FA69" s="119">
        <f>EZ69/EZ58</f>
        <v>0</v>
      </c>
      <c r="FB69" s="98">
        <f>FB58*FA69</f>
        <v>0</v>
      </c>
      <c r="FC69" s="116">
        <f t="shared" si="931"/>
        <v>0</v>
      </c>
      <c r="FD69" s="90">
        <f>FD58</f>
        <v>57.88</v>
      </c>
      <c r="FE69" s="117">
        <f t="shared" si="932"/>
        <v>0</v>
      </c>
      <c r="FF69" s="98">
        <f t="shared" si="933"/>
        <v>0</v>
      </c>
      <c r="FG69" s="98"/>
      <c r="FH69" s="118"/>
      <c r="FI69" s="119" t="e">
        <f t="shared" si="934"/>
        <v>#DIV/0!</v>
      </c>
      <c r="FJ69" s="231">
        <f t="shared" si="935"/>
        <v>0</v>
      </c>
      <c r="FK69" s="119">
        <f>FJ69/FJ58</f>
        <v>0</v>
      </c>
      <c r="FL69" s="98">
        <f>FL58*FK69</f>
        <v>0</v>
      </c>
      <c r="FM69" s="116">
        <f t="shared" si="936"/>
        <v>0</v>
      </c>
      <c r="FN69" s="90">
        <f>FN58</f>
        <v>57.88</v>
      </c>
      <c r="FO69" s="117">
        <f t="shared" si="937"/>
        <v>0</v>
      </c>
      <c r="FP69" s="98">
        <f t="shared" si="938"/>
        <v>0</v>
      </c>
      <c r="FQ69" s="98"/>
      <c r="FR69" s="118"/>
      <c r="FS69" s="119" t="e">
        <f t="shared" si="939"/>
        <v>#DIV/0!</v>
      </c>
      <c r="FT69" s="231">
        <f t="shared" si="940"/>
        <v>0</v>
      </c>
      <c r="FU69" s="119">
        <f>FT69/FT58</f>
        <v>0</v>
      </c>
      <c r="FV69" s="98">
        <f>FV58*FU69</f>
        <v>0</v>
      </c>
      <c r="FW69" s="116">
        <f t="shared" si="941"/>
        <v>0</v>
      </c>
      <c r="FX69" s="90">
        <f>FX58</f>
        <v>57.88</v>
      </c>
      <c r="FY69" s="117">
        <f t="shared" si="942"/>
        <v>0</v>
      </c>
      <c r="FZ69" s="98">
        <f t="shared" si="943"/>
        <v>0</v>
      </c>
      <c r="GA69" s="98"/>
      <c r="GB69" s="118"/>
      <c r="GC69" s="119" t="e">
        <f t="shared" si="944"/>
        <v>#DIV/0!</v>
      </c>
      <c r="GD69" s="231">
        <f t="shared" si="945"/>
        <v>0</v>
      </c>
      <c r="GE69" s="119">
        <f>GD69/GD58</f>
        <v>0</v>
      </c>
      <c r="GF69" s="98">
        <f>GF58*GE69</f>
        <v>0</v>
      </c>
      <c r="GG69" s="116">
        <f t="shared" si="946"/>
        <v>0</v>
      </c>
      <c r="GH69" s="90">
        <f>GH58</f>
        <v>57.88</v>
      </c>
      <c r="GI69" s="117">
        <f t="shared" si="947"/>
        <v>0</v>
      </c>
      <c r="GJ69" s="98">
        <f t="shared" si="948"/>
        <v>0</v>
      </c>
      <c r="GK69" s="98"/>
      <c r="GL69" s="118"/>
      <c r="GM69" s="119" t="e">
        <f t="shared" si="949"/>
        <v>#DIV/0!</v>
      </c>
      <c r="GN69" s="231">
        <f t="shared" si="950"/>
        <v>0</v>
      </c>
      <c r="GO69" s="119">
        <f>GN69/GN58</f>
        <v>0</v>
      </c>
      <c r="GP69" s="98">
        <f>GP58*GO69</f>
        <v>0</v>
      </c>
      <c r="GQ69" s="116">
        <f t="shared" si="951"/>
        <v>0</v>
      </c>
      <c r="GR69" s="90">
        <f>GR58</f>
        <v>57.88</v>
      </c>
      <c r="GS69" s="117">
        <f t="shared" si="952"/>
        <v>0</v>
      </c>
      <c r="GT69" s="98">
        <f t="shared" si="953"/>
        <v>0</v>
      </c>
      <c r="GU69" s="98"/>
      <c r="GV69" s="118"/>
      <c r="GW69" s="119" t="e">
        <f t="shared" si="954"/>
        <v>#DIV/0!</v>
      </c>
      <c r="GX69" s="231">
        <f t="shared" si="955"/>
        <v>0</v>
      </c>
      <c r="GY69" s="119">
        <f>GX69/GX58</f>
        <v>0</v>
      </c>
      <c r="GZ69" s="98">
        <f>GZ58*GY69</f>
        <v>0</v>
      </c>
      <c r="HA69" s="116">
        <f t="shared" si="956"/>
        <v>0</v>
      </c>
      <c r="HB69" s="90">
        <f>HB58</f>
        <v>57.88</v>
      </c>
      <c r="HC69" s="117">
        <f t="shared" si="957"/>
        <v>0</v>
      </c>
      <c r="HD69" s="98">
        <f t="shared" si="958"/>
        <v>0</v>
      </c>
      <c r="HE69" s="98"/>
      <c r="HF69" s="118"/>
      <c r="HG69" s="119" t="e">
        <f t="shared" si="959"/>
        <v>#DIV/0!</v>
      </c>
      <c r="HH69" s="231">
        <f t="shared" si="960"/>
        <v>0</v>
      </c>
      <c r="HI69" s="119">
        <f>HH69/HH58</f>
        <v>0</v>
      </c>
      <c r="HJ69" s="98">
        <f>HJ58*HI69</f>
        <v>0</v>
      </c>
      <c r="HK69" s="116">
        <f t="shared" si="961"/>
        <v>0</v>
      </c>
      <c r="HL69" s="90">
        <f>HL58</f>
        <v>57.88</v>
      </c>
      <c r="HM69" s="117">
        <f t="shared" si="962"/>
        <v>0</v>
      </c>
      <c r="HN69" s="98">
        <f t="shared" si="963"/>
        <v>0</v>
      </c>
      <c r="HO69" s="98"/>
      <c r="HP69" s="118"/>
      <c r="HQ69" s="119" t="e">
        <f t="shared" si="964"/>
        <v>#DIV/0!</v>
      </c>
      <c r="HR69" s="231">
        <f t="shared" si="965"/>
        <v>0</v>
      </c>
      <c r="HS69" s="119">
        <f>HR69/HR58</f>
        <v>0</v>
      </c>
      <c r="HT69" s="98">
        <f>HT58*HS69</f>
        <v>0</v>
      </c>
      <c r="HU69" s="116">
        <f t="shared" si="966"/>
        <v>0</v>
      </c>
      <c r="HV69" s="90">
        <f>HV58</f>
        <v>57.88</v>
      </c>
      <c r="HW69" s="117">
        <f t="shared" si="967"/>
        <v>0</v>
      </c>
      <c r="HX69" s="98">
        <f t="shared" si="968"/>
        <v>0</v>
      </c>
      <c r="HY69" s="98"/>
      <c r="HZ69" s="118"/>
      <c r="IA69" s="119" t="e">
        <f t="shared" si="969"/>
        <v>#DIV/0!</v>
      </c>
      <c r="IB69" s="231">
        <f t="shared" si="970"/>
        <v>0</v>
      </c>
      <c r="IC69" s="119">
        <f>IB69/IB58</f>
        <v>0</v>
      </c>
      <c r="ID69" s="98">
        <f>ID58*IC69</f>
        <v>0</v>
      </c>
      <c r="IE69" s="116">
        <f t="shared" si="971"/>
        <v>0</v>
      </c>
      <c r="IF69" s="90">
        <f>IF58</f>
        <v>57.88</v>
      </c>
      <c r="IG69" s="117">
        <f t="shared" si="972"/>
        <v>0</v>
      </c>
      <c r="IH69" s="98">
        <f t="shared" si="973"/>
        <v>0</v>
      </c>
      <c r="II69" s="98"/>
      <c r="IJ69" s="118"/>
      <c r="IK69" s="119" t="e">
        <f t="shared" si="974"/>
        <v>#DIV/0!</v>
      </c>
      <c r="IL69" s="231">
        <f t="shared" si="975"/>
        <v>0</v>
      </c>
      <c r="IM69" s="119">
        <f>IL69/IL58</f>
        <v>0</v>
      </c>
      <c r="IN69" s="98">
        <f>IN58*IM69</f>
        <v>0</v>
      </c>
      <c r="IO69" s="116">
        <f t="shared" si="976"/>
        <v>0</v>
      </c>
      <c r="IP69" s="90">
        <f>IP58</f>
        <v>57.88</v>
      </c>
      <c r="IQ69" s="117">
        <f t="shared" si="977"/>
        <v>0</v>
      </c>
      <c r="IR69" s="98">
        <f t="shared" si="978"/>
        <v>0</v>
      </c>
      <c r="IS69" s="98"/>
      <c r="IT69" s="118"/>
      <c r="IU69" s="119" t="e">
        <f t="shared" si="979"/>
        <v>#DIV/0!</v>
      </c>
      <c r="IV69" s="231">
        <f t="shared" si="980"/>
        <v>0</v>
      </c>
      <c r="IW69" s="119">
        <f>IV69/IV58</f>
        <v>0</v>
      </c>
      <c r="IX69" s="98">
        <f>IX58*IW69</f>
        <v>0</v>
      </c>
      <c r="IY69" s="116">
        <f t="shared" si="981"/>
        <v>0</v>
      </c>
      <c r="IZ69" s="90">
        <f>IZ58</f>
        <v>57.88</v>
      </c>
      <c r="JA69" s="117">
        <f t="shared" si="982"/>
        <v>0</v>
      </c>
      <c r="JB69" s="98">
        <f t="shared" si="983"/>
        <v>0</v>
      </c>
      <c r="JC69" s="98"/>
      <c r="JD69" s="118"/>
      <c r="JE69" s="119" t="e">
        <f t="shared" si="984"/>
        <v>#DIV/0!</v>
      </c>
      <c r="JF69" s="231">
        <f t="shared" si="985"/>
        <v>0</v>
      </c>
      <c r="JG69" s="119">
        <f>JF69/JF58</f>
        <v>0</v>
      </c>
      <c r="JH69" s="98">
        <f>JH58*JG69</f>
        <v>0</v>
      </c>
      <c r="JI69" s="116">
        <f t="shared" si="986"/>
        <v>0</v>
      </c>
      <c r="JJ69" s="90">
        <f>JJ58</f>
        <v>57.88</v>
      </c>
      <c r="JK69" s="117">
        <f t="shared" si="987"/>
        <v>0</v>
      </c>
      <c r="JL69" s="98">
        <f t="shared" si="988"/>
        <v>0</v>
      </c>
      <c r="JM69" s="98"/>
      <c r="JN69" s="118"/>
      <c r="JO69" s="119" t="e">
        <f t="shared" si="989"/>
        <v>#DIV/0!</v>
      </c>
      <c r="JP69" s="231">
        <f t="shared" si="990"/>
        <v>0</v>
      </c>
      <c r="JQ69" s="119">
        <f>JP69/JP58</f>
        <v>0</v>
      </c>
      <c r="JR69" s="98">
        <f>JR58*JQ69</f>
        <v>0</v>
      </c>
      <c r="JS69" s="116">
        <f t="shared" si="991"/>
        <v>0</v>
      </c>
      <c r="JT69" s="90">
        <f>JT58</f>
        <v>57.88</v>
      </c>
      <c r="JU69" s="117">
        <f t="shared" si="992"/>
        <v>0</v>
      </c>
      <c r="JV69" s="98">
        <f t="shared" si="993"/>
        <v>0</v>
      </c>
      <c r="JW69" s="98"/>
      <c r="JX69" s="118"/>
      <c r="JY69" s="119" t="e">
        <f t="shared" si="994"/>
        <v>#DIV/0!</v>
      </c>
      <c r="JZ69" s="231">
        <f t="shared" si="995"/>
        <v>0</v>
      </c>
      <c r="KA69" s="119" t="e">
        <f>JZ69/JZ58</f>
        <v>#DIV/0!</v>
      </c>
      <c r="KB69" s="98" t="e">
        <f>KB58*KA69</f>
        <v>#DIV/0!</v>
      </c>
      <c r="KC69" s="116">
        <f t="shared" si="996"/>
        <v>0</v>
      </c>
      <c r="KD69" s="90">
        <f>KD58</f>
        <v>0</v>
      </c>
      <c r="KE69" s="117">
        <f t="shared" si="997"/>
        <v>0</v>
      </c>
      <c r="KF69" s="98">
        <f t="shared" si="998"/>
        <v>0</v>
      </c>
      <c r="KG69" s="98"/>
      <c r="KH69" s="118"/>
      <c r="KI69" s="119" t="e">
        <f t="shared" si="999"/>
        <v>#DIV/0!</v>
      </c>
      <c r="KJ69" s="231">
        <f t="shared" si="1000"/>
        <v>0</v>
      </c>
      <c r="KK69" s="119">
        <f>KJ69/KJ58</f>
        <v>0</v>
      </c>
      <c r="KL69" s="98">
        <f>KL58*KK69</f>
        <v>0</v>
      </c>
      <c r="KM69" s="116">
        <f t="shared" si="1001"/>
        <v>0</v>
      </c>
      <c r="KN69" s="90">
        <f>KN58</f>
        <v>57.88</v>
      </c>
      <c r="KO69" s="117">
        <f t="shared" si="1002"/>
        <v>0</v>
      </c>
      <c r="KP69" s="98">
        <f t="shared" si="1003"/>
        <v>0</v>
      </c>
      <c r="KQ69" s="98"/>
      <c r="KR69" s="118"/>
      <c r="KS69" s="119" t="e">
        <f t="shared" si="1004"/>
        <v>#DIV/0!</v>
      </c>
      <c r="KT69" s="231">
        <f t="shared" si="1005"/>
        <v>0</v>
      </c>
      <c r="KU69" s="119">
        <f>KT69/KT58</f>
        <v>0</v>
      </c>
      <c r="KV69" s="98">
        <f>KV58*KU69</f>
        <v>0</v>
      </c>
      <c r="KW69" s="116">
        <f t="shared" si="1006"/>
        <v>0</v>
      </c>
      <c r="KX69" s="90">
        <f>KX58</f>
        <v>57.88</v>
      </c>
      <c r="KY69" s="117">
        <f t="shared" si="1007"/>
        <v>0</v>
      </c>
      <c r="KZ69" s="98">
        <f t="shared" si="1008"/>
        <v>0</v>
      </c>
      <c r="LA69" s="98"/>
      <c r="LB69" s="118"/>
      <c r="LC69" s="119" t="e">
        <f t="shared" si="1009"/>
        <v>#DIV/0!</v>
      </c>
      <c r="LD69" s="231">
        <f t="shared" si="1010"/>
        <v>0</v>
      </c>
      <c r="LE69" s="119">
        <f>LD69/LD58</f>
        <v>0</v>
      </c>
      <c r="LF69" s="98">
        <f>LF58*LE69</f>
        <v>0</v>
      </c>
      <c r="LG69" s="116">
        <f t="shared" si="1011"/>
        <v>0</v>
      </c>
      <c r="LH69" s="90">
        <f>LH58</f>
        <v>57.88</v>
      </c>
      <c r="LI69" s="117">
        <f t="shared" si="1012"/>
        <v>0</v>
      </c>
      <c r="LJ69" s="98">
        <f t="shared" si="1013"/>
        <v>0</v>
      </c>
      <c r="LK69" s="98"/>
      <c r="LL69" s="118"/>
      <c r="LM69" s="119" t="e">
        <f t="shared" si="1014"/>
        <v>#DIV/0!</v>
      </c>
      <c r="LN69" s="231">
        <f t="shared" si="1015"/>
        <v>0</v>
      </c>
      <c r="LO69" s="119">
        <f>LN69/LN58</f>
        <v>0</v>
      </c>
      <c r="LP69" s="98">
        <f>LP58*LO69</f>
        <v>0</v>
      </c>
      <c r="LQ69" s="116">
        <f t="shared" si="1016"/>
        <v>0</v>
      </c>
      <c r="LR69" s="90">
        <f>LR58</f>
        <v>57.88</v>
      </c>
      <c r="LS69" s="117">
        <f t="shared" si="1017"/>
        <v>0</v>
      </c>
      <c r="LT69" s="98">
        <f t="shared" si="1018"/>
        <v>0</v>
      </c>
      <c r="LU69" s="98"/>
      <c r="LV69" s="118"/>
      <c r="LW69" s="119" t="e">
        <f t="shared" si="1019"/>
        <v>#DIV/0!</v>
      </c>
      <c r="LX69" s="231">
        <f t="shared" si="1020"/>
        <v>0</v>
      </c>
      <c r="LY69" s="119">
        <f>LX69/LX58</f>
        <v>0</v>
      </c>
      <c r="LZ69" s="98">
        <f>LZ58*LY69</f>
        <v>0</v>
      </c>
      <c r="MA69" s="116">
        <f t="shared" si="1021"/>
        <v>0</v>
      </c>
      <c r="MB69" s="90">
        <f>MB58</f>
        <v>57.88</v>
      </c>
      <c r="MC69" s="117">
        <f t="shared" si="1022"/>
        <v>0</v>
      </c>
      <c r="MD69" s="98">
        <f t="shared" si="1023"/>
        <v>0</v>
      </c>
      <c r="ME69" s="98"/>
      <c r="MF69" s="118"/>
      <c r="MG69" s="119" t="e">
        <f t="shared" si="1024"/>
        <v>#DIV/0!</v>
      </c>
      <c r="MH69" s="231">
        <f t="shared" si="1025"/>
        <v>0</v>
      </c>
      <c r="MI69" s="119">
        <f>MH69/MH58</f>
        <v>0</v>
      </c>
      <c r="MJ69" s="98">
        <f>MJ58*MI69</f>
        <v>0</v>
      </c>
      <c r="MK69" s="116">
        <f t="shared" si="1026"/>
        <v>0</v>
      </c>
      <c r="ML69" s="90">
        <f>ML58</f>
        <v>57.88</v>
      </c>
      <c r="MM69" s="117">
        <f t="shared" si="1027"/>
        <v>0</v>
      </c>
      <c r="MN69" s="98">
        <f t="shared" si="1028"/>
        <v>0</v>
      </c>
      <c r="MO69" s="98"/>
      <c r="MP69" s="118"/>
      <c r="MQ69" s="119" t="e">
        <f t="shared" si="1029"/>
        <v>#DIV/0!</v>
      </c>
      <c r="MR69" s="231">
        <f t="shared" si="1030"/>
        <v>0</v>
      </c>
      <c r="MS69" s="119">
        <f>MR69/MR58</f>
        <v>0</v>
      </c>
      <c r="MT69" s="98">
        <f>MT58*MS69</f>
        <v>0</v>
      </c>
      <c r="MU69" s="116">
        <f t="shared" si="1031"/>
        <v>0</v>
      </c>
      <c r="MV69" s="90">
        <f>MV58</f>
        <v>57.88</v>
      </c>
      <c r="MW69" s="117">
        <f t="shared" si="1032"/>
        <v>0</v>
      </c>
      <c r="MX69" s="98">
        <f t="shared" si="1033"/>
        <v>0</v>
      </c>
      <c r="MY69" s="98"/>
      <c r="MZ69" s="118"/>
      <c r="NA69" s="119" t="e">
        <f t="shared" si="1034"/>
        <v>#DIV/0!</v>
      </c>
      <c r="NB69" s="231">
        <f t="shared" si="1035"/>
        <v>0</v>
      </c>
      <c r="NC69" s="119">
        <f>NB69/NB58</f>
        <v>0</v>
      </c>
      <c r="ND69" s="98">
        <f>ND58*NC69</f>
        <v>0</v>
      </c>
      <c r="NE69" s="116">
        <f t="shared" si="1036"/>
        <v>0</v>
      </c>
      <c r="NF69" s="90">
        <f>NF58</f>
        <v>57.88</v>
      </c>
      <c r="NG69" s="117">
        <f t="shared" si="1037"/>
        <v>0</v>
      </c>
      <c r="NH69" s="98">
        <f t="shared" si="1038"/>
        <v>0</v>
      </c>
      <c r="NI69" s="98"/>
      <c r="NJ69" s="118"/>
      <c r="NK69" s="119" t="e">
        <f t="shared" si="1039"/>
        <v>#DIV/0!</v>
      </c>
      <c r="NL69" s="231">
        <f t="shared" si="1040"/>
        <v>0</v>
      </c>
      <c r="NM69" s="119">
        <f>NL69/NL58</f>
        <v>0</v>
      </c>
      <c r="NN69" s="98">
        <f>NN58*NM69</f>
        <v>0</v>
      </c>
      <c r="NO69" s="116">
        <f t="shared" si="1041"/>
        <v>0</v>
      </c>
      <c r="NP69" s="90">
        <f>NP58</f>
        <v>57.88</v>
      </c>
      <c r="NQ69" s="117">
        <f t="shared" si="1042"/>
        <v>0</v>
      </c>
      <c r="NR69" s="98">
        <f t="shared" si="1043"/>
        <v>0</v>
      </c>
      <c r="NS69" s="98"/>
      <c r="NT69" s="118"/>
      <c r="NU69" s="119" t="e">
        <f t="shared" si="1044"/>
        <v>#DIV/0!</v>
      </c>
      <c r="NV69" s="231">
        <f t="shared" si="1045"/>
        <v>0</v>
      </c>
      <c r="NW69" s="119">
        <f>NV69/NV58</f>
        <v>0</v>
      </c>
      <c r="NX69" s="98">
        <f>NX58*NW69</f>
        <v>0</v>
      </c>
      <c r="NY69" s="116">
        <f t="shared" si="1046"/>
        <v>0</v>
      </c>
      <c r="NZ69" s="90">
        <f>NZ58</f>
        <v>57.88</v>
      </c>
      <c r="OA69" s="117">
        <f t="shared" si="1047"/>
        <v>0</v>
      </c>
      <c r="OB69" s="98">
        <f t="shared" si="1048"/>
        <v>0</v>
      </c>
      <c r="OC69" s="98"/>
      <c r="OD69" s="118"/>
      <c r="OE69" s="119" t="e">
        <f t="shared" si="1049"/>
        <v>#DIV/0!</v>
      </c>
      <c r="OF69" s="231">
        <f t="shared" si="1050"/>
        <v>0</v>
      </c>
      <c r="OG69" s="119">
        <f>OF69/OF58</f>
        <v>0</v>
      </c>
      <c r="OH69" s="98">
        <f>OH58*OG69</f>
        <v>0</v>
      </c>
      <c r="OI69" s="116">
        <f t="shared" si="1051"/>
        <v>0</v>
      </c>
      <c r="OJ69" s="90">
        <f>OJ58</f>
        <v>57.88</v>
      </c>
      <c r="OK69" s="117">
        <f t="shared" si="1052"/>
        <v>0</v>
      </c>
      <c r="OL69" s="98">
        <f t="shared" si="1053"/>
        <v>0</v>
      </c>
      <c r="OM69" s="98"/>
      <c r="ON69" s="118"/>
      <c r="OO69" s="119" t="e">
        <f t="shared" si="1054"/>
        <v>#DIV/0!</v>
      </c>
      <c r="OP69" s="231">
        <f t="shared" si="1055"/>
        <v>0</v>
      </c>
      <c r="OQ69" s="119">
        <f>OP69/OP58</f>
        <v>0</v>
      </c>
      <c r="OR69" s="98">
        <f>OR58*OQ69</f>
        <v>0</v>
      </c>
      <c r="OS69" s="116">
        <f t="shared" si="1056"/>
        <v>0</v>
      </c>
      <c r="OT69" s="90">
        <f>OT58</f>
        <v>57.88</v>
      </c>
      <c r="OU69" s="117">
        <f t="shared" si="1057"/>
        <v>0</v>
      </c>
      <c r="OV69" s="98">
        <f t="shared" si="1058"/>
        <v>0</v>
      </c>
      <c r="OW69" s="98"/>
      <c r="OX69" s="118"/>
      <c r="OY69" s="119" t="e">
        <f t="shared" si="1059"/>
        <v>#DIV/0!</v>
      </c>
      <c r="OZ69" s="231">
        <f t="shared" si="1060"/>
        <v>0</v>
      </c>
      <c r="PA69" s="119">
        <f>OZ69/OZ58</f>
        <v>0</v>
      </c>
      <c r="PB69" s="98">
        <f>PB58*PA69</f>
        <v>0</v>
      </c>
      <c r="PC69" s="116">
        <f t="shared" si="1061"/>
        <v>0</v>
      </c>
      <c r="PD69" s="90">
        <f>PD58</f>
        <v>57.88</v>
      </c>
      <c r="PE69" s="117">
        <f t="shared" si="1062"/>
        <v>0</v>
      </c>
      <c r="PF69" s="98">
        <f t="shared" si="1063"/>
        <v>0</v>
      </c>
      <c r="PG69" s="98"/>
      <c r="PH69" s="118"/>
      <c r="PI69" s="119" t="e">
        <f t="shared" si="1064"/>
        <v>#DIV/0!</v>
      </c>
      <c r="PJ69" s="231">
        <f t="shared" si="1065"/>
        <v>0</v>
      </c>
      <c r="PK69" s="119">
        <f>PJ69/PJ58</f>
        <v>0</v>
      </c>
      <c r="PL69" s="98">
        <f>PL58*PK69</f>
        <v>0</v>
      </c>
      <c r="PM69" s="116">
        <f t="shared" si="1066"/>
        <v>0</v>
      </c>
      <c r="PN69" s="90">
        <f>PN58</f>
        <v>57.88</v>
      </c>
      <c r="PO69" s="117">
        <f t="shared" si="1067"/>
        <v>0</v>
      </c>
      <c r="PP69" s="98">
        <f t="shared" si="1068"/>
        <v>0</v>
      </c>
      <c r="PQ69" s="98"/>
      <c r="PR69" s="118"/>
      <c r="PS69" s="119" t="e">
        <f t="shared" si="1069"/>
        <v>#DIV/0!</v>
      </c>
      <c r="PT69" s="231">
        <f t="shared" si="1070"/>
        <v>0</v>
      </c>
      <c r="PU69" s="119">
        <f>PT69/PT58</f>
        <v>0</v>
      </c>
      <c r="PV69" s="98">
        <f>PV58*PU69</f>
        <v>0</v>
      </c>
      <c r="PW69" s="116">
        <f t="shared" si="1071"/>
        <v>0</v>
      </c>
      <c r="PX69" s="90">
        <f>PX58</f>
        <v>57.88</v>
      </c>
      <c r="PY69" s="117">
        <f t="shared" si="1072"/>
        <v>0</v>
      </c>
      <c r="PZ69" s="98">
        <f t="shared" si="1073"/>
        <v>0</v>
      </c>
      <c r="QA69" s="98"/>
      <c r="QB69" s="118"/>
      <c r="QC69" s="119" t="e">
        <f t="shared" si="1074"/>
        <v>#DIV/0!</v>
      </c>
      <c r="QD69" s="231">
        <f t="shared" si="1075"/>
        <v>0</v>
      </c>
      <c r="QE69" s="119" t="e">
        <f>QD69/QD58</f>
        <v>#DIV/0!</v>
      </c>
      <c r="QF69" s="98" t="e">
        <f>QF58*QE69</f>
        <v>#DIV/0!</v>
      </c>
      <c r="QG69" s="116">
        <f t="shared" si="1076"/>
        <v>0</v>
      </c>
      <c r="QH69" s="90">
        <f>QH58</f>
        <v>0</v>
      </c>
      <c r="QI69" s="117">
        <f t="shared" si="1077"/>
        <v>0</v>
      </c>
      <c r="QJ69" s="98">
        <f t="shared" si="1078"/>
        <v>0</v>
      </c>
      <c r="QK69" s="98"/>
      <c r="QL69" s="118"/>
      <c r="QM69" s="119" t="e">
        <f t="shared" si="1079"/>
        <v>#DIV/0!</v>
      </c>
      <c r="QN69" s="231">
        <f t="shared" si="1080"/>
        <v>0</v>
      </c>
      <c r="QO69" s="119">
        <f>QN69/QN58</f>
        <v>0</v>
      </c>
      <c r="QP69" s="98">
        <f>QP58*QO69</f>
        <v>0</v>
      </c>
      <c r="QQ69" s="116">
        <f t="shared" si="1081"/>
        <v>0</v>
      </c>
      <c r="QR69" s="90">
        <f>QR58</f>
        <v>57.88</v>
      </c>
      <c r="QS69" s="117">
        <f t="shared" si="1082"/>
        <v>0</v>
      </c>
      <c r="QT69" s="98">
        <f t="shared" si="1083"/>
        <v>0</v>
      </c>
      <c r="QU69" s="98"/>
      <c r="QV69" s="118"/>
      <c r="QW69" s="119" t="e">
        <f t="shared" si="1084"/>
        <v>#DIV/0!</v>
      </c>
      <c r="QX69" s="231">
        <f t="shared" si="1085"/>
        <v>0</v>
      </c>
      <c r="QY69" s="119">
        <f>QX69/QX58</f>
        <v>0</v>
      </c>
      <c r="QZ69" s="98">
        <f>QZ58*QY69</f>
        <v>0</v>
      </c>
      <c r="RA69" s="116">
        <f t="shared" si="1086"/>
        <v>0</v>
      </c>
      <c r="RB69" s="90">
        <f>RB58</f>
        <v>57.88</v>
      </c>
      <c r="RC69" s="117">
        <f t="shared" si="1087"/>
        <v>0</v>
      </c>
      <c r="RD69" s="98">
        <f t="shared" si="1088"/>
        <v>0</v>
      </c>
      <c r="RE69" s="98"/>
      <c r="RF69" s="118"/>
      <c r="RG69" s="119" t="e">
        <f t="shared" si="1089"/>
        <v>#DIV/0!</v>
      </c>
      <c r="RH69" s="231">
        <f t="shared" si="1090"/>
        <v>0</v>
      </c>
      <c r="RI69" s="119">
        <f>RH69/RH58</f>
        <v>0</v>
      </c>
      <c r="RJ69" s="98">
        <f>RJ58*RI69</f>
        <v>0</v>
      </c>
      <c r="RK69" s="116">
        <f t="shared" si="1091"/>
        <v>0</v>
      </c>
      <c r="RL69" s="90">
        <f>RL58</f>
        <v>57.88</v>
      </c>
      <c r="RM69" s="117">
        <f t="shared" si="1092"/>
        <v>0</v>
      </c>
      <c r="RN69" s="98">
        <f t="shared" si="1093"/>
        <v>0</v>
      </c>
      <c r="RO69" s="98"/>
      <c r="RP69" s="118"/>
      <c r="RQ69" s="119" t="e">
        <f t="shared" si="1094"/>
        <v>#DIV/0!</v>
      </c>
      <c r="RR69" s="231">
        <f t="shared" si="1095"/>
        <v>0</v>
      </c>
      <c r="RS69" s="119">
        <f>RR69/RR58</f>
        <v>0</v>
      </c>
      <c r="RT69" s="98">
        <f>RT58*RS69</f>
        <v>0</v>
      </c>
      <c r="RU69" s="116">
        <f t="shared" si="1096"/>
        <v>0</v>
      </c>
      <c r="RV69" s="90">
        <f>RV58</f>
        <v>57.88</v>
      </c>
      <c r="RW69" s="117">
        <f t="shared" si="1097"/>
        <v>0</v>
      </c>
      <c r="RX69" s="98">
        <f t="shared" si="1098"/>
        <v>0</v>
      </c>
      <c r="RY69" s="98"/>
      <c r="RZ69" s="118"/>
      <c r="SA69" s="119" t="e">
        <f t="shared" si="1099"/>
        <v>#DIV/0!</v>
      </c>
      <c r="SB69" s="231">
        <f t="shared" si="1100"/>
        <v>0</v>
      </c>
      <c r="SC69" s="119">
        <f>SB69/SB58</f>
        <v>0</v>
      </c>
      <c r="SD69" s="98">
        <f>SD58*SC69</f>
        <v>0</v>
      </c>
      <c r="SE69" s="116">
        <f t="shared" si="1101"/>
        <v>0</v>
      </c>
      <c r="SF69" s="90">
        <f>SF58</f>
        <v>57.88</v>
      </c>
      <c r="SG69" s="117">
        <f t="shared" si="1102"/>
        <v>0</v>
      </c>
      <c r="SH69" s="98">
        <f t="shared" si="1103"/>
        <v>0</v>
      </c>
      <c r="SI69" s="98"/>
      <c r="SJ69" s="118"/>
      <c r="SK69" s="119" t="e">
        <f t="shared" si="1104"/>
        <v>#DIV/0!</v>
      </c>
      <c r="SL69" s="231">
        <f t="shared" si="1105"/>
        <v>0</v>
      </c>
      <c r="SM69" s="119">
        <f>SL69/SL58</f>
        <v>0</v>
      </c>
      <c r="SN69" s="98">
        <f>SN58*SM69</f>
        <v>0</v>
      </c>
      <c r="SO69" s="116">
        <f t="shared" si="1106"/>
        <v>0</v>
      </c>
      <c r="SP69" s="90">
        <f>SP58</f>
        <v>57.88</v>
      </c>
      <c r="SQ69" s="117">
        <f t="shared" si="1107"/>
        <v>0</v>
      </c>
      <c r="SR69" s="98">
        <f t="shared" si="1108"/>
        <v>0</v>
      </c>
      <c r="SS69" s="98"/>
      <c r="ST69" s="118"/>
      <c r="SU69" s="119" t="e">
        <f t="shared" si="1109"/>
        <v>#DIV/0!</v>
      </c>
      <c r="SV69" s="231">
        <f t="shared" si="1110"/>
        <v>0</v>
      </c>
      <c r="SW69" s="119">
        <f>SV69/SV58</f>
        <v>0</v>
      </c>
      <c r="SX69" s="98">
        <f>SX58*SW69</f>
        <v>0</v>
      </c>
      <c r="SY69" s="116">
        <f t="shared" si="1111"/>
        <v>0</v>
      </c>
      <c r="SZ69" s="90">
        <f>SZ58</f>
        <v>57.88</v>
      </c>
      <c r="TA69" s="117">
        <f t="shared" si="1112"/>
        <v>0</v>
      </c>
      <c r="TB69" s="98">
        <f t="shared" si="1113"/>
        <v>0</v>
      </c>
      <c r="TC69" s="98"/>
      <c r="TD69" s="118"/>
      <c r="TE69" s="119" t="e">
        <f t="shared" si="1114"/>
        <v>#DIV/0!</v>
      </c>
      <c r="TF69" s="231">
        <f t="shared" si="1115"/>
        <v>0</v>
      </c>
      <c r="TG69" s="119">
        <f>TF69/TF58</f>
        <v>0</v>
      </c>
      <c r="TH69" s="98">
        <f>TH58*TG69</f>
        <v>0</v>
      </c>
      <c r="TI69" s="116">
        <f t="shared" si="1116"/>
        <v>0</v>
      </c>
      <c r="TJ69" s="90">
        <f>TJ58</f>
        <v>57.88</v>
      </c>
      <c r="TK69" s="117">
        <f t="shared" si="1117"/>
        <v>0</v>
      </c>
      <c r="TL69" s="98">
        <f t="shared" si="1118"/>
        <v>0</v>
      </c>
      <c r="TM69" s="98"/>
      <c r="TN69" s="118"/>
      <c r="TO69" s="119" t="e">
        <f t="shared" si="1119"/>
        <v>#DIV/0!</v>
      </c>
      <c r="TP69" s="231">
        <f t="shared" si="1120"/>
        <v>0</v>
      </c>
      <c r="TQ69" s="119">
        <f>TP69/TP58</f>
        <v>0</v>
      </c>
      <c r="TR69" s="98">
        <f>TR58*TQ69</f>
        <v>0</v>
      </c>
      <c r="TS69" s="116">
        <f t="shared" si="1121"/>
        <v>0</v>
      </c>
      <c r="TT69" s="90">
        <f>TT58</f>
        <v>57.88</v>
      </c>
      <c r="TU69" s="117">
        <f t="shared" si="1122"/>
        <v>0</v>
      </c>
      <c r="TV69" s="98">
        <f t="shared" si="1123"/>
        <v>0</v>
      </c>
      <c r="TW69" s="98"/>
      <c r="TX69" s="118"/>
      <c r="TY69" s="119" t="e">
        <f t="shared" si="1124"/>
        <v>#DIV/0!</v>
      </c>
      <c r="TZ69" s="231">
        <f t="shared" si="1125"/>
        <v>0</v>
      </c>
      <c r="UA69" s="119">
        <f>TZ69/TZ58</f>
        <v>0</v>
      </c>
      <c r="UB69" s="98">
        <f>UB58*UA69</f>
        <v>0</v>
      </c>
      <c r="UC69" s="116">
        <f t="shared" si="1126"/>
        <v>0</v>
      </c>
      <c r="UD69" s="90">
        <f>UD58</f>
        <v>57.88</v>
      </c>
      <c r="UE69" s="117">
        <f t="shared" si="1127"/>
        <v>0</v>
      </c>
      <c r="UF69" s="98">
        <f t="shared" si="1128"/>
        <v>0</v>
      </c>
      <c r="UG69" s="98"/>
      <c r="UH69" s="118"/>
      <c r="UI69" s="119" t="e">
        <f t="shared" si="1129"/>
        <v>#DIV/0!</v>
      </c>
      <c r="UJ69" s="231">
        <f t="shared" si="1130"/>
        <v>0</v>
      </c>
      <c r="UK69" s="119">
        <f>UJ69/UJ58</f>
        <v>0</v>
      </c>
      <c r="UL69" s="98">
        <f>UL58*UK69</f>
        <v>0</v>
      </c>
      <c r="UM69" s="116">
        <f t="shared" si="1131"/>
        <v>0</v>
      </c>
      <c r="UN69" s="90">
        <f>UN58</f>
        <v>57.88</v>
      </c>
      <c r="UO69" s="117">
        <f t="shared" si="1132"/>
        <v>0</v>
      </c>
      <c r="UP69" s="98">
        <f t="shared" si="1133"/>
        <v>0</v>
      </c>
      <c r="UQ69" s="98"/>
      <c r="UR69" s="118"/>
      <c r="US69" s="119" t="e">
        <f t="shared" si="1134"/>
        <v>#DIV/0!</v>
      </c>
      <c r="UT69" s="231">
        <f t="shared" si="1135"/>
        <v>0</v>
      </c>
      <c r="UU69" s="119">
        <f>UT69/UT58</f>
        <v>0</v>
      </c>
      <c r="UV69" s="98">
        <f>UV58*UU69</f>
        <v>0</v>
      </c>
      <c r="UW69" s="116">
        <f t="shared" si="1136"/>
        <v>0</v>
      </c>
      <c r="UX69" s="90">
        <f>UX58</f>
        <v>57.88</v>
      </c>
      <c r="UY69" s="117">
        <f t="shared" si="1137"/>
        <v>0</v>
      </c>
      <c r="UZ69" s="98">
        <f t="shared" si="1138"/>
        <v>0</v>
      </c>
      <c r="VA69" s="98"/>
      <c r="VB69" s="118"/>
      <c r="VC69" s="119" t="e">
        <f t="shared" si="1139"/>
        <v>#DIV/0!</v>
      </c>
      <c r="VD69" s="231">
        <f t="shared" si="1140"/>
        <v>0</v>
      </c>
      <c r="VE69" s="119">
        <f>VD69/VD58</f>
        <v>0</v>
      </c>
      <c r="VF69" s="98">
        <f>VF58*VE69</f>
        <v>0</v>
      </c>
      <c r="VG69" s="116">
        <f t="shared" si="1141"/>
        <v>0</v>
      </c>
      <c r="VH69" s="90">
        <f>VH58</f>
        <v>57.88</v>
      </c>
      <c r="VI69" s="117">
        <f t="shared" si="1142"/>
        <v>0</v>
      </c>
      <c r="VJ69" s="98">
        <f t="shared" si="1143"/>
        <v>0</v>
      </c>
      <c r="VK69" s="98"/>
      <c r="VL69" s="118"/>
      <c r="VM69" s="119" t="e">
        <f t="shared" si="1144"/>
        <v>#DIV/0!</v>
      </c>
      <c r="VN69" s="231">
        <f t="shared" si="1145"/>
        <v>0</v>
      </c>
      <c r="VO69" s="119">
        <f>VN69/VN58</f>
        <v>0</v>
      </c>
      <c r="VP69" s="98">
        <f>VP58*VO69</f>
        <v>0</v>
      </c>
      <c r="VQ69" s="116">
        <f t="shared" si="1146"/>
        <v>0</v>
      </c>
      <c r="VR69" s="90">
        <f>VR58</f>
        <v>57.88</v>
      </c>
      <c r="VS69" s="117">
        <f t="shared" si="1147"/>
        <v>0</v>
      </c>
      <c r="VT69" s="98">
        <f t="shared" si="1148"/>
        <v>0</v>
      </c>
      <c r="VU69" s="98"/>
      <c r="VV69" s="118"/>
      <c r="VW69" s="119" t="e">
        <f t="shared" si="1149"/>
        <v>#DIV/0!</v>
      </c>
      <c r="VX69" s="231">
        <f t="shared" si="1150"/>
        <v>0</v>
      </c>
      <c r="VY69" s="119">
        <f>VX69/VX58</f>
        <v>0</v>
      </c>
      <c r="VZ69" s="98">
        <f>VZ58*VY69</f>
        <v>0</v>
      </c>
      <c r="WA69" s="116">
        <f t="shared" si="1151"/>
        <v>0</v>
      </c>
      <c r="WB69" s="90">
        <f>WB58</f>
        <v>57.88</v>
      </c>
      <c r="WC69" s="117">
        <f t="shared" si="1152"/>
        <v>0</v>
      </c>
      <c r="WD69" s="98">
        <f t="shared" si="1153"/>
        <v>0</v>
      </c>
      <c r="WE69" s="98"/>
      <c r="WF69" s="118"/>
      <c r="WG69" s="119" t="e">
        <f t="shared" si="1154"/>
        <v>#DIV/0!</v>
      </c>
      <c r="WH69" s="213">
        <f t="shared" si="1155"/>
        <v>0</v>
      </c>
      <c r="WI69" s="119">
        <f>WH69/WH58</f>
        <v>0</v>
      </c>
      <c r="WJ69" s="98">
        <f>WJ58*WI69</f>
        <v>0</v>
      </c>
      <c r="WK69" s="116">
        <f t="shared" si="1156"/>
        <v>0</v>
      </c>
      <c r="WL69" s="90">
        <f>WL58</f>
        <v>57.88</v>
      </c>
      <c r="WM69" s="117">
        <f t="shared" si="1157"/>
        <v>0</v>
      </c>
      <c r="WN69" s="98">
        <f t="shared" si="1158"/>
        <v>0</v>
      </c>
      <c r="WO69" s="98"/>
      <c r="WP69" s="118"/>
    </row>
    <row r="70" spans="1:614" ht="18" customHeight="1" x14ac:dyDescent="0.25">
      <c r="A70" s="5"/>
      <c r="B70" s="91" t="s">
        <v>428</v>
      </c>
      <c r="C70" s="12" t="s">
        <v>753</v>
      </c>
      <c r="D70" s="12" t="s">
        <v>440</v>
      </c>
      <c r="E70" s="4" t="s">
        <v>33</v>
      </c>
      <c r="F70" s="231">
        <f t="shared" si="855"/>
        <v>0</v>
      </c>
      <c r="G70" s="119">
        <f>F70/F58</f>
        <v>0</v>
      </c>
      <c r="H70" s="98">
        <f>H58*G70</f>
        <v>0</v>
      </c>
      <c r="I70" s="116">
        <f t="shared" si="856"/>
        <v>0</v>
      </c>
      <c r="J70" s="90">
        <f>J58</f>
        <v>57.88</v>
      </c>
      <c r="K70" s="117">
        <f t="shared" si="857"/>
        <v>0</v>
      </c>
      <c r="L70" s="98">
        <f t="shared" si="858"/>
        <v>0</v>
      </c>
      <c r="M70" s="98"/>
      <c r="N70" s="118"/>
      <c r="O70" s="119">
        <f t="shared" si="859"/>
        <v>0</v>
      </c>
      <c r="P70" s="231">
        <f t="shared" si="860"/>
        <v>0</v>
      </c>
      <c r="Q70" s="119">
        <f>P70/P58</f>
        <v>0</v>
      </c>
      <c r="R70" s="98">
        <f>R58*Q70</f>
        <v>0</v>
      </c>
      <c r="S70" s="116">
        <f t="shared" si="861"/>
        <v>0</v>
      </c>
      <c r="T70" s="90">
        <f>T58</f>
        <v>57.88</v>
      </c>
      <c r="U70" s="117">
        <f t="shared" si="862"/>
        <v>0</v>
      </c>
      <c r="V70" s="98">
        <f t="shared" si="863"/>
        <v>0</v>
      </c>
      <c r="W70" s="98"/>
      <c r="X70" s="118"/>
      <c r="Y70" s="119">
        <f t="shared" si="864"/>
        <v>0</v>
      </c>
      <c r="Z70" s="231">
        <f t="shared" si="865"/>
        <v>0</v>
      </c>
      <c r="AA70" s="119">
        <f>Z70/Z58</f>
        <v>0</v>
      </c>
      <c r="AB70" s="98">
        <f>AB58*AA70</f>
        <v>0</v>
      </c>
      <c r="AC70" s="116">
        <f t="shared" si="866"/>
        <v>0</v>
      </c>
      <c r="AD70" s="90">
        <f>AD58</f>
        <v>57.88</v>
      </c>
      <c r="AE70" s="117">
        <f t="shared" si="867"/>
        <v>0</v>
      </c>
      <c r="AF70" s="98">
        <f t="shared" si="868"/>
        <v>0</v>
      </c>
      <c r="AG70" s="98"/>
      <c r="AH70" s="118"/>
      <c r="AI70" s="119">
        <f t="shared" si="869"/>
        <v>0</v>
      </c>
      <c r="AJ70" s="231">
        <f t="shared" si="870"/>
        <v>0</v>
      </c>
      <c r="AK70" s="119">
        <f>AJ70/AJ58</f>
        <v>0</v>
      </c>
      <c r="AL70" s="98">
        <f>AL58*AK70</f>
        <v>0</v>
      </c>
      <c r="AM70" s="116">
        <f t="shared" si="871"/>
        <v>0</v>
      </c>
      <c r="AN70" s="90">
        <f>AN58</f>
        <v>57.88</v>
      </c>
      <c r="AO70" s="117">
        <f t="shared" si="872"/>
        <v>0</v>
      </c>
      <c r="AP70" s="98">
        <f t="shared" si="873"/>
        <v>0</v>
      </c>
      <c r="AQ70" s="98"/>
      <c r="AR70" s="118"/>
      <c r="AS70" s="119">
        <f t="shared" si="874"/>
        <v>0</v>
      </c>
      <c r="AT70" s="231">
        <f t="shared" si="875"/>
        <v>0</v>
      </c>
      <c r="AU70" s="119">
        <f>AT70/AT58</f>
        <v>0</v>
      </c>
      <c r="AV70" s="98">
        <f>AV58*AU70</f>
        <v>0</v>
      </c>
      <c r="AW70" s="116">
        <f t="shared" si="876"/>
        <v>0</v>
      </c>
      <c r="AX70" s="90">
        <f>AX58</f>
        <v>57.88</v>
      </c>
      <c r="AY70" s="117">
        <f t="shared" si="877"/>
        <v>0</v>
      </c>
      <c r="AZ70" s="98">
        <f t="shared" si="878"/>
        <v>0</v>
      </c>
      <c r="BA70" s="98"/>
      <c r="BB70" s="118"/>
      <c r="BC70" s="119">
        <f t="shared" si="879"/>
        <v>0</v>
      </c>
      <c r="BD70" s="231">
        <f t="shared" si="880"/>
        <v>0</v>
      </c>
      <c r="BE70" s="119" t="e">
        <f>BD70/BD58</f>
        <v>#DIV/0!</v>
      </c>
      <c r="BF70" s="98" t="e">
        <f>BF58*BE70</f>
        <v>#DIV/0!</v>
      </c>
      <c r="BG70" s="116">
        <f t="shared" si="881"/>
        <v>0</v>
      </c>
      <c r="BH70" s="90">
        <f>BH58</f>
        <v>0</v>
      </c>
      <c r="BI70" s="117">
        <f t="shared" si="882"/>
        <v>0</v>
      </c>
      <c r="BJ70" s="98">
        <f t="shared" si="883"/>
        <v>0</v>
      </c>
      <c r="BK70" s="98"/>
      <c r="BL70" s="118"/>
      <c r="BM70" s="119">
        <f t="shared" si="884"/>
        <v>0</v>
      </c>
      <c r="BN70" s="231">
        <f t="shared" si="885"/>
        <v>0</v>
      </c>
      <c r="BO70" s="119">
        <f>BN70/BN58</f>
        <v>0</v>
      </c>
      <c r="BP70" s="98">
        <f>BP58*BO70</f>
        <v>0</v>
      </c>
      <c r="BQ70" s="116">
        <f t="shared" si="886"/>
        <v>0</v>
      </c>
      <c r="BR70" s="90">
        <f>BR58</f>
        <v>57.88</v>
      </c>
      <c r="BS70" s="117">
        <f t="shared" si="887"/>
        <v>0</v>
      </c>
      <c r="BT70" s="98">
        <f t="shared" si="888"/>
        <v>0</v>
      </c>
      <c r="BU70" s="98"/>
      <c r="BV70" s="118"/>
      <c r="BW70" s="119">
        <f t="shared" si="889"/>
        <v>0</v>
      </c>
      <c r="BX70" s="231">
        <f t="shared" si="890"/>
        <v>0</v>
      </c>
      <c r="BY70" s="119" t="e">
        <f>BX70/BX58</f>
        <v>#DIV/0!</v>
      </c>
      <c r="BZ70" s="98" t="e">
        <f>BZ58*BY70</f>
        <v>#DIV/0!</v>
      </c>
      <c r="CA70" s="116">
        <f t="shared" si="891"/>
        <v>0</v>
      </c>
      <c r="CB70" s="90">
        <f>CB58</f>
        <v>0</v>
      </c>
      <c r="CC70" s="117">
        <f t="shared" si="892"/>
        <v>0</v>
      </c>
      <c r="CD70" s="98">
        <f t="shared" si="893"/>
        <v>0</v>
      </c>
      <c r="CE70" s="98"/>
      <c r="CF70" s="118"/>
      <c r="CG70" s="119">
        <f t="shared" si="894"/>
        <v>0</v>
      </c>
      <c r="CH70" s="231">
        <f t="shared" si="895"/>
        <v>0</v>
      </c>
      <c r="CI70" s="119">
        <f>CH70/CH58</f>
        <v>0</v>
      </c>
      <c r="CJ70" s="98">
        <f>CJ58*CI70</f>
        <v>0</v>
      </c>
      <c r="CK70" s="116">
        <f t="shared" si="896"/>
        <v>0</v>
      </c>
      <c r="CL70" s="90">
        <f>CL58</f>
        <v>57.88</v>
      </c>
      <c r="CM70" s="117">
        <f t="shared" si="897"/>
        <v>0</v>
      </c>
      <c r="CN70" s="98">
        <f t="shared" si="898"/>
        <v>0</v>
      </c>
      <c r="CO70" s="98"/>
      <c r="CP70" s="118"/>
      <c r="CQ70" s="119">
        <f t="shared" si="899"/>
        <v>0</v>
      </c>
      <c r="CR70" s="231">
        <f t="shared" si="900"/>
        <v>0</v>
      </c>
      <c r="CS70" s="119" t="e">
        <f>CR70/CR58</f>
        <v>#DIV/0!</v>
      </c>
      <c r="CT70" s="98" t="e">
        <f>CT58*CS70</f>
        <v>#DIV/0!</v>
      </c>
      <c r="CU70" s="116">
        <f t="shared" si="901"/>
        <v>0</v>
      </c>
      <c r="CV70" s="90">
        <f>CV58</f>
        <v>0</v>
      </c>
      <c r="CW70" s="117">
        <f t="shared" si="902"/>
        <v>0</v>
      </c>
      <c r="CX70" s="98">
        <f t="shared" si="903"/>
        <v>0</v>
      </c>
      <c r="CY70" s="98"/>
      <c r="CZ70" s="118"/>
      <c r="DA70" s="119">
        <f t="shared" si="904"/>
        <v>0</v>
      </c>
      <c r="DB70" s="231">
        <f t="shared" si="905"/>
        <v>0</v>
      </c>
      <c r="DC70" s="119">
        <f>DB70/DB58</f>
        <v>0</v>
      </c>
      <c r="DD70" s="98">
        <f>DD58*DC70</f>
        <v>0</v>
      </c>
      <c r="DE70" s="116">
        <f t="shared" si="906"/>
        <v>0</v>
      </c>
      <c r="DF70" s="90">
        <f>DF58</f>
        <v>57.88</v>
      </c>
      <c r="DG70" s="117">
        <f t="shared" si="907"/>
        <v>0</v>
      </c>
      <c r="DH70" s="98">
        <f t="shared" si="908"/>
        <v>0</v>
      </c>
      <c r="DI70" s="98"/>
      <c r="DJ70" s="118"/>
      <c r="DK70" s="119">
        <f t="shared" si="909"/>
        <v>0</v>
      </c>
      <c r="DL70" s="231">
        <f t="shared" si="910"/>
        <v>0</v>
      </c>
      <c r="DM70" s="119">
        <f>DL70/DL58</f>
        <v>0</v>
      </c>
      <c r="DN70" s="98">
        <f>DN58*DM70</f>
        <v>0</v>
      </c>
      <c r="DO70" s="116">
        <f t="shared" si="911"/>
        <v>0</v>
      </c>
      <c r="DP70" s="90">
        <f>DP58</f>
        <v>57.88</v>
      </c>
      <c r="DQ70" s="117">
        <f t="shared" si="912"/>
        <v>0</v>
      </c>
      <c r="DR70" s="98">
        <f t="shared" si="913"/>
        <v>0</v>
      </c>
      <c r="DS70" s="98"/>
      <c r="DT70" s="118"/>
      <c r="DU70" s="119">
        <f t="shared" si="914"/>
        <v>0</v>
      </c>
      <c r="DV70" s="231">
        <f t="shared" si="915"/>
        <v>0</v>
      </c>
      <c r="DW70" s="119">
        <f>DV70/DV58</f>
        <v>0</v>
      </c>
      <c r="DX70" s="98">
        <f>DX58*DW70</f>
        <v>0</v>
      </c>
      <c r="DY70" s="116">
        <f t="shared" si="916"/>
        <v>0</v>
      </c>
      <c r="DZ70" s="90">
        <f>DZ58</f>
        <v>57.88</v>
      </c>
      <c r="EA70" s="117">
        <f t="shared" si="917"/>
        <v>0</v>
      </c>
      <c r="EB70" s="98">
        <f t="shared" si="918"/>
        <v>0</v>
      </c>
      <c r="EC70" s="98"/>
      <c r="ED70" s="118"/>
      <c r="EE70" s="119">
        <f t="shared" si="919"/>
        <v>0</v>
      </c>
      <c r="EF70" s="231">
        <f t="shared" si="920"/>
        <v>0</v>
      </c>
      <c r="EG70" s="119">
        <f>EF70/EF58</f>
        <v>0</v>
      </c>
      <c r="EH70" s="98">
        <f>EH58*EG70</f>
        <v>0</v>
      </c>
      <c r="EI70" s="116">
        <f t="shared" si="921"/>
        <v>0</v>
      </c>
      <c r="EJ70" s="90">
        <f>EJ58</f>
        <v>57.88</v>
      </c>
      <c r="EK70" s="117">
        <f t="shared" si="922"/>
        <v>0</v>
      </c>
      <c r="EL70" s="98">
        <f t="shared" si="923"/>
        <v>0</v>
      </c>
      <c r="EM70" s="98"/>
      <c r="EN70" s="118"/>
      <c r="EO70" s="119">
        <f t="shared" si="924"/>
        <v>0</v>
      </c>
      <c r="EP70" s="231">
        <f t="shared" si="925"/>
        <v>0</v>
      </c>
      <c r="EQ70" s="119">
        <f>EP70/EP58</f>
        <v>0</v>
      </c>
      <c r="ER70" s="98">
        <f>ER58*EQ70</f>
        <v>0</v>
      </c>
      <c r="ES70" s="116">
        <f t="shared" si="926"/>
        <v>0</v>
      </c>
      <c r="ET70" s="90">
        <f>ET58</f>
        <v>57.88</v>
      </c>
      <c r="EU70" s="117">
        <f t="shared" si="927"/>
        <v>0</v>
      </c>
      <c r="EV70" s="98">
        <f t="shared" si="928"/>
        <v>0</v>
      </c>
      <c r="EW70" s="98"/>
      <c r="EX70" s="118"/>
      <c r="EY70" s="119">
        <f t="shared" si="929"/>
        <v>0</v>
      </c>
      <c r="EZ70" s="231">
        <f t="shared" si="930"/>
        <v>0</v>
      </c>
      <c r="FA70" s="119">
        <f>EZ70/EZ58</f>
        <v>0</v>
      </c>
      <c r="FB70" s="98">
        <f>FB58*FA70</f>
        <v>0</v>
      </c>
      <c r="FC70" s="116">
        <f t="shared" si="931"/>
        <v>0</v>
      </c>
      <c r="FD70" s="90">
        <f>FD58</f>
        <v>57.88</v>
      </c>
      <c r="FE70" s="117">
        <f t="shared" si="932"/>
        <v>0</v>
      </c>
      <c r="FF70" s="98">
        <f t="shared" si="933"/>
        <v>0</v>
      </c>
      <c r="FG70" s="98"/>
      <c r="FH70" s="118"/>
      <c r="FI70" s="119">
        <f t="shared" si="934"/>
        <v>0</v>
      </c>
      <c r="FJ70" s="231">
        <f t="shared" si="935"/>
        <v>0</v>
      </c>
      <c r="FK70" s="119">
        <f>FJ70/FJ58</f>
        <v>0</v>
      </c>
      <c r="FL70" s="98">
        <f>FL58*FK70</f>
        <v>0</v>
      </c>
      <c r="FM70" s="116">
        <f t="shared" si="936"/>
        <v>0</v>
      </c>
      <c r="FN70" s="90">
        <f>FN58</f>
        <v>57.88</v>
      </c>
      <c r="FO70" s="117">
        <f t="shared" si="937"/>
        <v>0</v>
      </c>
      <c r="FP70" s="98">
        <f t="shared" si="938"/>
        <v>0</v>
      </c>
      <c r="FQ70" s="98"/>
      <c r="FR70" s="118"/>
      <c r="FS70" s="119">
        <f t="shared" si="939"/>
        <v>0</v>
      </c>
      <c r="FT70" s="231">
        <f t="shared" si="940"/>
        <v>0</v>
      </c>
      <c r="FU70" s="119">
        <f>FT70/FT58</f>
        <v>0</v>
      </c>
      <c r="FV70" s="98">
        <f>FV58*FU70</f>
        <v>0</v>
      </c>
      <c r="FW70" s="116">
        <f t="shared" si="941"/>
        <v>0</v>
      </c>
      <c r="FX70" s="90">
        <f>FX58</f>
        <v>57.88</v>
      </c>
      <c r="FY70" s="117">
        <f t="shared" si="942"/>
        <v>0</v>
      </c>
      <c r="FZ70" s="98">
        <f t="shared" si="943"/>
        <v>0</v>
      </c>
      <c r="GA70" s="98"/>
      <c r="GB70" s="118"/>
      <c r="GC70" s="119">
        <f t="shared" si="944"/>
        <v>0</v>
      </c>
      <c r="GD70" s="231">
        <f t="shared" si="945"/>
        <v>0</v>
      </c>
      <c r="GE70" s="119">
        <f>GD70/GD58</f>
        <v>0</v>
      </c>
      <c r="GF70" s="98">
        <f>GF58*GE70</f>
        <v>0</v>
      </c>
      <c r="GG70" s="116">
        <f t="shared" si="946"/>
        <v>0</v>
      </c>
      <c r="GH70" s="90">
        <f>GH58</f>
        <v>57.88</v>
      </c>
      <c r="GI70" s="117">
        <f t="shared" si="947"/>
        <v>0</v>
      </c>
      <c r="GJ70" s="98">
        <f t="shared" si="948"/>
        <v>0</v>
      </c>
      <c r="GK70" s="98"/>
      <c r="GL70" s="118"/>
      <c r="GM70" s="119">
        <f t="shared" si="949"/>
        <v>0</v>
      </c>
      <c r="GN70" s="231">
        <f t="shared" si="950"/>
        <v>0</v>
      </c>
      <c r="GO70" s="119">
        <f>GN70/GN58</f>
        <v>0</v>
      </c>
      <c r="GP70" s="98">
        <f>GP58*GO70</f>
        <v>0</v>
      </c>
      <c r="GQ70" s="116">
        <f t="shared" si="951"/>
        <v>0</v>
      </c>
      <c r="GR70" s="90">
        <f>GR58</f>
        <v>57.88</v>
      </c>
      <c r="GS70" s="117">
        <f t="shared" si="952"/>
        <v>0</v>
      </c>
      <c r="GT70" s="98">
        <f t="shared" si="953"/>
        <v>0</v>
      </c>
      <c r="GU70" s="98"/>
      <c r="GV70" s="118"/>
      <c r="GW70" s="119">
        <f t="shared" si="954"/>
        <v>0</v>
      </c>
      <c r="GX70" s="231">
        <f t="shared" si="955"/>
        <v>0</v>
      </c>
      <c r="GY70" s="119">
        <f>GX70/GX58</f>
        <v>0</v>
      </c>
      <c r="GZ70" s="98">
        <f>GZ58*GY70</f>
        <v>0</v>
      </c>
      <c r="HA70" s="116">
        <f t="shared" si="956"/>
        <v>0</v>
      </c>
      <c r="HB70" s="90">
        <f>HB58</f>
        <v>57.88</v>
      </c>
      <c r="HC70" s="117">
        <f t="shared" si="957"/>
        <v>0</v>
      </c>
      <c r="HD70" s="98">
        <f t="shared" si="958"/>
        <v>0</v>
      </c>
      <c r="HE70" s="98"/>
      <c r="HF70" s="118"/>
      <c r="HG70" s="119">
        <f t="shared" si="959"/>
        <v>0</v>
      </c>
      <c r="HH70" s="231">
        <f t="shared" si="960"/>
        <v>0</v>
      </c>
      <c r="HI70" s="119">
        <f>HH70/HH58</f>
        <v>0</v>
      </c>
      <c r="HJ70" s="98">
        <f>HJ58*HI70</f>
        <v>0</v>
      </c>
      <c r="HK70" s="116">
        <f t="shared" si="961"/>
        <v>0</v>
      </c>
      <c r="HL70" s="90">
        <f>HL58</f>
        <v>57.88</v>
      </c>
      <c r="HM70" s="117">
        <f t="shared" si="962"/>
        <v>0</v>
      </c>
      <c r="HN70" s="98">
        <f t="shared" si="963"/>
        <v>0</v>
      </c>
      <c r="HO70" s="98"/>
      <c r="HP70" s="118"/>
      <c r="HQ70" s="119">
        <f t="shared" si="964"/>
        <v>0</v>
      </c>
      <c r="HR70" s="231">
        <f t="shared" si="965"/>
        <v>0</v>
      </c>
      <c r="HS70" s="119">
        <f>HR70/HR58</f>
        <v>0</v>
      </c>
      <c r="HT70" s="98">
        <f>HT58*HS70</f>
        <v>0</v>
      </c>
      <c r="HU70" s="116">
        <f t="shared" si="966"/>
        <v>0</v>
      </c>
      <c r="HV70" s="90">
        <f>HV58</f>
        <v>57.88</v>
      </c>
      <c r="HW70" s="117">
        <f t="shared" si="967"/>
        <v>0</v>
      </c>
      <c r="HX70" s="98">
        <f t="shared" si="968"/>
        <v>0</v>
      </c>
      <c r="HY70" s="98"/>
      <c r="HZ70" s="118"/>
      <c r="IA70" s="119">
        <f t="shared" si="969"/>
        <v>0</v>
      </c>
      <c r="IB70" s="231">
        <f t="shared" si="970"/>
        <v>0</v>
      </c>
      <c r="IC70" s="119">
        <f>IB70/IB58</f>
        <v>0</v>
      </c>
      <c r="ID70" s="98">
        <f>ID58*IC70</f>
        <v>0</v>
      </c>
      <c r="IE70" s="116">
        <f t="shared" si="971"/>
        <v>0</v>
      </c>
      <c r="IF70" s="90">
        <f>IF58</f>
        <v>57.88</v>
      </c>
      <c r="IG70" s="117">
        <f t="shared" si="972"/>
        <v>0</v>
      </c>
      <c r="IH70" s="98">
        <f t="shared" si="973"/>
        <v>0</v>
      </c>
      <c r="II70" s="98"/>
      <c r="IJ70" s="118"/>
      <c r="IK70" s="119">
        <f t="shared" si="974"/>
        <v>0</v>
      </c>
      <c r="IL70" s="231">
        <f t="shared" si="975"/>
        <v>0</v>
      </c>
      <c r="IM70" s="119">
        <f>IL70/IL58</f>
        <v>0</v>
      </c>
      <c r="IN70" s="98">
        <f>IN58*IM70</f>
        <v>0</v>
      </c>
      <c r="IO70" s="116">
        <f t="shared" si="976"/>
        <v>0</v>
      </c>
      <c r="IP70" s="90">
        <f>IP58</f>
        <v>57.88</v>
      </c>
      <c r="IQ70" s="117">
        <f t="shared" si="977"/>
        <v>0</v>
      </c>
      <c r="IR70" s="98">
        <f t="shared" si="978"/>
        <v>0</v>
      </c>
      <c r="IS70" s="98"/>
      <c r="IT70" s="118"/>
      <c r="IU70" s="119">
        <f t="shared" si="979"/>
        <v>0</v>
      </c>
      <c r="IV70" s="231">
        <f t="shared" si="980"/>
        <v>0</v>
      </c>
      <c r="IW70" s="119">
        <f>IV70/IV58</f>
        <v>0</v>
      </c>
      <c r="IX70" s="98">
        <f>IX58*IW70</f>
        <v>0</v>
      </c>
      <c r="IY70" s="116">
        <f t="shared" si="981"/>
        <v>0</v>
      </c>
      <c r="IZ70" s="90">
        <f>IZ58</f>
        <v>57.88</v>
      </c>
      <c r="JA70" s="117">
        <f t="shared" si="982"/>
        <v>0</v>
      </c>
      <c r="JB70" s="98">
        <f t="shared" si="983"/>
        <v>0</v>
      </c>
      <c r="JC70" s="98"/>
      <c r="JD70" s="118"/>
      <c r="JE70" s="119">
        <f t="shared" si="984"/>
        <v>0</v>
      </c>
      <c r="JF70" s="231">
        <f t="shared" si="985"/>
        <v>0</v>
      </c>
      <c r="JG70" s="119">
        <f>JF70/JF58</f>
        <v>0</v>
      </c>
      <c r="JH70" s="98">
        <f>JH58*JG70</f>
        <v>0</v>
      </c>
      <c r="JI70" s="116">
        <f t="shared" si="986"/>
        <v>0</v>
      </c>
      <c r="JJ70" s="90">
        <f>JJ58</f>
        <v>57.88</v>
      </c>
      <c r="JK70" s="117">
        <f t="shared" si="987"/>
        <v>0</v>
      </c>
      <c r="JL70" s="98">
        <f t="shared" si="988"/>
        <v>0</v>
      </c>
      <c r="JM70" s="98"/>
      <c r="JN70" s="118"/>
      <c r="JO70" s="119">
        <f t="shared" si="989"/>
        <v>0</v>
      </c>
      <c r="JP70" s="231">
        <f t="shared" si="990"/>
        <v>14</v>
      </c>
      <c r="JQ70" s="119">
        <f>JP70/JP58</f>
        <v>5.1470000000000002E-2</v>
      </c>
      <c r="JR70" s="98">
        <f>JR58*JQ70</f>
        <v>191.47</v>
      </c>
      <c r="JS70" s="116">
        <f t="shared" si="991"/>
        <v>13.676428570000001</v>
      </c>
      <c r="JT70" s="90">
        <f>JT58</f>
        <v>57.88</v>
      </c>
      <c r="JU70" s="117">
        <f t="shared" si="992"/>
        <v>791.59168999999997</v>
      </c>
      <c r="JV70" s="98">
        <f t="shared" si="993"/>
        <v>11082.28</v>
      </c>
      <c r="JW70" s="98"/>
      <c r="JX70" s="118"/>
      <c r="JY70" s="119">
        <f t="shared" si="994"/>
        <v>1.1996899999999999</v>
      </c>
      <c r="JZ70" s="231">
        <f t="shared" si="995"/>
        <v>0</v>
      </c>
      <c r="KA70" s="119" t="e">
        <f>JZ70/JZ58</f>
        <v>#DIV/0!</v>
      </c>
      <c r="KB70" s="98" t="e">
        <f>KB58*KA70</f>
        <v>#DIV/0!</v>
      </c>
      <c r="KC70" s="116">
        <f t="shared" si="996"/>
        <v>0</v>
      </c>
      <c r="KD70" s="90">
        <f>KD58</f>
        <v>0</v>
      </c>
      <c r="KE70" s="117">
        <f t="shared" si="997"/>
        <v>0</v>
      </c>
      <c r="KF70" s="98">
        <f t="shared" si="998"/>
        <v>0</v>
      </c>
      <c r="KG70" s="98"/>
      <c r="KH70" s="118"/>
      <c r="KI70" s="119">
        <f t="shared" si="999"/>
        <v>0</v>
      </c>
      <c r="KJ70" s="231">
        <f t="shared" si="1000"/>
        <v>0</v>
      </c>
      <c r="KK70" s="119">
        <f>KJ70/KJ58</f>
        <v>0</v>
      </c>
      <c r="KL70" s="98">
        <f>KL58*KK70</f>
        <v>0</v>
      </c>
      <c r="KM70" s="116">
        <f t="shared" si="1001"/>
        <v>0</v>
      </c>
      <c r="KN70" s="90">
        <f>KN58</f>
        <v>57.88</v>
      </c>
      <c r="KO70" s="117">
        <f t="shared" si="1002"/>
        <v>0</v>
      </c>
      <c r="KP70" s="98">
        <f t="shared" si="1003"/>
        <v>0</v>
      </c>
      <c r="KQ70" s="98"/>
      <c r="KR70" s="118"/>
      <c r="KS70" s="119">
        <f t="shared" si="1004"/>
        <v>0</v>
      </c>
      <c r="KT70" s="231">
        <f t="shared" si="1005"/>
        <v>0</v>
      </c>
      <c r="KU70" s="119">
        <f>KT70/KT58</f>
        <v>0</v>
      </c>
      <c r="KV70" s="98">
        <f>KV58*KU70</f>
        <v>0</v>
      </c>
      <c r="KW70" s="116">
        <f t="shared" si="1006"/>
        <v>0</v>
      </c>
      <c r="KX70" s="90">
        <f>KX58</f>
        <v>57.88</v>
      </c>
      <c r="KY70" s="117">
        <f t="shared" si="1007"/>
        <v>0</v>
      </c>
      <c r="KZ70" s="98">
        <f t="shared" si="1008"/>
        <v>0</v>
      </c>
      <c r="LA70" s="98"/>
      <c r="LB70" s="118"/>
      <c r="LC70" s="119">
        <f t="shared" si="1009"/>
        <v>0</v>
      </c>
      <c r="LD70" s="231">
        <f t="shared" si="1010"/>
        <v>0</v>
      </c>
      <c r="LE70" s="119">
        <f>LD70/LD58</f>
        <v>0</v>
      </c>
      <c r="LF70" s="98">
        <f>LF58*LE70</f>
        <v>0</v>
      </c>
      <c r="LG70" s="116">
        <f t="shared" si="1011"/>
        <v>0</v>
      </c>
      <c r="LH70" s="90">
        <f>LH58</f>
        <v>57.88</v>
      </c>
      <c r="LI70" s="117">
        <f t="shared" si="1012"/>
        <v>0</v>
      </c>
      <c r="LJ70" s="98">
        <f t="shared" si="1013"/>
        <v>0</v>
      </c>
      <c r="LK70" s="98"/>
      <c r="LL70" s="118"/>
      <c r="LM70" s="119">
        <f t="shared" si="1014"/>
        <v>0</v>
      </c>
      <c r="LN70" s="231">
        <f t="shared" si="1015"/>
        <v>0</v>
      </c>
      <c r="LO70" s="119">
        <f>LN70/LN58</f>
        <v>0</v>
      </c>
      <c r="LP70" s="98">
        <f>LP58*LO70</f>
        <v>0</v>
      </c>
      <c r="LQ70" s="116">
        <f t="shared" si="1016"/>
        <v>0</v>
      </c>
      <c r="LR70" s="90">
        <f>LR58</f>
        <v>57.88</v>
      </c>
      <c r="LS70" s="117">
        <f t="shared" si="1017"/>
        <v>0</v>
      </c>
      <c r="LT70" s="98">
        <f t="shared" si="1018"/>
        <v>0</v>
      </c>
      <c r="LU70" s="98"/>
      <c r="LV70" s="118"/>
      <c r="LW70" s="119">
        <f t="shared" si="1019"/>
        <v>0</v>
      </c>
      <c r="LX70" s="231">
        <f t="shared" si="1020"/>
        <v>0</v>
      </c>
      <c r="LY70" s="119">
        <f>LX70/LX58</f>
        <v>0</v>
      </c>
      <c r="LZ70" s="98">
        <f>LZ58*LY70</f>
        <v>0</v>
      </c>
      <c r="MA70" s="116">
        <f t="shared" si="1021"/>
        <v>0</v>
      </c>
      <c r="MB70" s="90">
        <f>MB58</f>
        <v>57.88</v>
      </c>
      <c r="MC70" s="117">
        <f t="shared" si="1022"/>
        <v>0</v>
      </c>
      <c r="MD70" s="98">
        <f t="shared" si="1023"/>
        <v>0</v>
      </c>
      <c r="ME70" s="98"/>
      <c r="MF70" s="118"/>
      <c r="MG70" s="119">
        <f t="shared" si="1024"/>
        <v>0</v>
      </c>
      <c r="MH70" s="231">
        <f t="shared" si="1025"/>
        <v>0</v>
      </c>
      <c r="MI70" s="119">
        <f>MH70/MH58</f>
        <v>0</v>
      </c>
      <c r="MJ70" s="98">
        <f>MJ58*MI70</f>
        <v>0</v>
      </c>
      <c r="MK70" s="116">
        <f t="shared" si="1026"/>
        <v>0</v>
      </c>
      <c r="ML70" s="90">
        <f>ML58</f>
        <v>57.88</v>
      </c>
      <c r="MM70" s="117">
        <f t="shared" si="1027"/>
        <v>0</v>
      </c>
      <c r="MN70" s="98">
        <f t="shared" si="1028"/>
        <v>0</v>
      </c>
      <c r="MO70" s="98"/>
      <c r="MP70" s="118"/>
      <c r="MQ70" s="119">
        <f t="shared" si="1029"/>
        <v>0</v>
      </c>
      <c r="MR70" s="231">
        <f t="shared" si="1030"/>
        <v>0</v>
      </c>
      <c r="MS70" s="119">
        <f>MR70/MR58</f>
        <v>0</v>
      </c>
      <c r="MT70" s="98">
        <f>MT58*MS70</f>
        <v>0</v>
      </c>
      <c r="MU70" s="116">
        <f t="shared" si="1031"/>
        <v>0</v>
      </c>
      <c r="MV70" s="90">
        <f>MV58</f>
        <v>57.88</v>
      </c>
      <c r="MW70" s="117">
        <f t="shared" si="1032"/>
        <v>0</v>
      </c>
      <c r="MX70" s="98">
        <f t="shared" si="1033"/>
        <v>0</v>
      </c>
      <c r="MY70" s="98"/>
      <c r="MZ70" s="118"/>
      <c r="NA70" s="119">
        <f t="shared" si="1034"/>
        <v>0</v>
      </c>
      <c r="NB70" s="231">
        <f t="shared" si="1035"/>
        <v>0</v>
      </c>
      <c r="NC70" s="119">
        <f>NB70/NB58</f>
        <v>0</v>
      </c>
      <c r="ND70" s="98">
        <f>ND58*NC70</f>
        <v>0</v>
      </c>
      <c r="NE70" s="116">
        <f t="shared" si="1036"/>
        <v>0</v>
      </c>
      <c r="NF70" s="90">
        <f>NF58</f>
        <v>57.88</v>
      </c>
      <c r="NG70" s="117">
        <f t="shared" si="1037"/>
        <v>0</v>
      </c>
      <c r="NH70" s="98">
        <f t="shared" si="1038"/>
        <v>0</v>
      </c>
      <c r="NI70" s="98"/>
      <c r="NJ70" s="118"/>
      <c r="NK70" s="119">
        <f t="shared" si="1039"/>
        <v>0</v>
      </c>
      <c r="NL70" s="231">
        <f t="shared" si="1040"/>
        <v>0</v>
      </c>
      <c r="NM70" s="119">
        <f>NL70/NL58</f>
        <v>0</v>
      </c>
      <c r="NN70" s="98">
        <f>NN58*NM70</f>
        <v>0</v>
      </c>
      <c r="NO70" s="116">
        <f t="shared" si="1041"/>
        <v>0</v>
      </c>
      <c r="NP70" s="90">
        <f>NP58</f>
        <v>57.88</v>
      </c>
      <c r="NQ70" s="117">
        <f t="shared" si="1042"/>
        <v>0</v>
      </c>
      <c r="NR70" s="98">
        <f t="shared" si="1043"/>
        <v>0</v>
      </c>
      <c r="NS70" s="98"/>
      <c r="NT70" s="118"/>
      <c r="NU70" s="119">
        <f t="shared" si="1044"/>
        <v>0</v>
      </c>
      <c r="NV70" s="231">
        <f t="shared" si="1045"/>
        <v>0</v>
      </c>
      <c r="NW70" s="119">
        <f>NV70/NV58</f>
        <v>0</v>
      </c>
      <c r="NX70" s="98">
        <f>NX58*NW70</f>
        <v>0</v>
      </c>
      <c r="NY70" s="116">
        <f t="shared" si="1046"/>
        <v>0</v>
      </c>
      <c r="NZ70" s="90">
        <f>NZ58</f>
        <v>57.88</v>
      </c>
      <c r="OA70" s="117">
        <f t="shared" si="1047"/>
        <v>0</v>
      </c>
      <c r="OB70" s="98">
        <f t="shared" si="1048"/>
        <v>0</v>
      </c>
      <c r="OC70" s="98"/>
      <c r="OD70" s="118"/>
      <c r="OE70" s="119">
        <f t="shared" si="1049"/>
        <v>0</v>
      </c>
      <c r="OF70" s="231">
        <f t="shared" si="1050"/>
        <v>0</v>
      </c>
      <c r="OG70" s="119">
        <f>OF70/OF58</f>
        <v>0</v>
      </c>
      <c r="OH70" s="98">
        <f>OH58*OG70</f>
        <v>0</v>
      </c>
      <c r="OI70" s="116">
        <f t="shared" si="1051"/>
        <v>0</v>
      </c>
      <c r="OJ70" s="90">
        <f>OJ58</f>
        <v>57.88</v>
      </c>
      <c r="OK70" s="117">
        <f t="shared" si="1052"/>
        <v>0</v>
      </c>
      <c r="OL70" s="98">
        <f t="shared" si="1053"/>
        <v>0</v>
      </c>
      <c r="OM70" s="98"/>
      <c r="ON70" s="118"/>
      <c r="OO70" s="119">
        <f t="shared" si="1054"/>
        <v>0</v>
      </c>
      <c r="OP70" s="231">
        <f t="shared" si="1055"/>
        <v>0</v>
      </c>
      <c r="OQ70" s="119">
        <f>OP70/OP58</f>
        <v>0</v>
      </c>
      <c r="OR70" s="98">
        <f>OR58*OQ70</f>
        <v>0</v>
      </c>
      <c r="OS70" s="116">
        <f t="shared" si="1056"/>
        <v>0</v>
      </c>
      <c r="OT70" s="90">
        <f>OT58</f>
        <v>57.88</v>
      </c>
      <c r="OU70" s="117">
        <f t="shared" si="1057"/>
        <v>0</v>
      </c>
      <c r="OV70" s="98">
        <f t="shared" si="1058"/>
        <v>0</v>
      </c>
      <c r="OW70" s="98"/>
      <c r="OX70" s="118"/>
      <c r="OY70" s="119">
        <f t="shared" si="1059"/>
        <v>0</v>
      </c>
      <c r="OZ70" s="231">
        <f t="shared" si="1060"/>
        <v>0</v>
      </c>
      <c r="PA70" s="119">
        <f>OZ70/OZ58</f>
        <v>0</v>
      </c>
      <c r="PB70" s="98">
        <f>PB58*PA70</f>
        <v>0</v>
      </c>
      <c r="PC70" s="116">
        <f t="shared" si="1061"/>
        <v>0</v>
      </c>
      <c r="PD70" s="90">
        <f>PD58</f>
        <v>57.88</v>
      </c>
      <c r="PE70" s="117">
        <f t="shared" si="1062"/>
        <v>0</v>
      </c>
      <c r="PF70" s="98">
        <f t="shared" si="1063"/>
        <v>0</v>
      </c>
      <c r="PG70" s="98"/>
      <c r="PH70" s="118"/>
      <c r="PI70" s="119">
        <f t="shared" si="1064"/>
        <v>0</v>
      </c>
      <c r="PJ70" s="231">
        <f t="shared" si="1065"/>
        <v>0</v>
      </c>
      <c r="PK70" s="119">
        <f>PJ70/PJ58</f>
        <v>0</v>
      </c>
      <c r="PL70" s="98">
        <f>PL58*PK70</f>
        <v>0</v>
      </c>
      <c r="PM70" s="116">
        <f t="shared" si="1066"/>
        <v>0</v>
      </c>
      <c r="PN70" s="90">
        <f>PN58</f>
        <v>57.88</v>
      </c>
      <c r="PO70" s="117">
        <f t="shared" si="1067"/>
        <v>0</v>
      </c>
      <c r="PP70" s="98">
        <f t="shared" si="1068"/>
        <v>0</v>
      </c>
      <c r="PQ70" s="98"/>
      <c r="PR70" s="118"/>
      <c r="PS70" s="119">
        <f t="shared" si="1069"/>
        <v>0</v>
      </c>
      <c r="PT70" s="231">
        <f t="shared" si="1070"/>
        <v>0</v>
      </c>
      <c r="PU70" s="119">
        <f>PT70/PT58</f>
        <v>0</v>
      </c>
      <c r="PV70" s="98">
        <f>PV58*PU70</f>
        <v>0</v>
      </c>
      <c r="PW70" s="116">
        <f t="shared" si="1071"/>
        <v>0</v>
      </c>
      <c r="PX70" s="90">
        <f>PX58</f>
        <v>57.88</v>
      </c>
      <c r="PY70" s="117">
        <f t="shared" si="1072"/>
        <v>0</v>
      </c>
      <c r="PZ70" s="98">
        <f t="shared" si="1073"/>
        <v>0</v>
      </c>
      <c r="QA70" s="98"/>
      <c r="QB70" s="118"/>
      <c r="QC70" s="119">
        <f t="shared" si="1074"/>
        <v>0</v>
      </c>
      <c r="QD70" s="231">
        <f t="shared" si="1075"/>
        <v>0</v>
      </c>
      <c r="QE70" s="119" t="e">
        <f>QD70/QD58</f>
        <v>#DIV/0!</v>
      </c>
      <c r="QF70" s="98" t="e">
        <f>QF58*QE70</f>
        <v>#DIV/0!</v>
      </c>
      <c r="QG70" s="116">
        <f t="shared" si="1076"/>
        <v>0</v>
      </c>
      <c r="QH70" s="90">
        <f>QH58</f>
        <v>0</v>
      </c>
      <c r="QI70" s="117">
        <f t="shared" si="1077"/>
        <v>0</v>
      </c>
      <c r="QJ70" s="98">
        <f t="shared" si="1078"/>
        <v>0</v>
      </c>
      <c r="QK70" s="98"/>
      <c r="QL70" s="118"/>
      <c r="QM70" s="119">
        <f t="shared" si="1079"/>
        <v>0</v>
      </c>
      <c r="QN70" s="231">
        <f t="shared" si="1080"/>
        <v>0</v>
      </c>
      <c r="QO70" s="119">
        <f>QN70/QN58</f>
        <v>0</v>
      </c>
      <c r="QP70" s="98">
        <f>QP58*QO70</f>
        <v>0</v>
      </c>
      <c r="QQ70" s="116">
        <f t="shared" si="1081"/>
        <v>0</v>
      </c>
      <c r="QR70" s="90">
        <f>QR58</f>
        <v>57.88</v>
      </c>
      <c r="QS70" s="117">
        <f t="shared" si="1082"/>
        <v>0</v>
      </c>
      <c r="QT70" s="98">
        <f t="shared" si="1083"/>
        <v>0</v>
      </c>
      <c r="QU70" s="98"/>
      <c r="QV70" s="118"/>
      <c r="QW70" s="119">
        <f t="shared" si="1084"/>
        <v>0</v>
      </c>
      <c r="QX70" s="231">
        <f t="shared" si="1085"/>
        <v>0</v>
      </c>
      <c r="QY70" s="119">
        <f>QX70/QX58</f>
        <v>0</v>
      </c>
      <c r="QZ70" s="98">
        <f>QZ58*QY70</f>
        <v>0</v>
      </c>
      <c r="RA70" s="116">
        <f t="shared" si="1086"/>
        <v>0</v>
      </c>
      <c r="RB70" s="90">
        <f>RB58</f>
        <v>57.88</v>
      </c>
      <c r="RC70" s="117">
        <f t="shared" si="1087"/>
        <v>0</v>
      </c>
      <c r="RD70" s="98">
        <f t="shared" si="1088"/>
        <v>0</v>
      </c>
      <c r="RE70" s="98"/>
      <c r="RF70" s="118"/>
      <c r="RG70" s="119">
        <f t="shared" si="1089"/>
        <v>0</v>
      </c>
      <c r="RH70" s="231">
        <f t="shared" si="1090"/>
        <v>0</v>
      </c>
      <c r="RI70" s="119">
        <f>RH70/RH58</f>
        <v>0</v>
      </c>
      <c r="RJ70" s="98">
        <f>RJ58*RI70</f>
        <v>0</v>
      </c>
      <c r="RK70" s="116">
        <f t="shared" si="1091"/>
        <v>0</v>
      </c>
      <c r="RL70" s="90">
        <f>RL58</f>
        <v>57.88</v>
      </c>
      <c r="RM70" s="117">
        <f t="shared" si="1092"/>
        <v>0</v>
      </c>
      <c r="RN70" s="98">
        <f t="shared" si="1093"/>
        <v>0</v>
      </c>
      <c r="RO70" s="98"/>
      <c r="RP70" s="118"/>
      <c r="RQ70" s="119">
        <f t="shared" si="1094"/>
        <v>0</v>
      </c>
      <c r="RR70" s="231">
        <f t="shared" si="1095"/>
        <v>0</v>
      </c>
      <c r="RS70" s="119">
        <f>RR70/RR58</f>
        <v>0</v>
      </c>
      <c r="RT70" s="98">
        <f>RT58*RS70</f>
        <v>0</v>
      </c>
      <c r="RU70" s="116">
        <f t="shared" si="1096"/>
        <v>0</v>
      </c>
      <c r="RV70" s="90">
        <f>RV58</f>
        <v>57.88</v>
      </c>
      <c r="RW70" s="117">
        <f t="shared" si="1097"/>
        <v>0</v>
      </c>
      <c r="RX70" s="98">
        <f t="shared" si="1098"/>
        <v>0</v>
      </c>
      <c r="RY70" s="98"/>
      <c r="RZ70" s="118"/>
      <c r="SA70" s="119">
        <f t="shared" si="1099"/>
        <v>0</v>
      </c>
      <c r="SB70" s="231">
        <f t="shared" si="1100"/>
        <v>0</v>
      </c>
      <c r="SC70" s="119">
        <f>SB70/SB58</f>
        <v>0</v>
      </c>
      <c r="SD70" s="98">
        <f>SD58*SC70</f>
        <v>0</v>
      </c>
      <c r="SE70" s="116">
        <f t="shared" si="1101"/>
        <v>0</v>
      </c>
      <c r="SF70" s="90">
        <f>SF58</f>
        <v>57.88</v>
      </c>
      <c r="SG70" s="117">
        <f t="shared" si="1102"/>
        <v>0</v>
      </c>
      <c r="SH70" s="98">
        <f t="shared" si="1103"/>
        <v>0</v>
      </c>
      <c r="SI70" s="98"/>
      <c r="SJ70" s="118"/>
      <c r="SK70" s="119">
        <f t="shared" si="1104"/>
        <v>0</v>
      </c>
      <c r="SL70" s="231">
        <f t="shared" si="1105"/>
        <v>0</v>
      </c>
      <c r="SM70" s="119">
        <f>SL70/SL58</f>
        <v>0</v>
      </c>
      <c r="SN70" s="98">
        <f>SN58*SM70</f>
        <v>0</v>
      </c>
      <c r="SO70" s="116">
        <f t="shared" si="1106"/>
        <v>0</v>
      </c>
      <c r="SP70" s="90">
        <f>SP58</f>
        <v>57.88</v>
      </c>
      <c r="SQ70" s="117">
        <f t="shared" si="1107"/>
        <v>0</v>
      </c>
      <c r="SR70" s="98">
        <f t="shared" si="1108"/>
        <v>0</v>
      </c>
      <c r="SS70" s="98"/>
      <c r="ST70" s="118"/>
      <c r="SU70" s="119">
        <f t="shared" si="1109"/>
        <v>0</v>
      </c>
      <c r="SV70" s="231">
        <f t="shared" si="1110"/>
        <v>0</v>
      </c>
      <c r="SW70" s="119">
        <f>SV70/SV58</f>
        <v>0</v>
      </c>
      <c r="SX70" s="98">
        <f>SX58*SW70</f>
        <v>0</v>
      </c>
      <c r="SY70" s="116">
        <f t="shared" si="1111"/>
        <v>0</v>
      </c>
      <c r="SZ70" s="90">
        <f>SZ58</f>
        <v>57.88</v>
      </c>
      <c r="TA70" s="117">
        <f t="shared" si="1112"/>
        <v>0</v>
      </c>
      <c r="TB70" s="98">
        <f t="shared" si="1113"/>
        <v>0</v>
      </c>
      <c r="TC70" s="98"/>
      <c r="TD70" s="118"/>
      <c r="TE70" s="119">
        <f t="shared" si="1114"/>
        <v>0</v>
      </c>
      <c r="TF70" s="231">
        <f t="shared" si="1115"/>
        <v>0</v>
      </c>
      <c r="TG70" s="119">
        <f>TF70/TF58</f>
        <v>0</v>
      </c>
      <c r="TH70" s="98">
        <f>TH58*TG70</f>
        <v>0</v>
      </c>
      <c r="TI70" s="116">
        <f t="shared" si="1116"/>
        <v>0</v>
      </c>
      <c r="TJ70" s="90">
        <f>TJ58</f>
        <v>57.88</v>
      </c>
      <c r="TK70" s="117">
        <f t="shared" si="1117"/>
        <v>0</v>
      </c>
      <c r="TL70" s="98">
        <f t="shared" si="1118"/>
        <v>0</v>
      </c>
      <c r="TM70" s="98"/>
      <c r="TN70" s="118"/>
      <c r="TO70" s="119">
        <f t="shared" si="1119"/>
        <v>0</v>
      </c>
      <c r="TP70" s="231">
        <f t="shared" si="1120"/>
        <v>0</v>
      </c>
      <c r="TQ70" s="119">
        <f>TP70/TP58</f>
        <v>0</v>
      </c>
      <c r="TR70" s="98">
        <f>TR58*TQ70</f>
        <v>0</v>
      </c>
      <c r="TS70" s="116">
        <f t="shared" si="1121"/>
        <v>0</v>
      </c>
      <c r="TT70" s="90">
        <f>TT58</f>
        <v>57.88</v>
      </c>
      <c r="TU70" s="117">
        <f t="shared" si="1122"/>
        <v>0</v>
      </c>
      <c r="TV70" s="98">
        <f t="shared" si="1123"/>
        <v>0</v>
      </c>
      <c r="TW70" s="98"/>
      <c r="TX70" s="118"/>
      <c r="TY70" s="119">
        <f t="shared" si="1124"/>
        <v>0</v>
      </c>
      <c r="TZ70" s="231">
        <f t="shared" si="1125"/>
        <v>0</v>
      </c>
      <c r="UA70" s="119">
        <f>TZ70/TZ58</f>
        <v>0</v>
      </c>
      <c r="UB70" s="98">
        <f>UB58*UA70</f>
        <v>0</v>
      </c>
      <c r="UC70" s="116">
        <f t="shared" si="1126"/>
        <v>0</v>
      </c>
      <c r="UD70" s="90">
        <f>UD58</f>
        <v>57.88</v>
      </c>
      <c r="UE70" s="117">
        <f t="shared" si="1127"/>
        <v>0</v>
      </c>
      <c r="UF70" s="98">
        <f t="shared" si="1128"/>
        <v>0</v>
      </c>
      <c r="UG70" s="98"/>
      <c r="UH70" s="118"/>
      <c r="UI70" s="119">
        <f t="shared" si="1129"/>
        <v>0</v>
      </c>
      <c r="UJ70" s="231">
        <f t="shared" si="1130"/>
        <v>0</v>
      </c>
      <c r="UK70" s="119">
        <f>UJ70/UJ58</f>
        <v>0</v>
      </c>
      <c r="UL70" s="98">
        <f>UL58*UK70</f>
        <v>0</v>
      </c>
      <c r="UM70" s="116">
        <f t="shared" si="1131"/>
        <v>0</v>
      </c>
      <c r="UN70" s="90">
        <f>UN58</f>
        <v>57.88</v>
      </c>
      <c r="UO70" s="117">
        <f t="shared" si="1132"/>
        <v>0</v>
      </c>
      <c r="UP70" s="98">
        <f t="shared" si="1133"/>
        <v>0</v>
      </c>
      <c r="UQ70" s="98"/>
      <c r="UR70" s="118"/>
      <c r="US70" s="119">
        <f t="shared" si="1134"/>
        <v>0</v>
      </c>
      <c r="UT70" s="231">
        <f t="shared" si="1135"/>
        <v>0</v>
      </c>
      <c r="UU70" s="119">
        <f>UT70/UT58</f>
        <v>0</v>
      </c>
      <c r="UV70" s="98">
        <f>UV58*UU70</f>
        <v>0</v>
      </c>
      <c r="UW70" s="116">
        <f t="shared" si="1136"/>
        <v>0</v>
      </c>
      <c r="UX70" s="90">
        <f>UX58</f>
        <v>57.88</v>
      </c>
      <c r="UY70" s="117">
        <f t="shared" si="1137"/>
        <v>0</v>
      </c>
      <c r="UZ70" s="98">
        <f t="shared" si="1138"/>
        <v>0</v>
      </c>
      <c r="VA70" s="98"/>
      <c r="VB70" s="118"/>
      <c r="VC70" s="119">
        <f t="shared" si="1139"/>
        <v>0</v>
      </c>
      <c r="VD70" s="231">
        <f t="shared" si="1140"/>
        <v>0</v>
      </c>
      <c r="VE70" s="119">
        <f>VD70/VD58</f>
        <v>0</v>
      </c>
      <c r="VF70" s="98">
        <f>VF58*VE70</f>
        <v>0</v>
      </c>
      <c r="VG70" s="116">
        <f t="shared" si="1141"/>
        <v>0</v>
      </c>
      <c r="VH70" s="90">
        <f>VH58</f>
        <v>57.88</v>
      </c>
      <c r="VI70" s="117">
        <f t="shared" si="1142"/>
        <v>0</v>
      </c>
      <c r="VJ70" s="98">
        <f t="shared" si="1143"/>
        <v>0</v>
      </c>
      <c r="VK70" s="98"/>
      <c r="VL70" s="118"/>
      <c r="VM70" s="119">
        <f t="shared" si="1144"/>
        <v>0</v>
      </c>
      <c r="VN70" s="231">
        <f t="shared" si="1145"/>
        <v>0</v>
      </c>
      <c r="VO70" s="119">
        <f>VN70/VN58</f>
        <v>0</v>
      </c>
      <c r="VP70" s="98">
        <f>VP58*VO70</f>
        <v>0</v>
      </c>
      <c r="VQ70" s="116">
        <f t="shared" si="1146"/>
        <v>0</v>
      </c>
      <c r="VR70" s="90">
        <f>VR58</f>
        <v>57.88</v>
      </c>
      <c r="VS70" s="117">
        <f t="shared" si="1147"/>
        <v>0</v>
      </c>
      <c r="VT70" s="98">
        <f t="shared" si="1148"/>
        <v>0</v>
      </c>
      <c r="VU70" s="98"/>
      <c r="VV70" s="118"/>
      <c r="VW70" s="119">
        <f t="shared" si="1149"/>
        <v>0</v>
      </c>
      <c r="VX70" s="231">
        <f t="shared" si="1150"/>
        <v>0</v>
      </c>
      <c r="VY70" s="119">
        <f>VX70/VX58</f>
        <v>0</v>
      </c>
      <c r="VZ70" s="98">
        <f>VZ58*VY70</f>
        <v>0</v>
      </c>
      <c r="WA70" s="116">
        <f t="shared" si="1151"/>
        <v>0</v>
      </c>
      <c r="WB70" s="90">
        <f>WB58</f>
        <v>57.88</v>
      </c>
      <c r="WC70" s="117">
        <f t="shared" si="1152"/>
        <v>0</v>
      </c>
      <c r="WD70" s="98">
        <f t="shared" si="1153"/>
        <v>0</v>
      </c>
      <c r="WE70" s="98"/>
      <c r="WF70" s="118"/>
      <c r="WG70" s="119">
        <f t="shared" si="1154"/>
        <v>0</v>
      </c>
      <c r="WH70" s="213">
        <f t="shared" si="1155"/>
        <v>14</v>
      </c>
      <c r="WI70" s="119">
        <f>WH70/WH58</f>
        <v>1.15E-3</v>
      </c>
      <c r="WJ70" s="98">
        <f>WJ58*WI70</f>
        <v>159.6</v>
      </c>
      <c r="WK70" s="116">
        <f t="shared" si="1156"/>
        <v>11.4</v>
      </c>
      <c r="WL70" s="90">
        <f>WL58</f>
        <v>57.88</v>
      </c>
      <c r="WM70" s="117">
        <f t="shared" si="1157"/>
        <v>659.83199999999999</v>
      </c>
      <c r="WN70" s="98">
        <f t="shared" si="1158"/>
        <v>9237.65</v>
      </c>
      <c r="WO70" s="98"/>
      <c r="WP70" s="118"/>
    </row>
    <row r="71" spans="1:614" ht="17.25" customHeight="1" x14ac:dyDescent="0.25">
      <c r="A71" s="5"/>
      <c r="B71" s="85" t="s">
        <v>433</v>
      </c>
      <c r="C71" s="12" t="s">
        <v>751</v>
      </c>
      <c r="D71" s="12" t="s">
        <v>437</v>
      </c>
      <c r="E71" s="4" t="s">
        <v>33</v>
      </c>
      <c r="F71" s="231">
        <f t="shared" si="855"/>
        <v>0</v>
      </c>
      <c r="G71" s="119">
        <f>F71/F58</f>
        <v>0</v>
      </c>
      <c r="H71" s="98">
        <f>H58*G71</f>
        <v>0</v>
      </c>
      <c r="I71" s="116">
        <f t="shared" si="856"/>
        <v>0</v>
      </c>
      <c r="J71" s="90">
        <f>J58</f>
        <v>57.88</v>
      </c>
      <c r="K71" s="117">
        <f t="shared" si="857"/>
        <v>0</v>
      </c>
      <c r="L71" s="98">
        <f t="shared" si="858"/>
        <v>0</v>
      </c>
      <c r="M71" s="98"/>
      <c r="N71" s="118"/>
      <c r="O71" s="119" t="e">
        <f t="shared" si="859"/>
        <v>#DIV/0!</v>
      </c>
      <c r="P71" s="231">
        <f t="shared" si="860"/>
        <v>0</v>
      </c>
      <c r="Q71" s="119">
        <f>P71/P58</f>
        <v>0</v>
      </c>
      <c r="R71" s="98">
        <f>R58*Q71</f>
        <v>0</v>
      </c>
      <c r="S71" s="116">
        <f t="shared" si="861"/>
        <v>0</v>
      </c>
      <c r="T71" s="90">
        <f>T58</f>
        <v>57.88</v>
      </c>
      <c r="U71" s="117">
        <f t="shared" si="862"/>
        <v>0</v>
      </c>
      <c r="V71" s="98">
        <f t="shared" si="863"/>
        <v>0</v>
      </c>
      <c r="W71" s="98"/>
      <c r="X71" s="118"/>
      <c r="Y71" s="119" t="e">
        <f t="shared" si="864"/>
        <v>#DIV/0!</v>
      </c>
      <c r="Z71" s="231">
        <f t="shared" si="865"/>
        <v>0</v>
      </c>
      <c r="AA71" s="119">
        <f>Z71/Z58</f>
        <v>0</v>
      </c>
      <c r="AB71" s="98">
        <f>AB58*AA71</f>
        <v>0</v>
      </c>
      <c r="AC71" s="116">
        <f t="shared" si="866"/>
        <v>0</v>
      </c>
      <c r="AD71" s="90">
        <f>AD58</f>
        <v>57.88</v>
      </c>
      <c r="AE71" s="117">
        <f t="shared" si="867"/>
        <v>0</v>
      </c>
      <c r="AF71" s="98">
        <f t="shared" si="868"/>
        <v>0</v>
      </c>
      <c r="AG71" s="98"/>
      <c r="AH71" s="118"/>
      <c r="AI71" s="119" t="e">
        <f t="shared" si="869"/>
        <v>#DIV/0!</v>
      </c>
      <c r="AJ71" s="231">
        <f t="shared" si="870"/>
        <v>0</v>
      </c>
      <c r="AK71" s="119">
        <f>AJ71/AJ58</f>
        <v>0</v>
      </c>
      <c r="AL71" s="98">
        <f>AL58*AK71</f>
        <v>0</v>
      </c>
      <c r="AM71" s="116">
        <f t="shared" si="871"/>
        <v>0</v>
      </c>
      <c r="AN71" s="90">
        <f>AN58</f>
        <v>57.88</v>
      </c>
      <c r="AO71" s="117">
        <f t="shared" si="872"/>
        <v>0</v>
      </c>
      <c r="AP71" s="98">
        <f t="shared" si="873"/>
        <v>0</v>
      </c>
      <c r="AQ71" s="98"/>
      <c r="AR71" s="118"/>
      <c r="AS71" s="119" t="e">
        <f t="shared" si="874"/>
        <v>#DIV/0!</v>
      </c>
      <c r="AT71" s="231">
        <f t="shared" si="875"/>
        <v>0</v>
      </c>
      <c r="AU71" s="119">
        <f>AT71/AT58</f>
        <v>0</v>
      </c>
      <c r="AV71" s="98">
        <f>AV58*AU71</f>
        <v>0</v>
      </c>
      <c r="AW71" s="116">
        <f t="shared" si="876"/>
        <v>0</v>
      </c>
      <c r="AX71" s="90">
        <f>AX58</f>
        <v>57.88</v>
      </c>
      <c r="AY71" s="117">
        <f t="shared" si="877"/>
        <v>0</v>
      </c>
      <c r="AZ71" s="98">
        <f t="shared" si="878"/>
        <v>0</v>
      </c>
      <c r="BA71" s="98"/>
      <c r="BB71" s="118"/>
      <c r="BC71" s="119" t="e">
        <f t="shared" si="879"/>
        <v>#DIV/0!</v>
      </c>
      <c r="BD71" s="231">
        <f t="shared" si="880"/>
        <v>0</v>
      </c>
      <c r="BE71" s="119" t="e">
        <f>BD71/BD58</f>
        <v>#DIV/0!</v>
      </c>
      <c r="BF71" s="98" t="e">
        <f>BF58*BE71</f>
        <v>#DIV/0!</v>
      </c>
      <c r="BG71" s="116">
        <f t="shared" si="881"/>
        <v>0</v>
      </c>
      <c r="BH71" s="90">
        <f>BH58</f>
        <v>0</v>
      </c>
      <c r="BI71" s="117">
        <f t="shared" si="882"/>
        <v>0</v>
      </c>
      <c r="BJ71" s="98">
        <f t="shared" si="883"/>
        <v>0</v>
      </c>
      <c r="BK71" s="98"/>
      <c r="BL71" s="118"/>
      <c r="BM71" s="119" t="e">
        <f t="shared" si="884"/>
        <v>#DIV/0!</v>
      </c>
      <c r="BN71" s="231">
        <f t="shared" si="885"/>
        <v>0</v>
      </c>
      <c r="BO71" s="119">
        <f>BN71/BN58</f>
        <v>0</v>
      </c>
      <c r="BP71" s="98">
        <f>BP58*BO71</f>
        <v>0</v>
      </c>
      <c r="BQ71" s="116">
        <f t="shared" si="886"/>
        <v>0</v>
      </c>
      <c r="BR71" s="90">
        <f>BR58</f>
        <v>57.88</v>
      </c>
      <c r="BS71" s="117">
        <f t="shared" si="887"/>
        <v>0</v>
      </c>
      <c r="BT71" s="98">
        <f t="shared" si="888"/>
        <v>0</v>
      </c>
      <c r="BU71" s="98"/>
      <c r="BV71" s="118"/>
      <c r="BW71" s="119" t="e">
        <f t="shared" si="889"/>
        <v>#DIV/0!</v>
      </c>
      <c r="BX71" s="231">
        <f t="shared" si="890"/>
        <v>0</v>
      </c>
      <c r="BY71" s="119" t="e">
        <f>BX71/BX58</f>
        <v>#DIV/0!</v>
      </c>
      <c r="BZ71" s="98" t="e">
        <f>BZ58*BY71</f>
        <v>#DIV/0!</v>
      </c>
      <c r="CA71" s="116">
        <f t="shared" si="891"/>
        <v>0</v>
      </c>
      <c r="CB71" s="90">
        <f>CB58</f>
        <v>0</v>
      </c>
      <c r="CC71" s="117">
        <f t="shared" si="892"/>
        <v>0</v>
      </c>
      <c r="CD71" s="98">
        <f t="shared" si="893"/>
        <v>0</v>
      </c>
      <c r="CE71" s="98"/>
      <c r="CF71" s="118"/>
      <c r="CG71" s="119" t="e">
        <f t="shared" si="894"/>
        <v>#DIV/0!</v>
      </c>
      <c r="CH71" s="231">
        <f t="shared" si="895"/>
        <v>0</v>
      </c>
      <c r="CI71" s="119">
        <f>CH71/CH58</f>
        <v>0</v>
      </c>
      <c r="CJ71" s="98">
        <f>CJ58*CI71</f>
        <v>0</v>
      </c>
      <c r="CK71" s="116">
        <f t="shared" si="896"/>
        <v>0</v>
      </c>
      <c r="CL71" s="90">
        <f>CL58</f>
        <v>57.88</v>
      </c>
      <c r="CM71" s="117">
        <f t="shared" si="897"/>
        <v>0</v>
      </c>
      <c r="CN71" s="98">
        <f t="shared" si="898"/>
        <v>0</v>
      </c>
      <c r="CO71" s="98"/>
      <c r="CP71" s="118"/>
      <c r="CQ71" s="119" t="e">
        <f t="shared" si="899"/>
        <v>#DIV/0!</v>
      </c>
      <c r="CR71" s="231">
        <f t="shared" si="900"/>
        <v>0</v>
      </c>
      <c r="CS71" s="119" t="e">
        <f>CR71/CR58</f>
        <v>#DIV/0!</v>
      </c>
      <c r="CT71" s="98" t="e">
        <f>CT58*CS71</f>
        <v>#DIV/0!</v>
      </c>
      <c r="CU71" s="116">
        <f t="shared" si="901"/>
        <v>0</v>
      </c>
      <c r="CV71" s="90">
        <f>CV58</f>
        <v>0</v>
      </c>
      <c r="CW71" s="117">
        <f t="shared" si="902"/>
        <v>0</v>
      </c>
      <c r="CX71" s="98">
        <f t="shared" si="903"/>
        <v>0</v>
      </c>
      <c r="CY71" s="98"/>
      <c r="CZ71" s="118"/>
      <c r="DA71" s="119" t="e">
        <f t="shared" si="904"/>
        <v>#DIV/0!</v>
      </c>
      <c r="DB71" s="231">
        <f t="shared" si="905"/>
        <v>0</v>
      </c>
      <c r="DC71" s="119">
        <f>DB71/DB58</f>
        <v>0</v>
      </c>
      <c r="DD71" s="98">
        <f>DD58*DC71</f>
        <v>0</v>
      </c>
      <c r="DE71" s="116">
        <f t="shared" si="906"/>
        <v>0</v>
      </c>
      <c r="DF71" s="90">
        <f>DF58</f>
        <v>57.88</v>
      </c>
      <c r="DG71" s="117">
        <f t="shared" si="907"/>
        <v>0</v>
      </c>
      <c r="DH71" s="98">
        <f t="shared" si="908"/>
        <v>0</v>
      </c>
      <c r="DI71" s="98"/>
      <c r="DJ71" s="118"/>
      <c r="DK71" s="119" t="e">
        <f t="shared" si="909"/>
        <v>#DIV/0!</v>
      </c>
      <c r="DL71" s="231">
        <f t="shared" si="910"/>
        <v>0</v>
      </c>
      <c r="DM71" s="119">
        <f>DL71/DL58</f>
        <v>0</v>
      </c>
      <c r="DN71" s="98">
        <f>DN58*DM71</f>
        <v>0</v>
      </c>
      <c r="DO71" s="116">
        <f t="shared" si="911"/>
        <v>0</v>
      </c>
      <c r="DP71" s="90">
        <f>DP58</f>
        <v>57.88</v>
      </c>
      <c r="DQ71" s="117">
        <f t="shared" si="912"/>
        <v>0</v>
      </c>
      <c r="DR71" s="98">
        <f t="shared" si="913"/>
        <v>0</v>
      </c>
      <c r="DS71" s="98"/>
      <c r="DT71" s="118"/>
      <c r="DU71" s="119" t="e">
        <f t="shared" si="914"/>
        <v>#DIV/0!</v>
      </c>
      <c r="DV71" s="231">
        <f t="shared" si="915"/>
        <v>0</v>
      </c>
      <c r="DW71" s="119">
        <f>DV71/DV58</f>
        <v>0</v>
      </c>
      <c r="DX71" s="98">
        <f>DX58*DW71</f>
        <v>0</v>
      </c>
      <c r="DY71" s="116">
        <f t="shared" si="916"/>
        <v>0</v>
      </c>
      <c r="DZ71" s="90">
        <f>DZ58</f>
        <v>57.88</v>
      </c>
      <c r="EA71" s="117">
        <f t="shared" si="917"/>
        <v>0</v>
      </c>
      <c r="EB71" s="98">
        <f t="shared" si="918"/>
        <v>0</v>
      </c>
      <c r="EC71" s="98"/>
      <c r="ED71" s="118"/>
      <c r="EE71" s="119" t="e">
        <f t="shared" si="919"/>
        <v>#DIV/0!</v>
      </c>
      <c r="EF71" s="231">
        <f t="shared" si="920"/>
        <v>0</v>
      </c>
      <c r="EG71" s="119">
        <f>EF71/EF58</f>
        <v>0</v>
      </c>
      <c r="EH71" s="98">
        <f>EH58*EG71</f>
        <v>0</v>
      </c>
      <c r="EI71" s="116">
        <f t="shared" si="921"/>
        <v>0</v>
      </c>
      <c r="EJ71" s="90">
        <f>EJ58</f>
        <v>57.88</v>
      </c>
      <c r="EK71" s="117">
        <f t="shared" si="922"/>
        <v>0</v>
      </c>
      <c r="EL71" s="98">
        <f t="shared" si="923"/>
        <v>0</v>
      </c>
      <c r="EM71" s="98"/>
      <c r="EN71" s="118"/>
      <c r="EO71" s="119" t="e">
        <f t="shared" si="924"/>
        <v>#DIV/0!</v>
      </c>
      <c r="EP71" s="231">
        <f t="shared" si="925"/>
        <v>0</v>
      </c>
      <c r="EQ71" s="119">
        <f>EP71/EP58</f>
        <v>0</v>
      </c>
      <c r="ER71" s="98">
        <f>ER58*EQ71</f>
        <v>0</v>
      </c>
      <c r="ES71" s="116">
        <f t="shared" si="926"/>
        <v>0</v>
      </c>
      <c r="ET71" s="90">
        <f>ET58</f>
        <v>57.88</v>
      </c>
      <c r="EU71" s="117">
        <f t="shared" si="927"/>
        <v>0</v>
      </c>
      <c r="EV71" s="98">
        <f t="shared" si="928"/>
        <v>0</v>
      </c>
      <c r="EW71" s="98"/>
      <c r="EX71" s="118"/>
      <c r="EY71" s="119" t="e">
        <f t="shared" si="929"/>
        <v>#DIV/0!</v>
      </c>
      <c r="EZ71" s="231">
        <f t="shared" si="930"/>
        <v>0</v>
      </c>
      <c r="FA71" s="119">
        <f>EZ71/EZ58</f>
        <v>0</v>
      </c>
      <c r="FB71" s="98">
        <f>FB58*FA71</f>
        <v>0</v>
      </c>
      <c r="FC71" s="116">
        <f t="shared" si="931"/>
        <v>0</v>
      </c>
      <c r="FD71" s="90">
        <f>FD58</f>
        <v>57.88</v>
      </c>
      <c r="FE71" s="117">
        <f t="shared" si="932"/>
        <v>0</v>
      </c>
      <c r="FF71" s="98">
        <f t="shared" si="933"/>
        <v>0</v>
      </c>
      <c r="FG71" s="98"/>
      <c r="FH71" s="118"/>
      <c r="FI71" s="119" t="e">
        <f t="shared" si="934"/>
        <v>#DIV/0!</v>
      </c>
      <c r="FJ71" s="231">
        <f t="shared" si="935"/>
        <v>0</v>
      </c>
      <c r="FK71" s="119">
        <f>FJ71/FJ58</f>
        <v>0</v>
      </c>
      <c r="FL71" s="98">
        <f>FL58*FK71</f>
        <v>0</v>
      </c>
      <c r="FM71" s="116">
        <f t="shared" si="936"/>
        <v>0</v>
      </c>
      <c r="FN71" s="90">
        <f>FN58</f>
        <v>57.88</v>
      </c>
      <c r="FO71" s="117">
        <f t="shared" si="937"/>
        <v>0</v>
      </c>
      <c r="FP71" s="98">
        <f t="shared" si="938"/>
        <v>0</v>
      </c>
      <c r="FQ71" s="98"/>
      <c r="FR71" s="118"/>
      <c r="FS71" s="119" t="e">
        <f t="shared" si="939"/>
        <v>#DIV/0!</v>
      </c>
      <c r="FT71" s="231">
        <f t="shared" si="940"/>
        <v>0</v>
      </c>
      <c r="FU71" s="119">
        <f>FT71/FT58</f>
        <v>0</v>
      </c>
      <c r="FV71" s="98">
        <f>FV58*FU71</f>
        <v>0</v>
      </c>
      <c r="FW71" s="116">
        <f t="shared" si="941"/>
        <v>0</v>
      </c>
      <c r="FX71" s="90">
        <f>FX58</f>
        <v>57.88</v>
      </c>
      <c r="FY71" s="117">
        <f t="shared" si="942"/>
        <v>0</v>
      </c>
      <c r="FZ71" s="98">
        <f t="shared" si="943"/>
        <v>0</v>
      </c>
      <c r="GA71" s="98"/>
      <c r="GB71" s="118"/>
      <c r="GC71" s="119" t="e">
        <f t="shared" si="944"/>
        <v>#DIV/0!</v>
      </c>
      <c r="GD71" s="231">
        <f t="shared" si="945"/>
        <v>0</v>
      </c>
      <c r="GE71" s="119">
        <f>GD71/GD58</f>
        <v>0</v>
      </c>
      <c r="GF71" s="98">
        <f>GF58*GE71</f>
        <v>0</v>
      </c>
      <c r="GG71" s="116">
        <f t="shared" si="946"/>
        <v>0</v>
      </c>
      <c r="GH71" s="90">
        <f>GH58</f>
        <v>57.88</v>
      </c>
      <c r="GI71" s="117">
        <f t="shared" si="947"/>
        <v>0</v>
      </c>
      <c r="GJ71" s="98">
        <f t="shared" si="948"/>
        <v>0</v>
      </c>
      <c r="GK71" s="98"/>
      <c r="GL71" s="118"/>
      <c r="GM71" s="119" t="e">
        <f t="shared" si="949"/>
        <v>#DIV/0!</v>
      </c>
      <c r="GN71" s="231">
        <f t="shared" si="950"/>
        <v>0</v>
      </c>
      <c r="GO71" s="119">
        <f>GN71/GN58</f>
        <v>0</v>
      </c>
      <c r="GP71" s="98">
        <f>GP58*GO71</f>
        <v>0</v>
      </c>
      <c r="GQ71" s="116">
        <f t="shared" si="951"/>
        <v>0</v>
      </c>
      <c r="GR71" s="90">
        <f>GR58</f>
        <v>57.88</v>
      </c>
      <c r="GS71" s="117">
        <f t="shared" si="952"/>
        <v>0</v>
      </c>
      <c r="GT71" s="98">
        <f t="shared" si="953"/>
        <v>0</v>
      </c>
      <c r="GU71" s="98"/>
      <c r="GV71" s="118"/>
      <c r="GW71" s="119" t="e">
        <f t="shared" si="954"/>
        <v>#DIV/0!</v>
      </c>
      <c r="GX71" s="231">
        <f t="shared" si="955"/>
        <v>0</v>
      </c>
      <c r="GY71" s="119">
        <f>GX71/GX58</f>
        <v>0</v>
      </c>
      <c r="GZ71" s="98">
        <f>GZ58*GY71</f>
        <v>0</v>
      </c>
      <c r="HA71" s="116">
        <f t="shared" si="956"/>
        <v>0</v>
      </c>
      <c r="HB71" s="90">
        <f>HB58</f>
        <v>57.88</v>
      </c>
      <c r="HC71" s="117">
        <f t="shared" si="957"/>
        <v>0</v>
      </c>
      <c r="HD71" s="98">
        <f t="shared" si="958"/>
        <v>0</v>
      </c>
      <c r="HE71" s="98"/>
      <c r="HF71" s="118"/>
      <c r="HG71" s="119" t="e">
        <f t="shared" si="959"/>
        <v>#DIV/0!</v>
      </c>
      <c r="HH71" s="231">
        <f t="shared" si="960"/>
        <v>0</v>
      </c>
      <c r="HI71" s="119">
        <f>HH71/HH58</f>
        <v>0</v>
      </c>
      <c r="HJ71" s="98">
        <f>HJ58*HI71</f>
        <v>0</v>
      </c>
      <c r="HK71" s="116">
        <f t="shared" si="961"/>
        <v>0</v>
      </c>
      <c r="HL71" s="90">
        <f>HL58</f>
        <v>57.88</v>
      </c>
      <c r="HM71" s="117">
        <f t="shared" si="962"/>
        <v>0</v>
      </c>
      <c r="HN71" s="98">
        <f t="shared" si="963"/>
        <v>0</v>
      </c>
      <c r="HO71" s="98"/>
      <c r="HP71" s="118"/>
      <c r="HQ71" s="119" t="e">
        <f t="shared" si="964"/>
        <v>#DIV/0!</v>
      </c>
      <c r="HR71" s="231">
        <f t="shared" si="965"/>
        <v>0</v>
      </c>
      <c r="HS71" s="119">
        <f>HR71/HR58</f>
        <v>0</v>
      </c>
      <c r="HT71" s="98">
        <f>HT58*HS71</f>
        <v>0</v>
      </c>
      <c r="HU71" s="116">
        <f t="shared" si="966"/>
        <v>0</v>
      </c>
      <c r="HV71" s="90">
        <f>HV58</f>
        <v>57.88</v>
      </c>
      <c r="HW71" s="117">
        <f t="shared" si="967"/>
        <v>0</v>
      </c>
      <c r="HX71" s="98">
        <f t="shared" si="968"/>
        <v>0</v>
      </c>
      <c r="HY71" s="98"/>
      <c r="HZ71" s="118"/>
      <c r="IA71" s="119" t="e">
        <f t="shared" si="969"/>
        <v>#DIV/0!</v>
      </c>
      <c r="IB71" s="231">
        <f t="shared" si="970"/>
        <v>0</v>
      </c>
      <c r="IC71" s="119">
        <f>IB71/IB58</f>
        <v>0</v>
      </c>
      <c r="ID71" s="98">
        <f>ID58*IC71</f>
        <v>0</v>
      </c>
      <c r="IE71" s="116">
        <f t="shared" si="971"/>
        <v>0</v>
      </c>
      <c r="IF71" s="90">
        <f>IF58</f>
        <v>57.88</v>
      </c>
      <c r="IG71" s="117">
        <f t="shared" si="972"/>
        <v>0</v>
      </c>
      <c r="IH71" s="98">
        <f t="shared" si="973"/>
        <v>0</v>
      </c>
      <c r="II71" s="98"/>
      <c r="IJ71" s="118"/>
      <c r="IK71" s="119" t="e">
        <f t="shared" si="974"/>
        <v>#DIV/0!</v>
      </c>
      <c r="IL71" s="231">
        <f t="shared" si="975"/>
        <v>0</v>
      </c>
      <c r="IM71" s="119">
        <f>IL71/IL58</f>
        <v>0</v>
      </c>
      <c r="IN71" s="98">
        <f>IN58*IM71</f>
        <v>0</v>
      </c>
      <c r="IO71" s="116">
        <f t="shared" si="976"/>
        <v>0</v>
      </c>
      <c r="IP71" s="90">
        <f>IP58</f>
        <v>57.88</v>
      </c>
      <c r="IQ71" s="117">
        <f t="shared" si="977"/>
        <v>0</v>
      </c>
      <c r="IR71" s="98">
        <f t="shared" si="978"/>
        <v>0</v>
      </c>
      <c r="IS71" s="98"/>
      <c r="IT71" s="118"/>
      <c r="IU71" s="119" t="e">
        <f t="shared" si="979"/>
        <v>#DIV/0!</v>
      </c>
      <c r="IV71" s="231">
        <f t="shared" si="980"/>
        <v>0</v>
      </c>
      <c r="IW71" s="119">
        <f>IV71/IV58</f>
        <v>0</v>
      </c>
      <c r="IX71" s="98">
        <f>IX58*IW71</f>
        <v>0</v>
      </c>
      <c r="IY71" s="116">
        <f t="shared" si="981"/>
        <v>0</v>
      </c>
      <c r="IZ71" s="90">
        <f>IZ58</f>
        <v>57.88</v>
      </c>
      <c r="JA71" s="117">
        <f t="shared" si="982"/>
        <v>0</v>
      </c>
      <c r="JB71" s="98">
        <f t="shared" si="983"/>
        <v>0</v>
      </c>
      <c r="JC71" s="98"/>
      <c r="JD71" s="118"/>
      <c r="JE71" s="119" t="e">
        <f t="shared" si="984"/>
        <v>#DIV/0!</v>
      </c>
      <c r="JF71" s="231">
        <f t="shared" si="985"/>
        <v>0</v>
      </c>
      <c r="JG71" s="119">
        <f>JF71/JF58</f>
        <v>0</v>
      </c>
      <c r="JH71" s="98">
        <f>JH58*JG71</f>
        <v>0</v>
      </c>
      <c r="JI71" s="116">
        <f t="shared" si="986"/>
        <v>0</v>
      </c>
      <c r="JJ71" s="90">
        <f>JJ58</f>
        <v>57.88</v>
      </c>
      <c r="JK71" s="117">
        <f t="shared" si="987"/>
        <v>0</v>
      </c>
      <c r="JL71" s="98">
        <f t="shared" si="988"/>
        <v>0</v>
      </c>
      <c r="JM71" s="98"/>
      <c r="JN71" s="118"/>
      <c r="JO71" s="119" t="e">
        <f t="shared" si="989"/>
        <v>#DIV/0!</v>
      </c>
      <c r="JP71" s="231">
        <f t="shared" si="990"/>
        <v>0</v>
      </c>
      <c r="JQ71" s="119">
        <f>JP71/JP58</f>
        <v>0</v>
      </c>
      <c r="JR71" s="98">
        <f>JR58*JQ71</f>
        <v>0</v>
      </c>
      <c r="JS71" s="116">
        <f t="shared" si="991"/>
        <v>0</v>
      </c>
      <c r="JT71" s="90">
        <f>JT58</f>
        <v>57.88</v>
      </c>
      <c r="JU71" s="117">
        <f t="shared" si="992"/>
        <v>0</v>
      </c>
      <c r="JV71" s="98">
        <f t="shared" si="993"/>
        <v>0</v>
      </c>
      <c r="JW71" s="98"/>
      <c r="JX71" s="118"/>
      <c r="JY71" s="119" t="e">
        <f t="shared" si="994"/>
        <v>#DIV/0!</v>
      </c>
      <c r="JZ71" s="231">
        <f t="shared" si="995"/>
        <v>0</v>
      </c>
      <c r="KA71" s="119" t="e">
        <f>JZ71/JZ58</f>
        <v>#DIV/0!</v>
      </c>
      <c r="KB71" s="98" t="e">
        <f>KB58*KA71</f>
        <v>#DIV/0!</v>
      </c>
      <c r="KC71" s="116">
        <f t="shared" si="996"/>
        <v>0</v>
      </c>
      <c r="KD71" s="90">
        <f>KD58</f>
        <v>0</v>
      </c>
      <c r="KE71" s="117">
        <f t="shared" si="997"/>
        <v>0</v>
      </c>
      <c r="KF71" s="98">
        <f t="shared" si="998"/>
        <v>0</v>
      </c>
      <c r="KG71" s="98"/>
      <c r="KH71" s="118"/>
      <c r="KI71" s="119" t="e">
        <f t="shared" si="999"/>
        <v>#DIV/0!</v>
      </c>
      <c r="KJ71" s="231">
        <f t="shared" si="1000"/>
        <v>0</v>
      </c>
      <c r="KK71" s="119">
        <f>KJ71/KJ58</f>
        <v>0</v>
      </c>
      <c r="KL71" s="98">
        <f>KL58*KK71</f>
        <v>0</v>
      </c>
      <c r="KM71" s="116">
        <f t="shared" si="1001"/>
        <v>0</v>
      </c>
      <c r="KN71" s="90">
        <f>KN58</f>
        <v>57.88</v>
      </c>
      <c r="KO71" s="117">
        <f t="shared" si="1002"/>
        <v>0</v>
      </c>
      <c r="KP71" s="98">
        <f t="shared" si="1003"/>
        <v>0</v>
      </c>
      <c r="KQ71" s="98"/>
      <c r="KR71" s="118"/>
      <c r="KS71" s="119" t="e">
        <f t="shared" si="1004"/>
        <v>#DIV/0!</v>
      </c>
      <c r="KT71" s="231">
        <f t="shared" si="1005"/>
        <v>0</v>
      </c>
      <c r="KU71" s="119">
        <f>KT71/KT58</f>
        <v>0</v>
      </c>
      <c r="KV71" s="98">
        <f>KV58*KU71</f>
        <v>0</v>
      </c>
      <c r="KW71" s="116">
        <f t="shared" si="1006"/>
        <v>0</v>
      </c>
      <c r="KX71" s="90">
        <f>KX58</f>
        <v>57.88</v>
      </c>
      <c r="KY71" s="117">
        <f t="shared" si="1007"/>
        <v>0</v>
      </c>
      <c r="KZ71" s="98">
        <f t="shared" si="1008"/>
        <v>0</v>
      </c>
      <c r="LA71" s="98"/>
      <c r="LB71" s="118"/>
      <c r="LC71" s="119" t="e">
        <f t="shared" si="1009"/>
        <v>#DIV/0!</v>
      </c>
      <c r="LD71" s="231">
        <f t="shared" si="1010"/>
        <v>0</v>
      </c>
      <c r="LE71" s="119">
        <f>LD71/LD58</f>
        <v>0</v>
      </c>
      <c r="LF71" s="98">
        <f>LF58*LE71</f>
        <v>0</v>
      </c>
      <c r="LG71" s="116">
        <f t="shared" si="1011"/>
        <v>0</v>
      </c>
      <c r="LH71" s="90">
        <f>LH58</f>
        <v>57.88</v>
      </c>
      <c r="LI71" s="117">
        <f t="shared" si="1012"/>
        <v>0</v>
      </c>
      <c r="LJ71" s="98">
        <f t="shared" si="1013"/>
        <v>0</v>
      </c>
      <c r="LK71" s="98"/>
      <c r="LL71" s="118"/>
      <c r="LM71" s="119" t="e">
        <f t="shared" si="1014"/>
        <v>#DIV/0!</v>
      </c>
      <c r="LN71" s="231">
        <f t="shared" si="1015"/>
        <v>0</v>
      </c>
      <c r="LO71" s="119">
        <f>LN71/LN58</f>
        <v>0</v>
      </c>
      <c r="LP71" s="98">
        <f>LP58*LO71</f>
        <v>0</v>
      </c>
      <c r="LQ71" s="116">
        <f t="shared" si="1016"/>
        <v>0</v>
      </c>
      <c r="LR71" s="90">
        <f>LR58</f>
        <v>57.88</v>
      </c>
      <c r="LS71" s="117">
        <f t="shared" si="1017"/>
        <v>0</v>
      </c>
      <c r="LT71" s="98">
        <f t="shared" si="1018"/>
        <v>0</v>
      </c>
      <c r="LU71" s="98"/>
      <c r="LV71" s="118"/>
      <c r="LW71" s="119" t="e">
        <f t="shared" si="1019"/>
        <v>#DIV/0!</v>
      </c>
      <c r="LX71" s="231">
        <f t="shared" si="1020"/>
        <v>0</v>
      </c>
      <c r="LY71" s="119">
        <f>LX71/LX58</f>
        <v>0</v>
      </c>
      <c r="LZ71" s="98">
        <f>LZ58*LY71</f>
        <v>0</v>
      </c>
      <c r="MA71" s="116">
        <f t="shared" si="1021"/>
        <v>0</v>
      </c>
      <c r="MB71" s="90">
        <f>MB58</f>
        <v>57.88</v>
      </c>
      <c r="MC71" s="117">
        <f t="shared" si="1022"/>
        <v>0</v>
      </c>
      <c r="MD71" s="98">
        <f t="shared" si="1023"/>
        <v>0</v>
      </c>
      <c r="ME71" s="98"/>
      <c r="MF71" s="118"/>
      <c r="MG71" s="119" t="e">
        <f t="shared" si="1024"/>
        <v>#DIV/0!</v>
      </c>
      <c r="MH71" s="231">
        <f t="shared" si="1025"/>
        <v>0</v>
      </c>
      <c r="MI71" s="119">
        <f>MH71/MH58</f>
        <v>0</v>
      </c>
      <c r="MJ71" s="98">
        <f>MJ58*MI71</f>
        <v>0</v>
      </c>
      <c r="MK71" s="116">
        <f t="shared" si="1026"/>
        <v>0</v>
      </c>
      <c r="ML71" s="90">
        <f>ML58</f>
        <v>57.88</v>
      </c>
      <c r="MM71" s="117">
        <f t="shared" si="1027"/>
        <v>0</v>
      </c>
      <c r="MN71" s="98">
        <f t="shared" si="1028"/>
        <v>0</v>
      </c>
      <c r="MO71" s="98"/>
      <c r="MP71" s="118"/>
      <c r="MQ71" s="119" t="e">
        <f t="shared" si="1029"/>
        <v>#DIV/0!</v>
      </c>
      <c r="MR71" s="231">
        <f t="shared" si="1030"/>
        <v>0</v>
      </c>
      <c r="MS71" s="119">
        <f>MR71/MR58</f>
        <v>0</v>
      </c>
      <c r="MT71" s="98">
        <f>MT58*MS71</f>
        <v>0</v>
      </c>
      <c r="MU71" s="116">
        <f t="shared" si="1031"/>
        <v>0</v>
      </c>
      <c r="MV71" s="90">
        <f>MV58</f>
        <v>57.88</v>
      </c>
      <c r="MW71" s="117">
        <f t="shared" si="1032"/>
        <v>0</v>
      </c>
      <c r="MX71" s="98">
        <f t="shared" si="1033"/>
        <v>0</v>
      </c>
      <c r="MY71" s="98"/>
      <c r="MZ71" s="118"/>
      <c r="NA71" s="119" t="e">
        <f t="shared" si="1034"/>
        <v>#DIV/0!</v>
      </c>
      <c r="NB71" s="231">
        <f t="shared" si="1035"/>
        <v>0</v>
      </c>
      <c r="NC71" s="119">
        <f>NB71/NB58</f>
        <v>0</v>
      </c>
      <c r="ND71" s="98">
        <f>ND58*NC71</f>
        <v>0</v>
      </c>
      <c r="NE71" s="116">
        <f t="shared" si="1036"/>
        <v>0</v>
      </c>
      <c r="NF71" s="90">
        <f>NF58</f>
        <v>57.88</v>
      </c>
      <c r="NG71" s="117">
        <f t="shared" si="1037"/>
        <v>0</v>
      </c>
      <c r="NH71" s="98">
        <f t="shared" si="1038"/>
        <v>0</v>
      </c>
      <c r="NI71" s="98"/>
      <c r="NJ71" s="118"/>
      <c r="NK71" s="119" t="e">
        <f t="shared" si="1039"/>
        <v>#DIV/0!</v>
      </c>
      <c r="NL71" s="231">
        <f t="shared" si="1040"/>
        <v>0</v>
      </c>
      <c r="NM71" s="119">
        <f>NL71/NL58</f>
        <v>0</v>
      </c>
      <c r="NN71" s="98">
        <f>NN58*NM71</f>
        <v>0</v>
      </c>
      <c r="NO71" s="116">
        <f t="shared" si="1041"/>
        <v>0</v>
      </c>
      <c r="NP71" s="90">
        <f>NP58</f>
        <v>57.88</v>
      </c>
      <c r="NQ71" s="117">
        <f t="shared" si="1042"/>
        <v>0</v>
      </c>
      <c r="NR71" s="98">
        <f t="shared" si="1043"/>
        <v>0</v>
      </c>
      <c r="NS71" s="98"/>
      <c r="NT71" s="118"/>
      <c r="NU71" s="119" t="e">
        <f t="shared" si="1044"/>
        <v>#DIV/0!</v>
      </c>
      <c r="NV71" s="231">
        <f t="shared" si="1045"/>
        <v>0</v>
      </c>
      <c r="NW71" s="119">
        <f>NV71/NV58</f>
        <v>0</v>
      </c>
      <c r="NX71" s="98">
        <f>NX58*NW71</f>
        <v>0</v>
      </c>
      <c r="NY71" s="116">
        <f t="shared" si="1046"/>
        <v>0</v>
      </c>
      <c r="NZ71" s="90">
        <f>NZ58</f>
        <v>57.88</v>
      </c>
      <c r="OA71" s="117">
        <f t="shared" si="1047"/>
        <v>0</v>
      </c>
      <c r="OB71" s="98">
        <f t="shared" si="1048"/>
        <v>0</v>
      </c>
      <c r="OC71" s="98"/>
      <c r="OD71" s="118"/>
      <c r="OE71" s="119" t="e">
        <f t="shared" si="1049"/>
        <v>#DIV/0!</v>
      </c>
      <c r="OF71" s="231">
        <f t="shared" si="1050"/>
        <v>0</v>
      </c>
      <c r="OG71" s="119">
        <f>OF71/OF58</f>
        <v>0</v>
      </c>
      <c r="OH71" s="98">
        <f>OH58*OG71</f>
        <v>0</v>
      </c>
      <c r="OI71" s="116">
        <f t="shared" si="1051"/>
        <v>0</v>
      </c>
      <c r="OJ71" s="90">
        <f>OJ58</f>
        <v>57.88</v>
      </c>
      <c r="OK71" s="117">
        <f t="shared" si="1052"/>
        <v>0</v>
      </c>
      <c r="OL71" s="98">
        <f t="shared" si="1053"/>
        <v>0</v>
      </c>
      <c r="OM71" s="98"/>
      <c r="ON71" s="118"/>
      <c r="OO71" s="119" t="e">
        <f t="shared" si="1054"/>
        <v>#DIV/0!</v>
      </c>
      <c r="OP71" s="231">
        <f t="shared" si="1055"/>
        <v>0</v>
      </c>
      <c r="OQ71" s="119">
        <f>OP71/OP58</f>
        <v>0</v>
      </c>
      <c r="OR71" s="98">
        <f>OR58*OQ71</f>
        <v>0</v>
      </c>
      <c r="OS71" s="116">
        <f t="shared" si="1056"/>
        <v>0</v>
      </c>
      <c r="OT71" s="90">
        <f>OT58</f>
        <v>57.88</v>
      </c>
      <c r="OU71" s="117">
        <f t="shared" si="1057"/>
        <v>0</v>
      </c>
      <c r="OV71" s="98">
        <f t="shared" si="1058"/>
        <v>0</v>
      </c>
      <c r="OW71" s="98"/>
      <c r="OX71" s="118"/>
      <c r="OY71" s="119" t="e">
        <f t="shared" si="1059"/>
        <v>#DIV/0!</v>
      </c>
      <c r="OZ71" s="231">
        <f t="shared" si="1060"/>
        <v>0</v>
      </c>
      <c r="PA71" s="119">
        <f>OZ71/OZ58</f>
        <v>0</v>
      </c>
      <c r="PB71" s="98">
        <f>PB58*PA71</f>
        <v>0</v>
      </c>
      <c r="PC71" s="116">
        <f t="shared" si="1061"/>
        <v>0</v>
      </c>
      <c r="PD71" s="90">
        <f>PD58</f>
        <v>57.88</v>
      </c>
      <c r="PE71" s="117">
        <f t="shared" si="1062"/>
        <v>0</v>
      </c>
      <c r="PF71" s="98">
        <f t="shared" si="1063"/>
        <v>0</v>
      </c>
      <c r="PG71" s="98"/>
      <c r="PH71" s="118"/>
      <c r="PI71" s="119" t="e">
        <f t="shared" si="1064"/>
        <v>#DIV/0!</v>
      </c>
      <c r="PJ71" s="231">
        <f t="shared" si="1065"/>
        <v>0</v>
      </c>
      <c r="PK71" s="119">
        <f>PJ71/PJ58</f>
        <v>0</v>
      </c>
      <c r="PL71" s="98">
        <f>PL58*PK71</f>
        <v>0</v>
      </c>
      <c r="PM71" s="116">
        <f t="shared" si="1066"/>
        <v>0</v>
      </c>
      <c r="PN71" s="90">
        <f>PN58</f>
        <v>57.88</v>
      </c>
      <c r="PO71" s="117">
        <f t="shared" si="1067"/>
        <v>0</v>
      </c>
      <c r="PP71" s="98">
        <f t="shared" si="1068"/>
        <v>0</v>
      </c>
      <c r="PQ71" s="98"/>
      <c r="PR71" s="118"/>
      <c r="PS71" s="119" t="e">
        <f t="shared" si="1069"/>
        <v>#DIV/0!</v>
      </c>
      <c r="PT71" s="231">
        <f t="shared" si="1070"/>
        <v>0</v>
      </c>
      <c r="PU71" s="119">
        <f>PT71/PT58</f>
        <v>0</v>
      </c>
      <c r="PV71" s="98">
        <f>PV58*PU71</f>
        <v>0</v>
      </c>
      <c r="PW71" s="116">
        <f t="shared" si="1071"/>
        <v>0</v>
      </c>
      <c r="PX71" s="90">
        <f>PX58</f>
        <v>57.88</v>
      </c>
      <c r="PY71" s="117">
        <f t="shared" si="1072"/>
        <v>0</v>
      </c>
      <c r="PZ71" s="98">
        <f t="shared" si="1073"/>
        <v>0</v>
      </c>
      <c r="QA71" s="98"/>
      <c r="QB71" s="118"/>
      <c r="QC71" s="119" t="e">
        <f t="shared" si="1074"/>
        <v>#DIV/0!</v>
      </c>
      <c r="QD71" s="231">
        <f t="shared" si="1075"/>
        <v>0</v>
      </c>
      <c r="QE71" s="119" t="e">
        <f>QD71/QD58</f>
        <v>#DIV/0!</v>
      </c>
      <c r="QF71" s="98" t="e">
        <f>QF58*QE71</f>
        <v>#DIV/0!</v>
      </c>
      <c r="QG71" s="116">
        <f t="shared" si="1076"/>
        <v>0</v>
      </c>
      <c r="QH71" s="90">
        <f>QH58</f>
        <v>0</v>
      </c>
      <c r="QI71" s="117">
        <f t="shared" si="1077"/>
        <v>0</v>
      </c>
      <c r="QJ71" s="98">
        <f t="shared" si="1078"/>
        <v>0</v>
      </c>
      <c r="QK71" s="98"/>
      <c r="QL71" s="118"/>
      <c r="QM71" s="119" t="e">
        <f t="shared" si="1079"/>
        <v>#DIV/0!</v>
      </c>
      <c r="QN71" s="231">
        <f t="shared" si="1080"/>
        <v>0</v>
      </c>
      <c r="QO71" s="119">
        <f>QN71/QN58</f>
        <v>0</v>
      </c>
      <c r="QP71" s="98">
        <f>QP58*QO71</f>
        <v>0</v>
      </c>
      <c r="QQ71" s="116">
        <f t="shared" si="1081"/>
        <v>0</v>
      </c>
      <c r="QR71" s="90">
        <f>QR58</f>
        <v>57.88</v>
      </c>
      <c r="QS71" s="117">
        <f t="shared" si="1082"/>
        <v>0</v>
      </c>
      <c r="QT71" s="98">
        <f t="shared" si="1083"/>
        <v>0</v>
      </c>
      <c r="QU71" s="98"/>
      <c r="QV71" s="118"/>
      <c r="QW71" s="119" t="e">
        <f t="shared" si="1084"/>
        <v>#DIV/0!</v>
      </c>
      <c r="QX71" s="231">
        <f t="shared" si="1085"/>
        <v>0</v>
      </c>
      <c r="QY71" s="119">
        <f>QX71/QX58</f>
        <v>0</v>
      </c>
      <c r="QZ71" s="98">
        <f>QZ58*QY71</f>
        <v>0</v>
      </c>
      <c r="RA71" s="116">
        <f t="shared" si="1086"/>
        <v>0</v>
      </c>
      <c r="RB71" s="90">
        <f>RB58</f>
        <v>57.88</v>
      </c>
      <c r="RC71" s="117">
        <f t="shared" si="1087"/>
        <v>0</v>
      </c>
      <c r="RD71" s="98">
        <f t="shared" si="1088"/>
        <v>0</v>
      </c>
      <c r="RE71" s="98"/>
      <c r="RF71" s="118"/>
      <c r="RG71" s="119" t="e">
        <f t="shared" si="1089"/>
        <v>#DIV/0!</v>
      </c>
      <c r="RH71" s="231">
        <f t="shared" si="1090"/>
        <v>0</v>
      </c>
      <c r="RI71" s="119">
        <f>RH71/RH58</f>
        <v>0</v>
      </c>
      <c r="RJ71" s="98">
        <f>RJ58*RI71</f>
        <v>0</v>
      </c>
      <c r="RK71" s="116">
        <f t="shared" si="1091"/>
        <v>0</v>
      </c>
      <c r="RL71" s="90">
        <f>RL58</f>
        <v>57.88</v>
      </c>
      <c r="RM71" s="117">
        <f t="shared" si="1092"/>
        <v>0</v>
      </c>
      <c r="RN71" s="98">
        <f t="shared" si="1093"/>
        <v>0</v>
      </c>
      <c r="RO71" s="98"/>
      <c r="RP71" s="118"/>
      <c r="RQ71" s="119" t="e">
        <f t="shared" si="1094"/>
        <v>#DIV/0!</v>
      </c>
      <c r="RR71" s="231">
        <f t="shared" si="1095"/>
        <v>0</v>
      </c>
      <c r="RS71" s="119">
        <f>RR71/RR58</f>
        <v>0</v>
      </c>
      <c r="RT71" s="98">
        <f>RT58*RS71</f>
        <v>0</v>
      </c>
      <c r="RU71" s="116">
        <f t="shared" si="1096"/>
        <v>0</v>
      </c>
      <c r="RV71" s="90">
        <f>RV58</f>
        <v>57.88</v>
      </c>
      <c r="RW71" s="117">
        <f t="shared" si="1097"/>
        <v>0</v>
      </c>
      <c r="RX71" s="98">
        <f t="shared" si="1098"/>
        <v>0</v>
      </c>
      <c r="RY71" s="98"/>
      <c r="RZ71" s="118"/>
      <c r="SA71" s="119" t="e">
        <f t="shared" si="1099"/>
        <v>#DIV/0!</v>
      </c>
      <c r="SB71" s="231">
        <f t="shared" si="1100"/>
        <v>0</v>
      </c>
      <c r="SC71" s="119">
        <f>SB71/SB58</f>
        <v>0</v>
      </c>
      <c r="SD71" s="98">
        <f>SD58*SC71</f>
        <v>0</v>
      </c>
      <c r="SE71" s="116">
        <f t="shared" si="1101"/>
        <v>0</v>
      </c>
      <c r="SF71" s="90">
        <f>SF58</f>
        <v>57.88</v>
      </c>
      <c r="SG71" s="117">
        <f t="shared" si="1102"/>
        <v>0</v>
      </c>
      <c r="SH71" s="98">
        <f t="shared" si="1103"/>
        <v>0</v>
      </c>
      <c r="SI71" s="98"/>
      <c r="SJ71" s="118"/>
      <c r="SK71" s="119" t="e">
        <f t="shared" si="1104"/>
        <v>#DIV/0!</v>
      </c>
      <c r="SL71" s="231">
        <f t="shared" si="1105"/>
        <v>0</v>
      </c>
      <c r="SM71" s="119">
        <f>SL71/SL58</f>
        <v>0</v>
      </c>
      <c r="SN71" s="98">
        <f>SN58*SM71</f>
        <v>0</v>
      </c>
      <c r="SO71" s="116">
        <f t="shared" si="1106"/>
        <v>0</v>
      </c>
      <c r="SP71" s="90">
        <f>SP58</f>
        <v>57.88</v>
      </c>
      <c r="SQ71" s="117">
        <f t="shared" si="1107"/>
        <v>0</v>
      </c>
      <c r="SR71" s="98">
        <f t="shared" si="1108"/>
        <v>0</v>
      </c>
      <c r="SS71" s="98"/>
      <c r="ST71" s="118"/>
      <c r="SU71" s="119" t="e">
        <f t="shared" si="1109"/>
        <v>#DIV/0!</v>
      </c>
      <c r="SV71" s="231">
        <f t="shared" si="1110"/>
        <v>0</v>
      </c>
      <c r="SW71" s="119">
        <f>SV71/SV58</f>
        <v>0</v>
      </c>
      <c r="SX71" s="98">
        <f>SX58*SW71</f>
        <v>0</v>
      </c>
      <c r="SY71" s="116">
        <f t="shared" si="1111"/>
        <v>0</v>
      </c>
      <c r="SZ71" s="90">
        <f>SZ58</f>
        <v>57.88</v>
      </c>
      <c r="TA71" s="117">
        <f t="shared" si="1112"/>
        <v>0</v>
      </c>
      <c r="TB71" s="98">
        <f t="shared" si="1113"/>
        <v>0</v>
      </c>
      <c r="TC71" s="98"/>
      <c r="TD71" s="118"/>
      <c r="TE71" s="119" t="e">
        <f t="shared" si="1114"/>
        <v>#DIV/0!</v>
      </c>
      <c r="TF71" s="231">
        <f t="shared" si="1115"/>
        <v>0</v>
      </c>
      <c r="TG71" s="119">
        <f>TF71/TF58</f>
        <v>0</v>
      </c>
      <c r="TH71" s="98">
        <f>TH58*TG71</f>
        <v>0</v>
      </c>
      <c r="TI71" s="116">
        <f t="shared" si="1116"/>
        <v>0</v>
      </c>
      <c r="TJ71" s="90">
        <f>TJ58</f>
        <v>57.88</v>
      </c>
      <c r="TK71" s="117">
        <f t="shared" si="1117"/>
        <v>0</v>
      </c>
      <c r="TL71" s="98">
        <f t="shared" si="1118"/>
        <v>0</v>
      </c>
      <c r="TM71" s="98"/>
      <c r="TN71" s="118"/>
      <c r="TO71" s="119" t="e">
        <f t="shared" si="1119"/>
        <v>#DIV/0!</v>
      </c>
      <c r="TP71" s="231">
        <f t="shared" si="1120"/>
        <v>0</v>
      </c>
      <c r="TQ71" s="119">
        <f>TP71/TP58</f>
        <v>0</v>
      </c>
      <c r="TR71" s="98">
        <f>TR58*TQ71</f>
        <v>0</v>
      </c>
      <c r="TS71" s="116">
        <f t="shared" si="1121"/>
        <v>0</v>
      </c>
      <c r="TT71" s="90">
        <f>TT58</f>
        <v>57.88</v>
      </c>
      <c r="TU71" s="117">
        <f t="shared" si="1122"/>
        <v>0</v>
      </c>
      <c r="TV71" s="98">
        <f t="shared" si="1123"/>
        <v>0</v>
      </c>
      <c r="TW71" s="98"/>
      <c r="TX71" s="118"/>
      <c r="TY71" s="119" t="e">
        <f t="shared" si="1124"/>
        <v>#DIV/0!</v>
      </c>
      <c r="TZ71" s="231">
        <f t="shared" si="1125"/>
        <v>0</v>
      </c>
      <c r="UA71" s="119">
        <f>TZ71/TZ58</f>
        <v>0</v>
      </c>
      <c r="UB71" s="98">
        <f>UB58*UA71</f>
        <v>0</v>
      </c>
      <c r="UC71" s="116">
        <f t="shared" si="1126"/>
        <v>0</v>
      </c>
      <c r="UD71" s="90">
        <f>UD58</f>
        <v>57.88</v>
      </c>
      <c r="UE71" s="117">
        <f t="shared" si="1127"/>
        <v>0</v>
      </c>
      <c r="UF71" s="98">
        <f t="shared" si="1128"/>
        <v>0</v>
      </c>
      <c r="UG71" s="98"/>
      <c r="UH71" s="118"/>
      <c r="UI71" s="119" t="e">
        <f t="shared" si="1129"/>
        <v>#DIV/0!</v>
      </c>
      <c r="UJ71" s="231">
        <f t="shared" si="1130"/>
        <v>0</v>
      </c>
      <c r="UK71" s="119">
        <f>UJ71/UJ58</f>
        <v>0</v>
      </c>
      <c r="UL71" s="98">
        <f>UL58*UK71</f>
        <v>0</v>
      </c>
      <c r="UM71" s="116">
        <f t="shared" si="1131"/>
        <v>0</v>
      </c>
      <c r="UN71" s="90">
        <f>UN58</f>
        <v>57.88</v>
      </c>
      <c r="UO71" s="117">
        <f t="shared" si="1132"/>
        <v>0</v>
      </c>
      <c r="UP71" s="98">
        <f t="shared" si="1133"/>
        <v>0</v>
      </c>
      <c r="UQ71" s="98"/>
      <c r="UR71" s="118"/>
      <c r="US71" s="119" t="e">
        <f t="shared" si="1134"/>
        <v>#DIV/0!</v>
      </c>
      <c r="UT71" s="231">
        <f t="shared" si="1135"/>
        <v>0</v>
      </c>
      <c r="UU71" s="119">
        <f>UT71/UT58</f>
        <v>0</v>
      </c>
      <c r="UV71" s="98">
        <f>UV58*UU71</f>
        <v>0</v>
      </c>
      <c r="UW71" s="116">
        <f t="shared" si="1136"/>
        <v>0</v>
      </c>
      <c r="UX71" s="90">
        <f>UX58</f>
        <v>57.88</v>
      </c>
      <c r="UY71" s="117">
        <f t="shared" si="1137"/>
        <v>0</v>
      </c>
      <c r="UZ71" s="98">
        <f t="shared" si="1138"/>
        <v>0</v>
      </c>
      <c r="VA71" s="98"/>
      <c r="VB71" s="118"/>
      <c r="VC71" s="119" t="e">
        <f t="shared" si="1139"/>
        <v>#DIV/0!</v>
      </c>
      <c r="VD71" s="231">
        <f t="shared" si="1140"/>
        <v>0</v>
      </c>
      <c r="VE71" s="119">
        <f>VD71/VD58</f>
        <v>0</v>
      </c>
      <c r="VF71" s="98">
        <f>VF58*VE71</f>
        <v>0</v>
      </c>
      <c r="VG71" s="116">
        <f t="shared" si="1141"/>
        <v>0</v>
      </c>
      <c r="VH71" s="90">
        <f>VH58</f>
        <v>57.88</v>
      </c>
      <c r="VI71" s="117">
        <f t="shared" si="1142"/>
        <v>0</v>
      </c>
      <c r="VJ71" s="98">
        <f t="shared" si="1143"/>
        <v>0</v>
      </c>
      <c r="VK71" s="98"/>
      <c r="VL71" s="118"/>
      <c r="VM71" s="119" t="e">
        <f t="shared" si="1144"/>
        <v>#DIV/0!</v>
      </c>
      <c r="VN71" s="231">
        <f t="shared" si="1145"/>
        <v>0</v>
      </c>
      <c r="VO71" s="119">
        <f>VN71/VN58</f>
        <v>0</v>
      </c>
      <c r="VP71" s="98">
        <f>VP58*VO71</f>
        <v>0</v>
      </c>
      <c r="VQ71" s="116">
        <f t="shared" si="1146"/>
        <v>0</v>
      </c>
      <c r="VR71" s="90">
        <f>VR58</f>
        <v>57.88</v>
      </c>
      <c r="VS71" s="117">
        <f t="shared" si="1147"/>
        <v>0</v>
      </c>
      <c r="VT71" s="98">
        <f t="shared" si="1148"/>
        <v>0</v>
      </c>
      <c r="VU71" s="98"/>
      <c r="VV71" s="118"/>
      <c r="VW71" s="119" t="e">
        <f t="shared" si="1149"/>
        <v>#DIV/0!</v>
      </c>
      <c r="VX71" s="231">
        <f t="shared" si="1150"/>
        <v>0</v>
      </c>
      <c r="VY71" s="119">
        <f>VX71/VX58</f>
        <v>0</v>
      </c>
      <c r="VZ71" s="98">
        <f>VZ58*VY71</f>
        <v>0</v>
      </c>
      <c r="WA71" s="116">
        <f t="shared" si="1151"/>
        <v>0</v>
      </c>
      <c r="WB71" s="90">
        <f>WB58</f>
        <v>57.88</v>
      </c>
      <c r="WC71" s="117">
        <f t="shared" si="1152"/>
        <v>0</v>
      </c>
      <c r="WD71" s="98">
        <f t="shared" si="1153"/>
        <v>0</v>
      </c>
      <c r="WE71" s="98"/>
      <c r="WF71" s="118"/>
      <c r="WG71" s="119" t="e">
        <f t="shared" si="1154"/>
        <v>#DIV/0!</v>
      </c>
      <c r="WH71" s="213">
        <f t="shared" si="1155"/>
        <v>0</v>
      </c>
      <c r="WI71" s="119">
        <f>WH71/WH58</f>
        <v>0</v>
      </c>
      <c r="WJ71" s="98">
        <f>WJ58*WI71</f>
        <v>0</v>
      </c>
      <c r="WK71" s="116">
        <f t="shared" si="1156"/>
        <v>0</v>
      </c>
      <c r="WL71" s="90">
        <f>WL58</f>
        <v>57.88</v>
      </c>
      <c r="WM71" s="117">
        <f t="shared" si="1157"/>
        <v>0</v>
      </c>
      <c r="WN71" s="98">
        <f t="shared" si="1158"/>
        <v>0</v>
      </c>
      <c r="WO71" s="98"/>
      <c r="WP71" s="118"/>
    </row>
    <row r="72" spans="1:614" ht="18" customHeight="1" x14ac:dyDescent="0.25">
      <c r="A72" s="5"/>
      <c r="B72" s="91" t="s">
        <v>429</v>
      </c>
      <c r="C72" s="12" t="s">
        <v>753</v>
      </c>
      <c r="D72" s="12" t="s">
        <v>440</v>
      </c>
      <c r="E72" s="4" t="s">
        <v>33</v>
      </c>
      <c r="F72" s="231">
        <f t="shared" si="855"/>
        <v>0</v>
      </c>
      <c r="G72" s="119">
        <f>F72/F58</f>
        <v>0</v>
      </c>
      <c r="H72" s="98">
        <f>H58*G72</f>
        <v>0</v>
      </c>
      <c r="I72" s="116">
        <f t="shared" si="856"/>
        <v>0</v>
      </c>
      <c r="J72" s="90">
        <f>J58</f>
        <v>57.88</v>
      </c>
      <c r="K72" s="117">
        <f t="shared" si="857"/>
        <v>0</v>
      </c>
      <c r="L72" s="98">
        <f t="shared" si="858"/>
        <v>0</v>
      </c>
      <c r="M72" s="98"/>
      <c r="N72" s="118"/>
      <c r="O72" s="119">
        <f t="shared" si="859"/>
        <v>0</v>
      </c>
      <c r="P72" s="231">
        <f t="shared" si="860"/>
        <v>0</v>
      </c>
      <c r="Q72" s="119">
        <f>P72/P58</f>
        <v>0</v>
      </c>
      <c r="R72" s="98">
        <f>R58*Q72</f>
        <v>0</v>
      </c>
      <c r="S72" s="116">
        <f t="shared" si="861"/>
        <v>0</v>
      </c>
      <c r="T72" s="90">
        <f>T58</f>
        <v>57.88</v>
      </c>
      <c r="U72" s="117">
        <f t="shared" si="862"/>
        <v>0</v>
      </c>
      <c r="V72" s="98">
        <f t="shared" si="863"/>
        <v>0</v>
      </c>
      <c r="W72" s="98"/>
      <c r="X72" s="118"/>
      <c r="Y72" s="119">
        <f t="shared" si="864"/>
        <v>0</v>
      </c>
      <c r="Z72" s="231">
        <f t="shared" si="865"/>
        <v>0</v>
      </c>
      <c r="AA72" s="119">
        <f>Z72/Z58</f>
        <v>0</v>
      </c>
      <c r="AB72" s="98">
        <f>AB58*AA72</f>
        <v>0</v>
      </c>
      <c r="AC72" s="116">
        <f t="shared" si="866"/>
        <v>0</v>
      </c>
      <c r="AD72" s="90">
        <f>AD58</f>
        <v>57.88</v>
      </c>
      <c r="AE72" s="117">
        <f t="shared" si="867"/>
        <v>0</v>
      </c>
      <c r="AF72" s="98">
        <f t="shared" si="868"/>
        <v>0</v>
      </c>
      <c r="AG72" s="98"/>
      <c r="AH72" s="118"/>
      <c r="AI72" s="119">
        <f t="shared" si="869"/>
        <v>0</v>
      </c>
      <c r="AJ72" s="231">
        <f t="shared" si="870"/>
        <v>0</v>
      </c>
      <c r="AK72" s="119">
        <f>AJ72/AJ58</f>
        <v>0</v>
      </c>
      <c r="AL72" s="98">
        <f>AL58*AK72</f>
        <v>0</v>
      </c>
      <c r="AM72" s="116">
        <f t="shared" si="871"/>
        <v>0</v>
      </c>
      <c r="AN72" s="90">
        <f>AN58</f>
        <v>57.88</v>
      </c>
      <c r="AO72" s="117">
        <f t="shared" si="872"/>
        <v>0</v>
      </c>
      <c r="AP72" s="98">
        <f t="shared" si="873"/>
        <v>0</v>
      </c>
      <c r="AQ72" s="98"/>
      <c r="AR72" s="118"/>
      <c r="AS72" s="119">
        <f t="shared" si="874"/>
        <v>0</v>
      </c>
      <c r="AT72" s="231">
        <f t="shared" si="875"/>
        <v>0</v>
      </c>
      <c r="AU72" s="119">
        <f>AT72/AT58</f>
        <v>0</v>
      </c>
      <c r="AV72" s="98">
        <f>AV58*AU72</f>
        <v>0</v>
      </c>
      <c r="AW72" s="116">
        <f t="shared" si="876"/>
        <v>0</v>
      </c>
      <c r="AX72" s="90">
        <f>AX58</f>
        <v>57.88</v>
      </c>
      <c r="AY72" s="117">
        <f t="shared" si="877"/>
        <v>0</v>
      </c>
      <c r="AZ72" s="98">
        <f t="shared" si="878"/>
        <v>0</v>
      </c>
      <c r="BA72" s="98"/>
      <c r="BB72" s="118"/>
      <c r="BC72" s="119">
        <f t="shared" si="879"/>
        <v>0</v>
      </c>
      <c r="BD72" s="231">
        <f t="shared" si="880"/>
        <v>0</v>
      </c>
      <c r="BE72" s="119" t="e">
        <f>BD72/BD58</f>
        <v>#DIV/0!</v>
      </c>
      <c r="BF72" s="98" t="e">
        <f>BF58*BE72</f>
        <v>#DIV/0!</v>
      </c>
      <c r="BG72" s="116">
        <f t="shared" si="881"/>
        <v>0</v>
      </c>
      <c r="BH72" s="90">
        <f>BH58</f>
        <v>0</v>
      </c>
      <c r="BI72" s="117">
        <f t="shared" si="882"/>
        <v>0</v>
      </c>
      <c r="BJ72" s="98">
        <f t="shared" si="883"/>
        <v>0</v>
      </c>
      <c r="BK72" s="98"/>
      <c r="BL72" s="118"/>
      <c r="BM72" s="119">
        <f t="shared" si="884"/>
        <v>0</v>
      </c>
      <c r="BN72" s="231">
        <f t="shared" si="885"/>
        <v>0</v>
      </c>
      <c r="BO72" s="119">
        <f>BN72/BN58</f>
        <v>0</v>
      </c>
      <c r="BP72" s="98">
        <f>BP58*BO72</f>
        <v>0</v>
      </c>
      <c r="BQ72" s="116">
        <f t="shared" si="886"/>
        <v>0</v>
      </c>
      <c r="BR72" s="90">
        <f>BR58</f>
        <v>57.88</v>
      </c>
      <c r="BS72" s="117">
        <f t="shared" si="887"/>
        <v>0</v>
      </c>
      <c r="BT72" s="98">
        <f t="shared" si="888"/>
        <v>0</v>
      </c>
      <c r="BU72" s="98"/>
      <c r="BV72" s="118"/>
      <c r="BW72" s="119">
        <f t="shared" si="889"/>
        <v>0</v>
      </c>
      <c r="BX72" s="231">
        <f t="shared" si="890"/>
        <v>0</v>
      </c>
      <c r="BY72" s="119" t="e">
        <f>BX72/BX58</f>
        <v>#DIV/0!</v>
      </c>
      <c r="BZ72" s="98" t="e">
        <f>BZ58*BY72</f>
        <v>#DIV/0!</v>
      </c>
      <c r="CA72" s="116">
        <f t="shared" si="891"/>
        <v>0</v>
      </c>
      <c r="CB72" s="90">
        <f>CB58</f>
        <v>0</v>
      </c>
      <c r="CC72" s="117">
        <f t="shared" si="892"/>
        <v>0</v>
      </c>
      <c r="CD72" s="98">
        <f t="shared" si="893"/>
        <v>0</v>
      </c>
      <c r="CE72" s="98"/>
      <c r="CF72" s="118"/>
      <c r="CG72" s="119">
        <f t="shared" si="894"/>
        <v>0</v>
      </c>
      <c r="CH72" s="231">
        <f t="shared" si="895"/>
        <v>0</v>
      </c>
      <c r="CI72" s="119">
        <f>CH72/CH58</f>
        <v>0</v>
      </c>
      <c r="CJ72" s="98">
        <f>CJ58*CI72</f>
        <v>0</v>
      </c>
      <c r="CK72" s="116">
        <f t="shared" si="896"/>
        <v>0</v>
      </c>
      <c r="CL72" s="90">
        <f>CL58</f>
        <v>57.88</v>
      </c>
      <c r="CM72" s="117">
        <f t="shared" si="897"/>
        <v>0</v>
      </c>
      <c r="CN72" s="98">
        <f t="shared" si="898"/>
        <v>0</v>
      </c>
      <c r="CO72" s="98"/>
      <c r="CP72" s="118"/>
      <c r="CQ72" s="119">
        <f t="shared" si="899"/>
        <v>0</v>
      </c>
      <c r="CR72" s="231">
        <f t="shared" si="900"/>
        <v>0</v>
      </c>
      <c r="CS72" s="119" t="e">
        <f>CR72/CR58</f>
        <v>#DIV/0!</v>
      </c>
      <c r="CT72" s="98" t="e">
        <f>CT58*CS72</f>
        <v>#DIV/0!</v>
      </c>
      <c r="CU72" s="116">
        <f t="shared" si="901"/>
        <v>0</v>
      </c>
      <c r="CV72" s="90">
        <f>CV58</f>
        <v>0</v>
      </c>
      <c r="CW72" s="117">
        <f t="shared" si="902"/>
        <v>0</v>
      </c>
      <c r="CX72" s="98">
        <f t="shared" si="903"/>
        <v>0</v>
      </c>
      <c r="CY72" s="98"/>
      <c r="CZ72" s="118"/>
      <c r="DA72" s="119">
        <f t="shared" si="904"/>
        <v>0</v>
      </c>
      <c r="DB72" s="231">
        <f t="shared" si="905"/>
        <v>0</v>
      </c>
      <c r="DC72" s="119">
        <f>DB72/DB58</f>
        <v>0</v>
      </c>
      <c r="DD72" s="98">
        <f>DD58*DC72</f>
        <v>0</v>
      </c>
      <c r="DE72" s="116">
        <f t="shared" si="906"/>
        <v>0</v>
      </c>
      <c r="DF72" s="90">
        <f>DF58</f>
        <v>57.88</v>
      </c>
      <c r="DG72" s="117">
        <f t="shared" si="907"/>
        <v>0</v>
      </c>
      <c r="DH72" s="98">
        <f t="shared" si="908"/>
        <v>0</v>
      </c>
      <c r="DI72" s="98"/>
      <c r="DJ72" s="118"/>
      <c r="DK72" s="119">
        <f t="shared" si="909"/>
        <v>0</v>
      </c>
      <c r="DL72" s="231">
        <f t="shared" si="910"/>
        <v>0</v>
      </c>
      <c r="DM72" s="119">
        <f>DL72/DL58</f>
        <v>0</v>
      </c>
      <c r="DN72" s="98">
        <f>DN58*DM72</f>
        <v>0</v>
      </c>
      <c r="DO72" s="116">
        <f t="shared" si="911"/>
        <v>0</v>
      </c>
      <c r="DP72" s="90">
        <f>DP58</f>
        <v>57.88</v>
      </c>
      <c r="DQ72" s="117">
        <f t="shared" si="912"/>
        <v>0</v>
      </c>
      <c r="DR72" s="98">
        <f t="shared" si="913"/>
        <v>0</v>
      </c>
      <c r="DS72" s="98"/>
      <c r="DT72" s="118"/>
      <c r="DU72" s="119">
        <f t="shared" si="914"/>
        <v>0</v>
      </c>
      <c r="DV72" s="231">
        <f t="shared" si="915"/>
        <v>0</v>
      </c>
      <c r="DW72" s="119">
        <f>DV72/DV58</f>
        <v>0</v>
      </c>
      <c r="DX72" s="98">
        <f>DX58*DW72</f>
        <v>0</v>
      </c>
      <c r="DY72" s="116">
        <f t="shared" si="916"/>
        <v>0</v>
      </c>
      <c r="DZ72" s="90">
        <f>DZ58</f>
        <v>57.88</v>
      </c>
      <c r="EA72" s="117">
        <f t="shared" si="917"/>
        <v>0</v>
      </c>
      <c r="EB72" s="98">
        <f t="shared" si="918"/>
        <v>0</v>
      </c>
      <c r="EC72" s="98"/>
      <c r="ED72" s="118"/>
      <c r="EE72" s="119">
        <f t="shared" si="919"/>
        <v>0</v>
      </c>
      <c r="EF72" s="231">
        <f t="shared" si="920"/>
        <v>0</v>
      </c>
      <c r="EG72" s="119">
        <f>EF72/EF58</f>
        <v>0</v>
      </c>
      <c r="EH72" s="98">
        <f>EH58*EG72</f>
        <v>0</v>
      </c>
      <c r="EI72" s="116">
        <f t="shared" si="921"/>
        <v>0</v>
      </c>
      <c r="EJ72" s="90">
        <f>EJ58</f>
        <v>57.88</v>
      </c>
      <c r="EK72" s="117">
        <f t="shared" si="922"/>
        <v>0</v>
      </c>
      <c r="EL72" s="98">
        <f t="shared" si="923"/>
        <v>0</v>
      </c>
      <c r="EM72" s="98"/>
      <c r="EN72" s="118"/>
      <c r="EO72" s="119">
        <f t="shared" si="924"/>
        <v>0</v>
      </c>
      <c r="EP72" s="231">
        <f t="shared" si="925"/>
        <v>0</v>
      </c>
      <c r="EQ72" s="119">
        <f>EP72/EP58</f>
        <v>0</v>
      </c>
      <c r="ER72" s="98">
        <f>ER58*EQ72</f>
        <v>0</v>
      </c>
      <c r="ES72" s="116">
        <f t="shared" si="926"/>
        <v>0</v>
      </c>
      <c r="ET72" s="90">
        <f>ET58</f>
        <v>57.88</v>
      </c>
      <c r="EU72" s="117">
        <f t="shared" si="927"/>
        <v>0</v>
      </c>
      <c r="EV72" s="98">
        <f t="shared" si="928"/>
        <v>0</v>
      </c>
      <c r="EW72" s="98"/>
      <c r="EX72" s="118"/>
      <c r="EY72" s="119">
        <f t="shared" si="929"/>
        <v>0</v>
      </c>
      <c r="EZ72" s="231">
        <f t="shared" si="930"/>
        <v>0</v>
      </c>
      <c r="FA72" s="119">
        <f>EZ72/EZ58</f>
        <v>0</v>
      </c>
      <c r="FB72" s="98">
        <f>FB58*FA72</f>
        <v>0</v>
      </c>
      <c r="FC72" s="116">
        <f t="shared" si="931"/>
        <v>0</v>
      </c>
      <c r="FD72" s="90">
        <f>FD58</f>
        <v>57.88</v>
      </c>
      <c r="FE72" s="117">
        <f t="shared" si="932"/>
        <v>0</v>
      </c>
      <c r="FF72" s="98">
        <f t="shared" si="933"/>
        <v>0</v>
      </c>
      <c r="FG72" s="98"/>
      <c r="FH72" s="118"/>
      <c r="FI72" s="119">
        <f t="shared" si="934"/>
        <v>0</v>
      </c>
      <c r="FJ72" s="231">
        <f t="shared" si="935"/>
        <v>0</v>
      </c>
      <c r="FK72" s="119">
        <f>FJ72/FJ58</f>
        <v>0</v>
      </c>
      <c r="FL72" s="98">
        <f>FL58*FK72</f>
        <v>0</v>
      </c>
      <c r="FM72" s="116">
        <f t="shared" si="936"/>
        <v>0</v>
      </c>
      <c r="FN72" s="90">
        <f>FN58</f>
        <v>57.88</v>
      </c>
      <c r="FO72" s="117">
        <f t="shared" si="937"/>
        <v>0</v>
      </c>
      <c r="FP72" s="98">
        <f t="shared" si="938"/>
        <v>0</v>
      </c>
      <c r="FQ72" s="98"/>
      <c r="FR72" s="118"/>
      <c r="FS72" s="119">
        <f t="shared" si="939"/>
        <v>0</v>
      </c>
      <c r="FT72" s="231">
        <f t="shared" si="940"/>
        <v>0</v>
      </c>
      <c r="FU72" s="119">
        <f>FT72/FT58</f>
        <v>0</v>
      </c>
      <c r="FV72" s="98">
        <f>FV58*FU72</f>
        <v>0</v>
      </c>
      <c r="FW72" s="116">
        <f t="shared" si="941"/>
        <v>0</v>
      </c>
      <c r="FX72" s="90">
        <f>FX58</f>
        <v>57.88</v>
      </c>
      <c r="FY72" s="117">
        <f t="shared" si="942"/>
        <v>0</v>
      </c>
      <c r="FZ72" s="98">
        <f t="shared" si="943"/>
        <v>0</v>
      </c>
      <c r="GA72" s="98"/>
      <c r="GB72" s="118"/>
      <c r="GC72" s="119">
        <f t="shared" si="944"/>
        <v>0</v>
      </c>
      <c r="GD72" s="231">
        <f t="shared" si="945"/>
        <v>0</v>
      </c>
      <c r="GE72" s="119">
        <f>GD72/GD58</f>
        <v>0</v>
      </c>
      <c r="GF72" s="98">
        <f>GF58*GE72</f>
        <v>0</v>
      </c>
      <c r="GG72" s="116">
        <f t="shared" si="946"/>
        <v>0</v>
      </c>
      <c r="GH72" s="90">
        <f>GH58</f>
        <v>57.88</v>
      </c>
      <c r="GI72" s="117">
        <f t="shared" si="947"/>
        <v>0</v>
      </c>
      <c r="GJ72" s="98">
        <f t="shared" si="948"/>
        <v>0</v>
      </c>
      <c r="GK72" s="98"/>
      <c r="GL72" s="118"/>
      <c r="GM72" s="119">
        <f t="shared" si="949"/>
        <v>0</v>
      </c>
      <c r="GN72" s="231">
        <f t="shared" si="950"/>
        <v>0</v>
      </c>
      <c r="GO72" s="119">
        <f>GN72/GN58</f>
        <v>0</v>
      </c>
      <c r="GP72" s="98">
        <f>GP58*GO72</f>
        <v>0</v>
      </c>
      <c r="GQ72" s="116">
        <f t="shared" si="951"/>
        <v>0</v>
      </c>
      <c r="GR72" s="90">
        <f>GR58</f>
        <v>57.88</v>
      </c>
      <c r="GS72" s="117">
        <f t="shared" si="952"/>
        <v>0</v>
      </c>
      <c r="GT72" s="98">
        <f t="shared" si="953"/>
        <v>0</v>
      </c>
      <c r="GU72" s="98"/>
      <c r="GV72" s="118"/>
      <c r="GW72" s="119">
        <f t="shared" si="954"/>
        <v>0</v>
      </c>
      <c r="GX72" s="231">
        <f t="shared" si="955"/>
        <v>0</v>
      </c>
      <c r="GY72" s="119">
        <f>GX72/GX58</f>
        <v>0</v>
      </c>
      <c r="GZ72" s="98">
        <f>GZ58*GY72</f>
        <v>0</v>
      </c>
      <c r="HA72" s="116">
        <f t="shared" si="956"/>
        <v>0</v>
      </c>
      <c r="HB72" s="90">
        <f>HB58</f>
        <v>57.88</v>
      </c>
      <c r="HC72" s="117">
        <f t="shared" si="957"/>
        <v>0</v>
      </c>
      <c r="HD72" s="98">
        <f t="shared" si="958"/>
        <v>0</v>
      </c>
      <c r="HE72" s="98"/>
      <c r="HF72" s="118"/>
      <c r="HG72" s="119">
        <f t="shared" si="959"/>
        <v>0</v>
      </c>
      <c r="HH72" s="231">
        <f t="shared" si="960"/>
        <v>0</v>
      </c>
      <c r="HI72" s="119">
        <f>HH72/HH58</f>
        <v>0</v>
      </c>
      <c r="HJ72" s="98">
        <f>HJ58*HI72</f>
        <v>0</v>
      </c>
      <c r="HK72" s="116">
        <f t="shared" si="961"/>
        <v>0</v>
      </c>
      <c r="HL72" s="90">
        <f>HL58</f>
        <v>57.88</v>
      </c>
      <c r="HM72" s="117">
        <f t="shared" si="962"/>
        <v>0</v>
      </c>
      <c r="HN72" s="98">
        <f t="shared" si="963"/>
        <v>0</v>
      </c>
      <c r="HO72" s="98"/>
      <c r="HP72" s="118"/>
      <c r="HQ72" s="119">
        <f t="shared" si="964"/>
        <v>0</v>
      </c>
      <c r="HR72" s="231">
        <f t="shared" si="965"/>
        <v>0</v>
      </c>
      <c r="HS72" s="119">
        <f>HR72/HR58</f>
        <v>0</v>
      </c>
      <c r="HT72" s="98">
        <f>HT58*HS72</f>
        <v>0</v>
      </c>
      <c r="HU72" s="116">
        <f t="shared" si="966"/>
        <v>0</v>
      </c>
      <c r="HV72" s="90">
        <f>HV58</f>
        <v>57.88</v>
      </c>
      <c r="HW72" s="117">
        <f t="shared" si="967"/>
        <v>0</v>
      </c>
      <c r="HX72" s="98">
        <f t="shared" si="968"/>
        <v>0</v>
      </c>
      <c r="HY72" s="98"/>
      <c r="HZ72" s="118"/>
      <c r="IA72" s="119">
        <f t="shared" si="969"/>
        <v>0</v>
      </c>
      <c r="IB72" s="231">
        <f t="shared" si="970"/>
        <v>0</v>
      </c>
      <c r="IC72" s="119">
        <f>IB72/IB58</f>
        <v>0</v>
      </c>
      <c r="ID72" s="98">
        <f>ID58*IC72</f>
        <v>0</v>
      </c>
      <c r="IE72" s="116">
        <f t="shared" si="971"/>
        <v>0</v>
      </c>
      <c r="IF72" s="90">
        <f>IF58</f>
        <v>57.88</v>
      </c>
      <c r="IG72" s="117">
        <f t="shared" si="972"/>
        <v>0</v>
      </c>
      <c r="IH72" s="98">
        <f t="shared" si="973"/>
        <v>0</v>
      </c>
      <c r="II72" s="98"/>
      <c r="IJ72" s="118"/>
      <c r="IK72" s="119">
        <f t="shared" si="974"/>
        <v>0</v>
      </c>
      <c r="IL72" s="231">
        <f t="shared" si="975"/>
        <v>0</v>
      </c>
      <c r="IM72" s="119">
        <f>IL72/IL58</f>
        <v>0</v>
      </c>
      <c r="IN72" s="98">
        <f>IN58*IM72</f>
        <v>0</v>
      </c>
      <c r="IO72" s="116">
        <f t="shared" si="976"/>
        <v>0</v>
      </c>
      <c r="IP72" s="90">
        <f>IP58</f>
        <v>57.88</v>
      </c>
      <c r="IQ72" s="117">
        <f t="shared" si="977"/>
        <v>0</v>
      </c>
      <c r="IR72" s="98">
        <f t="shared" si="978"/>
        <v>0</v>
      </c>
      <c r="IS72" s="98"/>
      <c r="IT72" s="118"/>
      <c r="IU72" s="119">
        <f t="shared" si="979"/>
        <v>0</v>
      </c>
      <c r="IV72" s="231">
        <f t="shared" si="980"/>
        <v>0</v>
      </c>
      <c r="IW72" s="119">
        <f>IV72/IV58</f>
        <v>0</v>
      </c>
      <c r="IX72" s="98">
        <f>IX58*IW72</f>
        <v>0</v>
      </c>
      <c r="IY72" s="116">
        <f t="shared" si="981"/>
        <v>0</v>
      </c>
      <c r="IZ72" s="90">
        <f>IZ58</f>
        <v>57.88</v>
      </c>
      <c r="JA72" s="117">
        <f t="shared" si="982"/>
        <v>0</v>
      </c>
      <c r="JB72" s="98">
        <f t="shared" si="983"/>
        <v>0</v>
      </c>
      <c r="JC72" s="98"/>
      <c r="JD72" s="118"/>
      <c r="JE72" s="119">
        <f t="shared" si="984"/>
        <v>0</v>
      </c>
      <c r="JF72" s="231">
        <f t="shared" si="985"/>
        <v>0</v>
      </c>
      <c r="JG72" s="119">
        <f>JF72/JF58</f>
        <v>0</v>
      </c>
      <c r="JH72" s="98">
        <f>JH58*JG72</f>
        <v>0</v>
      </c>
      <c r="JI72" s="116">
        <f t="shared" si="986"/>
        <v>0</v>
      </c>
      <c r="JJ72" s="90">
        <f>JJ58</f>
        <v>57.88</v>
      </c>
      <c r="JK72" s="117">
        <f t="shared" si="987"/>
        <v>0</v>
      </c>
      <c r="JL72" s="98">
        <f t="shared" si="988"/>
        <v>0</v>
      </c>
      <c r="JM72" s="98"/>
      <c r="JN72" s="118"/>
      <c r="JO72" s="119">
        <f t="shared" si="989"/>
        <v>0</v>
      </c>
      <c r="JP72" s="231">
        <f t="shared" si="990"/>
        <v>0</v>
      </c>
      <c r="JQ72" s="119">
        <f>JP72/JP58</f>
        <v>0</v>
      </c>
      <c r="JR72" s="98">
        <f>JR58*JQ72</f>
        <v>0</v>
      </c>
      <c r="JS72" s="116">
        <f t="shared" si="991"/>
        <v>0</v>
      </c>
      <c r="JT72" s="90">
        <f>JT58</f>
        <v>57.88</v>
      </c>
      <c r="JU72" s="117">
        <f t="shared" si="992"/>
        <v>0</v>
      </c>
      <c r="JV72" s="98">
        <f t="shared" si="993"/>
        <v>0</v>
      </c>
      <c r="JW72" s="98"/>
      <c r="JX72" s="118"/>
      <c r="JY72" s="119">
        <f t="shared" si="994"/>
        <v>0</v>
      </c>
      <c r="JZ72" s="231">
        <f t="shared" si="995"/>
        <v>0</v>
      </c>
      <c r="KA72" s="119" t="e">
        <f>JZ72/JZ58</f>
        <v>#DIV/0!</v>
      </c>
      <c r="KB72" s="98" t="e">
        <f>KB58*KA72</f>
        <v>#DIV/0!</v>
      </c>
      <c r="KC72" s="116">
        <f t="shared" si="996"/>
        <v>0</v>
      </c>
      <c r="KD72" s="90">
        <f>KD58</f>
        <v>0</v>
      </c>
      <c r="KE72" s="117">
        <f t="shared" si="997"/>
        <v>0</v>
      </c>
      <c r="KF72" s="98">
        <f t="shared" si="998"/>
        <v>0</v>
      </c>
      <c r="KG72" s="98"/>
      <c r="KH72" s="118"/>
      <c r="KI72" s="119">
        <f t="shared" si="999"/>
        <v>0</v>
      </c>
      <c r="KJ72" s="231">
        <f t="shared" si="1000"/>
        <v>0</v>
      </c>
      <c r="KK72" s="119">
        <f>KJ72/KJ58</f>
        <v>0</v>
      </c>
      <c r="KL72" s="98">
        <f>KL58*KK72</f>
        <v>0</v>
      </c>
      <c r="KM72" s="116">
        <f t="shared" si="1001"/>
        <v>0</v>
      </c>
      <c r="KN72" s="90">
        <f>KN58</f>
        <v>57.88</v>
      </c>
      <c r="KO72" s="117">
        <f t="shared" si="1002"/>
        <v>0</v>
      </c>
      <c r="KP72" s="98">
        <f t="shared" si="1003"/>
        <v>0</v>
      </c>
      <c r="KQ72" s="98"/>
      <c r="KR72" s="118"/>
      <c r="KS72" s="119">
        <f t="shared" si="1004"/>
        <v>0</v>
      </c>
      <c r="KT72" s="231">
        <f t="shared" si="1005"/>
        <v>0</v>
      </c>
      <c r="KU72" s="119">
        <f>KT72/KT58</f>
        <v>0</v>
      </c>
      <c r="KV72" s="98">
        <f>KV58*KU72</f>
        <v>0</v>
      </c>
      <c r="KW72" s="116">
        <f t="shared" si="1006"/>
        <v>0</v>
      </c>
      <c r="KX72" s="90">
        <f>KX58</f>
        <v>57.88</v>
      </c>
      <c r="KY72" s="117">
        <f t="shared" si="1007"/>
        <v>0</v>
      </c>
      <c r="KZ72" s="98">
        <f t="shared" si="1008"/>
        <v>0</v>
      </c>
      <c r="LA72" s="98"/>
      <c r="LB72" s="118"/>
      <c r="LC72" s="119">
        <f t="shared" si="1009"/>
        <v>0</v>
      </c>
      <c r="LD72" s="231">
        <f t="shared" si="1010"/>
        <v>0</v>
      </c>
      <c r="LE72" s="119">
        <f>LD72/LD58</f>
        <v>0</v>
      </c>
      <c r="LF72" s="98">
        <f>LF58*LE72</f>
        <v>0</v>
      </c>
      <c r="LG72" s="116">
        <f t="shared" si="1011"/>
        <v>0</v>
      </c>
      <c r="LH72" s="90">
        <f>LH58</f>
        <v>57.88</v>
      </c>
      <c r="LI72" s="117">
        <f t="shared" si="1012"/>
        <v>0</v>
      </c>
      <c r="LJ72" s="98">
        <f t="shared" si="1013"/>
        <v>0</v>
      </c>
      <c r="LK72" s="98"/>
      <c r="LL72" s="118"/>
      <c r="LM72" s="119">
        <f t="shared" si="1014"/>
        <v>0</v>
      </c>
      <c r="LN72" s="231">
        <f t="shared" si="1015"/>
        <v>0</v>
      </c>
      <c r="LO72" s="119">
        <f>LN72/LN58</f>
        <v>0</v>
      </c>
      <c r="LP72" s="98">
        <f>LP58*LO72</f>
        <v>0</v>
      </c>
      <c r="LQ72" s="116">
        <f t="shared" si="1016"/>
        <v>0</v>
      </c>
      <c r="LR72" s="90">
        <f>LR58</f>
        <v>57.88</v>
      </c>
      <c r="LS72" s="117">
        <f t="shared" si="1017"/>
        <v>0</v>
      </c>
      <c r="LT72" s="98">
        <f t="shared" si="1018"/>
        <v>0</v>
      </c>
      <c r="LU72" s="98"/>
      <c r="LV72" s="118"/>
      <c r="LW72" s="119">
        <f t="shared" si="1019"/>
        <v>0</v>
      </c>
      <c r="LX72" s="231">
        <f t="shared" si="1020"/>
        <v>0</v>
      </c>
      <c r="LY72" s="119">
        <f>LX72/LX58</f>
        <v>0</v>
      </c>
      <c r="LZ72" s="98">
        <f>LZ58*LY72</f>
        <v>0</v>
      </c>
      <c r="MA72" s="116">
        <f t="shared" si="1021"/>
        <v>0</v>
      </c>
      <c r="MB72" s="90">
        <f>MB58</f>
        <v>57.88</v>
      </c>
      <c r="MC72" s="117">
        <f t="shared" si="1022"/>
        <v>0</v>
      </c>
      <c r="MD72" s="98">
        <f t="shared" si="1023"/>
        <v>0</v>
      </c>
      <c r="ME72" s="98"/>
      <c r="MF72" s="118"/>
      <c r="MG72" s="119">
        <f t="shared" si="1024"/>
        <v>0</v>
      </c>
      <c r="MH72" s="231">
        <f t="shared" si="1025"/>
        <v>0</v>
      </c>
      <c r="MI72" s="119">
        <f>MH72/MH58</f>
        <v>0</v>
      </c>
      <c r="MJ72" s="98">
        <f>MJ58*MI72</f>
        <v>0</v>
      </c>
      <c r="MK72" s="116">
        <f t="shared" si="1026"/>
        <v>0</v>
      </c>
      <c r="ML72" s="90">
        <f>ML58</f>
        <v>57.88</v>
      </c>
      <c r="MM72" s="117">
        <f t="shared" si="1027"/>
        <v>0</v>
      </c>
      <c r="MN72" s="98">
        <f t="shared" si="1028"/>
        <v>0</v>
      </c>
      <c r="MO72" s="98"/>
      <c r="MP72" s="118"/>
      <c r="MQ72" s="119">
        <f t="shared" si="1029"/>
        <v>0</v>
      </c>
      <c r="MR72" s="231">
        <f t="shared" si="1030"/>
        <v>30</v>
      </c>
      <c r="MS72" s="119">
        <f>MR72/MR58</f>
        <v>9.554E-2</v>
      </c>
      <c r="MT72" s="98">
        <f>MT58*MS72</f>
        <v>329.61</v>
      </c>
      <c r="MU72" s="116">
        <f t="shared" si="1031"/>
        <v>10.987</v>
      </c>
      <c r="MV72" s="90">
        <f>MV58</f>
        <v>57.88</v>
      </c>
      <c r="MW72" s="117">
        <f t="shared" si="1032"/>
        <v>635.92755999999997</v>
      </c>
      <c r="MX72" s="98">
        <f t="shared" si="1033"/>
        <v>19077.830000000002</v>
      </c>
      <c r="MY72" s="98"/>
      <c r="MZ72" s="118"/>
      <c r="NA72" s="119">
        <f t="shared" si="1034"/>
        <v>0.96282000000000001</v>
      </c>
      <c r="NB72" s="231">
        <f t="shared" si="1035"/>
        <v>0</v>
      </c>
      <c r="NC72" s="119">
        <f>NB72/NB58</f>
        <v>0</v>
      </c>
      <c r="ND72" s="98">
        <f>ND58*NC72</f>
        <v>0</v>
      </c>
      <c r="NE72" s="116">
        <f t="shared" si="1036"/>
        <v>0</v>
      </c>
      <c r="NF72" s="90">
        <f>NF58</f>
        <v>57.88</v>
      </c>
      <c r="NG72" s="117">
        <f t="shared" si="1037"/>
        <v>0</v>
      </c>
      <c r="NH72" s="98">
        <f t="shared" si="1038"/>
        <v>0</v>
      </c>
      <c r="NI72" s="98"/>
      <c r="NJ72" s="118"/>
      <c r="NK72" s="119">
        <f t="shared" si="1039"/>
        <v>0</v>
      </c>
      <c r="NL72" s="231">
        <f t="shared" si="1040"/>
        <v>0</v>
      </c>
      <c r="NM72" s="119">
        <f>NL72/NL58</f>
        <v>0</v>
      </c>
      <c r="NN72" s="98">
        <f>NN58*NM72</f>
        <v>0</v>
      </c>
      <c r="NO72" s="116">
        <f t="shared" si="1041"/>
        <v>0</v>
      </c>
      <c r="NP72" s="90">
        <f>NP58</f>
        <v>57.88</v>
      </c>
      <c r="NQ72" s="117">
        <f t="shared" si="1042"/>
        <v>0</v>
      </c>
      <c r="NR72" s="98">
        <f t="shared" si="1043"/>
        <v>0</v>
      </c>
      <c r="NS72" s="98"/>
      <c r="NT72" s="118"/>
      <c r="NU72" s="119">
        <f t="shared" si="1044"/>
        <v>0</v>
      </c>
      <c r="NV72" s="231">
        <f t="shared" si="1045"/>
        <v>0</v>
      </c>
      <c r="NW72" s="119">
        <f>NV72/NV58</f>
        <v>0</v>
      </c>
      <c r="NX72" s="98">
        <f>NX58*NW72</f>
        <v>0</v>
      </c>
      <c r="NY72" s="116">
        <f t="shared" si="1046"/>
        <v>0</v>
      </c>
      <c r="NZ72" s="90">
        <f>NZ58</f>
        <v>57.88</v>
      </c>
      <c r="OA72" s="117">
        <f t="shared" si="1047"/>
        <v>0</v>
      </c>
      <c r="OB72" s="98">
        <f t="shared" si="1048"/>
        <v>0</v>
      </c>
      <c r="OC72" s="98"/>
      <c r="OD72" s="118"/>
      <c r="OE72" s="119">
        <f t="shared" si="1049"/>
        <v>0</v>
      </c>
      <c r="OF72" s="231">
        <f t="shared" si="1050"/>
        <v>0</v>
      </c>
      <c r="OG72" s="119">
        <f>OF72/OF58</f>
        <v>0</v>
      </c>
      <c r="OH72" s="98">
        <f>OH58*OG72</f>
        <v>0</v>
      </c>
      <c r="OI72" s="116">
        <f t="shared" si="1051"/>
        <v>0</v>
      </c>
      <c r="OJ72" s="90">
        <f>OJ58</f>
        <v>57.88</v>
      </c>
      <c r="OK72" s="117">
        <f t="shared" si="1052"/>
        <v>0</v>
      </c>
      <c r="OL72" s="98">
        <f t="shared" si="1053"/>
        <v>0</v>
      </c>
      <c r="OM72" s="98"/>
      <c r="ON72" s="118"/>
      <c r="OO72" s="119">
        <f t="shared" si="1054"/>
        <v>0</v>
      </c>
      <c r="OP72" s="231">
        <f t="shared" si="1055"/>
        <v>0</v>
      </c>
      <c r="OQ72" s="119">
        <f>OP72/OP58</f>
        <v>0</v>
      </c>
      <c r="OR72" s="98">
        <f>OR58*OQ72</f>
        <v>0</v>
      </c>
      <c r="OS72" s="116">
        <f t="shared" si="1056"/>
        <v>0</v>
      </c>
      <c r="OT72" s="90">
        <f>OT58</f>
        <v>57.88</v>
      </c>
      <c r="OU72" s="117">
        <f t="shared" si="1057"/>
        <v>0</v>
      </c>
      <c r="OV72" s="98">
        <f t="shared" si="1058"/>
        <v>0</v>
      </c>
      <c r="OW72" s="98"/>
      <c r="OX72" s="118"/>
      <c r="OY72" s="119">
        <f t="shared" si="1059"/>
        <v>0</v>
      </c>
      <c r="OZ72" s="231">
        <f t="shared" si="1060"/>
        <v>0</v>
      </c>
      <c r="PA72" s="119">
        <f>OZ72/OZ58</f>
        <v>0</v>
      </c>
      <c r="PB72" s="98">
        <f>PB58*PA72</f>
        <v>0</v>
      </c>
      <c r="PC72" s="116">
        <f t="shared" si="1061"/>
        <v>0</v>
      </c>
      <c r="PD72" s="90">
        <f>PD58</f>
        <v>57.88</v>
      </c>
      <c r="PE72" s="117">
        <f t="shared" si="1062"/>
        <v>0</v>
      </c>
      <c r="PF72" s="98">
        <f t="shared" si="1063"/>
        <v>0</v>
      </c>
      <c r="PG72" s="98"/>
      <c r="PH72" s="118"/>
      <c r="PI72" s="119">
        <f t="shared" si="1064"/>
        <v>0</v>
      </c>
      <c r="PJ72" s="231">
        <f t="shared" si="1065"/>
        <v>0</v>
      </c>
      <c r="PK72" s="119">
        <f>PJ72/PJ58</f>
        <v>0</v>
      </c>
      <c r="PL72" s="98">
        <f>PL58*PK72</f>
        <v>0</v>
      </c>
      <c r="PM72" s="116">
        <f t="shared" si="1066"/>
        <v>0</v>
      </c>
      <c r="PN72" s="90">
        <f>PN58</f>
        <v>57.88</v>
      </c>
      <c r="PO72" s="117">
        <f t="shared" si="1067"/>
        <v>0</v>
      </c>
      <c r="PP72" s="98">
        <f t="shared" si="1068"/>
        <v>0</v>
      </c>
      <c r="PQ72" s="98"/>
      <c r="PR72" s="118"/>
      <c r="PS72" s="119">
        <f t="shared" si="1069"/>
        <v>0</v>
      </c>
      <c r="PT72" s="231">
        <f t="shared" si="1070"/>
        <v>0</v>
      </c>
      <c r="PU72" s="119">
        <f>PT72/PT58</f>
        <v>0</v>
      </c>
      <c r="PV72" s="98">
        <f>PV58*PU72</f>
        <v>0</v>
      </c>
      <c r="PW72" s="116">
        <f t="shared" si="1071"/>
        <v>0</v>
      </c>
      <c r="PX72" s="90">
        <f>PX58</f>
        <v>57.88</v>
      </c>
      <c r="PY72" s="117">
        <f t="shared" si="1072"/>
        <v>0</v>
      </c>
      <c r="PZ72" s="98">
        <f t="shared" si="1073"/>
        <v>0</v>
      </c>
      <c r="QA72" s="98"/>
      <c r="QB72" s="118"/>
      <c r="QC72" s="119">
        <f t="shared" si="1074"/>
        <v>0</v>
      </c>
      <c r="QD72" s="231">
        <f t="shared" si="1075"/>
        <v>0</v>
      </c>
      <c r="QE72" s="119" t="e">
        <f>QD72/QD58</f>
        <v>#DIV/0!</v>
      </c>
      <c r="QF72" s="98" t="e">
        <f>QF58*QE72</f>
        <v>#DIV/0!</v>
      </c>
      <c r="QG72" s="116">
        <f t="shared" si="1076"/>
        <v>0</v>
      </c>
      <c r="QH72" s="90">
        <f>QH58</f>
        <v>0</v>
      </c>
      <c r="QI72" s="117">
        <f t="shared" si="1077"/>
        <v>0</v>
      </c>
      <c r="QJ72" s="98">
        <f t="shared" si="1078"/>
        <v>0</v>
      </c>
      <c r="QK72" s="98"/>
      <c r="QL72" s="118"/>
      <c r="QM72" s="119">
        <f t="shared" si="1079"/>
        <v>0</v>
      </c>
      <c r="QN72" s="231">
        <f t="shared" si="1080"/>
        <v>0</v>
      </c>
      <c r="QO72" s="119">
        <f>QN72/QN58</f>
        <v>0</v>
      </c>
      <c r="QP72" s="98">
        <f>QP58*QO72</f>
        <v>0</v>
      </c>
      <c r="QQ72" s="116">
        <f t="shared" si="1081"/>
        <v>0</v>
      </c>
      <c r="QR72" s="90">
        <f>QR58</f>
        <v>57.88</v>
      </c>
      <c r="QS72" s="117">
        <f t="shared" si="1082"/>
        <v>0</v>
      </c>
      <c r="QT72" s="98">
        <f t="shared" si="1083"/>
        <v>0</v>
      </c>
      <c r="QU72" s="98"/>
      <c r="QV72" s="118"/>
      <c r="QW72" s="119">
        <f t="shared" si="1084"/>
        <v>0</v>
      </c>
      <c r="QX72" s="231">
        <f t="shared" si="1085"/>
        <v>0</v>
      </c>
      <c r="QY72" s="119">
        <f>QX72/QX58</f>
        <v>0</v>
      </c>
      <c r="QZ72" s="98">
        <f>QZ58*QY72</f>
        <v>0</v>
      </c>
      <c r="RA72" s="116">
        <f t="shared" si="1086"/>
        <v>0</v>
      </c>
      <c r="RB72" s="90">
        <f>RB58</f>
        <v>57.88</v>
      </c>
      <c r="RC72" s="117">
        <f t="shared" si="1087"/>
        <v>0</v>
      </c>
      <c r="RD72" s="98">
        <f t="shared" si="1088"/>
        <v>0</v>
      </c>
      <c r="RE72" s="98"/>
      <c r="RF72" s="118"/>
      <c r="RG72" s="119">
        <f t="shared" si="1089"/>
        <v>0</v>
      </c>
      <c r="RH72" s="231">
        <f t="shared" si="1090"/>
        <v>0</v>
      </c>
      <c r="RI72" s="119">
        <f>RH72/RH58</f>
        <v>0</v>
      </c>
      <c r="RJ72" s="98">
        <f>RJ58*RI72</f>
        <v>0</v>
      </c>
      <c r="RK72" s="116">
        <f t="shared" si="1091"/>
        <v>0</v>
      </c>
      <c r="RL72" s="90">
        <f>RL58</f>
        <v>57.88</v>
      </c>
      <c r="RM72" s="117">
        <f t="shared" si="1092"/>
        <v>0</v>
      </c>
      <c r="RN72" s="98">
        <f t="shared" si="1093"/>
        <v>0</v>
      </c>
      <c r="RO72" s="98"/>
      <c r="RP72" s="118"/>
      <c r="RQ72" s="119">
        <f t="shared" si="1094"/>
        <v>0</v>
      </c>
      <c r="RR72" s="231">
        <f t="shared" si="1095"/>
        <v>42</v>
      </c>
      <c r="RS72" s="119">
        <f>RR72/RR58</f>
        <v>0.29787000000000002</v>
      </c>
      <c r="RT72" s="98">
        <f>RT58*RS72</f>
        <v>420</v>
      </c>
      <c r="RU72" s="116">
        <f t="shared" si="1096"/>
        <v>10</v>
      </c>
      <c r="RV72" s="90">
        <f>RV58</f>
        <v>57.88</v>
      </c>
      <c r="RW72" s="117">
        <f t="shared" si="1097"/>
        <v>578.79999999999995</v>
      </c>
      <c r="RX72" s="98">
        <f t="shared" si="1098"/>
        <v>24309.599999999999</v>
      </c>
      <c r="RY72" s="98"/>
      <c r="RZ72" s="118"/>
      <c r="SA72" s="119">
        <f t="shared" si="1099"/>
        <v>0.87633000000000005</v>
      </c>
      <c r="SB72" s="231">
        <f t="shared" si="1100"/>
        <v>0</v>
      </c>
      <c r="SC72" s="119">
        <f>SB72/SB58</f>
        <v>0</v>
      </c>
      <c r="SD72" s="98">
        <f>SD58*SC72</f>
        <v>0</v>
      </c>
      <c r="SE72" s="116">
        <f t="shared" si="1101"/>
        <v>0</v>
      </c>
      <c r="SF72" s="90">
        <f>SF58</f>
        <v>57.88</v>
      </c>
      <c r="SG72" s="117">
        <f t="shared" si="1102"/>
        <v>0</v>
      </c>
      <c r="SH72" s="98">
        <f t="shared" si="1103"/>
        <v>0</v>
      </c>
      <c r="SI72" s="98"/>
      <c r="SJ72" s="118"/>
      <c r="SK72" s="119">
        <f t="shared" si="1104"/>
        <v>0</v>
      </c>
      <c r="SL72" s="231">
        <f t="shared" si="1105"/>
        <v>0</v>
      </c>
      <c r="SM72" s="119">
        <f>SL72/SL58</f>
        <v>0</v>
      </c>
      <c r="SN72" s="98">
        <f>SN58*SM72</f>
        <v>0</v>
      </c>
      <c r="SO72" s="116">
        <f t="shared" si="1106"/>
        <v>0</v>
      </c>
      <c r="SP72" s="90">
        <f>SP58</f>
        <v>57.88</v>
      </c>
      <c r="SQ72" s="117">
        <f t="shared" si="1107"/>
        <v>0</v>
      </c>
      <c r="SR72" s="98">
        <f t="shared" si="1108"/>
        <v>0</v>
      </c>
      <c r="SS72" s="98"/>
      <c r="ST72" s="118"/>
      <c r="SU72" s="119">
        <f t="shared" si="1109"/>
        <v>0</v>
      </c>
      <c r="SV72" s="231">
        <f t="shared" si="1110"/>
        <v>0</v>
      </c>
      <c r="SW72" s="119">
        <f>SV72/SV58</f>
        <v>0</v>
      </c>
      <c r="SX72" s="98">
        <f>SX58*SW72</f>
        <v>0</v>
      </c>
      <c r="SY72" s="116">
        <f t="shared" si="1111"/>
        <v>0</v>
      </c>
      <c r="SZ72" s="90">
        <f>SZ58</f>
        <v>57.88</v>
      </c>
      <c r="TA72" s="117">
        <f t="shared" si="1112"/>
        <v>0</v>
      </c>
      <c r="TB72" s="98">
        <f t="shared" si="1113"/>
        <v>0</v>
      </c>
      <c r="TC72" s="98"/>
      <c r="TD72" s="118"/>
      <c r="TE72" s="119">
        <f t="shared" si="1114"/>
        <v>0</v>
      </c>
      <c r="TF72" s="231">
        <f t="shared" si="1115"/>
        <v>0</v>
      </c>
      <c r="TG72" s="119">
        <f>TF72/TF58</f>
        <v>0</v>
      </c>
      <c r="TH72" s="98">
        <f>TH58*TG72</f>
        <v>0</v>
      </c>
      <c r="TI72" s="116">
        <f t="shared" si="1116"/>
        <v>0</v>
      </c>
      <c r="TJ72" s="90">
        <f>TJ58</f>
        <v>57.88</v>
      </c>
      <c r="TK72" s="117">
        <f t="shared" si="1117"/>
        <v>0</v>
      </c>
      <c r="TL72" s="98">
        <f t="shared" si="1118"/>
        <v>0</v>
      </c>
      <c r="TM72" s="98"/>
      <c r="TN72" s="118"/>
      <c r="TO72" s="119">
        <f t="shared" si="1119"/>
        <v>0</v>
      </c>
      <c r="TP72" s="231">
        <f t="shared" si="1120"/>
        <v>0</v>
      </c>
      <c r="TQ72" s="119">
        <f>TP72/TP58</f>
        <v>0</v>
      </c>
      <c r="TR72" s="98">
        <f>TR58*TQ72</f>
        <v>0</v>
      </c>
      <c r="TS72" s="116">
        <f t="shared" si="1121"/>
        <v>0</v>
      </c>
      <c r="TT72" s="90">
        <f>TT58</f>
        <v>57.88</v>
      </c>
      <c r="TU72" s="117">
        <f t="shared" si="1122"/>
        <v>0</v>
      </c>
      <c r="TV72" s="98">
        <f t="shared" si="1123"/>
        <v>0</v>
      </c>
      <c r="TW72" s="98"/>
      <c r="TX72" s="118"/>
      <c r="TY72" s="119">
        <f t="shared" si="1124"/>
        <v>0</v>
      </c>
      <c r="TZ72" s="231">
        <f t="shared" si="1125"/>
        <v>0</v>
      </c>
      <c r="UA72" s="119">
        <f>TZ72/TZ58</f>
        <v>0</v>
      </c>
      <c r="UB72" s="98">
        <f>UB58*UA72</f>
        <v>0</v>
      </c>
      <c r="UC72" s="116">
        <f t="shared" si="1126"/>
        <v>0</v>
      </c>
      <c r="UD72" s="90">
        <f>UD58</f>
        <v>57.88</v>
      </c>
      <c r="UE72" s="117">
        <f t="shared" si="1127"/>
        <v>0</v>
      </c>
      <c r="UF72" s="98">
        <f t="shared" si="1128"/>
        <v>0</v>
      </c>
      <c r="UG72" s="98"/>
      <c r="UH72" s="118"/>
      <c r="UI72" s="119">
        <f t="shared" si="1129"/>
        <v>0</v>
      </c>
      <c r="UJ72" s="231">
        <f t="shared" si="1130"/>
        <v>0</v>
      </c>
      <c r="UK72" s="119">
        <f>UJ72/UJ58</f>
        <v>0</v>
      </c>
      <c r="UL72" s="98">
        <f>UL58*UK72</f>
        <v>0</v>
      </c>
      <c r="UM72" s="116">
        <f t="shared" si="1131"/>
        <v>0</v>
      </c>
      <c r="UN72" s="90">
        <f>UN58</f>
        <v>57.88</v>
      </c>
      <c r="UO72" s="117">
        <f t="shared" si="1132"/>
        <v>0</v>
      </c>
      <c r="UP72" s="98">
        <f t="shared" si="1133"/>
        <v>0</v>
      </c>
      <c r="UQ72" s="98"/>
      <c r="UR72" s="118"/>
      <c r="US72" s="119">
        <f t="shared" si="1134"/>
        <v>0</v>
      </c>
      <c r="UT72" s="231">
        <f t="shared" si="1135"/>
        <v>0</v>
      </c>
      <c r="UU72" s="119">
        <f>UT72/UT58</f>
        <v>0</v>
      </c>
      <c r="UV72" s="98">
        <f>UV58*UU72</f>
        <v>0</v>
      </c>
      <c r="UW72" s="116">
        <f t="shared" si="1136"/>
        <v>0</v>
      </c>
      <c r="UX72" s="90">
        <f>UX58</f>
        <v>57.88</v>
      </c>
      <c r="UY72" s="117">
        <f t="shared" si="1137"/>
        <v>0</v>
      </c>
      <c r="UZ72" s="98">
        <f t="shared" si="1138"/>
        <v>0</v>
      </c>
      <c r="VA72" s="98"/>
      <c r="VB72" s="118"/>
      <c r="VC72" s="119">
        <f t="shared" si="1139"/>
        <v>0</v>
      </c>
      <c r="VD72" s="231">
        <f t="shared" si="1140"/>
        <v>0</v>
      </c>
      <c r="VE72" s="119">
        <f>VD72/VD58</f>
        <v>0</v>
      </c>
      <c r="VF72" s="98">
        <f>VF58*VE72</f>
        <v>0</v>
      </c>
      <c r="VG72" s="116">
        <f t="shared" si="1141"/>
        <v>0</v>
      </c>
      <c r="VH72" s="90">
        <f>VH58</f>
        <v>57.88</v>
      </c>
      <c r="VI72" s="117">
        <f t="shared" si="1142"/>
        <v>0</v>
      </c>
      <c r="VJ72" s="98">
        <f t="shared" si="1143"/>
        <v>0</v>
      </c>
      <c r="VK72" s="98"/>
      <c r="VL72" s="118"/>
      <c r="VM72" s="119">
        <f t="shared" si="1144"/>
        <v>0</v>
      </c>
      <c r="VN72" s="231">
        <f t="shared" si="1145"/>
        <v>0</v>
      </c>
      <c r="VO72" s="119">
        <f>VN72/VN58</f>
        <v>0</v>
      </c>
      <c r="VP72" s="98">
        <f>VP58*VO72</f>
        <v>0</v>
      </c>
      <c r="VQ72" s="116">
        <f t="shared" si="1146"/>
        <v>0</v>
      </c>
      <c r="VR72" s="90">
        <f>VR58</f>
        <v>57.88</v>
      </c>
      <c r="VS72" s="117">
        <f t="shared" si="1147"/>
        <v>0</v>
      </c>
      <c r="VT72" s="98">
        <f t="shared" si="1148"/>
        <v>0</v>
      </c>
      <c r="VU72" s="98"/>
      <c r="VV72" s="118"/>
      <c r="VW72" s="119">
        <f t="shared" si="1149"/>
        <v>0</v>
      </c>
      <c r="VX72" s="231">
        <f t="shared" si="1150"/>
        <v>0</v>
      </c>
      <c r="VY72" s="119">
        <f>VX72/VX58</f>
        <v>0</v>
      </c>
      <c r="VZ72" s="98">
        <f>VZ58*VY72</f>
        <v>0</v>
      </c>
      <c r="WA72" s="116">
        <f t="shared" si="1151"/>
        <v>0</v>
      </c>
      <c r="WB72" s="90">
        <f>WB58</f>
        <v>57.88</v>
      </c>
      <c r="WC72" s="117">
        <f t="shared" si="1152"/>
        <v>0</v>
      </c>
      <c r="WD72" s="98">
        <f t="shared" si="1153"/>
        <v>0</v>
      </c>
      <c r="WE72" s="98"/>
      <c r="WF72" s="118"/>
      <c r="WG72" s="119">
        <f t="shared" si="1154"/>
        <v>0</v>
      </c>
      <c r="WH72" s="213">
        <f t="shared" si="1155"/>
        <v>72</v>
      </c>
      <c r="WI72" s="119">
        <f>WH72/WH58</f>
        <v>5.9199999999999999E-3</v>
      </c>
      <c r="WJ72" s="98">
        <f>WJ58*WI72</f>
        <v>821.61</v>
      </c>
      <c r="WK72" s="116">
        <f t="shared" si="1156"/>
        <v>11.411250000000001</v>
      </c>
      <c r="WL72" s="90">
        <f>WL58</f>
        <v>57.88</v>
      </c>
      <c r="WM72" s="117">
        <f t="shared" si="1157"/>
        <v>660.48315000000002</v>
      </c>
      <c r="WN72" s="98">
        <f t="shared" si="1158"/>
        <v>47554.79</v>
      </c>
      <c r="WO72" s="98"/>
      <c r="WP72" s="118"/>
    </row>
    <row r="73" spans="1:614" ht="24" x14ac:dyDescent="0.25">
      <c r="A73" s="5"/>
      <c r="B73" s="205" t="s">
        <v>1141</v>
      </c>
      <c r="C73" s="12"/>
      <c r="D73" s="12"/>
      <c r="E73" s="4" t="s">
        <v>33</v>
      </c>
      <c r="F73" s="231">
        <f t="shared" si="855"/>
        <v>0</v>
      </c>
      <c r="G73" s="119">
        <f>F73/F58</f>
        <v>0</v>
      </c>
      <c r="H73" s="98">
        <f>H58*G73</f>
        <v>0</v>
      </c>
      <c r="I73" s="116">
        <f t="shared" si="856"/>
        <v>0</v>
      </c>
      <c r="J73" s="90">
        <f>J58</f>
        <v>57.88</v>
      </c>
      <c r="K73" s="117">
        <f t="shared" si="857"/>
        <v>0</v>
      </c>
      <c r="L73" s="98">
        <f t="shared" si="858"/>
        <v>0</v>
      </c>
      <c r="M73" s="98"/>
      <c r="N73" s="118"/>
      <c r="O73" s="119" t="e">
        <f t="shared" si="859"/>
        <v>#DIV/0!</v>
      </c>
      <c r="P73" s="231">
        <f t="shared" si="860"/>
        <v>0</v>
      </c>
      <c r="Q73" s="119">
        <f>P73/P58</f>
        <v>0</v>
      </c>
      <c r="R73" s="98">
        <f>R58*Q73</f>
        <v>0</v>
      </c>
      <c r="S73" s="116">
        <f t="shared" si="861"/>
        <v>0</v>
      </c>
      <c r="T73" s="90">
        <f>T58</f>
        <v>57.88</v>
      </c>
      <c r="U73" s="117">
        <f t="shared" si="862"/>
        <v>0</v>
      </c>
      <c r="V73" s="98">
        <f t="shared" si="863"/>
        <v>0</v>
      </c>
      <c r="W73" s="98"/>
      <c r="X73" s="118"/>
      <c r="Y73" s="119" t="e">
        <f t="shared" si="864"/>
        <v>#DIV/0!</v>
      </c>
      <c r="Z73" s="231">
        <f t="shared" si="865"/>
        <v>0</v>
      </c>
      <c r="AA73" s="119">
        <f>Z73/Z58</f>
        <v>0</v>
      </c>
      <c r="AB73" s="98">
        <f>AB58*AA73</f>
        <v>0</v>
      </c>
      <c r="AC73" s="116">
        <f t="shared" si="866"/>
        <v>0</v>
      </c>
      <c r="AD73" s="90">
        <f>AD58</f>
        <v>57.88</v>
      </c>
      <c r="AE73" s="117">
        <f t="shared" si="867"/>
        <v>0</v>
      </c>
      <c r="AF73" s="98">
        <f t="shared" si="868"/>
        <v>0</v>
      </c>
      <c r="AG73" s="98"/>
      <c r="AH73" s="118"/>
      <c r="AI73" s="119" t="e">
        <f t="shared" si="869"/>
        <v>#DIV/0!</v>
      </c>
      <c r="AJ73" s="231">
        <f t="shared" si="870"/>
        <v>0</v>
      </c>
      <c r="AK73" s="119">
        <f>AJ73/AJ58</f>
        <v>0</v>
      </c>
      <c r="AL73" s="98">
        <f>AL58*AK73</f>
        <v>0</v>
      </c>
      <c r="AM73" s="116">
        <f t="shared" si="871"/>
        <v>0</v>
      </c>
      <c r="AN73" s="90">
        <f>AN58</f>
        <v>57.88</v>
      </c>
      <c r="AO73" s="117">
        <f t="shared" si="872"/>
        <v>0</v>
      </c>
      <c r="AP73" s="98">
        <f t="shared" si="873"/>
        <v>0</v>
      </c>
      <c r="AQ73" s="98"/>
      <c r="AR73" s="118"/>
      <c r="AS73" s="119" t="e">
        <f t="shared" si="874"/>
        <v>#DIV/0!</v>
      </c>
      <c r="AT73" s="231">
        <f t="shared" si="875"/>
        <v>0</v>
      </c>
      <c r="AU73" s="119">
        <f>AT73/AT58</f>
        <v>0</v>
      </c>
      <c r="AV73" s="98">
        <f>AV58*AU73</f>
        <v>0</v>
      </c>
      <c r="AW73" s="116">
        <f t="shared" si="876"/>
        <v>0</v>
      </c>
      <c r="AX73" s="90">
        <f>AX58</f>
        <v>57.88</v>
      </c>
      <c r="AY73" s="117">
        <f t="shared" si="877"/>
        <v>0</v>
      </c>
      <c r="AZ73" s="98">
        <f t="shared" si="878"/>
        <v>0</v>
      </c>
      <c r="BA73" s="98"/>
      <c r="BB73" s="118"/>
      <c r="BC73" s="119" t="e">
        <f t="shared" si="879"/>
        <v>#DIV/0!</v>
      </c>
      <c r="BD73" s="231">
        <f t="shared" si="880"/>
        <v>0</v>
      </c>
      <c r="BE73" s="119" t="e">
        <f>BD73/BD58</f>
        <v>#DIV/0!</v>
      </c>
      <c r="BF73" s="98" t="e">
        <f>BF58*BE73</f>
        <v>#DIV/0!</v>
      </c>
      <c r="BG73" s="116">
        <f t="shared" si="881"/>
        <v>0</v>
      </c>
      <c r="BH73" s="90">
        <f>BH58</f>
        <v>0</v>
      </c>
      <c r="BI73" s="117">
        <f t="shared" si="882"/>
        <v>0</v>
      </c>
      <c r="BJ73" s="98">
        <f t="shared" si="883"/>
        <v>0</v>
      </c>
      <c r="BK73" s="98"/>
      <c r="BL73" s="118"/>
      <c r="BM73" s="119" t="e">
        <f t="shared" si="884"/>
        <v>#DIV/0!</v>
      </c>
      <c r="BN73" s="231">
        <f t="shared" si="885"/>
        <v>0</v>
      </c>
      <c r="BO73" s="119">
        <f>BN73/BN58</f>
        <v>0</v>
      </c>
      <c r="BP73" s="98">
        <f>BP58*BO73</f>
        <v>0</v>
      </c>
      <c r="BQ73" s="116">
        <f t="shared" si="886"/>
        <v>0</v>
      </c>
      <c r="BR73" s="90">
        <f>BR58</f>
        <v>57.88</v>
      </c>
      <c r="BS73" s="117">
        <f t="shared" si="887"/>
        <v>0</v>
      </c>
      <c r="BT73" s="98">
        <f t="shared" si="888"/>
        <v>0</v>
      </c>
      <c r="BU73" s="98"/>
      <c r="BV73" s="118"/>
      <c r="BW73" s="119" t="e">
        <f t="shared" si="889"/>
        <v>#DIV/0!</v>
      </c>
      <c r="BX73" s="231">
        <f t="shared" si="890"/>
        <v>0</v>
      </c>
      <c r="BY73" s="119" t="e">
        <f>BX73/BX58</f>
        <v>#DIV/0!</v>
      </c>
      <c r="BZ73" s="98" t="e">
        <f>BZ58*BY73</f>
        <v>#DIV/0!</v>
      </c>
      <c r="CA73" s="116">
        <f t="shared" si="891"/>
        <v>0</v>
      </c>
      <c r="CB73" s="90">
        <f>CB58</f>
        <v>0</v>
      </c>
      <c r="CC73" s="117">
        <f t="shared" si="892"/>
        <v>0</v>
      </c>
      <c r="CD73" s="98">
        <f t="shared" si="893"/>
        <v>0</v>
      </c>
      <c r="CE73" s="98"/>
      <c r="CF73" s="118"/>
      <c r="CG73" s="119" t="e">
        <f t="shared" si="894"/>
        <v>#DIV/0!</v>
      </c>
      <c r="CH73" s="231">
        <f t="shared" si="895"/>
        <v>0</v>
      </c>
      <c r="CI73" s="119">
        <f>CH73/CH58</f>
        <v>0</v>
      </c>
      <c r="CJ73" s="98">
        <f>CJ58*CI73</f>
        <v>0</v>
      </c>
      <c r="CK73" s="116">
        <f t="shared" si="896"/>
        <v>0</v>
      </c>
      <c r="CL73" s="90">
        <f>CL58</f>
        <v>57.88</v>
      </c>
      <c r="CM73" s="117">
        <f t="shared" si="897"/>
        <v>0</v>
      </c>
      <c r="CN73" s="98">
        <f t="shared" si="898"/>
        <v>0</v>
      </c>
      <c r="CO73" s="98"/>
      <c r="CP73" s="118"/>
      <c r="CQ73" s="119" t="e">
        <f t="shared" si="899"/>
        <v>#DIV/0!</v>
      </c>
      <c r="CR73" s="231">
        <f t="shared" si="900"/>
        <v>0</v>
      </c>
      <c r="CS73" s="119" t="e">
        <f>CR73/CR58</f>
        <v>#DIV/0!</v>
      </c>
      <c r="CT73" s="98" t="e">
        <f>CT58*CS73</f>
        <v>#DIV/0!</v>
      </c>
      <c r="CU73" s="116">
        <f t="shared" si="901"/>
        <v>0</v>
      </c>
      <c r="CV73" s="90">
        <f>CV58</f>
        <v>0</v>
      </c>
      <c r="CW73" s="117">
        <f t="shared" si="902"/>
        <v>0</v>
      </c>
      <c r="CX73" s="98">
        <f t="shared" si="903"/>
        <v>0</v>
      </c>
      <c r="CY73" s="98"/>
      <c r="CZ73" s="118"/>
      <c r="DA73" s="119" t="e">
        <f t="shared" si="904"/>
        <v>#DIV/0!</v>
      </c>
      <c r="DB73" s="231">
        <f t="shared" si="905"/>
        <v>0</v>
      </c>
      <c r="DC73" s="119">
        <f>DB73/DB58</f>
        <v>0</v>
      </c>
      <c r="DD73" s="98">
        <f>DD58*DC73</f>
        <v>0</v>
      </c>
      <c r="DE73" s="116">
        <f t="shared" si="906"/>
        <v>0</v>
      </c>
      <c r="DF73" s="90">
        <f>DF58</f>
        <v>57.88</v>
      </c>
      <c r="DG73" s="117">
        <f t="shared" si="907"/>
        <v>0</v>
      </c>
      <c r="DH73" s="98">
        <f t="shared" si="908"/>
        <v>0</v>
      </c>
      <c r="DI73" s="98"/>
      <c r="DJ73" s="118"/>
      <c r="DK73" s="119" t="e">
        <f t="shared" si="909"/>
        <v>#DIV/0!</v>
      </c>
      <c r="DL73" s="231">
        <f t="shared" si="910"/>
        <v>0</v>
      </c>
      <c r="DM73" s="119">
        <f>DL73/DL58</f>
        <v>0</v>
      </c>
      <c r="DN73" s="98">
        <f>DN58*DM73</f>
        <v>0</v>
      </c>
      <c r="DO73" s="116">
        <f t="shared" si="911"/>
        <v>0</v>
      </c>
      <c r="DP73" s="90">
        <f>DP58</f>
        <v>57.88</v>
      </c>
      <c r="DQ73" s="117">
        <f t="shared" si="912"/>
        <v>0</v>
      </c>
      <c r="DR73" s="98">
        <f t="shared" si="913"/>
        <v>0</v>
      </c>
      <c r="DS73" s="98"/>
      <c r="DT73" s="118"/>
      <c r="DU73" s="119" t="e">
        <f t="shared" si="914"/>
        <v>#DIV/0!</v>
      </c>
      <c r="DV73" s="231">
        <f t="shared" si="915"/>
        <v>0</v>
      </c>
      <c r="DW73" s="119">
        <f>DV73/DV58</f>
        <v>0</v>
      </c>
      <c r="DX73" s="98">
        <f>DX58*DW73</f>
        <v>0</v>
      </c>
      <c r="DY73" s="116">
        <f t="shared" si="916"/>
        <v>0</v>
      </c>
      <c r="DZ73" s="90">
        <f>DZ58</f>
        <v>57.88</v>
      </c>
      <c r="EA73" s="117">
        <f t="shared" si="917"/>
        <v>0</v>
      </c>
      <c r="EB73" s="98">
        <f t="shared" si="918"/>
        <v>0</v>
      </c>
      <c r="EC73" s="98"/>
      <c r="ED73" s="118"/>
      <c r="EE73" s="119" t="e">
        <f t="shared" si="919"/>
        <v>#DIV/0!</v>
      </c>
      <c r="EF73" s="231">
        <f t="shared" si="920"/>
        <v>0</v>
      </c>
      <c r="EG73" s="119">
        <f>EF73/EF58</f>
        <v>0</v>
      </c>
      <c r="EH73" s="98">
        <f>EH58*EG73</f>
        <v>0</v>
      </c>
      <c r="EI73" s="116">
        <f t="shared" si="921"/>
        <v>0</v>
      </c>
      <c r="EJ73" s="90">
        <f>EJ58</f>
        <v>57.88</v>
      </c>
      <c r="EK73" s="117">
        <f t="shared" si="922"/>
        <v>0</v>
      </c>
      <c r="EL73" s="98">
        <f t="shared" si="923"/>
        <v>0</v>
      </c>
      <c r="EM73" s="98"/>
      <c r="EN73" s="118"/>
      <c r="EO73" s="119" t="e">
        <f t="shared" si="924"/>
        <v>#DIV/0!</v>
      </c>
      <c r="EP73" s="231">
        <f t="shared" si="925"/>
        <v>0</v>
      </c>
      <c r="EQ73" s="119">
        <f>EP73/EP58</f>
        <v>0</v>
      </c>
      <c r="ER73" s="98">
        <f>ER58*EQ73</f>
        <v>0</v>
      </c>
      <c r="ES73" s="116">
        <f t="shared" si="926"/>
        <v>0</v>
      </c>
      <c r="ET73" s="90">
        <f>ET58</f>
        <v>57.88</v>
      </c>
      <c r="EU73" s="117">
        <f t="shared" si="927"/>
        <v>0</v>
      </c>
      <c r="EV73" s="98">
        <f t="shared" si="928"/>
        <v>0</v>
      </c>
      <c r="EW73" s="98"/>
      <c r="EX73" s="118"/>
      <c r="EY73" s="119" t="e">
        <f t="shared" si="929"/>
        <v>#DIV/0!</v>
      </c>
      <c r="EZ73" s="231">
        <f t="shared" si="930"/>
        <v>0</v>
      </c>
      <c r="FA73" s="119">
        <f>EZ73/EZ58</f>
        <v>0</v>
      </c>
      <c r="FB73" s="98">
        <f>FB58*FA73</f>
        <v>0</v>
      </c>
      <c r="FC73" s="116">
        <f t="shared" si="931"/>
        <v>0</v>
      </c>
      <c r="FD73" s="90">
        <f>FD58</f>
        <v>57.88</v>
      </c>
      <c r="FE73" s="117">
        <f t="shared" si="932"/>
        <v>0</v>
      </c>
      <c r="FF73" s="98">
        <f t="shared" si="933"/>
        <v>0</v>
      </c>
      <c r="FG73" s="98"/>
      <c r="FH73" s="118"/>
      <c r="FI73" s="119" t="e">
        <f t="shared" si="934"/>
        <v>#DIV/0!</v>
      </c>
      <c r="FJ73" s="231">
        <f t="shared" si="935"/>
        <v>0</v>
      </c>
      <c r="FK73" s="119">
        <f>FJ73/FJ58</f>
        <v>0</v>
      </c>
      <c r="FL73" s="98">
        <f>FL58*FK73</f>
        <v>0</v>
      </c>
      <c r="FM73" s="116">
        <f t="shared" si="936"/>
        <v>0</v>
      </c>
      <c r="FN73" s="90">
        <f>FN58</f>
        <v>57.88</v>
      </c>
      <c r="FO73" s="117">
        <f t="shared" si="937"/>
        <v>0</v>
      </c>
      <c r="FP73" s="98">
        <f t="shared" si="938"/>
        <v>0</v>
      </c>
      <c r="FQ73" s="98"/>
      <c r="FR73" s="118"/>
      <c r="FS73" s="119" t="e">
        <f t="shared" si="939"/>
        <v>#DIV/0!</v>
      </c>
      <c r="FT73" s="231">
        <f t="shared" si="940"/>
        <v>0</v>
      </c>
      <c r="FU73" s="119">
        <f>FT73/FT58</f>
        <v>0</v>
      </c>
      <c r="FV73" s="98">
        <f>FV58*FU73</f>
        <v>0</v>
      </c>
      <c r="FW73" s="116">
        <f t="shared" si="941"/>
        <v>0</v>
      </c>
      <c r="FX73" s="90">
        <f>FX58</f>
        <v>57.88</v>
      </c>
      <c r="FY73" s="117">
        <f t="shared" si="942"/>
        <v>0</v>
      </c>
      <c r="FZ73" s="98">
        <f t="shared" si="943"/>
        <v>0</v>
      </c>
      <c r="GA73" s="98"/>
      <c r="GB73" s="118"/>
      <c r="GC73" s="119" t="e">
        <f t="shared" si="944"/>
        <v>#DIV/0!</v>
      </c>
      <c r="GD73" s="231">
        <f t="shared" si="945"/>
        <v>0</v>
      </c>
      <c r="GE73" s="119">
        <f>GD73/GD58</f>
        <v>0</v>
      </c>
      <c r="GF73" s="98">
        <f>GF58*GE73</f>
        <v>0</v>
      </c>
      <c r="GG73" s="116">
        <f t="shared" si="946"/>
        <v>0</v>
      </c>
      <c r="GH73" s="90">
        <f>GH58</f>
        <v>57.88</v>
      </c>
      <c r="GI73" s="117">
        <f t="shared" si="947"/>
        <v>0</v>
      </c>
      <c r="GJ73" s="98">
        <f t="shared" si="948"/>
        <v>0</v>
      </c>
      <c r="GK73" s="98"/>
      <c r="GL73" s="118"/>
      <c r="GM73" s="119" t="e">
        <f t="shared" si="949"/>
        <v>#DIV/0!</v>
      </c>
      <c r="GN73" s="231">
        <f t="shared" si="950"/>
        <v>0</v>
      </c>
      <c r="GO73" s="119">
        <f>GN73/GN58</f>
        <v>0</v>
      </c>
      <c r="GP73" s="98">
        <f>GP58*GO73</f>
        <v>0</v>
      </c>
      <c r="GQ73" s="116">
        <f t="shared" si="951"/>
        <v>0</v>
      </c>
      <c r="GR73" s="90">
        <f>GR58</f>
        <v>57.88</v>
      </c>
      <c r="GS73" s="117">
        <f t="shared" si="952"/>
        <v>0</v>
      </c>
      <c r="GT73" s="98">
        <f t="shared" si="953"/>
        <v>0</v>
      </c>
      <c r="GU73" s="98"/>
      <c r="GV73" s="118"/>
      <c r="GW73" s="119" t="e">
        <f t="shared" si="954"/>
        <v>#DIV/0!</v>
      </c>
      <c r="GX73" s="231">
        <f t="shared" si="955"/>
        <v>0</v>
      </c>
      <c r="GY73" s="119">
        <f>GX73/GX58</f>
        <v>0</v>
      </c>
      <c r="GZ73" s="98">
        <f>GZ58*GY73</f>
        <v>0</v>
      </c>
      <c r="HA73" s="116">
        <f t="shared" si="956"/>
        <v>0</v>
      </c>
      <c r="HB73" s="90">
        <f>HB58</f>
        <v>57.88</v>
      </c>
      <c r="HC73" s="117">
        <f t="shared" si="957"/>
        <v>0</v>
      </c>
      <c r="HD73" s="98">
        <f t="shared" si="958"/>
        <v>0</v>
      </c>
      <c r="HE73" s="98"/>
      <c r="HF73" s="118"/>
      <c r="HG73" s="119" t="e">
        <f t="shared" si="959"/>
        <v>#DIV/0!</v>
      </c>
      <c r="HH73" s="231">
        <f t="shared" si="960"/>
        <v>0</v>
      </c>
      <c r="HI73" s="119">
        <f>HH73/HH58</f>
        <v>0</v>
      </c>
      <c r="HJ73" s="98">
        <f>HJ58*HI73</f>
        <v>0</v>
      </c>
      <c r="HK73" s="116">
        <f t="shared" si="961"/>
        <v>0</v>
      </c>
      <c r="HL73" s="90">
        <f>HL58</f>
        <v>57.88</v>
      </c>
      <c r="HM73" s="117">
        <f t="shared" si="962"/>
        <v>0</v>
      </c>
      <c r="HN73" s="98">
        <f t="shared" si="963"/>
        <v>0</v>
      </c>
      <c r="HO73" s="98"/>
      <c r="HP73" s="118"/>
      <c r="HQ73" s="119" t="e">
        <f t="shared" si="964"/>
        <v>#DIV/0!</v>
      </c>
      <c r="HR73" s="231">
        <f t="shared" si="965"/>
        <v>0</v>
      </c>
      <c r="HS73" s="119">
        <f>HR73/HR58</f>
        <v>0</v>
      </c>
      <c r="HT73" s="98">
        <f>HT58*HS73</f>
        <v>0</v>
      </c>
      <c r="HU73" s="116">
        <f t="shared" si="966"/>
        <v>0</v>
      </c>
      <c r="HV73" s="90">
        <f>HV58</f>
        <v>57.88</v>
      </c>
      <c r="HW73" s="117">
        <f t="shared" si="967"/>
        <v>0</v>
      </c>
      <c r="HX73" s="98">
        <f t="shared" si="968"/>
        <v>0</v>
      </c>
      <c r="HY73" s="98"/>
      <c r="HZ73" s="118"/>
      <c r="IA73" s="119" t="e">
        <f t="shared" si="969"/>
        <v>#DIV/0!</v>
      </c>
      <c r="IB73" s="231">
        <f t="shared" si="970"/>
        <v>0</v>
      </c>
      <c r="IC73" s="119">
        <f>IB73/IB58</f>
        <v>0</v>
      </c>
      <c r="ID73" s="98">
        <f>ID58*IC73</f>
        <v>0</v>
      </c>
      <c r="IE73" s="116">
        <f t="shared" si="971"/>
        <v>0</v>
      </c>
      <c r="IF73" s="90">
        <f>IF58</f>
        <v>57.88</v>
      </c>
      <c r="IG73" s="117">
        <f t="shared" si="972"/>
        <v>0</v>
      </c>
      <c r="IH73" s="98">
        <f t="shared" si="973"/>
        <v>0</v>
      </c>
      <c r="II73" s="98"/>
      <c r="IJ73" s="118"/>
      <c r="IK73" s="119" t="e">
        <f t="shared" si="974"/>
        <v>#DIV/0!</v>
      </c>
      <c r="IL73" s="231">
        <f t="shared" si="975"/>
        <v>0</v>
      </c>
      <c r="IM73" s="119">
        <f>IL73/IL58</f>
        <v>0</v>
      </c>
      <c r="IN73" s="98">
        <f>IN58*IM73</f>
        <v>0</v>
      </c>
      <c r="IO73" s="116">
        <f t="shared" si="976"/>
        <v>0</v>
      </c>
      <c r="IP73" s="90">
        <f>IP58</f>
        <v>57.88</v>
      </c>
      <c r="IQ73" s="117">
        <f t="shared" si="977"/>
        <v>0</v>
      </c>
      <c r="IR73" s="98">
        <f t="shared" si="978"/>
        <v>0</v>
      </c>
      <c r="IS73" s="98"/>
      <c r="IT73" s="118"/>
      <c r="IU73" s="119" t="e">
        <f t="shared" si="979"/>
        <v>#DIV/0!</v>
      </c>
      <c r="IV73" s="231">
        <f t="shared" si="980"/>
        <v>0</v>
      </c>
      <c r="IW73" s="119">
        <f>IV73/IV58</f>
        <v>0</v>
      </c>
      <c r="IX73" s="98">
        <f>IX58*IW73</f>
        <v>0</v>
      </c>
      <c r="IY73" s="116">
        <f t="shared" si="981"/>
        <v>0</v>
      </c>
      <c r="IZ73" s="90">
        <f>IZ58</f>
        <v>57.88</v>
      </c>
      <c r="JA73" s="117">
        <f t="shared" si="982"/>
        <v>0</v>
      </c>
      <c r="JB73" s="98">
        <f t="shared" si="983"/>
        <v>0</v>
      </c>
      <c r="JC73" s="98"/>
      <c r="JD73" s="118"/>
      <c r="JE73" s="119" t="e">
        <f t="shared" si="984"/>
        <v>#DIV/0!</v>
      </c>
      <c r="JF73" s="231">
        <f t="shared" si="985"/>
        <v>0</v>
      </c>
      <c r="JG73" s="119">
        <f>JF73/JF58</f>
        <v>0</v>
      </c>
      <c r="JH73" s="98">
        <f>JH58*JG73</f>
        <v>0</v>
      </c>
      <c r="JI73" s="116">
        <f t="shared" si="986"/>
        <v>0</v>
      </c>
      <c r="JJ73" s="90">
        <f>JJ58</f>
        <v>57.88</v>
      </c>
      <c r="JK73" s="117">
        <f t="shared" si="987"/>
        <v>0</v>
      </c>
      <c r="JL73" s="98">
        <f t="shared" si="988"/>
        <v>0</v>
      </c>
      <c r="JM73" s="98"/>
      <c r="JN73" s="118"/>
      <c r="JO73" s="119" t="e">
        <f t="shared" si="989"/>
        <v>#DIV/0!</v>
      </c>
      <c r="JP73" s="231">
        <f t="shared" si="990"/>
        <v>0</v>
      </c>
      <c r="JQ73" s="119">
        <f>JP73/JP58</f>
        <v>0</v>
      </c>
      <c r="JR73" s="98">
        <f>JR58*JQ73</f>
        <v>0</v>
      </c>
      <c r="JS73" s="116">
        <f t="shared" si="991"/>
        <v>0</v>
      </c>
      <c r="JT73" s="90">
        <f>JT58</f>
        <v>57.88</v>
      </c>
      <c r="JU73" s="117">
        <f t="shared" si="992"/>
        <v>0</v>
      </c>
      <c r="JV73" s="98">
        <f t="shared" si="993"/>
        <v>0</v>
      </c>
      <c r="JW73" s="98"/>
      <c r="JX73" s="118"/>
      <c r="JY73" s="119" t="e">
        <f t="shared" si="994"/>
        <v>#DIV/0!</v>
      </c>
      <c r="JZ73" s="231">
        <f t="shared" si="995"/>
        <v>0</v>
      </c>
      <c r="KA73" s="119" t="e">
        <f>JZ73/JZ58</f>
        <v>#DIV/0!</v>
      </c>
      <c r="KB73" s="98" t="e">
        <f>KB58*KA73</f>
        <v>#DIV/0!</v>
      </c>
      <c r="KC73" s="116">
        <f t="shared" si="996"/>
        <v>0</v>
      </c>
      <c r="KD73" s="90">
        <f>KD58</f>
        <v>0</v>
      </c>
      <c r="KE73" s="117">
        <f t="shared" si="997"/>
        <v>0</v>
      </c>
      <c r="KF73" s="98">
        <f t="shared" si="998"/>
        <v>0</v>
      </c>
      <c r="KG73" s="98"/>
      <c r="KH73" s="118"/>
      <c r="KI73" s="119" t="e">
        <f t="shared" si="999"/>
        <v>#DIV/0!</v>
      </c>
      <c r="KJ73" s="231">
        <f t="shared" si="1000"/>
        <v>0</v>
      </c>
      <c r="KK73" s="119">
        <f>KJ73/KJ58</f>
        <v>0</v>
      </c>
      <c r="KL73" s="98">
        <f>KL58*KK73</f>
        <v>0</v>
      </c>
      <c r="KM73" s="116">
        <f t="shared" si="1001"/>
        <v>0</v>
      </c>
      <c r="KN73" s="90">
        <f>KN58</f>
        <v>57.88</v>
      </c>
      <c r="KO73" s="117">
        <f t="shared" si="1002"/>
        <v>0</v>
      </c>
      <c r="KP73" s="98">
        <f t="shared" si="1003"/>
        <v>0</v>
      </c>
      <c r="KQ73" s="98"/>
      <c r="KR73" s="118"/>
      <c r="KS73" s="119" t="e">
        <f t="shared" si="1004"/>
        <v>#DIV/0!</v>
      </c>
      <c r="KT73" s="231">
        <f t="shared" si="1005"/>
        <v>0</v>
      </c>
      <c r="KU73" s="119">
        <f>KT73/KT58</f>
        <v>0</v>
      </c>
      <c r="KV73" s="98">
        <f>KV58*KU73</f>
        <v>0</v>
      </c>
      <c r="KW73" s="116">
        <f t="shared" si="1006"/>
        <v>0</v>
      </c>
      <c r="KX73" s="90">
        <f>KX58</f>
        <v>57.88</v>
      </c>
      <c r="KY73" s="117">
        <f t="shared" si="1007"/>
        <v>0</v>
      </c>
      <c r="KZ73" s="98">
        <f t="shared" si="1008"/>
        <v>0</v>
      </c>
      <c r="LA73" s="98"/>
      <c r="LB73" s="118"/>
      <c r="LC73" s="119" t="e">
        <f t="shared" si="1009"/>
        <v>#DIV/0!</v>
      </c>
      <c r="LD73" s="231">
        <f t="shared" si="1010"/>
        <v>0</v>
      </c>
      <c r="LE73" s="119">
        <f>LD73/LD58</f>
        <v>0</v>
      </c>
      <c r="LF73" s="98">
        <f>LF58*LE73</f>
        <v>0</v>
      </c>
      <c r="LG73" s="116">
        <f t="shared" si="1011"/>
        <v>0</v>
      </c>
      <c r="LH73" s="90">
        <f>LH58</f>
        <v>57.88</v>
      </c>
      <c r="LI73" s="117">
        <f t="shared" si="1012"/>
        <v>0</v>
      </c>
      <c r="LJ73" s="98">
        <f t="shared" si="1013"/>
        <v>0</v>
      </c>
      <c r="LK73" s="98"/>
      <c r="LL73" s="118"/>
      <c r="LM73" s="119" t="e">
        <f t="shared" si="1014"/>
        <v>#DIV/0!</v>
      </c>
      <c r="LN73" s="231">
        <f t="shared" si="1015"/>
        <v>0</v>
      </c>
      <c r="LO73" s="119">
        <f>LN73/LN58</f>
        <v>0</v>
      </c>
      <c r="LP73" s="98">
        <f>LP58*LO73</f>
        <v>0</v>
      </c>
      <c r="LQ73" s="116">
        <f t="shared" si="1016"/>
        <v>0</v>
      </c>
      <c r="LR73" s="90">
        <f>LR58</f>
        <v>57.88</v>
      </c>
      <c r="LS73" s="117">
        <f t="shared" si="1017"/>
        <v>0</v>
      </c>
      <c r="LT73" s="98">
        <f t="shared" si="1018"/>
        <v>0</v>
      </c>
      <c r="LU73" s="98"/>
      <c r="LV73" s="118"/>
      <c r="LW73" s="119" t="e">
        <f t="shared" si="1019"/>
        <v>#DIV/0!</v>
      </c>
      <c r="LX73" s="231">
        <f t="shared" si="1020"/>
        <v>0</v>
      </c>
      <c r="LY73" s="119">
        <f>LX73/LX58</f>
        <v>0</v>
      </c>
      <c r="LZ73" s="98">
        <f>LZ58*LY73</f>
        <v>0</v>
      </c>
      <c r="MA73" s="116">
        <f t="shared" si="1021"/>
        <v>0</v>
      </c>
      <c r="MB73" s="90">
        <f>MB58</f>
        <v>57.88</v>
      </c>
      <c r="MC73" s="117">
        <f t="shared" si="1022"/>
        <v>0</v>
      </c>
      <c r="MD73" s="98">
        <f t="shared" si="1023"/>
        <v>0</v>
      </c>
      <c r="ME73" s="98"/>
      <c r="MF73" s="118"/>
      <c r="MG73" s="119" t="e">
        <f t="shared" si="1024"/>
        <v>#DIV/0!</v>
      </c>
      <c r="MH73" s="231">
        <f t="shared" si="1025"/>
        <v>0</v>
      </c>
      <c r="MI73" s="119">
        <f>MH73/MH58</f>
        <v>0</v>
      </c>
      <c r="MJ73" s="98">
        <f>MJ58*MI73</f>
        <v>0</v>
      </c>
      <c r="MK73" s="116">
        <f t="shared" si="1026"/>
        <v>0</v>
      </c>
      <c r="ML73" s="90">
        <f>ML58</f>
        <v>57.88</v>
      </c>
      <c r="MM73" s="117">
        <f t="shared" si="1027"/>
        <v>0</v>
      </c>
      <c r="MN73" s="98">
        <f t="shared" si="1028"/>
        <v>0</v>
      </c>
      <c r="MO73" s="98"/>
      <c r="MP73" s="118"/>
      <c r="MQ73" s="119" t="e">
        <f t="shared" si="1029"/>
        <v>#DIV/0!</v>
      </c>
      <c r="MR73" s="231">
        <f t="shared" si="1030"/>
        <v>0</v>
      </c>
      <c r="MS73" s="119">
        <f>MR73/MR58</f>
        <v>0</v>
      </c>
      <c r="MT73" s="98">
        <f>MT58*MS73</f>
        <v>0</v>
      </c>
      <c r="MU73" s="116">
        <f t="shared" si="1031"/>
        <v>0</v>
      </c>
      <c r="MV73" s="90">
        <f>MV58</f>
        <v>57.88</v>
      </c>
      <c r="MW73" s="117">
        <f t="shared" si="1032"/>
        <v>0</v>
      </c>
      <c r="MX73" s="98">
        <f t="shared" si="1033"/>
        <v>0</v>
      </c>
      <c r="MY73" s="98"/>
      <c r="MZ73" s="118"/>
      <c r="NA73" s="119" t="e">
        <f t="shared" si="1034"/>
        <v>#DIV/0!</v>
      </c>
      <c r="NB73" s="231">
        <f t="shared" si="1035"/>
        <v>0</v>
      </c>
      <c r="NC73" s="119">
        <f>NB73/NB58</f>
        <v>0</v>
      </c>
      <c r="ND73" s="98">
        <f>ND58*NC73</f>
        <v>0</v>
      </c>
      <c r="NE73" s="116">
        <f t="shared" si="1036"/>
        <v>0</v>
      </c>
      <c r="NF73" s="90">
        <f>NF58</f>
        <v>57.88</v>
      </c>
      <c r="NG73" s="117">
        <f t="shared" si="1037"/>
        <v>0</v>
      </c>
      <c r="NH73" s="98">
        <f t="shared" si="1038"/>
        <v>0</v>
      </c>
      <c r="NI73" s="98"/>
      <c r="NJ73" s="118"/>
      <c r="NK73" s="119" t="e">
        <f t="shared" si="1039"/>
        <v>#DIV/0!</v>
      </c>
      <c r="NL73" s="231">
        <f t="shared" si="1040"/>
        <v>0</v>
      </c>
      <c r="NM73" s="119">
        <f>NL73/NL58</f>
        <v>0</v>
      </c>
      <c r="NN73" s="98">
        <f>NN58*NM73</f>
        <v>0</v>
      </c>
      <c r="NO73" s="116">
        <f t="shared" si="1041"/>
        <v>0</v>
      </c>
      <c r="NP73" s="90">
        <f>NP58</f>
        <v>57.88</v>
      </c>
      <c r="NQ73" s="117">
        <f t="shared" si="1042"/>
        <v>0</v>
      </c>
      <c r="NR73" s="98">
        <f t="shared" si="1043"/>
        <v>0</v>
      </c>
      <c r="NS73" s="98"/>
      <c r="NT73" s="118"/>
      <c r="NU73" s="119" t="e">
        <f t="shared" si="1044"/>
        <v>#DIV/0!</v>
      </c>
      <c r="NV73" s="231">
        <f t="shared" si="1045"/>
        <v>0</v>
      </c>
      <c r="NW73" s="119">
        <f>NV73/NV58</f>
        <v>0</v>
      </c>
      <c r="NX73" s="98">
        <f>NX58*NW73</f>
        <v>0</v>
      </c>
      <c r="NY73" s="116">
        <f t="shared" si="1046"/>
        <v>0</v>
      </c>
      <c r="NZ73" s="90">
        <f>NZ58</f>
        <v>57.88</v>
      </c>
      <c r="OA73" s="117">
        <f t="shared" si="1047"/>
        <v>0</v>
      </c>
      <c r="OB73" s="98">
        <f t="shared" si="1048"/>
        <v>0</v>
      </c>
      <c r="OC73" s="98"/>
      <c r="OD73" s="118"/>
      <c r="OE73" s="119" t="e">
        <f t="shared" si="1049"/>
        <v>#DIV/0!</v>
      </c>
      <c r="OF73" s="231">
        <f t="shared" si="1050"/>
        <v>0</v>
      </c>
      <c r="OG73" s="119">
        <f>OF73/OF58</f>
        <v>0</v>
      </c>
      <c r="OH73" s="98">
        <f>OH58*OG73</f>
        <v>0</v>
      </c>
      <c r="OI73" s="116">
        <f t="shared" si="1051"/>
        <v>0</v>
      </c>
      <c r="OJ73" s="90">
        <f>OJ58</f>
        <v>57.88</v>
      </c>
      <c r="OK73" s="117">
        <f t="shared" si="1052"/>
        <v>0</v>
      </c>
      <c r="OL73" s="98">
        <f t="shared" si="1053"/>
        <v>0</v>
      </c>
      <c r="OM73" s="98"/>
      <c r="ON73" s="118"/>
      <c r="OO73" s="119" t="e">
        <f t="shared" si="1054"/>
        <v>#DIV/0!</v>
      </c>
      <c r="OP73" s="231">
        <f t="shared" si="1055"/>
        <v>0</v>
      </c>
      <c r="OQ73" s="119">
        <f>OP73/OP58</f>
        <v>0</v>
      </c>
      <c r="OR73" s="98">
        <f>OR58*OQ73</f>
        <v>0</v>
      </c>
      <c r="OS73" s="116">
        <f t="shared" si="1056"/>
        <v>0</v>
      </c>
      <c r="OT73" s="90">
        <f>OT58</f>
        <v>57.88</v>
      </c>
      <c r="OU73" s="117">
        <f t="shared" si="1057"/>
        <v>0</v>
      </c>
      <c r="OV73" s="98">
        <f t="shared" si="1058"/>
        <v>0</v>
      </c>
      <c r="OW73" s="98"/>
      <c r="OX73" s="118"/>
      <c r="OY73" s="119" t="e">
        <f t="shared" si="1059"/>
        <v>#DIV/0!</v>
      </c>
      <c r="OZ73" s="231">
        <f t="shared" si="1060"/>
        <v>0</v>
      </c>
      <c r="PA73" s="119">
        <f>OZ73/OZ58</f>
        <v>0</v>
      </c>
      <c r="PB73" s="98">
        <f>PB58*PA73</f>
        <v>0</v>
      </c>
      <c r="PC73" s="116">
        <f t="shared" si="1061"/>
        <v>0</v>
      </c>
      <c r="PD73" s="90">
        <f>PD58</f>
        <v>57.88</v>
      </c>
      <c r="PE73" s="117">
        <f t="shared" si="1062"/>
        <v>0</v>
      </c>
      <c r="PF73" s="98">
        <f t="shared" si="1063"/>
        <v>0</v>
      </c>
      <c r="PG73" s="98"/>
      <c r="PH73" s="118"/>
      <c r="PI73" s="119" t="e">
        <f t="shared" si="1064"/>
        <v>#DIV/0!</v>
      </c>
      <c r="PJ73" s="231">
        <f t="shared" si="1065"/>
        <v>0</v>
      </c>
      <c r="PK73" s="119">
        <f>PJ73/PJ58</f>
        <v>0</v>
      </c>
      <c r="PL73" s="98">
        <f>PL58*PK73</f>
        <v>0</v>
      </c>
      <c r="PM73" s="116">
        <f t="shared" si="1066"/>
        <v>0</v>
      </c>
      <c r="PN73" s="90">
        <f>PN58</f>
        <v>57.88</v>
      </c>
      <c r="PO73" s="117">
        <f t="shared" si="1067"/>
        <v>0</v>
      </c>
      <c r="PP73" s="98">
        <f t="shared" si="1068"/>
        <v>0</v>
      </c>
      <c r="PQ73" s="98"/>
      <c r="PR73" s="118"/>
      <c r="PS73" s="119" t="e">
        <f t="shared" si="1069"/>
        <v>#DIV/0!</v>
      </c>
      <c r="PT73" s="231">
        <f t="shared" si="1070"/>
        <v>0</v>
      </c>
      <c r="PU73" s="119">
        <f>PT73/PT58</f>
        <v>0</v>
      </c>
      <c r="PV73" s="98">
        <f>PV58*PU73</f>
        <v>0</v>
      </c>
      <c r="PW73" s="116">
        <f t="shared" si="1071"/>
        <v>0</v>
      </c>
      <c r="PX73" s="90">
        <f>PX58</f>
        <v>57.88</v>
      </c>
      <c r="PY73" s="117">
        <f t="shared" si="1072"/>
        <v>0</v>
      </c>
      <c r="PZ73" s="98">
        <f t="shared" si="1073"/>
        <v>0</v>
      </c>
      <c r="QA73" s="98"/>
      <c r="QB73" s="118"/>
      <c r="QC73" s="119" t="e">
        <f t="shared" si="1074"/>
        <v>#DIV/0!</v>
      </c>
      <c r="QD73" s="231">
        <f t="shared" si="1075"/>
        <v>0</v>
      </c>
      <c r="QE73" s="119" t="e">
        <f>QD73/QD58</f>
        <v>#DIV/0!</v>
      </c>
      <c r="QF73" s="98" t="e">
        <f>QF58*QE73</f>
        <v>#DIV/0!</v>
      </c>
      <c r="QG73" s="116">
        <f t="shared" si="1076"/>
        <v>0</v>
      </c>
      <c r="QH73" s="90">
        <f>QH58</f>
        <v>0</v>
      </c>
      <c r="QI73" s="117">
        <f t="shared" si="1077"/>
        <v>0</v>
      </c>
      <c r="QJ73" s="98">
        <f t="shared" si="1078"/>
        <v>0</v>
      </c>
      <c r="QK73" s="98"/>
      <c r="QL73" s="118"/>
      <c r="QM73" s="119" t="e">
        <f t="shared" si="1079"/>
        <v>#DIV/0!</v>
      </c>
      <c r="QN73" s="231">
        <f t="shared" si="1080"/>
        <v>0</v>
      </c>
      <c r="QO73" s="119">
        <f>QN73/QN58</f>
        <v>0</v>
      </c>
      <c r="QP73" s="98">
        <f>QP58*QO73</f>
        <v>0</v>
      </c>
      <c r="QQ73" s="116">
        <f t="shared" si="1081"/>
        <v>0</v>
      </c>
      <c r="QR73" s="90">
        <f>QR58</f>
        <v>57.88</v>
      </c>
      <c r="QS73" s="117">
        <f t="shared" si="1082"/>
        <v>0</v>
      </c>
      <c r="QT73" s="98">
        <f t="shared" si="1083"/>
        <v>0</v>
      </c>
      <c r="QU73" s="98"/>
      <c r="QV73" s="118"/>
      <c r="QW73" s="119" t="e">
        <f t="shared" si="1084"/>
        <v>#DIV/0!</v>
      </c>
      <c r="QX73" s="231">
        <f t="shared" si="1085"/>
        <v>0</v>
      </c>
      <c r="QY73" s="119">
        <f>QX73/QX58</f>
        <v>0</v>
      </c>
      <c r="QZ73" s="98">
        <f>QZ58*QY73</f>
        <v>0</v>
      </c>
      <c r="RA73" s="116">
        <f t="shared" si="1086"/>
        <v>0</v>
      </c>
      <c r="RB73" s="90">
        <f>RB58</f>
        <v>57.88</v>
      </c>
      <c r="RC73" s="117">
        <f t="shared" si="1087"/>
        <v>0</v>
      </c>
      <c r="RD73" s="98">
        <f t="shared" si="1088"/>
        <v>0</v>
      </c>
      <c r="RE73" s="98"/>
      <c r="RF73" s="118"/>
      <c r="RG73" s="119" t="e">
        <f t="shared" si="1089"/>
        <v>#DIV/0!</v>
      </c>
      <c r="RH73" s="231">
        <f t="shared" si="1090"/>
        <v>0</v>
      </c>
      <c r="RI73" s="119">
        <f>RH73/RH58</f>
        <v>0</v>
      </c>
      <c r="RJ73" s="98">
        <f>RJ58*RI73</f>
        <v>0</v>
      </c>
      <c r="RK73" s="116">
        <f t="shared" si="1091"/>
        <v>0</v>
      </c>
      <c r="RL73" s="90">
        <f>RL58</f>
        <v>57.88</v>
      </c>
      <c r="RM73" s="117">
        <f t="shared" si="1092"/>
        <v>0</v>
      </c>
      <c r="RN73" s="98">
        <f t="shared" si="1093"/>
        <v>0</v>
      </c>
      <c r="RO73" s="98"/>
      <c r="RP73" s="118"/>
      <c r="RQ73" s="119" t="e">
        <f t="shared" si="1094"/>
        <v>#DIV/0!</v>
      </c>
      <c r="RR73" s="231">
        <f t="shared" si="1095"/>
        <v>0</v>
      </c>
      <c r="RS73" s="119">
        <f>RR73/RR58</f>
        <v>0</v>
      </c>
      <c r="RT73" s="98">
        <f>RT58*RS73</f>
        <v>0</v>
      </c>
      <c r="RU73" s="116">
        <f t="shared" si="1096"/>
        <v>0</v>
      </c>
      <c r="RV73" s="90">
        <f>RV58</f>
        <v>57.88</v>
      </c>
      <c r="RW73" s="117">
        <f t="shared" si="1097"/>
        <v>0</v>
      </c>
      <c r="RX73" s="98">
        <f t="shared" si="1098"/>
        <v>0</v>
      </c>
      <c r="RY73" s="98"/>
      <c r="RZ73" s="118"/>
      <c r="SA73" s="119" t="e">
        <f t="shared" si="1099"/>
        <v>#DIV/0!</v>
      </c>
      <c r="SB73" s="231">
        <f t="shared" si="1100"/>
        <v>0</v>
      </c>
      <c r="SC73" s="119">
        <f>SB73/SB58</f>
        <v>0</v>
      </c>
      <c r="SD73" s="98">
        <f>SD58*SC73</f>
        <v>0</v>
      </c>
      <c r="SE73" s="116">
        <f t="shared" si="1101"/>
        <v>0</v>
      </c>
      <c r="SF73" s="90">
        <f>SF58</f>
        <v>57.88</v>
      </c>
      <c r="SG73" s="117">
        <f t="shared" si="1102"/>
        <v>0</v>
      </c>
      <c r="SH73" s="98">
        <f t="shared" si="1103"/>
        <v>0</v>
      </c>
      <c r="SI73" s="98"/>
      <c r="SJ73" s="118"/>
      <c r="SK73" s="119" t="e">
        <f t="shared" si="1104"/>
        <v>#DIV/0!</v>
      </c>
      <c r="SL73" s="231">
        <f t="shared" si="1105"/>
        <v>0</v>
      </c>
      <c r="SM73" s="119">
        <f>SL73/SL58</f>
        <v>0</v>
      </c>
      <c r="SN73" s="98">
        <f>SN58*SM73</f>
        <v>0</v>
      </c>
      <c r="SO73" s="116">
        <f t="shared" si="1106"/>
        <v>0</v>
      </c>
      <c r="SP73" s="90">
        <f>SP58</f>
        <v>57.88</v>
      </c>
      <c r="SQ73" s="117">
        <f t="shared" si="1107"/>
        <v>0</v>
      </c>
      <c r="SR73" s="98">
        <f t="shared" si="1108"/>
        <v>0</v>
      </c>
      <c r="SS73" s="98"/>
      <c r="ST73" s="118"/>
      <c r="SU73" s="119" t="e">
        <f t="shared" si="1109"/>
        <v>#DIV/0!</v>
      </c>
      <c r="SV73" s="231">
        <f t="shared" si="1110"/>
        <v>0</v>
      </c>
      <c r="SW73" s="119">
        <f>SV73/SV58</f>
        <v>0</v>
      </c>
      <c r="SX73" s="98">
        <f>SX58*SW73</f>
        <v>0</v>
      </c>
      <c r="SY73" s="116">
        <f t="shared" si="1111"/>
        <v>0</v>
      </c>
      <c r="SZ73" s="90">
        <f>SZ58</f>
        <v>57.88</v>
      </c>
      <c r="TA73" s="117">
        <f t="shared" si="1112"/>
        <v>0</v>
      </c>
      <c r="TB73" s="98">
        <f t="shared" si="1113"/>
        <v>0</v>
      </c>
      <c r="TC73" s="98"/>
      <c r="TD73" s="118"/>
      <c r="TE73" s="119" t="e">
        <f t="shared" si="1114"/>
        <v>#DIV/0!</v>
      </c>
      <c r="TF73" s="231">
        <f t="shared" si="1115"/>
        <v>0</v>
      </c>
      <c r="TG73" s="119">
        <f>TF73/TF58</f>
        <v>0</v>
      </c>
      <c r="TH73" s="98">
        <f>TH58*TG73</f>
        <v>0</v>
      </c>
      <c r="TI73" s="116">
        <f t="shared" si="1116"/>
        <v>0</v>
      </c>
      <c r="TJ73" s="90">
        <f>TJ58</f>
        <v>57.88</v>
      </c>
      <c r="TK73" s="117">
        <f t="shared" si="1117"/>
        <v>0</v>
      </c>
      <c r="TL73" s="98">
        <f t="shared" si="1118"/>
        <v>0</v>
      </c>
      <c r="TM73" s="98"/>
      <c r="TN73" s="118"/>
      <c r="TO73" s="119" t="e">
        <f t="shared" si="1119"/>
        <v>#DIV/0!</v>
      </c>
      <c r="TP73" s="231">
        <f t="shared" si="1120"/>
        <v>0</v>
      </c>
      <c r="TQ73" s="119">
        <f>TP73/TP58</f>
        <v>0</v>
      </c>
      <c r="TR73" s="98">
        <f>TR58*TQ73</f>
        <v>0</v>
      </c>
      <c r="TS73" s="116">
        <f t="shared" si="1121"/>
        <v>0</v>
      </c>
      <c r="TT73" s="90">
        <f>TT58</f>
        <v>57.88</v>
      </c>
      <c r="TU73" s="117">
        <f t="shared" si="1122"/>
        <v>0</v>
      </c>
      <c r="TV73" s="98">
        <f t="shared" si="1123"/>
        <v>0</v>
      </c>
      <c r="TW73" s="98"/>
      <c r="TX73" s="118"/>
      <c r="TY73" s="119" t="e">
        <f t="shared" si="1124"/>
        <v>#DIV/0!</v>
      </c>
      <c r="TZ73" s="231">
        <f t="shared" si="1125"/>
        <v>0</v>
      </c>
      <c r="UA73" s="119">
        <f>TZ73/TZ58</f>
        <v>0</v>
      </c>
      <c r="UB73" s="98">
        <f>UB58*UA73</f>
        <v>0</v>
      </c>
      <c r="UC73" s="116">
        <f t="shared" si="1126"/>
        <v>0</v>
      </c>
      <c r="UD73" s="90">
        <f>UD58</f>
        <v>57.88</v>
      </c>
      <c r="UE73" s="117">
        <f t="shared" si="1127"/>
        <v>0</v>
      </c>
      <c r="UF73" s="98">
        <f t="shared" si="1128"/>
        <v>0</v>
      </c>
      <c r="UG73" s="98"/>
      <c r="UH73" s="118"/>
      <c r="UI73" s="119" t="e">
        <f t="shared" si="1129"/>
        <v>#DIV/0!</v>
      </c>
      <c r="UJ73" s="231">
        <f t="shared" si="1130"/>
        <v>0</v>
      </c>
      <c r="UK73" s="119">
        <f>UJ73/UJ58</f>
        <v>0</v>
      </c>
      <c r="UL73" s="98">
        <f>UL58*UK73</f>
        <v>0</v>
      </c>
      <c r="UM73" s="116">
        <f t="shared" si="1131"/>
        <v>0</v>
      </c>
      <c r="UN73" s="90">
        <f>UN58</f>
        <v>57.88</v>
      </c>
      <c r="UO73" s="117">
        <f t="shared" si="1132"/>
        <v>0</v>
      </c>
      <c r="UP73" s="98">
        <f t="shared" si="1133"/>
        <v>0</v>
      </c>
      <c r="UQ73" s="98"/>
      <c r="UR73" s="118"/>
      <c r="US73" s="119" t="e">
        <f t="shared" si="1134"/>
        <v>#DIV/0!</v>
      </c>
      <c r="UT73" s="231">
        <f t="shared" si="1135"/>
        <v>0</v>
      </c>
      <c r="UU73" s="119">
        <f>UT73/UT58</f>
        <v>0</v>
      </c>
      <c r="UV73" s="98">
        <f>UV58*UU73</f>
        <v>0</v>
      </c>
      <c r="UW73" s="116">
        <f t="shared" si="1136"/>
        <v>0</v>
      </c>
      <c r="UX73" s="90">
        <f>UX58</f>
        <v>57.88</v>
      </c>
      <c r="UY73" s="117">
        <f t="shared" si="1137"/>
        <v>0</v>
      </c>
      <c r="UZ73" s="98">
        <f t="shared" si="1138"/>
        <v>0</v>
      </c>
      <c r="VA73" s="98"/>
      <c r="VB73" s="118"/>
      <c r="VC73" s="119" t="e">
        <f t="shared" si="1139"/>
        <v>#DIV/0!</v>
      </c>
      <c r="VD73" s="231">
        <f t="shared" si="1140"/>
        <v>0</v>
      </c>
      <c r="VE73" s="119">
        <f>VD73/VD58</f>
        <v>0</v>
      </c>
      <c r="VF73" s="98">
        <f>VF58*VE73</f>
        <v>0</v>
      </c>
      <c r="VG73" s="116">
        <f t="shared" si="1141"/>
        <v>0</v>
      </c>
      <c r="VH73" s="90">
        <f>VH58</f>
        <v>57.88</v>
      </c>
      <c r="VI73" s="117">
        <f t="shared" si="1142"/>
        <v>0</v>
      </c>
      <c r="VJ73" s="98">
        <f t="shared" si="1143"/>
        <v>0</v>
      </c>
      <c r="VK73" s="98"/>
      <c r="VL73" s="118"/>
      <c r="VM73" s="119" t="e">
        <f t="shared" si="1144"/>
        <v>#DIV/0!</v>
      </c>
      <c r="VN73" s="231">
        <f t="shared" si="1145"/>
        <v>0</v>
      </c>
      <c r="VO73" s="119">
        <f>VN73/VN58</f>
        <v>0</v>
      </c>
      <c r="VP73" s="98">
        <f>VP58*VO73</f>
        <v>0</v>
      </c>
      <c r="VQ73" s="116">
        <f t="shared" si="1146"/>
        <v>0</v>
      </c>
      <c r="VR73" s="90">
        <f>VR58</f>
        <v>57.88</v>
      </c>
      <c r="VS73" s="117">
        <f t="shared" si="1147"/>
        <v>0</v>
      </c>
      <c r="VT73" s="98">
        <f t="shared" si="1148"/>
        <v>0</v>
      </c>
      <c r="VU73" s="98"/>
      <c r="VV73" s="118"/>
      <c r="VW73" s="119" t="e">
        <f t="shared" si="1149"/>
        <v>#DIV/0!</v>
      </c>
      <c r="VX73" s="231">
        <f t="shared" si="1150"/>
        <v>0</v>
      </c>
      <c r="VY73" s="119">
        <f>VX73/VX58</f>
        <v>0</v>
      </c>
      <c r="VZ73" s="98">
        <f>VZ58*VY73</f>
        <v>0</v>
      </c>
      <c r="WA73" s="116">
        <f t="shared" si="1151"/>
        <v>0</v>
      </c>
      <c r="WB73" s="90">
        <f>WB58</f>
        <v>57.88</v>
      </c>
      <c r="WC73" s="117">
        <f t="shared" si="1152"/>
        <v>0</v>
      </c>
      <c r="WD73" s="98">
        <f t="shared" si="1153"/>
        <v>0</v>
      </c>
      <c r="WE73" s="98"/>
      <c r="WF73" s="118"/>
      <c r="WG73" s="119" t="e">
        <f t="shared" si="1154"/>
        <v>#DIV/0!</v>
      </c>
      <c r="WH73" s="213">
        <f t="shared" si="1155"/>
        <v>0</v>
      </c>
      <c r="WI73" s="119">
        <f>WH73/WH58</f>
        <v>0</v>
      </c>
      <c r="WJ73" s="98">
        <f>WJ58*WI73</f>
        <v>0</v>
      </c>
      <c r="WK73" s="116">
        <f t="shared" si="1156"/>
        <v>0</v>
      </c>
      <c r="WL73" s="90">
        <f>WL58</f>
        <v>57.88</v>
      </c>
      <c r="WM73" s="117">
        <f t="shared" si="1157"/>
        <v>0</v>
      </c>
      <c r="WN73" s="98">
        <f t="shared" si="1158"/>
        <v>0</v>
      </c>
      <c r="WO73" s="98"/>
      <c r="WP73" s="118"/>
    </row>
    <row r="74" spans="1:614" x14ac:dyDescent="0.25">
      <c r="A74" s="5" t="s">
        <v>46</v>
      </c>
      <c r="B74" s="14" t="s">
        <v>1357</v>
      </c>
      <c r="C74" s="14"/>
      <c r="D74" s="14"/>
      <c r="E74" s="4" t="s">
        <v>33</v>
      </c>
      <c r="F74" s="18">
        <f>SUM(F76:F89)</f>
        <v>288</v>
      </c>
      <c r="G74" s="4"/>
      <c r="H74" s="92">
        <v>3120</v>
      </c>
      <c r="I74" s="116">
        <f>IF(F74&gt;0,H74/F74,0)</f>
        <v>10.83333333</v>
      </c>
      <c r="J74" s="98">
        <f>IF(M74&gt;0,M74/H74,0)</f>
        <v>36.53</v>
      </c>
      <c r="K74" s="117">
        <f>I74*J74</f>
        <v>395.74167</v>
      </c>
      <c r="L74" s="98">
        <f>K74*F74</f>
        <v>113973.6</v>
      </c>
      <c r="M74" s="92">
        <f>75972+38001.6</f>
        <v>113973.6</v>
      </c>
      <c r="N74" s="118">
        <f>M74-L74</f>
        <v>0</v>
      </c>
      <c r="O74" s="119">
        <f t="shared" si="859"/>
        <v>0.95025999999999999</v>
      </c>
      <c r="P74" s="18">
        <f>SUM(P76:P89)</f>
        <v>424</v>
      </c>
      <c r="Q74" s="4"/>
      <c r="R74" s="92">
        <v>6390</v>
      </c>
      <c r="S74" s="116">
        <f>IF(P74&gt;0,R74/P74,0)</f>
        <v>15.07075472</v>
      </c>
      <c r="T74" s="98">
        <f>IF(W74&gt;0,W74/R74,0)</f>
        <v>36.53</v>
      </c>
      <c r="U74" s="117">
        <f>S74*T74</f>
        <v>550.53467000000001</v>
      </c>
      <c r="V74" s="98">
        <f>U74*P74</f>
        <v>233426.7</v>
      </c>
      <c r="W74" s="92">
        <f>155596.5+77830.2</f>
        <v>233426.7</v>
      </c>
      <c r="X74" s="118">
        <f>W74-V74</f>
        <v>0</v>
      </c>
      <c r="Y74" s="119">
        <f t="shared" si="864"/>
        <v>1.32195</v>
      </c>
      <c r="Z74" s="18">
        <f>SUM(Z76:Z89)</f>
        <v>286</v>
      </c>
      <c r="AA74" s="4"/>
      <c r="AB74" s="92">
        <v>3170</v>
      </c>
      <c r="AC74" s="116">
        <f>IF(Z74&gt;0,AB74/Z74,0)</f>
        <v>11.08391608</v>
      </c>
      <c r="AD74" s="98">
        <f>IF(AG74&gt;0,AG74/AB74,0)</f>
        <v>36.53</v>
      </c>
      <c r="AE74" s="117">
        <f>AC74*AD74</f>
        <v>404.89544999999998</v>
      </c>
      <c r="AF74" s="98">
        <f>AE74*Z74</f>
        <v>115800.1</v>
      </c>
      <c r="AG74" s="92">
        <f>77189.5+38610.6</f>
        <v>115800.1</v>
      </c>
      <c r="AH74" s="118">
        <f>AG74-AF74</f>
        <v>0</v>
      </c>
      <c r="AI74" s="119">
        <f t="shared" si="869"/>
        <v>0.97223999999999999</v>
      </c>
      <c r="AJ74" s="18">
        <f>SUM(AJ76:AJ89)</f>
        <v>261</v>
      </c>
      <c r="AK74" s="4"/>
      <c r="AL74" s="92">
        <v>2900</v>
      </c>
      <c r="AM74" s="116">
        <f>IF(AJ74&gt;0,AL74/AJ74,0)</f>
        <v>11.11111111</v>
      </c>
      <c r="AN74" s="98">
        <f>IF(AQ74&gt;0,AQ74/AL74,0)</f>
        <v>36.53</v>
      </c>
      <c r="AO74" s="117">
        <f>AM74*AN74</f>
        <v>405.88889</v>
      </c>
      <c r="AP74" s="98">
        <f>AO74*AJ74</f>
        <v>105937</v>
      </c>
      <c r="AQ74" s="92">
        <f>70615+35322</f>
        <v>105937</v>
      </c>
      <c r="AR74" s="118">
        <f>AQ74-AP74</f>
        <v>0</v>
      </c>
      <c r="AS74" s="119">
        <f t="shared" si="874"/>
        <v>0.97462000000000004</v>
      </c>
      <c r="AT74" s="18">
        <f>SUM(AT76:AT89)</f>
        <v>124</v>
      </c>
      <c r="AU74" s="4"/>
      <c r="AV74" s="92">
        <v>1180</v>
      </c>
      <c r="AW74" s="116">
        <f>IF(AT74&gt;0,AV74/AT74,0)</f>
        <v>9.5161290300000001</v>
      </c>
      <c r="AX74" s="98">
        <f>IF(BA74&gt;0,BA74/AV74,0)</f>
        <v>36.53</v>
      </c>
      <c r="AY74" s="117">
        <f>AW74*AX74</f>
        <v>347.62419</v>
      </c>
      <c r="AZ74" s="98">
        <f>AY74*AT74</f>
        <v>43105.4</v>
      </c>
      <c r="BA74" s="92">
        <f>28733+14372.4</f>
        <v>43105.4</v>
      </c>
      <c r="BB74" s="118">
        <f>BA74-AZ74</f>
        <v>0</v>
      </c>
      <c r="BC74" s="119">
        <f t="shared" si="879"/>
        <v>0.83472000000000002</v>
      </c>
      <c r="BD74" s="18">
        <f>SUM(BD76:BD89)</f>
        <v>0</v>
      </c>
      <c r="BE74" s="4"/>
      <c r="BF74" s="92">
        <f>6000-6000</f>
        <v>0</v>
      </c>
      <c r="BG74" s="116">
        <f>IF(BD74&gt;0,BF74/BD74,0)</f>
        <v>0</v>
      </c>
      <c r="BH74" s="98">
        <f>IF(BK74&gt;0,BK74/BF74,0)</f>
        <v>0</v>
      </c>
      <c r="BI74" s="117">
        <f>BG74*BH74</f>
        <v>0</v>
      </c>
      <c r="BJ74" s="98">
        <f>BI74*BD74</f>
        <v>0</v>
      </c>
      <c r="BK74" s="92">
        <f>146100+73080-146100-73080</f>
        <v>0</v>
      </c>
      <c r="BL74" s="118">
        <f>BK74-BJ74</f>
        <v>0</v>
      </c>
      <c r="BM74" s="119">
        <f t="shared" si="884"/>
        <v>0</v>
      </c>
      <c r="BN74" s="18">
        <f>SUM(BN76:BN89)</f>
        <v>158</v>
      </c>
      <c r="BO74" s="4"/>
      <c r="BP74" s="92">
        <v>1330</v>
      </c>
      <c r="BQ74" s="116">
        <f>IF(BN74&gt;0,BP74/BN74,0)</f>
        <v>8.4177215200000006</v>
      </c>
      <c r="BR74" s="98">
        <f>IF(BU74&gt;0,BU74/BP74,0)</f>
        <v>36.53</v>
      </c>
      <c r="BS74" s="117">
        <f>BQ74*BR74</f>
        <v>307.49937</v>
      </c>
      <c r="BT74" s="98">
        <f>BS74*BN74</f>
        <v>48584.9</v>
      </c>
      <c r="BU74" s="92">
        <f>32385.5+16199.4</f>
        <v>48584.9</v>
      </c>
      <c r="BV74" s="118">
        <f>BU74-BT74</f>
        <v>0</v>
      </c>
      <c r="BW74" s="119">
        <f t="shared" si="889"/>
        <v>0.73836999999999997</v>
      </c>
      <c r="BX74" s="18">
        <f>SUM(BX76:BX89)</f>
        <v>0</v>
      </c>
      <c r="BY74" s="4"/>
      <c r="BZ74" s="92">
        <f>6000-6000</f>
        <v>0</v>
      </c>
      <c r="CA74" s="116">
        <f>IF(BX74&gt;0,BZ74/BX74,0)</f>
        <v>0</v>
      </c>
      <c r="CB74" s="98">
        <f>IF(CE74&gt;0,CE74/BZ74,0)</f>
        <v>0</v>
      </c>
      <c r="CC74" s="117">
        <f>CA74*CB74</f>
        <v>0</v>
      </c>
      <c r="CD74" s="98">
        <f>CC74*BX74</f>
        <v>0</v>
      </c>
      <c r="CE74" s="92">
        <f>146100+73080-146100-73080</f>
        <v>0</v>
      </c>
      <c r="CF74" s="118">
        <f>CE74-CD74</f>
        <v>0</v>
      </c>
      <c r="CG74" s="119">
        <f t="shared" si="894"/>
        <v>0</v>
      </c>
      <c r="CH74" s="18">
        <f>SUM(CH76:CH89)</f>
        <v>159</v>
      </c>
      <c r="CI74" s="4"/>
      <c r="CJ74" s="92">
        <v>1090</v>
      </c>
      <c r="CK74" s="116">
        <f>IF(CH74&gt;0,CJ74/CH74,0)</f>
        <v>6.8553459099999996</v>
      </c>
      <c r="CL74" s="98">
        <f>IF(CO74&gt;0,CO74/CJ74,0)</f>
        <v>36.53</v>
      </c>
      <c r="CM74" s="117">
        <f>CK74*CL74</f>
        <v>250.42579000000001</v>
      </c>
      <c r="CN74" s="98">
        <f>CM74*CH74</f>
        <v>39817.699999999997</v>
      </c>
      <c r="CO74" s="92">
        <f>26541.5+13276.2</f>
        <v>39817.699999999997</v>
      </c>
      <c r="CP74" s="118">
        <f>CO74-CN74</f>
        <v>0</v>
      </c>
      <c r="CQ74" s="119">
        <f t="shared" si="899"/>
        <v>0.60131999999999997</v>
      </c>
      <c r="CR74" s="18">
        <f>SUM(CR76:CR89)</f>
        <v>0</v>
      </c>
      <c r="CS74" s="4"/>
      <c r="CT74" s="92"/>
      <c r="CU74" s="116">
        <f>IF(CR74&gt;0,CT74/CR74,0)</f>
        <v>0</v>
      </c>
      <c r="CV74" s="98">
        <f>IF(CY74&gt;0,CY74/CT74,0)</f>
        <v>0</v>
      </c>
      <c r="CW74" s="117">
        <f>CU74*CV74</f>
        <v>0</v>
      </c>
      <c r="CX74" s="98">
        <f>CW74*CR74</f>
        <v>0</v>
      </c>
      <c r="CY74" s="92"/>
      <c r="CZ74" s="118">
        <f>CY74-CX74</f>
        <v>0</v>
      </c>
      <c r="DA74" s="119">
        <f t="shared" si="904"/>
        <v>0</v>
      </c>
      <c r="DB74" s="18">
        <f>SUM(DB76:DB89)</f>
        <v>131</v>
      </c>
      <c r="DC74" s="4"/>
      <c r="DD74" s="92">
        <v>840</v>
      </c>
      <c r="DE74" s="116">
        <f>IF(DB74&gt;0,DD74/DB74,0)</f>
        <v>6.4122137400000003</v>
      </c>
      <c r="DF74" s="98">
        <f>IF(DI74&gt;0,DI74/DD74,0)</f>
        <v>36.53</v>
      </c>
      <c r="DG74" s="117">
        <f>DE74*DF74</f>
        <v>234.23817</v>
      </c>
      <c r="DH74" s="98">
        <f>DG74*DB74</f>
        <v>30685.200000000001</v>
      </c>
      <c r="DI74" s="92">
        <f>20454+10231.2</f>
        <v>30685.200000000001</v>
      </c>
      <c r="DJ74" s="118">
        <f>DI74-DH74</f>
        <v>0</v>
      </c>
      <c r="DK74" s="119">
        <f t="shared" si="909"/>
        <v>0.56245000000000001</v>
      </c>
      <c r="DL74" s="18">
        <f>SUM(DL76:DL89)</f>
        <v>273</v>
      </c>
      <c r="DM74" s="4"/>
      <c r="DN74" s="92">
        <v>3260</v>
      </c>
      <c r="DO74" s="116">
        <f>IF(DL74&gt;0,DN74/DL74,0)</f>
        <v>11.941391940000001</v>
      </c>
      <c r="DP74" s="98">
        <f>IF(DS74&gt;0,DS74/DN74,0)</f>
        <v>36.53</v>
      </c>
      <c r="DQ74" s="117">
        <f>DO74*DP74</f>
        <v>436.21904999999998</v>
      </c>
      <c r="DR74" s="98">
        <f>DQ74*DL74</f>
        <v>119087.8</v>
      </c>
      <c r="DS74" s="92">
        <f>79381+39706.8</f>
        <v>119087.8</v>
      </c>
      <c r="DT74" s="118">
        <f>DS74-DR74</f>
        <v>0</v>
      </c>
      <c r="DU74" s="119">
        <f t="shared" si="914"/>
        <v>1.04745</v>
      </c>
      <c r="DV74" s="18">
        <f>SUM(DV76:DV89)</f>
        <v>134</v>
      </c>
      <c r="DW74" s="4"/>
      <c r="DX74" s="92">
        <v>1370</v>
      </c>
      <c r="DY74" s="116">
        <f>IF(DV74&gt;0,DX74/DV74,0)</f>
        <v>10.223880599999999</v>
      </c>
      <c r="DZ74" s="98">
        <f>IF(EC74&gt;0,EC74/DX74,0)</f>
        <v>36.53</v>
      </c>
      <c r="EA74" s="117">
        <f>DY74*DZ74</f>
        <v>373.47836000000001</v>
      </c>
      <c r="EB74" s="98">
        <f>EA74*DV74</f>
        <v>50046.1</v>
      </c>
      <c r="EC74" s="92">
        <f>33359.5+16686.6</f>
        <v>50046.1</v>
      </c>
      <c r="ED74" s="118">
        <f>EC74-EB74</f>
        <v>0</v>
      </c>
      <c r="EE74" s="119">
        <f t="shared" si="919"/>
        <v>0.89680000000000004</v>
      </c>
      <c r="EF74" s="18">
        <f>SUM(EF76:EF89)</f>
        <v>51</v>
      </c>
      <c r="EG74" s="4"/>
      <c r="EH74" s="92">
        <v>750</v>
      </c>
      <c r="EI74" s="116">
        <f>IF(EF74&gt;0,EH74/EF74,0)</f>
        <v>14.70588235</v>
      </c>
      <c r="EJ74" s="98">
        <f>IF(EM74&gt;0,EM74/EH74,0)</f>
        <v>36.53</v>
      </c>
      <c r="EK74" s="117">
        <f>EI74*EJ74</f>
        <v>537.20587999999998</v>
      </c>
      <c r="EL74" s="98">
        <f>EK74*EF74</f>
        <v>27397.5</v>
      </c>
      <c r="EM74" s="92">
        <f>18262.5+9135</f>
        <v>27397.5</v>
      </c>
      <c r="EN74" s="118">
        <f>EM74-EL74</f>
        <v>0</v>
      </c>
      <c r="EO74" s="119">
        <f t="shared" si="924"/>
        <v>1.2899400000000001</v>
      </c>
      <c r="EP74" s="18">
        <f>SUM(EP76:EP89)</f>
        <v>176</v>
      </c>
      <c r="EQ74" s="4"/>
      <c r="ER74" s="92">
        <v>1380</v>
      </c>
      <c r="ES74" s="116">
        <f>IF(EP74&gt;0,ER74/EP74,0)</f>
        <v>7.8409090900000002</v>
      </c>
      <c r="ET74" s="98">
        <f>IF(EW74&gt;0,EW74/ER74,0)</f>
        <v>36.53</v>
      </c>
      <c r="EU74" s="117">
        <f>ES74*ET74</f>
        <v>286.42840999999999</v>
      </c>
      <c r="EV74" s="98">
        <f>EU74*EP74</f>
        <v>50411.4</v>
      </c>
      <c r="EW74" s="92">
        <f>33603+16808.4</f>
        <v>50411.4</v>
      </c>
      <c r="EX74" s="118">
        <f>EW74-EV74</f>
        <v>0</v>
      </c>
      <c r="EY74" s="119">
        <f t="shared" si="929"/>
        <v>0.68776999999999999</v>
      </c>
      <c r="EZ74" s="18">
        <f>SUM(EZ76:EZ89)</f>
        <v>221</v>
      </c>
      <c r="FA74" s="4"/>
      <c r="FB74" s="92">
        <v>3170</v>
      </c>
      <c r="FC74" s="116">
        <f>IF(EZ74&gt;0,FB74/EZ74,0)</f>
        <v>14.3438914</v>
      </c>
      <c r="FD74" s="98">
        <f>IF(FG74&gt;0,FG74/FB74,0)</f>
        <v>36.53</v>
      </c>
      <c r="FE74" s="117">
        <f>FC74*FD74</f>
        <v>523.98235</v>
      </c>
      <c r="FF74" s="98">
        <f>FE74*EZ74</f>
        <v>115800.1</v>
      </c>
      <c r="FG74" s="92">
        <f>77189.5+38610.6</f>
        <v>115800.1</v>
      </c>
      <c r="FH74" s="118">
        <f>FG74-FF74</f>
        <v>0</v>
      </c>
      <c r="FI74" s="119">
        <f t="shared" si="934"/>
        <v>1.2581899999999999</v>
      </c>
      <c r="FJ74" s="18">
        <f>SUM(FJ76:FJ89)</f>
        <v>107</v>
      </c>
      <c r="FK74" s="4"/>
      <c r="FL74" s="92">
        <v>1000</v>
      </c>
      <c r="FM74" s="116">
        <f>IF(FJ74&gt;0,FL74/FJ74,0)</f>
        <v>9.34579439</v>
      </c>
      <c r="FN74" s="98">
        <f>IF(FQ74&gt;0,FQ74/FL74,0)</f>
        <v>36.53</v>
      </c>
      <c r="FO74" s="117">
        <f>FM74*FN74</f>
        <v>341.40186999999997</v>
      </c>
      <c r="FP74" s="98">
        <f>FO74*FJ74</f>
        <v>36530</v>
      </c>
      <c r="FQ74" s="92">
        <f>24350+12180</f>
        <v>36530</v>
      </c>
      <c r="FR74" s="118">
        <f>FQ74-FP74</f>
        <v>0</v>
      </c>
      <c r="FS74" s="119">
        <f t="shared" si="939"/>
        <v>0.81977999999999995</v>
      </c>
      <c r="FT74" s="18">
        <f>SUM(FT76:FT89)</f>
        <v>173</v>
      </c>
      <c r="FU74" s="4"/>
      <c r="FV74" s="92">
        <v>1400</v>
      </c>
      <c r="FW74" s="116">
        <f>IF(FT74&gt;0,FV74/FT74,0)</f>
        <v>8.0924855499999993</v>
      </c>
      <c r="FX74" s="98">
        <f>IF(GA74&gt;0,GA74/FV74,0)</f>
        <v>36.53</v>
      </c>
      <c r="FY74" s="117">
        <f>FW74*FX74</f>
        <v>295.61849999999998</v>
      </c>
      <c r="FZ74" s="98">
        <f>FY74*FT74</f>
        <v>51142</v>
      </c>
      <c r="GA74" s="92">
        <f>34090+17052</f>
        <v>51142</v>
      </c>
      <c r="GB74" s="118">
        <f>GA74-FZ74</f>
        <v>0</v>
      </c>
      <c r="GC74" s="119">
        <f t="shared" si="944"/>
        <v>0.70984000000000003</v>
      </c>
      <c r="GD74" s="18">
        <f>SUM(GD76:GD89)</f>
        <v>309</v>
      </c>
      <c r="GE74" s="4"/>
      <c r="GF74" s="92">
        <v>2820</v>
      </c>
      <c r="GG74" s="116">
        <f>IF(GD74&gt;0,GF74/GD74,0)</f>
        <v>9.1262135900000008</v>
      </c>
      <c r="GH74" s="98">
        <f>IF(GK74&gt;0,GK74/GF74,0)</f>
        <v>36.53</v>
      </c>
      <c r="GI74" s="117">
        <f>GG74*GH74</f>
        <v>333.38058000000001</v>
      </c>
      <c r="GJ74" s="98">
        <f>GI74*GD74</f>
        <v>103014.6</v>
      </c>
      <c r="GK74" s="92">
        <f>68667+34347.6</f>
        <v>103014.6</v>
      </c>
      <c r="GL74" s="118">
        <f>GK74-GJ74</f>
        <v>0</v>
      </c>
      <c r="GM74" s="119">
        <f t="shared" si="949"/>
        <v>0.80051000000000005</v>
      </c>
      <c r="GN74" s="18">
        <f>SUM(GN76:GN89)</f>
        <v>154</v>
      </c>
      <c r="GO74" s="4"/>
      <c r="GP74" s="92">
        <v>1560</v>
      </c>
      <c r="GQ74" s="116">
        <f>IF(GN74&gt;0,GP74/GN74,0)</f>
        <v>10.12987013</v>
      </c>
      <c r="GR74" s="98">
        <f>IF(GU74&gt;0,GU74/GP74,0)</f>
        <v>36.53</v>
      </c>
      <c r="GS74" s="117">
        <f>GQ74*GR74</f>
        <v>370.04415999999998</v>
      </c>
      <c r="GT74" s="98">
        <f>GS74*GN74</f>
        <v>56986.8</v>
      </c>
      <c r="GU74" s="92">
        <f>37986+19000.8</f>
        <v>56986.8</v>
      </c>
      <c r="GV74" s="118">
        <f>GU74-GT74</f>
        <v>0</v>
      </c>
      <c r="GW74" s="119">
        <f t="shared" si="954"/>
        <v>0.88854999999999995</v>
      </c>
      <c r="GX74" s="18">
        <f>SUM(GX76:GX89)</f>
        <v>95</v>
      </c>
      <c r="GY74" s="4"/>
      <c r="GZ74" s="92">
        <v>1240</v>
      </c>
      <c r="HA74" s="116">
        <f>IF(GX74&gt;0,GZ74/GX74,0)</f>
        <v>13.05263158</v>
      </c>
      <c r="HB74" s="98">
        <f>IF(HE74&gt;0,HE74/GZ74,0)</f>
        <v>36.53</v>
      </c>
      <c r="HC74" s="117">
        <f>HA74*HB74</f>
        <v>476.81263000000001</v>
      </c>
      <c r="HD74" s="98">
        <f>HC74*GX74</f>
        <v>45297.2</v>
      </c>
      <c r="HE74" s="92">
        <f>30194+15103.2</f>
        <v>45297.2</v>
      </c>
      <c r="HF74" s="118">
        <f>HE74-HD74</f>
        <v>0</v>
      </c>
      <c r="HG74" s="119">
        <f t="shared" si="959"/>
        <v>1.1449199999999999</v>
      </c>
      <c r="HH74" s="18">
        <f>SUM(HH76:HH89)</f>
        <v>165</v>
      </c>
      <c r="HI74" s="4"/>
      <c r="HJ74" s="92">
        <v>2200</v>
      </c>
      <c r="HK74" s="116">
        <f>IF(HH74&gt;0,HJ74/HH74,0)</f>
        <v>13.33333333</v>
      </c>
      <c r="HL74" s="98">
        <f>IF(HO74&gt;0,HO74/HJ74,0)</f>
        <v>36.53</v>
      </c>
      <c r="HM74" s="117">
        <f>HK74*HL74</f>
        <v>487.06666999999999</v>
      </c>
      <c r="HN74" s="98">
        <f>HM74*HH74</f>
        <v>80366</v>
      </c>
      <c r="HO74" s="92">
        <f>53570+26796</f>
        <v>80366</v>
      </c>
      <c r="HP74" s="118">
        <f>HO74-HN74</f>
        <v>0</v>
      </c>
      <c r="HQ74" s="119">
        <f t="shared" si="964"/>
        <v>1.1695500000000001</v>
      </c>
      <c r="HR74" s="18">
        <f>SUM(HR76:HR89)</f>
        <v>277</v>
      </c>
      <c r="HS74" s="4"/>
      <c r="HT74" s="92">
        <v>1620</v>
      </c>
      <c r="HU74" s="116">
        <f>IF(HR74&gt;0,HT74/HR74,0)</f>
        <v>5.8483754499999998</v>
      </c>
      <c r="HV74" s="98">
        <f>IF(HY74&gt;0,HY74/HT74,0)</f>
        <v>36.53</v>
      </c>
      <c r="HW74" s="117">
        <f>HU74*HV74</f>
        <v>213.64116000000001</v>
      </c>
      <c r="HX74" s="98">
        <f>HW74*HR74</f>
        <v>59178.6</v>
      </c>
      <c r="HY74" s="92">
        <f>39447+19731.6</f>
        <v>59178.6</v>
      </c>
      <c r="HZ74" s="118">
        <f>HY74-HX74</f>
        <v>0</v>
      </c>
      <c r="IA74" s="119">
        <f t="shared" si="969"/>
        <v>0.51300000000000001</v>
      </c>
      <c r="IB74" s="18">
        <f>SUM(IB76:IB89)</f>
        <v>480</v>
      </c>
      <c r="IC74" s="4"/>
      <c r="ID74" s="92">
        <v>4440</v>
      </c>
      <c r="IE74" s="116">
        <f>IF(IB74&gt;0,ID74/IB74,0)</f>
        <v>9.25</v>
      </c>
      <c r="IF74" s="98">
        <f>IF(II74&gt;0,II74/ID74,0)</f>
        <v>36.53</v>
      </c>
      <c r="IG74" s="117">
        <f>IE74*IF74</f>
        <v>337.90249999999997</v>
      </c>
      <c r="IH74" s="98">
        <f>IG74*IB74</f>
        <v>162193.20000000001</v>
      </c>
      <c r="II74" s="92">
        <f>108114+54079.2</f>
        <v>162193.20000000001</v>
      </c>
      <c r="IJ74" s="118">
        <f>II74-IH74</f>
        <v>0</v>
      </c>
      <c r="IK74" s="119">
        <f t="shared" si="974"/>
        <v>0.81137000000000004</v>
      </c>
      <c r="IL74" s="18">
        <f>SUM(IL76:IL89)</f>
        <v>160</v>
      </c>
      <c r="IM74" s="4"/>
      <c r="IN74" s="92">
        <v>1730</v>
      </c>
      <c r="IO74" s="116">
        <f>IF(IL74&gt;0,IN74/IL74,0)</f>
        <v>10.8125</v>
      </c>
      <c r="IP74" s="98">
        <f>IF(IS74&gt;0,IS74/IN74,0)</f>
        <v>36.53</v>
      </c>
      <c r="IQ74" s="117">
        <f>IO74*IP74</f>
        <v>394.98063000000002</v>
      </c>
      <c r="IR74" s="98">
        <f>IQ74*IL74</f>
        <v>63196.9</v>
      </c>
      <c r="IS74" s="92">
        <f>42125.5+21071.4</f>
        <v>63196.9</v>
      </c>
      <c r="IT74" s="118">
        <f>IS74-IR74</f>
        <v>0</v>
      </c>
      <c r="IU74" s="119">
        <f t="shared" si="979"/>
        <v>0.94843</v>
      </c>
      <c r="IV74" s="18">
        <f>SUM(IV76:IV89)</f>
        <v>109</v>
      </c>
      <c r="IW74" s="4"/>
      <c r="IX74" s="92">
        <v>900</v>
      </c>
      <c r="IY74" s="116">
        <f>IF(IV74&gt;0,IX74/IV74,0)</f>
        <v>8.2568807300000007</v>
      </c>
      <c r="IZ74" s="98">
        <f>IF(JC74&gt;0,JC74/IX74,0)</f>
        <v>36.53</v>
      </c>
      <c r="JA74" s="117">
        <f>IY74*IZ74</f>
        <v>301.62385</v>
      </c>
      <c r="JB74" s="98">
        <f>JA74*IV74</f>
        <v>32877</v>
      </c>
      <c r="JC74" s="92">
        <f>21915+10962</f>
        <v>32877</v>
      </c>
      <c r="JD74" s="118">
        <f>JC74-JB74</f>
        <v>0</v>
      </c>
      <c r="JE74" s="119">
        <f t="shared" si="984"/>
        <v>0.72426000000000001</v>
      </c>
      <c r="JF74" s="18">
        <f>SUM(JF76:JF89)</f>
        <v>266</v>
      </c>
      <c r="JG74" s="4"/>
      <c r="JH74" s="92">
        <v>2940</v>
      </c>
      <c r="JI74" s="116">
        <f>IF(JF74&gt;0,JH74/JF74,0)</f>
        <v>11.05263158</v>
      </c>
      <c r="JJ74" s="98">
        <f>IF(JM74&gt;0,JM74/JH74,0)</f>
        <v>35.619999999999997</v>
      </c>
      <c r="JK74" s="117">
        <f>JI74*JJ74</f>
        <v>393.69474000000002</v>
      </c>
      <c r="JL74" s="98">
        <f>JK74*JF74</f>
        <v>104722.8</v>
      </c>
      <c r="JM74" s="92">
        <f>71589+35809.2-2672.64</f>
        <v>104725.56</v>
      </c>
      <c r="JN74" s="118">
        <f>JM74-JL74</f>
        <v>2.76</v>
      </c>
      <c r="JO74" s="119">
        <f t="shared" si="989"/>
        <v>0.94533999999999996</v>
      </c>
      <c r="JP74" s="18">
        <f>SUM(JP76:JP89)</f>
        <v>272</v>
      </c>
      <c r="JQ74" s="4"/>
      <c r="JR74" s="92">
        <v>3720</v>
      </c>
      <c r="JS74" s="116">
        <f>IF(JP74&gt;0,JR74/JP74,0)</f>
        <v>13.676470589999999</v>
      </c>
      <c r="JT74" s="98">
        <f>IF(JW74&gt;0,JW74/JR74,0)</f>
        <v>36.53</v>
      </c>
      <c r="JU74" s="117">
        <f>JS74*JT74</f>
        <v>499.60147000000001</v>
      </c>
      <c r="JV74" s="98">
        <f>JU74*JP74</f>
        <v>135891.6</v>
      </c>
      <c r="JW74" s="92">
        <f>90582+45309.6</f>
        <v>135891.6</v>
      </c>
      <c r="JX74" s="118">
        <f>JW74-JV74</f>
        <v>0</v>
      </c>
      <c r="JY74" s="119">
        <f t="shared" si="994"/>
        <v>1.1996500000000001</v>
      </c>
      <c r="JZ74" s="18">
        <f>SUM(JZ76:JZ89)</f>
        <v>0</v>
      </c>
      <c r="KA74" s="4"/>
      <c r="KB74" s="92"/>
      <c r="KC74" s="116">
        <f>IF(JZ74&gt;0,KB74/JZ74,0)</f>
        <v>0</v>
      </c>
      <c r="KD74" s="98">
        <f>IF(KG74&gt;0,KG74/KB74,0)</f>
        <v>0</v>
      </c>
      <c r="KE74" s="117">
        <f>KC74*KD74</f>
        <v>0</v>
      </c>
      <c r="KF74" s="98">
        <f>KE74*JZ74</f>
        <v>0</v>
      </c>
      <c r="KG74" s="92"/>
      <c r="KH74" s="118">
        <f>KG74-KF74</f>
        <v>0</v>
      </c>
      <c r="KI74" s="119">
        <f t="shared" si="999"/>
        <v>0</v>
      </c>
      <c r="KJ74" s="18">
        <f>SUM(KJ76:KJ89)</f>
        <v>163</v>
      </c>
      <c r="KK74" s="4"/>
      <c r="KL74" s="92">
        <v>2400</v>
      </c>
      <c r="KM74" s="116">
        <f>IF(KJ74&gt;0,KL74/KJ74,0)</f>
        <v>14.72392638</v>
      </c>
      <c r="KN74" s="98">
        <f>IF(KQ74&gt;0,KQ74/KL74,0)</f>
        <v>36.53</v>
      </c>
      <c r="KO74" s="117">
        <f>KM74*KN74</f>
        <v>537.86503000000005</v>
      </c>
      <c r="KP74" s="98">
        <f>KO74*KJ74</f>
        <v>87672</v>
      </c>
      <c r="KQ74" s="92">
        <f>58440+29232</f>
        <v>87672</v>
      </c>
      <c r="KR74" s="118">
        <f>KQ74-KP74</f>
        <v>0</v>
      </c>
      <c r="KS74" s="119">
        <f t="shared" si="1004"/>
        <v>1.29152</v>
      </c>
      <c r="KT74" s="18">
        <f>SUM(KT76:KT89)</f>
        <v>343</v>
      </c>
      <c r="KU74" s="4"/>
      <c r="KV74" s="92">
        <v>4202</v>
      </c>
      <c r="KW74" s="116">
        <f>IF(KT74&gt;0,KV74/KT74,0)</f>
        <v>12.250728860000001</v>
      </c>
      <c r="KX74" s="98">
        <f>IF(LA74&gt;0,LA74/KV74,0)</f>
        <v>36.53</v>
      </c>
      <c r="KY74" s="117">
        <f>KW74*KX74</f>
        <v>447.51913000000002</v>
      </c>
      <c r="KZ74" s="98">
        <f>KY74*KT74</f>
        <v>153499.06</v>
      </c>
      <c r="LA74" s="92">
        <f>102318.7+51180.36</f>
        <v>153499.06</v>
      </c>
      <c r="LB74" s="118">
        <f>LA74-KZ74</f>
        <v>0</v>
      </c>
      <c r="LC74" s="119">
        <f t="shared" si="1009"/>
        <v>1.0745800000000001</v>
      </c>
      <c r="LD74" s="18">
        <f>SUM(LD76:LD89)</f>
        <v>286</v>
      </c>
      <c r="LE74" s="4"/>
      <c r="LF74" s="92">
        <v>2900</v>
      </c>
      <c r="LG74" s="116">
        <f>IF(LD74&gt;0,LF74/LD74,0)</f>
        <v>10.13986014</v>
      </c>
      <c r="LH74" s="98">
        <f>IF(LK74&gt;0,LK74/LF74,0)</f>
        <v>36.53</v>
      </c>
      <c r="LI74" s="117">
        <f>LG74*LH74</f>
        <v>370.40908999999999</v>
      </c>
      <c r="LJ74" s="98">
        <f>LI74*LD74</f>
        <v>105937</v>
      </c>
      <c r="LK74" s="92">
        <f>70615+35322</f>
        <v>105937</v>
      </c>
      <c r="LL74" s="118">
        <f>LK74-LJ74</f>
        <v>0</v>
      </c>
      <c r="LM74" s="119">
        <f t="shared" si="1014"/>
        <v>0.88943000000000005</v>
      </c>
      <c r="LN74" s="18">
        <f>SUM(LN76:LN89)</f>
        <v>248</v>
      </c>
      <c r="LO74" s="4"/>
      <c r="LP74" s="92">
        <v>2210</v>
      </c>
      <c r="LQ74" s="116">
        <f>IF(LN74&gt;0,LP74/LN74,0)</f>
        <v>8.9112903200000009</v>
      </c>
      <c r="LR74" s="98">
        <f>IF(LU74&gt;0,LU74/LP74,0)</f>
        <v>36.53</v>
      </c>
      <c r="LS74" s="117">
        <f>LQ74*LR74</f>
        <v>325.52944000000002</v>
      </c>
      <c r="LT74" s="98">
        <f>LS74*LN74</f>
        <v>80731.3</v>
      </c>
      <c r="LU74" s="92">
        <f>53813.5+26917.8</f>
        <v>80731.3</v>
      </c>
      <c r="LV74" s="118">
        <f>LU74-LT74</f>
        <v>0</v>
      </c>
      <c r="LW74" s="119">
        <f t="shared" si="1019"/>
        <v>0.78166000000000002</v>
      </c>
      <c r="LX74" s="18">
        <f>SUM(LX76:LX89)</f>
        <v>116</v>
      </c>
      <c r="LY74" s="4"/>
      <c r="LZ74" s="92">
        <v>700</v>
      </c>
      <c r="MA74" s="116">
        <f>IF(LX74&gt;0,LZ74/LX74,0)</f>
        <v>6.0344827600000004</v>
      </c>
      <c r="MB74" s="98">
        <f>IF(ME74&gt;0,ME74/LZ74,0)</f>
        <v>36.53</v>
      </c>
      <c r="MC74" s="117">
        <f>MA74*MB74</f>
        <v>220.43966</v>
      </c>
      <c r="MD74" s="98">
        <f>MC74*LX74</f>
        <v>25571</v>
      </c>
      <c r="ME74" s="92">
        <f>17045+8526</f>
        <v>25571</v>
      </c>
      <c r="MF74" s="118">
        <f>ME74-MD74</f>
        <v>0</v>
      </c>
      <c r="MG74" s="119">
        <f t="shared" si="1024"/>
        <v>0.52932000000000001</v>
      </c>
      <c r="MH74" s="18">
        <f>SUM(MH76:MH89)</f>
        <v>145</v>
      </c>
      <c r="MI74" s="4"/>
      <c r="MJ74" s="92">
        <v>2260</v>
      </c>
      <c r="MK74" s="116">
        <f>IF(MH74&gt;0,MJ74/MH74,0)</f>
        <v>15.586206900000001</v>
      </c>
      <c r="ML74" s="98">
        <f>IF(MO74&gt;0,MO74/MJ74,0)</f>
        <v>36.53</v>
      </c>
      <c r="MM74" s="117">
        <f>MK74*ML74</f>
        <v>569.36414000000002</v>
      </c>
      <c r="MN74" s="98">
        <f>MM74*MH74</f>
        <v>82557.8</v>
      </c>
      <c r="MO74" s="92">
        <f>55031+27526.8</f>
        <v>82557.8</v>
      </c>
      <c r="MP74" s="118">
        <f>MO74-MN74</f>
        <v>0</v>
      </c>
      <c r="MQ74" s="119">
        <f t="shared" si="1029"/>
        <v>1.3671599999999999</v>
      </c>
      <c r="MR74" s="18">
        <f>SUM(MR76:MR89)</f>
        <v>314</v>
      </c>
      <c r="MS74" s="4"/>
      <c r="MT74" s="92">
        <v>3450</v>
      </c>
      <c r="MU74" s="116">
        <f>IF(MR74&gt;0,MT74/MR74,0)</f>
        <v>10.98726115</v>
      </c>
      <c r="MV74" s="98">
        <f>IF(MY74&gt;0,MY74/MT74,0)</f>
        <v>36.53</v>
      </c>
      <c r="MW74" s="117">
        <f>MU74*MV74</f>
        <v>401.36464999999998</v>
      </c>
      <c r="MX74" s="98">
        <f>MW74*MR74</f>
        <v>126028.5</v>
      </c>
      <c r="MY74" s="92">
        <f>84007.5+42021</f>
        <v>126028.5</v>
      </c>
      <c r="MZ74" s="118">
        <f>MY74-MX74</f>
        <v>0</v>
      </c>
      <c r="NA74" s="119">
        <f t="shared" si="1034"/>
        <v>0.96375999999999995</v>
      </c>
      <c r="NB74" s="18">
        <f>SUM(NB76:NB89)</f>
        <v>101</v>
      </c>
      <c r="NC74" s="4"/>
      <c r="ND74" s="92">
        <v>1610</v>
      </c>
      <c r="NE74" s="116">
        <f>IF(NB74&gt;0,ND74/NB74,0)</f>
        <v>15.94059406</v>
      </c>
      <c r="NF74" s="98">
        <f>IF(NI74&gt;0,NI74/ND74,0)</f>
        <v>36.53</v>
      </c>
      <c r="NG74" s="117">
        <f>NE74*NF74</f>
        <v>582.30989999999997</v>
      </c>
      <c r="NH74" s="98">
        <f>NG74*NB74</f>
        <v>58813.3</v>
      </c>
      <c r="NI74" s="92">
        <f>39203.5+19609.8</f>
        <v>58813.3</v>
      </c>
      <c r="NJ74" s="118">
        <f>NI74-NH74</f>
        <v>0</v>
      </c>
      <c r="NK74" s="119">
        <f t="shared" si="1039"/>
        <v>1.39825</v>
      </c>
      <c r="NL74" s="18">
        <f>SUM(NL76:NL89)</f>
        <v>153</v>
      </c>
      <c r="NM74" s="4"/>
      <c r="NN74" s="92">
        <v>1220</v>
      </c>
      <c r="NO74" s="116">
        <f>IF(NL74&gt;0,NN74/NL74,0)</f>
        <v>7.9738562100000001</v>
      </c>
      <c r="NP74" s="98">
        <f>IF(NS74&gt;0,NS74/NN74,0)</f>
        <v>36.53</v>
      </c>
      <c r="NQ74" s="117">
        <f>NO74*NP74</f>
        <v>291.28496999999999</v>
      </c>
      <c r="NR74" s="98">
        <f>NQ74*NL74</f>
        <v>44566.6</v>
      </c>
      <c r="NS74" s="92">
        <f>29707+14859.6</f>
        <v>44566.6</v>
      </c>
      <c r="NT74" s="118">
        <f>NS74-NR74</f>
        <v>0</v>
      </c>
      <c r="NU74" s="119">
        <f t="shared" si="1044"/>
        <v>0.69943</v>
      </c>
      <c r="NV74" s="18">
        <f>SUM(NV76:NV89)</f>
        <v>482</v>
      </c>
      <c r="NW74" s="4"/>
      <c r="NX74" s="92">
        <v>4880</v>
      </c>
      <c r="NY74" s="116">
        <f>IF(NV74&gt;0,NX74/NV74,0)</f>
        <v>10.12448133</v>
      </c>
      <c r="NZ74" s="98">
        <f>IF(OC74&gt;0,OC74/NX74,0)</f>
        <v>36.53</v>
      </c>
      <c r="OA74" s="117">
        <f>NY74*NZ74</f>
        <v>369.84730000000002</v>
      </c>
      <c r="OB74" s="98">
        <f>OA74*NV74</f>
        <v>178266.4</v>
      </c>
      <c r="OC74" s="92">
        <f>118828+59438.4</f>
        <v>178266.4</v>
      </c>
      <c r="OD74" s="118">
        <f>OC74-OB74</f>
        <v>0</v>
      </c>
      <c r="OE74" s="119">
        <f t="shared" si="1049"/>
        <v>0.88807999999999998</v>
      </c>
      <c r="OF74" s="18">
        <f>SUM(OF76:OF89)</f>
        <v>175</v>
      </c>
      <c r="OG74" s="4"/>
      <c r="OH74" s="92">
        <v>1432</v>
      </c>
      <c r="OI74" s="116">
        <f>IF(OF74&gt;0,OH74/OF74,0)</f>
        <v>8.1828571399999994</v>
      </c>
      <c r="OJ74" s="98">
        <f>IF(OM74&gt;0,OM74/OH74,0)</f>
        <v>36.53</v>
      </c>
      <c r="OK74" s="117">
        <f>OI74*OJ74</f>
        <v>298.91977000000003</v>
      </c>
      <c r="OL74" s="98">
        <f>OK74*OF74</f>
        <v>52310.96</v>
      </c>
      <c r="OM74" s="92">
        <f>34869.2+17441.76</f>
        <v>52310.96</v>
      </c>
      <c r="ON74" s="118">
        <f>OM74-OL74</f>
        <v>0</v>
      </c>
      <c r="OO74" s="119">
        <f t="shared" si="1054"/>
        <v>0.71777000000000002</v>
      </c>
      <c r="OP74" s="18">
        <f>SUM(OP76:OP89)</f>
        <v>141</v>
      </c>
      <c r="OQ74" s="4"/>
      <c r="OR74" s="92">
        <v>1230</v>
      </c>
      <c r="OS74" s="116">
        <f>IF(OP74&gt;0,OR74/OP74,0)</f>
        <v>8.7234042600000006</v>
      </c>
      <c r="OT74" s="98">
        <f>IF(OW74&gt;0,OW74/OR74,0)</f>
        <v>36.53</v>
      </c>
      <c r="OU74" s="117">
        <f>OS74*OT74</f>
        <v>318.66595999999998</v>
      </c>
      <c r="OV74" s="98">
        <f>OU74*OP74</f>
        <v>44931.9</v>
      </c>
      <c r="OW74" s="92">
        <f>29950.5+14981.4</f>
        <v>44931.9</v>
      </c>
      <c r="OX74" s="118">
        <f>OW74-OV74</f>
        <v>0</v>
      </c>
      <c r="OY74" s="119">
        <f t="shared" si="1059"/>
        <v>0.76517999999999997</v>
      </c>
      <c r="OZ74" s="18">
        <f>SUM(OZ76:OZ89)</f>
        <v>226</v>
      </c>
      <c r="PA74" s="4"/>
      <c r="PB74" s="92">
        <v>1854</v>
      </c>
      <c r="PC74" s="116">
        <f>IF(OZ74&gt;0,PB74/OZ74,0)</f>
        <v>8.2035398199999996</v>
      </c>
      <c r="PD74" s="98">
        <f>IF(PG74&gt;0,PG74/PB74,0)</f>
        <v>36.53</v>
      </c>
      <c r="PE74" s="117">
        <f>PC74*PD74</f>
        <v>299.67531000000002</v>
      </c>
      <c r="PF74" s="98">
        <f>PE74*OZ74</f>
        <v>67726.62</v>
      </c>
      <c r="PG74" s="92">
        <f>45144.9+22581.72</f>
        <v>67726.62</v>
      </c>
      <c r="PH74" s="118">
        <f>PG74-PF74</f>
        <v>0</v>
      </c>
      <c r="PI74" s="119">
        <f t="shared" si="1064"/>
        <v>0.71958</v>
      </c>
      <c r="PJ74" s="18">
        <f>SUM(PJ76:PJ89)</f>
        <v>67</v>
      </c>
      <c r="PK74" s="4"/>
      <c r="PL74" s="92">
        <v>1380</v>
      </c>
      <c r="PM74" s="116">
        <f>IF(PJ74&gt;0,PL74/PJ74,0)</f>
        <v>20.59701493</v>
      </c>
      <c r="PN74" s="98">
        <f>IF(PQ74&gt;0,PQ74/PL74,0)</f>
        <v>36.53</v>
      </c>
      <c r="PO74" s="117">
        <f>PM74*PN74</f>
        <v>752.40895999999998</v>
      </c>
      <c r="PP74" s="98">
        <f>PO74*PJ74</f>
        <v>50411.4</v>
      </c>
      <c r="PQ74" s="92">
        <f>33603+16808.4</f>
        <v>50411.4</v>
      </c>
      <c r="PR74" s="118">
        <f>PQ74-PP74</f>
        <v>0</v>
      </c>
      <c r="PS74" s="119">
        <f t="shared" si="1069"/>
        <v>1.8066899999999999</v>
      </c>
      <c r="PT74" s="18">
        <f>SUM(PT76:PT89)</f>
        <v>147</v>
      </c>
      <c r="PU74" s="4"/>
      <c r="PV74" s="92">
        <v>2084</v>
      </c>
      <c r="PW74" s="116">
        <f>IF(PT74&gt;0,PV74/PT74,0)</f>
        <v>14.176870750000001</v>
      </c>
      <c r="PX74" s="98">
        <f>IF(QA74&gt;0,QA74/PV74,0)</f>
        <v>36.53</v>
      </c>
      <c r="PY74" s="117">
        <f>PW74*PX74</f>
        <v>517.88108999999997</v>
      </c>
      <c r="PZ74" s="98">
        <f>PY74*PT74</f>
        <v>76128.52</v>
      </c>
      <c r="QA74" s="92">
        <f>50745.4+25383.12</f>
        <v>76128.52</v>
      </c>
      <c r="QB74" s="118">
        <f>QA74-PZ74</f>
        <v>0</v>
      </c>
      <c r="QC74" s="119">
        <f t="shared" si="1074"/>
        <v>1.2435400000000001</v>
      </c>
      <c r="QD74" s="18">
        <f>SUM(QD76:QD89)</f>
        <v>0</v>
      </c>
      <c r="QE74" s="4"/>
      <c r="QF74" s="92"/>
      <c r="QG74" s="116">
        <f>IF(QD74&gt;0,QF74/QD74,0)</f>
        <v>0</v>
      </c>
      <c r="QH74" s="98">
        <f>IF(QK74&gt;0,QK74/QF74,0)</f>
        <v>0</v>
      </c>
      <c r="QI74" s="117">
        <f>QG74*QH74</f>
        <v>0</v>
      </c>
      <c r="QJ74" s="98">
        <f>QI74*QD74</f>
        <v>0</v>
      </c>
      <c r="QK74" s="92"/>
      <c r="QL74" s="118">
        <f>QK74-QJ74</f>
        <v>0</v>
      </c>
      <c r="QM74" s="119">
        <f t="shared" si="1079"/>
        <v>0</v>
      </c>
      <c r="QN74" s="18">
        <f>SUM(QN76:QN89)</f>
        <v>244</v>
      </c>
      <c r="QO74" s="4"/>
      <c r="QP74" s="92">
        <v>1260</v>
      </c>
      <c r="QQ74" s="116">
        <f>IF(QN74&gt;0,QP74/QN74,0)</f>
        <v>5.1639344300000003</v>
      </c>
      <c r="QR74" s="98">
        <f>IF(QU74&gt;0,QU74/QP74,0)</f>
        <v>36.53</v>
      </c>
      <c r="QS74" s="117">
        <f>QQ74*QR74</f>
        <v>188.63852</v>
      </c>
      <c r="QT74" s="98">
        <f>QS74*QN74</f>
        <v>46027.8</v>
      </c>
      <c r="QU74" s="92">
        <f>30681+15346.8</f>
        <v>46027.8</v>
      </c>
      <c r="QV74" s="118">
        <f>QU74-QT74</f>
        <v>0</v>
      </c>
      <c r="QW74" s="119">
        <f t="shared" si="1084"/>
        <v>0.45295999999999997</v>
      </c>
      <c r="QX74" s="18">
        <f>SUM(QX76:QX89)</f>
        <v>155</v>
      </c>
      <c r="QY74" s="4"/>
      <c r="QZ74" s="92">
        <v>1380</v>
      </c>
      <c r="RA74" s="116">
        <f>IF(QX74&gt;0,QZ74/QX74,0)</f>
        <v>8.9032258100000004</v>
      </c>
      <c r="RB74" s="98">
        <f>IF(RE74&gt;0,RE74/QZ74,0)</f>
        <v>36.53</v>
      </c>
      <c r="RC74" s="117">
        <f>RA74*RB74</f>
        <v>325.23484000000002</v>
      </c>
      <c r="RD74" s="98">
        <f>RC74*QX74</f>
        <v>50411.4</v>
      </c>
      <c r="RE74" s="92">
        <f>33603+16808.4</f>
        <v>50411.4</v>
      </c>
      <c r="RF74" s="118">
        <f>RE74-RD74</f>
        <v>0</v>
      </c>
      <c r="RG74" s="119">
        <f t="shared" si="1089"/>
        <v>0.78095999999999999</v>
      </c>
      <c r="RH74" s="18">
        <f>SUM(RH76:RH89)</f>
        <v>156</v>
      </c>
      <c r="RI74" s="4"/>
      <c r="RJ74" s="92">
        <v>1460</v>
      </c>
      <c r="RK74" s="116">
        <f>IF(RH74&gt;0,RJ74/RH74,0)</f>
        <v>9.3589743599999995</v>
      </c>
      <c r="RL74" s="98">
        <f>IF(RO74&gt;0,RO74/RJ74,0)</f>
        <v>36.53</v>
      </c>
      <c r="RM74" s="117">
        <f>RK74*RL74</f>
        <v>341.88333</v>
      </c>
      <c r="RN74" s="98">
        <f>RM74*RH74</f>
        <v>53333.8</v>
      </c>
      <c r="RO74" s="92">
        <f>35551+17782.8</f>
        <v>53333.8</v>
      </c>
      <c r="RP74" s="118">
        <f>RO74-RN74</f>
        <v>0</v>
      </c>
      <c r="RQ74" s="119">
        <f t="shared" si="1094"/>
        <v>0.82093000000000005</v>
      </c>
      <c r="RR74" s="18">
        <f>SUM(RR76:RR89)</f>
        <v>141</v>
      </c>
      <c r="RS74" s="4"/>
      <c r="RT74" s="92">
        <v>1410</v>
      </c>
      <c r="RU74" s="116">
        <f>IF(RR74&gt;0,RT74/RR74,0)</f>
        <v>10</v>
      </c>
      <c r="RV74" s="98">
        <f>IF(RY74&gt;0,RY74/RT74,0)</f>
        <v>36.53</v>
      </c>
      <c r="RW74" s="117">
        <f>RU74*RV74</f>
        <v>365.3</v>
      </c>
      <c r="RX74" s="98">
        <f>RW74*RR74</f>
        <v>51507.3</v>
      </c>
      <c r="RY74" s="92">
        <f>34333.5+17173.8</f>
        <v>51507.3</v>
      </c>
      <c r="RZ74" s="118">
        <f>RY74-RX74</f>
        <v>0</v>
      </c>
      <c r="SA74" s="119">
        <f t="shared" si="1099"/>
        <v>0.87716000000000005</v>
      </c>
      <c r="SB74" s="18">
        <f>SUM(SB76:SB89)</f>
        <v>359</v>
      </c>
      <c r="SC74" s="4"/>
      <c r="SD74" s="92">
        <v>5350</v>
      </c>
      <c r="SE74" s="116">
        <f>IF(SB74&gt;0,SD74/SB74,0)</f>
        <v>14.90250696</v>
      </c>
      <c r="SF74" s="98">
        <f>IF(SI74&gt;0,SI74/SD74,0)</f>
        <v>36.53</v>
      </c>
      <c r="SG74" s="117">
        <f>SE74*SF74</f>
        <v>544.38858000000005</v>
      </c>
      <c r="SH74" s="98">
        <f>SG74*SB74</f>
        <v>195435.5</v>
      </c>
      <c r="SI74" s="92">
        <f>130272.5+65163</f>
        <v>195435.5</v>
      </c>
      <c r="SJ74" s="118">
        <f>SI74-SH74</f>
        <v>0</v>
      </c>
      <c r="SK74" s="119">
        <f t="shared" si="1104"/>
        <v>1.3071900000000001</v>
      </c>
      <c r="SL74" s="18">
        <f>SUM(SL76:SL89)</f>
        <v>84</v>
      </c>
      <c r="SM74" s="4"/>
      <c r="SN74" s="92">
        <v>1263</v>
      </c>
      <c r="SO74" s="116">
        <f>IF(SL74&gt;0,SN74/SL74,0)</f>
        <v>15.03571429</v>
      </c>
      <c r="SP74" s="98">
        <f>IF(SS74&gt;0,SS74/SN74,0)</f>
        <v>36.53</v>
      </c>
      <c r="SQ74" s="117">
        <f>SO74*SP74</f>
        <v>549.25463999999999</v>
      </c>
      <c r="SR74" s="98">
        <f>SQ74*SL74</f>
        <v>46137.39</v>
      </c>
      <c r="SS74" s="92">
        <f>30754.05+15383.34</f>
        <v>46137.39</v>
      </c>
      <c r="ST74" s="118">
        <f>SS74-SR74</f>
        <v>0</v>
      </c>
      <c r="SU74" s="119">
        <f t="shared" si="1109"/>
        <v>1.31887</v>
      </c>
      <c r="SV74" s="18">
        <f>SUM(SV76:SV89)</f>
        <v>299</v>
      </c>
      <c r="SW74" s="4"/>
      <c r="SX74" s="92">
        <v>3670</v>
      </c>
      <c r="SY74" s="116">
        <f>IF(SV74&gt;0,SX74/SV74,0)</f>
        <v>12.27424749</v>
      </c>
      <c r="SZ74" s="98">
        <f>IF(TC74&gt;0,TC74/SX74,0)</f>
        <v>36.53</v>
      </c>
      <c r="TA74" s="117">
        <f>SY74*SZ74</f>
        <v>448.37826000000001</v>
      </c>
      <c r="TB74" s="98">
        <f>TA74*SV74</f>
        <v>134065.1</v>
      </c>
      <c r="TC74" s="92">
        <f>89364.5+44700.6</f>
        <v>134065.1</v>
      </c>
      <c r="TD74" s="118">
        <f>TC74-TB74</f>
        <v>0</v>
      </c>
      <c r="TE74" s="119">
        <f t="shared" si="1114"/>
        <v>1.0766500000000001</v>
      </c>
      <c r="TF74" s="18">
        <f>SUM(TF76:TF89)</f>
        <v>265</v>
      </c>
      <c r="TG74" s="4"/>
      <c r="TH74" s="92">
        <v>3204</v>
      </c>
      <c r="TI74" s="116">
        <f>IF(TF74&gt;0,TH74/TF74,0)</f>
        <v>12.090566040000001</v>
      </c>
      <c r="TJ74" s="98">
        <f>IF(TM74&gt;0,TM74/TH74,0)</f>
        <v>36.53</v>
      </c>
      <c r="TK74" s="117">
        <f>TI74*TJ74</f>
        <v>441.66838000000001</v>
      </c>
      <c r="TL74" s="98">
        <f>TK74*TF74</f>
        <v>117042.12</v>
      </c>
      <c r="TM74" s="92">
        <f>78017.4+39024.72</f>
        <v>117042.12</v>
      </c>
      <c r="TN74" s="118">
        <f>TM74-TL74</f>
        <v>0</v>
      </c>
      <c r="TO74" s="119">
        <f t="shared" si="1119"/>
        <v>1.06054</v>
      </c>
      <c r="TP74" s="18">
        <f>SUM(TP76:TP89)</f>
        <v>151</v>
      </c>
      <c r="TQ74" s="4"/>
      <c r="TR74" s="92">
        <v>2440</v>
      </c>
      <c r="TS74" s="116">
        <f>IF(TP74&gt;0,TR74/TP74,0)</f>
        <v>16.158940399999999</v>
      </c>
      <c r="TT74" s="98">
        <f>IF(TW74&gt;0,TW74/TR74,0)</f>
        <v>36.53</v>
      </c>
      <c r="TU74" s="117">
        <f>TS74*TT74</f>
        <v>590.28608999999994</v>
      </c>
      <c r="TV74" s="98">
        <f>TU74*TP74</f>
        <v>89133.2</v>
      </c>
      <c r="TW74" s="92">
        <f>59414+29719.2</f>
        <v>89133.2</v>
      </c>
      <c r="TX74" s="118">
        <f>TW74-TV74</f>
        <v>0</v>
      </c>
      <c r="TY74" s="119">
        <f t="shared" si="1124"/>
        <v>1.4174</v>
      </c>
      <c r="TZ74" s="18">
        <f>SUM(TZ76:TZ89)</f>
        <v>254</v>
      </c>
      <c r="UA74" s="4"/>
      <c r="UB74" s="92">
        <v>3100</v>
      </c>
      <c r="UC74" s="116">
        <f>IF(TZ74&gt;0,UB74/TZ74,0)</f>
        <v>12.204724410000001</v>
      </c>
      <c r="UD74" s="98">
        <f>IF(UG74&gt;0,UG74/UB74,0)</f>
        <v>36.53</v>
      </c>
      <c r="UE74" s="117">
        <f>UC74*UD74</f>
        <v>445.83857999999998</v>
      </c>
      <c r="UF74" s="98">
        <f>UE74*TZ74</f>
        <v>113243</v>
      </c>
      <c r="UG74" s="92">
        <f>75485+37758</f>
        <v>113243</v>
      </c>
      <c r="UH74" s="118">
        <f>UG74-UF74</f>
        <v>0</v>
      </c>
      <c r="UI74" s="119">
        <f t="shared" si="1129"/>
        <v>1.0705499999999999</v>
      </c>
      <c r="UJ74" s="18">
        <f>SUM(UJ76:UJ89)</f>
        <v>192</v>
      </c>
      <c r="UK74" s="4"/>
      <c r="UL74" s="92">
        <v>3504</v>
      </c>
      <c r="UM74" s="116">
        <f>IF(UJ74&gt;0,UL74/UJ74,0)</f>
        <v>18.25</v>
      </c>
      <c r="UN74" s="98">
        <f>IF(UQ74&gt;0,UQ74/UL74,0)</f>
        <v>36.53</v>
      </c>
      <c r="UO74" s="117">
        <f>UM74*UN74</f>
        <v>666.67250000000001</v>
      </c>
      <c r="UP74" s="98">
        <f>UO74*UJ74</f>
        <v>128001.12</v>
      </c>
      <c r="UQ74" s="92">
        <f>85322.4+42678.72</f>
        <v>128001.12</v>
      </c>
      <c r="UR74" s="118">
        <f>UQ74-UP74</f>
        <v>0</v>
      </c>
      <c r="US74" s="119">
        <f t="shared" si="1134"/>
        <v>1.6008199999999999</v>
      </c>
      <c r="UT74" s="18">
        <f>SUM(UT76:UT89)</f>
        <v>329</v>
      </c>
      <c r="UU74" s="4"/>
      <c r="UV74" s="92">
        <v>5542</v>
      </c>
      <c r="UW74" s="116">
        <f>IF(UT74&gt;0,UV74/UT74,0)</f>
        <v>16.844984799999999</v>
      </c>
      <c r="UX74" s="98">
        <f>IF(VA74&gt;0,VA74/UV74,0)</f>
        <v>36.53</v>
      </c>
      <c r="UY74" s="117">
        <f>UW74*UX74</f>
        <v>615.34729000000004</v>
      </c>
      <c r="UZ74" s="98">
        <f>UY74*UT74</f>
        <v>202449.26</v>
      </c>
      <c r="VA74" s="92">
        <f>134947.7+67501.56</f>
        <v>202449.26</v>
      </c>
      <c r="VB74" s="118">
        <f>VA74-UZ74</f>
        <v>0</v>
      </c>
      <c r="VC74" s="119">
        <f t="shared" si="1139"/>
        <v>1.4775700000000001</v>
      </c>
      <c r="VD74" s="18">
        <f>SUM(VD76:VD89)</f>
        <v>318</v>
      </c>
      <c r="VE74" s="4"/>
      <c r="VF74" s="92">
        <v>5620</v>
      </c>
      <c r="VG74" s="116">
        <f>IF(VD74&gt;0,VF74/VD74,0)</f>
        <v>17.67295597</v>
      </c>
      <c r="VH74" s="98">
        <f>IF(VK74&gt;0,VK74/VF74,0)</f>
        <v>36.53</v>
      </c>
      <c r="VI74" s="117">
        <f>VG74*VH74</f>
        <v>645.59307999999999</v>
      </c>
      <c r="VJ74" s="98">
        <f>VI74*VD74</f>
        <v>205298.6</v>
      </c>
      <c r="VK74" s="92">
        <f>136847+68451.6</f>
        <v>205298.6</v>
      </c>
      <c r="VL74" s="118">
        <f>VK74-VJ74</f>
        <v>0</v>
      </c>
      <c r="VM74" s="119">
        <f t="shared" si="1144"/>
        <v>1.5502</v>
      </c>
      <c r="VN74" s="18">
        <f>SUM(VN76:VN89)</f>
        <v>515</v>
      </c>
      <c r="VO74" s="4"/>
      <c r="VP74" s="92">
        <v>6710</v>
      </c>
      <c r="VQ74" s="116">
        <f>IF(VN74&gt;0,VP74/VN74,0)</f>
        <v>13.029126209999999</v>
      </c>
      <c r="VR74" s="98">
        <f>IF(VU74&gt;0,VU74/VP74,0)</f>
        <v>36.53</v>
      </c>
      <c r="VS74" s="117">
        <f>VQ74*VR74</f>
        <v>475.95398</v>
      </c>
      <c r="VT74" s="98">
        <f>VS74*VN74</f>
        <v>245116.3</v>
      </c>
      <c r="VU74" s="92">
        <f>163388.5+81727.8</f>
        <v>245116.3</v>
      </c>
      <c r="VV74" s="118">
        <f>VU74-VT74</f>
        <v>0</v>
      </c>
      <c r="VW74" s="119">
        <f t="shared" si="1149"/>
        <v>1.14286</v>
      </c>
      <c r="VX74" s="18">
        <f>SUM(VX76:VX89)</f>
        <v>345</v>
      </c>
      <c r="VY74" s="4"/>
      <c r="VZ74" s="92">
        <v>3540</v>
      </c>
      <c r="WA74" s="116">
        <f>IF(VX74&gt;0,VZ74/VX74,0)</f>
        <v>10.260869570000001</v>
      </c>
      <c r="WB74" s="98">
        <f>IF(WE74&gt;0,WE74/VZ74,0)</f>
        <v>36.53</v>
      </c>
      <c r="WC74" s="117">
        <f>WA74*WB74</f>
        <v>374.82956999999999</v>
      </c>
      <c r="WD74" s="98">
        <f>WC74*VX74</f>
        <v>129316.2</v>
      </c>
      <c r="WE74" s="92">
        <f>86199+43117.2</f>
        <v>129316.2</v>
      </c>
      <c r="WF74" s="118">
        <f>WE74-WD74</f>
        <v>0</v>
      </c>
      <c r="WG74" s="119">
        <f t="shared" si="1154"/>
        <v>0.90003999999999995</v>
      </c>
      <c r="WH74" s="18">
        <f>SUM(WH76:WH89)</f>
        <v>12167</v>
      </c>
      <c r="WI74" s="4"/>
      <c r="WJ74" s="124">
        <f>H74+R74+AB74+AL74+AV74+BF74+BP74+BZ74+CJ74+CT74+DD74+DN74+DX74+EH74+ER74+FB74+FL74+FV74+GF74+GP74+GZ74+HJ74+HT74+ID74+IN74+IX74+JH74+JR74+KB74+KL74+KV74+LF74+LP74+LZ74+MJ74+MT74+ND74+NN74+NX74+OH74+OR74+PB74+PL74+PV74+QF74+QP74+QZ74+RJ74+RT74+SD74+SN74+SX74+TH74+TR74+UB74+UL74+UV74+VF74+VP74+VZ74</f>
        <v>138785</v>
      </c>
      <c r="WK74" s="116">
        <f>IF(WH74&gt;0,WJ74/WH74,0)</f>
        <v>11.406673789999999</v>
      </c>
      <c r="WL74" s="98">
        <f>IF(WO74&gt;0,WO74/WJ74,0)</f>
        <v>36.51</v>
      </c>
      <c r="WM74" s="117">
        <f>WK74*WL74</f>
        <v>416.45765999999998</v>
      </c>
      <c r="WN74" s="98">
        <f>WM74*WH74</f>
        <v>5067040.3499999996</v>
      </c>
      <c r="WO74" s="124">
        <f>M74+W74+AG74+AQ74+BA74+BK74+BU74+CE74+CO74+CY74+DI74+DS74+EC74+EM74+EW74+FG74+FQ74+GA74+GK74+GU74+HE74+HO74+HY74+II74+IS74+JC74+JM74+JW74+KG74+KQ74+LA74+LK74+LU74+ME74+MO74+MY74+NI74+NS74+OC74+OM74+OW74+PG74+PQ74+QA74+QK74+QU74+RE74+RO74+RY74+SI74+SS74+TC74+TM74+TW74+UG74+UQ74+VA74+VK74+VU74+WE74</f>
        <v>5067143.41</v>
      </c>
      <c r="WP74" s="118">
        <f>WO74-WN74</f>
        <v>103.06</v>
      </c>
    </row>
    <row r="75" spans="1:614" s="111" customFormat="1" x14ac:dyDescent="0.25">
      <c r="A75" s="109"/>
      <c r="B75" s="110" t="s">
        <v>472</v>
      </c>
      <c r="C75" s="110"/>
      <c r="D75" s="110"/>
      <c r="E75" s="110"/>
      <c r="F75" s="120"/>
      <c r="G75" s="110"/>
      <c r="H75" s="118">
        <f>H74-(SUM(H76:H89))</f>
        <v>0</v>
      </c>
      <c r="I75" s="121"/>
      <c r="J75" s="118"/>
      <c r="K75" s="122"/>
      <c r="L75" s="118">
        <f>L74-(SUM(L76:L89))</f>
        <v>0</v>
      </c>
      <c r="M75" s="118"/>
      <c r="N75" s="118"/>
      <c r="O75" s="110"/>
      <c r="P75" s="120"/>
      <c r="Q75" s="110"/>
      <c r="R75" s="118">
        <f>R74-(SUM(R76:R89))</f>
        <v>-0.06</v>
      </c>
      <c r="S75" s="121"/>
      <c r="T75" s="118"/>
      <c r="U75" s="122"/>
      <c r="V75" s="118">
        <f>V74-(SUM(V76:V89))</f>
        <v>-2.19</v>
      </c>
      <c r="W75" s="118"/>
      <c r="X75" s="118"/>
      <c r="Y75" s="110"/>
      <c r="Z75" s="120"/>
      <c r="AA75" s="110"/>
      <c r="AB75" s="118">
        <f>AB74-(SUM(AB76:AB89))</f>
        <v>0</v>
      </c>
      <c r="AC75" s="121"/>
      <c r="AD75" s="118"/>
      <c r="AE75" s="122"/>
      <c r="AF75" s="118">
        <f>AF74-(SUM(AF76:AF89))</f>
        <v>0</v>
      </c>
      <c r="AG75" s="118"/>
      <c r="AH75" s="118"/>
      <c r="AI75" s="110"/>
      <c r="AJ75" s="120"/>
      <c r="AK75" s="110"/>
      <c r="AL75" s="118">
        <f>AL74-(SUM(AL76:AL89))</f>
        <v>-0.03</v>
      </c>
      <c r="AM75" s="121"/>
      <c r="AN75" s="118"/>
      <c r="AO75" s="122"/>
      <c r="AP75" s="118">
        <f>AP74-(SUM(AP76:AP89))</f>
        <v>-1.1000000000000001</v>
      </c>
      <c r="AQ75" s="118"/>
      <c r="AR75" s="118"/>
      <c r="AS75" s="110"/>
      <c r="AT75" s="120"/>
      <c r="AU75" s="110"/>
      <c r="AV75" s="118">
        <f>AV74-(SUM(AV76:AV89))</f>
        <v>0</v>
      </c>
      <c r="AW75" s="121"/>
      <c r="AX75" s="118"/>
      <c r="AY75" s="122"/>
      <c r="AZ75" s="118">
        <f>AZ74-(SUM(AZ76:AZ89))</f>
        <v>0</v>
      </c>
      <c r="BA75" s="118"/>
      <c r="BB75" s="118"/>
      <c r="BC75" s="110"/>
      <c r="BD75" s="120"/>
      <c r="BE75" s="110"/>
      <c r="BF75" s="118" t="e">
        <f>BF74-(SUM(BF76:BF89))</f>
        <v>#DIV/0!</v>
      </c>
      <c r="BG75" s="121"/>
      <c r="BH75" s="118"/>
      <c r="BI75" s="122"/>
      <c r="BJ75" s="118">
        <f>BJ74-(SUM(BJ76:BJ89))</f>
        <v>0</v>
      </c>
      <c r="BK75" s="118"/>
      <c r="BL75" s="118"/>
      <c r="BM75" s="110"/>
      <c r="BN75" s="120"/>
      <c r="BO75" s="110"/>
      <c r="BP75" s="118">
        <f>BP74-(SUM(BP76:BP89))</f>
        <v>0.01</v>
      </c>
      <c r="BQ75" s="121"/>
      <c r="BR75" s="118"/>
      <c r="BS75" s="122"/>
      <c r="BT75" s="118">
        <f>BT74-(SUM(BT76:BT89))</f>
        <v>0.36</v>
      </c>
      <c r="BU75" s="118"/>
      <c r="BV75" s="118"/>
      <c r="BW75" s="110"/>
      <c r="BX75" s="120"/>
      <c r="BY75" s="110"/>
      <c r="BZ75" s="118" t="e">
        <f>BZ74-(SUM(BZ76:BZ89))</f>
        <v>#DIV/0!</v>
      </c>
      <c r="CA75" s="121"/>
      <c r="CB75" s="118"/>
      <c r="CC75" s="122"/>
      <c r="CD75" s="118">
        <f>CD74-(SUM(CD76:CD89))</f>
        <v>0</v>
      </c>
      <c r="CE75" s="118"/>
      <c r="CF75" s="118"/>
      <c r="CG75" s="110"/>
      <c r="CH75" s="120"/>
      <c r="CI75" s="110"/>
      <c r="CJ75" s="118">
        <f>CJ74-(SUM(CJ76:CJ89))</f>
        <v>0</v>
      </c>
      <c r="CK75" s="121"/>
      <c r="CL75" s="118"/>
      <c r="CM75" s="122"/>
      <c r="CN75" s="118">
        <f>CN74-(SUM(CN76:CN89))</f>
        <v>0.01</v>
      </c>
      <c r="CO75" s="118"/>
      <c r="CP75" s="118"/>
      <c r="CQ75" s="110"/>
      <c r="CR75" s="120"/>
      <c r="CS75" s="110"/>
      <c r="CT75" s="118" t="e">
        <f>CT74-(SUM(CT76:CT89))</f>
        <v>#DIV/0!</v>
      </c>
      <c r="CU75" s="121"/>
      <c r="CV75" s="118"/>
      <c r="CW75" s="122"/>
      <c r="CX75" s="118">
        <f>CX74-(SUM(CX76:CX89))</f>
        <v>0</v>
      </c>
      <c r="CY75" s="118"/>
      <c r="CZ75" s="118"/>
      <c r="DA75" s="110"/>
      <c r="DB75" s="120"/>
      <c r="DC75" s="110"/>
      <c r="DD75" s="118">
        <f>DD74-(SUM(DD76:DD89))</f>
        <v>0</v>
      </c>
      <c r="DE75" s="121"/>
      <c r="DF75" s="118"/>
      <c r="DG75" s="122"/>
      <c r="DH75" s="118">
        <f>DH74-(SUM(DH76:DH89))</f>
        <v>0</v>
      </c>
      <c r="DI75" s="118"/>
      <c r="DJ75" s="118"/>
      <c r="DK75" s="110"/>
      <c r="DL75" s="120"/>
      <c r="DM75" s="110"/>
      <c r="DN75" s="118">
        <f>DN74-(SUM(DN76:DN89))</f>
        <v>0</v>
      </c>
      <c r="DO75" s="121"/>
      <c r="DP75" s="118"/>
      <c r="DQ75" s="122"/>
      <c r="DR75" s="118">
        <f>DR74-(SUM(DR76:DR89))</f>
        <v>0</v>
      </c>
      <c r="DS75" s="118"/>
      <c r="DT75" s="118"/>
      <c r="DU75" s="110"/>
      <c r="DV75" s="120"/>
      <c r="DW75" s="110"/>
      <c r="DX75" s="118">
        <f>DX74-(SUM(DX76:DX89))</f>
        <v>0</v>
      </c>
      <c r="DY75" s="121"/>
      <c r="DZ75" s="118"/>
      <c r="EA75" s="122"/>
      <c r="EB75" s="118">
        <f>EB74-(SUM(EB76:EB89))</f>
        <v>0</v>
      </c>
      <c r="EC75" s="118"/>
      <c r="ED75" s="118"/>
      <c r="EE75" s="110"/>
      <c r="EF75" s="120"/>
      <c r="EG75" s="110"/>
      <c r="EH75" s="118">
        <f>EH74-(SUM(EH76:EH89))</f>
        <v>0</v>
      </c>
      <c r="EI75" s="121"/>
      <c r="EJ75" s="118"/>
      <c r="EK75" s="122"/>
      <c r="EL75" s="118">
        <f>EL74-(SUM(EL76:EL89))</f>
        <v>0</v>
      </c>
      <c r="EM75" s="118"/>
      <c r="EN75" s="118"/>
      <c r="EO75" s="110"/>
      <c r="EP75" s="120"/>
      <c r="EQ75" s="110"/>
      <c r="ER75" s="118">
        <f>ER74-(SUM(ER76:ER89))</f>
        <v>0</v>
      </c>
      <c r="ES75" s="121"/>
      <c r="ET75" s="118"/>
      <c r="EU75" s="122"/>
      <c r="EV75" s="118">
        <f>EV74-(SUM(EV76:EV89))</f>
        <v>0.01</v>
      </c>
      <c r="EW75" s="118"/>
      <c r="EX75" s="118"/>
      <c r="EY75" s="110"/>
      <c r="EZ75" s="120"/>
      <c r="FA75" s="110"/>
      <c r="FB75" s="118">
        <f>FB74-(SUM(FB76:FB89))</f>
        <v>0</v>
      </c>
      <c r="FC75" s="121"/>
      <c r="FD75" s="118"/>
      <c r="FE75" s="122"/>
      <c r="FF75" s="118">
        <f>FF74-(SUM(FF76:FF89))</f>
        <v>0</v>
      </c>
      <c r="FG75" s="118"/>
      <c r="FH75" s="118"/>
      <c r="FI75" s="110"/>
      <c r="FJ75" s="120"/>
      <c r="FK75" s="110"/>
      <c r="FL75" s="118">
        <f>FL74-(SUM(FL76:FL89))</f>
        <v>0</v>
      </c>
      <c r="FM75" s="121"/>
      <c r="FN75" s="118"/>
      <c r="FO75" s="122"/>
      <c r="FP75" s="118">
        <f>FP74-(SUM(FP76:FP89))</f>
        <v>0</v>
      </c>
      <c r="FQ75" s="118"/>
      <c r="FR75" s="118"/>
      <c r="FS75" s="110"/>
      <c r="FT75" s="120"/>
      <c r="FU75" s="110"/>
      <c r="FV75" s="118">
        <f>FV74-(SUM(FV76:FV89))</f>
        <v>0</v>
      </c>
      <c r="FW75" s="121"/>
      <c r="FX75" s="118"/>
      <c r="FY75" s="122"/>
      <c r="FZ75" s="118">
        <f>FZ74-(SUM(FZ76:FZ89))</f>
        <v>0</v>
      </c>
      <c r="GA75" s="118"/>
      <c r="GB75" s="118"/>
      <c r="GC75" s="110"/>
      <c r="GD75" s="120"/>
      <c r="GE75" s="110"/>
      <c r="GF75" s="118">
        <f>GF74-(SUM(GF76:GF89))</f>
        <v>0</v>
      </c>
      <c r="GG75" s="121"/>
      <c r="GH75" s="118"/>
      <c r="GI75" s="122"/>
      <c r="GJ75" s="118">
        <f>GJ74-(SUM(GJ76:GJ89))</f>
        <v>0</v>
      </c>
      <c r="GK75" s="118"/>
      <c r="GL75" s="118"/>
      <c r="GM75" s="110"/>
      <c r="GN75" s="120"/>
      <c r="GO75" s="110"/>
      <c r="GP75" s="118">
        <f>GP74-(SUM(GP76:GP89))</f>
        <v>0</v>
      </c>
      <c r="GQ75" s="121"/>
      <c r="GR75" s="118"/>
      <c r="GS75" s="122"/>
      <c r="GT75" s="118">
        <f>GT74-(SUM(GT76:GT89))</f>
        <v>0</v>
      </c>
      <c r="GU75" s="118"/>
      <c r="GV75" s="118"/>
      <c r="GW75" s="110"/>
      <c r="GX75" s="120"/>
      <c r="GY75" s="110"/>
      <c r="GZ75" s="118">
        <f>GZ74-(SUM(GZ76:GZ89))</f>
        <v>0</v>
      </c>
      <c r="HA75" s="121"/>
      <c r="HB75" s="118"/>
      <c r="HC75" s="122"/>
      <c r="HD75" s="118">
        <f>HD74-(SUM(HD76:HD89))</f>
        <v>0</v>
      </c>
      <c r="HE75" s="118"/>
      <c r="HF75" s="118"/>
      <c r="HG75" s="110"/>
      <c r="HH75" s="120"/>
      <c r="HI75" s="110"/>
      <c r="HJ75" s="118">
        <f>HJ74-(SUM(HJ76:HJ89))</f>
        <v>0</v>
      </c>
      <c r="HK75" s="121"/>
      <c r="HL75" s="118"/>
      <c r="HM75" s="122"/>
      <c r="HN75" s="118">
        <f>HN74-(SUM(HN76:HN89))</f>
        <v>0</v>
      </c>
      <c r="HO75" s="118"/>
      <c r="HP75" s="118"/>
      <c r="HQ75" s="110"/>
      <c r="HR75" s="120"/>
      <c r="HS75" s="110"/>
      <c r="HT75" s="118">
        <f>HT74-(SUM(HT76:HT89))</f>
        <v>0</v>
      </c>
      <c r="HU75" s="121"/>
      <c r="HV75" s="118"/>
      <c r="HW75" s="122"/>
      <c r="HX75" s="118">
        <f>HX74-(SUM(HX76:HX89))</f>
        <v>0</v>
      </c>
      <c r="HY75" s="118"/>
      <c r="HZ75" s="118"/>
      <c r="IA75" s="110"/>
      <c r="IB75" s="120"/>
      <c r="IC75" s="110"/>
      <c r="ID75" s="118">
        <f>ID74-(SUM(ID76:ID89))</f>
        <v>0</v>
      </c>
      <c r="IE75" s="121"/>
      <c r="IF75" s="118"/>
      <c r="IG75" s="122"/>
      <c r="IH75" s="118">
        <f>IH74-(SUM(IH76:IH89))</f>
        <v>0</v>
      </c>
      <c r="II75" s="118"/>
      <c r="IJ75" s="118"/>
      <c r="IK75" s="110"/>
      <c r="IL75" s="120"/>
      <c r="IM75" s="110"/>
      <c r="IN75" s="118">
        <f>IN74-(SUM(IN76:IN89))</f>
        <v>-0.01</v>
      </c>
      <c r="IO75" s="121"/>
      <c r="IP75" s="118"/>
      <c r="IQ75" s="122"/>
      <c r="IR75" s="118">
        <f>IR74-(SUM(IR76:IR89))</f>
        <v>-0.37</v>
      </c>
      <c r="IS75" s="118"/>
      <c r="IT75" s="118"/>
      <c r="IU75" s="110"/>
      <c r="IV75" s="120"/>
      <c r="IW75" s="110"/>
      <c r="IX75" s="118">
        <f>IX74-(SUM(IX76:IX89))</f>
        <v>0</v>
      </c>
      <c r="IY75" s="121"/>
      <c r="IZ75" s="118"/>
      <c r="JA75" s="122"/>
      <c r="JB75" s="118">
        <f>JB74-(SUM(JB76:JB89))</f>
        <v>0</v>
      </c>
      <c r="JC75" s="118"/>
      <c r="JD75" s="118"/>
      <c r="JE75" s="110"/>
      <c r="JF75" s="120"/>
      <c r="JG75" s="110"/>
      <c r="JH75" s="118">
        <f>JH74-(SUM(JH76:JH89))</f>
        <v>-0.01</v>
      </c>
      <c r="JI75" s="121"/>
      <c r="JJ75" s="118"/>
      <c r="JK75" s="122"/>
      <c r="JL75" s="118">
        <f>JL74-(SUM(JL76:JL89))</f>
        <v>-0.36</v>
      </c>
      <c r="JM75" s="118"/>
      <c r="JN75" s="118"/>
      <c r="JO75" s="110"/>
      <c r="JP75" s="120"/>
      <c r="JQ75" s="110"/>
      <c r="JR75" s="118">
        <f>JR74-(SUM(JR76:JR89))</f>
        <v>0</v>
      </c>
      <c r="JS75" s="121"/>
      <c r="JT75" s="118"/>
      <c r="JU75" s="122"/>
      <c r="JV75" s="118">
        <f>JV74-(SUM(JV76:JV89))</f>
        <v>0</v>
      </c>
      <c r="JW75" s="118"/>
      <c r="JX75" s="118"/>
      <c r="JY75" s="110"/>
      <c r="JZ75" s="120"/>
      <c r="KA75" s="110"/>
      <c r="KB75" s="118" t="e">
        <f>KB74-(SUM(KB76:KB89))</f>
        <v>#DIV/0!</v>
      </c>
      <c r="KC75" s="121"/>
      <c r="KD75" s="118"/>
      <c r="KE75" s="122"/>
      <c r="KF75" s="118">
        <f>KF74-(SUM(KF76:KF89))</f>
        <v>0</v>
      </c>
      <c r="KG75" s="118"/>
      <c r="KH75" s="118"/>
      <c r="KI75" s="110"/>
      <c r="KJ75" s="120"/>
      <c r="KK75" s="110"/>
      <c r="KL75" s="118">
        <f>KL74-(SUM(KL76:KL89))</f>
        <v>0.02</v>
      </c>
      <c r="KM75" s="121"/>
      <c r="KN75" s="118"/>
      <c r="KO75" s="122"/>
      <c r="KP75" s="118">
        <f>KP74-(SUM(KP76:KP89))</f>
        <v>0.73</v>
      </c>
      <c r="KQ75" s="118"/>
      <c r="KR75" s="118"/>
      <c r="KS75" s="110"/>
      <c r="KT75" s="120"/>
      <c r="KU75" s="110"/>
      <c r="KV75" s="118">
        <f>KV74-(SUM(KV76:KV89))</f>
        <v>-0.01</v>
      </c>
      <c r="KW75" s="121"/>
      <c r="KX75" s="118"/>
      <c r="KY75" s="122"/>
      <c r="KZ75" s="118">
        <f>KZ74-(SUM(KZ76:KZ89))</f>
        <v>-0.36</v>
      </c>
      <c r="LA75" s="118"/>
      <c r="LB75" s="118"/>
      <c r="LC75" s="110"/>
      <c r="LD75" s="120"/>
      <c r="LE75" s="110"/>
      <c r="LF75" s="118">
        <f>LF74-(SUM(LF76:LF89))</f>
        <v>0</v>
      </c>
      <c r="LG75" s="121"/>
      <c r="LH75" s="118"/>
      <c r="LI75" s="122"/>
      <c r="LJ75" s="118">
        <f>LJ74-(SUM(LJ76:LJ89))</f>
        <v>0.01</v>
      </c>
      <c r="LK75" s="118"/>
      <c r="LL75" s="118"/>
      <c r="LM75" s="110"/>
      <c r="LN75" s="120"/>
      <c r="LO75" s="110"/>
      <c r="LP75" s="118">
        <f>LP74-(SUM(LP76:LP89))</f>
        <v>0</v>
      </c>
      <c r="LQ75" s="121"/>
      <c r="LR75" s="118"/>
      <c r="LS75" s="122"/>
      <c r="LT75" s="118">
        <f>LT74-(SUM(LT76:LT89))</f>
        <v>0</v>
      </c>
      <c r="LU75" s="118"/>
      <c r="LV75" s="118"/>
      <c r="LW75" s="110"/>
      <c r="LX75" s="120"/>
      <c r="LY75" s="110"/>
      <c r="LZ75" s="118">
        <f>LZ74-(SUM(LZ76:LZ89))</f>
        <v>0</v>
      </c>
      <c r="MA75" s="121"/>
      <c r="MB75" s="118"/>
      <c r="MC75" s="122"/>
      <c r="MD75" s="118">
        <f>MD74-(SUM(MD76:MD89))</f>
        <v>0</v>
      </c>
      <c r="ME75" s="118"/>
      <c r="MF75" s="118"/>
      <c r="MG75" s="110"/>
      <c r="MH75" s="120"/>
      <c r="MI75" s="110"/>
      <c r="MJ75" s="118">
        <f>MJ74-(SUM(MJ76:MJ89))</f>
        <v>0.02</v>
      </c>
      <c r="MK75" s="121"/>
      <c r="ML75" s="118"/>
      <c r="MM75" s="122"/>
      <c r="MN75" s="118">
        <f>MN74-(SUM(MN76:MN89))</f>
        <v>0.73</v>
      </c>
      <c r="MO75" s="118"/>
      <c r="MP75" s="118"/>
      <c r="MQ75" s="110"/>
      <c r="MR75" s="120"/>
      <c r="MS75" s="110"/>
      <c r="MT75" s="118">
        <f>MT74-(SUM(MT76:MT89))</f>
        <v>0</v>
      </c>
      <c r="MU75" s="121"/>
      <c r="MV75" s="118"/>
      <c r="MW75" s="122"/>
      <c r="MX75" s="118">
        <f>MX74-(SUM(MX76:MX89))</f>
        <v>0</v>
      </c>
      <c r="MY75" s="118"/>
      <c r="MZ75" s="118"/>
      <c r="NA75" s="110"/>
      <c r="NB75" s="120"/>
      <c r="NC75" s="110"/>
      <c r="ND75" s="118">
        <f>ND74-(SUM(ND76:ND89))</f>
        <v>-0.02</v>
      </c>
      <c r="NE75" s="121"/>
      <c r="NF75" s="118"/>
      <c r="NG75" s="122"/>
      <c r="NH75" s="118">
        <f>NH74-(SUM(NH76:NH89))</f>
        <v>-0.72</v>
      </c>
      <c r="NI75" s="118"/>
      <c r="NJ75" s="118"/>
      <c r="NK75" s="110"/>
      <c r="NL75" s="120"/>
      <c r="NM75" s="110"/>
      <c r="NN75" s="118">
        <f>NN74-(SUM(NN76:NN89))</f>
        <v>0</v>
      </c>
      <c r="NO75" s="121"/>
      <c r="NP75" s="118"/>
      <c r="NQ75" s="122"/>
      <c r="NR75" s="118">
        <f>NR74-(SUM(NR76:NR89))</f>
        <v>0</v>
      </c>
      <c r="NS75" s="118"/>
      <c r="NT75" s="118"/>
      <c r="NU75" s="110"/>
      <c r="NV75" s="120"/>
      <c r="NW75" s="110"/>
      <c r="NX75" s="118">
        <f>NX74-(SUM(NX76:NX89))</f>
        <v>0</v>
      </c>
      <c r="NY75" s="121"/>
      <c r="NZ75" s="118"/>
      <c r="OA75" s="122"/>
      <c r="OB75" s="118">
        <f>OB74-(SUM(OB76:OB89))</f>
        <v>0</v>
      </c>
      <c r="OC75" s="118"/>
      <c r="OD75" s="118"/>
      <c r="OE75" s="110"/>
      <c r="OF75" s="120"/>
      <c r="OG75" s="110"/>
      <c r="OH75" s="118">
        <f>OH74-(SUM(OH76:OH89))</f>
        <v>0.01</v>
      </c>
      <c r="OI75" s="121"/>
      <c r="OJ75" s="118"/>
      <c r="OK75" s="122"/>
      <c r="OL75" s="118">
        <f>OL74-(SUM(OL76:OL89))</f>
        <v>0.36</v>
      </c>
      <c r="OM75" s="118"/>
      <c r="ON75" s="118"/>
      <c r="OO75" s="110"/>
      <c r="OP75" s="120"/>
      <c r="OQ75" s="110"/>
      <c r="OR75" s="118">
        <f>OR74-(SUM(OR76:OR89))</f>
        <v>0</v>
      </c>
      <c r="OS75" s="121"/>
      <c r="OT75" s="118"/>
      <c r="OU75" s="122"/>
      <c r="OV75" s="118">
        <f>OV74-(SUM(OV76:OV89))</f>
        <v>0</v>
      </c>
      <c r="OW75" s="118"/>
      <c r="OX75" s="118"/>
      <c r="OY75" s="110"/>
      <c r="OZ75" s="120"/>
      <c r="PA75" s="110"/>
      <c r="PB75" s="118">
        <f>PB74-(SUM(PB76:PB89))</f>
        <v>0</v>
      </c>
      <c r="PC75" s="121"/>
      <c r="PD75" s="118"/>
      <c r="PE75" s="122"/>
      <c r="PF75" s="118">
        <f>PF74-(SUM(PF76:PF89))</f>
        <v>0</v>
      </c>
      <c r="PG75" s="118"/>
      <c r="PH75" s="118"/>
      <c r="PI75" s="110"/>
      <c r="PJ75" s="120"/>
      <c r="PK75" s="110"/>
      <c r="PL75" s="118">
        <f>PL74-(SUM(PL76:PL89))</f>
        <v>0</v>
      </c>
      <c r="PM75" s="121"/>
      <c r="PN75" s="118"/>
      <c r="PO75" s="122"/>
      <c r="PP75" s="118">
        <f>PP74-(SUM(PP76:PP89))</f>
        <v>0</v>
      </c>
      <c r="PQ75" s="118"/>
      <c r="PR75" s="118"/>
      <c r="PS75" s="110"/>
      <c r="PT75" s="120"/>
      <c r="PU75" s="110"/>
      <c r="PV75" s="118">
        <f>PV74-(SUM(PV76:PV89))</f>
        <v>0</v>
      </c>
      <c r="PW75" s="121"/>
      <c r="PX75" s="118"/>
      <c r="PY75" s="122"/>
      <c r="PZ75" s="118">
        <f>PZ74-(SUM(PZ76:PZ89))</f>
        <v>0</v>
      </c>
      <c r="QA75" s="118"/>
      <c r="QB75" s="118"/>
      <c r="QC75" s="110"/>
      <c r="QD75" s="120"/>
      <c r="QE75" s="110"/>
      <c r="QF75" s="118" t="e">
        <f>QF74-(SUM(QF76:QF89))</f>
        <v>#DIV/0!</v>
      </c>
      <c r="QG75" s="121"/>
      <c r="QH75" s="118"/>
      <c r="QI75" s="122"/>
      <c r="QJ75" s="118">
        <f>QJ74-(SUM(QJ76:QJ89))</f>
        <v>0</v>
      </c>
      <c r="QK75" s="118"/>
      <c r="QL75" s="118"/>
      <c r="QM75" s="110"/>
      <c r="QN75" s="120"/>
      <c r="QO75" s="110"/>
      <c r="QP75" s="118">
        <f>QP74-(SUM(QP76:QP89))</f>
        <v>0</v>
      </c>
      <c r="QQ75" s="121"/>
      <c r="QR75" s="118"/>
      <c r="QS75" s="122"/>
      <c r="QT75" s="118">
        <f>QT74-(SUM(QT76:QT89))</f>
        <v>0</v>
      </c>
      <c r="QU75" s="118"/>
      <c r="QV75" s="118"/>
      <c r="QW75" s="110"/>
      <c r="QX75" s="120"/>
      <c r="QY75" s="110"/>
      <c r="QZ75" s="118">
        <f>QZ74-(SUM(QZ76:QZ89))</f>
        <v>0</v>
      </c>
      <c r="RA75" s="121"/>
      <c r="RB75" s="118"/>
      <c r="RC75" s="122"/>
      <c r="RD75" s="118">
        <f>RD74-(SUM(RD76:RD89))</f>
        <v>0</v>
      </c>
      <c r="RE75" s="118"/>
      <c r="RF75" s="118"/>
      <c r="RG75" s="110"/>
      <c r="RH75" s="120"/>
      <c r="RI75" s="110"/>
      <c r="RJ75" s="118">
        <f>RJ74-(SUM(RJ76:RJ89))</f>
        <v>-0.02</v>
      </c>
      <c r="RK75" s="121"/>
      <c r="RL75" s="118"/>
      <c r="RM75" s="122"/>
      <c r="RN75" s="118">
        <f>RN74-(SUM(RN76:RN89))</f>
        <v>-0.73</v>
      </c>
      <c r="RO75" s="118"/>
      <c r="RP75" s="118"/>
      <c r="RQ75" s="110"/>
      <c r="RR75" s="120"/>
      <c r="RS75" s="110"/>
      <c r="RT75" s="118">
        <f>RT74-(SUM(RT76:RT89))</f>
        <v>0</v>
      </c>
      <c r="RU75" s="121"/>
      <c r="RV75" s="118"/>
      <c r="RW75" s="122"/>
      <c r="RX75" s="118">
        <f>RX74-(SUM(RX76:RX89))</f>
        <v>0</v>
      </c>
      <c r="RY75" s="118"/>
      <c r="RZ75" s="118"/>
      <c r="SA75" s="110"/>
      <c r="SB75" s="120"/>
      <c r="SC75" s="110"/>
      <c r="SD75" s="118">
        <f>SD74-(SUM(SD76:SD89))</f>
        <v>0</v>
      </c>
      <c r="SE75" s="121"/>
      <c r="SF75" s="118"/>
      <c r="SG75" s="122"/>
      <c r="SH75" s="118">
        <f>SH74-(SUM(SH76:SH89))</f>
        <v>0</v>
      </c>
      <c r="SI75" s="118"/>
      <c r="SJ75" s="118"/>
      <c r="SK75" s="110"/>
      <c r="SL75" s="120"/>
      <c r="SM75" s="110"/>
      <c r="SN75" s="118">
        <f>SN74-(SUM(SN76:SN89))</f>
        <v>0</v>
      </c>
      <c r="SO75" s="121"/>
      <c r="SP75" s="118"/>
      <c r="SQ75" s="122"/>
      <c r="SR75" s="118">
        <f>SR74-(SUM(SR76:SR89))</f>
        <v>0</v>
      </c>
      <c r="SS75" s="118"/>
      <c r="ST75" s="118"/>
      <c r="SU75" s="110"/>
      <c r="SV75" s="120"/>
      <c r="SW75" s="110"/>
      <c r="SX75" s="118">
        <f>SX74-(SUM(SX76:SX89))</f>
        <v>-0.01</v>
      </c>
      <c r="SY75" s="121"/>
      <c r="SZ75" s="118"/>
      <c r="TA75" s="122"/>
      <c r="TB75" s="118">
        <f>TB74-(SUM(TB76:TB89))</f>
        <v>-0.37</v>
      </c>
      <c r="TC75" s="118"/>
      <c r="TD75" s="118"/>
      <c r="TE75" s="110"/>
      <c r="TF75" s="120"/>
      <c r="TG75" s="110"/>
      <c r="TH75" s="118">
        <f>TH74-(SUM(TH76:TH89))</f>
        <v>0</v>
      </c>
      <c r="TI75" s="121"/>
      <c r="TJ75" s="118"/>
      <c r="TK75" s="122"/>
      <c r="TL75" s="118">
        <f>TL74-(SUM(TL76:TL89))</f>
        <v>0</v>
      </c>
      <c r="TM75" s="118"/>
      <c r="TN75" s="118"/>
      <c r="TO75" s="110"/>
      <c r="TP75" s="120"/>
      <c r="TQ75" s="110"/>
      <c r="TR75" s="118">
        <f>TR74-(SUM(TR76:TR89))</f>
        <v>0</v>
      </c>
      <c r="TS75" s="121"/>
      <c r="TT75" s="118"/>
      <c r="TU75" s="122"/>
      <c r="TV75" s="118">
        <f>TV74-(SUM(TV76:TV89))</f>
        <v>0</v>
      </c>
      <c r="TW75" s="118"/>
      <c r="TX75" s="118"/>
      <c r="TY75" s="110"/>
      <c r="TZ75" s="120"/>
      <c r="UA75" s="110"/>
      <c r="UB75" s="118">
        <f>UB74-(SUM(UB76:UB89))</f>
        <v>-0.04</v>
      </c>
      <c r="UC75" s="121"/>
      <c r="UD75" s="118"/>
      <c r="UE75" s="122"/>
      <c r="UF75" s="118">
        <f>UF74-(SUM(UF76:UF89))</f>
        <v>-1.45</v>
      </c>
      <c r="UG75" s="118"/>
      <c r="UH75" s="118"/>
      <c r="UI75" s="110"/>
      <c r="UJ75" s="120"/>
      <c r="UK75" s="110"/>
      <c r="UL75" s="118">
        <f>UL74-(SUM(UL76:UL89))</f>
        <v>0</v>
      </c>
      <c r="UM75" s="121"/>
      <c r="UN75" s="118"/>
      <c r="UO75" s="122"/>
      <c r="UP75" s="118">
        <f>UP74-(SUM(UP76:UP89))</f>
        <v>-0.01</v>
      </c>
      <c r="UQ75" s="118"/>
      <c r="UR75" s="118"/>
      <c r="US75" s="110"/>
      <c r="UT75" s="120"/>
      <c r="UU75" s="110"/>
      <c r="UV75" s="118">
        <f>UV74-(SUM(UV76:UV89))</f>
        <v>0</v>
      </c>
      <c r="UW75" s="121"/>
      <c r="UX75" s="118"/>
      <c r="UY75" s="122"/>
      <c r="UZ75" s="118">
        <f>UZ74-(SUM(UZ76:UZ89))</f>
        <v>0.01</v>
      </c>
      <c r="VA75" s="118"/>
      <c r="VB75" s="118"/>
      <c r="VC75" s="110"/>
      <c r="VD75" s="120"/>
      <c r="VE75" s="110"/>
      <c r="VF75" s="118">
        <f>VF74-(SUM(VF76:VF89))</f>
        <v>-0.06</v>
      </c>
      <c r="VG75" s="121"/>
      <c r="VH75" s="118"/>
      <c r="VI75" s="122"/>
      <c r="VJ75" s="118">
        <f>VJ74-(SUM(VJ76:VJ89))</f>
        <v>-2.19</v>
      </c>
      <c r="VK75" s="118"/>
      <c r="VL75" s="118"/>
      <c r="VM75" s="110"/>
      <c r="VN75" s="120"/>
      <c r="VO75" s="110"/>
      <c r="VP75" s="118">
        <f>VP74-(SUM(VP76:VP89))</f>
        <v>-7.0000000000000007E-2</v>
      </c>
      <c r="VQ75" s="121"/>
      <c r="VR75" s="118"/>
      <c r="VS75" s="122"/>
      <c r="VT75" s="118">
        <f>VT74-(SUM(VT76:VT89))</f>
        <v>-2.5499999999999998</v>
      </c>
      <c r="VU75" s="118"/>
      <c r="VV75" s="118"/>
      <c r="VW75" s="110"/>
      <c r="VX75" s="120"/>
      <c r="VY75" s="110"/>
      <c r="VZ75" s="118">
        <f>VZ74-(SUM(VZ76:VZ89))</f>
        <v>0</v>
      </c>
      <c r="WA75" s="121"/>
      <c r="WB75" s="118"/>
      <c r="WC75" s="122"/>
      <c r="WD75" s="118">
        <f>WD74-(SUM(WD76:WD89))</f>
        <v>0</v>
      </c>
      <c r="WE75" s="118"/>
      <c r="WF75" s="118"/>
      <c r="WG75" s="110"/>
      <c r="WH75" s="120"/>
      <c r="WI75" s="110"/>
      <c r="WJ75" s="118">
        <f>WJ74-(SUM(WJ76:WJ89))</f>
        <v>0.01</v>
      </c>
      <c r="WK75" s="121"/>
      <c r="WL75" s="118"/>
      <c r="WM75" s="122"/>
      <c r="WN75" s="118">
        <f>WN74-(SUM(WN76:WN89))</f>
        <v>0.33</v>
      </c>
      <c r="WO75" s="118"/>
      <c r="WP75" s="118"/>
    </row>
    <row r="76" spans="1:614" ht="27.75" customHeight="1" x14ac:dyDescent="0.25">
      <c r="A76" s="5"/>
      <c r="B76" s="205" t="s">
        <v>430</v>
      </c>
      <c r="C76" s="12" t="s">
        <v>751</v>
      </c>
      <c r="D76" s="12" t="s">
        <v>437</v>
      </c>
      <c r="E76" s="4" t="s">
        <v>33</v>
      </c>
      <c r="F76" s="231">
        <f t="shared" ref="F76:F89" si="1159">F12</f>
        <v>24</v>
      </c>
      <c r="G76" s="119">
        <f>F76/F74</f>
        <v>8.3330000000000001E-2</v>
      </c>
      <c r="H76" s="98">
        <f>H74*G76</f>
        <v>259.99</v>
      </c>
      <c r="I76" s="116">
        <f t="shared" ref="I76:I89" si="1160">IF(F76&gt;0,H76/F76,0)</f>
        <v>10.832916669999999</v>
      </c>
      <c r="J76" s="90">
        <f>J74</f>
        <v>36.53</v>
      </c>
      <c r="K76" s="117">
        <f t="shared" ref="K76:K89" si="1161">I76*J76</f>
        <v>395.72645</v>
      </c>
      <c r="L76" s="98">
        <f t="shared" ref="L76:L89" si="1162">K76*F76</f>
        <v>9497.43</v>
      </c>
      <c r="M76" s="98"/>
      <c r="N76" s="118"/>
      <c r="O76" s="119">
        <f t="shared" ref="O76:O90" si="1163">K76/$WM76</f>
        <v>0.95025000000000004</v>
      </c>
      <c r="P76" s="231">
        <f t="shared" ref="P76:P89" si="1164">P12</f>
        <v>43</v>
      </c>
      <c r="Q76" s="119">
        <f>P76/P74</f>
        <v>0.10142</v>
      </c>
      <c r="R76" s="98">
        <f>R74*Q76</f>
        <v>648.07000000000005</v>
      </c>
      <c r="S76" s="116">
        <f t="shared" ref="S76:S89" si="1165">IF(P76&gt;0,R76/P76,0)</f>
        <v>15.07139535</v>
      </c>
      <c r="T76" s="90">
        <f>T74</f>
        <v>36.53</v>
      </c>
      <c r="U76" s="117">
        <f t="shared" ref="U76:U89" si="1166">S76*T76</f>
        <v>550.55807000000004</v>
      </c>
      <c r="V76" s="98">
        <f t="shared" ref="V76:V89" si="1167">U76*P76</f>
        <v>23674</v>
      </c>
      <c r="W76" s="98"/>
      <c r="X76" s="118"/>
      <c r="Y76" s="119">
        <f t="shared" ref="Y76:Y90" si="1168">U76/$WM76</f>
        <v>1.3220400000000001</v>
      </c>
      <c r="Z76" s="231">
        <f t="shared" ref="Z76:Z89" si="1169">Z12</f>
        <v>47</v>
      </c>
      <c r="AA76" s="119">
        <f>Z76/Z74</f>
        <v>0.16434000000000001</v>
      </c>
      <c r="AB76" s="98">
        <f>AB74*AA76</f>
        <v>520.96</v>
      </c>
      <c r="AC76" s="116">
        <f t="shared" ref="AC76:AC89" si="1170">IF(Z76&gt;0,AB76/Z76,0)</f>
        <v>11.08425532</v>
      </c>
      <c r="AD76" s="90">
        <f>AD74</f>
        <v>36.53</v>
      </c>
      <c r="AE76" s="117">
        <f t="shared" ref="AE76:AE89" si="1171">AC76*AD76</f>
        <v>404.90785</v>
      </c>
      <c r="AF76" s="98">
        <f t="shared" ref="AF76:AF89" si="1172">AE76*Z76</f>
        <v>19030.669999999998</v>
      </c>
      <c r="AG76" s="98"/>
      <c r="AH76" s="118"/>
      <c r="AI76" s="119">
        <f t="shared" ref="AI76:AI90" si="1173">AE76/$WM76</f>
        <v>0.97230000000000005</v>
      </c>
      <c r="AJ76" s="231">
        <f t="shared" ref="AJ76:AJ89" si="1174">AJ12</f>
        <v>60</v>
      </c>
      <c r="AK76" s="119">
        <f>AJ76/AJ74</f>
        <v>0.22989000000000001</v>
      </c>
      <c r="AL76" s="98">
        <f>AL74*AK76</f>
        <v>666.68</v>
      </c>
      <c r="AM76" s="116">
        <f t="shared" ref="AM76:AM89" si="1175">IF(AJ76&gt;0,AL76/AJ76,0)</f>
        <v>11.111333330000001</v>
      </c>
      <c r="AN76" s="90">
        <f>AN74</f>
        <v>36.53</v>
      </c>
      <c r="AO76" s="117">
        <f t="shared" ref="AO76:AO89" si="1176">AM76*AN76</f>
        <v>405.89701000000002</v>
      </c>
      <c r="AP76" s="98">
        <f t="shared" ref="AP76:AP89" si="1177">AO76*AJ76</f>
        <v>24353.82</v>
      </c>
      <c r="AQ76" s="98"/>
      <c r="AR76" s="118"/>
      <c r="AS76" s="119">
        <f t="shared" ref="AS76:AS90" si="1178">AO76/$WM76</f>
        <v>0.97467000000000004</v>
      </c>
      <c r="AT76" s="231">
        <f t="shared" ref="AT76:AT89" si="1179">AT12</f>
        <v>23</v>
      </c>
      <c r="AU76" s="119">
        <f>AT76/AT74</f>
        <v>0.18548000000000001</v>
      </c>
      <c r="AV76" s="98">
        <f>AV74*AU76</f>
        <v>218.87</v>
      </c>
      <c r="AW76" s="116">
        <f t="shared" ref="AW76:AW89" si="1180">IF(AT76&gt;0,AV76/AT76,0)</f>
        <v>9.5160869600000009</v>
      </c>
      <c r="AX76" s="90">
        <f>AX74</f>
        <v>36.53</v>
      </c>
      <c r="AY76" s="117">
        <f t="shared" ref="AY76:AY89" si="1181">AW76*AX76</f>
        <v>347.62266</v>
      </c>
      <c r="AZ76" s="98">
        <f t="shared" ref="AZ76:AZ89" si="1182">AY76*AT76</f>
        <v>7995.32</v>
      </c>
      <c r="BA76" s="98"/>
      <c r="BB76" s="118"/>
      <c r="BC76" s="119">
        <f t="shared" ref="BC76:BC90" si="1183">AY76/$WM76</f>
        <v>0.83474000000000004</v>
      </c>
      <c r="BD76" s="231">
        <f t="shared" ref="BD76:BD89" si="1184">BD12</f>
        <v>0</v>
      </c>
      <c r="BE76" s="119" t="e">
        <f>BD76/BD74</f>
        <v>#DIV/0!</v>
      </c>
      <c r="BF76" s="98" t="e">
        <f>BF74*BE76</f>
        <v>#DIV/0!</v>
      </c>
      <c r="BG76" s="116">
        <f t="shared" ref="BG76:BG89" si="1185">IF(BD76&gt;0,BF76/BD76,0)</f>
        <v>0</v>
      </c>
      <c r="BH76" s="90">
        <f>BH74</f>
        <v>0</v>
      </c>
      <c r="BI76" s="117">
        <f t="shared" ref="BI76:BI89" si="1186">BG76*BH76</f>
        <v>0</v>
      </c>
      <c r="BJ76" s="98">
        <f t="shared" ref="BJ76:BJ89" si="1187">BI76*BD76</f>
        <v>0</v>
      </c>
      <c r="BK76" s="98"/>
      <c r="BL76" s="118"/>
      <c r="BM76" s="119">
        <f t="shared" ref="BM76:BM90" si="1188">BI76/$WM76</f>
        <v>0</v>
      </c>
      <c r="BN76" s="231">
        <f t="shared" ref="BN76:BN89" si="1189">BN12</f>
        <v>0</v>
      </c>
      <c r="BO76" s="119">
        <f>BN76/BN74</f>
        <v>0</v>
      </c>
      <c r="BP76" s="98">
        <f>BP74*BO76</f>
        <v>0</v>
      </c>
      <c r="BQ76" s="116">
        <f t="shared" ref="BQ76:BQ89" si="1190">IF(BN76&gt;0,BP76/BN76,0)</f>
        <v>0</v>
      </c>
      <c r="BR76" s="90">
        <f>BR74</f>
        <v>36.53</v>
      </c>
      <c r="BS76" s="117">
        <f t="shared" ref="BS76:BS89" si="1191">BQ76*BR76</f>
        <v>0</v>
      </c>
      <c r="BT76" s="98">
        <f t="shared" ref="BT76:BT90" si="1192">BS76*BN76</f>
        <v>0</v>
      </c>
      <c r="BU76" s="98"/>
      <c r="BV76" s="118"/>
      <c r="BW76" s="119">
        <f t="shared" ref="BW76:BW90" si="1193">BS76/$WM76</f>
        <v>0</v>
      </c>
      <c r="BX76" s="231">
        <f t="shared" ref="BX76:BX89" si="1194">BX12</f>
        <v>0</v>
      </c>
      <c r="BY76" s="119" t="e">
        <f>BX76/BX74</f>
        <v>#DIV/0!</v>
      </c>
      <c r="BZ76" s="98" t="e">
        <f>BZ74*BY76</f>
        <v>#DIV/0!</v>
      </c>
      <c r="CA76" s="116">
        <f t="shared" ref="CA76:CA89" si="1195">IF(BX76&gt;0,BZ76/BX76,0)</f>
        <v>0</v>
      </c>
      <c r="CB76" s="90">
        <f>CB74</f>
        <v>0</v>
      </c>
      <c r="CC76" s="117">
        <f t="shared" ref="CC76:CC89" si="1196">CA76*CB76</f>
        <v>0</v>
      </c>
      <c r="CD76" s="98">
        <f t="shared" ref="CD76:CD90" si="1197">CC76*BX76</f>
        <v>0</v>
      </c>
      <c r="CE76" s="98"/>
      <c r="CF76" s="118"/>
      <c r="CG76" s="119">
        <f t="shared" ref="CG76:CG90" si="1198">CC76/$WM76</f>
        <v>0</v>
      </c>
      <c r="CH76" s="231">
        <f t="shared" ref="CH76:CH89" si="1199">CH12</f>
        <v>33</v>
      </c>
      <c r="CI76" s="119">
        <f>CH76/CH74</f>
        <v>0.20755000000000001</v>
      </c>
      <c r="CJ76" s="98">
        <f>CJ74*CI76</f>
        <v>226.23</v>
      </c>
      <c r="CK76" s="116">
        <f t="shared" ref="CK76:CK89" si="1200">IF(CH76&gt;0,CJ76/CH76,0)</f>
        <v>6.8554545500000001</v>
      </c>
      <c r="CL76" s="90">
        <f>CL74</f>
        <v>36.53</v>
      </c>
      <c r="CM76" s="117">
        <f t="shared" ref="CM76:CM89" si="1201">CK76*CL76</f>
        <v>250.42975000000001</v>
      </c>
      <c r="CN76" s="98">
        <f t="shared" ref="CN76:CN90" si="1202">CM76*CH76</f>
        <v>8264.18</v>
      </c>
      <c r="CO76" s="98"/>
      <c r="CP76" s="118"/>
      <c r="CQ76" s="119">
        <f t="shared" ref="CQ76:CQ90" si="1203">CM76/$WM76</f>
        <v>0.60135000000000005</v>
      </c>
      <c r="CR76" s="231">
        <f t="shared" ref="CR76:CR89" si="1204">CR12</f>
        <v>0</v>
      </c>
      <c r="CS76" s="119" t="e">
        <f>CR76/CR74</f>
        <v>#DIV/0!</v>
      </c>
      <c r="CT76" s="98" t="e">
        <f>CT74*CS76</f>
        <v>#DIV/0!</v>
      </c>
      <c r="CU76" s="116">
        <f t="shared" ref="CU76:CU89" si="1205">IF(CR76&gt;0,CT76/CR76,0)</f>
        <v>0</v>
      </c>
      <c r="CV76" s="90">
        <f>CV74</f>
        <v>0</v>
      </c>
      <c r="CW76" s="117">
        <f t="shared" ref="CW76:CW89" si="1206">CU76*CV76</f>
        <v>0</v>
      </c>
      <c r="CX76" s="98">
        <f t="shared" ref="CX76:CX90" si="1207">CW76*CR76</f>
        <v>0</v>
      </c>
      <c r="CY76" s="98"/>
      <c r="CZ76" s="118"/>
      <c r="DA76" s="119">
        <f t="shared" ref="DA76:DA90" si="1208">CW76/$WM76</f>
        <v>0</v>
      </c>
      <c r="DB76" s="231">
        <f t="shared" ref="DB76:DB89" si="1209">DB12</f>
        <v>0</v>
      </c>
      <c r="DC76" s="119">
        <f>DB76/DB74</f>
        <v>0</v>
      </c>
      <c r="DD76" s="98">
        <f>DD74*DC76</f>
        <v>0</v>
      </c>
      <c r="DE76" s="116">
        <f t="shared" ref="DE76:DE89" si="1210">IF(DB76&gt;0,DD76/DB76,0)</f>
        <v>0</v>
      </c>
      <c r="DF76" s="90">
        <f>DF74</f>
        <v>36.53</v>
      </c>
      <c r="DG76" s="117">
        <f t="shared" ref="DG76:DG89" si="1211">DE76*DF76</f>
        <v>0</v>
      </c>
      <c r="DH76" s="98">
        <f t="shared" ref="DH76:DH90" si="1212">DG76*DB76</f>
        <v>0</v>
      </c>
      <c r="DI76" s="98"/>
      <c r="DJ76" s="118"/>
      <c r="DK76" s="119">
        <f t="shared" ref="DK76:DK90" si="1213">DG76/$WM76</f>
        <v>0</v>
      </c>
      <c r="DL76" s="231">
        <f t="shared" ref="DL76:DL89" si="1214">DL12</f>
        <v>43</v>
      </c>
      <c r="DM76" s="119">
        <f>DL76/DL74</f>
        <v>0.15751000000000001</v>
      </c>
      <c r="DN76" s="98">
        <f>DN74*DM76</f>
        <v>513.48</v>
      </c>
      <c r="DO76" s="116">
        <f t="shared" ref="DO76:DO89" si="1215">IF(DL76&gt;0,DN76/DL76,0)</f>
        <v>11.941395350000001</v>
      </c>
      <c r="DP76" s="90">
        <f>DP74</f>
        <v>36.53</v>
      </c>
      <c r="DQ76" s="117">
        <f t="shared" ref="DQ76:DQ89" si="1216">DO76*DP76</f>
        <v>436.21917000000002</v>
      </c>
      <c r="DR76" s="98">
        <f t="shared" ref="DR76:DR90" si="1217">DQ76*DL76</f>
        <v>18757.419999999998</v>
      </c>
      <c r="DS76" s="98"/>
      <c r="DT76" s="118"/>
      <c r="DU76" s="119">
        <f t="shared" ref="DU76:DU90" si="1218">DQ76/$WM76</f>
        <v>1.04748</v>
      </c>
      <c r="DV76" s="231">
        <f t="shared" ref="DV76:DV89" si="1219">DV12</f>
        <v>12</v>
      </c>
      <c r="DW76" s="119">
        <f>DV76/DV74</f>
        <v>8.9550000000000005E-2</v>
      </c>
      <c r="DX76" s="98">
        <f>DX74*DW76</f>
        <v>122.68</v>
      </c>
      <c r="DY76" s="116">
        <f t="shared" ref="DY76:DY89" si="1220">IF(DV76&gt;0,DX76/DV76,0)</f>
        <v>10.223333330000001</v>
      </c>
      <c r="DZ76" s="90">
        <f>DZ74</f>
        <v>36.53</v>
      </c>
      <c r="EA76" s="117">
        <f t="shared" ref="EA76:EA89" si="1221">DY76*DZ76</f>
        <v>373.45837</v>
      </c>
      <c r="EB76" s="98">
        <f t="shared" ref="EB76:EB90" si="1222">EA76*DV76</f>
        <v>4481.5</v>
      </c>
      <c r="EC76" s="98"/>
      <c r="ED76" s="118"/>
      <c r="EE76" s="119">
        <f t="shared" ref="EE76:EE90" si="1223">EA76/$WM76</f>
        <v>0.89678000000000002</v>
      </c>
      <c r="EF76" s="231">
        <f t="shared" ref="EF76:EF89" si="1224">EF12</f>
        <v>0</v>
      </c>
      <c r="EG76" s="119">
        <f>EF76/EF74</f>
        <v>0</v>
      </c>
      <c r="EH76" s="98">
        <f>EH74*EG76</f>
        <v>0</v>
      </c>
      <c r="EI76" s="116">
        <f t="shared" ref="EI76:EI89" si="1225">IF(EF76&gt;0,EH76/EF76,0)</f>
        <v>0</v>
      </c>
      <c r="EJ76" s="90">
        <f>EJ74</f>
        <v>36.53</v>
      </c>
      <c r="EK76" s="117">
        <f t="shared" ref="EK76:EK89" si="1226">EI76*EJ76</f>
        <v>0</v>
      </c>
      <c r="EL76" s="98">
        <f t="shared" ref="EL76:EL90" si="1227">EK76*EF76</f>
        <v>0</v>
      </c>
      <c r="EM76" s="98"/>
      <c r="EN76" s="118"/>
      <c r="EO76" s="119">
        <f t="shared" ref="EO76:EO90" si="1228">EK76/$WM76</f>
        <v>0</v>
      </c>
      <c r="EP76" s="231">
        <f t="shared" ref="EP76:EP89" si="1229">EP12</f>
        <v>20</v>
      </c>
      <c r="EQ76" s="119">
        <f>EP76/EP74</f>
        <v>0.11364</v>
      </c>
      <c r="ER76" s="98">
        <f>ER74*EQ76</f>
        <v>156.82</v>
      </c>
      <c r="ES76" s="116">
        <f t="shared" ref="ES76:ES89" si="1230">IF(EP76&gt;0,ER76/EP76,0)</f>
        <v>7.8410000000000002</v>
      </c>
      <c r="ET76" s="90">
        <f>ET74</f>
        <v>36.53</v>
      </c>
      <c r="EU76" s="117">
        <f t="shared" ref="EU76:EU89" si="1231">ES76*ET76</f>
        <v>286.43173000000002</v>
      </c>
      <c r="EV76" s="98">
        <f t="shared" ref="EV76:EV90" si="1232">EU76*EP76</f>
        <v>5728.63</v>
      </c>
      <c r="EW76" s="98"/>
      <c r="EX76" s="118"/>
      <c r="EY76" s="119">
        <f t="shared" ref="EY76:EY90" si="1233">EU76/$WM76</f>
        <v>0.68779999999999997</v>
      </c>
      <c r="EZ76" s="231">
        <f t="shared" ref="EZ76:EZ89" si="1234">EZ12</f>
        <v>42</v>
      </c>
      <c r="FA76" s="119">
        <f>EZ76/EZ74</f>
        <v>0.19005</v>
      </c>
      <c r="FB76" s="98">
        <f>FB74*FA76</f>
        <v>602.46</v>
      </c>
      <c r="FC76" s="116">
        <f t="shared" ref="FC76:FC89" si="1235">IF(EZ76&gt;0,FB76/EZ76,0)</f>
        <v>14.344285709999999</v>
      </c>
      <c r="FD76" s="90">
        <f>FD74</f>
        <v>36.53</v>
      </c>
      <c r="FE76" s="117">
        <f t="shared" ref="FE76:FE89" si="1236">FC76*FD76</f>
        <v>523.99675999999999</v>
      </c>
      <c r="FF76" s="98">
        <f t="shared" ref="FF76:FF90" si="1237">FE76*EZ76</f>
        <v>22007.86</v>
      </c>
      <c r="FG76" s="98"/>
      <c r="FH76" s="118"/>
      <c r="FI76" s="119">
        <f t="shared" ref="FI76:FI90" si="1238">FE76/$WM76</f>
        <v>1.2582599999999999</v>
      </c>
      <c r="FJ76" s="231">
        <f t="shared" ref="FJ76:FJ89" si="1239">FJ12</f>
        <v>24</v>
      </c>
      <c r="FK76" s="119">
        <f>FJ76/FJ74</f>
        <v>0.2243</v>
      </c>
      <c r="FL76" s="98">
        <f>FL74*FK76</f>
        <v>224.3</v>
      </c>
      <c r="FM76" s="116">
        <f t="shared" ref="FM76:FM89" si="1240">IF(FJ76&gt;0,FL76/FJ76,0)</f>
        <v>9.3458333299999996</v>
      </c>
      <c r="FN76" s="90">
        <f>FN74</f>
        <v>36.53</v>
      </c>
      <c r="FO76" s="117">
        <f t="shared" ref="FO76:FO89" si="1241">FM76*FN76</f>
        <v>341.40329000000003</v>
      </c>
      <c r="FP76" s="98">
        <f t="shared" ref="FP76:FP90" si="1242">FO76*FJ76</f>
        <v>8193.68</v>
      </c>
      <c r="FQ76" s="98"/>
      <c r="FR76" s="118"/>
      <c r="FS76" s="119">
        <f t="shared" ref="FS76:FS90" si="1243">FO76/$WM76</f>
        <v>0.81979999999999997</v>
      </c>
      <c r="FT76" s="231">
        <f t="shared" ref="FT76:FT89" si="1244">FT12</f>
        <v>39</v>
      </c>
      <c r="FU76" s="119">
        <f>FT76/FT74</f>
        <v>0.22542999999999999</v>
      </c>
      <c r="FV76" s="98">
        <f>FV74*FU76</f>
        <v>315.60000000000002</v>
      </c>
      <c r="FW76" s="116">
        <f t="shared" ref="FW76:FW89" si="1245">IF(FT76&gt;0,FV76/FT76,0)</f>
        <v>8.0923076900000002</v>
      </c>
      <c r="FX76" s="90">
        <f>FX74</f>
        <v>36.53</v>
      </c>
      <c r="FY76" s="117">
        <f t="shared" ref="FY76:FY89" si="1246">FW76*FX76</f>
        <v>295.61200000000002</v>
      </c>
      <c r="FZ76" s="98">
        <f t="shared" ref="FZ76:FZ90" si="1247">FY76*FT76</f>
        <v>11528.87</v>
      </c>
      <c r="GA76" s="98"/>
      <c r="GB76" s="118"/>
      <c r="GC76" s="119">
        <f t="shared" ref="GC76:GC90" si="1248">FY76/$WM76</f>
        <v>0.70984999999999998</v>
      </c>
      <c r="GD76" s="231">
        <f t="shared" ref="GD76:GD89" si="1249">GD12</f>
        <v>28</v>
      </c>
      <c r="GE76" s="119">
        <f>GD76/GD74</f>
        <v>9.0609999999999996E-2</v>
      </c>
      <c r="GF76" s="98">
        <f>GF74*GE76</f>
        <v>255.52</v>
      </c>
      <c r="GG76" s="116">
        <f t="shared" ref="GG76:GG89" si="1250">IF(GD76&gt;0,GF76/GD76,0)</f>
        <v>9.1257142899999995</v>
      </c>
      <c r="GH76" s="90">
        <f>GH74</f>
        <v>36.53</v>
      </c>
      <c r="GI76" s="117">
        <f t="shared" ref="GI76:GI89" si="1251">GG76*GH76</f>
        <v>333.36234000000002</v>
      </c>
      <c r="GJ76" s="98">
        <f t="shared" ref="GJ76:GJ90" si="1252">GI76*GD76</f>
        <v>9334.15</v>
      </c>
      <c r="GK76" s="98"/>
      <c r="GL76" s="118"/>
      <c r="GM76" s="119">
        <f t="shared" ref="GM76:GM90" si="1253">GI76/$WM76</f>
        <v>0.80049999999999999</v>
      </c>
      <c r="GN76" s="231">
        <f t="shared" ref="GN76:GN89" si="1254">GN12</f>
        <v>26</v>
      </c>
      <c r="GO76" s="119">
        <f>GN76/GN74</f>
        <v>0.16883000000000001</v>
      </c>
      <c r="GP76" s="98">
        <f>GP74*GO76</f>
        <v>263.37</v>
      </c>
      <c r="GQ76" s="116">
        <f t="shared" ref="GQ76:GQ89" si="1255">IF(GN76&gt;0,GP76/GN76,0)</f>
        <v>10.129615380000001</v>
      </c>
      <c r="GR76" s="90">
        <f>GR74</f>
        <v>36.53</v>
      </c>
      <c r="GS76" s="117">
        <f t="shared" ref="GS76:GS89" si="1256">GQ76*GR76</f>
        <v>370.03485000000001</v>
      </c>
      <c r="GT76" s="98">
        <f t="shared" ref="GT76:GT90" si="1257">GS76*GN76</f>
        <v>9620.91</v>
      </c>
      <c r="GU76" s="98"/>
      <c r="GV76" s="118"/>
      <c r="GW76" s="119">
        <f t="shared" ref="GW76:GW90" si="1258">GS76/$WM76</f>
        <v>0.88856000000000002</v>
      </c>
      <c r="GX76" s="231">
        <f t="shared" ref="GX76:GX89" si="1259">GX12</f>
        <v>0</v>
      </c>
      <c r="GY76" s="119">
        <f>GX76/GX74</f>
        <v>0</v>
      </c>
      <c r="GZ76" s="98">
        <f>GZ74*GY76</f>
        <v>0</v>
      </c>
      <c r="HA76" s="116">
        <f t="shared" ref="HA76:HA89" si="1260">IF(GX76&gt;0,GZ76/GX76,0)</f>
        <v>0</v>
      </c>
      <c r="HB76" s="90">
        <f>HB74</f>
        <v>36.53</v>
      </c>
      <c r="HC76" s="117">
        <f t="shared" ref="HC76:HC89" si="1261">HA76*HB76</f>
        <v>0</v>
      </c>
      <c r="HD76" s="98">
        <f t="shared" ref="HD76:HD90" si="1262">HC76*GX76</f>
        <v>0</v>
      </c>
      <c r="HE76" s="98"/>
      <c r="HF76" s="118"/>
      <c r="HG76" s="119">
        <f t="shared" ref="HG76:HG90" si="1263">HC76/$WM76</f>
        <v>0</v>
      </c>
      <c r="HH76" s="231">
        <f t="shared" ref="HH76:HH89" si="1264">HH12</f>
        <v>23</v>
      </c>
      <c r="HI76" s="119">
        <f>HH76/HH74</f>
        <v>0.13938999999999999</v>
      </c>
      <c r="HJ76" s="98">
        <f>HJ74*HI76</f>
        <v>306.66000000000003</v>
      </c>
      <c r="HK76" s="116">
        <f t="shared" ref="HK76:HK89" si="1265">IF(HH76&gt;0,HJ76/HH76,0)</f>
        <v>13.333043480000001</v>
      </c>
      <c r="HL76" s="90">
        <f>HL74</f>
        <v>36.53</v>
      </c>
      <c r="HM76" s="117">
        <f t="shared" ref="HM76:HM89" si="1266">HK76*HL76</f>
        <v>487.05608000000001</v>
      </c>
      <c r="HN76" s="98">
        <f t="shared" ref="HN76:HN90" si="1267">HM76*HH76</f>
        <v>11202.29</v>
      </c>
      <c r="HO76" s="98"/>
      <c r="HP76" s="118"/>
      <c r="HQ76" s="119">
        <f t="shared" ref="HQ76:HQ90" si="1268">HM76/$WM76</f>
        <v>1.1695599999999999</v>
      </c>
      <c r="HR76" s="231">
        <f t="shared" ref="HR76:HR89" si="1269">HR12</f>
        <v>48</v>
      </c>
      <c r="HS76" s="119">
        <f>HR76/HR74</f>
        <v>0.17329</v>
      </c>
      <c r="HT76" s="98">
        <f>HT74*HS76</f>
        <v>280.73</v>
      </c>
      <c r="HU76" s="116">
        <f t="shared" ref="HU76:HU89" si="1270">IF(HR76&gt;0,HT76/HR76,0)</f>
        <v>5.8485416700000004</v>
      </c>
      <c r="HV76" s="90">
        <f>HV74</f>
        <v>36.53</v>
      </c>
      <c r="HW76" s="117">
        <f t="shared" ref="HW76:HW89" si="1271">HU76*HV76</f>
        <v>213.64723000000001</v>
      </c>
      <c r="HX76" s="98">
        <f t="shared" ref="HX76:HX90" si="1272">HW76*HR76</f>
        <v>10255.07</v>
      </c>
      <c r="HY76" s="98"/>
      <c r="HZ76" s="118"/>
      <c r="IA76" s="119">
        <f t="shared" ref="IA76:IA90" si="1273">HW76/$WM76</f>
        <v>0.51302999999999999</v>
      </c>
      <c r="IB76" s="231">
        <f t="shared" ref="IB76:IB89" si="1274">IB12</f>
        <v>81</v>
      </c>
      <c r="IC76" s="119">
        <f>IB76/IB74</f>
        <v>0.16875000000000001</v>
      </c>
      <c r="ID76" s="98">
        <f>ID74*IC76</f>
        <v>749.25</v>
      </c>
      <c r="IE76" s="116">
        <f t="shared" ref="IE76:IE89" si="1275">IF(IB76&gt;0,ID76/IB76,0)</f>
        <v>9.25</v>
      </c>
      <c r="IF76" s="90">
        <f>IF74</f>
        <v>36.53</v>
      </c>
      <c r="IG76" s="117">
        <f t="shared" ref="IG76:IG89" si="1276">IE76*IF76</f>
        <v>337.90249999999997</v>
      </c>
      <c r="IH76" s="98">
        <f t="shared" ref="IH76:IH90" si="1277">IG76*IB76</f>
        <v>27370.1</v>
      </c>
      <c r="II76" s="98"/>
      <c r="IJ76" s="118"/>
      <c r="IK76" s="119">
        <f t="shared" ref="IK76:IK90" si="1278">IG76/$WM76</f>
        <v>0.81140000000000001</v>
      </c>
      <c r="IL76" s="231">
        <f t="shared" ref="IL76:IL89" si="1279">IL12</f>
        <v>26</v>
      </c>
      <c r="IM76" s="119">
        <f>IL76/IL74</f>
        <v>0.16250000000000001</v>
      </c>
      <c r="IN76" s="98">
        <f>IN74*IM76</f>
        <v>281.13</v>
      </c>
      <c r="IO76" s="116">
        <f t="shared" ref="IO76:IO89" si="1280">IF(IL76&gt;0,IN76/IL76,0)</f>
        <v>10.812692309999999</v>
      </c>
      <c r="IP76" s="90">
        <f>IP74</f>
        <v>36.53</v>
      </c>
      <c r="IQ76" s="117">
        <f t="shared" ref="IQ76:IQ89" si="1281">IO76*IP76</f>
        <v>394.98764999999997</v>
      </c>
      <c r="IR76" s="98">
        <f t="shared" ref="IR76:IR90" si="1282">IQ76*IL76</f>
        <v>10269.68</v>
      </c>
      <c r="IS76" s="98"/>
      <c r="IT76" s="118"/>
      <c r="IU76" s="119">
        <f t="shared" ref="IU76:IU90" si="1283">IQ76/$WM76</f>
        <v>0.94847999999999999</v>
      </c>
      <c r="IV76" s="231">
        <f t="shared" ref="IV76:IV89" si="1284">IV12</f>
        <v>21</v>
      </c>
      <c r="IW76" s="119">
        <f>IV76/IV74</f>
        <v>0.19266</v>
      </c>
      <c r="IX76" s="98">
        <f>IX74*IW76</f>
        <v>173.39</v>
      </c>
      <c r="IY76" s="116">
        <f t="shared" ref="IY76:IY89" si="1285">IF(IV76&gt;0,IX76/IV76,0)</f>
        <v>8.2566666699999995</v>
      </c>
      <c r="IZ76" s="90">
        <f>IZ74</f>
        <v>36.53</v>
      </c>
      <c r="JA76" s="117">
        <f t="shared" ref="JA76:JA89" si="1286">IY76*IZ76</f>
        <v>301.61603000000002</v>
      </c>
      <c r="JB76" s="98">
        <f t="shared" ref="JB76:JB90" si="1287">JA76*IV76</f>
        <v>6333.94</v>
      </c>
      <c r="JC76" s="98"/>
      <c r="JD76" s="118"/>
      <c r="JE76" s="119">
        <f t="shared" ref="JE76:JE90" si="1288">JA76/$WM76</f>
        <v>0.72426000000000001</v>
      </c>
      <c r="JF76" s="231">
        <f t="shared" ref="JF76:JF89" si="1289">JF12</f>
        <v>53</v>
      </c>
      <c r="JG76" s="119">
        <f>JF76/JF74</f>
        <v>0.19925000000000001</v>
      </c>
      <c r="JH76" s="98">
        <f>JH74*JG76</f>
        <v>585.79999999999995</v>
      </c>
      <c r="JI76" s="116">
        <f t="shared" ref="JI76:JI89" si="1290">IF(JF76&gt;0,JH76/JF76,0)</f>
        <v>11.05283019</v>
      </c>
      <c r="JJ76" s="90">
        <f>JJ74</f>
        <v>35.619999999999997</v>
      </c>
      <c r="JK76" s="117">
        <f t="shared" ref="JK76:JK89" si="1291">JI76*JJ76</f>
        <v>393.70181000000002</v>
      </c>
      <c r="JL76" s="98">
        <f t="shared" ref="JL76:JL90" si="1292">JK76*JF76</f>
        <v>20866.2</v>
      </c>
      <c r="JM76" s="98"/>
      <c r="JN76" s="118"/>
      <c r="JO76" s="119">
        <f t="shared" ref="JO76:JO90" si="1293">JK76/$WM76</f>
        <v>0.94538999999999995</v>
      </c>
      <c r="JP76" s="231">
        <f t="shared" ref="JP76:JP89" si="1294">JP12</f>
        <v>68</v>
      </c>
      <c r="JQ76" s="119">
        <f>JP76/JP74</f>
        <v>0.25</v>
      </c>
      <c r="JR76" s="98">
        <f>JR74*JQ76</f>
        <v>930</v>
      </c>
      <c r="JS76" s="116">
        <f t="shared" ref="JS76:JS89" si="1295">IF(JP76&gt;0,JR76/JP76,0)</f>
        <v>13.676470589999999</v>
      </c>
      <c r="JT76" s="90">
        <f>JT74</f>
        <v>36.53</v>
      </c>
      <c r="JU76" s="117">
        <f t="shared" ref="JU76:JU89" si="1296">JS76*JT76</f>
        <v>499.60147000000001</v>
      </c>
      <c r="JV76" s="98">
        <f t="shared" ref="JV76:JV90" si="1297">JU76*JP76</f>
        <v>33972.9</v>
      </c>
      <c r="JW76" s="98"/>
      <c r="JX76" s="118"/>
      <c r="JY76" s="119">
        <f t="shared" ref="JY76:JY90" si="1298">JU76/$WM76</f>
        <v>1.1996800000000001</v>
      </c>
      <c r="JZ76" s="231">
        <f t="shared" ref="JZ76:JZ89" si="1299">JZ12</f>
        <v>0</v>
      </c>
      <c r="KA76" s="119" t="e">
        <f>JZ76/JZ74</f>
        <v>#DIV/0!</v>
      </c>
      <c r="KB76" s="98" t="e">
        <f>KB74*KA76</f>
        <v>#DIV/0!</v>
      </c>
      <c r="KC76" s="116">
        <f t="shared" ref="KC76:KC89" si="1300">IF(JZ76&gt;0,KB76/JZ76,0)</f>
        <v>0</v>
      </c>
      <c r="KD76" s="90">
        <f>KD74</f>
        <v>0</v>
      </c>
      <c r="KE76" s="117">
        <f t="shared" ref="KE76:KE89" si="1301">KC76*KD76</f>
        <v>0</v>
      </c>
      <c r="KF76" s="98">
        <f t="shared" ref="KF76:KF90" si="1302">KE76*JZ76</f>
        <v>0</v>
      </c>
      <c r="KG76" s="98"/>
      <c r="KH76" s="118"/>
      <c r="KI76" s="119">
        <f t="shared" ref="KI76:KI90" si="1303">KE76/$WM76</f>
        <v>0</v>
      </c>
      <c r="KJ76" s="231">
        <f t="shared" ref="KJ76:KJ89" si="1304">KJ12</f>
        <v>25</v>
      </c>
      <c r="KK76" s="119">
        <f>KJ76/KJ74</f>
        <v>0.15337000000000001</v>
      </c>
      <c r="KL76" s="98">
        <f>KL74*KK76</f>
        <v>368.09</v>
      </c>
      <c r="KM76" s="116">
        <f t="shared" ref="KM76:KM89" si="1305">IF(KJ76&gt;0,KL76/KJ76,0)</f>
        <v>14.723599999999999</v>
      </c>
      <c r="KN76" s="90">
        <f>KN74</f>
        <v>36.53</v>
      </c>
      <c r="KO76" s="117">
        <f t="shared" ref="KO76:KO89" si="1306">KM76*KN76</f>
        <v>537.85311000000002</v>
      </c>
      <c r="KP76" s="98">
        <f t="shared" ref="KP76:KP90" si="1307">KO76*KJ76</f>
        <v>13446.33</v>
      </c>
      <c r="KQ76" s="98"/>
      <c r="KR76" s="118"/>
      <c r="KS76" s="119">
        <f t="shared" ref="KS76:KS90" si="1308">KO76/$WM76</f>
        <v>1.2915300000000001</v>
      </c>
      <c r="KT76" s="231">
        <f t="shared" ref="KT76:KT89" si="1309">KT12</f>
        <v>51</v>
      </c>
      <c r="KU76" s="119">
        <f>KT76/KT74</f>
        <v>0.14868999999999999</v>
      </c>
      <c r="KV76" s="98">
        <f>KV74*KU76</f>
        <v>624.79999999999995</v>
      </c>
      <c r="KW76" s="116">
        <f t="shared" ref="KW76:KW89" si="1310">IF(KT76&gt;0,KV76/KT76,0)</f>
        <v>12.25098039</v>
      </c>
      <c r="KX76" s="90">
        <f>KX74</f>
        <v>36.53</v>
      </c>
      <c r="KY76" s="117">
        <f t="shared" ref="KY76:KY89" si="1311">KW76*KX76</f>
        <v>447.52830999999998</v>
      </c>
      <c r="KZ76" s="98">
        <f t="shared" ref="KZ76:KZ90" si="1312">KY76*KT76</f>
        <v>22823.94</v>
      </c>
      <c r="LA76" s="98"/>
      <c r="LB76" s="118"/>
      <c r="LC76" s="119">
        <f t="shared" ref="LC76:LC90" si="1313">KY76/$WM76</f>
        <v>1.07464</v>
      </c>
      <c r="LD76" s="231">
        <f t="shared" ref="LD76:LD89" si="1314">LD12</f>
        <v>70</v>
      </c>
      <c r="LE76" s="119">
        <f>LD76/LD74</f>
        <v>0.24476000000000001</v>
      </c>
      <c r="LF76" s="98">
        <f>LF74*LE76</f>
        <v>709.8</v>
      </c>
      <c r="LG76" s="116">
        <f t="shared" ref="LG76:LG89" si="1315">IF(LD76&gt;0,LF76/LD76,0)</f>
        <v>10.14</v>
      </c>
      <c r="LH76" s="90">
        <f>LH74</f>
        <v>36.53</v>
      </c>
      <c r="LI76" s="117">
        <f t="shared" ref="LI76:LI89" si="1316">LG76*LH76</f>
        <v>370.41419999999999</v>
      </c>
      <c r="LJ76" s="98">
        <f t="shared" ref="LJ76:LJ90" si="1317">LI76*LD76</f>
        <v>25928.99</v>
      </c>
      <c r="LK76" s="98"/>
      <c r="LL76" s="118"/>
      <c r="LM76" s="119">
        <f t="shared" ref="LM76:LM90" si="1318">LI76/$WM76</f>
        <v>0.88946999999999998</v>
      </c>
      <c r="LN76" s="231">
        <f t="shared" ref="LN76:LN89" si="1319">LN12</f>
        <v>23</v>
      </c>
      <c r="LO76" s="119">
        <f>LN76/LN74</f>
        <v>9.2740000000000003E-2</v>
      </c>
      <c r="LP76" s="98">
        <f>LP74*LO76</f>
        <v>204.96</v>
      </c>
      <c r="LQ76" s="116">
        <f t="shared" ref="LQ76:LQ89" si="1320">IF(LN76&gt;0,LP76/LN76,0)</f>
        <v>8.91130435</v>
      </c>
      <c r="LR76" s="90">
        <f>LR74</f>
        <v>36.53</v>
      </c>
      <c r="LS76" s="117">
        <f t="shared" ref="LS76:LS89" si="1321">LQ76*LR76</f>
        <v>325.52994999999999</v>
      </c>
      <c r="LT76" s="98">
        <f t="shared" ref="LT76:LT90" si="1322">LS76*LN76</f>
        <v>7487.19</v>
      </c>
      <c r="LU76" s="98"/>
      <c r="LV76" s="118"/>
      <c r="LW76" s="119">
        <f t="shared" ref="LW76:LW90" si="1323">LS76/$WM76</f>
        <v>0.78169</v>
      </c>
      <c r="LX76" s="231">
        <f t="shared" ref="LX76:LX89" si="1324">LX12</f>
        <v>15</v>
      </c>
      <c r="LY76" s="119">
        <f>LX76/LX74</f>
        <v>0.12931000000000001</v>
      </c>
      <c r="LZ76" s="98">
        <f>LZ74*LY76</f>
        <v>90.52</v>
      </c>
      <c r="MA76" s="116">
        <f t="shared" ref="MA76:MA89" si="1325">IF(LX76&gt;0,LZ76/LX76,0)</f>
        <v>6.03466667</v>
      </c>
      <c r="MB76" s="90">
        <f>MB74</f>
        <v>36.53</v>
      </c>
      <c r="MC76" s="117">
        <f t="shared" ref="MC76:MC89" si="1326">MA76*MB76</f>
        <v>220.44637</v>
      </c>
      <c r="MD76" s="98">
        <f t="shared" ref="MD76:MD90" si="1327">MC76*LX76</f>
        <v>3306.7</v>
      </c>
      <c r="ME76" s="98"/>
      <c r="MF76" s="118"/>
      <c r="MG76" s="119">
        <f t="shared" ref="MG76:MG90" si="1328">MC76/$WM76</f>
        <v>0.52934999999999999</v>
      </c>
      <c r="MH76" s="231">
        <f t="shared" ref="MH76:MH89" si="1329">MH12</f>
        <v>25</v>
      </c>
      <c r="MI76" s="119">
        <f>MH76/MH74</f>
        <v>0.17241000000000001</v>
      </c>
      <c r="MJ76" s="98">
        <f>MJ74*MI76</f>
        <v>389.65</v>
      </c>
      <c r="MK76" s="116">
        <f t="shared" ref="MK76:MK89" si="1330">IF(MH76&gt;0,MJ76/MH76,0)</f>
        <v>15.586</v>
      </c>
      <c r="ML76" s="90">
        <f>ML74</f>
        <v>36.53</v>
      </c>
      <c r="MM76" s="117">
        <f t="shared" ref="MM76:MM89" si="1331">MK76*ML76</f>
        <v>569.35658000000001</v>
      </c>
      <c r="MN76" s="98">
        <f t="shared" ref="MN76:MN90" si="1332">MM76*MH76</f>
        <v>14233.91</v>
      </c>
      <c r="MO76" s="98"/>
      <c r="MP76" s="118"/>
      <c r="MQ76" s="119">
        <f t="shared" ref="MQ76:MQ90" si="1333">MM76/$WM76</f>
        <v>1.3671800000000001</v>
      </c>
      <c r="MR76" s="231">
        <f t="shared" ref="MR76:MR89" si="1334">MR12</f>
        <v>35</v>
      </c>
      <c r="MS76" s="119">
        <f>MR76/MR74</f>
        <v>0.11146</v>
      </c>
      <c r="MT76" s="98">
        <f>MT74*MS76</f>
        <v>384.54</v>
      </c>
      <c r="MU76" s="116">
        <f t="shared" ref="MU76:MU89" si="1335">IF(MR76&gt;0,MT76/MR76,0)</f>
        <v>10.98685714</v>
      </c>
      <c r="MV76" s="90">
        <f>MV74</f>
        <v>36.53</v>
      </c>
      <c r="MW76" s="117">
        <f t="shared" ref="MW76:MW89" si="1336">MU76*MV76</f>
        <v>401.34989000000002</v>
      </c>
      <c r="MX76" s="98">
        <f t="shared" ref="MX76:MX90" si="1337">MW76*MR76</f>
        <v>14047.25</v>
      </c>
      <c r="MY76" s="98"/>
      <c r="MZ76" s="118"/>
      <c r="NA76" s="119">
        <f t="shared" ref="NA76:NA90" si="1338">MW76/$WM76</f>
        <v>0.96375</v>
      </c>
      <c r="NB76" s="231">
        <f t="shared" ref="NB76:NB89" si="1339">NB12</f>
        <v>26</v>
      </c>
      <c r="NC76" s="119">
        <f>NB76/NB74</f>
        <v>0.25742999999999999</v>
      </c>
      <c r="ND76" s="98">
        <f>ND74*NC76</f>
        <v>414.46</v>
      </c>
      <c r="NE76" s="116">
        <f t="shared" ref="NE76:NE89" si="1340">IF(NB76&gt;0,ND76/NB76,0)</f>
        <v>15.940769230000001</v>
      </c>
      <c r="NF76" s="90">
        <f>NF74</f>
        <v>36.53</v>
      </c>
      <c r="NG76" s="117">
        <f t="shared" ref="NG76:NG89" si="1341">NE76*NF76</f>
        <v>582.31629999999996</v>
      </c>
      <c r="NH76" s="98">
        <f t="shared" ref="NH76:NH90" si="1342">NG76*NB76</f>
        <v>15140.22</v>
      </c>
      <c r="NI76" s="98"/>
      <c r="NJ76" s="118"/>
      <c r="NK76" s="119">
        <f t="shared" ref="NK76:NK90" si="1343">NG76/$WM76</f>
        <v>1.3983000000000001</v>
      </c>
      <c r="NL76" s="231">
        <f t="shared" ref="NL76:NL89" si="1344">NL12</f>
        <v>24</v>
      </c>
      <c r="NM76" s="119">
        <f>NL76/NL74</f>
        <v>0.15686</v>
      </c>
      <c r="NN76" s="98">
        <f>NN74*NM76</f>
        <v>191.37</v>
      </c>
      <c r="NO76" s="116">
        <f t="shared" ref="NO76:NO89" si="1345">IF(NL76&gt;0,NN76/NL76,0)</f>
        <v>7.9737499999999999</v>
      </c>
      <c r="NP76" s="90">
        <f>NP74</f>
        <v>36.53</v>
      </c>
      <c r="NQ76" s="117">
        <f t="shared" ref="NQ76:NQ89" si="1346">NO76*NP76</f>
        <v>291.28109000000001</v>
      </c>
      <c r="NR76" s="98">
        <f t="shared" ref="NR76:NR90" si="1347">NQ76*NL76</f>
        <v>6990.75</v>
      </c>
      <c r="NS76" s="98"/>
      <c r="NT76" s="118"/>
      <c r="NU76" s="119">
        <f t="shared" ref="NU76:NU90" si="1348">NQ76/$WM76</f>
        <v>0.69945000000000002</v>
      </c>
      <c r="NV76" s="231">
        <f t="shared" ref="NV76:NV89" si="1349">NV12</f>
        <v>90</v>
      </c>
      <c r="NW76" s="119">
        <f>NV76/NV74</f>
        <v>0.18672</v>
      </c>
      <c r="NX76" s="98">
        <f>NX74*NW76</f>
        <v>911.19</v>
      </c>
      <c r="NY76" s="116">
        <f t="shared" ref="NY76:NY89" si="1350">IF(NV76&gt;0,NX76/NV76,0)</f>
        <v>10.124333330000001</v>
      </c>
      <c r="NZ76" s="90">
        <f>NZ74</f>
        <v>36.53</v>
      </c>
      <c r="OA76" s="117">
        <f t="shared" ref="OA76:OA89" si="1351">NY76*NZ76</f>
        <v>369.84190000000001</v>
      </c>
      <c r="OB76" s="98">
        <f t="shared" ref="OB76:OB90" si="1352">OA76*NV76</f>
        <v>33285.769999999997</v>
      </c>
      <c r="OC76" s="98"/>
      <c r="OD76" s="118"/>
      <c r="OE76" s="119">
        <f t="shared" ref="OE76:OE90" si="1353">OA76/$WM76</f>
        <v>0.88809000000000005</v>
      </c>
      <c r="OF76" s="231">
        <f t="shared" ref="OF76:OF89" si="1354">OF12</f>
        <v>0</v>
      </c>
      <c r="OG76" s="119">
        <f>OF76/OF74</f>
        <v>0</v>
      </c>
      <c r="OH76" s="98">
        <f>OH74*OG76</f>
        <v>0</v>
      </c>
      <c r="OI76" s="116">
        <f t="shared" ref="OI76:OI89" si="1355">IF(OF76&gt;0,OH76/OF76,0)</f>
        <v>0</v>
      </c>
      <c r="OJ76" s="90">
        <f>OJ74</f>
        <v>36.53</v>
      </c>
      <c r="OK76" s="117">
        <f t="shared" ref="OK76:OK89" si="1356">OI76*OJ76</f>
        <v>0</v>
      </c>
      <c r="OL76" s="98">
        <f t="shared" ref="OL76:OL90" si="1357">OK76*OF76</f>
        <v>0</v>
      </c>
      <c r="OM76" s="98"/>
      <c r="ON76" s="118"/>
      <c r="OO76" s="119">
        <f t="shared" ref="OO76:OO90" si="1358">OK76/$WM76</f>
        <v>0</v>
      </c>
      <c r="OP76" s="231">
        <f t="shared" ref="OP76:OP89" si="1359">OP12</f>
        <v>0</v>
      </c>
      <c r="OQ76" s="119">
        <f>OP76/OP74</f>
        <v>0</v>
      </c>
      <c r="OR76" s="98">
        <f>OR74*OQ76</f>
        <v>0</v>
      </c>
      <c r="OS76" s="116">
        <f t="shared" ref="OS76:OS89" si="1360">IF(OP76&gt;0,OR76/OP76,0)</f>
        <v>0</v>
      </c>
      <c r="OT76" s="90">
        <f>OT74</f>
        <v>36.53</v>
      </c>
      <c r="OU76" s="117">
        <f t="shared" ref="OU76:OU89" si="1361">OS76*OT76</f>
        <v>0</v>
      </c>
      <c r="OV76" s="98">
        <f t="shared" ref="OV76:OV90" si="1362">OU76*OP76</f>
        <v>0</v>
      </c>
      <c r="OW76" s="98"/>
      <c r="OX76" s="118"/>
      <c r="OY76" s="119">
        <f t="shared" ref="OY76:OY90" si="1363">OU76/$WM76</f>
        <v>0</v>
      </c>
      <c r="OZ76" s="231">
        <f t="shared" ref="OZ76:OZ89" si="1364">OZ12</f>
        <v>25</v>
      </c>
      <c r="PA76" s="119">
        <f>OZ76/OZ74</f>
        <v>0.11062</v>
      </c>
      <c r="PB76" s="98">
        <f>PB74*PA76</f>
        <v>205.09</v>
      </c>
      <c r="PC76" s="116">
        <f t="shared" ref="PC76:PC89" si="1365">IF(OZ76&gt;0,PB76/OZ76,0)</f>
        <v>8.2035999999999998</v>
      </c>
      <c r="PD76" s="90">
        <f>PD74</f>
        <v>36.53</v>
      </c>
      <c r="PE76" s="117">
        <f t="shared" ref="PE76:PE89" si="1366">PC76*PD76</f>
        <v>299.67750999999998</v>
      </c>
      <c r="PF76" s="98">
        <f t="shared" ref="PF76:PF90" si="1367">PE76*OZ76</f>
        <v>7491.94</v>
      </c>
      <c r="PG76" s="98"/>
      <c r="PH76" s="118"/>
      <c r="PI76" s="119">
        <f t="shared" ref="PI76:PI90" si="1368">PE76/$WM76</f>
        <v>0.71960999999999997</v>
      </c>
      <c r="PJ76" s="231">
        <f t="shared" ref="PJ76:PJ89" si="1369">PJ12</f>
        <v>18</v>
      </c>
      <c r="PK76" s="119">
        <f>PJ76/PJ74</f>
        <v>0.26866000000000001</v>
      </c>
      <c r="PL76" s="98">
        <f>PL74*PK76</f>
        <v>370.75</v>
      </c>
      <c r="PM76" s="116">
        <f t="shared" ref="PM76:PM89" si="1370">IF(PJ76&gt;0,PL76/PJ76,0)</f>
        <v>20.597222219999999</v>
      </c>
      <c r="PN76" s="90">
        <f>PN74</f>
        <v>36.53</v>
      </c>
      <c r="PO76" s="117">
        <f t="shared" ref="PO76:PO89" si="1371">PM76*PN76</f>
        <v>752.41652999999997</v>
      </c>
      <c r="PP76" s="98">
        <f t="shared" ref="PP76:PP90" si="1372">PO76*PJ76</f>
        <v>13543.5</v>
      </c>
      <c r="PQ76" s="98"/>
      <c r="PR76" s="118"/>
      <c r="PS76" s="119">
        <f t="shared" ref="PS76:PS90" si="1373">PO76/$WM76</f>
        <v>1.8067599999999999</v>
      </c>
      <c r="PT76" s="231">
        <f t="shared" ref="PT76:PT89" si="1374">PT12</f>
        <v>42</v>
      </c>
      <c r="PU76" s="119">
        <f>PT76/PT74</f>
        <v>0.28571000000000002</v>
      </c>
      <c r="PV76" s="98">
        <f>PV74*PU76</f>
        <v>595.41999999999996</v>
      </c>
      <c r="PW76" s="116">
        <f t="shared" ref="PW76:PW89" si="1375">IF(PT76&gt;0,PV76/PT76,0)</f>
        <v>14.176666669999999</v>
      </c>
      <c r="PX76" s="90">
        <f>PX74</f>
        <v>36.53</v>
      </c>
      <c r="PY76" s="117">
        <f t="shared" ref="PY76:PY89" si="1376">PW76*PX76</f>
        <v>517.87363000000005</v>
      </c>
      <c r="PZ76" s="98">
        <f t="shared" ref="PZ76:PZ90" si="1377">PY76*PT76</f>
        <v>21750.69</v>
      </c>
      <c r="QA76" s="98"/>
      <c r="QB76" s="118"/>
      <c r="QC76" s="119">
        <f t="shared" ref="QC76:QC90" si="1378">PY76/$WM76</f>
        <v>1.24356</v>
      </c>
      <c r="QD76" s="231">
        <f t="shared" ref="QD76:QD89" si="1379">QD12</f>
        <v>0</v>
      </c>
      <c r="QE76" s="119" t="e">
        <f>QD76/QD74</f>
        <v>#DIV/0!</v>
      </c>
      <c r="QF76" s="98" t="e">
        <f>QF74*QE76</f>
        <v>#DIV/0!</v>
      </c>
      <c r="QG76" s="116">
        <f t="shared" ref="QG76:QG89" si="1380">IF(QD76&gt;0,QF76/QD76,0)</f>
        <v>0</v>
      </c>
      <c r="QH76" s="90">
        <f>QH74</f>
        <v>0</v>
      </c>
      <c r="QI76" s="117">
        <f t="shared" ref="QI76:QI89" si="1381">QG76*QH76</f>
        <v>0</v>
      </c>
      <c r="QJ76" s="98">
        <f t="shared" ref="QJ76:QJ90" si="1382">QI76*QD76</f>
        <v>0</v>
      </c>
      <c r="QK76" s="98"/>
      <c r="QL76" s="118"/>
      <c r="QM76" s="119">
        <f t="shared" ref="QM76:QM90" si="1383">QI76/$WM76</f>
        <v>0</v>
      </c>
      <c r="QN76" s="231">
        <f t="shared" ref="QN76:QN89" si="1384">QN12</f>
        <v>57</v>
      </c>
      <c r="QO76" s="119">
        <f>QN76/QN74</f>
        <v>0.23361000000000001</v>
      </c>
      <c r="QP76" s="98">
        <f>QP74*QO76</f>
        <v>294.35000000000002</v>
      </c>
      <c r="QQ76" s="116">
        <f t="shared" ref="QQ76:QQ89" si="1385">IF(QN76&gt;0,QP76/QN76,0)</f>
        <v>5.1640350899999996</v>
      </c>
      <c r="QR76" s="90">
        <f>QR74</f>
        <v>36.53</v>
      </c>
      <c r="QS76" s="117">
        <f t="shared" ref="QS76:QS89" si="1386">QQ76*QR76</f>
        <v>188.6422</v>
      </c>
      <c r="QT76" s="98">
        <f t="shared" ref="QT76:QT90" si="1387">QS76*QN76</f>
        <v>10752.61</v>
      </c>
      <c r="QU76" s="98"/>
      <c r="QV76" s="118"/>
      <c r="QW76" s="119">
        <f t="shared" ref="QW76:QW90" si="1388">QS76/$WM76</f>
        <v>0.45297999999999999</v>
      </c>
      <c r="QX76" s="231">
        <f t="shared" ref="QX76:QX89" si="1389">QX12</f>
        <v>25</v>
      </c>
      <c r="QY76" s="119">
        <f>QX76/QX74</f>
        <v>0.16128999999999999</v>
      </c>
      <c r="QZ76" s="98">
        <f>QZ74*QY76</f>
        <v>222.58</v>
      </c>
      <c r="RA76" s="116">
        <f t="shared" ref="RA76:RA89" si="1390">IF(QX76&gt;0,QZ76/QX76,0)</f>
        <v>8.9032</v>
      </c>
      <c r="RB76" s="90">
        <f>RB74</f>
        <v>36.53</v>
      </c>
      <c r="RC76" s="117">
        <f t="shared" ref="RC76:RC89" si="1391">RA76*RB76</f>
        <v>325.23390000000001</v>
      </c>
      <c r="RD76" s="98">
        <f t="shared" ref="RD76:RD90" si="1392">RC76*QX76</f>
        <v>8130.85</v>
      </c>
      <c r="RE76" s="98"/>
      <c r="RF76" s="118"/>
      <c r="RG76" s="119">
        <f t="shared" ref="RG76:RG90" si="1393">RC76/$WM76</f>
        <v>0.78098000000000001</v>
      </c>
      <c r="RH76" s="231">
        <f t="shared" ref="RH76:RH89" si="1394">RH12</f>
        <v>30</v>
      </c>
      <c r="RI76" s="119">
        <f>RH76/RH74</f>
        <v>0.19231000000000001</v>
      </c>
      <c r="RJ76" s="98">
        <f>RJ74*RI76</f>
        <v>280.77</v>
      </c>
      <c r="RK76" s="116">
        <f t="shared" ref="RK76:RK89" si="1395">IF(RH76&gt;0,RJ76/RH76,0)</f>
        <v>9.359</v>
      </c>
      <c r="RL76" s="90">
        <f>RL74</f>
        <v>36.53</v>
      </c>
      <c r="RM76" s="117">
        <f t="shared" ref="RM76:RM89" si="1396">RK76*RL76</f>
        <v>341.88427000000001</v>
      </c>
      <c r="RN76" s="98">
        <f t="shared" ref="RN76:RN90" si="1397">RM76*RH76</f>
        <v>10256.530000000001</v>
      </c>
      <c r="RO76" s="98"/>
      <c r="RP76" s="118"/>
      <c r="RQ76" s="119">
        <f t="shared" ref="RQ76:RQ90" si="1398">RM76/$WM76</f>
        <v>0.82096000000000002</v>
      </c>
      <c r="RR76" s="231">
        <f t="shared" ref="RR76:RR89" si="1399">RR12</f>
        <v>26</v>
      </c>
      <c r="RS76" s="119">
        <f>RR76/RR74</f>
        <v>0.18440000000000001</v>
      </c>
      <c r="RT76" s="98">
        <f>RT74*RS76</f>
        <v>260</v>
      </c>
      <c r="RU76" s="116">
        <f t="shared" ref="RU76:RU89" si="1400">IF(RR76&gt;0,RT76/RR76,0)</f>
        <v>10</v>
      </c>
      <c r="RV76" s="90">
        <f>RV74</f>
        <v>36.53</v>
      </c>
      <c r="RW76" s="117">
        <f t="shared" ref="RW76:RW89" si="1401">RU76*RV76</f>
        <v>365.3</v>
      </c>
      <c r="RX76" s="98">
        <f t="shared" ref="RX76:RX90" si="1402">RW76*RR76</f>
        <v>9497.7999999999993</v>
      </c>
      <c r="RY76" s="98"/>
      <c r="RZ76" s="118"/>
      <c r="SA76" s="119">
        <f t="shared" ref="SA76:SA90" si="1403">RW76/$WM76</f>
        <v>0.87719000000000003</v>
      </c>
      <c r="SB76" s="231">
        <f t="shared" ref="SB76:SB89" si="1404">SB12</f>
        <v>61</v>
      </c>
      <c r="SC76" s="119">
        <f>SB76/SB74</f>
        <v>0.16991999999999999</v>
      </c>
      <c r="SD76" s="98">
        <f>SD74*SC76</f>
        <v>909.07</v>
      </c>
      <c r="SE76" s="116">
        <f t="shared" ref="SE76:SE89" si="1405">IF(SB76&gt;0,SD76/SB76,0)</f>
        <v>14.90278689</v>
      </c>
      <c r="SF76" s="90">
        <f>SF74</f>
        <v>36.53</v>
      </c>
      <c r="SG76" s="117">
        <f t="shared" ref="SG76:SG89" si="1406">SE76*SF76</f>
        <v>544.39881000000003</v>
      </c>
      <c r="SH76" s="98">
        <f t="shared" ref="SH76:SH90" si="1407">SG76*SB76</f>
        <v>33208.33</v>
      </c>
      <c r="SI76" s="98"/>
      <c r="SJ76" s="118"/>
      <c r="SK76" s="119">
        <f t="shared" ref="SK76:SK90" si="1408">SG76/$WM76</f>
        <v>1.30725</v>
      </c>
      <c r="SL76" s="231">
        <f t="shared" ref="SL76:SL89" si="1409">SL12</f>
        <v>15</v>
      </c>
      <c r="SM76" s="119">
        <f>SL76/SL74</f>
        <v>0.17857000000000001</v>
      </c>
      <c r="SN76" s="98">
        <f>SN74*SM76</f>
        <v>225.53</v>
      </c>
      <c r="SO76" s="116">
        <f t="shared" ref="SO76:SO89" si="1410">IF(SL76&gt;0,SN76/SL76,0)</f>
        <v>15.03533333</v>
      </c>
      <c r="SP76" s="90">
        <f>SP74</f>
        <v>36.53</v>
      </c>
      <c r="SQ76" s="117">
        <f t="shared" ref="SQ76:SQ89" si="1411">SO76*SP76</f>
        <v>549.24072999999999</v>
      </c>
      <c r="SR76" s="98">
        <f t="shared" ref="SR76:SR90" si="1412">SQ76*SL76</f>
        <v>8238.61</v>
      </c>
      <c r="SS76" s="98"/>
      <c r="ST76" s="118"/>
      <c r="SU76" s="119">
        <f t="shared" ref="SU76:SU90" si="1413">SQ76/$WM76</f>
        <v>1.3188800000000001</v>
      </c>
      <c r="SV76" s="231">
        <f t="shared" ref="SV76:SV89" si="1414">SV12</f>
        <v>31</v>
      </c>
      <c r="SW76" s="119">
        <f>SV76/SV74</f>
        <v>0.10367999999999999</v>
      </c>
      <c r="SX76" s="98">
        <f>SX74*SW76</f>
        <v>380.51</v>
      </c>
      <c r="SY76" s="116">
        <f t="shared" ref="SY76:SY89" si="1415">IF(SV76&gt;0,SX76/SV76,0)</f>
        <v>12.27451613</v>
      </c>
      <c r="SZ76" s="90">
        <f>SZ74</f>
        <v>36.53</v>
      </c>
      <c r="TA76" s="117">
        <f t="shared" ref="TA76:TA89" si="1416">SY76*SZ76</f>
        <v>448.38807000000003</v>
      </c>
      <c r="TB76" s="98">
        <f t="shared" ref="TB76:TB90" si="1417">TA76*SV76</f>
        <v>13900.03</v>
      </c>
      <c r="TC76" s="98"/>
      <c r="TD76" s="118"/>
      <c r="TE76" s="119">
        <f t="shared" ref="TE76:TE90" si="1418">TA76/$WM76</f>
        <v>1.0767</v>
      </c>
      <c r="TF76" s="231">
        <f t="shared" ref="TF76:TF89" si="1419">TF12</f>
        <v>31</v>
      </c>
      <c r="TG76" s="119">
        <f>TF76/TF74</f>
        <v>0.11698</v>
      </c>
      <c r="TH76" s="98">
        <f>TH74*TG76</f>
        <v>374.8</v>
      </c>
      <c r="TI76" s="116">
        <f t="shared" ref="TI76:TI89" si="1420">IF(TF76&gt;0,TH76/TF76,0)</f>
        <v>12.09032258</v>
      </c>
      <c r="TJ76" s="90">
        <f>TJ74</f>
        <v>36.53</v>
      </c>
      <c r="TK76" s="117">
        <f t="shared" ref="TK76:TK89" si="1421">TI76*TJ76</f>
        <v>441.65947999999997</v>
      </c>
      <c r="TL76" s="98">
        <f t="shared" ref="TL76:TL90" si="1422">TK76*TF76</f>
        <v>13691.44</v>
      </c>
      <c r="TM76" s="98"/>
      <c r="TN76" s="118"/>
      <c r="TO76" s="119">
        <f t="shared" ref="TO76:TO90" si="1423">TK76/$WM76</f>
        <v>1.0605500000000001</v>
      </c>
      <c r="TP76" s="231">
        <f t="shared" ref="TP76:TP89" si="1424">TP12</f>
        <v>18</v>
      </c>
      <c r="TQ76" s="119">
        <f>TP76/TP74</f>
        <v>0.11921</v>
      </c>
      <c r="TR76" s="98">
        <f>TR74*TQ76</f>
        <v>290.87</v>
      </c>
      <c r="TS76" s="116">
        <f t="shared" ref="TS76:TS89" si="1425">IF(TP76&gt;0,TR76/TP76,0)</f>
        <v>16.159444440000001</v>
      </c>
      <c r="TT76" s="90">
        <f>TT74</f>
        <v>36.53</v>
      </c>
      <c r="TU76" s="117">
        <f t="shared" ref="TU76:TU89" si="1426">TS76*TT76</f>
        <v>590.30451000000005</v>
      </c>
      <c r="TV76" s="98">
        <f t="shared" ref="TV76:TV90" si="1427">TU76*TP76</f>
        <v>10625.48</v>
      </c>
      <c r="TW76" s="98"/>
      <c r="TX76" s="118"/>
      <c r="TY76" s="119">
        <f t="shared" ref="TY76:TY90" si="1428">TU76/$WM76</f>
        <v>1.4174899999999999</v>
      </c>
      <c r="TZ76" s="231">
        <f t="shared" ref="TZ76:TZ89" si="1429">TZ12</f>
        <v>34</v>
      </c>
      <c r="UA76" s="119">
        <f>TZ76/TZ74</f>
        <v>0.13386000000000001</v>
      </c>
      <c r="UB76" s="98">
        <f>UB74*UA76</f>
        <v>414.97</v>
      </c>
      <c r="UC76" s="116">
        <f t="shared" ref="UC76:UC89" si="1430">IF(TZ76&gt;0,UB76/TZ76,0)</f>
        <v>12.205</v>
      </c>
      <c r="UD76" s="90">
        <f>UD74</f>
        <v>36.53</v>
      </c>
      <c r="UE76" s="117">
        <f t="shared" ref="UE76:UE89" si="1431">UC76*UD76</f>
        <v>445.84865000000002</v>
      </c>
      <c r="UF76" s="98">
        <f t="shared" ref="UF76:UF90" si="1432">UE76*TZ76</f>
        <v>15158.85</v>
      </c>
      <c r="UG76" s="98"/>
      <c r="UH76" s="118"/>
      <c r="UI76" s="119">
        <f t="shared" ref="UI76:UI90" si="1433">UE76/$WM76</f>
        <v>1.0706100000000001</v>
      </c>
      <c r="UJ76" s="231">
        <f t="shared" ref="UJ76:UJ89" si="1434">UJ12</f>
        <v>30</v>
      </c>
      <c r="UK76" s="119">
        <f>UJ76/UJ74</f>
        <v>0.15625</v>
      </c>
      <c r="UL76" s="98">
        <f>UL74*UK76</f>
        <v>547.5</v>
      </c>
      <c r="UM76" s="116">
        <f t="shared" ref="UM76:UM89" si="1435">IF(UJ76&gt;0,UL76/UJ76,0)</f>
        <v>18.25</v>
      </c>
      <c r="UN76" s="90">
        <f>UN74</f>
        <v>36.53</v>
      </c>
      <c r="UO76" s="117">
        <f t="shared" ref="UO76:UO89" si="1436">UM76*UN76</f>
        <v>666.67250000000001</v>
      </c>
      <c r="UP76" s="98">
        <f t="shared" ref="UP76:UP90" si="1437">UO76*UJ76</f>
        <v>20000.18</v>
      </c>
      <c r="UQ76" s="98"/>
      <c r="UR76" s="118"/>
      <c r="US76" s="119">
        <f t="shared" ref="US76:US90" si="1438">UO76/$WM76</f>
        <v>1.60087</v>
      </c>
      <c r="UT76" s="231">
        <f t="shared" ref="UT76:UT89" si="1439">UT12</f>
        <v>65</v>
      </c>
      <c r="UU76" s="119">
        <f>UT76/UT74</f>
        <v>0.19757</v>
      </c>
      <c r="UV76" s="98">
        <f>UV74*UU76</f>
        <v>1094.93</v>
      </c>
      <c r="UW76" s="116">
        <f t="shared" ref="UW76:UW89" si="1440">IF(UT76&gt;0,UV76/UT76,0)</f>
        <v>16.84507692</v>
      </c>
      <c r="UX76" s="90">
        <f>UX74</f>
        <v>36.53</v>
      </c>
      <c r="UY76" s="117">
        <f t="shared" ref="UY76:UY89" si="1441">UW76*UX76</f>
        <v>615.35065999999995</v>
      </c>
      <c r="UZ76" s="98">
        <f t="shared" ref="UZ76:UZ90" si="1442">UY76*UT76</f>
        <v>39997.79</v>
      </c>
      <c r="VA76" s="98"/>
      <c r="VB76" s="118"/>
      <c r="VC76" s="119">
        <f t="shared" ref="VC76:VC90" si="1443">UY76/$WM76</f>
        <v>1.47763</v>
      </c>
      <c r="VD76" s="231">
        <f t="shared" ref="VD76:VD89" si="1444">VD12</f>
        <v>55</v>
      </c>
      <c r="VE76" s="119">
        <f>VD76/VD74</f>
        <v>0.17296</v>
      </c>
      <c r="VF76" s="98">
        <f>VF74*VE76</f>
        <v>972.04</v>
      </c>
      <c r="VG76" s="116">
        <f t="shared" ref="VG76:VG89" si="1445">IF(VD76&gt;0,VF76/VD76,0)</f>
        <v>17.673454549999999</v>
      </c>
      <c r="VH76" s="90">
        <f>VH74</f>
        <v>36.53</v>
      </c>
      <c r="VI76" s="117">
        <f t="shared" ref="VI76:VI89" si="1446">VG76*VH76</f>
        <v>645.61129000000005</v>
      </c>
      <c r="VJ76" s="98">
        <f t="shared" ref="VJ76:VJ90" si="1447">VI76*VD76</f>
        <v>35508.620000000003</v>
      </c>
      <c r="VK76" s="98"/>
      <c r="VL76" s="118"/>
      <c r="VM76" s="119">
        <f t="shared" ref="VM76:VM90" si="1448">VI76/$WM76</f>
        <v>1.5502899999999999</v>
      </c>
      <c r="VN76" s="231">
        <f t="shared" ref="VN76:VN89" si="1449">VN12</f>
        <v>83</v>
      </c>
      <c r="VO76" s="119">
        <f>VN76/VN74</f>
        <v>0.16117000000000001</v>
      </c>
      <c r="VP76" s="98">
        <f>VP74*VO76</f>
        <v>1081.45</v>
      </c>
      <c r="VQ76" s="116">
        <f t="shared" ref="VQ76:VQ89" si="1450">IF(VN76&gt;0,VP76/VN76,0)</f>
        <v>13.02951807</v>
      </c>
      <c r="VR76" s="90">
        <f>VR74</f>
        <v>36.53</v>
      </c>
      <c r="VS76" s="117">
        <f t="shared" ref="VS76:VS89" si="1451">VQ76*VR76</f>
        <v>475.9683</v>
      </c>
      <c r="VT76" s="98">
        <f t="shared" ref="VT76:VT90" si="1452">VS76*VN76</f>
        <v>39505.370000000003</v>
      </c>
      <c r="VU76" s="98"/>
      <c r="VV76" s="118"/>
      <c r="VW76" s="119">
        <f t="shared" ref="VW76:VW90" si="1453">VS76/$WM76</f>
        <v>1.14293</v>
      </c>
      <c r="VX76" s="231">
        <f t="shared" ref="VX76:VX89" si="1454">VX12</f>
        <v>47</v>
      </c>
      <c r="VY76" s="119">
        <f>VX76/VX74</f>
        <v>0.13622999999999999</v>
      </c>
      <c r="VZ76" s="98">
        <f>VZ74*VY76</f>
        <v>482.25</v>
      </c>
      <c r="WA76" s="116">
        <f t="shared" ref="WA76:WA89" si="1455">IF(VX76&gt;0,VZ76/VX76,0)</f>
        <v>10.2606383</v>
      </c>
      <c r="WB76" s="90">
        <f>WB74</f>
        <v>36.53</v>
      </c>
      <c r="WC76" s="117">
        <f t="shared" ref="WC76:WC89" si="1456">WA76*WB76</f>
        <v>374.82112000000001</v>
      </c>
      <c r="WD76" s="98">
        <f t="shared" ref="WD76:WD90" si="1457">WC76*VX76</f>
        <v>17616.59</v>
      </c>
      <c r="WE76" s="98"/>
      <c r="WF76" s="118"/>
      <c r="WG76" s="119">
        <f t="shared" ref="WG76:WG90" si="1458">WC76/$WM76</f>
        <v>0.90005000000000002</v>
      </c>
      <c r="WH76" s="213">
        <f t="shared" ref="WH76:WH89" si="1459">F76+P76+Z76+AJ76+AT76+BD76+BN76+BX76+CH76+CR76+DB76+DL76+DV76+EF76+EP76+EZ76+FJ76+FT76+GD76+GN76+GX76+HH76+HR76+IB76+IL76+IV76+JF76+JP76+JZ76+KJ76+KT76+LD76+LN76+LX76+MH76+MR76+NB76+NL76+NV76+OF76+OP76+OZ76+PJ76+PT76+QD76+QN76+QX76+RH76+RR76+SB76+SL76+SV76+TF76+TP76+TZ76+UJ76+UT76+VD76+VN76+VX76</f>
        <v>1861</v>
      </c>
      <c r="WI76" s="119">
        <f>WH76/WH74</f>
        <v>0.15295</v>
      </c>
      <c r="WJ76" s="98">
        <f>WJ74*WI76</f>
        <v>21227.17</v>
      </c>
      <c r="WK76" s="116">
        <f t="shared" ref="WK76:WK89" si="1460">IF(WH76&gt;0,WJ76/WH76,0)</f>
        <v>11.40632456</v>
      </c>
      <c r="WL76" s="90">
        <f>WL74</f>
        <v>36.51</v>
      </c>
      <c r="WM76" s="117">
        <f t="shared" ref="WM76:WM89" si="1461">WK76*WL76</f>
        <v>416.44490999999999</v>
      </c>
      <c r="WN76" s="98">
        <f t="shared" ref="WN76:WN90" si="1462">WM76*WH76</f>
        <v>775003.98</v>
      </c>
      <c r="WO76" s="98"/>
      <c r="WP76" s="118"/>
    </row>
    <row r="77" spans="1:614" ht="26.25" customHeight="1" x14ac:dyDescent="0.25">
      <c r="A77" s="5"/>
      <c r="B77" s="205" t="s">
        <v>422</v>
      </c>
      <c r="C77" s="12" t="s">
        <v>753</v>
      </c>
      <c r="D77" s="12" t="s">
        <v>440</v>
      </c>
      <c r="E77" s="4" t="s">
        <v>33</v>
      </c>
      <c r="F77" s="231">
        <f t="shared" si="1159"/>
        <v>229</v>
      </c>
      <c r="G77" s="119">
        <f>F77/F74</f>
        <v>0.79513999999999996</v>
      </c>
      <c r="H77" s="98">
        <f>H74*G77</f>
        <v>2480.84</v>
      </c>
      <c r="I77" s="116">
        <f t="shared" si="1160"/>
        <v>10.833362449999999</v>
      </c>
      <c r="J77" s="90">
        <f>J74</f>
        <v>36.53</v>
      </c>
      <c r="K77" s="117">
        <f t="shared" si="1161"/>
        <v>395.74272999999999</v>
      </c>
      <c r="L77" s="98">
        <f t="shared" si="1162"/>
        <v>90625.09</v>
      </c>
      <c r="M77" s="98"/>
      <c r="N77" s="118"/>
      <c r="O77" s="119">
        <f t="shared" si="1163"/>
        <v>0.95025999999999999</v>
      </c>
      <c r="P77" s="231">
        <f t="shared" si="1164"/>
        <v>300</v>
      </c>
      <c r="Q77" s="119">
        <f>P77/P74</f>
        <v>0.70755000000000001</v>
      </c>
      <c r="R77" s="98">
        <f>R74*Q77</f>
        <v>4521.24</v>
      </c>
      <c r="S77" s="116">
        <f t="shared" si="1165"/>
        <v>15.0708</v>
      </c>
      <c r="T77" s="90">
        <f>T74</f>
        <v>36.53</v>
      </c>
      <c r="U77" s="117">
        <f t="shared" si="1166"/>
        <v>550.53632000000005</v>
      </c>
      <c r="V77" s="98">
        <f t="shared" si="1167"/>
        <v>165160.9</v>
      </c>
      <c r="W77" s="98"/>
      <c r="X77" s="118"/>
      <c r="Y77" s="119">
        <f t="shared" si="1168"/>
        <v>1.32195</v>
      </c>
      <c r="Z77" s="231">
        <f t="shared" si="1169"/>
        <v>239</v>
      </c>
      <c r="AA77" s="119">
        <f>Z77/Z74</f>
        <v>0.83565999999999996</v>
      </c>
      <c r="AB77" s="98">
        <f>AB74*AA77</f>
        <v>2649.04</v>
      </c>
      <c r="AC77" s="116">
        <f t="shared" si="1170"/>
        <v>11.083849369999999</v>
      </c>
      <c r="AD77" s="90">
        <f>AD74</f>
        <v>36.53</v>
      </c>
      <c r="AE77" s="117">
        <f t="shared" si="1171"/>
        <v>404.89301999999998</v>
      </c>
      <c r="AF77" s="98">
        <f t="shared" si="1172"/>
        <v>96769.43</v>
      </c>
      <c r="AG77" s="98"/>
      <c r="AH77" s="118"/>
      <c r="AI77" s="119">
        <f t="shared" si="1173"/>
        <v>0.97223000000000004</v>
      </c>
      <c r="AJ77" s="231">
        <f t="shared" si="1174"/>
        <v>139</v>
      </c>
      <c r="AK77" s="119">
        <f>AJ77/AJ74</f>
        <v>0.53256999999999999</v>
      </c>
      <c r="AL77" s="98">
        <f>AL74*AK77</f>
        <v>1544.45</v>
      </c>
      <c r="AM77" s="116">
        <f t="shared" si="1175"/>
        <v>11.111151080000001</v>
      </c>
      <c r="AN77" s="90">
        <f>AN74</f>
        <v>36.53</v>
      </c>
      <c r="AO77" s="117">
        <f t="shared" si="1176"/>
        <v>405.89035000000001</v>
      </c>
      <c r="AP77" s="98">
        <f t="shared" si="1177"/>
        <v>56418.76</v>
      </c>
      <c r="AQ77" s="98"/>
      <c r="AR77" s="118"/>
      <c r="AS77" s="119">
        <f t="shared" si="1178"/>
        <v>0.97462000000000004</v>
      </c>
      <c r="AT77" s="231">
        <f t="shared" si="1179"/>
        <v>101</v>
      </c>
      <c r="AU77" s="119">
        <f>AT77/AT74</f>
        <v>0.81452000000000002</v>
      </c>
      <c r="AV77" s="98">
        <f>AV74*AU77</f>
        <v>961.13</v>
      </c>
      <c r="AW77" s="116">
        <f t="shared" si="1180"/>
        <v>9.5161386100000005</v>
      </c>
      <c r="AX77" s="90">
        <f>AX74</f>
        <v>36.53</v>
      </c>
      <c r="AY77" s="117">
        <f t="shared" si="1181"/>
        <v>347.62454000000002</v>
      </c>
      <c r="AZ77" s="98">
        <f t="shared" si="1182"/>
        <v>35110.080000000002</v>
      </c>
      <c r="BA77" s="98"/>
      <c r="BB77" s="118"/>
      <c r="BC77" s="119">
        <f t="shared" si="1183"/>
        <v>0.83472000000000002</v>
      </c>
      <c r="BD77" s="231">
        <f t="shared" si="1184"/>
        <v>0</v>
      </c>
      <c r="BE77" s="119" t="e">
        <f>BD77/BD74</f>
        <v>#DIV/0!</v>
      </c>
      <c r="BF77" s="98" t="e">
        <f>BF74*BE77</f>
        <v>#DIV/0!</v>
      </c>
      <c r="BG77" s="116">
        <f t="shared" si="1185"/>
        <v>0</v>
      </c>
      <c r="BH77" s="90">
        <f>BH74</f>
        <v>0</v>
      </c>
      <c r="BI77" s="117">
        <f t="shared" si="1186"/>
        <v>0</v>
      </c>
      <c r="BJ77" s="98">
        <f t="shared" si="1187"/>
        <v>0</v>
      </c>
      <c r="BK77" s="98"/>
      <c r="BL77" s="118"/>
      <c r="BM77" s="119">
        <f t="shared" si="1188"/>
        <v>0</v>
      </c>
      <c r="BN77" s="231">
        <f t="shared" si="1189"/>
        <v>77</v>
      </c>
      <c r="BO77" s="119">
        <f>BN77/BN74</f>
        <v>0.48734</v>
      </c>
      <c r="BP77" s="98">
        <f>BP74*BO77</f>
        <v>648.16</v>
      </c>
      <c r="BQ77" s="116">
        <f t="shared" si="1190"/>
        <v>8.4176623399999997</v>
      </c>
      <c r="BR77" s="90">
        <f>BR74</f>
        <v>36.53</v>
      </c>
      <c r="BS77" s="117">
        <f t="shared" si="1191"/>
        <v>307.49721</v>
      </c>
      <c r="BT77" s="98">
        <f t="shared" si="1192"/>
        <v>23677.29</v>
      </c>
      <c r="BU77" s="98"/>
      <c r="BV77" s="118"/>
      <c r="BW77" s="119">
        <f t="shared" si="1193"/>
        <v>0.73836000000000002</v>
      </c>
      <c r="BX77" s="231">
        <f t="shared" si="1194"/>
        <v>0</v>
      </c>
      <c r="BY77" s="119" t="e">
        <f>BX77/BX74</f>
        <v>#DIV/0!</v>
      </c>
      <c r="BZ77" s="98" t="e">
        <f>BZ74*BY77</f>
        <v>#DIV/0!</v>
      </c>
      <c r="CA77" s="116">
        <f t="shared" si="1195"/>
        <v>0</v>
      </c>
      <c r="CB77" s="90">
        <f>CB74</f>
        <v>0</v>
      </c>
      <c r="CC77" s="117">
        <f t="shared" si="1196"/>
        <v>0</v>
      </c>
      <c r="CD77" s="98">
        <f t="shared" si="1197"/>
        <v>0</v>
      </c>
      <c r="CE77" s="98"/>
      <c r="CF77" s="118"/>
      <c r="CG77" s="119">
        <f t="shared" si="1198"/>
        <v>0</v>
      </c>
      <c r="CH77" s="231">
        <f t="shared" si="1199"/>
        <v>112</v>
      </c>
      <c r="CI77" s="119">
        <f>CH77/CH74</f>
        <v>0.70440000000000003</v>
      </c>
      <c r="CJ77" s="98">
        <f>CJ74*CI77</f>
        <v>767.8</v>
      </c>
      <c r="CK77" s="116">
        <f t="shared" si="1200"/>
        <v>6.8553571399999997</v>
      </c>
      <c r="CL77" s="90">
        <f>CL74</f>
        <v>36.53</v>
      </c>
      <c r="CM77" s="117">
        <f t="shared" si="1201"/>
        <v>250.42619999999999</v>
      </c>
      <c r="CN77" s="98">
        <f t="shared" si="1202"/>
        <v>28047.73</v>
      </c>
      <c r="CO77" s="98"/>
      <c r="CP77" s="118"/>
      <c r="CQ77" s="119">
        <f t="shared" si="1203"/>
        <v>0.60131999999999997</v>
      </c>
      <c r="CR77" s="231">
        <f t="shared" si="1204"/>
        <v>0</v>
      </c>
      <c r="CS77" s="119" t="e">
        <f>CR77/CR74</f>
        <v>#DIV/0!</v>
      </c>
      <c r="CT77" s="98" t="e">
        <f>CT74*CS77</f>
        <v>#DIV/0!</v>
      </c>
      <c r="CU77" s="116">
        <f t="shared" si="1205"/>
        <v>0</v>
      </c>
      <c r="CV77" s="90">
        <f>CV74</f>
        <v>0</v>
      </c>
      <c r="CW77" s="117">
        <f t="shared" si="1206"/>
        <v>0</v>
      </c>
      <c r="CX77" s="98">
        <f t="shared" si="1207"/>
        <v>0</v>
      </c>
      <c r="CY77" s="98"/>
      <c r="CZ77" s="118"/>
      <c r="DA77" s="119">
        <f t="shared" si="1208"/>
        <v>0</v>
      </c>
      <c r="DB77" s="231">
        <f t="shared" si="1209"/>
        <v>108</v>
      </c>
      <c r="DC77" s="119">
        <f>DB77/DB74</f>
        <v>0.82443</v>
      </c>
      <c r="DD77" s="98">
        <f>DD74*DC77</f>
        <v>692.52</v>
      </c>
      <c r="DE77" s="116">
        <f t="shared" si="1210"/>
        <v>6.4122222200000003</v>
      </c>
      <c r="DF77" s="90">
        <f>DF74</f>
        <v>36.53</v>
      </c>
      <c r="DG77" s="117">
        <f t="shared" si="1211"/>
        <v>234.23848000000001</v>
      </c>
      <c r="DH77" s="98">
        <f t="shared" si="1212"/>
        <v>25297.759999999998</v>
      </c>
      <c r="DI77" s="98"/>
      <c r="DJ77" s="118"/>
      <c r="DK77" s="119">
        <f t="shared" si="1213"/>
        <v>0.56245000000000001</v>
      </c>
      <c r="DL77" s="231">
        <f t="shared" si="1214"/>
        <v>190</v>
      </c>
      <c r="DM77" s="119">
        <f>DL77/DL74</f>
        <v>0.69596999999999998</v>
      </c>
      <c r="DN77" s="98">
        <f>DN74*DM77</f>
        <v>2268.86</v>
      </c>
      <c r="DO77" s="116">
        <f t="shared" si="1215"/>
        <v>11.94136842</v>
      </c>
      <c r="DP77" s="90">
        <f>DP74</f>
        <v>36.53</v>
      </c>
      <c r="DQ77" s="117">
        <f t="shared" si="1216"/>
        <v>436.21818999999999</v>
      </c>
      <c r="DR77" s="98">
        <f t="shared" si="1217"/>
        <v>82881.460000000006</v>
      </c>
      <c r="DS77" s="98"/>
      <c r="DT77" s="118"/>
      <c r="DU77" s="119">
        <f t="shared" si="1218"/>
        <v>1.04745</v>
      </c>
      <c r="DV77" s="231">
        <f t="shared" si="1219"/>
        <v>122</v>
      </c>
      <c r="DW77" s="119">
        <f>DV77/DV74</f>
        <v>0.91044999999999998</v>
      </c>
      <c r="DX77" s="98">
        <f>DX74*DW77</f>
        <v>1247.32</v>
      </c>
      <c r="DY77" s="116">
        <f t="shared" si="1220"/>
        <v>10.22393443</v>
      </c>
      <c r="DZ77" s="90">
        <f>DZ74</f>
        <v>36.53</v>
      </c>
      <c r="EA77" s="117">
        <f t="shared" si="1221"/>
        <v>373.48032000000001</v>
      </c>
      <c r="EB77" s="98">
        <f t="shared" si="1222"/>
        <v>45564.6</v>
      </c>
      <c r="EC77" s="98"/>
      <c r="ED77" s="118"/>
      <c r="EE77" s="119">
        <f t="shared" si="1223"/>
        <v>0.89680000000000004</v>
      </c>
      <c r="EF77" s="231">
        <f t="shared" si="1224"/>
        <v>0</v>
      </c>
      <c r="EG77" s="119">
        <f>EF77/EF74</f>
        <v>0</v>
      </c>
      <c r="EH77" s="98">
        <f>EH74*EG77</f>
        <v>0</v>
      </c>
      <c r="EI77" s="116">
        <f t="shared" si="1225"/>
        <v>0</v>
      </c>
      <c r="EJ77" s="90">
        <f>EJ74</f>
        <v>36.53</v>
      </c>
      <c r="EK77" s="117">
        <f t="shared" si="1226"/>
        <v>0</v>
      </c>
      <c r="EL77" s="98">
        <f t="shared" si="1227"/>
        <v>0</v>
      </c>
      <c r="EM77" s="98"/>
      <c r="EN77" s="118"/>
      <c r="EO77" s="119">
        <f t="shared" si="1228"/>
        <v>0</v>
      </c>
      <c r="EP77" s="231">
        <f t="shared" si="1229"/>
        <v>156</v>
      </c>
      <c r="EQ77" s="119">
        <f>EP77/EP74</f>
        <v>0.88636000000000004</v>
      </c>
      <c r="ER77" s="98">
        <f>ER74*EQ77</f>
        <v>1223.18</v>
      </c>
      <c r="ES77" s="116">
        <f t="shared" si="1230"/>
        <v>7.84089744</v>
      </c>
      <c r="ET77" s="90">
        <f>ET74</f>
        <v>36.53</v>
      </c>
      <c r="EU77" s="117">
        <f t="shared" si="1231"/>
        <v>286.42797999999999</v>
      </c>
      <c r="EV77" s="98">
        <f t="shared" si="1232"/>
        <v>44682.76</v>
      </c>
      <c r="EW77" s="98"/>
      <c r="EX77" s="118"/>
      <c r="EY77" s="119">
        <f t="shared" si="1233"/>
        <v>0.68776999999999999</v>
      </c>
      <c r="EZ77" s="231">
        <f t="shared" si="1234"/>
        <v>164</v>
      </c>
      <c r="FA77" s="119">
        <f>EZ77/EZ74</f>
        <v>0.74207999999999996</v>
      </c>
      <c r="FB77" s="98">
        <f>FB74*FA77</f>
        <v>2352.39</v>
      </c>
      <c r="FC77" s="116">
        <f t="shared" si="1235"/>
        <v>14.34384146</v>
      </c>
      <c r="FD77" s="90">
        <f>FD74</f>
        <v>36.53</v>
      </c>
      <c r="FE77" s="117">
        <f t="shared" si="1236"/>
        <v>523.98053000000004</v>
      </c>
      <c r="FF77" s="98">
        <f t="shared" si="1237"/>
        <v>85932.81</v>
      </c>
      <c r="FG77" s="98"/>
      <c r="FH77" s="118"/>
      <c r="FI77" s="119">
        <f t="shared" si="1238"/>
        <v>1.2581800000000001</v>
      </c>
      <c r="FJ77" s="231">
        <f t="shared" si="1239"/>
        <v>83</v>
      </c>
      <c r="FK77" s="119">
        <f>FJ77/FJ74</f>
        <v>0.77569999999999995</v>
      </c>
      <c r="FL77" s="98">
        <f>FL74*FK77</f>
        <v>775.7</v>
      </c>
      <c r="FM77" s="116">
        <f t="shared" si="1240"/>
        <v>9.3457831299999992</v>
      </c>
      <c r="FN77" s="90">
        <f>FN74</f>
        <v>36.53</v>
      </c>
      <c r="FO77" s="117">
        <f t="shared" si="1241"/>
        <v>341.40145999999999</v>
      </c>
      <c r="FP77" s="98">
        <f t="shared" si="1242"/>
        <v>28336.32</v>
      </c>
      <c r="FQ77" s="98"/>
      <c r="FR77" s="118"/>
      <c r="FS77" s="119">
        <f t="shared" si="1243"/>
        <v>0.81977</v>
      </c>
      <c r="FT77" s="231">
        <f t="shared" si="1244"/>
        <v>134</v>
      </c>
      <c r="FU77" s="119">
        <f>FT77/FT74</f>
        <v>0.77456999999999998</v>
      </c>
      <c r="FV77" s="98">
        <f>FV74*FU77</f>
        <v>1084.4000000000001</v>
      </c>
      <c r="FW77" s="116">
        <f t="shared" si="1245"/>
        <v>8.0925373100000009</v>
      </c>
      <c r="FX77" s="90">
        <f>FX74</f>
        <v>36.53</v>
      </c>
      <c r="FY77" s="117">
        <f t="shared" si="1246"/>
        <v>295.62038999999999</v>
      </c>
      <c r="FZ77" s="98">
        <f t="shared" si="1247"/>
        <v>39613.129999999997</v>
      </c>
      <c r="GA77" s="98"/>
      <c r="GB77" s="118"/>
      <c r="GC77" s="119">
        <f t="shared" si="1248"/>
        <v>0.70984000000000003</v>
      </c>
      <c r="GD77" s="231">
        <f t="shared" si="1249"/>
        <v>281</v>
      </c>
      <c r="GE77" s="119">
        <f>GD77/GD74</f>
        <v>0.90939000000000003</v>
      </c>
      <c r="GF77" s="98">
        <f>GF74*GE77</f>
        <v>2564.48</v>
      </c>
      <c r="GG77" s="116">
        <f t="shared" si="1250"/>
        <v>9.1262633500000003</v>
      </c>
      <c r="GH77" s="90">
        <f>GH74</f>
        <v>36.53</v>
      </c>
      <c r="GI77" s="117">
        <f t="shared" si="1251"/>
        <v>333.38240000000002</v>
      </c>
      <c r="GJ77" s="98">
        <f t="shared" si="1252"/>
        <v>93680.45</v>
      </c>
      <c r="GK77" s="98"/>
      <c r="GL77" s="118"/>
      <c r="GM77" s="119">
        <f t="shared" si="1253"/>
        <v>0.80052000000000001</v>
      </c>
      <c r="GN77" s="231">
        <f t="shared" si="1254"/>
        <v>128</v>
      </c>
      <c r="GO77" s="119">
        <f>GN77/GN74</f>
        <v>0.83116999999999996</v>
      </c>
      <c r="GP77" s="98">
        <f>GP74*GO77</f>
        <v>1296.6300000000001</v>
      </c>
      <c r="GQ77" s="116">
        <f t="shared" si="1255"/>
        <v>10.129921879999999</v>
      </c>
      <c r="GR77" s="90">
        <f>GR74</f>
        <v>36.53</v>
      </c>
      <c r="GS77" s="117">
        <f t="shared" si="1256"/>
        <v>370.04604999999998</v>
      </c>
      <c r="GT77" s="98">
        <f t="shared" si="1257"/>
        <v>47365.89</v>
      </c>
      <c r="GU77" s="98"/>
      <c r="GV77" s="118"/>
      <c r="GW77" s="119">
        <f t="shared" si="1258"/>
        <v>0.88854999999999995</v>
      </c>
      <c r="GX77" s="231">
        <f t="shared" si="1259"/>
        <v>0</v>
      </c>
      <c r="GY77" s="119">
        <f>GX77/GX74</f>
        <v>0</v>
      </c>
      <c r="GZ77" s="98">
        <f>GZ74*GY77</f>
        <v>0</v>
      </c>
      <c r="HA77" s="116">
        <f t="shared" si="1260"/>
        <v>0</v>
      </c>
      <c r="HB77" s="90">
        <f>HB74</f>
        <v>36.53</v>
      </c>
      <c r="HC77" s="117">
        <f t="shared" si="1261"/>
        <v>0</v>
      </c>
      <c r="HD77" s="98">
        <f t="shared" si="1262"/>
        <v>0</v>
      </c>
      <c r="HE77" s="98"/>
      <c r="HF77" s="118"/>
      <c r="HG77" s="119">
        <f t="shared" si="1263"/>
        <v>0</v>
      </c>
      <c r="HH77" s="231">
        <f t="shared" si="1264"/>
        <v>142</v>
      </c>
      <c r="HI77" s="119">
        <f>HH77/HH74</f>
        <v>0.86060999999999999</v>
      </c>
      <c r="HJ77" s="98">
        <f>HJ74*HI77</f>
        <v>1893.34</v>
      </c>
      <c r="HK77" s="116">
        <f t="shared" si="1265"/>
        <v>13.33338028</v>
      </c>
      <c r="HL77" s="90">
        <f>HL74</f>
        <v>36.53</v>
      </c>
      <c r="HM77" s="117">
        <f t="shared" si="1266"/>
        <v>487.06837999999999</v>
      </c>
      <c r="HN77" s="98">
        <f t="shared" si="1267"/>
        <v>69163.710000000006</v>
      </c>
      <c r="HO77" s="98"/>
      <c r="HP77" s="118"/>
      <c r="HQ77" s="119">
        <f t="shared" si="1268"/>
        <v>1.1695500000000001</v>
      </c>
      <c r="HR77" s="231">
        <f t="shared" si="1269"/>
        <v>219</v>
      </c>
      <c r="HS77" s="119">
        <f>HR77/HR74</f>
        <v>0.79061000000000003</v>
      </c>
      <c r="HT77" s="98">
        <f>HT74*HS77</f>
        <v>1280.79</v>
      </c>
      <c r="HU77" s="116">
        <f t="shared" si="1270"/>
        <v>5.8483561599999998</v>
      </c>
      <c r="HV77" s="90">
        <f>HV74</f>
        <v>36.53</v>
      </c>
      <c r="HW77" s="117">
        <f t="shared" si="1271"/>
        <v>213.64044999999999</v>
      </c>
      <c r="HX77" s="98">
        <f t="shared" si="1272"/>
        <v>46787.26</v>
      </c>
      <c r="HY77" s="98"/>
      <c r="HZ77" s="118"/>
      <c r="IA77" s="119">
        <f t="shared" si="1273"/>
        <v>0.51298999999999995</v>
      </c>
      <c r="IB77" s="231">
        <f t="shared" si="1274"/>
        <v>373</v>
      </c>
      <c r="IC77" s="119">
        <f>IB77/IB74</f>
        <v>0.77707999999999999</v>
      </c>
      <c r="ID77" s="98">
        <f>ID74*IC77</f>
        <v>3450.24</v>
      </c>
      <c r="IE77" s="116">
        <f t="shared" si="1275"/>
        <v>9.2499731900000004</v>
      </c>
      <c r="IF77" s="90">
        <f>IF74</f>
        <v>36.53</v>
      </c>
      <c r="IG77" s="117">
        <f t="shared" si="1276"/>
        <v>337.90152</v>
      </c>
      <c r="IH77" s="98">
        <f t="shared" si="1277"/>
        <v>126037.27</v>
      </c>
      <c r="II77" s="98"/>
      <c r="IJ77" s="118"/>
      <c r="IK77" s="119">
        <f t="shared" si="1278"/>
        <v>0.81137000000000004</v>
      </c>
      <c r="IL77" s="231">
        <f t="shared" si="1279"/>
        <v>99</v>
      </c>
      <c r="IM77" s="119">
        <f>IL77/IL74</f>
        <v>0.61875000000000002</v>
      </c>
      <c r="IN77" s="98">
        <f>IN74*IM77</f>
        <v>1070.44</v>
      </c>
      <c r="IO77" s="116">
        <f t="shared" si="1280"/>
        <v>10.81252525</v>
      </c>
      <c r="IP77" s="90">
        <f>IP74</f>
        <v>36.53</v>
      </c>
      <c r="IQ77" s="117">
        <f t="shared" si="1281"/>
        <v>394.98155000000003</v>
      </c>
      <c r="IR77" s="98">
        <f t="shared" si="1282"/>
        <v>39103.17</v>
      </c>
      <c r="IS77" s="98"/>
      <c r="IT77" s="118"/>
      <c r="IU77" s="119">
        <f t="shared" si="1283"/>
        <v>0.94843</v>
      </c>
      <c r="IV77" s="231">
        <f t="shared" si="1284"/>
        <v>88</v>
      </c>
      <c r="IW77" s="119">
        <f>IV77/IV74</f>
        <v>0.80733999999999995</v>
      </c>
      <c r="IX77" s="98">
        <f>IX74*IW77</f>
        <v>726.61</v>
      </c>
      <c r="IY77" s="116">
        <f t="shared" si="1285"/>
        <v>8.2569318200000001</v>
      </c>
      <c r="IZ77" s="90">
        <f>IZ74</f>
        <v>36.53</v>
      </c>
      <c r="JA77" s="117">
        <f t="shared" si="1286"/>
        <v>301.62572</v>
      </c>
      <c r="JB77" s="98">
        <f t="shared" si="1287"/>
        <v>26543.06</v>
      </c>
      <c r="JC77" s="98"/>
      <c r="JD77" s="118"/>
      <c r="JE77" s="119">
        <f t="shared" si="1288"/>
        <v>0.72426000000000001</v>
      </c>
      <c r="JF77" s="231">
        <f t="shared" si="1289"/>
        <v>213</v>
      </c>
      <c r="JG77" s="119">
        <f>JF77/JF74</f>
        <v>0.80074999999999996</v>
      </c>
      <c r="JH77" s="98">
        <f>JH74*JG77</f>
        <v>2354.21</v>
      </c>
      <c r="JI77" s="116">
        <f t="shared" si="1290"/>
        <v>11.05262911</v>
      </c>
      <c r="JJ77" s="90">
        <f>JJ74</f>
        <v>35.619999999999997</v>
      </c>
      <c r="JK77" s="117">
        <f t="shared" si="1291"/>
        <v>393.69465000000002</v>
      </c>
      <c r="JL77" s="98">
        <f t="shared" si="1292"/>
        <v>83856.960000000006</v>
      </c>
      <c r="JM77" s="98"/>
      <c r="JN77" s="118"/>
      <c r="JO77" s="119">
        <f t="shared" si="1293"/>
        <v>0.94533999999999996</v>
      </c>
      <c r="JP77" s="231">
        <f t="shared" si="1294"/>
        <v>154</v>
      </c>
      <c r="JQ77" s="119">
        <f>JP77/JP74</f>
        <v>0.56618000000000002</v>
      </c>
      <c r="JR77" s="98">
        <f>JR74*JQ77</f>
        <v>2106.19</v>
      </c>
      <c r="JS77" s="116">
        <f t="shared" si="1295"/>
        <v>13.676558440000001</v>
      </c>
      <c r="JT77" s="90">
        <f>JT74</f>
        <v>36.53</v>
      </c>
      <c r="JU77" s="117">
        <f t="shared" si="1296"/>
        <v>499.60467999999997</v>
      </c>
      <c r="JV77" s="98">
        <f t="shared" si="1297"/>
        <v>76939.12</v>
      </c>
      <c r="JW77" s="98"/>
      <c r="JX77" s="118"/>
      <c r="JY77" s="119">
        <f t="shared" si="1298"/>
        <v>1.1996500000000001</v>
      </c>
      <c r="JZ77" s="231">
        <f t="shared" si="1299"/>
        <v>0</v>
      </c>
      <c r="KA77" s="119" t="e">
        <f>JZ77/JZ74</f>
        <v>#DIV/0!</v>
      </c>
      <c r="KB77" s="98" t="e">
        <f>KB74*KA77</f>
        <v>#DIV/0!</v>
      </c>
      <c r="KC77" s="116">
        <f t="shared" si="1300"/>
        <v>0</v>
      </c>
      <c r="KD77" s="90">
        <f>KD74</f>
        <v>0</v>
      </c>
      <c r="KE77" s="117">
        <f t="shared" si="1301"/>
        <v>0</v>
      </c>
      <c r="KF77" s="98">
        <f t="shared" si="1302"/>
        <v>0</v>
      </c>
      <c r="KG77" s="98"/>
      <c r="KH77" s="118"/>
      <c r="KI77" s="119">
        <f t="shared" si="1303"/>
        <v>0</v>
      </c>
      <c r="KJ77" s="231">
        <f t="shared" si="1304"/>
        <v>123</v>
      </c>
      <c r="KK77" s="119">
        <f>KJ77/KJ74</f>
        <v>0.75460000000000005</v>
      </c>
      <c r="KL77" s="98">
        <f>KL74*KK77</f>
        <v>1811.04</v>
      </c>
      <c r="KM77" s="116">
        <f t="shared" si="1305"/>
        <v>14.72390244</v>
      </c>
      <c r="KN77" s="90">
        <f>KN74</f>
        <v>36.53</v>
      </c>
      <c r="KO77" s="117">
        <f t="shared" si="1306"/>
        <v>537.86415999999997</v>
      </c>
      <c r="KP77" s="98">
        <f t="shared" si="1307"/>
        <v>66157.289999999994</v>
      </c>
      <c r="KQ77" s="98"/>
      <c r="KR77" s="118"/>
      <c r="KS77" s="119">
        <f t="shared" si="1308"/>
        <v>1.29152</v>
      </c>
      <c r="KT77" s="231">
        <f t="shared" si="1309"/>
        <v>263</v>
      </c>
      <c r="KU77" s="119">
        <f>KT77/KT74</f>
        <v>0.76676</v>
      </c>
      <c r="KV77" s="98">
        <f>KV74*KU77</f>
        <v>3221.93</v>
      </c>
      <c r="KW77" s="116">
        <f t="shared" si="1310"/>
        <v>12.25068441</v>
      </c>
      <c r="KX77" s="90">
        <f>KX74</f>
        <v>36.53</v>
      </c>
      <c r="KY77" s="117">
        <f t="shared" si="1311"/>
        <v>447.51749999999998</v>
      </c>
      <c r="KZ77" s="98">
        <f t="shared" si="1312"/>
        <v>117697.1</v>
      </c>
      <c r="LA77" s="98"/>
      <c r="LB77" s="118"/>
      <c r="LC77" s="119">
        <f t="shared" si="1313"/>
        <v>1.0745800000000001</v>
      </c>
      <c r="LD77" s="231">
        <f t="shared" si="1314"/>
        <v>200</v>
      </c>
      <c r="LE77" s="119">
        <f>LD77/LD74</f>
        <v>0.69930000000000003</v>
      </c>
      <c r="LF77" s="98">
        <f>LF74*LE77</f>
        <v>2027.97</v>
      </c>
      <c r="LG77" s="116">
        <f t="shared" si="1315"/>
        <v>10.139849999999999</v>
      </c>
      <c r="LH77" s="90">
        <f>LH74</f>
        <v>36.53</v>
      </c>
      <c r="LI77" s="117">
        <f t="shared" si="1316"/>
        <v>370.40872000000002</v>
      </c>
      <c r="LJ77" s="98">
        <f t="shared" si="1317"/>
        <v>74081.740000000005</v>
      </c>
      <c r="LK77" s="98"/>
      <c r="LL77" s="118"/>
      <c r="LM77" s="119">
        <f t="shared" si="1318"/>
        <v>0.88941999999999999</v>
      </c>
      <c r="LN77" s="231">
        <f t="shared" si="1319"/>
        <v>225</v>
      </c>
      <c r="LO77" s="119">
        <f>LN77/LN74</f>
        <v>0.90725999999999996</v>
      </c>
      <c r="LP77" s="98">
        <f>LP74*LO77</f>
        <v>2005.04</v>
      </c>
      <c r="LQ77" s="116">
        <f t="shared" si="1320"/>
        <v>8.9112888899999998</v>
      </c>
      <c r="LR77" s="90">
        <f>LR74</f>
        <v>36.53</v>
      </c>
      <c r="LS77" s="117">
        <f t="shared" si="1321"/>
        <v>325.52938</v>
      </c>
      <c r="LT77" s="98">
        <f t="shared" si="1322"/>
        <v>73244.11</v>
      </c>
      <c r="LU77" s="98"/>
      <c r="LV77" s="118"/>
      <c r="LW77" s="119">
        <f t="shared" si="1323"/>
        <v>0.78166000000000002</v>
      </c>
      <c r="LX77" s="231">
        <f t="shared" si="1324"/>
        <v>87</v>
      </c>
      <c r="LY77" s="119">
        <f>LX77/LX74</f>
        <v>0.75</v>
      </c>
      <c r="LZ77" s="98">
        <f>LZ74*LY77</f>
        <v>525</v>
      </c>
      <c r="MA77" s="116">
        <f t="shared" si="1325"/>
        <v>6.0344827600000004</v>
      </c>
      <c r="MB77" s="90">
        <f>MB74</f>
        <v>36.53</v>
      </c>
      <c r="MC77" s="117">
        <f t="shared" si="1326"/>
        <v>220.43966</v>
      </c>
      <c r="MD77" s="98">
        <f t="shared" si="1327"/>
        <v>19178.25</v>
      </c>
      <c r="ME77" s="98"/>
      <c r="MF77" s="118"/>
      <c r="MG77" s="119">
        <f t="shared" si="1328"/>
        <v>0.52932000000000001</v>
      </c>
      <c r="MH77" s="231">
        <f t="shared" si="1329"/>
        <v>106</v>
      </c>
      <c r="MI77" s="119">
        <f>MH77/MH74</f>
        <v>0.73102999999999996</v>
      </c>
      <c r="MJ77" s="98">
        <f>MJ74*MI77</f>
        <v>1652.13</v>
      </c>
      <c r="MK77" s="116">
        <f t="shared" si="1330"/>
        <v>15.58613208</v>
      </c>
      <c r="ML77" s="90">
        <f>ML74</f>
        <v>36.53</v>
      </c>
      <c r="MM77" s="117">
        <f t="shared" si="1331"/>
        <v>569.3614</v>
      </c>
      <c r="MN77" s="98">
        <f t="shared" si="1332"/>
        <v>60352.31</v>
      </c>
      <c r="MO77" s="98"/>
      <c r="MP77" s="118"/>
      <c r="MQ77" s="119">
        <f t="shared" si="1333"/>
        <v>1.3671500000000001</v>
      </c>
      <c r="MR77" s="231">
        <f t="shared" si="1334"/>
        <v>186</v>
      </c>
      <c r="MS77" s="119">
        <f>MR77/MR74</f>
        <v>0.59236</v>
      </c>
      <c r="MT77" s="98">
        <f>MT74*MS77</f>
        <v>2043.64</v>
      </c>
      <c r="MU77" s="116">
        <f t="shared" si="1335"/>
        <v>10.987311829999999</v>
      </c>
      <c r="MV77" s="90">
        <f>MV74</f>
        <v>36.53</v>
      </c>
      <c r="MW77" s="117">
        <f t="shared" si="1336"/>
        <v>401.36649999999997</v>
      </c>
      <c r="MX77" s="98">
        <f t="shared" si="1337"/>
        <v>74654.17</v>
      </c>
      <c r="MY77" s="98"/>
      <c r="MZ77" s="118"/>
      <c r="NA77" s="119">
        <f t="shared" si="1338"/>
        <v>0.96375999999999995</v>
      </c>
      <c r="NB77" s="231">
        <f t="shared" si="1339"/>
        <v>16</v>
      </c>
      <c r="NC77" s="119">
        <f>NB77/NB74</f>
        <v>0.15842000000000001</v>
      </c>
      <c r="ND77" s="98">
        <f>ND74*NC77</f>
        <v>255.06</v>
      </c>
      <c r="NE77" s="116">
        <f t="shared" si="1340"/>
        <v>15.94125</v>
      </c>
      <c r="NF77" s="90">
        <f>NF74</f>
        <v>36.53</v>
      </c>
      <c r="NG77" s="117">
        <f t="shared" si="1341"/>
        <v>582.33385999999996</v>
      </c>
      <c r="NH77" s="98">
        <f t="shared" si="1342"/>
        <v>9317.34</v>
      </c>
      <c r="NI77" s="98"/>
      <c r="NJ77" s="118"/>
      <c r="NK77" s="119">
        <f t="shared" si="1343"/>
        <v>1.3983000000000001</v>
      </c>
      <c r="NL77" s="231">
        <f t="shared" si="1344"/>
        <v>111</v>
      </c>
      <c r="NM77" s="119">
        <f>NL77/NL74</f>
        <v>0.72548999999999997</v>
      </c>
      <c r="NN77" s="98">
        <f>NN74*NM77</f>
        <v>885.1</v>
      </c>
      <c r="NO77" s="116">
        <f t="shared" si="1345"/>
        <v>7.9738738700000003</v>
      </c>
      <c r="NP77" s="90">
        <f>NP74</f>
        <v>36.53</v>
      </c>
      <c r="NQ77" s="117">
        <f t="shared" si="1346"/>
        <v>291.28561000000002</v>
      </c>
      <c r="NR77" s="98">
        <f t="shared" si="1347"/>
        <v>32332.7</v>
      </c>
      <c r="NS77" s="98"/>
      <c r="NT77" s="118"/>
      <c r="NU77" s="119">
        <f t="shared" si="1348"/>
        <v>0.69943</v>
      </c>
      <c r="NV77" s="231">
        <f t="shared" si="1349"/>
        <v>345</v>
      </c>
      <c r="NW77" s="119">
        <f>NV77/NV74</f>
        <v>0.71577000000000002</v>
      </c>
      <c r="NX77" s="98">
        <f>NX74*NW77</f>
        <v>3492.96</v>
      </c>
      <c r="NY77" s="116">
        <f t="shared" si="1350"/>
        <v>10.12452174</v>
      </c>
      <c r="NZ77" s="90">
        <f>NZ74</f>
        <v>36.53</v>
      </c>
      <c r="OA77" s="117">
        <f t="shared" si="1351"/>
        <v>369.84877999999998</v>
      </c>
      <c r="OB77" s="98">
        <f t="shared" si="1352"/>
        <v>127597.83</v>
      </c>
      <c r="OC77" s="98"/>
      <c r="OD77" s="118"/>
      <c r="OE77" s="119">
        <f t="shared" si="1353"/>
        <v>0.88807999999999998</v>
      </c>
      <c r="OF77" s="231">
        <f t="shared" si="1354"/>
        <v>103</v>
      </c>
      <c r="OG77" s="119">
        <f>OF77/OF74</f>
        <v>0.58857000000000004</v>
      </c>
      <c r="OH77" s="98">
        <f>OH74*OG77</f>
        <v>842.83</v>
      </c>
      <c r="OI77" s="116">
        <f t="shared" si="1355"/>
        <v>8.1828155299999992</v>
      </c>
      <c r="OJ77" s="90">
        <f>OJ74</f>
        <v>36.53</v>
      </c>
      <c r="OK77" s="117">
        <f t="shared" si="1356"/>
        <v>298.91825</v>
      </c>
      <c r="OL77" s="98">
        <f t="shared" si="1357"/>
        <v>30788.58</v>
      </c>
      <c r="OM77" s="98"/>
      <c r="ON77" s="118"/>
      <c r="OO77" s="119">
        <f t="shared" si="1358"/>
        <v>0.71775999999999995</v>
      </c>
      <c r="OP77" s="231">
        <f t="shared" si="1359"/>
        <v>128</v>
      </c>
      <c r="OQ77" s="119">
        <f>OP77/OP74</f>
        <v>0.90780000000000005</v>
      </c>
      <c r="OR77" s="98">
        <f>OR74*OQ77</f>
        <v>1116.5899999999999</v>
      </c>
      <c r="OS77" s="116">
        <f t="shared" si="1360"/>
        <v>8.7233593799999998</v>
      </c>
      <c r="OT77" s="90">
        <f>OT74</f>
        <v>36.53</v>
      </c>
      <c r="OU77" s="117">
        <f t="shared" si="1361"/>
        <v>318.66431999999998</v>
      </c>
      <c r="OV77" s="98">
        <f t="shared" si="1362"/>
        <v>40789.03</v>
      </c>
      <c r="OW77" s="98"/>
      <c r="OX77" s="118"/>
      <c r="OY77" s="119">
        <f t="shared" si="1363"/>
        <v>0.76517999999999997</v>
      </c>
      <c r="OZ77" s="231">
        <f t="shared" si="1364"/>
        <v>201</v>
      </c>
      <c r="PA77" s="119">
        <f>OZ77/OZ74</f>
        <v>0.88937999999999995</v>
      </c>
      <c r="PB77" s="98">
        <f>PB74*PA77</f>
        <v>1648.91</v>
      </c>
      <c r="PC77" s="116">
        <f t="shared" si="1365"/>
        <v>8.2035323400000006</v>
      </c>
      <c r="PD77" s="90">
        <f>PD74</f>
        <v>36.53</v>
      </c>
      <c r="PE77" s="117">
        <f t="shared" si="1366"/>
        <v>299.67504000000002</v>
      </c>
      <c r="PF77" s="98">
        <f t="shared" si="1367"/>
        <v>60234.68</v>
      </c>
      <c r="PG77" s="98"/>
      <c r="PH77" s="118"/>
      <c r="PI77" s="119">
        <f t="shared" si="1368"/>
        <v>0.71958</v>
      </c>
      <c r="PJ77" s="231">
        <f t="shared" si="1369"/>
        <v>0</v>
      </c>
      <c r="PK77" s="119">
        <f>PJ77/PJ74</f>
        <v>0</v>
      </c>
      <c r="PL77" s="98">
        <f>PL74*PK77</f>
        <v>0</v>
      </c>
      <c r="PM77" s="116">
        <f t="shared" si="1370"/>
        <v>0</v>
      </c>
      <c r="PN77" s="90">
        <f>PN74</f>
        <v>36.53</v>
      </c>
      <c r="PO77" s="117">
        <f t="shared" si="1371"/>
        <v>0</v>
      </c>
      <c r="PP77" s="98">
        <f t="shared" si="1372"/>
        <v>0</v>
      </c>
      <c r="PQ77" s="98"/>
      <c r="PR77" s="118"/>
      <c r="PS77" s="119">
        <f t="shared" si="1373"/>
        <v>0</v>
      </c>
      <c r="PT77" s="231">
        <f t="shared" si="1374"/>
        <v>105</v>
      </c>
      <c r="PU77" s="119">
        <f>PT77/PT74</f>
        <v>0.71428999999999998</v>
      </c>
      <c r="PV77" s="98">
        <f>PV74*PU77</f>
        <v>1488.58</v>
      </c>
      <c r="PW77" s="116">
        <f t="shared" si="1375"/>
        <v>14.176952379999999</v>
      </c>
      <c r="PX77" s="90">
        <f>PX74</f>
        <v>36.53</v>
      </c>
      <c r="PY77" s="117">
        <f t="shared" si="1376"/>
        <v>517.88406999999995</v>
      </c>
      <c r="PZ77" s="98">
        <f t="shared" si="1377"/>
        <v>54377.83</v>
      </c>
      <c r="QA77" s="98"/>
      <c r="QB77" s="118"/>
      <c r="QC77" s="119">
        <f t="shared" si="1378"/>
        <v>1.2435400000000001</v>
      </c>
      <c r="QD77" s="231">
        <f t="shared" si="1379"/>
        <v>0</v>
      </c>
      <c r="QE77" s="119" t="e">
        <f>QD77/QD74</f>
        <v>#DIV/0!</v>
      </c>
      <c r="QF77" s="98" t="e">
        <f>QF74*QE77</f>
        <v>#DIV/0!</v>
      </c>
      <c r="QG77" s="116">
        <f t="shared" si="1380"/>
        <v>0</v>
      </c>
      <c r="QH77" s="90">
        <f>QH74</f>
        <v>0</v>
      </c>
      <c r="QI77" s="117">
        <f t="shared" si="1381"/>
        <v>0</v>
      </c>
      <c r="QJ77" s="98">
        <f t="shared" si="1382"/>
        <v>0</v>
      </c>
      <c r="QK77" s="98"/>
      <c r="QL77" s="118"/>
      <c r="QM77" s="119">
        <f t="shared" si="1383"/>
        <v>0</v>
      </c>
      <c r="QN77" s="231">
        <f t="shared" si="1384"/>
        <v>187</v>
      </c>
      <c r="QO77" s="119">
        <f>QN77/QN74</f>
        <v>0.76639000000000002</v>
      </c>
      <c r="QP77" s="98">
        <f>QP74*QO77</f>
        <v>965.65</v>
      </c>
      <c r="QQ77" s="116">
        <f t="shared" si="1385"/>
        <v>5.1639037400000003</v>
      </c>
      <c r="QR77" s="90">
        <f>QR74</f>
        <v>36.53</v>
      </c>
      <c r="QS77" s="117">
        <f t="shared" si="1386"/>
        <v>188.63740000000001</v>
      </c>
      <c r="QT77" s="98">
        <f t="shared" si="1387"/>
        <v>35275.19</v>
      </c>
      <c r="QU77" s="98"/>
      <c r="QV77" s="118"/>
      <c r="QW77" s="119">
        <f t="shared" si="1388"/>
        <v>0.45295999999999997</v>
      </c>
      <c r="QX77" s="231">
        <f t="shared" si="1389"/>
        <v>130</v>
      </c>
      <c r="QY77" s="119">
        <f>QX77/QX74</f>
        <v>0.83870999999999996</v>
      </c>
      <c r="QZ77" s="98">
        <f>QZ74*QY77</f>
        <v>1157.42</v>
      </c>
      <c r="RA77" s="116">
        <f t="shared" si="1390"/>
        <v>8.9032307700000004</v>
      </c>
      <c r="RB77" s="90">
        <f>RB74</f>
        <v>36.53</v>
      </c>
      <c r="RC77" s="117">
        <f t="shared" si="1391"/>
        <v>325.23502000000002</v>
      </c>
      <c r="RD77" s="98">
        <f t="shared" si="1392"/>
        <v>42280.55</v>
      </c>
      <c r="RE77" s="98"/>
      <c r="RF77" s="118"/>
      <c r="RG77" s="119">
        <f t="shared" si="1393"/>
        <v>0.78095000000000003</v>
      </c>
      <c r="RH77" s="231">
        <f t="shared" si="1394"/>
        <v>106</v>
      </c>
      <c r="RI77" s="119">
        <f>RH77/RH74</f>
        <v>0.67949000000000004</v>
      </c>
      <c r="RJ77" s="98">
        <f>RJ74*RI77</f>
        <v>992.06</v>
      </c>
      <c r="RK77" s="116">
        <f t="shared" si="1395"/>
        <v>9.3590566000000006</v>
      </c>
      <c r="RL77" s="90">
        <f>RL74</f>
        <v>36.53</v>
      </c>
      <c r="RM77" s="117">
        <f t="shared" si="1396"/>
        <v>341.88634000000002</v>
      </c>
      <c r="RN77" s="98">
        <f t="shared" si="1397"/>
        <v>36239.949999999997</v>
      </c>
      <c r="RO77" s="98"/>
      <c r="RP77" s="118"/>
      <c r="RQ77" s="119">
        <f t="shared" si="1398"/>
        <v>0.82094</v>
      </c>
      <c r="RR77" s="231">
        <f t="shared" si="1399"/>
        <v>73</v>
      </c>
      <c r="RS77" s="119">
        <f>RR77/RR74</f>
        <v>0.51773000000000002</v>
      </c>
      <c r="RT77" s="98">
        <f>RT74*RS77</f>
        <v>730</v>
      </c>
      <c r="RU77" s="116">
        <f t="shared" si="1400"/>
        <v>10</v>
      </c>
      <c r="RV77" s="90">
        <f>RV74</f>
        <v>36.53</v>
      </c>
      <c r="RW77" s="117">
        <f t="shared" si="1401"/>
        <v>365.3</v>
      </c>
      <c r="RX77" s="98">
        <f t="shared" si="1402"/>
        <v>26666.9</v>
      </c>
      <c r="RY77" s="98"/>
      <c r="RZ77" s="118"/>
      <c r="SA77" s="119">
        <f t="shared" si="1403"/>
        <v>0.87716000000000005</v>
      </c>
      <c r="SB77" s="231">
        <f t="shared" si="1404"/>
        <v>243</v>
      </c>
      <c r="SC77" s="119">
        <f>SB77/SB74</f>
        <v>0.67688000000000004</v>
      </c>
      <c r="SD77" s="98">
        <f>SD74*SC77</f>
        <v>3621.31</v>
      </c>
      <c r="SE77" s="116">
        <f t="shared" si="1405"/>
        <v>14.90251029</v>
      </c>
      <c r="SF77" s="90">
        <f>SF74</f>
        <v>36.53</v>
      </c>
      <c r="SG77" s="117">
        <f t="shared" si="1406"/>
        <v>544.38869999999997</v>
      </c>
      <c r="SH77" s="98">
        <f t="shared" si="1407"/>
        <v>132286.45000000001</v>
      </c>
      <c r="SI77" s="98"/>
      <c r="SJ77" s="118"/>
      <c r="SK77" s="119">
        <f t="shared" si="1408"/>
        <v>1.3071900000000001</v>
      </c>
      <c r="SL77" s="231">
        <f t="shared" si="1409"/>
        <v>0</v>
      </c>
      <c r="SM77" s="119">
        <f>SL77/SL74</f>
        <v>0</v>
      </c>
      <c r="SN77" s="98">
        <f>SN74*SM77</f>
        <v>0</v>
      </c>
      <c r="SO77" s="116">
        <f t="shared" si="1410"/>
        <v>0</v>
      </c>
      <c r="SP77" s="90">
        <f>SP74</f>
        <v>36.53</v>
      </c>
      <c r="SQ77" s="117">
        <f t="shared" si="1411"/>
        <v>0</v>
      </c>
      <c r="SR77" s="98">
        <f t="shared" si="1412"/>
        <v>0</v>
      </c>
      <c r="SS77" s="98"/>
      <c r="ST77" s="118"/>
      <c r="SU77" s="119">
        <f t="shared" si="1413"/>
        <v>0</v>
      </c>
      <c r="SV77" s="231">
        <f t="shared" si="1414"/>
        <v>234</v>
      </c>
      <c r="SW77" s="119">
        <f>SV77/SV74</f>
        <v>0.78261000000000003</v>
      </c>
      <c r="SX77" s="98">
        <f>SX74*SW77</f>
        <v>2872.18</v>
      </c>
      <c r="SY77" s="116">
        <f t="shared" si="1415"/>
        <v>12.2742735</v>
      </c>
      <c r="SZ77" s="90">
        <f>SZ74</f>
        <v>36.53</v>
      </c>
      <c r="TA77" s="117">
        <f t="shared" si="1416"/>
        <v>448.37921</v>
      </c>
      <c r="TB77" s="98">
        <f t="shared" si="1417"/>
        <v>104920.74</v>
      </c>
      <c r="TC77" s="98"/>
      <c r="TD77" s="118"/>
      <c r="TE77" s="119">
        <f t="shared" si="1418"/>
        <v>1.0766500000000001</v>
      </c>
      <c r="TF77" s="231">
        <f t="shared" si="1419"/>
        <v>223</v>
      </c>
      <c r="TG77" s="119">
        <f>TF77/TF74</f>
        <v>0.84150999999999998</v>
      </c>
      <c r="TH77" s="98">
        <f>TH74*TG77</f>
        <v>2696.2</v>
      </c>
      <c r="TI77" s="116">
        <f t="shared" si="1420"/>
        <v>12.090582960000001</v>
      </c>
      <c r="TJ77" s="90">
        <f>TJ74</f>
        <v>36.53</v>
      </c>
      <c r="TK77" s="117">
        <f t="shared" si="1421"/>
        <v>441.66899999999998</v>
      </c>
      <c r="TL77" s="98">
        <f t="shared" si="1422"/>
        <v>98492.19</v>
      </c>
      <c r="TM77" s="98"/>
      <c r="TN77" s="118"/>
      <c r="TO77" s="119">
        <f t="shared" si="1423"/>
        <v>1.06053</v>
      </c>
      <c r="TP77" s="231">
        <f t="shared" si="1424"/>
        <v>133</v>
      </c>
      <c r="TQ77" s="119">
        <f>TP77/TP74</f>
        <v>0.88078999999999996</v>
      </c>
      <c r="TR77" s="98">
        <f>TR74*TQ77</f>
        <v>2149.13</v>
      </c>
      <c r="TS77" s="116">
        <f t="shared" si="1425"/>
        <v>16.158872179999999</v>
      </c>
      <c r="TT77" s="90">
        <f>TT74</f>
        <v>36.53</v>
      </c>
      <c r="TU77" s="117">
        <f t="shared" si="1426"/>
        <v>590.28359999999998</v>
      </c>
      <c r="TV77" s="98">
        <f t="shared" si="1427"/>
        <v>78507.72</v>
      </c>
      <c r="TW77" s="98"/>
      <c r="TX77" s="118"/>
      <c r="TY77" s="119">
        <f t="shared" si="1428"/>
        <v>1.4173899999999999</v>
      </c>
      <c r="TZ77" s="231">
        <f t="shared" si="1429"/>
        <v>175</v>
      </c>
      <c r="UA77" s="119">
        <f>TZ77/TZ74</f>
        <v>0.68898000000000004</v>
      </c>
      <c r="UB77" s="98">
        <f>UB74*UA77</f>
        <v>2135.84</v>
      </c>
      <c r="UC77" s="116">
        <f t="shared" si="1430"/>
        <v>12.204800000000001</v>
      </c>
      <c r="UD77" s="90">
        <f>UD74</f>
        <v>36.53</v>
      </c>
      <c r="UE77" s="117">
        <f t="shared" si="1431"/>
        <v>445.84134</v>
      </c>
      <c r="UF77" s="98">
        <f t="shared" si="1432"/>
        <v>78022.23</v>
      </c>
      <c r="UG77" s="98"/>
      <c r="UH77" s="118"/>
      <c r="UI77" s="119">
        <f t="shared" si="1433"/>
        <v>1.0705499999999999</v>
      </c>
      <c r="UJ77" s="231">
        <f t="shared" si="1434"/>
        <v>162</v>
      </c>
      <c r="UK77" s="119">
        <f>UJ77/UJ74</f>
        <v>0.84375</v>
      </c>
      <c r="UL77" s="98">
        <f>UL74*UK77</f>
        <v>2956.5</v>
      </c>
      <c r="UM77" s="116">
        <f t="shared" si="1435"/>
        <v>18.25</v>
      </c>
      <c r="UN77" s="90">
        <f>UN74</f>
        <v>36.53</v>
      </c>
      <c r="UO77" s="117">
        <f t="shared" si="1436"/>
        <v>666.67250000000001</v>
      </c>
      <c r="UP77" s="98">
        <f t="shared" si="1437"/>
        <v>108000.95</v>
      </c>
      <c r="UQ77" s="98"/>
      <c r="UR77" s="118"/>
      <c r="US77" s="119">
        <f t="shared" si="1438"/>
        <v>1.6008100000000001</v>
      </c>
      <c r="UT77" s="231">
        <f t="shared" si="1439"/>
        <v>252</v>
      </c>
      <c r="UU77" s="119">
        <f>UT77/UT74</f>
        <v>0.76595999999999997</v>
      </c>
      <c r="UV77" s="98">
        <f>UV74*UU77</f>
        <v>4244.95</v>
      </c>
      <c r="UW77" s="116">
        <f t="shared" si="1440"/>
        <v>16.845039679999999</v>
      </c>
      <c r="UX77" s="90">
        <f>UX74</f>
        <v>36.53</v>
      </c>
      <c r="UY77" s="117">
        <f t="shared" si="1441"/>
        <v>615.34929999999997</v>
      </c>
      <c r="UZ77" s="98">
        <f t="shared" si="1442"/>
        <v>155068.01999999999</v>
      </c>
      <c r="VA77" s="98"/>
      <c r="VB77" s="118"/>
      <c r="VC77" s="119">
        <f t="shared" si="1443"/>
        <v>1.4775799999999999</v>
      </c>
      <c r="VD77" s="231">
        <f t="shared" si="1444"/>
        <v>236</v>
      </c>
      <c r="VE77" s="119">
        <f>VD77/VD74</f>
        <v>0.74214000000000002</v>
      </c>
      <c r="VF77" s="98">
        <f>VF74*VE77</f>
        <v>4170.83</v>
      </c>
      <c r="VG77" s="116">
        <f t="shared" si="1445"/>
        <v>17.673008469999999</v>
      </c>
      <c r="VH77" s="90">
        <f>VH74</f>
        <v>36.53</v>
      </c>
      <c r="VI77" s="117">
        <f t="shared" si="1446"/>
        <v>645.59500000000003</v>
      </c>
      <c r="VJ77" s="98">
        <f t="shared" si="1447"/>
        <v>152360.42000000001</v>
      </c>
      <c r="VK77" s="98"/>
      <c r="VL77" s="118"/>
      <c r="VM77" s="119">
        <f t="shared" si="1448"/>
        <v>1.5502</v>
      </c>
      <c r="VN77" s="231">
        <f t="shared" si="1449"/>
        <v>416</v>
      </c>
      <c r="VO77" s="119">
        <f>VN77/VN74</f>
        <v>0.80776999999999999</v>
      </c>
      <c r="VP77" s="98">
        <f>VP74*VO77</f>
        <v>5420.14</v>
      </c>
      <c r="VQ77" s="116">
        <f t="shared" si="1450"/>
        <v>13.029182690000001</v>
      </c>
      <c r="VR77" s="90">
        <f>VR74</f>
        <v>36.53</v>
      </c>
      <c r="VS77" s="117">
        <f t="shared" si="1451"/>
        <v>475.95603999999997</v>
      </c>
      <c r="VT77" s="98">
        <f t="shared" si="1452"/>
        <v>197997.71</v>
      </c>
      <c r="VU77" s="98"/>
      <c r="VV77" s="118"/>
      <c r="VW77" s="119">
        <f t="shared" si="1453"/>
        <v>1.14286</v>
      </c>
      <c r="VX77" s="231">
        <f t="shared" si="1454"/>
        <v>276</v>
      </c>
      <c r="VY77" s="119">
        <f>VX77/VX74</f>
        <v>0.8</v>
      </c>
      <c r="VZ77" s="98">
        <f>VZ74*VY77</f>
        <v>2832</v>
      </c>
      <c r="WA77" s="116">
        <f t="shared" si="1455"/>
        <v>10.260869570000001</v>
      </c>
      <c r="WB77" s="90">
        <f>WB74</f>
        <v>36.53</v>
      </c>
      <c r="WC77" s="117">
        <f t="shared" si="1456"/>
        <v>374.82956999999999</v>
      </c>
      <c r="WD77" s="98">
        <f t="shared" si="1457"/>
        <v>103452.96</v>
      </c>
      <c r="WE77" s="98"/>
      <c r="WF77" s="118"/>
      <c r="WG77" s="119">
        <f t="shared" si="1458"/>
        <v>0.90003999999999995</v>
      </c>
      <c r="WH77" s="213">
        <f t="shared" si="1459"/>
        <v>8896</v>
      </c>
      <c r="WI77" s="119">
        <f>WH77/WH74</f>
        <v>0.73116000000000003</v>
      </c>
      <c r="WJ77" s="98">
        <f>WJ74*WI77</f>
        <v>101474.04</v>
      </c>
      <c r="WK77" s="116">
        <f t="shared" si="1460"/>
        <v>11.40670414</v>
      </c>
      <c r="WL77" s="90">
        <f>WL74</f>
        <v>36.51</v>
      </c>
      <c r="WM77" s="117">
        <f t="shared" si="1461"/>
        <v>416.45877000000002</v>
      </c>
      <c r="WN77" s="98">
        <f t="shared" si="1462"/>
        <v>3704817.22</v>
      </c>
      <c r="WO77" s="98"/>
      <c r="WP77" s="118"/>
    </row>
    <row r="78" spans="1:614" ht="26.25" customHeight="1" x14ac:dyDescent="0.25">
      <c r="A78" s="5"/>
      <c r="B78" s="205" t="s">
        <v>663</v>
      </c>
      <c r="C78" s="12" t="s">
        <v>751</v>
      </c>
      <c r="D78" s="12" t="s">
        <v>437</v>
      </c>
      <c r="E78" s="4" t="s">
        <v>33</v>
      </c>
      <c r="F78" s="231">
        <f t="shared" si="1159"/>
        <v>0</v>
      </c>
      <c r="G78" s="119">
        <f>F78/F74</f>
        <v>0</v>
      </c>
      <c r="H78" s="98">
        <f>H74*G78</f>
        <v>0</v>
      </c>
      <c r="I78" s="116">
        <f t="shared" si="1160"/>
        <v>0</v>
      </c>
      <c r="J78" s="90">
        <f>J74</f>
        <v>36.53</v>
      </c>
      <c r="K78" s="117">
        <f t="shared" si="1161"/>
        <v>0</v>
      </c>
      <c r="L78" s="98">
        <f t="shared" si="1162"/>
        <v>0</v>
      </c>
      <c r="M78" s="98"/>
      <c r="N78" s="118"/>
      <c r="O78" s="119">
        <f t="shared" si="1163"/>
        <v>0</v>
      </c>
      <c r="P78" s="231">
        <f t="shared" si="1164"/>
        <v>0</v>
      </c>
      <c r="Q78" s="119">
        <f>P78/P74</f>
        <v>0</v>
      </c>
      <c r="R78" s="98">
        <f>R74*Q78</f>
        <v>0</v>
      </c>
      <c r="S78" s="116">
        <f t="shared" si="1165"/>
        <v>0</v>
      </c>
      <c r="T78" s="90">
        <f>T74</f>
        <v>36.53</v>
      </c>
      <c r="U78" s="117">
        <f t="shared" si="1166"/>
        <v>0</v>
      </c>
      <c r="V78" s="98">
        <f t="shared" si="1167"/>
        <v>0</v>
      </c>
      <c r="W78" s="98"/>
      <c r="X78" s="118"/>
      <c r="Y78" s="119">
        <f t="shared" si="1168"/>
        <v>0</v>
      </c>
      <c r="Z78" s="231">
        <f t="shared" si="1169"/>
        <v>0</v>
      </c>
      <c r="AA78" s="119">
        <f>Z78/Z74</f>
        <v>0</v>
      </c>
      <c r="AB78" s="98">
        <f>AB74*AA78</f>
        <v>0</v>
      </c>
      <c r="AC78" s="116">
        <f t="shared" si="1170"/>
        <v>0</v>
      </c>
      <c r="AD78" s="90">
        <f>AD74</f>
        <v>36.53</v>
      </c>
      <c r="AE78" s="117">
        <f t="shared" si="1171"/>
        <v>0</v>
      </c>
      <c r="AF78" s="98">
        <f t="shared" si="1172"/>
        <v>0</v>
      </c>
      <c r="AG78" s="98"/>
      <c r="AH78" s="118"/>
      <c r="AI78" s="119">
        <f t="shared" si="1173"/>
        <v>0</v>
      </c>
      <c r="AJ78" s="231">
        <f t="shared" si="1174"/>
        <v>0</v>
      </c>
      <c r="AK78" s="119">
        <f>AJ78/AJ74</f>
        <v>0</v>
      </c>
      <c r="AL78" s="98">
        <f>AL74*AK78</f>
        <v>0</v>
      </c>
      <c r="AM78" s="116">
        <f t="shared" si="1175"/>
        <v>0</v>
      </c>
      <c r="AN78" s="90">
        <f>AN74</f>
        <v>36.53</v>
      </c>
      <c r="AO78" s="117">
        <f t="shared" si="1176"/>
        <v>0</v>
      </c>
      <c r="AP78" s="98">
        <f t="shared" si="1177"/>
        <v>0</v>
      </c>
      <c r="AQ78" s="98"/>
      <c r="AR78" s="118"/>
      <c r="AS78" s="119">
        <f t="shared" si="1178"/>
        <v>0</v>
      </c>
      <c r="AT78" s="231">
        <f t="shared" si="1179"/>
        <v>0</v>
      </c>
      <c r="AU78" s="119">
        <f>AT78/AT74</f>
        <v>0</v>
      </c>
      <c r="AV78" s="98">
        <f>AV74*AU78</f>
        <v>0</v>
      </c>
      <c r="AW78" s="116">
        <f t="shared" si="1180"/>
        <v>0</v>
      </c>
      <c r="AX78" s="90">
        <f>AX74</f>
        <v>36.53</v>
      </c>
      <c r="AY78" s="117">
        <f t="shared" si="1181"/>
        <v>0</v>
      </c>
      <c r="AZ78" s="98">
        <f t="shared" si="1182"/>
        <v>0</v>
      </c>
      <c r="BA78" s="98"/>
      <c r="BB78" s="118"/>
      <c r="BC78" s="119">
        <f t="shared" si="1183"/>
        <v>0</v>
      </c>
      <c r="BD78" s="231">
        <f t="shared" si="1184"/>
        <v>0</v>
      </c>
      <c r="BE78" s="119" t="e">
        <f>BD78/BD74</f>
        <v>#DIV/0!</v>
      </c>
      <c r="BF78" s="98" t="e">
        <f>BF74*BE78</f>
        <v>#DIV/0!</v>
      </c>
      <c r="BG78" s="116">
        <f t="shared" si="1185"/>
        <v>0</v>
      </c>
      <c r="BH78" s="90">
        <f>BH74</f>
        <v>0</v>
      </c>
      <c r="BI78" s="117">
        <f t="shared" si="1186"/>
        <v>0</v>
      </c>
      <c r="BJ78" s="98">
        <f t="shared" si="1187"/>
        <v>0</v>
      </c>
      <c r="BK78" s="98"/>
      <c r="BL78" s="118"/>
      <c r="BM78" s="119">
        <f t="shared" si="1188"/>
        <v>0</v>
      </c>
      <c r="BN78" s="231">
        <f t="shared" si="1189"/>
        <v>32</v>
      </c>
      <c r="BO78" s="119">
        <f>BN78/BN74</f>
        <v>0.20252999999999999</v>
      </c>
      <c r="BP78" s="98">
        <f>BP74*BO78</f>
        <v>269.36</v>
      </c>
      <c r="BQ78" s="116">
        <f t="shared" si="1190"/>
        <v>8.4175000000000004</v>
      </c>
      <c r="BR78" s="90">
        <f>BR74</f>
        <v>36.53</v>
      </c>
      <c r="BS78" s="117">
        <f t="shared" si="1191"/>
        <v>307.49128000000002</v>
      </c>
      <c r="BT78" s="98">
        <f t="shared" si="1192"/>
        <v>9839.7199999999993</v>
      </c>
      <c r="BU78" s="98"/>
      <c r="BV78" s="118"/>
      <c r="BW78" s="119">
        <f t="shared" si="1193"/>
        <v>0.73836999999999997</v>
      </c>
      <c r="BX78" s="231">
        <f t="shared" si="1194"/>
        <v>0</v>
      </c>
      <c r="BY78" s="119" t="e">
        <f>BX78/BX74</f>
        <v>#DIV/0!</v>
      </c>
      <c r="BZ78" s="98" t="e">
        <f>BZ74*BY78</f>
        <v>#DIV/0!</v>
      </c>
      <c r="CA78" s="116">
        <f t="shared" si="1195"/>
        <v>0</v>
      </c>
      <c r="CB78" s="90">
        <f>CB74</f>
        <v>0</v>
      </c>
      <c r="CC78" s="117">
        <f t="shared" si="1196"/>
        <v>0</v>
      </c>
      <c r="CD78" s="98">
        <f t="shared" si="1197"/>
        <v>0</v>
      </c>
      <c r="CE78" s="98"/>
      <c r="CF78" s="118"/>
      <c r="CG78" s="119">
        <f t="shared" si="1198"/>
        <v>0</v>
      </c>
      <c r="CH78" s="231">
        <f t="shared" si="1199"/>
        <v>0</v>
      </c>
      <c r="CI78" s="119">
        <f>CH78/CH74</f>
        <v>0</v>
      </c>
      <c r="CJ78" s="98">
        <f>CJ74*CI78</f>
        <v>0</v>
      </c>
      <c r="CK78" s="116">
        <f t="shared" si="1200"/>
        <v>0</v>
      </c>
      <c r="CL78" s="90">
        <f>CL74</f>
        <v>36.53</v>
      </c>
      <c r="CM78" s="117">
        <f t="shared" si="1201"/>
        <v>0</v>
      </c>
      <c r="CN78" s="98">
        <f t="shared" si="1202"/>
        <v>0</v>
      </c>
      <c r="CO78" s="98"/>
      <c r="CP78" s="118"/>
      <c r="CQ78" s="119">
        <f t="shared" si="1203"/>
        <v>0</v>
      </c>
      <c r="CR78" s="231">
        <f t="shared" si="1204"/>
        <v>0</v>
      </c>
      <c r="CS78" s="119" t="e">
        <f>CR78/CR74</f>
        <v>#DIV/0!</v>
      </c>
      <c r="CT78" s="98" t="e">
        <f>CT74*CS78</f>
        <v>#DIV/0!</v>
      </c>
      <c r="CU78" s="116">
        <f t="shared" si="1205"/>
        <v>0</v>
      </c>
      <c r="CV78" s="90">
        <f>CV74</f>
        <v>0</v>
      </c>
      <c r="CW78" s="117">
        <f t="shared" si="1206"/>
        <v>0</v>
      </c>
      <c r="CX78" s="98">
        <f t="shared" si="1207"/>
        <v>0</v>
      </c>
      <c r="CY78" s="98"/>
      <c r="CZ78" s="118"/>
      <c r="DA78" s="119">
        <f t="shared" si="1208"/>
        <v>0</v>
      </c>
      <c r="DB78" s="231">
        <f t="shared" si="1209"/>
        <v>23</v>
      </c>
      <c r="DC78" s="119">
        <f>DB78/DB74</f>
        <v>0.17557</v>
      </c>
      <c r="DD78" s="98">
        <f>DD74*DC78</f>
        <v>147.47999999999999</v>
      </c>
      <c r="DE78" s="116">
        <f t="shared" si="1210"/>
        <v>6.4121739099999999</v>
      </c>
      <c r="DF78" s="90">
        <f>DF74</f>
        <v>36.53</v>
      </c>
      <c r="DG78" s="117">
        <f t="shared" si="1211"/>
        <v>234.23670999999999</v>
      </c>
      <c r="DH78" s="98">
        <f t="shared" si="1212"/>
        <v>5387.44</v>
      </c>
      <c r="DI78" s="98"/>
      <c r="DJ78" s="118"/>
      <c r="DK78" s="119">
        <f t="shared" si="1213"/>
        <v>0.56247000000000003</v>
      </c>
      <c r="DL78" s="231">
        <f t="shared" si="1214"/>
        <v>0</v>
      </c>
      <c r="DM78" s="119">
        <f>DL78/DL74</f>
        <v>0</v>
      </c>
      <c r="DN78" s="98">
        <f>DN74*DM78</f>
        <v>0</v>
      </c>
      <c r="DO78" s="116">
        <f t="shared" si="1215"/>
        <v>0</v>
      </c>
      <c r="DP78" s="90">
        <f>DP74</f>
        <v>36.53</v>
      </c>
      <c r="DQ78" s="117">
        <f t="shared" si="1216"/>
        <v>0</v>
      </c>
      <c r="DR78" s="98">
        <f t="shared" si="1217"/>
        <v>0</v>
      </c>
      <c r="DS78" s="98"/>
      <c r="DT78" s="118"/>
      <c r="DU78" s="119">
        <f t="shared" si="1218"/>
        <v>0</v>
      </c>
      <c r="DV78" s="231">
        <f t="shared" si="1219"/>
        <v>0</v>
      </c>
      <c r="DW78" s="119">
        <f>DV78/DV74</f>
        <v>0</v>
      </c>
      <c r="DX78" s="98">
        <f>DX74*DW78</f>
        <v>0</v>
      </c>
      <c r="DY78" s="116">
        <f t="shared" si="1220"/>
        <v>0</v>
      </c>
      <c r="DZ78" s="90">
        <f>DZ74</f>
        <v>36.53</v>
      </c>
      <c r="EA78" s="117">
        <f t="shared" si="1221"/>
        <v>0</v>
      </c>
      <c r="EB78" s="98">
        <f t="shared" si="1222"/>
        <v>0</v>
      </c>
      <c r="EC78" s="98"/>
      <c r="ED78" s="118"/>
      <c r="EE78" s="119">
        <f t="shared" si="1223"/>
        <v>0</v>
      </c>
      <c r="EF78" s="231">
        <f t="shared" si="1224"/>
        <v>0</v>
      </c>
      <c r="EG78" s="119">
        <f>EF78/EF74</f>
        <v>0</v>
      </c>
      <c r="EH78" s="98">
        <f>EH74*EG78</f>
        <v>0</v>
      </c>
      <c r="EI78" s="116">
        <f t="shared" si="1225"/>
        <v>0</v>
      </c>
      <c r="EJ78" s="90">
        <f>EJ74</f>
        <v>36.53</v>
      </c>
      <c r="EK78" s="117">
        <f t="shared" si="1226"/>
        <v>0</v>
      </c>
      <c r="EL78" s="98">
        <f t="shared" si="1227"/>
        <v>0</v>
      </c>
      <c r="EM78" s="98"/>
      <c r="EN78" s="118"/>
      <c r="EO78" s="119">
        <f t="shared" si="1228"/>
        <v>0</v>
      </c>
      <c r="EP78" s="231">
        <f t="shared" si="1229"/>
        <v>0</v>
      </c>
      <c r="EQ78" s="119">
        <f>EP78/EP74</f>
        <v>0</v>
      </c>
      <c r="ER78" s="98">
        <f>ER74*EQ78</f>
        <v>0</v>
      </c>
      <c r="ES78" s="116">
        <f t="shared" si="1230"/>
        <v>0</v>
      </c>
      <c r="ET78" s="90">
        <f>ET74</f>
        <v>36.53</v>
      </c>
      <c r="EU78" s="117">
        <f t="shared" si="1231"/>
        <v>0</v>
      </c>
      <c r="EV78" s="98">
        <f t="shared" si="1232"/>
        <v>0</v>
      </c>
      <c r="EW78" s="98"/>
      <c r="EX78" s="118"/>
      <c r="EY78" s="119">
        <f t="shared" si="1233"/>
        <v>0</v>
      </c>
      <c r="EZ78" s="231">
        <f t="shared" si="1234"/>
        <v>0</v>
      </c>
      <c r="FA78" s="119">
        <f>EZ78/EZ74</f>
        <v>0</v>
      </c>
      <c r="FB78" s="98">
        <f>FB74*FA78</f>
        <v>0</v>
      </c>
      <c r="FC78" s="116">
        <f t="shared" si="1235"/>
        <v>0</v>
      </c>
      <c r="FD78" s="90">
        <f>FD74</f>
        <v>36.53</v>
      </c>
      <c r="FE78" s="117">
        <f t="shared" si="1236"/>
        <v>0</v>
      </c>
      <c r="FF78" s="98">
        <f t="shared" si="1237"/>
        <v>0</v>
      </c>
      <c r="FG78" s="98"/>
      <c r="FH78" s="118"/>
      <c r="FI78" s="119">
        <f t="shared" si="1238"/>
        <v>0</v>
      </c>
      <c r="FJ78" s="231">
        <f t="shared" si="1239"/>
        <v>0</v>
      </c>
      <c r="FK78" s="119">
        <f>FJ78/FJ74</f>
        <v>0</v>
      </c>
      <c r="FL78" s="98">
        <f>FL74*FK78</f>
        <v>0</v>
      </c>
      <c r="FM78" s="116">
        <f t="shared" si="1240"/>
        <v>0</v>
      </c>
      <c r="FN78" s="90">
        <f>FN74</f>
        <v>36.53</v>
      </c>
      <c r="FO78" s="117">
        <f t="shared" si="1241"/>
        <v>0</v>
      </c>
      <c r="FP78" s="98">
        <f t="shared" si="1242"/>
        <v>0</v>
      </c>
      <c r="FQ78" s="98"/>
      <c r="FR78" s="118"/>
      <c r="FS78" s="119">
        <f t="shared" si="1243"/>
        <v>0</v>
      </c>
      <c r="FT78" s="231">
        <f t="shared" si="1244"/>
        <v>0</v>
      </c>
      <c r="FU78" s="119">
        <f>FT78/FT74</f>
        <v>0</v>
      </c>
      <c r="FV78" s="98">
        <f>FV74*FU78</f>
        <v>0</v>
      </c>
      <c r="FW78" s="116">
        <f t="shared" si="1245"/>
        <v>0</v>
      </c>
      <c r="FX78" s="90">
        <f>FX74</f>
        <v>36.53</v>
      </c>
      <c r="FY78" s="117">
        <f t="shared" si="1246"/>
        <v>0</v>
      </c>
      <c r="FZ78" s="98">
        <f t="shared" si="1247"/>
        <v>0</v>
      </c>
      <c r="GA78" s="98"/>
      <c r="GB78" s="118"/>
      <c r="GC78" s="119">
        <f t="shared" si="1248"/>
        <v>0</v>
      </c>
      <c r="GD78" s="231">
        <f t="shared" si="1249"/>
        <v>0</v>
      </c>
      <c r="GE78" s="119">
        <f>GD78/GD74</f>
        <v>0</v>
      </c>
      <c r="GF78" s="98">
        <f>GF74*GE78</f>
        <v>0</v>
      </c>
      <c r="GG78" s="116">
        <f t="shared" si="1250"/>
        <v>0</v>
      </c>
      <c r="GH78" s="90">
        <f>GH74</f>
        <v>36.53</v>
      </c>
      <c r="GI78" s="117">
        <f t="shared" si="1251"/>
        <v>0</v>
      </c>
      <c r="GJ78" s="98">
        <f t="shared" si="1252"/>
        <v>0</v>
      </c>
      <c r="GK78" s="98"/>
      <c r="GL78" s="118"/>
      <c r="GM78" s="119">
        <f t="shared" si="1253"/>
        <v>0</v>
      </c>
      <c r="GN78" s="231">
        <f t="shared" si="1254"/>
        <v>0</v>
      </c>
      <c r="GO78" s="119">
        <f>GN78/GN74</f>
        <v>0</v>
      </c>
      <c r="GP78" s="98">
        <f>GP74*GO78</f>
        <v>0</v>
      </c>
      <c r="GQ78" s="116">
        <f t="shared" si="1255"/>
        <v>0</v>
      </c>
      <c r="GR78" s="90">
        <f>GR74</f>
        <v>36.53</v>
      </c>
      <c r="GS78" s="117">
        <f t="shared" si="1256"/>
        <v>0</v>
      </c>
      <c r="GT78" s="98">
        <f t="shared" si="1257"/>
        <v>0</v>
      </c>
      <c r="GU78" s="98"/>
      <c r="GV78" s="118"/>
      <c r="GW78" s="119">
        <f t="shared" si="1258"/>
        <v>0</v>
      </c>
      <c r="GX78" s="231">
        <f t="shared" si="1259"/>
        <v>0</v>
      </c>
      <c r="GY78" s="119">
        <f>GX78/GX74</f>
        <v>0</v>
      </c>
      <c r="GZ78" s="98">
        <f>GZ74*GY78</f>
        <v>0</v>
      </c>
      <c r="HA78" s="116">
        <f t="shared" si="1260"/>
        <v>0</v>
      </c>
      <c r="HB78" s="90">
        <f>HB74</f>
        <v>36.53</v>
      </c>
      <c r="HC78" s="117">
        <f t="shared" si="1261"/>
        <v>0</v>
      </c>
      <c r="HD78" s="98">
        <f t="shared" si="1262"/>
        <v>0</v>
      </c>
      <c r="HE78" s="98"/>
      <c r="HF78" s="118"/>
      <c r="HG78" s="119">
        <f t="shared" si="1263"/>
        <v>0</v>
      </c>
      <c r="HH78" s="231">
        <f t="shared" si="1264"/>
        <v>0</v>
      </c>
      <c r="HI78" s="119">
        <f>HH78/HH74</f>
        <v>0</v>
      </c>
      <c r="HJ78" s="98">
        <f>HJ74*HI78</f>
        <v>0</v>
      </c>
      <c r="HK78" s="116">
        <f t="shared" si="1265"/>
        <v>0</v>
      </c>
      <c r="HL78" s="90">
        <f>HL74</f>
        <v>36.53</v>
      </c>
      <c r="HM78" s="117">
        <f t="shared" si="1266"/>
        <v>0</v>
      </c>
      <c r="HN78" s="98">
        <f t="shared" si="1267"/>
        <v>0</v>
      </c>
      <c r="HO78" s="98"/>
      <c r="HP78" s="118"/>
      <c r="HQ78" s="119">
        <f t="shared" si="1268"/>
        <v>0</v>
      </c>
      <c r="HR78" s="231">
        <f t="shared" si="1269"/>
        <v>0</v>
      </c>
      <c r="HS78" s="119">
        <f>HR78/HR74</f>
        <v>0</v>
      </c>
      <c r="HT78" s="98">
        <f>HT74*HS78</f>
        <v>0</v>
      </c>
      <c r="HU78" s="116">
        <f t="shared" si="1270"/>
        <v>0</v>
      </c>
      <c r="HV78" s="90">
        <f>HV74</f>
        <v>36.53</v>
      </c>
      <c r="HW78" s="117">
        <f t="shared" si="1271"/>
        <v>0</v>
      </c>
      <c r="HX78" s="98">
        <f t="shared" si="1272"/>
        <v>0</v>
      </c>
      <c r="HY78" s="98"/>
      <c r="HZ78" s="118"/>
      <c r="IA78" s="119">
        <f t="shared" si="1273"/>
        <v>0</v>
      </c>
      <c r="IB78" s="231">
        <f t="shared" si="1274"/>
        <v>0</v>
      </c>
      <c r="IC78" s="119">
        <f>IB78/IB74</f>
        <v>0</v>
      </c>
      <c r="ID78" s="98">
        <f>ID74*IC78</f>
        <v>0</v>
      </c>
      <c r="IE78" s="116">
        <f t="shared" si="1275"/>
        <v>0</v>
      </c>
      <c r="IF78" s="90">
        <f>IF74</f>
        <v>36.53</v>
      </c>
      <c r="IG78" s="117">
        <f t="shared" si="1276"/>
        <v>0</v>
      </c>
      <c r="IH78" s="98">
        <f t="shared" si="1277"/>
        <v>0</v>
      </c>
      <c r="II78" s="98"/>
      <c r="IJ78" s="118"/>
      <c r="IK78" s="119">
        <f t="shared" si="1278"/>
        <v>0</v>
      </c>
      <c r="IL78" s="231">
        <f t="shared" si="1279"/>
        <v>0</v>
      </c>
      <c r="IM78" s="119">
        <f>IL78/IL74</f>
        <v>0</v>
      </c>
      <c r="IN78" s="98">
        <f>IN74*IM78</f>
        <v>0</v>
      </c>
      <c r="IO78" s="116">
        <f t="shared" si="1280"/>
        <v>0</v>
      </c>
      <c r="IP78" s="90">
        <f>IP74</f>
        <v>36.53</v>
      </c>
      <c r="IQ78" s="117">
        <f t="shared" si="1281"/>
        <v>0</v>
      </c>
      <c r="IR78" s="98">
        <f t="shared" si="1282"/>
        <v>0</v>
      </c>
      <c r="IS78" s="98"/>
      <c r="IT78" s="118"/>
      <c r="IU78" s="119">
        <f t="shared" si="1283"/>
        <v>0</v>
      </c>
      <c r="IV78" s="231">
        <f t="shared" si="1284"/>
        <v>0</v>
      </c>
      <c r="IW78" s="119">
        <f>IV78/IV74</f>
        <v>0</v>
      </c>
      <c r="IX78" s="98">
        <f>IX74*IW78</f>
        <v>0</v>
      </c>
      <c r="IY78" s="116">
        <f t="shared" si="1285"/>
        <v>0</v>
      </c>
      <c r="IZ78" s="90">
        <f>IZ74</f>
        <v>36.53</v>
      </c>
      <c r="JA78" s="117">
        <f t="shared" si="1286"/>
        <v>0</v>
      </c>
      <c r="JB78" s="98">
        <f t="shared" si="1287"/>
        <v>0</v>
      </c>
      <c r="JC78" s="98"/>
      <c r="JD78" s="118"/>
      <c r="JE78" s="119">
        <f t="shared" si="1288"/>
        <v>0</v>
      </c>
      <c r="JF78" s="231">
        <f t="shared" si="1289"/>
        <v>0</v>
      </c>
      <c r="JG78" s="119">
        <f>JF78/JF74</f>
        <v>0</v>
      </c>
      <c r="JH78" s="98">
        <f>JH74*JG78</f>
        <v>0</v>
      </c>
      <c r="JI78" s="116">
        <f t="shared" si="1290"/>
        <v>0</v>
      </c>
      <c r="JJ78" s="90">
        <f>JJ74</f>
        <v>35.619999999999997</v>
      </c>
      <c r="JK78" s="117">
        <f t="shared" si="1291"/>
        <v>0</v>
      </c>
      <c r="JL78" s="98">
        <f t="shared" si="1292"/>
        <v>0</v>
      </c>
      <c r="JM78" s="98"/>
      <c r="JN78" s="118"/>
      <c r="JO78" s="119">
        <f t="shared" si="1293"/>
        <v>0</v>
      </c>
      <c r="JP78" s="231">
        <f t="shared" si="1294"/>
        <v>0</v>
      </c>
      <c r="JQ78" s="119">
        <f>JP78/JP74</f>
        <v>0</v>
      </c>
      <c r="JR78" s="98">
        <f>JR74*JQ78</f>
        <v>0</v>
      </c>
      <c r="JS78" s="116">
        <f t="shared" si="1295"/>
        <v>0</v>
      </c>
      <c r="JT78" s="90">
        <f>JT74</f>
        <v>36.53</v>
      </c>
      <c r="JU78" s="117">
        <f t="shared" si="1296"/>
        <v>0</v>
      </c>
      <c r="JV78" s="98">
        <f t="shared" si="1297"/>
        <v>0</v>
      </c>
      <c r="JW78" s="98"/>
      <c r="JX78" s="118"/>
      <c r="JY78" s="119">
        <f t="shared" si="1298"/>
        <v>0</v>
      </c>
      <c r="JZ78" s="231">
        <f t="shared" si="1299"/>
        <v>0</v>
      </c>
      <c r="KA78" s="119" t="e">
        <f>JZ78/JZ74</f>
        <v>#DIV/0!</v>
      </c>
      <c r="KB78" s="98" t="e">
        <f>KB74*KA78</f>
        <v>#DIV/0!</v>
      </c>
      <c r="KC78" s="116">
        <f t="shared" si="1300"/>
        <v>0</v>
      </c>
      <c r="KD78" s="90">
        <f>KD74</f>
        <v>0</v>
      </c>
      <c r="KE78" s="117">
        <f t="shared" si="1301"/>
        <v>0</v>
      </c>
      <c r="KF78" s="98">
        <f t="shared" si="1302"/>
        <v>0</v>
      </c>
      <c r="KG78" s="98"/>
      <c r="KH78" s="118"/>
      <c r="KI78" s="119">
        <f t="shared" si="1303"/>
        <v>0</v>
      </c>
      <c r="KJ78" s="231">
        <f t="shared" si="1304"/>
        <v>0</v>
      </c>
      <c r="KK78" s="119">
        <f>KJ78/KJ74</f>
        <v>0</v>
      </c>
      <c r="KL78" s="98">
        <f>KL74*KK78</f>
        <v>0</v>
      </c>
      <c r="KM78" s="116">
        <f t="shared" si="1305"/>
        <v>0</v>
      </c>
      <c r="KN78" s="90">
        <f>KN74</f>
        <v>36.53</v>
      </c>
      <c r="KO78" s="117">
        <f t="shared" si="1306"/>
        <v>0</v>
      </c>
      <c r="KP78" s="98">
        <f t="shared" si="1307"/>
        <v>0</v>
      </c>
      <c r="KQ78" s="98"/>
      <c r="KR78" s="118"/>
      <c r="KS78" s="119">
        <f t="shared" si="1308"/>
        <v>0</v>
      </c>
      <c r="KT78" s="231">
        <f t="shared" si="1309"/>
        <v>0</v>
      </c>
      <c r="KU78" s="119">
        <f>KT78/KT74</f>
        <v>0</v>
      </c>
      <c r="KV78" s="98">
        <f>KV74*KU78</f>
        <v>0</v>
      </c>
      <c r="KW78" s="116">
        <f t="shared" si="1310"/>
        <v>0</v>
      </c>
      <c r="KX78" s="90">
        <f>KX74</f>
        <v>36.53</v>
      </c>
      <c r="KY78" s="117">
        <f t="shared" si="1311"/>
        <v>0</v>
      </c>
      <c r="KZ78" s="98">
        <f t="shared" si="1312"/>
        <v>0</v>
      </c>
      <c r="LA78" s="98"/>
      <c r="LB78" s="118"/>
      <c r="LC78" s="119">
        <f t="shared" si="1313"/>
        <v>0</v>
      </c>
      <c r="LD78" s="231">
        <f t="shared" si="1314"/>
        <v>0</v>
      </c>
      <c r="LE78" s="119">
        <f>LD78/LD74</f>
        <v>0</v>
      </c>
      <c r="LF78" s="98">
        <f>LF74*LE78</f>
        <v>0</v>
      </c>
      <c r="LG78" s="116">
        <f t="shared" si="1315"/>
        <v>0</v>
      </c>
      <c r="LH78" s="90">
        <f>LH74</f>
        <v>36.53</v>
      </c>
      <c r="LI78" s="117">
        <f t="shared" si="1316"/>
        <v>0</v>
      </c>
      <c r="LJ78" s="98">
        <f t="shared" si="1317"/>
        <v>0</v>
      </c>
      <c r="LK78" s="98"/>
      <c r="LL78" s="118"/>
      <c r="LM78" s="119">
        <f t="shared" si="1318"/>
        <v>0</v>
      </c>
      <c r="LN78" s="231">
        <f t="shared" si="1319"/>
        <v>0</v>
      </c>
      <c r="LO78" s="119">
        <f>LN78/LN74</f>
        <v>0</v>
      </c>
      <c r="LP78" s="98">
        <f>LP74*LO78</f>
        <v>0</v>
      </c>
      <c r="LQ78" s="116">
        <f t="shared" si="1320"/>
        <v>0</v>
      </c>
      <c r="LR78" s="90">
        <f>LR74</f>
        <v>36.53</v>
      </c>
      <c r="LS78" s="117">
        <f t="shared" si="1321"/>
        <v>0</v>
      </c>
      <c r="LT78" s="98">
        <f t="shared" si="1322"/>
        <v>0</v>
      </c>
      <c r="LU78" s="98"/>
      <c r="LV78" s="118"/>
      <c r="LW78" s="119">
        <f t="shared" si="1323"/>
        <v>0</v>
      </c>
      <c r="LX78" s="231">
        <f t="shared" si="1324"/>
        <v>0</v>
      </c>
      <c r="LY78" s="119">
        <f>LX78/LX74</f>
        <v>0</v>
      </c>
      <c r="LZ78" s="98">
        <f>LZ74*LY78</f>
        <v>0</v>
      </c>
      <c r="MA78" s="116">
        <f t="shared" si="1325"/>
        <v>0</v>
      </c>
      <c r="MB78" s="90">
        <f>MB74</f>
        <v>36.53</v>
      </c>
      <c r="MC78" s="117">
        <f t="shared" si="1326"/>
        <v>0</v>
      </c>
      <c r="MD78" s="98">
        <f t="shared" si="1327"/>
        <v>0</v>
      </c>
      <c r="ME78" s="98"/>
      <c r="MF78" s="118"/>
      <c r="MG78" s="119">
        <f t="shared" si="1328"/>
        <v>0</v>
      </c>
      <c r="MH78" s="231">
        <f t="shared" si="1329"/>
        <v>0</v>
      </c>
      <c r="MI78" s="119">
        <f>MH78/MH74</f>
        <v>0</v>
      </c>
      <c r="MJ78" s="98">
        <f>MJ74*MI78</f>
        <v>0</v>
      </c>
      <c r="MK78" s="116">
        <f t="shared" si="1330"/>
        <v>0</v>
      </c>
      <c r="ML78" s="90">
        <f>ML74</f>
        <v>36.53</v>
      </c>
      <c r="MM78" s="117">
        <f t="shared" si="1331"/>
        <v>0</v>
      </c>
      <c r="MN78" s="98">
        <f t="shared" si="1332"/>
        <v>0</v>
      </c>
      <c r="MO78" s="98"/>
      <c r="MP78" s="118"/>
      <c r="MQ78" s="119">
        <f t="shared" si="1333"/>
        <v>0</v>
      </c>
      <c r="MR78" s="231">
        <f t="shared" si="1334"/>
        <v>0</v>
      </c>
      <c r="MS78" s="119">
        <f>MR78/MR74</f>
        <v>0</v>
      </c>
      <c r="MT78" s="98">
        <f>MT74*MS78</f>
        <v>0</v>
      </c>
      <c r="MU78" s="116">
        <f t="shared" si="1335"/>
        <v>0</v>
      </c>
      <c r="MV78" s="90">
        <f>MV74</f>
        <v>36.53</v>
      </c>
      <c r="MW78" s="117">
        <f t="shared" si="1336"/>
        <v>0</v>
      </c>
      <c r="MX78" s="98">
        <f t="shared" si="1337"/>
        <v>0</v>
      </c>
      <c r="MY78" s="98"/>
      <c r="MZ78" s="118"/>
      <c r="NA78" s="119">
        <f t="shared" si="1338"/>
        <v>0</v>
      </c>
      <c r="NB78" s="231">
        <f t="shared" si="1339"/>
        <v>0</v>
      </c>
      <c r="NC78" s="119">
        <f>NB78/NB74</f>
        <v>0</v>
      </c>
      <c r="ND78" s="98">
        <f>ND74*NC78</f>
        <v>0</v>
      </c>
      <c r="NE78" s="116">
        <f t="shared" si="1340"/>
        <v>0</v>
      </c>
      <c r="NF78" s="90">
        <f>NF74</f>
        <v>36.53</v>
      </c>
      <c r="NG78" s="117">
        <f t="shared" si="1341"/>
        <v>0</v>
      </c>
      <c r="NH78" s="98">
        <f t="shared" si="1342"/>
        <v>0</v>
      </c>
      <c r="NI78" s="98"/>
      <c r="NJ78" s="118"/>
      <c r="NK78" s="119">
        <f t="shared" si="1343"/>
        <v>0</v>
      </c>
      <c r="NL78" s="231">
        <f t="shared" si="1344"/>
        <v>0</v>
      </c>
      <c r="NM78" s="119">
        <f>NL78/NL74</f>
        <v>0</v>
      </c>
      <c r="NN78" s="98">
        <f>NN74*NM78</f>
        <v>0</v>
      </c>
      <c r="NO78" s="116">
        <f t="shared" si="1345"/>
        <v>0</v>
      </c>
      <c r="NP78" s="90">
        <f>NP74</f>
        <v>36.53</v>
      </c>
      <c r="NQ78" s="117">
        <f t="shared" si="1346"/>
        <v>0</v>
      </c>
      <c r="NR78" s="98">
        <f t="shared" si="1347"/>
        <v>0</v>
      </c>
      <c r="NS78" s="98"/>
      <c r="NT78" s="118"/>
      <c r="NU78" s="119">
        <f t="shared" si="1348"/>
        <v>0</v>
      </c>
      <c r="NV78" s="231">
        <f t="shared" si="1349"/>
        <v>0</v>
      </c>
      <c r="NW78" s="119">
        <f>NV78/NV74</f>
        <v>0</v>
      </c>
      <c r="NX78" s="98">
        <f>NX74*NW78</f>
        <v>0</v>
      </c>
      <c r="NY78" s="116">
        <f t="shared" si="1350"/>
        <v>0</v>
      </c>
      <c r="NZ78" s="90">
        <f>NZ74</f>
        <v>36.53</v>
      </c>
      <c r="OA78" s="117">
        <f t="shared" si="1351"/>
        <v>0</v>
      </c>
      <c r="OB78" s="98">
        <f t="shared" si="1352"/>
        <v>0</v>
      </c>
      <c r="OC78" s="98"/>
      <c r="OD78" s="118"/>
      <c r="OE78" s="119">
        <f t="shared" si="1353"/>
        <v>0</v>
      </c>
      <c r="OF78" s="231">
        <f t="shared" si="1354"/>
        <v>41</v>
      </c>
      <c r="OG78" s="119">
        <f>OF78/OF74</f>
        <v>0.23429</v>
      </c>
      <c r="OH78" s="98">
        <f>OH74*OG78</f>
        <v>335.5</v>
      </c>
      <c r="OI78" s="116">
        <f t="shared" si="1355"/>
        <v>8.1829268299999995</v>
      </c>
      <c r="OJ78" s="90">
        <f>OJ74</f>
        <v>36.53</v>
      </c>
      <c r="OK78" s="117">
        <f t="shared" si="1356"/>
        <v>298.92232000000001</v>
      </c>
      <c r="OL78" s="98">
        <f t="shared" si="1357"/>
        <v>12255.82</v>
      </c>
      <c r="OM78" s="98"/>
      <c r="ON78" s="118"/>
      <c r="OO78" s="119">
        <f t="shared" si="1358"/>
        <v>0.71779000000000004</v>
      </c>
      <c r="OP78" s="231">
        <f t="shared" si="1359"/>
        <v>0</v>
      </c>
      <c r="OQ78" s="119">
        <f>OP78/OP74</f>
        <v>0</v>
      </c>
      <c r="OR78" s="98">
        <f>OR74*OQ78</f>
        <v>0</v>
      </c>
      <c r="OS78" s="116">
        <f t="shared" si="1360"/>
        <v>0</v>
      </c>
      <c r="OT78" s="90">
        <f>OT74</f>
        <v>36.53</v>
      </c>
      <c r="OU78" s="117">
        <f t="shared" si="1361"/>
        <v>0</v>
      </c>
      <c r="OV78" s="98">
        <f t="shared" si="1362"/>
        <v>0</v>
      </c>
      <c r="OW78" s="98"/>
      <c r="OX78" s="118"/>
      <c r="OY78" s="119">
        <f t="shared" si="1363"/>
        <v>0</v>
      </c>
      <c r="OZ78" s="231">
        <f t="shared" si="1364"/>
        <v>0</v>
      </c>
      <c r="PA78" s="119">
        <f>OZ78/OZ74</f>
        <v>0</v>
      </c>
      <c r="PB78" s="98">
        <f>PB74*PA78</f>
        <v>0</v>
      </c>
      <c r="PC78" s="116">
        <f t="shared" si="1365"/>
        <v>0</v>
      </c>
      <c r="PD78" s="90">
        <f>PD74</f>
        <v>36.53</v>
      </c>
      <c r="PE78" s="117">
        <f t="shared" si="1366"/>
        <v>0</v>
      </c>
      <c r="PF78" s="98">
        <f t="shared" si="1367"/>
        <v>0</v>
      </c>
      <c r="PG78" s="98"/>
      <c r="PH78" s="118"/>
      <c r="PI78" s="119">
        <f t="shared" si="1368"/>
        <v>0</v>
      </c>
      <c r="PJ78" s="231">
        <f t="shared" si="1369"/>
        <v>0</v>
      </c>
      <c r="PK78" s="119">
        <f>PJ78/PJ74</f>
        <v>0</v>
      </c>
      <c r="PL78" s="98">
        <f>PL74*PK78</f>
        <v>0</v>
      </c>
      <c r="PM78" s="116">
        <f t="shared" si="1370"/>
        <v>0</v>
      </c>
      <c r="PN78" s="90">
        <f>PN74</f>
        <v>36.53</v>
      </c>
      <c r="PO78" s="117">
        <f t="shared" si="1371"/>
        <v>0</v>
      </c>
      <c r="PP78" s="98">
        <f t="shared" si="1372"/>
        <v>0</v>
      </c>
      <c r="PQ78" s="98"/>
      <c r="PR78" s="118"/>
      <c r="PS78" s="119">
        <f t="shared" si="1373"/>
        <v>0</v>
      </c>
      <c r="PT78" s="231">
        <f t="shared" si="1374"/>
        <v>0</v>
      </c>
      <c r="PU78" s="119">
        <f>PT78/PT74</f>
        <v>0</v>
      </c>
      <c r="PV78" s="98">
        <f>PV74*PU78</f>
        <v>0</v>
      </c>
      <c r="PW78" s="116">
        <f t="shared" si="1375"/>
        <v>0</v>
      </c>
      <c r="PX78" s="90">
        <f>PX74</f>
        <v>36.53</v>
      </c>
      <c r="PY78" s="117">
        <f t="shared" si="1376"/>
        <v>0</v>
      </c>
      <c r="PZ78" s="98">
        <f t="shared" si="1377"/>
        <v>0</v>
      </c>
      <c r="QA78" s="98"/>
      <c r="QB78" s="118"/>
      <c r="QC78" s="119">
        <f t="shared" si="1378"/>
        <v>0</v>
      </c>
      <c r="QD78" s="231">
        <f t="shared" si="1379"/>
        <v>0</v>
      </c>
      <c r="QE78" s="119" t="e">
        <f>QD78/QD74</f>
        <v>#DIV/0!</v>
      </c>
      <c r="QF78" s="98" t="e">
        <f>QF74*QE78</f>
        <v>#DIV/0!</v>
      </c>
      <c r="QG78" s="116">
        <f t="shared" si="1380"/>
        <v>0</v>
      </c>
      <c r="QH78" s="90">
        <f>QH74</f>
        <v>0</v>
      </c>
      <c r="QI78" s="117">
        <f t="shared" si="1381"/>
        <v>0</v>
      </c>
      <c r="QJ78" s="98">
        <f t="shared" si="1382"/>
        <v>0</v>
      </c>
      <c r="QK78" s="98"/>
      <c r="QL78" s="118"/>
      <c r="QM78" s="119">
        <f t="shared" si="1383"/>
        <v>0</v>
      </c>
      <c r="QN78" s="231">
        <f t="shared" si="1384"/>
        <v>0</v>
      </c>
      <c r="QO78" s="119">
        <f>QN78/QN74</f>
        <v>0</v>
      </c>
      <c r="QP78" s="98">
        <f>QP74*QO78</f>
        <v>0</v>
      </c>
      <c r="QQ78" s="116">
        <f t="shared" si="1385"/>
        <v>0</v>
      </c>
      <c r="QR78" s="90">
        <f>QR74</f>
        <v>36.53</v>
      </c>
      <c r="QS78" s="117">
        <f t="shared" si="1386"/>
        <v>0</v>
      </c>
      <c r="QT78" s="98">
        <f t="shared" si="1387"/>
        <v>0</v>
      </c>
      <c r="QU78" s="98"/>
      <c r="QV78" s="118"/>
      <c r="QW78" s="119">
        <f t="shared" si="1388"/>
        <v>0</v>
      </c>
      <c r="QX78" s="231">
        <f t="shared" si="1389"/>
        <v>0</v>
      </c>
      <c r="QY78" s="119">
        <f>QX78/QX74</f>
        <v>0</v>
      </c>
      <c r="QZ78" s="98">
        <f>QZ74*QY78</f>
        <v>0</v>
      </c>
      <c r="RA78" s="116">
        <f t="shared" si="1390"/>
        <v>0</v>
      </c>
      <c r="RB78" s="90">
        <f>RB74</f>
        <v>36.53</v>
      </c>
      <c r="RC78" s="117">
        <f t="shared" si="1391"/>
        <v>0</v>
      </c>
      <c r="RD78" s="98">
        <f t="shared" si="1392"/>
        <v>0</v>
      </c>
      <c r="RE78" s="98"/>
      <c r="RF78" s="118"/>
      <c r="RG78" s="119">
        <f t="shared" si="1393"/>
        <v>0</v>
      </c>
      <c r="RH78" s="231">
        <f t="shared" si="1394"/>
        <v>0</v>
      </c>
      <c r="RI78" s="119">
        <f>RH78/RH74</f>
        <v>0</v>
      </c>
      <c r="RJ78" s="98">
        <f>RJ74*RI78</f>
        <v>0</v>
      </c>
      <c r="RK78" s="116">
        <f t="shared" si="1395"/>
        <v>0</v>
      </c>
      <c r="RL78" s="90">
        <f>RL74</f>
        <v>36.53</v>
      </c>
      <c r="RM78" s="117">
        <f t="shared" si="1396"/>
        <v>0</v>
      </c>
      <c r="RN78" s="98">
        <f t="shared" si="1397"/>
        <v>0</v>
      </c>
      <c r="RO78" s="98"/>
      <c r="RP78" s="118"/>
      <c r="RQ78" s="119">
        <f t="shared" si="1398"/>
        <v>0</v>
      </c>
      <c r="RR78" s="231">
        <f t="shared" si="1399"/>
        <v>0</v>
      </c>
      <c r="RS78" s="119">
        <f>RR78/RR74</f>
        <v>0</v>
      </c>
      <c r="RT78" s="98">
        <f>RT74*RS78</f>
        <v>0</v>
      </c>
      <c r="RU78" s="116">
        <f t="shared" si="1400"/>
        <v>0</v>
      </c>
      <c r="RV78" s="90">
        <f>RV74</f>
        <v>36.53</v>
      </c>
      <c r="RW78" s="117">
        <f t="shared" si="1401"/>
        <v>0</v>
      </c>
      <c r="RX78" s="98">
        <f t="shared" si="1402"/>
        <v>0</v>
      </c>
      <c r="RY78" s="98"/>
      <c r="RZ78" s="118"/>
      <c r="SA78" s="119">
        <f t="shared" si="1403"/>
        <v>0</v>
      </c>
      <c r="SB78" s="231">
        <f t="shared" si="1404"/>
        <v>0</v>
      </c>
      <c r="SC78" s="119">
        <f>SB78/SB74</f>
        <v>0</v>
      </c>
      <c r="SD78" s="98">
        <f>SD74*SC78</f>
        <v>0</v>
      </c>
      <c r="SE78" s="116">
        <f t="shared" si="1405"/>
        <v>0</v>
      </c>
      <c r="SF78" s="90">
        <f>SF74</f>
        <v>36.53</v>
      </c>
      <c r="SG78" s="117">
        <f t="shared" si="1406"/>
        <v>0</v>
      </c>
      <c r="SH78" s="98">
        <f t="shared" si="1407"/>
        <v>0</v>
      </c>
      <c r="SI78" s="98"/>
      <c r="SJ78" s="118"/>
      <c r="SK78" s="119">
        <f t="shared" si="1408"/>
        <v>0</v>
      </c>
      <c r="SL78" s="231">
        <f t="shared" si="1409"/>
        <v>0</v>
      </c>
      <c r="SM78" s="119">
        <f>SL78/SL74</f>
        <v>0</v>
      </c>
      <c r="SN78" s="98">
        <f>SN74*SM78</f>
        <v>0</v>
      </c>
      <c r="SO78" s="116">
        <f t="shared" si="1410"/>
        <v>0</v>
      </c>
      <c r="SP78" s="90">
        <f>SP74</f>
        <v>36.53</v>
      </c>
      <c r="SQ78" s="117">
        <f t="shared" si="1411"/>
        <v>0</v>
      </c>
      <c r="SR78" s="98">
        <f t="shared" si="1412"/>
        <v>0</v>
      </c>
      <c r="SS78" s="98"/>
      <c r="ST78" s="118"/>
      <c r="SU78" s="119">
        <f t="shared" si="1413"/>
        <v>0</v>
      </c>
      <c r="SV78" s="231">
        <f t="shared" si="1414"/>
        <v>0</v>
      </c>
      <c r="SW78" s="119">
        <f>SV78/SV74</f>
        <v>0</v>
      </c>
      <c r="SX78" s="98">
        <f>SX74*SW78</f>
        <v>0</v>
      </c>
      <c r="SY78" s="116">
        <f t="shared" si="1415"/>
        <v>0</v>
      </c>
      <c r="SZ78" s="90">
        <f>SZ74</f>
        <v>36.53</v>
      </c>
      <c r="TA78" s="117">
        <f t="shared" si="1416"/>
        <v>0</v>
      </c>
      <c r="TB78" s="98">
        <f t="shared" si="1417"/>
        <v>0</v>
      </c>
      <c r="TC78" s="98"/>
      <c r="TD78" s="118"/>
      <c r="TE78" s="119">
        <f t="shared" si="1418"/>
        <v>0</v>
      </c>
      <c r="TF78" s="231">
        <f t="shared" si="1419"/>
        <v>0</v>
      </c>
      <c r="TG78" s="119">
        <f>TF78/TF74</f>
        <v>0</v>
      </c>
      <c r="TH78" s="98">
        <f>TH74*TG78</f>
        <v>0</v>
      </c>
      <c r="TI78" s="116">
        <f t="shared" si="1420"/>
        <v>0</v>
      </c>
      <c r="TJ78" s="90">
        <f>TJ74</f>
        <v>36.53</v>
      </c>
      <c r="TK78" s="117">
        <f t="shared" si="1421"/>
        <v>0</v>
      </c>
      <c r="TL78" s="98">
        <f t="shared" si="1422"/>
        <v>0</v>
      </c>
      <c r="TM78" s="98"/>
      <c r="TN78" s="118"/>
      <c r="TO78" s="119">
        <f t="shared" si="1423"/>
        <v>0</v>
      </c>
      <c r="TP78" s="231">
        <f t="shared" si="1424"/>
        <v>0</v>
      </c>
      <c r="TQ78" s="119">
        <f>TP78/TP74</f>
        <v>0</v>
      </c>
      <c r="TR78" s="98">
        <f>TR74*TQ78</f>
        <v>0</v>
      </c>
      <c r="TS78" s="116">
        <f t="shared" si="1425"/>
        <v>0</v>
      </c>
      <c r="TT78" s="90">
        <f>TT74</f>
        <v>36.53</v>
      </c>
      <c r="TU78" s="117">
        <f t="shared" si="1426"/>
        <v>0</v>
      </c>
      <c r="TV78" s="98">
        <f t="shared" si="1427"/>
        <v>0</v>
      </c>
      <c r="TW78" s="98"/>
      <c r="TX78" s="118"/>
      <c r="TY78" s="119">
        <f t="shared" si="1428"/>
        <v>0</v>
      </c>
      <c r="TZ78" s="231">
        <f t="shared" si="1429"/>
        <v>0</v>
      </c>
      <c r="UA78" s="119">
        <f>TZ78/TZ74</f>
        <v>0</v>
      </c>
      <c r="UB78" s="98">
        <f>UB74*UA78</f>
        <v>0</v>
      </c>
      <c r="UC78" s="116">
        <f t="shared" si="1430"/>
        <v>0</v>
      </c>
      <c r="UD78" s="90">
        <f>UD74</f>
        <v>36.53</v>
      </c>
      <c r="UE78" s="117">
        <f t="shared" si="1431"/>
        <v>0</v>
      </c>
      <c r="UF78" s="98">
        <f t="shared" si="1432"/>
        <v>0</v>
      </c>
      <c r="UG78" s="98"/>
      <c r="UH78" s="118"/>
      <c r="UI78" s="119">
        <f t="shared" si="1433"/>
        <v>0</v>
      </c>
      <c r="UJ78" s="231">
        <f t="shared" si="1434"/>
        <v>0</v>
      </c>
      <c r="UK78" s="119">
        <f>UJ78/UJ74</f>
        <v>0</v>
      </c>
      <c r="UL78" s="98">
        <f>UL74*UK78</f>
        <v>0</v>
      </c>
      <c r="UM78" s="116">
        <f t="shared" si="1435"/>
        <v>0</v>
      </c>
      <c r="UN78" s="90">
        <f>UN74</f>
        <v>36.53</v>
      </c>
      <c r="UO78" s="117">
        <f t="shared" si="1436"/>
        <v>0</v>
      </c>
      <c r="UP78" s="98">
        <f t="shared" si="1437"/>
        <v>0</v>
      </c>
      <c r="UQ78" s="98"/>
      <c r="UR78" s="118"/>
      <c r="US78" s="119">
        <f t="shared" si="1438"/>
        <v>0</v>
      </c>
      <c r="UT78" s="231">
        <f t="shared" si="1439"/>
        <v>0</v>
      </c>
      <c r="UU78" s="119">
        <f>UT78/UT74</f>
        <v>0</v>
      </c>
      <c r="UV78" s="98">
        <f>UV74*UU78</f>
        <v>0</v>
      </c>
      <c r="UW78" s="116">
        <f t="shared" si="1440"/>
        <v>0</v>
      </c>
      <c r="UX78" s="90">
        <f>UX74</f>
        <v>36.53</v>
      </c>
      <c r="UY78" s="117">
        <f t="shared" si="1441"/>
        <v>0</v>
      </c>
      <c r="UZ78" s="98">
        <f t="shared" si="1442"/>
        <v>0</v>
      </c>
      <c r="VA78" s="98"/>
      <c r="VB78" s="118"/>
      <c r="VC78" s="119">
        <f t="shared" si="1443"/>
        <v>0</v>
      </c>
      <c r="VD78" s="231">
        <f t="shared" si="1444"/>
        <v>0</v>
      </c>
      <c r="VE78" s="119">
        <f>VD78/VD74</f>
        <v>0</v>
      </c>
      <c r="VF78" s="98">
        <f>VF74*VE78</f>
        <v>0</v>
      </c>
      <c r="VG78" s="116">
        <f t="shared" si="1445"/>
        <v>0</v>
      </c>
      <c r="VH78" s="90">
        <f>VH74</f>
        <v>36.53</v>
      </c>
      <c r="VI78" s="117">
        <f t="shared" si="1446"/>
        <v>0</v>
      </c>
      <c r="VJ78" s="98">
        <f t="shared" si="1447"/>
        <v>0</v>
      </c>
      <c r="VK78" s="98"/>
      <c r="VL78" s="118"/>
      <c r="VM78" s="119">
        <f t="shared" si="1448"/>
        <v>0</v>
      </c>
      <c r="VN78" s="231">
        <f t="shared" si="1449"/>
        <v>0</v>
      </c>
      <c r="VO78" s="119">
        <f>VN78/VN74</f>
        <v>0</v>
      </c>
      <c r="VP78" s="98">
        <f>VP74*VO78</f>
        <v>0</v>
      </c>
      <c r="VQ78" s="116">
        <f t="shared" si="1450"/>
        <v>0</v>
      </c>
      <c r="VR78" s="90">
        <f>VR74</f>
        <v>36.53</v>
      </c>
      <c r="VS78" s="117">
        <f t="shared" si="1451"/>
        <v>0</v>
      </c>
      <c r="VT78" s="98">
        <f t="shared" si="1452"/>
        <v>0</v>
      </c>
      <c r="VU78" s="98"/>
      <c r="VV78" s="118"/>
      <c r="VW78" s="119">
        <f t="shared" si="1453"/>
        <v>0</v>
      </c>
      <c r="VX78" s="231">
        <f t="shared" si="1454"/>
        <v>0</v>
      </c>
      <c r="VY78" s="119">
        <f>VX78/VX74</f>
        <v>0</v>
      </c>
      <c r="VZ78" s="98">
        <f>VZ74*VY78</f>
        <v>0</v>
      </c>
      <c r="WA78" s="116">
        <f t="shared" si="1455"/>
        <v>0</v>
      </c>
      <c r="WB78" s="90">
        <f>WB74</f>
        <v>36.53</v>
      </c>
      <c r="WC78" s="117">
        <f t="shared" si="1456"/>
        <v>0</v>
      </c>
      <c r="WD78" s="98">
        <f t="shared" si="1457"/>
        <v>0</v>
      </c>
      <c r="WE78" s="98"/>
      <c r="WF78" s="118"/>
      <c r="WG78" s="119">
        <f t="shared" si="1458"/>
        <v>0</v>
      </c>
      <c r="WH78" s="213">
        <f t="shared" si="1459"/>
        <v>96</v>
      </c>
      <c r="WI78" s="119">
        <f>WH78/WH74</f>
        <v>7.8899999999999994E-3</v>
      </c>
      <c r="WJ78" s="98">
        <f>WJ74*WI78</f>
        <v>1095.01</v>
      </c>
      <c r="WK78" s="116">
        <f t="shared" si="1460"/>
        <v>11.40635417</v>
      </c>
      <c r="WL78" s="90">
        <f>WL74</f>
        <v>36.51</v>
      </c>
      <c r="WM78" s="117">
        <f t="shared" si="1461"/>
        <v>416.44598999999999</v>
      </c>
      <c r="WN78" s="98">
        <f t="shared" si="1462"/>
        <v>39978.82</v>
      </c>
      <c r="WO78" s="98"/>
      <c r="WP78" s="118"/>
    </row>
    <row r="79" spans="1:614" ht="25.5" customHeight="1" x14ac:dyDescent="0.25">
      <c r="A79" s="5"/>
      <c r="B79" s="205" t="s">
        <v>423</v>
      </c>
      <c r="C79" s="12" t="s">
        <v>753</v>
      </c>
      <c r="D79" s="12" t="s">
        <v>440</v>
      </c>
      <c r="E79" s="4" t="s">
        <v>33</v>
      </c>
      <c r="F79" s="231">
        <f t="shared" si="1159"/>
        <v>35</v>
      </c>
      <c r="G79" s="119">
        <f>F79/F74</f>
        <v>0.12153</v>
      </c>
      <c r="H79" s="98">
        <f>H74*G79</f>
        <v>379.17</v>
      </c>
      <c r="I79" s="116">
        <f t="shared" si="1160"/>
        <v>10.833428570000001</v>
      </c>
      <c r="J79" s="90">
        <f>J74</f>
        <v>36.53</v>
      </c>
      <c r="K79" s="117">
        <f t="shared" si="1161"/>
        <v>395.74515000000002</v>
      </c>
      <c r="L79" s="98">
        <f t="shared" si="1162"/>
        <v>13851.08</v>
      </c>
      <c r="M79" s="98"/>
      <c r="N79" s="118"/>
      <c r="O79" s="119">
        <f t="shared" si="1163"/>
        <v>0.95023999999999997</v>
      </c>
      <c r="P79" s="231">
        <f t="shared" si="1164"/>
        <v>0</v>
      </c>
      <c r="Q79" s="119">
        <f>P79/P74</f>
        <v>0</v>
      </c>
      <c r="R79" s="98">
        <f>R74*Q79</f>
        <v>0</v>
      </c>
      <c r="S79" s="116">
        <f t="shared" si="1165"/>
        <v>0</v>
      </c>
      <c r="T79" s="90">
        <f>T74</f>
        <v>36.53</v>
      </c>
      <c r="U79" s="117">
        <f t="shared" si="1166"/>
        <v>0</v>
      </c>
      <c r="V79" s="98">
        <f t="shared" si="1167"/>
        <v>0</v>
      </c>
      <c r="W79" s="98"/>
      <c r="X79" s="118"/>
      <c r="Y79" s="119">
        <f t="shared" si="1168"/>
        <v>0</v>
      </c>
      <c r="Z79" s="231">
        <f t="shared" si="1169"/>
        <v>0</v>
      </c>
      <c r="AA79" s="119">
        <f>Z79/Z74</f>
        <v>0</v>
      </c>
      <c r="AB79" s="98">
        <f>AB74*AA79</f>
        <v>0</v>
      </c>
      <c r="AC79" s="116">
        <f t="shared" si="1170"/>
        <v>0</v>
      </c>
      <c r="AD79" s="90">
        <f>AD74</f>
        <v>36.53</v>
      </c>
      <c r="AE79" s="117">
        <f t="shared" si="1171"/>
        <v>0</v>
      </c>
      <c r="AF79" s="98">
        <f t="shared" si="1172"/>
        <v>0</v>
      </c>
      <c r="AG79" s="98"/>
      <c r="AH79" s="118"/>
      <c r="AI79" s="119">
        <f t="shared" si="1173"/>
        <v>0</v>
      </c>
      <c r="AJ79" s="231">
        <f t="shared" si="1174"/>
        <v>49</v>
      </c>
      <c r="AK79" s="119">
        <f>AJ79/AJ74</f>
        <v>0.18773999999999999</v>
      </c>
      <c r="AL79" s="98">
        <f>AL74*AK79</f>
        <v>544.45000000000005</v>
      </c>
      <c r="AM79" s="116">
        <f t="shared" si="1175"/>
        <v>11.11122449</v>
      </c>
      <c r="AN79" s="90">
        <f>AN74</f>
        <v>36.53</v>
      </c>
      <c r="AO79" s="117">
        <f t="shared" si="1176"/>
        <v>405.89303000000001</v>
      </c>
      <c r="AP79" s="98">
        <f t="shared" si="1177"/>
        <v>19888.759999999998</v>
      </c>
      <c r="AQ79" s="98"/>
      <c r="AR79" s="118"/>
      <c r="AS79" s="119">
        <f t="shared" si="1178"/>
        <v>0.97460999999999998</v>
      </c>
      <c r="AT79" s="231">
        <f t="shared" si="1179"/>
        <v>0</v>
      </c>
      <c r="AU79" s="119">
        <f>AT79/AT74</f>
        <v>0</v>
      </c>
      <c r="AV79" s="98">
        <f>AV74*AU79</f>
        <v>0</v>
      </c>
      <c r="AW79" s="116">
        <f t="shared" si="1180"/>
        <v>0</v>
      </c>
      <c r="AX79" s="90">
        <f>AX74</f>
        <v>36.53</v>
      </c>
      <c r="AY79" s="117">
        <f t="shared" si="1181"/>
        <v>0</v>
      </c>
      <c r="AZ79" s="98">
        <f t="shared" si="1182"/>
        <v>0</v>
      </c>
      <c r="BA79" s="98"/>
      <c r="BB79" s="118"/>
      <c r="BC79" s="119">
        <f t="shared" si="1183"/>
        <v>0</v>
      </c>
      <c r="BD79" s="231">
        <f t="shared" si="1184"/>
        <v>0</v>
      </c>
      <c r="BE79" s="119" t="e">
        <f>BD79/BD74</f>
        <v>#DIV/0!</v>
      </c>
      <c r="BF79" s="98" t="e">
        <f>BF74*BE79</f>
        <v>#DIV/0!</v>
      </c>
      <c r="BG79" s="116">
        <f t="shared" si="1185"/>
        <v>0</v>
      </c>
      <c r="BH79" s="90">
        <f>BH74</f>
        <v>0</v>
      </c>
      <c r="BI79" s="117">
        <f t="shared" si="1186"/>
        <v>0</v>
      </c>
      <c r="BJ79" s="98">
        <f t="shared" si="1187"/>
        <v>0</v>
      </c>
      <c r="BK79" s="98"/>
      <c r="BL79" s="118"/>
      <c r="BM79" s="119">
        <f t="shared" si="1188"/>
        <v>0</v>
      </c>
      <c r="BN79" s="231">
        <f t="shared" si="1189"/>
        <v>49</v>
      </c>
      <c r="BO79" s="119">
        <f>BN79/BN74</f>
        <v>0.31013000000000002</v>
      </c>
      <c r="BP79" s="98">
        <f>BP74*BO79</f>
        <v>412.47</v>
      </c>
      <c r="BQ79" s="116">
        <f t="shared" si="1190"/>
        <v>8.4177551000000008</v>
      </c>
      <c r="BR79" s="90">
        <f>BR74</f>
        <v>36.53</v>
      </c>
      <c r="BS79" s="117">
        <f t="shared" si="1191"/>
        <v>307.50058999999999</v>
      </c>
      <c r="BT79" s="98">
        <f t="shared" si="1192"/>
        <v>15067.53</v>
      </c>
      <c r="BU79" s="98"/>
      <c r="BV79" s="118"/>
      <c r="BW79" s="119">
        <f t="shared" si="1193"/>
        <v>0.73834999999999995</v>
      </c>
      <c r="BX79" s="231">
        <f t="shared" si="1194"/>
        <v>0</v>
      </c>
      <c r="BY79" s="119" t="e">
        <f>BX79/BX74</f>
        <v>#DIV/0!</v>
      </c>
      <c r="BZ79" s="98" t="e">
        <f>BZ74*BY79</f>
        <v>#DIV/0!</v>
      </c>
      <c r="CA79" s="116">
        <f t="shared" si="1195"/>
        <v>0</v>
      </c>
      <c r="CB79" s="90">
        <f>CB74</f>
        <v>0</v>
      </c>
      <c r="CC79" s="117">
        <f t="shared" si="1196"/>
        <v>0</v>
      </c>
      <c r="CD79" s="98">
        <f t="shared" si="1197"/>
        <v>0</v>
      </c>
      <c r="CE79" s="98"/>
      <c r="CF79" s="118"/>
      <c r="CG79" s="119">
        <f t="shared" si="1198"/>
        <v>0</v>
      </c>
      <c r="CH79" s="231">
        <f t="shared" si="1199"/>
        <v>0</v>
      </c>
      <c r="CI79" s="119">
        <f>CH79/CH74</f>
        <v>0</v>
      </c>
      <c r="CJ79" s="98">
        <f>CJ74*CI79</f>
        <v>0</v>
      </c>
      <c r="CK79" s="116">
        <f t="shared" si="1200"/>
        <v>0</v>
      </c>
      <c r="CL79" s="90">
        <f>CL74</f>
        <v>36.53</v>
      </c>
      <c r="CM79" s="117">
        <f t="shared" si="1201"/>
        <v>0</v>
      </c>
      <c r="CN79" s="98">
        <f t="shared" si="1202"/>
        <v>0</v>
      </c>
      <c r="CO79" s="98"/>
      <c r="CP79" s="118"/>
      <c r="CQ79" s="119">
        <f t="shared" si="1203"/>
        <v>0</v>
      </c>
      <c r="CR79" s="231">
        <f t="shared" si="1204"/>
        <v>0</v>
      </c>
      <c r="CS79" s="119" t="e">
        <f>CR79/CR74</f>
        <v>#DIV/0!</v>
      </c>
      <c r="CT79" s="98" t="e">
        <f>CT74*CS79</f>
        <v>#DIV/0!</v>
      </c>
      <c r="CU79" s="116">
        <f t="shared" si="1205"/>
        <v>0</v>
      </c>
      <c r="CV79" s="90">
        <f>CV74</f>
        <v>0</v>
      </c>
      <c r="CW79" s="117">
        <f t="shared" si="1206"/>
        <v>0</v>
      </c>
      <c r="CX79" s="98">
        <f t="shared" si="1207"/>
        <v>0</v>
      </c>
      <c r="CY79" s="98"/>
      <c r="CZ79" s="118"/>
      <c r="DA79" s="119">
        <f t="shared" si="1208"/>
        <v>0</v>
      </c>
      <c r="DB79" s="231">
        <f t="shared" si="1209"/>
        <v>0</v>
      </c>
      <c r="DC79" s="119">
        <f>DB79/DB74</f>
        <v>0</v>
      </c>
      <c r="DD79" s="98">
        <f>DD74*DC79</f>
        <v>0</v>
      </c>
      <c r="DE79" s="116">
        <f t="shared" si="1210"/>
        <v>0</v>
      </c>
      <c r="DF79" s="90">
        <f>DF74</f>
        <v>36.53</v>
      </c>
      <c r="DG79" s="117">
        <f t="shared" si="1211"/>
        <v>0</v>
      </c>
      <c r="DH79" s="98">
        <f t="shared" si="1212"/>
        <v>0</v>
      </c>
      <c r="DI79" s="98"/>
      <c r="DJ79" s="118"/>
      <c r="DK79" s="119">
        <f t="shared" si="1213"/>
        <v>0</v>
      </c>
      <c r="DL79" s="231">
        <f t="shared" si="1214"/>
        <v>0</v>
      </c>
      <c r="DM79" s="119">
        <f>DL79/DL74</f>
        <v>0</v>
      </c>
      <c r="DN79" s="98">
        <f>DN74*DM79</f>
        <v>0</v>
      </c>
      <c r="DO79" s="116">
        <f t="shared" si="1215"/>
        <v>0</v>
      </c>
      <c r="DP79" s="90">
        <f>DP74</f>
        <v>36.53</v>
      </c>
      <c r="DQ79" s="117">
        <f t="shared" si="1216"/>
        <v>0</v>
      </c>
      <c r="DR79" s="98">
        <f t="shared" si="1217"/>
        <v>0</v>
      </c>
      <c r="DS79" s="98"/>
      <c r="DT79" s="118"/>
      <c r="DU79" s="119">
        <f t="shared" si="1218"/>
        <v>0</v>
      </c>
      <c r="DV79" s="231">
        <f t="shared" si="1219"/>
        <v>0</v>
      </c>
      <c r="DW79" s="119">
        <f>DV79/DV74</f>
        <v>0</v>
      </c>
      <c r="DX79" s="98">
        <f>DX74*DW79</f>
        <v>0</v>
      </c>
      <c r="DY79" s="116">
        <f t="shared" si="1220"/>
        <v>0</v>
      </c>
      <c r="DZ79" s="90">
        <f>DZ74</f>
        <v>36.53</v>
      </c>
      <c r="EA79" s="117">
        <f t="shared" si="1221"/>
        <v>0</v>
      </c>
      <c r="EB79" s="98">
        <f t="shared" si="1222"/>
        <v>0</v>
      </c>
      <c r="EC79" s="98"/>
      <c r="ED79" s="118"/>
      <c r="EE79" s="119">
        <f t="shared" si="1223"/>
        <v>0</v>
      </c>
      <c r="EF79" s="231">
        <f t="shared" si="1224"/>
        <v>0</v>
      </c>
      <c r="EG79" s="119">
        <f>EF79/EF74</f>
        <v>0</v>
      </c>
      <c r="EH79" s="98">
        <f>EH74*EG79</f>
        <v>0</v>
      </c>
      <c r="EI79" s="116">
        <f t="shared" si="1225"/>
        <v>0</v>
      </c>
      <c r="EJ79" s="90">
        <f>EJ74</f>
        <v>36.53</v>
      </c>
      <c r="EK79" s="117">
        <f t="shared" si="1226"/>
        <v>0</v>
      </c>
      <c r="EL79" s="98">
        <f t="shared" si="1227"/>
        <v>0</v>
      </c>
      <c r="EM79" s="98"/>
      <c r="EN79" s="118"/>
      <c r="EO79" s="119">
        <f t="shared" si="1228"/>
        <v>0</v>
      </c>
      <c r="EP79" s="231">
        <f t="shared" si="1229"/>
        <v>0</v>
      </c>
      <c r="EQ79" s="119">
        <f>EP79/EP74</f>
        <v>0</v>
      </c>
      <c r="ER79" s="98">
        <f>ER74*EQ79</f>
        <v>0</v>
      </c>
      <c r="ES79" s="116">
        <f t="shared" si="1230"/>
        <v>0</v>
      </c>
      <c r="ET79" s="90">
        <f>ET74</f>
        <v>36.53</v>
      </c>
      <c r="EU79" s="117">
        <f t="shared" si="1231"/>
        <v>0</v>
      </c>
      <c r="EV79" s="98">
        <f t="shared" si="1232"/>
        <v>0</v>
      </c>
      <c r="EW79" s="98"/>
      <c r="EX79" s="118"/>
      <c r="EY79" s="119">
        <f t="shared" si="1233"/>
        <v>0</v>
      </c>
      <c r="EZ79" s="231">
        <f t="shared" si="1234"/>
        <v>15</v>
      </c>
      <c r="FA79" s="119">
        <f>EZ79/EZ74</f>
        <v>6.787E-2</v>
      </c>
      <c r="FB79" s="98">
        <f>FB74*FA79</f>
        <v>215.15</v>
      </c>
      <c r="FC79" s="116">
        <f t="shared" si="1235"/>
        <v>14.34333333</v>
      </c>
      <c r="FD79" s="90">
        <f>FD74</f>
        <v>36.53</v>
      </c>
      <c r="FE79" s="117">
        <f t="shared" si="1236"/>
        <v>523.96196999999995</v>
      </c>
      <c r="FF79" s="98">
        <f t="shared" si="1237"/>
        <v>7859.43</v>
      </c>
      <c r="FG79" s="98"/>
      <c r="FH79" s="118"/>
      <c r="FI79" s="119">
        <f t="shared" si="1238"/>
        <v>1.2581100000000001</v>
      </c>
      <c r="FJ79" s="231">
        <f t="shared" si="1239"/>
        <v>0</v>
      </c>
      <c r="FK79" s="119">
        <f>FJ79/FJ74</f>
        <v>0</v>
      </c>
      <c r="FL79" s="98">
        <f>FL74*FK79</f>
        <v>0</v>
      </c>
      <c r="FM79" s="116">
        <f t="shared" si="1240"/>
        <v>0</v>
      </c>
      <c r="FN79" s="90">
        <f>FN74</f>
        <v>36.53</v>
      </c>
      <c r="FO79" s="117">
        <f t="shared" si="1241"/>
        <v>0</v>
      </c>
      <c r="FP79" s="98">
        <f t="shared" si="1242"/>
        <v>0</v>
      </c>
      <c r="FQ79" s="98"/>
      <c r="FR79" s="118"/>
      <c r="FS79" s="119">
        <f t="shared" si="1243"/>
        <v>0</v>
      </c>
      <c r="FT79" s="231">
        <f t="shared" si="1244"/>
        <v>0</v>
      </c>
      <c r="FU79" s="119">
        <f>FT79/FT74</f>
        <v>0</v>
      </c>
      <c r="FV79" s="98">
        <f>FV74*FU79</f>
        <v>0</v>
      </c>
      <c r="FW79" s="116">
        <f t="shared" si="1245"/>
        <v>0</v>
      </c>
      <c r="FX79" s="90">
        <f>FX74</f>
        <v>36.53</v>
      </c>
      <c r="FY79" s="117">
        <f t="shared" si="1246"/>
        <v>0</v>
      </c>
      <c r="FZ79" s="98">
        <f t="shared" si="1247"/>
        <v>0</v>
      </c>
      <c r="GA79" s="98"/>
      <c r="GB79" s="118"/>
      <c r="GC79" s="119">
        <f t="shared" si="1248"/>
        <v>0</v>
      </c>
      <c r="GD79" s="231">
        <f t="shared" si="1249"/>
        <v>0</v>
      </c>
      <c r="GE79" s="119">
        <f>GD79/GD74</f>
        <v>0</v>
      </c>
      <c r="GF79" s="98">
        <f>GF74*GE79</f>
        <v>0</v>
      </c>
      <c r="GG79" s="116">
        <f t="shared" si="1250"/>
        <v>0</v>
      </c>
      <c r="GH79" s="90">
        <f>GH74</f>
        <v>36.53</v>
      </c>
      <c r="GI79" s="117">
        <f t="shared" si="1251"/>
        <v>0</v>
      </c>
      <c r="GJ79" s="98">
        <f t="shared" si="1252"/>
        <v>0</v>
      </c>
      <c r="GK79" s="98"/>
      <c r="GL79" s="118"/>
      <c r="GM79" s="119">
        <f t="shared" si="1253"/>
        <v>0</v>
      </c>
      <c r="GN79" s="231">
        <f t="shared" si="1254"/>
        <v>0</v>
      </c>
      <c r="GO79" s="119">
        <f>GN79/GN74</f>
        <v>0</v>
      </c>
      <c r="GP79" s="98">
        <f>GP74*GO79</f>
        <v>0</v>
      </c>
      <c r="GQ79" s="116">
        <f t="shared" si="1255"/>
        <v>0</v>
      </c>
      <c r="GR79" s="90">
        <f>GR74</f>
        <v>36.53</v>
      </c>
      <c r="GS79" s="117">
        <f t="shared" si="1256"/>
        <v>0</v>
      </c>
      <c r="GT79" s="98">
        <f t="shared" si="1257"/>
        <v>0</v>
      </c>
      <c r="GU79" s="98"/>
      <c r="GV79" s="118"/>
      <c r="GW79" s="119">
        <f t="shared" si="1258"/>
        <v>0</v>
      </c>
      <c r="GX79" s="231">
        <f t="shared" si="1259"/>
        <v>0</v>
      </c>
      <c r="GY79" s="119">
        <f>GX79/GX74</f>
        <v>0</v>
      </c>
      <c r="GZ79" s="98">
        <f>GZ74*GY79</f>
        <v>0</v>
      </c>
      <c r="HA79" s="116">
        <f t="shared" si="1260"/>
        <v>0</v>
      </c>
      <c r="HB79" s="90">
        <f>HB74</f>
        <v>36.53</v>
      </c>
      <c r="HC79" s="117">
        <f t="shared" si="1261"/>
        <v>0</v>
      </c>
      <c r="HD79" s="98">
        <f t="shared" si="1262"/>
        <v>0</v>
      </c>
      <c r="HE79" s="98"/>
      <c r="HF79" s="118"/>
      <c r="HG79" s="119">
        <f t="shared" si="1263"/>
        <v>0</v>
      </c>
      <c r="HH79" s="231">
        <f t="shared" si="1264"/>
        <v>0</v>
      </c>
      <c r="HI79" s="119">
        <f>HH79/HH74</f>
        <v>0</v>
      </c>
      <c r="HJ79" s="98">
        <f>HJ74*HI79</f>
        <v>0</v>
      </c>
      <c r="HK79" s="116">
        <f t="shared" si="1265"/>
        <v>0</v>
      </c>
      <c r="HL79" s="90">
        <f>HL74</f>
        <v>36.53</v>
      </c>
      <c r="HM79" s="117">
        <f t="shared" si="1266"/>
        <v>0</v>
      </c>
      <c r="HN79" s="98">
        <f t="shared" si="1267"/>
        <v>0</v>
      </c>
      <c r="HO79" s="98"/>
      <c r="HP79" s="118"/>
      <c r="HQ79" s="119">
        <f t="shared" si="1268"/>
        <v>0</v>
      </c>
      <c r="HR79" s="231">
        <f t="shared" si="1269"/>
        <v>0</v>
      </c>
      <c r="HS79" s="119">
        <f>HR79/HR74</f>
        <v>0</v>
      </c>
      <c r="HT79" s="98">
        <f>HT74*HS79</f>
        <v>0</v>
      </c>
      <c r="HU79" s="116">
        <f t="shared" si="1270"/>
        <v>0</v>
      </c>
      <c r="HV79" s="90">
        <f>HV74</f>
        <v>36.53</v>
      </c>
      <c r="HW79" s="117">
        <f t="shared" si="1271"/>
        <v>0</v>
      </c>
      <c r="HX79" s="98">
        <f t="shared" si="1272"/>
        <v>0</v>
      </c>
      <c r="HY79" s="98"/>
      <c r="HZ79" s="118"/>
      <c r="IA79" s="119">
        <f t="shared" si="1273"/>
        <v>0</v>
      </c>
      <c r="IB79" s="231">
        <f t="shared" si="1274"/>
        <v>26</v>
      </c>
      <c r="IC79" s="119">
        <f>IB79/IB74</f>
        <v>5.4170000000000003E-2</v>
      </c>
      <c r="ID79" s="98">
        <f>ID74*IC79</f>
        <v>240.51</v>
      </c>
      <c r="IE79" s="116">
        <f t="shared" si="1275"/>
        <v>9.2503846200000002</v>
      </c>
      <c r="IF79" s="90">
        <f>IF74</f>
        <v>36.53</v>
      </c>
      <c r="IG79" s="117">
        <f t="shared" si="1276"/>
        <v>337.91654999999997</v>
      </c>
      <c r="IH79" s="98">
        <f t="shared" si="1277"/>
        <v>8785.83</v>
      </c>
      <c r="II79" s="98"/>
      <c r="IJ79" s="118"/>
      <c r="IK79" s="119">
        <f t="shared" si="1278"/>
        <v>0.81137999999999999</v>
      </c>
      <c r="IL79" s="231">
        <f t="shared" si="1279"/>
        <v>0</v>
      </c>
      <c r="IM79" s="119">
        <f>IL79/IL74</f>
        <v>0</v>
      </c>
      <c r="IN79" s="98">
        <f>IN74*IM79</f>
        <v>0</v>
      </c>
      <c r="IO79" s="116">
        <f t="shared" si="1280"/>
        <v>0</v>
      </c>
      <c r="IP79" s="90">
        <f>IP74</f>
        <v>36.53</v>
      </c>
      <c r="IQ79" s="117">
        <f t="shared" si="1281"/>
        <v>0</v>
      </c>
      <c r="IR79" s="98">
        <f t="shared" si="1282"/>
        <v>0</v>
      </c>
      <c r="IS79" s="98"/>
      <c r="IT79" s="118"/>
      <c r="IU79" s="119">
        <f t="shared" si="1283"/>
        <v>0</v>
      </c>
      <c r="IV79" s="231">
        <f t="shared" si="1284"/>
        <v>0</v>
      </c>
      <c r="IW79" s="119">
        <f>IV79/IV74</f>
        <v>0</v>
      </c>
      <c r="IX79" s="98">
        <f>IX74*IW79</f>
        <v>0</v>
      </c>
      <c r="IY79" s="116">
        <f t="shared" si="1285"/>
        <v>0</v>
      </c>
      <c r="IZ79" s="90">
        <f>IZ74</f>
        <v>36.53</v>
      </c>
      <c r="JA79" s="117">
        <f t="shared" si="1286"/>
        <v>0</v>
      </c>
      <c r="JB79" s="98">
        <f t="shared" si="1287"/>
        <v>0</v>
      </c>
      <c r="JC79" s="98"/>
      <c r="JD79" s="118"/>
      <c r="JE79" s="119">
        <f t="shared" si="1288"/>
        <v>0</v>
      </c>
      <c r="JF79" s="231">
        <f t="shared" si="1289"/>
        <v>0</v>
      </c>
      <c r="JG79" s="119">
        <f>JF79/JF74</f>
        <v>0</v>
      </c>
      <c r="JH79" s="98">
        <f>JH74*JG79</f>
        <v>0</v>
      </c>
      <c r="JI79" s="116">
        <f t="shared" si="1290"/>
        <v>0</v>
      </c>
      <c r="JJ79" s="90">
        <f>JJ74</f>
        <v>35.619999999999997</v>
      </c>
      <c r="JK79" s="117">
        <f t="shared" si="1291"/>
        <v>0</v>
      </c>
      <c r="JL79" s="98">
        <f t="shared" si="1292"/>
        <v>0</v>
      </c>
      <c r="JM79" s="98"/>
      <c r="JN79" s="118"/>
      <c r="JO79" s="119">
        <f t="shared" si="1293"/>
        <v>0</v>
      </c>
      <c r="JP79" s="231">
        <f t="shared" si="1294"/>
        <v>0</v>
      </c>
      <c r="JQ79" s="119">
        <f>JP79/JP74</f>
        <v>0</v>
      </c>
      <c r="JR79" s="98">
        <f>JR74*JQ79</f>
        <v>0</v>
      </c>
      <c r="JS79" s="116">
        <f t="shared" si="1295"/>
        <v>0</v>
      </c>
      <c r="JT79" s="90">
        <f>JT74</f>
        <v>36.53</v>
      </c>
      <c r="JU79" s="117">
        <f t="shared" si="1296"/>
        <v>0</v>
      </c>
      <c r="JV79" s="98">
        <f t="shared" si="1297"/>
        <v>0</v>
      </c>
      <c r="JW79" s="98"/>
      <c r="JX79" s="118"/>
      <c r="JY79" s="119">
        <f t="shared" si="1298"/>
        <v>0</v>
      </c>
      <c r="JZ79" s="231">
        <f t="shared" si="1299"/>
        <v>0</v>
      </c>
      <c r="KA79" s="119" t="e">
        <f>JZ79/JZ74</f>
        <v>#DIV/0!</v>
      </c>
      <c r="KB79" s="98" t="e">
        <f>KB74*KA79</f>
        <v>#DIV/0!</v>
      </c>
      <c r="KC79" s="116">
        <f t="shared" si="1300"/>
        <v>0</v>
      </c>
      <c r="KD79" s="90">
        <f>KD74</f>
        <v>0</v>
      </c>
      <c r="KE79" s="117">
        <f t="shared" si="1301"/>
        <v>0</v>
      </c>
      <c r="KF79" s="98">
        <f t="shared" si="1302"/>
        <v>0</v>
      </c>
      <c r="KG79" s="98"/>
      <c r="KH79" s="118"/>
      <c r="KI79" s="119">
        <f t="shared" si="1303"/>
        <v>0</v>
      </c>
      <c r="KJ79" s="231">
        <f t="shared" si="1304"/>
        <v>0</v>
      </c>
      <c r="KK79" s="119">
        <f>KJ79/KJ74</f>
        <v>0</v>
      </c>
      <c r="KL79" s="98">
        <f>KL74*KK79</f>
        <v>0</v>
      </c>
      <c r="KM79" s="116">
        <f t="shared" si="1305"/>
        <v>0</v>
      </c>
      <c r="KN79" s="90">
        <f>KN74</f>
        <v>36.53</v>
      </c>
      <c r="KO79" s="117">
        <f t="shared" si="1306"/>
        <v>0</v>
      </c>
      <c r="KP79" s="98">
        <f t="shared" si="1307"/>
        <v>0</v>
      </c>
      <c r="KQ79" s="98"/>
      <c r="KR79" s="118"/>
      <c r="KS79" s="119">
        <f t="shared" si="1308"/>
        <v>0</v>
      </c>
      <c r="KT79" s="231">
        <f t="shared" si="1309"/>
        <v>0</v>
      </c>
      <c r="KU79" s="119">
        <f>KT79/KT74</f>
        <v>0</v>
      </c>
      <c r="KV79" s="98">
        <f>KV74*KU79</f>
        <v>0</v>
      </c>
      <c r="KW79" s="116">
        <f t="shared" si="1310"/>
        <v>0</v>
      </c>
      <c r="KX79" s="90">
        <f>KX74</f>
        <v>36.53</v>
      </c>
      <c r="KY79" s="117">
        <f t="shared" si="1311"/>
        <v>0</v>
      </c>
      <c r="KZ79" s="98">
        <f t="shared" si="1312"/>
        <v>0</v>
      </c>
      <c r="LA79" s="98"/>
      <c r="LB79" s="118"/>
      <c r="LC79" s="119">
        <f t="shared" si="1313"/>
        <v>0</v>
      </c>
      <c r="LD79" s="231">
        <f t="shared" si="1314"/>
        <v>0</v>
      </c>
      <c r="LE79" s="119">
        <f>LD79/LD74</f>
        <v>0</v>
      </c>
      <c r="LF79" s="98">
        <f>LF74*LE79</f>
        <v>0</v>
      </c>
      <c r="LG79" s="116">
        <f t="shared" si="1315"/>
        <v>0</v>
      </c>
      <c r="LH79" s="90">
        <f>LH74</f>
        <v>36.53</v>
      </c>
      <c r="LI79" s="117">
        <f t="shared" si="1316"/>
        <v>0</v>
      </c>
      <c r="LJ79" s="98">
        <f t="shared" si="1317"/>
        <v>0</v>
      </c>
      <c r="LK79" s="98"/>
      <c r="LL79" s="118"/>
      <c r="LM79" s="119">
        <f t="shared" si="1318"/>
        <v>0</v>
      </c>
      <c r="LN79" s="231">
        <f t="shared" si="1319"/>
        <v>0</v>
      </c>
      <c r="LO79" s="119">
        <f>LN79/LN74</f>
        <v>0</v>
      </c>
      <c r="LP79" s="98">
        <f>LP74*LO79</f>
        <v>0</v>
      </c>
      <c r="LQ79" s="116">
        <f t="shared" si="1320"/>
        <v>0</v>
      </c>
      <c r="LR79" s="90">
        <f>LR74</f>
        <v>36.53</v>
      </c>
      <c r="LS79" s="117">
        <f t="shared" si="1321"/>
        <v>0</v>
      </c>
      <c r="LT79" s="98">
        <f t="shared" si="1322"/>
        <v>0</v>
      </c>
      <c r="LU79" s="98"/>
      <c r="LV79" s="118"/>
      <c r="LW79" s="119">
        <f t="shared" si="1323"/>
        <v>0</v>
      </c>
      <c r="LX79" s="231">
        <f t="shared" si="1324"/>
        <v>0</v>
      </c>
      <c r="LY79" s="119">
        <f>LX79/LX74</f>
        <v>0</v>
      </c>
      <c r="LZ79" s="98">
        <f>LZ74*LY79</f>
        <v>0</v>
      </c>
      <c r="MA79" s="116">
        <f t="shared" si="1325"/>
        <v>0</v>
      </c>
      <c r="MB79" s="90">
        <f>MB74</f>
        <v>36.53</v>
      </c>
      <c r="MC79" s="117">
        <f t="shared" si="1326"/>
        <v>0</v>
      </c>
      <c r="MD79" s="98">
        <f t="shared" si="1327"/>
        <v>0</v>
      </c>
      <c r="ME79" s="98"/>
      <c r="MF79" s="118"/>
      <c r="MG79" s="119">
        <f t="shared" si="1328"/>
        <v>0</v>
      </c>
      <c r="MH79" s="231">
        <f t="shared" si="1329"/>
        <v>0</v>
      </c>
      <c r="MI79" s="119">
        <f>MH79/MH74</f>
        <v>0</v>
      </c>
      <c r="MJ79" s="98">
        <f>MJ74*MI79</f>
        <v>0</v>
      </c>
      <c r="MK79" s="116">
        <f t="shared" si="1330"/>
        <v>0</v>
      </c>
      <c r="ML79" s="90">
        <f>ML74</f>
        <v>36.53</v>
      </c>
      <c r="MM79" s="117">
        <f t="shared" si="1331"/>
        <v>0</v>
      </c>
      <c r="MN79" s="98">
        <f t="shared" si="1332"/>
        <v>0</v>
      </c>
      <c r="MO79" s="98"/>
      <c r="MP79" s="118"/>
      <c r="MQ79" s="119">
        <f t="shared" si="1333"/>
        <v>0</v>
      </c>
      <c r="MR79" s="231">
        <f t="shared" si="1334"/>
        <v>0</v>
      </c>
      <c r="MS79" s="119">
        <f>MR79/MR74</f>
        <v>0</v>
      </c>
      <c r="MT79" s="98">
        <f>MT74*MS79</f>
        <v>0</v>
      </c>
      <c r="MU79" s="116">
        <f t="shared" si="1335"/>
        <v>0</v>
      </c>
      <c r="MV79" s="90">
        <f>MV74</f>
        <v>36.53</v>
      </c>
      <c r="MW79" s="117">
        <f t="shared" si="1336"/>
        <v>0</v>
      </c>
      <c r="MX79" s="98">
        <f t="shared" si="1337"/>
        <v>0</v>
      </c>
      <c r="MY79" s="98"/>
      <c r="MZ79" s="118"/>
      <c r="NA79" s="119">
        <f t="shared" si="1338"/>
        <v>0</v>
      </c>
      <c r="NB79" s="231">
        <f t="shared" si="1339"/>
        <v>0</v>
      </c>
      <c r="NC79" s="119">
        <f>NB79/NB74</f>
        <v>0</v>
      </c>
      <c r="ND79" s="98">
        <f>ND74*NC79</f>
        <v>0</v>
      </c>
      <c r="NE79" s="116">
        <f t="shared" si="1340"/>
        <v>0</v>
      </c>
      <c r="NF79" s="90">
        <f>NF74</f>
        <v>36.53</v>
      </c>
      <c r="NG79" s="117">
        <f t="shared" si="1341"/>
        <v>0</v>
      </c>
      <c r="NH79" s="98">
        <f t="shared" si="1342"/>
        <v>0</v>
      </c>
      <c r="NI79" s="98"/>
      <c r="NJ79" s="118"/>
      <c r="NK79" s="119">
        <f t="shared" si="1343"/>
        <v>0</v>
      </c>
      <c r="NL79" s="231">
        <f t="shared" si="1344"/>
        <v>0</v>
      </c>
      <c r="NM79" s="119">
        <f>NL79/NL74</f>
        <v>0</v>
      </c>
      <c r="NN79" s="98">
        <f>NN74*NM79</f>
        <v>0</v>
      </c>
      <c r="NO79" s="116">
        <f t="shared" si="1345"/>
        <v>0</v>
      </c>
      <c r="NP79" s="90">
        <f>NP74</f>
        <v>36.53</v>
      </c>
      <c r="NQ79" s="117">
        <f t="shared" si="1346"/>
        <v>0</v>
      </c>
      <c r="NR79" s="98">
        <f t="shared" si="1347"/>
        <v>0</v>
      </c>
      <c r="NS79" s="98"/>
      <c r="NT79" s="118"/>
      <c r="NU79" s="119">
        <f t="shared" si="1348"/>
        <v>0</v>
      </c>
      <c r="NV79" s="231">
        <f t="shared" si="1349"/>
        <v>0</v>
      </c>
      <c r="NW79" s="119">
        <f>NV79/NV74</f>
        <v>0</v>
      </c>
      <c r="NX79" s="98">
        <f>NX74*NW79</f>
        <v>0</v>
      </c>
      <c r="NY79" s="116">
        <f t="shared" si="1350"/>
        <v>0</v>
      </c>
      <c r="NZ79" s="90">
        <f>NZ74</f>
        <v>36.53</v>
      </c>
      <c r="OA79" s="117">
        <f t="shared" si="1351"/>
        <v>0</v>
      </c>
      <c r="OB79" s="98">
        <f t="shared" si="1352"/>
        <v>0</v>
      </c>
      <c r="OC79" s="98"/>
      <c r="OD79" s="118"/>
      <c r="OE79" s="119">
        <f t="shared" si="1353"/>
        <v>0</v>
      </c>
      <c r="OF79" s="231">
        <f t="shared" si="1354"/>
        <v>0</v>
      </c>
      <c r="OG79" s="119">
        <f>OF79/OF74</f>
        <v>0</v>
      </c>
      <c r="OH79" s="98">
        <f>OH74*OG79</f>
        <v>0</v>
      </c>
      <c r="OI79" s="116">
        <f t="shared" si="1355"/>
        <v>0</v>
      </c>
      <c r="OJ79" s="90">
        <f>OJ74</f>
        <v>36.53</v>
      </c>
      <c r="OK79" s="117">
        <f t="shared" si="1356"/>
        <v>0</v>
      </c>
      <c r="OL79" s="98">
        <f t="shared" si="1357"/>
        <v>0</v>
      </c>
      <c r="OM79" s="98"/>
      <c r="ON79" s="118"/>
      <c r="OO79" s="119">
        <f t="shared" si="1358"/>
        <v>0</v>
      </c>
      <c r="OP79" s="231">
        <f t="shared" si="1359"/>
        <v>0</v>
      </c>
      <c r="OQ79" s="119">
        <f>OP79/OP74</f>
        <v>0</v>
      </c>
      <c r="OR79" s="98">
        <f>OR74*OQ79</f>
        <v>0</v>
      </c>
      <c r="OS79" s="116">
        <f t="shared" si="1360"/>
        <v>0</v>
      </c>
      <c r="OT79" s="90">
        <f>OT74</f>
        <v>36.53</v>
      </c>
      <c r="OU79" s="117">
        <f t="shared" si="1361"/>
        <v>0</v>
      </c>
      <c r="OV79" s="98">
        <f t="shared" si="1362"/>
        <v>0</v>
      </c>
      <c r="OW79" s="98"/>
      <c r="OX79" s="118"/>
      <c r="OY79" s="119">
        <f t="shared" si="1363"/>
        <v>0</v>
      </c>
      <c r="OZ79" s="231">
        <f t="shared" si="1364"/>
        <v>0</v>
      </c>
      <c r="PA79" s="119">
        <f>OZ79/OZ74</f>
        <v>0</v>
      </c>
      <c r="PB79" s="98">
        <f>PB74*PA79</f>
        <v>0</v>
      </c>
      <c r="PC79" s="116">
        <f t="shared" si="1365"/>
        <v>0</v>
      </c>
      <c r="PD79" s="90">
        <f>PD74</f>
        <v>36.53</v>
      </c>
      <c r="PE79" s="117">
        <f t="shared" si="1366"/>
        <v>0</v>
      </c>
      <c r="PF79" s="98">
        <f t="shared" si="1367"/>
        <v>0</v>
      </c>
      <c r="PG79" s="98"/>
      <c r="PH79" s="118"/>
      <c r="PI79" s="119">
        <f t="shared" si="1368"/>
        <v>0</v>
      </c>
      <c r="PJ79" s="231">
        <f t="shared" si="1369"/>
        <v>49</v>
      </c>
      <c r="PK79" s="119">
        <f>PJ79/PJ74</f>
        <v>0.73133999999999999</v>
      </c>
      <c r="PL79" s="98">
        <f>PL74*PK79</f>
        <v>1009.25</v>
      </c>
      <c r="PM79" s="116">
        <f t="shared" si="1370"/>
        <v>20.596938779999999</v>
      </c>
      <c r="PN79" s="90">
        <f>PN74</f>
        <v>36.53</v>
      </c>
      <c r="PO79" s="117">
        <f t="shared" si="1371"/>
        <v>752.40616999999997</v>
      </c>
      <c r="PP79" s="98">
        <f t="shared" si="1372"/>
        <v>36867.9</v>
      </c>
      <c r="PQ79" s="98"/>
      <c r="PR79" s="118"/>
      <c r="PS79" s="119">
        <f t="shared" si="1373"/>
        <v>1.80663</v>
      </c>
      <c r="PT79" s="231">
        <f t="shared" si="1374"/>
        <v>0</v>
      </c>
      <c r="PU79" s="119">
        <f>PT79/PT74</f>
        <v>0</v>
      </c>
      <c r="PV79" s="98">
        <f>PV74*PU79</f>
        <v>0</v>
      </c>
      <c r="PW79" s="116">
        <f t="shared" si="1375"/>
        <v>0</v>
      </c>
      <c r="PX79" s="90">
        <f>PX74</f>
        <v>36.53</v>
      </c>
      <c r="PY79" s="117">
        <f t="shared" si="1376"/>
        <v>0</v>
      </c>
      <c r="PZ79" s="98">
        <f t="shared" si="1377"/>
        <v>0</v>
      </c>
      <c r="QA79" s="98"/>
      <c r="QB79" s="118"/>
      <c r="QC79" s="119">
        <f t="shared" si="1378"/>
        <v>0</v>
      </c>
      <c r="QD79" s="231">
        <f t="shared" si="1379"/>
        <v>0</v>
      </c>
      <c r="QE79" s="119" t="e">
        <f>QD79/QD74</f>
        <v>#DIV/0!</v>
      </c>
      <c r="QF79" s="98" t="e">
        <f>QF74*QE79</f>
        <v>#DIV/0!</v>
      </c>
      <c r="QG79" s="116">
        <f t="shared" si="1380"/>
        <v>0</v>
      </c>
      <c r="QH79" s="90">
        <f>QH74</f>
        <v>0</v>
      </c>
      <c r="QI79" s="117">
        <f t="shared" si="1381"/>
        <v>0</v>
      </c>
      <c r="QJ79" s="98">
        <f t="shared" si="1382"/>
        <v>0</v>
      </c>
      <c r="QK79" s="98"/>
      <c r="QL79" s="118"/>
      <c r="QM79" s="119">
        <f t="shared" si="1383"/>
        <v>0</v>
      </c>
      <c r="QN79" s="231">
        <f t="shared" si="1384"/>
        <v>0</v>
      </c>
      <c r="QO79" s="119">
        <f>QN79/QN74</f>
        <v>0</v>
      </c>
      <c r="QP79" s="98">
        <f>QP74*QO79</f>
        <v>0</v>
      </c>
      <c r="QQ79" s="116">
        <f t="shared" si="1385"/>
        <v>0</v>
      </c>
      <c r="QR79" s="90">
        <f>QR74</f>
        <v>36.53</v>
      </c>
      <c r="QS79" s="117">
        <f t="shared" si="1386"/>
        <v>0</v>
      </c>
      <c r="QT79" s="98">
        <f t="shared" si="1387"/>
        <v>0</v>
      </c>
      <c r="QU79" s="98"/>
      <c r="QV79" s="118"/>
      <c r="QW79" s="119">
        <f t="shared" si="1388"/>
        <v>0</v>
      </c>
      <c r="QX79" s="231">
        <f t="shared" si="1389"/>
        <v>0</v>
      </c>
      <c r="QY79" s="119">
        <f>QX79/QX74</f>
        <v>0</v>
      </c>
      <c r="QZ79" s="98">
        <f>QZ74*QY79</f>
        <v>0</v>
      </c>
      <c r="RA79" s="116">
        <f t="shared" si="1390"/>
        <v>0</v>
      </c>
      <c r="RB79" s="90">
        <f>RB74</f>
        <v>36.53</v>
      </c>
      <c r="RC79" s="117">
        <f t="shared" si="1391"/>
        <v>0</v>
      </c>
      <c r="RD79" s="98">
        <f t="shared" si="1392"/>
        <v>0</v>
      </c>
      <c r="RE79" s="98"/>
      <c r="RF79" s="118"/>
      <c r="RG79" s="119">
        <f t="shared" si="1393"/>
        <v>0</v>
      </c>
      <c r="RH79" s="231">
        <f t="shared" si="1394"/>
        <v>0</v>
      </c>
      <c r="RI79" s="119">
        <f>RH79/RH74</f>
        <v>0</v>
      </c>
      <c r="RJ79" s="98">
        <f>RJ74*RI79</f>
        <v>0</v>
      </c>
      <c r="RK79" s="116">
        <f t="shared" si="1395"/>
        <v>0</v>
      </c>
      <c r="RL79" s="90">
        <f>RL74</f>
        <v>36.53</v>
      </c>
      <c r="RM79" s="117">
        <f t="shared" si="1396"/>
        <v>0</v>
      </c>
      <c r="RN79" s="98">
        <f t="shared" si="1397"/>
        <v>0</v>
      </c>
      <c r="RO79" s="98"/>
      <c r="RP79" s="118"/>
      <c r="RQ79" s="119">
        <f t="shared" si="1398"/>
        <v>0</v>
      </c>
      <c r="RR79" s="231">
        <f t="shared" si="1399"/>
        <v>0</v>
      </c>
      <c r="RS79" s="119">
        <f>RR79/RR74</f>
        <v>0</v>
      </c>
      <c r="RT79" s="98">
        <f>RT74*RS79</f>
        <v>0</v>
      </c>
      <c r="RU79" s="116">
        <f t="shared" si="1400"/>
        <v>0</v>
      </c>
      <c r="RV79" s="90">
        <f>RV74</f>
        <v>36.53</v>
      </c>
      <c r="RW79" s="117">
        <f t="shared" si="1401"/>
        <v>0</v>
      </c>
      <c r="RX79" s="98">
        <f t="shared" si="1402"/>
        <v>0</v>
      </c>
      <c r="RY79" s="98"/>
      <c r="RZ79" s="118"/>
      <c r="SA79" s="119">
        <f t="shared" si="1403"/>
        <v>0</v>
      </c>
      <c r="SB79" s="231">
        <f t="shared" si="1404"/>
        <v>0</v>
      </c>
      <c r="SC79" s="119">
        <f>SB79/SB74</f>
        <v>0</v>
      </c>
      <c r="SD79" s="98">
        <f>SD74*SC79</f>
        <v>0</v>
      </c>
      <c r="SE79" s="116">
        <f t="shared" si="1405"/>
        <v>0</v>
      </c>
      <c r="SF79" s="90">
        <f>SF74</f>
        <v>36.53</v>
      </c>
      <c r="SG79" s="117">
        <f t="shared" si="1406"/>
        <v>0</v>
      </c>
      <c r="SH79" s="98">
        <f t="shared" si="1407"/>
        <v>0</v>
      </c>
      <c r="SI79" s="98"/>
      <c r="SJ79" s="118"/>
      <c r="SK79" s="119">
        <f t="shared" si="1408"/>
        <v>0</v>
      </c>
      <c r="SL79" s="231">
        <f t="shared" si="1409"/>
        <v>69</v>
      </c>
      <c r="SM79" s="119">
        <f>SL79/SL74</f>
        <v>0.82142999999999999</v>
      </c>
      <c r="SN79" s="98">
        <f>SN74*SM79</f>
        <v>1037.47</v>
      </c>
      <c r="SO79" s="116">
        <f t="shared" si="1410"/>
        <v>15.0357971</v>
      </c>
      <c r="SP79" s="90">
        <f>SP74</f>
        <v>36.53</v>
      </c>
      <c r="SQ79" s="117">
        <f t="shared" si="1411"/>
        <v>549.25766999999996</v>
      </c>
      <c r="SR79" s="98">
        <f t="shared" si="1412"/>
        <v>37898.78</v>
      </c>
      <c r="SS79" s="98"/>
      <c r="ST79" s="118"/>
      <c r="SU79" s="119">
        <f t="shared" si="1413"/>
        <v>1.31884</v>
      </c>
      <c r="SV79" s="231">
        <f t="shared" si="1414"/>
        <v>0</v>
      </c>
      <c r="SW79" s="119">
        <f>SV79/SV74</f>
        <v>0</v>
      </c>
      <c r="SX79" s="98">
        <f>SX74*SW79</f>
        <v>0</v>
      </c>
      <c r="SY79" s="116">
        <f t="shared" si="1415"/>
        <v>0</v>
      </c>
      <c r="SZ79" s="90">
        <f>SZ74</f>
        <v>36.53</v>
      </c>
      <c r="TA79" s="117">
        <f t="shared" si="1416"/>
        <v>0</v>
      </c>
      <c r="TB79" s="98">
        <f t="shared" si="1417"/>
        <v>0</v>
      </c>
      <c r="TC79" s="98"/>
      <c r="TD79" s="118"/>
      <c r="TE79" s="119">
        <f t="shared" si="1418"/>
        <v>0</v>
      </c>
      <c r="TF79" s="231">
        <f t="shared" si="1419"/>
        <v>0</v>
      </c>
      <c r="TG79" s="119">
        <f>TF79/TF74</f>
        <v>0</v>
      </c>
      <c r="TH79" s="98">
        <f>TH74*TG79</f>
        <v>0</v>
      </c>
      <c r="TI79" s="116">
        <f t="shared" si="1420"/>
        <v>0</v>
      </c>
      <c r="TJ79" s="90">
        <f>TJ74</f>
        <v>36.53</v>
      </c>
      <c r="TK79" s="117">
        <f t="shared" si="1421"/>
        <v>0</v>
      </c>
      <c r="TL79" s="98">
        <f t="shared" si="1422"/>
        <v>0</v>
      </c>
      <c r="TM79" s="98"/>
      <c r="TN79" s="118"/>
      <c r="TO79" s="119">
        <f t="shared" si="1423"/>
        <v>0</v>
      </c>
      <c r="TP79" s="231">
        <f t="shared" si="1424"/>
        <v>0</v>
      </c>
      <c r="TQ79" s="119">
        <f>TP79/TP74</f>
        <v>0</v>
      </c>
      <c r="TR79" s="98">
        <f>TR74*TQ79</f>
        <v>0</v>
      </c>
      <c r="TS79" s="116">
        <f t="shared" si="1425"/>
        <v>0</v>
      </c>
      <c r="TT79" s="90">
        <f>TT74</f>
        <v>36.53</v>
      </c>
      <c r="TU79" s="117">
        <f t="shared" si="1426"/>
        <v>0</v>
      </c>
      <c r="TV79" s="98">
        <f t="shared" si="1427"/>
        <v>0</v>
      </c>
      <c r="TW79" s="98"/>
      <c r="TX79" s="118"/>
      <c r="TY79" s="119">
        <f t="shared" si="1428"/>
        <v>0</v>
      </c>
      <c r="TZ79" s="231">
        <f t="shared" si="1429"/>
        <v>0</v>
      </c>
      <c r="UA79" s="119">
        <f>TZ79/TZ74</f>
        <v>0</v>
      </c>
      <c r="UB79" s="98">
        <f>UB74*UA79</f>
        <v>0</v>
      </c>
      <c r="UC79" s="116">
        <f t="shared" si="1430"/>
        <v>0</v>
      </c>
      <c r="UD79" s="90">
        <f>UD74</f>
        <v>36.53</v>
      </c>
      <c r="UE79" s="117">
        <f t="shared" si="1431"/>
        <v>0</v>
      </c>
      <c r="UF79" s="98">
        <f t="shared" si="1432"/>
        <v>0</v>
      </c>
      <c r="UG79" s="98"/>
      <c r="UH79" s="118"/>
      <c r="UI79" s="119">
        <f t="shared" si="1433"/>
        <v>0</v>
      </c>
      <c r="UJ79" s="231">
        <f t="shared" si="1434"/>
        <v>0</v>
      </c>
      <c r="UK79" s="119">
        <f>UJ79/UJ74</f>
        <v>0</v>
      </c>
      <c r="UL79" s="98">
        <f>UL74*UK79</f>
        <v>0</v>
      </c>
      <c r="UM79" s="116">
        <f t="shared" si="1435"/>
        <v>0</v>
      </c>
      <c r="UN79" s="90">
        <f>UN74</f>
        <v>36.53</v>
      </c>
      <c r="UO79" s="117">
        <f t="shared" si="1436"/>
        <v>0</v>
      </c>
      <c r="UP79" s="98">
        <f t="shared" si="1437"/>
        <v>0</v>
      </c>
      <c r="UQ79" s="98"/>
      <c r="UR79" s="118"/>
      <c r="US79" s="119">
        <f t="shared" si="1438"/>
        <v>0</v>
      </c>
      <c r="UT79" s="231">
        <f t="shared" si="1439"/>
        <v>0</v>
      </c>
      <c r="UU79" s="119">
        <f>UT79/UT74</f>
        <v>0</v>
      </c>
      <c r="UV79" s="98">
        <f>UV74*UU79</f>
        <v>0</v>
      </c>
      <c r="UW79" s="116">
        <f t="shared" si="1440"/>
        <v>0</v>
      </c>
      <c r="UX79" s="90">
        <f>UX74</f>
        <v>36.53</v>
      </c>
      <c r="UY79" s="117">
        <f t="shared" si="1441"/>
        <v>0</v>
      </c>
      <c r="UZ79" s="98">
        <f t="shared" si="1442"/>
        <v>0</v>
      </c>
      <c r="VA79" s="98"/>
      <c r="VB79" s="118"/>
      <c r="VC79" s="119">
        <f t="shared" si="1443"/>
        <v>0</v>
      </c>
      <c r="VD79" s="231">
        <f t="shared" si="1444"/>
        <v>0</v>
      </c>
      <c r="VE79" s="119">
        <f>VD79/VD74</f>
        <v>0</v>
      </c>
      <c r="VF79" s="98">
        <f>VF74*VE79</f>
        <v>0</v>
      </c>
      <c r="VG79" s="116">
        <f t="shared" si="1445"/>
        <v>0</v>
      </c>
      <c r="VH79" s="90">
        <f>VH74</f>
        <v>36.53</v>
      </c>
      <c r="VI79" s="117">
        <f t="shared" si="1446"/>
        <v>0</v>
      </c>
      <c r="VJ79" s="98">
        <f t="shared" si="1447"/>
        <v>0</v>
      </c>
      <c r="VK79" s="98"/>
      <c r="VL79" s="118"/>
      <c r="VM79" s="119">
        <f t="shared" si="1448"/>
        <v>0</v>
      </c>
      <c r="VN79" s="231">
        <f t="shared" si="1449"/>
        <v>0</v>
      </c>
      <c r="VO79" s="119">
        <f>VN79/VN74</f>
        <v>0</v>
      </c>
      <c r="VP79" s="98">
        <f>VP74*VO79</f>
        <v>0</v>
      </c>
      <c r="VQ79" s="116">
        <f t="shared" si="1450"/>
        <v>0</v>
      </c>
      <c r="VR79" s="90">
        <f>VR74</f>
        <v>36.53</v>
      </c>
      <c r="VS79" s="117">
        <f t="shared" si="1451"/>
        <v>0</v>
      </c>
      <c r="VT79" s="98">
        <f t="shared" si="1452"/>
        <v>0</v>
      </c>
      <c r="VU79" s="98"/>
      <c r="VV79" s="118"/>
      <c r="VW79" s="119">
        <f t="shared" si="1453"/>
        <v>0</v>
      </c>
      <c r="VX79" s="231">
        <f t="shared" si="1454"/>
        <v>0</v>
      </c>
      <c r="VY79" s="119">
        <f>VX79/VX74</f>
        <v>0</v>
      </c>
      <c r="VZ79" s="98">
        <f>VZ74*VY79</f>
        <v>0</v>
      </c>
      <c r="WA79" s="116">
        <f t="shared" si="1455"/>
        <v>0</v>
      </c>
      <c r="WB79" s="90">
        <f>WB74</f>
        <v>36.53</v>
      </c>
      <c r="WC79" s="117">
        <f t="shared" si="1456"/>
        <v>0</v>
      </c>
      <c r="WD79" s="98">
        <f t="shared" si="1457"/>
        <v>0</v>
      </c>
      <c r="WE79" s="98"/>
      <c r="WF79" s="118"/>
      <c r="WG79" s="119">
        <f t="shared" si="1458"/>
        <v>0</v>
      </c>
      <c r="WH79" s="213">
        <f t="shared" si="1459"/>
        <v>292</v>
      </c>
      <c r="WI79" s="119">
        <f>WH79/WH74</f>
        <v>2.4E-2</v>
      </c>
      <c r="WJ79" s="98">
        <f>WJ74*WI79</f>
        <v>3330.84</v>
      </c>
      <c r="WK79" s="116">
        <f t="shared" si="1460"/>
        <v>11.4069863</v>
      </c>
      <c r="WL79" s="90">
        <f>WL74</f>
        <v>36.51</v>
      </c>
      <c r="WM79" s="117">
        <f t="shared" si="1461"/>
        <v>416.46906999999999</v>
      </c>
      <c r="WN79" s="98">
        <f t="shared" si="1462"/>
        <v>121608.97</v>
      </c>
      <c r="WO79" s="98"/>
      <c r="WP79" s="118"/>
    </row>
    <row r="80" spans="1:614" ht="26.25" customHeight="1" x14ac:dyDescent="0.25">
      <c r="A80" s="5"/>
      <c r="B80" s="205" t="s">
        <v>424</v>
      </c>
      <c r="C80" s="12" t="s">
        <v>753</v>
      </c>
      <c r="D80" s="12" t="s">
        <v>440</v>
      </c>
      <c r="E80" s="4" t="s">
        <v>33</v>
      </c>
      <c r="F80" s="231">
        <f t="shared" si="1159"/>
        <v>0</v>
      </c>
      <c r="G80" s="119">
        <f>F80/F74</f>
        <v>0</v>
      </c>
      <c r="H80" s="98">
        <f>H74*G80</f>
        <v>0</v>
      </c>
      <c r="I80" s="116">
        <f t="shared" si="1160"/>
        <v>0</v>
      </c>
      <c r="J80" s="90">
        <f>J74</f>
        <v>36.53</v>
      </c>
      <c r="K80" s="117">
        <f t="shared" si="1161"/>
        <v>0</v>
      </c>
      <c r="L80" s="98">
        <f t="shared" si="1162"/>
        <v>0</v>
      </c>
      <c r="M80" s="98"/>
      <c r="N80" s="118"/>
      <c r="O80" s="119">
        <f t="shared" si="1163"/>
        <v>0</v>
      </c>
      <c r="P80" s="231">
        <f t="shared" si="1164"/>
        <v>29</v>
      </c>
      <c r="Q80" s="119">
        <f>P80/P74</f>
        <v>6.8400000000000002E-2</v>
      </c>
      <c r="R80" s="98">
        <f>R74*Q80</f>
        <v>437.08</v>
      </c>
      <c r="S80" s="116">
        <f t="shared" si="1165"/>
        <v>15.071724140000001</v>
      </c>
      <c r="T80" s="90">
        <f>T74</f>
        <v>36.53</v>
      </c>
      <c r="U80" s="117">
        <f t="shared" si="1166"/>
        <v>550.57007999999996</v>
      </c>
      <c r="V80" s="98">
        <f t="shared" si="1167"/>
        <v>15966.53</v>
      </c>
      <c r="W80" s="98"/>
      <c r="X80" s="118"/>
      <c r="Y80" s="119">
        <f t="shared" si="1168"/>
        <v>1.32094</v>
      </c>
      <c r="Z80" s="231">
        <f t="shared" si="1169"/>
        <v>0</v>
      </c>
      <c r="AA80" s="119">
        <f>Z80/Z74</f>
        <v>0</v>
      </c>
      <c r="AB80" s="98">
        <f>AB74*AA80</f>
        <v>0</v>
      </c>
      <c r="AC80" s="116">
        <f t="shared" si="1170"/>
        <v>0</v>
      </c>
      <c r="AD80" s="90">
        <f>AD74</f>
        <v>36.53</v>
      </c>
      <c r="AE80" s="117">
        <f t="shared" si="1171"/>
        <v>0</v>
      </c>
      <c r="AF80" s="98">
        <f t="shared" si="1172"/>
        <v>0</v>
      </c>
      <c r="AG80" s="98"/>
      <c r="AH80" s="118"/>
      <c r="AI80" s="119">
        <f t="shared" si="1173"/>
        <v>0</v>
      </c>
      <c r="AJ80" s="231">
        <f t="shared" si="1174"/>
        <v>0</v>
      </c>
      <c r="AK80" s="119">
        <f>AJ80/AJ74</f>
        <v>0</v>
      </c>
      <c r="AL80" s="98">
        <f>AL74*AK80</f>
        <v>0</v>
      </c>
      <c r="AM80" s="116">
        <f t="shared" si="1175"/>
        <v>0</v>
      </c>
      <c r="AN80" s="90">
        <f>AN74</f>
        <v>36.53</v>
      </c>
      <c r="AO80" s="117">
        <f t="shared" si="1176"/>
        <v>0</v>
      </c>
      <c r="AP80" s="98">
        <f t="shared" si="1177"/>
        <v>0</v>
      </c>
      <c r="AQ80" s="98"/>
      <c r="AR80" s="118"/>
      <c r="AS80" s="119">
        <f t="shared" si="1178"/>
        <v>0</v>
      </c>
      <c r="AT80" s="231">
        <f t="shared" si="1179"/>
        <v>0</v>
      </c>
      <c r="AU80" s="119">
        <f>AT80/AT74</f>
        <v>0</v>
      </c>
      <c r="AV80" s="98">
        <f>AV74*AU80</f>
        <v>0</v>
      </c>
      <c r="AW80" s="116">
        <f t="shared" si="1180"/>
        <v>0</v>
      </c>
      <c r="AX80" s="90">
        <f>AX74</f>
        <v>36.53</v>
      </c>
      <c r="AY80" s="117">
        <f t="shared" si="1181"/>
        <v>0</v>
      </c>
      <c r="AZ80" s="98">
        <f t="shared" si="1182"/>
        <v>0</v>
      </c>
      <c r="BA80" s="98"/>
      <c r="BB80" s="118"/>
      <c r="BC80" s="119">
        <f t="shared" si="1183"/>
        <v>0</v>
      </c>
      <c r="BD80" s="231">
        <f t="shared" si="1184"/>
        <v>0</v>
      </c>
      <c r="BE80" s="119" t="e">
        <f>BD80/BD74</f>
        <v>#DIV/0!</v>
      </c>
      <c r="BF80" s="98" t="e">
        <f>BF74*BE80</f>
        <v>#DIV/0!</v>
      </c>
      <c r="BG80" s="116">
        <f t="shared" si="1185"/>
        <v>0</v>
      </c>
      <c r="BH80" s="90">
        <f>BH74</f>
        <v>0</v>
      </c>
      <c r="BI80" s="117">
        <f t="shared" si="1186"/>
        <v>0</v>
      </c>
      <c r="BJ80" s="98">
        <f t="shared" si="1187"/>
        <v>0</v>
      </c>
      <c r="BK80" s="98"/>
      <c r="BL80" s="118"/>
      <c r="BM80" s="119">
        <f t="shared" si="1188"/>
        <v>0</v>
      </c>
      <c r="BN80" s="231">
        <f t="shared" si="1189"/>
        <v>0</v>
      </c>
      <c r="BO80" s="119">
        <f>BN80/BN74</f>
        <v>0</v>
      </c>
      <c r="BP80" s="98">
        <f>BP74*BO80</f>
        <v>0</v>
      </c>
      <c r="BQ80" s="116">
        <f t="shared" si="1190"/>
        <v>0</v>
      </c>
      <c r="BR80" s="90">
        <f>BR74</f>
        <v>36.53</v>
      </c>
      <c r="BS80" s="117">
        <f t="shared" si="1191"/>
        <v>0</v>
      </c>
      <c r="BT80" s="98">
        <f t="shared" si="1192"/>
        <v>0</v>
      </c>
      <c r="BU80" s="98"/>
      <c r="BV80" s="118"/>
      <c r="BW80" s="119">
        <f t="shared" si="1193"/>
        <v>0</v>
      </c>
      <c r="BX80" s="231">
        <f t="shared" si="1194"/>
        <v>0</v>
      </c>
      <c r="BY80" s="119" t="e">
        <f>BX80/BX74</f>
        <v>#DIV/0!</v>
      </c>
      <c r="BZ80" s="98" t="e">
        <f>BZ74*BY80</f>
        <v>#DIV/0!</v>
      </c>
      <c r="CA80" s="116">
        <f t="shared" si="1195"/>
        <v>0</v>
      </c>
      <c r="CB80" s="90">
        <f>CB74</f>
        <v>0</v>
      </c>
      <c r="CC80" s="117">
        <f t="shared" si="1196"/>
        <v>0</v>
      </c>
      <c r="CD80" s="98">
        <f t="shared" si="1197"/>
        <v>0</v>
      </c>
      <c r="CE80" s="98"/>
      <c r="CF80" s="118"/>
      <c r="CG80" s="119">
        <f t="shared" si="1198"/>
        <v>0</v>
      </c>
      <c r="CH80" s="231">
        <f t="shared" si="1199"/>
        <v>0</v>
      </c>
      <c r="CI80" s="119">
        <f>CH80/CH74</f>
        <v>0</v>
      </c>
      <c r="CJ80" s="98">
        <f>CJ74*CI80</f>
        <v>0</v>
      </c>
      <c r="CK80" s="116">
        <f t="shared" si="1200"/>
        <v>0</v>
      </c>
      <c r="CL80" s="90">
        <f>CL74</f>
        <v>36.53</v>
      </c>
      <c r="CM80" s="117">
        <f t="shared" si="1201"/>
        <v>0</v>
      </c>
      <c r="CN80" s="98">
        <f t="shared" si="1202"/>
        <v>0</v>
      </c>
      <c r="CO80" s="98"/>
      <c r="CP80" s="118"/>
      <c r="CQ80" s="119">
        <f t="shared" si="1203"/>
        <v>0</v>
      </c>
      <c r="CR80" s="231">
        <f t="shared" si="1204"/>
        <v>0</v>
      </c>
      <c r="CS80" s="119" t="e">
        <f>CR80/CR74</f>
        <v>#DIV/0!</v>
      </c>
      <c r="CT80" s="98" t="e">
        <f>CT74*CS80</f>
        <v>#DIV/0!</v>
      </c>
      <c r="CU80" s="116">
        <f t="shared" si="1205"/>
        <v>0</v>
      </c>
      <c r="CV80" s="90">
        <f>CV74</f>
        <v>0</v>
      </c>
      <c r="CW80" s="117">
        <f t="shared" si="1206"/>
        <v>0</v>
      </c>
      <c r="CX80" s="98">
        <f t="shared" si="1207"/>
        <v>0</v>
      </c>
      <c r="CY80" s="98"/>
      <c r="CZ80" s="118"/>
      <c r="DA80" s="119">
        <f t="shared" si="1208"/>
        <v>0</v>
      </c>
      <c r="DB80" s="231">
        <f t="shared" si="1209"/>
        <v>0</v>
      </c>
      <c r="DC80" s="119">
        <f>DB80/DB74</f>
        <v>0</v>
      </c>
      <c r="DD80" s="98">
        <f>DD74*DC80</f>
        <v>0</v>
      </c>
      <c r="DE80" s="116">
        <f t="shared" si="1210"/>
        <v>0</v>
      </c>
      <c r="DF80" s="90">
        <f>DF74</f>
        <v>36.53</v>
      </c>
      <c r="DG80" s="117">
        <f t="shared" si="1211"/>
        <v>0</v>
      </c>
      <c r="DH80" s="98">
        <f t="shared" si="1212"/>
        <v>0</v>
      </c>
      <c r="DI80" s="98"/>
      <c r="DJ80" s="118"/>
      <c r="DK80" s="119">
        <f t="shared" si="1213"/>
        <v>0</v>
      </c>
      <c r="DL80" s="231">
        <f t="shared" si="1214"/>
        <v>0</v>
      </c>
      <c r="DM80" s="119">
        <f>DL80/DL74</f>
        <v>0</v>
      </c>
      <c r="DN80" s="98">
        <f>DN74*DM80</f>
        <v>0</v>
      </c>
      <c r="DO80" s="116">
        <f t="shared" si="1215"/>
        <v>0</v>
      </c>
      <c r="DP80" s="90">
        <f>DP74</f>
        <v>36.53</v>
      </c>
      <c r="DQ80" s="117">
        <f t="shared" si="1216"/>
        <v>0</v>
      </c>
      <c r="DR80" s="98">
        <f t="shared" si="1217"/>
        <v>0</v>
      </c>
      <c r="DS80" s="98"/>
      <c r="DT80" s="118"/>
      <c r="DU80" s="119">
        <f t="shared" si="1218"/>
        <v>0</v>
      </c>
      <c r="DV80" s="231">
        <f t="shared" si="1219"/>
        <v>0</v>
      </c>
      <c r="DW80" s="119">
        <f>DV80/DV74</f>
        <v>0</v>
      </c>
      <c r="DX80" s="98">
        <f>DX74*DW80</f>
        <v>0</v>
      </c>
      <c r="DY80" s="116">
        <f t="shared" si="1220"/>
        <v>0</v>
      </c>
      <c r="DZ80" s="90">
        <f>DZ74</f>
        <v>36.53</v>
      </c>
      <c r="EA80" s="117">
        <f t="shared" si="1221"/>
        <v>0</v>
      </c>
      <c r="EB80" s="98">
        <f t="shared" si="1222"/>
        <v>0</v>
      </c>
      <c r="EC80" s="98"/>
      <c r="ED80" s="118"/>
      <c r="EE80" s="119">
        <f t="shared" si="1223"/>
        <v>0</v>
      </c>
      <c r="EF80" s="231">
        <f t="shared" si="1224"/>
        <v>0</v>
      </c>
      <c r="EG80" s="119">
        <f>EF80/EF74</f>
        <v>0</v>
      </c>
      <c r="EH80" s="98">
        <f>EH74*EG80</f>
        <v>0</v>
      </c>
      <c r="EI80" s="116">
        <f t="shared" si="1225"/>
        <v>0</v>
      </c>
      <c r="EJ80" s="90">
        <f>EJ74</f>
        <v>36.53</v>
      </c>
      <c r="EK80" s="117">
        <f t="shared" si="1226"/>
        <v>0</v>
      </c>
      <c r="EL80" s="98">
        <f t="shared" si="1227"/>
        <v>0</v>
      </c>
      <c r="EM80" s="98"/>
      <c r="EN80" s="118"/>
      <c r="EO80" s="119">
        <f t="shared" si="1228"/>
        <v>0</v>
      </c>
      <c r="EP80" s="231">
        <f t="shared" si="1229"/>
        <v>0</v>
      </c>
      <c r="EQ80" s="119">
        <f>EP80/EP74</f>
        <v>0</v>
      </c>
      <c r="ER80" s="98">
        <f>ER74*EQ80</f>
        <v>0</v>
      </c>
      <c r="ES80" s="116">
        <f t="shared" si="1230"/>
        <v>0</v>
      </c>
      <c r="ET80" s="90">
        <f>ET74</f>
        <v>36.53</v>
      </c>
      <c r="EU80" s="117">
        <f t="shared" si="1231"/>
        <v>0</v>
      </c>
      <c r="EV80" s="98">
        <f t="shared" si="1232"/>
        <v>0</v>
      </c>
      <c r="EW80" s="98"/>
      <c r="EX80" s="118"/>
      <c r="EY80" s="119">
        <f t="shared" si="1233"/>
        <v>0</v>
      </c>
      <c r="EZ80" s="231">
        <f t="shared" si="1234"/>
        <v>0</v>
      </c>
      <c r="FA80" s="119">
        <f>EZ80/EZ74</f>
        <v>0</v>
      </c>
      <c r="FB80" s="98">
        <f>FB74*FA80</f>
        <v>0</v>
      </c>
      <c r="FC80" s="116">
        <f t="shared" si="1235"/>
        <v>0</v>
      </c>
      <c r="FD80" s="90">
        <f>FD74</f>
        <v>36.53</v>
      </c>
      <c r="FE80" s="117">
        <f t="shared" si="1236"/>
        <v>0</v>
      </c>
      <c r="FF80" s="98">
        <f t="shared" si="1237"/>
        <v>0</v>
      </c>
      <c r="FG80" s="98"/>
      <c r="FH80" s="118"/>
      <c r="FI80" s="119">
        <f t="shared" si="1238"/>
        <v>0</v>
      </c>
      <c r="FJ80" s="231">
        <f t="shared" si="1239"/>
        <v>0</v>
      </c>
      <c r="FK80" s="119">
        <f>FJ80/FJ74</f>
        <v>0</v>
      </c>
      <c r="FL80" s="98">
        <f>FL74*FK80</f>
        <v>0</v>
      </c>
      <c r="FM80" s="116">
        <f t="shared" si="1240"/>
        <v>0</v>
      </c>
      <c r="FN80" s="90">
        <f>FN74</f>
        <v>36.53</v>
      </c>
      <c r="FO80" s="117">
        <f t="shared" si="1241"/>
        <v>0</v>
      </c>
      <c r="FP80" s="98">
        <f t="shared" si="1242"/>
        <v>0</v>
      </c>
      <c r="FQ80" s="98"/>
      <c r="FR80" s="118"/>
      <c r="FS80" s="119">
        <f t="shared" si="1243"/>
        <v>0</v>
      </c>
      <c r="FT80" s="231">
        <f t="shared" si="1244"/>
        <v>0</v>
      </c>
      <c r="FU80" s="119">
        <f>FT80/FT74</f>
        <v>0</v>
      </c>
      <c r="FV80" s="98">
        <f>FV74*FU80</f>
        <v>0</v>
      </c>
      <c r="FW80" s="116">
        <f t="shared" si="1245"/>
        <v>0</v>
      </c>
      <c r="FX80" s="90">
        <f>FX74</f>
        <v>36.53</v>
      </c>
      <c r="FY80" s="117">
        <f t="shared" si="1246"/>
        <v>0</v>
      </c>
      <c r="FZ80" s="98">
        <f t="shared" si="1247"/>
        <v>0</v>
      </c>
      <c r="GA80" s="98"/>
      <c r="GB80" s="118"/>
      <c r="GC80" s="119">
        <f t="shared" si="1248"/>
        <v>0</v>
      </c>
      <c r="GD80" s="231">
        <f t="shared" si="1249"/>
        <v>0</v>
      </c>
      <c r="GE80" s="119">
        <f>GD80/GD74</f>
        <v>0</v>
      </c>
      <c r="GF80" s="98">
        <f>GF74*GE80</f>
        <v>0</v>
      </c>
      <c r="GG80" s="116">
        <f t="shared" si="1250"/>
        <v>0</v>
      </c>
      <c r="GH80" s="90">
        <f>GH74</f>
        <v>36.53</v>
      </c>
      <c r="GI80" s="117">
        <f t="shared" si="1251"/>
        <v>0</v>
      </c>
      <c r="GJ80" s="98">
        <f t="shared" si="1252"/>
        <v>0</v>
      </c>
      <c r="GK80" s="98"/>
      <c r="GL80" s="118"/>
      <c r="GM80" s="119">
        <f t="shared" si="1253"/>
        <v>0</v>
      </c>
      <c r="GN80" s="231">
        <f t="shared" si="1254"/>
        <v>0</v>
      </c>
      <c r="GO80" s="119">
        <f>GN80/GN74</f>
        <v>0</v>
      </c>
      <c r="GP80" s="98">
        <f>GP74*GO80</f>
        <v>0</v>
      </c>
      <c r="GQ80" s="116">
        <f t="shared" si="1255"/>
        <v>0</v>
      </c>
      <c r="GR80" s="90">
        <f>GR74</f>
        <v>36.53</v>
      </c>
      <c r="GS80" s="117">
        <f t="shared" si="1256"/>
        <v>0</v>
      </c>
      <c r="GT80" s="98">
        <f t="shared" si="1257"/>
        <v>0</v>
      </c>
      <c r="GU80" s="98"/>
      <c r="GV80" s="118"/>
      <c r="GW80" s="119">
        <f t="shared" si="1258"/>
        <v>0</v>
      </c>
      <c r="GX80" s="231">
        <f t="shared" si="1259"/>
        <v>0</v>
      </c>
      <c r="GY80" s="119">
        <f>GX80/GX74</f>
        <v>0</v>
      </c>
      <c r="GZ80" s="98">
        <f>GZ74*GY80</f>
        <v>0</v>
      </c>
      <c r="HA80" s="116">
        <f t="shared" si="1260"/>
        <v>0</v>
      </c>
      <c r="HB80" s="90">
        <f>HB74</f>
        <v>36.53</v>
      </c>
      <c r="HC80" s="117">
        <f t="shared" si="1261"/>
        <v>0</v>
      </c>
      <c r="HD80" s="98">
        <f t="shared" si="1262"/>
        <v>0</v>
      </c>
      <c r="HE80" s="98"/>
      <c r="HF80" s="118"/>
      <c r="HG80" s="119">
        <f t="shared" si="1263"/>
        <v>0</v>
      </c>
      <c r="HH80" s="231">
        <f t="shared" si="1264"/>
        <v>0</v>
      </c>
      <c r="HI80" s="119">
        <f>HH80/HH74</f>
        <v>0</v>
      </c>
      <c r="HJ80" s="98">
        <f>HJ74*HI80</f>
        <v>0</v>
      </c>
      <c r="HK80" s="116">
        <f t="shared" si="1265"/>
        <v>0</v>
      </c>
      <c r="HL80" s="90">
        <f>HL74</f>
        <v>36.53</v>
      </c>
      <c r="HM80" s="117">
        <f t="shared" si="1266"/>
        <v>0</v>
      </c>
      <c r="HN80" s="98">
        <f t="shared" si="1267"/>
        <v>0</v>
      </c>
      <c r="HO80" s="98"/>
      <c r="HP80" s="118"/>
      <c r="HQ80" s="119">
        <f t="shared" si="1268"/>
        <v>0</v>
      </c>
      <c r="HR80" s="231">
        <f t="shared" si="1269"/>
        <v>0</v>
      </c>
      <c r="HS80" s="119">
        <f>HR80/HR74</f>
        <v>0</v>
      </c>
      <c r="HT80" s="98">
        <f>HT74*HS80</f>
        <v>0</v>
      </c>
      <c r="HU80" s="116">
        <f t="shared" si="1270"/>
        <v>0</v>
      </c>
      <c r="HV80" s="90">
        <f>HV74</f>
        <v>36.53</v>
      </c>
      <c r="HW80" s="117">
        <f t="shared" si="1271"/>
        <v>0</v>
      </c>
      <c r="HX80" s="98">
        <f t="shared" si="1272"/>
        <v>0</v>
      </c>
      <c r="HY80" s="98"/>
      <c r="HZ80" s="118"/>
      <c r="IA80" s="119">
        <f t="shared" si="1273"/>
        <v>0</v>
      </c>
      <c r="IB80" s="231">
        <f t="shared" si="1274"/>
        <v>0</v>
      </c>
      <c r="IC80" s="119">
        <f>IB80/IB74</f>
        <v>0</v>
      </c>
      <c r="ID80" s="98">
        <f>ID74*IC80</f>
        <v>0</v>
      </c>
      <c r="IE80" s="116">
        <f t="shared" si="1275"/>
        <v>0</v>
      </c>
      <c r="IF80" s="90">
        <f>IF74</f>
        <v>36.53</v>
      </c>
      <c r="IG80" s="117">
        <f t="shared" si="1276"/>
        <v>0</v>
      </c>
      <c r="IH80" s="98">
        <f t="shared" si="1277"/>
        <v>0</v>
      </c>
      <c r="II80" s="98"/>
      <c r="IJ80" s="118"/>
      <c r="IK80" s="119">
        <f t="shared" si="1278"/>
        <v>0</v>
      </c>
      <c r="IL80" s="231">
        <f t="shared" si="1279"/>
        <v>0</v>
      </c>
      <c r="IM80" s="119">
        <f>IL80/IL74</f>
        <v>0</v>
      </c>
      <c r="IN80" s="98">
        <f>IN74*IM80</f>
        <v>0</v>
      </c>
      <c r="IO80" s="116">
        <f t="shared" si="1280"/>
        <v>0</v>
      </c>
      <c r="IP80" s="90">
        <f>IP74</f>
        <v>36.53</v>
      </c>
      <c r="IQ80" s="117">
        <f t="shared" si="1281"/>
        <v>0</v>
      </c>
      <c r="IR80" s="98">
        <f t="shared" si="1282"/>
        <v>0</v>
      </c>
      <c r="IS80" s="98"/>
      <c r="IT80" s="118"/>
      <c r="IU80" s="119">
        <f t="shared" si="1283"/>
        <v>0</v>
      </c>
      <c r="IV80" s="231">
        <f t="shared" si="1284"/>
        <v>0</v>
      </c>
      <c r="IW80" s="119">
        <f>IV80/IV74</f>
        <v>0</v>
      </c>
      <c r="IX80" s="98">
        <f>IX74*IW80</f>
        <v>0</v>
      </c>
      <c r="IY80" s="116">
        <f t="shared" si="1285"/>
        <v>0</v>
      </c>
      <c r="IZ80" s="90">
        <f>IZ74</f>
        <v>36.53</v>
      </c>
      <c r="JA80" s="117">
        <f t="shared" si="1286"/>
        <v>0</v>
      </c>
      <c r="JB80" s="98">
        <f t="shared" si="1287"/>
        <v>0</v>
      </c>
      <c r="JC80" s="98"/>
      <c r="JD80" s="118"/>
      <c r="JE80" s="119">
        <f t="shared" si="1288"/>
        <v>0</v>
      </c>
      <c r="JF80" s="231">
        <f t="shared" si="1289"/>
        <v>0</v>
      </c>
      <c r="JG80" s="119">
        <f>JF80/JF74</f>
        <v>0</v>
      </c>
      <c r="JH80" s="98">
        <f>JH74*JG80</f>
        <v>0</v>
      </c>
      <c r="JI80" s="116">
        <f t="shared" si="1290"/>
        <v>0</v>
      </c>
      <c r="JJ80" s="90">
        <f>JJ74</f>
        <v>35.619999999999997</v>
      </c>
      <c r="JK80" s="117">
        <f t="shared" si="1291"/>
        <v>0</v>
      </c>
      <c r="JL80" s="98">
        <f t="shared" si="1292"/>
        <v>0</v>
      </c>
      <c r="JM80" s="98"/>
      <c r="JN80" s="118"/>
      <c r="JO80" s="119">
        <f t="shared" si="1293"/>
        <v>0</v>
      </c>
      <c r="JP80" s="231">
        <f t="shared" si="1294"/>
        <v>0</v>
      </c>
      <c r="JQ80" s="119">
        <f>JP80/JP74</f>
        <v>0</v>
      </c>
      <c r="JR80" s="98">
        <f>JR74*JQ80</f>
        <v>0</v>
      </c>
      <c r="JS80" s="116">
        <f t="shared" si="1295"/>
        <v>0</v>
      </c>
      <c r="JT80" s="90">
        <f>JT74</f>
        <v>36.53</v>
      </c>
      <c r="JU80" s="117">
        <f t="shared" si="1296"/>
        <v>0</v>
      </c>
      <c r="JV80" s="98">
        <f t="shared" si="1297"/>
        <v>0</v>
      </c>
      <c r="JW80" s="98"/>
      <c r="JX80" s="118"/>
      <c r="JY80" s="119">
        <f t="shared" si="1298"/>
        <v>0</v>
      </c>
      <c r="JZ80" s="231">
        <f t="shared" si="1299"/>
        <v>0</v>
      </c>
      <c r="KA80" s="119" t="e">
        <f>JZ80/JZ74</f>
        <v>#DIV/0!</v>
      </c>
      <c r="KB80" s="98" t="e">
        <f>KB74*KA80</f>
        <v>#DIV/0!</v>
      </c>
      <c r="KC80" s="116">
        <f t="shared" si="1300"/>
        <v>0</v>
      </c>
      <c r="KD80" s="90">
        <f>KD74</f>
        <v>0</v>
      </c>
      <c r="KE80" s="117">
        <f t="shared" si="1301"/>
        <v>0</v>
      </c>
      <c r="KF80" s="98">
        <f t="shared" si="1302"/>
        <v>0</v>
      </c>
      <c r="KG80" s="98"/>
      <c r="KH80" s="118"/>
      <c r="KI80" s="119">
        <f t="shared" si="1303"/>
        <v>0</v>
      </c>
      <c r="KJ80" s="231">
        <f t="shared" si="1304"/>
        <v>0</v>
      </c>
      <c r="KK80" s="119">
        <f>KJ80/KJ74</f>
        <v>0</v>
      </c>
      <c r="KL80" s="98">
        <f>KL74*KK80</f>
        <v>0</v>
      </c>
      <c r="KM80" s="116">
        <f t="shared" si="1305"/>
        <v>0</v>
      </c>
      <c r="KN80" s="90">
        <f>KN74</f>
        <v>36.53</v>
      </c>
      <c r="KO80" s="117">
        <f t="shared" si="1306"/>
        <v>0</v>
      </c>
      <c r="KP80" s="98">
        <f t="shared" si="1307"/>
        <v>0</v>
      </c>
      <c r="KQ80" s="98"/>
      <c r="KR80" s="118"/>
      <c r="KS80" s="119">
        <f t="shared" si="1308"/>
        <v>0</v>
      </c>
      <c r="KT80" s="231">
        <f t="shared" si="1309"/>
        <v>0</v>
      </c>
      <c r="KU80" s="119">
        <f>KT80/KT74</f>
        <v>0</v>
      </c>
      <c r="KV80" s="98">
        <f>KV74*KU80</f>
        <v>0</v>
      </c>
      <c r="KW80" s="116">
        <f t="shared" si="1310"/>
        <v>0</v>
      </c>
      <c r="KX80" s="90">
        <f>KX74</f>
        <v>36.53</v>
      </c>
      <c r="KY80" s="117">
        <f t="shared" si="1311"/>
        <v>0</v>
      </c>
      <c r="KZ80" s="98">
        <f t="shared" si="1312"/>
        <v>0</v>
      </c>
      <c r="LA80" s="98"/>
      <c r="LB80" s="118"/>
      <c r="LC80" s="119">
        <f t="shared" si="1313"/>
        <v>0</v>
      </c>
      <c r="LD80" s="231">
        <f t="shared" si="1314"/>
        <v>0</v>
      </c>
      <c r="LE80" s="119">
        <f>LD80/LD74</f>
        <v>0</v>
      </c>
      <c r="LF80" s="98">
        <f>LF74*LE80</f>
        <v>0</v>
      </c>
      <c r="LG80" s="116">
        <f t="shared" si="1315"/>
        <v>0</v>
      </c>
      <c r="LH80" s="90">
        <f>LH74</f>
        <v>36.53</v>
      </c>
      <c r="LI80" s="117">
        <f t="shared" si="1316"/>
        <v>0</v>
      </c>
      <c r="LJ80" s="98">
        <f t="shared" si="1317"/>
        <v>0</v>
      </c>
      <c r="LK80" s="98"/>
      <c r="LL80" s="118"/>
      <c r="LM80" s="119">
        <f t="shared" si="1318"/>
        <v>0</v>
      </c>
      <c r="LN80" s="231">
        <f t="shared" si="1319"/>
        <v>0</v>
      </c>
      <c r="LO80" s="119">
        <f>LN80/LN74</f>
        <v>0</v>
      </c>
      <c r="LP80" s="98">
        <f>LP74*LO80</f>
        <v>0</v>
      </c>
      <c r="LQ80" s="116">
        <f t="shared" si="1320"/>
        <v>0</v>
      </c>
      <c r="LR80" s="90">
        <f>LR74</f>
        <v>36.53</v>
      </c>
      <c r="LS80" s="117">
        <f t="shared" si="1321"/>
        <v>0</v>
      </c>
      <c r="LT80" s="98">
        <f t="shared" si="1322"/>
        <v>0</v>
      </c>
      <c r="LU80" s="98"/>
      <c r="LV80" s="118"/>
      <c r="LW80" s="119">
        <f t="shared" si="1323"/>
        <v>0</v>
      </c>
      <c r="LX80" s="231">
        <f t="shared" si="1324"/>
        <v>0</v>
      </c>
      <c r="LY80" s="119">
        <f>LX80/LX74</f>
        <v>0</v>
      </c>
      <c r="LZ80" s="98">
        <f>LZ74*LY80</f>
        <v>0</v>
      </c>
      <c r="MA80" s="116">
        <f t="shared" si="1325"/>
        <v>0</v>
      </c>
      <c r="MB80" s="90">
        <f>MB74</f>
        <v>36.53</v>
      </c>
      <c r="MC80" s="117">
        <f t="shared" si="1326"/>
        <v>0</v>
      </c>
      <c r="MD80" s="98">
        <f t="shared" si="1327"/>
        <v>0</v>
      </c>
      <c r="ME80" s="98"/>
      <c r="MF80" s="118"/>
      <c r="MG80" s="119">
        <f t="shared" si="1328"/>
        <v>0</v>
      </c>
      <c r="MH80" s="231">
        <f t="shared" si="1329"/>
        <v>0</v>
      </c>
      <c r="MI80" s="119">
        <f>MH80/MH74</f>
        <v>0</v>
      </c>
      <c r="MJ80" s="98">
        <f>MJ74*MI80</f>
        <v>0</v>
      </c>
      <c r="MK80" s="116">
        <f t="shared" si="1330"/>
        <v>0</v>
      </c>
      <c r="ML80" s="90">
        <f>ML74</f>
        <v>36.53</v>
      </c>
      <c r="MM80" s="117">
        <f t="shared" si="1331"/>
        <v>0</v>
      </c>
      <c r="MN80" s="98">
        <f t="shared" si="1332"/>
        <v>0</v>
      </c>
      <c r="MO80" s="98"/>
      <c r="MP80" s="118"/>
      <c r="MQ80" s="119">
        <f t="shared" si="1333"/>
        <v>0</v>
      </c>
      <c r="MR80" s="231">
        <f t="shared" si="1334"/>
        <v>0</v>
      </c>
      <c r="MS80" s="119">
        <f>MR80/MR74</f>
        <v>0</v>
      </c>
      <c r="MT80" s="98">
        <f>MT74*MS80</f>
        <v>0</v>
      </c>
      <c r="MU80" s="116">
        <f t="shared" si="1335"/>
        <v>0</v>
      </c>
      <c r="MV80" s="90">
        <f>MV74</f>
        <v>36.53</v>
      </c>
      <c r="MW80" s="117">
        <f t="shared" si="1336"/>
        <v>0</v>
      </c>
      <c r="MX80" s="98">
        <f t="shared" si="1337"/>
        <v>0</v>
      </c>
      <c r="MY80" s="98"/>
      <c r="MZ80" s="118"/>
      <c r="NA80" s="119">
        <f t="shared" si="1338"/>
        <v>0</v>
      </c>
      <c r="NB80" s="231">
        <f t="shared" si="1339"/>
        <v>0</v>
      </c>
      <c r="NC80" s="119">
        <f>NB80/NB74</f>
        <v>0</v>
      </c>
      <c r="ND80" s="98">
        <f>ND74*NC80</f>
        <v>0</v>
      </c>
      <c r="NE80" s="116">
        <f t="shared" si="1340"/>
        <v>0</v>
      </c>
      <c r="NF80" s="90">
        <f>NF74</f>
        <v>36.53</v>
      </c>
      <c r="NG80" s="117">
        <f t="shared" si="1341"/>
        <v>0</v>
      </c>
      <c r="NH80" s="98">
        <f t="shared" si="1342"/>
        <v>0</v>
      </c>
      <c r="NI80" s="98"/>
      <c r="NJ80" s="118"/>
      <c r="NK80" s="119">
        <f t="shared" si="1343"/>
        <v>0</v>
      </c>
      <c r="NL80" s="231">
        <f t="shared" si="1344"/>
        <v>0</v>
      </c>
      <c r="NM80" s="119">
        <f>NL80/NL74</f>
        <v>0</v>
      </c>
      <c r="NN80" s="98">
        <f>NN74*NM80</f>
        <v>0</v>
      </c>
      <c r="NO80" s="116">
        <f t="shared" si="1345"/>
        <v>0</v>
      </c>
      <c r="NP80" s="90">
        <f>NP74</f>
        <v>36.53</v>
      </c>
      <c r="NQ80" s="117">
        <f t="shared" si="1346"/>
        <v>0</v>
      </c>
      <c r="NR80" s="98">
        <f t="shared" si="1347"/>
        <v>0</v>
      </c>
      <c r="NS80" s="98"/>
      <c r="NT80" s="118"/>
      <c r="NU80" s="119">
        <f t="shared" si="1348"/>
        <v>0</v>
      </c>
      <c r="NV80" s="231">
        <f t="shared" si="1349"/>
        <v>0</v>
      </c>
      <c r="NW80" s="119">
        <f>NV80/NV74</f>
        <v>0</v>
      </c>
      <c r="NX80" s="98">
        <f>NX74*NW80</f>
        <v>0</v>
      </c>
      <c r="NY80" s="116">
        <f t="shared" si="1350"/>
        <v>0</v>
      </c>
      <c r="NZ80" s="90">
        <f>NZ74</f>
        <v>36.53</v>
      </c>
      <c r="OA80" s="117">
        <f t="shared" si="1351"/>
        <v>0</v>
      </c>
      <c r="OB80" s="98">
        <f t="shared" si="1352"/>
        <v>0</v>
      </c>
      <c r="OC80" s="98"/>
      <c r="OD80" s="118"/>
      <c r="OE80" s="119">
        <f t="shared" si="1353"/>
        <v>0</v>
      </c>
      <c r="OF80" s="231">
        <f t="shared" si="1354"/>
        <v>0</v>
      </c>
      <c r="OG80" s="119">
        <f>OF80/OF74</f>
        <v>0</v>
      </c>
      <c r="OH80" s="98">
        <f>OH74*OG80</f>
        <v>0</v>
      </c>
      <c r="OI80" s="116">
        <f t="shared" si="1355"/>
        <v>0</v>
      </c>
      <c r="OJ80" s="90">
        <f>OJ74</f>
        <v>36.53</v>
      </c>
      <c r="OK80" s="117">
        <f t="shared" si="1356"/>
        <v>0</v>
      </c>
      <c r="OL80" s="98">
        <f t="shared" si="1357"/>
        <v>0</v>
      </c>
      <c r="OM80" s="98"/>
      <c r="ON80" s="118"/>
      <c r="OO80" s="119">
        <f t="shared" si="1358"/>
        <v>0</v>
      </c>
      <c r="OP80" s="231">
        <f t="shared" si="1359"/>
        <v>13</v>
      </c>
      <c r="OQ80" s="119">
        <f>OP80/OP74</f>
        <v>9.2200000000000004E-2</v>
      </c>
      <c r="OR80" s="98">
        <f>OR74*OQ80</f>
        <v>113.41</v>
      </c>
      <c r="OS80" s="116">
        <f t="shared" si="1360"/>
        <v>8.72384615</v>
      </c>
      <c r="OT80" s="90">
        <f>OT74</f>
        <v>36.53</v>
      </c>
      <c r="OU80" s="117">
        <f t="shared" si="1361"/>
        <v>318.68209999999999</v>
      </c>
      <c r="OV80" s="98">
        <f t="shared" si="1362"/>
        <v>4142.87</v>
      </c>
      <c r="OW80" s="98"/>
      <c r="OX80" s="118"/>
      <c r="OY80" s="119">
        <f t="shared" si="1363"/>
        <v>0.76458999999999999</v>
      </c>
      <c r="OZ80" s="231">
        <f t="shared" si="1364"/>
        <v>0</v>
      </c>
      <c r="PA80" s="119">
        <f>OZ80/OZ74</f>
        <v>0</v>
      </c>
      <c r="PB80" s="98">
        <f>PB74*PA80</f>
        <v>0</v>
      </c>
      <c r="PC80" s="116">
        <f t="shared" si="1365"/>
        <v>0</v>
      </c>
      <c r="PD80" s="90">
        <f>PD74</f>
        <v>36.53</v>
      </c>
      <c r="PE80" s="117">
        <f t="shared" si="1366"/>
        <v>0</v>
      </c>
      <c r="PF80" s="98">
        <f t="shared" si="1367"/>
        <v>0</v>
      </c>
      <c r="PG80" s="98"/>
      <c r="PH80" s="118"/>
      <c r="PI80" s="119">
        <f t="shared" si="1368"/>
        <v>0</v>
      </c>
      <c r="PJ80" s="231">
        <f t="shared" si="1369"/>
        <v>0</v>
      </c>
      <c r="PK80" s="119">
        <f>PJ80/PJ74</f>
        <v>0</v>
      </c>
      <c r="PL80" s="98">
        <f>PL74*PK80</f>
        <v>0</v>
      </c>
      <c r="PM80" s="116">
        <f t="shared" si="1370"/>
        <v>0</v>
      </c>
      <c r="PN80" s="90">
        <f>PN74</f>
        <v>36.53</v>
      </c>
      <c r="PO80" s="117">
        <f t="shared" si="1371"/>
        <v>0</v>
      </c>
      <c r="PP80" s="98">
        <f t="shared" si="1372"/>
        <v>0</v>
      </c>
      <c r="PQ80" s="98"/>
      <c r="PR80" s="118"/>
      <c r="PS80" s="119">
        <f t="shared" si="1373"/>
        <v>0</v>
      </c>
      <c r="PT80" s="231">
        <f t="shared" si="1374"/>
        <v>0</v>
      </c>
      <c r="PU80" s="119">
        <f>PT80/PT74</f>
        <v>0</v>
      </c>
      <c r="PV80" s="98">
        <f>PV74*PU80</f>
        <v>0</v>
      </c>
      <c r="PW80" s="116">
        <f t="shared" si="1375"/>
        <v>0</v>
      </c>
      <c r="PX80" s="90">
        <f>PX74</f>
        <v>36.53</v>
      </c>
      <c r="PY80" s="117">
        <f t="shared" si="1376"/>
        <v>0</v>
      </c>
      <c r="PZ80" s="98">
        <f t="shared" si="1377"/>
        <v>0</v>
      </c>
      <c r="QA80" s="98"/>
      <c r="QB80" s="118"/>
      <c r="QC80" s="119">
        <f t="shared" si="1378"/>
        <v>0</v>
      </c>
      <c r="QD80" s="231">
        <f t="shared" si="1379"/>
        <v>0</v>
      </c>
      <c r="QE80" s="119" t="e">
        <f>QD80/QD74</f>
        <v>#DIV/0!</v>
      </c>
      <c r="QF80" s="98" t="e">
        <f>QF74*QE80</f>
        <v>#DIV/0!</v>
      </c>
      <c r="QG80" s="116">
        <f t="shared" si="1380"/>
        <v>0</v>
      </c>
      <c r="QH80" s="90">
        <f>QH74</f>
        <v>0</v>
      </c>
      <c r="QI80" s="117">
        <f t="shared" si="1381"/>
        <v>0</v>
      </c>
      <c r="QJ80" s="98">
        <f t="shared" si="1382"/>
        <v>0</v>
      </c>
      <c r="QK80" s="98"/>
      <c r="QL80" s="118"/>
      <c r="QM80" s="119">
        <f t="shared" si="1383"/>
        <v>0</v>
      </c>
      <c r="QN80" s="231">
        <f t="shared" si="1384"/>
        <v>0</v>
      </c>
      <c r="QO80" s="119">
        <f>QN80/QN74</f>
        <v>0</v>
      </c>
      <c r="QP80" s="98">
        <f>QP74*QO80</f>
        <v>0</v>
      </c>
      <c r="QQ80" s="116">
        <f t="shared" si="1385"/>
        <v>0</v>
      </c>
      <c r="QR80" s="90">
        <f>QR74</f>
        <v>36.53</v>
      </c>
      <c r="QS80" s="117">
        <f t="shared" si="1386"/>
        <v>0</v>
      </c>
      <c r="QT80" s="98">
        <f t="shared" si="1387"/>
        <v>0</v>
      </c>
      <c r="QU80" s="98"/>
      <c r="QV80" s="118"/>
      <c r="QW80" s="119">
        <f t="shared" si="1388"/>
        <v>0</v>
      </c>
      <c r="QX80" s="231">
        <f t="shared" si="1389"/>
        <v>0</v>
      </c>
      <c r="QY80" s="119">
        <f>QX80/QX74</f>
        <v>0</v>
      </c>
      <c r="QZ80" s="98">
        <f>QZ74*QY80</f>
        <v>0</v>
      </c>
      <c r="RA80" s="116">
        <f t="shared" si="1390"/>
        <v>0</v>
      </c>
      <c r="RB80" s="90">
        <f>RB74</f>
        <v>36.53</v>
      </c>
      <c r="RC80" s="117">
        <f t="shared" si="1391"/>
        <v>0</v>
      </c>
      <c r="RD80" s="98">
        <f t="shared" si="1392"/>
        <v>0</v>
      </c>
      <c r="RE80" s="98"/>
      <c r="RF80" s="118"/>
      <c r="RG80" s="119">
        <f t="shared" si="1393"/>
        <v>0</v>
      </c>
      <c r="RH80" s="231">
        <f t="shared" si="1394"/>
        <v>20</v>
      </c>
      <c r="RI80" s="119">
        <f>RH80/RH74</f>
        <v>0.12820999999999999</v>
      </c>
      <c r="RJ80" s="98">
        <f>RJ74*RI80</f>
        <v>187.19</v>
      </c>
      <c r="RK80" s="116">
        <f t="shared" si="1395"/>
        <v>9.3595000000000006</v>
      </c>
      <c r="RL80" s="90">
        <f>RL74</f>
        <v>36.53</v>
      </c>
      <c r="RM80" s="117">
        <f t="shared" si="1396"/>
        <v>341.90253999999999</v>
      </c>
      <c r="RN80" s="98">
        <f t="shared" si="1397"/>
        <v>6838.05</v>
      </c>
      <c r="RO80" s="98"/>
      <c r="RP80" s="118"/>
      <c r="RQ80" s="119">
        <f t="shared" si="1398"/>
        <v>0.82030000000000003</v>
      </c>
      <c r="RR80" s="231">
        <f t="shared" si="1399"/>
        <v>0</v>
      </c>
      <c r="RS80" s="119">
        <f>RR80/RR74</f>
        <v>0</v>
      </c>
      <c r="RT80" s="98">
        <f>RT74*RS80</f>
        <v>0</v>
      </c>
      <c r="RU80" s="116">
        <f t="shared" si="1400"/>
        <v>0</v>
      </c>
      <c r="RV80" s="90">
        <f>RV74</f>
        <v>36.53</v>
      </c>
      <c r="RW80" s="117">
        <f t="shared" si="1401"/>
        <v>0</v>
      </c>
      <c r="RX80" s="98">
        <f t="shared" si="1402"/>
        <v>0</v>
      </c>
      <c r="RY80" s="98"/>
      <c r="RZ80" s="118"/>
      <c r="SA80" s="119">
        <f t="shared" si="1403"/>
        <v>0</v>
      </c>
      <c r="SB80" s="231">
        <f t="shared" si="1404"/>
        <v>0</v>
      </c>
      <c r="SC80" s="119">
        <f>SB80/SB74</f>
        <v>0</v>
      </c>
      <c r="SD80" s="98">
        <f>SD74*SC80</f>
        <v>0</v>
      </c>
      <c r="SE80" s="116">
        <f t="shared" si="1405"/>
        <v>0</v>
      </c>
      <c r="SF80" s="90">
        <f>SF74</f>
        <v>36.53</v>
      </c>
      <c r="SG80" s="117">
        <f t="shared" si="1406"/>
        <v>0</v>
      </c>
      <c r="SH80" s="98">
        <f t="shared" si="1407"/>
        <v>0</v>
      </c>
      <c r="SI80" s="98"/>
      <c r="SJ80" s="118"/>
      <c r="SK80" s="119">
        <f t="shared" si="1408"/>
        <v>0</v>
      </c>
      <c r="SL80" s="231">
        <f t="shared" si="1409"/>
        <v>0</v>
      </c>
      <c r="SM80" s="119">
        <f>SL80/SL74</f>
        <v>0</v>
      </c>
      <c r="SN80" s="98">
        <f>SN74*SM80</f>
        <v>0</v>
      </c>
      <c r="SO80" s="116">
        <f t="shared" si="1410"/>
        <v>0</v>
      </c>
      <c r="SP80" s="90">
        <f>SP74</f>
        <v>36.53</v>
      </c>
      <c r="SQ80" s="117">
        <f t="shared" si="1411"/>
        <v>0</v>
      </c>
      <c r="SR80" s="98">
        <f t="shared" si="1412"/>
        <v>0</v>
      </c>
      <c r="SS80" s="98"/>
      <c r="ST80" s="118"/>
      <c r="SU80" s="119">
        <f t="shared" si="1413"/>
        <v>0</v>
      </c>
      <c r="SV80" s="231">
        <f t="shared" si="1414"/>
        <v>0</v>
      </c>
      <c r="SW80" s="119">
        <f>SV80/SV74</f>
        <v>0</v>
      </c>
      <c r="SX80" s="98">
        <f>SX74*SW80</f>
        <v>0</v>
      </c>
      <c r="SY80" s="116">
        <f t="shared" si="1415"/>
        <v>0</v>
      </c>
      <c r="SZ80" s="90">
        <f>SZ74</f>
        <v>36.53</v>
      </c>
      <c r="TA80" s="117">
        <f t="shared" si="1416"/>
        <v>0</v>
      </c>
      <c r="TB80" s="98">
        <f t="shared" si="1417"/>
        <v>0</v>
      </c>
      <c r="TC80" s="98"/>
      <c r="TD80" s="118"/>
      <c r="TE80" s="119">
        <f t="shared" si="1418"/>
        <v>0</v>
      </c>
      <c r="TF80" s="231">
        <f t="shared" si="1419"/>
        <v>0</v>
      </c>
      <c r="TG80" s="119">
        <f>TF80/TF74</f>
        <v>0</v>
      </c>
      <c r="TH80" s="98">
        <f>TH74*TG80</f>
        <v>0</v>
      </c>
      <c r="TI80" s="116">
        <f t="shared" si="1420"/>
        <v>0</v>
      </c>
      <c r="TJ80" s="90">
        <f>TJ74</f>
        <v>36.53</v>
      </c>
      <c r="TK80" s="117">
        <f t="shared" si="1421"/>
        <v>0</v>
      </c>
      <c r="TL80" s="98">
        <f t="shared" si="1422"/>
        <v>0</v>
      </c>
      <c r="TM80" s="98"/>
      <c r="TN80" s="118"/>
      <c r="TO80" s="119">
        <f t="shared" si="1423"/>
        <v>0</v>
      </c>
      <c r="TP80" s="231">
        <f t="shared" si="1424"/>
        <v>0</v>
      </c>
      <c r="TQ80" s="119">
        <f>TP80/TP74</f>
        <v>0</v>
      </c>
      <c r="TR80" s="98">
        <f>TR74*TQ80</f>
        <v>0</v>
      </c>
      <c r="TS80" s="116">
        <f t="shared" si="1425"/>
        <v>0</v>
      </c>
      <c r="TT80" s="90">
        <f>TT74</f>
        <v>36.53</v>
      </c>
      <c r="TU80" s="117">
        <f t="shared" si="1426"/>
        <v>0</v>
      </c>
      <c r="TV80" s="98">
        <f t="shared" si="1427"/>
        <v>0</v>
      </c>
      <c r="TW80" s="98"/>
      <c r="TX80" s="118"/>
      <c r="TY80" s="119">
        <f t="shared" si="1428"/>
        <v>0</v>
      </c>
      <c r="TZ80" s="231">
        <f t="shared" si="1429"/>
        <v>0</v>
      </c>
      <c r="UA80" s="119">
        <f>TZ80/TZ74</f>
        <v>0</v>
      </c>
      <c r="UB80" s="98">
        <f>UB74*UA80</f>
        <v>0</v>
      </c>
      <c r="UC80" s="116">
        <f t="shared" si="1430"/>
        <v>0</v>
      </c>
      <c r="UD80" s="90">
        <f>UD74</f>
        <v>36.53</v>
      </c>
      <c r="UE80" s="117">
        <f t="shared" si="1431"/>
        <v>0</v>
      </c>
      <c r="UF80" s="98">
        <f t="shared" si="1432"/>
        <v>0</v>
      </c>
      <c r="UG80" s="98"/>
      <c r="UH80" s="118"/>
      <c r="UI80" s="119">
        <f t="shared" si="1433"/>
        <v>0</v>
      </c>
      <c r="UJ80" s="231">
        <f t="shared" si="1434"/>
        <v>0</v>
      </c>
      <c r="UK80" s="119">
        <f>UJ80/UJ74</f>
        <v>0</v>
      </c>
      <c r="UL80" s="98">
        <f>UL74*UK80</f>
        <v>0</v>
      </c>
      <c r="UM80" s="116">
        <f t="shared" si="1435"/>
        <v>0</v>
      </c>
      <c r="UN80" s="90">
        <f>UN74</f>
        <v>36.53</v>
      </c>
      <c r="UO80" s="117">
        <f t="shared" si="1436"/>
        <v>0</v>
      </c>
      <c r="UP80" s="98">
        <f t="shared" si="1437"/>
        <v>0</v>
      </c>
      <c r="UQ80" s="98"/>
      <c r="UR80" s="118"/>
      <c r="US80" s="119">
        <f t="shared" si="1438"/>
        <v>0</v>
      </c>
      <c r="UT80" s="231">
        <f t="shared" si="1439"/>
        <v>0</v>
      </c>
      <c r="UU80" s="119">
        <f>UT80/UT74</f>
        <v>0</v>
      </c>
      <c r="UV80" s="98">
        <f>UV74*UU80</f>
        <v>0</v>
      </c>
      <c r="UW80" s="116">
        <f t="shared" si="1440"/>
        <v>0</v>
      </c>
      <c r="UX80" s="90">
        <f>UX74</f>
        <v>36.53</v>
      </c>
      <c r="UY80" s="117">
        <f t="shared" si="1441"/>
        <v>0</v>
      </c>
      <c r="UZ80" s="98">
        <f t="shared" si="1442"/>
        <v>0</v>
      </c>
      <c r="VA80" s="98"/>
      <c r="VB80" s="118"/>
      <c r="VC80" s="119">
        <f t="shared" si="1443"/>
        <v>0</v>
      </c>
      <c r="VD80" s="231">
        <f t="shared" si="1444"/>
        <v>0</v>
      </c>
      <c r="VE80" s="119">
        <f>VD80/VD74</f>
        <v>0</v>
      </c>
      <c r="VF80" s="98">
        <f>VF74*VE80</f>
        <v>0</v>
      </c>
      <c r="VG80" s="116">
        <f t="shared" si="1445"/>
        <v>0</v>
      </c>
      <c r="VH80" s="90">
        <f>VH74</f>
        <v>36.53</v>
      </c>
      <c r="VI80" s="117">
        <f t="shared" si="1446"/>
        <v>0</v>
      </c>
      <c r="VJ80" s="98">
        <f t="shared" si="1447"/>
        <v>0</v>
      </c>
      <c r="VK80" s="98"/>
      <c r="VL80" s="118"/>
      <c r="VM80" s="119">
        <f t="shared" si="1448"/>
        <v>0</v>
      </c>
      <c r="VN80" s="231">
        <f t="shared" si="1449"/>
        <v>0</v>
      </c>
      <c r="VO80" s="119">
        <f>VN80/VN74</f>
        <v>0</v>
      </c>
      <c r="VP80" s="98">
        <f>VP74*VO80</f>
        <v>0</v>
      </c>
      <c r="VQ80" s="116">
        <f t="shared" si="1450"/>
        <v>0</v>
      </c>
      <c r="VR80" s="90">
        <f>VR74</f>
        <v>36.53</v>
      </c>
      <c r="VS80" s="117">
        <f t="shared" si="1451"/>
        <v>0</v>
      </c>
      <c r="VT80" s="98">
        <f t="shared" si="1452"/>
        <v>0</v>
      </c>
      <c r="VU80" s="98"/>
      <c r="VV80" s="118"/>
      <c r="VW80" s="119">
        <f t="shared" si="1453"/>
        <v>0</v>
      </c>
      <c r="VX80" s="231">
        <f t="shared" si="1454"/>
        <v>0</v>
      </c>
      <c r="VY80" s="119">
        <f>VX80/VX74</f>
        <v>0</v>
      </c>
      <c r="VZ80" s="98">
        <f>VZ74*VY80</f>
        <v>0</v>
      </c>
      <c r="WA80" s="116">
        <f t="shared" si="1455"/>
        <v>0</v>
      </c>
      <c r="WB80" s="90">
        <f>WB74</f>
        <v>36.53</v>
      </c>
      <c r="WC80" s="117">
        <f t="shared" si="1456"/>
        <v>0</v>
      </c>
      <c r="WD80" s="98">
        <f t="shared" si="1457"/>
        <v>0</v>
      </c>
      <c r="WE80" s="98"/>
      <c r="WF80" s="118"/>
      <c r="WG80" s="119">
        <f t="shared" si="1458"/>
        <v>0</v>
      </c>
      <c r="WH80" s="213">
        <f t="shared" si="1459"/>
        <v>62</v>
      </c>
      <c r="WI80" s="119">
        <f>WH80/WH74</f>
        <v>5.1000000000000004E-3</v>
      </c>
      <c r="WJ80" s="98">
        <f>WJ74*WI80</f>
        <v>707.8</v>
      </c>
      <c r="WK80" s="116">
        <f t="shared" si="1460"/>
        <v>11.41612903</v>
      </c>
      <c r="WL80" s="90">
        <f>WL74</f>
        <v>36.51</v>
      </c>
      <c r="WM80" s="117">
        <f t="shared" si="1461"/>
        <v>416.80286999999998</v>
      </c>
      <c r="WN80" s="98">
        <f t="shared" si="1462"/>
        <v>25841.78</v>
      </c>
      <c r="WO80" s="98"/>
      <c r="WP80" s="118"/>
    </row>
    <row r="81" spans="1:614" ht="24" x14ac:dyDescent="0.25">
      <c r="A81" s="5"/>
      <c r="B81" s="85" t="s">
        <v>425</v>
      </c>
      <c r="C81" s="12" t="s">
        <v>752</v>
      </c>
      <c r="D81" s="12" t="s">
        <v>439</v>
      </c>
      <c r="E81" s="4" t="s">
        <v>33</v>
      </c>
      <c r="F81" s="231">
        <f t="shared" si="1159"/>
        <v>0</v>
      </c>
      <c r="G81" s="119">
        <f>F81/F74</f>
        <v>0</v>
      </c>
      <c r="H81" s="98">
        <f>H74*G81</f>
        <v>0</v>
      </c>
      <c r="I81" s="116">
        <f t="shared" si="1160"/>
        <v>0</v>
      </c>
      <c r="J81" s="90">
        <f>J74</f>
        <v>36.53</v>
      </c>
      <c r="K81" s="117">
        <f t="shared" si="1161"/>
        <v>0</v>
      </c>
      <c r="L81" s="98">
        <f t="shared" si="1162"/>
        <v>0</v>
      </c>
      <c r="M81" s="98"/>
      <c r="N81" s="118"/>
      <c r="O81" s="119" t="e">
        <f t="shared" si="1163"/>
        <v>#DIV/0!</v>
      </c>
      <c r="P81" s="231">
        <f t="shared" si="1164"/>
        <v>0</v>
      </c>
      <c r="Q81" s="119">
        <f>P81/P74</f>
        <v>0</v>
      </c>
      <c r="R81" s="98">
        <f>R74*Q81</f>
        <v>0</v>
      </c>
      <c r="S81" s="116">
        <f t="shared" si="1165"/>
        <v>0</v>
      </c>
      <c r="T81" s="90">
        <f>T74</f>
        <v>36.53</v>
      </c>
      <c r="U81" s="117">
        <f t="shared" si="1166"/>
        <v>0</v>
      </c>
      <c r="V81" s="98">
        <f t="shared" si="1167"/>
        <v>0</v>
      </c>
      <c r="W81" s="98"/>
      <c r="X81" s="118"/>
      <c r="Y81" s="119" t="e">
        <f t="shared" si="1168"/>
        <v>#DIV/0!</v>
      </c>
      <c r="Z81" s="231">
        <f t="shared" si="1169"/>
        <v>0</v>
      </c>
      <c r="AA81" s="119">
        <f>Z81/Z74</f>
        <v>0</v>
      </c>
      <c r="AB81" s="98">
        <f>AB74*AA81</f>
        <v>0</v>
      </c>
      <c r="AC81" s="116">
        <f t="shared" si="1170"/>
        <v>0</v>
      </c>
      <c r="AD81" s="90">
        <f>AD74</f>
        <v>36.53</v>
      </c>
      <c r="AE81" s="117">
        <f t="shared" si="1171"/>
        <v>0</v>
      </c>
      <c r="AF81" s="98">
        <f t="shared" si="1172"/>
        <v>0</v>
      </c>
      <c r="AG81" s="98"/>
      <c r="AH81" s="118"/>
      <c r="AI81" s="119" t="e">
        <f t="shared" si="1173"/>
        <v>#DIV/0!</v>
      </c>
      <c r="AJ81" s="231">
        <f t="shared" si="1174"/>
        <v>0</v>
      </c>
      <c r="AK81" s="119">
        <f>AJ81/AJ74</f>
        <v>0</v>
      </c>
      <c r="AL81" s="98">
        <f>AL74*AK81</f>
        <v>0</v>
      </c>
      <c r="AM81" s="116">
        <f t="shared" si="1175"/>
        <v>0</v>
      </c>
      <c r="AN81" s="90">
        <f>AN74</f>
        <v>36.53</v>
      </c>
      <c r="AO81" s="117">
        <f t="shared" si="1176"/>
        <v>0</v>
      </c>
      <c r="AP81" s="98">
        <f t="shared" si="1177"/>
        <v>0</v>
      </c>
      <c r="AQ81" s="98"/>
      <c r="AR81" s="118"/>
      <c r="AS81" s="119" t="e">
        <f t="shared" si="1178"/>
        <v>#DIV/0!</v>
      </c>
      <c r="AT81" s="231">
        <f t="shared" si="1179"/>
        <v>0</v>
      </c>
      <c r="AU81" s="119">
        <f>AT81/AT74</f>
        <v>0</v>
      </c>
      <c r="AV81" s="98">
        <f>AV74*AU81</f>
        <v>0</v>
      </c>
      <c r="AW81" s="116">
        <f t="shared" si="1180"/>
        <v>0</v>
      </c>
      <c r="AX81" s="90">
        <f>AX74</f>
        <v>36.53</v>
      </c>
      <c r="AY81" s="117">
        <f t="shared" si="1181"/>
        <v>0</v>
      </c>
      <c r="AZ81" s="98">
        <f t="shared" si="1182"/>
        <v>0</v>
      </c>
      <c r="BA81" s="98"/>
      <c r="BB81" s="118"/>
      <c r="BC81" s="119" t="e">
        <f t="shared" si="1183"/>
        <v>#DIV/0!</v>
      </c>
      <c r="BD81" s="231">
        <f t="shared" si="1184"/>
        <v>0</v>
      </c>
      <c r="BE81" s="119" t="e">
        <f>BD81/BD74</f>
        <v>#DIV/0!</v>
      </c>
      <c r="BF81" s="98" t="e">
        <f>BF74*BE81</f>
        <v>#DIV/0!</v>
      </c>
      <c r="BG81" s="116">
        <f t="shared" si="1185"/>
        <v>0</v>
      </c>
      <c r="BH81" s="90">
        <f>BH74</f>
        <v>0</v>
      </c>
      <c r="BI81" s="117">
        <f t="shared" si="1186"/>
        <v>0</v>
      </c>
      <c r="BJ81" s="98">
        <f t="shared" si="1187"/>
        <v>0</v>
      </c>
      <c r="BK81" s="98"/>
      <c r="BL81" s="118"/>
      <c r="BM81" s="119" t="e">
        <f t="shared" si="1188"/>
        <v>#DIV/0!</v>
      </c>
      <c r="BN81" s="231">
        <f t="shared" si="1189"/>
        <v>0</v>
      </c>
      <c r="BO81" s="119">
        <f>BN81/BN74</f>
        <v>0</v>
      </c>
      <c r="BP81" s="98">
        <f>BP74*BO81</f>
        <v>0</v>
      </c>
      <c r="BQ81" s="116">
        <f t="shared" si="1190"/>
        <v>0</v>
      </c>
      <c r="BR81" s="90">
        <f>BR74</f>
        <v>36.53</v>
      </c>
      <c r="BS81" s="117">
        <f t="shared" si="1191"/>
        <v>0</v>
      </c>
      <c r="BT81" s="98">
        <f t="shared" si="1192"/>
        <v>0</v>
      </c>
      <c r="BU81" s="98"/>
      <c r="BV81" s="118"/>
      <c r="BW81" s="119" t="e">
        <f t="shared" si="1193"/>
        <v>#DIV/0!</v>
      </c>
      <c r="BX81" s="231">
        <f t="shared" si="1194"/>
        <v>0</v>
      </c>
      <c r="BY81" s="119" t="e">
        <f>BX81/BX74</f>
        <v>#DIV/0!</v>
      </c>
      <c r="BZ81" s="98" t="e">
        <f>BZ74*BY81</f>
        <v>#DIV/0!</v>
      </c>
      <c r="CA81" s="116">
        <f t="shared" si="1195"/>
        <v>0</v>
      </c>
      <c r="CB81" s="90">
        <f>CB74</f>
        <v>0</v>
      </c>
      <c r="CC81" s="117">
        <f t="shared" si="1196"/>
        <v>0</v>
      </c>
      <c r="CD81" s="98">
        <f t="shared" si="1197"/>
        <v>0</v>
      </c>
      <c r="CE81" s="98"/>
      <c r="CF81" s="118"/>
      <c r="CG81" s="119" t="e">
        <f t="shared" si="1198"/>
        <v>#DIV/0!</v>
      </c>
      <c r="CH81" s="231">
        <f t="shared" si="1199"/>
        <v>0</v>
      </c>
      <c r="CI81" s="119">
        <f>CH81/CH74</f>
        <v>0</v>
      </c>
      <c r="CJ81" s="98">
        <f>CJ74*CI81</f>
        <v>0</v>
      </c>
      <c r="CK81" s="116">
        <f t="shared" si="1200"/>
        <v>0</v>
      </c>
      <c r="CL81" s="90">
        <f>CL74</f>
        <v>36.53</v>
      </c>
      <c r="CM81" s="117">
        <f t="shared" si="1201"/>
        <v>0</v>
      </c>
      <c r="CN81" s="98">
        <f t="shared" si="1202"/>
        <v>0</v>
      </c>
      <c r="CO81" s="98"/>
      <c r="CP81" s="118"/>
      <c r="CQ81" s="119" t="e">
        <f t="shared" si="1203"/>
        <v>#DIV/0!</v>
      </c>
      <c r="CR81" s="231">
        <f t="shared" si="1204"/>
        <v>0</v>
      </c>
      <c r="CS81" s="119" t="e">
        <f>CR81/CR74</f>
        <v>#DIV/0!</v>
      </c>
      <c r="CT81" s="98" t="e">
        <f>CT74*CS81</f>
        <v>#DIV/0!</v>
      </c>
      <c r="CU81" s="116">
        <f t="shared" si="1205"/>
        <v>0</v>
      </c>
      <c r="CV81" s="90">
        <f>CV74</f>
        <v>0</v>
      </c>
      <c r="CW81" s="117">
        <f t="shared" si="1206"/>
        <v>0</v>
      </c>
      <c r="CX81" s="98">
        <f t="shared" si="1207"/>
        <v>0</v>
      </c>
      <c r="CY81" s="98"/>
      <c r="CZ81" s="118"/>
      <c r="DA81" s="119" t="e">
        <f t="shared" si="1208"/>
        <v>#DIV/0!</v>
      </c>
      <c r="DB81" s="231">
        <f t="shared" si="1209"/>
        <v>0</v>
      </c>
      <c r="DC81" s="119">
        <f>DB81/DB74</f>
        <v>0</v>
      </c>
      <c r="DD81" s="98">
        <f>DD74*DC81</f>
        <v>0</v>
      </c>
      <c r="DE81" s="116">
        <f t="shared" si="1210"/>
        <v>0</v>
      </c>
      <c r="DF81" s="90">
        <f>DF74</f>
        <v>36.53</v>
      </c>
      <c r="DG81" s="117">
        <f t="shared" si="1211"/>
        <v>0</v>
      </c>
      <c r="DH81" s="98">
        <f t="shared" si="1212"/>
        <v>0</v>
      </c>
      <c r="DI81" s="98"/>
      <c r="DJ81" s="118"/>
      <c r="DK81" s="119" t="e">
        <f t="shared" si="1213"/>
        <v>#DIV/0!</v>
      </c>
      <c r="DL81" s="231">
        <f t="shared" si="1214"/>
        <v>0</v>
      </c>
      <c r="DM81" s="119">
        <f>DL81/DL74</f>
        <v>0</v>
      </c>
      <c r="DN81" s="98">
        <f>DN74*DM81</f>
        <v>0</v>
      </c>
      <c r="DO81" s="116">
        <f t="shared" si="1215"/>
        <v>0</v>
      </c>
      <c r="DP81" s="90">
        <f>DP74</f>
        <v>36.53</v>
      </c>
      <c r="DQ81" s="117">
        <f t="shared" si="1216"/>
        <v>0</v>
      </c>
      <c r="DR81" s="98">
        <f t="shared" si="1217"/>
        <v>0</v>
      </c>
      <c r="DS81" s="98"/>
      <c r="DT81" s="118"/>
      <c r="DU81" s="119" t="e">
        <f t="shared" si="1218"/>
        <v>#DIV/0!</v>
      </c>
      <c r="DV81" s="231">
        <f t="shared" si="1219"/>
        <v>0</v>
      </c>
      <c r="DW81" s="119">
        <f>DV81/DV74</f>
        <v>0</v>
      </c>
      <c r="DX81" s="98">
        <f>DX74*DW81</f>
        <v>0</v>
      </c>
      <c r="DY81" s="116">
        <f t="shared" si="1220"/>
        <v>0</v>
      </c>
      <c r="DZ81" s="90">
        <f>DZ74</f>
        <v>36.53</v>
      </c>
      <c r="EA81" s="117">
        <f t="shared" si="1221"/>
        <v>0</v>
      </c>
      <c r="EB81" s="98">
        <f t="shared" si="1222"/>
        <v>0</v>
      </c>
      <c r="EC81" s="98"/>
      <c r="ED81" s="118"/>
      <c r="EE81" s="119" t="e">
        <f t="shared" si="1223"/>
        <v>#DIV/0!</v>
      </c>
      <c r="EF81" s="231">
        <f t="shared" si="1224"/>
        <v>0</v>
      </c>
      <c r="EG81" s="119">
        <f>EF81/EF74</f>
        <v>0</v>
      </c>
      <c r="EH81" s="98">
        <f>EH74*EG81</f>
        <v>0</v>
      </c>
      <c r="EI81" s="116">
        <f t="shared" si="1225"/>
        <v>0</v>
      </c>
      <c r="EJ81" s="90">
        <f>EJ74</f>
        <v>36.53</v>
      </c>
      <c r="EK81" s="117">
        <f t="shared" si="1226"/>
        <v>0</v>
      </c>
      <c r="EL81" s="98">
        <f t="shared" si="1227"/>
        <v>0</v>
      </c>
      <c r="EM81" s="98"/>
      <c r="EN81" s="118"/>
      <c r="EO81" s="119" t="e">
        <f t="shared" si="1228"/>
        <v>#DIV/0!</v>
      </c>
      <c r="EP81" s="231">
        <f t="shared" si="1229"/>
        <v>0</v>
      </c>
      <c r="EQ81" s="119">
        <f>EP81/EP74</f>
        <v>0</v>
      </c>
      <c r="ER81" s="98">
        <f>ER74*EQ81</f>
        <v>0</v>
      </c>
      <c r="ES81" s="116">
        <f t="shared" si="1230"/>
        <v>0</v>
      </c>
      <c r="ET81" s="90">
        <f>ET74</f>
        <v>36.53</v>
      </c>
      <c r="EU81" s="117">
        <f t="shared" si="1231"/>
        <v>0</v>
      </c>
      <c r="EV81" s="98">
        <f t="shared" si="1232"/>
        <v>0</v>
      </c>
      <c r="EW81" s="98"/>
      <c r="EX81" s="118"/>
      <c r="EY81" s="119" t="e">
        <f t="shared" si="1233"/>
        <v>#DIV/0!</v>
      </c>
      <c r="EZ81" s="231">
        <f t="shared" si="1234"/>
        <v>0</v>
      </c>
      <c r="FA81" s="119">
        <f>EZ81/EZ74</f>
        <v>0</v>
      </c>
      <c r="FB81" s="98">
        <f>FB74*FA81</f>
        <v>0</v>
      </c>
      <c r="FC81" s="116">
        <f t="shared" si="1235"/>
        <v>0</v>
      </c>
      <c r="FD81" s="90">
        <f>FD74</f>
        <v>36.53</v>
      </c>
      <c r="FE81" s="117">
        <f t="shared" si="1236"/>
        <v>0</v>
      </c>
      <c r="FF81" s="98">
        <f t="shared" si="1237"/>
        <v>0</v>
      </c>
      <c r="FG81" s="98"/>
      <c r="FH81" s="118"/>
      <c r="FI81" s="119" t="e">
        <f t="shared" si="1238"/>
        <v>#DIV/0!</v>
      </c>
      <c r="FJ81" s="231">
        <f t="shared" si="1239"/>
        <v>0</v>
      </c>
      <c r="FK81" s="119">
        <f>FJ81/FJ74</f>
        <v>0</v>
      </c>
      <c r="FL81" s="98">
        <f>FL74*FK81</f>
        <v>0</v>
      </c>
      <c r="FM81" s="116">
        <f t="shared" si="1240"/>
        <v>0</v>
      </c>
      <c r="FN81" s="90">
        <f>FN74</f>
        <v>36.53</v>
      </c>
      <c r="FO81" s="117">
        <f t="shared" si="1241"/>
        <v>0</v>
      </c>
      <c r="FP81" s="98">
        <f t="shared" si="1242"/>
        <v>0</v>
      </c>
      <c r="FQ81" s="98"/>
      <c r="FR81" s="118"/>
      <c r="FS81" s="119" t="e">
        <f t="shared" si="1243"/>
        <v>#DIV/0!</v>
      </c>
      <c r="FT81" s="231">
        <f t="shared" si="1244"/>
        <v>0</v>
      </c>
      <c r="FU81" s="119">
        <f>FT81/FT74</f>
        <v>0</v>
      </c>
      <c r="FV81" s="98">
        <f>FV74*FU81</f>
        <v>0</v>
      </c>
      <c r="FW81" s="116">
        <f t="shared" si="1245"/>
        <v>0</v>
      </c>
      <c r="FX81" s="90">
        <f>FX74</f>
        <v>36.53</v>
      </c>
      <c r="FY81" s="117">
        <f t="shared" si="1246"/>
        <v>0</v>
      </c>
      <c r="FZ81" s="98">
        <f t="shared" si="1247"/>
        <v>0</v>
      </c>
      <c r="GA81" s="98"/>
      <c r="GB81" s="118"/>
      <c r="GC81" s="119" t="e">
        <f t="shared" si="1248"/>
        <v>#DIV/0!</v>
      </c>
      <c r="GD81" s="231">
        <f t="shared" si="1249"/>
        <v>0</v>
      </c>
      <c r="GE81" s="119">
        <f>GD81/GD74</f>
        <v>0</v>
      </c>
      <c r="GF81" s="98">
        <f>GF74*GE81</f>
        <v>0</v>
      </c>
      <c r="GG81" s="116">
        <f t="shared" si="1250"/>
        <v>0</v>
      </c>
      <c r="GH81" s="90">
        <f>GH74</f>
        <v>36.53</v>
      </c>
      <c r="GI81" s="117">
        <f t="shared" si="1251"/>
        <v>0</v>
      </c>
      <c r="GJ81" s="98">
        <f t="shared" si="1252"/>
        <v>0</v>
      </c>
      <c r="GK81" s="98"/>
      <c r="GL81" s="118"/>
      <c r="GM81" s="119" t="e">
        <f t="shared" si="1253"/>
        <v>#DIV/0!</v>
      </c>
      <c r="GN81" s="231">
        <f t="shared" si="1254"/>
        <v>0</v>
      </c>
      <c r="GO81" s="119">
        <f>GN81/GN74</f>
        <v>0</v>
      </c>
      <c r="GP81" s="98">
        <f>GP74*GO81</f>
        <v>0</v>
      </c>
      <c r="GQ81" s="116">
        <f t="shared" si="1255"/>
        <v>0</v>
      </c>
      <c r="GR81" s="90">
        <f>GR74</f>
        <v>36.53</v>
      </c>
      <c r="GS81" s="117">
        <f t="shared" si="1256"/>
        <v>0</v>
      </c>
      <c r="GT81" s="98">
        <f t="shared" si="1257"/>
        <v>0</v>
      </c>
      <c r="GU81" s="98"/>
      <c r="GV81" s="118"/>
      <c r="GW81" s="119" t="e">
        <f t="shared" si="1258"/>
        <v>#DIV/0!</v>
      </c>
      <c r="GX81" s="231">
        <f t="shared" si="1259"/>
        <v>0</v>
      </c>
      <c r="GY81" s="119">
        <f>GX81/GX74</f>
        <v>0</v>
      </c>
      <c r="GZ81" s="98">
        <f>GZ74*GY81</f>
        <v>0</v>
      </c>
      <c r="HA81" s="116">
        <f t="shared" si="1260"/>
        <v>0</v>
      </c>
      <c r="HB81" s="90">
        <f>HB74</f>
        <v>36.53</v>
      </c>
      <c r="HC81" s="117">
        <f t="shared" si="1261"/>
        <v>0</v>
      </c>
      <c r="HD81" s="98">
        <f t="shared" si="1262"/>
        <v>0</v>
      </c>
      <c r="HE81" s="98"/>
      <c r="HF81" s="118"/>
      <c r="HG81" s="119" t="e">
        <f t="shared" si="1263"/>
        <v>#DIV/0!</v>
      </c>
      <c r="HH81" s="231">
        <f t="shared" si="1264"/>
        <v>0</v>
      </c>
      <c r="HI81" s="119">
        <f>HH81/HH74</f>
        <v>0</v>
      </c>
      <c r="HJ81" s="98">
        <f>HJ74*HI81</f>
        <v>0</v>
      </c>
      <c r="HK81" s="116">
        <f t="shared" si="1265"/>
        <v>0</v>
      </c>
      <c r="HL81" s="90">
        <f>HL74</f>
        <v>36.53</v>
      </c>
      <c r="HM81" s="117">
        <f t="shared" si="1266"/>
        <v>0</v>
      </c>
      <c r="HN81" s="98">
        <f t="shared" si="1267"/>
        <v>0</v>
      </c>
      <c r="HO81" s="98"/>
      <c r="HP81" s="118"/>
      <c r="HQ81" s="119" t="e">
        <f t="shared" si="1268"/>
        <v>#DIV/0!</v>
      </c>
      <c r="HR81" s="231">
        <f t="shared" si="1269"/>
        <v>0</v>
      </c>
      <c r="HS81" s="119">
        <f>HR81/HR74</f>
        <v>0</v>
      </c>
      <c r="HT81" s="98">
        <f>HT74*HS81</f>
        <v>0</v>
      </c>
      <c r="HU81" s="116">
        <f t="shared" si="1270"/>
        <v>0</v>
      </c>
      <c r="HV81" s="90">
        <f>HV74</f>
        <v>36.53</v>
      </c>
      <c r="HW81" s="117">
        <f t="shared" si="1271"/>
        <v>0</v>
      </c>
      <c r="HX81" s="98">
        <f t="shared" si="1272"/>
        <v>0</v>
      </c>
      <c r="HY81" s="98"/>
      <c r="HZ81" s="118"/>
      <c r="IA81" s="119" t="e">
        <f t="shared" si="1273"/>
        <v>#DIV/0!</v>
      </c>
      <c r="IB81" s="231">
        <f t="shared" si="1274"/>
        <v>0</v>
      </c>
      <c r="IC81" s="119">
        <f>IB81/IB74</f>
        <v>0</v>
      </c>
      <c r="ID81" s="98">
        <f>ID74*IC81</f>
        <v>0</v>
      </c>
      <c r="IE81" s="116">
        <f t="shared" si="1275"/>
        <v>0</v>
      </c>
      <c r="IF81" s="90">
        <f>IF74</f>
        <v>36.53</v>
      </c>
      <c r="IG81" s="117">
        <f t="shared" si="1276"/>
        <v>0</v>
      </c>
      <c r="IH81" s="98">
        <f t="shared" si="1277"/>
        <v>0</v>
      </c>
      <c r="II81" s="98"/>
      <c r="IJ81" s="118"/>
      <c r="IK81" s="119" t="e">
        <f t="shared" si="1278"/>
        <v>#DIV/0!</v>
      </c>
      <c r="IL81" s="231">
        <f t="shared" si="1279"/>
        <v>0</v>
      </c>
      <c r="IM81" s="119">
        <f>IL81/IL74</f>
        <v>0</v>
      </c>
      <c r="IN81" s="98">
        <f>IN74*IM81</f>
        <v>0</v>
      </c>
      <c r="IO81" s="116">
        <f t="shared" si="1280"/>
        <v>0</v>
      </c>
      <c r="IP81" s="90">
        <f>IP74</f>
        <v>36.53</v>
      </c>
      <c r="IQ81" s="117">
        <f t="shared" si="1281"/>
        <v>0</v>
      </c>
      <c r="IR81" s="98">
        <f t="shared" si="1282"/>
        <v>0</v>
      </c>
      <c r="IS81" s="98"/>
      <c r="IT81" s="118"/>
      <c r="IU81" s="119" t="e">
        <f t="shared" si="1283"/>
        <v>#DIV/0!</v>
      </c>
      <c r="IV81" s="231">
        <f t="shared" si="1284"/>
        <v>0</v>
      </c>
      <c r="IW81" s="119">
        <f>IV81/IV74</f>
        <v>0</v>
      </c>
      <c r="IX81" s="98">
        <f>IX74*IW81</f>
        <v>0</v>
      </c>
      <c r="IY81" s="116">
        <f t="shared" si="1285"/>
        <v>0</v>
      </c>
      <c r="IZ81" s="90">
        <f>IZ74</f>
        <v>36.53</v>
      </c>
      <c r="JA81" s="117">
        <f t="shared" si="1286"/>
        <v>0</v>
      </c>
      <c r="JB81" s="98">
        <f t="shared" si="1287"/>
        <v>0</v>
      </c>
      <c r="JC81" s="98"/>
      <c r="JD81" s="118"/>
      <c r="JE81" s="119" t="e">
        <f t="shared" si="1288"/>
        <v>#DIV/0!</v>
      </c>
      <c r="JF81" s="231">
        <f t="shared" si="1289"/>
        <v>0</v>
      </c>
      <c r="JG81" s="119">
        <f>JF81/JF74</f>
        <v>0</v>
      </c>
      <c r="JH81" s="98">
        <f>JH74*JG81</f>
        <v>0</v>
      </c>
      <c r="JI81" s="116">
        <f t="shared" si="1290"/>
        <v>0</v>
      </c>
      <c r="JJ81" s="90">
        <f>JJ74</f>
        <v>35.619999999999997</v>
      </c>
      <c r="JK81" s="117">
        <f t="shared" si="1291"/>
        <v>0</v>
      </c>
      <c r="JL81" s="98">
        <f t="shared" si="1292"/>
        <v>0</v>
      </c>
      <c r="JM81" s="98"/>
      <c r="JN81" s="118"/>
      <c r="JO81" s="119" t="e">
        <f t="shared" si="1293"/>
        <v>#DIV/0!</v>
      </c>
      <c r="JP81" s="231">
        <f t="shared" si="1294"/>
        <v>0</v>
      </c>
      <c r="JQ81" s="119">
        <f>JP81/JP74</f>
        <v>0</v>
      </c>
      <c r="JR81" s="98">
        <f>JR74*JQ81</f>
        <v>0</v>
      </c>
      <c r="JS81" s="116">
        <f t="shared" si="1295"/>
        <v>0</v>
      </c>
      <c r="JT81" s="90">
        <f>JT74</f>
        <v>36.53</v>
      </c>
      <c r="JU81" s="117">
        <f t="shared" si="1296"/>
        <v>0</v>
      </c>
      <c r="JV81" s="98">
        <f t="shared" si="1297"/>
        <v>0</v>
      </c>
      <c r="JW81" s="98"/>
      <c r="JX81" s="118"/>
      <c r="JY81" s="119" t="e">
        <f t="shared" si="1298"/>
        <v>#DIV/0!</v>
      </c>
      <c r="JZ81" s="231">
        <f t="shared" si="1299"/>
        <v>0</v>
      </c>
      <c r="KA81" s="119" t="e">
        <f>JZ81/JZ74</f>
        <v>#DIV/0!</v>
      </c>
      <c r="KB81" s="98" t="e">
        <f>KB74*KA81</f>
        <v>#DIV/0!</v>
      </c>
      <c r="KC81" s="116">
        <f t="shared" si="1300"/>
        <v>0</v>
      </c>
      <c r="KD81" s="90">
        <f>KD74</f>
        <v>0</v>
      </c>
      <c r="KE81" s="117">
        <f t="shared" si="1301"/>
        <v>0</v>
      </c>
      <c r="KF81" s="98">
        <f t="shared" si="1302"/>
        <v>0</v>
      </c>
      <c r="KG81" s="98"/>
      <c r="KH81" s="118"/>
      <c r="KI81" s="119" t="e">
        <f t="shared" si="1303"/>
        <v>#DIV/0!</v>
      </c>
      <c r="KJ81" s="231">
        <f t="shared" si="1304"/>
        <v>0</v>
      </c>
      <c r="KK81" s="119">
        <f>KJ81/KJ74</f>
        <v>0</v>
      </c>
      <c r="KL81" s="98">
        <f>KL74*KK81</f>
        <v>0</v>
      </c>
      <c r="KM81" s="116">
        <f t="shared" si="1305"/>
        <v>0</v>
      </c>
      <c r="KN81" s="90">
        <f>KN74</f>
        <v>36.53</v>
      </c>
      <c r="KO81" s="117">
        <f t="shared" si="1306"/>
        <v>0</v>
      </c>
      <c r="KP81" s="98">
        <f t="shared" si="1307"/>
        <v>0</v>
      </c>
      <c r="KQ81" s="98"/>
      <c r="KR81" s="118"/>
      <c r="KS81" s="119" t="e">
        <f t="shared" si="1308"/>
        <v>#DIV/0!</v>
      </c>
      <c r="KT81" s="231">
        <f t="shared" si="1309"/>
        <v>0</v>
      </c>
      <c r="KU81" s="119">
        <f>KT81/KT74</f>
        <v>0</v>
      </c>
      <c r="KV81" s="98">
        <f>KV74*KU81</f>
        <v>0</v>
      </c>
      <c r="KW81" s="116">
        <f t="shared" si="1310"/>
        <v>0</v>
      </c>
      <c r="KX81" s="90">
        <f>KX74</f>
        <v>36.53</v>
      </c>
      <c r="KY81" s="117">
        <f t="shared" si="1311"/>
        <v>0</v>
      </c>
      <c r="KZ81" s="98">
        <f t="shared" si="1312"/>
        <v>0</v>
      </c>
      <c r="LA81" s="98"/>
      <c r="LB81" s="118"/>
      <c r="LC81" s="119" t="e">
        <f t="shared" si="1313"/>
        <v>#DIV/0!</v>
      </c>
      <c r="LD81" s="231">
        <f t="shared" si="1314"/>
        <v>0</v>
      </c>
      <c r="LE81" s="119">
        <f>LD81/LD74</f>
        <v>0</v>
      </c>
      <c r="LF81" s="98">
        <f>LF74*LE81</f>
        <v>0</v>
      </c>
      <c r="LG81" s="116">
        <f t="shared" si="1315"/>
        <v>0</v>
      </c>
      <c r="LH81" s="90">
        <f>LH74</f>
        <v>36.53</v>
      </c>
      <c r="LI81" s="117">
        <f t="shared" si="1316"/>
        <v>0</v>
      </c>
      <c r="LJ81" s="98">
        <f t="shared" si="1317"/>
        <v>0</v>
      </c>
      <c r="LK81" s="98"/>
      <c r="LL81" s="118"/>
      <c r="LM81" s="119" t="e">
        <f t="shared" si="1318"/>
        <v>#DIV/0!</v>
      </c>
      <c r="LN81" s="231">
        <f t="shared" si="1319"/>
        <v>0</v>
      </c>
      <c r="LO81" s="119">
        <f>LN81/LN74</f>
        <v>0</v>
      </c>
      <c r="LP81" s="98">
        <f>LP74*LO81</f>
        <v>0</v>
      </c>
      <c r="LQ81" s="116">
        <f t="shared" si="1320"/>
        <v>0</v>
      </c>
      <c r="LR81" s="90">
        <f>LR74</f>
        <v>36.53</v>
      </c>
      <c r="LS81" s="117">
        <f t="shared" si="1321"/>
        <v>0</v>
      </c>
      <c r="LT81" s="98">
        <f t="shared" si="1322"/>
        <v>0</v>
      </c>
      <c r="LU81" s="98"/>
      <c r="LV81" s="118"/>
      <c r="LW81" s="119" t="e">
        <f t="shared" si="1323"/>
        <v>#DIV/0!</v>
      </c>
      <c r="LX81" s="231">
        <f t="shared" si="1324"/>
        <v>0</v>
      </c>
      <c r="LY81" s="119">
        <f>LX81/LX74</f>
        <v>0</v>
      </c>
      <c r="LZ81" s="98">
        <f>LZ74*LY81</f>
        <v>0</v>
      </c>
      <c r="MA81" s="116">
        <f t="shared" si="1325"/>
        <v>0</v>
      </c>
      <c r="MB81" s="90">
        <f>MB74</f>
        <v>36.53</v>
      </c>
      <c r="MC81" s="117">
        <f t="shared" si="1326"/>
        <v>0</v>
      </c>
      <c r="MD81" s="98">
        <f t="shared" si="1327"/>
        <v>0</v>
      </c>
      <c r="ME81" s="98"/>
      <c r="MF81" s="118"/>
      <c r="MG81" s="119" t="e">
        <f t="shared" si="1328"/>
        <v>#DIV/0!</v>
      </c>
      <c r="MH81" s="231">
        <f t="shared" si="1329"/>
        <v>0</v>
      </c>
      <c r="MI81" s="119">
        <f>MH81/MH74</f>
        <v>0</v>
      </c>
      <c r="MJ81" s="98">
        <f>MJ74*MI81</f>
        <v>0</v>
      </c>
      <c r="MK81" s="116">
        <f t="shared" si="1330"/>
        <v>0</v>
      </c>
      <c r="ML81" s="90">
        <f>ML74</f>
        <v>36.53</v>
      </c>
      <c r="MM81" s="117">
        <f t="shared" si="1331"/>
        <v>0</v>
      </c>
      <c r="MN81" s="98">
        <f t="shared" si="1332"/>
        <v>0</v>
      </c>
      <c r="MO81" s="98"/>
      <c r="MP81" s="118"/>
      <c r="MQ81" s="119" t="e">
        <f t="shared" si="1333"/>
        <v>#DIV/0!</v>
      </c>
      <c r="MR81" s="231">
        <f t="shared" si="1334"/>
        <v>0</v>
      </c>
      <c r="MS81" s="119">
        <f>MR81/MR74</f>
        <v>0</v>
      </c>
      <c r="MT81" s="98">
        <f>MT74*MS81</f>
        <v>0</v>
      </c>
      <c r="MU81" s="116">
        <f t="shared" si="1335"/>
        <v>0</v>
      </c>
      <c r="MV81" s="90">
        <f>MV74</f>
        <v>36.53</v>
      </c>
      <c r="MW81" s="117">
        <f t="shared" si="1336"/>
        <v>0</v>
      </c>
      <c r="MX81" s="98">
        <f t="shared" si="1337"/>
        <v>0</v>
      </c>
      <c r="MY81" s="98"/>
      <c r="MZ81" s="118"/>
      <c r="NA81" s="119" t="e">
        <f t="shared" si="1338"/>
        <v>#DIV/0!</v>
      </c>
      <c r="NB81" s="231">
        <f t="shared" si="1339"/>
        <v>0</v>
      </c>
      <c r="NC81" s="119">
        <f>NB81/NB74</f>
        <v>0</v>
      </c>
      <c r="ND81" s="98">
        <f>ND74*NC81</f>
        <v>0</v>
      </c>
      <c r="NE81" s="116">
        <f t="shared" si="1340"/>
        <v>0</v>
      </c>
      <c r="NF81" s="90">
        <f>NF74</f>
        <v>36.53</v>
      </c>
      <c r="NG81" s="117">
        <f t="shared" si="1341"/>
        <v>0</v>
      </c>
      <c r="NH81" s="98">
        <f t="shared" si="1342"/>
        <v>0</v>
      </c>
      <c r="NI81" s="98"/>
      <c r="NJ81" s="118"/>
      <c r="NK81" s="119" t="e">
        <f t="shared" si="1343"/>
        <v>#DIV/0!</v>
      </c>
      <c r="NL81" s="231">
        <f t="shared" si="1344"/>
        <v>0</v>
      </c>
      <c r="NM81" s="119">
        <f>NL81/NL74</f>
        <v>0</v>
      </c>
      <c r="NN81" s="98">
        <f>NN74*NM81</f>
        <v>0</v>
      </c>
      <c r="NO81" s="116">
        <f t="shared" si="1345"/>
        <v>0</v>
      </c>
      <c r="NP81" s="90">
        <f>NP74</f>
        <v>36.53</v>
      </c>
      <c r="NQ81" s="117">
        <f t="shared" si="1346"/>
        <v>0</v>
      </c>
      <c r="NR81" s="98">
        <f t="shared" si="1347"/>
        <v>0</v>
      </c>
      <c r="NS81" s="98"/>
      <c r="NT81" s="118"/>
      <c r="NU81" s="119" t="e">
        <f t="shared" si="1348"/>
        <v>#DIV/0!</v>
      </c>
      <c r="NV81" s="231">
        <f t="shared" si="1349"/>
        <v>0</v>
      </c>
      <c r="NW81" s="119">
        <f>NV81/NV74</f>
        <v>0</v>
      </c>
      <c r="NX81" s="98">
        <f>NX74*NW81</f>
        <v>0</v>
      </c>
      <c r="NY81" s="116">
        <f t="shared" si="1350"/>
        <v>0</v>
      </c>
      <c r="NZ81" s="90">
        <f>NZ74</f>
        <v>36.53</v>
      </c>
      <c r="OA81" s="117">
        <f t="shared" si="1351"/>
        <v>0</v>
      </c>
      <c r="OB81" s="98">
        <f t="shared" si="1352"/>
        <v>0</v>
      </c>
      <c r="OC81" s="98"/>
      <c r="OD81" s="118"/>
      <c r="OE81" s="119" t="e">
        <f t="shared" si="1353"/>
        <v>#DIV/0!</v>
      </c>
      <c r="OF81" s="231">
        <f t="shared" si="1354"/>
        <v>0</v>
      </c>
      <c r="OG81" s="119">
        <f>OF81/OF74</f>
        <v>0</v>
      </c>
      <c r="OH81" s="98">
        <f>OH74*OG81</f>
        <v>0</v>
      </c>
      <c r="OI81" s="116">
        <f t="shared" si="1355"/>
        <v>0</v>
      </c>
      <c r="OJ81" s="90">
        <f>OJ74</f>
        <v>36.53</v>
      </c>
      <c r="OK81" s="117">
        <f t="shared" si="1356"/>
        <v>0</v>
      </c>
      <c r="OL81" s="98">
        <f t="shared" si="1357"/>
        <v>0</v>
      </c>
      <c r="OM81" s="98"/>
      <c r="ON81" s="118"/>
      <c r="OO81" s="119" t="e">
        <f t="shared" si="1358"/>
        <v>#DIV/0!</v>
      </c>
      <c r="OP81" s="231">
        <f t="shared" si="1359"/>
        <v>0</v>
      </c>
      <c r="OQ81" s="119">
        <f>OP81/OP74</f>
        <v>0</v>
      </c>
      <c r="OR81" s="98">
        <f>OR74*OQ81</f>
        <v>0</v>
      </c>
      <c r="OS81" s="116">
        <f t="shared" si="1360"/>
        <v>0</v>
      </c>
      <c r="OT81" s="90">
        <f>OT74</f>
        <v>36.53</v>
      </c>
      <c r="OU81" s="117">
        <f t="shared" si="1361"/>
        <v>0</v>
      </c>
      <c r="OV81" s="98">
        <f t="shared" si="1362"/>
        <v>0</v>
      </c>
      <c r="OW81" s="98"/>
      <c r="OX81" s="118"/>
      <c r="OY81" s="119" t="e">
        <f t="shared" si="1363"/>
        <v>#DIV/0!</v>
      </c>
      <c r="OZ81" s="231">
        <f t="shared" si="1364"/>
        <v>0</v>
      </c>
      <c r="PA81" s="119">
        <f>OZ81/OZ74</f>
        <v>0</v>
      </c>
      <c r="PB81" s="98">
        <f>PB74*PA81</f>
        <v>0</v>
      </c>
      <c r="PC81" s="116">
        <f t="shared" si="1365"/>
        <v>0</v>
      </c>
      <c r="PD81" s="90">
        <f>PD74</f>
        <v>36.53</v>
      </c>
      <c r="PE81" s="117">
        <f t="shared" si="1366"/>
        <v>0</v>
      </c>
      <c r="PF81" s="98">
        <f t="shared" si="1367"/>
        <v>0</v>
      </c>
      <c r="PG81" s="98"/>
      <c r="PH81" s="118"/>
      <c r="PI81" s="119" t="e">
        <f t="shared" si="1368"/>
        <v>#DIV/0!</v>
      </c>
      <c r="PJ81" s="231">
        <f t="shared" si="1369"/>
        <v>0</v>
      </c>
      <c r="PK81" s="119">
        <f>PJ81/PJ74</f>
        <v>0</v>
      </c>
      <c r="PL81" s="98">
        <f>PL74*PK81</f>
        <v>0</v>
      </c>
      <c r="PM81" s="116">
        <f t="shared" si="1370"/>
        <v>0</v>
      </c>
      <c r="PN81" s="90">
        <f>PN74</f>
        <v>36.53</v>
      </c>
      <c r="PO81" s="117">
        <f t="shared" si="1371"/>
        <v>0</v>
      </c>
      <c r="PP81" s="98">
        <f t="shared" si="1372"/>
        <v>0</v>
      </c>
      <c r="PQ81" s="98"/>
      <c r="PR81" s="118"/>
      <c r="PS81" s="119" t="e">
        <f t="shared" si="1373"/>
        <v>#DIV/0!</v>
      </c>
      <c r="PT81" s="231">
        <f t="shared" si="1374"/>
        <v>0</v>
      </c>
      <c r="PU81" s="119">
        <f>PT81/PT74</f>
        <v>0</v>
      </c>
      <c r="PV81" s="98">
        <f>PV74*PU81</f>
        <v>0</v>
      </c>
      <c r="PW81" s="116">
        <f t="shared" si="1375"/>
        <v>0</v>
      </c>
      <c r="PX81" s="90">
        <f>PX74</f>
        <v>36.53</v>
      </c>
      <c r="PY81" s="117">
        <f t="shared" si="1376"/>
        <v>0</v>
      </c>
      <c r="PZ81" s="98">
        <f t="shared" si="1377"/>
        <v>0</v>
      </c>
      <c r="QA81" s="98"/>
      <c r="QB81" s="118"/>
      <c r="QC81" s="119" t="e">
        <f t="shared" si="1378"/>
        <v>#DIV/0!</v>
      </c>
      <c r="QD81" s="231">
        <f t="shared" si="1379"/>
        <v>0</v>
      </c>
      <c r="QE81" s="119" t="e">
        <f>QD81/QD74</f>
        <v>#DIV/0!</v>
      </c>
      <c r="QF81" s="98" t="e">
        <f>QF74*QE81</f>
        <v>#DIV/0!</v>
      </c>
      <c r="QG81" s="116">
        <f t="shared" si="1380"/>
        <v>0</v>
      </c>
      <c r="QH81" s="90">
        <f>QH74</f>
        <v>0</v>
      </c>
      <c r="QI81" s="117">
        <f t="shared" si="1381"/>
        <v>0</v>
      </c>
      <c r="QJ81" s="98">
        <f t="shared" si="1382"/>
        <v>0</v>
      </c>
      <c r="QK81" s="98"/>
      <c r="QL81" s="118"/>
      <c r="QM81" s="119" t="e">
        <f t="shared" si="1383"/>
        <v>#DIV/0!</v>
      </c>
      <c r="QN81" s="231">
        <f t="shared" si="1384"/>
        <v>0</v>
      </c>
      <c r="QO81" s="119">
        <f>QN81/QN74</f>
        <v>0</v>
      </c>
      <c r="QP81" s="98">
        <f>QP74*QO81</f>
        <v>0</v>
      </c>
      <c r="QQ81" s="116">
        <f t="shared" si="1385"/>
        <v>0</v>
      </c>
      <c r="QR81" s="90">
        <f>QR74</f>
        <v>36.53</v>
      </c>
      <c r="QS81" s="117">
        <f t="shared" si="1386"/>
        <v>0</v>
      </c>
      <c r="QT81" s="98">
        <f t="shared" si="1387"/>
        <v>0</v>
      </c>
      <c r="QU81" s="98"/>
      <c r="QV81" s="118"/>
      <c r="QW81" s="119" t="e">
        <f t="shared" si="1388"/>
        <v>#DIV/0!</v>
      </c>
      <c r="QX81" s="231">
        <f t="shared" si="1389"/>
        <v>0</v>
      </c>
      <c r="QY81" s="119">
        <f>QX81/QX74</f>
        <v>0</v>
      </c>
      <c r="QZ81" s="98">
        <f>QZ74*QY81</f>
        <v>0</v>
      </c>
      <c r="RA81" s="116">
        <f t="shared" si="1390"/>
        <v>0</v>
      </c>
      <c r="RB81" s="90">
        <f>RB74</f>
        <v>36.53</v>
      </c>
      <c r="RC81" s="117">
        <f t="shared" si="1391"/>
        <v>0</v>
      </c>
      <c r="RD81" s="98">
        <f t="shared" si="1392"/>
        <v>0</v>
      </c>
      <c r="RE81" s="98"/>
      <c r="RF81" s="118"/>
      <c r="RG81" s="119" t="e">
        <f t="shared" si="1393"/>
        <v>#DIV/0!</v>
      </c>
      <c r="RH81" s="231">
        <f t="shared" si="1394"/>
        <v>0</v>
      </c>
      <c r="RI81" s="119">
        <f>RH81/RH74</f>
        <v>0</v>
      </c>
      <c r="RJ81" s="98">
        <f>RJ74*RI81</f>
        <v>0</v>
      </c>
      <c r="RK81" s="116">
        <f t="shared" si="1395"/>
        <v>0</v>
      </c>
      <c r="RL81" s="90">
        <f>RL74</f>
        <v>36.53</v>
      </c>
      <c r="RM81" s="117">
        <f t="shared" si="1396"/>
        <v>0</v>
      </c>
      <c r="RN81" s="98">
        <f t="shared" si="1397"/>
        <v>0</v>
      </c>
      <c r="RO81" s="98"/>
      <c r="RP81" s="118"/>
      <c r="RQ81" s="119" t="e">
        <f t="shared" si="1398"/>
        <v>#DIV/0!</v>
      </c>
      <c r="RR81" s="231">
        <f t="shared" si="1399"/>
        <v>0</v>
      </c>
      <c r="RS81" s="119">
        <f>RR81/RR74</f>
        <v>0</v>
      </c>
      <c r="RT81" s="98">
        <f>RT74*RS81</f>
        <v>0</v>
      </c>
      <c r="RU81" s="116">
        <f t="shared" si="1400"/>
        <v>0</v>
      </c>
      <c r="RV81" s="90">
        <f>RV74</f>
        <v>36.53</v>
      </c>
      <c r="RW81" s="117">
        <f t="shared" si="1401"/>
        <v>0</v>
      </c>
      <c r="RX81" s="98">
        <f t="shared" si="1402"/>
        <v>0</v>
      </c>
      <c r="RY81" s="98"/>
      <c r="RZ81" s="118"/>
      <c r="SA81" s="119" t="e">
        <f t="shared" si="1403"/>
        <v>#DIV/0!</v>
      </c>
      <c r="SB81" s="231">
        <f t="shared" si="1404"/>
        <v>0</v>
      </c>
      <c r="SC81" s="119">
        <f>SB81/SB74</f>
        <v>0</v>
      </c>
      <c r="SD81" s="98">
        <f>SD74*SC81</f>
        <v>0</v>
      </c>
      <c r="SE81" s="116">
        <f t="shared" si="1405"/>
        <v>0</v>
      </c>
      <c r="SF81" s="90">
        <f>SF74</f>
        <v>36.53</v>
      </c>
      <c r="SG81" s="117">
        <f t="shared" si="1406"/>
        <v>0</v>
      </c>
      <c r="SH81" s="98">
        <f t="shared" si="1407"/>
        <v>0</v>
      </c>
      <c r="SI81" s="98"/>
      <c r="SJ81" s="118"/>
      <c r="SK81" s="119" t="e">
        <f t="shared" si="1408"/>
        <v>#DIV/0!</v>
      </c>
      <c r="SL81" s="231">
        <f t="shared" si="1409"/>
        <v>0</v>
      </c>
      <c r="SM81" s="119">
        <f>SL81/SL74</f>
        <v>0</v>
      </c>
      <c r="SN81" s="98">
        <f>SN74*SM81</f>
        <v>0</v>
      </c>
      <c r="SO81" s="116">
        <f t="shared" si="1410"/>
        <v>0</v>
      </c>
      <c r="SP81" s="90">
        <f>SP74</f>
        <v>36.53</v>
      </c>
      <c r="SQ81" s="117">
        <f t="shared" si="1411"/>
        <v>0</v>
      </c>
      <c r="SR81" s="98">
        <f t="shared" si="1412"/>
        <v>0</v>
      </c>
      <c r="SS81" s="98"/>
      <c r="ST81" s="118"/>
      <c r="SU81" s="119" t="e">
        <f t="shared" si="1413"/>
        <v>#DIV/0!</v>
      </c>
      <c r="SV81" s="231">
        <f t="shared" si="1414"/>
        <v>0</v>
      </c>
      <c r="SW81" s="119">
        <f>SV81/SV74</f>
        <v>0</v>
      </c>
      <c r="SX81" s="98">
        <f>SX74*SW81</f>
        <v>0</v>
      </c>
      <c r="SY81" s="116">
        <f t="shared" si="1415"/>
        <v>0</v>
      </c>
      <c r="SZ81" s="90">
        <f>SZ74</f>
        <v>36.53</v>
      </c>
      <c r="TA81" s="117">
        <f t="shared" si="1416"/>
        <v>0</v>
      </c>
      <c r="TB81" s="98">
        <f t="shared" si="1417"/>
        <v>0</v>
      </c>
      <c r="TC81" s="98"/>
      <c r="TD81" s="118"/>
      <c r="TE81" s="119" t="e">
        <f t="shared" si="1418"/>
        <v>#DIV/0!</v>
      </c>
      <c r="TF81" s="231">
        <f t="shared" si="1419"/>
        <v>0</v>
      </c>
      <c r="TG81" s="119">
        <f>TF81/TF74</f>
        <v>0</v>
      </c>
      <c r="TH81" s="98">
        <f>TH74*TG81</f>
        <v>0</v>
      </c>
      <c r="TI81" s="116">
        <f t="shared" si="1420"/>
        <v>0</v>
      </c>
      <c r="TJ81" s="90">
        <f>TJ74</f>
        <v>36.53</v>
      </c>
      <c r="TK81" s="117">
        <f t="shared" si="1421"/>
        <v>0</v>
      </c>
      <c r="TL81" s="98">
        <f t="shared" si="1422"/>
        <v>0</v>
      </c>
      <c r="TM81" s="98"/>
      <c r="TN81" s="118"/>
      <c r="TO81" s="119" t="e">
        <f t="shared" si="1423"/>
        <v>#DIV/0!</v>
      </c>
      <c r="TP81" s="231">
        <f t="shared" si="1424"/>
        <v>0</v>
      </c>
      <c r="TQ81" s="119">
        <f>TP81/TP74</f>
        <v>0</v>
      </c>
      <c r="TR81" s="98">
        <f>TR74*TQ81</f>
        <v>0</v>
      </c>
      <c r="TS81" s="116">
        <f t="shared" si="1425"/>
        <v>0</v>
      </c>
      <c r="TT81" s="90">
        <f>TT74</f>
        <v>36.53</v>
      </c>
      <c r="TU81" s="117">
        <f t="shared" si="1426"/>
        <v>0</v>
      </c>
      <c r="TV81" s="98">
        <f t="shared" si="1427"/>
        <v>0</v>
      </c>
      <c r="TW81" s="98"/>
      <c r="TX81" s="118"/>
      <c r="TY81" s="119" t="e">
        <f t="shared" si="1428"/>
        <v>#DIV/0!</v>
      </c>
      <c r="TZ81" s="231">
        <f t="shared" si="1429"/>
        <v>0</v>
      </c>
      <c r="UA81" s="119">
        <f>TZ81/TZ74</f>
        <v>0</v>
      </c>
      <c r="UB81" s="98">
        <f>UB74*UA81</f>
        <v>0</v>
      </c>
      <c r="UC81" s="116">
        <f t="shared" si="1430"/>
        <v>0</v>
      </c>
      <c r="UD81" s="90">
        <f>UD74</f>
        <v>36.53</v>
      </c>
      <c r="UE81" s="117">
        <f t="shared" si="1431"/>
        <v>0</v>
      </c>
      <c r="UF81" s="98">
        <f t="shared" si="1432"/>
        <v>0</v>
      </c>
      <c r="UG81" s="98"/>
      <c r="UH81" s="118"/>
      <c r="UI81" s="119" t="e">
        <f t="shared" si="1433"/>
        <v>#DIV/0!</v>
      </c>
      <c r="UJ81" s="231">
        <f t="shared" si="1434"/>
        <v>0</v>
      </c>
      <c r="UK81" s="119">
        <f>UJ81/UJ74</f>
        <v>0</v>
      </c>
      <c r="UL81" s="98">
        <f>UL74*UK81</f>
        <v>0</v>
      </c>
      <c r="UM81" s="116">
        <f t="shared" si="1435"/>
        <v>0</v>
      </c>
      <c r="UN81" s="90">
        <f>UN74</f>
        <v>36.53</v>
      </c>
      <c r="UO81" s="117">
        <f t="shared" si="1436"/>
        <v>0</v>
      </c>
      <c r="UP81" s="98">
        <f t="shared" si="1437"/>
        <v>0</v>
      </c>
      <c r="UQ81" s="98"/>
      <c r="UR81" s="118"/>
      <c r="US81" s="119" t="e">
        <f t="shared" si="1438"/>
        <v>#DIV/0!</v>
      </c>
      <c r="UT81" s="231">
        <f t="shared" si="1439"/>
        <v>0</v>
      </c>
      <c r="UU81" s="119">
        <f>UT81/UT74</f>
        <v>0</v>
      </c>
      <c r="UV81" s="98">
        <f>UV74*UU81</f>
        <v>0</v>
      </c>
      <c r="UW81" s="116">
        <f t="shared" si="1440"/>
        <v>0</v>
      </c>
      <c r="UX81" s="90">
        <f>UX74</f>
        <v>36.53</v>
      </c>
      <c r="UY81" s="117">
        <f t="shared" si="1441"/>
        <v>0</v>
      </c>
      <c r="UZ81" s="98">
        <f t="shared" si="1442"/>
        <v>0</v>
      </c>
      <c r="VA81" s="98"/>
      <c r="VB81" s="118"/>
      <c r="VC81" s="119" t="e">
        <f t="shared" si="1443"/>
        <v>#DIV/0!</v>
      </c>
      <c r="VD81" s="231">
        <f t="shared" si="1444"/>
        <v>0</v>
      </c>
      <c r="VE81" s="119">
        <f>VD81/VD74</f>
        <v>0</v>
      </c>
      <c r="VF81" s="98">
        <f>VF74*VE81</f>
        <v>0</v>
      </c>
      <c r="VG81" s="116">
        <f t="shared" si="1445"/>
        <v>0</v>
      </c>
      <c r="VH81" s="90">
        <f>VH74</f>
        <v>36.53</v>
      </c>
      <c r="VI81" s="117">
        <f t="shared" si="1446"/>
        <v>0</v>
      </c>
      <c r="VJ81" s="98">
        <f t="shared" si="1447"/>
        <v>0</v>
      </c>
      <c r="VK81" s="98"/>
      <c r="VL81" s="118"/>
      <c r="VM81" s="119" t="e">
        <f t="shared" si="1448"/>
        <v>#DIV/0!</v>
      </c>
      <c r="VN81" s="231">
        <f t="shared" si="1449"/>
        <v>0</v>
      </c>
      <c r="VO81" s="119">
        <f>VN81/VN74</f>
        <v>0</v>
      </c>
      <c r="VP81" s="98">
        <f>VP74*VO81</f>
        <v>0</v>
      </c>
      <c r="VQ81" s="116">
        <f t="shared" si="1450"/>
        <v>0</v>
      </c>
      <c r="VR81" s="90">
        <f>VR74</f>
        <v>36.53</v>
      </c>
      <c r="VS81" s="117">
        <f t="shared" si="1451"/>
        <v>0</v>
      </c>
      <c r="VT81" s="98">
        <f t="shared" si="1452"/>
        <v>0</v>
      </c>
      <c r="VU81" s="98"/>
      <c r="VV81" s="118"/>
      <c r="VW81" s="119" t="e">
        <f t="shared" si="1453"/>
        <v>#DIV/0!</v>
      </c>
      <c r="VX81" s="231">
        <f t="shared" si="1454"/>
        <v>0</v>
      </c>
      <c r="VY81" s="119">
        <f>VX81/VX74</f>
        <v>0</v>
      </c>
      <c r="VZ81" s="98">
        <f>VZ74*VY81</f>
        <v>0</v>
      </c>
      <c r="WA81" s="116">
        <f t="shared" si="1455"/>
        <v>0</v>
      </c>
      <c r="WB81" s="90">
        <f>WB74</f>
        <v>36.53</v>
      </c>
      <c r="WC81" s="117">
        <f t="shared" si="1456"/>
        <v>0</v>
      </c>
      <c r="WD81" s="98">
        <f t="shared" si="1457"/>
        <v>0</v>
      </c>
      <c r="WE81" s="98"/>
      <c r="WF81" s="118"/>
      <c r="WG81" s="119" t="e">
        <f t="shared" si="1458"/>
        <v>#DIV/0!</v>
      </c>
      <c r="WH81" s="213">
        <f t="shared" si="1459"/>
        <v>0</v>
      </c>
      <c r="WI81" s="119">
        <f>WH81/WH74</f>
        <v>0</v>
      </c>
      <c r="WJ81" s="98">
        <f>WJ74*WI81</f>
        <v>0</v>
      </c>
      <c r="WK81" s="116">
        <f t="shared" si="1460"/>
        <v>0</v>
      </c>
      <c r="WL81" s="90">
        <f>WL74</f>
        <v>36.51</v>
      </c>
      <c r="WM81" s="117">
        <f t="shared" si="1461"/>
        <v>0</v>
      </c>
      <c r="WN81" s="98">
        <f t="shared" si="1462"/>
        <v>0</v>
      </c>
      <c r="WO81" s="98"/>
      <c r="WP81" s="118"/>
    </row>
    <row r="82" spans="1:614" ht="48" x14ac:dyDescent="0.25">
      <c r="A82" s="5"/>
      <c r="B82" s="91" t="s">
        <v>426</v>
      </c>
      <c r="C82" s="12" t="s">
        <v>752</v>
      </c>
      <c r="D82" s="12" t="s">
        <v>439</v>
      </c>
      <c r="E82" s="4" t="s">
        <v>33</v>
      </c>
      <c r="F82" s="231">
        <f t="shared" si="1159"/>
        <v>0</v>
      </c>
      <c r="G82" s="119">
        <f>F82/F74</f>
        <v>0</v>
      </c>
      <c r="H82" s="98">
        <f>H74*G82</f>
        <v>0</v>
      </c>
      <c r="I82" s="116">
        <f t="shared" si="1160"/>
        <v>0</v>
      </c>
      <c r="J82" s="90">
        <f>J74</f>
        <v>36.53</v>
      </c>
      <c r="K82" s="117">
        <f t="shared" si="1161"/>
        <v>0</v>
      </c>
      <c r="L82" s="98">
        <f t="shared" si="1162"/>
        <v>0</v>
      </c>
      <c r="M82" s="98"/>
      <c r="N82" s="118"/>
      <c r="O82" s="119">
        <f t="shared" si="1163"/>
        <v>0</v>
      </c>
      <c r="P82" s="231">
        <f t="shared" si="1164"/>
        <v>52</v>
      </c>
      <c r="Q82" s="119">
        <f>P82/P74</f>
        <v>0.12264</v>
      </c>
      <c r="R82" s="98">
        <f>R74*Q82</f>
        <v>783.67</v>
      </c>
      <c r="S82" s="116">
        <f t="shared" si="1165"/>
        <v>15.070576920000001</v>
      </c>
      <c r="T82" s="90">
        <f>T74</f>
        <v>36.53</v>
      </c>
      <c r="U82" s="117">
        <f t="shared" si="1166"/>
        <v>550.52817000000005</v>
      </c>
      <c r="V82" s="98">
        <f t="shared" si="1167"/>
        <v>28627.46</v>
      </c>
      <c r="W82" s="98"/>
      <c r="X82" s="118"/>
      <c r="Y82" s="119">
        <f t="shared" si="1168"/>
        <v>1.32196</v>
      </c>
      <c r="Z82" s="231">
        <f t="shared" si="1169"/>
        <v>0</v>
      </c>
      <c r="AA82" s="119">
        <f>Z82/Z74</f>
        <v>0</v>
      </c>
      <c r="AB82" s="98">
        <f>AB74*AA82</f>
        <v>0</v>
      </c>
      <c r="AC82" s="116">
        <f t="shared" si="1170"/>
        <v>0</v>
      </c>
      <c r="AD82" s="90">
        <f>AD74</f>
        <v>36.53</v>
      </c>
      <c r="AE82" s="117">
        <f t="shared" si="1171"/>
        <v>0</v>
      </c>
      <c r="AF82" s="98">
        <f t="shared" si="1172"/>
        <v>0</v>
      </c>
      <c r="AG82" s="98"/>
      <c r="AH82" s="118"/>
      <c r="AI82" s="119">
        <f t="shared" si="1173"/>
        <v>0</v>
      </c>
      <c r="AJ82" s="231">
        <f t="shared" si="1174"/>
        <v>13</v>
      </c>
      <c r="AK82" s="119">
        <f>AJ82/AJ74</f>
        <v>4.981E-2</v>
      </c>
      <c r="AL82" s="98">
        <f>AL74*AK82</f>
        <v>144.44999999999999</v>
      </c>
      <c r="AM82" s="116">
        <f t="shared" si="1175"/>
        <v>11.11153846</v>
      </c>
      <c r="AN82" s="90">
        <f>AN74</f>
        <v>36.53</v>
      </c>
      <c r="AO82" s="117">
        <f t="shared" si="1176"/>
        <v>405.90449999999998</v>
      </c>
      <c r="AP82" s="98">
        <f t="shared" si="1177"/>
        <v>5276.76</v>
      </c>
      <c r="AQ82" s="98"/>
      <c r="AR82" s="118"/>
      <c r="AS82" s="119">
        <f t="shared" si="1178"/>
        <v>0.97467999999999999</v>
      </c>
      <c r="AT82" s="231">
        <f t="shared" si="1179"/>
        <v>0</v>
      </c>
      <c r="AU82" s="119">
        <f>AT82/AT74</f>
        <v>0</v>
      </c>
      <c r="AV82" s="98">
        <f>AV74*AU82</f>
        <v>0</v>
      </c>
      <c r="AW82" s="116">
        <f t="shared" si="1180"/>
        <v>0</v>
      </c>
      <c r="AX82" s="90">
        <f>AX74</f>
        <v>36.53</v>
      </c>
      <c r="AY82" s="117">
        <f t="shared" si="1181"/>
        <v>0</v>
      </c>
      <c r="AZ82" s="98">
        <f t="shared" si="1182"/>
        <v>0</v>
      </c>
      <c r="BA82" s="98"/>
      <c r="BB82" s="118"/>
      <c r="BC82" s="119">
        <f t="shared" si="1183"/>
        <v>0</v>
      </c>
      <c r="BD82" s="231">
        <f t="shared" si="1184"/>
        <v>0</v>
      </c>
      <c r="BE82" s="119" t="e">
        <f>BD82/BD74</f>
        <v>#DIV/0!</v>
      </c>
      <c r="BF82" s="98" t="e">
        <f>BF74*BE82</f>
        <v>#DIV/0!</v>
      </c>
      <c r="BG82" s="116">
        <f t="shared" si="1185"/>
        <v>0</v>
      </c>
      <c r="BH82" s="90">
        <f>BH74</f>
        <v>0</v>
      </c>
      <c r="BI82" s="117">
        <f t="shared" si="1186"/>
        <v>0</v>
      </c>
      <c r="BJ82" s="98">
        <f t="shared" si="1187"/>
        <v>0</v>
      </c>
      <c r="BK82" s="98"/>
      <c r="BL82" s="118"/>
      <c r="BM82" s="119">
        <f t="shared" si="1188"/>
        <v>0</v>
      </c>
      <c r="BN82" s="231">
        <f t="shared" si="1189"/>
        <v>0</v>
      </c>
      <c r="BO82" s="119">
        <f>BN82/BN74</f>
        <v>0</v>
      </c>
      <c r="BP82" s="98">
        <f>BP74*BO82</f>
        <v>0</v>
      </c>
      <c r="BQ82" s="116">
        <f t="shared" si="1190"/>
        <v>0</v>
      </c>
      <c r="BR82" s="90">
        <f>BR74</f>
        <v>36.53</v>
      </c>
      <c r="BS82" s="117">
        <f t="shared" si="1191"/>
        <v>0</v>
      </c>
      <c r="BT82" s="98">
        <f t="shared" si="1192"/>
        <v>0</v>
      </c>
      <c r="BU82" s="98"/>
      <c r="BV82" s="118"/>
      <c r="BW82" s="119">
        <f t="shared" si="1193"/>
        <v>0</v>
      </c>
      <c r="BX82" s="231">
        <f t="shared" si="1194"/>
        <v>0</v>
      </c>
      <c r="BY82" s="119" t="e">
        <f>BX82/BX74</f>
        <v>#DIV/0!</v>
      </c>
      <c r="BZ82" s="98" t="e">
        <f>BZ74*BY82</f>
        <v>#DIV/0!</v>
      </c>
      <c r="CA82" s="116">
        <f t="shared" si="1195"/>
        <v>0</v>
      </c>
      <c r="CB82" s="90">
        <f>CB74</f>
        <v>0</v>
      </c>
      <c r="CC82" s="117">
        <f t="shared" si="1196"/>
        <v>0</v>
      </c>
      <c r="CD82" s="98">
        <f t="shared" si="1197"/>
        <v>0</v>
      </c>
      <c r="CE82" s="98"/>
      <c r="CF82" s="118"/>
      <c r="CG82" s="119">
        <f t="shared" si="1198"/>
        <v>0</v>
      </c>
      <c r="CH82" s="231">
        <f t="shared" si="1199"/>
        <v>14</v>
      </c>
      <c r="CI82" s="119">
        <f>CH82/CH74</f>
        <v>8.8050000000000003E-2</v>
      </c>
      <c r="CJ82" s="98">
        <f>CJ74*CI82</f>
        <v>95.97</v>
      </c>
      <c r="CK82" s="116">
        <f t="shared" si="1200"/>
        <v>6.8550000000000004</v>
      </c>
      <c r="CL82" s="90">
        <f>CL74</f>
        <v>36.53</v>
      </c>
      <c r="CM82" s="117">
        <f t="shared" si="1201"/>
        <v>250.41315</v>
      </c>
      <c r="CN82" s="98">
        <f t="shared" si="1202"/>
        <v>3505.78</v>
      </c>
      <c r="CO82" s="98"/>
      <c r="CP82" s="118"/>
      <c r="CQ82" s="119">
        <f t="shared" si="1203"/>
        <v>0.60131000000000001</v>
      </c>
      <c r="CR82" s="231">
        <f t="shared" si="1204"/>
        <v>0</v>
      </c>
      <c r="CS82" s="119" t="e">
        <f>CR82/CR74</f>
        <v>#DIV/0!</v>
      </c>
      <c r="CT82" s="98" t="e">
        <f>CT74*CS82</f>
        <v>#DIV/0!</v>
      </c>
      <c r="CU82" s="116">
        <f t="shared" si="1205"/>
        <v>0</v>
      </c>
      <c r="CV82" s="90">
        <f>CV74</f>
        <v>0</v>
      </c>
      <c r="CW82" s="117">
        <f t="shared" si="1206"/>
        <v>0</v>
      </c>
      <c r="CX82" s="98">
        <f t="shared" si="1207"/>
        <v>0</v>
      </c>
      <c r="CY82" s="98"/>
      <c r="CZ82" s="118"/>
      <c r="DA82" s="119">
        <f t="shared" si="1208"/>
        <v>0</v>
      </c>
      <c r="DB82" s="231">
        <f t="shared" si="1209"/>
        <v>0</v>
      </c>
      <c r="DC82" s="119">
        <f>DB82/DB74</f>
        <v>0</v>
      </c>
      <c r="DD82" s="98">
        <f>DD74*DC82</f>
        <v>0</v>
      </c>
      <c r="DE82" s="116">
        <f t="shared" si="1210"/>
        <v>0</v>
      </c>
      <c r="DF82" s="90">
        <f>DF74</f>
        <v>36.53</v>
      </c>
      <c r="DG82" s="117">
        <f t="shared" si="1211"/>
        <v>0</v>
      </c>
      <c r="DH82" s="98">
        <f t="shared" si="1212"/>
        <v>0</v>
      </c>
      <c r="DI82" s="98"/>
      <c r="DJ82" s="118"/>
      <c r="DK82" s="119">
        <f t="shared" si="1213"/>
        <v>0</v>
      </c>
      <c r="DL82" s="231">
        <f t="shared" si="1214"/>
        <v>40</v>
      </c>
      <c r="DM82" s="119">
        <f>DL82/DL74</f>
        <v>0.14652000000000001</v>
      </c>
      <c r="DN82" s="98">
        <f>DN74*DM82</f>
        <v>477.66</v>
      </c>
      <c r="DO82" s="116">
        <f t="shared" si="1215"/>
        <v>11.9415</v>
      </c>
      <c r="DP82" s="90">
        <f>DP74</f>
        <v>36.53</v>
      </c>
      <c r="DQ82" s="117">
        <f t="shared" si="1216"/>
        <v>436.22300000000001</v>
      </c>
      <c r="DR82" s="98">
        <f t="shared" si="1217"/>
        <v>17448.919999999998</v>
      </c>
      <c r="DS82" s="98"/>
      <c r="DT82" s="118"/>
      <c r="DU82" s="119">
        <f t="shared" si="1218"/>
        <v>1.04749</v>
      </c>
      <c r="DV82" s="231">
        <f t="shared" si="1219"/>
        <v>0</v>
      </c>
      <c r="DW82" s="119">
        <f>DV82/DV74</f>
        <v>0</v>
      </c>
      <c r="DX82" s="98">
        <f>DX74*DW82</f>
        <v>0</v>
      </c>
      <c r="DY82" s="116">
        <f t="shared" si="1220"/>
        <v>0</v>
      </c>
      <c r="DZ82" s="90">
        <f>DZ74</f>
        <v>36.53</v>
      </c>
      <c r="EA82" s="117">
        <f t="shared" si="1221"/>
        <v>0</v>
      </c>
      <c r="EB82" s="98">
        <f t="shared" si="1222"/>
        <v>0</v>
      </c>
      <c r="EC82" s="98"/>
      <c r="ED82" s="118"/>
      <c r="EE82" s="119">
        <f t="shared" si="1223"/>
        <v>0</v>
      </c>
      <c r="EF82" s="231">
        <f t="shared" si="1224"/>
        <v>51</v>
      </c>
      <c r="EG82" s="119">
        <f>EF82/EF74</f>
        <v>1</v>
      </c>
      <c r="EH82" s="98">
        <f>EH74*EG82</f>
        <v>750</v>
      </c>
      <c r="EI82" s="116">
        <f t="shared" si="1225"/>
        <v>14.70588235</v>
      </c>
      <c r="EJ82" s="90">
        <f>EJ74</f>
        <v>36.53</v>
      </c>
      <c r="EK82" s="117">
        <f t="shared" si="1226"/>
        <v>537.20587999999998</v>
      </c>
      <c r="EL82" s="98">
        <f t="shared" si="1227"/>
        <v>27397.5</v>
      </c>
      <c r="EM82" s="98"/>
      <c r="EN82" s="118"/>
      <c r="EO82" s="119">
        <f t="shared" si="1228"/>
        <v>1.2899700000000001</v>
      </c>
      <c r="EP82" s="231">
        <f t="shared" si="1229"/>
        <v>0</v>
      </c>
      <c r="EQ82" s="119">
        <f>EP82/EP74</f>
        <v>0</v>
      </c>
      <c r="ER82" s="98">
        <f>ER74*EQ82</f>
        <v>0</v>
      </c>
      <c r="ES82" s="116">
        <f t="shared" si="1230"/>
        <v>0</v>
      </c>
      <c r="ET82" s="90">
        <f>ET74</f>
        <v>36.53</v>
      </c>
      <c r="EU82" s="117">
        <f t="shared" si="1231"/>
        <v>0</v>
      </c>
      <c r="EV82" s="98">
        <f t="shared" si="1232"/>
        <v>0</v>
      </c>
      <c r="EW82" s="98"/>
      <c r="EX82" s="118"/>
      <c r="EY82" s="119">
        <f t="shared" si="1233"/>
        <v>0</v>
      </c>
      <c r="EZ82" s="231">
        <f t="shared" si="1234"/>
        <v>0</v>
      </c>
      <c r="FA82" s="119">
        <f>EZ82/EZ74</f>
        <v>0</v>
      </c>
      <c r="FB82" s="98">
        <f>FB74*FA82</f>
        <v>0</v>
      </c>
      <c r="FC82" s="116">
        <f t="shared" si="1235"/>
        <v>0</v>
      </c>
      <c r="FD82" s="90">
        <f>FD74</f>
        <v>36.53</v>
      </c>
      <c r="FE82" s="117">
        <f t="shared" si="1236"/>
        <v>0</v>
      </c>
      <c r="FF82" s="98">
        <f t="shared" si="1237"/>
        <v>0</v>
      </c>
      <c r="FG82" s="98"/>
      <c r="FH82" s="118"/>
      <c r="FI82" s="119">
        <f t="shared" si="1238"/>
        <v>0</v>
      </c>
      <c r="FJ82" s="231">
        <f t="shared" si="1239"/>
        <v>0</v>
      </c>
      <c r="FK82" s="119">
        <f>FJ82/FJ74</f>
        <v>0</v>
      </c>
      <c r="FL82" s="98">
        <f>FL74*FK82</f>
        <v>0</v>
      </c>
      <c r="FM82" s="116">
        <f t="shared" si="1240"/>
        <v>0</v>
      </c>
      <c r="FN82" s="90">
        <f>FN74</f>
        <v>36.53</v>
      </c>
      <c r="FO82" s="117">
        <f t="shared" si="1241"/>
        <v>0</v>
      </c>
      <c r="FP82" s="98">
        <f t="shared" si="1242"/>
        <v>0</v>
      </c>
      <c r="FQ82" s="98"/>
      <c r="FR82" s="118"/>
      <c r="FS82" s="119">
        <f t="shared" si="1243"/>
        <v>0</v>
      </c>
      <c r="FT82" s="231">
        <f t="shared" si="1244"/>
        <v>0</v>
      </c>
      <c r="FU82" s="119">
        <f>FT82/FT74</f>
        <v>0</v>
      </c>
      <c r="FV82" s="98">
        <f>FV74*FU82</f>
        <v>0</v>
      </c>
      <c r="FW82" s="116">
        <f t="shared" si="1245"/>
        <v>0</v>
      </c>
      <c r="FX82" s="90">
        <f>FX74</f>
        <v>36.53</v>
      </c>
      <c r="FY82" s="117">
        <f t="shared" si="1246"/>
        <v>0</v>
      </c>
      <c r="FZ82" s="98">
        <f t="shared" si="1247"/>
        <v>0</v>
      </c>
      <c r="GA82" s="98"/>
      <c r="GB82" s="118"/>
      <c r="GC82" s="119">
        <f t="shared" si="1248"/>
        <v>0</v>
      </c>
      <c r="GD82" s="231">
        <f t="shared" si="1249"/>
        <v>0</v>
      </c>
      <c r="GE82" s="119">
        <f>GD82/GD74</f>
        <v>0</v>
      </c>
      <c r="GF82" s="98">
        <f>GF74*GE82</f>
        <v>0</v>
      </c>
      <c r="GG82" s="116">
        <f t="shared" si="1250"/>
        <v>0</v>
      </c>
      <c r="GH82" s="90">
        <f>GH74</f>
        <v>36.53</v>
      </c>
      <c r="GI82" s="117">
        <f t="shared" si="1251"/>
        <v>0</v>
      </c>
      <c r="GJ82" s="98">
        <f t="shared" si="1252"/>
        <v>0</v>
      </c>
      <c r="GK82" s="98"/>
      <c r="GL82" s="118"/>
      <c r="GM82" s="119">
        <f t="shared" si="1253"/>
        <v>0</v>
      </c>
      <c r="GN82" s="231">
        <f t="shared" si="1254"/>
        <v>0</v>
      </c>
      <c r="GO82" s="119">
        <f>GN82/GN74</f>
        <v>0</v>
      </c>
      <c r="GP82" s="98">
        <f>GP74*GO82</f>
        <v>0</v>
      </c>
      <c r="GQ82" s="116">
        <f t="shared" si="1255"/>
        <v>0</v>
      </c>
      <c r="GR82" s="90">
        <f>GR74</f>
        <v>36.53</v>
      </c>
      <c r="GS82" s="117">
        <f t="shared" si="1256"/>
        <v>0</v>
      </c>
      <c r="GT82" s="98">
        <f t="shared" si="1257"/>
        <v>0</v>
      </c>
      <c r="GU82" s="98"/>
      <c r="GV82" s="118"/>
      <c r="GW82" s="119">
        <f t="shared" si="1258"/>
        <v>0</v>
      </c>
      <c r="GX82" s="231">
        <f t="shared" si="1259"/>
        <v>95</v>
      </c>
      <c r="GY82" s="119">
        <f>GX82/GX74</f>
        <v>1</v>
      </c>
      <c r="GZ82" s="98">
        <f>GZ74*GY82</f>
        <v>1240</v>
      </c>
      <c r="HA82" s="116">
        <f t="shared" si="1260"/>
        <v>13.05263158</v>
      </c>
      <c r="HB82" s="90">
        <f>HB74</f>
        <v>36.53</v>
      </c>
      <c r="HC82" s="117">
        <f t="shared" si="1261"/>
        <v>476.81263000000001</v>
      </c>
      <c r="HD82" s="98">
        <f t="shared" si="1262"/>
        <v>45297.2</v>
      </c>
      <c r="HE82" s="98"/>
      <c r="HF82" s="118"/>
      <c r="HG82" s="119">
        <f t="shared" si="1263"/>
        <v>1.1449499999999999</v>
      </c>
      <c r="HH82" s="231">
        <f t="shared" si="1264"/>
        <v>0</v>
      </c>
      <c r="HI82" s="119">
        <f>HH82/HH74</f>
        <v>0</v>
      </c>
      <c r="HJ82" s="98">
        <f>HJ74*HI82</f>
        <v>0</v>
      </c>
      <c r="HK82" s="116">
        <f t="shared" si="1265"/>
        <v>0</v>
      </c>
      <c r="HL82" s="90">
        <f>HL74</f>
        <v>36.53</v>
      </c>
      <c r="HM82" s="117">
        <f t="shared" si="1266"/>
        <v>0</v>
      </c>
      <c r="HN82" s="98">
        <f t="shared" si="1267"/>
        <v>0</v>
      </c>
      <c r="HO82" s="98"/>
      <c r="HP82" s="118"/>
      <c r="HQ82" s="119">
        <f t="shared" si="1268"/>
        <v>0</v>
      </c>
      <c r="HR82" s="231">
        <f t="shared" si="1269"/>
        <v>10</v>
      </c>
      <c r="HS82" s="119">
        <f>HR82/HR74</f>
        <v>3.61E-2</v>
      </c>
      <c r="HT82" s="98">
        <f>HT74*HS82</f>
        <v>58.48</v>
      </c>
      <c r="HU82" s="116">
        <f t="shared" si="1270"/>
        <v>5.8479999999999999</v>
      </c>
      <c r="HV82" s="90">
        <f>HV74</f>
        <v>36.53</v>
      </c>
      <c r="HW82" s="117">
        <f t="shared" si="1271"/>
        <v>213.62744000000001</v>
      </c>
      <c r="HX82" s="98">
        <f t="shared" si="1272"/>
        <v>2136.27</v>
      </c>
      <c r="HY82" s="98"/>
      <c r="HZ82" s="118"/>
      <c r="IA82" s="119">
        <f t="shared" si="1273"/>
        <v>0.51297999999999999</v>
      </c>
      <c r="IB82" s="231">
        <f t="shared" si="1274"/>
        <v>0</v>
      </c>
      <c r="IC82" s="119">
        <f>IB82/IB74</f>
        <v>0</v>
      </c>
      <c r="ID82" s="98">
        <f>ID74*IC82</f>
        <v>0</v>
      </c>
      <c r="IE82" s="116">
        <f t="shared" si="1275"/>
        <v>0</v>
      </c>
      <c r="IF82" s="90">
        <f>IF74</f>
        <v>36.53</v>
      </c>
      <c r="IG82" s="117">
        <f t="shared" si="1276"/>
        <v>0</v>
      </c>
      <c r="IH82" s="98">
        <f t="shared" si="1277"/>
        <v>0</v>
      </c>
      <c r="II82" s="98"/>
      <c r="IJ82" s="118"/>
      <c r="IK82" s="119">
        <f t="shared" si="1278"/>
        <v>0</v>
      </c>
      <c r="IL82" s="231">
        <f t="shared" si="1279"/>
        <v>23</v>
      </c>
      <c r="IM82" s="119">
        <f>IL82/IL74</f>
        <v>0.14374999999999999</v>
      </c>
      <c r="IN82" s="98">
        <f>IN74*IM82</f>
        <v>248.69</v>
      </c>
      <c r="IO82" s="116">
        <f t="shared" si="1280"/>
        <v>10.8126087</v>
      </c>
      <c r="IP82" s="90">
        <f>IP74</f>
        <v>36.53</v>
      </c>
      <c r="IQ82" s="117">
        <f t="shared" si="1281"/>
        <v>394.9846</v>
      </c>
      <c r="IR82" s="98">
        <f t="shared" si="1282"/>
        <v>9084.65</v>
      </c>
      <c r="IS82" s="98"/>
      <c r="IT82" s="118"/>
      <c r="IU82" s="119">
        <f t="shared" si="1283"/>
        <v>0.94845999999999997</v>
      </c>
      <c r="IV82" s="231">
        <f t="shared" si="1284"/>
        <v>0</v>
      </c>
      <c r="IW82" s="119">
        <f>IV82/IV74</f>
        <v>0</v>
      </c>
      <c r="IX82" s="98">
        <f>IX74*IW82</f>
        <v>0</v>
      </c>
      <c r="IY82" s="116">
        <f t="shared" si="1285"/>
        <v>0</v>
      </c>
      <c r="IZ82" s="90">
        <f>IZ74</f>
        <v>36.53</v>
      </c>
      <c r="JA82" s="117">
        <f t="shared" si="1286"/>
        <v>0</v>
      </c>
      <c r="JB82" s="98">
        <f t="shared" si="1287"/>
        <v>0</v>
      </c>
      <c r="JC82" s="98"/>
      <c r="JD82" s="118"/>
      <c r="JE82" s="119">
        <f t="shared" si="1288"/>
        <v>0</v>
      </c>
      <c r="JF82" s="231">
        <f t="shared" si="1289"/>
        <v>0</v>
      </c>
      <c r="JG82" s="119">
        <f>JF82/JF74</f>
        <v>0</v>
      </c>
      <c r="JH82" s="98">
        <f>JH74*JG82</f>
        <v>0</v>
      </c>
      <c r="JI82" s="116">
        <f t="shared" si="1290"/>
        <v>0</v>
      </c>
      <c r="JJ82" s="90">
        <f>JJ74</f>
        <v>35.619999999999997</v>
      </c>
      <c r="JK82" s="117">
        <f t="shared" si="1291"/>
        <v>0</v>
      </c>
      <c r="JL82" s="98">
        <f t="shared" si="1292"/>
        <v>0</v>
      </c>
      <c r="JM82" s="98"/>
      <c r="JN82" s="118"/>
      <c r="JO82" s="119">
        <f t="shared" si="1293"/>
        <v>0</v>
      </c>
      <c r="JP82" s="231">
        <f t="shared" si="1294"/>
        <v>36</v>
      </c>
      <c r="JQ82" s="119">
        <f>JP82/JP74</f>
        <v>0.13235</v>
      </c>
      <c r="JR82" s="98">
        <f>JR74*JQ82</f>
        <v>492.34</v>
      </c>
      <c r="JS82" s="116">
        <f t="shared" si="1295"/>
        <v>13.676111110000001</v>
      </c>
      <c r="JT82" s="90">
        <f>JT74</f>
        <v>36.53</v>
      </c>
      <c r="JU82" s="117">
        <f t="shared" si="1296"/>
        <v>499.58834000000002</v>
      </c>
      <c r="JV82" s="98">
        <f t="shared" si="1297"/>
        <v>17985.18</v>
      </c>
      <c r="JW82" s="98"/>
      <c r="JX82" s="118"/>
      <c r="JY82" s="119">
        <f t="shared" si="1298"/>
        <v>1.19964</v>
      </c>
      <c r="JZ82" s="231">
        <f t="shared" si="1299"/>
        <v>0</v>
      </c>
      <c r="KA82" s="119" t="e">
        <f>JZ82/JZ74</f>
        <v>#DIV/0!</v>
      </c>
      <c r="KB82" s="98" t="e">
        <f>KB74*KA82</f>
        <v>#DIV/0!</v>
      </c>
      <c r="KC82" s="116">
        <f t="shared" si="1300"/>
        <v>0</v>
      </c>
      <c r="KD82" s="90">
        <f>KD74</f>
        <v>0</v>
      </c>
      <c r="KE82" s="117">
        <f t="shared" si="1301"/>
        <v>0</v>
      </c>
      <c r="KF82" s="98">
        <f t="shared" si="1302"/>
        <v>0</v>
      </c>
      <c r="KG82" s="98"/>
      <c r="KH82" s="118"/>
      <c r="KI82" s="119">
        <f t="shared" si="1303"/>
        <v>0</v>
      </c>
      <c r="KJ82" s="231">
        <f t="shared" si="1304"/>
        <v>15</v>
      </c>
      <c r="KK82" s="119">
        <f>KJ82/KJ74</f>
        <v>9.2020000000000005E-2</v>
      </c>
      <c r="KL82" s="98">
        <f>KL74*KK82</f>
        <v>220.85</v>
      </c>
      <c r="KM82" s="116">
        <f t="shared" si="1305"/>
        <v>14.723333330000001</v>
      </c>
      <c r="KN82" s="90">
        <f>KN74</f>
        <v>36.53</v>
      </c>
      <c r="KO82" s="117">
        <f t="shared" si="1306"/>
        <v>537.84337000000005</v>
      </c>
      <c r="KP82" s="98">
        <f t="shared" si="1307"/>
        <v>8067.65</v>
      </c>
      <c r="KQ82" s="98"/>
      <c r="KR82" s="118"/>
      <c r="KS82" s="119">
        <f t="shared" si="1308"/>
        <v>1.2915000000000001</v>
      </c>
      <c r="KT82" s="231">
        <f t="shared" si="1309"/>
        <v>29</v>
      </c>
      <c r="KU82" s="119">
        <f>KT82/KT74</f>
        <v>8.455E-2</v>
      </c>
      <c r="KV82" s="98">
        <f>KV74*KU82</f>
        <v>355.28</v>
      </c>
      <c r="KW82" s="116">
        <f t="shared" si="1310"/>
        <v>12.25103448</v>
      </c>
      <c r="KX82" s="90">
        <f>KX74</f>
        <v>36.53</v>
      </c>
      <c r="KY82" s="117">
        <f t="shared" si="1311"/>
        <v>447.53028999999998</v>
      </c>
      <c r="KZ82" s="98">
        <f t="shared" si="1312"/>
        <v>12978.38</v>
      </c>
      <c r="LA82" s="98"/>
      <c r="LB82" s="118"/>
      <c r="LC82" s="119">
        <f t="shared" si="1313"/>
        <v>1.07464</v>
      </c>
      <c r="LD82" s="231">
        <f t="shared" si="1314"/>
        <v>16</v>
      </c>
      <c r="LE82" s="119">
        <f>LD82/LD74</f>
        <v>5.5939999999999997E-2</v>
      </c>
      <c r="LF82" s="98">
        <f>LF74*LE82</f>
        <v>162.22999999999999</v>
      </c>
      <c r="LG82" s="116">
        <f t="shared" si="1315"/>
        <v>10.139374999999999</v>
      </c>
      <c r="LH82" s="90">
        <f>LH74</f>
        <v>36.53</v>
      </c>
      <c r="LI82" s="117">
        <f t="shared" si="1316"/>
        <v>370.39136999999999</v>
      </c>
      <c r="LJ82" s="98">
        <f t="shared" si="1317"/>
        <v>5926.26</v>
      </c>
      <c r="LK82" s="98"/>
      <c r="LL82" s="118"/>
      <c r="LM82" s="119">
        <f t="shared" si="1318"/>
        <v>0.88941000000000003</v>
      </c>
      <c r="LN82" s="231">
        <f t="shared" si="1319"/>
        <v>0</v>
      </c>
      <c r="LO82" s="119">
        <f>LN82/LN74</f>
        <v>0</v>
      </c>
      <c r="LP82" s="98">
        <f>LP74*LO82</f>
        <v>0</v>
      </c>
      <c r="LQ82" s="116">
        <f t="shared" si="1320"/>
        <v>0</v>
      </c>
      <c r="LR82" s="90">
        <f>LR74</f>
        <v>36.53</v>
      </c>
      <c r="LS82" s="117">
        <f t="shared" si="1321"/>
        <v>0</v>
      </c>
      <c r="LT82" s="98">
        <f t="shared" si="1322"/>
        <v>0</v>
      </c>
      <c r="LU82" s="98"/>
      <c r="LV82" s="118"/>
      <c r="LW82" s="119">
        <f t="shared" si="1323"/>
        <v>0</v>
      </c>
      <c r="LX82" s="231">
        <f t="shared" si="1324"/>
        <v>14</v>
      </c>
      <c r="LY82" s="119">
        <f>LX82/LX74</f>
        <v>0.12069000000000001</v>
      </c>
      <c r="LZ82" s="98">
        <f>LZ74*LY82</f>
        <v>84.48</v>
      </c>
      <c r="MA82" s="116">
        <f t="shared" si="1325"/>
        <v>6.0342857099999998</v>
      </c>
      <c r="MB82" s="90">
        <f>MB74</f>
        <v>36.53</v>
      </c>
      <c r="MC82" s="117">
        <f t="shared" si="1326"/>
        <v>220.43245999999999</v>
      </c>
      <c r="MD82" s="98">
        <f t="shared" si="1327"/>
        <v>3086.05</v>
      </c>
      <c r="ME82" s="98"/>
      <c r="MF82" s="118"/>
      <c r="MG82" s="119">
        <f t="shared" si="1328"/>
        <v>0.52932000000000001</v>
      </c>
      <c r="MH82" s="231">
        <f t="shared" si="1329"/>
        <v>14</v>
      </c>
      <c r="MI82" s="119">
        <f>MH82/MH74</f>
        <v>9.6549999999999997E-2</v>
      </c>
      <c r="MJ82" s="98">
        <f>MJ74*MI82</f>
        <v>218.2</v>
      </c>
      <c r="MK82" s="116">
        <f t="shared" si="1330"/>
        <v>15.58571429</v>
      </c>
      <c r="ML82" s="90">
        <f>ML74</f>
        <v>36.53</v>
      </c>
      <c r="MM82" s="117">
        <f t="shared" si="1331"/>
        <v>569.34613999999999</v>
      </c>
      <c r="MN82" s="98">
        <f t="shared" si="1332"/>
        <v>7970.85</v>
      </c>
      <c r="MO82" s="98"/>
      <c r="MP82" s="118"/>
      <c r="MQ82" s="119">
        <f t="shared" si="1333"/>
        <v>1.3671500000000001</v>
      </c>
      <c r="MR82" s="231">
        <f t="shared" si="1334"/>
        <v>63</v>
      </c>
      <c r="MS82" s="119">
        <f>MR82/MR74</f>
        <v>0.20064000000000001</v>
      </c>
      <c r="MT82" s="98">
        <f>MT74*MS82</f>
        <v>692.21</v>
      </c>
      <c r="MU82" s="116">
        <f t="shared" si="1335"/>
        <v>10.98746032</v>
      </c>
      <c r="MV82" s="90">
        <f>MV74</f>
        <v>36.53</v>
      </c>
      <c r="MW82" s="117">
        <f t="shared" si="1336"/>
        <v>401.37193000000002</v>
      </c>
      <c r="MX82" s="98">
        <f t="shared" si="1337"/>
        <v>25286.43</v>
      </c>
      <c r="MY82" s="98"/>
      <c r="MZ82" s="118"/>
      <c r="NA82" s="119">
        <f t="shared" si="1338"/>
        <v>0.96379999999999999</v>
      </c>
      <c r="NB82" s="231">
        <f t="shared" si="1339"/>
        <v>28</v>
      </c>
      <c r="NC82" s="119">
        <f>NB82/NB74</f>
        <v>0.27722999999999998</v>
      </c>
      <c r="ND82" s="98">
        <f>ND74*NC82</f>
        <v>446.34</v>
      </c>
      <c r="NE82" s="116">
        <f t="shared" si="1340"/>
        <v>15.940714290000001</v>
      </c>
      <c r="NF82" s="90">
        <f>NF74</f>
        <v>36.53</v>
      </c>
      <c r="NG82" s="117">
        <f t="shared" si="1341"/>
        <v>582.31429000000003</v>
      </c>
      <c r="NH82" s="98">
        <f t="shared" si="1342"/>
        <v>16304.8</v>
      </c>
      <c r="NI82" s="98"/>
      <c r="NJ82" s="118"/>
      <c r="NK82" s="119">
        <f t="shared" si="1343"/>
        <v>1.39829</v>
      </c>
      <c r="NL82" s="231">
        <f t="shared" si="1344"/>
        <v>18</v>
      </c>
      <c r="NM82" s="119">
        <f>NL82/NL74</f>
        <v>0.11765</v>
      </c>
      <c r="NN82" s="98">
        <f>NN74*NM82</f>
        <v>143.53</v>
      </c>
      <c r="NO82" s="116">
        <f t="shared" si="1345"/>
        <v>7.9738888899999996</v>
      </c>
      <c r="NP82" s="90">
        <f>NP74</f>
        <v>36.53</v>
      </c>
      <c r="NQ82" s="117">
        <f t="shared" si="1346"/>
        <v>291.28616</v>
      </c>
      <c r="NR82" s="98">
        <f t="shared" si="1347"/>
        <v>5243.15</v>
      </c>
      <c r="NS82" s="98"/>
      <c r="NT82" s="118"/>
      <c r="NU82" s="119">
        <f t="shared" si="1348"/>
        <v>0.69945999999999997</v>
      </c>
      <c r="NV82" s="231">
        <f t="shared" si="1349"/>
        <v>47</v>
      </c>
      <c r="NW82" s="119">
        <f>NV82/NV74</f>
        <v>9.7509999999999999E-2</v>
      </c>
      <c r="NX82" s="98">
        <f>NX74*NW82</f>
        <v>475.85</v>
      </c>
      <c r="NY82" s="116">
        <f t="shared" si="1350"/>
        <v>10.124468090000001</v>
      </c>
      <c r="NZ82" s="90">
        <f>NZ74</f>
        <v>36.53</v>
      </c>
      <c r="OA82" s="117">
        <f t="shared" si="1351"/>
        <v>369.84681999999998</v>
      </c>
      <c r="OB82" s="98">
        <f t="shared" si="1352"/>
        <v>17382.8</v>
      </c>
      <c r="OC82" s="98"/>
      <c r="OD82" s="118"/>
      <c r="OE82" s="119">
        <f t="shared" si="1353"/>
        <v>0.8881</v>
      </c>
      <c r="OF82" s="231">
        <f t="shared" si="1354"/>
        <v>0</v>
      </c>
      <c r="OG82" s="119">
        <f>OF82/OF74</f>
        <v>0</v>
      </c>
      <c r="OH82" s="98">
        <f>OH74*OG82</f>
        <v>0</v>
      </c>
      <c r="OI82" s="116">
        <f t="shared" si="1355"/>
        <v>0</v>
      </c>
      <c r="OJ82" s="90">
        <f>OJ74</f>
        <v>36.53</v>
      </c>
      <c r="OK82" s="117">
        <f t="shared" si="1356"/>
        <v>0</v>
      </c>
      <c r="OL82" s="98">
        <f t="shared" si="1357"/>
        <v>0</v>
      </c>
      <c r="OM82" s="98"/>
      <c r="ON82" s="118"/>
      <c r="OO82" s="119">
        <f t="shared" si="1358"/>
        <v>0</v>
      </c>
      <c r="OP82" s="231">
        <f t="shared" si="1359"/>
        <v>0</v>
      </c>
      <c r="OQ82" s="119">
        <f>OP82/OP74</f>
        <v>0</v>
      </c>
      <c r="OR82" s="98">
        <f>OR74*OQ82</f>
        <v>0</v>
      </c>
      <c r="OS82" s="116">
        <f t="shared" si="1360"/>
        <v>0</v>
      </c>
      <c r="OT82" s="90">
        <f>OT74</f>
        <v>36.53</v>
      </c>
      <c r="OU82" s="117">
        <f t="shared" si="1361"/>
        <v>0</v>
      </c>
      <c r="OV82" s="98">
        <f t="shared" si="1362"/>
        <v>0</v>
      </c>
      <c r="OW82" s="98"/>
      <c r="OX82" s="118"/>
      <c r="OY82" s="119">
        <f t="shared" si="1363"/>
        <v>0</v>
      </c>
      <c r="OZ82" s="231">
        <f t="shared" si="1364"/>
        <v>0</v>
      </c>
      <c r="PA82" s="119">
        <f>OZ82/OZ74</f>
        <v>0</v>
      </c>
      <c r="PB82" s="98">
        <f>PB74*PA82</f>
        <v>0</v>
      </c>
      <c r="PC82" s="116">
        <f t="shared" si="1365"/>
        <v>0</v>
      </c>
      <c r="PD82" s="90">
        <f>PD74</f>
        <v>36.53</v>
      </c>
      <c r="PE82" s="117">
        <f t="shared" si="1366"/>
        <v>0</v>
      </c>
      <c r="PF82" s="98">
        <f t="shared" si="1367"/>
        <v>0</v>
      </c>
      <c r="PG82" s="98"/>
      <c r="PH82" s="118"/>
      <c r="PI82" s="119">
        <f t="shared" si="1368"/>
        <v>0</v>
      </c>
      <c r="PJ82" s="231">
        <f t="shared" si="1369"/>
        <v>0</v>
      </c>
      <c r="PK82" s="119">
        <f>PJ82/PJ74</f>
        <v>0</v>
      </c>
      <c r="PL82" s="98">
        <f>PL74*PK82</f>
        <v>0</v>
      </c>
      <c r="PM82" s="116">
        <f t="shared" si="1370"/>
        <v>0</v>
      </c>
      <c r="PN82" s="90">
        <f>PN74</f>
        <v>36.53</v>
      </c>
      <c r="PO82" s="117">
        <f t="shared" si="1371"/>
        <v>0</v>
      </c>
      <c r="PP82" s="98">
        <f t="shared" si="1372"/>
        <v>0</v>
      </c>
      <c r="PQ82" s="98"/>
      <c r="PR82" s="118"/>
      <c r="PS82" s="119">
        <f t="shared" si="1373"/>
        <v>0</v>
      </c>
      <c r="PT82" s="231">
        <f t="shared" si="1374"/>
        <v>0</v>
      </c>
      <c r="PU82" s="119">
        <f>PT82/PT74</f>
        <v>0</v>
      </c>
      <c r="PV82" s="98">
        <f>PV74*PU82</f>
        <v>0</v>
      </c>
      <c r="PW82" s="116">
        <f t="shared" si="1375"/>
        <v>0</v>
      </c>
      <c r="PX82" s="90">
        <f>PX74</f>
        <v>36.53</v>
      </c>
      <c r="PY82" s="117">
        <f t="shared" si="1376"/>
        <v>0</v>
      </c>
      <c r="PZ82" s="98">
        <f t="shared" si="1377"/>
        <v>0</v>
      </c>
      <c r="QA82" s="98"/>
      <c r="QB82" s="118"/>
      <c r="QC82" s="119">
        <f t="shared" si="1378"/>
        <v>0</v>
      </c>
      <c r="QD82" s="231">
        <f t="shared" si="1379"/>
        <v>0</v>
      </c>
      <c r="QE82" s="119" t="e">
        <f>QD82/QD74</f>
        <v>#DIV/0!</v>
      </c>
      <c r="QF82" s="98" t="e">
        <f>QF74*QE82</f>
        <v>#DIV/0!</v>
      </c>
      <c r="QG82" s="116">
        <f t="shared" si="1380"/>
        <v>0</v>
      </c>
      <c r="QH82" s="90">
        <f>QH74</f>
        <v>0</v>
      </c>
      <c r="QI82" s="117">
        <f t="shared" si="1381"/>
        <v>0</v>
      </c>
      <c r="QJ82" s="98">
        <f t="shared" si="1382"/>
        <v>0</v>
      </c>
      <c r="QK82" s="98"/>
      <c r="QL82" s="118"/>
      <c r="QM82" s="119">
        <f t="shared" si="1383"/>
        <v>0</v>
      </c>
      <c r="QN82" s="231">
        <f t="shared" si="1384"/>
        <v>0</v>
      </c>
      <c r="QO82" s="119">
        <f>QN82/QN74</f>
        <v>0</v>
      </c>
      <c r="QP82" s="98">
        <f>QP74*QO82</f>
        <v>0</v>
      </c>
      <c r="QQ82" s="116">
        <f t="shared" si="1385"/>
        <v>0</v>
      </c>
      <c r="QR82" s="90">
        <f>QR74</f>
        <v>36.53</v>
      </c>
      <c r="QS82" s="117">
        <f t="shared" si="1386"/>
        <v>0</v>
      </c>
      <c r="QT82" s="98">
        <f t="shared" si="1387"/>
        <v>0</v>
      </c>
      <c r="QU82" s="98"/>
      <c r="QV82" s="118"/>
      <c r="QW82" s="119">
        <f t="shared" si="1388"/>
        <v>0</v>
      </c>
      <c r="QX82" s="231">
        <f t="shared" si="1389"/>
        <v>0</v>
      </c>
      <c r="QY82" s="119">
        <f>QX82/QX74</f>
        <v>0</v>
      </c>
      <c r="QZ82" s="98">
        <f>QZ74*QY82</f>
        <v>0</v>
      </c>
      <c r="RA82" s="116">
        <f t="shared" si="1390"/>
        <v>0</v>
      </c>
      <c r="RB82" s="90">
        <f>RB74</f>
        <v>36.53</v>
      </c>
      <c r="RC82" s="117">
        <f t="shared" si="1391"/>
        <v>0</v>
      </c>
      <c r="RD82" s="98">
        <f t="shared" si="1392"/>
        <v>0</v>
      </c>
      <c r="RE82" s="98"/>
      <c r="RF82" s="118"/>
      <c r="RG82" s="119">
        <f t="shared" si="1393"/>
        <v>0</v>
      </c>
      <c r="RH82" s="231">
        <f t="shared" si="1394"/>
        <v>0</v>
      </c>
      <c r="RI82" s="119">
        <f>RH82/RH74</f>
        <v>0</v>
      </c>
      <c r="RJ82" s="98">
        <f>RJ74*RI82</f>
        <v>0</v>
      </c>
      <c r="RK82" s="116">
        <f t="shared" si="1395"/>
        <v>0</v>
      </c>
      <c r="RL82" s="90">
        <f>RL74</f>
        <v>36.53</v>
      </c>
      <c r="RM82" s="117">
        <f t="shared" si="1396"/>
        <v>0</v>
      </c>
      <c r="RN82" s="98">
        <f t="shared" si="1397"/>
        <v>0</v>
      </c>
      <c r="RO82" s="98"/>
      <c r="RP82" s="118"/>
      <c r="RQ82" s="119">
        <f t="shared" si="1398"/>
        <v>0</v>
      </c>
      <c r="RR82" s="231">
        <f t="shared" si="1399"/>
        <v>0</v>
      </c>
      <c r="RS82" s="119">
        <f>RR82/RR74</f>
        <v>0</v>
      </c>
      <c r="RT82" s="98">
        <f>RT74*RS82</f>
        <v>0</v>
      </c>
      <c r="RU82" s="116">
        <f t="shared" si="1400"/>
        <v>0</v>
      </c>
      <c r="RV82" s="90">
        <f>RV74</f>
        <v>36.53</v>
      </c>
      <c r="RW82" s="117">
        <f t="shared" si="1401"/>
        <v>0</v>
      </c>
      <c r="RX82" s="98">
        <f t="shared" si="1402"/>
        <v>0</v>
      </c>
      <c r="RY82" s="98"/>
      <c r="RZ82" s="118"/>
      <c r="SA82" s="119">
        <f t="shared" si="1403"/>
        <v>0</v>
      </c>
      <c r="SB82" s="231">
        <f t="shared" si="1404"/>
        <v>55</v>
      </c>
      <c r="SC82" s="119">
        <f>SB82/SB74</f>
        <v>0.1532</v>
      </c>
      <c r="SD82" s="98">
        <f>SD74*SC82</f>
        <v>819.62</v>
      </c>
      <c r="SE82" s="116">
        <f t="shared" si="1405"/>
        <v>14.902181819999999</v>
      </c>
      <c r="SF82" s="90">
        <f>SF74</f>
        <v>36.53</v>
      </c>
      <c r="SG82" s="117">
        <f t="shared" si="1406"/>
        <v>544.37670000000003</v>
      </c>
      <c r="SH82" s="98">
        <f t="shared" si="1407"/>
        <v>29940.720000000001</v>
      </c>
      <c r="SI82" s="98"/>
      <c r="SJ82" s="118"/>
      <c r="SK82" s="119">
        <f t="shared" si="1408"/>
        <v>1.3071900000000001</v>
      </c>
      <c r="SL82" s="231">
        <f t="shared" si="1409"/>
        <v>0</v>
      </c>
      <c r="SM82" s="119">
        <f>SL82/SL74</f>
        <v>0</v>
      </c>
      <c r="SN82" s="98">
        <f>SN74*SM82</f>
        <v>0</v>
      </c>
      <c r="SO82" s="116">
        <f t="shared" si="1410"/>
        <v>0</v>
      </c>
      <c r="SP82" s="90">
        <f>SP74</f>
        <v>36.53</v>
      </c>
      <c r="SQ82" s="117">
        <f t="shared" si="1411"/>
        <v>0</v>
      </c>
      <c r="SR82" s="98">
        <f t="shared" si="1412"/>
        <v>0</v>
      </c>
      <c r="SS82" s="98"/>
      <c r="ST82" s="118"/>
      <c r="SU82" s="119">
        <f t="shared" si="1413"/>
        <v>0</v>
      </c>
      <c r="SV82" s="231">
        <f t="shared" si="1414"/>
        <v>34</v>
      </c>
      <c r="SW82" s="119">
        <f>SV82/SV74</f>
        <v>0.11371000000000001</v>
      </c>
      <c r="SX82" s="98">
        <f>SX74*SW82</f>
        <v>417.32</v>
      </c>
      <c r="SY82" s="116">
        <f t="shared" si="1415"/>
        <v>12.274117650000001</v>
      </c>
      <c r="SZ82" s="90">
        <f>SZ74</f>
        <v>36.53</v>
      </c>
      <c r="TA82" s="117">
        <f t="shared" si="1416"/>
        <v>448.37351999999998</v>
      </c>
      <c r="TB82" s="98">
        <f t="shared" si="1417"/>
        <v>15244.7</v>
      </c>
      <c r="TC82" s="98"/>
      <c r="TD82" s="118"/>
      <c r="TE82" s="119">
        <f t="shared" si="1418"/>
        <v>1.07666</v>
      </c>
      <c r="TF82" s="231">
        <f t="shared" si="1419"/>
        <v>11</v>
      </c>
      <c r="TG82" s="119">
        <f>TF82/TF74</f>
        <v>4.1509999999999998E-2</v>
      </c>
      <c r="TH82" s="98">
        <f>TH74*TG82</f>
        <v>133</v>
      </c>
      <c r="TI82" s="116">
        <f t="shared" si="1420"/>
        <v>12.09090909</v>
      </c>
      <c r="TJ82" s="90">
        <f>TJ74</f>
        <v>36.53</v>
      </c>
      <c r="TK82" s="117">
        <f t="shared" si="1421"/>
        <v>441.68090999999998</v>
      </c>
      <c r="TL82" s="98">
        <f t="shared" si="1422"/>
        <v>4858.49</v>
      </c>
      <c r="TM82" s="98"/>
      <c r="TN82" s="118"/>
      <c r="TO82" s="119">
        <f t="shared" si="1423"/>
        <v>1.0605899999999999</v>
      </c>
      <c r="TP82" s="231">
        <f t="shared" si="1424"/>
        <v>0</v>
      </c>
      <c r="TQ82" s="119">
        <f>TP82/TP74</f>
        <v>0</v>
      </c>
      <c r="TR82" s="98">
        <f>TR74*TQ82</f>
        <v>0</v>
      </c>
      <c r="TS82" s="116">
        <f t="shared" si="1425"/>
        <v>0</v>
      </c>
      <c r="TT82" s="90">
        <f>TT74</f>
        <v>36.53</v>
      </c>
      <c r="TU82" s="117">
        <f t="shared" si="1426"/>
        <v>0</v>
      </c>
      <c r="TV82" s="98">
        <f t="shared" si="1427"/>
        <v>0</v>
      </c>
      <c r="TW82" s="98"/>
      <c r="TX82" s="118"/>
      <c r="TY82" s="119">
        <f t="shared" si="1428"/>
        <v>0</v>
      </c>
      <c r="TZ82" s="231">
        <f t="shared" si="1429"/>
        <v>45</v>
      </c>
      <c r="UA82" s="119">
        <f>TZ82/TZ74</f>
        <v>0.17716999999999999</v>
      </c>
      <c r="UB82" s="98">
        <f>UB74*UA82</f>
        <v>549.23</v>
      </c>
      <c r="UC82" s="116">
        <f t="shared" si="1430"/>
        <v>12.205111110000001</v>
      </c>
      <c r="UD82" s="90">
        <f>UD74</f>
        <v>36.53</v>
      </c>
      <c r="UE82" s="117">
        <f t="shared" si="1431"/>
        <v>445.85271</v>
      </c>
      <c r="UF82" s="98">
        <f t="shared" si="1432"/>
        <v>20063.37</v>
      </c>
      <c r="UG82" s="98"/>
      <c r="UH82" s="118"/>
      <c r="UI82" s="119">
        <f t="shared" si="1433"/>
        <v>1.0706100000000001</v>
      </c>
      <c r="UJ82" s="231">
        <f t="shared" si="1434"/>
        <v>0</v>
      </c>
      <c r="UK82" s="119">
        <f>UJ82/UJ74</f>
        <v>0</v>
      </c>
      <c r="UL82" s="98">
        <f>UL74*UK82</f>
        <v>0</v>
      </c>
      <c r="UM82" s="116">
        <f t="shared" si="1435"/>
        <v>0</v>
      </c>
      <c r="UN82" s="90">
        <f>UN74</f>
        <v>36.53</v>
      </c>
      <c r="UO82" s="117">
        <f t="shared" si="1436"/>
        <v>0</v>
      </c>
      <c r="UP82" s="98">
        <f t="shared" si="1437"/>
        <v>0</v>
      </c>
      <c r="UQ82" s="98"/>
      <c r="UR82" s="118"/>
      <c r="US82" s="119">
        <f t="shared" si="1438"/>
        <v>0</v>
      </c>
      <c r="UT82" s="231">
        <f t="shared" si="1439"/>
        <v>12</v>
      </c>
      <c r="UU82" s="119">
        <f>UT82/UT74</f>
        <v>3.6470000000000002E-2</v>
      </c>
      <c r="UV82" s="98">
        <f>UV74*UU82</f>
        <v>202.12</v>
      </c>
      <c r="UW82" s="116">
        <f t="shared" si="1440"/>
        <v>16.84333333</v>
      </c>
      <c r="UX82" s="90">
        <f>UX74</f>
        <v>36.53</v>
      </c>
      <c r="UY82" s="117">
        <f t="shared" si="1441"/>
        <v>615.28697</v>
      </c>
      <c r="UZ82" s="98">
        <f t="shared" si="1442"/>
        <v>7383.44</v>
      </c>
      <c r="VA82" s="98"/>
      <c r="VB82" s="118"/>
      <c r="VC82" s="119">
        <f t="shared" si="1443"/>
        <v>1.4774700000000001</v>
      </c>
      <c r="VD82" s="231">
        <f t="shared" si="1444"/>
        <v>27</v>
      </c>
      <c r="VE82" s="119">
        <f>VD82/VD74</f>
        <v>8.4909999999999999E-2</v>
      </c>
      <c r="VF82" s="98">
        <f>VF74*VE82</f>
        <v>477.19</v>
      </c>
      <c r="VG82" s="116">
        <f t="shared" si="1445"/>
        <v>17.673703700000001</v>
      </c>
      <c r="VH82" s="90">
        <f>VH74</f>
        <v>36.53</v>
      </c>
      <c r="VI82" s="117">
        <f t="shared" si="1446"/>
        <v>645.62040000000002</v>
      </c>
      <c r="VJ82" s="98">
        <f t="shared" si="1447"/>
        <v>17431.75</v>
      </c>
      <c r="VK82" s="98"/>
      <c r="VL82" s="118"/>
      <c r="VM82" s="119">
        <f t="shared" si="1448"/>
        <v>1.5503100000000001</v>
      </c>
      <c r="VN82" s="231">
        <f t="shared" si="1449"/>
        <v>16</v>
      </c>
      <c r="VO82" s="119">
        <f>VN82/VN74</f>
        <v>3.107E-2</v>
      </c>
      <c r="VP82" s="98">
        <f>VP74*VO82</f>
        <v>208.48</v>
      </c>
      <c r="VQ82" s="116">
        <f t="shared" si="1450"/>
        <v>13.03</v>
      </c>
      <c r="VR82" s="90">
        <f>VR74</f>
        <v>36.53</v>
      </c>
      <c r="VS82" s="117">
        <f t="shared" si="1451"/>
        <v>475.98590000000002</v>
      </c>
      <c r="VT82" s="98">
        <f t="shared" si="1452"/>
        <v>7615.77</v>
      </c>
      <c r="VU82" s="98"/>
      <c r="VV82" s="118"/>
      <c r="VW82" s="119">
        <f t="shared" si="1453"/>
        <v>1.14297</v>
      </c>
      <c r="VX82" s="231">
        <f t="shared" si="1454"/>
        <v>22</v>
      </c>
      <c r="VY82" s="119">
        <f>VX82/VX74</f>
        <v>6.3769999999999993E-2</v>
      </c>
      <c r="VZ82" s="98">
        <f>VZ74*VY82</f>
        <v>225.75</v>
      </c>
      <c r="WA82" s="116">
        <f t="shared" si="1455"/>
        <v>10.261363640000001</v>
      </c>
      <c r="WB82" s="90">
        <f>WB74</f>
        <v>36.53</v>
      </c>
      <c r="WC82" s="117">
        <f t="shared" si="1456"/>
        <v>374.84760999999997</v>
      </c>
      <c r="WD82" s="98">
        <f t="shared" si="1457"/>
        <v>8246.65</v>
      </c>
      <c r="WE82" s="98"/>
      <c r="WF82" s="118"/>
      <c r="WG82" s="119">
        <f t="shared" si="1458"/>
        <v>0.90010999999999997</v>
      </c>
      <c r="WH82" s="213">
        <f t="shared" si="1459"/>
        <v>800</v>
      </c>
      <c r="WI82" s="119">
        <f>WH82/WH74</f>
        <v>6.5750000000000003E-2</v>
      </c>
      <c r="WJ82" s="98">
        <f>WJ74*WI82</f>
        <v>9125.11</v>
      </c>
      <c r="WK82" s="116">
        <f t="shared" si="1460"/>
        <v>11.406387499999999</v>
      </c>
      <c r="WL82" s="90">
        <f>WL74</f>
        <v>36.51</v>
      </c>
      <c r="WM82" s="117">
        <f t="shared" si="1461"/>
        <v>416.44720999999998</v>
      </c>
      <c r="WN82" s="98">
        <f t="shared" si="1462"/>
        <v>333157.77</v>
      </c>
      <c r="WO82" s="98"/>
      <c r="WP82" s="118"/>
    </row>
    <row r="83" spans="1:614" ht="48" x14ac:dyDescent="0.25">
      <c r="A83" s="5"/>
      <c r="B83" s="91" t="s">
        <v>431</v>
      </c>
      <c r="C83" s="12" t="s">
        <v>750</v>
      </c>
      <c r="D83" s="12" t="s">
        <v>438</v>
      </c>
      <c r="E83" s="4" t="s">
        <v>33</v>
      </c>
      <c r="F83" s="231">
        <f t="shared" si="1159"/>
        <v>0</v>
      </c>
      <c r="G83" s="119">
        <f>F83/F74</f>
        <v>0</v>
      </c>
      <c r="H83" s="98">
        <f>H74*G83</f>
        <v>0</v>
      </c>
      <c r="I83" s="116">
        <f t="shared" si="1160"/>
        <v>0</v>
      </c>
      <c r="J83" s="90">
        <f>J74</f>
        <v>36.53</v>
      </c>
      <c r="K83" s="117">
        <f t="shared" si="1161"/>
        <v>0</v>
      </c>
      <c r="L83" s="98">
        <f t="shared" si="1162"/>
        <v>0</v>
      </c>
      <c r="M83" s="98"/>
      <c r="N83" s="118"/>
      <c r="O83" s="119" t="e">
        <f t="shared" si="1163"/>
        <v>#DIV/0!</v>
      </c>
      <c r="P83" s="231">
        <f t="shared" si="1164"/>
        <v>0</v>
      </c>
      <c r="Q83" s="119">
        <f>P83/P74</f>
        <v>0</v>
      </c>
      <c r="R83" s="98">
        <f>R74*Q83</f>
        <v>0</v>
      </c>
      <c r="S83" s="116">
        <f t="shared" si="1165"/>
        <v>0</v>
      </c>
      <c r="T83" s="90">
        <f>T74</f>
        <v>36.53</v>
      </c>
      <c r="U83" s="117">
        <f t="shared" si="1166"/>
        <v>0</v>
      </c>
      <c r="V83" s="98">
        <f t="shared" si="1167"/>
        <v>0</v>
      </c>
      <c r="W83" s="98"/>
      <c r="X83" s="118"/>
      <c r="Y83" s="119" t="e">
        <f t="shared" si="1168"/>
        <v>#DIV/0!</v>
      </c>
      <c r="Z83" s="231">
        <f t="shared" si="1169"/>
        <v>0</v>
      </c>
      <c r="AA83" s="119">
        <f>Z83/Z74</f>
        <v>0</v>
      </c>
      <c r="AB83" s="98">
        <f>AB74*AA83</f>
        <v>0</v>
      </c>
      <c r="AC83" s="116">
        <f t="shared" si="1170"/>
        <v>0</v>
      </c>
      <c r="AD83" s="90">
        <f>AD74</f>
        <v>36.53</v>
      </c>
      <c r="AE83" s="117">
        <f t="shared" si="1171"/>
        <v>0</v>
      </c>
      <c r="AF83" s="98">
        <f t="shared" si="1172"/>
        <v>0</v>
      </c>
      <c r="AG83" s="98"/>
      <c r="AH83" s="118"/>
      <c r="AI83" s="119" t="e">
        <f t="shared" si="1173"/>
        <v>#DIV/0!</v>
      </c>
      <c r="AJ83" s="231">
        <f t="shared" si="1174"/>
        <v>0</v>
      </c>
      <c r="AK83" s="119">
        <f>AJ83/AJ74</f>
        <v>0</v>
      </c>
      <c r="AL83" s="98">
        <f>AL74*AK83</f>
        <v>0</v>
      </c>
      <c r="AM83" s="116">
        <f t="shared" si="1175"/>
        <v>0</v>
      </c>
      <c r="AN83" s="90">
        <f>AN74</f>
        <v>36.53</v>
      </c>
      <c r="AO83" s="117">
        <f t="shared" si="1176"/>
        <v>0</v>
      </c>
      <c r="AP83" s="98">
        <f t="shared" si="1177"/>
        <v>0</v>
      </c>
      <c r="AQ83" s="98"/>
      <c r="AR83" s="118"/>
      <c r="AS83" s="119" t="e">
        <f t="shared" si="1178"/>
        <v>#DIV/0!</v>
      </c>
      <c r="AT83" s="231">
        <f t="shared" si="1179"/>
        <v>0</v>
      </c>
      <c r="AU83" s="119">
        <f>AT83/AT74</f>
        <v>0</v>
      </c>
      <c r="AV83" s="98">
        <f>AV74*AU83</f>
        <v>0</v>
      </c>
      <c r="AW83" s="116">
        <f t="shared" si="1180"/>
        <v>0</v>
      </c>
      <c r="AX83" s="90">
        <f>AX74</f>
        <v>36.53</v>
      </c>
      <c r="AY83" s="117">
        <f t="shared" si="1181"/>
        <v>0</v>
      </c>
      <c r="AZ83" s="98">
        <f t="shared" si="1182"/>
        <v>0</v>
      </c>
      <c r="BA83" s="98"/>
      <c r="BB83" s="118"/>
      <c r="BC83" s="119" t="e">
        <f t="shared" si="1183"/>
        <v>#DIV/0!</v>
      </c>
      <c r="BD83" s="231">
        <f t="shared" si="1184"/>
        <v>0</v>
      </c>
      <c r="BE83" s="119" t="e">
        <f>BD83/BD74</f>
        <v>#DIV/0!</v>
      </c>
      <c r="BF83" s="98" t="e">
        <f>BF74*BE83</f>
        <v>#DIV/0!</v>
      </c>
      <c r="BG83" s="116">
        <f t="shared" si="1185"/>
        <v>0</v>
      </c>
      <c r="BH83" s="90">
        <f>BH74</f>
        <v>0</v>
      </c>
      <c r="BI83" s="117">
        <f t="shared" si="1186"/>
        <v>0</v>
      </c>
      <c r="BJ83" s="98">
        <f t="shared" si="1187"/>
        <v>0</v>
      </c>
      <c r="BK83" s="98"/>
      <c r="BL83" s="118"/>
      <c r="BM83" s="119" t="e">
        <f t="shared" si="1188"/>
        <v>#DIV/0!</v>
      </c>
      <c r="BN83" s="231">
        <f t="shared" si="1189"/>
        <v>0</v>
      </c>
      <c r="BO83" s="119">
        <f>BN83/BN74</f>
        <v>0</v>
      </c>
      <c r="BP83" s="98">
        <f>BP74*BO83</f>
        <v>0</v>
      </c>
      <c r="BQ83" s="116">
        <f t="shared" si="1190"/>
        <v>0</v>
      </c>
      <c r="BR83" s="90">
        <f>BR74</f>
        <v>36.53</v>
      </c>
      <c r="BS83" s="117">
        <f t="shared" si="1191"/>
        <v>0</v>
      </c>
      <c r="BT83" s="98">
        <f t="shared" si="1192"/>
        <v>0</v>
      </c>
      <c r="BU83" s="98"/>
      <c r="BV83" s="118"/>
      <c r="BW83" s="119" t="e">
        <f t="shared" si="1193"/>
        <v>#DIV/0!</v>
      </c>
      <c r="BX83" s="231">
        <f t="shared" si="1194"/>
        <v>0</v>
      </c>
      <c r="BY83" s="119" t="e">
        <f>BX83/BX74</f>
        <v>#DIV/0!</v>
      </c>
      <c r="BZ83" s="98" t="e">
        <f>BZ74*BY83</f>
        <v>#DIV/0!</v>
      </c>
      <c r="CA83" s="116">
        <f t="shared" si="1195"/>
        <v>0</v>
      </c>
      <c r="CB83" s="90">
        <f>CB74</f>
        <v>0</v>
      </c>
      <c r="CC83" s="117">
        <f t="shared" si="1196"/>
        <v>0</v>
      </c>
      <c r="CD83" s="98">
        <f t="shared" si="1197"/>
        <v>0</v>
      </c>
      <c r="CE83" s="98"/>
      <c r="CF83" s="118"/>
      <c r="CG83" s="119" t="e">
        <f t="shared" si="1198"/>
        <v>#DIV/0!</v>
      </c>
      <c r="CH83" s="231">
        <f t="shared" si="1199"/>
        <v>0</v>
      </c>
      <c r="CI83" s="119">
        <f>CH83/CH74</f>
        <v>0</v>
      </c>
      <c r="CJ83" s="98">
        <f>CJ74*CI83</f>
        <v>0</v>
      </c>
      <c r="CK83" s="116">
        <f t="shared" si="1200"/>
        <v>0</v>
      </c>
      <c r="CL83" s="90">
        <f>CL74</f>
        <v>36.53</v>
      </c>
      <c r="CM83" s="117">
        <f t="shared" si="1201"/>
        <v>0</v>
      </c>
      <c r="CN83" s="98">
        <f t="shared" si="1202"/>
        <v>0</v>
      </c>
      <c r="CO83" s="98"/>
      <c r="CP83" s="118"/>
      <c r="CQ83" s="119" t="e">
        <f t="shared" si="1203"/>
        <v>#DIV/0!</v>
      </c>
      <c r="CR83" s="231">
        <f t="shared" si="1204"/>
        <v>0</v>
      </c>
      <c r="CS83" s="119" t="e">
        <f>CR83/CR74</f>
        <v>#DIV/0!</v>
      </c>
      <c r="CT83" s="98" t="e">
        <f>CT74*CS83</f>
        <v>#DIV/0!</v>
      </c>
      <c r="CU83" s="116">
        <f t="shared" si="1205"/>
        <v>0</v>
      </c>
      <c r="CV83" s="90">
        <f>CV74</f>
        <v>0</v>
      </c>
      <c r="CW83" s="117">
        <f t="shared" si="1206"/>
        <v>0</v>
      </c>
      <c r="CX83" s="98">
        <f t="shared" si="1207"/>
        <v>0</v>
      </c>
      <c r="CY83" s="98"/>
      <c r="CZ83" s="118"/>
      <c r="DA83" s="119" t="e">
        <f t="shared" si="1208"/>
        <v>#DIV/0!</v>
      </c>
      <c r="DB83" s="231">
        <f t="shared" si="1209"/>
        <v>0</v>
      </c>
      <c r="DC83" s="119">
        <f>DB83/DB74</f>
        <v>0</v>
      </c>
      <c r="DD83" s="98">
        <f>DD74*DC83</f>
        <v>0</v>
      </c>
      <c r="DE83" s="116">
        <f t="shared" si="1210"/>
        <v>0</v>
      </c>
      <c r="DF83" s="90">
        <f>DF74</f>
        <v>36.53</v>
      </c>
      <c r="DG83" s="117">
        <f t="shared" si="1211"/>
        <v>0</v>
      </c>
      <c r="DH83" s="98">
        <f t="shared" si="1212"/>
        <v>0</v>
      </c>
      <c r="DI83" s="98"/>
      <c r="DJ83" s="118"/>
      <c r="DK83" s="119" t="e">
        <f t="shared" si="1213"/>
        <v>#DIV/0!</v>
      </c>
      <c r="DL83" s="231">
        <f t="shared" si="1214"/>
        <v>0</v>
      </c>
      <c r="DM83" s="119">
        <f>DL83/DL74</f>
        <v>0</v>
      </c>
      <c r="DN83" s="98">
        <f>DN74*DM83</f>
        <v>0</v>
      </c>
      <c r="DO83" s="116">
        <f t="shared" si="1215"/>
        <v>0</v>
      </c>
      <c r="DP83" s="90">
        <f>DP74</f>
        <v>36.53</v>
      </c>
      <c r="DQ83" s="117">
        <f t="shared" si="1216"/>
        <v>0</v>
      </c>
      <c r="DR83" s="98">
        <f t="shared" si="1217"/>
        <v>0</v>
      </c>
      <c r="DS83" s="98"/>
      <c r="DT83" s="118"/>
      <c r="DU83" s="119" t="e">
        <f t="shared" si="1218"/>
        <v>#DIV/0!</v>
      </c>
      <c r="DV83" s="231">
        <f t="shared" si="1219"/>
        <v>0</v>
      </c>
      <c r="DW83" s="119">
        <f>DV83/DV74</f>
        <v>0</v>
      </c>
      <c r="DX83" s="98">
        <f>DX74*DW83</f>
        <v>0</v>
      </c>
      <c r="DY83" s="116">
        <f t="shared" si="1220"/>
        <v>0</v>
      </c>
      <c r="DZ83" s="90">
        <f>DZ74</f>
        <v>36.53</v>
      </c>
      <c r="EA83" s="117">
        <f t="shared" si="1221"/>
        <v>0</v>
      </c>
      <c r="EB83" s="98">
        <f t="shared" si="1222"/>
        <v>0</v>
      </c>
      <c r="EC83" s="98"/>
      <c r="ED83" s="118"/>
      <c r="EE83" s="119" t="e">
        <f t="shared" si="1223"/>
        <v>#DIV/0!</v>
      </c>
      <c r="EF83" s="231">
        <f t="shared" si="1224"/>
        <v>0</v>
      </c>
      <c r="EG83" s="119">
        <f>EF83/EF74</f>
        <v>0</v>
      </c>
      <c r="EH83" s="98">
        <f>EH74*EG83</f>
        <v>0</v>
      </c>
      <c r="EI83" s="116">
        <f t="shared" si="1225"/>
        <v>0</v>
      </c>
      <c r="EJ83" s="90">
        <f>EJ74</f>
        <v>36.53</v>
      </c>
      <c r="EK83" s="117">
        <f t="shared" si="1226"/>
        <v>0</v>
      </c>
      <c r="EL83" s="98">
        <f t="shared" si="1227"/>
        <v>0</v>
      </c>
      <c r="EM83" s="98"/>
      <c r="EN83" s="118"/>
      <c r="EO83" s="119" t="e">
        <f t="shared" si="1228"/>
        <v>#DIV/0!</v>
      </c>
      <c r="EP83" s="231">
        <f t="shared" si="1229"/>
        <v>0</v>
      </c>
      <c r="EQ83" s="119">
        <f>EP83/EP74</f>
        <v>0</v>
      </c>
      <c r="ER83" s="98">
        <f>ER74*EQ83</f>
        <v>0</v>
      </c>
      <c r="ES83" s="116">
        <f t="shared" si="1230"/>
        <v>0</v>
      </c>
      <c r="ET83" s="90">
        <f>ET74</f>
        <v>36.53</v>
      </c>
      <c r="EU83" s="117">
        <f t="shared" si="1231"/>
        <v>0</v>
      </c>
      <c r="EV83" s="98">
        <f t="shared" si="1232"/>
        <v>0</v>
      </c>
      <c r="EW83" s="98"/>
      <c r="EX83" s="118"/>
      <c r="EY83" s="119" t="e">
        <f t="shared" si="1233"/>
        <v>#DIV/0!</v>
      </c>
      <c r="EZ83" s="231">
        <f t="shared" si="1234"/>
        <v>0</v>
      </c>
      <c r="FA83" s="119">
        <f>EZ83/EZ74</f>
        <v>0</v>
      </c>
      <c r="FB83" s="98">
        <f>FB74*FA83</f>
        <v>0</v>
      </c>
      <c r="FC83" s="116">
        <f t="shared" si="1235"/>
        <v>0</v>
      </c>
      <c r="FD83" s="90">
        <f>FD74</f>
        <v>36.53</v>
      </c>
      <c r="FE83" s="117">
        <f t="shared" si="1236"/>
        <v>0</v>
      </c>
      <c r="FF83" s="98">
        <f t="shared" si="1237"/>
        <v>0</v>
      </c>
      <c r="FG83" s="98"/>
      <c r="FH83" s="118"/>
      <c r="FI83" s="119" t="e">
        <f t="shared" si="1238"/>
        <v>#DIV/0!</v>
      </c>
      <c r="FJ83" s="231">
        <f t="shared" si="1239"/>
        <v>0</v>
      </c>
      <c r="FK83" s="119">
        <f>FJ83/FJ74</f>
        <v>0</v>
      </c>
      <c r="FL83" s="98">
        <f>FL74*FK83</f>
        <v>0</v>
      </c>
      <c r="FM83" s="116">
        <f t="shared" si="1240"/>
        <v>0</v>
      </c>
      <c r="FN83" s="90">
        <f>FN74</f>
        <v>36.53</v>
      </c>
      <c r="FO83" s="117">
        <f t="shared" si="1241"/>
        <v>0</v>
      </c>
      <c r="FP83" s="98">
        <f t="shared" si="1242"/>
        <v>0</v>
      </c>
      <c r="FQ83" s="98"/>
      <c r="FR83" s="118"/>
      <c r="FS83" s="119" t="e">
        <f t="shared" si="1243"/>
        <v>#DIV/0!</v>
      </c>
      <c r="FT83" s="231">
        <f t="shared" si="1244"/>
        <v>0</v>
      </c>
      <c r="FU83" s="119">
        <f>FT83/FT74</f>
        <v>0</v>
      </c>
      <c r="FV83" s="98">
        <f>FV74*FU83</f>
        <v>0</v>
      </c>
      <c r="FW83" s="116">
        <f t="shared" si="1245"/>
        <v>0</v>
      </c>
      <c r="FX83" s="90">
        <f>FX74</f>
        <v>36.53</v>
      </c>
      <c r="FY83" s="117">
        <f t="shared" si="1246"/>
        <v>0</v>
      </c>
      <c r="FZ83" s="98">
        <f t="shared" si="1247"/>
        <v>0</v>
      </c>
      <c r="GA83" s="98"/>
      <c r="GB83" s="118"/>
      <c r="GC83" s="119" t="e">
        <f t="shared" si="1248"/>
        <v>#DIV/0!</v>
      </c>
      <c r="GD83" s="231">
        <f t="shared" si="1249"/>
        <v>0</v>
      </c>
      <c r="GE83" s="119">
        <f>GD83/GD74</f>
        <v>0</v>
      </c>
      <c r="GF83" s="98">
        <f>GF74*GE83</f>
        <v>0</v>
      </c>
      <c r="GG83" s="116">
        <f t="shared" si="1250"/>
        <v>0</v>
      </c>
      <c r="GH83" s="90">
        <f>GH74</f>
        <v>36.53</v>
      </c>
      <c r="GI83" s="117">
        <f t="shared" si="1251"/>
        <v>0</v>
      </c>
      <c r="GJ83" s="98">
        <f t="shared" si="1252"/>
        <v>0</v>
      </c>
      <c r="GK83" s="98"/>
      <c r="GL83" s="118"/>
      <c r="GM83" s="119" t="e">
        <f t="shared" si="1253"/>
        <v>#DIV/0!</v>
      </c>
      <c r="GN83" s="231">
        <f t="shared" si="1254"/>
        <v>0</v>
      </c>
      <c r="GO83" s="119">
        <f>GN83/GN74</f>
        <v>0</v>
      </c>
      <c r="GP83" s="98">
        <f>GP74*GO83</f>
        <v>0</v>
      </c>
      <c r="GQ83" s="116">
        <f t="shared" si="1255"/>
        <v>0</v>
      </c>
      <c r="GR83" s="90">
        <f>GR74</f>
        <v>36.53</v>
      </c>
      <c r="GS83" s="117">
        <f t="shared" si="1256"/>
        <v>0</v>
      </c>
      <c r="GT83" s="98">
        <f t="shared" si="1257"/>
        <v>0</v>
      </c>
      <c r="GU83" s="98"/>
      <c r="GV83" s="118"/>
      <c r="GW83" s="119" t="e">
        <f t="shared" si="1258"/>
        <v>#DIV/0!</v>
      </c>
      <c r="GX83" s="231">
        <f t="shared" si="1259"/>
        <v>0</v>
      </c>
      <c r="GY83" s="119">
        <f>GX83/GX74</f>
        <v>0</v>
      </c>
      <c r="GZ83" s="98">
        <f>GZ74*GY83</f>
        <v>0</v>
      </c>
      <c r="HA83" s="116">
        <f t="shared" si="1260"/>
        <v>0</v>
      </c>
      <c r="HB83" s="90">
        <f>HB74</f>
        <v>36.53</v>
      </c>
      <c r="HC83" s="117">
        <f t="shared" si="1261"/>
        <v>0</v>
      </c>
      <c r="HD83" s="98">
        <f t="shared" si="1262"/>
        <v>0</v>
      </c>
      <c r="HE83" s="98"/>
      <c r="HF83" s="118"/>
      <c r="HG83" s="119" t="e">
        <f t="shared" si="1263"/>
        <v>#DIV/0!</v>
      </c>
      <c r="HH83" s="231">
        <f t="shared" si="1264"/>
        <v>0</v>
      </c>
      <c r="HI83" s="119">
        <f>HH83/HH74</f>
        <v>0</v>
      </c>
      <c r="HJ83" s="98">
        <f>HJ74*HI83</f>
        <v>0</v>
      </c>
      <c r="HK83" s="116">
        <f t="shared" si="1265"/>
        <v>0</v>
      </c>
      <c r="HL83" s="90">
        <f>HL74</f>
        <v>36.53</v>
      </c>
      <c r="HM83" s="117">
        <f t="shared" si="1266"/>
        <v>0</v>
      </c>
      <c r="HN83" s="98">
        <f t="shared" si="1267"/>
        <v>0</v>
      </c>
      <c r="HO83" s="98"/>
      <c r="HP83" s="118"/>
      <c r="HQ83" s="119" t="e">
        <f t="shared" si="1268"/>
        <v>#DIV/0!</v>
      </c>
      <c r="HR83" s="231">
        <f t="shared" si="1269"/>
        <v>0</v>
      </c>
      <c r="HS83" s="119">
        <f>HR83/HR74</f>
        <v>0</v>
      </c>
      <c r="HT83" s="98">
        <f>HT74*HS83</f>
        <v>0</v>
      </c>
      <c r="HU83" s="116">
        <f t="shared" si="1270"/>
        <v>0</v>
      </c>
      <c r="HV83" s="90">
        <f>HV74</f>
        <v>36.53</v>
      </c>
      <c r="HW83" s="117">
        <f t="shared" si="1271"/>
        <v>0</v>
      </c>
      <c r="HX83" s="98">
        <f t="shared" si="1272"/>
        <v>0</v>
      </c>
      <c r="HY83" s="98"/>
      <c r="HZ83" s="118"/>
      <c r="IA83" s="119" t="e">
        <f t="shared" si="1273"/>
        <v>#DIV/0!</v>
      </c>
      <c r="IB83" s="231">
        <f t="shared" si="1274"/>
        <v>0</v>
      </c>
      <c r="IC83" s="119">
        <f>IB83/IB74</f>
        <v>0</v>
      </c>
      <c r="ID83" s="98">
        <f>ID74*IC83</f>
        <v>0</v>
      </c>
      <c r="IE83" s="116">
        <f t="shared" si="1275"/>
        <v>0</v>
      </c>
      <c r="IF83" s="90">
        <f>IF74</f>
        <v>36.53</v>
      </c>
      <c r="IG83" s="117">
        <f t="shared" si="1276"/>
        <v>0</v>
      </c>
      <c r="IH83" s="98">
        <f t="shared" si="1277"/>
        <v>0</v>
      </c>
      <c r="II83" s="98"/>
      <c r="IJ83" s="118"/>
      <c r="IK83" s="119" t="e">
        <f t="shared" si="1278"/>
        <v>#DIV/0!</v>
      </c>
      <c r="IL83" s="231">
        <f t="shared" si="1279"/>
        <v>0</v>
      </c>
      <c r="IM83" s="119">
        <f>IL83/IL74</f>
        <v>0</v>
      </c>
      <c r="IN83" s="98">
        <f>IN74*IM83</f>
        <v>0</v>
      </c>
      <c r="IO83" s="116">
        <f t="shared" si="1280"/>
        <v>0</v>
      </c>
      <c r="IP83" s="90">
        <f>IP74</f>
        <v>36.53</v>
      </c>
      <c r="IQ83" s="117">
        <f t="shared" si="1281"/>
        <v>0</v>
      </c>
      <c r="IR83" s="98">
        <f t="shared" si="1282"/>
        <v>0</v>
      </c>
      <c r="IS83" s="98"/>
      <c r="IT83" s="118"/>
      <c r="IU83" s="119" t="e">
        <f t="shared" si="1283"/>
        <v>#DIV/0!</v>
      </c>
      <c r="IV83" s="231">
        <f t="shared" si="1284"/>
        <v>0</v>
      </c>
      <c r="IW83" s="119">
        <f>IV83/IV74</f>
        <v>0</v>
      </c>
      <c r="IX83" s="98">
        <f>IX74*IW83</f>
        <v>0</v>
      </c>
      <c r="IY83" s="116">
        <f t="shared" si="1285"/>
        <v>0</v>
      </c>
      <c r="IZ83" s="90">
        <f>IZ74</f>
        <v>36.53</v>
      </c>
      <c r="JA83" s="117">
        <f t="shared" si="1286"/>
        <v>0</v>
      </c>
      <c r="JB83" s="98">
        <f t="shared" si="1287"/>
        <v>0</v>
      </c>
      <c r="JC83" s="98"/>
      <c r="JD83" s="118"/>
      <c r="JE83" s="119" t="e">
        <f t="shared" si="1288"/>
        <v>#DIV/0!</v>
      </c>
      <c r="JF83" s="231">
        <f t="shared" si="1289"/>
        <v>0</v>
      </c>
      <c r="JG83" s="119">
        <f>JF83/JF74</f>
        <v>0</v>
      </c>
      <c r="JH83" s="98">
        <f>JH74*JG83</f>
        <v>0</v>
      </c>
      <c r="JI83" s="116">
        <f t="shared" si="1290"/>
        <v>0</v>
      </c>
      <c r="JJ83" s="90">
        <f>JJ74</f>
        <v>35.619999999999997</v>
      </c>
      <c r="JK83" s="117">
        <f t="shared" si="1291"/>
        <v>0</v>
      </c>
      <c r="JL83" s="98">
        <f t="shared" si="1292"/>
        <v>0</v>
      </c>
      <c r="JM83" s="98"/>
      <c r="JN83" s="118"/>
      <c r="JO83" s="119" t="e">
        <f t="shared" si="1293"/>
        <v>#DIV/0!</v>
      </c>
      <c r="JP83" s="231">
        <f t="shared" si="1294"/>
        <v>0</v>
      </c>
      <c r="JQ83" s="119">
        <f>JP83/JP74</f>
        <v>0</v>
      </c>
      <c r="JR83" s="98">
        <f>JR74*JQ83</f>
        <v>0</v>
      </c>
      <c r="JS83" s="116">
        <f t="shared" si="1295"/>
        <v>0</v>
      </c>
      <c r="JT83" s="90">
        <f>JT74</f>
        <v>36.53</v>
      </c>
      <c r="JU83" s="117">
        <f t="shared" si="1296"/>
        <v>0</v>
      </c>
      <c r="JV83" s="98">
        <f t="shared" si="1297"/>
        <v>0</v>
      </c>
      <c r="JW83" s="98"/>
      <c r="JX83" s="118"/>
      <c r="JY83" s="119" t="e">
        <f t="shared" si="1298"/>
        <v>#DIV/0!</v>
      </c>
      <c r="JZ83" s="231">
        <f t="shared" si="1299"/>
        <v>0</v>
      </c>
      <c r="KA83" s="119" t="e">
        <f>JZ83/JZ74</f>
        <v>#DIV/0!</v>
      </c>
      <c r="KB83" s="98" t="e">
        <f>KB74*KA83</f>
        <v>#DIV/0!</v>
      </c>
      <c r="KC83" s="116">
        <f t="shared" si="1300"/>
        <v>0</v>
      </c>
      <c r="KD83" s="90">
        <f>KD74</f>
        <v>0</v>
      </c>
      <c r="KE83" s="117">
        <f t="shared" si="1301"/>
        <v>0</v>
      </c>
      <c r="KF83" s="98">
        <f t="shared" si="1302"/>
        <v>0</v>
      </c>
      <c r="KG83" s="98"/>
      <c r="KH83" s="118"/>
      <c r="KI83" s="119" t="e">
        <f t="shared" si="1303"/>
        <v>#DIV/0!</v>
      </c>
      <c r="KJ83" s="231">
        <f t="shared" si="1304"/>
        <v>0</v>
      </c>
      <c r="KK83" s="119">
        <f>KJ83/KJ74</f>
        <v>0</v>
      </c>
      <c r="KL83" s="98">
        <f>KL74*KK83</f>
        <v>0</v>
      </c>
      <c r="KM83" s="116">
        <f t="shared" si="1305"/>
        <v>0</v>
      </c>
      <c r="KN83" s="90">
        <f>KN74</f>
        <v>36.53</v>
      </c>
      <c r="KO83" s="117">
        <f t="shared" si="1306"/>
        <v>0</v>
      </c>
      <c r="KP83" s="98">
        <f t="shared" si="1307"/>
        <v>0</v>
      </c>
      <c r="KQ83" s="98"/>
      <c r="KR83" s="118"/>
      <c r="KS83" s="119" t="e">
        <f t="shared" si="1308"/>
        <v>#DIV/0!</v>
      </c>
      <c r="KT83" s="231">
        <f t="shared" si="1309"/>
        <v>0</v>
      </c>
      <c r="KU83" s="119">
        <f>KT83/KT74</f>
        <v>0</v>
      </c>
      <c r="KV83" s="98">
        <f>KV74*KU83</f>
        <v>0</v>
      </c>
      <c r="KW83" s="116">
        <f t="shared" si="1310"/>
        <v>0</v>
      </c>
      <c r="KX83" s="90">
        <f>KX74</f>
        <v>36.53</v>
      </c>
      <c r="KY83" s="117">
        <f t="shared" si="1311"/>
        <v>0</v>
      </c>
      <c r="KZ83" s="98">
        <f t="shared" si="1312"/>
        <v>0</v>
      </c>
      <c r="LA83" s="98"/>
      <c r="LB83" s="118"/>
      <c r="LC83" s="119" t="e">
        <f t="shared" si="1313"/>
        <v>#DIV/0!</v>
      </c>
      <c r="LD83" s="231">
        <f t="shared" si="1314"/>
        <v>0</v>
      </c>
      <c r="LE83" s="119">
        <f>LD83/LD74</f>
        <v>0</v>
      </c>
      <c r="LF83" s="98">
        <f>LF74*LE83</f>
        <v>0</v>
      </c>
      <c r="LG83" s="116">
        <f t="shared" si="1315"/>
        <v>0</v>
      </c>
      <c r="LH83" s="90">
        <f>LH74</f>
        <v>36.53</v>
      </c>
      <c r="LI83" s="117">
        <f t="shared" si="1316"/>
        <v>0</v>
      </c>
      <c r="LJ83" s="98">
        <f t="shared" si="1317"/>
        <v>0</v>
      </c>
      <c r="LK83" s="98"/>
      <c r="LL83" s="118"/>
      <c r="LM83" s="119" t="e">
        <f t="shared" si="1318"/>
        <v>#DIV/0!</v>
      </c>
      <c r="LN83" s="231">
        <f t="shared" si="1319"/>
        <v>0</v>
      </c>
      <c r="LO83" s="119">
        <f>LN83/LN74</f>
        <v>0</v>
      </c>
      <c r="LP83" s="98">
        <f>LP74*LO83</f>
        <v>0</v>
      </c>
      <c r="LQ83" s="116">
        <f t="shared" si="1320"/>
        <v>0</v>
      </c>
      <c r="LR83" s="90">
        <f>LR74</f>
        <v>36.53</v>
      </c>
      <c r="LS83" s="117">
        <f t="shared" si="1321"/>
        <v>0</v>
      </c>
      <c r="LT83" s="98">
        <f t="shared" si="1322"/>
        <v>0</v>
      </c>
      <c r="LU83" s="98"/>
      <c r="LV83" s="118"/>
      <c r="LW83" s="119" t="e">
        <f t="shared" si="1323"/>
        <v>#DIV/0!</v>
      </c>
      <c r="LX83" s="231">
        <f t="shared" si="1324"/>
        <v>0</v>
      </c>
      <c r="LY83" s="119">
        <f>LX83/LX74</f>
        <v>0</v>
      </c>
      <c r="LZ83" s="98">
        <f>LZ74*LY83</f>
        <v>0</v>
      </c>
      <c r="MA83" s="116">
        <f t="shared" si="1325"/>
        <v>0</v>
      </c>
      <c r="MB83" s="90">
        <f>MB74</f>
        <v>36.53</v>
      </c>
      <c r="MC83" s="117">
        <f t="shared" si="1326"/>
        <v>0</v>
      </c>
      <c r="MD83" s="98">
        <f t="shared" si="1327"/>
        <v>0</v>
      </c>
      <c r="ME83" s="98"/>
      <c r="MF83" s="118"/>
      <c r="MG83" s="119" t="e">
        <f t="shared" si="1328"/>
        <v>#DIV/0!</v>
      </c>
      <c r="MH83" s="231">
        <f t="shared" si="1329"/>
        <v>0</v>
      </c>
      <c r="MI83" s="119">
        <f>MH83/MH74</f>
        <v>0</v>
      </c>
      <c r="MJ83" s="98">
        <f>MJ74*MI83</f>
        <v>0</v>
      </c>
      <c r="MK83" s="116">
        <f t="shared" si="1330"/>
        <v>0</v>
      </c>
      <c r="ML83" s="90">
        <f>ML74</f>
        <v>36.53</v>
      </c>
      <c r="MM83" s="117">
        <f t="shared" si="1331"/>
        <v>0</v>
      </c>
      <c r="MN83" s="98">
        <f t="shared" si="1332"/>
        <v>0</v>
      </c>
      <c r="MO83" s="98"/>
      <c r="MP83" s="118"/>
      <c r="MQ83" s="119" t="e">
        <f t="shared" si="1333"/>
        <v>#DIV/0!</v>
      </c>
      <c r="MR83" s="231">
        <f t="shared" si="1334"/>
        <v>0</v>
      </c>
      <c r="MS83" s="119">
        <f>MR83/MR74</f>
        <v>0</v>
      </c>
      <c r="MT83" s="98">
        <f>MT74*MS83</f>
        <v>0</v>
      </c>
      <c r="MU83" s="116">
        <f t="shared" si="1335"/>
        <v>0</v>
      </c>
      <c r="MV83" s="90">
        <f>MV74</f>
        <v>36.53</v>
      </c>
      <c r="MW83" s="117">
        <f t="shared" si="1336"/>
        <v>0</v>
      </c>
      <c r="MX83" s="98">
        <f t="shared" si="1337"/>
        <v>0</v>
      </c>
      <c r="MY83" s="98"/>
      <c r="MZ83" s="118"/>
      <c r="NA83" s="119" t="e">
        <f t="shared" si="1338"/>
        <v>#DIV/0!</v>
      </c>
      <c r="NB83" s="231">
        <f t="shared" si="1339"/>
        <v>0</v>
      </c>
      <c r="NC83" s="119">
        <f>NB83/NB74</f>
        <v>0</v>
      </c>
      <c r="ND83" s="98">
        <f>ND74*NC83</f>
        <v>0</v>
      </c>
      <c r="NE83" s="116">
        <f t="shared" si="1340"/>
        <v>0</v>
      </c>
      <c r="NF83" s="90">
        <f>NF74</f>
        <v>36.53</v>
      </c>
      <c r="NG83" s="117">
        <f t="shared" si="1341"/>
        <v>0</v>
      </c>
      <c r="NH83" s="98">
        <f t="shared" si="1342"/>
        <v>0</v>
      </c>
      <c r="NI83" s="98"/>
      <c r="NJ83" s="118"/>
      <c r="NK83" s="119" t="e">
        <f t="shared" si="1343"/>
        <v>#DIV/0!</v>
      </c>
      <c r="NL83" s="231">
        <f t="shared" si="1344"/>
        <v>0</v>
      </c>
      <c r="NM83" s="119">
        <f>NL83/NL74</f>
        <v>0</v>
      </c>
      <c r="NN83" s="98">
        <f>NN74*NM83</f>
        <v>0</v>
      </c>
      <c r="NO83" s="116">
        <f t="shared" si="1345"/>
        <v>0</v>
      </c>
      <c r="NP83" s="90">
        <f>NP74</f>
        <v>36.53</v>
      </c>
      <c r="NQ83" s="117">
        <f t="shared" si="1346"/>
        <v>0</v>
      </c>
      <c r="NR83" s="98">
        <f t="shared" si="1347"/>
        <v>0</v>
      </c>
      <c r="NS83" s="98"/>
      <c r="NT83" s="118"/>
      <c r="NU83" s="119" t="e">
        <f t="shared" si="1348"/>
        <v>#DIV/0!</v>
      </c>
      <c r="NV83" s="231">
        <f t="shared" si="1349"/>
        <v>0</v>
      </c>
      <c r="NW83" s="119">
        <f>NV83/NV74</f>
        <v>0</v>
      </c>
      <c r="NX83" s="98">
        <f>NX74*NW83</f>
        <v>0</v>
      </c>
      <c r="NY83" s="116">
        <f t="shared" si="1350"/>
        <v>0</v>
      </c>
      <c r="NZ83" s="90">
        <f>NZ74</f>
        <v>36.53</v>
      </c>
      <c r="OA83" s="117">
        <f t="shared" si="1351"/>
        <v>0</v>
      </c>
      <c r="OB83" s="98">
        <f t="shared" si="1352"/>
        <v>0</v>
      </c>
      <c r="OC83" s="98"/>
      <c r="OD83" s="118"/>
      <c r="OE83" s="119" t="e">
        <f t="shared" si="1353"/>
        <v>#DIV/0!</v>
      </c>
      <c r="OF83" s="231">
        <f t="shared" si="1354"/>
        <v>0</v>
      </c>
      <c r="OG83" s="119">
        <f>OF83/OF74</f>
        <v>0</v>
      </c>
      <c r="OH83" s="98">
        <f>OH74*OG83</f>
        <v>0</v>
      </c>
      <c r="OI83" s="116">
        <f t="shared" si="1355"/>
        <v>0</v>
      </c>
      <c r="OJ83" s="90">
        <f>OJ74</f>
        <v>36.53</v>
      </c>
      <c r="OK83" s="117">
        <f t="shared" si="1356"/>
        <v>0</v>
      </c>
      <c r="OL83" s="98">
        <f t="shared" si="1357"/>
        <v>0</v>
      </c>
      <c r="OM83" s="98"/>
      <c r="ON83" s="118"/>
      <c r="OO83" s="119" t="e">
        <f t="shared" si="1358"/>
        <v>#DIV/0!</v>
      </c>
      <c r="OP83" s="231">
        <f t="shared" si="1359"/>
        <v>0</v>
      </c>
      <c r="OQ83" s="119">
        <f>OP83/OP74</f>
        <v>0</v>
      </c>
      <c r="OR83" s="98">
        <f>OR74*OQ83</f>
        <v>0</v>
      </c>
      <c r="OS83" s="116">
        <f t="shared" si="1360"/>
        <v>0</v>
      </c>
      <c r="OT83" s="90">
        <f>OT74</f>
        <v>36.53</v>
      </c>
      <c r="OU83" s="117">
        <f t="shared" si="1361"/>
        <v>0</v>
      </c>
      <c r="OV83" s="98">
        <f t="shared" si="1362"/>
        <v>0</v>
      </c>
      <c r="OW83" s="98"/>
      <c r="OX83" s="118"/>
      <c r="OY83" s="119" t="e">
        <f t="shared" si="1363"/>
        <v>#DIV/0!</v>
      </c>
      <c r="OZ83" s="231">
        <f t="shared" si="1364"/>
        <v>0</v>
      </c>
      <c r="PA83" s="119">
        <f>OZ83/OZ74</f>
        <v>0</v>
      </c>
      <c r="PB83" s="98">
        <f>PB74*PA83</f>
        <v>0</v>
      </c>
      <c r="PC83" s="116">
        <f t="shared" si="1365"/>
        <v>0</v>
      </c>
      <c r="PD83" s="90">
        <f>PD74</f>
        <v>36.53</v>
      </c>
      <c r="PE83" s="117">
        <f t="shared" si="1366"/>
        <v>0</v>
      </c>
      <c r="PF83" s="98">
        <f t="shared" si="1367"/>
        <v>0</v>
      </c>
      <c r="PG83" s="98"/>
      <c r="PH83" s="118"/>
      <c r="PI83" s="119" t="e">
        <f t="shared" si="1368"/>
        <v>#DIV/0!</v>
      </c>
      <c r="PJ83" s="231">
        <f t="shared" si="1369"/>
        <v>0</v>
      </c>
      <c r="PK83" s="119">
        <f>PJ83/PJ74</f>
        <v>0</v>
      </c>
      <c r="PL83" s="98">
        <f>PL74*PK83</f>
        <v>0</v>
      </c>
      <c r="PM83" s="116">
        <f t="shared" si="1370"/>
        <v>0</v>
      </c>
      <c r="PN83" s="90">
        <f>PN74</f>
        <v>36.53</v>
      </c>
      <c r="PO83" s="117">
        <f t="shared" si="1371"/>
        <v>0</v>
      </c>
      <c r="PP83" s="98">
        <f t="shared" si="1372"/>
        <v>0</v>
      </c>
      <c r="PQ83" s="98"/>
      <c r="PR83" s="118"/>
      <c r="PS83" s="119" t="e">
        <f t="shared" si="1373"/>
        <v>#DIV/0!</v>
      </c>
      <c r="PT83" s="231">
        <f t="shared" si="1374"/>
        <v>0</v>
      </c>
      <c r="PU83" s="119">
        <f>PT83/PT74</f>
        <v>0</v>
      </c>
      <c r="PV83" s="98">
        <f>PV74*PU83</f>
        <v>0</v>
      </c>
      <c r="PW83" s="116">
        <f t="shared" si="1375"/>
        <v>0</v>
      </c>
      <c r="PX83" s="90">
        <f>PX74</f>
        <v>36.53</v>
      </c>
      <c r="PY83" s="117">
        <f t="shared" si="1376"/>
        <v>0</v>
      </c>
      <c r="PZ83" s="98">
        <f t="shared" si="1377"/>
        <v>0</v>
      </c>
      <c r="QA83" s="98"/>
      <c r="QB83" s="118"/>
      <c r="QC83" s="119" t="e">
        <f t="shared" si="1378"/>
        <v>#DIV/0!</v>
      </c>
      <c r="QD83" s="231">
        <f t="shared" si="1379"/>
        <v>0</v>
      </c>
      <c r="QE83" s="119" t="e">
        <f>QD83/QD74</f>
        <v>#DIV/0!</v>
      </c>
      <c r="QF83" s="98" t="e">
        <f>QF74*QE83</f>
        <v>#DIV/0!</v>
      </c>
      <c r="QG83" s="116">
        <f t="shared" si="1380"/>
        <v>0</v>
      </c>
      <c r="QH83" s="90">
        <f>QH74</f>
        <v>0</v>
      </c>
      <c r="QI83" s="117">
        <f t="shared" si="1381"/>
        <v>0</v>
      </c>
      <c r="QJ83" s="98">
        <f t="shared" si="1382"/>
        <v>0</v>
      </c>
      <c r="QK83" s="98"/>
      <c r="QL83" s="118"/>
      <c r="QM83" s="119" t="e">
        <f t="shared" si="1383"/>
        <v>#DIV/0!</v>
      </c>
      <c r="QN83" s="231">
        <f t="shared" si="1384"/>
        <v>0</v>
      </c>
      <c r="QO83" s="119">
        <f>QN83/QN74</f>
        <v>0</v>
      </c>
      <c r="QP83" s="98">
        <f>QP74*QO83</f>
        <v>0</v>
      </c>
      <c r="QQ83" s="116">
        <f t="shared" si="1385"/>
        <v>0</v>
      </c>
      <c r="QR83" s="90">
        <f>QR74</f>
        <v>36.53</v>
      </c>
      <c r="QS83" s="117">
        <f t="shared" si="1386"/>
        <v>0</v>
      </c>
      <c r="QT83" s="98">
        <f t="shared" si="1387"/>
        <v>0</v>
      </c>
      <c r="QU83" s="98"/>
      <c r="QV83" s="118"/>
      <c r="QW83" s="119" t="e">
        <f t="shared" si="1388"/>
        <v>#DIV/0!</v>
      </c>
      <c r="QX83" s="231">
        <f t="shared" si="1389"/>
        <v>0</v>
      </c>
      <c r="QY83" s="119">
        <f>QX83/QX74</f>
        <v>0</v>
      </c>
      <c r="QZ83" s="98">
        <f>QZ74*QY83</f>
        <v>0</v>
      </c>
      <c r="RA83" s="116">
        <f t="shared" si="1390"/>
        <v>0</v>
      </c>
      <c r="RB83" s="90">
        <f>RB74</f>
        <v>36.53</v>
      </c>
      <c r="RC83" s="117">
        <f t="shared" si="1391"/>
        <v>0</v>
      </c>
      <c r="RD83" s="98">
        <f t="shared" si="1392"/>
        <v>0</v>
      </c>
      <c r="RE83" s="98"/>
      <c r="RF83" s="118"/>
      <c r="RG83" s="119" t="e">
        <f t="shared" si="1393"/>
        <v>#DIV/0!</v>
      </c>
      <c r="RH83" s="231">
        <f t="shared" si="1394"/>
        <v>0</v>
      </c>
      <c r="RI83" s="119">
        <f>RH83/RH74</f>
        <v>0</v>
      </c>
      <c r="RJ83" s="98">
        <f>RJ74*RI83</f>
        <v>0</v>
      </c>
      <c r="RK83" s="116">
        <f t="shared" si="1395"/>
        <v>0</v>
      </c>
      <c r="RL83" s="90">
        <f>RL74</f>
        <v>36.53</v>
      </c>
      <c r="RM83" s="117">
        <f t="shared" si="1396"/>
        <v>0</v>
      </c>
      <c r="RN83" s="98">
        <f t="shared" si="1397"/>
        <v>0</v>
      </c>
      <c r="RO83" s="98"/>
      <c r="RP83" s="118"/>
      <c r="RQ83" s="119" t="e">
        <f t="shared" si="1398"/>
        <v>#DIV/0!</v>
      </c>
      <c r="RR83" s="231">
        <f t="shared" si="1399"/>
        <v>0</v>
      </c>
      <c r="RS83" s="119">
        <f>RR83/RR74</f>
        <v>0</v>
      </c>
      <c r="RT83" s="98">
        <f>RT74*RS83</f>
        <v>0</v>
      </c>
      <c r="RU83" s="116">
        <f t="shared" si="1400"/>
        <v>0</v>
      </c>
      <c r="RV83" s="90">
        <f>RV74</f>
        <v>36.53</v>
      </c>
      <c r="RW83" s="117">
        <f t="shared" si="1401"/>
        <v>0</v>
      </c>
      <c r="RX83" s="98">
        <f t="shared" si="1402"/>
        <v>0</v>
      </c>
      <c r="RY83" s="98"/>
      <c r="RZ83" s="118"/>
      <c r="SA83" s="119" t="e">
        <f t="shared" si="1403"/>
        <v>#DIV/0!</v>
      </c>
      <c r="SB83" s="231">
        <f t="shared" si="1404"/>
        <v>0</v>
      </c>
      <c r="SC83" s="119">
        <f>SB83/SB74</f>
        <v>0</v>
      </c>
      <c r="SD83" s="98">
        <f>SD74*SC83</f>
        <v>0</v>
      </c>
      <c r="SE83" s="116">
        <f t="shared" si="1405"/>
        <v>0</v>
      </c>
      <c r="SF83" s="90">
        <f>SF74</f>
        <v>36.53</v>
      </c>
      <c r="SG83" s="117">
        <f t="shared" si="1406"/>
        <v>0</v>
      </c>
      <c r="SH83" s="98">
        <f t="shared" si="1407"/>
        <v>0</v>
      </c>
      <c r="SI83" s="98"/>
      <c r="SJ83" s="118"/>
      <c r="SK83" s="119" t="e">
        <f t="shared" si="1408"/>
        <v>#DIV/0!</v>
      </c>
      <c r="SL83" s="231">
        <f t="shared" si="1409"/>
        <v>0</v>
      </c>
      <c r="SM83" s="119">
        <f>SL83/SL74</f>
        <v>0</v>
      </c>
      <c r="SN83" s="98">
        <f>SN74*SM83</f>
        <v>0</v>
      </c>
      <c r="SO83" s="116">
        <f t="shared" si="1410"/>
        <v>0</v>
      </c>
      <c r="SP83" s="90">
        <f>SP74</f>
        <v>36.53</v>
      </c>
      <c r="SQ83" s="117">
        <f t="shared" si="1411"/>
        <v>0</v>
      </c>
      <c r="SR83" s="98">
        <f t="shared" si="1412"/>
        <v>0</v>
      </c>
      <c r="SS83" s="98"/>
      <c r="ST83" s="118"/>
      <c r="SU83" s="119" t="e">
        <f t="shared" si="1413"/>
        <v>#DIV/0!</v>
      </c>
      <c r="SV83" s="231">
        <f t="shared" si="1414"/>
        <v>0</v>
      </c>
      <c r="SW83" s="119">
        <f>SV83/SV74</f>
        <v>0</v>
      </c>
      <c r="SX83" s="98">
        <f>SX74*SW83</f>
        <v>0</v>
      </c>
      <c r="SY83" s="116">
        <f t="shared" si="1415"/>
        <v>0</v>
      </c>
      <c r="SZ83" s="90">
        <f>SZ74</f>
        <v>36.53</v>
      </c>
      <c r="TA83" s="117">
        <f t="shared" si="1416"/>
        <v>0</v>
      </c>
      <c r="TB83" s="98">
        <f t="shared" si="1417"/>
        <v>0</v>
      </c>
      <c r="TC83" s="98"/>
      <c r="TD83" s="118"/>
      <c r="TE83" s="119" t="e">
        <f t="shared" si="1418"/>
        <v>#DIV/0!</v>
      </c>
      <c r="TF83" s="231">
        <f t="shared" si="1419"/>
        <v>0</v>
      </c>
      <c r="TG83" s="119">
        <f>TF83/TF74</f>
        <v>0</v>
      </c>
      <c r="TH83" s="98">
        <f>TH74*TG83</f>
        <v>0</v>
      </c>
      <c r="TI83" s="116">
        <f t="shared" si="1420"/>
        <v>0</v>
      </c>
      <c r="TJ83" s="90">
        <f>TJ74</f>
        <v>36.53</v>
      </c>
      <c r="TK83" s="117">
        <f t="shared" si="1421"/>
        <v>0</v>
      </c>
      <c r="TL83" s="98">
        <f t="shared" si="1422"/>
        <v>0</v>
      </c>
      <c r="TM83" s="98"/>
      <c r="TN83" s="118"/>
      <c r="TO83" s="119" t="e">
        <f t="shared" si="1423"/>
        <v>#DIV/0!</v>
      </c>
      <c r="TP83" s="231">
        <f t="shared" si="1424"/>
        <v>0</v>
      </c>
      <c r="TQ83" s="119">
        <f>TP83/TP74</f>
        <v>0</v>
      </c>
      <c r="TR83" s="98">
        <f>TR74*TQ83</f>
        <v>0</v>
      </c>
      <c r="TS83" s="116">
        <f t="shared" si="1425"/>
        <v>0</v>
      </c>
      <c r="TT83" s="90">
        <f>TT74</f>
        <v>36.53</v>
      </c>
      <c r="TU83" s="117">
        <f t="shared" si="1426"/>
        <v>0</v>
      </c>
      <c r="TV83" s="98">
        <f t="shared" si="1427"/>
        <v>0</v>
      </c>
      <c r="TW83" s="98"/>
      <c r="TX83" s="118"/>
      <c r="TY83" s="119" t="e">
        <f t="shared" si="1428"/>
        <v>#DIV/0!</v>
      </c>
      <c r="TZ83" s="231">
        <f t="shared" si="1429"/>
        <v>0</v>
      </c>
      <c r="UA83" s="119">
        <f>TZ83/TZ74</f>
        <v>0</v>
      </c>
      <c r="UB83" s="98">
        <f>UB74*UA83</f>
        <v>0</v>
      </c>
      <c r="UC83" s="116">
        <f t="shared" si="1430"/>
        <v>0</v>
      </c>
      <c r="UD83" s="90">
        <f>UD74</f>
        <v>36.53</v>
      </c>
      <c r="UE83" s="117">
        <f t="shared" si="1431"/>
        <v>0</v>
      </c>
      <c r="UF83" s="98">
        <f t="shared" si="1432"/>
        <v>0</v>
      </c>
      <c r="UG83" s="98"/>
      <c r="UH83" s="118"/>
      <c r="UI83" s="119" t="e">
        <f t="shared" si="1433"/>
        <v>#DIV/0!</v>
      </c>
      <c r="UJ83" s="231">
        <f t="shared" si="1434"/>
        <v>0</v>
      </c>
      <c r="UK83" s="119">
        <f>UJ83/UJ74</f>
        <v>0</v>
      </c>
      <c r="UL83" s="98">
        <f>UL74*UK83</f>
        <v>0</v>
      </c>
      <c r="UM83" s="116">
        <f t="shared" si="1435"/>
        <v>0</v>
      </c>
      <c r="UN83" s="90">
        <f>UN74</f>
        <v>36.53</v>
      </c>
      <c r="UO83" s="117">
        <f t="shared" si="1436"/>
        <v>0</v>
      </c>
      <c r="UP83" s="98">
        <f t="shared" si="1437"/>
        <v>0</v>
      </c>
      <c r="UQ83" s="98"/>
      <c r="UR83" s="118"/>
      <c r="US83" s="119" t="e">
        <f t="shared" si="1438"/>
        <v>#DIV/0!</v>
      </c>
      <c r="UT83" s="231">
        <f t="shared" si="1439"/>
        <v>0</v>
      </c>
      <c r="UU83" s="119">
        <f>UT83/UT74</f>
        <v>0</v>
      </c>
      <c r="UV83" s="98">
        <f>UV74*UU83</f>
        <v>0</v>
      </c>
      <c r="UW83" s="116">
        <f t="shared" si="1440"/>
        <v>0</v>
      </c>
      <c r="UX83" s="90">
        <f>UX74</f>
        <v>36.53</v>
      </c>
      <c r="UY83" s="117">
        <f t="shared" si="1441"/>
        <v>0</v>
      </c>
      <c r="UZ83" s="98">
        <f t="shared" si="1442"/>
        <v>0</v>
      </c>
      <c r="VA83" s="98"/>
      <c r="VB83" s="118"/>
      <c r="VC83" s="119" t="e">
        <f t="shared" si="1443"/>
        <v>#DIV/0!</v>
      </c>
      <c r="VD83" s="231">
        <f t="shared" si="1444"/>
        <v>0</v>
      </c>
      <c r="VE83" s="119">
        <f>VD83/VD74</f>
        <v>0</v>
      </c>
      <c r="VF83" s="98">
        <f>VF74*VE83</f>
        <v>0</v>
      </c>
      <c r="VG83" s="116">
        <f t="shared" si="1445"/>
        <v>0</v>
      </c>
      <c r="VH83" s="90">
        <f>VH74</f>
        <v>36.53</v>
      </c>
      <c r="VI83" s="117">
        <f t="shared" si="1446"/>
        <v>0</v>
      </c>
      <c r="VJ83" s="98">
        <f t="shared" si="1447"/>
        <v>0</v>
      </c>
      <c r="VK83" s="98"/>
      <c r="VL83" s="118"/>
      <c r="VM83" s="119" t="e">
        <f t="shared" si="1448"/>
        <v>#DIV/0!</v>
      </c>
      <c r="VN83" s="231">
        <f t="shared" si="1449"/>
        <v>0</v>
      </c>
      <c r="VO83" s="119">
        <f>VN83/VN74</f>
        <v>0</v>
      </c>
      <c r="VP83" s="98">
        <f>VP74*VO83</f>
        <v>0</v>
      </c>
      <c r="VQ83" s="116">
        <f t="shared" si="1450"/>
        <v>0</v>
      </c>
      <c r="VR83" s="90">
        <f>VR74</f>
        <v>36.53</v>
      </c>
      <c r="VS83" s="117">
        <f t="shared" si="1451"/>
        <v>0</v>
      </c>
      <c r="VT83" s="98">
        <f t="shared" si="1452"/>
        <v>0</v>
      </c>
      <c r="VU83" s="98"/>
      <c r="VV83" s="118"/>
      <c r="VW83" s="119" t="e">
        <f t="shared" si="1453"/>
        <v>#DIV/0!</v>
      </c>
      <c r="VX83" s="231">
        <f t="shared" si="1454"/>
        <v>0</v>
      </c>
      <c r="VY83" s="119">
        <f>VX83/VX74</f>
        <v>0</v>
      </c>
      <c r="VZ83" s="98">
        <f>VZ74*VY83</f>
        <v>0</v>
      </c>
      <c r="WA83" s="116">
        <f t="shared" si="1455"/>
        <v>0</v>
      </c>
      <c r="WB83" s="90">
        <f>WB74</f>
        <v>36.53</v>
      </c>
      <c r="WC83" s="117">
        <f t="shared" si="1456"/>
        <v>0</v>
      </c>
      <c r="WD83" s="98">
        <f t="shared" si="1457"/>
        <v>0</v>
      </c>
      <c r="WE83" s="98"/>
      <c r="WF83" s="118"/>
      <c r="WG83" s="119" t="e">
        <f t="shared" si="1458"/>
        <v>#DIV/0!</v>
      </c>
      <c r="WH83" s="213">
        <f t="shared" si="1459"/>
        <v>0</v>
      </c>
      <c r="WI83" s="119">
        <f>WH83/WH74</f>
        <v>0</v>
      </c>
      <c r="WJ83" s="98">
        <f>WJ74*WI83</f>
        <v>0</v>
      </c>
      <c r="WK83" s="116">
        <f t="shared" si="1460"/>
        <v>0</v>
      </c>
      <c r="WL83" s="90">
        <f>WL74</f>
        <v>36.51</v>
      </c>
      <c r="WM83" s="117">
        <f t="shared" si="1461"/>
        <v>0</v>
      </c>
      <c r="WN83" s="98">
        <f t="shared" si="1462"/>
        <v>0</v>
      </c>
      <c r="WO83" s="98"/>
      <c r="WP83" s="118"/>
    </row>
    <row r="84" spans="1:614" ht="48" x14ac:dyDescent="0.25">
      <c r="A84" s="5"/>
      <c r="B84" s="91" t="s">
        <v>427</v>
      </c>
      <c r="C84" s="12" t="s">
        <v>752</v>
      </c>
      <c r="D84" s="12" t="s">
        <v>439</v>
      </c>
      <c r="E84" s="4" t="s">
        <v>33</v>
      </c>
      <c r="F84" s="231">
        <f t="shared" si="1159"/>
        <v>0</v>
      </c>
      <c r="G84" s="119">
        <f>F84/F74</f>
        <v>0</v>
      </c>
      <c r="H84" s="98">
        <f>H74*G84</f>
        <v>0</v>
      </c>
      <c r="I84" s="116">
        <f t="shared" si="1160"/>
        <v>0</v>
      </c>
      <c r="J84" s="90">
        <f>J74</f>
        <v>36.53</v>
      </c>
      <c r="K84" s="117">
        <f t="shared" si="1161"/>
        <v>0</v>
      </c>
      <c r="L84" s="98">
        <f t="shared" si="1162"/>
        <v>0</v>
      </c>
      <c r="M84" s="98"/>
      <c r="N84" s="118"/>
      <c r="O84" s="119">
        <f t="shared" si="1163"/>
        <v>0</v>
      </c>
      <c r="P84" s="231">
        <f t="shared" si="1164"/>
        <v>0</v>
      </c>
      <c r="Q84" s="119">
        <f>P84/P74</f>
        <v>0</v>
      </c>
      <c r="R84" s="98">
        <f>R74*Q84</f>
        <v>0</v>
      </c>
      <c r="S84" s="116">
        <f t="shared" si="1165"/>
        <v>0</v>
      </c>
      <c r="T84" s="90">
        <f>T74</f>
        <v>36.53</v>
      </c>
      <c r="U84" s="117">
        <f t="shared" si="1166"/>
        <v>0</v>
      </c>
      <c r="V84" s="98">
        <f t="shared" si="1167"/>
        <v>0</v>
      </c>
      <c r="W84" s="98"/>
      <c r="X84" s="118"/>
      <c r="Y84" s="119">
        <f t="shared" si="1168"/>
        <v>0</v>
      </c>
      <c r="Z84" s="231">
        <f t="shared" si="1169"/>
        <v>0</v>
      </c>
      <c r="AA84" s="119">
        <f>Z84/Z74</f>
        <v>0</v>
      </c>
      <c r="AB84" s="98">
        <f>AB74*AA84</f>
        <v>0</v>
      </c>
      <c r="AC84" s="116">
        <f t="shared" si="1170"/>
        <v>0</v>
      </c>
      <c r="AD84" s="90">
        <f>AD74</f>
        <v>36.53</v>
      </c>
      <c r="AE84" s="117">
        <f t="shared" si="1171"/>
        <v>0</v>
      </c>
      <c r="AF84" s="98">
        <f t="shared" si="1172"/>
        <v>0</v>
      </c>
      <c r="AG84" s="98"/>
      <c r="AH84" s="118"/>
      <c r="AI84" s="119">
        <f t="shared" si="1173"/>
        <v>0</v>
      </c>
      <c r="AJ84" s="231">
        <f t="shared" si="1174"/>
        <v>0</v>
      </c>
      <c r="AK84" s="119">
        <f>AJ84/AJ74</f>
        <v>0</v>
      </c>
      <c r="AL84" s="98">
        <f>AL74*AK84</f>
        <v>0</v>
      </c>
      <c r="AM84" s="116">
        <f t="shared" si="1175"/>
        <v>0</v>
      </c>
      <c r="AN84" s="90">
        <f>AN74</f>
        <v>36.53</v>
      </c>
      <c r="AO84" s="117">
        <f t="shared" si="1176"/>
        <v>0</v>
      </c>
      <c r="AP84" s="98">
        <f t="shared" si="1177"/>
        <v>0</v>
      </c>
      <c r="AQ84" s="98"/>
      <c r="AR84" s="118"/>
      <c r="AS84" s="119">
        <f t="shared" si="1178"/>
        <v>0</v>
      </c>
      <c r="AT84" s="231">
        <f t="shared" si="1179"/>
        <v>0</v>
      </c>
      <c r="AU84" s="119">
        <f>AT84/AT74</f>
        <v>0</v>
      </c>
      <c r="AV84" s="98">
        <f>AV74*AU84</f>
        <v>0</v>
      </c>
      <c r="AW84" s="116">
        <f t="shared" si="1180"/>
        <v>0</v>
      </c>
      <c r="AX84" s="90">
        <f>AX74</f>
        <v>36.53</v>
      </c>
      <c r="AY84" s="117">
        <f t="shared" si="1181"/>
        <v>0</v>
      </c>
      <c r="AZ84" s="98">
        <f t="shared" si="1182"/>
        <v>0</v>
      </c>
      <c r="BA84" s="98"/>
      <c r="BB84" s="118"/>
      <c r="BC84" s="119">
        <f t="shared" si="1183"/>
        <v>0</v>
      </c>
      <c r="BD84" s="231">
        <f t="shared" si="1184"/>
        <v>0</v>
      </c>
      <c r="BE84" s="119" t="e">
        <f>BD84/BD74</f>
        <v>#DIV/0!</v>
      </c>
      <c r="BF84" s="98" t="e">
        <f>BF74*BE84</f>
        <v>#DIV/0!</v>
      </c>
      <c r="BG84" s="116">
        <f t="shared" si="1185"/>
        <v>0</v>
      </c>
      <c r="BH84" s="90">
        <f>BH74</f>
        <v>0</v>
      </c>
      <c r="BI84" s="117">
        <f t="shared" si="1186"/>
        <v>0</v>
      </c>
      <c r="BJ84" s="98">
        <f t="shared" si="1187"/>
        <v>0</v>
      </c>
      <c r="BK84" s="98"/>
      <c r="BL84" s="118"/>
      <c r="BM84" s="119">
        <f t="shared" si="1188"/>
        <v>0</v>
      </c>
      <c r="BN84" s="231">
        <f t="shared" si="1189"/>
        <v>0</v>
      </c>
      <c r="BO84" s="119">
        <f>BN84/BN74</f>
        <v>0</v>
      </c>
      <c r="BP84" s="98">
        <f>BP74*BO84</f>
        <v>0</v>
      </c>
      <c r="BQ84" s="116">
        <f t="shared" si="1190"/>
        <v>0</v>
      </c>
      <c r="BR84" s="90">
        <f>BR74</f>
        <v>36.53</v>
      </c>
      <c r="BS84" s="117">
        <f t="shared" si="1191"/>
        <v>0</v>
      </c>
      <c r="BT84" s="98">
        <f t="shared" si="1192"/>
        <v>0</v>
      </c>
      <c r="BU84" s="98"/>
      <c r="BV84" s="118"/>
      <c r="BW84" s="119">
        <f t="shared" si="1193"/>
        <v>0</v>
      </c>
      <c r="BX84" s="231">
        <f t="shared" si="1194"/>
        <v>0</v>
      </c>
      <c r="BY84" s="119" t="e">
        <f>BX84/BX74</f>
        <v>#DIV/0!</v>
      </c>
      <c r="BZ84" s="98" t="e">
        <f>BZ74*BY84</f>
        <v>#DIV/0!</v>
      </c>
      <c r="CA84" s="116">
        <f t="shared" si="1195"/>
        <v>0</v>
      </c>
      <c r="CB84" s="90">
        <f>CB74</f>
        <v>0</v>
      </c>
      <c r="CC84" s="117">
        <f t="shared" si="1196"/>
        <v>0</v>
      </c>
      <c r="CD84" s="98">
        <f t="shared" si="1197"/>
        <v>0</v>
      </c>
      <c r="CE84" s="98"/>
      <c r="CF84" s="118"/>
      <c r="CG84" s="119">
        <f t="shared" si="1198"/>
        <v>0</v>
      </c>
      <c r="CH84" s="231">
        <f t="shared" si="1199"/>
        <v>0</v>
      </c>
      <c r="CI84" s="119">
        <f>CH84/CH74</f>
        <v>0</v>
      </c>
      <c r="CJ84" s="98">
        <f>CJ74*CI84</f>
        <v>0</v>
      </c>
      <c r="CK84" s="116">
        <f t="shared" si="1200"/>
        <v>0</v>
      </c>
      <c r="CL84" s="90">
        <f>CL74</f>
        <v>36.53</v>
      </c>
      <c r="CM84" s="117">
        <f t="shared" si="1201"/>
        <v>0</v>
      </c>
      <c r="CN84" s="98">
        <f t="shared" si="1202"/>
        <v>0</v>
      </c>
      <c r="CO84" s="98"/>
      <c r="CP84" s="118"/>
      <c r="CQ84" s="119">
        <f t="shared" si="1203"/>
        <v>0</v>
      </c>
      <c r="CR84" s="231">
        <f t="shared" si="1204"/>
        <v>0</v>
      </c>
      <c r="CS84" s="119" t="e">
        <f>CR84/CR74</f>
        <v>#DIV/0!</v>
      </c>
      <c r="CT84" s="98" t="e">
        <f>CT74*CS84</f>
        <v>#DIV/0!</v>
      </c>
      <c r="CU84" s="116">
        <f t="shared" si="1205"/>
        <v>0</v>
      </c>
      <c r="CV84" s="90">
        <f>CV74</f>
        <v>0</v>
      </c>
      <c r="CW84" s="117">
        <f t="shared" si="1206"/>
        <v>0</v>
      </c>
      <c r="CX84" s="98">
        <f t="shared" si="1207"/>
        <v>0</v>
      </c>
      <c r="CY84" s="98"/>
      <c r="CZ84" s="118"/>
      <c r="DA84" s="119">
        <f t="shared" si="1208"/>
        <v>0</v>
      </c>
      <c r="DB84" s="231">
        <f t="shared" si="1209"/>
        <v>0</v>
      </c>
      <c r="DC84" s="119">
        <f>DB84/DB74</f>
        <v>0</v>
      </c>
      <c r="DD84" s="98">
        <f>DD74*DC84</f>
        <v>0</v>
      </c>
      <c r="DE84" s="116">
        <f t="shared" si="1210"/>
        <v>0</v>
      </c>
      <c r="DF84" s="90">
        <f>DF74</f>
        <v>36.53</v>
      </c>
      <c r="DG84" s="117">
        <f t="shared" si="1211"/>
        <v>0</v>
      </c>
      <c r="DH84" s="98">
        <f t="shared" si="1212"/>
        <v>0</v>
      </c>
      <c r="DI84" s="98"/>
      <c r="DJ84" s="118"/>
      <c r="DK84" s="119">
        <f t="shared" si="1213"/>
        <v>0</v>
      </c>
      <c r="DL84" s="231">
        <f t="shared" si="1214"/>
        <v>0</v>
      </c>
      <c r="DM84" s="119">
        <f>DL84/DL74</f>
        <v>0</v>
      </c>
      <c r="DN84" s="98">
        <f>DN74*DM84</f>
        <v>0</v>
      </c>
      <c r="DO84" s="116">
        <f t="shared" si="1215"/>
        <v>0</v>
      </c>
      <c r="DP84" s="90">
        <f>DP74</f>
        <v>36.53</v>
      </c>
      <c r="DQ84" s="117">
        <f t="shared" si="1216"/>
        <v>0</v>
      </c>
      <c r="DR84" s="98">
        <f t="shared" si="1217"/>
        <v>0</v>
      </c>
      <c r="DS84" s="98"/>
      <c r="DT84" s="118"/>
      <c r="DU84" s="119">
        <f t="shared" si="1218"/>
        <v>0</v>
      </c>
      <c r="DV84" s="231">
        <f t="shared" si="1219"/>
        <v>0</v>
      </c>
      <c r="DW84" s="119">
        <f>DV84/DV74</f>
        <v>0</v>
      </c>
      <c r="DX84" s="98">
        <f>DX74*DW84</f>
        <v>0</v>
      </c>
      <c r="DY84" s="116">
        <f t="shared" si="1220"/>
        <v>0</v>
      </c>
      <c r="DZ84" s="90">
        <f>DZ74</f>
        <v>36.53</v>
      </c>
      <c r="EA84" s="117">
        <f t="shared" si="1221"/>
        <v>0</v>
      </c>
      <c r="EB84" s="98">
        <f t="shared" si="1222"/>
        <v>0</v>
      </c>
      <c r="EC84" s="98"/>
      <c r="ED84" s="118"/>
      <c r="EE84" s="119">
        <f t="shared" si="1223"/>
        <v>0</v>
      </c>
      <c r="EF84" s="231">
        <f t="shared" si="1224"/>
        <v>0</v>
      </c>
      <c r="EG84" s="119">
        <f>EF84/EF74</f>
        <v>0</v>
      </c>
      <c r="EH84" s="98">
        <f>EH74*EG84</f>
        <v>0</v>
      </c>
      <c r="EI84" s="116">
        <f t="shared" si="1225"/>
        <v>0</v>
      </c>
      <c r="EJ84" s="90">
        <f>EJ74</f>
        <v>36.53</v>
      </c>
      <c r="EK84" s="117">
        <f t="shared" si="1226"/>
        <v>0</v>
      </c>
      <c r="EL84" s="98">
        <f t="shared" si="1227"/>
        <v>0</v>
      </c>
      <c r="EM84" s="98"/>
      <c r="EN84" s="118"/>
      <c r="EO84" s="119">
        <f t="shared" si="1228"/>
        <v>0</v>
      </c>
      <c r="EP84" s="231">
        <f t="shared" si="1229"/>
        <v>0</v>
      </c>
      <c r="EQ84" s="119">
        <f>EP84/EP74</f>
        <v>0</v>
      </c>
      <c r="ER84" s="98">
        <f>ER74*EQ84</f>
        <v>0</v>
      </c>
      <c r="ES84" s="116">
        <f t="shared" si="1230"/>
        <v>0</v>
      </c>
      <c r="ET84" s="90">
        <f>ET74</f>
        <v>36.53</v>
      </c>
      <c r="EU84" s="117">
        <f t="shared" si="1231"/>
        <v>0</v>
      </c>
      <c r="EV84" s="98">
        <f t="shared" si="1232"/>
        <v>0</v>
      </c>
      <c r="EW84" s="98"/>
      <c r="EX84" s="118"/>
      <c r="EY84" s="119">
        <f t="shared" si="1233"/>
        <v>0</v>
      </c>
      <c r="EZ84" s="231">
        <f t="shared" si="1234"/>
        <v>0</v>
      </c>
      <c r="FA84" s="119">
        <f>EZ84/EZ74</f>
        <v>0</v>
      </c>
      <c r="FB84" s="98">
        <f>FB74*FA84</f>
        <v>0</v>
      </c>
      <c r="FC84" s="116">
        <f t="shared" si="1235"/>
        <v>0</v>
      </c>
      <c r="FD84" s="90">
        <f>FD74</f>
        <v>36.53</v>
      </c>
      <c r="FE84" s="117">
        <f t="shared" si="1236"/>
        <v>0</v>
      </c>
      <c r="FF84" s="98">
        <f t="shared" si="1237"/>
        <v>0</v>
      </c>
      <c r="FG84" s="98"/>
      <c r="FH84" s="118"/>
      <c r="FI84" s="119">
        <f t="shared" si="1238"/>
        <v>0</v>
      </c>
      <c r="FJ84" s="231">
        <f t="shared" si="1239"/>
        <v>0</v>
      </c>
      <c r="FK84" s="119">
        <f>FJ84/FJ74</f>
        <v>0</v>
      </c>
      <c r="FL84" s="98">
        <f>FL74*FK84</f>
        <v>0</v>
      </c>
      <c r="FM84" s="116">
        <f t="shared" si="1240"/>
        <v>0</v>
      </c>
      <c r="FN84" s="90">
        <f>FN74</f>
        <v>36.53</v>
      </c>
      <c r="FO84" s="117">
        <f t="shared" si="1241"/>
        <v>0</v>
      </c>
      <c r="FP84" s="98">
        <f t="shared" si="1242"/>
        <v>0</v>
      </c>
      <c r="FQ84" s="98"/>
      <c r="FR84" s="118"/>
      <c r="FS84" s="119">
        <f t="shared" si="1243"/>
        <v>0</v>
      </c>
      <c r="FT84" s="231">
        <f t="shared" si="1244"/>
        <v>0</v>
      </c>
      <c r="FU84" s="119">
        <f>FT84/FT74</f>
        <v>0</v>
      </c>
      <c r="FV84" s="98">
        <f>FV74*FU84</f>
        <v>0</v>
      </c>
      <c r="FW84" s="116">
        <f t="shared" si="1245"/>
        <v>0</v>
      </c>
      <c r="FX84" s="90">
        <f>FX74</f>
        <v>36.53</v>
      </c>
      <c r="FY84" s="117">
        <f t="shared" si="1246"/>
        <v>0</v>
      </c>
      <c r="FZ84" s="98">
        <f t="shared" si="1247"/>
        <v>0</v>
      </c>
      <c r="GA84" s="98"/>
      <c r="GB84" s="118"/>
      <c r="GC84" s="119">
        <f t="shared" si="1248"/>
        <v>0</v>
      </c>
      <c r="GD84" s="231">
        <f t="shared" si="1249"/>
        <v>0</v>
      </c>
      <c r="GE84" s="119">
        <f>GD84/GD74</f>
        <v>0</v>
      </c>
      <c r="GF84" s="98">
        <f>GF74*GE84</f>
        <v>0</v>
      </c>
      <c r="GG84" s="116">
        <f t="shared" si="1250"/>
        <v>0</v>
      </c>
      <c r="GH84" s="90">
        <f>GH74</f>
        <v>36.53</v>
      </c>
      <c r="GI84" s="117">
        <f t="shared" si="1251"/>
        <v>0</v>
      </c>
      <c r="GJ84" s="98">
        <f t="shared" si="1252"/>
        <v>0</v>
      </c>
      <c r="GK84" s="98"/>
      <c r="GL84" s="118"/>
      <c r="GM84" s="119">
        <f t="shared" si="1253"/>
        <v>0</v>
      </c>
      <c r="GN84" s="231">
        <f t="shared" si="1254"/>
        <v>0</v>
      </c>
      <c r="GO84" s="119">
        <f>GN84/GN74</f>
        <v>0</v>
      </c>
      <c r="GP84" s="98">
        <f>GP74*GO84</f>
        <v>0</v>
      </c>
      <c r="GQ84" s="116">
        <f t="shared" si="1255"/>
        <v>0</v>
      </c>
      <c r="GR84" s="90">
        <f>GR74</f>
        <v>36.53</v>
      </c>
      <c r="GS84" s="117">
        <f t="shared" si="1256"/>
        <v>0</v>
      </c>
      <c r="GT84" s="98">
        <f t="shared" si="1257"/>
        <v>0</v>
      </c>
      <c r="GU84" s="98"/>
      <c r="GV84" s="118"/>
      <c r="GW84" s="119">
        <f t="shared" si="1258"/>
        <v>0</v>
      </c>
      <c r="GX84" s="231">
        <f t="shared" si="1259"/>
        <v>0</v>
      </c>
      <c r="GY84" s="119">
        <f>GX84/GX74</f>
        <v>0</v>
      </c>
      <c r="GZ84" s="98">
        <f>GZ74*GY84</f>
        <v>0</v>
      </c>
      <c r="HA84" s="116">
        <f t="shared" si="1260"/>
        <v>0</v>
      </c>
      <c r="HB84" s="90">
        <f>HB74</f>
        <v>36.53</v>
      </c>
      <c r="HC84" s="117">
        <f t="shared" si="1261"/>
        <v>0</v>
      </c>
      <c r="HD84" s="98">
        <f t="shared" si="1262"/>
        <v>0</v>
      </c>
      <c r="HE84" s="98"/>
      <c r="HF84" s="118"/>
      <c r="HG84" s="119">
        <f t="shared" si="1263"/>
        <v>0</v>
      </c>
      <c r="HH84" s="231">
        <f t="shared" si="1264"/>
        <v>0</v>
      </c>
      <c r="HI84" s="119">
        <f>HH84/HH74</f>
        <v>0</v>
      </c>
      <c r="HJ84" s="98">
        <f>HJ74*HI84</f>
        <v>0</v>
      </c>
      <c r="HK84" s="116">
        <f t="shared" si="1265"/>
        <v>0</v>
      </c>
      <c r="HL84" s="90">
        <f>HL74</f>
        <v>36.53</v>
      </c>
      <c r="HM84" s="117">
        <f t="shared" si="1266"/>
        <v>0</v>
      </c>
      <c r="HN84" s="98">
        <f t="shared" si="1267"/>
        <v>0</v>
      </c>
      <c r="HO84" s="98"/>
      <c r="HP84" s="118"/>
      <c r="HQ84" s="119">
        <f t="shared" si="1268"/>
        <v>0</v>
      </c>
      <c r="HR84" s="231">
        <f t="shared" si="1269"/>
        <v>0</v>
      </c>
      <c r="HS84" s="119">
        <f>HR84/HR74</f>
        <v>0</v>
      </c>
      <c r="HT84" s="98">
        <f>HT74*HS84</f>
        <v>0</v>
      </c>
      <c r="HU84" s="116">
        <f t="shared" si="1270"/>
        <v>0</v>
      </c>
      <c r="HV84" s="90">
        <f>HV74</f>
        <v>36.53</v>
      </c>
      <c r="HW84" s="117">
        <f t="shared" si="1271"/>
        <v>0</v>
      </c>
      <c r="HX84" s="98">
        <f t="shared" si="1272"/>
        <v>0</v>
      </c>
      <c r="HY84" s="98"/>
      <c r="HZ84" s="118"/>
      <c r="IA84" s="119">
        <f t="shared" si="1273"/>
        <v>0</v>
      </c>
      <c r="IB84" s="231">
        <f t="shared" si="1274"/>
        <v>0</v>
      </c>
      <c r="IC84" s="119">
        <f>IB84/IB74</f>
        <v>0</v>
      </c>
      <c r="ID84" s="98">
        <f>ID74*IC84</f>
        <v>0</v>
      </c>
      <c r="IE84" s="116">
        <f t="shared" si="1275"/>
        <v>0</v>
      </c>
      <c r="IF84" s="90">
        <f>IF74</f>
        <v>36.53</v>
      </c>
      <c r="IG84" s="117">
        <f t="shared" si="1276"/>
        <v>0</v>
      </c>
      <c r="IH84" s="98">
        <f t="shared" si="1277"/>
        <v>0</v>
      </c>
      <c r="II84" s="98"/>
      <c r="IJ84" s="118"/>
      <c r="IK84" s="119">
        <f t="shared" si="1278"/>
        <v>0</v>
      </c>
      <c r="IL84" s="231">
        <f t="shared" si="1279"/>
        <v>12</v>
      </c>
      <c r="IM84" s="119">
        <f>IL84/IL74</f>
        <v>7.4999999999999997E-2</v>
      </c>
      <c r="IN84" s="98">
        <f>IN74*IM84</f>
        <v>129.75</v>
      </c>
      <c r="IO84" s="116">
        <f t="shared" si="1280"/>
        <v>10.8125</v>
      </c>
      <c r="IP84" s="90">
        <f>IP74</f>
        <v>36.53</v>
      </c>
      <c r="IQ84" s="117">
        <f t="shared" si="1281"/>
        <v>394.98063000000002</v>
      </c>
      <c r="IR84" s="98">
        <f t="shared" si="1282"/>
        <v>4739.7700000000004</v>
      </c>
      <c r="IS84" s="98"/>
      <c r="IT84" s="118"/>
      <c r="IU84" s="119">
        <f t="shared" si="1283"/>
        <v>0.94874999999999998</v>
      </c>
      <c r="IV84" s="231">
        <f t="shared" si="1284"/>
        <v>0</v>
      </c>
      <c r="IW84" s="119">
        <f>IV84/IV74</f>
        <v>0</v>
      </c>
      <c r="IX84" s="98">
        <f>IX74*IW84</f>
        <v>0</v>
      </c>
      <c r="IY84" s="116">
        <f t="shared" si="1285"/>
        <v>0</v>
      </c>
      <c r="IZ84" s="90">
        <f>IZ74</f>
        <v>36.53</v>
      </c>
      <c r="JA84" s="117">
        <f t="shared" si="1286"/>
        <v>0</v>
      </c>
      <c r="JB84" s="98">
        <f t="shared" si="1287"/>
        <v>0</v>
      </c>
      <c r="JC84" s="98"/>
      <c r="JD84" s="118"/>
      <c r="JE84" s="119">
        <f t="shared" si="1288"/>
        <v>0</v>
      </c>
      <c r="JF84" s="231">
        <f t="shared" si="1289"/>
        <v>0</v>
      </c>
      <c r="JG84" s="119">
        <f>JF84/JF74</f>
        <v>0</v>
      </c>
      <c r="JH84" s="98">
        <f>JH74*JG84</f>
        <v>0</v>
      </c>
      <c r="JI84" s="116">
        <f t="shared" si="1290"/>
        <v>0</v>
      </c>
      <c r="JJ84" s="90">
        <f>JJ74</f>
        <v>35.619999999999997</v>
      </c>
      <c r="JK84" s="117">
        <f t="shared" si="1291"/>
        <v>0</v>
      </c>
      <c r="JL84" s="98">
        <f t="shared" si="1292"/>
        <v>0</v>
      </c>
      <c r="JM84" s="98"/>
      <c r="JN84" s="118"/>
      <c r="JO84" s="119">
        <f t="shared" si="1293"/>
        <v>0</v>
      </c>
      <c r="JP84" s="231">
        <f t="shared" si="1294"/>
        <v>0</v>
      </c>
      <c r="JQ84" s="119">
        <f>JP84/JP74</f>
        <v>0</v>
      </c>
      <c r="JR84" s="98">
        <f>JR74*JQ84</f>
        <v>0</v>
      </c>
      <c r="JS84" s="116">
        <f t="shared" si="1295"/>
        <v>0</v>
      </c>
      <c r="JT84" s="90">
        <f>JT74</f>
        <v>36.53</v>
      </c>
      <c r="JU84" s="117">
        <f t="shared" si="1296"/>
        <v>0</v>
      </c>
      <c r="JV84" s="98">
        <f t="shared" si="1297"/>
        <v>0</v>
      </c>
      <c r="JW84" s="98"/>
      <c r="JX84" s="118"/>
      <c r="JY84" s="119">
        <f t="shared" si="1298"/>
        <v>0</v>
      </c>
      <c r="JZ84" s="231">
        <f t="shared" si="1299"/>
        <v>0</v>
      </c>
      <c r="KA84" s="119" t="e">
        <f>JZ84/JZ74</f>
        <v>#DIV/0!</v>
      </c>
      <c r="KB84" s="98" t="e">
        <f>KB74*KA84</f>
        <v>#DIV/0!</v>
      </c>
      <c r="KC84" s="116">
        <f t="shared" si="1300"/>
        <v>0</v>
      </c>
      <c r="KD84" s="90">
        <f>KD74</f>
        <v>0</v>
      </c>
      <c r="KE84" s="117">
        <f t="shared" si="1301"/>
        <v>0</v>
      </c>
      <c r="KF84" s="98">
        <f t="shared" si="1302"/>
        <v>0</v>
      </c>
      <c r="KG84" s="98"/>
      <c r="KH84" s="118"/>
      <c r="KI84" s="119">
        <f t="shared" si="1303"/>
        <v>0</v>
      </c>
      <c r="KJ84" s="231">
        <f t="shared" si="1304"/>
        <v>0</v>
      </c>
      <c r="KK84" s="119">
        <f>KJ84/KJ74</f>
        <v>0</v>
      </c>
      <c r="KL84" s="98">
        <f>KL74*KK84</f>
        <v>0</v>
      </c>
      <c r="KM84" s="116">
        <f t="shared" si="1305"/>
        <v>0</v>
      </c>
      <c r="KN84" s="90">
        <f>KN74</f>
        <v>36.53</v>
      </c>
      <c r="KO84" s="117">
        <f t="shared" si="1306"/>
        <v>0</v>
      </c>
      <c r="KP84" s="98">
        <f t="shared" si="1307"/>
        <v>0</v>
      </c>
      <c r="KQ84" s="98"/>
      <c r="KR84" s="118"/>
      <c r="KS84" s="119">
        <f t="shared" si="1308"/>
        <v>0</v>
      </c>
      <c r="KT84" s="231">
        <f t="shared" si="1309"/>
        <v>0</v>
      </c>
      <c r="KU84" s="119">
        <f>KT84/KT74</f>
        <v>0</v>
      </c>
      <c r="KV84" s="98">
        <f>KV74*KU84</f>
        <v>0</v>
      </c>
      <c r="KW84" s="116">
        <f t="shared" si="1310"/>
        <v>0</v>
      </c>
      <c r="KX84" s="90">
        <f>KX74</f>
        <v>36.53</v>
      </c>
      <c r="KY84" s="117">
        <f t="shared" si="1311"/>
        <v>0</v>
      </c>
      <c r="KZ84" s="98">
        <f t="shared" si="1312"/>
        <v>0</v>
      </c>
      <c r="LA84" s="98"/>
      <c r="LB84" s="118"/>
      <c r="LC84" s="119">
        <f t="shared" si="1313"/>
        <v>0</v>
      </c>
      <c r="LD84" s="231">
        <f t="shared" si="1314"/>
        <v>0</v>
      </c>
      <c r="LE84" s="119">
        <f>LD84/LD74</f>
        <v>0</v>
      </c>
      <c r="LF84" s="98">
        <f>LF74*LE84</f>
        <v>0</v>
      </c>
      <c r="LG84" s="116">
        <f t="shared" si="1315"/>
        <v>0</v>
      </c>
      <c r="LH84" s="90">
        <f>LH74</f>
        <v>36.53</v>
      </c>
      <c r="LI84" s="117">
        <f t="shared" si="1316"/>
        <v>0</v>
      </c>
      <c r="LJ84" s="98">
        <f t="shared" si="1317"/>
        <v>0</v>
      </c>
      <c r="LK84" s="98"/>
      <c r="LL84" s="118"/>
      <c r="LM84" s="119">
        <f t="shared" si="1318"/>
        <v>0</v>
      </c>
      <c r="LN84" s="231">
        <f t="shared" si="1319"/>
        <v>0</v>
      </c>
      <c r="LO84" s="119">
        <f>LN84/LN74</f>
        <v>0</v>
      </c>
      <c r="LP84" s="98">
        <f>LP74*LO84</f>
        <v>0</v>
      </c>
      <c r="LQ84" s="116">
        <f t="shared" si="1320"/>
        <v>0</v>
      </c>
      <c r="LR84" s="90">
        <f>LR74</f>
        <v>36.53</v>
      </c>
      <c r="LS84" s="117">
        <f t="shared" si="1321"/>
        <v>0</v>
      </c>
      <c r="LT84" s="98">
        <f t="shared" si="1322"/>
        <v>0</v>
      </c>
      <c r="LU84" s="98"/>
      <c r="LV84" s="118"/>
      <c r="LW84" s="119">
        <f t="shared" si="1323"/>
        <v>0</v>
      </c>
      <c r="LX84" s="231">
        <f t="shared" si="1324"/>
        <v>0</v>
      </c>
      <c r="LY84" s="119">
        <f>LX84/LX74</f>
        <v>0</v>
      </c>
      <c r="LZ84" s="98">
        <f>LZ74*LY84</f>
        <v>0</v>
      </c>
      <c r="MA84" s="116">
        <f t="shared" si="1325"/>
        <v>0</v>
      </c>
      <c r="MB84" s="90">
        <f>MB74</f>
        <v>36.53</v>
      </c>
      <c r="MC84" s="117">
        <f t="shared" si="1326"/>
        <v>0</v>
      </c>
      <c r="MD84" s="98">
        <f t="shared" si="1327"/>
        <v>0</v>
      </c>
      <c r="ME84" s="98"/>
      <c r="MF84" s="118"/>
      <c r="MG84" s="119">
        <f t="shared" si="1328"/>
        <v>0</v>
      </c>
      <c r="MH84" s="231">
        <f t="shared" si="1329"/>
        <v>0</v>
      </c>
      <c r="MI84" s="119">
        <f>MH84/MH74</f>
        <v>0</v>
      </c>
      <c r="MJ84" s="98">
        <f>MJ74*MI84</f>
        <v>0</v>
      </c>
      <c r="MK84" s="116">
        <f t="shared" si="1330"/>
        <v>0</v>
      </c>
      <c r="ML84" s="90">
        <f>ML74</f>
        <v>36.53</v>
      </c>
      <c r="MM84" s="117">
        <f t="shared" si="1331"/>
        <v>0</v>
      </c>
      <c r="MN84" s="98">
        <f t="shared" si="1332"/>
        <v>0</v>
      </c>
      <c r="MO84" s="98"/>
      <c r="MP84" s="118"/>
      <c r="MQ84" s="119">
        <f t="shared" si="1333"/>
        <v>0</v>
      </c>
      <c r="MR84" s="231">
        <f t="shared" si="1334"/>
        <v>0</v>
      </c>
      <c r="MS84" s="119">
        <f>MR84/MR74</f>
        <v>0</v>
      </c>
      <c r="MT84" s="98">
        <f>MT74*MS84</f>
        <v>0</v>
      </c>
      <c r="MU84" s="116">
        <f t="shared" si="1335"/>
        <v>0</v>
      </c>
      <c r="MV84" s="90">
        <f>MV74</f>
        <v>36.53</v>
      </c>
      <c r="MW84" s="117">
        <f t="shared" si="1336"/>
        <v>0</v>
      </c>
      <c r="MX84" s="98">
        <f t="shared" si="1337"/>
        <v>0</v>
      </c>
      <c r="MY84" s="98"/>
      <c r="MZ84" s="118"/>
      <c r="NA84" s="119">
        <f t="shared" si="1338"/>
        <v>0</v>
      </c>
      <c r="NB84" s="231">
        <f t="shared" si="1339"/>
        <v>31</v>
      </c>
      <c r="NC84" s="119">
        <f>NB84/NB74</f>
        <v>0.30692999999999998</v>
      </c>
      <c r="ND84" s="98">
        <f>ND74*NC84</f>
        <v>494.16</v>
      </c>
      <c r="NE84" s="116">
        <f t="shared" si="1340"/>
        <v>15.940645160000001</v>
      </c>
      <c r="NF84" s="90">
        <f>NF74</f>
        <v>36.53</v>
      </c>
      <c r="NG84" s="117">
        <f t="shared" si="1341"/>
        <v>582.31177000000002</v>
      </c>
      <c r="NH84" s="98">
        <f t="shared" si="1342"/>
        <v>18051.66</v>
      </c>
      <c r="NI84" s="98"/>
      <c r="NJ84" s="118"/>
      <c r="NK84" s="119">
        <f t="shared" si="1343"/>
        <v>1.39872</v>
      </c>
      <c r="NL84" s="231">
        <f t="shared" si="1344"/>
        <v>0</v>
      </c>
      <c r="NM84" s="119">
        <f>NL84/NL74</f>
        <v>0</v>
      </c>
      <c r="NN84" s="98">
        <f>NN74*NM84</f>
        <v>0</v>
      </c>
      <c r="NO84" s="116">
        <f t="shared" si="1345"/>
        <v>0</v>
      </c>
      <c r="NP84" s="90">
        <f>NP74</f>
        <v>36.53</v>
      </c>
      <c r="NQ84" s="117">
        <f t="shared" si="1346"/>
        <v>0</v>
      </c>
      <c r="NR84" s="98">
        <f t="shared" si="1347"/>
        <v>0</v>
      </c>
      <c r="NS84" s="98"/>
      <c r="NT84" s="118"/>
      <c r="NU84" s="119">
        <f t="shared" si="1348"/>
        <v>0</v>
      </c>
      <c r="NV84" s="231">
        <f t="shared" si="1349"/>
        <v>0</v>
      </c>
      <c r="NW84" s="119">
        <f>NV84/NV74</f>
        <v>0</v>
      </c>
      <c r="NX84" s="98">
        <f>NX74*NW84</f>
        <v>0</v>
      </c>
      <c r="NY84" s="116">
        <f t="shared" si="1350"/>
        <v>0</v>
      </c>
      <c r="NZ84" s="90">
        <f>NZ74</f>
        <v>36.53</v>
      </c>
      <c r="OA84" s="117">
        <f t="shared" si="1351"/>
        <v>0</v>
      </c>
      <c r="OB84" s="98">
        <f t="shared" si="1352"/>
        <v>0</v>
      </c>
      <c r="OC84" s="98"/>
      <c r="OD84" s="118"/>
      <c r="OE84" s="119">
        <f t="shared" si="1353"/>
        <v>0</v>
      </c>
      <c r="OF84" s="231">
        <f t="shared" si="1354"/>
        <v>31</v>
      </c>
      <c r="OG84" s="119">
        <f>OF84/OF74</f>
        <v>0.17713999999999999</v>
      </c>
      <c r="OH84" s="98">
        <f>OH74*OG84</f>
        <v>253.66</v>
      </c>
      <c r="OI84" s="116">
        <f t="shared" si="1355"/>
        <v>8.1825806500000002</v>
      </c>
      <c r="OJ84" s="90">
        <f>OJ74</f>
        <v>36.53</v>
      </c>
      <c r="OK84" s="117">
        <f t="shared" si="1356"/>
        <v>298.90967000000001</v>
      </c>
      <c r="OL84" s="98">
        <f t="shared" si="1357"/>
        <v>9266.2000000000007</v>
      </c>
      <c r="OM84" s="98"/>
      <c r="ON84" s="118"/>
      <c r="OO84" s="119">
        <f t="shared" si="1358"/>
        <v>0.71797999999999995</v>
      </c>
      <c r="OP84" s="231">
        <f t="shared" si="1359"/>
        <v>0</v>
      </c>
      <c r="OQ84" s="119">
        <f>OP84/OP74</f>
        <v>0</v>
      </c>
      <c r="OR84" s="98">
        <f>OR74*OQ84</f>
        <v>0</v>
      </c>
      <c r="OS84" s="116">
        <f t="shared" si="1360"/>
        <v>0</v>
      </c>
      <c r="OT84" s="90">
        <f>OT74</f>
        <v>36.53</v>
      </c>
      <c r="OU84" s="117">
        <f t="shared" si="1361"/>
        <v>0</v>
      </c>
      <c r="OV84" s="98">
        <f t="shared" si="1362"/>
        <v>0</v>
      </c>
      <c r="OW84" s="98"/>
      <c r="OX84" s="118"/>
      <c r="OY84" s="119">
        <f t="shared" si="1363"/>
        <v>0</v>
      </c>
      <c r="OZ84" s="231">
        <f t="shared" si="1364"/>
        <v>0</v>
      </c>
      <c r="PA84" s="119">
        <f>OZ84/OZ74</f>
        <v>0</v>
      </c>
      <c r="PB84" s="98">
        <f>PB74*PA84</f>
        <v>0</v>
      </c>
      <c r="PC84" s="116">
        <f t="shared" si="1365"/>
        <v>0</v>
      </c>
      <c r="PD84" s="90">
        <f>PD74</f>
        <v>36.53</v>
      </c>
      <c r="PE84" s="117">
        <f t="shared" si="1366"/>
        <v>0</v>
      </c>
      <c r="PF84" s="98">
        <f t="shared" si="1367"/>
        <v>0</v>
      </c>
      <c r="PG84" s="98"/>
      <c r="PH84" s="118"/>
      <c r="PI84" s="119">
        <f t="shared" si="1368"/>
        <v>0</v>
      </c>
      <c r="PJ84" s="231">
        <f t="shared" si="1369"/>
        <v>0</v>
      </c>
      <c r="PK84" s="119">
        <f>PJ84/PJ74</f>
        <v>0</v>
      </c>
      <c r="PL84" s="98">
        <f>PL74*PK84</f>
        <v>0</v>
      </c>
      <c r="PM84" s="116">
        <f t="shared" si="1370"/>
        <v>0</v>
      </c>
      <c r="PN84" s="90">
        <f>PN74</f>
        <v>36.53</v>
      </c>
      <c r="PO84" s="117">
        <f t="shared" si="1371"/>
        <v>0</v>
      </c>
      <c r="PP84" s="98">
        <f t="shared" si="1372"/>
        <v>0</v>
      </c>
      <c r="PQ84" s="98"/>
      <c r="PR84" s="118"/>
      <c r="PS84" s="119">
        <f t="shared" si="1373"/>
        <v>0</v>
      </c>
      <c r="PT84" s="231">
        <f t="shared" si="1374"/>
        <v>0</v>
      </c>
      <c r="PU84" s="119">
        <f>PT84/PT74</f>
        <v>0</v>
      </c>
      <c r="PV84" s="98">
        <f>PV74*PU84</f>
        <v>0</v>
      </c>
      <c r="PW84" s="116">
        <f t="shared" si="1375"/>
        <v>0</v>
      </c>
      <c r="PX84" s="90">
        <f>PX74</f>
        <v>36.53</v>
      </c>
      <c r="PY84" s="117">
        <f t="shared" si="1376"/>
        <v>0</v>
      </c>
      <c r="PZ84" s="98">
        <f t="shared" si="1377"/>
        <v>0</v>
      </c>
      <c r="QA84" s="98"/>
      <c r="QB84" s="118"/>
      <c r="QC84" s="119">
        <f t="shared" si="1378"/>
        <v>0</v>
      </c>
      <c r="QD84" s="231">
        <f t="shared" si="1379"/>
        <v>0</v>
      </c>
      <c r="QE84" s="119" t="e">
        <f>QD84/QD74</f>
        <v>#DIV/0!</v>
      </c>
      <c r="QF84" s="98" t="e">
        <f>QF74*QE84</f>
        <v>#DIV/0!</v>
      </c>
      <c r="QG84" s="116">
        <f t="shared" si="1380"/>
        <v>0</v>
      </c>
      <c r="QH84" s="90">
        <f>QH74</f>
        <v>0</v>
      </c>
      <c r="QI84" s="117">
        <f t="shared" si="1381"/>
        <v>0</v>
      </c>
      <c r="QJ84" s="98">
        <f t="shared" si="1382"/>
        <v>0</v>
      </c>
      <c r="QK84" s="98"/>
      <c r="QL84" s="118"/>
      <c r="QM84" s="119">
        <f t="shared" si="1383"/>
        <v>0</v>
      </c>
      <c r="QN84" s="231">
        <f t="shared" si="1384"/>
        <v>0</v>
      </c>
      <c r="QO84" s="119">
        <f>QN84/QN74</f>
        <v>0</v>
      </c>
      <c r="QP84" s="98">
        <f>QP74*QO84</f>
        <v>0</v>
      </c>
      <c r="QQ84" s="116">
        <f t="shared" si="1385"/>
        <v>0</v>
      </c>
      <c r="QR84" s="90">
        <f>QR74</f>
        <v>36.53</v>
      </c>
      <c r="QS84" s="117">
        <f t="shared" si="1386"/>
        <v>0</v>
      </c>
      <c r="QT84" s="98">
        <f t="shared" si="1387"/>
        <v>0</v>
      </c>
      <c r="QU84" s="98"/>
      <c r="QV84" s="118"/>
      <c r="QW84" s="119">
        <f t="shared" si="1388"/>
        <v>0</v>
      </c>
      <c r="QX84" s="231">
        <f t="shared" si="1389"/>
        <v>0</v>
      </c>
      <c r="QY84" s="119">
        <f>QX84/QX74</f>
        <v>0</v>
      </c>
      <c r="QZ84" s="98">
        <f>QZ74*QY84</f>
        <v>0</v>
      </c>
      <c r="RA84" s="116">
        <f t="shared" si="1390"/>
        <v>0</v>
      </c>
      <c r="RB84" s="90">
        <f>RB74</f>
        <v>36.53</v>
      </c>
      <c r="RC84" s="117">
        <f t="shared" si="1391"/>
        <v>0</v>
      </c>
      <c r="RD84" s="98">
        <f t="shared" si="1392"/>
        <v>0</v>
      </c>
      <c r="RE84" s="98"/>
      <c r="RF84" s="118"/>
      <c r="RG84" s="119">
        <f t="shared" si="1393"/>
        <v>0</v>
      </c>
      <c r="RH84" s="231">
        <f t="shared" si="1394"/>
        <v>0</v>
      </c>
      <c r="RI84" s="119">
        <f>RH84/RH74</f>
        <v>0</v>
      </c>
      <c r="RJ84" s="98">
        <f>RJ74*RI84</f>
        <v>0</v>
      </c>
      <c r="RK84" s="116">
        <f t="shared" si="1395"/>
        <v>0</v>
      </c>
      <c r="RL84" s="90">
        <f>RL74</f>
        <v>36.53</v>
      </c>
      <c r="RM84" s="117">
        <f t="shared" si="1396"/>
        <v>0</v>
      </c>
      <c r="RN84" s="98">
        <f t="shared" si="1397"/>
        <v>0</v>
      </c>
      <c r="RO84" s="98"/>
      <c r="RP84" s="118"/>
      <c r="RQ84" s="119">
        <f t="shared" si="1398"/>
        <v>0</v>
      </c>
      <c r="RR84" s="231">
        <f t="shared" si="1399"/>
        <v>0</v>
      </c>
      <c r="RS84" s="119">
        <f>RR84/RR74</f>
        <v>0</v>
      </c>
      <c r="RT84" s="98">
        <f>RT74*RS84</f>
        <v>0</v>
      </c>
      <c r="RU84" s="116">
        <f t="shared" si="1400"/>
        <v>0</v>
      </c>
      <c r="RV84" s="90">
        <f>RV74</f>
        <v>36.53</v>
      </c>
      <c r="RW84" s="117">
        <f t="shared" si="1401"/>
        <v>0</v>
      </c>
      <c r="RX84" s="98">
        <f t="shared" si="1402"/>
        <v>0</v>
      </c>
      <c r="RY84" s="98"/>
      <c r="RZ84" s="118"/>
      <c r="SA84" s="119">
        <f t="shared" si="1403"/>
        <v>0</v>
      </c>
      <c r="SB84" s="231">
        <f t="shared" si="1404"/>
        <v>0</v>
      </c>
      <c r="SC84" s="119">
        <f>SB84/SB74</f>
        <v>0</v>
      </c>
      <c r="SD84" s="98">
        <f>SD74*SC84</f>
        <v>0</v>
      </c>
      <c r="SE84" s="116">
        <f t="shared" si="1405"/>
        <v>0</v>
      </c>
      <c r="SF84" s="90">
        <f>SF74</f>
        <v>36.53</v>
      </c>
      <c r="SG84" s="117">
        <f t="shared" si="1406"/>
        <v>0</v>
      </c>
      <c r="SH84" s="98">
        <f t="shared" si="1407"/>
        <v>0</v>
      </c>
      <c r="SI84" s="98"/>
      <c r="SJ84" s="118"/>
      <c r="SK84" s="119">
        <f t="shared" si="1408"/>
        <v>0</v>
      </c>
      <c r="SL84" s="231">
        <f t="shared" si="1409"/>
        <v>0</v>
      </c>
      <c r="SM84" s="119">
        <f>SL84/SL74</f>
        <v>0</v>
      </c>
      <c r="SN84" s="98">
        <f>SN74*SM84</f>
        <v>0</v>
      </c>
      <c r="SO84" s="116">
        <f t="shared" si="1410"/>
        <v>0</v>
      </c>
      <c r="SP84" s="90">
        <f>SP74</f>
        <v>36.53</v>
      </c>
      <c r="SQ84" s="117">
        <f t="shared" si="1411"/>
        <v>0</v>
      </c>
      <c r="SR84" s="98">
        <f t="shared" si="1412"/>
        <v>0</v>
      </c>
      <c r="SS84" s="98"/>
      <c r="ST84" s="118"/>
      <c r="SU84" s="119">
        <f t="shared" si="1413"/>
        <v>0</v>
      </c>
      <c r="SV84" s="231">
        <f t="shared" si="1414"/>
        <v>0</v>
      </c>
      <c r="SW84" s="119">
        <f>SV84/SV74</f>
        <v>0</v>
      </c>
      <c r="SX84" s="98">
        <f>SX74*SW84</f>
        <v>0</v>
      </c>
      <c r="SY84" s="116">
        <f t="shared" si="1415"/>
        <v>0</v>
      </c>
      <c r="SZ84" s="90">
        <f>SZ74</f>
        <v>36.53</v>
      </c>
      <c r="TA84" s="117">
        <f t="shared" si="1416"/>
        <v>0</v>
      </c>
      <c r="TB84" s="98">
        <f t="shared" si="1417"/>
        <v>0</v>
      </c>
      <c r="TC84" s="98"/>
      <c r="TD84" s="118"/>
      <c r="TE84" s="119">
        <f t="shared" si="1418"/>
        <v>0</v>
      </c>
      <c r="TF84" s="231">
        <f t="shared" si="1419"/>
        <v>0</v>
      </c>
      <c r="TG84" s="119">
        <f>TF84/TF74</f>
        <v>0</v>
      </c>
      <c r="TH84" s="98">
        <f>TH74*TG84</f>
        <v>0</v>
      </c>
      <c r="TI84" s="116">
        <f t="shared" si="1420"/>
        <v>0</v>
      </c>
      <c r="TJ84" s="90">
        <f>TJ74</f>
        <v>36.53</v>
      </c>
      <c r="TK84" s="117">
        <f t="shared" si="1421"/>
        <v>0</v>
      </c>
      <c r="TL84" s="98">
        <f t="shared" si="1422"/>
        <v>0</v>
      </c>
      <c r="TM84" s="98"/>
      <c r="TN84" s="118"/>
      <c r="TO84" s="119">
        <f t="shared" si="1423"/>
        <v>0</v>
      </c>
      <c r="TP84" s="231">
        <f t="shared" si="1424"/>
        <v>0</v>
      </c>
      <c r="TQ84" s="119">
        <f>TP84/TP74</f>
        <v>0</v>
      </c>
      <c r="TR84" s="98">
        <f>TR74*TQ84</f>
        <v>0</v>
      </c>
      <c r="TS84" s="116">
        <f t="shared" si="1425"/>
        <v>0</v>
      </c>
      <c r="TT84" s="90">
        <f>TT74</f>
        <v>36.53</v>
      </c>
      <c r="TU84" s="117">
        <f t="shared" si="1426"/>
        <v>0</v>
      </c>
      <c r="TV84" s="98">
        <f t="shared" si="1427"/>
        <v>0</v>
      </c>
      <c r="TW84" s="98"/>
      <c r="TX84" s="118"/>
      <c r="TY84" s="119">
        <f t="shared" si="1428"/>
        <v>0</v>
      </c>
      <c r="TZ84" s="231">
        <f t="shared" si="1429"/>
        <v>0</v>
      </c>
      <c r="UA84" s="119">
        <f>TZ84/TZ74</f>
        <v>0</v>
      </c>
      <c r="UB84" s="98">
        <f>UB74*UA84</f>
        <v>0</v>
      </c>
      <c r="UC84" s="116">
        <f t="shared" si="1430"/>
        <v>0</v>
      </c>
      <c r="UD84" s="90">
        <f>UD74</f>
        <v>36.53</v>
      </c>
      <c r="UE84" s="117">
        <f t="shared" si="1431"/>
        <v>0</v>
      </c>
      <c r="UF84" s="98">
        <f t="shared" si="1432"/>
        <v>0</v>
      </c>
      <c r="UG84" s="98"/>
      <c r="UH84" s="118"/>
      <c r="UI84" s="119">
        <f t="shared" si="1433"/>
        <v>0</v>
      </c>
      <c r="UJ84" s="231">
        <f t="shared" si="1434"/>
        <v>0</v>
      </c>
      <c r="UK84" s="119">
        <f>UJ84/UJ74</f>
        <v>0</v>
      </c>
      <c r="UL84" s="98">
        <f>UL74*UK84</f>
        <v>0</v>
      </c>
      <c r="UM84" s="116">
        <f t="shared" si="1435"/>
        <v>0</v>
      </c>
      <c r="UN84" s="90">
        <f>UN74</f>
        <v>36.53</v>
      </c>
      <c r="UO84" s="117">
        <f t="shared" si="1436"/>
        <v>0</v>
      </c>
      <c r="UP84" s="98">
        <f t="shared" si="1437"/>
        <v>0</v>
      </c>
      <c r="UQ84" s="98"/>
      <c r="UR84" s="118"/>
      <c r="US84" s="119">
        <f t="shared" si="1438"/>
        <v>0</v>
      </c>
      <c r="UT84" s="231">
        <f t="shared" si="1439"/>
        <v>0</v>
      </c>
      <c r="UU84" s="119">
        <f>UT84/UT74</f>
        <v>0</v>
      </c>
      <c r="UV84" s="98">
        <f>UV74*UU84</f>
        <v>0</v>
      </c>
      <c r="UW84" s="116">
        <f t="shared" si="1440"/>
        <v>0</v>
      </c>
      <c r="UX84" s="90">
        <f>UX74</f>
        <v>36.53</v>
      </c>
      <c r="UY84" s="117">
        <f t="shared" si="1441"/>
        <v>0</v>
      </c>
      <c r="UZ84" s="98">
        <f t="shared" si="1442"/>
        <v>0</v>
      </c>
      <c r="VA84" s="98"/>
      <c r="VB84" s="118"/>
      <c r="VC84" s="119">
        <f t="shared" si="1443"/>
        <v>0</v>
      </c>
      <c r="VD84" s="231">
        <f t="shared" si="1444"/>
        <v>0</v>
      </c>
      <c r="VE84" s="119">
        <f>VD84/VD74</f>
        <v>0</v>
      </c>
      <c r="VF84" s="98">
        <f>VF74*VE84</f>
        <v>0</v>
      </c>
      <c r="VG84" s="116">
        <f t="shared" si="1445"/>
        <v>0</v>
      </c>
      <c r="VH84" s="90">
        <f>VH74</f>
        <v>36.53</v>
      </c>
      <c r="VI84" s="117">
        <f t="shared" si="1446"/>
        <v>0</v>
      </c>
      <c r="VJ84" s="98">
        <f t="shared" si="1447"/>
        <v>0</v>
      </c>
      <c r="VK84" s="98"/>
      <c r="VL84" s="118"/>
      <c r="VM84" s="119">
        <f t="shared" si="1448"/>
        <v>0</v>
      </c>
      <c r="VN84" s="231">
        <f t="shared" si="1449"/>
        <v>0</v>
      </c>
      <c r="VO84" s="119">
        <f>VN84/VN74</f>
        <v>0</v>
      </c>
      <c r="VP84" s="98">
        <f>VP74*VO84</f>
        <v>0</v>
      </c>
      <c r="VQ84" s="116">
        <f t="shared" si="1450"/>
        <v>0</v>
      </c>
      <c r="VR84" s="90">
        <f>VR74</f>
        <v>36.53</v>
      </c>
      <c r="VS84" s="117">
        <f t="shared" si="1451"/>
        <v>0</v>
      </c>
      <c r="VT84" s="98">
        <f t="shared" si="1452"/>
        <v>0</v>
      </c>
      <c r="VU84" s="98"/>
      <c r="VV84" s="118"/>
      <c r="VW84" s="119">
        <f t="shared" si="1453"/>
        <v>0</v>
      </c>
      <c r="VX84" s="231">
        <f t="shared" si="1454"/>
        <v>0</v>
      </c>
      <c r="VY84" s="119">
        <f>VX84/VX74</f>
        <v>0</v>
      </c>
      <c r="VZ84" s="98">
        <f>VZ74*VY84</f>
        <v>0</v>
      </c>
      <c r="WA84" s="116">
        <f t="shared" si="1455"/>
        <v>0</v>
      </c>
      <c r="WB84" s="90">
        <f>WB74</f>
        <v>36.53</v>
      </c>
      <c r="WC84" s="117">
        <f t="shared" si="1456"/>
        <v>0</v>
      </c>
      <c r="WD84" s="98">
        <f t="shared" si="1457"/>
        <v>0</v>
      </c>
      <c r="WE84" s="98"/>
      <c r="WF84" s="118"/>
      <c r="WG84" s="119">
        <f t="shared" si="1458"/>
        <v>0</v>
      </c>
      <c r="WH84" s="213">
        <f t="shared" si="1459"/>
        <v>74</v>
      </c>
      <c r="WI84" s="119">
        <f>WH84/WH74</f>
        <v>6.0800000000000003E-3</v>
      </c>
      <c r="WJ84" s="98">
        <f>WJ74*WI84</f>
        <v>843.81</v>
      </c>
      <c r="WK84" s="116">
        <f t="shared" si="1460"/>
        <v>11.40283784</v>
      </c>
      <c r="WL84" s="90">
        <f>WL74</f>
        <v>36.51</v>
      </c>
      <c r="WM84" s="117">
        <f t="shared" si="1461"/>
        <v>416.31761</v>
      </c>
      <c r="WN84" s="98">
        <f t="shared" si="1462"/>
        <v>30807.5</v>
      </c>
      <c r="WO84" s="98"/>
      <c r="WP84" s="118"/>
    </row>
    <row r="85" spans="1:614" ht="16.5" customHeight="1" x14ac:dyDescent="0.25">
      <c r="A85" s="5"/>
      <c r="B85" s="85" t="s">
        <v>432</v>
      </c>
      <c r="C85" s="12" t="s">
        <v>751</v>
      </c>
      <c r="D85" s="12" t="s">
        <v>437</v>
      </c>
      <c r="E85" s="4" t="s">
        <v>33</v>
      </c>
      <c r="F85" s="231">
        <f t="shared" si="1159"/>
        <v>0</v>
      </c>
      <c r="G85" s="119">
        <f>F85/F74</f>
        <v>0</v>
      </c>
      <c r="H85" s="98">
        <f>H74*G85</f>
        <v>0</v>
      </c>
      <c r="I85" s="116">
        <f t="shared" si="1160"/>
        <v>0</v>
      </c>
      <c r="J85" s="90">
        <f>J74</f>
        <v>36.53</v>
      </c>
      <c r="K85" s="117">
        <f t="shared" si="1161"/>
        <v>0</v>
      </c>
      <c r="L85" s="98">
        <f t="shared" si="1162"/>
        <v>0</v>
      </c>
      <c r="M85" s="98"/>
      <c r="N85" s="118"/>
      <c r="O85" s="119" t="e">
        <f t="shared" si="1163"/>
        <v>#DIV/0!</v>
      </c>
      <c r="P85" s="231">
        <f t="shared" si="1164"/>
        <v>0</v>
      </c>
      <c r="Q85" s="119">
        <f>P85/P74</f>
        <v>0</v>
      </c>
      <c r="R85" s="98">
        <f>R74*Q85</f>
        <v>0</v>
      </c>
      <c r="S85" s="116">
        <f t="shared" si="1165"/>
        <v>0</v>
      </c>
      <c r="T85" s="90">
        <f>T74</f>
        <v>36.53</v>
      </c>
      <c r="U85" s="117">
        <f t="shared" si="1166"/>
        <v>0</v>
      </c>
      <c r="V85" s="98">
        <f t="shared" si="1167"/>
        <v>0</v>
      </c>
      <c r="W85" s="98"/>
      <c r="X85" s="118"/>
      <c r="Y85" s="119" t="e">
        <f t="shared" si="1168"/>
        <v>#DIV/0!</v>
      </c>
      <c r="Z85" s="231">
        <f t="shared" si="1169"/>
        <v>0</v>
      </c>
      <c r="AA85" s="119">
        <f>Z85/Z74</f>
        <v>0</v>
      </c>
      <c r="AB85" s="98">
        <f>AB74*AA85</f>
        <v>0</v>
      </c>
      <c r="AC85" s="116">
        <f t="shared" si="1170"/>
        <v>0</v>
      </c>
      <c r="AD85" s="90">
        <f>AD74</f>
        <v>36.53</v>
      </c>
      <c r="AE85" s="117">
        <f t="shared" si="1171"/>
        <v>0</v>
      </c>
      <c r="AF85" s="98">
        <f t="shared" si="1172"/>
        <v>0</v>
      </c>
      <c r="AG85" s="98"/>
      <c r="AH85" s="118"/>
      <c r="AI85" s="119" t="e">
        <f t="shared" si="1173"/>
        <v>#DIV/0!</v>
      </c>
      <c r="AJ85" s="231">
        <f t="shared" si="1174"/>
        <v>0</v>
      </c>
      <c r="AK85" s="119">
        <f>AJ85/AJ74</f>
        <v>0</v>
      </c>
      <c r="AL85" s="98">
        <f>AL74*AK85</f>
        <v>0</v>
      </c>
      <c r="AM85" s="116">
        <f t="shared" si="1175"/>
        <v>0</v>
      </c>
      <c r="AN85" s="90">
        <f>AN74</f>
        <v>36.53</v>
      </c>
      <c r="AO85" s="117">
        <f t="shared" si="1176"/>
        <v>0</v>
      </c>
      <c r="AP85" s="98">
        <f t="shared" si="1177"/>
        <v>0</v>
      </c>
      <c r="AQ85" s="98"/>
      <c r="AR85" s="118"/>
      <c r="AS85" s="119" t="e">
        <f t="shared" si="1178"/>
        <v>#DIV/0!</v>
      </c>
      <c r="AT85" s="231">
        <f t="shared" si="1179"/>
        <v>0</v>
      </c>
      <c r="AU85" s="119">
        <f>AT85/AT74</f>
        <v>0</v>
      </c>
      <c r="AV85" s="98">
        <f>AV74*AU85</f>
        <v>0</v>
      </c>
      <c r="AW85" s="116">
        <f t="shared" si="1180"/>
        <v>0</v>
      </c>
      <c r="AX85" s="90">
        <f>AX74</f>
        <v>36.53</v>
      </c>
      <c r="AY85" s="117">
        <f t="shared" si="1181"/>
        <v>0</v>
      </c>
      <c r="AZ85" s="98">
        <f t="shared" si="1182"/>
        <v>0</v>
      </c>
      <c r="BA85" s="98"/>
      <c r="BB85" s="118"/>
      <c r="BC85" s="119" t="e">
        <f t="shared" si="1183"/>
        <v>#DIV/0!</v>
      </c>
      <c r="BD85" s="231">
        <f t="shared" si="1184"/>
        <v>0</v>
      </c>
      <c r="BE85" s="119" t="e">
        <f>BD85/BD74</f>
        <v>#DIV/0!</v>
      </c>
      <c r="BF85" s="98" t="e">
        <f>BF74*BE85</f>
        <v>#DIV/0!</v>
      </c>
      <c r="BG85" s="116">
        <f t="shared" si="1185"/>
        <v>0</v>
      </c>
      <c r="BH85" s="90">
        <f>BH74</f>
        <v>0</v>
      </c>
      <c r="BI85" s="117">
        <f t="shared" si="1186"/>
        <v>0</v>
      </c>
      <c r="BJ85" s="98">
        <f t="shared" si="1187"/>
        <v>0</v>
      </c>
      <c r="BK85" s="98"/>
      <c r="BL85" s="118"/>
      <c r="BM85" s="119" t="e">
        <f t="shared" si="1188"/>
        <v>#DIV/0!</v>
      </c>
      <c r="BN85" s="231">
        <f t="shared" si="1189"/>
        <v>0</v>
      </c>
      <c r="BO85" s="119">
        <f>BN85/BN74</f>
        <v>0</v>
      </c>
      <c r="BP85" s="98">
        <f>BP74*BO85</f>
        <v>0</v>
      </c>
      <c r="BQ85" s="116">
        <f t="shared" si="1190"/>
        <v>0</v>
      </c>
      <c r="BR85" s="90">
        <f>BR74</f>
        <v>36.53</v>
      </c>
      <c r="BS85" s="117">
        <f t="shared" si="1191"/>
        <v>0</v>
      </c>
      <c r="BT85" s="98">
        <f t="shared" si="1192"/>
        <v>0</v>
      </c>
      <c r="BU85" s="98"/>
      <c r="BV85" s="118"/>
      <c r="BW85" s="119" t="e">
        <f t="shared" si="1193"/>
        <v>#DIV/0!</v>
      </c>
      <c r="BX85" s="231">
        <f t="shared" si="1194"/>
        <v>0</v>
      </c>
      <c r="BY85" s="119" t="e">
        <f>BX85/BX74</f>
        <v>#DIV/0!</v>
      </c>
      <c r="BZ85" s="98" t="e">
        <f>BZ74*BY85</f>
        <v>#DIV/0!</v>
      </c>
      <c r="CA85" s="116">
        <f t="shared" si="1195"/>
        <v>0</v>
      </c>
      <c r="CB85" s="90">
        <f>CB74</f>
        <v>0</v>
      </c>
      <c r="CC85" s="117">
        <f t="shared" si="1196"/>
        <v>0</v>
      </c>
      <c r="CD85" s="98">
        <f t="shared" si="1197"/>
        <v>0</v>
      </c>
      <c r="CE85" s="98"/>
      <c r="CF85" s="118"/>
      <c r="CG85" s="119" t="e">
        <f t="shared" si="1198"/>
        <v>#DIV/0!</v>
      </c>
      <c r="CH85" s="231">
        <f t="shared" si="1199"/>
        <v>0</v>
      </c>
      <c r="CI85" s="119">
        <f>CH85/CH74</f>
        <v>0</v>
      </c>
      <c r="CJ85" s="98">
        <f>CJ74*CI85</f>
        <v>0</v>
      </c>
      <c r="CK85" s="116">
        <f t="shared" si="1200"/>
        <v>0</v>
      </c>
      <c r="CL85" s="90">
        <f>CL74</f>
        <v>36.53</v>
      </c>
      <c r="CM85" s="117">
        <f t="shared" si="1201"/>
        <v>0</v>
      </c>
      <c r="CN85" s="98">
        <f t="shared" si="1202"/>
        <v>0</v>
      </c>
      <c r="CO85" s="98"/>
      <c r="CP85" s="118"/>
      <c r="CQ85" s="119" t="e">
        <f t="shared" si="1203"/>
        <v>#DIV/0!</v>
      </c>
      <c r="CR85" s="231">
        <f t="shared" si="1204"/>
        <v>0</v>
      </c>
      <c r="CS85" s="119" t="e">
        <f>CR85/CR74</f>
        <v>#DIV/0!</v>
      </c>
      <c r="CT85" s="98" t="e">
        <f>CT74*CS85</f>
        <v>#DIV/0!</v>
      </c>
      <c r="CU85" s="116">
        <f t="shared" si="1205"/>
        <v>0</v>
      </c>
      <c r="CV85" s="90">
        <f>CV74</f>
        <v>0</v>
      </c>
      <c r="CW85" s="117">
        <f t="shared" si="1206"/>
        <v>0</v>
      </c>
      <c r="CX85" s="98">
        <f t="shared" si="1207"/>
        <v>0</v>
      </c>
      <c r="CY85" s="98"/>
      <c r="CZ85" s="118"/>
      <c r="DA85" s="119" t="e">
        <f t="shared" si="1208"/>
        <v>#DIV/0!</v>
      </c>
      <c r="DB85" s="231">
        <f t="shared" si="1209"/>
        <v>0</v>
      </c>
      <c r="DC85" s="119">
        <f>DB85/DB74</f>
        <v>0</v>
      </c>
      <c r="DD85" s="98">
        <f>DD74*DC85</f>
        <v>0</v>
      </c>
      <c r="DE85" s="116">
        <f t="shared" si="1210"/>
        <v>0</v>
      </c>
      <c r="DF85" s="90">
        <f>DF74</f>
        <v>36.53</v>
      </c>
      <c r="DG85" s="117">
        <f t="shared" si="1211"/>
        <v>0</v>
      </c>
      <c r="DH85" s="98">
        <f t="shared" si="1212"/>
        <v>0</v>
      </c>
      <c r="DI85" s="98"/>
      <c r="DJ85" s="118"/>
      <c r="DK85" s="119" t="e">
        <f t="shared" si="1213"/>
        <v>#DIV/0!</v>
      </c>
      <c r="DL85" s="231">
        <f t="shared" si="1214"/>
        <v>0</v>
      </c>
      <c r="DM85" s="119">
        <f>DL85/DL74</f>
        <v>0</v>
      </c>
      <c r="DN85" s="98">
        <f>DN74*DM85</f>
        <v>0</v>
      </c>
      <c r="DO85" s="116">
        <f t="shared" si="1215"/>
        <v>0</v>
      </c>
      <c r="DP85" s="90">
        <f>DP74</f>
        <v>36.53</v>
      </c>
      <c r="DQ85" s="117">
        <f t="shared" si="1216"/>
        <v>0</v>
      </c>
      <c r="DR85" s="98">
        <f t="shared" si="1217"/>
        <v>0</v>
      </c>
      <c r="DS85" s="98"/>
      <c r="DT85" s="118"/>
      <c r="DU85" s="119" t="e">
        <f t="shared" si="1218"/>
        <v>#DIV/0!</v>
      </c>
      <c r="DV85" s="231">
        <f t="shared" si="1219"/>
        <v>0</v>
      </c>
      <c r="DW85" s="119">
        <f>DV85/DV74</f>
        <v>0</v>
      </c>
      <c r="DX85" s="98">
        <f>DX74*DW85</f>
        <v>0</v>
      </c>
      <c r="DY85" s="116">
        <f t="shared" si="1220"/>
        <v>0</v>
      </c>
      <c r="DZ85" s="90">
        <f>DZ74</f>
        <v>36.53</v>
      </c>
      <c r="EA85" s="117">
        <f t="shared" si="1221"/>
        <v>0</v>
      </c>
      <c r="EB85" s="98">
        <f t="shared" si="1222"/>
        <v>0</v>
      </c>
      <c r="EC85" s="98"/>
      <c r="ED85" s="118"/>
      <c r="EE85" s="119" t="e">
        <f t="shared" si="1223"/>
        <v>#DIV/0!</v>
      </c>
      <c r="EF85" s="231">
        <f t="shared" si="1224"/>
        <v>0</v>
      </c>
      <c r="EG85" s="119">
        <f>EF85/EF74</f>
        <v>0</v>
      </c>
      <c r="EH85" s="98">
        <f>EH74*EG85</f>
        <v>0</v>
      </c>
      <c r="EI85" s="116">
        <f t="shared" si="1225"/>
        <v>0</v>
      </c>
      <c r="EJ85" s="90">
        <f>EJ74</f>
        <v>36.53</v>
      </c>
      <c r="EK85" s="117">
        <f t="shared" si="1226"/>
        <v>0</v>
      </c>
      <c r="EL85" s="98">
        <f t="shared" si="1227"/>
        <v>0</v>
      </c>
      <c r="EM85" s="98"/>
      <c r="EN85" s="118"/>
      <c r="EO85" s="119" t="e">
        <f t="shared" si="1228"/>
        <v>#DIV/0!</v>
      </c>
      <c r="EP85" s="231">
        <f t="shared" si="1229"/>
        <v>0</v>
      </c>
      <c r="EQ85" s="119">
        <f>EP85/EP74</f>
        <v>0</v>
      </c>
      <c r="ER85" s="98">
        <f>ER74*EQ85</f>
        <v>0</v>
      </c>
      <c r="ES85" s="116">
        <f t="shared" si="1230"/>
        <v>0</v>
      </c>
      <c r="ET85" s="90">
        <f>ET74</f>
        <v>36.53</v>
      </c>
      <c r="EU85" s="117">
        <f t="shared" si="1231"/>
        <v>0</v>
      </c>
      <c r="EV85" s="98">
        <f t="shared" si="1232"/>
        <v>0</v>
      </c>
      <c r="EW85" s="98"/>
      <c r="EX85" s="118"/>
      <c r="EY85" s="119" t="e">
        <f t="shared" si="1233"/>
        <v>#DIV/0!</v>
      </c>
      <c r="EZ85" s="231">
        <f t="shared" si="1234"/>
        <v>0</v>
      </c>
      <c r="FA85" s="119">
        <f>EZ85/EZ74</f>
        <v>0</v>
      </c>
      <c r="FB85" s="98">
        <f>FB74*FA85</f>
        <v>0</v>
      </c>
      <c r="FC85" s="116">
        <f t="shared" si="1235"/>
        <v>0</v>
      </c>
      <c r="FD85" s="90">
        <f>FD74</f>
        <v>36.53</v>
      </c>
      <c r="FE85" s="117">
        <f t="shared" si="1236"/>
        <v>0</v>
      </c>
      <c r="FF85" s="98">
        <f t="shared" si="1237"/>
        <v>0</v>
      </c>
      <c r="FG85" s="98"/>
      <c r="FH85" s="118"/>
      <c r="FI85" s="119" t="e">
        <f t="shared" si="1238"/>
        <v>#DIV/0!</v>
      </c>
      <c r="FJ85" s="231">
        <f t="shared" si="1239"/>
        <v>0</v>
      </c>
      <c r="FK85" s="119">
        <f>FJ85/FJ74</f>
        <v>0</v>
      </c>
      <c r="FL85" s="98">
        <f>FL74*FK85</f>
        <v>0</v>
      </c>
      <c r="FM85" s="116">
        <f t="shared" si="1240"/>
        <v>0</v>
      </c>
      <c r="FN85" s="90">
        <f>FN74</f>
        <v>36.53</v>
      </c>
      <c r="FO85" s="117">
        <f t="shared" si="1241"/>
        <v>0</v>
      </c>
      <c r="FP85" s="98">
        <f t="shared" si="1242"/>
        <v>0</v>
      </c>
      <c r="FQ85" s="98"/>
      <c r="FR85" s="118"/>
      <c r="FS85" s="119" t="e">
        <f t="shared" si="1243"/>
        <v>#DIV/0!</v>
      </c>
      <c r="FT85" s="231">
        <f t="shared" si="1244"/>
        <v>0</v>
      </c>
      <c r="FU85" s="119">
        <f>FT85/FT74</f>
        <v>0</v>
      </c>
      <c r="FV85" s="98">
        <f>FV74*FU85</f>
        <v>0</v>
      </c>
      <c r="FW85" s="116">
        <f t="shared" si="1245"/>
        <v>0</v>
      </c>
      <c r="FX85" s="90">
        <f>FX74</f>
        <v>36.53</v>
      </c>
      <c r="FY85" s="117">
        <f t="shared" si="1246"/>
        <v>0</v>
      </c>
      <c r="FZ85" s="98">
        <f t="shared" si="1247"/>
        <v>0</v>
      </c>
      <c r="GA85" s="98"/>
      <c r="GB85" s="118"/>
      <c r="GC85" s="119" t="e">
        <f t="shared" si="1248"/>
        <v>#DIV/0!</v>
      </c>
      <c r="GD85" s="231">
        <f t="shared" si="1249"/>
        <v>0</v>
      </c>
      <c r="GE85" s="119">
        <f>GD85/GD74</f>
        <v>0</v>
      </c>
      <c r="GF85" s="98">
        <f>GF74*GE85</f>
        <v>0</v>
      </c>
      <c r="GG85" s="116">
        <f t="shared" si="1250"/>
        <v>0</v>
      </c>
      <c r="GH85" s="90">
        <f>GH74</f>
        <v>36.53</v>
      </c>
      <c r="GI85" s="117">
        <f t="shared" si="1251"/>
        <v>0</v>
      </c>
      <c r="GJ85" s="98">
        <f t="shared" si="1252"/>
        <v>0</v>
      </c>
      <c r="GK85" s="98"/>
      <c r="GL85" s="118"/>
      <c r="GM85" s="119" t="e">
        <f t="shared" si="1253"/>
        <v>#DIV/0!</v>
      </c>
      <c r="GN85" s="231">
        <f t="shared" si="1254"/>
        <v>0</v>
      </c>
      <c r="GO85" s="119">
        <f>GN85/GN74</f>
        <v>0</v>
      </c>
      <c r="GP85" s="98">
        <f>GP74*GO85</f>
        <v>0</v>
      </c>
      <c r="GQ85" s="116">
        <f t="shared" si="1255"/>
        <v>0</v>
      </c>
      <c r="GR85" s="90">
        <f>GR74</f>
        <v>36.53</v>
      </c>
      <c r="GS85" s="117">
        <f t="shared" si="1256"/>
        <v>0</v>
      </c>
      <c r="GT85" s="98">
        <f t="shared" si="1257"/>
        <v>0</v>
      </c>
      <c r="GU85" s="98"/>
      <c r="GV85" s="118"/>
      <c r="GW85" s="119" t="e">
        <f t="shared" si="1258"/>
        <v>#DIV/0!</v>
      </c>
      <c r="GX85" s="231">
        <f t="shared" si="1259"/>
        <v>0</v>
      </c>
      <c r="GY85" s="119">
        <f>GX85/GX74</f>
        <v>0</v>
      </c>
      <c r="GZ85" s="98">
        <f>GZ74*GY85</f>
        <v>0</v>
      </c>
      <c r="HA85" s="116">
        <f t="shared" si="1260"/>
        <v>0</v>
      </c>
      <c r="HB85" s="90">
        <f>HB74</f>
        <v>36.53</v>
      </c>
      <c r="HC85" s="117">
        <f t="shared" si="1261"/>
        <v>0</v>
      </c>
      <c r="HD85" s="98">
        <f t="shared" si="1262"/>
        <v>0</v>
      </c>
      <c r="HE85" s="98"/>
      <c r="HF85" s="118"/>
      <c r="HG85" s="119" t="e">
        <f t="shared" si="1263"/>
        <v>#DIV/0!</v>
      </c>
      <c r="HH85" s="231">
        <f t="shared" si="1264"/>
        <v>0</v>
      </c>
      <c r="HI85" s="119">
        <f>HH85/HH74</f>
        <v>0</v>
      </c>
      <c r="HJ85" s="98">
        <f>HJ74*HI85</f>
        <v>0</v>
      </c>
      <c r="HK85" s="116">
        <f t="shared" si="1265"/>
        <v>0</v>
      </c>
      <c r="HL85" s="90">
        <f>HL74</f>
        <v>36.53</v>
      </c>
      <c r="HM85" s="117">
        <f t="shared" si="1266"/>
        <v>0</v>
      </c>
      <c r="HN85" s="98">
        <f t="shared" si="1267"/>
        <v>0</v>
      </c>
      <c r="HO85" s="98"/>
      <c r="HP85" s="118"/>
      <c r="HQ85" s="119" t="e">
        <f t="shared" si="1268"/>
        <v>#DIV/0!</v>
      </c>
      <c r="HR85" s="231">
        <f t="shared" si="1269"/>
        <v>0</v>
      </c>
      <c r="HS85" s="119">
        <f>HR85/HR74</f>
        <v>0</v>
      </c>
      <c r="HT85" s="98">
        <f>HT74*HS85</f>
        <v>0</v>
      </c>
      <c r="HU85" s="116">
        <f t="shared" si="1270"/>
        <v>0</v>
      </c>
      <c r="HV85" s="90">
        <f>HV74</f>
        <v>36.53</v>
      </c>
      <c r="HW85" s="117">
        <f t="shared" si="1271"/>
        <v>0</v>
      </c>
      <c r="HX85" s="98">
        <f t="shared" si="1272"/>
        <v>0</v>
      </c>
      <c r="HY85" s="98"/>
      <c r="HZ85" s="118"/>
      <c r="IA85" s="119" t="e">
        <f t="shared" si="1273"/>
        <v>#DIV/0!</v>
      </c>
      <c r="IB85" s="231">
        <f t="shared" si="1274"/>
        <v>0</v>
      </c>
      <c r="IC85" s="119">
        <f>IB85/IB74</f>
        <v>0</v>
      </c>
      <c r="ID85" s="98">
        <f>ID74*IC85</f>
        <v>0</v>
      </c>
      <c r="IE85" s="116">
        <f t="shared" si="1275"/>
        <v>0</v>
      </c>
      <c r="IF85" s="90">
        <f>IF74</f>
        <v>36.53</v>
      </c>
      <c r="IG85" s="117">
        <f t="shared" si="1276"/>
        <v>0</v>
      </c>
      <c r="IH85" s="98">
        <f t="shared" si="1277"/>
        <v>0</v>
      </c>
      <c r="II85" s="98"/>
      <c r="IJ85" s="118"/>
      <c r="IK85" s="119" t="e">
        <f t="shared" si="1278"/>
        <v>#DIV/0!</v>
      </c>
      <c r="IL85" s="231">
        <f t="shared" si="1279"/>
        <v>0</v>
      </c>
      <c r="IM85" s="119">
        <f>IL85/IL74</f>
        <v>0</v>
      </c>
      <c r="IN85" s="98">
        <f>IN74*IM85</f>
        <v>0</v>
      </c>
      <c r="IO85" s="116">
        <f t="shared" si="1280"/>
        <v>0</v>
      </c>
      <c r="IP85" s="90">
        <f>IP74</f>
        <v>36.53</v>
      </c>
      <c r="IQ85" s="117">
        <f t="shared" si="1281"/>
        <v>0</v>
      </c>
      <c r="IR85" s="98">
        <f t="shared" si="1282"/>
        <v>0</v>
      </c>
      <c r="IS85" s="98"/>
      <c r="IT85" s="118"/>
      <c r="IU85" s="119" t="e">
        <f t="shared" si="1283"/>
        <v>#DIV/0!</v>
      </c>
      <c r="IV85" s="231">
        <f t="shared" si="1284"/>
        <v>0</v>
      </c>
      <c r="IW85" s="119">
        <f>IV85/IV74</f>
        <v>0</v>
      </c>
      <c r="IX85" s="98">
        <f>IX74*IW85</f>
        <v>0</v>
      </c>
      <c r="IY85" s="116">
        <f t="shared" si="1285"/>
        <v>0</v>
      </c>
      <c r="IZ85" s="90">
        <f>IZ74</f>
        <v>36.53</v>
      </c>
      <c r="JA85" s="117">
        <f t="shared" si="1286"/>
        <v>0</v>
      </c>
      <c r="JB85" s="98">
        <f t="shared" si="1287"/>
        <v>0</v>
      </c>
      <c r="JC85" s="98"/>
      <c r="JD85" s="118"/>
      <c r="JE85" s="119" t="e">
        <f t="shared" si="1288"/>
        <v>#DIV/0!</v>
      </c>
      <c r="JF85" s="231">
        <f t="shared" si="1289"/>
        <v>0</v>
      </c>
      <c r="JG85" s="119">
        <f>JF85/JF74</f>
        <v>0</v>
      </c>
      <c r="JH85" s="98">
        <f>JH74*JG85</f>
        <v>0</v>
      </c>
      <c r="JI85" s="116">
        <f t="shared" si="1290"/>
        <v>0</v>
      </c>
      <c r="JJ85" s="90">
        <f>JJ74</f>
        <v>35.619999999999997</v>
      </c>
      <c r="JK85" s="117">
        <f t="shared" si="1291"/>
        <v>0</v>
      </c>
      <c r="JL85" s="98">
        <f t="shared" si="1292"/>
        <v>0</v>
      </c>
      <c r="JM85" s="98"/>
      <c r="JN85" s="118"/>
      <c r="JO85" s="119" t="e">
        <f t="shared" si="1293"/>
        <v>#DIV/0!</v>
      </c>
      <c r="JP85" s="231">
        <f t="shared" si="1294"/>
        <v>0</v>
      </c>
      <c r="JQ85" s="119">
        <f>JP85/JP74</f>
        <v>0</v>
      </c>
      <c r="JR85" s="98">
        <f>JR74*JQ85</f>
        <v>0</v>
      </c>
      <c r="JS85" s="116">
        <f t="shared" si="1295"/>
        <v>0</v>
      </c>
      <c r="JT85" s="90">
        <f>JT74</f>
        <v>36.53</v>
      </c>
      <c r="JU85" s="117">
        <f t="shared" si="1296"/>
        <v>0</v>
      </c>
      <c r="JV85" s="98">
        <f t="shared" si="1297"/>
        <v>0</v>
      </c>
      <c r="JW85" s="98"/>
      <c r="JX85" s="118"/>
      <c r="JY85" s="119" t="e">
        <f t="shared" si="1298"/>
        <v>#DIV/0!</v>
      </c>
      <c r="JZ85" s="231">
        <f t="shared" si="1299"/>
        <v>0</v>
      </c>
      <c r="KA85" s="119" t="e">
        <f>JZ85/JZ74</f>
        <v>#DIV/0!</v>
      </c>
      <c r="KB85" s="98" t="e">
        <f>KB74*KA85</f>
        <v>#DIV/0!</v>
      </c>
      <c r="KC85" s="116">
        <f t="shared" si="1300"/>
        <v>0</v>
      </c>
      <c r="KD85" s="90">
        <f>KD74</f>
        <v>0</v>
      </c>
      <c r="KE85" s="117">
        <f t="shared" si="1301"/>
        <v>0</v>
      </c>
      <c r="KF85" s="98">
        <f t="shared" si="1302"/>
        <v>0</v>
      </c>
      <c r="KG85" s="98"/>
      <c r="KH85" s="118"/>
      <c r="KI85" s="119" t="e">
        <f t="shared" si="1303"/>
        <v>#DIV/0!</v>
      </c>
      <c r="KJ85" s="231">
        <f t="shared" si="1304"/>
        <v>0</v>
      </c>
      <c r="KK85" s="119">
        <f>KJ85/KJ74</f>
        <v>0</v>
      </c>
      <c r="KL85" s="98">
        <f>KL74*KK85</f>
        <v>0</v>
      </c>
      <c r="KM85" s="116">
        <f t="shared" si="1305"/>
        <v>0</v>
      </c>
      <c r="KN85" s="90">
        <f>KN74</f>
        <v>36.53</v>
      </c>
      <c r="KO85" s="117">
        <f t="shared" si="1306"/>
        <v>0</v>
      </c>
      <c r="KP85" s="98">
        <f t="shared" si="1307"/>
        <v>0</v>
      </c>
      <c r="KQ85" s="98"/>
      <c r="KR85" s="118"/>
      <c r="KS85" s="119" t="e">
        <f t="shared" si="1308"/>
        <v>#DIV/0!</v>
      </c>
      <c r="KT85" s="231">
        <f t="shared" si="1309"/>
        <v>0</v>
      </c>
      <c r="KU85" s="119">
        <f>KT85/KT74</f>
        <v>0</v>
      </c>
      <c r="KV85" s="98">
        <f>KV74*KU85</f>
        <v>0</v>
      </c>
      <c r="KW85" s="116">
        <f t="shared" si="1310"/>
        <v>0</v>
      </c>
      <c r="KX85" s="90">
        <f>KX74</f>
        <v>36.53</v>
      </c>
      <c r="KY85" s="117">
        <f t="shared" si="1311"/>
        <v>0</v>
      </c>
      <c r="KZ85" s="98">
        <f t="shared" si="1312"/>
        <v>0</v>
      </c>
      <c r="LA85" s="98"/>
      <c r="LB85" s="118"/>
      <c r="LC85" s="119" t="e">
        <f t="shared" si="1313"/>
        <v>#DIV/0!</v>
      </c>
      <c r="LD85" s="231">
        <f t="shared" si="1314"/>
        <v>0</v>
      </c>
      <c r="LE85" s="119">
        <f>LD85/LD74</f>
        <v>0</v>
      </c>
      <c r="LF85" s="98">
        <f>LF74*LE85</f>
        <v>0</v>
      </c>
      <c r="LG85" s="116">
        <f t="shared" si="1315"/>
        <v>0</v>
      </c>
      <c r="LH85" s="90">
        <f>LH74</f>
        <v>36.53</v>
      </c>
      <c r="LI85" s="117">
        <f t="shared" si="1316"/>
        <v>0</v>
      </c>
      <c r="LJ85" s="98">
        <f t="shared" si="1317"/>
        <v>0</v>
      </c>
      <c r="LK85" s="98"/>
      <c r="LL85" s="118"/>
      <c r="LM85" s="119" t="e">
        <f t="shared" si="1318"/>
        <v>#DIV/0!</v>
      </c>
      <c r="LN85" s="231">
        <f t="shared" si="1319"/>
        <v>0</v>
      </c>
      <c r="LO85" s="119">
        <f>LN85/LN74</f>
        <v>0</v>
      </c>
      <c r="LP85" s="98">
        <f>LP74*LO85</f>
        <v>0</v>
      </c>
      <c r="LQ85" s="116">
        <f t="shared" si="1320"/>
        <v>0</v>
      </c>
      <c r="LR85" s="90">
        <f>LR74</f>
        <v>36.53</v>
      </c>
      <c r="LS85" s="117">
        <f t="shared" si="1321"/>
        <v>0</v>
      </c>
      <c r="LT85" s="98">
        <f t="shared" si="1322"/>
        <v>0</v>
      </c>
      <c r="LU85" s="98"/>
      <c r="LV85" s="118"/>
      <c r="LW85" s="119" t="e">
        <f t="shared" si="1323"/>
        <v>#DIV/0!</v>
      </c>
      <c r="LX85" s="231">
        <f t="shared" si="1324"/>
        <v>0</v>
      </c>
      <c r="LY85" s="119">
        <f>LX85/LX74</f>
        <v>0</v>
      </c>
      <c r="LZ85" s="98">
        <f>LZ74*LY85</f>
        <v>0</v>
      </c>
      <c r="MA85" s="116">
        <f t="shared" si="1325"/>
        <v>0</v>
      </c>
      <c r="MB85" s="90">
        <f>MB74</f>
        <v>36.53</v>
      </c>
      <c r="MC85" s="117">
        <f t="shared" si="1326"/>
        <v>0</v>
      </c>
      <c r="MD85" s="98">
        <f t="shared" si="1327"/>
        <v>0</v>
      </c>
      <c r="ME85" s="98"/>
      <c r="MF85" s="118"/>
      <c r="MG85" s="119" t="e">
        <f t="shared" si="1328"/>
        <v>#DIV/0!</v>
      </c>
      <c r="MH85" s="231">
        <f t="shared" si="1329"/>
        <v>0</v>
      </c>
      <c r="MI85" s="119">
        <f>MH85/MH74</f>
        <v>0</v>
      </c>
      <c r="MJ85" s="98">
        <f>MJ74*MI85</f>
        <v>0</v>
      </c>
      <c r="MK85" s="116">
        <f t="shared" si="1330"/>
        <v>0</v>
      </c>
      <c r="ML85" s="90">
        <f>ML74</f>
        <v>36.53</v>
      </c>
      <c r="MM85" s="117">
        <f t="shared" si="1331"/>
        <v>0</v>
      </c>
      <c r="MN85" s="98">
        <f t="shared" si="1332"/>
        <v>0</v>
      </c>
      <c r="MO85" s="98"/>
      <c r="MP85" s="118"/>
      <c r="MQ85" s="119" t="e">
        <f t="shared" si="1333"/>
        <v>#DIV/0!</v>
      </c>
      <c r="MR85" s="231">
        <f t="shared" si="1334"/>
        <v>0</v>
      </c>
      <c r="MS85" s="119">
        <f>MR85/MR74</f>
        <v>0</v>
      </c>
      <c r="MT85" s="98">
        <f>MT74*MS85</f>
        <v>0</v>
      </c>
      <c r="MU85" s="116">
        <f t="shared" si="1335"/>
        <v>0</v>
      </c>
      <c r="MV85" s="90">
        <f>MV74</f>
        <v>36.53</v>
      </c>
      <c r="MW85" s="117">
        <f t="shared" si="1336"/>
        <v>0</v>
      </c>
      <c r="MX85" s="98">
        <f t="shared" si="1337"/>
        <v>0</v>
      </c>
      <c r="MY85" s="98"/>
      <c r="MZ85" s="118"/>
      <c r="NA85" s="119" t="e">
        <f t="shared" si="1338"/>
        <v>#DIV/0!</v>
      </c>
      <c r="NB85" s="231">
        <f t="shared" si="1339"/>
        <v>0</v>
      </c>
      <c r="NC85" s="119">
        <f>NB85/NB74</f>
        <v>0</v>
      </c>
      <c r="ND85" s="98">
        <f>ND74*NC85</f>
        <v>0</v>
      </c>
      <c r="NE85" s="116">
        <f t="shared" si="1340"/>
        <v>0</v>
      </c>
      <c r="NF85" s="90">
        <f>NF74</f>
        <v>36.53</v>
      </c>
      <c r="NG85" s="117">
        <f t="shared" si="1341"/>
        <v>0</v>
      </c>
      <c r="NH85" s="98">
        <f t="shared" si="1342"/>
        <v>0</v>
      </c>
      <c r="NI85" s="98"/>
      <c r="NJ85" s="118"/>
      <c r="NK85" s="119" t="e">
        <f t="shared" si="1343"/>
        <v>#DIV/0!</v>
      </c>
      <c r="NL85" s="231">
        <f t="shared" si="1344"/>
        <v>0</v>
      </c>
      <c r="NM85" s="119">
        <f>NL85/NL74</f>
        <v>0</v>
      </c>
      <c r="NN85" s="98">
        <f>NN74*NM85</f>
        <v>0</v>
      </c>
      <c r="NO85" s="116">
        <f t="shared" si="1345"/>
        <v>0</v>
      </c>
      <c r="NP85" s="90">
        <f>NP74</f>
        <v>36.53</v>
      </c>
      <c r="NQ85" s="117">
        <f t="shared" si="1346"/>
        <v>0</v>
      </c>
      <c r="NR85" s="98">
        <f t="shared" si="1347"/>
        <v>0</v>
      </c>
      <c r="NS85" s="98"/>
      <c r="NT85" s="118"/>
      <c r="NU85" s="119" t="e">
        <f t="shared" si="1348"/>
        <v>#DIV/0!</v>
      </c>
      <c r="NV85" s="231">
        <f t="shared" si="1349"/>
        <v>0</v>
      </c>
      <c r="NW85" s="119">
        <f>NV85/NV74</f>
        <v>0</v>
      </c>
      <c r="NX85" s="98">
        <f>NX74*NW85</f>
        <v>0</v>
      </c>
      <c r="NY85" s="116">
        <f t="shared" si="1350"/>
        <v>0</v>
      </c>
      <c r="NZ85" s="90">
        <f>NZ74</f>
        <v>36.53</v>
      </c>
      <c r="OA85" s="117">
        <f t="shared" si="1351"/>
        <v>0</v>
      </c>
      <c r="OB85" s="98">
        <f t="shared" si="1352"/>
        <v>0</v>
      </c>
      <c r="OC85" s="98"/>
      <c r="OD85" s="118"/>
      <c r="OE85" s="119" t="e">
        <f t="shared" si="1353"/>
        <v>#DIV/0!</v>
      </c>
      <c r="OF85" s="231">
        <f t="shared" si="1354"/>
        <v>0</v>
      </c>
      <c r="OG85" s="119">
        <f>OF85/OF74</f>
        <v>0</v>
      </c>
      <c r="OH85" s="98">
        <f>OH74*OG85</f>
        <v>0</v>
      </c>
      <c r="OI85" s="116">
        <f t="shared" si="1355"/>
        <v>0</v>
      </c>
      <c r="OJ85" s="90">
        <f>OJ74</f>
        <v>36.53</v>
      </c>
      <c r="OK85" s="117">
        <f t="shared" si="1356"/>
        <v>0</v>
      </c>
      <c r="OL85" s="98">
        <f t="shared" si="1357"/>
        <v>0</v>
      </c>
      <c r="OM85" s="98"/>
      <c r="ON85" s="118"/>
      <c r="OO85" s="119" t="e">
        <f t="shared" si="1358"/>
        <v>#DIV/0!</v>
      </c>
      <c r="OP85" s="231">
        <f t="shared" si="1359"/>
        <v>0</v>
      </c>
      <c r="OQ85" s="119">
        <f>OP85/OP74</f>
        <v>0</v>
      </c>
      <c r="OR85" s="98">
        <f>OR74*OQ85</f>
        <v>0</v>
      </c>
      <c r="OS85" s="116">
        <f t="shared" si="1360"/>
        <v>0</v>
      </c>
      <c r="OT85" s="90">
        <f>OT74</f>
        <v>36.53</v>
      </c>
      <c r="OU85" s="117">
        <f t="shared" si="1361"/>
        <v>0</v>
      </c>
      <c r="OV85" s="98">
        <f t="shared" si="1362"/>
        <v>0</v>
      </c>
      <c r="OW85" s="98"/>
      <c r="OX85" s="118"/>
      <c r="OY85" s="119" t="e">
        <f t="shared" si="1363"/>
        <v>#DIV/0!</v>
      </c>
      <c r="OZ85" s="231">
        <f t="shared" si="1364"/>
        <v>0</v>
      </c>
      <c r="PA85" s="119">
        <f>OZ85/OZ74</f>
        <v>0</v>
      </c>
      <c r="PB85" s="98">
        <f>PB74*PA85</f>
        <v>0</v>
      </c>
      <c r="PC85" s="116">
        <f t="shared" si="1365"/>
        <v>0</v>
      </c>
      <c r="PD85" s="90">
        <f>PD74</f>
        <v>36.53</v>
      </c>
      <c r="PE85" s="117">
        <f t="shared" si="1366"/>
        <v>0</v>
      </c>
      <c r="PF85" s="98">
        <f t="shared" si="1367"/>
        <v>0</v>
      </c>
      <c r="PG85" s="98"/>
      <c r="PH85" s="118"/>
      <c r="PI85" s="119" t="e">
        <f t="shared" si="1368"/>
        <v>#DIV/0!</v>
      </c>
      <c r="PJ85" s="231">
        <f t="shared" si="1369"/>
        <v>0</v>
      </c>
      <c r="PK85" s="119">
        <f>PJ85/PJ74</f>
        <v>0</v>
      </c>
      <c r="PL85" s="98">
        <f>PL74*PK85</f>
        <v>0</v>
      </c>
      <c r="PM85" s="116">
        <f t="shared" si="1370"/>
        <v>0</v>
      </c>
      <c r="PN85" s="90">
        <f>PN74</f>
        <v>36.53</v>
      </c>
      <c r="PO85" s="117">
        <f t="shared" si="1371"/>
        <v>0</v>
      </c>
      <c r="PP85" s="98">
        <f t="shared" si="1372"/>
        <v>0</v>
      </c>
      <c r="PQ85" s="98"/>
      <c r="PR85" s="118"/>
      <c r="PS85" s="119" t="e">
        <f t="shared" si="1373"/>
        <v>#DIV/0!</v>
      </c>
      <c r="PT85" s="231">
        <f t="shared" si="1374"/>
        <v>0</v>
      </c>
      <c r="PU85" s="119">
        <f>PT85/PT74</f>
        <v>0</v>
      </c>
      <c r="PV85" s="98">
        <f>PV74*PU85</f>
        <v>0</v>
      </c>
      <c r="PW85" s="116">
        <f t="shared" si="1375"/>
        <v>0</v>
      </c>
      <c r="PX85" s="90">
        <f>PX74</f>
        <v>36.53</v>
      </c>
      <c r="PY85" s="117">
        <f t="shared" si="1376"/>
        <v>0</v>
      </c>
      <c r="PZ85" s="98">
        <f t="shared" si="1377"/>
        <v>0</v>
      </c>
      <c r="QA85" s="98"/>
      <c r="QB85" s="118"/>
      <c r="QC85" s="119" t="e">
        <f t="shared" si="1378"/>
        <v>#DIV/0!</v>
      </c>
      <c r="QD85" s="231">
        <f t="shared" si="1379"/>
        <v>0</v>
      </c>
      <c r="QE85" s="119" t="e">
        <f>QD85/QD74</f>
        <v>#DIV/0!</v>
      </c>
      <c r="QF85" s="98" t="e">
        <f>QF74*QE85</f>
        <v>#DIV/0!</v>
      </c>
      <c r="QG85" s="116">
        <f t="shared" si="1380"/>
        <v>0</v>
      </c>
      <c r="QH85" s="90">
        <f>QH74</f>
        <v>0</v>
      </c>
      <c r="QI85" s="117">
        <f t="shared" si="1381"/>
        <v>0</v>
      </c>
      <c r="QJ85" s="98">
        <f t="shared" si="1382"/>
        <v>0</v>
      </c>
      <c r="QK85" s="98"/>
      <c r="QL85" s="118"/>
      <c r="QM85" s="119" t="e">
        <f t="shared" si="1383"/>
        <v>#DIV/0!</v>
      </c>
      <c r="QN85" s="231">
        <f t="shared" si="1384"/>
        <v>0</v>
      </c>
      <c r="QO85" s="119">
        <f>QN85/QN74</f>
        <v>0</v>
      </c>
      <c r="QP85" s="98">
        <f>QP74*QO85</f>
        <v>0</v>
      </c>
      <c r="QQ85" s="116">
        <f t="shared" si="1385"/>
        <v>0</v>
      </c>
      <c r="QR85" s="90">
        <f>QR74</f>
        <v>36.53</v>
      </c>
      <c r="QS85" s="117">
        <f t="shared" si="1386"/>
        <v>0</v>
      </c>
      <c r="QT85" s="98">
        <f t="shared" si="1387"/>
        <v>0</v>
      </c>
      <c r="QU85" s="98"/>
      <c r="QV85" s="118"/>
      <c r="QW85" s="119" t="e">
        <f t="shared" si="1388"/>
        <v>#DIV/0!</v>
      </c>
      <c r="QX85" s="231">
        <f t="shared" si="1389"/>
        <v>0</v>
      </c>
      <c r="QY85" s="119">
        <f>QX85/QX74</f>
        <v>0</v>
      </c>
      <c r="QZ85" s="98">
        <f>QZ74*QY85</f>
        <v>0</v>
      </c>
      <c r="RA85" s="116">
        <f t="shared" si="1390"/>
        <v>0</v>
      </c>
      <c r="RB85" s="90">
        <f>RB74</f>
        <v>36.53</v>
      </c>
      <c r="RC85" s="117">
        <f t="shared" si="1391"/>
        <v>0</v>
      </c>
      <c r="RD85" s="98">
        <f t="shared" si="1392"/>
        <v>0</v>
      </c>
      <c r="RE85" s="98"/>
      <c r="RF85" s="118"/>
      <c r="RG85" s="119" t="e">
        <f t="shared" si="1393"/>
        <v>#DIV/0!</v>
      </c>
      <c r="RH85" s="231">
        <f t="shared" si="1394"/>
        <v>0</v>
      </c>
      <c r="RI85" s="119">
        <f>RH85/RH74</f>
        <v>0</v>
      </c>
      <c r="RJ85" s="98">
        <f>RJ74*RI85</f>
        <v>0</v>
      </c>
      <c r="RK85" s="116">
        <f t="shared" si="1395"/>
        <v>0</v>
      </c>
      <c r="RL85" s="90">
        <f>RL74</f>
        <v>36.53</v>
      </c>
      <c r="RM85" s="117">
        <f t="shared" si="1396"/>
        <v>0</v>
      </c>
      <c r="RN85" s="98">
        <f t="shared" si="1397"/>
        <v>0</v>
      </c>
      <c r="RO85" s="98"/>
      <c r="RP85" s="118"/>
      <c r="RQ85" s="119" t="e">
        <f t="shared" si="1398"/>
        <v>#DIV/0!</v>
      </c>
      <c r="RR85" s="231">
        <f t="shared" si="1399"/>
        <v>0</v>
      </c>
      <c r="RS85" s="119">
        <f>RR85/RR74</f>
        <v>0</v>
      </c>
      <c r="RT85" s="98">
        <f>RT74*RS85</f>
        <v>0</v>
      </c>
      <c r="RU85" s="116">
        <f t="shared" si="1400"/>
        <v>0</v>
      </c>
      <c r="RV85" s="90">
        <f>RV74</f>
        <v>36.53</v>
      </c>
      <c r="RW85" s="117">
        <f t="shared" si="1401"/>
        <v>0</v>
      </c>
      <c r="RX85" s="98">
        <f t="shared" si="1402"/>
        <v>0</v>
      </c>
      <c r="RY85" s="98"/>
      <c r="RZ85" s="118"/>
      <c r="SA85" s="119" t="e">
        <f t="shared" si="1403"/>
        <v>#DIV/0!</v>
      </c>
      <c r="SB85" s="231">
        <f t="shared" si="1404"/>
        <v>0</v>
      </c>
      <c r="SC85" s="119">
        <f>SB85/SB74</f>
        <v>0</v>
      </c>
      <c r="SD85" s="98">
        <f>SD74*SC85</f>
        <v>0</v>
      </c>
      <c r="SE85" s="116">
        <f t="shared" si="1405"/>
        <v>0</v>
      </c>
      <c r="SF85" s="90">
        <f>SF74</f>
        <v>36.53</v>
      </c>
      <c r="SG85" s="117">
        <f t="shared" si="1406"/>
        <v>0</v>
      </c>
      <c r="SH85" s="98">
        <f t="shared" si="1407"/>
        <v>0</v>
      </c>
      <c r="SI85" s="98"/>
      <c r="SJ85" s="118"/>
      <c r="SK85" s="119" t="e">
        <f t="shared" si="1408"/>
        <v>#DIV/0!</v>
      </c>
      <c r="SL85" s="231">
        <f t="shared" si="1409"/>
        <v>0</v>
      </c>
      <c r="SM85" s="119">
        <f>SL85/SL74</f>
        <v>0</v>
      </c>
      <c r="SN85" s="98">
        <f>SN74*SM85</f>
        <v>0</v>
      </c>
      <c r="SO85" s="116">
        <f t="shared" si="1410"/>
        <v>0</v>
      </c>
      <c r="SP85" s="90">
        <f>SP74</f>
        <v>36.53</v>
      </c>
      <c r="SQ85" s="117">
        <f t="shared" si="1411"/>
        <v>0</v>
      </c>
      <c r="SR85" s="98">
        <f t="shared" si="1412"/>
        <v>0</v>
      </c>
      <c r="SS85" s="98"/>
      <c r="ST85" s="118"/>
      <c r="SU85" s="119" t="e">
        <f t="shared" si="1413"/>
        <v>#DIV/0!</v>
      </c>
      <c r="SV85" s="231">
        <f t="shared" si="1414"/>
        <v>0</v>
      </c>
      <c r="SW85" s="119">
        <f>SV85/SV74</f>
        <v>0</v>
      </c>
      <c r="SX85" s="98">
        <f>SX74*SW85</f>
        <v>0</v>
      </c>
      <c r="SY85" s="116">
        <f t="shared" si="1415"/>
        <v>0</v>
      </c>
      <c r="SZ85" s="90">
        <f>SZ74</f>
        <v>36.53</v>
      </c>
      <c r="TA85" s="117">
        <f t="shared" si="1416"/>
        <v>0</v>
      </c>
      <c r="TB85" s="98">
        <f t="shared" si="1417"/>
        <v>0</v>
      </c>
      <c r="TC85" s="98"/>
      <c r="TD85" s="118"/>
      <c r="TE85" s="119" t="e">
        <f t="shared" si="1418"/>
        <v>#DIV/0!</v>
      </c>
      <c r="TF85" s="231">
        <f t="shared" si="1419"/>
        <v>0</v>
      </c>
      <c r="TG85" s="119">
        <f>TF85/TF74</f>
        <v>0</v>
      </c>
      <c r="TH85" s="98">
        <f>TH74*TG85</f>
        <v>0</v>
      </c>
      <c r="TI85" s="116">
        <f t="shared" si="1420"/>
        <v>0</v>
      </c>
      <c r="TJ85" s="90">
        <f>TJ74</f>
        <v>36.53</v>
      </c>
      <c r="TK85" s="117">
        <f t="shared" si="1421"/>
        <v>0</v>
      </c>
      <c r="TL85" s="98">
        <f t="shared" si="1422"/>
        <v>0</v>
      </c>
      <c r="TM85" s="98"/>
      <c r="TN85" s="118"/>
      <c r="TO85" s="119" t="e">
        <f t="shared" si="1423"/>
        <v>#DIV/0!</v>
      </c>
      <c r="TP85" s="231">
        <f t="shared" si="1424"/>
        <v>0</v>
      </c>
      <c r="TQ85" s="119">
        <f>TP85/TP74</f>
        <v>0</v>
      </c>
      <c r="TR85" s="98">
        <f>TR74*TQ85</f>
        <v>0</v>
      </c>
      <c r="TS85" s="116">
        <f t="shared" si="1425"/>
        <v>0</v>
      </c>
      <c r="TT85" s="90">
        <f>TT74</f>
        <v>36.53</v>
      </c>
      <c r="TU85" s="117">
        <f t="shared" si="1426"/>
        <v>0</v>
      </c>
      <c r="TV85" s="98">
        <f t="shared" si="1427"/>
        <v>0</v>
      </c>
      <c r="TW85" s="98"/>
      <c r="TX85" s="118"/>
      <c r="TY85" s="119" t="e">
        <f t="shared" si="1428"/>
        <v>#DIV/0!</v>
      </c>
      <c r="TZ85" s="231">
        <f t="shared" si="1429"/>
        <v>0</v>
      </c>
      <c r="UA85" s="119">
        <f>TZ85/TZ74</f>
        <v>0</v>
      </c>
      <c r="UB85" s="98">
        <f>UB74*UA85</f>
        <v>0</v>
      </c>
      <c r="UC85" s="116">
        <f t="shared" si="1430"/>
        <v>0</v>
      </c>
      <c r="UD85" s="90">
        <f>UD74</f>
        <v>36.53</v>
      </c>
      <c r="UE85" s="117">
        <f t="shared" si="1431"/>
        <v>0</v>
      </c>
      <c r="UF85" s="98">
        <f t="shared" si="1432"/>
        <v>0</v>
      </c>
      <c r="UG85" s="98"/>
      <c r="UH85" s="118"/>
      <c r="UI85" s="119" t="e">
        <f t="shared" si="1433"/>
        <v>#DIV/0!</v>
      </c>
      <c r="UJ85" s="231">
        <f t="shared" si="1434"/>
        <v>0</v>
      </c>
      <c r="UK85" s="119">
        <f>UJ85/UJ74</f>
        <v>0</v>
      </c>
      <c r="UL85" s="98">
        <f>UL74*UK85</f>
        <v>0</v>
      </c>
      <c r="UM85" s="116">
        <f t="shared" si="1435"/>
        <v>0</v>
      </c>
      <c r="UN85" s="90">
        <f>UN74</f>
        <v>36.53</v>
      </c>
      <c r="UO85" s="117">
        <f t="shared" si="1436"/>
        <v>0</v>
      </c>
      <c r="UP85" s="98">
        <f t="shared" si="1437"/>
        <v>0</v>
      </c>
      <c r="UQ85" s="98"/>
      <c r="UR85" s="118"/>
      <c r="US85" s="119" t="e">
        <f t="shared" si="1438"/>
        <v>#DIV/0!</v>
      </c>
      <c r="UT85" s="231">
        <f t="shared" si="1439"/>
        <v>0</v>
      </c>
      <c r="UU85" s="119">
        <f>UT85/UT74</f>
        <v>0</v>
      </c>
      <c r="UV85" s="98">
        <f>UV74*UU85</f>
        <v>0</v>
      </c>
      <c r="UW85" s="116">
        <f t="shared" si="1440"/>
        <v>0</v>
      </c>
      <c r="UX85" s="90">
        <f>UX74</f>
        <v>36.53</v>
      </c>
      <c r="UY85" s="117">
        <f t="shared" si="1441"/>
        <v>0</v>
      </c>
      <c r="UZ85" s="98">
        <f t="shared" si="1442"/>
        <v>0</v>
      </c>
      <c r="VA85" s="98"/>
      <c r="VB85" s="118"/>
      <c r="VC85" s="119" t="e">
        <f t="shared" si="1443"/>
        <v>#DIV/0!</v>
      </c>
      <c r="VD85" s="231">
        <f t="shared" si="1444"/>
        <v>0</v>
      </c>
      <c r="VE85" s="119">
        <f>VD85/VD74</f>
        <v>0</v>
      </c>
      <c r="VF85" s="98">
        <f>VF74*VE85</f>
        <v>0</v>
      </c>
      <c r="VG85" s="116">
        <f t="shared" si="1445"/>
        <v>0</v>
      </c>
      <c r="VH85" s="90">
        <f>VH74</f>
        <v>36.53</v>
      </c>
      <c r="VI85" s="117">
        <f t="shared" si="1446"/>
        <v>0</v>
      </c>
      <c r="VJ85" s="98">
        <f t="shared" si="1447"/>
        <v>0</v>
      </c>
      <c r="VK85" s="98"/>
      <c r="VL85" s="118"/>
      <c r="VM85" s="119" t="e">
        <f t="shared" si="1448"/>
        <v>#DIV/0!</v>
      </c>
      <c r="VN85" s="231">
        <f t="shared" si="1449"/>
        <v>0</v>
      </c>
      <c r="VO85" s="119">
        <f>VN85/VN74</f>
        <v>0</v>
      </c>
      <c r="VP85" s="98">
        <f>VP74*VO85</f>
        <v>0</v>
      </c>
      <c r="VQ85" s="116">
        <f t="shared" si="1450"/>
        <v>0</v>
      </c>
      <c r="VR85" s="90">
        <f>VR74</f>
        <v>36.53</v>
      </c>
      <c r="VS85" s="117">
        <f t="shared" si="1451"/>
        <v>0</v>
      </c>
      <c r="VT85" s="98">
        <f t="shared" si="1452"/>
        <v>0</v>
      </c>
      <c r="VU85" s="98"/>
      <c r="VV85" s="118"/>
      <c r="VW85" s="119" t="e">
        <f t="shared" si="1453"/>
        <v>#DIV/0!</v>
      </c>
      <c r="VX85" s="231">
        <f t="shared" si="1454"/>
        <v>0</v>
      </c>
      <c r="VY85" s="119">
        <f>VX85/VX74</f>
        <v>0</v>
      </c>
      <c r="VZ85" s="98">
        <f>VZ74*VY85</f>
        <v>0</v>
      </c>
      <c r="WA85" s="116">
        <f t="shared" si="1455"/>
        <v>0</v>
      </c>
      <c r="WB85" s="90">
        <f>WB74</f>
        <v>36.53</v>
      </c>
      <c r="WC85" s="117">
        <f t="shared" si="1456"/>
        <v>0</v>
      </c>
      <c r="WD85" s="98">
        <f t="shared" si="1457"/>
        <v>0</v>
      </c>
      <c r="WE85" s="98"/>
      <c r="WF85" s="118"/>
      <c r="WG85" s="119" t="e">
        <f t="shared" si="1458"/>
        <v>#DIV/0!</v>
      </c>
      <c r="WH85" s="213">
        <f t="shared" si="1459"/>
        <v>0</v>
      </c>
      <c r="WI85" s="119">
        <f>WH85/WH74</f>
        <v>0</v>
      </c>
      <c r="WJ85" s="98">
        <f>WJ74*WI85</f>
        <v>0</v>
      </c>
      <c r="WK85" s="116">
        <f t="shared" si="1460"/>
        <v>0</v>
      </c>
      <c r="WL85" s="90">
        <f>WL74</f>
        <v>36.51</v>
      </c>
      <c r="WM85" s="117">
        <f t="shared" si="1461"/>
        <v>0</v>
      </c>
      <c r="WN85" s="98">
        <f t="shared" si="1462"/>
        <v>0</v>
      </c>
      <c r="WO85" s="98"/>
      <c r="WP85" s="118"/>
    </row>
    <row r="86" spans="1:614" ht="18" customHeight="1" x14ac:dyDescent="0.25">
      <c r="A86" s="5"/>
      <c r="B86" s="91" t="s">
        <v>428</v>
      </c>
      <c r="C86" s="12" t="s">
        <v>753</v>
      </c>
      <c r="D86" s="12" t="s">
        <v>440</v>
      </c>
      <c r="E86" s="4" t="s">
        <v>33</v>
      </c>
      <c r="F86" s="231">
        <f t="shared" si="1159"/>
        <v>0</v>
      </c>
      <c r="G86" s="119">
        <f>F86/F74</f>
        <v>0</v>
      </c>
      <c r="H86" s="98">
        <f>H74*G86</f>
        <v>0</v>
      </c>
      <c r="I86" s="116">
        <f t="shared" si="1160"/>
        <v>0</v>
      </c>
      <c r="J86" s="90">
        <f>J74</f>
        <v>36.53</v>
      </c>
      <c r="K86" s="117">
        <f t="shared" si="1161"/>
        <v>0</v>
      </c>
      <c r="L86" s="98">
        <f t="shared" si="1162"/>
        <v>0</v>
      </c>
      <c r="M86" s="98"/>
      <c r="N86" s="118"/>
      <c r="O86" s="119">
        <f t="shared" si="1163"/>
        <v>0</v>
      </c>
      <c r="P86" s="231">
        <f t="shared" si="1164"/>
        <v>0</v>
      </c>
      <c r="Q86" s="119">
        <f>P86/P74</f>
        <v>0</v>
      </c>
      <c r="R86" s="98">
        <f>R74*Q86</f>
        <v>0</v>
      </c>
      <c r="S86" s="116">
        <f t="shared" si="1165"/>
        <v>0</v>
      </c>
      <c r="T86" s="90">
        <f>T74</f>
        <v>36.53</v>
      </c>
      <c r="U86" s="117">
        <f t="shared" si="1166"/>
        <v>0</v>
      </c>
      <c r="V86" s="98">
        <f t="shared" si="1167"/>
        <v>0</v>
      </c>
      <c r="W86" s="98"/>
      <c r="X86" s="118"/>
      <c r="Y86" s="119">
        <f t="shared" si="1168"/>
        <v>0</v>
      </c>
      <c r="Z86" s="231">
        <f t="shared" si="1169"/>
        <v>0</v>
      </c>
      <c r="AA86" s="119">
        <f>Z86/Z74</f>
        <v>0</v>
      </c>
      <c r="AB86" s="98">
        <f>AB74*AA86</f>
        <v>0</v>
      </c>
      <c r="AC86" s="116">
        <f t="shared" si="1170"/>
        <v>0</v>
      </c>
      <c r="AD86" s="90">
        <f>AD74</f>
        <v>36.53</v>
      </c>
      <c r="AE86" s="117">
        <f t="shared" si="1171"/>
        <v>0</v>
      </c>
      <c r="AF86" s="98">
        <f t="shared" si="1172"/>
        <v>0</v>
      </c>
      <c r="AG86" s="98"/>
      <c r="AH86" s="118"/>
      <c r="AI86" s="119">
        <f t="shared" si="1173"/>
        <v>0</v>
      </c>
      <c r="AJ86" s="231">
        <f t="shared" si="1174"/>
        <v>0</v>
      </c>
      <c r="AK86" s="119">
        <f>AJ86/AJ74</f>
        <v>0</v>
      </c>
      <c r="AL86" s="98">
        <f>AL74*AK86</f>
        <v>0</v>
      </c>
      <c r="AM86" s="116">
        <f t="shared" si="1175"/>
        <v>0</v>
      </c>
      <c r="AN86" s="90">
        <f>AN74</f>
        <v>36.53</v>
      </c>
      <c r="AO86" s="117">
        <f t="shared" si="1176"/>
        <v>0</v>
      </c>
      <c r="AP86" s="98">
        <f t="shared" si="1177"/>
        <v>0</v>
      </c>
      <c r="AQ86" s="98"/>
      <c r="AR86" s="118"/>
      <c r="AS86" s="119">
        <f t="shared" si="1178"/>
        <v>0</v>
      </c>
      <c r="AT86" s="231">
        <f t="shared" si="1179"/>
        <v>0</v>
      </c>
      <c r="AU86" s="119">
        <f>AT86/AT74</f>
        <v>0</v>
      </c>
      <c r="AV86" s="98">
        <f>AV74*AU86</f>
        <v>0</v>
      </c>
      <c r="AW86" s="116">
        <f t="shared" si="1180"/>
        <v>0</v>
      </c>
      <c r="AX86" s="90">
        <f>AX74</f>
        <v>36.53</v>
      </c>
      <c r="AY86" s="117">
        <f t="shared" si="1181"/>
        <v>0</v>
      </c>
      <c r="AZ86" s="98">
        <f t="shared" si="1182"/>
        <v>0</v>
      </c>
      <c r="BA86" s="98"/>
      <c r="BB86" s="118"/>
      <c r="BC86" s="119">
        <f t="shared" si="1183"/>
        <v>0</v>
      </c>
      <c r="BD86" s="231">
        <f t="shared" si="1184"/>
        <v>0</v>
      </c>
      <c r="BE86" s="119" t="e">
        <f>BD86/BD74</f>
        <v>#DIV/0!</v>
      </c>
      <c r="BF86" s="98" t="e">
        <f>BF74*BE86</f>
        <v>#DIV/0!</v>
      </c>
      <c r="BG86" s="116">
        <f t="shared" si="1185"/>
        <v>0</v>
      </c>
      <c r="BH86" s="90">
        <f>BH74</f>
        <v>0</v>
      </c>
      <c r="BI86" s="117">
        <f t="shared" si="1186"/>
        <v>0</v>
      </c>
      <c r="BJ86" s="98">
        <f t="shared" si="1187"/>
        <v>0</v>
      </c>
      <c r="BK86" s="98"/>
      <c r="BL86" s="118"/>
      <c r="BM86" s="119">
        <f t="shared" si="1188"/>
        <v>0</v>
      </c>
      <c r="BN86" s="231">
        <f t="shared" si="1189"/>
        <v>0</v>
      </c>
      <c r="BO86" s="119">
        <f>BN86/BN74</f>
        <v>0</v>
      </c>
      <c r="BP86" s="98">
        <f>BP74*BO86</f>
        <v>0</v>
      </c>
      <c r="BQ86" s="116">
        <f t="shared" si="1190"/>
        <v>0</v>
      </c>
      <c r="BR86" s="90">
        <f>BR74</f>
        <v>36.53</v>
      </c>
      <c r="BS86" s="117">
        <f t="shared" si="1191"/>
        <v>0</v>
      </c>
      <c r="BT86" s="98">
        <f t="shared" si="1192"/>
        <v>0</v>
      </c>
      <c r="BU86" s="98"/>
      <c r="BV86" s="118"/>
      <c r="BW86" s="119">
        <f t="shared" si="1193"/>
        <v>0</v>
      </c>
      <c r="BX86" s="231">
        <f t="shared" si="1194"/>
        <v>0</v>
      </c>
      <c r="BY86" s="119" t="e">
        <f>BX86/BX74</f>
        <v>#DIV/0!</v>
      </c>
      <c r="BZ86" s="98" t="e">
        <f>BZ74*BY86</f>
        <v>#DIV/0!</v>
      </c>
      <c r="CA86" s="116">
        <f t="shared" si="1195"/>
        <v>0</v>
      </c>
      <c r="CB86" s="90">
        <f>CB74</f>
        <v>0</v>
      </c>
      <c r="CC86" s="117">
        <f t="shared" si="1196"/>
        <v>0</v>
      </c>
      <c r="CD86" s="98">
        <f t="shared" si="1197"/>
        <v>0</v>
      </c>
      <c r="CE86" s="98"/>
      <c r="CF86" s="118"/>
      <c r="CG86" s="119">
        <f t="shared" si="1198"/>
        <v>0</v>
      </c>
      <c r="CH86" s="231">
        <f t="shared" si="1199"/>
        <v>0</v>
      </c>
      <c r="CI86" s="119">
        <f>CH86/CH74</f>
        <v>0</v>
      </c>
      <c r="CJ86" s="98">
        <f>CJ74*CI86</f>
        <v>0</v>
      </c>
      <c r="CK86" s="116">
        <f t="shared" si="1200"/>
        <v>0</v>
      </c>
      <c r="CL86" s="90">
        <f>CL74</f>
        <v>36.53</v>
      </c>
      <c r="CM86" s="117">
        <f t="shared" si="1201"/>
        <v>0</v>
      </c>
      <c r="CN86" s="98">
        <f t="shared" si="1202"/>
        <v>0</v>
      </c>
      <c r="CO86" s="98"/>
      <c r="CP86" s="118"/>
      <c r="CQ86" s="119">
        <f t="shared" si="1203"/>
        <v>0</v>
      </c>
      <c r="CR86" s="231">
        <f t="shared" si="1204"/>
        <v>0</v>
      </c>
      <c r="CS86" s="119" t="e">
        <f>CR86/CR74</f>
        <v>#DIV/0!</v>
      </c>
      <c r="CT86" s="98" t="e">
        <f>CT74*CS86</f>
        <v>#DIV/0!</v>
      </c>
      <c r="CU86" s="116">
        <f t="shared" si="1205"/>
        <v>0</v>
      </c>
      <c r="CV86" s="90">
        <f>CV74</f>
        <v>0</v>
      </c>
      <c r="CW86" s="117">
        <f t="shared" si="1206"/>
        <v>0</v>
      </c>
      <c r="CX86" s="98">
        <f t="shared" si="1207"/>
        <v>0</v>
      </c>
      <c r="CY86" s="98"/>
      <c r="CZ86" s="118"/>
      <c r="DA86" s="119">
        <f t="shared" si="1208"/>
        <v>0</v>
      </c>
      <c r="DB86" s="231">
        <f t="shared" si="1209"/>
        <v>0</v>
      </c>
      <c r="DC86" s="119">
        <f>DB86/DB74</f>
        <v>0</v>
      </c>
      <c r="DD86" s="98">
        <f>DD74*DC86</f>
        <v>0</v>
      </c>
      <c r="DE86" s="116">
        <f t="shared" si="1210"/>
        <v>0</v>
      </c>
      <c r="DF86" s="90">
        <f>DF74</f>
        <v>36.53</v>
      </c>
      <c r="DG86" s="117">
        <f t="shared" si="1211"/>
        <v>0</v>
      </c>
      <c r="DH86" s="98">
        <f t="shared" si="1212"/>
        <v>0</v>
      </c>
      <c r="DI86" s="98"/>
      <c r="DJ86" s="118"/>
      <c r="DK86" s="119">
        <f t="shared" si="1213"/>
        <v>0</v>
      </c>
      <c r="DL86" s="231">
        <f t="shared" si="1214"/>
        <v>0</v>
      </c>
      <c r="DM86" s="119">
        <f>DL86/DL74</f>
        <v>0</v>
      </c>
      <c r="DN86" s="98">
        <f>DN74*DM86</f>
        <v>0</v>
      </c>
      <c r="DO86" s="116">
        <f t="shared" si="1215"/>
        <v>0</v>
      </c>
      <c r="DP86" s="90">
        <f>DP74</f>
        <v>36.53</v>
      </c>
      <c r="DQ86" s="117">
        <f t="shared" si="1216"/>
        <v>0</v>
      </c>
      <c r="DR86" s="98">
        <f t="shared" si="1217"/>
        <v>0</v>
      </c>
      <c r="DS86" s="98"/>
      <c r="DT86" s="118"/>
      <c r="DU86" s="119">
        <f t="shared" si="1218"/>
        <v>0</v>
      </c>
      <c r="DV86" s="231">
        <f t="shared" si="1219"/>
        <v>0</v>
      </c>
      <c r="DW86" s="119">
        <f>DV86/DV74</f>
        <v>0</v>
      </c>
      <c r="DX86" s="98">
        <f>DX74*DW86</f>
        <v>0</v>
      </c>
      <c r="DY86" s="116">
        <f t="shared" si="1220"/>
        <v>0</v>
      </c>
      <c r="DZ86" s="90">
        <f>DZ74</f>
        <v>36.53</v>
      </c>
      <c r="EA86" s="117">
        <f t="shared" si="1221"/>
        <v>0</v>
      </c>
      <c r="EB86" s="98">
        <f t="shared" si="1222"/>
        <v>0</v>
      </c>
      <c r="EC86" s="98"/>
      <c r="ED86" s="118"/>
      <c r="EE86" s="119">
        <f t="shared" si="1223"/>
        <v>0</v>
      </c>
      <c r="EF86" s="231">
        <f t="shared" si="1224"/>
        <v>0</v>
      </c>
      <c r="EG86" s="119">
        <f>EF86/EF74</f>
        <v>0</v>
      </c>
      <c r="EH86" s="98">
        <f>EH74*EG86</f>
        <v>0</v>
      </c>
      <c r="EI86" s="116">
        <f t="shared" si="1225"/>
        <v>0</v>
      </c>
      <c r="EJ86" s="90">
        <f>EJ74</f>
        <v>36.53</v>
      </c>
      <c r="EK86" s="117">
        <f t="shared" si="1226"/>
        <v>0</v>
      </c>
      <c r="EL86" s="98">
        <f t="shared" si="1227"/>
        <v>0</v>
      </c>
      <c r="EM86" s="98"/>
      <c r="EN86" s="118"/>
      <c r="EO86" s="119">
        <f t="shared" si="1228"/>
        <v>0</v>
      </c>
      <c r="EP86" s="231">
        <f t="shared" si="1229"/>
        <v>0</v>
      </c>
      <c r="EQ86" s="119">
        <f>EP86/EP74</f>
        <v>0</v>
      </c>
      <c r="ER86" s="98">
        <f>ER74*EQ86</f>
        <v>0</v>
      </c>
      <c r="ES86" s="116">
        <f t="shared" si="1230"/>
        <v>0</v>
      </c>
      <c r="ET86" s="90">
        <f>ET74</f>
        <v>36.53</v>
      </c>
      <c r="EU86" s="117">
        <f t="shared" si="1231"/>
        <v>0</v>
      </c>
      <c r="EV86" s="98">
        <f t="shared" si="1232"/>
        <v>0</v>
      </c>
      <c r="EW86" s="98"/>
      <c r="EX86" s="118"/>
      <c r="EY86" s="119">
        <f t="shared" si="1233"/>
        <v>0</v>
      </c>
      <c r="EZ86" s="231">
        <f t="shared" si="1234"/>
        <v>0</v>
      </c>
      <c r="FA86" s="119">
        <f>EZ86/EZ74</f>
        <v>0</v>
      </c>
      <c r="FB86" s="98">
        <f>FB74*FA86</f>
        <v>0</v>
      </c>
      <c r="FC86" s="116">
        <f t="shared" si="1235"/>
        <v>0</v>
      </c>
      <c r="FD86" s="90">
        <f>FD74</f>
        <v>36.53</v>
      </c>
      <c r="FE86" s="117">
        <f t="shared" si="1236"/>
        <v>0</v>
      </c>
      <c r="FF86" s="98">
        <f t="shared" si="1237"/>
        <v>0</v>
      </c>
      <c r="FG86" s="98"/>
      <c r="FH86" s="118"/>
      <c r="FI86" s="119">
        <f t="shared" si="1238"/>
        <v>0</v>
      </c>
      <c r="FJ86" s="231">
        <f t="shared" si="1239"/>
        <v>0</v>
      </c>
      <c r="FK86" s="119">
        <f>FJ86/FJ74</f>
        <v>0</v>
      </c>
      <c r="FL86" s="98">
        <f>FL74*FK86</f>
        <v>0</v>
      </c>
      <c r="FM86" s="116">
        <f t="shared" si="1240"/>
        <v>0</v>
      </c>
      <c r="FN86" s="90">
        <f>FN74</f>
        <v>36.53</v>
      </c>
      <c r="FO86" s="117">
        <f t="shared" si="1241"/>
        <v>0</v>
      </c>
      <c r="FP86" s="98">
        <f t="shared" si="1242"/>
        <v>0</v>
      </c>
      <c r="FQ86" s="98"/>
      <c r="FR86" s="118"/>
      <c r="FS86" s="119">
        <f t="shared" si="1243"/>
        <v>0</v>
      </c>
      <c r="FT86" s="231">
        <f t="shared" si="1244"/>
        <v>0</v>
      </c>
      <c r="FU86" s="119">
        <f>FT86/FT74</f>
        <v>0</v>
      </c>
      <c r="FV86" s="98">
        <f>FV74*FU86</f>
        <v>0</v>
      </c>
      <c r="FW86" s="116">
        <f t="shared" si="1245"/>
        <v>0</v>
      </c>
      <c r="FX86" s="90">
        <f>FX74</f>
        <v>36.53</v>
      </c>
      <c r="FY86" s="117">
        <f t="shared" si="1246"/>
        <v>0</v>
      </c>
      <c r="FZ86" s="98">
        <f t="shared" si="1247"/>
        <v>0</v>
      </c>
      <c r="GA86" s="98"/>
      <c r="GB86" s="118"/>
      <c r="GC86" s="119">
        <f t="shared" si="1248"/>
        <v>0</v>
      </c>
      <c r="GD86" s="231">
        <f t="shared" si="1249"/>
        <v>0</v>
      </c>
      <c r="GE86" s="119">
        <f>GD86/GD74</f>
        <v>0</v>
      </c>
      <c r="GF86" s="98">
        <f>GF74*GE86</f>
        <v>0</v>
      </c>
      <c r="GG86" s="116">
        <f t="shared" si="1250"/>
        <v>0</v>
      </c>
      <c r="GH86" s="90">
        <f>GH74</f>
        <v>36.53</v>
      </c>
      <c r="GI86" s="117">
        <f t="shared" si="1251"/>
        <v>0</v>
      </c>
      <c r="GJ86" s="98">
        <f t="shared" si="1252"/>
        <v>0</v>
      </c>
      <c r="GK86" s="98"/>
      <c r="GL86" s="118"/>
      <c r="GM86" s="119">
        <f t="shared" si="1253"/>
        <v>0</v>
      </c>
      <c r="GN86" s="231">
        <f t="shared" si="1254"/>
        <v>0</v>
      </c>
      <c r="GO86" s="119">
        <f>GN86/GN74</f>
        <v>0</v>
      </c>
      <c r="GP86" s="98">
        <f>GP74*GO86</f>
        <v>0</v>
      </c>
      <c r="GQ86" s="116">
        <f t="shared" si="1255"/>
        <v>0</v>
      </c>
      <c r="GR86" s="90">
        <f>GR74</f>
        <v>36.53</v>
      </c>
      <c r="GS86" s="117">
        <f t="shared" si="1256"/>
        <v>0</v>
      </c>
      <c r="GT86" s="98">
        <f t="shared" si="1257"/>
        <v>0</v>
      </c>
      <c r="GU86" s="98"/>
      <c r="GV86" s="118"/>
      <c r="GW86" s="119">
        <f t="shared" si="1258"/>
        <v>0</v>
      </c>
      <c r="GX86" s="231">
        <f t="shared" si="1259"/>
        <v>0</v>
      </c>
      <c r="GY86" s="119">
        <f>GX86/GX74</f>
        <v>0</v>
      </c>
      <c r="GZ86" s="98">
        <f>GZ74*GY86</f>
        <v>0</v>
      </c>
      <c r="HA86" s="116">
        <f t="shared" si="1260"/>
        <v>0</v>
      </c>
      <c r="HB86" s="90">
        <f>HB74</f>
        <v>36.53</v>
      </c>
      <c r="HC86" s="117">
        <f t="shared" si="1261"/>
        <v>0</v>
      </c>
      <c r="HD86" s="98">
        <f t="shared" si="1262"/>
        <v>0</v>
      </c>
      <c r="HE86" s="98"/>
      <c r="HF86" s="118"/>
      <c r="HG86" s="119">
        <f t="shared" si="1263"/>
        <v>0</v>
      </c>
      <c r="HH86" s="231">
        <f t="shared" si="1264"/>
        <v>0</v>
      </c>
      <c r="HI86" s="119">
        <f>HH86/HH74</f>
        <v>0</v>
      </c>
      <c r="HJ86" s="98">
        <f>HJ74*HI86</f>
        <v>0</v>
      </c>
      <c r="HK86" s="116">
        <f t="shared" si="1265"/>
        <v>0</v>
      </c>
      <c r="HL86" s="90">
        <f>HL74</f>
        <v>36.53</v>
      </c>
      <c r="HM86" s="117">
        <f t="shared" si="1266"/>
        <v>0</v>
      </c>
      <c r="HN86" s="98">
        <f t="shared" si="1267"/>
        <v>0</v>
      </c>
      <c r="HO86" s="98"/>
      <c r="HP86" s="118"/>
      <c r="HQ86" s="119">
        <f t="shared" si="1268"/>
        <v>0</v>
      </c>
      <c r="HR86" s="231">
        <f t="shared" si="1269"/>
        <v>0</v>
      </c>
      <c r="HS86" s="119">
        <f>HR86/HR74</f>
        <v>0</v>
      </c>
      <c r="HT86" s="98">
        <f>HT74*HS86</f>
        <v>0</v>
      </c>
      <c r="HU86" s="116">
        <f t="shared" si="1270"/>
        <v>0</v>
      </c>
      <c r="HV86" s="90">
        <f>HV74</f>
        <v>36.53</v>
      </c>
      <c r="HW86" s="117">
        <f t="shared" si="1271"/>
        <v>0</v>
      </c>
      <c r="HX86" s="98">
        <f t="shared" si="1272"/>
        <v>0</v>
      </c>
      <c r="HY86" s="98"/>
      <c r="HZ86" s="118"/>
      <c r="IA86" s="119">
        <f t="shared" si="1273"/>
        <v>0</v>
      </c>
      <c r="IB86" s="231">
        <f t="shared" si="1274"/>
        <v>0</v>
      </c>
      <c r="IC86" s="119">
        <f>IB86/IB74</f>
        <v>0</v>
      </c>
      <c r="ID86" s="98">
        <f>ID74*IC86</f>
        <v>0</v>
      </c>
      <c r="IE86" s="116">
        <f t="shared" si="1275"/>
        <v>0</v>
      </c>
      <c r="IF86" s="90">
        <f>IF74</f>
        <v>36.53</v>
      </c>
      <c r="IG86" s="117">
        <f t="shared" si="1276"/>
        <v>0</v>
      </c>
      <c r="IH86" s="98">
        <f t="shared" si="1277"/>
        <v>0</v>
      </c>
      <c r="II86" s="98"/>
      <c r="IJ86" s="118"/>
      <c r="IK86" s="119">
        <f t="shared" si="1278"/>
        <v>0</v>
      </c>
      <c r="IL86" s="231">
        <f t="shared" si="1279"/>
        <v>0</v>
      </c>
      <c r="IM86" s="119">
        <f>IL86/IL74</f>
        <v>0</v>
      </c>
      <c r="IN86" s="98">
        <f>IN74*IM86</f>
        <v>0</v>
      </c>
      <c r="IO86" s="116">
        <f t="shared" si="1280"/>
        <v>0</v>
      </c>
      <c r="IP86" s="90">
        <f>IP74</f>
        <v>36.53</v>
      </c>
      <c r="IQ86" s="117">
        <f t="shared" si="1281"/>
        <v>0</v>
      </c>
      <c r="IR86" s="98">
        <f t="shared" si="1282"/>
        <v>0</v>
      </c>
      <c r="IS86" s="98"/>
      <c r="IT86" s="118"/>
      <c r="IU86" s="119">
        <f t="shared" si="1283"/>
        <v>0</v>
      </c>
      <c r="IV86" s="231">
        <f t="shared" si="1284"/>
        <v>0</v>
      </c>
      <c r="IW86" s="119">
        <f>IV86/IV74</f>
        <v>0</v>
      </c>
      <c r="IX86" s="98">
        <f>IX74*IW86</f>
        <v>0</v>
      </c>
      <c r="IY86" s="116">
        <f t="shared" si="1285"/>
        <v>0</v>
      </c>
      <c r="IZ86" s="90">
        <f>IZ74</f>
        <v>36.53</v>
      </c>
      <c r="JA86" s="117">
        <f t="shared" si="1286"/>
        <v>0</v>
      </c>
      <c r="JB86" s="98">
        <f t="shared" si="1287"/>
        <v>0</v>
      </c>
      <c r="JC86" s="98"/>
      <c r="JD86" s="118"/>
      <c r="JE86" s="119">
        <f t="shared" si="1288"/>
        <v>0</v>
      </c>
      <c r="JF86" s="231">
        <f t="shared" si="1289"/>
        <v>0</v>
      </c>
      <c r="JG86" s="119">
        <f>JF86/JF74</f>
        <v>0</v>
      </c>
      <c r="JH86" s="98">
        <f>JH74*JG86</f>
        <v>0</v>
      </c>
      <c r="JI86" s="116">
        <f t="shared" si="1290"/>
        <v>0</v>
      </c>
      <c r="JJ86" s="90">
        <f>JJ74</f>
        <v>35.619999999999997</v>
      </c>
      <c r="JK86" s="117">
        <f t="shared" si="1291"/>
        <v>0</v>
      </c>
      <c r="JL86" s="98">
        <f t="shared" si="1292"/>
        <v>0</v>
      </c>
      <c r="JM86" s="98"/>
      <c r="JN86" s="118"/>
      <c r="JO86" s="119">
        <f t="shared" si="1293"/>
        <v>0</v>
      </c>
      <c r="JP86" s="231">
        <f t="shared" si="1294"/>
        <v>14</v>
      </c>
      <c r="JQ86" s="119">
        <f>JP86/JP74</f>
        <v>5.1470000000000002E-2</v>
      </c>
      <c r="JR86" s="98">
        <f>JR74*JQ86</f>
        <v>191.47</v>
      </c>
      <c r="JS86" s="116">
        <f t="shared" si="1295"/>
        <v>13.676428570000001</v>
      </c>
      <c r="JT86" s="90">
        <f>JT74</f>
        <v>36.53</v>
      </c>
      <c r="JU86" s="117">
        <f t="shared" si="1296"/>
        <v>499.59994</v>
      </c>
      <c r="JV86" s="98">
        <f t="shared" si="1297"/>
        <v>6994.4</v>
      </c>
      <c r="JW86" s="98"/>
      <c r="JX86" s="118"/>
      <c r="JY86" s="119">
        <f t="shared" si="1298"/>
        <v>1.20034</v>
      </c>
      <c r="JZ86" s="231">
        <f t="shared" si="1299"/>
        <v>0</v>
      </c>
      <c r="KA86" s="119" t="e">
        <f>JZ86/JZ74</f>
        <v>#DIV/0!</v>
      </c>
      <c r="KB86" s="98" t="e">
        <f>KB74*KA86</f>
        <v>#DIV/0!</v>
      </c>
      <c r="KC86" s="116">
        <f t="shared" si="1300"/>
        <v>0</v>
      </c>
      <c r="KD86" s="90">
        <f>KD74</f>
        <v>0</v>
      </c>
      <c r="KE86" s="117">
        <f t="shared" si="1301"/>
        <v>0</v>
      </c>
      <c r="KF86" s="98">
        <f t="shared" si="1302"/>
        <v>0</v>
      </c>
      <c r="KG86" s="98"/>
      <c r="KH86" s="118"/>
      <c r="KI86" s="119">
        <f t="shared" si="1303"/>
        <v>0</v>
      </c>
      <c r="KJ86" s="231">
        <f t="shared" si="1304"/>
        <v>0</v>
      </c>
      <c r="KK86" s="119">
        <f>KJ86/KJ74</f>
        <v>0</v>
      </c>
      <c r="KL86" s="98">
        <f>KL74*KK86</f>
        <v>0</v>
      </c>
      <c r="KM86" s="116">
        <f t="shared" si="1305"/>
        <v>0</v>
      </c>
      <c r="KN86" s="90">
        <f>KN74</f>
        <v>36.53</v>
      </c>
      <c r="KO86" s="117">
        <f t="shared" si="1306"/>
        <v>0</v>
      </c>
      <c r="KP86" s="98">
        <f t="shared" si="1307"/>
        <v>0</v>
      </c>
      <c r="KQ86" s="98"/>
      <c r="KR86" s="118"/>
      <c r="KS86" s="119">
        <f t="shared" si="1308"/>
        <v>0</v>
      </c>
      <c r="KT86" s="231">
        <f t="shared" si="1309"/>
        <v>0</v>
      </c>
      <c r="KU86" s="119">
        <f>KT86/KT74</f>
        <v>0</v>
      </c>
      <c r="KV86" s="98">
        <f>KV74*KU86</f>
        <v>0</v>
      </c>
      <c r="KW86" s="116">
        <f t="shared" si="1310"/>
        <v>0</v>
      </c>
      <c r="KX86" s="90">
        <f>KX74</f>
        <v>36.53</v>
      </c>
      <c r="KY86" s="117">
        <f t="shared" si="1311"/>
        <v>0</v>
      </c>
      <c r="KZ86" s="98">
        <f t="shared" si="1312"/>
        <v>0</v>
      </c>
      <c r="LA86" s="98"/>
      <c r="LB86" s="118"/>
      <c r="LC86" s="119">
        <f t="shared" si="1313"/>
        <v>0</v>
      </c>
      <c r="LD86" s="231">
        <f t="shared" si="1314"/>
        <v>0</v>
      </c>
      <c r="LE86" s="119">
        <f>LD86/LD74</f>
        <v>0</v>
      </c>
      <c r="LF86" s="98">
        <f>LF74*LE86</f>
        <v>0</v>
      </c>
      <c r="LG86" s="116">
        <f t="shared" si="1315"/>
        <v>0</v>
      </c>
      <c r="LH86" s="90">
        <f>LH74</f>
        <v>36.53</v>
      </c>
      <c r="LI86" s="117">
        <f t="shared" si="1316"/>
        <v>0</v>
      </c>
      <c r="LJ86" s="98">
        <f t="shared" si="1317"/>
        <v>0</v>
      </c>
      <c r="LK86" s="98"/>
      <c r="LL86" s="118"/>
      <c r="LM86" s="119">
        <f t="shared" si="1318"/>
        <v>0</v>
      </c>
      <c r="LN86" s="231">
        <f t="shared" si="1319"/>
        <v>0</v>
      </c>
      <c r="LO86" s="119">
        <f>LN86/LN74</f>
        <v>0</v>
      </c>
      <c r="LP86" s="98">
        <f>LP74*LO86</f>
        <v>0</v>
      </c>
      <c r="LQ86" s="116">
        <f t="shared" si="1320"/>
        <v>0</v>
      </c>
      <c r="LR86" s="90">
        <f>LR74</f>
        <v>36.53</v>
      </c>
      <c r="LS86" s="117">
        <f t="shared" si="1321"/>
        <v>0</v>
      </c>
      <c r="LT86" s="98">
        <f t="shared" si="1322"/>
        <v>0</v>
      </c>
      <c r="LU86" s="98"/>
      <c r="LV86" s="118"/>
      <c r="LW86" s="119">
        <f t="shared" si="1323"/>
        <v>0</v>
      </c>
      <c r="LX86" s="231">
        <f t="shared" si="1324"/>
        <v>0</v>
      </c>
      <c r="LY86" s="119">
        <f>LX86/LX74</f>
        <v>0</v>
      </c>
      <c r="LZ86" s="98">
        <f>LZ74*LY86</f>
        <v>0</v>
      </c>
      <c r="MA86" s="116">
        <f t="shared" si="1325"/>
        <v>0</v>
      </c>
      <c r="MB86" s="90">
        <f>MB74</f>
        <v>36.53</v>
      </c>
      <c r="MC86" s="117">
        <f t="shared" si="1326"/>
        <v>0</v>
      </c>
      <c r="MD86" s="98">
        <f t="shared" si="1327"/>
        <v>0</v>
      </c>
      <c r="ME86" s="98"/>
      <c r="MF86" s="118"/>
      <c r="MG86" s="119">
        <f t="shared" si="1328"/>
        <v>0</v>
      </c>
      <c r="MH86" s="231">
        <f t="shared" si="1329"/>
        <v>0</v>
      </c>
      <c r="MI86" s="119">
        <f>MH86/MH74</f>
        <v>0</v>
      </c>
      <c r="MJ86" s="98">
        <f>MJ74*MI86</f>
        <v>0</v>
      </c>
      <c r="MK86" s="116">
        <f t="shared" si="1330"/>
        <v>0</v>
      </c>
      <c r="ML86" s="90">
        <f>ML74</f>
        <v>36.53</v>
      </c>
      <c r="MM86" s="117">
        <f t="shared" si="1331"/>
        <v>0</v>
      </c>
      <c r="MN86" s="98">
        <f t="shared" si="1332"/>
        <v>0</v>
      </c>
      <c r="MO86" s="98"/>
      <c r="MP86" s="118"/>
      <c r="MQ86" s="119">
        <f t="shared" si="1333"/>
        <v>0</v>
      </c>
      <c r="MR86" s="231">
        <f t="shared" si="1334"/>
        <v>0</v>
      </c>
      <c r="MS86" s="119">
        <f>MR86/MR74</f>
        <v>0</v>
      </c>
      <c r="MT86" s="98">
        <f>MT74*MS86</f>
        <v>0</v>
      </c>
      <c r="MU86" s="116">
        <f t="shared" si="1335"/>
        <v>0</v>
      </c>
      <c r="MV86" s="90">
        <f>MV74</f>
        <v>36.53</v>
      </c>
      <c r="MW86" s="117">
        <f t="shared" si="1336"/>
        <v>0</v>
      </c>
      <c r="MX86" s="98">
        <f t="shared" si="1337"/>
        <v>0</v>
      </c>
      <c r="MY86" s="98"/>
      <c r="MZ86" s="118"/>
      <c r="NA86" s="119">
        <f t="shared" si="1338"/>
        <v>0</v>
      </c>
      <c r="NB86" s="231">
        <f t="shared" si="1339"/>
        <v>0</v>
      </c>
      <c r="NC86" s="119">
        <f>NB86/NB74</f>
        <v>0</v>
      </c>
      <c r="ND86" s="98">
        <f>ND74*NC86</f>
        <v>0</v>
      </c>
      <c r="NE86" s="116">
        <f t="shared" si="1340"/>
        <v>0</v>
      </c>
      <c r="NF86" s="90">
        <f>NF74</f>
        <v>36.53</v>
      </c>
      <c r="NG86" s="117">
        <f t="shared" si="1341"/>
        <v>0</v>
      </c>
      <c r="NH86" s="98">
        <f t="shared" si="1342"/>
        <v>0</v>
      </c>
      <c r="NI86" s="98"/>
      <c r="NJ86" s="118"/>
      <c r="NK86" s="119">
        <f t="shared" si="1343"/>
        <v>0</v>
      </c>
      <c r="NL86" s="231">
        <f t="shared" si="1344"/>
        <v>0</v>
      </c>
      <c r="NM86" s="119">
        <f>NL86/NL74</f>
        <v>0</v>
      </c>
      <c r="NN86" s="98">
        <f>NN74*NM86</f>
        <v>0</v>
      </c>
      <c r="NO86" s="116">
        <f t="shared" si="1345"/>
        <v>0</v>
      </c>
      <c r="NP86" s="90">
        <f>NP74</f>
        <v>36.53</v>
      </c>
      <c r="NQ86" s="117">
        <f t="shared" si="1346"/>
        <v>0</v>
      </c>
      <c r="NR86" s="98">
        <f t="shared" si="1347"/>
        <v>0</v>
      </c>
      <c r="NS86" s="98"/>
      <c r="NT86" s="118"/>
      <c r="NU86" s="119">
        <f t="shared" si="1348"/>
        <v>0</v>
      </c>
      <c r="NV86" s="231">
        <f t="shared" si="1349"/>
        <v>0</v>
      </c>
      <c r="NW86" s="119">
        <f>NV86/NV74</f>
        <v>0</v>
      </c>
      <c r="NX86" s="98">
        <f>NX74*NW86</f>
        <v>0</v>
      </c>
      <c r="NY86" s="116">
        <f t="shared" si="1350"/>
        <v>0</v>
      </c>
      <c r="NZ86" s="90">
        <f>NZ74</f>
        <v>36.53</v>
      </c>
      <c r="OA86" s="117">
        <f t="shared" si="1351"/>
        <v>0</v>
      </c>
      <c r="OB86" s="98">
        <f t="shared" si="1352"/>
        <v>0</v>
      </c>
      <c r="OC86" s="98"/>
      <c r="OD86" s="118"/>
      <c r="OE86" s="119">
        <f t="shared" si="1353"/>
        <v>0</v>
      </c>
      <c r="OF86" s="231">
        <f t="shared" si="1354"/>
        <v>0</v>
      </c>
      <c r="OG86" s="119">
        <f>OF86/OF74</f>
        <v>0</v>
      </c>
      <c r="OH86" s="98">
        <f>OH74*OG86</f>
        <v>0</v>
      </c>
      <c r="OI86" s="116">
        <f t="shared" si="1355"/>
        <v>0</v>
      </c>
      <c r="OJ86" s="90">
        <f>OJ74</f>
        <v>36.53</v>
      </c>
      <c r="OK86" s="117">
        <f t="shared" si="1356"/>
        <v>0</v>
      </c>
      <c r="OL86" s="98">
        <f t="shared" si="1357"/>
        <v>0</v>
      </c>
      <c r="OM86" s="98"/>
      <c r="ON86" s="118"/>
      <c r="OO86" s="119">
        <f t="shared" si="1358"/>
        <v>0</v>
      </c>
      <c r="OP86" s="231">
        <f t="shared" si="1359"/>
        <v>0</v>
      </c>
      <c r="OQ86" s="119">
        <f>OP86/OP74</f>
        <v>0</v>
      </c>
      <c r="OR86" s="98">
        <f>OR74*OQ86</f>
        <v>0</v>
      </c>
      <c r="OS86" s="116">
        <f t="shared" si="1360"/>
        <v>0</v>
      </c>
      <c r="OT86" s="90">
        <f>OT74</f>
        <v>36.53</v>
      </c>
      <c r="OU86" s="117">
        <f t="shared" si="1361"/>
        <v>0</v>
      </c>
      <c r="OV86" s="98">
        <f t="shared" si="1362"/>
        <v>0</v>
      </c>
      <c r="OW86" s="98"/>
      <c r="OX86" s="118"/>
      <c r="OY86" s="119">
        <f t="shared" si="1363"/>
        <v>0</v>
      </c>
      <c r="OZ86" s="231">
        <f t="shared" si="1364"/>
        <v>0</v>
      </c>
      <c r="PA86" s="119">
        <f>OZ86/OZ74</f>
        <v>0</v>
      </c>
      <c r="PB86" s="98">
        <f>PB74*PA86</f>
        <v>0</v>
      </c>
      <c r="PC86" s="116">
        <f t="shared" si="1365"/>
        <v>0</v>
      </c>
      <c r="PD86" s="90">
        <f>PD74</f>
        <v>36.53</v>
      </c>
      <c r="PE86" s="117">
        <f t="shared" si="1366"/>
        <v>0</v>
      </c>
      <c r="PF86" s="98">
        <f t="shared" si="1367"/>
        <v>0</v>
      </c>
      <c r="PG86" s="98"/>
      <c r="PH86" s="118"/>
      <c r="PI86" s="119">
        <f t="shared" si="1368"/>
        <v>0</v>
      </c>
      <c r="PJ86" s="231">
        <f t="shared" si="1369"/>
        <v>0</v>
      </c>
      <c r="PK86" s="119">
        <f>PJ86/PJ74</f>
        <v>0</v>
      </c>
      <c r="PL86" s="98">
        <f>PL74*PK86</f>
        <v>0</v>
      </c>
      <c r="PM86" s="116">
        <f t="shared" si="1370"/>
        <v>0</v>
      </c>
      <c r="PN86" s="90">
        <f>PN74</f>
        <v>36.53</v>
      </c>
      <c r="PO86" s="117">
        <f t="shared" si="1371"/>
        <v>0</v>
      </c>
      <c r="PP86" s="98">
        <f t="shared" si="1372"/>
        <v>0</v>
      </c>
      <c r="PQ86" s="98"/>
      <c r="PR86" s="118"/>
      <c r="PS86" s="119">
        <f t="shared" si="1373"/>
        <v>0</v>
      </c>
      <c r="PT86" s="231">
        <f t="shared" si="1374"/>
        <v>0</v>
      </c>
      <c r="PU86" s="119">
        <f>PT86/PT74</f>
        <v>0</v>
      </c>
      <c r="PV86" s="98">
        <f>PV74*PU86</f>
        <v>0</v>
      </c>
      <c r="PW86" s="116">
        <f t="shared" si="1375"/>
        <v>0</v>
      </c>
      <c r="PX86" s="90">
        <f>PX74</f>
        <v>36.53</v>
      </c>
      <c r="PY86" s="117">
        <f t="shared" si="1376"/>
        <v>0</v>
      </c>
      <c r="PZ86" s="98">
        <f t="shared" si="1377"/>
        <v>0</v>
      </c>
      <c r="QA86" s="98"/>
      <c r="QB86" s="118"/>
      <c r="QC86" s="119">
        <f t="shared" si="1378"/>
        <v>0</v>
      </c>
      <c r="QD86" s="231">
        <f t="shared" si="1379"/>
        <v>0</v>
      </c>
      <c r="QE86" s="119" t="e">
        <f>QD86/QD74</f>
        <v>#DIV/0!</v>
      </c>
      <c r="QF86" s="98" t="e">
        <f>QF74*QE86</f>
        <v>#DIV/0!</v>
      </c>
      <c r="QG86" s="116">
        <f t="shared" si="1380"/>
        <v>0</v>
      </c>
      <c r="QH86" s="90">
        <f>QH74</f>
        <v>0</v>
      </c>
      <c r="QI86" s="117">
        <f t="shared" si="1381"/>
        <v>0</v>
      </c>
      <c r="QJ86" s="98">
        <f t="shared" si="1382"/>
        <v>0</v>
      </c>
      <c r="QK86" s="98"/>
      <c r="QL86" s="118"/>
      <c r="QM86" s="119">
        <f t="shared" si="1383"/>
        <v>0</v>
      </c>
      <c r="QN86" s="231">
        <f t="shared" si="1384"/>
        <v>0</v>
      </c>
      <c r="QO86" s="119">
        <f>QN86/QN74</f>
        <v>0</v>
      </c>
      <c r="QP86" s="98">
        <f>QP74*QO86</f>
        <v>0</v>
      </c>
      <c r="QQ86" s="116">
        <f t="shared" si="1385"/>
        <v>0</v>
      </c>
      <c r="QR86" s="90">
        <f>QR74</f>
        <v>36.53</v>
      </c>
      <c r="QS86" s="117">
        <f t="shared" si="1386"/>
        <v>0</v>
      </c>
      <c r="QT86" s="98">
        <f t="shared" si="1387"/>
        <v>0</v>
      </c>
      <c r="QU86" s="98"/>
      <c r="QV86" s="118"/>
      <c r="QW86" s="119">
        <f t="shared" si="1388"/>
        <v>0</v>
      </c>
      <c r="QX86" s="231">
        <f t="shared" si="1389"/>
        <v>0</v>
      </c>
      <c r="QY86" s="119">
        <f>QX86/QX74</f>
        <v>0</v>
      </c>
      <c r="QZ86" s="98">
        <f>QZ74*QY86</f>
        <v>0</v>
      </c>
      <c r="RA86" s="116">
        <f t="shared" si="1390"/>
        <v>0</v>
      </c>
      <c r="RB86" s="90">
        <f>RB74</f>
        <v>36.53</v>
      </c>
      <c r="RC86" s="117">
        <f t="shared" si="1391"/>
        <v>0</v>
      </c>
      <c r="RD86" s="98">
        <f t="shared" si="1392"/>
        <v>0</v>
      </c>
      <c r="RE86" s="98"/>
      <c r="RF86" s="118"/>
      <c r="RG86" s="119">
        <f t="shared" si="1393"/>
        <v>0</v>
      </c>
      <c r="RH86" s="231">
        <f t="shared" si="1394"/>
        <v>0</v>
      </c>
      <c r="RI86" s="119">
        <f>RH86/RH74</f>
        <v>0</v>
      </c>
      <c r="RJ86" s="98">
        <f>RJ74*RI86</f>
        <v>0</v>
      </c>
      <c r="RK86" s="116">
        <f t="shared" si="1395"/>
        <v>0</v>
      </c>
      <c r="RL86" s="90">
        <f>RL74</f>
        <v>36.53</v>
      </c>
      <c r="RM86" s="117">
        <f t="shared" si="1396"/>
        <v>0</v>
      </c>
      <c r="RN86" s="98">
        <f t="shared" si="1397"/>
        <v>0</v>
      </c>
      <c r="RO86" s="98"/>
      <c r="RP86" s="118"/>
      <c r="RQ86" s="119">
        <f t="shared" si="1398"/>
        <v>0</v>
      </c>
      <c r="RR86" s="231">
        <f t="shared" si="1399"/>
        <v>0</v>
      </c>
      <c r="RS86" s="119">
        <f>RR86/RR74</f>
        <v>0</v>
      </c>
      <c r="RT86" s="98">
        <f>RT74*RS86</f>
        <v>0</v>
      </c>
      <c r="RU86" s="116">
        <f t="shared" si="1400"/>
        <v>0</v>
      </c>
      <c r="RV86" s="90">
        <f>RV74</f>
        <v>36.53</v>
      </c>
      <c r="RW86" s="117">
        <f t="shared" si="1401"/>
        <v>0</v>
      </c>
      <c r="RX86" s="98">
        <f t="shared" si="1402"/>
        <v>0</v>
      </c>
      <c r="RY86" s="98"/>
      <c r="RZ86" s="118"/>
      <c r="SA86" s="119">
        <f t="shared" si="1403"/>
        <v>0</v>
      </c>
      <c r="SB86" s="231">
        <f t="shared" si="1404"/>
        <v>0</v>
      </c>
      <c r="SC86" s="119">
        <f>SB86/SB74</f>
        <v>0</v>
      </c>
      <c r="SD86" s="98">
        <f>SD74*SC86</f>
        <v>0</v>
      </c>
      <c r="SE86" s="116">
        <f t="shared" si="1405"/>
        <v>0</v>
      </c>
      <c r="SF86" s="90">
        <f>SF74</f>
        <v>36.53</v>
      </c>
      <c r="SG86" s="117">
        <f t="shared" si="1406"/>
        <v>0</v>
      </c>
      <c r="SH86" s="98">
        <f t="shared" si="1407"/>
        <v>0</v>
      </c>
      <c r="SI86" s="98"/>
      <c r="SJ86" s="118"/>
      <c r="SK86" s="119">
        <f t="shared" si="1408"/>
        <v>0</v>
      </c>
      <c r="SL86" s="231">
        <f t="shared" si="1409"/>
        <v>0</v>
      </c>
      <c r="SM86" s="119">
        <f>SL86/SL74</f>
        <v>0</v>
      </c>
      <c r="SN86" s="98">
        <f>SN74*SM86</f>
        <v>0</v>
      </c>
      <c r="SO86" s="116">
        <f t="shared" si="1410"/>
        <v>0</v>
      </c>
      <c r="SP86" s="90">
        <f>SP74</f>
        <v>36.53</v>
      </c>
      <c r="SQ86" s="117">
        <f t="shared" si="1411"/>
        <v>0</v>
      </c>
      <c r="SR86" s="98">
        <f t="shared" si="1412"/>
        <v>0</v>
      </c>
      <c r="SS86" s="98"/>
      <c r="ST86" s="118"/>
      <c r="SU86" s="119">
        <f t="shared" si="1413"/>
        <v>0</v>
      </c>
      <c r="SV86" s="231">
        <f t="shared" si="1414"/>
        <v>0</v>
      </c>
      <c r="SW86" s="119">
        <f>SV86/SV74</f>
        <v>0</v>
      </c>
      <c r="SX86" s="98">
        <f>SX74*SW86</f>
        <v>0</v>
      </c>
      <c r="SY86" s="116">
        <f t="shared" si="1415"/>
        <v>0</v>
      </c>
      <c r="SZ86" s="90">
        <f>SZ74</f>
        <v>36.53</v>
      </c>
      <c r="TA86" s="117">
        <f t="shared" si="1416"/>
        <v>0</v>
      </c>
      <c r="TB86" s="98">
        <f t="shared" si="1417"/>
        <v>0</v>
      </c>
      <c r="TC86" s="98"/>
      <c r="TD86" s="118"/>
      <c r="TE86" s="119">
        <f t="shared" si="1418"/>
        <v>0</v>
      </c>
      <c r="TF86" s="231">
        <f t="shared" si="1419"/>
        <v>0</v>
      </c>
      <c r="TG86" s="119">
        <f>TF86/TF74</f>
        <v>0</v>
      </c>
      <c r="TH86" s="98">
        <f>TH74*TG86</f>
        <v>0</v>
      </c>
      <c r="TI86" s="116">
        <f t="shared" si="1420"/>
        <v>0</v>
      </c>
      <c r="TJ86" s="90">
        <f>TJ74</f>
        <v>36.53</v>
      </c>
      <c r="TK86" s="117">
        <f t="shared" si="1421"/>
        <v>0</v>
      </c>
      <c r="TL86" s="98">
        <f t="shared" si="1422"/>
        <v>0</v>
      </c>
      <c r="TM86" s="98"/>
      <c r="TN86" s="118"/>
      <c r="TO86" s="119">
        <f t="shared" si="1423"/>
        <v>0</v>
      </c>
      <c r="TP86" s="231">
        <f t="shared" si="1424"/>
        <v>0</v>
      </c>
      <c r="TQ86" s="119">
        <f>TP86/TP74</f>
        <v>0</v>
      </c>
      <c r="TR86" s="98">
        <f>TR74*TQ86</f>
        <v>0</v>
      </c>
      <c r="TS86" s="116">
        <f t="shared" si="1425"/>
        <v>0</v>
      </c>
      <c r="TT86" s="90">
        <f>TT74</f>
        <v>36.53</v>
      </c>
      <c r="TU86" s="117">
        <f t="shared" si="1426"/>
        <v>0</v>
      </c>
      <c r="TV86" s="98">
        <f t="shared" si="1427"/>
        <v>0</v>
      </c>
      <c r="TW86" s="98"/>
      <c r="TX86" s="118"/>
      <c r="TY86" s="119">
        <f t="shared" si="1428"/>
        <v>0</v>
      </c>
      <c r="TZ86" s="231">
        <f t="shared" si="1429"/>
        <v>0</v>
      </c>
      <c r="UA86" s="119">
        <f>TZ86/TZ74</f>
        <v>0</v>
      </c>
      <c r="UB86" s="98">
        <f>UB74*UA86</f>
        <v>0</v>
      </c>
      <c r="UC86" s="116">
        <f t="shared" si="1430"/>
        <v>0</v>
      </c>
      <c r="UD86" s="90">
        <f>UD74</f>
        <v>36.53</v>
      </c>
      <c r="UE86" s="117">
        <f t="shared" si="1431"/>
        <v>0</v>
      </c>
      <c r="UF86" s="98">
        <f t="shared" si="1432"/>
        <v>0</v>
      </c>
      <c r="UG86" s="98"/>
      <c r="UH86" s="118"/>
      <c r="UI86" s="119">
        <f t="shared" si="1433"/>
        <v>0</v>
      </c>
      <c r="UJ86" s="231">
        <f t="shared" si="1434"/>
        <v>0</v>
      </c>
      <c r="UK86" s="119">
        <f>UJ86/UJ74</f>
        <v>0</v>
      </c>
      <c r="UL86" s="98">
        <f>UL74*UK86</f>
        <v>0</v>
      </c>
      <c r="UM86" s="116">
        <f t="shared" si="1435"/>
        <v>0</v>
      </c>
      <c r="UN86" s="90">
        <f>UN74</f>
        <v>36.53</v>
      </c>
      <c r="UO86" s="117">
        <f t="shared" si="1436"/>
        <v>0</v>
      </c>
      <c r="UP86" s="98">
        <f t="shared" si="1437"/>
        <v>0</v>
      </c>
      <c r="UQ86" s="98"/>
      <c r="UR86" s="118"/>
      <c r="US86" s="119">
        <f t="shared" si="1438"/>
        <v>0</v>
      </c>
      <c r="UT86" s="231">
        <f t="shared" si="1439"/>
        <v>0</v>
      </c>
      <c r="UU86" s="119">
        <f>UT86/UT74</f>
        <v>0</v>
      </c>
      <c r="UV86" s="98">
        <f>UV74*UU86</f>
        <v>0</v>
      </c>
      <c r="UW86" s="116">
        <f t="shared" si="1440"/>
        <v>0</v>
      </c>
      <c r="UX86" s="90">
        <f>UX74</f>
        <v>36.53</v>
      </c>
      <c r="UY86" s="117">
        <f t="shared" si="1441"/>
        <v>0</v>
      </c>
      <c r="UZ86" s="98">
        <f t="shared" si="1442"/>
        <v>0</v>
      </c>
      <c r="VA86" s="98"/>
      <c r="VB86" s="118"/>
      <c r="VC86" s="119">
        <f t="shared" si="1443"/>
        <v>0</v>
      </c>
      <c r="VD86" s="231">
        <f t="shared" si="1444"/>
        <v>0</v>
      </c>
      <c r="VE86" s="119">
        <f>VD86/VD74</f>
        <v>0</v>
      </c>
      <c r="VF86" s="98">
        <f>VF74*VE86</f>
        <v>0</v>
      </c>
      <c r="VG86" s="116">
        <f t="shared" si="1445"/>
        <v>0</v>
      </c>
      <c r="VH86" s="90">
        <f>VH74</f>
        <v>36.53</v>
      </c>
      <c r="VI86" s="117">
        <f t="shared" si="1446"/>
        <v>0</v>
      </c>
      <c r="VJ86" s="98">
        <f t="shared" si="1447"/>
        <v>0</v>
      </c>
      <c r="VK86" s="98"/>
      <c r="VL86" s="118"/>
      <c r="VM86" s="119">
        <f t="shared" si="1448"/>
        <v>0</v>
      </c>
      <c r="VN86" s="231">
        <f t="shared" si="1449"/>
        <v>0</v>
      </c>
      <c r="VO86" s="119">
        <f>VN86/VN74</f>
        <v>0</v>
      </c>
      <c r="VP86" s="98">
        <f>VP74*VO86</f>
        <v>0</v>
      </c>
      <c r="VQ86" s="116">
        <f t="shared" si="1450"/>
        <v>0</v>
      </c>
      <c r="VR86" s="90">
        <f>VR74</f>
        <v>36.53</v>
      </c>
      <c r="VS86" s="117">
        <f t="shared" si="1451"/>
        <v>0</v>
      </c>
      <c r="VT86" s="98">
        <f t="shared" si="1452"/>
        <v>0</v>
      </c>
      <c r="VU86" s="98"/>
      <c r="VV86" s="118"/>
      <c r="VW86" s="119">
        <f t="shared" si="1453"/>
        <v>0</v>
      </c>
      <c r="VX86" s="231">
        <f t="shared" si="1454"/>
        <v>0</v>
      </c>
      <c r="VY86" s="119">
        <f>VX86/VX74</f>
        <v>0</v>
      </c>
      <c r="VZ86" s="98">
        <f>VZ74*VY86</f>
        <v>0</v>
      </c>
      <c r="WA86" s="116">
        <f t="shared" si="1455"/>
        <v>0</v>
      </c>
      <c r="WB86" s="90">
        <f>WB74</f>
        <v>36.53</v>
      </c>
      <c r="WC86" s="117">
        <f t="shared" si="1456"/>
        <v>0</v>
      </c>
      <c r="WD86" s="98">
        <f t="shared" si="1457"/>
        <v>0</v>
      </c>
      <c r="WE86" s="98"/>
      <c r="WF86" s="118"/>
      <c r="WG86" s="119">
        <f t="shared" si="1458"/>
        <v>0</v>
      </c>
      <c r="WH86" s="213">
        <f t="shared" si="1459"/>
        <v>14</v>
      </c>
      <c r="WI86" s="119">
        <f>WH86/WH74</f>
        <v>1.15E-3</v>
      </c>
      <c r="WJ86" s="98">
        <f>WJ74*WI86</f>
        <v>159.6</v>
      </c>
      <c r="WK86" s="116">
        <f t="shared" si="1460"/>
        <v>11.4</v>
      </c>
      <c r="WL86" s="90">
        <f>WL74</f>
        <v>36.51</v>
      </c>
      <c r="WM86" s="117">
        <f t="shared" si="1461"/>
        <v>416.214</v>
      </c>
      <c r="WN86" s="98">
        <f t="shared" si="1462"/>
        <v>5827</v>
      </c>
      <c r="WO86" s="98"/>
      <c r="WP86" s="118"/>
    </row>
    <row r="87" spans="1:614" ht="16.5" customHeight="1" x14ac:dyDescent="0.25">
      <c r="A87" s="5"/>
      <c r="B87" s="85" t="s">
        <v>433</v>
      </c>
      <c r="C87" s="12" t="s">
        <v>751</v>
      </c>
      <c r="D87" s="12" t="s">
        <v>437</v>
      </c>
      <c r="E87" s="4" t="s">
        <v>33</v>
      </c>
      <c r="F87" s="231">
        <f t="shared" si="1159"/>
        <v>0</v>
      </c>
      <c r="G87" s="119">
        <f>F87/F74</f>
        <v>0</v>
      </c>
      <c r="H87" s="98">
        <f>H74*G87</f>
        <v>0</v>
      </c>
      <c r="I87" s="116">
        <f t="shared" si="1160"/>
        <v>0</v>
      </c>
      <c r="J87" s="90">
        <f>J74</f>
        <v>36.53</v>
      </c>
      <c r="K87" s="117">
        <f t="shared" si="1161"/>
        <v>0</v>
      </c>
      <c r="L87" s="98">
        <f t="shared" si="1162"/>
        <v>0</v>
      </c>
      <c r="M87" s="98"/>
      <c r="N87" s="118"/>
      <c r="O87" s="119" t="e">
        <f t="shared" si="1163"/>
        <v>#DIV/0!</v>
      </c>
      <c r="P87" s="231">
        <f t="shared" si="1164"/>
        <v>0</v>
      </c>
      <c r="Q87" s="119">
        <f>P87/P74</f>
        <v>0</v>
      </c>
      <c r="R87" s="98">
        <f>R74*Q87</f>
        <v>0</v>
      </c>
      <c r="S87" s="116">
        <f t="shared" si="1165"/>
        <v>0</v>
      </c>
      <c r="T87" s="90">
        <f>T74</f>
        <v>36.53</v>
      </c>
      <c r="U87" s="117">
        <f t="shared" si="1166"/>
        <v>0</v>
      </c>
      <c r="V87" s="98">
        <f t="shared" si="1167"/>
        <v>0</v>
      </c>
      <c r="W87" s="98"/>
      <c r="X87" s="118"/>
      <c r="Y87" s="119" t="e">
        <f t="shared" si="1168"/>
        <v>#DIV/0!</v>
      </c>
      <c r="Z87" s="231">
        <f t="shared" si="1169"/>
        <v>0</v>
      </c>
      <c r="AA87" s="119">
        <f>Z87/Z74</f>
        <v>0</v>
      </c>
      <c r="AB87" s="98">
        <f>AB74*AA87</f>
        <v>0</v>
      </c>
      <c r="AC87" s="116">
        <f t="shared" si="1170"/>
        <v>0</v>
      </c>
      <c r="AD87" s="90">
        <f>AD74</f>
        <v>36.53</v>
      </c>
      <c r="AE87" s="117">
        <f t="shared" si="1171"/>
        <v>0</v>
      </c>
      <c r="AF87" s="98">
        <f t="shared" si="1172"/>
        <v>0</v>
      </c>
      <c r="AG87" s="98"/>
      <c r="AH87" s="118"/>
      <c r="AI87" s="119" t="e">
        <f t="shared" si="1173"/>
        <v>#DIV/0!</v>
      </c>
      <c r="AJ87" s="231">
        <f t="shared" si="1174"/>
        <v>0</v>
      </c>
      <c r="AK87" s="119">
        <f>AJ87/AJ74</f>
        <v>0</v>
      </c>
      <c r="AL87" s="98">
        <f>AL74*AK87</f>
        <v>0</v>
      </c>
      <c r="AM87" s="116">
        <f t="shared" si="1175"/>
        <v>0</v>
      </c>
      <c r="AN87" s="90">
        <f>AN74</f>
        <v>36.53</v>
      </c>
      <c r="AO87" s="117">
        <f t="shared" si="1176"/>
        <v>0</v>
      </c>
      <c r="AP87" s="98">
        <f t="shared" si="1177"/>
        <v>0</v>
      </c>
      <c r="AQ87" s="98"/>
      <c r="AR87" s="118"/>
      <c r="AS87" s="119" t="e">
        <f t="shared" si="1178"/>
        <v>#DIV/0!</v>
      </c>
      <c r="AT87" s="231">
        <f t="shared" si="1179"/>
        <v>0</v>
      </c>
      <c r="AU87" s="119">
        <f>AT87/AT74</f>
        <v>0</v>
      </c>
      <c r="AV87" s="98">
        <f>AV74*AU87</f>
        <v>0</v>
      </c>
      <c r="AW87" s="116">
        <f t="shared" si="1180"/>
        <v>0</v>
      </c>
      <c r="AX87" s="90">
        <f>AX74</f>
        <v>36.53</v>
      </c>
      <c r="AY87" s="117">
        <f t="shared" si="1181"/>
        <v>0</v>
      </c>
      <c r="AZ87" s="98">
        <f t="shared" si="1182"/>
        <v>0</v>
      </c>
      <c r="BA87" s="98"/>
      <c r="BB87" s="118"/>
      <c r="BC87" s="119" t="e">
        <f t="shared" si="1183"/>
        <v>#DIV/0!</v>
      </c>
      <c r="BD87" s="231">
        <f t="shared" si="1184"/>
        <v>0</v>
      </c>
      <c r="BE87" s="119" t="e">
        <f>BD87/BD74</f>
        <v>#DIV/0!</v>
      </c>
      <c r="BF87" s="98" t="e">
        <f>BF74*BE87</f>
        <v>#DIV/0!</v>
      </c>
      <c r="BG87" s="116">
        <f t="shared" si="1185"/>
        <v>0</v>
      </c>
      <c r="BH87" s="90">
        <f>BH74</f>
        <v>0</v>
      </c>
      <c r="BI87" s="117">
        <f t="shared" si="1186"/>
        <v>0</v>
      </c>
      <c r="BJ87" s="98">
        <f t="shared" si="1187"/>
        <v>0</v>
      </c>
      <c r="BK87" s="98"/>
      <c r="BL87" s="118"/>
      <c r="BM87" s="119" t="e">
        <f t="shared" si="1188"/>
        <v>#DIV/0!</v>
      </c>
      <c r="BN87" s="231">
        <f t="shared" si="1189"/>
        <v>0</v>
      </c>
      <c r="BO87" s="119">
        <f>BN87/BN74</f>
        <v>0</v>
      </c>
      <c r="BP87" s="98">
        <f>BP74*BO87</f>
        <v>0</v>
      </c>
      <c r="BQ87" s="116">
        <f t="shared" si="1190"/>
        <v>0</v>
      </c>
      <c r="BR87" s="90">
        <f>BR74</f>
        <v>36.53</v>
      </c>
      <c r="BS87" s="117">
        <f t="shared" si="1191"/>
        <v>0</v>
      </c>
      <c r="BT87" s="98">
        <f t="shared" si="1192"/>
        <v>0</v>
      </c>
      <c r="BU87" s="98"/>
      <c r="BV87" s="118"/>
      <c r="BW87" s="119" t="e">
        <f t="shared" si="1193"/>
        <v>#DIV/0!</v>
      </c>
      <c r="BX87" s="231">
        <f t="shared" si="1194"/>
        <v>0</v>
      </c>
      <c r="BY87" s="119" t="e">
        <f>BX87/BX74</f>
        <v>#DIV/0!</v>
      </c>
      <c r="BZ87" s="98" t="e">
        <f>BZ74*BY87</f>
        <v>#DIV/0!</v>
      </c>
      <c r="CA87" s="116">
        <f t="shared" si="1195"/>
        <v>0</v>
      </c>
      <c r="CB87" s="90">
        <f>CB74</f>
        <v>0</v>
      </c>
      <c r="CC87" s="117">
        <f t="shared" si="1196"/>
        <v>0</v>
      </c>
      <c r="CD87" s="98">
        <f t="shared" si="1197"/>
        <v>0</v>
      </c>
      <c r="CE87" s="98"/>
      <c r="CF87" s="118"/>
      <c r="CG87" s="119" t="e">
        <f t="shared" si="1198"/>
        <v>#DIV/0!</v>
      </c>
      <c r="CH87" s="231">
        <f t="shared" si="1199"/>
        <v>0</v>
      </c>
      <c r="CI87" s="119">
        <f>CH87/CH74</f>
        <v>0</v>
      </c>
      <c r="CJ87" s="98">
        <f>CJ74*CI87</f>
        <v>0</v>
      </c>
      <c r="CK87" s="116">
        <f t="shared" si="1200"/>
        <v>0</v>
      </c>
      <c r="CL87" s="90">
        <f>CL74</f>
        <v>36.53</v>
      </c>
      <c r="CM87" s="117">
        <f t="shared" si="1201"/>
        <v>0</v>
      </c>
      <c r="CN87" s="98">
        <f t="shared" si="1202"/>
        <v>0</v>
      </c>
      <c r="CO87" s="98"/>
      <c r="CP87" s="118"/>
      <c r="CQ87" s="119" t="e">
        <f t="shared" si="1203"/>
        <v>#DIV/0!</v>
      </c>
      <c r="CR87" s="231">
        <f t="shared" si="1204"/>
        <v>0</v>
      </c>
      <c r="CS87" s="119" t="e">
        <f>CR87/CR74</f>
        <v>#DIV/0!</v>
      </c>
      <c r="CT87" s="98" t="e">
        <f>CT74*CS87</f>
        <v>#DIV/0!</v>
      </c>
      <c r="CU87" s="116">
        <f t="shared" si="1205"/>
        <v>0</v>
      </c>
      <c r="CV87" s="90">
        <f>CV74</f>
        <v>0</v>
      </c>
      <c r="CW87" s="117">
        <f t="shared" si="1206"/>
        <v>0</v>
      </c>
      <c r="CX87" s="98">
        <f t="shared" si="1207"/>
        <v>0</v>
      </c>
      <c r="CY87" s="98"/>
      <c r="CZ87" s="118"/>
      <c r="DA87" s="119" t="e">
        <f t="shared" si="1208"/>
        <v>#DIV/0!</v>
      </c>
      <c r="DB87" s="231">
        <f t="shared" si="1209"/>
        <v>0</v>
      </c>
      <c r="DC87" s="119">
        <f>DB87/DB74</f>
        <v>0</v>
      </c>
      <c r="DD87" s="98">
        <f>DD74*DC87</f>
        <v>0</v>
      </c>
      <c r="DE87" s="116">
        <f t="shared" si="1210"/>
        <v>0</v>
      </c>
      <c r="DF87" s="90">
        <f>DF74</f>
        <v>36.53</v>
      </c>
      <c r="DG87" s="117">
        <f t="shared" si="1211"/>
        <v>0</v>
      </c>
      <c r="DH87" s="98">
        <f t="shared" si="1212"/>
        <v>0</v>
      </c>
      <c r="DI87" s="98"/>
      <c r="DJ87" s="118"/>
      <c r="DK87" s="119" t="e">
        <f t="shared" si="1213"/>
        <v>#DIV/0!</v>
      </c>
      <c r="DL87" s="231">
        <f t="shared" si="1214"/>
        <v>0</v>
      </c>
      <c r="DM87" s="119">
        <f>DL87/DL74</f>
        <v>0</v>
      </c>
      <c r="DN87" s="98">
        <f>DN74*DM87</f>
        <v>0</v>
      </c>
      <c r="DO87" s="116">
        <f t="shared" si="1215"/>
        <v>0</v>
      </c>
      <c r="DP87" s="90">
        <f>DP74</f>
        <v>36.53</v>
      </c>
      <c r="DQ87" s="117">
        <f t="shared" si="1216"/>
        <v>0</v>
      </c>
      <c r="DR87" s="98">
        <f t="shared" si="1217"/>
        <v>0</v>
      </c>
      <c r="DS87" s="98"/>
      <c r="DT87" s="118"/>
      <c r="DU87" s="119" t="e">
        <f t="shared" si="1218"/>
        <v>#DIV/0!</v>
      </c>
      <c r="DV87" s="231">
        <f t="shared" si="1219"/>
        <v>0</v>
      </c>
      <c r="DW87" s="119">
        <f>DV87/DV74</f>
        <v>0</v>
      </c>
      <c r="DX87" s="98">
        <f>DX74*DW87</f>
        <v>0</v>
      </c>
      <c r="DY87" s="116">
        <f t="shared" si="1220"/>
        <v>0</v>
      </c>
      <c r="DZ87" s="90">
        <f>DZ74</f>
        <v>36.53</v>
      </c>
      <c r="EA87" s="117">
        <f t="shared" si="1221"/>
        <v>0</v>
      </c>
      <c r="EB87" s="98">
        <f t="shared" si="1222"/>
        <v>0</v>
      </c>
      <c r="EC87" s="98"/>
      <c r="ED87" s="118"/>
      <c r="EE87" s="119" t="e">
        <f t="shared" si="1223"/>
        <v>#DIV/0!</v>
      </c>
      <c r="EF87" s="231">
        <f t="shared" si="1224"/>
        <v>0</v>
      </c>
      <c r="EG87" s="119">
        <f>EF87/EF74</f>
        <v>0</v>
      </c>
      <c r="EH87" s="98">
        <f>EH74*EG87</f>
        <v>0</v>
      </c>
      <c r="EI87" s="116">
        <f t="shared" si="1225"/>
        <v>0</v>
      </c>
      <c r="EJ87" s="90">
        <f>EJ74</f>
        <v>36.53</v>
      </c>
      <c r="EK87" s="117">
        <f t="shared" si="1226"/>
        <v>0</v>
      </c>
      <c r="EL87" s="98">
        <f t="shared" si="1227"/>
        <v>0</v>
      </c>
      <c r="EM87" s="98"/>
      <c r="EN87" s="118"/>
      <c r="EO87" s="119" t="e">
        <f t="shared" si="1228"/>
        <v>#DIV/0!</v>
      </c>
      <c r="EP87" s="231">
        <f t="shared" si="1229"/>
        <v>0</v>
      </c>
      <c r="EQ87" s="119">
        <f>EP87/EP74</f>
        <v>0</v>
      </c>
      <c r="ER87" s="98">
        <f>ER74*EQ87</f>
        <v>0</v>
      </c>
      <c r="ES87" s="116">
        <f t="shared" si="1230"/>
        <v>0</v>
      </c>
      <c r="ET87" s="90">
        <f>ET74</f>
        <v>36.53</v>
      </c>
      <c r="EU87" s="117">
        <f t="shared" si="1231"/>
        <v>0</v>
      </c>
      <c r="EV87" s="98">
        <f t="shared" si="1232"/>
        <v>0</v>
      </c>
      <c r="EW87" s="98"/>
      <c r="EX87" s="118"/>
      <c r="EY87" s="119" t="e">
        <f t="shared" si="1233"/>
        <v>#DIV/0!</v>
      </c>
      <c r="EZ87" s="231">
        <f t="shared" si="1234"/>
        <v>0</v>
      </c>
      <c r="FA87" s="119">
        <f>EZ87/EZ74</f>
        <v>0</v>
      </c>
      <c r="FB87" s="98">
        <f>FB74*FA87</f>
        <v>0</v>
      </c>
      <c r="FC87" s="116">
        <f t="shared" si="1235"/>
        <v>0</v>
      </c>
      <c r="FD87" s="90">
        <f>FD74</f>
        <v>36.53</v>
      </c>
      <c r="FE87" s="117">
        <f t="shared" si="1236"/>
        <v>0</v>
      </c>
      <c r="FF87" s="98">
        <f t="shared" si="1237"/>
        <v>0</v>
      </c>
      <c r="FG87" s="98"/>
      <c r="FH87" s="118"/>
      <c r="FI87" s="119" t="e">
        <f t="shared" si="1238"/>
        <v>#DIV/0!</v>
      </c>
      <c r="FJ87" s="231">
        <f t="shared" si="1239"/>
        <v>0</v>
      </c>
      <c r="FK87" s="119">
        <f>FJ87/FJ74</f>
        <v>0</v>
      </c>
      <c r="FL87" s="98">
        <f>FL74*FK87</f>
        <v>0</v>
      </c>
      <c r="FM87" s="116">
        <f t="shared" si="1240"/>
        <v>0</v>
      </c>
      <c r="FN87" s="90">
        <f>FN74</f>
        <v>36.53</v>
      </c>
      <c r="FO87" s="117">
        <f t="shared" si="1241"/>
        <v>0</v>
      </c>
      <c r="FP87" s="98">
        <f t="shared" si="1242"/>
        <v>0</v>
      </c>
      <c r="FQ87" s="98"/>
      <c r="FR87" s="118"/>
      <c r="FS87" s="119" t="e">
        <f t="shared" si="1243"/>
        <v>#DIV/0!</v>
      </c>
      <c r="FT87" s="231">
        <f t="shared" si="1244"/>
        <v>0</v>
      </c>
      <c r="FU87" s="119">
        <f>FT87/FT74</f>
        <v>0</v>
      </c>
      <c r="FV87" s="98">
        <f>FV74*FU87</f>
        <v>0</v>
      </c>
      <c r="FW87" s="116">
        <f t="shared" si="1245"/>
        <v>0</v>
      </c>
      <c r="FX87" s="90">
        <f>FX74</f>
        <v>36.53</v>
      </c>
      <c r="FY87" s="117">
        <f t="shared" si="1246"/>
        <v>0</v>
      </c>
      <c r="FZ87" s="98">
        <f t="shared" si="1247"/>
        <v>0</v>
      </c>
      <c r="GA87" s="98"/>
      <c r="GB87" s="118"/>
      <c r="GC87" s="119" t="e">
        <f t="shared" si="1248"/>
        <v>#DIV/0!</v>
      </c>
      <c r="GD87" s="231">
        <f t="shared" si="1249"/>
        <v>0</v>
      </c>
      <c r="GE87" s="119">
        <f>GD87/GD74</f>
        <v>0</v>
      </c>
      <c r="GF87" s="98">
        <f>GF74*GE87</f>
        <v>0</v>
      </c>
      <c r="GG87" s="116">
        <f t="shared" si="1250"/>
        <v>0</v>
      </c>
      <c r="GH87" s="90">
        <f>GH74</f>
        <v>36.53</v>
      </c>
      <c r="GI87" s="117">
        <f t="shared" si="1251"/>
        <v>0</v>
      </c>
      <c r="GJ87" s="98">
        <f t="shared" si="1252"/>
        <v>0</v>
      </c>
      <c r="GK87" s="98"/>
      <c r="GL87" s="118"/>
      <c r="GM87" s="119" t="e">
        <f t="shared" si="1253"/>
        <v>#DIV/0!</v>
      </c>
      <c r="GN87" s="231">
        <f t="shared" si="1254"/>
        <v>0</v>
      </c>
      <c r="GO87" s="119">
        <f>GN87/GN74</f>
        <v>0</v>
      </c>
      <c r="GP87" s="98">
        <f>GP74*GO87</f>
        <v>0</v>
      </c>
      <c r="GQ87" s="116">
        <f t="shared" si="1255"/>
        <v>0</v>
      </c>
      <c r="GR87" s="90">
        <f>GR74</f>
        <v>36.53</v>
      </c>
      <c r="GS87" s="117">
        <f t="shared" si="1256"/>
        <v>0</v>
      </c>
      <c r="GT87" s="98">
        <f t="shared" si="1257"/>
        <v>0</v>
      </c>
      <c r="GU87" s="98"/>
      <c r="GV87" s="118"/>
      <c r="GW87" s="119" t="e">
        <f t="shared" si="1258"/>
        <v>#DIV/0!</v>
      </c>
      <c r="GX87" s="231">
        <f t="shared" si="1259"/>
        <v>0</v>
      </c>
      <c r="GY87" s="119">
        <f>GX87/GX74</f>
        <v>0</v>
      </c>
      <c r="GZ87" s="98">
        <f>GZ74*GY87</f>
        <v>0</v>
      </c>
      <c r="HA87" s="116">
        <f t="shared" si="1260"/>
        <v>0</v>
      </c>
      <c r="HB87" s="90">
        <f>HB74</f>
        <v>36.53</v>
      </c>
      <c r="HC87" s="117">
        <f t="shared" si="1261"/>
        <v>0</v>
      </c>
      <c r="HD87" s="98">
        <f t="shared" si="1262"/>
        <v>0</v>
      </c>
      <c r="HE87" s="98"/>
      <c r="HF87" s="118"/>
      <c r="HG87" s="119" t="e">
        <f t="shared" si="1263"/>
        <v>#DIV/0!</v>
      </c>
      <c r="HH87" s="231">
        <f t="shared" si="1264"/>
        <v>0</v>
      </c>
      <c r="HI87" s="119">
        <f>HH87/HH74</f>
        <v>0</v>
      </c>
      <c r="HJ87" s="98">
        <f>HJ74*HI87</f>
        <v>0</v>
      </c>
      <c r="HK87" s="116">
        <f t="shared" si="1265"/>
        <v>0</v>
      </c>
      <c r="HL87" s="90">
        <f>HL74</f>
        <v>36.53</v>
      </c>
      <c r="HM87" s="117">
        <f t="shared" si="1266"/>
        <v>0</v>
      </c>
      <c r="HN87" s="98">
        <f t="shared" si="1267"/>
        <v>0</v>
      </c>
      <c r="HO87" s="98"/>
      <c r="HP87" s="118"/>
      <c r="HQ87" s="119" t="e">
        <f t="shared" si="1268"/>
        <v>#DIV/0!</v>
      </c>
      <c r="HR87" s="231">
        <f t="shared" si="1269"/>
        <v>0</v>
      </c>
      <c r="HS87" s="119">
        <f>HR87/HR74</f>
        <v>0</v>
      </c>
      <c r="HT87" s="98">
        <f>HT74*HS87</f>
        <v>0</v>
      </c>
      <c r="HU87" s="116">
        <f t="shared" si="1270"/>
        <v>0</v>
      </c>
      <c r="HV87" s="90">
        <f>HV74</f>
        <v>36.53</v>
      </c>
      <c r="HW87" s="117">
        <f t="shared" si="1271"/>
        <v>0</v>
      </c>
      <c r="HX87" s="98">
        <f t="shared" si="1272"/>
        <v>0</v>
      </c>
      <c r="HY87" s="98"/>
      <c r="HZ87" s="118"/>
      <c r="IA87" s="119" t="e">
        <f t="shared" si="1273"/>
        <v>#DIV/0!</v>
      </c>
      <c r="IB87" s="231">
        <f t="shared" si="1274"/>
        <v>0</v>
      </c>
      <c r="IC87" s="119">
        <f>IB87/IB74</f>
        <v>0</v>
      </c>
      <c r="ID87" s="98">
        <f>ID74*IC87</f>
        <v>0</v>
      </c>
      <c r="IE87" s="116">
        <f t="shared" si="1275"/>
        <v>0</v>
      </c>
      <c r="IF87" s="90">
        <f>IF74</f>
        <v>36.53</v>
      </c>
      <c r="IG87" s="117">
        <f t="shared" si="1276"/>
        <v>0</v>
      </c>
      <c r="IH87" s="98">
        <f t="shared" si="1277"/>
        <v>0</v>
      </c>
      <c r="II87" s="98"/>
      <c r="IJ87" s="118"/>
      <c r="IK87" s="119" t="e">
        <f t="shared" si="1278"/>
        <v>#DIV/0!</v>
      </c>
      <c r="IL87" s="231">
        <f t="shared" si="1279"/>
        <v>0</v>
      </c>
      <c r="IM87" s="119">
        <f>IL87/IL74</f>
        <v>0</v>
      </c>
      <c r="IN87" s="98">
        <f>IN74*IM87</f>
        <v>0</v>
      </c>
      <c r="IO87" s="116">
        <f t="shared" si="1280"/>
        <v>0</v>
      </c>
      <c r="IP87" s="90">
        <f>IP74</f>
        <v>36.53</v>
      </c>
      <c r="IQ87" s="117">
        <f t="shared" si="1281"/>
        <v>0</v>
      </c>
      <c r="IR87" s="98">
        <f t="shared" si="1282"/>
        <v>0</v>
      </c>
      <c r="IS87" s="98"/>
      <c r="IT87" s="118"/>
      <c r="IU87" s="119" t="e">
        <f t="shared" si="1283"/>
        <v>#DIV/0!</v>
      </c>
      <c r="IV87" s="231">
        <f t="shared" si="1284"/>
        <v>0</v>
      </c>
      <c r="IW87" s="119">
        <f>IV87/IV74</f>
        <v>0</v>
      </c>
      <c r="IX87" s="98">
        <f>IX74*IW87</f>
        <v>0</v>
      </c>
      <c r="IY87" s="116">
        <f t="shared" si="1285"/>
        <v>0</v>
      </c>
      <c r="IZ87" s="90">
        <f>IZ74</f>
        <v>36.53</v>
      </c>
      <c r="JA87" s="117">
        <f t="shared" si="1286"/>
        <v>0</v>
      </c>
      <c r="JB87" s="98">
        <f t="shared" si="1287"/>
        <v>0</v>
      </c>
      <c r="JC87" s="98"/>
      <c r="JD87" s="118"/>
      <c r="JE87" s="119" t="e">
        <f t="shared" si="1288"/>
        <v>#DIV/0!</v>
      </c>
      <c r="JF87" s="231">
        <f t="shared" si="1289"/>
        <v>0</v>
      </c>
      <c r="JG87" s="119">
        <f>JF87/JF74</f>
        <v>0</v>
      </c>
      <c r="JH87" s="98">
        <f>JH74*JG87</f>
        <v>0</v>
      </c>
      <c r="JI87" s="116">
        <f t="shared" si="1290"/>
        <v>0</v>
      </c>
      <c r="JJ87" s="90">
        <f>JJ74</f>
        <v>35.619999999999997</v>
      </c>
      <c r="JK87" s="117">
        <f t="shared" si="1291"/>
        <v>0</v>
      </c>
      <c r="JL87" s="98">
        <f t="shared" si="1292"/>
        <v>0</v>
      </c>
      <c r="JM87" s="98"/>
      <c r="JN87" s="118"/>
      <c r="JO87" s="119" t="e">
        <f t="shared" si="1293"/>
        <v>#DIV/0!</v>
      </c>
      <c r="JP87" s="231">
        <f t="shared" si="1294"/>
        <v>0</v>
      </c>
      <c r="JQ87" s="119">
        <f>JP87/JP74</f>
        <v>0</v>
      </c>
      <c r="JR87" s="98">
        <f>JR74*JQ87</f>
        <v>0</v>
      </c>
      <c r="JS87" s="116">
        <f t="shared" si="1295"/>
        <v>0</v>
      </c>
      <c r="JT87" s="90">
        <f>JT74</f>
        <v>36.53</v>
      </c>
      <c r="JU87" s="117">
        <f t="shared" si="1296"/>
        <v>0</v>
      </c>
      <c r="JV87" s="98">
        <f t="shared" si="1297"/>
        <v>0</v>
      </c>
      <c r="JW87" s="98"/>
      <c r="JX87" s="118"/>
      <c r="JY87" s="119" t="e">
        <f t="shared" si="1298"/>
        <v>#DIV/0!</v>
      </c>
      <c r="JZ87" s="231">
        <f t="shared" si="1299"/>
        <v>0</v>
      </c>
      <c r="KA87" s="119" t="e">
        <f>JZ87/JZ74</f>
        <v>#DIV/0!</v>
      </c>
      <c r="KB87" s="98" t="e">
        <f>KB74*KA87</f>
        <v>#DIV/0!</v>
      </c>
      <c r="KC87" s="116">
        <f t="shared" si="1300"/>
        <v>0</v>
      </c>
      <c r="KD87" s="90">
        <f>KD74</f>
        <v>0</v>
      </c>
      <c r="KE87" s="117">
        <f t="shared" si="1301"/>
        <v>0</v>
      </c>
      <c r="KF87" s="98">
        <f t="shared" si="1302"/>
        <v>0</v>
      </c>
      <c r="KG87" s="98"/>
      <c r="KH87" s="118"/>
      <c r="KI87" s="119" t="e">
        <f t="shared" si="1303"/>
        <v>#DIV/0!</v>
      </c>
      <c r="KJ87" s="231">
        <f t="shared" si="1304"/>
        <v>0</v>
      </c>
      <c r="KK87" s="119">
        <f>KJ87/KJ74</f>
        <v>0</v>
      </c>
      <c r="KL87" s="98">
        <f>KL74*KK87</f>
        <v>0</v>
      </c>
      <c r="KM87" s="116">
        <f t="shared" si="1305"/>
        <v>0</v>
      </c>
      <c r="KN87" s="90">
        <f>KN74</f>
        <v>36.53</v>
      </c>
      <c r="KO87" s="117">
        <f t="shared" si="1306"/>
        <v>0</v>
      </c>
      <c r="KP87" s="98">
        <f t="shared" si="1307"/>
        <v>0</v>
      </c>
      <c r="KQ87" s="98"/>
      <c r="KR87" s="118"/>
      <c r="KS87" s="119" t="e">
        <f t="shared" si="1308"/>
        <v>#DIV/0!</v>
      </c>
      <c r="KT87" s="231">
        <f t="shared" si="1309"/>
        <v>0</v>
      </c>
      <c r="KU87" s="119">
        <f>KT87/KT74</f>
        <v>0</v>
      </c>
      <c r="KV87" s="98">
        <f>KV74*KU87</f>
        <v>0</v>
      </c>
      <c r="KW87" s="116">
        <f t="shared" si="1310"/>
        <v>0</v>
      </c>
      <c r="KX87" s="90">
        <f>KX74</f>
        <v>36.53</v>
      </c>
      <c r="KY87" s="117">
        <f t="shared" si="1311"/>
        <v>0</v>
      </c>
      <c r="KZ87" s="98">
        <f t="shared" si="1312"/>
        <v>0</v>
      </c>
      <c r="LA87" s="98"/>
      <c r="LB87" s="118"/>
      <c r="LC87" s="119" t="e">
        <f t="shared" si="1313"/>
        <v>#DIV/0!</v>
      </c>
      <c r="LD87" s="231">
        <f t="shared" si="1314"/>
        <v>0</v>
      </c>
      <c r="LE87" s="119">
        <f>LD87/LD74</f>
        <v>0</v>
      </c>
      <c r="LF87" s="98">
        <f>LF74*LE87</f>
        <v>0</v>
      </c>
      <c r="LG87" s="116">
        <f t="shared" si="1315"/>
        <v>0</v>
      </c>
      <c r="LH87" s="90">
        <f>LH74</f>
        <v>36.53</v>
      </c>
      <c r="LI87" s="117">
        <f t="shared" si="1316"/>
        <v>0</v>
      </c>
      <c r="LJ87" s="98">
        <f t="shared" si="1317"/>
        <v>0</v>
      </c>
      <c r="LK87" s="98"/>
      <c r="LL87" s="118"/>
      <c r="LM87" s="119" t="e">
        <f t="shared" si="1318"/>
        <v>#DIV/0!</v>
      </c>
      <c r="LN87" s="231">
        <f t="shared" si="1319"/>
        <v>0</v>
      </c>
      <c r="LO87" s="119">
        <f>LN87/LN74</f>
        <v>0</v>
      </c>
      <c r="LP87" s="98">
        <f>LP74*LO87</f>
        <v>0</v>
      </c>
      <c r="LQ87" s="116">
        <f t="shared" si="1320"/>
        <v>0</v>
      </c>
      <c r="LR87" s="90">
        <f>LR74</f>
        <v>36.53</v>
      </c>
      <c r="LS87" s="117">
        <f t="shared" si="1321"/>
        <v>0</v>
      </c>
      <c r="LT87" s="98">
        <f t="shared" si="1322"/>
        <v>0</v>
      </c>
      <c r="LU87" s="98"/>
      <c r="LV87" s="118"/>
      <c r="LW87" s="119" t="e">
        <f t="shared" si="1323"/>
        <v>#DIV/0!</v>
      </c>
      <c r="LX87" s="231">
        <f t="shared" si="1324"/>
        <v>0</v>
      </c>
      <c r="LY87" s="119">
        <f>LX87/LX74</f>
        <v>0</v>
      </c>
      <c r="LZ87" s="98">
        <f>LZ74*LY87</f>
        <v>0</v>
      </c>
      <c r="MA87" s="116">
        <f t="shared" si="1325"/>
        <v>0</v>
      </c>
      <c r="MB87" s="90">
        <f>MB74</f>
        <v>36.53</v>
      </c>
      <c r="MC87" s="117">
        <f t="shared" si="1326"/>
        <v>0</v>
      </c>
      <c r="MD87" s="98">
        <f t="shared" si="1327"/>
        <v>0</v>
      </c>
      <c r="ME87" s="98"/>
      <c r="MF87" s="118"/>
      <c r="MG87" s="119" t="e">
        <f t="shared" si="1328"/>
        <v>#DIV/0!</v>
      </c>
      <c r="MH87" s="231">
        <f t="shared" si="1329"/>
        <v>0</v>
      </c>
      <c r="MI87" s="119">
        <f>MH87/MH74</f>
        <v>0</v>
      </c>
      <c r="MJ87" s="98">
        <f>MJ74*MI87</f>
        <v>0</v>
      </c>
      <c r="MK87" s="116">
        <f t="shared" si="1330"/>
        <v>0</v>
      </c>
      <c r="ML87" s="90">
        <f>ML74</f>
        <v>36.53</v>
      </c>
      <c r="MM87" s="117">
        <f t="shared" si="1331"/>
        <v>0</v>
      </c>
      <c r="MN87" s="98">
        <f t="shared" si="1332"/>
        <v>0</v>
      </c>
      <c r="MO87" s="98"/>
      <c r="MP87" s="118"/>
      <c r="MQ87" s="119" t="e">
        <f t="shared" si="1333"/>
        <v>#DIV/0!</v>
      </c>
      <c r="MR87" s="231">
        <f t="shared" si="1334"/>
        <v>0</v>
      </c>
      <c r="MS87" s="119">
        <f>MR87/MR74</f>
        <v>0</v>
      </c>
      <c r="MT87" s="98">
        <f>MT74*MS87</f>
        <v>0</v>
      </c>
      <c r="MU87" s="116">
        <f t="shared" si="1335"/>
        <v>0</v>
      </c>
      <c r="MV87" s="90">
        <f>MV74</f>
        <v>36.53</v>
      </c>
      <c r="MW87" s="117">
        <f t="shared" si="1336"/>
        <v>0</v>
      </c>
      <c r="MX87" s="98">
        <f t="shared" si="1337"/>
        <v>0</v>
      </c>
      <c r="MY87" s="98"/>
      <c r="MZ87" s="118"/>
      <c r="NA87" s="119" t="e">
        <f t="shared" si="1338"/>
        <v>#DIV/0!</v>
      </c>
      <c r="NB87" s="231">
        <f t="shared" si="1339"/>
        <v>0</v>
      </c>
      <c r="NC87" s="119">
        <f>NB87/NB74</f>
        <v>0</v>
      </c>
      <c r="ND87" s="98">
        <f>ND74*NC87</f>
        <v>0</v>
      </c>
      <c r="NE87" s="116">
        <f t="shared" si="1340"/>
        <v>0</v>
      </c>
      <c r="NF87" s="90">
        <f>NF74</f>
        <v>36.53</v>
      </c>
      <c r="NG87" s="117">
        <f t="shared" si="1341"/>
        <v>0</v>
      </c>
      <c r="NH87" s="98">
        <f t="shared" si="1342"/>
        <v>0</v>
      </c>
      <c r="NI87" s="98"/>
      <c r="NJ87" s="118"/>
      <c r="NK87" s="119" t="e">
        <f t="shared" si="1343"/>
        <v>#DIV/0!</v>
      </c>
      <c r="NL87" s="231">
        <f t="shared" si="1344"/>
        <v>0</v>
      </c>
      <c r="NM87" s="119">
        <f>NL87/NL74</f>
        <v>0</v>
      </c>
      <c r="NN87" s="98">
        <f>NN74*NM87</f>
        <v>0</v>
      </c>
      <c r="NO87" s="116">
        <f t="shared" si="1345"/>
        <v>0</v>
      </c>
      <c r="NP87" s="90">
        <f>NP74</f>
        <v>36.53</v>
      </c>
      <c r="NQ87" s="117">
        <f t="shared" si="1346"/>
        <v>0</v>
      </c>
      <c r="NR87" s="98">
        <f t="shared" si="1347"/>
        <v>0</v>
      </c>
      <c r="NS87" s="98"/>
      <c r="NT87" s="118"/>
      <c r="NU87" s="119" t="e">
        <f t="shared" si="1348"/>
        <v>#DIV/0!</v>
      </c>
      <c r="NV87" s="231">
        <f t="shared" si="1349"/>
        <v>0</v>
      </c>
      <c r="NW87" s="119">
        <f>NV87/NV74</f>
        <v>0</v>
      </c>
      <c r="NX87" s="98">
        <f>NX74*NW87</f>
        <v>0</v>
      </c>
      <c r="NY87" s="116">
        <f t="shared" si="1350"/>
        <v>0</v>
      </c>
      <c r="NZ87" s="90">
        <f>NZ74</f>
        <v>36.53</v>
      </c>
      <c r="OA87" s="117">
        <f t="shared" si="1351"/>
        <v>0</v>
      </c>
      <c r="OB87" s="98">
        <f t="shared" si="1352"/>
        <v>0</v>
      </c>
      <c r="OC87" s="98"/>
      <c r="OD87" s="118"/>
      <c r="OE87" s="119" t="e">
        <f t="shared" si="1353"/>
        <v>#DIV/0!</v>
      </c>
      <c r="OF87" s="231">
        <f t="shared" si="1354"/>
        <v>0</v>
      </c>
      <c r="OG87" s="119">
        <f>OF87/OF74</f>
        <v>0</v>
      </c>
      <c r="OH87" s="98">
        <f>OH74*OG87</f>
        <v>0</v>
      </c>
      <c r="OI87" s="116">
        <f t="shared" si="1355"/>
        <v>0</v>
      </c>
      <c r="OJ87" s="90">
        <f>OJ74</f>
        <v>36.53</v>
      </c>
      <c r="OK87" s="117">
        <f t="shared" si="1356"/>
        <v>0</v>
      </c>
      <c r="OL87" s="98">
        <f t="shared" si="1357"/>
        <v>0</v>
      </c>
      <c r="OM87" s="98"/>
      <c r="ON87" s="118"/>
      <c r="OO87" s="119" t="e">
        <f t="shared" si="1358"/>
        <v>#DIV/0!</v>
      </c>
      <c r="OP87" s="231">
        <f t="shared" si="1359"/>
        <v>0</v>
      </c>
      <c r="OQ87" s="119">
        <f>OP87/OP74</f>
        <v>0</v>
      </c>
      <c r="OR87" s="98">
        <f>OR74*OQ87</f>
        <v>0</v>
      </c>
      <c r="OS87" s="116">
        <f t="shared" si="1360"/>
        <v>0</v>
      </c>
      <c r="OT87" s="90">
        <f>OT74</f>
        <v>36.53</v>
      </c>
      <c r="OU87" s="117">
        <f t="shared" si="1361"/>
        <v>0</v>
      </c>
      <c r="OV87" s="98">
        <f t="shared" si="1362"/>
        <v>0</v>
      </c>
      <c r="OW87" s="98"/>
      <c r="OX87" s="118"/>
      <c r="OY87" s="119" t="e">
        <f t="shared" si="1363"/>
        <v>#DIV/0!</v>
      </c>
      <c r="OZ87" s="231">
        <f t="shared" si="1364"/>
        <v>0</v>
      </c>
      <c r="PA87" s="119">
        <f>OZ87/OZ74</f>
        <v>0</v>
      </c>
      <c r="PB87" s="98">
        <f>PB74*PA87</f>
        <v>0</v>
      </c>
      <c r="PC87" s="116">
        <f t="shared" si="1365"/>
        <v>0</v>
      </c>
      <c r="PD87" s="90">
        <f>PD74</f>
        <v>36.53</v>
      </c>
      <c r="PE87" s="117">
        <f t="shared" si="1366"/>
        <v>0</v>
      </c>
      <c r="PF87" s="98">
        <f t="shared" si="1367"/>
        <v>0</v>
      </c>
      <c r="PG87" s="98"/>
      <c r="PH87" s="118"/>
      <c r="PI87" s="119" t="e">
        <f t="shared" si="1368"/>
        <v>#DIV/0!</v>
      </c>
      <c r="PJ87" s="231">
        <f t="shared" si="1369"/>
        <v>0</v>
      </c>
      <c r="PK87" s="119">
        <f>PJ87/PJ74</f>
        <v>0</v>
      </c>
      <c r="PL87" s="98">
        <f>PL74*PK87</f>
        <v>0</v>
      </c>
      <c r="PM87" s="116">
        <f t="shared" si="1370"/>
        <v>0</v>
      </c>
      <c r="PN87" s="90">
        <f>PN74</f>
        <v>36.53</v>
      </c>
      <c r="PO87" s="117">
        <f t="shared" si="1371"/>
        <v>0</v>
      </c>
      <c r="PP87" s="98">
        <f t="shared" si="1372"/>
        <v>0</v>
      </c>
      <c r="PQ87" s="98"/>
      <c r="PR87" s="118"/>
      <c r="PS87" s="119" t="e">
        <f t="shared" si="1373"/>
        <v>#DIV/0!</v>
      </c>
      <c r="PT87" s="231">
        <f t="shared" si="1374"/>
        <v>0</v>
      </c>
      <c r="PU87" s="119">
        <f>PT87/PT74</f>
        <v>0</v>
      </c>
      <c r="PV87" s="98">
        <f>PV74*PU87</f>
        <v>0</v>
      </c>
      <c r="PW87" s="116">
        <f t="shared" si="1375"/>
        <v>0</v>
      </c>
      <c r="PX87" s="90">
        <f>PX74</f>
        <v>36.53</v>
      </c>
      <c r="PY87" s="117">
        <f t="shared" si="1376"/>
        <v>0</v>
      </c>
      <c r="PZ87" s="98">
        <f t="shared" si="1377"/>
        <v>0</v>
      </c>
      <c r="QA87" s="98"/>
      <c r="QB87" s="118"/>
      <c r="QC87" s="119" t="e">
        <f t="shared" si="1378"/>
        <v>#DIV/0!</v>
      </c>
      <c r="QD87" s="231">
        <f t="shared" si="1379"/>
        <v>0</v>
      </c>
      <c r="QE87" s="119" t="e">
        <f>QD87/QD74</f>
        <v>#DIV/0!</v>
      </c>
      <c r="QF87" s="98" t="e">
        <f>QF74*QE87</f>
        <v>#DIV/0!</v>
      </c>
      <c r="QG87" s="116">
        <f t="shared" si="1380"/>
        <v>0</v>
      </c>
      <c r="QH87" s="90">
        <f>QH74</f>
        <v>0</v>
      </c>
      <c r="QI87" s="117">
        <f t="shared" si="1381"/>
        <v>0</v>
      </c>
      <c r="QJ87" s="98">
        <f t="shared" si="1382"/>
        <v>0</v>
      </c>
      <c r="QK87" s="98"/>
      <c r="QL87" s="118"/>
      <c r="QM87" s="119" t="e">
        <f t="shared" si="1383"/>
        <v>#DIV/0!</v>
      </c>
      <c r="QN87" s="231">
        <f t="shared" si="1384"/>
        <v>0</v>
      </c>
      <c r="QO87" s="119">
        <f>QN87/QN74</f>
        <v>0</v>
      </c>
      <c r="QP87" s="98">
        <f>QP74*QO87</f>
        <v>0</v>
      </c>
      <c r="QQ87" s="116">
        <f t="shared" si="1385"/>
        <v>0</v>
      </c>
      <c r="QR87" s="90">
        <f>QR74</f>
        <v>36.53</v>
      </c>
      <c r="QS87" s="117">
        <f t="shared" si="1386"/>
        <v>0</v>
      </c>
      <c r="QT87" s="98">
        <f t="shared" si="1387"/>
        <v>0</v>
      </c>
      <c r="QU87" s="98"/>
      <c r="QV87" s="118"/>
      <c r="QW87" s="119" t="e">
        <f t="shared" si="1388"/>
        <v>#DIV/0!</v>
      </c>
      <c r="QX87" s="231">
        <f t="shared" si="1389"/>
        <v>0</v>
      </c>
      <c r="QY87" s="119">
        <f>QX87/QX74</f>
        <v>0</v>
      </c>
      <c r="QZ87" s="98">
        <f>QZ74*QY87</f>
        <v>0</v>
      </c>
      <c r="RA87" s="116">
        <f t="shared" si="1390"/>
        <v>0</v>
      </c>
      <c r="RB87" s="90">
        <f>RB74</f>
        <v>36.53</v>
      </c>
      <c r="RC87" s="117">
        <f t="shared" si="1391"/>
        <v>0</v>
      </c>
      <c r="RD87" s="98">
        <f t="shared" si="1392"/>
        <v>0</v>
      </c>
      <c r="RE87" s="98"/>
      <c r="RF87" s="118"/>
      <c r="RG87" s="119" t="e">
        <f t="shared" si="1393"/>
        <v>#DIV/0!</v>
      </c>
      <c r="RH87" s="231">
        <f t="shared" si="1394"/>
        <v>0</v>
      </c>
      <c r="RI87" s="119">
        <f>RH87/RH74</f>
        <v>0</v>
      </c>
      <c r="RJ87" s="98">
        <f>RJ74*RI87</f>
        <v>0</v>
      </c>
      <c r="RK87" s="116">
        <f t="shared" si="1395"/>
        <v>0</v>
      </c>
      <c r="RL87" s="90">
        <f>RL74</f>
        <v>36.53</v>
      </c>
      <c r="RM87" s="117">
        <f t="shared" si="1396"/>
        <v>0</v>
      </c>
      <c r="RN87" s="98">
        <f t="shared" si="1397"/>
        <v>0</v>
      </c>
      <c r="RO87" s="98"/>
      <c r="RP87" s="118"/>
      <c r="RQ87" s="119" t="e">
        <f t="shared" si="1398"/>
        <v>#DIV/0!</v>
      </c>
      <c r="RR87" s="231">
        <f t="shared" si="1399"/>
        <v>0</v>
      </c>
      <c r="RS87" s="119">
        <f>RR87/RR74</f>
        <v>0</v>
      </c>
      <c r="RT87" s="98">
        <f>RT74*RS87</f>
        <v>0</v>
      </c>
      <c r="RU87" s="116">
        <f t="shared" si="1400"/>
        <v>0</v>
      </c>
      <c r="RV87" s="90">
        <f>RV74</f>
        <v>36.53</v>
      </c>
      <c r="RW87" s="117">
        <f t="shared" si="1401"/>
        <v>0</v>
      </c>
      <c r="RX87" s="98">
        <f t="shared" si="1402"/>
        <v>0</v>
      </c>
      <c r="RY87" s="98"/>
      <c r="RZ87" s="118"/>
      <c r="SA87" s="119" t="e">
        <f t="shared" si="1403"/>
        <v>#DIV/0!</v>
      </c>
      <c r="SB87" s="231">
        <f t="shared" si="1404"/>
        <v>0</v>
      </c>
      <c r="SC87" s="119">
        <f>SB87/SB74</f>
        <v>0</v>
      </c>
      <c r="SD87" s="98">
        <f>SD74*SC87</f>
        <v>0</v>
      </c>
      <c r="SE87" s="116">
        <f t="shared" si="1405"/>
        <v>0</v>
      </c>
      <c r="SF87" s="90">
        <f>SF74</f>
        <v>36.53</v>
      </c>
      <c r="SG87" s="117">
        <f t="shared" si="1406"/>
        <v>0</v>
      </c>
      <c r="SH87" s="98">
        <f t="shared" si="1407"/>
        <v>0</v>
      </c>
      <c r="SI87" s="98"/>
      <c r="SJ87" s="118"/>
      <c r="SK87" s="119" t="e">
        <f t="shared" si="1408"/>
        <v>#DIV/0!</v>
      </c>
      <c r="SL87" s="231">
        <f t="shared" si="1409"/>
        <v>0</v>
      </c>
      <c r="SM87" s="119">
        <f>SL87/SL74</f>
        <v>0</v>
      </c>
      <c r="SN87" s="98">
        <f>SN74*SM87</f>
        <v>0</v>
      </c>
      <c r="SO87" s="116">
        <f t="shared" si="1410"/>
        <v>0</v>
      </c>
      <c r="SP87" s="90">
        <f>SP74</f>
        <v>36.53</v>
      </c>
      <c r="SQ87" s="117">
        <f t="shared" si="1411"/>
        <v>0</v>
      </c>
      <c r="SR87" s="98">
        <f t="shared" si="1412"/>
        <v>0</v>
      </c>
      <c r="SS87" s="98"/>
      <c r="ST87" s="118"/>
      <c r="SU87" s="119" t="e">
        <f t="shared" si="1413"/>
        <v>#DIV/0!</v>
      </c>
      <c r="SV87" s="231">
        <f t="shared" si="1414"/>
        <v>0</v>
      </c>
      <c r="SW87" s="119">
        <f>SV87/SV74</f>
        <v>0</v>
      </c>
      <c r="SX87" s="98">
        <f>SX74*SW87</f>
        <v>0</v>
      </c>
      <c r="SY87" s="116">
        <f t="shared" si="1415"/>
        <v>0</v>
      </c>
      <c r="SZ87" s="90">
        <f>SZ74</f>
        <v>36.53</v>
      </c>
      <c r="TA87" s="117">
        <f t="shared" si="1416"/>
        <v>0</v>
      </c>
      <c r="TB87" s="98">
        <f t="shared" si="1417"/>
        <v>0</v>
      </c>
      <c r="TC87" s="98"/>
      <c r="TD87" s="118"/>
      <c r="TE87" s="119" t="e">
        <f t="shared" si="1418"/>
        <v>#DIV/0!</v>
      </c>
      <c r="TF87" s="231">
        <f t="shared" si="1419"/>
        <v>0</v>
      </c>
      <c r="TG87" s="119">
        <f>TF87/TF74</f>
        <v>0</v>
      </c>
      <c r="TH87" s="98">
        <f>TH74*TG87</f>
        <v>0</v>
      </c>
      <c r="TI87" s="116">
        <f t="shared" si="1420"/>
        <v>0</v>
      </c>
      <c r="TJ87" s="90">
        <f>TJ74</f>
        <v>36.53</v>
      </c>
      <c r="TK87" s="117">
        <f t="shared" si="1421"/>
        <v>0</v>
      </c>
      <c r="TL87" s="98">
        <f t="shared" si="1422"/>
        <v>0</v>
      </c>
      <c r="TM87" s="98"/>
      <c r="TN87" s="118"/>
      <c r="TO87" s="119" t="e">
        <f t="shared" si="1423"/>
        <v>#DIV/0!</v>
      </c>
      <c r="TP87" s="231">
        <f t="shared" si="1424"/>
        <v>0</v>
      </c>
      <c r="TQ87" s="119">
        <f>TP87/TP74</f>
        <v>0</v>
      </c>
      <c r="TR87" s="98">
        <f>TR74*TQ87</f>
        <v>0</v>
      </c>
      <c r="TS87" s="116">
        <f t="shared" si="1425"/>
        <v>0</v>
      </c>
      <c r="TT87" s="90">
        <f>TT74</f>
        <v>36.53</v>
      </c>
      <c r="TU87" s="117">
        <f t="shared" si="1426"/>
        <v>0</v>
      </c>
      <c r="TV87" s="98">
        <f t="shared" si="1427"/>
        <v>0</v>
      </c>
      <c r="TW87" s="98"/>
      <c r="TX87" s="118"/>
      <c r="TY87" s="119" t="e">
        <f t="shared" si="1428"/>
        <v>#DIV/0!</v>
      </c>
      <c r="TZ87" s="231">
        <f t="shared" si="1429"/>
        <v>0</v>
      </c>
      <c r="UA87" s="119">
        <f>TZ87/TZ74</f>
        <v>0</v>
      </c>
      <c r="UB87" s="98">
        <f>UB74*UA87</f>
        <v>0</v>
      </c>
      <c r="UC87" s="116">
        <f t="shared" si="1430"/>
        <v>0</v>
      </c>
      <c r="UD87" s="90">
        <f>UD74</f>
        <v>36.53</v>
      </c>
      <c r="UE87" s="117">
        <f t="shared" si="1431"/>
        <v>0</v>
      </c>
      <c r="UF87" s="98">
        <f t="shared" si="1432"/>
        <v>0</v>
      </c>
      <c r="UG87" s="98"/>
      <c r="UH87" s="118"/>
      <c r="UI87" s="119" t="e">
        <f t="shared" si="1433"/>
        <v>#DIV/0!</v>
      </c>
      <c r="UJ87" s="231">
        <f t="shared" si="1434"/>
        <v>0</v>
      </c>
      <c r="UK87" s="119">
        <f>UJ87/UJ74</f>
        <v>0</v>
      </c>
      <c r="UL87" s="98">
        <f>UL74*UK87</f>
        <v>0</v>
      </c>
      <c r="UM87" s="116">
        <f t="shared" si="1435"/>
        <v>0</v>
      </c>
      <c r="UN87" s="90">
        <f>UN74</f>
        <v>36.53</v>
      </c>
      <c r="UO87" s="117">
        <f t="shared" si="1436"/>
        <v>0</v>
      </c>
      <c r="UP87" s="98">
        <f t="shared" si="1437"/>
        <v>0</v>
      </c>
      <c r="UQ87" s="98"/>
      <c r="UR87" s="118"/>
      <c r="US87" s="119" t="e">
        <f t="shared" si="1438"/>
        <v>#DIV/0!</v>
      </c>
      <c r="UT87" s="231">
        <f t="shared" si="1439"/>
        <v>0</v>
      </c>
      <c r="UU87" s="119">
        <f>UT87/UT74</f>
        <v>0</v>
      </c>
      <c r="UV87" s="98">
        <f>UV74*UU87</f>
        <v>0</v>
      </c>
      <c r="UW87" s="116">
        <f t="shared" si="1440"/>
        <v>0</v>
      </c>
      <c r="UX87" s="90">
        <f>UX74</f>
        <v>36.53</v>
      </c>
      <c r="UY87" s="117">
        <f t="shared" si="1441"/>
        <v>0</v>
      </c>
      <c r="UZ87" s="98">
        <f t="shared" si="1442"/>
        <v>0</v>
      </c>
      <c r="VA87" s="98"/>
      <c r="VB87" s="118"/>
      <c r="VC87" s="119" t="e">
        <f t="shared" si="1443"/>
        <v>#DIV/0!</v>
      </c>
      <c r="VD87" s="231">
        <f t="shared" si="1444"/>
        <v>0</v>
      </c>
      <c r="VE87" s="119">
        <f>VD87/VD74</f>
        <v>0</v>
      </c>
      <c r="VF87" s="98">
        <f>VF74*VE87</f>
        <v>0</v>
      </c>
      <c r="VG87" s="116">
        <f t="shared" si="1445"/>
        <v>0</v>
      </c>
      <c r="VH87" s="90">
        <f>VH74</f>
        <v>36.53</v>
      </c>
      <c r="VI87" s="117">
        <f t="shared" si="1446"/>
        <v>0</v>
      </c>
      <c r="VJ87" s="98">
        <f t="shared" si="1447"/>
        <v>0</v>
      </c>
      <c r="VK87" s="98"/>
      <c r="VL87" s="118"/>
      <c r="VM87" s="119" t="e">
        <f t="shared" si="1448"/>
        <v>#DIV/0!</v>
      </c>
      <c r="VN87" s="231">
        <f t="shared" si="1449"/>
        <v>0</v>
      </c>
      <c r="VO87" s="119">
        <f>VN87/VN74</f>
        <v>0</v>
      </c>
      <c r="VP87" s="98">
        <f>VP74*VO87</f>
        <v>0</v>
      </c>
      <c r="VQ87" s="116">
        <f t="shared" si="1450"/>
        <v>0</v>
      </c>
      <c r="VR87" s="90">
        <f>VR74</f>
        <v>36.53</v>
      </c>
      <c r="VS87" s="117">
        <f t="shared" si="1451"/>
        <v>0</v>
      </c>
      <c r="VT87" s="98">
        <f t="shared" si="1452"/>
        <v>0</v>
      </c>
      <c r="VU87" s="98"/>
      <c r="VV87" s="118"/>
      <c r="VW87" s="119" t="e">
        <f t="shared" si="1453"/>
        <v>#DIV/0!</v>
      </c>
      <c r="VX87" s="231">
        <f t="shared" si="1454"/>
        <v>0</v>
      </c>
      <c r="VY87" s="119">
        <f>VX87/VX74</f>
        <v>0</v>
      </c>
      <c r="VZ87" s="98">
        <f>VZ74*VY87</f>
        <v>0</v>
      </c>
      <c r="WA87" s="116">
        <f t="shared" si="1455"/>
        <v>0</v>
      </c>
      <c r="WB87" s="90">
        <f>WB74</f>
        <v>36.53</v>
      </c>
      <c r="WC87" s="117">
        <f t="shared" si="1456"/>
        <v>0</v>
      </c>
      <c r="WD87" s="98">
        <f t="shared" si="1457"/>
        <v>0</v>
      </c>
      <c r="WE87" s="98"/>
      <c r="WF87" s="118"/>
      <c r="WG87" s="119" t="e">
        <f t="shared" si="1458"/>
        <v>#DIV/0!</v>
      </c>
      <c r="WH87" s="213">
        <f t="shared" si="1459"/>
        <v>0</v>
      </c>
      <c r="WI87" s="119">
        <f>WH87/WH74</f>
        <v>0</v>
      </c>
      <c r="WJ87" s="98">
        <f>WJ74*WI87</f>
        <v>0</v>
      </c>
      <c r="WK87" s="116">
        <f t="shared" si="1460"/>
        <v>0</v>
      </c>
      <c r="WL87" s="90">
        <f>WL74</f>
        <v>36.51</v>
      </c>
      <c r="WM87" s="117">
        <f t="shared" si="1461"/>
        <v>0</v>
      </c>
      <c r="WN87" s="98">
        <f t="shared" si="1462"/>
        <v>0</v>
      </c>
      <c r="WO87" s="98"/>
      <c r="WP87" s="118"/>
    </row>
    <row r="88" spans="1:614" ht="16.5" customHeight="1" x14ac:dyDescent="0.25">
      <c r="A88" s="5"/>
      <c r="B88" s="91" t="s">
        <v>429</v>
      </c>
      <c r="C88" s="12" t="s">
        <v>753</v>
      </c>
      <c r="D88" s="12" t="s">
        <v>440</v>
      </c>
      <c r="E88" s="4" t="s">
        <v>33</v>
      </c>
      <c r="F88" s="231">
        <f t="shared" si="1159"/>
        <v>0</v>
      </c>
      <c r="G88" s="119">
        <f>F88/F74</f>
        <v>0</v>
      </c>
      <c r="H88" s="98">
        <f>H74*G88</f>
        <v>0</v>
      </c>
      <c r="I88" s="116">
        <f t="shared" si="1160"/>
        <v>0</v>
      </c>
      <c r="J88" s="90">
        <f>J74</f>
        <v>36.53</v>
      </c>
      <c r="K88" s="117">
        <f t="shared" si="1161"/>
        <v>0</v>
      </c>
      <c r="L88" s="98">
        <f t="shared" si="1162"/>
        <v>0</v>
      </c>
      <c r="M88" s="98"/>
      <c r="N88" s="118"/>
      <c r="O88" s="119">
        <f t="shared" si="1163"/>
        <v>0</v>
      </c>
      <c r="P88" s="231">
        <f t="shared" si="1164"/>
        <v>0</v>
      </c>
      <c r="Q88" s="119">
        <f>P88/P74</f>
        <v>0</v>
      </c>
      <c r="R88" s="98">
        <f>R74*Q88</f>
        <v>0</v>
      </c>
      <c r="S88" s="116">
        <f t="shared" si="1165"/>
        <v>0</v>
      </c>
      <c r="T88" s="90">
        <f>T74</f>
        <v>36.53</v>
      </c>
      <c r="U88" s="117">
        <f t="shared" si="1166"/>
        <v>0</v>
      </c>
      <c r="V88" s="98">
        <f t="shared" si="1167"/>
        <v>0</v>
      </c>
      <c r="W88" s="98"/>
      <c r="X88" s="118"/>
      <c r="Y88" s="119">
        <f t="shared" si="1168"/>
        <v>0</v>
      </c>
      <c r="Z88" s="231">
        <f t="shared" si="1169"/>
        <v>0</v>
      </c>
      <c r="AA88" s="119">
        <f>Z88/Z74</f>
        <v>0</v>
      </c>
      <c r="AB88" s="98">
        <f>AB74*AA88</f>
        <v>0</v>
      </c>
      <c r="AC88" s="116">
        <f t="shared" si="1170"/>
        <v>0</v>
      </c>
      <c r="AD88" s="90">
        <f>AD74</f>
        <v>36.53</v>
      </c>
      <c r="AE88" s="117">
        <f t="shared" si="1171"/>
        <v>0</v>
      </c>
      <c r="AF88" s="98">
        <f t="shared" si="1172"/>
        <v>0</v>
      </c>
      <c r="AG88" s="98"/>
      <c r="AH88" s="118"/>
      <c r="AI88" s="119">
        <f t="shared" si="1173"/>
        <v>0</v>
      </c>
      <c r="AJ88" s="231">
        <f t="shared" si="1174"/>
        <v>0</v>
      </c>
      <c r="AK88" s="119">
        <f>AJ88/AJ74</f>
        <v>0</v>
      </c>
      <c r="AL88" s="98">
        <f>AL74*AK88</f>
        <v>0</v>
      </c>
      <c r="AM88" s="116">
        <f t="shared" si="1175"/>
        <v>0</v>
      </c>
      <c r="AN88" s="90">
        <f>AN74</f>
        <v>36.53</v>
      </c>
      <c r="AO88" s="117">
        <f t="shared" si="1176"/>
        <v>0</v>
      </c>
      <c r="AP88" s="98">
        <f t="shared" si="1177"/>
        <v>0</v>
      </c>
      <c r="AQ88" s="98"/>
      <c r="AR88" s="118"/>
      <c r="AS88" s="119">
        <f t="shared" si="1178"/>
        <v>0</v>
      </c>
      <c r="AT88" s="231">
        <f t="shared" si="1179"/>
        <v>0</v>
      </c>
      <c r="AU88" s="119">
        <f>AT88/AT74</f>
        <v>0</v>
      </c>
      <c r="AV88" s="98">
        <f>AV74*AU88</f>
        <v>0</v>
      </c>
      <c r="AW88" s="116">
        <f t="shared" si="1180"/>
        <v>0</v>
      </c>
      <c r="AX88" s="90">
        <f>AX74</f>
        <v>36.53</v>
      </c>
      <c r="AY88" s="117">
        <f t="shared" si="1181"/>
        <v>0</v>
      </c>
      <c r="AZ88" s="98">
        <f t="shared" si="1182"/>
        <v>0</v>
      </c>
      <c r="BA88" s="98"/>
      <c r="BB88" s="118"/>
      <c r="BC88" s="119">
        <f t="shared" si="1183"/>
        <v>0</v>
      </c>
      <c r="BD88" s="231">
        <f t="shared" si="1184"/>
        <v>0</v>
      </c>
      <c r="BE88" s="119" t="e">
        <f>BD88/BD74</f>
        <v>#DIV/0!</v>
      </c>
      <c r="BF88" s="98" t="e">
        <f>BF74*BE88</f>
        <v>#DIV/0!</v>
      </c>
      <c r="BG88" s="116">
        <f t="shared" si="1185"/>
        <v>0</v>
      </c>
      <c r="BH88" s="90">
        <f>BH74</f>
        <v>0</v>
      </c>
      <c r="BI88" s="117">
        <f t="shared" si="1186"/>
        <v>0</v>
      </c>
      <c r="BJ88" s="98">
        <f t="shared" si="1187"/>
        <v>0</v>
      </c>
      <c r="BK88" s="98"/>
      <c r="BL88" s="118"/>
      <c r="BM88" s="119">
        <f t="shared" si="1188"/>
        <v>0</v>
      </c>
      <c r="BN88" s="231">
        <f t="shared" si="1189"/>
        <v>0</v>
      </c>
      <c r="BO88" s="119">
        <f>BN88/BN74</f>
        <v>0</v>
      </c>
      <c r="BP88" s="98">
        <f>BP74*BO88</f>
        <v>0</v>
      </c>
      <c r="BQ88" s="116">
        <f t="shared" si="1190"/>
        <v>0</v>
      </c>
      <c r="BR88" s="90">
        <f>BR74</f>
        <v>36.53</v>
      </c>
      <c r="BS88" s="117">
        <f t="shared" si="1191"/>
        <v>0</v>
      </c>
      <c r="BT88" s="98">
        <f t="shared" si="1192"/>
        <v>0</v>
      </c>
      <c r="BU88" s="98"/>
      <c r="BV88" s="118"/>
      <c r="BW88" s="119">
        <f t="shared" si="1193"/>
        <v>0</v>
      </c>
      <c r="BX88" s="231">
        <f t="shared" si="1194"/>
        <v>0</v>
      </c>
      <c r="BY88" s="119" t="e">
        <f>BX88/BX74</f>
        <v>#DIV/0!</v>
      </c>
      <c r="BZ88" s="98" t="e">
        <f>BZ74*BY88</f>
        <v>#DIV/0!</v>
      </c>
      <c r="CA88" s="116">
        <f t="shared" si="1195"/>
        <v>0</v>
      </c>
      <c r="CB88" s="90">
        <f>CB74</f>
        <v>0</v>
      </c>
      <c r="CC88" s="117">
        <f t="shared" si="1196"/>
        <v>0</v>
      </c>
      <c r="CD88" s="98">
        <f t="shared" si="1197"/>
        <v>0</v>
      </c>
      <c r="CE88" s="98"/>
      <c r="CF88" s="118"/>
      <c r="CG88" s="119">
        <f t="shared" si="1198"/>
        <v>0</v>
      </c>
      <c r="CH88" s="231">
        <f t="shared" si="1199"/>
        <v>0</v>
      </c>
      <c r="CI88" s="119">
        <f>CH88/CH74</f>
        <v>0</v>
      </c>
      <c r="CJ88" s="98">
        <f>CJ74*CI88</f>
        <v>0</v>
      </c>
      <c r="CK88" s="116">
        <f t="shared" si="1200"/>
        <v>0</v>
      </c>
      <c r="CL88" s="90">
        <f>CL74</f>
        <v>36.53</v>
      </c>
      <c r="CM88" s="117">
        <f t="shared" si="1201"/>
        <v>0</v>
      </c>
      <c r="CN88" s="98">
        <f t="shared" si="1202"/>
        <v>0</v>
      </c>
      <c r="CO88" s="98"/>
      <c r="CP88" s="118"/>
      <c r="CQ88" s="119">
        <f t="shared" si="1203"/>
        <v>0</v>
      </c>
      <c r="CR88" s="231">
        <f t="shared" si="1204"/>
        <v>0</v>
      </c>
      <c r="CS88" s="119" t="e">
        <f>CR88/CR74</f>
        <v>#DIV/0!</v>
      </c>
      <c r="CT88" s="98" t="e">
        <f>CT74*CS88</f>
        <v>#DIV/0!</v>
      </c>
      <c r="CU88" s="116">
        <f t="shared" si="1205"/>
        <v>0</v>
      </c>
      <c r="CV88" s="90">
        <f>CV74</f>
        <v>0</v>
      </c>
      <c r="CW88" s="117">
        <f t="shared" si="1206"/>
        <v>0</v>
      </c>
      <c r="CX88" s="98">
        <f t="shared" si="1207"/>
        <v>0</v>
      </c>
      <c r="CY88" s="98"/>
      <c r="CZ88" s="118"/>
      <c r="DA88" s="119">
        <f t="shared" si="1208"/>
        <v>0</v>
      </c>
      <c r="DB88" s="231">
        <f t="shared" si="1209"/>
        <v>0</v>
      </c>
      <c r="DC88" s="119">
        <f>DB88/DB74</f>
        <v>0</v>
      </c>
      <c r="DD88" s="98">
        <f>DD74*DC88</f>
        <v>0</v>
      </c>
      <c r="DE88" s="116">
        <f t="shared" si="1210"/>
        <v>0</v>
      </c>
      <c r="DF88" s="90">
        <f>DF74</f>
        <v>36.53</v>
      </c>
      <c r="DG88" s="117">
        <f t="shared" si="1211"/>
        <v>0</v>
      </c>
      <c r="DH88" s="98">
        <f t="shared" si="1212"/>
        <v>0</v>
      </c>
      <c r="DI88" s="98"/>
      <c r="DJ88" s="118"/>
      <c r="DK88" s="119">
        <f t="shared" si="1213"/>
        <v>0</v>
      </c>
      <c r="DL88" s="231">
        <f t="shared" si="1214"/>
        <v>0</v>
      </c>
      <c r="DM88" s="119">
        <f>DL88/DL74</f>
        <v>0</v>
      </c>
      <c r="DN88" s="98">
        <f>DN74*DM88</f>
        <v>0</v>
      </c>
      <c r="DO88" s="116">
        <f t="shared" si="1215"/>
        <v>0</v>
      </c>
      <c r="DP88" s="90">
        <f>DP74</f>
        <v>36.53</v>
      </c>
      <c r="DQ88" s="117">
        <f t="shared" si="1216"/>
        <v>0</v>
      </c>
      <c r="DR88" s="98">
        <f t="shared" si="1217"/>
        <v>0</v>
      </c>
      <c r="DS88" s="98"/>
      <c r="DT88" s="118"/>
      <c r="DU88" s="119">
        <f t="shared" si="1218"/>
        <v>0</v>
      </c>
      <c r="DV88" s="231">
        <f t="shared" si="1219"/>
        <v>0</v>
      </c>
      <c r="DW88" s="119">
        <f>DV88/DV74</f>
        <v>0</v>
      </c>
      <c r="DX88" s="98">
        <f>DX74*DW88</f>
        <v>0</v>
      </c>
      <c r="DY88" s="116">
        <f t="shared" si="1220"/>
        <v>0</v>
      </c>
      <c r="DZ88" s="90">
        <f>DZ74</f>
        <v>36.53</v>
      </c>
      <c r="EA88" s="117">
        <f t="shared" si="1221"/>
        <v>0</v>
      </c>
      <c r="EB88" s="98">
        <f t="shared" si="1222"/>
        <v>0</v>
      </c>
      <c r="EC88" s="98"/>
      <c r="ED88" s="118"/>
      <c r="EE88" s="119">
        <f t="shared" si="1223"/>
        <v>0</v>
      </c>
      <c r="EF88" s="231">
        <f t="shared" si="1224"/>
        <v>0</v>
      </c>
      <c r="EG88" s="119">
        <f>EF88/EF74</f>
        <v>0</v>
      </c>
      <c r="EH88" s="98">
        <f>EH74*EG88</f>
        <v>0</v>
      </c>
      <c r="EI88" s="116">
        <f t="shared" si="1225"/>
        <v>0</v>
      </c>
      <c r="EJ88" s="90">
        <f>EJ74</f>
        <v>36.53</v>
      </c>
      <c r="EK88" s="117">
        <f t="shared" si="1226"/>
        <v>0</v>
      </c>
      <c r="EL88" s="98">
        <f t="shared" si="1227"/>
        <v>0</v>
      </c>
      <c r="EM88" s="98"/>
      <c r="EN88" s="118"/>
      <c r="EO88" s="119">
        <f t="shared" si="1228"/>
        <v>0</v>
      </c>
      <c r="EP88" s="231">
        <f t="shared" si="1229"/>
        <v>0</v>
      </c>
      <c r="EQ88" s="119">
        <f>EP88/EP74</f>
        <v>0</v>
      </c>
      <c r="ER88" s="98">
        <f>ER74*EQ88</f>
        <v>0</v>
      </c>
      <c r="ES88" s="116">
        <f t="shared" si="1230"/>
        <v>0</v>
      </c>
      <c r="ET88" s="90">
        <f>ET74</f>
        <v>36.53</v>
      </c>
      <c r="EU88" s="117">
        <f t="shared" si="1231"/>
        <v>0</v>
      </c>
      <c r="EV88" s="98">
        <f t="shared" si="1232"/>
        <v>0</v>
      </c>
      <c r="EW88" s="98"/>
      <c r="EX88" s="118"/>
      <c r="EY88" s="119">
        <f t="shared" si="1233"/>
        <v>0</v>
      </c>
      <c r="EZ88" s="231">
        <f t="shared" si="1234"/>
        <v>0</v>
      </c>
      <c r="FA88" s="119">
        <f>EZ88/EZ74</f>
        <v>0</v>
      </c>
      <c r="FB88" s="98">
        <f>FB74*FA88</f>
        <v>0</v>
      </c>
      <c r="FC88" s="116">
        <f t="shared" si="1235"/>
        <v>0</v>
      </c>
      <c r="FD88" s="90">
        <f>FD74</f>
        <v>36.53</v>
      </c>
      <c r="FE88" s="117">
        <f t="shared" si="1236"/>
        <v>0</v>
      </c>
      <c r="FF88" s="98">
        <f t="shared" si="1237"/>
        <v>0</v>
      </c>
      <c r="FG88" s="98"/>
      <c r="FH88" s="118"/>
      <c r="FI88" s="119">
        <f t="shared" si="1238"/>
        <v>0</v>
      </c>
      <c r="FJ88" s="231">
        <f t="shared" si="1239"/>
        <v>0</v>
      </c>
      <c r="FK88" s="119">
        <f>FJ88/FJ74</f>
        <v>0</v>
      </c>
      <c r="FL88" s="98">
        <f>FL74*FK88</f>
        <v>0</v>
      </c>
      <c r="FM88" s="116">
        <f t="shared" si="1240"/>
        <v>0</v>
      </c>
      <c r="FN88" s="90">
        <f>FN74</f>
        <v>36.53</v>
      </c>
      <c r="FO88" s="117">
        <f t="shared" si="1241"/>
        <v>0</v>
      </c>
      <c r="FP88" s="98">
        <f t="shared" si="1242"/>
        <v>0</v>
      </c>
      <c r="FQ88" s="98"/>
      <c r="FR88" s="118"/>
      <c r="FS88" s="119">
        <f t="shared" si="1243"/>
        <v>0</v>
      </c>
      <c r="FT88" s="231">
        <f t="shared" si="1244"/>
        <v>0</v>
      </c>
      <c r="FU88" s="119">
        <f>FT88/FT74</f>
        <v>0</v>
      </c>
      <c r="FV88" s="98">
        <f>FV74*FU88</f>
        <v>0</v>
      </c>
      <c r="FW88" s="116">
        <f t="shared" si="1245"/>
        <v>0</v>
      </c>
      <c r="FX88" s="90">
        <f>FX74</f>
        <v>36.53</v>
      </c>
      <c r="FY88" s="117">
        <f t="shared" si="1246"/>
        <v>0</v>
      </c>
      <c r="FZ88" s="98">
        <f t="shared" si="1247"/>
        <v>0</v>
      </c>
      <c r="GA88" s="98"/>
      <c r="GB88" s="118"/>
      <c r="GC88" s="119">
        <f t="shared" si="1248"/>
        <v>0</v>
      </c>
      <c r="GD88" s="231">
        <f t="shared" si="1249"/>
        <v>0</v>
      </c>
      <c r="GE88" s="119">
        <f>GD88/GD74</f>
        <v>0</v>
      </c>
      <c r="GF88" s="98">
        <f>GF74*GE88</f>
        <v>0</v>
      </c>
      <c r="GG88" s="116">
        <f t="shared" si="1250"/>
        <v>0</v>
      </c>
      <c r="GH88" s="90">
        <f>GH74</f>
        <v>36.53</v>
      </c>
      <c r="GI88" s="117">
        <f t="shared" si="1251"/>
        <v>0</v>
      </c>
      <c r="GJ88" s="98">
        <f t="shared" si="1252"/>
        <v>0</v>
      </c>
      <c r="GK88" s="98"/>
      <c r="GL88" s="118"/>
      <c r="GM88" s="119">
        <f t="shared" si="1253"/>
        <v>0</v>
      </c>
      <c r="GN88" s="231">
        <f t="shared" si="1254"/>
        <v>0</v>
      </c>
      <c r="GO88" s="119">
        <f>GN88/GN74</f>
        <v>0</v>
      </c>
      <c r="GP88" s="98">
        <f>GP74*GO88</f>
        <v>0</v>
      </c>
      <c r="GQ88" s="116">
        <f t="shared" si="1255"/>
        <v>0</v>
      </c>
      <c r="GR88" s="90">
        <f>GR74</f>
        <v>36.53</v>
      </c>
      <c r="GS88" s="117">
        <f t="shared" si="1256"/>
        <v>0</v>
      </c>
      <c r="GT88" s="98">
        <f t="shared" si="1257"/>
        <v>0</v>
      </c>
      <c r="GU88" s="98"/>
      <c r="GV88" s="118"/>
      <c r="GW88" s="119">
        <f t="shared" si="1258"/>
        <v>0</v>
      </c>
      <c r="GX88" s="231">
        <f t="shared" si="1259"/>
        <v>0</v>
      </c>
      <c r="GY88" s="119">
        <f>GX88/GX74</f>
        <v>0</v>
      </c>
      <c r="GZ88" s="98">
        <f>GZ74*GY88</f>
        <v>0</v>
      </c>
      <c r="HA88" s="116">
        <f t="shared" si="1260"/>
        <v>0</v>
      </c>
      <c r="HB88" s="90">
        <f>HB74</f>
        <v>36.53</v>
      </c>
      <c r="HC88" s="117">
        <f t="shared" si="1261"/>
        <v>0</v>
      </c>
      <c r="HD88" s="98">
        <f t="shared" si="1262"/>
        <v>0</v>
      </c>
      <c r="HE88" s="98"/>
      <c r="HF88" s="118"/>
      <c r="HG88" s="119">
        <f t="shared" si="1263"/>
        <v>0</v>
      </c>
      <c r="HH88" s="231">
        <f t="shared" si="1264"/>
        <v>0</v>
      </c>
      <c r="HI88" s="119">
        <f>HH88/HH74</f>
        <v>0</v>
      </c>
      <c r="HJ88" s="98">
        <f>HJ74*HI88</f>
        <v>0</v>
      </c>
      <c r="HK88" s="116">
        <f t="shared" si="1265"/>
        <v>0</v>
      </c>
      <c r="HL88" s="90">
        <f>HL74</f>
        <v>36.53</v>
      </c>
      <c r="HM88" s="117">
        <f t="shared" si="1266"/>
        <v>0</v>
      </c>
      <c r="HN88" s="98">
        <f t="shared" si="1267"/>
        <v>0</v>
      </c>
      <c r="HO88" s="98"/>
      <c r="HP88" s="118"/>
      <c r="HQ88" s="119">
        <f t="shared" si="1268"/>
        <v>0</v>
      </c>
      <c r="HR88" s="231">
        <f t="shared" si="1269"/>
        <v>0</v>
      </c>
      <c r="HS88" s="119">
        <f>HR88/HR74</f>
        <v>0</v>
      </c>
      <c r="HT88" s="98">
        <f>HT74*HS88</f>
        <v>0</v>
      </c>
      <c r="HU88" s="116">
        <f t="shared" si="1270"/>
        <v>0</v>
      </c>
      <c r="HV88" s="90">
        <f>HV74</f>
        <v>36.53</v>
      </c>
      <c r="HW88" s="117">
        <f t="shared" si="1271"/>
        <v>0</v>
      </c>
      <c r="HX88" s="98">
        <f t="shared" si="1272"/>
        <v>0</v>
      </c>
      <c r="HY88" s="98"/>
      <c r="HZ88" s="118"/>
      <c r="IA88" s="119">
        <f t="shared" si="1273"/>
        <v>0</v>
      </c>
      <c r="IB88" s="231">
        <f t="shared" si="1274"/>
        <v>0</v>
      </c>
      <c r="IC88" s="119">
        <f>IB88/IB74</f>
        <v>0</v>
      </c>
      <c r="ID88" s="98">
        <f>ID74*IC88</f>
        <v>0</v>
      </c>
      <c r="IE88" s="116">
        <f t="shared" si="1275"/>
        <v>0</v>
      </c>
      <c r="IF88" s="90">
        <f>IF74</f>
        <v>36.53</v>
      </c>
      <c r="IG88" s="117">
        <f t="shared" si="1276"/>
        <v>0</v>
      </c>
      <c r="IH88" s="98">
        <f t="shared" si="1277"/>
        <v>0</v>
      </c>
      <c r="II88" s="98"/>
      <c r="IJ88" s="118"/>
      <c r="IK88" s="119">
        <f t="shared" si="1278"/>
        <v>0</v>
      </c>
      <c r="IL88" s="231">
        <f t="shared" si="1279"/>
        <v>0</v>
      </c>
      <c r="IM88" s="119">
        <f>IL88/IL74</f>
        <v>0</v>
      </c>
      <c r="IN88" s="98">
        <f>IN74*IM88</f>
        <v>0</v>
      </c>
      <c r="IO88" s="116">
        <f t="shared" si="1280"/>
        <v>0</v>
      </c>
      <c r="IP88" s="90">
        <f>IP74</f>
        <v>36.53</v>
      </c>
      <c r="IQ88" s="117">
        <f t="shared" si="1281"/>
        <v>0</v>
      </c>
      <c r="IR88" s="98">
        <f t="shared" si="1282"/>
        <v>0</v>
      </c>
      <c r="IS88" s="98"/>
      <c r="IT88" s="118"/>
      <c r="IU88" s="119">
        <f t="shared" si="1283"/>
        <v>0</v>
      </c>
      <c r="IV88" s="231">
        <f t="shared" si="1284"/>
        <v>0</v>
      </c>
      <c r="IW88" s="119">
        <f>IV88/IV74</f>
        <v>0</v>
      </c>
      <c r="IX88" s="98">
        <f>IX74*IW88</f>
        <v>0</v>
      </c>
      <c r="IY88" s="116">
        <f t="shared" si="1285"/>
        <v>0</v>
      </c>
      <c r="IZ88" s="90">
        <f>IZ74</f>
        <v>36.53</v>
      </c>
      <c r="JA88" s="117">
        <f t="shared" si="1286"/>
        <v>0</v>
      </c>
      <c r="JB88" s="98">
        <f t="shared" si="1287"/>
        <v>0</v>
      </c>
      <c r="JC88" s="98"/>
      <c r="JD88" s="118"/>
      <c r="JE88" s="119">
        <f t="shared" si="1288"/>
        <v>0</v>
      </c>
      <c r="JF88" s="231">
        <f t="shared" si="1289"/>
        <v>0</v>
      </c>
      <c r="JG88" s="119">
        <f>JF88/JF74</f>
        <v>0</v>
      </c>
      <c r="JH88" s="98">
        <f>JH74*JG88</f>
        <v>0</v>
      </c>
      <c r="JI88" s="116">
        <f t="shared" si="1290"/>
        <v>0</v>
      </c>
      <c r="JJ88" s="90">
        <f>JJ74</f>
        <v>35.619999999999997</v>
      </c>
      <c r="JK88" s="117">
        <f t="shared" si="1291"/>
        <v>0</v>
      </c>
      <c r="JL88" s="98">
        <f t="shared" si="1292"/>
        <v>0</v>
      </c>
      <c r="JM88" s="98"/>
      <c r="JN88" s="118"/>
      <c r="JO88" s="119">
        <f t="shared" si="1293"/>
        <v>0</v>
      </c>
      <c r="JP88" s="231">
        <f t="shared" si="1294"/>
        <v>0</v>
      </c>
      <c r="JQ88" s="119">
        <f>JP88/JP74</f>
        <v>0</v>
      </c>
      <c r="JR88" s="98">
        <f>JR74*JQ88</f>
        <v>0</v>
      </c>
      <c r="JS88" s="116">
        <f t="shared" si="1295"/>
        <v>0</v>
      </c>
      <c r="JT88" s="90">
        <f>JT74</f>
        <v>36.53</v>
      </c>
      <c r="JU88" s="117">
        <f t="shared" si="1296"/>
        <v>0</v>
      </c>
      <c r="JV88" s="98">
        <f t="shared" si="1297"/>
        <v>0</v>
      </c>
      <c r="JW88" s="98"/>
      <c r="JX88" s="118"/>
      <c r="JY88" s="119">
        <f t="shared" si="1298"/>
        <v>0</v>
      </c>
      <c r="JZ88" s="231">
        <f t="shared" si="1299"/>
        <v>0</v>
      </c>
      <c r="KA88" s="119" t="e">
        <f>JZ88/JZ74</f>
        <v>#DIV/0!</v>
      </c>
      <c r="KB88" s="98" t="e">
        <f>KB74*KA88</f>
        <v>#DIV/0!</v>
      </c>
      <c r="KC88" s="116">
        <f t="shared" si="1300"/>
        <v>0</v>
      </c>
      <c r="KD88" s="90">
        <f>KD74</f>
        <v>0</v>
      </c>
      <c r="KE88" s="117">
        <f t="shared" si="1301"/>
        <v>0</v>
      </c>
      <c r="KF88" s="98">
        <f t="shared" si="1302"/>
        <v>0</v>
      </c>
      <c r="KG88" s="98"/>
      <c r="KH88" s="118"/>
      <c r="KI88" s="119">
        <f t="shared" si="1303"/>
        <v>0</v>
      </c>
      <c r="KJ88" s="231">
        <f t="shared" si="1304"/>
        <v>0</v>
      </c>
      <c r="KK88" s="119">
        <f>KJ88/KJ74</f>
        <v>0</v>
      </c>
      <c r="KL88" s="98">
        <f>KL74*KK88</f>
        <v>0</v>
      </c>
      <c r="KM88" s="116">
        <f t="shared" si="1305"/>
        <v>0</v>
      </c>
      <c r="KN88" s="90">
        <f>KN74</f>
        <v>36.53</v>
      </c>
      <c r="KO88" s="117">
        <f t="shared" si="1306"/>
        <v>0</v>
      </c>
      <c r="KP88" s="98">
        <f t="shared" si="1307"/>
        <v>0</v>
      </c>
      <c r="KQ88" s="98"/>
      <c r="KR88" s="118"/>
      <c r="KS88" s="119">
        <f t="shared" si="1308"/>
        <v>0</v>
      </c>
      <c r="KT88" s="231">
        <f t="shared" si="1309"/>
        <v>0</v>
      </c>
      <c r="KU88" s="119">
        <f>KT88/KT74</f>
        <v>0</v>
      </c>
      <c r="KV88" s="98">
        <f>KV74*KU88</f>
        <v>0</v>
      </c>
      <c r="KW88" s="116">
        <f t="shared" si="1310"/>
        <v>0</v>
      </c>
      <c r="KX88" s="90">
        <f>KX74</f>
        <v>36.53</v>
      </c>
      <c r="KY88" s="117">
        <f t="shared" si="1311"/>
        <v>0</v>
      </c>
      <c r="KZ88" s="98">
        <f t="shared" si="1312"/>
        <v>0</v>
      </c>
      <c r="LA88" s="98"/>
      <c r="LB88" s="118"/>
      <c r="LC88" s="119">
        <f t="shared" si="1313"/>
        <v>0</v>
      </c>
      <c r="LD88" s="231">
        <f t="shared" si="1314"/>
        <v>0</v>
      </c>
      <c r="LE88" s="119">
        <f>LD88/LD74</f>
        <v>0</v>
      </c>
      <c r="LF88" s="98">
        <f>LF74*LE88</f>
        <v>0</v>
      </c>
      <c r="LG88" s="116">
        <f t="shared" si="1315"/>
        <v>0</v>
      </c>
      <c r="LH88" s="90">
        <f>LH74</f>
        <v>36.53</v>
      </c>
      <c r="LI88" s="117">
        <f t="shared" si="1316"/>
        <v>0</v>
      </c>
      <c r="LJ88" s="98">
        <f t="shared" si="1317"/>
        <v>0</v>
      </c>
      <c r="LK88" s="98"/>
      <c r="LL88" s="118"/>
      <c r="LM88" s="119">
        <f t="shared" si="1318"/>
        <v>0</v>
      </c>
      <c r="LN88" s="231">
        <f t="shared" si="1319"/>
        <v>0</v>
      </c>
      <c r="LO88" s="119">
        <f>LN88/LN74</f>
        <v>0</v>
      </c>
      <c r="LP88" s="98">
        <f>LP74*LO88</f>
        <v>0</v>
      </c>
      <c r="LQ88" s="116">
        <f t="shared" si="1320"/>
        <v>0</v>
      </c>
      <c r="LR88" s="90">
        <f>LR74</f>
        <v>36.53</v>
      </c>
      <c r="LS88" s="117">
        <f t="shared" si="1321"/>
        <v>0</v>
      </c>
      <c r="LT88" s="98">
        <f t="shared" si="1322"/>
        <v>0</v>
      </c>
      <c r="LU88" s="98"/>
      <c r="LV88" s="118"/>
      <c r="LW88" s="119">
        <f t="shared" si="1323"/>
        <v>0</v>
      </c>
      <c r="LX88" s="231">
        <f t="shared" si="1324"/>
        <v>0</v>
      </c>
      <c r="LY88" s="119">
        <f>LX88/LX74</f>
        <v>0</v>
      </c>
      <c r="LZ88" s="98">
        <f>LZ74*LY88</f>
        <v>0</v>
      </c>
      <c r="MA88" s="116">
        <f t="shared" si="1325"/>
        <v>0</v>
      </c>
      <c r="MB88" s="90">
        <f>MB74</f>
        <v>36.53</v>
      </c>
      <c r="MC88" s="117">
        <f t="shared" si="1326"/>
        <v>0</v>
      </c>
      <c r="MD88" s="98">
        <f t="shared" si="1327"/>
        <v>0</v>
      </c>
      <c r="ME88" s="98"/>
      <c r="MF88" s="118"/>
      <c r="MG88" s="119">
        <f t="shared" si="1328"/>
        <v>0</v>
      </c>
      <c r="MH88" s="231">
        <f t="shared" si="1329"/>
        <v>0</v>
      </c>
      <c r="MI88" s="119">
        <f>MH88/MH74</f>
        <v>0</v>
      </c>
      <c r="MJ88" s="98">
        <f>MJ74*MI88</f>
        <v>0</v>
      </c>
      <c r="MK88" s="116">
        <f t="shared" si="1330"/>
        <v>0</v>
      </c>
      <c r="ML88" s="90">
        <f>ML74</f>
        <v>36.53</v>
      </c>
      <c r="MM88" s="117">
        <f t="shared" si="1331"/>
        <v>0</v>
      </c>
      <c r="MN88" s="98">
        <f t="shared" si="1332"/>
        <v>0</v>
      </c>
      <c r="MO88" s="98"/>
      <c r="MP88" s="118"/>
      <c r="MQ88" s="119">
        <f t="shared" si="1333"/>
        <v>0</v>
      </c>
      <c r="MR88" s="231">
        <f t="shared" si="1334"/>
        <v>30</v>
      </c>
      <c r="MS88" s="119">
        <f>MR88/MR74</f>
        <v>9.554E-2</v>
      </c>
      <c r="MT88" s="98">
        <f>MT74*MS88</f>
        <v>329.61</v>
      </c>
      <c r="MU88" s="116">
        <f t="shared" si="1335"/>
        <v>10.987</v>
      </c>
      <c r="MV88" s="90">
        <f>MV74</f>
        <v>36.53</v>
      </c>
      <c r="MW88" s="117">
        <f t="shared" si="1336"/>
        <v>401.35511000000002</v>
      </c>
      <c r="MX88" s="98">
        <f t="shared" si="1337"/>
        <v>12040.65</v>
      </c>
      <c r="MY88" s="98"/>
      <c r="MZ88" s="118"/>
      <c r="NA88" s="119">
        <f t="shared" si="1338"/>
        <v>0.96335000000000004</v>
      </c>
      <c r="NB88" s="231">
        <f t="shared" si="1339"/>
        <v>0</v>
      </c>
      <c r="NC88" s="119">
        <f>NB88/NB74</f>
        <v>0</v>
      </c>
      <c r="ND88" s="98">
        <f>ND74*NC88</f>
        <v>0</v>
      </c>
      <c r="NE88" s="116">
        <f t="shared" si="1340"/>
        <v>0</v>
      </c>
      <c r="NF88" s="90">
        <f>NF74</f>
        <v>36.53</v>
      </c>
      <c r="NG88" s="117">
        <f t="shared" si="1341"/>
        <v>0</v>
      </c>
      <c r="NH88" s="98">
        <f t="shared" si="1342"/>
        <v>0</v>
      </c>
      <c r="NI88" s="98"/>
      <c r="NJ88" s="118"/>
      <c r="NK88" s="119">
        <f t="shared" si="1343"/>
        <v>0</v>
      </c>
      <c r="NL88" s="231">
        <f t="shared" si="1344"/>
        <v>0</v>
      </c>
      <c r="NM88" s="119">
        <f>NL88/NL74</f>
        <v>0</v>
      </c>
      <c r="NN88" s="98">
        <f>NN74*NM88</f>
        <v>0</v>
      </c>
      <c r="NO88" s="116">
        <f t="shared" si="1345"/>
        <v>0</v>
      </c>
      <c r="NP88" s="90">
        <f>NP74</f>
        <v>36.53</v>
      </c>
      <c r="NQ88" s="117">
        <f t="shared" si="1346"/>
        <v>0</v>
      </c>
      <c r="NR88" s="98">
        <f t="shared" si="1347"/>
        <v>0</v>
      </c>
      <c r="NS88" s="98"/>
      <c r="NT88" s="118"/>
      <c r="NU88" s="119">
        <f t="shared" si="1348"/>
        <v>0</v>
      </c>
      <c r="NV88" s="231">
        <f t="shared" si="1349"/>
        <v>0</v>
      </c>
      <c r="NW88" s="119">
        <f>NV88/NV74</f>
        <v>0</v>
      </c>
      <c r="NX88" s="98">
        <f>NX74*NW88</f>
        <v>0</v>
      </c>
      <c r="NY88" s="116">
        <f t="shared" si="1350"/>
        <v>0</v>
      </c>
      <c r="NZ88" s="90">
        <f>NZ74</f>
        <v>36.53</v>
      </c>
      <c r="OA88" s="117">
        <f t="shared" si="1351"/>
        <v>0</v>
      </c>
      <c r="OB88" s="98">
        <f t="shared" si="1352"/>
        <v>0</v>
      </c>
      <c r="OC88" s="98"/>
      <c r="OD88" s="118"/>
      <c r="OE88" s="119">
        <f t="shared" si="1353"/>
        <v>0</v>
      </c>
      <c r="OF88" s="231">
        <f t="shared" si="1354"/>
        <v>0</v>
      </c>
      <c r="OG88" s="119">
        <f>OF88/OF74</f>
        <v>0</v>
      </c>
      <c r="OH88" s="98">
        <f>OH74*OG88</f>
        <v>0</v>
      </c>
      <c r="OI88" s="116">
        <f t="shared" si="1355"/>
        <v>0</v>
      </c>
      <c r="OJ88" s="90">
        <f>OJ74</f>
        <v>36.53</v>
      </c>
      <c r="OK88" s="117">
        <f t="shared" si="1356"/>
        <v>0</v>
      </c>
      <c r="OL88" s="98">
        <f t="shared" si="1357"/>
        <v>0</v>
      </c>
      <c r="OM88" s="98"/>
      <c r="ON88" s="118"/>
      <c r="OO88" s="119">
        <f t="shared" si="1358"/>
        <v>0</v>
      </c>
      <c r="OP88" s="231">
        <f t="shared" si="1359"/>
        <v>0</v>
      </c>
      <c r="OQ88" s="119">
        <f>OP88/OP74</f>
        <v>0</v>
      </c>
      <c r="OR88" s="98">
        <f>OR74*OQ88</f>
        <v>0</v>
      </c>
      <c r="OS88" s="116">
        <f t="shared" si="1360"/>
        <v>0</v>
      </c>
      <c r="OT88" s="90">
        <f>OT74</f>
        <v>36.53</v>
      </c>
      <c r="OU88" s="117">
        <f t="shared" si="1361"/>
        <v>0</v>
      </c>
      <c r="OV88" s="98">
        <f t="shared" si="1362"/>
        <v>0</v>
      </c>
      <c r="OW88" s="98"/>
      <c r="OX88" s="118"/>
      <c r="OY88" s="119">
        <f t="shared" si="1363"/>
        <v>0</v>
      </c>
      <c r="OZ88" s="231">
        <f t="shared" si="1364"/>
        <v>0</v>
      </c>
      <c r="PA88" s="119">
        <f>OZ88/OZ74</f>
        <v>0</v>
      </c>
      <c r="PB88" s="98">
        <f>PB74*PA88</f>
        <v>0</v>
      </c>
      <c r="PC88" s="116">
        <f t="shared" si="1365"/>
        <v>0</v>
      </c>
      <c r="PD88" s="90">
        <f>PD74</f>
        <v>36.53</v>
      </c>
      <c r="PE88" s="117">
        <f t="shared" si="1366"/>
        <v>0</v>
      </c>
      <c r="PF88" s="98">
        <f t="shared" si="1367"/>
        <v>0</v>
      </c>
      <c r="PG88" s="98"/>
      <c r="PH88" s="118"/>
      <c r="PI88" s="119">
        <f t="shared" si="1368"/>
        <v>0</v>
      </c>
      <c r="PJ88" s="231">
        <f t="shared" si="1369"/>
        <v>0</v>
      </c>
      <c r="PK88" s="119">
        <f>PJ88/PJ74</f>
        <v>0</v>
      </c>
      <c r="PL88" s="98">
        <f>PL74*PK88</f>
        <v>0</v>
      </c>
      <c r="PM88" s="116">
        <f t="shared" si="1370"/>
        <v>0</v>
      </c>
      <c r="PN88" s="90">
        <f>PN74</f>
        <v>36.53</v>
      </c>
      <c r="PO88" s="117">
        <f t="shared" si="1371"/>
        <v>0</v>
      </c>
      <c r="PP88" s="98">
        <f t="shared" si="1372"/>
        <v>0</v>
      </c>
      <c r="PQ88" s="98"/>
      <c r="PR88" s="118"/>
      <c r="PS88" s="119">
        <f t="shared" si="1373"/>
        <v>0</v>
      </c>
      <c r="PT88" s="231">
        <f t="shared" si="1374"/>
        <v>0</v>
      </c>
      <c r="PU88" s="119">
        <f>PT88/PT74</f>
        <v>0</v>
      </c>
      <c r="PV88" s="98">
        <f>PV74*PU88</f>
        <v>0</v>
      </c>
      <c r="PW88" s="116">
        <f t="shared" si="1375"/>
        <v>0</v>
      </c>
      <c r="PX88" s="90">
        <f>PX74</f>
        <v>36.53</v>
      </c>
      <c r="PY88" s="117">
        <f t="shared" si="1376"/>
        <v>0</v>
      </c>
      <c r="PZ88" s="98">
        <f t="shared" si="1377"/>
        <v>0</v>
      </c>
      <c r="QA88" s="98"/>
      <c r="QB88" s="118"/>
      <c r="QC88" s="119">
        <f t="shared" si="1378"/>
        <v>0</v>
      </c>
      <c r="QD88" s="231">
        <f t="shared" si="1379"/>
        <v>0</v>
      </c>
      <c r="QE88" s="119" t="e">
        <f>QD88/QD74</f>
        <v>#DIV/0!</v>
      </c>
      <c r="QF88" s="98" t="e">
        <f>QF74*QE88</f>
        <v>#DIV/0!</v>
      </c>
      <c r="QG88" s="116">
        <f t="shared" si="1380"/>
        <v>0</v>
      </c>
      <c r="QH88" s="90">
        <f>QH74</f>
        <v>0</v>
      </c>
      <c r="QI88" s="117">
        <f t="shared" si="1381"/>
        <v>0</v>
      </c>
      <c r="QJ88" s="98">
        <f t="shared" si="1382"/>
        <v>0</v>
      </c>
      <c r="QK88" s="98"/>
      <c r="QL88" s="118"/>
      <c r="QM88" s="119">
        <f t="shared" si="1383"/>
        <v>0</v>
      </c>
      <c r="QN88" s="231">
        <f t="shared" si="1384"/>
        <v>0</v>
      </c>
      <c r="QO88" s="119">
        <f>QN88/QN74</f>
        <v>0</v>
      </c>
      <c r="QP88" s="98">
        <f>QP74*QO88</f>
        <v>0</v>
      </c>
      <c r="QQ88" s="116">
        <f t="shared" si="1385"/>
        <v>0</v>
      </c>
      <c r="QR88" s="90">
        <f>QR74</f>
        <v>36.53</v>
      </c>
      <c r="QS88" s="117">
        <f t="shared" si="1386"/>
        <v>0</v>
      </c>
      <c r="QT88" s="98">
        <f t="shared" si="1387"/>
        <v>0</v>
      </c>
      <c r="QU88" s="98"/>
      <c r="QV88" s="118"/>
      <c r="QW88" s="119">
        <f t="shared" si="1388"/>
        <v>0</v>
      </c>
      <c r="QX88" s="231">
        <f t="shared" si="1389"/>
        <v>0</v>
      </c>
      <c r="QY88" s="119">
        <f>QX88/QX74</f>
        <v>0</v>
      </c>
      <c r="QZ88" s="98">
        <f>QZ74*QY88</f>
        <v>0</v>
      </c>
      <c r="RA88" s="116">
        <f t="shared" si="1390"/>
        <v>0</v>
      </c>
      <c r="RB88" s="90">
        <f>RB74</f>
        <v>36.53</v>
      </c>
      <c r="RC88" s="117">
        <f t="shared" si="1391"/>
        <v>0</v>
      </c>
      <c r="RD88" s="98">
        <f t="shared" si="1392"/>
        <v>0</v>
      </c>
      <c r="RE88" s="98"/>
      <c r="RF88" s="118"/>
      <c r="RG88" s="119">
        <f t="shared" si="1393"/>
        <v>0</v>
      </c>
      <c r="RH88" s="231">
        <f t="shared" si="1394"/>
        <v>0</v>
      </c>
      <c r="RI88" s="119">
        <f>RH88/RH74</f>
        <v>0</v>
      </c>
      <c r="RJ88" s="98">
        <f>RJ74*RI88</f>
        <v>0</v>
      </c>
      <c r="RK88" s="116">
        <f t="shared" si="1395"/>
        <v>0</v>
      </c>
      <c r="RL88" s="90">
        <f>RL74</f>
        <v>36.53</v>
      </c>
      <c r="RM88" s="117">
        <f t="shared" si="1396"/>
        <v>0</v>
      </c>
      <c r="RN88" s="98">
        <f t="shared" si="1397"/>
        <v>0</v>
      </c>
      <c r="RO88" s="98"/>
      <c r="RP88" s="118"/>
      <c r="RQ88" s="119">
        <f t="shared" si="1398"/>
        <v>0</v>
      </c>
      <c r="RR88" s="231">
        <f t="shared" si="1399"/>
        <v>42</v>
      </c>
      <c r="RS88" s="119">
        <f>RR88/RR74</f>
        <v>0.29787000000000002</v>
      </c>
      <c r="RT88" s="98">
        <f>RT74*RS88</f>
        <v>420</v>
      </c>
      <c r="RU88" s="116">
        <f t="shared" si="1400"/>
        <v>10</v>
      </c>
      <c r="RV88" s="90">
        <f>RV74</f>
        <v>36.53</v>
      </c>
      <c r="RW88" s="117">
        <f t="shared" si="1401"/>
        <v>365.3</v>
      </c>
      <c r="RX88" s="98">
        <f t="shared" si="1402"/>
        <v>15342.6</v>
      </c>
      <c r="RY88" s="98"/>
      <c r="RZ88" s="118"/>
      <c r="SA88" s="119">
        <f t="shared" si="1403"/>
        <v>0.87680999999999998</v>
      </c>
      <c r="SB88" s="231">
        <f t="shared" si="1404"/>
        <v>0</v>
      </c>
      <c r="SC88" s="119">
        <f>SB88/SB74</f>
        <v>0</v>
      </c>
      <c r="SD88" s="98">
        <f>SD74*SC88</f>
        <v>0</v>
      </c>
      <c r="SE88" s="116">
        <f t="shared" si="1405"/>
        <v>0</v>
      </c>
      <c r="SF88" s="90">
        <f>SF74</f>
        <v>36.53</v>
      </c>
      <c r="SG88" s="117">
        <f t="shared" si="1406"/>
        <v>0</v>
      </c>
      <c r="SH88" s="98">
        <f t="shared" si="1407"/>
        <v>0</v>
      </c>
      <c r="SI88" s="98"/>
      <c r="SJ88" s="118"/>
      <c r="SK88" s="119">
        <f t="shared" si="1408"/>
        <v>0</v>
      </c>
      <c r="SL88" s="231">
        <f t="shared" si="1409"/>
        <v>0</v>
      </c>
      <c r="SM88" s="119">
        <f>SL88/SL74</f>
        <v>0</v>
      </c>
      <c r="SN88" s="98">
        <f>SN74*SM88</f>
        <v>0</v>
      </c>
      <c r="SO88" s="116">
        <f t="shared" si="1410"/>
        <v>0</v>
      </c>
      <c r="SP88" s="90">
        <f>SP74</f>
        <v>36.53</v>
      </c>
      <c r="SQ88" s="117">
        <f t="shared" si="1411"/>
        <v>0</v>
      </c>
      <c r="SR88" s="98">
        <f t="shared" si="1412"/>
        <v>0</v>
      </c>
      <c r="SS88" s="98"/>
      <c r="ST88" s="118"/>
      <c r="SU88" s="119">
        <f t="shared" si="1413"/>
        <v>0</v>
      </c>
      <c r="SV88" s="231">
        <f t="shared" si="1414"/>
        <v>0</v>
      </c>
      <c r="SW88" s="119">
        <f>SV88/SV74</f>
        <v>0</v>
      </c>
      <c r="SX88" s="98">
        <f>SX74*SW88</f>
        <v>0</v>
      </c>
      <c r="SY88" s="116">
        <f t="shared" si="1415"/>
        <v>0</v>
      </c>
      <c r="SZ88" s="90">
        <f>SZ74</f>
        <v>36.53</v>
      </c>
      <c r="TA88" s="117">
        <f t="shared" si="1416"/>
        <v>0</v>
      </c>
      <c r="TB88" s="98">
        <f t="shared" si="1417"/>
        <v>0</v>
      </c>
      <c r="TC88" s="98"/>
      <c r="TD88" s="118"/>
      <c r="TE88" s="119">
        <f t="shared" si="1418"/>
        <v>0</v>
      </c>
      <c r="TF88" s="231">
        <f t="shared" si="1419"/>
        <v>0</v>
      </c>
      <c r="TG88" s="119">
        <f>TF88/TF74</f>
        <v>0</v>
      </c>
      <c r="TH88" s="98">
        <f>TH74*TG88</f>
        <v>0</v>
      </c>
      <c r="TI88" s="116">
        <f t="shared" si="1420"/>
        <v>0</v>
      </c>
      <c r="TJ88" s="90">
        <f>TJ74</f>
        <v>36.53</v>
      </c>
      <c r="TK88" s="117">
        <f t="shared" si="1421"/>
        <v>0</v>
      </c>
      <c r="TL88" s="98">
        <f t="shared" si="1422"/>
        <v>0</v>
      </c>
      <c r="TM88" s="98"/>
      <c r="TN88" s="118"/>
      <c r="TO88" s="119">
        <f t="shared" si="1423"/>
        <v>0</v>
      </c>
      <c r="TP88" s="231">
        <f t="shared" si="1424"/>
        <v>0</v>
      </c>
      <c r="TQ88" s="119">
        <f>TP88/TP74</f>
        <v>0</v>
      </c>
      <c r="TR88" s="98">
        <f>TR74*TQ88</f>
        <v>0</v>
      </c>
      <c r="TS88" s="116">
        <f t="shared" si="1425"/>
        <v>0</v>
      </c>
      <c r="TT88" s="90">
        <f>TT74</f>
        <v>36.53</v>
      </c>
      <c r="TU88" s="117">
        <f t="shared" si="1426"/>
        <v>0</v>
      </c>
      <c r="TV88" s="98">
        <f t="shared" si="1427"/>
        <v>0</v>
      </c>
      <c r="TW88" s="98"/>
      <c r="TX88" s="118"/>
      <c r="TY88" s="119">
        <f t="shared" si="1428"/>
        <v>0</v>
      </c>
      <c r="TZ88" s="231">
        <f t="shared" si="1429"/>
        <v>0</v>
      </c>
      <c r="UA88" s="119">
        <f>TZ88/TZ74</f>
        <v>0</v>
      </c>
      <c r="UB88" s="98">
        <f>UB74*UA88</f>
        <v>0</v>
      </c>
      <c r="UC88" s="116">
        <f t="shared" si="1430"/>
        <v>0</v>
      </c>
      <c r="UD88" s="90">
        <f>UD74</f>
        <v>36.53</v>
      </c>
      <c r="UE88" s="117">
        <f t="shared" si="1431"/>
        <v>0</v>
      </c>
      <c r="UF88" s="98">
        <f t="shared" si="1432"/>
        <v>0</v>
      </c>
      <c r="UG88" s="98"/>
      <c r="UH88" s="118"/>
      <c r="UI88" s="119">
        <f t="shared" si="1433"/>
        <v>0</v>
      </c>
      <c r="UJ88" s="231">
        <f t="shared" si="1434"/>
        <v>0</v>
      </c>
      <c r="UK88" s="119">
        <f>UJ88/UJ74</f>
        <v>0</v>
      </c>
      <c r="UL88" s="98">
        <f>UL74*UK88</f>
        <v>0</v>
      </c>
      <c r="UM88" s="116">
        <f t="shared" si="1435"/>
        <v>0</v>
      </c>
      <c r="UN88" s="90">
        <f>UN74</f>
        <v>36.53</v>
      </c>
      <c r="UO88" s="117">
        <f t="shared" si="1436"/>
        <v>0</v>
      </c>
      <c r="UP88" s="98">
        <f t="shared" si="1437"/>
        <v>0</v>
      </c>
      <c r="UQ88" s="98"/>
      <c r="UR88" s="118"/>
      <c r="US88" s="119">
        <f t="shared" si="1438"/>
        <v>0</v>
      </c>
      <c r="UT88" s="231">
        <f t="shared" si="1439"/>
        <v>0</v>
      </c>
      <c r="UU88" s="119">
        <f>UT88/UT74</f>
        <v>0</v>
      </c>
      <c r="UV88" s="98">
        <f>UV74*UU88</f>
        <v>0</v>
      </c>
      <c r="UW88" s="116">
        <f t="shared" si="1440"/>
        <v>0</v>
      </c>
      <c r="UX88" s="90">
        <f>UX74</f>
        <v>36.53</v>
      </c>
      <c r="UY88" s="117">
        <f t="shared" si="1441"/>
        <v>0</v>
      </c>
      <c r="UZ88" s="98">
        <f t="shared" si="1442"/>
        <v>0</v>
      </c>
      <c r="VA88" s="98"/>
      <c r="VB88" s="118"/>
      <c r="VC88" s="119">
        <f t="shared" si="1443"/>
        <v>0</v>
      </c>
      <c r="VD88" s="231">
        <f t="shared" si="1444"/>
        <v>0</v>
      </c>
      <c r="VE88" s="119">
        <f>VD88/VD74</f>
        <v>0</v>
      </c>
      <c r="VF88" s="98">
        <f>VF74*VE88</f>
        <v>0</v>
      </c>
      <c r="VG88" s="116">
        <f t="shared" si="1445"/>
        <v>0</v>
      </c>
      <c r="VH88" s="90">
        <f>VH74</f>
        <v>36.53</v>
      </c>
      <c r="VI88" s="117">
        <f t="shared" si="1446"/>
        <v>0</v>
      </c>
      <c r="VJ88" s="98">
        <f t="shared" si="1447"/>
        <v>0</v>
      </c>
      <c r="VK88" s="98"/>
      <c r="VL88" s="118"/>
      <c r="VM88" s="119">
        <f t="shared" si="1448"/>
        <v>0</v>
      </c>
      <c r="VN88" s="231">
        <f t="shared" si="1449"/>
        <v>0</v>
      </c>
      <c r="VO88" s="119">
        <f>VN88/VN74</f>
        <v>0</v>
      </c>
      <c r="VP88" s="98">
        <f>VP74*VO88</f>
        <v>0</v>
      </c>
      <c r="VQ88" s="116">
        <f t="shared" si="1450"/>
        <v>0</v>
      </c>
      <c r="VR88" s="90">
        <f>VR74</f>
        <v>36.53</v>
      </c>
      <c r="VS88" s="117">
        <f t="shared" si="1451"/>
        <v>0</v>
      </c>
      <c r="VT88" s="98">
        <f t="shared" si="1452"/>
        <v>0</v>
      </c>
      <c r="VU88" s="98"/>
      <c r="VV88" s="118"/>
      <c r="VW88" s="119">
        <f t="shared" si="1453"/>
        <v>0</v>
      </c>
      <c r="VX88" s="231">
        <f t="shared" si="1454"/>
        <v>0</v>
      </c>
      <c r="VY88" s="119">
        <f>VX88/VX74</f>
        <v>0</v>
      </c>
      <c r="VZ88" s="98">
        <f>VZ74*VY88</f>
        <v>0</v>
      </c>
      <c r="WA88" s="116">
        <f t="shared" si="1455"/>
        <v>0</v>
      </c>
      <c r="WB88" s="90">
        <f>WB74</f>
        <v>36.53</v>
      </c>
      <c r="WC88" s="117">
        <f t="shared" si="1456"/>
        <v>0</v>
      </c>
      <c r="WD88" s="98">
        <f t="shared" si="1457"/>
        <v>0</v>
      </c>
      <c r="WE88" s="98"/>
      <c r="WF88" s="118"/>
      <c r="WG88" s="119">
        <f t="shared" si="1458"/>
        <v>0</v>
      </c>
      <c r="WH88" s="213">
        <f t="shared" si="1459"/>
        <v>72</v>
      </c>
      <c r="WI88" s="119">
        <f>WH88/WH74</f>
        <v>5.9199999999999999E-3</v>
      </c>
      <c r="WJ88" s="98">
        <f>WJ74*WI88</f>
        <v>821.61</v>
      </c>
      <c r="WK88" s="116">
        <f t="shared" si="1460"/>
        <v>11.411250000000001</v>
      </c>
      <c r="WL88" s="90">
        <f>WL74</f>
        <v>36.51</v>
      </c>
      <c r="WM88" s="117">
        <f t="shared" si="1461"/>
        <v>416.62473999999997</v>
      </c>
      <c r="WN88" s="98">
        <f t="shared" si="1462"/>
        <v>29996.98</v>
      </c>
      <c r="WO88" s="98"/>
      <c r="WP88" s="118"/>
    </row>
    <row r="89" spans="1:614" ht="24" x14ac:dyDescent="0.25">
      <c r="A89" s="5"/>
      <c r="B89" s="205" t="s">
        <v>1141</v>
      </c>
      <c r="C89" s="12"/>
      <c r="D89" s="12"/>
      <c r="E89" s="4" t="s">
        <v>33</v>
      </c>
      <c r="F89" s="231">
        <f t="shared" si="1159"/>
        <v>0</v>
      </c>
      <c r="G89" s="119">
        <f>F89/F74</f>
        <v>0</v>
      </c>
      <c r="H89" s="98">
        <f>H74*G89</f>
        <v>0</v>
      </c>
      <c r="I89" s="116">
        <f t="shared" si="1160"/>
        <v>0</v>
      </c>
      <c r="J89" s="90">
        <f>J74</f>
        <v>36.53</v>
      </c>
      <c r="K89" s="117">
        <f t="shared" si="1161"/>
        <v>0</v>
      </c>
      <c r="L89" s="98">
        <f t="shared" si="1162"/>
        <v>0</v>
      </c>
      <c r="M89" s="98"/>
      <c r="N89" s="118"/>
      <c r="O89" s="119" t="e">
        <f t="shared" si="1163"/>
        <v>#DIV/0!</v>
      </c>
      <c r="P89" s="231">
        <f t="shared" si="1164"/>
        <v>0</v>
      </c>
      <c r="Q89" s="119">
        <f>P89/P74</f>
        <v>0</v>
      </c>
      <c r="R89" s="98">
        <f>R74*Q89</f>
        <v>0</v>
      </c>
      <c r="S89" s="116">
        <f t="shared" si="1165"/>
        <v>0</v>
      </c>
      <c r="T89" s="90">
        <f>T74</f>
        <v>36.53</v>
      </c>
      <c r="U89" s="117">
        <f t="shared" si="1166"/>
        <v>0</v>
      </c>
      <c r="V89" s="98">
        <f t="shared" si="1167"/>
        <v>0</v>
      </c>
      <c r="W89" s="98"/>
      <c r="X89" s="118"/>
      <c r="Y89" s="119" t="e">
        <f t="shared" si="1168"/>
        <v>#DIV/0!</v>
      </c>
      <c r="Z89" s="231">
        <f t="shared" si="1169"/>
        <v>0</v>
      </c>
      <c r="AA89" s="119">
        <f>Z89/Z74</f>
        <v>0</v>
      </c>
      <c r="AB89" s="98">
        <f>AB74*AA89</f>
        <v>0</v>
      </c>
      <c r="AC89" s="116">
        <f t="shared" si="1170"/>
        <v>0</v>
      </c>
      <c r="AD89" s="90">
        <f>AD74</f>
        <v>36.53</v>
      </c>
      <c r="AE89" s="117">
        <f t="shared" si="1171"/>
        <v>0</v>
      </c>
      <c r="AF89" s="98">
        <f t="shared" si="1172"/>
        <v>0</v>
      </c>
      <c r="AG89" s="98"/>
      <c r="AH89" s="118"/>
      <c r="AI89" s="119" t="e">
        <f t="shared" si="1173"/>
        <v>#DIV/0!</v>
      </c>
      <c r="AJ89" s="231">
        <f t="shared" si="1174"/>
        <v>0</v>
      </c>
      <c r="AK89" s="119">
        <f>AJ89/AJ74</f>
        <v>0</v>
      </c>
      <c r="AL89" s="98">
        <f>AL74*AK89</f>
        <v>0</v>
      </c>
      <c r="AM89" s="116">
        <f t="shared" si="1175"/>
        <v>0</v>
      </c>
      <c r="AN89" s="90">
        <f>AN74</f>
        <v>36.53</v>
      </c>
      <c r="AO89" s="117">
        <f t="shared" si="1176"/>
        <v>0</v>
      </c>
      <c r="AP89" s="98">
        <f t="shared" si="1177"/>
        <v>0</v>
      </c>
      <c r="AQ89" s="98"/>
      <c r="AR89" s="118"/>
      <c r="AS89" s="119" t="e">
        <f t="shared" si="1178"/>
        <v>#DIV/0!</v>
      </c>
      <c r="AT89" s="231">
        <f t="shared" si="1179"/>
        <v>0</v>
      </c>
      <c r="AU89" s="119">
        <f>AT89/AT74</f>
        <v>0</v>
      </c>
      <c r="AV89" s="98">
        <f>AV74*AU89</f>
        <v>0</v>
      </c>
      <c r="AW89" s="116">
        <f t="shared" si="1180"/>
        <v>0</v>
      </c>
      <c r="AX89" s="90">
        <f>AX74</f>
        <v>36.53</v>
      </c>
      <c r="AY89" s="117">
        <f t="shared" si="1181"/>
        <v>0</v>
      </c>
      <c r="AZ89" s="98">
        <f t="shared" si="1182"/>
        <v>0</v>
      </c>
      <c r="BA89" s="98"/>
      <c r="BB89" s="118"/>
      <c r="BC89" s="119" t="e">
        <f t="shared" si="1183"/>
        <v>#DIV/0!</v>
      </c>
      <c r="BD89" s="231">
        <f t="shared" si="1184"/>
        <v>0</v>
      </c>
      <c r="BE89" s="119" t="e">
        <f>BD89/BD74</f>
        <v>#DIV/0!</v>
      </c>
      <c r="BF89" s="98" t="e">
        <f>BF74*BE89</f>
        <v>#DIV/0!</v>
      </c>
      <c r="BG89" s="116">
        <f t="shared" si="1185"/>
        <v>0</v>
      </c>
      <c r="BH89" s="90">
        <f>BH74</f>
        <v>0</v>
      </c>
      <c r="BI89" s="117">
        <f t="shared" si="1186"/>
        <v>0</v>
      </c>
      <c r="BJ89" s="98">
        <f t="shared" si="1187"/>
        <v>0</v>
      </c>
      <c r="BK89" s="98"/>
      <c r="BL89" s="118"/>
      <c r="BM89" s="119" t="e">
        <f t="shared" si="1188"/>
        <v>#DIV/0!</v>
      </c>
      <c r="BN89" s="231">
        <f t="shared" si="1189"/>
        <v>0</v>
      </c>
      <c r="BO89" s="119">
        <f>BN89/BN74</f>
        <v>0</v>
      </c>
      <c r="BP89" s="98">
        <f>BP74*BO89</f>
        <v>0</v>
      </c>
      <c r="BQ89" s="116">
        <f t="shared" si="1190"/>
        <v>0</v>
      </c>
      <c r="BR89" s="90">
        <f>BR74</f>
        <v>36.53</v>
      </c>
      <c r="BS89" s="117">
        <f t="shared" si="1191"/>
        <v>0</v>
      </c>
      <c r="BT89" s="98">
        <f t="shared" si="1192"/>
        <v>0</v>
      </c>
      <c r="BU89" s="98"/>
      <c r="BV89" s="118"/>
      <c r="BW89" s="119" t="e">
        <f t="shared" si="1193"/>
        <v>#DIV/0!</v>
      </c>
      <c r="BX89" s="231">
        <f t="shared" si="1194"/>
        <v>0</v>
      </c>
      <c r="BY89" s="119" t="e">
        <f>BX89/BX74</f>
        <v>#DIV/0!</v>
      </c>
      <c r="BZ89" s="98" t="e">
        <f>BZ74*BY89</f>
        <v>#DIV/0!</v>
      </c>
      <c r="CA89" s="116">
        <f t="shared" si="1195"/>
        <v>0</v>
      </c>
      <c r="CB89" s="90">
        <f>CB74</f>
        <v>0</v>
      </c>
      <c r="CC89" s="117">
        <f t="shared" si="1196"/>
        <v>0</v>
      </c>
      <c r="CD89" s="98">
        <f t="shared" si="1197"/>
        <v>0</v>
      </c>
      <c r="CE89" s="98"/>
      <c r="CF89" s="118"/>
      <c r="CG89" s="119" t="e">
        <f t="shared" si="1198"/>
        <v>#DIV/0!</v>
      </c>
      <c r="CH89" s="231">
        <f t="shared" si="1199"/>
        <v>0</v>
      </c>
      <c r="CI89" s="119">
        <f>CH89/CH74</f>
        <v>0</v>
      </c>
      <c r="CJ89" s="98">
        <f>CJ74*CI89</f>
        <v>0</v>
      </c>
      <c r="CK89" s="116">
        <f t="shared" si="1200"/>
        <v>0</v>
      </c>
      <c r="CL89" s="90">
        <f>CL74</f>
        <v>36.53</v>
      </c>
      <c r="CM89" s="117">
        <f t="shared" si="1201"/>
        <v>0</v>
      </c>
      <c r="CN89" s="98">
        <f t="shared" si="1202"/>
        <v>0</v>
      </c>
      <c r="CO89" s="98"/>
      <c r="CP89" s="118"/>
      <c r="CQ89" s="119" t="e">
        <f t="shared" si="1203"/>
        <v>#DIV/0!</v>
      </c>
      <c r="CR89" s="231">
        <f t="shared" si="1204"/>
        <v>0</v>
      </c>
      <c r="CS89" s="119" t="e">
        <f>CR89/CR74</f>
        <v>#DIV/0!</v>
      </c>
      <c r="CT89" s="98" t="e">
        <f>CT74*CS89</f>
        <v>#DIV/0!</v>
      </c>
      <c r="CU89" s="116">
        <f t="shared" si="1205"/>
        <v>0</v>
      </c>
      <c r="CV89" s="90">
        <f>CV74</f>
        <v>0</v>
      </c>
      <c r="CW89" s="117">
        <f t="shared" si="1206"/>
        <v>0</v>
      </c>
      <c r="CX89" s="98">
        <f t="shared" si="1207"/>
        <v>0</v>
      </c>
      <c r="CY89" s="98"/>
      <c r="CZ89" s="118"/>
      <c r="DA89" s="119" t="e">
        <f t="shared" si="1208"/>
        <v>#DIV/0!</v>
      </c>
      <c r="DB89" s="231">
        <f t="shared" si="1209"/>
        <v>0</v>
      </c>
      <c r="DC89" s="119">
        <f>DB89/DB74</f>
        <v>0</v>
      </c>
      <c r="DD89" s="98">
        <f>DD74*DC89</f>
        <v>0</v>
      </c>
      <c r="DE89" s="116">
        <f t="shared" si="1210"/>
        <v>0</v>
      </c>
      <c r="DF89" s="90">
        <f>DF74</f>
        <v>36.53</v>
      </c>
      <c r="DG89" s="117">
        <f t="shared" si="1211"/>
        <v>0</v>
      </c>
      <c r="DH89" s="98">
        <f t="shared" si="1212"/>
        <v>0</v>
      </c>
      <c r="DI89" s="98"/>
      <c r="DJ89" s="118"/>
      <c r="DK89" s="119" t="e">
        <f t="shared" si="1213"/>
        <v>#DIV/0!</v>
      </c>
      <c r="DL89" s="231">
        <f t="shared" si="1214"/>
        <v>0</v>
      </c>
      <c r="DM89" s="119">
        <f>DL89/DL74</f>
        <v>0</v>
      </c>
      <c r="DN89" s="98">
        <f>DN74*DM89</f>
        <v>0</v>
      </c>
      <c r="DO89" s="116">
        <f t="shared" si="1215"/>
        <v>0</v>
      </c>
      <c r="DP89" s="90">
        <f>DP74</f>
        <v>36.53</v>
      </c>
      <c r="DQ89" s="117">
        <f t="shared" si="1216"/>
        <v>0</v>
      </c>
      <c r="DR89" s="98">
        <f t="shared" si="1217"/>
        <v>0</v>
      </c>
      <c r="DS89" s="98"/>
      <c r="DT89" s="118"/>
      <c r="DU89" s="119" t="e">
        <f t="shared" si="1218"/>
        <v>#DIV/0!</v>
      </c>
      <c r="DV89" s="231">
        <f t="shared" si="1219"/>
        <v>0</v>
      </c>
      <c r="DW89" s="119">
        <f>DV89/DV74</f>
        <v>0</v>
      </c>
      <c r="DX89" s="98">
        <f>DX74*DW89</f>
        <v>0</v>
      </c>
      <c r="DY89" s="116">
        <f t="shared" si="1220"/>
        <v>0</v>
      </c>
      <c r="DZ89" s="90">
        <f>DZ74</f>
        <v>36.53</v>
      </c>
      <c r="EA89" s="117">
        <f t="shared" si="1221"/>
        <v>0</v>
      </c>
      <c r="EB89" s="98">
        <f t="shared" si="1222"/>
        <v>0</v>
      </c>
      <c r="EC89" s="98"/>
      <c r="ED89" s="118"/>
      <c r="EE89" s="119" t="e">
        <f t="shared" si="1223"/>
        <v>#DIV/0!</v>
      </c>
      <c r="EF89" s="231">
        <f t="shared" si="1224"/>
        <v>0</v>
      </c>
      <c r="EG89" s="119">
        <f>EF89/EF74</f>
        <v>0</v>
      </c>
      <c r="EH89" s="98">
        <f>EH74*EG89</f>
        <v>0</v>
      </c>
      <c r="EI89" s="116">
        <f t="shared" si="1225"/>
        <v>0</v>
      </c>
      <c r="EJ89" s="90">
        <f>EJ74</f>
        <v>36.53</v>
      </c>
      <c r="EK89" s="117">
        <f t="shared" si="1226"/>
        <v>0</v>
      </c>
      <c r="EL89" s="98">
        <f t="shared" si="1227"/>
        <v>0</v>
      </c>
      <c r="EM89" s="98"/>
      <c r="EN89" s="118"/>
      <c r="EO89" s="119" t="e">
        <f t="shared" si="1228"/>
        <v>#DIV/0!</v>
      </c>
      <c r="EP89" s="231">
        <f t="shared" si="1229"/>
        <v>0</v>
      </c>
      <c r="EQ89" s="119">
        <f>EP89/EP74</f>
        <v>0</v>
      </c>
      <c r="ER89" s="98">
        <f>ER74*EQ89</f>
        <v>0</v>
      </c>
      <c r="ES89" s="116">
        <f t="shared" si="1230"/>
        <v>0</v>
      </c>
      <c r="ET89" s="90">
        <f>ET74</f>
        <v>36.53</v>
      </c>
      <c r="EU89" s="117">
        <f t="shared" si="1231"/>
        <v>0</v>
      </c>
      <c r="EV89" s="98">
        <f t="shared" si="1232"/>
        <v>0</v>
      </c>
      <c r="EW89" s="98"/>
      <c r="EX89" s="118"/>
      <c r="EY89" s="119" t="e">
        <f t="shared" si="1233"/>
        <v>#DIV/0!</v>
      </c>
      <c r="EZ89" s="231">
        <f t="shared" si="1234"/>
        <v>0</v>
      </c>
      <c r="FA89" s="119">
        <f>EZ89/EZ74</f>
        <v>0</v>
      </c>
      <c r="FB89" s="98">
        <f>FB74*FA89</f>
        <v>0</v>
      </c>
      <c r="FC89" s="116">
        <f t="shared" si="1235"/>
        <v>0</v>
      </c>
      <c r="FD89" s="90">
        <f>FD74</f>
        <v>36.53</v>
      </c>
      <c r="FE89" s="117">
        <f t="shared" si="1236"/>
        <v>0</v>
      </c>
      <c r="FF89" s="98">
        <f t="shared" si="1237"/>
        <v>0</v>
      </c>
      <c r="FG89" s="98"/>
      <c r="FH89" s="118"/>
      <c r="FI89" s="119" t="e">
        <f t="shared" si="1238"/>
        <v>#DIV/0!</v>
      </c>
      <c r="FJ89" s="231">
        <f t="shared" si="1239"/>
        <v>0</v>
      </c>
      <c r="FK89" s="119">
        <f>FJ89/FJ74</f>
        <v>0</v>
      </c>
      <c r="FL89" s="98">
        <f>FL74*FK89</f>
        <v>0</v>
      </c>
      <c r="FM89" s="116">
        <f t="shared" si="1240"/>
        <v>0</v>
      </c>
      <c r="FN89" s="90">
        <f>FN74</f>
        <v>36.53</v>
      </c>
      <c r="FO89" s="117">
        <f t="shared" si="1241"/>
        <v>0</v>
      </c>
      <c r="FP89" s="98">
        <f t="shared" si="1242"/>
        <v>0</v>
      </c>
      <c r="FQ89" s="98"/>
      <c r="FR89" s="118"/>
      <c r="FS89" s="119" t="e">
        <f t="shared" si="1243"/>
        <v>#DIV/0!</v>
      </c>
      <c r="FT89" s="231">
        <f t="shared" si="1244"/>
        <v>0</v>
      </c>
      <c r="FU89" s="119">
        <f>FT89/FT74</f>
        <v>0</v>
      </c>
      <c r="FV89" s="98">
        <f>FV74*FU89</f>
        <v>0</v>
      </c>
      <c r="FW89" s="116">
        <f t="shared" si="1245"/>
        <v>0</v>
      </c>
      <c r="FX89" s="90">
        <f>FX74</f>
        <v>36.53</v>
      </c>
      <c r="FY89" s="117">
        <f t="shared" si="1246"/>
        <v>0</v>
      </c>
      <c r="FZ89" s="98">
        <f t="shared" si="1247"/>
        <v>0</v>
      </c>
      <c r="GA89" s="98"/>
      <c r="GB89" s="118"/>
      <c r="GC89" s="119" t="e">
        <f t="shared" si="1248"/>
        <v>#DIV/0!</v>
      </c>
      <c r="GD89" s="231">
        <f t="shared" si="1249"/>
        <v>0</v>
      </c>
      <c r="GE89" s="119">
        <f>GD89/GD74</f>
        <v>0</v>
      </c>
      <c r="GF89" s="98">
        <f>GF74*GE89</f>
        <v>0</v>
      </c>
      <c r="GG89" s="116">
        <f t="shared" si="1250"/>
        <v>0</v>
      </c>
      <c r="GH89" s="90">
        <f>GH74</f>
        <v>36.53</v>
      </c>
      <c r="GI89" s="117">
        <f t="shared" si="1251"/>
        <v>0</v>
      </c>
      <c r="GJ89" s="98">
        <f t="shared" si="1252"/>
        <v>0</v>
      </c>
      <c r="GK89" s="98"/>
      <c r="GL89" s="118"/>
      <c r="GM89" s="119" t="e">
        <f t="shared" si="1253"/>
        <v>#DIV/0!</v>
      </c>
      <c r="GN89" s="231">
        <f t="shared" si="1254"/>
        <v>0</v>
      </c>
      <c r="GO89" s="119">
        <f>GN89/GN74</f>
        <v>0</v>
      </c>
      <c r="GP89" s="98">
        <f>GP74*GO89</f>
        <v>0</v>
      </c>
      <c r="GQ89" s="116">
        <f t="shared" si="1255"/>
        <v>0</v>
      </c>
      <c r="GR89" s="90">
        <f>GR74</f>
        <v>36.53</v>
      </c>
      <c r="GS89" s="117">
        <f t="shared" si="1256"/>
        <v>0</v>
      </c>
      <c r="GT89" s="98">
        <f t="shared" si="1257"/>
        <v>0</v>
      </c>
      <c r="GU89" s="98"/>
      <c r="GV89" s="118"/>
      <c r="GW89" s="119" t="e">
        <f t="shared" si="1258"/>
        <v>#DIV/0!</v>
      </c>
      <c r="GX89" s="231">
        <f t="shared" si="1259"/>
        <v>0</v>
      </c>
      <c r="GY89" s="119">
        <f>GX89/GX74</f>
        <v>0</v>
      </c>
      <c r="GZ89" s="98">
        <f>GZ74*GY89</f>
        <v>0</v>
      </c>
      <c r="HA89" s="116">
        <f t="shared" si="1260"/>
        <v>0</v>
      </c>
      <c r="HB89" s="90">
        <f>HB74</f>
        <v>36.53</v>
      </c>
      <c r="HC89" s="117">
        <f t="shared" si="1261"/>
        <v>0</v>
      </c>
      <c r="HD89" s="98">
        <f t="shared" si="1262"/>
        <v>0</v>
      </c>
      <c r="HE89" s="98"/>
      <c r="HF89" s="118"/>
      <c r="HG89" s="119" t="e">
        <f t="shared" si="1263"/>
        <v>#DIV/0!</v>
      </c>
      <c r="HH89" s="231">
        <f t="shared" si="1264"/>
        <v>0</v>
      </c>
      <c r="HI89" s="119">
        <f>HH89/HH74</f>
        <v>0</v>
      </c>
      <c r="HJ89" s="98">
        <f>HJ74*HI89</f>
        <v>0</v>
      </c>
      <c r="HK89" s="116">
        <f t="shared" si="1265"/>
        <v>0</v>
      </c>
      <c r="HL89" s="90">
        <f>HL74</f>
        <v>36.53</v>
      </c>
      <c r="HM89" s="117">
        <f t="shared" si="1266"/>
        <v>0</v>
      </c>
      <c r="HN89" s="98">
        <f t="shared" si="1267"/>
        <v>0</v>
      </c>
      <c r="HO89" s="98"/>
      <c r="HP89" s="118"/>
      <c r="HQ89" s="119" t="e">
        <f t="shared" si="1268"/>
        <v>#DIV/0!</v>
      </c>
      <c r="HR89" s="231">
        <f t="shared" si="1269"/>
        <v>0</v>
      </c>
      <c r="HS89" s="119">
        <f>HR89/HR74</f>
        <v>0</v>
      </c>
      <c r="HT89" s="98">
        <f>HT74*HS89</f>
        <v>0</v>
      </c>
      <c r="HU89" s="116">
        <f t="shared" si="1270"/>
        <v>0</v>
      </c>
      <c r="HV89" s="90">
        <f>HV74</f>
        <v>36.53</v>
      </c>
      <c r="HW89" s="117">
        <f t="shared" si="1271"/>
        <v>0</v>
      </c>
      <c r="HX89" s="98">
        <f t="shared" si="1272"/>
        <v>0</v>
      </c>
      <c r="HY89" s="98"/>
      <c r="HZ89" s="118"/>
      <c r="IA89" s="119" t="e">
        <f t="shared" si="1273"/>
        <v>#DIV/0!</v>
      </c>
      <c r="IB89" s="231">
        <f t="shared" si="1274"/>
        <v>0</v>
      </c>
      <c r="IC89" s="119">
        <f>IB89/IB74</f>
        <v>0</v>
      </c>
      <c r="ID89" s="98">
        <f>ID74*IC89</f>
        <v>0</v>
      </c>
      <c r="IE89" s="116">
        <f t="shared" si="1275"/>
        <v>0</v>
      </c>
      <c r="IF89" s="90">
        <f>IF74</f>
        <v>36.53</v>
      </c>
      <c r="IG89" s="117">
        <f t="shared" si="1276"/>
        <v>0</v>
      </c>
      <c r="IH89" s="98">
        <f t="shared" si="1277"/>
        <v>0</v>
      </c>
      <c r="II89" s="98"/>
      <c r="IJ89" s="118"/>
      <c r="IK89" s="119" t="e">
        <f t="shared" si="1278"/>
        <v>#DIV/0!</v>
      </c>
      <c r="IL89" s="231">
        <f t="shared" si="1279"/>
        <v>0</v>
      </c>
      <c r="IM89" s="119">
        <f>IL89/IL74</f>
        <v>0</v>
      </c>
      <c r="IN89" s="98">
        <f>IN74*IM89</f>
        <v>0</v>
      </c>
      <c r="IO89" s="116">
        <f t="shared" si="1280"/>
        <v>0</v>
      </c>
      <c r="IP89" s="90">
        <f>IP74</f>
        <v>36.53</v>
      </c>
      <c r="IQ89" s="117">
        <f t="shared" si="1281"/>
        <v>0</v>
      </c>
      <c r="IR89" s="98">
        <f t="shared" si="1282"/>
        <v>0</v>
      </c>
      <c r="IS89" s="98"/>
      <c r="IT89" s="118"/>
      <c r="IU89" s="119" t="e">
        <f t="shared" si="1283"/>
        <v>#DIV/0!</v>
      </c>
      <c r="IV89" s="231">
        <f t="shared" si="1284"/>
        <v>0</v>
      </c>
      <c r="IW89" s="119">
        <f>IV89/IV74</f>
        <v>0</v>
      </c>
      <c r="IX89" s="98">
        <f>IX74*IW89</f>
        <v>0</v>
      </c>
      <c r="IY89" s="116">
        <f t="shared" si="1285"/>
        <v>0</v>
      </c>
      <c r="IZ89" s="90">
        <f>IZ74</f>
        <v>36.53</v>
      </c>
      <c r="JA89" s="117">
        <f t="shared" si="1286"/>
        <v>0</v>
      </c>
      <c r="JB89" s="98">
        <f t="shared" si="1287"/>
        <v>0</v>
      </c>
      <c r="JC89" s="98"/>
      <c r="JD89" s="118"/>
      <c r="JE89" s="119" t="e">
        <f t="shared" si="1288"/>
        <v>#DIV/0!</v>
      </c>
      <c r="JF89" s="231">
        <f t="shared" si="1289"/>
        <v>0</v>
      </c>
      <c r="JG89" s="119">
        <f>JF89/JF74</f>
        <v>0</v>
      </c>
      <c r="JH89" s="98">
        <f>JH74*JG89</f>
        <v>0</v>
      </c>
      <c r="JI89" s="116">
        <f t="shared" si="1290"/>
        <v>0</v>
      </c>
      <c r="JJ89" s="90">
        <f>JJ74</f>
        <v>35.619999999999997</v>
      </c>
      <c r="JK89" s="117">
        <f t="shared" si="1291"/>
        <v>0</v>
      </c>
      <c r="JL89" s="98">
        <f t="shared" si="1292"/>
        <v>0</v>
      </c>
      <c r="JM89" s="98"/>
      <c r="JN89" s="118"/>
      <c r="JO89" s="119" t="e">
        <f t="shared" si="1293"/>
        <v>#DIV/0!</v>
      </c>
      <c r="JP89" s="231">
        <f t="shared" si="1294"/>
        <v>0</v>
      </c>
      <c r="JQ89" s="119">
        <f>JP89/JP74</f>
        <v>0</v>
      </c>
      <c r="JR89" s="98">
        <f>JR74*JQ89</f>
        <v>0</v>
      </c>
      <c r="JS89" s="116">
        <f t="shared" si="1295"/>
        <v>0</v>
      </c>
      <c r="JT89" s="90">
        <f>JT74</f>
        <v>36.53</v>
      </c>
      <c r="JU89" s="117">
        <f t="shared" si="1296"/>
        <v>0</v>
      </c>
      <c r="JV89" s="98">
        <f t="shared" si="1297"/>
        <v>0</v>
      </c>
      <c r="JW89" s="98"/>
      <c r="JX89" s="118"/>
      <c r="JY89" s="119" t="e">
        <f t="shared" si="1298"/>
        <v>#DIV/0!</v>
      </c>
      <c r="JZ89" s="231">
        <f t="shared" si="1299"/>
        <v>0</v>
      </c>
      <c r="KA89" s="119" t="e">
        <f>JZ89/JZ74</f>
        <v>#DIV/0!</v>
      </c>
      <c r="KB89" s="98" t="e">
        <f>KB74*KA89</f>
        <v>#DIV/0!</v>
      </c>
      <c r="KC89" s="116">
        <f t="shared" si="1300"/>
        <v>0</v>
      </c>
      <c r="KD89" s="90">
        <f>KD74</f>
        <v>0</v>
      </c>
      <c r="KE89" s="117">
        <f t="shared" si="1301"/>
        <v>0</v>
      </c>
      <c r="KF89" s="98">
        <f t="shared" si="1302"/>
        <v>0</v>
      </c>
      <c r="KG89" s="98"/>
      <c r="KH89" s="118"/>
      <c r="KI89" s="119" t="e">
        <f t="shared" si="1303"/>
        <v>#DIV/0!</v>
      </c>
      <c r="KJ89" s="231">
        <f t="shared" si="1304"/>
        <v>0</v>
      </c>
      <c r="KK89" s="119">
        <f>KJ89/KJ74</f>
        <v>0</v>
      </c>
      <c r="KL89" s="98">
        <f>KL74*KK89</f>
        <v>0</v>
      </c>
      <c r="KM89" s="116">
        <f t="shared" si="1305"/>
        <v>0</v>
      </c>
      <c r="KN89" s="90">
        <f>KN74</f>
        <v>36.53</v>
      </c>
      <c r="KO89" s="117">
        <f t="shared" si="1306"/>
        <v>0</v>
      </c>
      <c r="KP89" s="98">
        <f t="shared" si="1307"/>
        <v>0</v>
      </c>
      <c r="KQ89" s="98"/>
      <c r="KR89" s="118"/>
      <c r="KS89" s="119" t="e">
        <f t="shared" si="1308"/>
        <v>#DIV/0!</v>
      </c>
      <c r="KT89" s="231">
        <f t="shared" si="1309"/>
        <v>0</v>
      </c>
      <c r="KU89" s="119">
        <f>KT89/KT74</f>
        <v>0</v>
      </c>
      <c r="KV89" s="98">
        <f>KV74*KU89</f>
        <v>0</v>
      </c>
      <c r="KW89" s="116">
        <f t="shared" si="1310"/>
        <v>0</v>
      </c>
      <c r="KX89" s="90">
        <f>KX74</f>
        <v>36.53</v>
      </c>
      <c r="KY89" s="117">
        <f t="shared" si="1311"/>
        <v>0</v>
      </c>
      <c r="KZ89" s="98">
        <f t="shared" si="1312"/>
        <v>0</v>
      </c>
      <c r="LA89" s="98"/>
      <c r="LB89" s="118"/>
      <c r="LC89" s="119" t="e">
        <f t="shared" si="1313"/>
        <v>#DIV/0!</v>
      </c>
      <c r="LD89" s="231">
        <f t="shared" si="1314"/>
        <v>0</v>
      </c>
      <c r="LE89" s="119">
        <f>LD89/LD74</f>
        <v>0</v>
      </c>
      <c r="LF89" s="98">
        <f>LF74*LE89</f>
        <v>0</v>
      </c>
      <c r="LG89" s="116">
        <f t="shared" si="1315"/>
        <v>0</v>
      </c>
      <c r="LH89" s="90">
        <f>LH74</f>
        <v>36.53</v>
      </c>
      <c r="LI89" s="117">
        <f t="shared" si="1316"/>
        <v>0</v>
      </c>
      <c r="LJ89" s="98">
        <f t="shared" si="1317"/>
        <v>0</v>
      </c>
      <c r="LK89" s="98"/>
      <c r="LL89" s="118"/>
      <c r="LM89" s="119" t="e">
        <f t="shared" si="1318"/>
        <v>#DIV/0!</v>
      </c>
      <c r="LN89" s="231">
        <f t="shared" si="1319"/>
        <v>0</v>
      </c>
      <c r="LO89" s="119">
        <f>LN89/LN74</f>
        <v>0</v>
      </c>
      <c r="LP89" s="98">
        <f>LP74*LO89</f>
        <v>0</v>
      </c>
      <c r="LQ89" s="116">
        <f t="shared" si="1320"/>
        <v>0</v>
      </c>
      <c r="LR89" s="90">
        <f>LR74</f>
        <v>36.53</v>
      </c>
      <c r="LS89" s="117">
        <f t="shared" si="1321"/>
        <v>0</v>
      </c>
      <c r="LT89" s="98">
        <f t="shared" si="1322"/>
        <v>0</v>
      </c>
      <c r="LU89" s="98"/>
      <c r="LV89" s="118"/>
      <c r="LW89" s="119" t="e">
        <f t="shared" si="1323"/>
        <v>#DIV/0!</v>
      </c>
      <c r="LX89" s="231">
        <f t="shared" si="1324"/>
        <v>0</v>
      </c>
      <c r="LY89" s="119">
        <f>LX89/LX74</f>
        <v>0</v>
      </c>
      <c r="LZ89" s="98">
        <f>LZ74*LY89</f>
        <v>0</v>
      </c>
      <c r="MA89" s="116">
        <f t="shared" si="1325"/>
        <v>0</v>
      </c>
      <c r="MB89" s="90">
        <f>MB74</f>
        <v>36.53</v>
      </c>
      <c r="MC89" s="117">
        <f t="shared" si="1326"/>
        <v>0</v>
      </c>
      <c r="MD89" s="98">
        <f t="shared" si="1327"/>
        <v>0</v>
      </c>
      <c r="ME89" s="98"/>
      <c r="MF89" s="118"/>
      <c r="MG89" s="119" t="e">
        <f t="shared" si="1328"/>
        <v>#DIV/0!</v>
      </c>
      <c r="MH89" s="231">
        <f t="shared" si="1329"/>
        <v>0</v>
      </c>
      <c r="MI89" s="119">
        <f>MH89/MH74</f>
        <v>0</v>
      </c>
      <c r="MJ89" s="98">
        <f>MJ74*MI89</f>
        <v>0</v>
      </c>
      <c r="MK89" s="116">
        <f t="shared" si="1330"/>
        <v>0</v>
      </c>
      <c r="ML89" s="90">
        <f>ML74</f>
        <v>36.53</v>
      </c>
      <c r="MM89" s="117">
        <f t="shared" si="1331"/>
        <v>0</v>
      </c>
      <c r="MN89" s="98">
        <f t="shared" si="1332"/>
        <v>0</v>
      </c>
      <c r="MO89" s="98"/>
      <c r="MP89" s="118"/>
      <c r="MQ89" s="119" t="e">
        <f t="shared" si="1333"/>
        <v>#DIV/0!</v>
      </c>
      <c r="MR89" s="231">
        <f t="shared" si="1334"/>
        <v>0</v>
      </c>
      <c r="MS89" s="119">
        <f>MR89/MR74</f>
        <v>0</v>
      </c>
      <c r="MT89" s="98">
        <f>MT74*MS89</f>
        <v>0</v>
      </c>
      <c r="MU89" s="116">
        <f t="shared" si="1335"/>
        <v>0</v>
      </c>
      <c r="MV89" s="90">
        <f>MV74</f>
        <v>36.53</v>
      </c>
      <c r="MW89" s="117">
        <f t="shared" si="1336"/>
        <v>0</v>
      </c>
      <c r="MX89" s="98">
        <f t="shared" si="1337"/>
        <v>0</v>
      </c>
      <c r="MY89" s="98"/>
      <c r="MZ89" s="118"/>
      <c r="NA89" s="119" t="e">
        <f t="shared" si="1338"/>
        <v>#DIV/0!</v>
      </c>
      <c r="NB89" s="231">
        <f t="shared" si="1339"/>
        <v>0</v>
      </c>
      <c r="NC89" s="119">
        <f>NB89/NB74</f>
        <v>0</v>
      </c>
      <c r="ND89" s="98">
        <f>ND74*NC89</f>
        <v>0</v>
      </c>
      <c r="NE89" s="116">
        <f t="shared" si="1340"/>
        <v>0</v>
      </c>
      <c r="NF89" s="90">
        <f>NF74</f>
        <v>36.53</v>
      </c>
      <c r="NG89" s="117">
        <f t="shared" si="1341"/>
        <v>0</v>
      </c>
      <c r="NH89" s="98">
        <f t="shared" si="1342"/>
        <v>0</v>
      </c>
      <c r="NI89" s="98"/>
      <c r="NJ89" s="118"/>
      <c r="NK89" s="119" t="e">
        <f t="shared" si="1343"/>
        <v>#DIV/0!</v>
      </c>
      <c r="NL89" s="231">
        <f t="shared" si="1344"/>
        <v>0</v>
      </c>
      <c r="NM89" s="119">
        <f>NL89/NL74</f>
        <v>0</v>
      </c>
      <c r="NN89" s="98">
        <f>NN74*NM89</f>
        <v>0</v>
      </c>
      <c r="NO89" s="116">
        <f t="shared" si="1345"/>
        <v>0</v>
      </c>
      <c r="NP89" s="90">
        <f>NP74</f>
        <v>36.53</v>
      </c>
      <c r="NQ89" s="117">
        <f t="shared" si="1346"/>
        <v>0</v>
      </c>
      <c r="NR89" s="98">
        <f t="shared" si="1347"/>
        <v>0</v>
      </c>
      <c r="NS89" s="98"/>
      <c r="NT89" s="118"/>
      <c r="NU89" s="119" t="e">
        <f t="shared" si="1348"/>
        <v>#DIV/0!</v>
      </c>
      <c r="NV89" s="231">
        <f t="shared" si="1349"/>
        <v>0</v>
      </c>
      <c r="NW89" s="119">
        <f>NV89/NV74</f>
        <v>0</v>
      </c>
      <c r="NX89" s="98">
        <f>NX74*NW89</f>
        <v>0</v>
      </c>
      <c r="NY89" s="116">
        <f t="shared" si="1350"/>
        <v>0</v>
      </c>
      <c r="NZ89" s="90">
        <f>NZ74</f>
        <v>36.53</v>
      </c>
      <c r="OA89" s="117">
        <f t="shared" si="1351"/>
        <v>0</v>
      </c>
      <c r="OB89" s="98">
        <f t="shared" si="1352"/>
        <v>0</v>
      </c>
      <c r="OC89" s="98"/>
      <c r="OD89" s="118"/>
      <c r="OE89" s="119" t="e">
        <f t="shared" si="1353"/>
        <v>#DIV/0!</v>
      </c>
      <c r="OF89" s="231">
        <f t="shared" si="1354"/>
        <v>0</v>
      </c>
      <c r="OG89" s="119">
        <f>OF89/OF74</f>
        <v>0</v>
      </c>
      <c r="OH89" s="98">
        <f>OH74*OG89</f>
        <v>0</v>
      </c>
      <c r="OI89" s="116">
        <f t="shared" si="1355"/>
        <v>0</v>
      </c>
      <c r="OJ89" s="90">
        <f>OJ74</f>
        <v>36.53</v>
      </c>
      <c r="OK89" s="117">
        <f t="shared" si="1356"/>
        <v>0</v>
      </c>
      <c r="OL89" s="98">
        <f t="shared" si="1357"/>
        <v>0</v>
      </c>
      <c r="OM89" s="98"/>
      <c r="ON89" s="118"/>
      <c r="OO89" s="119" t="e">
        <f t="shared" si="1358"/>
        <v>#DIV/0!</v>
      </c>
      <c r="OP89" s="231">
        <f t="shared" si="1359"/>
        <v>0</v>
      </c>
      <c r="OQ89" s="119">
        <f>OP89/OP74</f>
        <v>0</v>
      </c>
      <c r="OR89" s="98">
        <f>OR74*OQ89</f>
        <v>0</v>
      </c>
      <c r="OS89" s="116">
        <f t="shared" si="1360"/>
        <v>0</v>
      </c>
      <c r="OT89" s="90">
        <f>OT74</f>
        <v>36.53</v>
      </c>
      <c r="OU89" s="117">
        <f t="shared" si="1361"/>
        <v>0</v>
      </c>
      <c r="OV89" s="98">
        <f t="shared" si="1362"/>
        <v>0</v>
      </c>
      <c r="OW89" s="98"/>
      <c r="OX89" s="118"/>
      <c r="OY89" s="119" t="e">
        <f t="shared" si="1363"/>
        <v>#DIV/0!</v>
      </c>
      <c r="OZ89" s="231">
        <f t="shared" si="1364"/>
        <v>0</v>
      </c>
      <c r="PA89" s="119">
        <f>OZ89/OZ74</f>
        <v>0</v>
      </c>
      <c r="PB89" s="98">
        <f>PB74*PA89</f>
        <v>0</v>
      </c>
      <c r="PC89" s="116">
        <f t="shared" si="1365"/>
        <v>0</v>
      </c>
      <c r="PD89" s="90">
        <f>PD74</f>
        <v>36.53</v>
      </c>
      <c r="PE89" s="117">
        <f t="shared" si="1366"/>
        <v>0</v>
      </c>
      <c r="PF89" s="98">
        <f t="shared" si="1367"/>
        <v>0</v>
      </c>
      <c r="PG89" s="98"/>
      <c r="PH89" s="118"/>
      <c r="PI89" s="119" t="e">
        <f t="shared" si="1368"/>
        <v>#DIV/0!</v>
      </c>
      <c r="PJ89" s="231">
        <f t="shared" si="1369"/>
        <v>0</v>
      </c>
      <c r="PK89" s="119">
        <f>PJ89/PJ74</f>
        <v>0</v>
      </c>
      <c r="PL89" s="98">
        <f>PL74*PK89</f>
        <v>0</v>
      </c>
      <c r="PM89" s="116">
        <f t="shared" si="1370"/>
        <v>0</v>
      </c>
      <c r="PN89" s="90">
        <f>PN74</f>
        <v>36.53</v>
      </c>
      <c r="PO89" s="117">
        <f t="shared" si="1371"/>
        <v>0</v>
      </c>
      <c r="PP89" s="98">
        <f t="shared" si="1372"/>
        <v>0</v>
      </c>
      <c r="PQ89" s="98"/>
      <c r="PR89" s="118"/>
      <c r="PS89" s="119" t="e">
        <f t="shared" si="1373"/>
        <v>#DIV/0!</v>
      </c>
      <c r="PT89" s="231">
        <f t="shared" si="1374"/>
        <v>0</v>
      </c>
      <c r="PU89" s="119">
        <f>PT89/PT74</f>
        <v>0</v>
      </c>
      <c r="PV89" s="98">
        <f>PV74*PU89</f>
        <v>0</v>
      </c>
      <c r="PW89" s="116">
        <f t="shared" si="1375"/>
        <v>0</v>
      </c>
      <c r="PX89" s="90">
        <f>PX74</f>
        <v>36.53</v>
      </c>
      <c r="PY89" s="117">
        <f t="shared" si="1376"/>
        <v>0</v>
      </c>
      <c r="PZ89" s="98">
        <f t="shared" si="1377"/>
        <v>0</v>
      </c>
      <c r="QA89" s="98"/>
      <c r="QB89" s="118"/>
      <c r="QC89" s="119" t="e">
        <f t="shared" si="1378"/>
        <v>#DIV/0!</v>
      </c>
      <c r="QD89" s="231">
        <f t="shared" si="1379"/>
        <v>0</v>
      </c>
      <c r="QE89" s="119" t="e">
        <f>QD89/QD74</f>
        <v>#DIV/0!</v>
      </c>
      <c r="QF89" s="98" t="e">
        <f>QF74*QE89</f>
        <v>#DIV/0!</v>
      </c>
      <c r="QG89" s="116">
        <f t="shared" si="1380"/>
        <v>0</v>
      </c>
      <c r="QH89" s="90">
        <f>QH74</f>
        <v>0</v>
      </c>
      <c r="QI89" s="117">
        <f t="shared" si="1381"/>
        <v>0</v>
      </c>
      <c r="QJ89" s="98">
        <f t="shared" si="1382"/>
        <v>0</v>
      </c>
      <c r="QK89" s="98"/>
      <c r="QL89" s="118"/>
      <c r="QM89" s="119" t="e">
        <f t="shared" si="1383"/>
        <v>#DIV/0!</v>
      </c>
      <c r="QN89" s="231">
        <f t="shared" si="1384"/>
        <v>0</v>
      </c>
      <c r="QO89" s="119">
        <f>QN89/QN74</f>
        <v>0</v>
      </c>
      <c r="QP89" s="98">
        <f>QP74*QO89</f>
        <v>0</v>
      </c>
      <c r="QQ89" s="116">
        <f t="shared" si="1385"/>
        <v>0</v>
      </c>
      <c r="QR89" s="90">
        <f>QR74</f>
        <v>36.53</v>
      </c>
      <c r="QS89" s="117">
        <f t="shared" si="1386"/>
        <v>0</v>
      </c>
      <c r="QT89" s="98">
        <f t="shared" si="1387"/>
        <v>0</v>
      </c>
      <c r="QU89" s="98"/>
      <c r="QV89" s="118"/>
      <c r="QW89" s="119" t="e">
        <f t="shared" si="1388"/>
        <v>#DIV/0!</v>
      </c>
      <c r="QX89" s="231">
        <f t="shared" si="1389"/>
        <v>0</v>
      </c>
      <c r="QY89" s="119">
        <f>QX89/QX74</f>
        <v>0</v>
      </c>
      <c r="QZ89" s="98">
        <f>QZ74*QY89</f>
        <v>0</v>
      </c>
      <c r="RA89" s="116">
        <f t="shared" si="1390"/>
        <v>0</v>
      </c>
      <c r="RB89" s="90">
        <f>RB74</f>
        <v>36.53</v>
      </c>
      <c r="RC89" s="117">
        <f t="shared" si="1391"/>
        <v>0</v>
      </c>
      <c r="RD89" s="98">
        <f t="shared" si="1392"/>
        <v>0</v>
      </c>
      <c r="RE89" s="98"/>
      <c r="RF89" s="118"/>
      <c r="RG89" s="119" t="e">
        <f t="shared" si="1393"/>
        <v>#DIV/0!</v>
      </c>
      <c r="RH89" s="231">
        <f t="shared" si="1394"/>
        <v>0</v>
      </c>
      <c r="RI89" s="119">
        <f>RH89/RH74</f>
        <v>0</v>
      </c>
      <c r="RJ89" s="98">
        <f>RJ74*RI89</f>
        <v>0</v>
      </c>
      <c r="RK89" s="116">
        <f t="shared" si="1395"/>
        <v>0</v>
      </c>
      <c r="RL89" s="90">
        <f>RL74</f>
        <v>36.53</v>
      </c>
      <c r="RM89" s="117">
        <f t="shared" si="1396"/>
        <v>0</v>
      </c>
      <c r="RN89" s="98">
        <f t="shared" si="1397"/>
        <v>0</v>
      </c>
      <c r="RO89" s="98"/>
      <c r="RP89" s="118"/>
      <c r="RQ89" s="119" t="e">
        <f t="shared" si="1398"/>
        <v>#DIV/0!</v>
      </c>
      <c r="RR89" s="231">
        <f t="shared" si="1399"/>
        <v>0</v>
      </c>
      <c r="RS89" s="119">
        <f>RR89/RR74</f>
        <v>0</v>
      </c>
      <c r="RT89" s="98">
        <f>RT74*RS89</f>
        <v>0</v>
      </c>
      <c r="RU89" s="116">
        <f t="shared" si="1400"/>
        <v>0</v>
      </c>
      <c r="RV89" s="90">
        <f>RV74</f>
        <v>36.53</v>
      </c>
      <c r="RW89" s="117">
        <f t="shared" si="1401"/>
        <v>0</v>
      </c>
      <c r="RX89" s="98">
        <f t="shared" si="1402"/>
        <v>0</v>
      </c>
      <c r="RY89" s="98"/>
      <c r="RZ89" s="118"/>
      <c r="SA89" s="119" t="e">
        <f t="shared" si="1403"/>
        <v>#DIV/0!</v>
      </c>
      <c r="SB89" s="231">
        <f t="shared" si="1404"/>
        <v>0</v>
      </c>
      <c r="SC89" s="119">
        <f>SB89/SB74</f>
        <v>0</v>
      </c>
      <c r="SD89" s="98">
        <f>SD74*SC89</f>
        <v>0</v>
      </c>
      <c r="SE89" s="116">
        <f t="shared" si="1405"/>
        <v>0</v>
      </c>
      <c r="SF89" s="90">
        <f>SF74</f>
        <v>36.53</v>
      </c>
      <c r="SG89" s="117">
        <f t="shared" si="1406"/>
        <v>0</v>
      </c>
      <c r="SH89" s="98">
        <f t="shared" si="1407"/>
        <v>0</v>
      </c>
      <c r="SI89" s="98"/>
      <c r="SJ89" s="118"/>
      <c r="SK89" s="119" t="e">
        <f t="shared" si="1408"/>
        <v>#DIV/0!</v>
      </c>
      <c r="SL89" s="231">
        <f t="shared" si="1409"/>
        <v>0</v>
      </c>
      <c r="SM89" s="119">
        <f>SL89/SL74</f>
        <v>0</v>
      </c>
      <c r="SN89" s="98">
        <f>SN74*SM89</f>
        <v>0</v>
      </c>
      <c r="SO89" s="116">
        <f t="shared" si="1410"/>
        <v>0</v>
      </c>
      <c r="SP89" s="90">
        <f>SP74</f>
        <v>36.53</v>
      </c>
      <c r="SQ89" s="117">
        <f t="shared" si="1411"/>
        <v>0</v>
      </c>
      <c r="SR89" s="98">
        <f t="shared" si="1412"/>
        <v>0</v>
      </c>
      <c r="SS89" s="98"/>
      <c r="ST89" s="118"/>
      <c r="SU89" s="119" t="e">
        <f t="shared" si="1413"/>
        <v>#DIV/0!</v>
      </c>
      <c r="SV89" s="231">
        <f t="shared" si="1414"/>
        <v>0</v>
      </c>
      <c r="SW89" s="119">
        <f>SV89/SV74</f>
        <v>0</v>
      </c>
      <c r="SX89" s="98">
        <f>SX74*SW89</f>
        <v>0</v>
      </c>
      <c r="SY89" s="116">
        <f t="shared" si="1415"/>
        <v>0</v>
      </c>
      <c r="SZ89" s="90">
        <f>SZ74</f>
        <v>36.53</v>
      </c>
      <c r="TA89" s="117">
        <f t="shared" si="1416"/>
        <v>0</v>
      </c>
      <c r="TB89" s="98">
        <f t="shared" si="1417"/>
        <v>0</v>
      </c>
      <c r="TC89" s="98"/>
      <c r="TD89" s="118"/>
      <c r="TE89" s="119" t="e">
        <f t="shared" si="1418"/>
        <v>#DIV/0!</v>
      </c>
      <c r="TF89" s="231">
        <f t="shared" si="1419"/>
        <v>0</v>
      </c>
      <c r="TG89" s="119">
        <f>TF89/TF74</f>
        <v>0</v>
      </c>
      <c r="TH89" s="98">
        <f>TH74*TG89</f>
        <v>0</v>
      </c>
      <c r="TI89" s="116">
        <f t="shared" si="1420"/>
        <v>0</v>
      </c>
      <c r="TJ89" s="90">
        <f>TJ74</f>
        <v>36.53</v>
      </c>
      <c r="TK89" s="117">
        <f t="shared" si="1421"/>
        <v>0</v>
      </c>
      <c r="TL89" s="98">
        <f t="shared" si="1422"/>
        <v>0</v>
      </c>
      <c r="TM89" s="98"/>
      <c r="TN89" s="118"/>
      <c r="TO89" s="119" t="e">
        <f t="shared" si="1423"/>
        <v>#DIV/0!</v>
      </c>
      <c r="TP89" s="231">
        <f t="shared" si="1424"/>
        <v>0</v>
      </c>
      <c r="TQ89" s="119">
        <f>TP89/TP74</f>
        <v>0</v>
      </c>
      <c r="TR89" s="98">
        <f>TR74*TQ89</f>
        <v>0</v>
      </c>
      <c r="TS89" s="116">
        <f t="shared" si="1425"/>
        <v>0</v>
      </c>
      <c r="TT89" s="90">
        <f>TT74</f>
        <v>36.53</v>
      </c>
      <c r="TU89" s="117">
        <f t="shared" si="1426"/>
        <v>0</v>
      </c>
      <c r="TV89" s="98">
        <f t="shared" si="1427"/>
        <v>0</v>
      </c>
      <c r="TW89" s="98"/>
      <c r="TX89" s="118"/>
      <c r="TY89" s="119" t="e">
        <f t="shared" si="1428"/>
        <v>#DIV/0!</v>
      </c>
      <c r="TZ89" s="231">
        <f t="shared" si="1429"/>
        <v>0</v>
      </c>
      <c r="UA89" s="119">
        <f>TZ89/TZ74</f>
        <v>0</v>
      </c>
      <c r="UB89" s="98">
        <f>UB74*UA89</f>
        <v>0</v>
      </c>
      <c r="UC89" s="116">
        <f t="shared" si="1430"/>
        <v>0</v>
      </c>
      <c r="UD89" s="90">
        <f>UD74</f>
        <v>36.53</v>
      </c>
      <c r="UE89" s="117">
        <f t="shared" si="1431"/>
        <v>0</v>
      </c>
      <c r="UF89" s="98">
        <f t="shared" si="1432"/>
        <v>0</v>
      </c>
      <c r="UG89" s="98"/>
      <c r="UH89" s="118"/>
      <c r="UI89" s="119" t="e">
        <f t="shared" si="1433"/>
        <v>#DIV/0!</v>
      </c>
      <c r="UJ89" s="231">
        <f t="shared" si="1434"/>
        <v>0</v>
      </c>
      <c r="UK89" s="119">
        <f>UJ89/UJ74</f>
        <v>0</v>
      </c>
      <c r="UL89" s="98">
        <f>UL74*UK89</f>
        <v>0</v>
      </c>
      <c r="UM89" s="116">
        <f t="shared" si="1435"/>
        <v>0</v>
      </c>
      <c r="UN89" s="90">
        <f>UN74</f>
        <v>36.53</v>
      </c>
      <c r="UO89" s="117">
        <f t="shared" si="1436"/>
        <v>0</v>
      </c>
      <c r="UP89" s="98">
        <f t="shared" si="1437"/>
        <v>0</v>
      </c>
      <c r="UQ89" s="98"/>
      <c r="UR89" s="118"/>
      <c r="US89" s="119" t="e">
        <f t="shared" si="1438"/>
        <v>#DIV/0!</v>
      </c>
      <c r="UT89" s="231">
        <f t="shared" si="1439"/>
        <v>0</v>
      </c>
      <c r="UU89" s="119">
        <f>UT89/UT74</f>
        <v>0</v>
      </c>
      <c r="UV89" s="98">
        <f>UV74*UU89</f>
        <v>0</v>
      </c>
      <c r="UW89" s="116">
        <f t="shared" si="1440"/>
        <v>0</v>
      </c>
      <c r="UX89" s="90">
        <f>UX74</f>
        <v>36.53</v>
      </c>
      <c r="UY89" s="117">
        <f t="shared" si="1441"/>
        <v>0</v>
      </c>
      <c r="UZ89" s="98">
        <f t="shared" si="1442"/>
        <v>0</v>
      </c>
      <c r="VA89" s="98"/>
      <c r="VB89" s="118"/>
      <c r="VC89" s="119" t="e">
        <f t="shared" si="1443"/>
        <v>#DIV/0!</v>
      </c>
      <c r="VD89" s="231">
        <f t="shared" si="1444"/>
        <v>0</v>
      </c>
      <c r="VE89" s="119">
        <f>VD89/VD74</f>
        <v>0</v>
      </c>
      <c r="VF89" s="98">
        <f>VF74*VE89</f>
        <v>0</v>
      </c>
      <c r="VG89" s="116">
        <f t="shared" si="1445"/>
        <v>0</v>
      </c>
      <c r="VH89" s="90">
        <f>VH74</f>
        <v>36.53</v>
      </c>
      <c r="VI89" s="117">
        <f t="shared" si="1446"/>
        <v>0</v>
      </c>
      <c r="VJ89" s="98">
        <f t="shared" si="1447"/>
        <v>0</v>
      </c>
      <c r="VK89" s="98"/>
      <c r="VL89" s="118"/>
      <c r="VM89" s="119" t="e">
        <f t="shared" si="1448"/>
        <v>#DIV/0!</v>
      </c>
      <c r="VN89" s="231">
        <f t="shared" si="1449"/>
        <v>0</v>
      </c>
      <c r="VO89" s="119">
        <f>VN89/VN74</f>
        <v>0</v>
      </c>
      <c r="VP89" s="98">
        <f>VP74*VO89</f>
        <v>0</v>
      </c>
      <c r="VQ89" s="116">
        <f t="shared" si="1450"/>
        <v>0</v>
      </c>
      <c r="VR89" s="90">
        <f>VR74</f>
        <v>36.53</v>
      </c>
      <c r="VS89" s="117">
        <f t="shared" si="1451"/>
        <v>0</v>
      </c>
      <c r="VT89" s="98">
        <f t="shared" si="1452"/>
        <v>0</v>
      </c>
      <c r="VU89" s="98"/>
      <c r="VV89" s="118"/>
      <c r="VW89" s="119" t="e">
        <f t="shared" si="1453"/>
        <v>#DIV/0!</v>
      </c>
      <c r="VX89" s="231">
        <f t="shared" si="1454"/>
        <v>0</v>
      </c>
      <c r="VY89" s="119">
        <f>VX89/VX74</f>
        <v>0</v>
      </c>
      <c r="VZ89" s="98">
        <f>VZ74*VY89</f>
        <v>0</v>
      </c>
      <c r="WA89" s="116">
        <f t="shared" si="1455"/>
        <v>0</v>
      </c>
      <c r="WB89" s="90">
        <f>WB74</f>
        <v>36.53</v>
      </c>
      <c r="WC89" s="117">
        <f t="shared" si="1456"/>
        <v>0</v>
      </c>
      <c r="WD89" s="98">
        <f t="shared" si="1457"/>
        <v>0</v>
      </c>
      <c r="WE89" s="98"/>
      <c r="WF89" s="118"/>
      <c r="WG89" s="119" t="e">
        <f t="shared" si="1458"/>
        <v>#DIV/0!</v>
      </c>
      <c r="WH89" s="213">
        <f t="shared" si="1459"/>
        <v>0</v>
      </c>
      <c r="WI89" s="119">
        <f>WH89/WH74</f>
        <v>0</v>
      </c>
      <c r="WJ89" s="98">
        <f>WJ74*WI89</f>
        <v>0</v>
      </c>
      <c r="WK89" s="116">
        <f t="shared" si="1460"/>
        <v>0</v>
      </c>
      <c r="WL89" s="90">
        <f>WL74</f>
        <v>36.51</v>
      </c>
      <c r="WM89" s="117">
        <f t="shared" si="1461"/>
        <v>0</v>
      </c>
      <c r="WN89" s="98">
        <f t="shared" si="1462"/>
        <v>0</v>
      </c>
      <c r="WO89" s="98"/>
      <c r="WP89" s="118"/>
    </row>
    <row r="90" spans="1:614" x14ac:dyDescent="0.25">
      <c r="A90" s="5" t="s">
        <v>976</v>
      </c>
      <c r="B90" s="14" t="s">
        <v>980</v>
      </c>
      <c r="C90" s="14"/>
      <c r="D90" s="14"/>
      <c r="E90" s="4"/>
      <c r="F90" s="18">
        <f>SUM(F92:F105)</f>
        <v>288</v>
      </c>
      <c r="G90" s="4"/>
      <c r="H90" s="104"/>
      <c r="I90" s="116"/>
      <c r="J90" s="98"/>
      <c r="K90" s="117">
        <f>K10+K26+K42+K58+K74</f>
        <v>7905.45766</v>
      </c>
      <c r="L90" s="98">
        <f>K90*F90</f>
        <v>2276771.81</v>
      </c>
      <c r="M90" s="124">
        <f>M10+M26+M42+M58+M74</f>
        <v>2276771.81</v>
      </c>
      <c r="N90" s="118">
        <f>M90-L90</f>
        <v>0</v>
      </c>
      <c r="O90" s="119">
        <f t="shared" si="1163"/>
        <v>0.81889000000000001</v>
      </c>
      <c r="P90" s="18">
        <f>SUM(P92:P105)</f>
        <v>424</v>
      </c>
      <c r="Q90" s="4"/>
      <c r="R90" s="104"/>
      <c r="S90" s="116"/>
      <c r="T90" s="98"/>
      <c r="U90" s="117">
        <f>U10+U26+U42+U58+U74</f>
        <v>8262.4132100000006</v>
      </c>
      <c r="V90" s="98">
        <f>U90*P90</f>
        <v>3503263.2</v>
      </c>
      <c r="W90" s="124">
        <f>W10+W26+W42+W58+W74</f>
        <v>3503263.21</v>
      </c>
      <c r="X90" s="118">
        <f>W90-V90</f>
        <v>0.01</v>
      </c>
      <c r="Y90" s="119">
        <f t="shared" si="1168"/>
        <v>0.85587000000000002</v>
      </c>
      <c r="Z90" s="18">
        <f>SUM(Z92:Z105)</f>
        <v>286</v>
      </c>
      <c r="AA90" s="4"/>
      <c r="AB90" s="104"/>
      <c r="AC90" s="116"/>
      <c r="AD90" s="98"/>
      <c r="AE90" s="117">
        <f>AE10+AE26+AE42+AE58+AE74</f>
        <v>7028.1251499999998</v>
      </c>
      <c r="AF90" s="98">
        <f>AE90*Z90</f>
        <v>2010043.79</v>
      </c>
      <c r="AG90" s="124">
        <f>AG10+AG26+AG42+AG58+AG74</f>
        <v>2010043.8</v>
      </c>
      <c r="AH90" s="118">
        <f>AG90-AF90</f>
        <v>0.01</v>
      </c>
      <c r="AI90" s="119">
        <f t="shared" si="1173"/>
        <v>0.72801000000000005</v>
      </c>
      <c r="AJ90" s="18">
        <f>SUM(AJ92:AJ105)</f>
        <v>261</v>
      </c>
      <c r="AK90" s="4"/>
      <c r="AL90" s="104"/>
      <c r="AM90" s="116"/>
      <c r="AN90" s="98"/>
      <c r="AO90" s="117">
        <f>AO10+AO26+AO42+AO58+AO74</f>
        <v>10977.734479999999</v>
      </c>
      <c r="AP90" s="98">
        <f>AO90*AJ90</f>
        <v>2865188.7</v>
      </c>
      <c r="AQ90" s="124">
        <f>AQ10+AQ26+AQ42+AQ58+AQ74</f>
        <v>2865188.7</v>
      </c>
      <c r="AR90" s="118">
        <f>AQ90-AP90</f>
        <v>0</v>
      </c>
      <c r="AS90" s="119">
        <f t="shared" si="1178"/>
        <v>1.13714</v>
      </c>
      <c r="AT90" s="18">
        <f>SUM(AT92:AT105)</f>
        <v>124</v>
      </c>
      <c r="AU90" s="4"/>
      <c r="AV90" s="104"/>
      <c r="AW90" s="116"/>
      <c r="AX90" s="98"/>
      <c r="AY90" s="117">
        <f>AY10+AY26+AY42+AY58+AY74</f>
        <v>9157.4873299999999</v>
      </c>
      <c r="AZ90" s="98">
        <f>AY90*AT90</f>
        <v>1135528.43</v>
      </c>
      <c r="BA90" s="124">
        <f>BA10+BA26+BA42+BA58+BA74</f>
        <v>1135528.43</v>
      </c>
      <c r="BB90" s="118">
        <f>BA90-AZ90</f>
        <v>0</v>
      </c>
      <c r="BC90" s="119">
        <f t="shared" si="1183"/>
        <v>0.94859000000000004</v>
      </c>
      <c r="BD90" s="18">
        <f>SUM(BD92:BD105)</f>
        <v>0</v>
      </c>
      <c r="BE90" s="4"/>
      <c r="BF90" s="104"/>
      <c r="BG90" s="116"/>
      <c r="BH90" s="98"/>
      <c r="BI90" s="117">
        <f>BI10+BI26+BI42+BI58+BI74</f>
        <v>0</v>
      </c>
      <c r="BJ90" s="98">
        <f>BI90*BD90</f>
        <v>0</v>
      </c>
      <c r="BK90" s="124">
        <f>BK10+BK26+BK42+BK58+BK74</f>
        <v>0</v>
      </c>
      <c r="BL90" s="118">
        <f>BK90-BJ90</f>
        <v>0</v>
      </c>
      <c r="BM90" s="119">
        <f t="shared" si="1188"/>
        <v>0</v>
      </c>
      <c r="BN90" s="18">
        <f>SUM(BN92:BN105)</f>
        <v>158</v>
      </c>
      <c r="BO90" s="4"/>
      <c r="BP90" s="104"/>
      <c r="BQ90" s="116"/>
      <c r="BR90" s="98"/>
      <c r="BS90" s="117">
        <f>BS10+BS26+BS42+BS58+BS74</f>
        <v>7037.4886100000003</v>
      </c>
      <c r="BT90" s="98">
        <f t="shared" si="1192"/>
        <v>1111923.2</v>
      </c>
      <c r="BU90" s="124">
        <f>BU10+BU26+BU42+BU58+BU74</f>
        <v>1111923.2</v>
      </c>
      <c r="BV90" s="118">
        <f>BU90-BT90</f>
        <v>0</v>
      </c>
      <c r="BW90" s="119">
        <f t="shared" si="1193"/>
        <v>0.72897999999999996</v>
      </c>
      <c r="BX90" s="18">
        <f>SUM(BX92:BX105)</f>
        <v>0</v>
      </c>
      <c r="BY90" s="4"/>
      <c r="BZ90" s="104"/>
      <c r="CA90" s="116"/>
      <c r="CB90" s="98"/>
      <c r="CC90" s="117">
        <f>CC10+CC26+CC42+CC58+CC74</f>
        <v>0</v>
      </c>
      <c r="CD90" s="98">
        <f t="shared" si="1197"/>
        <v>0</v>
      </c>
      <c r="CE90" s="124">
        <f>CE10+CE26+CE42+CE58+CE74</f>
        <v>0</v>
      </c>
      <c r="CF90" s="118">
        <f>CE90-CD90</f>
        <v>0</v>
      </c>
      <c r="CG90" s="119">
        <f t="shared" si="1198"/>
        <v>0</v>
      </c>
      <c r="CH90" s="18">
        <f>SUM(CH92:CH105)</f>
        <v>159</v>
      </c>
      <c r="CI90" s="4"/>
      <c r="CJ90" s="104"/>
      <c r="CK90" s="116"/>
      <c r="CL90" s="98"/>
      <c r="CM90" s="117">
        <f>CM10+CM26+CM42+CM58+CM74</f>
        <v>6854.5703999999996</v>
      </c>
      <c r="CN90" s="98">
        <f t="shared" si="1202"/>
        <v>1089876.69</v>
      </c>
      <c r="CO90" s="124">
        <f>CO10+CO26+CO42+CO58+CO74</f>
        <v>1089876.69</v>
      </c>
      <c r="CP90" s="118">
        <f>CO90-CN90</f>
        <v>0</v>
      </c>
      <c r="CQ90" s="119">
        <f t="shared" si="1203"/>
        <v>0.71004</v>
      </c>
      <c r="CR90" s="18">
        <f>SUM(CR92:CR105)</f>
        <v>0</v>
      </c>
      <c r="CS90" s="4"/>
      <c r="CT90" s="104"/>
      <c r="CU90" s="116"/>
      <c r="CV90" s="98"/>
      <c r="CW90" s="117">
        <f>CW10+CW26+CW42+CW58+CW74</f>
        <v>0</v>
      </c>
      <c r="CX90" s="98">
        <f t="shared" si="1207"/>
        <v>0</v>
      </c>
      <c r="CY90" s="124">
        <f>CY10+CY26+CY42+CY58+CY74</f>
        <v>0</v>
      </c>
      <c r="CZ90" s="118">
        <f>CY90-CX90</f>
        <v>0</v>
      </c>
      <c r="DA90" s="119">
        <f t="shared" si="1208"/>
        <v>0</v>
      </c>
      <c r="DB90" s="18">
        <f>SUM(DB92:DB105)</f>
        <v>131</v>
      </c>
      <c r="DC90" s="4"/>
      <c r="DD90" s="104"/>
      <c r="DE90" s="116"/>
      <c r="DF90" s="98"/>
      <c r="DG90" s="117">
        <f>DG10+DG26+DG42+DG58+DG74</f>
        <v>6914.3184300000003</v>
      </c>
      <c r="DH90" s="98">
        <f t="shared" si="1212"/>
        <v>905775.71</v>
      </c>
      <c r="DI90" s="124">
        <f>DI10+DI26+DI42+DI58+DI74</f>
        <v>905775.71</v>
      </c>
      <c r="DJ90" s="118">
        <f>DI90-DH90</f>
        <v>0</v>
      </c>
      <c r="DK90" s="119">
        <f t="shared" si="1213"/>
        <v>0.71623000000000003</v>
      </c>
      <c r="DL90" s="18">
        <f>SUM(DL92:DL105)</f>
        <v>273</v>
      </c>
      <c r="DM90" s="4"/>
      <c r="DN90" s="104"/>
      <c r="DO90" s="116"/>
      <c r="DP90" s="98"/>
      <c r="DQ90" s="117">
        <f>DQ10+DQ26+DQ42+DQ58+DQ74</f>
        <v>15261.781639999999</v>
      </c>
      <c r="DR90" s="98">
        <f t="shared" si="1217"/>
        <v>4166466.39</v>
      </c>
      <c r="DS90" s="124">
        <f>DS10+DS26+DS42+DS58+DS74</f>
        <v>4166466.39</v>
      </c>
      <c r="DT90" s="118">
        <f>DS90-DR90</f>
        <v>0</v>
      </c>
      <c r="DU90" s="119">
        <f t="shared" si="1218"/>
        <v>1.5809</v>
      </c>
      <c r="DV90" s="18">
        <f>SUM(DV92:DV105)</f>
        <v>134</v>
      </c>
      <c r="DW90" s="4"/>
      <c r="DX90" s="104"/>
      <c r="DY90" s="116"/>
      <c r="DZ90" s="98"/>
      <c r="EA90" s="117">
        <f>EA10+EA26+EA42+EA58+EA74</f>
        <v>12895.81421</v>
      </c>
      <c r="EB90" s="98">
        <f t="shared" si="1222"/>
        <v>1728039.1</v>
      </c>
      <c r="EC90" s="124">
        <f>EC10+EC26+EC42+EC58+EC74</f>
        <v>1728039.1</v>
      </c>
      <c r="ED90" s="118">
        <f>EC90-EB90</f>
        <v>0</v>
      </c>
      <c r="EE90" s="119">
        <f t="shared" si="1223"/>
        <v>1.33582</v>
      </c>
      <c r="EF90" s="18">
        <f>SUM(EF92:EF105)</f>
        <v>51</v>
      </c>
      <c r="EG90" s="4"/>
      <c r="EH90" s="104"/>
      <c r="EI90" s="116"/>
      <c r="EJ90" s="98"/>
      <c r="EK90" s="117">
        <f>EK10+EK26+EK42+EK58+EK74</f>
        <v>9178.2882399999999</v>
      </c>
      <c r="EL90" s="98">
        <f t="shared" si="1227"/>
        <v>468092.7</v>
      </c>
      <c r="EM90" s="124">
        <f>EM10+EM26+EM42+EM58+EM74</f>
        <v>468092.7</v>
      </c>
      <c r="EN90" s="118">
        <f>EM90-EL90</f>
        <v>0</v>
      </c>
      <c r="EO90" s="119">
        <f t="shared" si="1228"/>
        <v>0.95074000000000003</v>
      </c>
      <c r="EP90" s="18">
        <f>SUM(EP92:EP105)</f>
        <v>176</v>
      </c>
      <c r="EQ90" s="4"/>
      <c r="ER90" s="104"/>
      <c r="ES90" s="116"/>
      <c r="ET90" s="98"/>
      <c r="EU90" s="117">
        <f>EU10+EU26+EU42+EU58+EU74</f>
        <v>10380.84131</v>
      </c>
      <c r="EV90" s="98">
        <f t="shared" si="1232"/>
        <v>1827028.07</v>
      </c>
      <c r="EW90" s="124">
        <f>EW10+EW26+EW42+EW58+EW74</f>
        <v>1827028.07</v>
      </c>
      <c r="EX90" s="118">
        <f>EW90-EV90</f>
        <v>0</v>
      </c>
      <c r="EY90" s="119">
        <f t="shared" si="1233"/>
        <v>1.07531</v>
      </c>
      <c r="EZ90" s="18">
        <f>SUM(EZ92:EZ105)</f>
        <v>221</v>
      </c>
      <c r="FA90" s="4"/>
      <c r="FB90" s="104"/>
      <c r="FC90" s="116"/>
      <c r="FD90" s="98"/>
      <c r="FE90" s="117">
        <f>FE10+FE26+FE42+FE58+FE74</f>
        <v>9096.0547399999996</v>
      </c>
      <c r="FF90" s="98">
        <f t="shared" si="1237"/>
        <v>2010228.1</v>
      </c>
      <c r="FG90" s="124">
        <f>FG10+FG26+FG42+FG58+FG74</f>
        <v>2010228.1</v>
      </c>
      <c r="FH90" s="118">
        <f>FG90-FF90</f>
        <v>0</v>
      </c>
      <c r="FI90" s="119">
        <f t="shared" si="1238"/>
        <v>0.94221999999999995</v>
      </c>
      <c r="FJ90" s="18">
        <f>SUM(FJ92:FJ105)</f>
        <v>107</v>
      </c>
      <c r="FK90" s="4"/>
      <c r="FL90" s="104"/>
      <c r="FM90" s="116"/>
      <c r="FN90" s="98"/>
      <c r="FO90" s="117">
        <f>FO10+FO26+FO42+FO58+FO74</f>
        <v>8070.23596</v>
      </c>
      <c r="FP90" s="98">
        <f t="shared" si="1242"/>
        <v>863515.25</v>
      </c>
      <c r="FQ90" s="124">
        <f>FQ10+FQ26+FQ42+FQ58+FQ74</f>
        <v>863515.25</v>
      </c>
      <c r="FR90" s="118">
        <f>FQ90-FP90</f>
        <v>0</v>
      </c>
      <c r="FS90" s="119">
        <f t="shared" si="1243"/>
        <v>0.83596000000000004</v>
      </c>
      <c r="FT90" s="18">
        <f>SUM(FT92:FT105)</f>
        <v>173</v>
      </c>
      <c r="FU90" s="4"/>
      <c r="FV90" s="104"/>
      <c r="FW90" s="116"/>
      <c r="FX90" s="98"/>
      <c r="FY90" s="117">
        <f>FY10+FY26+FY42+FY58+FY74</f>
        <v>10004.29528</v>
      </c>
      <c r="FZ90" s="98">
        <f t="shared" si="1247"/>
        <v>1730743.08</v>
      </c>
      <c r="GA90" s="124">
        <f>GA10+GA26+GA42+GA58+GA74</f>
        <v>1730743.09</v>
      </c>
      <c r="GB90" s="118">
        <f>GA90-FZ90</f>
        <v>0.01</v>
      </c>
      <c r="GC90" s="119">
        <f t="shared" si="1248"/>
        <v>1.0363</v>
      </c>
      <c r="GD90" s="18">
        <f>SUM(GD92:GD105)</f>
        <v>309</v>
      </c>
      <c r="GE90" s="4"/>
      <c r="GF90" s="104"/>
      <c r="GG90" s="116"/>
      <c r="GH90" s="98"/>
      <c r="GI90" s="117">
        <f>GI10+GI26+GI42+GI58+GI74</f>
        <v>8205.5105700000004</v>
      </c>
      <c r="GJ90" s="98">
        <f t="shared" si="1252"/>
        <v>2535502.77</v>
      </c>
      <c r="GK90" s="124">
        <f>GK10+GK26+GK42+GK58+GK74</f>
        <v>2535502.77</v>
      </c>
      <c r="GL90" s="118">
        <f>GK90-GJ90</f>
        <v>0</v>
      </c>
      <c r="GM90" s="119">
        <f t="shared" si="1253"/>
        <v>0.84997</v>
      </c>
      <c r="GN90" s="18">
        <f>SUM(GN92:GN105)</f>
        <v>154</v>
      </c>
      <c r="GO90" s="4"/>
      <c r="GP90" s="104"/>
      <c r="GQ90" s="116"/>
      <c r="GR90" s="98"/>
      <c r="GS90" s="117">
        <f>GS10+GS26+GS42+GS58+GS74</f>
        <v>9800.0620699999999</v>
      </c>
      <c r="GT90" s="98">
        <f t="shared" si="1257"/>
        <v>1509209.56</v>
      </c>
      <c r="GU90" s="124">
        <f>GU10+GU26+GU42+GU58+GU74</f>
        <v>1509209.56</v>
      </c>
      <c r="GV90" s="118">
        <f>GU90-GT90</f>
        <v>0</v>
      </c>
      <c r="GW90" s="119">
        <f t="shared" si="1258"/>
        <v>1.01515</v>
      </c>
      <c r="GX90" s="18">
        <f>SUM(GX92:GX105)</f>
        <v>95</v>
      </c>
      <c r="GY90" s="4"/>
      <c r="GZ90" s="104"/>
      <c r="HA90" s="116"/>
      <c r="HB90" s="98"/>
      <c r="HC90" s="117">
        <f>HC10+HC26+HC42+HC58+HC74</f>
        <v>10587.11204</v>
      </c>
      <c r="HD90" s="98">
        <f t="shared" si="1262"/>
        <v>1005775.64</v>
      </c>
      <c r="HE90" s="124">
        <f>HE10+HE26+HE42+HE58+HE74</f>
        <v>1005775.64</v>
      </c>
      <c r="HF90" s="118">
        <f>HE90-HD90</f>
        <v>0</v>
      </c>
      <c r="HG90" s="119">
        <f t="shared" si="1263"/>
        <v>1.09667</v>
      </c>
      <c r="HH90" s="18">
        <f>SUM(HH92:HH105)</f>
        <v>165</v>
      </c>
      <c r="HI90" s="4"/>
      <c r="HJ90" s="104"/>
      <c r="HK90" s="116"/>
      <c r="HL90" s="98"/>
      <c r="HM90" s="117">
        <f>HM10+HM26+HM42+HM58+HM74</f>
        <v>10540.997149999999</v>
      </c>
      <c r="HN90" s="98">
        <f t="shared" si="1267"/>
        <v>1739264.53</v>
      </c>
      <c r="HO90" s="124">
        <f>HO10+HO26+HO42+HO58+HO74</f>
        <v>1739264.53</v>
      </c>
      <c r="HP90" s="118">
        <f>HO90-HN90</f>
        <v>0</v>
      </c>
      <c r="HQ90" s="119">
        <f t="shared" si="1268"/>
        <v>1.0919000000000001</v>
      </c>
      <c r="HR90" s="18">
        <f>SUM(HR92:HR105)</f>
        <v>277</v>
      </c>
      <c r="HS90" s="4"/>
      <c r="HT90" s="104"/>
      <c r="HU90" s="116"/>
      <c r="HV90" s="98"/>
      <c r="HW90" s="117">
        <f>HW10+HW26+HW42+HW58+HW74</f>
        <v>11431.318740000001</v>
      </c>
      <c r="HX90" s="98">
        <f t="shared" si="1272"/>
        <v>3166475.29</v>
      </c>
      <c r="HY90" s="124">
        <f>HY10+HY26+HY42+HY58+HY74</f>
        <v>3166475.3</v>
      </c>
      <c r="HZ90" s="118">
        <f>HY90-HX90</f>
        <v>0.01</v>
      </c>
      <c r="IA90" s="119">
        <f t="shared" si="1273"/>
        <v>1.1841200000000001</v>
      </c>
      <c r="IB90" s="18">
        <f>SUM(IB92:IB105)</f>
        <v>480</v>
      </c>
      <c r="IC90" s="4"/>
      <c r="ID90" s="104"/>
      <c r="IE90" s="116"/>
      <c r="IF90" s="98"/>
      <c r="IG90" s="117">
        <f>IG10+IG26+IG42+IG58+IG74</f>
        <v>8196.1137600000002</v>
      </c>
      <c r="IH90" s="98">
        <f t="shared" si="1277"/>
        <v>3934134.6</v>
      </c>
      <c r="II90" s="124">
        <f>II10+II26+II42+II58+II74</f>
        <v>3934134.6</v>
      </c>
      <c r="IJ90" s="118">
        <f>II90-IH90</f>
        <v>0</v>
      </c>
      <c r="IK90" s="119">
        <f t="shared" si="1278"/>
        <v>0.84899999999999998</v>
      </c>
      <c r="IL90" s="18">
        <f>SUM(IL92:IL105)</f>
        <v>160</v>
      </c>
      <c r="IM90" s="4"/>
      <c r="IN90" s="104"/>
      <c r="IO90" s="116"/>
      <c r="IP90" s="98"/>
      <c r="IQ90" s="117">
        <f>IQ10+IQ26+IQ42+IQ58+IQ74</f>
        <v>13254.40438</v>
      </c>
      <c r="IR90" s="98">
        <f t="shared" si="1282"/>
        <v>2120704.7000000002</v>
      </c>
      <c r="IS90" s="124">
        <f>IS10+IS26+IS42+IS58+IS74</f>
        <v>2120704.7000000002</v>
      </c>
      <c r="IT90" s="118">
        <f>IS90-IR90</f>
        <v>0</v>
      </c>
      <c r="IU90" s="119">
        <f t="shared" si="1283"/>
        <v>1.37297</v>
      </c>
      <c r="IV90" s="18">
        <f>SUM(IV92:IV105)</f>
        <v>109</v>
      </c>
      <c r="IW90" s="4"/>
      <c r="IX90" s="104"/>
      <c r="IY90" s="116"/>
      <c r="IZ90" s="98"/>
      <c r="JA90" s="117">
        <f>JA10+JA26+JA42+JA58+JA74</f>
        <v>8853.0755700000009</v>
      </c>
      <c r="JB90" s="98">
        <f t="shared" si="1287"/>
        <v>964985.24</v>
      </c>
      <c r="JC90" s="124">
        <f>JC10+JC26+JC42+JC58+JC74</f>
        <v>964985.24</v>
      </c>
      <c r="JD90" s="118">
        <f>JC90-JB90</f>
        <v>0</v>
      </c>
      <c r="JE90" s="119">
        <f t="shared" si="1288"/>
        <v>0.91705000000000003</v>
      </c>
      <c r="JF90" s="18">
        <f>SUM(JF92:JF105)</f>
        <v>266</v>
      </c>
      <c r="JG90" s="4"/>
      <c r="JH90" s="104"/>
      <c r="JI90" s="116"/>
      <c r="JJ90" s="98"/>
      <c r="JK90" s="117">
        <f>JK10+JK26+JK42+JK58+JK74</f>
        <v>12957.18525</v>
      </c>
      <c r="JL90" s="98">
        <f t="shared" si="1292"/>
        <v>3446611.28</v>
      </c>
      <c r="JM90" s="124">
        <f>JM10+JM26+JM42+JM58+JM74</f>
        <v>3446494.99</v>
      </c>
      <c r="JN90" s="118">
        <f>JM90-JL90</f>
        <v>-116.29</v>
      </c>
      <c r="JO90" s="119">
        <f t="shared" si="1293"/>
        <v>1.3421799999999999</v>
      </c>
      <c r="JP90" s="18">
        <f>SUM(JP92:JP105)</f>
        <v>272</v>
      </c>
      <c r="JQ90" s="4"/>
      <c r="JR90" s="104"/>
      <c r="JS90" s="116"/>
      <c r="JT90" s="98"/>
      <c r="JU90" s="117">
        <f>JU10+JU26+JU42+JU58+JU74</f>
        <v>13112.344859999999</v>
      </c>
      <c r="JV90" s="98">
        <f t="shared" si="1297"/>
        <v>3566557.8</v>
      </c>
      <c r="JW90" s="124">
        <f>JW10+JW26+JW42+JW58+JW74</f>
        <v>3566557.8</v>
      </c>
      <c r="JX90" s="118">
        <f>JW90-JV90</f>
        <v>0</v>
      </c>
      <c r="JY90" s="119">
        <f t="shared" si="1298"/>
        <v>1.35825</v>
      </c>
      <c r="JZ90" s="18">
        <f>SUM(JZ92:JZ105)</f>
        <v>0</v>
      </c>
      <c r="KA90" s="4"/>
      <c r="KB90" s="104"/>
      <c r="KC90" s="116"/>
      <c r="KD90" s="98"/>
      <c r="KE90" s="117">
        <f>KE10+KE26+KE42+KE58+KE74</f>
        <v>0</v>
      </c>
      <c r="KF90" s="98">
        <f t="shared" si="1302"/>
        <v>0</v>
      </c>
      <c r="KG90" s="124">
        <f>KG10+KG26+KG42+KG58+KG74</f>
        <v>0</v>
      </c>
      <c r="KH90" s="118">
        <f>KG90-KF90</f>
        <v>0</v>
      </c>
      <c r="KI90" s="119">
        <f t="shared" si="1303"/>
        <v>0</v>
      </c>
      <c r="KJ90" s="18">
        <f>SUM(KJ92:KJ105)</f>
        <v>163</v>
      </c>
      <c r="KK90" s="4"/>
      <c r="KL90" s="104"/>
      <c r="KM90" s="116"/>
      <c r="KN90" s="98"/>
      <c r="KO90" s="117">
        <f>KO10+KO26+KO42+KO58+KO74</f>
        <v>6740.13886</v>
      </c>
      <c r="KP90" s="98">
        <f t="shared" si="1307"/>
        <v>1098642.6299999999</v>
      </c>
      <c r="KQ90" s="124">
        <f>KQ10+KQ26+KQ42+KQ58+KQ74</f>
        <v>1098642.6299999999</v>
      </c>
      <c r="KR90" s="118">
        <f>KQ90-KP90</f>
        <v>0</v>
      </c>
      <c r="KS90" s="119">
        <f t="shared" si="1308"/>
        <v>0.69818000000000002</v>
      </c>
      <c r="KT90" s="18">
        <f>SUM(KT92:KT105)</f>
        <v>343</v>
      </c>
      <c r="KU90" s="4"/>
      <c r="KV90" s="104"/>
      <c r="KW90" s="116"/>
      <c r="KX90" s="98"/>
      <c r="KY90" s="117">
        <f>KY10+KY26+KY42+KY58+KY74</f>
        <v>8710.8563099999992</v>
      </c>
      <c r="KZ90" s="98">
        <f t="shared" si="1312"/>
        <v>2987823.71</v>
      </c>
      <c r="LA90" s="124">
        <f>LA10+LA26+LA42+LA58+LA74</f>
        <v>2987823.72</v>
      </c>
      <c r="LB90" s="118">
        <f>LA90-KZ90</f>
        <v>0.01</v>
      </c>
      <c r="LC90" s="119">
        <f t="shared" si="1313"/>
        <v>0.90232000000000001</v>
      </c>
      <c r="LD90" s="18">
        <f>SUM(LD92:LD105)</f>
        <v>286</v>
      </c>
      <c r="LE90" s="4"/>
      <c r="LF90" s="104"/>
      <c r="LG90" s="116"/>
      <c r="LH90" s="98"/>
      <c r="LI90" s="117">
        <f>LI10+LI26+LI42+LI58+LI74</f>
        <v>9475.4578600000004</v>
      </c>
      <c r="LJ90" s="98">
        <f t="shared" si="1317"/>
        <v>2709980.95</v>
      </c>
      <c r="LK90" s="124">
        <f>LK10+LK26+LK42+LK58+LK74</f>
        <v>2709980.95</v>
      </c>
      <c r="LL90" s="118">
        <f>LK90-LJ90</f>
        <v>0</v>
      </c>
      <c r="LM90" s="119">
        <f t="shared" si="1318"/>
        <v>0.98151999999999995</v>
      </c>
      <c r="LN90" s="18">
        <f>SUM(LN92:LN105)</f>
        <v>248</v>
      </c>
      <c r="LO90" s="4"/>
      <c r="LP90" s="104"/>
      <c r="LQ90" s="116"/>
      <c r="LR90" s="98"/>
      <c r="LS90" s="117">
        <f>LS10+LS26+LS42+LS58+LS74</f>
        <v>9022.6042500000003</v>
      </c>
      <c r="LT90" s="98">
        <f t="shared" si="1322"/>
        <v>2237605.85</v>
      </c>
      <c r="LU90" s="124">
        <f>LU10+LU26+LU42+LU58+LU74</f>
        <v>2237605.85</v>
      </c>
      <c r="LV90" s="118">
        <f>LU90-LT90</f>
        <v>0</v>
      </c>
      <c r="LW90" s="119">
        <f t="shared" si="1323"/>
        <v>0.93461000000000005</v>
      </c>
      <c r="LX90" s="18">
        <f>SUM(LX92:LX105)</f>
        <v>116</v>
      </c>
      <c r="LY90" s="4"/>
      <c r="LZ90" s="104"/>
      <c r="MA90" s="116"/>
      <c r="MB90" s="98"/>
      <c r="MC90" s="117">
        <f>MC10+MC26+MC42+MC58+MC74</f>
        <v>14109.84816</v>
      </c>
      <c r="MD90" s="98">
        <f t="shared" si="1327"/>
        <v>1636742.39</v>
      </c>
      <c r="ME90" s="124">
        <f>ME10+ME26+ME42+ME58+ME74</f>
        <v>1636742.39</v>
      </c>
      <c r="MF90" s="118">
        <f>ME90-MD90</f>
        <v>0</v>
      </c>
      <c r="MG90" s="119">
        <f t="shared" si="1328"/>
        <v>1.4615800000000001</v>
      </c>
      <c r="MH90" s="18">
        <f>SUM(MH92:MH105)</f>
        <v>145</v>
      </c>
      <c r="MI90" s="4"/>
      <c r="MJ90" s="104"/>
      <c r="MK90" s="116"/>
      <c r="ML90" s="98"/>
      <c r="MM90" s="117">
        <f>MM10+MM26+MM42+MM58+MM74</f>
        <v>8767.7770099999998</v>
      </c>
      <c r="MN90" s="98">
        <f t="shared" si="1332"/>
        <v>1271327.67</v>
      </c>
      <c r="MO90" s="124">
        <f>MO10+MO26+MO42+MO58+MO74</f>
        <v>1271327.67</v>
      </c>
      <c r="MP90" s="118">
        <f>MO90-MN90</f>
        <v>0</v>
      </c>
      <c r="MQ90" s="119">
        <f t="shared" si="1333"/>
        <v>0.90822000000000003</v>
      </c>
      <c r="MR90" s="18">
        <f>SUM(MR92:MR105)</f>
        <v>314</v>
      </c>
      <c r="MS90" s="4"/>
      <c r="MT90" s="104"/>
      <c r="MU90" s="116"/>
      <c r="MV90" s="98"/>
      <c r="MW90" s="117">
        <f>MW10+MW26+MW42+MW58+MW74</f>
        <v>9772.7909999999993</v>
      </c>
      <c r="MX90" s="98">
        <f t="shared" si="1337"/>
        <v>3068656.37</v>
      </c>
      <c r="MY90" s="124">
        <f>MY10+MY26+MY42+MY58+MY74</f>
        <v>3068656.37</v>
      </c>
      <c r="MZ90" s="118">
        <f>MY90-MX90</f>
        <v>0</v>
      </c>
      <c r="NA90" s="119">
        <f t="shared" si="1338"/>
        <v>1.0123200000000001</v>
      </c>
      <c r="NB90" s="18">
        <f>SUM(NB92:NB105)</f>
        <v>101</v>
      </c>
      <c r="NC90" s="4"/>
      <c r="ND90" s="104"/>
      <c r="NE90" s="116"/>
      <c r="NF90" s="98"/>
      <c r="NG90" s="117">
        <f>NG10+NG26+NG42+NG58+NG74</f>
        <v>9767.8684799999992</v>
      </c>
      <c r="NH90" s="98">
        <f t="shared" si="1342"/>
        <v>986554.72</v>
      </c>
      <c r="NI90" s="124">
        <f>NI10+NI26+NI42+NI58+NI74</f>
        <v>986554.72</v>
      </c>
      <c r="NJ90" s="118">
        <f>NI90-NH90</f>
        <v>0</v>
      </c>
      <c r="NK90" s="119">
        <f t="shared" si="1343"/>
        <v>1.0118100000000001</v>
      </c>
      <c r="NL90" s="18">
        <f>SUM(NL92:NL105)</f>
        <v>153</v>
      </c>
      <c r="NM90" s="4"/>
      <c r="NN90" s="104"/>
      <c r="NO90" s="116"/>
      <c r="NP90" s="98"/>
      <c r="NQ90" s="117">
        <f>NQ10+NQ26+NQ42+NQ58+NQ74</f>
        <v>9696.56531</v>
      </c>
      <c r="NR90" s="98">
        <f t="shared" si="1347"/>
        <v>1483574.49</v>
      </c>
      <c r="NS90" s="124">
        <f>NS10+NS26+NS42+NS58+NS74</f>
        <v>1483574.49</v>
      </c>
      <c r="NT90" s="118">
        <f>NS90-NR90</f>
        <v>0</v>
      </c>
      <c r="NU90" s="119">
        <f t="shared" si="1348"/>
        <v>1.0044299999999999</v>
      </c>
      <c r="NV90" s="18">
        <f>SUM(NV92:NV105)</f>
        <v>482</v>
      </c>
      <c r="NW90" s="4"/>
      <c r="NX90" s="104"/>
      <c r="NY90" s="116"/>
      <c r="NZ90" s="98"/>
      <c r="OA90" s="117">
        <f>OA10+OA26+OA42+OA58+OA74</f>
        <v>8846.9129499999999</v>
      </c>
      <c r="OB90" s="98">
        <f t="shared" si="1352"/>
        <v>4264212.04</v>
      </c>
      <c r="OC90" s="124">
        <f>OC10+OC26+OC42+OC58+OC74</f>
        <v>4264212.04</v>
      </c>
      <c r="OD90" s="118">
        <f>OC90-OB90</f>
        <v>0</v>
      </c>
      <c r="OE90" s="119">
        <f t="shared" si="1353"/>
        <v>0.91640999999999995</v>
      </c>
      <c r="OF90" s="18">
        <f>SUM(OF92:OF105)</f>
        <v>175</v>
      </c>
      <c r="OG90" s="4"/>
      <c r="OH90" s="104"/>
      <c r="OI90" s="116"/>
      <c r="OJ90" s="98"/>
      <c r="OK90" s="117">
        <f>OK10+OK26+OK42+OK58+OK74</f>
        <v>7699.2044599999999</v>
      </c>
      <c r="OL90" s="98">
        <f t="shared" si="1357"/>
        <v>1347360.78</v>
      </c>
      <c r="OM90" s="124">
        <f>OM10+OM26+OM42+OM58+OM74</f>
        <v>1347360.78</v>
      </c>
      <c r="ON90" s="118">
        <f>OM90-OL90</f>
        <v>0</v>
      </c>
      <c r="OO90" s="119">
        <f t="shared" si="1358"/>
        <v>0.79752999999999996</v>
      </c>
      <c r="OP90" s="18">
        <f>SUM(OP92:OP105)</f>
        <v>141</v>
      </c>
      <c r="OQ90" s="4"/>
      <c r="OR90" s="104"/>
      <c r="OS90" s="116"/>
      <c r="OT90" s="98"/>
      <c r="OU90" s="117">
        <f>OU10+OU26+OU42+OU58+OU74</f>
        <v>7735.3396400000001</v>
      </c>
      <c r="OV90" s="98">
        <f t="shared" si="1362"/>
        <v>1090682.8899999999</v>
      </c>
      <c r="OW90" s="124">
        <f>OW10+OW26+OW42+OW58+OW74</f>
        <v>1090682.8899999999</v>
      </c>
      <c r="OX90" s="118">
        <f>OW90-OV90</f>
        <v>0</v>
      </c>
      <c r="OY90" s="119">
        <f t="shared" si="1363"/>
        <v>0.80127000000000004</v>
      </c>
      <c r="OZ90" s="18">
        <f>SUM(OZ92:OZ105)</f>
        <v>226</v>
      </c>
      <c r="PA90" s="4"/>
      <c r="PB90" s="104"/>
      <c r="PC90" s="116"/>
      <c r="PD90" s="98"/>
      <c r="PE90" s="117">
        <f>PE10+PE26+PE42+PE58+PE74</f>
        <v>8412.3755700000002</v>
      </c>
      <c r="PF90" s="98">
        <f t="shared" si="1367"/>
        <v>1901196.88</v>
      </c>
      <c r="PG90" s="124">
        <f>PG10+PG26+PG42+PG58+PG74</f>
        <v>1901196.88</v>
      </c>
      <c r="PH90" s="118">
        <f>PG90-PF90</f>
        <v>0</v>
      </c>
      <c r="PI90" s="119">
        <f t="shared" si="1368"/>
        <v>0.87139999999999995</v>
      </c>
      <c r="PJ90" s="18">
        <f>SUM(PJ92:PJ105)</f>
        <v>67</v>
      </c>
      <c r="PK90" s="4"/>
      <c r="PL90" s="104"/>
      <c r="PM90" s="116"/>
      <c r="PN90" s="98"/>
      <c r="PO90" s="117">
        <f>PO10+PO26+PO42+PO58+PO74</f>
        <v>12561.89911</v>
      </c>
      <c r="PP90" s="98">
        <f t="shared" si="1372"/>
        <v>841647.24</v>
      </c>
      <c r="PQ90" s="124">
        <f>PQ10+PQ26+PQ42+PQ58+PQ74</f>
        <v>841647.24</v>
      </c>
      <c r="PR90" s="118">
        <f>PQ90-PP90</f>
        <v>0</v>
      </c>
      <c r="PS90" s="119">
        <f t="shared" si="1373"/>
        <v>1.3012300000000001</v>
      </c>
      <c r="PT90" s="18">
        <f>SUM(PT92:PT105)</f>
        <v>147</v>
      </c>
      <c r="PU90" s="4"/>
      <c r="PV90" s="104"/>
      <c r="PW90" s="116"/>
      <c r="PX90" s="98"/>
      <c r="PY90" s="117">
        <f>PY10+PY26+PY42+PY58+PY74</f>
        <v>9663.2190599999994</v>
      </c>
      <c r="PZ90" s="98">
        <f t="shared" si="1377"/>
        <v>1420493.2</v>
      </c>
      <c r="QA90" s="124">
        <f>QA10+QA26+QA42+QA58+QA74</f>
        <v>1420493.2</v>
      </c>
      <c r="QB90" s="118">
        <f>QA90-PZ90</f>
        <v>0</v>
      </c>
      <c r="QC90" s="119">
        <f t="shared" si="1378"/>
        <v>1.0009699999999999</v>
      </c>
      <c r="QD90" s="18">
        <f>SUM(QD92:QD105)</f>
        <v>0</v>
      </c>
      <c r="QE90" s="4"/>
      <c r="QF90" s="104"/>
      <c r="QG90" s="116"/>
      <c r="QH90" s="98"/>
      <c r="QI90" s="117">
        <f>QI10+QI26+QI42+QI58+QI74</f>
        <v>0</v>
      </c>
      <c r="QJ90" s="98">
        <f t="shared" si="1382"/>
        <v>0</v>
      </c>
      <c r="QK90" s="124">
        <f>QK10+QK26+QK42+QK58+QK74</f>
        <v>0</v>
      </c>
      <c r="QL90" s="118">
        <f>QK90-QJ90</f>
        <v>0</v>
      </c>
      <c r="QM90" s="119">
        <f t="shared" si="1383"/>
        <v>0</v>
      </c>
      <c r="QN90" s="18">
        <f>SUM(QN92:QN105)</f>
        <v>244</v>
      </c>
      <c r="QO90" s="4"/>
      <c r="QP90" s="104"/>
      <c r="QQ90" s="116"/>
      <c r="QR90" s="98"/>
      <c r="QS90" s="117">
        <f>QS10+QS26+QS42+QS58+QS74</f>
        <v>7001.4498000000003</v>
      </c>
      <c r="QT90" s="98">
        <f t="shared" si="1387"/>
        <v>1708353.75</v>
      </c>
      <c r="QU90" s="124">
        <f>QU10+QU26+QU42+QU58+QU74</f>
        <v>1708353.75</v>
      </c>
      <c r="QV90" s="118">
        <f>QU90-QT90</f>
        <v>0</v>
      </c>
      <c r="QW90" s="119">
        <f t="shared" si="1388"/>
        <v>0.72524999999999995</v>
      </c>
      <c r="QX90" s="18">
        <f>SUM(QX92:QX105)</f>
        <v>155</v>
      </c>
      <c r="QY90" s="4"/>
      <c r="QZ90" s="104"/>
      <c r="RA90" s="116"/>
      <c r="RB90" s="98"/>
      <c r="RC90" s="117">
        <f>RC10+RC26+RC42+RC58+RC74</f>
        <v>6844.70129</v>
      </c>
      <c r="RD90" s="98">
        <f t="shared" si="1392"/>
        <v>1060928.7</v>
      </c>
      <c r="RE90" s="124">
        <f>RE10+RE26+RE42+RE58+RE74</f>
        <v>1060928.7</v>
      </c>
      <c r="RF90" s="118">
        <f>RE90-RD90</f>
        <v>0</v>
      </c>
      <c r="RG90" s="119">
        <f t="shared" si="1393"/>
        <v>0.70901000000000003</v>
      </c>
      <c r="RH90" s="18">
        <f>SUM(RH92:RH105)</f>
        <v>156</v>
      </c>
      <c r="RI90" s="4"/>
      <c r="RJ90" s="104"/>
      <c r="RK90" s="116"/>
      <c r="RL90" s="98"/>
      <c r="RM90" s="117">
        <f>RM10+RM26+RM42+RM58+RM74</f>
        <v>10114.413909999999</v>
      </c>
      <c r="RN90" s="98">
        <f t="shared" si="1397"/>
        <v>1577848.57</v>
      </c>
      <c r="RO90" s="124">
        <f>RO10+RO26+RO42+RO58+RO74</f>
        <v>1577848.57</v>
      </c>
      <c r="RP90" s="118">
        <f>RO90-RN90</f>
        <v>0</v>
      </c>
      <c r="RQ90" s="119">
        <f t="shared" si="1398"/>
        <v>1.0477099999999999</v>
      </c>
      <c r="RR90" s="18">
        <f>SUM(RR92:RR105)</f>
        <v>141</v>
      </c>
      <c r="RS90" s="4"/>
      <c r="RT90" s="104"/>
      <c r="RU90" s="116"/>
      <c r="RV90" s="98"/>
      <c r="RW90" s="117">
        <f>RW10+RW26+RW42+RW58+RW74</f>
        <v>11909.71938</v>
      </c>
      <c r="RX90" s="98">
        <f t="shared" si="1402"/>
        <v>1679270.43</v>
      </c>
      <c r="RY90" s="124">
        <f>RY10+RY26+RY42+RY58+RY74</f>
        <v>1679270.43</v>
      </c>
      <c r="RZ90" s="118">
        <f>RY90-RX90</f>
        <v>0</v>
      </c>
      <c r="SA90" s="119">
        <f t="shared" si="1403"/>
        <v>1.2336800000000001</v>
      </c>
      <c r="SB90" s="18">
        <f>SUM(SB92:SB105)</f>
        <v>359</v>
      </c>
      <c r="SC90" s="4"/>
      <c r="SD90" s="104"/>
      <c r="SE90" s="116"/>
      <c r="SF90" s="98"/>
      <c r="SG90" s="117">
        <f>SG10+SG26+SG42+SG58+SG74</f>
        <v>11019.40489</v>
      </c>
      <c r="SH90" s="98">
        <f t="shared" si="1407"/>
        <v>3955966.36</v>
      </c>
      <c r="SI90" s="124">
        <f>SI10+SI26+SI42+SI58+SI74</f>
        <v>3955966.35</v>
      </c>
      <c r="SJ90" s="118">
        <f>SI90-SH90</f>
        <v>-0.01</v>
      </c>
      <c r="SK90" s="119">
        <f t="shared" si="1408"/>
        <v>1.1414500000000001</v>
      </c>
      <c r="SL90" s="18">
        <f>SUM(SL92:SL105)</f>
        <v>84</v>
      </c>
      <c r="SM90" s="4"/>
      <c r="SN90" s="104"/>
      <c r="SO90" s="116"/>
      <c r="SP90" s="98"/>
      <c r="SQ90" s="117">
        <f>SQ10+SQ26+SQ42+SQ58+SQ74</f>
        <v>6104.3503499999997</v>
      </c>
      <c r="SR90" s="98">
        <f t="shared" si="1412"/>
        <v>512765.43</v>
      </c>
      <c r="SS90" s="124">
        <f>SS10+SS26+SS42+SS58+SS74</f>
        <v>512765.43</v>
      </c>
      <c r="ST90" s="118">
        <f>SS90-SR90</f>
        <v>0</v>
      </c>
      <c r="SU90" s="119">
        <f t="shared" si="1413"/>
        <v>0.63231999999999999</v>
      </c>
      <c r="SV90" s="18">
        <f>SUM(SV92:SV105)</f>
        <v>299</v>
      </c>
      <c r="SW90" s="4"/>
      <c r="SX90" s="104"/>
      <c r="SY90" s="116"/>
      <c r="SZ90" s="98"/>
      <c r="TA90" s="117">
        <f>TA10+TA26+TA42+TA58+TA74</f>
        <v>9216.2417600000008</v>
      </c>
      <c r="TB90" s="98">
        <f t="shared" si="1417"/>
        <v>2755656.29</v>
      </c>
      <c r="TC90" s="124">
        <f>TC10+TC26+TC42+TC58+TC74</f>
        <v>2755656.29</v>
      </c>
      <c r="TD90" s="118">
        <f>TC90-TB90</f>
        <v>0</v>
      </c>
      <c r="TE90" s="119">
        <f t="shared" si="1418"/>
        <v>0.95467000000000002</v>
      </c>
      <c r="TF90" s="18">
        <f>SUM(TF92:TF105)</f>
        <v>265</v>
      </c>
      <c r="TG90" s="4"/>
      <c r="TH90" s="104"/>
      <c r="TI90" s="116"/>
      <c r="TJ90" s="98"/>
      <c r="TK90" s="117">
        <f>TK10+TK26+TK42+TK58+TK74</f>
        <v>13356.81962</v>
      </c>
      <c r="TL90" s="98">
        <f t="shared" si="1422"/>
        <v>3539557.2</v>
      </c>
      <c r="TM90" s="124">
        <f>TM10+TM26+TM42+TM58+TM74</f>
        <v>3539557.2</v>
      </c>
      <c r="TN90" s="118">
        <f>TM90-TL90</f>
        <v>0</v>
      </c>
      <c r="TO90" s="119">
        <f t="shared" si="1423"/>
        <v>1.38358</v>
      </c>
      <c r="TP90" s="18">
        <f>SUM(TP92:TP105)</f>
        <v>151</v>
      </c>
      <c r="TQ90" s="4"/>
      <c r="TR90" s="104"/>
      <c r="TS90" s="116"/>
      <c r="TT90" s="98"/>
      <c r="TU90" s="117">
        <f>TU10+TU26+TU42+TU58+TU74</f>
        <v>10175.271210000001</v>
      </c>
      <c r="TV90" s="98">
        <f t="shared" si="1427"/>
        <v>1536465.95</v>
      </c>
      <c r="TW90" s="124">
        <f>TW10+TW26+TW42+TW58+TW74</f>
        <v>1536465.95</v>
      </c>
      <c r="TX90" s="118">
        <f>TW90-TV90</f>
        <v>0</v>
      </c>
      <c r="TY90" s="119">
        <f t="shared" si="1428"/>
        <v>1.0540099999999999</v>
      </c>
      <c r="TZ90" s="18">
        <f>SUM(TZ92:TZ105)</f>
        <v>254</v>
      </c>
      <c r="UA90" s="4"/>
      <c r="UB90" s="104"/>
      <c r="UC90" s="116"/>
      <c r="UD90" s="98"/>
      <c r="UE90" s="117">
        <f>UE10+UE26+UE42+UE58+UE74</f>
        <v>8003.0400099999997</v>
      </c>
      <c r="UF90" s="98">
        <f t="shared" si="1432"/>
        <v>2032772.16</v>
      </c>
      <c r="UG90" s="124">
        <f>UG10+UG26+UG42+UG58+UG74</f>
        <v>2032772.17</v>
      </c>
      <c r="UH90" s="118">
        <f>UG90-UF90</f>
        <v>0.01</v>
      </c>
      <c r="UI90" s="119">
        <f t="shared" si="1433"/>
        <v>0.82899999999999996</v>
      </c>
      <c r="UJ90" s="18">
        <f>SUM(UJ92:UJ105)</f>
        <v>192</v>
      </c>
      <c r="UK90" s="4"/>
      <c r="UL90" s="104"/>
      <c r="UM90" s="116"/>
      <c r="UN90" s="98"/>
      <c r="UO90" s="117">
        <f>UO10+UO26+UO42+UO58+UO74</f>
        <v>9038.9614999999994</v>
      </c>
      <c r="UP90" s="98">
        <f t="shared" si="1437"/>
        <v>1735480.61</v>
      </c>
      <c r="UQ90" s="124">
        <f>UQ10+UQ26+UQ42+UQ58+UQ74</f>
        <v>1735480.61</v>
      </c>
      <c r="UR90" s="118">
        <f>UQ90-UP90</f>
        <v>0</v>
      </c>
      <c r="US90" s="119">
        <f t="shared" si="1438"/>
        <v>0.93630999999999998</v>
      </c>
      <c r="UT90" s="18">
        <f>SUM(UT92:UT105)</f>
        <v>329</v>
      </c>
      <c r="UU90" s="4"/>
      <c r="UV90" s="104"/>
      <c r="UW90" s="116"/>
      <c r="UX90" s="98"/>
      <c r="UY90" s="117">
        <f>UY10+UY26+UY42+UY58+UY74</f>
        <v>11173.5165</v>
      </c>
      <c r="UZ90" s="98">
        <f t="shared" si="1442"/>
        <v>3676086.93</v>
      </c>
      <c r="VA90" s="124">
        <f>VA10+VA26+VA42+VA58+VA74</f>
        <v>3676086.93</v>
      </c>
      <c r="VB90" s="118">
        <f>VA90-UZ90</f>
        <v>0</v>
      </c>
      <c r="VC90" s="119">
        <f t="shared" si="1443"/>
        <v>1.1574199999999999</v>
      </c>
      <c r="VD90" s="18">
        <f>SUM(VD92:VD105)</f>
        <v>318</v>
      </c>
      <c r="VE90" s="4"/>
      <c r="VF90" s="104"/>
      <c r="VG90" s="116"/>
      <c r="VH90" s="98"/>
      <c r="VI90" s="117">
        <f>VI10+VI26+VI42+VI58+VI74</f>
        <v>10124.893340000001</v>
      </c>
      <c r="VJ90" s="98">
        <f t="shared" si="1447"/>
        <v>3219716.08</v>
      </c>
      <c r="VK90" s="124">
        <f>VK10+VK26+VK42+VK58+VK74</f>
        <v>3219716.08</v>
      </c>
      <c r="VL90" s="118">
        <f>VK90-VJ90</f>
        <v>0</v>
      </c>
      <c r="VM90" s="119">
        <f t="shared" si="1448"/>
        <v>1.0488</v>
      </c>
      <c r="VN90" s="18">
        <f>SUM(VN92:VN105)</f>
        <v>515</v>
      </c>
      <c r="VO90" s="4"/>
      <c r="VP90" s="104"/>
      <c r="VQ90" s="116"/>
      <c r="VR90" s="98"/>
      <c r="VS90" s="117">
        <f>VS10+VS26+VS42+VS58+VS74</f>
        <v>9248.5255300000008</v>
      </c>
      <c r="VT90" s="98">
        <f t="shared" si="1452"/>
        <v>4762990.6500000004</v>
      </c>
      <c r="VU90" s="124">
        <f>VU10+VU26+VU42+VU58+VU74</f>
        <v>4762990.6500000004</v>
      </c>
      <c r="VV90" s="118">
        <f>VU90-VT90</f>
        <v>0</v>
      </c>
      <c r="VW90" s="119">
        <f t="shared" si="1453"/>
        <v>0.95801999999999998</v>
      </c>
      <c r="VX90" s="18">
        <f>SUM(VX92:VX105)</f>
        <v>345</v>
      </c>
      <c r="VY90" s="4"/>
      <c r="VZ90" s="104"/>
      <c r="WA90" s="116"/>
      <c r="WB90" s="98"/>
      <c r="WC90" s="117">
        <f>WC10+WC26+WC42+WC58+WC74</f>
        <v>10648.03161</v>
      </c>
      <c r="WD90" s="98">
        <f t="shared" si="1457"/>
        <v>3673570.91</v>
      </c>
      <c r="WE90" s="124">
        <f>WE10+WE26+WE42+WE58+WE74</f>
        <v>3673570.9</v>
      </c>
      <c r="WF90" s="118">
        <f>WE90-WD90</f>
        <v>-0.01</v>
      </c>
      <c r="WG90" s="119">
        <f t="shared" si="1458"/>
        <v>1.1029800000000001</v>
      </c>
      <c r="WH90" s="18">
        <f>SUM(WH92:WH105)</f>
        <v>12167</v>
      </c>
      <c r="WI90" s="4"/>
      <c r="WJ90" s="104"/>
      <c r="WK90" s="116"/>
      <c r="WL90" s="98"/>
      <c r="WM90" s="117">
        <f>WM10+WM26+WM42+WM58+WM74</f>
        <v>9653.8321300000007</v>
      </c>
      <c r="WN90" s="98">
        <f t="shared" si="1462"/>
        <v>117458175.53</v>
      </c>
      <c r="WO90" s="124">
        <f>M90+W90+AG90+AQ90+BA90+BK90+BU90+CE90+CO90+CY90+DI90+DS90+EC90+EM90+EW90+FG90+FQ90+GA90+GK90+GU90+HE90+HO90+HY90+II90+IS90+JC90+JM90+JW90+KG90+KQ90+LA90+LK90+LU90+ME90+MO90+MY90+NI90+NS90+OC90+OM90+OW90+PG90+PQ90+QA90+QK90+QU90+RE90+RO90+RY90+SI90+SS90+TC90+TM90+TW90+UG90+UQ90+VA90+VK90+VU90+WE90</f>
        <v>117455521.20999999</v>
      </c>
      <c r="WP90" s="118">
        <f>WO90-WN90</f>
        <v>-2654.32</v>
      </c>
    </row>
    <row r="91" spans="1:614" s="111" customFormat="1" x14ac:dyDescent="0.25">
      <c r="A91" s="109"/>
      <c r="B91" s="110" t="s">
        <v>472</v>
      </c>
      <c r="C91" s="110"/>
      <c r="D91" s="110"/>
      <c r="E91" s="110"/>
      <c r="F91" s="120"/>
      <c r="G91" s="110"/>
      <c r="H91" s="118"/>
      <c r="I91" s="121"/>
      <c r="J91" s="118"/>
      <c r="K91" s="118"/>
      <c r="L91" s="118">
        <f>L90-(SUM(L92:L105))</f>
        <v>-0.1</v>
      </c>
      <c r="M91" s="118"/>
      <c r="N91" s="118"/>
      <c r="O91" s="110"/>
      <c r="P91" s="120"/>
      <c r="Q91" s="110"/>
      <c r="R91" s="118"/>
      <c r="S91" s="121"/>
      <c r="T91" s="118"/>
      <c r="U91" s="118"/>
      <c r="V91" s="118">
        <f>V90-(SUM(V92:V105))</f>
        <v>-45.78</v>
      </c>
      <c r="W91" s="118"/>
      <c r="X91" s="118"/>
      <c r="Y91" s="110"/>
      <c r="Z91" s="120"/>
      <c r="AA91" s="110"/>
      <c r="AB91" s="118"/>
      <c r="AC91" s="121"/>
      <c r="AD91" s="118"/>
      <c r="AE91" s="118"/>
      <c r="AF91" s="118">
        <f>AF90-(SUM(AF92:AF105))</f>
        <v>0</v>
      </c>
      <c r="AG91" s="118"/>
      <c r="AH91" s="118"/>
      <c r="AI91" s="110"/>
      <c r="AJ91" s="120"/>
      <c r="AK91" s="110"/>
      <c r="AL91" s="118"/>
      <c r="AM91" s="121"/>
      <c r="AN91" s="118"/>
      <c r="AO91" s="118"/>
      <c r="AP91" s="118">
        <f>AP90-(SUM(AP92:AP105))</f>
        <v>-14.66</v>
      </c>
      <c r="AQ91" s="118"/>
      <c r="AR91" s="118"/>
      <c r="AS91" s="110"/>
      <c r="AT91" s="120"/>
      <c r="AU91" s="110"/>
      <c r="AV91" s="118"/>
      <c r="AW91" s="121"/>
      <c r="AX91" s="118"/>
      <c r="AY91" s="118"/>
      <c r="AZ91" s="118">
        <f>AZ90-(SUM(AZ92:AZ105))</f>
        <v>-0.01</v>
      </c>
      <c r="BA91" s="118"/>
      <c r="BB91" s="118"/>
      <c r="BC91" s="110"/>
      <c r="BD91" s="120"/>
      <c r="BE91" s="110"/>
      <c r="BF91" s="118"/>
      <c r="BG91" s="121"/>
      <c r="BH91" s="118"/>
      <c r="BI91" s="118"/>
      <c r="BJ91" s="118">
        <f>BJ90-(SUM(BJ92:BJ105))</f>
        <v>0</v>
      </c>
      <c r="BK91" s="118"/>
      <c r="BL91" s="118"/>
      <c r="BM91" s="110"/>
      <c r="BN91" s="120"/>
      <c r="BO91" s="110"/>
      <c r="BP91" s="118"/>
      <c r="BQ91" s="121"/>
      <c r="BR91" s="118"/>
      <c r="BS91" s="118"/>
      <c r="BT91" s="118">
        <f>BT90-(SUM(BT92:BT105))</f>
        <v>0.95</v>
      </c>
      <c r="BU91" s="118"/>
      <c r="BV91" s="118"/>
      <c r="BW91" s="110"/>
      <c r="BX91" s="120"/>
      <c r="BY91" s="110"/>
      <c r="BZ91" s="118"/>
      <c r="CA91" s="121"/>
      <c r="CB91" s="118"/>
      <c r="CC91" s="118"/>
      <c r="CD91" s="118">
        <f>CD90-(SUM(CD92:CD105))</f>
        <v>0</v>
      </c>
      <c r="CE91" s="118"/>
      <c r="CF91" s="118"/>
      <c r="CG91" s="110"/>
      <c r="CH91" s="120"/>
      <c r="CI91" s="110"/>
      <c r="CJ91" s="118"/>
      <c r="CK91" s="121"/>
      <c r="CL91" s="118"/>
      <c r="CM91" s="118"/>
      <c r="CN91" s="118">
        <f>CN90-(SUM(CN92:CN105))</f>
        <v>0.11</v>
      </c>
      <c r="CO91" s="118"/>
      <c r="CP91" s="118"/>
      <c r="CQ91" s="110"/>
      <c r="CR91" s="120"/>
      <c r="CS91" s="110"/>
      <c r="CT91" s="118"/>
      <c r="CU91" s="121"/>
      <c r="CV91" s="118"/>
      <c r="CW91" s="118"/>
      <c r="CX91" s="118">
        <f>CX90-(SUM(CX92:CX105))</f>
        <v>0</v>
      </c>
      <c r="CY91" s="118"/>
      <c r="CZ91" s="118"/>
      <c r="DA91" s="110"/>
      <c r="DB91" s="120"/>
      <c r="DC91" s="110"/>
      <c r="DD91" s="118"/>
      <c r="DE91" s="121"/>
      <c r="DF91" s="118"/>
      <c r="DG91" s="118"/>
      <c r="DH91" s="118">
        <f>DH90-(SUM(DH92:DH105))</f>
        <v>0</v>
      </c>
      <c r="DI91" s="118"/>
      <c r="DJ91" s="118"/>
      <c r="DK91" s="110"/>
      <c r="DL91" s="120"/>
      <c r="DM91" s="110"/>
      <c r="DN91" s="118"/>
      <c r="DO91" s="121"/>
      <c r="DP91" s="118"/>
      <c r="DQ91" s="118"/>
      <c r="DR91" s="118">
        <f>DR90-(SUM(DR92:DR105))</f>
        <v>-0.1</v>
      </c>
      <c r="DS91" s="118"/>
      <c r="DT91" s="118"/>
      <c r="DU91" s="110"/>
      <c r="DV91" s="120"/>
      <c r="DW91" s="110"/>
      <c r="DX91" s="118"/>
      <c r="DY91" s="121"/>
      <c r="DZ91" s="118"/>
      <c r="EA91" s="118"/>
      <c r="EB91" s="118">
        <f>EB90-(SUM(EB92:EB105))</f>
        <v>0</v>
      </c>
      <c r="EC91" s="118"/>
      <c r="ED91" s="118"/>
      <c r="EE91" s="110"/>
      <c r="EF91" s="120"/>
      <c r="EG91" s="110"/>
      <c r="EH91" s="118"/>
      <c r="EI91" s="121"/>
      <c r="EJ91" s="118"/>
      <c r="EK91" s="118"/>
      <c r="EL91" s="118">
        <f>EL90-(SUM(EL92:EL105))</f>
        <v>0</v>
      </c>
      <c r="EM91" s="118"/>
      <c r="EN91" s="118"/>
      <c r="EO91" s="110"/>
      <c r="EP91" s="120"/>
      <c r="EQ91" s="110"/>
      <c r="ER91" s="118"/>
      <c r="ES91" s="121"/>
      <c r="ET91" s="118"/>
      <c r="EU91" s="118"/>
      <c r="EV91" s="118">
        <f>EV90-(SUM(EV92:EV105))</f>
        <v>0.01</v>
      </c>
      <c r="EW91" s="118"/>
      <c r="EX91" s="118"/>
      <c r="EY91" s="110"/>
      <c r="EZ91" s="120"/>
      <c r="FA91" s="110"/>
      <c r="FB91" s="118"/>
      <c r="FC91" s="121"/>
      <c r="FD91" s="118"/>
      <c r="FE91" s="118"/>
      <c r="FF91" s="118">
        <f>FF90-(SUM(FF92:FF105))</f>
        <v>0.11</v>
      </c>
      <c r="FG91" s="118"/>
      <c r="FH91" s="118"/>
      <c r="FI91" s="110"/>
      <c r="FJ91" s="120"/>
      <c r="FK91" s="110"/>
      <c r="FL91" s="118"/>
      <c r="FM91" s="121"/>
      <c r="FN91" s="118"/>
      <c r="FO91" s="118"/>
      <c r="FP91" s="118">
        <f>FP90-(SUM(FP92:FP105))</f>
        <v>0</v>
      </c>
      <c r="FQ91" s="118"/>
      <c r="FR91" s="118"/>
      <c r="FS91" s="110"/>
      <c r="FT91" s="120"/>
      <c r="FU91" s="110"/>
      <c r="FV91" s="118"/>
      <c r="FW91" s="121"/>
      <c r="FX91" s="118"/>
      <c r="FY91" s="118"/>
      <c r="FZ91" s="118">
        <f>FZ90-(SUM(FZ92:FZ105))</f>
        <v>-0.01</v>
      </c>
      <c r="GA91" s="118"/>
      <c r="GB91" s="118"/>
      <c r="GC91" s="110"/>
      <c r="GD91" s="120"/>
      <c r="GE91" s="110"/>
      <c r="GF91" s="118"/>
      <c r="GG91" s="121"/>
      <c r="GH91" s="118"/>
      <c r="GI91" s="118"/>
      <c r="GJ91" s="118">
        <f>GJ90-(SUM(GJ92:GJ105))</f>
        <v>0</v>
      </c>
      <c r="GK91" s="118"/>
      <c r="GL91" s="118"/>
      <c r="GM91" s="110"/>
      <c r="GN91" s="120"/>
      <c r="GO91" s="110"/>
      <c r="GP91" s="118"/>
      <c r="GQ91" s="121"/>
      <c r="GR91" s="118"/>
      <c r="GS91" s="118"/>
      <c r="GT91" s="118">
        <f>GT90-(SUM(GT92:GT105))</f>
        <v>0</v>
      </c>
      <c r="GU91" s="118"/>
      <c r="GV91" s="118"/>
      <c r="GW91" s="110"/>
      <c r="GX91" s="120"/>
      <c r="GY91" s="110"/>
      <c r="GZ91" s="118"/>
      <c r="HA91" s="121"/>
      <c r="HB91" s="118"/>
      <c r="HC91" s="118"/>
      <c r="HD91" s="118">
        <f>HD90-(SUM(HD92:HD105))</f>
        <v>0</v>
      </c>
      <c r="HE91" s="118"/>
      <c r="HF91" s="118"/>
      <c r="HG91" s="110"/>
      <c r="HH91" s="120"/>
      <c r="HI91" s="110"/>
      <c r="HJ91" s="118"/>
      <c r="HK91" s="121"/>
      <c r="HL91" s="118"/>
      <c r="HM91" s="118"/>
      <c r="HN91" s="118">
        <f>HN90-(SUM(HN92:HN105))</f>
        <v>0</v>
      </c>
      <c r="HO91" s="118"/>
      <c r="HP91" s="118"/>
      <c r="HQ91" s="110"/>
      <c r="HR91" s="120"/>
      <c r="HS91" s="110"/>
      <c r="HT91" s="118"/>
      <c r="HU91" s="121"/>
      <c r="HV91" s="118"/>
      <c r="HW91" s="118"/>
      <c r="HX91" s="118">
        <f>HX90-(SUM(HX92:HX105))</f>
        <v>26.56</v>
      </c>
      <c r="HY91" s="118"/>
      <c r="HZ91" s="118"/>
      <c r="IA91" s="110"/>
      <c r="IB91" s="120"/>
      <c r="IC91" s="110"/>
      <c r="ID91" s="118"/>
      <c r="IE91" s="121"/>
      <c r="IF91" s="118"/>
      <c r="IG91" s="118"/>
      <c r="IH91" s="118">
        <f>IH90-(SUM(IH92:IH105))</f>
        <v>-31.64</v>
      </c>
      <c r="II91" s="118"/>
      <c r="IJ91" s="118"/>
      <c r="IK91" s="110"/>
      <c r="IL91" s="120"/>
      <c r="IM91" s="110"/>
      <c r="IN91" s="118"/>
      <c r="IO91" s="121"/>
      <c r="IP91" s="118"/>
      <c r="IQ91" s="118"/>
      <c r="IR91" s="118">
        <f>IR90-(SUM(IR92:IR105))</f>
        <v>-32.590000000000003</v>
      </c>
      <c r="IS91" s="118"/>
      <c r="IT91" s="118"/>
      <c r="IU91" s="110"/>
      <c r="IV91" s="120"/>
      <c r="IW91" s="110"/>
      <c r="IX91" s="118"/>
      <c r="IY91" s="121"/>
      <c r="IZ91" s="118"/>
      <c r="JA91" s="118"/>
      <c r="JB91" s="118">
        <f>JB90-(SUM(JB92:JB105))</f>
        <v>0</v>
      </c>
      <c r="JC91" s="118"/>
      <c r="JD91" s="118"/>
      <c r="JE91" s="110"/>
      <c r="JF91" s="120"/>
      <c r="JG91" s="110"/>
      <c r="JH91" s="118"/>
      <c r="JI91" s="121"/>
      <c r="JJ91" s="118"/>
      <c r="JK91" s="118"/>
      <c r="JL91" s="118">
        <f>JL90-(SUM(JL92:JL105))</f>
        <v>-0.92</v>
      </c>
      <c r="JM91" s="118"/>
      <c r="JN91" s="118"/>
      <c r="JO91" s="110"/>
      <c r="JP91" s="120"/>
      <c r="JQ91" s="110"/>
      <c r="JR91" s="118"/>
      <c r="JS91" s="121"/>
      <c r="JT91" s="118"/>
      <c r="JU91" s="118"/>
      <c r="JV91" s="118">
        <f>JV90-(SUM(JV92:JV105))</f>
        <v>-0.1</v>
      </c>
      <c r="JW91" s="118"/>
      <c r="JX91" s="118"/>
      <c r="JY91" s="110"/>
      <c r="JZ91" s="120"/>
      <c r="KA91" s="110"/>
      <c r="KB91" s="118"/>
      <c r="KC91" s="121"/>
      <c r="KD91" s="118"/>
      <c r="KE91" s="118"/>
      <c r="KF91" s="118">
        <f>KF90-(SUM(KF92:KF105))</f>
        <v>0</v>
      </c>
      <c r="KG91" s="118"/>
      <c r="KH91" s="118"/>
      <c r="KI91" s="110"/>
      <c r="KJ91" s="120"/>
      <c r="KK91" s="110"/>
      <c r="KL91" s="118"/>
      <c r="KM91" s="121"/>
      <c r="KN91" s="118"/>
      <c r="KO91" s="118"/>
      <c r="KP91" s="118">
        <f>KP90-(SUM(KP92:KP105))</f>
        <v>6.75</v>
      </c>
      <c r="KQ91" s="118"/>
      <c r="KR91" s="118"/>
      <c r="KS91" s="110"/>
      <c r="KT91" s="120"/>
      <c r="KU91" s="110"/>
      <c r="KV91" s="118"/>
      <c r="KW91" s="121"/>
      <c r="KX91" s="118"/>
      <c r="KY91" s="118"/>
      <c r="KZ91" s="118">
        <f>KZ90-(SUM(KZ92:KZ105))</f>
        <v>-0.94</v>
      </c>
      <c r="LA91" s="118"/>
      <c r="LB91" s="118"/>
      <c r="LC91" s="110"/>
      <c r="LD91" s="120"/>
      <c r="LE91" s="110"/>
      <c r="LF91" s="118"/>
      <c r="LG91" s="121"/>
      <c r="LH91" s="118"/>
      <c r="LI91" s="118"/>
      <c r="LJ91" s="118">
        <f>LJ90-(SUM(LJ92:LJ105))</f>
        <v>0.02</v>
      </c>
      <c r="LK91" s="118"/>
      <c r="LL91" s="118"/>
      <c r="LM91" s="110"/>
      <c r="LN91" s="120"/>
      <c r="LO91" s="110"/>
      <c r="LP91" s="118"/>
      <c r="LQ91" s="121"/>
      <c r="LR91" s="118"/>
      <c r="LS91" s="118"/>
      <c r="LT91" s="118">
        <f>LT90-(SUM(LT92:LT105))</f>
        <v>0</v>
      </c>
      <c r="LU91" s="118"/>
      <c r="LV91" s="118"/>
      <c r="LW91" s="110"/>
      <c r="LX91" s="120"/>
      <c r="LY91" s="110"/>
      <c r="LZ91" s="118"/>
      <c r="MA91" s="121"/>
      <c r="MB91" s="118"/>
      <c r="MC91" s="118"/>
      <c r="MD91" s="118">
        <f>MD90-(SUM(MD92:MD105))</f>
        <v>0</v>
      </c>
      <c r="ME91" s="118"/>
      <c r="MF91" s="118"/>
      <c r="MG91" s="110"/>
      <c r="MH91" s="120"/>
      <c r="MI91" s="110"/>
      <c r="MJ91" s="118"/>
      <c r="MK91" s="121"/>
      <c r="ML91" s="118"/>
      <c r="MM91" s="118"/>
      <c r="MN91" s="118">
        <f>MN90-(SUM(MN92:MN105))</f>
        <v>6.23</v>
      </c>
      <c r="MO91" s="118"/>
      <c r="MP91" s="118"/>
      <c r="MQ91" s="110"/>
      <c r="MR91" s="120"/>
      <c r="MS91" s="110"/>
      <c r="MT91" s="118"/>
      <c r="MU91" s="121"/>
      <c r="MV91" s="118"/>
      <c r="MW91" s="118"/>
      <c r="MX91" s="118">
        <f>MX90-(SUM(MX92:MX105))</f>
        <v>0</v>
      </c>
      <c r="MY91" s="118"/>
      <c r="MZ91" s="118"/>
      <c r="NA91" s="110"/>
      <c r="NB91" s="120"/>
      <c r="NC91" s="110"/>
      <c r="ND91" s="118"/>
      <c r="NE91" s="121"/>
      <c r="NF91" s="118"/>
      <c r="NG91" s="118"/>
      <c r="NH91" s="118">
        <f>NH90-(SUM(NH92:NH105))</f>
        <v>-6.42</v>
      </c>
      <c r="NI91" s="118"/>
      <c r="NJ91" s="118"/>
      <c r="NK91" s="110"/>
      <c r="NL91" s="120"/>
      <c r="NM91" s="110"/>
      <c r="NN91" s="118"/>
      <c r="NO91" s="121"/>
      <c r="NP91" s="118"/>
      <c r="NQ91" s="118"/>
      <c r="NR91" s="118">
        <f>NR90-(SUM(NR92:NR105))</f>
        <v>-0.01</v>
      </c>
      <c r="NS91" s="118"/>
      <c r="NT91" s="118"/>
      <c r="NU91" s="110"/>
      <c r="NV91" s="120"/>
      <c r="NW91" s="110"/>
      <c r="NX91" s="118"/>
      <c r="NY91" s="121"/>
      <c r="NZ91" s="118"/>
      <c r="OA91" s="118"/>
      <c r="OB91" s="118">
        <f>OB90-(SUM(OB92:OB105))</f>
        <v>31.62</v>
      </c>
      <c r="OC91" s="118"/>
      <c r="OD91" s="118"/>
      <c r="OE91" s="110"/>
      <c r="OF91" s="120"/>
      <c r="OG91" s="110"/>
      <c r="OH91" s="118"/>
      <c r="OI91" s="121"/>
      <c r="OJ91" s="118"/>
      <c r="OK91" s="118"/>
      <c r="OL91" s="118">
        <f>OL90-(SUM(OL92:OL105))</f>
        <v>32.57</v>
      </c>
      <c r="OM91" s="118"/>
      <c r="ON91" s="118"/>
      <c r="OO91" s="110"/>
      <c r="OP91" s="120"/>
      <c r="OQ91" s="110"/>
      <c r="OR91" s="118"/>
      <c r="OS91" s="121"/>
      <c r="OT91" s="118"/>
      <c r="OU91" s="118"/>
      <c r="OV91" s="118">
        <f>OV90-(SUM(OV92:OV105))</f>
        <v>0.01</v>
      </c>
      <c r="OW91" s="118"/>
      <c r="OX91" s="118"/>
      <c r="OY91" s="110"/>
      <c r="OZ91" s="120"/>
      <c r="PA91" s="110"/>
      <c r="PB91" s="118"/>
      <c r="PC91" s="121"/>
      <c r="PD91" s="118"/>
      <c r="PE91" s="118"/>
      <c r="PF91" s="118">
        <f>PF90-(SUM(PF92:PF105))</f>
        <v>0</v>
      </c>
      <c r="PG91" s="118"/>
      <c r="PH91" s="118"/>
      <c r="PI91" s="110"/>
      <c r="PJ91" s="120"/>
      <c r="PK91" s="110"/>
      <c r="PL91" s="118"/>
      <c r="PM91" s="121"/>
      <c r="PN91" s="118"/>
      <c r="PO91" s="118"/>
      <c r="PP91" s="118">
        <f>PP90-(SUM(PP92:PP105))</f>
        <v>-0.1</v>
      </c>
      <c r="PQ91" s="118"/>
      <c r="PR91" s="118"/>
      <c r="PS91" s="110"/>
      <c r="PT91" s="120"/>
      <c r="PU91" s="110"/>
      <c r="PV91" s="118"/>
      <c r="PW91" s="121"/>
      <c r="PX91" s="118"/>
      <c r="PY91" s="118"/>
      <c r="PZ91" s="118">
        <f>PZ90-(SUM(PZ92:PZ105))</f>
        <v>0</v>
      </c>
      <c r="QA91" s="118"/>
      <c r="QB91" s="118"/>
      <c r="QC91" s="110"/>
      <c r="QD91" s="120"/>
      <c r="QE91" s="110"/>
      <c r="QF91" s="118"/>
      <c r="QG91" s="121"/>
      <c r="QH91" s="118"/>
      <c r="QI91" s="118"/>
      <c r="QJ91" s="118">
        <f>QJ90-(SUM(QJ92:QJ105))</f>
        <v>0</v>
      </c>
      <c r="QK91" s="118"/>
      <c r="QL91" s="118"/>
      <c r="QM91" s="110"/>
      <c r="QN91" s="120"/>
      <c r="QO91" s="110"/>
      <c r="QP91" s="118"/>
      <c r="QQ91" s="121"/>
      <c r="QR91" s="118"/>
      <c r="QS91" s="118"/>
      <c r="QT91" s="118">
        <f>QT90-(SUM(QT92:QT105))</f>
        <v>-0.01</v>
      </c>
      <c r="QU91" s="118"/>
      <c r="QV91" s="118"/>
      <c r="QW91" s="110"/>
      <c r="QX91" s="120"/>
      <c r="QY91" s="110"/>
      <c r="QZ91" s="118"/>
      <c r="RA91" s="121"/>
      <c r="RB91" s="118"/>
      <c r="RC91" s="118"/>
      <c r="RD91" s="118">
        <f>RD90-(SUM(RD92:RD105))</f>
        <v>0</v>
      </c>
      <c r="RE91" s="118"/>
      <c r="RF91" s="118"/>
      <c r="RG91" s="110"/>
      <c r="RH91" s="120"/>
      <c r="RI91" s="110"/>
      <c r="RJ91" s="118"/>
      <c r="RK91" s="121"/>
      <c r="RL91" s="118"/>
      <c r="RM91" s="118"/>
      <c r="RN91" s="118">
        <f>RN90-(SUM(RN92:RN105))</f>
        <v>-5.83</v>
      </c>
      <c r="RO91" s="118"/>
      <c r="RP91" s="118"/>
      <c r="RQ91" s="110"/>
      <c r="RR91" s="120"/>
      <c r="RS91" s="110"/>
      <c r="RT91" s="118"/>
      <c r="RU91" s="121"/>
      <c r="RV91" s="118"/>
      <c r="RW91" s="118"/>
      <c r="RX91" s="118">
        <f>RX90-(SUM(RX92:RX105))</f>
        <v>-0.11</v>
      </c>
      <c r="RY91" s="118"/>
      <c r="RZ91" s="118"/>
      <c r="SA91" s="110"/>
      <c r="SB91" s="120"/>
      <c r="SC91" s="110"/>
      <c r="SD91" s="118"/>
      <c r="SE91" s="121"/>
      <c r="SF91" s="118"/>
      <c r="SG91" s="118"/>
      <c r="SH91" s="118">
        <f>SH90-(SUM(SH92:SH105))</f>
        <v>0.01</v>
      </c>
      <c r="SI91" s="118"/>
      <c r="SJ91" s="118"/>
      <c r="SK91" s="110"/>
      <c r="SL91" s="120"/>
      <c r="SM91" s="110"/>
      <c r="SN91" s="118"/>
      <c r="SO91" s="121"/>
      <c r="SP91" s="118"/>
      <c r="SQ91" s="118"/>
      <c r="SR91" s="118">
        <f>SR90-(SUM(SR92:SR105))</f>
        <v>0</v>
      </c>
      <c r="SS91" s="118"/>
      <c r="ST91" s="118"/>
      <c r="SU91" s="110"/>
      <c r="SV91" s="120"/>
      <c r="SW91" s="110"/>
      <c r="SX91" s="118"/>
      <c r="SY91" s="121"/>
      <c r="SZ91" s="118"/>
      <c r="TA91" s="118"/>
      <c r="TB91" s="118">
        <f>TB90-(SUM(TB92:TB105))</f>
        <v>-0.95</v>
      </c>
      <c r="TC91" s="118"/>
      <c r="TD91" s="118"/>
      <c r="TE91" s="110"/>
      <c r="TF91" s="120"/>
      <c r="TG91" s="110"/>
      <c r="TH91" s="118"/>
      <c r="TI91" s="121"/>
      <c r="TJ91" s="118"/>
      <c r="TK91" s="118"/>
      <c r="TL91" s="118">
        <f>TL90-(SUM(TL92:TL105))</f>
        <v>31.63</v>
      </c>
      <c r="TM91" s="118"/>
      <c r="TN91" s="118"/>
      <c r="TO91" s="110"/>
      <c r="TP91" s="120"/>
      <c r="TQ91" s="110"/>
      <c r="TR91" s="118"/>
      <c r="TS91" s="121"/>
      <c r="TT91" s="118"/>
      <c r="TU91" s="118"/>
      <c r="TV91" s="118">
        <f>TV90-(SUM(TV92:TV105))</f>
        <v>0</v>
      </c>
      <c r="TW91" s="118"/>
      <c r="TX91" s="118"/>
      <c r="TY91" s="110"/>
      <c r="TZ91" s="120"/>
      <c r="UA91" s="110"/>
      <c r="UB91" s="118"/>
      <c r="UC91" s="121"/>
      <c r="UD91" s="118"/>
      <c r="UE91" s="118"/>
      <c r="UF91" s="118">
        <f>UF90-(SUM(UF92:UF105))</f>
        <v>-36.409999999999997</v>
      </c>
      <c r="UG91" s="118"/>
      <c r="UH91" s="118"/>
      <c r="UI91" s="110"/>
      <c r="UJ91" s="120"/>
      <c r="UK91" s="110"/>
      <c r="UL91" s="118"/>
      <c r="UM91" s="121"/>
      <c r="UN91" s="118"/>
      <c r="UO91" s="118"/>
      <c r="UP91" s="118">
        <f>UP90-(SUM(UP92:UP105))</f>
        <v>-0.01</v>
      </c>
      <c r="UQ91" s="118"/>
      <c r="UR91" s="118"/>
      <c r="US91" s="110"/>
      <c r="UT91" s="120"/>
      <c r="UU91" s="110"/>
      <c r="UV91" s="118"/>
      <c r="UW91" s="121"/>
      <c r="UX91" s="118"/>
      <c r="UY91" s="118"/>
      <c r="UZ91" s="118">
        <f>UZ90-(SUM(UZ92:UZ105))</f>
        <v>0</v>
      </c>
      <c r="VA91" s="118"/>
      <c r="VB91" s="118"/>
      <c r="VC91" s="110"/>
      <c r="VD91" s="120"/>
      <c r="VE91" s="110"/>
      <c r="VF91" s="118"/>
      <c r="VG91" s="121"/>
      <c r="VH91" s="118"/>
      <c r="VI91" s="118"/>
      <c r="VJ91" s="118">
        <f>VJ90-(SUM(VJ92:VJ105))</f>
        <v>-41.74</v>
      </c>
      <c r="VK91" s="118"/>
      <c r="VL91" s="118"/>
      <c r="VM91" s="110"/>
      <c r="VN91" s="120"/>
      <c r="VO91" s="110"/>
      <c r="VP91" s="118"/>
      <c r="VQ91" s="121"/>
      <c r="VR91" s="118"/>
      <c r="VS91" s="118"/>
      <c r="VT91" s="118">
        <f>VT90-(SUM(VT92:VT105))</f>
        <v>-36.340000000000003</v>
      </c>
      <c r="VU91" s="118"/>
      <c r="VV91" s="118"/>
      <c r="VW91" s="110"/>
      <c r="VX91" s="120"/>
      <c r="VY91" s="110"/>
      <c r="VZ91" s="118"/>
      <c r="WA91" s="121"/>
      <c r="WB91" s="118"/>
      <c r="WC91" s="118"/>
      <c r="WD91" s="118">
        <f>WD90-(SUM(WD92:WD105))</f>
        <v>0.01</v>
      </c>
      <c r="WE91" s="118"/>
      <c r="WF91" s="118"/>
      <c r="WG91" s="110"/>
      <c r="WH91" s="120"/>
      <c r="WI91" s="110"/>
      <c r="WJ91" s="118"/>
      <c r="WK91" s="121"/>
      <c r="WL91" s="118"/>
      <c r="WM91" s="118"/>
      <c r="WN91" s="118">
        <f>WN90-(SUM(WN92:WN105))</f>
        <v>0.71</v>
      </c>
      <c r="WO91" s="118"/>
      <c r="WP91" s="118"/>
    </row>
    <row r="92" spans="1:614" ht="26.25" customHeight="1" x14ac:dyDescent="0.25">
      <c r="A92" s="5"/>
      <c r="B92" s="205" t="s">
        <v>430</v>
      </c>
      <c r="C92" s="12" t="s">
        <v>751</v>
      </c>
      <c r="D92" s="12" t="s">
        <v>437</v>
      </c>
      <c r="E92" s="4"/>
      <c r="F92" s="231">
        <f t="shared" ref="F92:F105" si="1463">F12</f>
        <v>24</v>
      </c>
      <c r="G92" s="119"/>
      <c r="H92" s="98"/>
      <c r="I92" s="116"/>
      <c r="J92" s="90"/>
      <c r="K92" s="117">
        <f t="shared" ref="K92:L105" si="1464">K12+K28+K44+K60+K76</f>
        <v>7904.7423099999996</v>
      </c>
      <c r="L92" s="98">
        <f t="shared" si="1464"/>
        <v>189713.81</v>
      </c>
      <c r="M92" s="98"/>
      <c r="N92" s="118"/>
      <c r="O92" s="119">
        <f t="shared" ref="O92:O105" si="1465">K92/$WM92</f>
        <v>0.81884000000000001</v>
      </c>
      <c r="P92" s="231">
        <f t="shared" ref="P92:P105" si="1466">P12</f>
        <v>43</v>
      </c>
      <c r="Q92" s="119"/>
      <c r="R92" s="98"/>
      <c r="S92" s="116"/>
      <c r="T92" s="90"/>
      <c r="U92" s="117">
        <f t="shared" ref="U92:V105" si="1467">U12+U28+U44+U60+U76</f>
        <v>8262.6737200000007</v>
      </c>
      <c r="V92" s="98">
        <f t="shared" si="1467"/>
        <v>355294.97</v>
      </c>
      <c r="W92" s="98"/>
      <c r="X92" s="118"/>
      <c r="Y92" s="119">
        <f t="shared" ref="Y92:Y105" si="1468">U92/$WM92</f>
        <v>0.85592000000000001</v>
      </c>
      <c r="Z92" s="231">
        <f t="shared" ref="Z92:Z105" si="1469">Z12</f>
        <v>47</v>
      </c>
      <c r="AA92" s="119"/>
      <c r="AB92" s="98"/>
      <c r="AC92" s="116"/>
      <c r="AD92" s="90"/>
      <c r="AE92" s="117">
        <f t="shared" ref="AE92:AF105" si="1470">AE12+AE28+AE44+AE60+AE76</f>
        <v>7028.1913999999997</v>
      </c>
      <c r="AF92" s="98">
        <f t="shared" si="1470"/>
        <v>330324.99</v>
      </c>
      <c r="AG92" s="98"/>
      <c r="AH92" s="118"/>
      <c r="AI92" s="119">
        <f t="shared" ref="AI92:AI105" si="1471">AE92/$WM92</f>
        <v>0.72804000000000002</v>
      </c>
      <c r="AJ92" s="231">
        <f t="shared" ref="AJ92:AJ105" si="1472">AJ12</f>
        <v>60</v>
      </c>
      <c r="AK92" s="119"/>
      <c r="AL92" s="98"/>
      <c r="AM92" s="116"/>
      <c r="AN92" s="90"/>
      <c r="AO92" s="117">
        <f t="shared" ref="AO92:AP105" si="1473">AO12+AO28+AO44+AO60+AO76</f>
        <v>10977.89328</v>
      </c>
      <c r="AP92" s="98">
        <f t="shared" si="1473"/>
        <v>658673.6</v>
      </c>
      <c r="AQ92" s="98"/>
      <c r="AR92" s="118"/>
      <c r="AS92" s="119">
        <f t="shared" ref="AS92:AS105" si="1474">AO92/$WM92</f>
        <v>1.1371899999999999</v>
      </c>
      <c r="AT92" s="231">
        <f t="shared" ref="AT92:AT105" si="1475">AT12</f>
        <v>23</v>
      </c>
      <c r="AU92" s="119"/>
      <c r="AV92" s="98"/>
      <c r="AW92" s="116"/>
      <c r="AX92" s="90"/>
      <c r="AY92" s="117">
        <f t="shared" ref="AY92:AZ105" si="1476">AY12+AY28+AY44+AY60+AY76</f>
        <v>9157.6657300000006</v>
      </c>
      <c r="AZ92" s="98">
        <f t="shared" si="1476"/>
        <v>210626.32</v>
      </c>
      <c r="BA92" s="98"/>
      <c r="BB92" s="118"/>
      <c r="BC92" s="119">
        <f t="shared" ref="BC92:BC105" si="1477">AY92/$WM92</f>
        <v>0.94862999999999997</v>
      </c>
      <c r="BD92" s="231">
        <f t="shared" ref="BD92:BD105" si="1478">BD12</f>
        <v>0</v>
      </c>
      <c r="BE92" s="119"/>
      <c r="BF92" s="98"/>
      <c r="BG92" s="116"/>
      <c r="BH92" s="90"/>
      <c r="BI92" s="117">
        <f t="shared" ref="BI92:BJ92" si="1479">BI12+BI28+BI44+BI60+BI76</f>
        <v>0</v>
      </c>
      <c r="BJ92" s="98">
        <f t="shared" si="1479"/>
        <v>0</v>
      </c>
      <c r="BK92" s="98"/>
      <c r="BL92" s="118"/>
      <c r="BM92" s="119">
        <f t="shared" ref="BM92:BM105" si="1480">BI92/$WM92</f>
        <v>0</v>
      </c>
      <c r="BN92" s="231">
        <f t="shared" ref="BN92:BN105" si="1481">BN12</f>
        <v>0</v>
      </c>
      <c r="BO92" s="119"/>
      <c r="BP92" s="98"/>
      <c r="BQ92" s="116"/>
      <c r="BR92" s="90"/>
      <c r="BS92" s="117">
        <f t="shared" ref="BS92:BT105" si="1482">BS12+BS28+BS44+BS60+BS76</f>
        <v>0</v>
      </c>
      <c r="BT92" s="98">
        <f t="shared" si="1482"/>
        <v>0</v>
      </c>
      <c r="BU92" s="98"/>
      <c r="BV92" s="118"/>
      <c r="BW92" s="119">
        <f t="shared" ref="BW92:BW105" si="1483">BS92/$WM92</f>
        <v>0</v>
      </c>
      <c r="BX92" s="231">
        <f t="shared" ref="BX92:BX105" si="1484">BX12</f>
        <v>0</v>
      </c>
      <c r="BY92" s="119"/>
      <c r="BZ92" s="98"/>
      <c r="CA92" s="116"/>
      <c r="CB92" s="90"/>
      <c r="CC92" s="117">
        <f t="shared" ref="CC92:CD105" si="1485">CC12+CC28+CC44+CC60+CC76</f>
        <v>0</v>
      </c>
      <c r="CD92" s="98">
        <f t="shared" si="1485"/>
        <v>0</v>
      </c>
      <c r="CE92" s="98"/>
      <c r="CF92" s="118"/>
      <c r="CG92" s="119">
        <f t="shared" ref="CG92:CG105" si="1486">CC92/$WM92</f>
        <v>0</v>
      </c>
      <c r="CH92" s="231">
        <f t="shared" ref="CH92:CH105" si="1487">CH12</f>
        <v>33</v>
      </c>
      <c r="CI92" s="119"/>
      <c r="CJ92" s="98"/>
      <c r="CK92" s="116"/>
      <c r="CL92" s="90"/>
      <c r="CM92" s="117">
        <f t="shared" ref="CM92:CN105" si="1488">CM12+CM28+CM44+CM60+CM76</f>
        <v>6855.0642099999995</v>
      </c>
      <c r="CN92" s="98">
        <f t="shared" si="1488"/>
        <v>226217.12</v>
      </c>
      <c r="CO92" s="98"/>
      <c r="CP92" s="118"/>
      <c r="CQ92" s="119">
        <f t="shared" ref="CQ92:CQ105" si="1489">CM92/$WM92</f>
        <v>0.71011000000000002</v>
      </c>
      <c r="CR92" s="231">
        <f t="shared" ref="CR92:CR105" si="1490">CR12</f>
        <v>0</v>
      </c>
      <c r="CS92" s="119"/>
      <c r="CT92" s="98"/>
      <c r="CU92" s="116"/>
      <c r="CV92" s="90"/>
      <c r="CW92" s="117">
        <f t="shared" ref="CW92:CX105" si="1491">CW12+CW28+CW44+CW60+CW76</f>
        <v>0</v>
      </c>
      <c r="CX92" s="98">
        <f t="shared" si="1491"/>
        <v>0</v>
      </c>
      <c r="CY92" s="98"/>
      <c r="CZ92" s="118"/>
      <c r="DA92" s="119">
        <f t="shared" ref="DA92:DA105" si="1492">CW92/$WM92</f>
        <v>0</v>
      </c>
      <c r="DB92" s="231">
        <f t="shared" ref="DB92:DB105" si="1493">DB12</f>
        <v>0</v>
      </c>
      <c r="DC92" s="119"/>
      <c r="DD92" s="98"/>
      <c r="DE92" s="116"/>
      <c r="DF92" s="90"/>
      <c r="DG92" s="117">
        <f t="shared" ref="DG92:DH105" si="1494">DG12+DG28+DG44+DG60+DG76</f>
        <v>0</v>
      </c>
      <c r="DH92" s="98">
        <f t="shared" si="1494"/>
        <v>0</v>
      </c>
      <c r="DI92" s="98"/>
      <c r="DJ92" s="118"/>
      <c r="DK92" s="119">
        <f t="shared" ref="DK92:DK105" si="1495">DG92/$WM92</f>
        <v>0</v>
      </c>
      <c r="DL92" s="231">
        <f t="shared" ref="DL92:DL105" si="1496">DL12</f>
        <v>43</v>
      </c>
      <c r="DM92" s="119"/>
      <c r="DN92" s="98"/>
      <c r="DO92" s="116"/>
      <c r="DP92" s="90"/>
      <c r="DQ92" s="117">
        <f t="shared" ref="DQ92:DR105" si="1497">DQ12+DQ28+DQ44+DQ60+DQ76</f>
        <v>15262.00477</v>
      </c>
      <c r="DR92" s="98">
        <f t="shared" si="1497"/>
        <v>656266.19999999995</v>
      </c>
      <c r="DS92" s="98"/>
      <c r="DT92" s="118"/>
      <c r="DU92" s="119">
        <f t="shared" ref="DU92:DU105" si="1498">DQ92/$WM92</f>
        <v>1.58097</v>
      </c>
      <c r="DV92" s="231">
        <f t="shared" ref="DV92:DV105" si="1499">DV12</f>
        <v>12</v>
      </c>
      <c r="DW92" s="119"/>
      <c r="DX92" s="98"/>
      <c r="DY92" s="116"/>
      <c r="DZ92" s="90"/>
      <c r="EA92" s="117">
        <f t="shared" ref="EA92:EB105" si="1500">EA12+EA28+EA44+EA60+EA76</f>
        <v>12896.00159</v>
      </c>
      <c r="EB92" s="98">
        <f t="shared" si="1500"/>
        <v>154752.01999999999</v>
      </c>
      <c r="EC92" s="98"/>
      <c r="ED92" s="118"/>
      <c r="EE92" s="119">
        <f t="shared" ref="EE92:EE105" si="1501">EA92/$WM92</f>
        <v>1.33588</v>
      </c>
      <c r="EF92" s="231">
        <f t="shared" ref="EF92:EF105" si="1502">EF12</f>
        <v>0</v>
      </c>
      <c r="EG92" s="119"/>
      <c r="EH92" s="98"/>
      <c r="EI92" s="116"/>
      <c r="EJ92" s="90"/>
      <c r="EK92" s="117">
        <f t="shared" ref="EK92:EL105" si="1503">EK12+EK28+EK44+EK60+EK76</f>
        <v>0</v>
      </c>
      <c r="EL92" s="98">
        <f t="shared" si="1503"/>
        <v>0</v>
      </c>
      <c r="EM92" s="98"/>
      <c r="EN92" s="118"/>
      <c r="EO92" s="119">
        <f t="shared" ref="EO92:EO105" si="1504">EK92/$WM92</f>
        <v>0</v>
      </c>
      <c r="EP92" s="231">
        <f t="shared" ref="EP92:EP105" si="1505">EP12</f>
        <v>20</v>
      </c>
      <c r="EQ92" s="119"/>
      <c r="ER92" s="98"/>
      <c r="ES92" s="116"/>
      <c r="ET92" s="90"/>
      <c r="EU92" s="117">
        <f t="shared" ref="EU92:EV105" si="1506">EU12+EU28+EU44+EU60+EU76</f>
        <v>10380.593870000001</v>
      </c>
      <c r="EV92" s="98">
        <f t="shared" si="1506"/>
        <v>207611.87</v>
      </c>
      <c r="EW92" s="98"/>
      <c r="EX92" s="118"/>
      <c r="EY92" s="119">
        <f t="shared" ref="EY92:EY105" si="1507">EU92/$WM92</f>
        <v>1.07531</v>
      </c>
      <c r="EZ92" s="231">
        <f t="shared" ref="EZ92:EZ105" si="1508">EZ12</f>
        <v>42</v>
      </c>
      <c r="FA92" s="119"/>
      <c r="FB92" s="98"/>
      <c r="FC92" s="116"/>
      <c r="FD92" s="90"/>
      <c r="FE92" s="117">
        <f t="shared" ref="FE92:FF105" si="1509">FE12+FE28+FE44+FE60+FE76</f>
        <v>9096.28442</v>
      </c>
      <c r="FF92" s="98">
        <f t="shared" si="1509"/>
        <v>382043.94</v>
      </c>
      <c r="FG92" s="98"/>
      <c r="FH92" s="118"/>
      <c r="FI92" s="119">
        <f t="shared" ref="FI92:FI105" si="1510">FE92/$WM92</f>
        <v>0.94227000000000005</v>
      </c>
      <c r="FJ92" s="231">
        <f t="shared" ref="FJ92:FJ105" si="1511">FJ12</f>
        <v>24</v>
      </c>
      <c r="FK92" s="119"/>
      <c r="FL92" s="98"/>
      <c r="FM92" s="116"/>
      <c r="FN92" s="90"/>
      <c r="FO92" s="117">
        <f t="shared" ref="FO92:FP105" si="1512">FO12+FO28+FO44+FO60+FO76</f>
        <v>8070.1486500000001</v>
      </c>
      <c r="FP92" s="98">
        <f t="shared" si="1512"/>
        <v>193683.57</v>
      </c>
      <c r="FQ92" s="98"/>
      <c r="FR92" s="118"/>
      <c r="FS92" s="119">
        <f t="shared" ref="FS92:FS105" si="1513">FO92/$WM92</f>
        <v>0.83597999999999995</v>
      </c>
      <c r="FT92" s="231">
        <f t="shared" ref="FT92:FT105" si="1514">FT12</f>
        <v>39</v>
      </c>
      <c r="FU92" s="119"/>
      <c r="FV92" s="98"/>
      <c r="FW92" s="116"/>
      <c r="FX92" s="90"/>
      <c r="FY92" s="117">
        <f t="shared" ref="FY92:FZ105" si="1515">FY12+FY28+FY44+FY60+FY76</f>
        <v>10003.860189999999</v>
      </c>
      <c r="FZ92" s="98">
        <f t="shared" si="1515"/>
        <v>390150.55</v>
      </c>
      <c r="GA92" s="98"/>
      <c r="GB92" s="118"/>
      <c r="GC92" s="119">
        <f t="shared" ref="GC92:GC105" si="1516">FY92/$WM92</f>
        <v>1.0362899999999999</v>
      </c>
      <c r="GD92" s="231">
        <f t="shared" ref="GD92:GD105" si="1517">GD12</f>
        <v>28</v>
      </c>
      <c r="GE92" s="119"/>
      <c r="GF92" s="98"/>
      <c r="GG92" s="116"/>
      <c r="GH92" s="90"/>
      <c r="GI92" s="117">
        <f t="shared" ref="GI92:GJ105" si="1518">GI12+GI28+GI44+GI60+GI76</f>
        <v>8204.8762900000002</v>
      </c>
      <c r="GJ92" s="98">
        <f t="shared" si="1518"/>
        <v>229736.55</v>
      </c>
      <c r="GK92" s="98"/>
      <c r="GL92" s="118"/>
      <c r="GM92" s="119">
        <f t="shared" ref="GM92:GM105" si="1519">GI92/$WM92</f>
        <v>0.84992999999999996</v>
      </c>
      <c r="GN92" s="231">
        <f t="shared" ref="GN92:GN105" si="1520">GN12</f>
        <v>26</v>
      </c>
      <c r="GO92" s="119"/>
      <c r="GP92" s="98"/>
      <c r="GQ92" s="116"/>
      <c r="GR92" s="90"/>
      <c r="GS92" s="117">
        <f t="shared" ref="GS92:GT105" si="1521">GS12+GS28+GS44+GS60+GS76</f>
        <v>9800.4604099999997</v>
      </c>
      <c r="GT92" s="98">
        <f t="shared" si="1521"/>
        <v>254811.98</v>
      </c>
      <c r="GU92" s="98"/>
      <c r="GV92" s="118"/>
      <c r="GW92" s="119">
        <f t="shared" ref="GW92:GW105" si="1522">GS92/$WM92</f>
        <v>1.01522</v>
      </c>
      <c r="GX92" s="231">
        <f t="shared" ref="GX92:GX105" si="1523">GX12</f>
        <v>0</v>
      </c>
      <c r="GY92" s="119"/>
      <c r="GZ92" s="98"/>
      <c r="HA92" s="116"/>
      <c r="HB92" s="90"/>
      <c r="HC92" s="117">
        <f t="shared" ref="HC92:HD105" si="1524">HC12+HC28+HC44+HC60+HC76</f>
        <v>0</v>
      </c>
      <c r="HD92" s="98">
        <f t="shared" si="1524"/>
        <v>0</v>
      </c>
      <c r="HE92" s="98"/>
      <c r="HF92" s="118"/>
      <c r="HG92" s="119">
        <f t="shared" ref="HG92:HG105" si="1525">HC92/$WM92</f>
        <v>0</v>
      </c>
      <c r="HH92" s="231">
        <f t="shared" ref="HH92:HH105" si="1526">HH12</f>
        <v>23</v>
      </c>
      <c r="HI92" s="119"/>
      <c r="HJ92" s="98"/>
      <c r="HK92" s="116"/>
      <c r="HL92" s="90"/>
      <c r="HM92" s="117">
        <f t="shared" ref="HM92:HN105" si="1527">HM12+HM28+HM44+HM60+HM76</f>
        <v>10541.01619</v>
      </c>
      <c r="HN92" s="98">
        <f t="shared" si="1527"/>
        <v>242443.37</v>
      </c>
      <c r="HO92" s="98"/>
      <c r="HP92" s="118"/>
      <c r="HQ92" s="119">
        <f t="shared" ref="HQ92:HQ105" si="1528">HM92/$WM92</f>
        <v>1.0919300000000001</v>
      </c>
      <c r="HR92" s="231">
        <f t="shared" ref="HR92:HR105" si="1529">HR12</f>
        <v>48</v>
      </c>
      <c r="HS92" s="119"/>
      <c r="HT92" s="98"/>
      <c r="HU92" s="116"/>
      <c r="HV92" s="90"/>
      <c r="HW92" s="117">
        <f t="shared" ref="HW92:HX105" si="1530">HW12+HW28+HW44+HW60+HW76</f>
        <v>11431.379360000001</v>
      </c>
      <c r="HX92" s="98">
        <f t="shared" si="1530"/>
        <v>548706.21</v>
      </c>
      <c r="HY92" s="98"/>
      <c r="HZ92" s="118"/>
      <c r="IA92" s="119">
        <f t="shared" ref="IA92:IA105" si="1531">HW92/$WM92</f>
        <v>1.1841600000000001</v>
      </c>
      <c r="IB92" s="231">
        <f t="shared" ref="IB92:IB105" si="1532">IB12</f>
        <v>81</v>
      </c>
      <c r="IC92" s="119"/>
      <c r="ID92" s="98"/>
      <c r="IE92" s="116"/>
      <c r="IF92" s="90"/>
      <c r="IG92" s="117">
        <f t="shared" ref="IG92:IH105" si="1533">IG12+IG28+IG44+IG60+IG76</f>
        <v>8196.2266600000003</v>
      </c>
      <c r="IH92" s="98">
        <f t="shared" si="1533"/>
        <v>663894.36</v>
      </c>
      <c r="II92" s="98"/>
      <c r="IJ92" s="118"/>
      <c r="IK92" s="119">
        <f t="shared" ref="IK92:IK105" si="1534">IG92/$WM92</f>
        <v>0.84904000000000002</v>
      </c>
      <c r="IL92" s="231">
        <f t="shared" ref="IL92:IL105" si="1535">IL12</f>
        <v>26</v>
      </c>
      <c r="IM92" s="119"/>
      <c r="IN92" s="98"/>
      <c r="IO92" s="116"/>
      <c r="IP92" s="90"/>
      <c r="IQ92" s="117">
        <f t="shared" ref="IQ92:IR105" si="1536">IQ12+IQ28+IQ44+IQ60+IQ76</f>
        <v>13254.42253</v>
      </c>
      <c r="IR92" s="98">
        <f t="shared" si="1536"/>
        <v>344614.98</v>
      </c>
      <c r="IS92" s="98"/>
      <c r="IT92" s="118"/>
      <c r="IU92" s="119">
        <f t="shared" ref="IU92:IU105" si="1537">IQ92/$WM92</f>
        <v>1.3730100000000001</v>
      </c>
      <c r="IV92" s="231">
        <f t="shared" ref="IV92:IV105" si="1538">IV12</f>
        <v>21</v>
      </c>
      <c r="IW92" s="119"/>
      <c r="IX92" s="98"/>
      <c r="IY92" s="116"/>
      <c r="IZ92" s="90"/>
      <c r="JA92" s="117">
        <f t="shared" ref="JA92:JB105" si="1539">JA12+JA28+JA44+JA60+JA76</f>
        <v>8853.3203300000005</v>
      </c>
      <c r="JB92" s="98">
        <f t="shared" si="1539"/>
        <v>185919.73</v>
      </c>
      <c r="JC92" s="98"/>
      <c r="JD92" s="118"/>
      <c r="JE92" s="119">
        <f t="shared" ref="JE92:JE105" si="1540">JA92/$WM92</f>
        <v>0.91710999999999998</v>
      </c>
      <c r="JF92" s="231">
        <f t="shared" ref="JF92:JF105" si="1541">JF12</f>
        <v>53</v>
      </c>
      <c r="JG92" s="119"/>
      <c r="JH92" s="98"/>
      <c r="JI92" s="116"/>
      <c r="JJ92" s="90"/>
      <c r="JK92" s="117">
        <f t="shared" ref="JK92:JL105" si="1542">JK12+JK28+JK44+JK60+JK76</f>
        <v>12957.537399999999</v>
      </c>
      <c r="JL92" s="98">
        <f t="shared" si="1542"/>
        <v>686749.48</v>
      </c>
      <c r="JM92" s="98"/>
      <c r="JN92" s="118"/>
      <c r="JO92" s="119">
        <f t="shared" ref="JO92:JO105" si="1543">JK92/$WM92</f>
        <v>1.34226</v>
      </c>
      <c r="JP92" s="231">
        <f t="shared" ref="JP92:JP105" si="1544">JP12</f>
        <v>68</v>
      </c>
      <c r="JQ92" s="119"/>
      <c r="JR92" s="98"/>
      <c r="JS92" s="116"/>
      <c r="JT92" s="90"/>
      <c r="JU92" s="117">
        <f t="shared" ref="JU92:JV105" si="1545">JU12+JU28+JU44+JU60+JU76</f>
        <v>13112.344859999999</v>
      </c>
      <c r="JV92" s="98">
        <f t="shared" si="1545"/>
        <v>891639.45</v>
      </c>
      <c r="JW92" s="98"/>
      <c r="JX92" s="118"/>
      <c r="JY92" s="119">
        <f t="shared" ref="JY92:JY105" si="1546">JU92/$WM92</f>
        <v>1.35829</v>
      </c>
      <c r="JZ92" s="231">
        <f t="shared" ref="JZ92:JZ105" si="1547">JZ12</f>
        <v>0</v>
      </c>
      <c r="KA92" s="119"/>
      <c r="KB92" s="98"/>
      <c r="KC92" s="116"/>
      <c r="KD92" s="90"/>
      <c r="KE92" s="117">
        <f t="shared" ref="KE92:KF105" si="1548">KE12+KE28+KE44+KE60+KE76</f>
        <v>0</v>
      </c>
      <c r="KF92" s="98">
        <f t="shared" si="1548"/>
        <v>0</v>
      </c>
      <c r="KG92" s="98"/>
      <c r="KH92" s="118"/>
      <c r="KI92" s="119">
        <f t="shared" ref="KI92:KI105" si="1549">KE92/$WM92</f>
        <v>0</v>
      </c>
      <c r="KJ92" s="231">
        <f t="shared" ref="KJ92:KJ105" si="1550">KJ12</f>
        <v>25</v>
      </c>
      <c r="KK92" s="119"/>
      <c r="KL92" s="98"/>
      <c r="KM92" s="116"/>
      <c r="KN92" s="90"/>
      <c r="KO92" s="117">
        <f t="shared" ref="KO92:KP105" si="1551">KO12+KO28+KO44+KO60+KO76</f>
        <v>6739.5575399999998</v>
      </c>
      <c r="KP92" s="98">
        <f t="shared" si="1551"/>
        <v>168488.94</v>
      </c>
      <c r="KQ92" s="98"/>
      <c r="KR92" s="118"/>
      <c r="KS92" s="119">
        <f t="shared" ref="KS92:KS105" si="1552">KO92/$WM92</f>
        <v>0.69813999999999998</v>
      </c>
      <c r="KT92" s="231">
        <f t="shared" ref="KT92:KT105" si="1553">KT12</f>
        <v>51</v>
      </c>
      <c r="KU92" s="119"/>
      <c r="KV92" s="98"/>
      <c r="KW92" s="116"/>
      <c r="KX92" s="90"/>
      <c r="KY92" s="117">
        <f t="shared" ref="KY92:KZ105" si="1554">KY12+KY28+KY44+KY60+KY76</f>
        <v>8710.7619400000003</v>
      </c>
      <c r="KZ92" s="98">
        <f t="shared" si="1554"/>
        <v>444248.85</v>
      </c>
      <c r="LA92" s="98"/>
      <c r="LB92" s="118"/>
      <c r="LC92" s="119">
        <f t="shared" ref="LC92:LC105" si="1555">KY92/$WM92</f>
        <v>0.90234000000000003</v>
      </c>
      <c r="LD92" s="231">
        <f t="shared" ref="LD92:LD105" si="1556">LD12</f>
        <v>70</v>
      </c>
      <c r="LE92" s="119"/>
      <c r="LF92" s="98"/>
      <c r="LG92" s="116"/>
      <c r="LH92" s="90"/>
      <c r="LI92" s="117">
        <f t="shared" ref="LI92:LJ105" si="1557">LI12+LI28+LI44+LI60+LI76</f>
        <v>9475.8086399999993</v>
      </c>
      <c r="LJ92" s="98">
        <f t="shared" si="1557"/>
        <v>663306.59</v>
      </c>
      <c r="LK92" s="98"/>
      <c r="LL92" s="118"/>
      <c r="LM92" s="119">
        <f t="shared" ref="LM92:LM105" si="1558">LI92/$WM92</f>
        <v>0.98158999999999996</v>
      </c>
      <c r="LN92" s="231">
        <f t="shared" ref="LN92:LN105" si="1559">LN12</f>
        <v>23</v>
      </c>
      <c r="LO92" s="119"/>
      <c r="LP92" s="98"/>
      <c r="LQ92" s="116"/>
      <c r="LR92" s="90"/>
      <c r="LS92" s="117">
        <f t="shared" ref="LS92:LT105" si="1560">LS12+LS28+LS44+LS60+LS76</f>
        <v>9022.3552600000003</v>
      </c>
      <c r="LT92" s="98">
        <f t="shared" si="1560"/>
        <v>207514.16</v>
      </c>
      <c r="LU92" s="98"/>
      <c r="LV92" s="118"/>
      <c r="LW92" s="119">
        <f t="shared" ref="LW92:LW105" si="1561">LS92/$WM92</f>
        <v>0.93462000000000001</v>
      </c>
      <c r="LX92" s="231">
        <f t="shared" ref="LX92:LX105" si="1562">LX12</f>
        <v>15</v>
      </c>
      <c r="LY92" s="119"/>
      <c r="LZ92" s="98"/>
      <c r="MA92" s="116"/>
      <c r="MB92" s="90"/>
      <c r="MC92" s="117">
        <f t="shared" ref="MC92:MD105" si="1563">MC12+MC28+MC44+MC60+MC76</f>
        <v>14109.47802</v>
      </c>
      <c r="MD92" s="98">
        <f t="shared" si="1563"/>
        <v>211642.18</v>
      </c>
      <c r="ME92" s="98"/>
      <c r="MF92" s="118"/>
      <c r="MG92" s="119">
        <f t="shared" ref="MG92:MG105" si="1564">MC92/$WM92</f>
        <v>1.4615899999999999</v>
      </c>
      <c r="MH92" s="231">
        <f t="shared" ref="MH92:MH105" si="1565">MH12</f>
        <v>25</v>
      </c>
      <c r="MI92" s="119"/>
      <c r="MJ92" s="98"/>
      <c r="MK92" s="116"/>
      <c r="ML92" s="90"/>
      <c r="MM92" s="117">
        <f t="shared" ref="MM92:MN105" si="1566">MM12+MM28+MM44+MM60+MM76</f>
        <v>8767.5441499999997</v>
      </c>
      <c r="MN92" s="98">
        <f t="shared" si="1566"/>
        <v>219188.6</v>
      </c>
      <c r="MO92" s="98"/>
      <c r="MP92" s="118"/>
      <c r="MQ92" s="119">
        <f t="shared" ref="MQ92:MQ105" si="1567">MM92/$WM92</f>
        <v>0.90822000000000003</v>
      </c>
      <c r="MR92" s="231">
        <f t="shared" ref="MR92:MR105" si="1568">MR12</f>
        <v>35</v>
      </c>
      <c r="MS92" s="119"/>
      <c r="MT92" s="98"/>
      <c r="MU92" s="116"/>
      <c r="MV92" s="90"/>
      <c r="MW92" s="117">
        <f t="shared" ref="MW92:MX105" si="1569">MW12+MW28+MW44+MW60+MW76</f>
        <v>9772.0980600000003</v>
      </c>
      <c r="MX92" s="98">
        <f t="shared" si="1569"/>
        <v>342023.44</v>
      </c>
      <c r="MY92" s="98"/>
      <c r="MZ92" s="118"/>
      <c r="NA92" s="119">
        <f t="shared" ref="NA92:NA105" si="1570">MW92/$WM92</f>
        <v>1.0122800000000001</v>
      </c>
      <c r="NB92" s="231">
        <f t="shared" ref="NB92:NB105" si="1571">NB12</f>
        <v>26</v>
      </c>
      <c r="NC92" s="119"/>
      <c r="ND92" s="98"/>
      <c r="NE92" s="116"/>
      <c r="NF92" s="90"/>
      <c r="NG92" s="117">
        <f t="shared" ref="NG92:NH105" si="1572">NG12+NG28+NG44+NG60+NG76</f>
        <v>9768.0095700000002</v>
      </c>
      <c r="NH92" s="98">
        <f t="shared" si="1572"/>
        <v>253968.24</v>
      </c>
      <c r="NI92" s="98"/>
      <c r="NJ92" s="118"/>
      <c r="NK92" s="119">
        <f t="shared" ref="NK92:NK105" si="1573">NG92/$WM92</f>
        <v>1.01186</v>
      </c>
      <c r="NL92" s="231">
        <f t="shared" ref="NL92:NL105" si="1574">NL12</f>
        <v>24</v>
      </c>
      <c r="NM92" s="119"/>
      <c r="NN92" s="98"/>
      <c r="NO92" s="116"/>
      <c r="NP92" s="90"/>
      <c r="NQ92" s="117">
        <f t="shared" ref="NQ92:NR105" si="1575">NQ12+NQ28+NQ44+NQ60+NQ76</f>
        <v>9696.6129799999999</v>
      </c>
      <c r="NR92" s="98">
        <f t="shared" si="1575"/>
        <v>232718.72</v>
      </c>
      <c r="NS92" s="98"/>
      <c r="NT92" s="118"/>
      <c r="NU92" s="119">
        <f t="shared" ref="NU92:NU105" si="1576">NQ92/$WM92</f>
        <v>1.0044599999999999</v>
      </c>
      <c r="NV92" s="231">
        <f t="shared" ref="NV92:NV105" si="1577">NV12</f>
        <v>90</v>
      </c>
      <c r="NW92" s="119"/>
      <c r="NX92" s="98"/>
      <c r="NY92" s="116"/>
      <c r="NZ92" s="90"/>
      <c r="OA92" s="117">
        <f t="shared" ref="OA92:OB105" si="1578">OA12+OA28+OA44+OA60+OA76</f>
        <v>8846.7267800000009</v>
      </c>
      <c r="OB92" s="98">
        <f t="shared" si="1578"/>
        <v>796205.41</v>
      </c>
      <c r="OC92" s="98"/>
      <c r="OD92" s="118"/>
      <c r="OE92" s="119">
        <f t="shared" ref="OE92:OE105" si="1579">OA92/$WM92</f>
        <v>0.91642000000000001</v>
      </c>
      <c r="OF92" s="231">
        <f t="shared" ref="OF92:OF105" si="1580">OF12</f>
        <v>0</v>
      </c>
      <c r="OG92" s="119"/>
      <c r="OH92" s="98"/>
      <c r="OI92" s="116"/>
      <c r="OJ92" s="90"/>
      <c r="OK92" s="117">
        <f t="shared" ref="OK92:OL105" si="1581">OK12+OK28+OK44+OK60+OK76</f>
        <v>0</v>
      </c>
      <c r="OL92" s="98">
        <f t="shared" si="1581"/>
        <v>0</v>
      </c>
      <c r="OM92" s="98"/>
      <c r="ON92" s="118"/>
      <c r="OO92" s="119">
        <f t="shared" ref="OO92:OO105" si="1582">OK92/$WM92</f>
        <v>0</v>
      </c>
      <c r="OP92" s="231">
        <f t="shared" ref="OP92:OP105" si="1583">OP12</f>
        <v>0</v>
      </c>
      <c r="OQ92" s="119"/>
      <c r="OR92" s="98"/>
      <c r="OS92" s="116"/>
      <c r="OT92" s="90"/>
      <c r="OU92" s="117">
        <f t="shared" ref="OU92:OV105" si="1584">OU12+OU28+OU44+OU60+OU76</f>
        <v>0</v>
      </c>
      <c r="OV92" s="98">
        <f t="shared" si="1584"/>
        <v>0</v>
      </c>
      <c r="OW92" s="98"/>
      <c r="OX92" s="118"/>
      <c r="OY92" s="119">
        <f t="shared" ref="OY92:OY105" si="1585">OU92/$WM92</f>
        <v>0</v>
      </c>
      <c r="OZ92" s="231">
        <f t="shared" ref="OZ92:OZ105" si="1586">OZ12</f>
        <v>25</v>
      </c>
      <c r="PA92" s="119"/>
      <c r="PB92" s="98"/>
      <c r="PC92" s="116"/>
      <c r="PD92" s="90"/>
      <c r="PE92" s="117">
        <f t="shared" ref="PE92:PF105" si="1587">PE12+PE28+PE44+PE60+PE76</f>
        <v>8412.2232600000007</v>
      </c>
      <c r="PF92" s="98">
        <f t="shared" si="1587"/>
        <v>210305.59</v>
      </c>
      <c r="PG92" s="98"/>
      <c r="PH92" s="118"/>
      <c r="PI92" s="119">
        <f t="shared" ref="PI92:PI105" si="1588">PE92/$WM92</f>
        <v>0.87141000000000002</v>
      </c>
      <c r="PJ92" s="231">
        <f t="shared" ref="PJ92:PJ105" si="1589">PJ12</f>
        <v>18</v>
      </c>
      <c r="PK92" s="119"/>
      <c r="PL92" s="98"/>
      <c r="PM92" s="116"/>
      <c r="PN92" s="90"/>
      <c r="PO92" s="117">
        <f t="shared" ref="PO92:PP105" si="1590">PO12+PO28+PO44+PO60+PO76</f>
        <v>12561.94233</v>
      </c>
      <c r="PP92" s="98">
        <f t="shared" si="1590"/>
        <v>226114.97</v>
      </c>
      <c r="PQ92" s="98"/>
      <c r="PR92" s="118"/>
      <c r="PS92" s="119">
        <f t="shared" ref="PS92:PS105" si="1591">PO92/$WM92</f>
        <v>1.30128</v>
      </c>
      <c r="PT92" s="231">
        <f t="shared" ref="PT92:PT105" si="1592">PT12</f>
        <v>42</v>
      </c>
      <c r="PU92" s="119"/>
      <c r="PV92" s="98"/>
      <c r="PW92" s="116"/>
      <c r="PX92" s="90"/>
      <c r="PY92" s="117">
        <f t="shared" ref="PY92:PZ105" si="1593">PY12+PY28+PY44+PY60+PY76</f>
        <v>9662.8435000000009</v>
      </c>
      <c r="PZ92" s="98">
        <f t="shared" si="1593"/>
        <v>405839.42</v>
      </c>
      <c r="QA92" s="98"/>
      <c r="QB92" s="118"/>
      <c r="QC92" s="119">
        <f t="shared" ref="QC92:QC105" si="1594">PY92/$WM92</f>
        <v>1.0009600000000001</v>
      </c>
      <c r="QD92" s="231">
        <f t="shared" ref="QD92:QD105" si="1595">QD12</f>
        <v>0</v>
      </c>
      <c r="QE92" s="119"/>
      <c r="QF92" s="98"/>
      <c r="QG92" s="116"/>
      <c r="QH92" s="90"/>
      <c r="QI92" s="117">
        <f t="shared" ref="QI92:QJ105" si="1596">QI12+QI28+QI44+QI60+QI76</f>
        <v>0</v>
      </c>
      <c r="QJ92" s="98">
        <f t="shared" si="1596"/>
        <v>0</v>
      </c>
      <c r="QK92" s="98"/>
      <c r="QL92" s="118"/>
      <c r="QM92" s="119">
        <f t="shared" ref="QM92:QM105" si="1597">QI92/$WM92</f>
        <v>0</v>
      </c>
      <c r="QN92" s="231">
        <f t="shared" ref="QN92:QN105" si="1598">QN12</f>
        <v>57</v>
      </c>
      <c r="QO92" s="119"/>
      <c r="QP92" s="98"/>
      <c r="QQ92" s="116"/>
      <c r="QR92" s="90"/>
      <c r="QS92" s="117">
        <f t="shared" ref="QS92:QT105" si="1599">QS12+QS28+QS44+QS60+QS76</f>
        <v>7001.5776900000001</v>
      </c>
      <c r="QT92" s="98">
        <f t="shared" si="1599"/>
        <v>399089.94</v>
      </c>
      <c r="QU92" s="98"/>
      <c r="QV92" s="118"/>
      <c r="QW92" s="119">
        <f t="shared" ref="QW92:QW105" si="1600">QS92/$WM92</f>
        <v>0.72528999999999999</v>
      </c>
      <c r="QX92" s="231">
        <f t="shared" ref="QX92:QX105" si="1601">QX12</f>
        <v>25</v>
      </c>
      <c r="QY92" s="119"/>
      <c r="QZ92" s="98"/>
      <c r="RA92" s="116"/>
      <c r="RB92" s="90"/>
      <c r="RC92" s="117">
        <f t="shared" ref="RC92:RD105" si="1602">RC12+RC28+RC44+RC60+RC76</f>
        <v>6844.6913800000002</v>
      </c>
      <c r="RD92" s="98">
        <f t="shared" si="1602"/>
        <v>171117.29</v>
      </c>
      <c r="RE92" s="98"/>
      <c r="RF92" s="118"/>
      <c r="RG92" s="119">
        <f t="shared" ref="RG92:RG105" si="1603">RC92/$WM92</f>
        <v>0.70903000000000005</v>
      </c>
      <c r="RH92" s="231">
        <f t="shared" ref="RH92:RH105" si="1604">RH12</f>
        <v>30</v>
      </c>
      <c r="RI92" s="119"/>
      <c r="RJ92" s="98"/>
      <c r="RK92" s="116"/>
      <c r="RL92" s="90"/>
      <c r="RM92" s="117">
        <f t="shared" ref="RM92:RN105" si="1605">RM12+RM28+RM44+RM60+RM76</f>
        <v>10114.529049999999</v>
      </c>
      <c r="RN92" s="98">
        <f t="shared" si="1605"/>
        <v>303435.88</v>
      </c>
      <c r="RO92" s="98"/>
      <c r="RP92" s="118"/>
      <c r="RQ92" s="119">
        <f t="shared" ref="RQ92:RQ105" si="1606">RM92/$WM92</f>
        <v>1.04775</v>
      </c>
      <c r="RR92" s="231">
        <f t="shared" ref="RR92:RR105" si="1607">RR12</f>
        <v>26</v>
      </c>
      <c r="RS92" s="119"/>
      <c r="RT92" s="98"/>
      <c r="RU92" s="116"/>
      <c r="RV92" s="90"/>
      <c r="RW92" s="117">
        <f t="shared" ref="RW92:RX105" si="1608">RW12+RW28+RW44+RW60+RW76</f>
        <v>11910.016379999999</v>
      </c>
      <c r="RX92" s="98">
        <f t="shared" si="1608"/>
        <v>309660.42</v>
      </c>
      <c r="RY92" s="98"/>
      <c r="RZ92" s="118"/>
      <c r="SA92" s="119">
        <f t="shared" ref="SA92:SA105" si="1609">RW92/$WM92</f>
        <v>1.2337499999999999</v>
      </c>
      <c r="SB92" s="231">
        <f t="shared" ref="SB92:SB105" si="1610">SB12</f>
        <v>61</v>
      </c>
      <c r="SC92" s="119"/>
      <c r="SD92" s="98"/>
      <c r="SE92" s="116"/>
      <c r="SF92" s="90"/>
      <c r="SG92" s="117">
        <f t="shared" ref="SG92:SH105" si="1611">SG12+SG28+SG44+SG60+SG76</f>
        <v>11019.5862</v>
      </c>
      <c r="SH92" s="98">
        <f t="shared" si="1611"/>
        <v>672194.76</v>
      </c>
      <c r="SI92" s="98"/>
      <c r="SJ92" s="118"/>
      <c r="SK92" s="119">
        <f t="shared" ref="SK92:SK105" si="1612">SG92/$WM92</f>
        <v>1.14151</v>
      </c>
      <c r="SL92" s="231">
        <f t="shared" ref="SL92:SL105" si="1613">SL12</f>
        <v>15</v>
      </c>
      <c r="SM92" s="119"/>
      <c r="SN92" s="98"/>
      <c r="SO92" s="116"/>
      <c r="SP92" s="90"/>
      <c r="SQ92" s="117">
        <f t="shared" ref="SQ92:SR105" si="1614">SQ12+SQ28+SQ44+SQ60+SQ76</f>
        <v>6104.2768299999998</v>
      </c>
      <c r="SR92" s="98">
        <f t="shared" si="1614"/>
        <v>91564.160000000003</v>
      </c>
      <c r="SS92" s="98"/>
      <c r="ST92" s="118"/>
      <c r="SU92" s="119">
        <f t="shared" ref="SU92:SU105" si="1615">SQ92/$WM92</f>
        <v>0.63234000000000001</v>
      </c>
      <c r="SV92" s="231">
        <f t="shared" ref="SV92:SV105" si="1616">SV12</f>
        <v>31</v>
      </c>
      <c r="SW92" s="119"/>
      <c r="SX92" s="98"/>
      <c r="SY92" s="116"/>
      <c r="SZ92" s="90"/>
      <c r="TA92" s="117">
        <f t="shared" ref="TA92:TB105" si="1617">TA12+TA28+TA44+TA60+TA76</f>
        <v>9216.4175400000004</v>
      </c>
      <c r="TB92" s="98">
        <f t="shared" si="1617"/>
        <v>285708.95</v>
      </c>
      <c r="TC92" s="98"/>
      <c r="TD92" s="118"/>
      <c r="TE92" s="119">
        <f t="shared" ref="TE92:TE105" si="1618">TA92/$WM92</f>
        <v>0.95472000000000001</v>
      </c>
      <c r="TF92" s="231">
        <f t="shared" ref="TF92:TF105" si="1619">TF12</f>
        <v>31</v>
      </c>
      <c r="TG92" s="119"/>
      <c r="TH92" s="98"/>
      <c r="TI92" s="116"/>
      <c r="TJ92" s="90"/>
      <c r="TK92" s="117">
        <f t="shared" ref="TK92:TL105" si="1620">TK12+TK28+TK44+TK60+TK76</f>
        <v>13356.27216</v>
      </c>
      <c r="TL92" s="98">
        <f t="shared" si="1620"/>
        <v>414044.43</v>
      </c>
      <c r="TM92" s="98"/>
      <c r="TN92" s="118"/>
      <c r="TO92" s="119">
        <f t="shared" ref="TO92:TO105" si="1621">TK92/$WM92</f>
        <v>1.3835599999999999</v>
      </c>
      <c r="TP92" s="231">
        <f t="shared" ref="TP92:TP105" si="1622">TP12</f>
        <v>18</v>
      </c>
      <c r="TQ92" s="119"/>
      <c r="TR92" s="98"/>
      <c r="TS92" s="116"/>
      <c r="TT92" s="90"/>
      <c r="TU92" s="117">
        <f t="shared" ref="TU92:TV105" si="1623">TU12+TU28+TU44+TU60+TU76</f>
        <v>10176.428809999999</v>
      </c>
      <c r="TV92" s="98">
        <f t="shared" si="1623"/>
        <v>183175.72</v>
      </c>
      <c r="TW92" s="98"/>
      <c r="TX92" s="118"/>
      <c r="TY92" s="119">
        <f t="shared" ref="TY92:TY105" si="1624">TU92/$WM92</f>
        <v>1.0541700000000001</v>
      </c>
      <c r="TZ92" s="231">
        <f t="shared" ref="TZ92:TZ105" si="1625">TZ12</f>
        <v>34</v>
      </c>
      <c r="UA92" s="119"/>
      <c r="UB92" s="98"/>
      <c r="UC92" s="116"/>
      <c r="UD92" s="90"/>
      <c r="UE92" s="117">
        <f t="shared" ref="UE92:UF105" si="1626">UE12+UE28+UE44+UE60+UE76</f>
        <v>8002.9262799999997</v>
      </c>
      <c r="UF92" s="98">
        <f t="shared" si="1626"/>
        <v>272099.48</v>
      </c>
      <c r="UG92" s="98"/>
      <c r="UH92" s="118"/>
      <c r="UI92" s="119">
        <f t="shared" ref="UI92:UI105" si="1627">UE92/$WM92</f>
        <v>0.82901000000000002</v>
      </c>
      <c r="UJ92" s="231">
        <f t="shared" ref="UJ92:UJ105" si="1628">UJ12</f>
        <v>30</v>
      </c>
      <c r="UK92" s="119"/>
      <c r="UL92" s="98"/>
      <c r="UM92" s="116"/>
      <c r="UN92" s="90"/>
      <c r="UO92" s="117">
        <f t="shared" ref="UO92:UP105" si="1629">UO12+UO28+UO44+UO60+UO76</f>
        <v>9038.6860699999997</v>
      </c>
      <c r="UP92" s="98">
        <f t="shared" si="1629"/>
        <v>271160.59000000003</v>
      </c>
      <c r="UQ92" s="98"/>
      <c r="UR92" s="118"/>
      <c r="US92" s="119">
        <f t="shared" ref="US92:US105" si="1630">UO92/$WM92</f>
        <v>0.93630999999999998</v>
      </c>
      <c r="UT92" s="231">
        <f t="shared" ref="UT92:UT105" si="1631">UT12</f>
        <v>65</v>
      </c>
      <c r="UU92" s="119"/>
      <c r="UV92" s="98"/>
      <c r="UW92" s="116"/>
      <c r="UX92" s="90"/>
      <c r="UY92" s="117">
        <f t="shared" ref="UY92:UZ105" si="1632">UY12+UY28+UY44+UY60+UY76</f>
        <v>11173.607910000001</v>
      </c>
      <c r="UZ92" s="98">
        <f t="shared" si="1632"/>
        <v>726284.51</v>
      </c>
      <c r="VA92" s="98"/>
      <c r="VB92" s="118"/>
      <c r="VC92" s="119">
        <f t="shared" ref="VC92:VC105" si="1633">UY92/$WM92</f>
        <v>1.1574599999999999</v>
      </c>
      <c r="VD92" s="231">
        <f t="shared" ref="VD92:VD105" si="1634">VD12</f>
        <v>55</v>
      </c>
      <c r="VE92" s="119"/>
      <c r="VF92" s="98"/>
      <c r="VG92" s="116"/>
      <c r="VH92" s="90"/>
      <c r="VI92" s="117">
        <f t="shared" ref="VI92:VJ105" si="1635">VI12+VI28+VI44+VI60+VI76</f>
        <v>10125.27103</v>
      </c>
      <c r="VJ92" s="98">
        <f t="shared" si="1635"/>
        <v>556889.91</v>
      </c>
      <c r="VK92" s="98"/>
      <c r="VL92" s="118"/>
      <c r="VM92" s="119">
        <f t="shared" ref="VM92:VM105" si="1636">VI92/$WM92</f>
        <v>1.04887</v>
      </c>
      <c r="VN92" s="231">
        <f t="shared" ref="VN92:VN105" si="1637">VN12</f>
        <v>83</v>
      </c>
      <c r="VO92" s="119"/>
      <c r="VP92" s="98"/>
      <c r="VQ92" s="116"/>
      <c r="VR92" s="90"/>
      <c r="VS92" s="117">
        <f t="shared" ref="VS92:VT105" si="1638">VS12+VS28+VS44+VS60+VS76</f>
        <v>9248.6938499999997</v>
      </c>
      <c r="VT92" s="98">
        <f t="shared" si="1638"/>
        <v>767641.59999999998</v>
      </c>
      <c r="VU92" s="98"/>
      <c r="VV92" s="118"/>
      <c r="VW92" s="119">
        <f t="shared" ref="VW92:VW105" si="1639">VS92/$WM92</f>
        <v>0.95806000000000002</v>
      </c>
      <c r="VX92" s="231">
        <f t="shared" ref="VX92:VX105" si="1640">VX12</f>
        <v>47</v>
      </c>
      <c r="VY92" s="119"/>
      <c r="VZ92" s="98"/>
      <c r="WA92" s="116"/>
      <c r="WB92" s="90"/>
      <c r="WC92" s="117">
        <f t="shared" ref="WC92:WD105" si="1641">WC12+WC28+WC44+WC60+WC76</f>
        <v>10647.770979999999</v>
      </c>
      <c r="WD92" s="98">
        <f t="shared" si="1641"/>
        <v>500445.23</v>
      </c>
      <c r="WE92" s="98"/>
      <c r="WF92" s="118"/>
      <c r="WG92" s="119">
        <f t="shared" ref="WG92:WG105" si="1642">WC92/$WM92</f>
        <v>1.1029899999999999</v>
      </c>
      <c r="WH92" s="213">
        <f t="shared" ref="WH92:WH105" si="1643">F92+P92+Z92+AJ92+AT92+BD92+BN92+BX92+CH92+CR92+DB92+DL92+DV92+EF92+EP92+EZ92+FJ92+FT92+GD92+GN92+GX92+HH92+HR92+IB92+IL92+IV92+JF92+JP92+JZ92+KJ92+KT92+LD92+LN92+LX92+MH92+MR92+NB92+NL92+NV92+OF92+OP92+OZ92+PJ92+PT92+QD92+QN92+QX92+RH92+RR92+SB92+SL92+SV92+TF92+TP92+TZ92+UJ92+UT92+VD92+VN92+VX92</f>
        <v>1861</v>
      </c>
      <c r="WI92" s="119"/>
      <c r="WJ92" s="98"/>
      <c r="WK92" s="116"/>
      <c r="WL92" s="90"/>
      <c r="WM92" s="117">
        <f t="shared" ref="WM92:WN105" si="1644">WM12+WM28+WM44+WM60+WM76</f>
        <v>9653.5396500000006</v>
      </c>
      <c r="WN92" s="98">
        <f t="shared" si="1644"/>
        <v>17965237.289999999</v>
      </c>
      <c r="WO92" s="98"/>
      <c r="WP92" s="118"/>
    </row>
    <row r="93" spans="1:614" ht="26.25" customHeight="1" x14ac:dyDescent="0.25">
      <c r="A93" s="5"/>
      <c r="B93" s="205" t="s">
        <v>422</v>
      </c>
      <c r="C93" s="12" t="s">
        <v>753</v>
      </c>
      <c r="D93" s="12" t="s">
        <v>440</v>
      </c>
      <c r="E93" s="4"/>
      <c r="F93" s="231">
        <f t="shared" si="1463"/>
        <v>229</v>
      </c>
      <c r="G93" s="119"/>
      <c r="H93" s="98"/>
      <c r="I93" s="116"/>
      <c r="J93" s="90"/>
      <c r="K93" s="117">
        <f t="shared" si="1464"/>
        <v>7905.5154300000004</v>
      </c>
      <c r="L93" s="98">
        <f t="shared" si="1464"/>
        <v>1810363.04</v>
      </c>
      <c r="M93" s="98"/>
      <c r="N93" s="118"/>
      <c r="O93" s="119">
        <f t="shared" si="1465"/>
        <v>0.81889999999999996</v>
      </c>
      <c r="P93" s="231">
        <f t="shared" si="1466"/>
        <v>300</v>
      </c>
      <c r="Q93" s="119"/>
      <c r="R93" s="98"/>
      <c r="S93" s="116"/>
      <c r="T93" s="90"/>
      <c r="U93" s="117">
        <f t="shared" si="1467"/>
        <v>8262.4794199999997</v>
      </c>
      <c r="V93" s="98">
        <f t="shared" si="1467"/>
        <v>2478743.83</v>
      </c>
      <c r="W93" s="98"/>
      <c r="X93" s="118"/>
      <c r="Y93" s="119">
        <f t="shared" si="1468"/>
        <v>0.85587000000000002</v>
      </c>
      <c r="Z93" s="231">
        <f t="shared" si="1469"/>
        <v>239</v>
      </c>
      <c r="AA93" s="119"/>
      <c r="AB93" s="98"/>
      <c r="AC93" s="116"/>
      <c r="AD93" s="90"/>
      <c r="AE93" s="117">
        <f t="shared" si="1470"/>
        <v>7028.1121499999999</v>
      </c>
      <c r="AF93" s="98">
        <f t="shared" si="1470"/>
        <v>1679718.8</v>
      </c>
      <c r="AG93" s="98"/>
      <c r="AH93" s="118"/>
      <c r="AI93" s="119">
        <f t="shared" si="1471"/>
        <v>0.72801000000000005</v>
      </c>
      <c r="AJ93" s="231">
        <f t="shared" si="1472"/>
        <v>139</v>
      </c>
      <c r="AK93" s="119"/>
      <c r="AL93" s="98"/>
      <c r="AM93" s="116"/>
      <c r="AN93" s="90"/>
      <c r="AO93" s="117">
        <f t="shared" si="1473"/>
        <v>10977.75361</v>
      </c>
      <c r="AP93" s="98">
        <f t="shared" si="1473"/>
        <v>1525907.76</v>
      </c>
      <c r="AQ93" s="98"/>
      <c r="AR93" s="118"/>
      <c r="AS93" s="119">
        <f t="shared" si="1474"/>
        <v>1.13714</v>
      </c>
      <c r="AT93" s="231">
        <f t="shared" si="1475"/>
        <v>101</v>
      </c>
      <c r="AU93" s="119"/>
      <c r="AV93" s="98"/>
      <c r="AW93" s="116"/>
      <c r="AX93" s="90"/>
      <c r="AY93" s="117">
        <f t="shared" si="1476"/>
        <v>9157.4467100000002</v>
      </c>
      <c r="AZ93" s="98">
        <f t="shared" si="1476"/>
        <v>924902.12</v>
      </c>
      <c r="BA93" s="98"/>
      <c r="BB93" s="118"/>
      <c r="BC93" s="119">
        <f t="shared" si="1477"/>
        <v>0.94857999999999998</v>
      </c>
      <c r="BD93" s="231">
        <f t="shared" si="1478"/>
        <v>0</v>
      </c>
      <c r="BE93" s="119"/>
      <c r="BF93" s="98"/>
      <c r="BG93" s="116"/>
      <c r="BH93" s="90"/>
      <c r="BI93" s="117">
        <f t="shared" ref="BI93:BJ93" si="1645">BI13+BI29+BI45+BI61+BI77</f>
        <v>0</v>
      </c>
      <c r="BJ93" s="98">
        <f t="shared" si="1645"/>
        <v>0</v>
      </c>
      <c r="BK93" s="98"/>
      <c r="BL93" s="118"/>
      <c r="BM93" s="119">
        <f t="shared" si="1480"/>
        <v>0</v>
      </c>
      <c r="BN93" s="231">
        <f t="shared" si="1481"/>
        <v>77</v>
      </c>
      <c r="BO93" s="119"/>
      <c r="BP93" s="98"/>
      <c r="BQ93" s="116"/>
      <c r="BR93" s="90"/>
      <c r="BS93" s="117">
        <f t="shared" si="1482"/>
        <v>7037.41194</v>
      </c>
      <c r="BT93" s="98">
        <f t="shared" si="1482"/>
        <v>541880.72</v>
      </c>
      <c r="BU93" s="98"/>
      <c r="BV93" s="118"/>
      <c r="BW93" s="119">
        <f t="shared" si="1483"/>
        <v>0.72897000000000001</v>
      </c>
      <c r="BX93" s="231">
        <f t="shared" si="1484"/>
        <v>0</v>
      </c>
      <c r="BY93" s="119"/>
      <c r="BZ93" s="98"/>
      <c r="CA93" s="116"/>
      <c r="CB93" s="90"/>
      <c r="CC93" s="117">
        <f t="shared" si="1485"/>
        <v>0</v>
      </c>
      <c r="CD93" s="98">
        <f t="shared" si="1485"/>
        <v>0</v>
      </c>
      <c r="CE93" s="98"/>
      <c r="CF93" s="118"/>
      <c r="CG93" s="119">
        <f t="shared" si="1486"/>
        <v>0</v>
      </c>
      <c r="CH93" s="231">
        <f t="shared" si="1487"/>
        <v>112</v>
      </c>
      <c r="CI93" s="119"/>
      <c r="CJ93" s="98"/>
      <c r="CK93" s="116"/>
      <c r="CL93" s="90"/>
      <c r="CM93" s="117">
        <f t="shared" si="1488"/>
        <v>6854.4442099999997</v>
      </c>
      <c r="CN93" s="98">
        <f t="shared" si="1488"/>
        <v>767697.75</v>
      </c>
      <c r="CO93" s="98"/>
      <c r="CP93" s="118"/>
      <c r="CQ93" s="119">
        <f t="shared" si="1489"/>
        <v>0.71001999999999998</v>
      </c>
      <c r="CR93" s="231">
        <f t="shared" si="1490"/>
        <v>0</v>
      </c>
      <c r="CS93" s="119"/>
      <c r="CT93" s="98"/>
      <c r="CU93" s="116"/>
      <c r="CV93" s="90"/>
      <c r="CW93" s="117">
        <f t="shared" si="1491"/>
        <v>0</v>
      </c>
      <c r="CX93" s="98">
        <f t="shared" si="1491"/>
        <v>0</v>
      </c>
      <c r="CY93" s="98"/>
      <c r="CZ93" s="118"/>
      <c r="DA93" s="119">
        <f t="shared" si="1492"/>
        <v>0</v>
      </c>
      <c r="DB93" s="231">
        <f t="shared" si="1493"/>
        <v>108</v>
      </c>
      <c r="DC93" s="119"/>
      <c r="DD93" s="98"/>
      <c r="DE93" s="116"/>
      <c r="DF93" s="90"/>
      <c r="DG93" s="117">
        <f t="shared" si="1494"/>
        <v>6914.21054</v>
      </c>
      <c r="DH93" s="98">
        <f t="shared" si="1494"/>
        <v>746734.74</v>
      </c>
      <c r="DI93" s="98"/>
      <c r="DJ93" s="118"/>
      <c r="DK93" s="119">
        <f t="shared" si="1495"/>
        <v>0.71621000000000001</v>
      </c>
      <c r="DL93" s="231">
        <f t="shared" si="1496"/>
        <v>190</v>
      </c>
      <c r="DM93" s="119"/>
      <c r="DN93" s="98"/>
      <c r="DO93" s="116"/>
      <c r="DP93" s="90"/>
      <c r="DQ93" s="117">
        <f t="shared" si="1497"/>
        <v>15261.7093</v>
      </c>
      <c r="DR93" s="98">
        <f t="shared" si="1497"/>
        <v>2899724.77</v>
      </c>
      <c r="DS93" s="98"/>
      <c r="DT93" s="118"/>
      <c r="DU93" s="119">
        <f t="shared" si="1498"/>
        <v>1.5808899999999999</v>
      </c>
      <c r="DV93" s="231">
        <f t="shared" si="1499"/>
        <v>122</v>
      </c>
      <c r="DW93" s="119"/>
      <c r="DX93" s="98"/>
      <c r="DY93" s="116"/>
      <c r="DZ93" s="90"/>
      <c r="EA93" s="117">
        <f t="shared" si="1500"/>
        <v>12895.79574</v>
      </c>
      <c r="EB93" s="98">
        <f t="shared" si="1500"/>
        <v>1573287.08</v>
      </c>
      <c r="EC93" s="98"/>
      <c r="ED93" s="118"/>
      <c r="EE93" s="119">
        <f t="shared" si="1501"/>
        <v>1.33582</v>
      </c>
      <c r="EF93" s="231">
        <f t="shared" si="1502"/>
        <v>0</v>
      </c>
      <c r="EG93" s="119"/>
      <c r="EH93" s="98"/>
      <c r="EI93" s="116"/>
      <c r="EJ93" s="90"/>
      <c r="EK93" s="117">
        <f t="shared" si="1503"/>
        <v>0</v>
      </c>
      <c r="EL93" s="98">
        <f t="shared" si="1503"/>
        <v>0</v>
      </c>
      <c r="EM93" s="98"/>
      <c r="EN93" s="118"/>
      <c r="EO93" s="119">
        <f t="shared" si="1504"/>
        <v>0</v>
      </c>
      <c r="EP93" s="231">
        <f t="shared" si="1505"/>
        <v>156</v>
      </c>
      <c r="EQ93" s="119"/>
      <c r="ER93" s="98"/>
      <c r="ES93" s="116"/>
      <c r="ET93" s="90"/>
      <c r="EU93" s="117">
        <f t="shared" si="1506"/>
        <v>10380.873009999999</v>
      </c>
      <c r="EV93" s="98">
        <f t="shared" si="1506"/>
        <v>1619416.19</v>
      </c>
      <c r="EW93" s="98"/>
      <c r="EX93" s="118"/>
      <c r="EY93" s="119">
        <f t="shared" si="1507"/>
        <v>1.07531</v>
      </c>
      <c r="EZ93" s="231">
        <f t="shared" si="1508"/>
        <v>164</v>
      </c>
      <c r="FA93" s="119"/>
      <c r="FB93" s="98"/>
      <c r="FC93" s="116"/>
      <c r="FD93" s="90"/>
      <c r="FE93" s="117">
        <f t="shared" si="1509"/>
        <v>9096.0349600000009</v>
      </c>
      <c r="FF93" s="98">
        <f t="shared" si="1509"/>
        <v>1491749.73</v>
      </c>
      <c r="FG93" s="98"/>
      <c r="FH93" s="118"/>
      <c r="FI93" s="119">
        <f t="shared" si="1510"/>
        <v>0.94221999999999995</v>
      </c>
      <c r="FJ93" s="231">
        <f t="shared" si="1511"/>
        <v>83</v>
      </c>
      <c r="FK93" s="119"/>
      <c r="FL93" s="98"/>
      <c r="FM93" s="116"/>
      <c r="FN93" s="90"/>
      <c r="FO93" s="117">
        <f t="shared" si="1512"/>
        <v>8070.2612099999997</v>
      </c>
      <c r="FP93" s="98">
        <f t="shared" si="1512"/>
        <v>669831.68000000005</v>
      </c>
      <c r="FQ93" s="98"/>
      <c r="FR93" s="118"/>
      <c r="FS93" s="119">
        <f t="shared" si="1513"/>
        <v>0.83596000000000004</v>
      </c>
      <c r="FT93" s="231">
        <f t="shared" si="1514"/>
        <v>134</v>
      </c>
      <c r="FU93" s="119"/>
      <c r="FV93" s="98"/>
      <c r="FW93" s="116"/>
      <c r="FX93" s="90"/>
      <c r="FY93" s="117">
        <f t="shared" si="1515"/>
        <v>10004.42194</v>
      </c>
      <c r="FZ93" s="98">
        <f t="shared" si="1515"/>
        <v>1340592.54</v>
      </c>
      <c r="GA93" s="98"/>
      <c r="GB93" s="118"/>
      <c r="GC93" s="119">
        <f t="shared" si="1516"/>
        <v>1.0363100000000001</v>
      </c>
      <c r="GD93" s="231">
        <f t="shared" si="1517"/>
        <v>281</v>
      </c>
      <c r="GE93" s="119"/>
      <c r="GF93" s="98"/>
      <c r="GG93" s="116"/>
      <c r="GH93" s="90"/>
      <c r="GI93" s="117">
        <f t="shared" si="1518"/>
        <v>8205.5737900000004</v>
      </c>
      <c r="GJ93" s="98">
        <f t="shared" si="1518"/>
        <v>2305766.2200000002</v>
      </c>
      <c r="GK93" s="98"/>
      <c r="GL93" s="118"/>
      <c r="GM93" s="119">
        <f t="shared" si="1519"/>
        <v>0.84997999999999996</v>
      </c>
      <c r="GN93" s="231">
        <f t="shared" si="1520"/>
        <v>128</v>
      </c>
      <c r="GO93" s="119"/>
      <c r="GP93" s="98"/>
      <c r="GQ93" s="116"/>
      <c r="GR93" s="90"/>
      <c r="GS93" s="117">
        <f t="shared" si="1521"/>
        <v>9799.9811599999994</v>
      </c>
      <c r="GT93" s="98">
        <f t="shared" si="1521"/>
        <v>1254397.58</v>
      </c>
      <c r="GU93" s="98"/>
      <c r="GV93" s="118"/>
      <c r="GW93" s="119">
        <f t="shared" si="1522"/>
        <v>1.0151399999999999</v>
      </c>
      <c r="GX93" s="231">
        <f t="shared" si="1523"/>
        <v>0</v>
      </c>
      <c r="GY93" s="119"/>
      <c r="GZ93" s="98"/>
      <c r="HA93" s="116"/>
      <c r="HB93" s="90"/>
      <c r="HC93" s="117">
        <f t="shared" si="1524"/>
        <v>0</v>
      </c>
      <c r="HD93" s="98">
        <f t="shared" si="1524"/>
        <v>0</v>
      </c>
      <c r="HE93" s="98"/>
      <c r="HF93" s="118"/>
      <c r="HG93" s="119">
        <f t="shared" si="1525"/>
        <v>0</v>
      </c>
      <c r="HH93" s="231">
        <f t="shared" si="1526"/>
        <v>142</v>
      </c>
      <c r="HI93" s="119"/>
      <c r="HJ93" s="98"/>
      <c r="HK93" s="116"/>
      <c r="HL93" s="90"/>
      <c r="HM93" s="117">
        <f t="shared" si="1527"/>
        <v>10540.994060000001</v>
      </c>
      <c r="HN93" s="98">
        <f t="shared" si="1527"/>
        <v>1496821.16</v>
      </c>
      <c r="HO93" s="98"/>
      <c r="HP93" s="118"/>
      <c r="HQ93" s="119">
        <f t="shared" si="1528"/>
        <v>1.09189</v>
      </c>
      <c r="HR93" s="231">
        <f t="shared" si="1529"/>
        <v>219</v>
      </c>
      <c r="HS93" s="119"/>
      <c r="HT93" s="98"/>
      <c r="HU93" s="116"/>
      <c r="HV93" s="90"/>
      <c r="HW93" s="117">
        <f t="shared" si="1530"/>
        <v>11431.256380000001</v>
      </c>
      <c r="HX93" s="98">
        <f t="shared" si="1530"/>
        <v>2503445.14</v>
      </c>
      <c r="HY93" s="98"/>
      <c r="HZ93" s="118"/>
      <c r="IA93" s="119">
        <f t="shared" si="1531"/>
        <v>1.18411</v>
      </c>
      <c r="IB93" s="231">
        <f t="shared" si="1532"/>
        <v>373</v>
      </c>
      <c r="IC93" s="119"/>
      <c r="ID93" s="98"/>
      <c r="IE93" s="116"/>
      <c r="IF93" s="90"/>
      <c r="IG93" s="117">
        <f t="shared" si="1533"/>
        <v>8196.1100399999996</v>
      </c>
      <c r="IH93" s="98">
        <f t="shared" si="1533"/>
        <v>3057149.05</v>
      </c>
      <c r="II93" s="98"/>
      <c r="IJ93" s="118"/>
      <c r="IK93" s="119">
        <f t="shared" si="1534"/>
        <v>0.84899999999999998</v>
      </c>
      <c r="IL93" s="231">
        <f t="shared" si="1535"/>
        <v>99</v>
      </c>
      <c r="IM93" s="119"/>
      <c r="IN93" s="98"/>
      <c r="IO93" s="116"/>
      <c r="IP93" s="90"/>
      <c r="IQ93" s="117">
        <f t="shared" si="1536"/>
        <v>13254.56654</v>
      </c>
      <c r="IR93" s="98">
        <f t="shared" si="1536"/>
        <v>1312202.0900000001</v>
      </c>
      <c r="IS93" s="98"/>
      <c r="IT93" s="118"/>
      <c r="IU93" s="119">
        <f t="shared" si="1537"/>
        <v>1.3729800000000001</v>
      </c>
      <c r="IV93" s="231">
        <f t="shared" si="1538"/>
        <v>88</v>
      </c>
      <c r="IW93" s="119"/>
      <c r="IX93" s="98"/>
      <c r="IY93" s="116"/>
      <c r="IZ93" s="90"/>
      <c r="JA93" s="117">
        <f t="shared" si="1539"/>
        <v>8853.0171499999997</v>
      </c>
      <c r="JB93" s="98">
        <f t="shared" si="1539"/>
        <v>779065.51</v>
      </c>
      <c r="JC93" s="98"/>
      <c r="JD93" s="118"/>
      <c r="JE93" s="119">
        <f t="shared" si="1540"/>
        <v>0.91703999999999997</v>
      </c>
      <c r="JF93" s="231">
        <f t="shared" si="1541"/>
        <v>213</v>
      </c>
      <c r="JG93" s="119"/>
      <c r="JH93" s="98"/>
      <c r="JI93" s="116"/>
      <c r="JJ93" s="90"/>
      <c r="JK93" s="117">
        <f t="shared" si="1542"/>
        <v>12957.102010000001</v>
      </c>
      <c r="JL93" s="98">
        <f t="shared" si="1542"/>
        <v>2759862.72</v>
      </c>
      <c r="JM93" s="98"/>
      <c r="JN93" s="118"/>
      <c r="JO93" s="119">
        <f t="shared" si="1543"/>
        <v>1.3421700000000001</v>
      </c>
      <c r="JP93" s="231">
        <f t="shared" si="1544"/>
        <v>154</v>
      </c>
      <c r="JQ93" s="119"/>
      <c r="JR93" s="98"/>
      <c r="JS93" s="116"/>
      <c r="JT93" s="90"/>
      <c r="JU93" s="117">
        <f t="shared" si="1545"/>
        <v>13112.34489</v>
      </c>
      <c r="JV93" s="98">
        <f t="shared" si="1545"/>
        <v>2019301.11</v>
      </c>
      <c r="JW93" s="98"/>
      <c r="JX93" s="118"/>
      <c r="JY93" s="119">
        <f t="shared" si="1546"/>
        <v>1.35825</v>
      </c>
      <c r="JZ93" s="231">
        <f t="shared" si="1547"/>
        <v>0</v>
      </c>
      <c r="KA93" s="119"/>
      <c r="KB93" s="98"/>
      <c r="KC93" s="116"/>
      <c r="KD93" s="90"/>
      <c r="KE93" s="117">
        <f t="shared" si="1548"/>
        <v>0</v>
      </c>
      <c r="KF93" s="98">
        <f t="shared" si="1548"/>
        <v>0</v>
      </c>
      <c r="KG93" s="98"/>
      <c r="KH93" s="118"/>
      <c r="KI93" s="119">
        <f t="shared" si="1549"/>
        <v>0</v>
      </c>
      <c r="KJ93" s="231">
        <f t="shared" si="1550"/>
        <v>123</v>
      </c>
      <c r="KK93" s="119"/>
      <c r="KL93" s="98"/>
      <c r="KM93" s="116"/>
      <c r="KN93" s="90"/>
      <c r="KO93" s="117">
        <f t="shared" si="1551"/>
        <v>6740.1979799999999</v>
      </c>
      <c r="KP93" s="98">
        <f t="shared" si="1551"/>
        <v>829044.35</v>
      </c>
      <c r="KQ93" s="98"/>
      <c r="KR93" s="118"/>
      <c r="KS93" s="119">
        <f t="shared" si="1552"/>
        <v>0.69818999999999998</v>
      </c>
      <c r="KT93" s="231">
        <f t="shared" si="1553"/>
        <v>263</v>
      </c>
      <c r="KU93" s="119"/>
      <c r="KV93" s="98"/>
      <c r="KW93" s="116"/>
      <c r="KX93" s="90"/>
      <c r="KY93" s="117">
        <f t="shared" si="1554"/>
        <v>8710.8386200000004</v>
      </c>
      <c r="KZ93" s="98">
        <f t="shared" si="1554"/>
        <v>2290950.56</v>
      </c>
      <c r="LA93" s="98"/>
      <c r="LB93" s="118"/>
      <c r="LC93" s="119">
        <f t="shared" si="1555"/>
        <v>0.90232000000000001</v>
      </c>
      <c r="LD93" s="231">
        <f t="shared" si="1556"/>
        <v>200</v>
      </c>
      <c r="LE93" s="119"/>
      <c r="LF93" s="98"/>
      <c r="LG93" s="116"/>
      <c r="LH93" s="90"/>
      <c r="LI93" s="117">
        <f t="shared" si="1557"/>
        <v>9475.3928799999994</v>
      </c>
      <c r="LJ93" s="98">
        <f t="shared" si="1557"/>
        <v>1895078.57</v>
      </c>
      <c r="LK93" s="98"/>
      <c r="LL93" s="118"/>
      <c r="LM93" s="119">
        <f t="shared" si="1558"/>
        <v>0.98150999999999999</v>
      </c>
      <c r="LN93" s="231">
        <f t="shared" si="1559"/>
        <v>225</v>
      </c>
      <c r="LO93" s="119"/>
      <c r="LP93" s="98"/>
      <c r="LQ93" s="116"/>
      <c r="LR93" s="90"/>
      <c r="LS93" s="117">
        <f t="shared" si="1560"/>
        <v>9022.62968</v>
      </c>
      <c r="LT93" s="98">
        <f t="shared" si="1560"/>
        <v>2030091.69</v>
      </c>
      <c r="LU93" s="98"/>
      <c r="LV93" s="118"/>
      <c r="LW93" s="119">
        <f t="shared" si="1561"/>
        <v>0.93461000000000005</v>
      </c>
      <c r="LX93" s="231">
        <f t="shared" si="1562"/>
        <v>87</v>
      </c>
      <c r="LY93" s="119"/>
      <c r="LZ93" s="98"/>
      <c r="MA93" s="116"/>
      <c r="MB93" s="90"/>
      <c r="MC93" s="117">
        <f t="shared" si="1563"/>
        <v>14109.757250000001</v>
      </c>
      <c r="MD93" s="98">
        <f t="shared" si="1563"/>
        <v>1227548.8799999999</v>
      </c>
      <c r="ME93" s="98"/>
      <c r="MF93" s="118"/>
      <c r="MG93" s="119">
        <f t="shared" si="1564"/>
        <v>1.46157</v>
      </c>
      <c r="MH93" s="231">
        <f t="shared" si="1565"/>
        <v>106</v>
      </c>
      <c r="MI93" s="119"/>
      <c r="MJ93" s="98"/>
      <c r="MK93" s="116"/>
      <c r="ML93" s="90"/>
      <c r="MM93" s="117">
        <f t="shared" si="1566"/>
        <v>8767.7654399999992</v>
      </c>
      <c r="MN93" s="98">
        <f t="shared" si="1566"/>
        <v>929383.14</v>
      </c>
      <c r="MO93" s="98"/>
      <c r="MP93" s="118"/>
      <c r="MQ93" s="119">
        <f t="shared" si="1567"/>
        <v>0.90820999999999996</v>
      </c>
      <c r="MR93" s="231">
        <f t="shared" si="1568"/>
        <v>186</v>
      </c>
      <c r="MS93" s="119"/>
      <c r="MT93" s="98"/>
      <c r="MU93" s="116"/>
      <c r="MV93" s="90"/>
      <c r="MW93" s="117">
        <f t="shared" si="1569"/>
        <v>9772.8777200000004</v>
      </c>
      <c r="MX93" s="98">
        <f t="shared" si="1569"/>
        <v>1817755.25</v>
      </c>
      <c r="MY93" s="98"/>
      <c r="MZ93" s="118"/>
      <c r="NA93" s="119">
        <f t="shared" si="1570"/>
        <v>1.01233</v>
      </c>
      <c r="NB93" s="231">
        <f t="shared" si="1571"/>
        <v>16</v>
      </c>
      <c r="NC93" s="119"/>
      <c r="ND93" s="98"/>
      <c r="NE93" s="116"/>
      <c r="NF93" s="90"/>
      <c r="NG93" s="117">
        <f t="shared" si="1572"/>
        <v>9767.5908199999994</v>
      </c>
      <c r="NH93" s="98">
        <f t="shared" si="1572"/>
        <v>156281.45000000001</v>
      </c>
      <c r="NI93" s="98"/>
      <c r="NJ93" s="118"/>
      <c r="NK93" s="119">
        <f t="shared" si="1573"/>
        <v>1.0117799999999999</v>
      </c>
      <c r="NL93" s="231">
        <f t="shared" si="1574"/>
        <v>111</v>
      </c>
      <c r="NM93" s="119"/>
      <c r="NN93" s="98"/>
      <c r="NO93" s="116"/>
      <c r="NP93" s="90"/>
      <c r="NQ93" s="117">
        <f t="shared" si="1575"/>
        <v>9696.5881300000001</v>
      </c>
      <c r="NR93" s="98">
        <f t="shared" si="1575"/>
        <v>1076321.28</v>
      </c>
      <c r="NS93" s="98"/>
      <c r="NT93" s="118"/>
      <c r="NU93" s="119">
        <f t="shared" si="1576"/>
        <v>1.0044299999999999</v>
      </c>
      <c r="NV93" s="231">
        <f t="shared" si="1577"/>
        <v>345</v>
      </c>
      <c r="NW93" s="119"/>
      <c r="NX93" s="98"/>
      <c r="NY93" s="116"/>
      <c r="NZ93" s="90"/>
      <c r="OA93" s="117">
        <f t="shared" si="1578"/>
        <v>8846.9012299999995</v>
      </c>
      <c r="OB93" s="98">
        <f t="shared" si="1578"/>
        <v>3052180.93</v>
      </c>
      <c r="OC93" s="98"/>
      <c r="OD93" s="118"/>
      <c r="OE93" s="119">
        <f t="shared" si="1579"/>
        <v>0.91640999999999995</v>
      </c>
      <c r="OF93" s="231">
        <f t="shared" si="1580"/>
        <v>103</v>
      </c>
      <c r="OG93" s="119"/>
      <c r="OH93" s="98"/>
      <c r="OI93" s="116"/>
      <c r="OJ93" s="90"/>
      <c r="OK93" s="117">
        <f t="shared" si="1581"/>
        <v>7699.1204500000003</v>
      </c>
      <c r="OL93" s="98">
        <f t="shared" si="1581"/>
        <v>793009.4</v>
      </c>
      <c r="OM93" s="98"/>
      <c r="ON93" s="118"/>
      <c r="OO93" s="119">
        <f t="shared" si="1582"/>
        <v>0.79752000000000001</v>
      </c>
      <c r="OP93" s="231">
        <f t="shared" si="1583"/>
        <v>128</v>
      </c>
      <c r="OQ93" s="119"/>
      <c r="OR93" s="98"/>
      <c r="OS93" s="116"/>
      <c r="OT93" s="90"/>
      <c r="OU93" s="117">
        <f t="shared" si="1584"/>
        <v>7735.4129700000003</v>
      </c>
      <c r="OV93" s="98">
        <f t="shared" si="1584"/>
        <v>990132.85</v>
      </c>
      <c r="OW93" s="98"/>
      <c r="OX93" s="118"/>
      <c r="OY93" s="119">
        <f t="shared" si="1585"/>
        <v>0.80127999999999999</v>
      </c>
      <c r="OZ93" s="231">
        <f t="shared" si="1586"/>
        <v>201</v>
      </c>
      <c r="PA93" s="119"/>
      <c r="PB93" s="98"/>
      <c r="PC93" s="116"/>
      <c r="PD93" s="90"/>
      <c r="PE93" s="117">
        <f t="shared" si="1587"/>
        <v>8412.3945100000001</v>
      </c>
      <c r="PF93" s="98">
        <f t="shared" si="1587"/>
        <v>1690891.29</v>
      </c>
      <c r="PG93" s="98"/>
      <c r="PH93" s="118"/>
      <c r="PI93" s="119">
        <f t="shared" si="1588"/>
        <v>0.87139999999999995</v>
      </c>
      <c r="PJ93" s="231">
        <f t="shared" si="1589"/>
        <v>0</v>
      </c>
      <c r="PK93" s="119"/>
      <c r="PL93" s="98"/>
      <c r="PM93" s="116"/>
      <c r="PN93" s="90"/>
      <c r="PO93" s="117">
        <f t="shared" si="1590"/>
        <v>0</v>
      </c>
      <c r="PP93" s="98">
        <f t="shared" si="1590"/>
        <v>0</v>
      </c>
      <c r="PQ93" s="98"/>
      <c r="PR93" s="118"/>
      <c r="PS93" s="119">
        <f t="shared" si="1591"/>
        <v>0</v>
      </c>
      <c r="PT93" s="231">
        <f t="shared" si="1592"/>
        <v>105</v>
      </c>
      <c r="PU93" s="119"/>
      <c r="PV93" s="98"/>
      <c r="PW93" s="116"/>
      <c r="PX93" s="90"/>
      <c r="PY93" s="117">
        <f t="shared" si="1593"/>
        <v>9663.3692499999997</v>
      </c>
      <c r="PZ93" s="98">
        <f t="shared" si="1593"/>
        <v>1014653.78</v>
      </c>
      <c r="QA93" s="98"/>
      <c r="QB93" s="118"/>
      <c r="QC93" s="119">
        <f t="shared" si="1594"/>
        <v>1.00099</v>
      </c>
      <c r="QD93" s="231">
        <f t="shared" si="1595"/>
        <v>0</v>
      </c>
      <c r="QE93" s="119"/>
      <c r="QF93" s="98"/>
      <c r="QG93" s="116"/>
      <c r="QH93" s="90"/>
      <c r="QI93" s="117">
        <f t="shared" si="1596"/>
        <v>0</v>
      </c>
      <c r="QJ93" s="98">
        <f t="shared" si="1596"/>
        <v>0</v>
      </c>
      <c r="QK93" s="98"/>
      <c r="QL93" s="118"/>
      <c r="QM93" s="119">
        <f t="shared" si="1597"/>
        <v>0</v>
      </c>
      <c r="QN93" s="231">
        <f t="shared" si="1598"/>
        <v>187</v>
      </c>
      <c r="QO93" s="119"/>
      <c r="QP93" s="98"/>
      <c r="QQ93" s="116"/>
      <c r="QR93" s="90"/>
      <c r="QS93" s="117">
        <f t="shared" si="1599"/>
        <v>7001.4108500000002</v>
      </c>
      <c r="QT93" s="98">
        <f t="shared" si="1599"/>
        <v>1309263.82</v>
      </c>
      <c r="QU93" s="98"/>
      <c r="QV93" s="118"/>
      <c r="QW93" s="119">
        <f t="shared" si="1600"/>
        <v>0.72524</v>
      </c>
      <c r="QX93" s="231">
        <f t="shared" si="1601"/>
        <v>130</v>
      </c>
      <c r="QY93" s="119"/>
      <c r="QZ93" s="98"/>
      <c r="RA93" s="116"/>
      <c r="RB93" s="90"/>
      <c r="RC93" s="117">
        <f t="shared" si="1602"/>
        <v>6844.7031999999999</v>
      </c>
      <c r="RD93" s="98">
        <f t="shared" si="1602"/>
        <v>889811.41</v>
      </c>
      <c r="RE93" s="98"/>
      <c r="RF93" s="118"/>
      <c r="RG93" s="119">
        <f t="shared" si="1603"/>
        <v>0.70901000000000003</v>
      </c>
      <c r="RH93" s="231">
        <f t="shared" si="1604"/>
        <v>106</v>
      </c>
      <c r="RI93" s="119"/>
      <c r="RJ93" s="98"/>
      <c r="RK93" s="116"/>
      <c r="RL93" s="90"/>
      <c r="RM93" s="117">
        <f t="shared" si="1605"/>
        <v>10114.39359</v>
      </c>
      <c r="RN93" s="98">
        <f t="shared" si="1605"/>
        <v>1072125.71</v>
      </c>
      <c r="RO93" s="98"/>
      <c r="RP93" s="118"/>
      <c r="RQ93" s="119">
        <f t="shared" si="1606"/>
        <v>1.0477000000000001</v>
      </c>
      <c r="RR93" s="231">
        <f t="shared" si="1607"/>
        <v>73</v>
      </c>
      <c r="RS93" s="119"/>
      <c r="RT93" s="98"/>
      <c r="RU93" s="116"/>
      <c r="RV93" s="90"/>
      <c r="RW93" s="117">
        <f t="shared" si="1608"/>
        <v>11909.506460000001</v>
      </c>
      <c r="RX93" s="98">
        <f t="shared" si="1608"/>
        <v>869393.98</v>
      </c>
      <c r="RY93" s="98"/>
      <c r="RZ93" s="118"/>
      <c r="SA93" s="119">
        <f t="shared" si="1609"/>
        <v>1.2336499999999999</v>
      </c>
      <c r="SB93" s="231">
        <f t="shared" si="1610"/>
        <v>243</v>
      </c>
      <c r="SC93" s="119"/>
      <c r="SD93" s="98"/>
      <c r="SE93" s="116"/>
      <c r="SF93" s="90"/>
      <c r="SG93" s="117">
        <f t="shared" si="1611"/>
        <v>11019.353950000001</v>
      </c>
      <c r="SH93" s="98">
        <f t="shared" si="1611"/>
        <v>2677703</v>
      </c>
      <c r="SI93" s="98"/>
      <c r="SJ93" s="118"/>
      <c r="SK93" s="119">
        <f t="shared" si="1612"/>
        <v>1.1414500000000001</v>
      </c>
      <c r="SL93" s="231">
        <f t="shared" si="1613"/>
        <v>0</v>
      </c>
      <c r="SM93" s="119"/>
      <c r="SN93" s="98"/>
      <c r="SO93" s="116"/>
      <c r="SP93" s="90"/>
      <c r="SQ93" s="117">
        <f t="shared" si="1614"/>
        <v>0</v>
      </c>
      <c r="SR93" s="98">
        <f t="shared" si="1614"/>
        <v>0</v>
      </c>
      <c r="SS93" s="98"/>
      <c r="ST93" s="118"/>
      <c r="SU93" s="119">
        <f t="shared" si="1615"/>
        <v>0</v>
      </c>
      <c r="SV93" s="231">
        <f t="shared" si="1616"/>
        <v>234</v>
      </c>
      <c r="SW93" s="119"/>
      <c r="SX93" s="98"/>
      <c r="SY93" s="116"/>
      <c r="SZ93" s="90"/>
      <c r="TA93" s="117">
        <f t="shared" si="1617"/>
        <v>9216.2366500000007</v>
      </c>
      <c r="TB93" s="98">
        <f t="shared" si="1617"/>
        <v>2156599.38</v>
      </c>
      <c r="TC93" s="98"/>
      <c r="TD93" s="118"/>
      <c r="TE93" s="119">
        <f t="shared" si="1618"/>
        <v>0.95467000000000002</v>
      </c>
      <c r="TF93" s="231">
        <f t="shared" si="1619"/>
        <v>223</v>
      </c>
      <c r="TG93" s="119"/>
      <c r="TH93" s="98"/>
      <c r="TI93" s="116"/>
      <c r="TJ93" s="90"/>
      <c r="TK93" s="117">
        <f t="shared" si="1620"/>
        <v>13356.800939999999</v>
      </c>
      <c r="TL93" s="98">
        <f t="shared" si="1620"/>
        <v>2978566.62</v>
      </c>
      <c r="TM93" s="98"/>
      <c r="TN93" s="118"/>
      <c r="TO93" s="119">
        <f t="shared" si="1621"/>
        <v>1.38357</v>
      </c>
      <c r="TP93" s="231">
        <f t="shared" si="1622"/>
        <v>133</v>
      </c>
      <c r="TQ93" s="119"/>
      <c r="TR93" s="98"/>
      <c r="TS93" s="116"/>
      <c r="TT93" s="90"/>
      <c r="TU93" s="117">
        <f t="shared" si="1623"/>
        <v>10175.114530000001</v>
      </c>
      <c r="TV93" s="98">
        <f t="shared" si="1623"/>
        <v>1353290.23</v>
      </c>
      <c r="TW93" s="98"/>
      <c r="TX93" s="118"/>
      <c r="TY93" s="119">
        <f t="shared" si="1624"/>
        <v>1.05399</v>
      </c>
      <c r="TZ93" s="231">
        <f t="shared" si="1625"/>
        <v>175</v>
      </c>
      <c r="UA93" s="119"/>
      <c r="UB93" s="98"/>
      <c r="UC93" s="116"/>
      <c r="UD93" s="90"/>
      <c r="UE93" s="117">
        <f t="shared" si="1626"/>
        <v>8003.1550900000002</v>
      </c>
      <c r="UF93" s="98">
        <f t="shared" si="1626"/>
        <v>1400552.13</v>
      </c>
      <c r="UG93" s="98"/>
      <c r="UH93" s="118"/>
      <c r="UI93" s="119">
        <f t="shared" si="1627"/>
        <v>0.82901000000000002</v>
      </c>
      <c r="UJ93" s="231">
        <f t="shared" si="1628"/>
        <v>162</v>
      </c>
      <c r="UK93" s="119"/>
      <c r="UL93" s="98"/>
      <c r="UM93" s="116"/>
      <c r="UN93" s="90"/>
      <c r="UO93" s="117">
        <f t="shared" si="1629"/>
        <v>9039.0125100000005</v>
      </c>
      <c r="UP93" s="98">
        <f t="shared" si="1629"/>
        <v>1464320.03</v>
      </c>
      <c r="UQ93" s="98"/>
      <c r="UR93" s="118"/>
      <c r="US93" s="119">
        <f t="shared" si="1630"/>
        <v>0.93630999999999998</v>
      </c>
      <c r="UT93" s="231">
        <f t="shared" si="1631"/>
        <v>252</v>
      </c>
      <c r="UU93" s="119"/>
      <c r="UV93" s="98"/>
      <c r="UW93" s="116"/>
      <c r="UX93" s="90"/>
      <c r="UY93" s="117">
        <f t="shared" si="1632"/>
        <v>11173.557210000001</v>
      </c>
      <c r="UZ93" s="98">
        <f t="shared" si="1632"/>
        <v>2815736.42</v>
      </c>
      <c r="VA93" s="98"/>
      <c r="VB93" s="118"/>
      <c r="VC93" s="119">
        <f t="shared" si="1633"/>
        <v>1.1574199999999999</v>
      </c>
      <c r="VD93" s="231">
        <f t="shared" si="1634"/>
        <v>236</v>
      </c>
      <c r="VE93" s="119"/>
      <c r="VF93" s="98"/>
      <c r="VG93" s="116"/>
      <c r="VH93" s="90"/>
      <c r="VI93" s="117">
        <f t="shared" si="1635"/>
        <v>10124.922699999999</v>
      </c>
      <c r="VJ93" s="98">
        <f t="shared" si="1635"/>
        <v>2389481.75</v>
      </c>
      <c r="VK93" s="98"/>
      <c r="VL93" s="118"/>
      <c r="VM93" s="119">
        <f t="shared" si="1636"/>
        <v>1.0488</v>
      </c>
      <c r="VN93" s="231">
        <f t="shared" si="1637"/>
        <v>416</v>
      </c>
      <c r="VO93" s="119"/>
      <c r="VP93" s="98"/>
      <c r="VQ93" s="116"/>
      <c r="VR93" s="90"/>
      <c r="VS93" s="117">
        <f t="shared" si="1638"/>
        <v>9248.5541499999999</v>
      </c>
      <c r="VT93" s="98">
        <f t="shared" si="1638"/>
        <v>3847398.53</v>
      </c>
      <c r="VU93" s="98"/>
      <c r="VV93" s="118"/>
      <c r="VW93" s="119">
        <f t="shared" si="1639"/>
        <v>0.95801999999999998</v>
      </c>
      <c r="VX93" s="231">
        <f t="shared" si="1640"/>
        <v>276</v>
      </c>
      <c r="VY93" s="119"/>
      <c r="VZ93" s="98"/>
      <c r="WA93" s="116"/>
      <c r="WB93" s="90"/>
      <c r="WC93" s="117">
        <f t="shared" si="1641"/>
        <v>10648.06992</v>
      </c>
      <c r="WD93" s="98">
        <f t="shared" si="1641"/>
        <v>2938867.3</v>
      </c>
      <c r="WE93" s="98"/>
      <c r="WF93" s="118"/>
      <c r="WG93" s="119">
        <f t="shared" si="1642"/>
        <v>1.1029899999999999</v>
      </c>
      <c r="WH93" s="213">
        <f t="shared" si="1643"/>
        <v>8896</v>
      </c>
      <c r="WI93" s="119"/>
      <c r="WJ93" s="98"/>
      <c r="WK93" s="116"/>
      <c r="WL93" s="90"/>
      <c r="WM93" s="117">
        <f t="shared" si="1644"/>
        <v>9653.8566100000007</v>
      </c>
      <c r="WN93" s="98">
        <f t="shared" si="1644"/>
        <v>85880708.420000002</v>
      </c>
      <c r="WO93" s="98"/>
      <c r="WP93" s="118"/>
    </row>
    <row r="94" spans="1:614" ht="27.75" customHeight="1" x14ac:dyDescent="0.25">
      <c r="A94" s="5"/>
      <c r="B94" s="205" t="s">
        <v>663</v>
      </c>
      <c r="C94" s="12" t="s">
        <v>751</v>
      </c>
      <c r="D94" s="12" t="s">
        <v>437</v>
      </c>
      <c r="E94" s="4"/>
      <c r="F94" s="231">
        <f t="shared" si="1463"/>
        <v>0</v>
      </c>
      <c r="G94" s="119"/>
      <c r="H94" s="98"/>
      <c r="I94" s="116"/>
      <c r="J94" s="90"/>
      <c r="K94" s="117">
        <f t="shared" si="1464"/>
        <v>0</v>
      </c>
      <c r="L94" s="98">
        <f t="shared" si="1464"/>
        <v>0</v>
      </c>
      <c r="M94" s="98"/>
      <c r="N94" s="118"/>
      <c r="O94" s="119">
        <f t="shared" si="1465"/>
        <v>0</v>
      </c>
      <c r="P94" s="231">
        <f t="shared" si="1466"/>
        <v>0</v>
      </c>
      <c r="Q94" s="119"/>
      <c r="R94" s="98"/>
      <c r="S94" s="116"/>
      <c r="T94" s="90"/>
      <c r="U94" s="117">
        <f t="shared" si="1467"/>
        <v>0</v>
      </c>
      <c r="V94" s="98">
        <f t="shared" si="1467"/>
        <v>0</v>
      </c>
      <c r="W94" s="98"/>
      <c r="X94" s="118"/>
      <c r="Y94" s="119">
        <f t="shared" si="1468"/>
        <v>0</v>
      </c>
      <c r="Z94" s="231">
        <f t="shared" si="1469"/>
        <v>0</v>
      </c>
      <c r="AA94" s="119"/>
      <c r="AB94" s="98"/>
      <c r="AC94" s="116"/>
      <c r="AD94" s="90"/>
      <c r="AE94" s="117">
        <f t="shared" si="1470"/>
        <v>0</v>
      </c>
      <c r="AF94" s="98">
        <f t="shared" si="1470"/>
        <v>0</v>
      </c>
      <c r="AG94" s="98"/>
      <c r="AH94" s="118"/>
      <c r="AI94" s="119">
        <f t="shared" si="1471"/>
        <v>0</v>
      </c>
      <c r="AJ94" s="231">
        <f t="shared" si="1472"/>
        <v>0</v>
      </c>
      <c r="AK94" s="119"/>
      <c r="AL94" s="98"/>
      <c r="AM94" s="116"/>
      <c r="AN94" s="90"/>
      <c r="AO94" s="117">
        <f t="shared" si="1473"/>
        <v>0</v>
      </c>
      <c r="AP94" s="98">
        <f t="shared" si="1473"/>
        <v>0</v>
      </c>
      <c r="AQ94" s="98"/>
      <c r="AR94" s="118"/>
      <c r="AS94" s="119">
        <f t="shared" si="1474"/>
        <v>0</v>
      </c>
      <c r="AT94" s="231">
        <f t="shared" si="1475"/>
        <v>0</v>
      </c>
      <c r="AU94" s="119"/>
      <c r="AV94" s="98"/>
      <c r="AW94" s="116"/>
      <c r="AX94" s="90"/>
      <c r="AY94" s="117">
        <f t="shared" si="1476"/>
        <v>0</v>
      </c>
      <c r="AZ94" s="98">
        <f t="shared" si="1476"/>
        <v>0</v>
      </c>
      <c r="BA94" s="98"/>
      <c r="BB94" s="118"/>
      <c r="BC94" s="119">
        <f t="shared" si="1477"/>
        <v>0</v>
      </c>
      <c r="BD94" s="231">
        <f t="shared" si="1478"/>
        <v>0</v>
      </c>
      <c r="BE94" s="119"/>
      <c r="BF94" s="98"/>
      <c r="BG94" s="116"/>
      <c r="BH94" s="90"/>
      <c r="BI94" s="117">
        <f t="shared" ref="BI94:BJ94" si="1646">BI14+BI30+BI46+BI62+BI78</f>
        <v>0</v>
      </c>
      <c r="BJ94" s="98">
        <f t="shared" si="1646"/>
        <v>0</v>
      </c>
      <c r="BK94" s="98"/>
      <c r="BL94" s="118"/>
      <c r="BM94" s="119">
        <f t="shared" si="1480"/>
        <v>0</v>
      </c>
      <c r="BN94" s="231">
        <f t="shared" si="1481"/>
        <v>32</v>
      </c>
      <c r="BO94" s="119"/>
      <c r="BP94" s="98"/>
      <c r="BQ94" s="116"/>
      <c r="BR94" s="90"/>
      <c r="BS94" s="117">
        <f t="shared" si="1482"/>
        <v>7037.7515899999999</v>
      </c>
      <c r="BT94" s="98">
        <f t="shared" si="1482"/>
        <v>225208.05</v>
      </c>
      <c r="BU94" s="98"/>
      <c r="BV94" s="118"/>
      <c r="BW94" s="119">
        <f t="shared" si="1483"/>
        <v>0.72902</v>
      </c>
      <c r="BX94" s="231">
        <f t="shared" si="1484"/>
        <v>0</v>
      </c>
      <c r="BY94" s="119"/>
      <c r="BZ94" s="98"/>
      <c r="CA94" s="116"/>
      <c r="CB94" s="90"/>
      <c r="CC94" s="117">
        <f t="shared" si="1485"/>
        <v>0</v>
      </c>
      <c r="CD94" s="98">
        <f t="shared" si="1485"/>
        <v>0</v>
      </c>
      <c r="CE94" s="98"/>
      <c r="CF94" s="118"/>
      <c r="CG94" s="119">
        <f t="shared" si="1486"/>
        <v>0</v>
      </c>
      <c r="CH94" s="231">
        <f t="shared" si="1487"/>
        <v>0</v>
      </c>
      <c r="CI94" s="119"/>
      <c r="CJ94" s="98"/>
      <c r="CK94" s="116"/>
      <c r="CL94" s="90"/>
      <c r="CM94" s="117">
        <f t="shared" si="1488"/>
        <v>0</v>
      </c>
      <c r="CN94" s="98">
        <f t="shared" si="1488"/>
        <v>0</v>
      </c>
      <c r="CO94" s="98"/>
      <c r="CP94" s="118"/>
      <c r="CQ94" s="119">
        <f t="shared" si="1489"/>
        <v>0</v>
      </c>
      <c r="CR94" s="231">
        <f t="shared" si="1490"/>
        <v>0</v>
      </c>
      <c r="CS94" s="119"/>
      <c r="CT94" s="98"/>
      <c r="CU94" s="116"/>
      <c r="CV94" s="90"/>
      <c r="CW94" s="117">
        <f t="shared" si="1491"/>
        <v>0</v>
      </c>
      <c r="CX94" s="98">
        <f t="shared" si="1491"/>
        <v>0</v>
      </c>
      <c r="CY94" s="98"/>
      <c r="CZ94" s="118"/>
      <c r="DA94" s="119">
        <f t="shared" si="1492"/>
        <v>0</v>
      </c>
      <c r="DB94" s="231">
        <f t="shared" si="1493"/>
        <v>23</v>
      </c>
      <c r="DC94" s="119"/>
      <c r="DD94" s="98"/>
      <c r="DE94" s="116"/>
      <c r="DF94" s="90"/>
      <c r="DG94" s="117">
        <f t="shared" si="1494"/>
        <v>6914.8250500000004</v>
      </c>
      <c r="DH94" s="98">
        <f t="shared" si="1494"/>
        <v>159040.97</v>
      </c>
      <c r="DI94" s="98"/>
      <c r="DJ94" s="118"/>
      <c r="DK94" s="119">
        <f t="shared" si="1495"/>
        <v>0.71628999999999998</v>
      </c>
      <c r="DL94" s="231">
        <f t="shared" si="1496"/>
        <v>0</v>
      </c>
      <c r="DM94" s="119"/>
      <c r="DN94" s="98"/>
      <c r="DO94" s="116"/>
      <c r="DP94" s="90"/>
      <c r="DQ94" s="117">
        <f t="shared" si="1497"/>
        <v>0</v>
      </c>
      <c r="DR94" s="98">
        <f t="shared" si="1497"/>
        <v>0</v>
      </c>
      <c r="DS94" s="98"/>
      <c r="DT94" s="118"/>
      <c r="DU94" s="119">
        <f t="shared" si="1498"/>
        <v>0</v>
      </c>
      <c r="DV94" s="231">
        <f t="shared" si="1499"/>
        <v>0</v>
      </c>
      <c r="DW94" s="119"/>
      <c r="DX94" s="98"/>
      <c r="DY94" s="116"/>
      <c r="DZ94" s="90"/>
      <c r="EA94" s="117">
        <f t="shared" si="1500"/>
        <v>0</v>
      </c>
      <c r="EB94" s="98">
        <f t="shared" si="1500"/>
        <v>0</v>
      </c>
      <c r="EC94" s="98"/>
      <c r="ED94" s="118"/>
      <c r="EE94" s="119">
        <f t="shared" si="1501"/>
        <v>0</v>
      </c>
      <c r="EF94" s="231">
        <f t="shared" si="1502"/>
        <v>0</v>
      </c>
      <c r="EG94" s="119"/>
      <c r="EH94" s="98"/>
      <c r="EI94" s="116"/>
      <c r="EJ94" s="90"/>
      <c r="EK94" s="117">
        <f t="shared" si="1503"/>
        <v>0</v>
      </c>
      <c r="EL94" s="98">
        <f t="shared" si="1503"/>
        <v>0</v>
      </c>
      <c r="EM94" s="98"/>
      <c r="EN94" s="118"/>
      <c r="EO94" s="119">
        <f t="shared" si="1504"/>
        <v>0</v>
      </c>
      <c r="EP94" s="231">
        <f t="shared" si="1505"/>
        <v>0</v>
      </c>
      <c r="EQ94" s="119"/>
      <c r="ER94" s="98"/>
      <c r="ES94" s="116"/>
      <c r="ET94" s="90"/>
      <c r="EU94" s="117">
        <f t="shared" si="1506"/>
        <v>0</v>
      </c>
      <c r="EV94" s="98">
        <f t="shared" si="1506"/>
        <v>0</v>
      </c>
      <c r="EW94" s="98"/>
      <c r="EX94" s="118"/>
      <c r="EY94" s="119">
        <f t="shared" si="1507"/>
        <v>0</v>
      </c>
      <c r="EZ94" s="231">
        <f t="shared" si="1508"/>
        <v>0</v>
      </c>
      <c r="FA94" s="119"/>
      <c r="FB94" s="98"/>
      <c r="FC94" s="116"/>
      <c r="FD94" s="90"/>
      <c r="FE94" s="117">
        <f t="shared" si="1509"/>
        <v>0</v>
      </c>
      <c r="FF94" s="98">
        <f t="shared" si="1509"/>
        <v>0</v>
      </c>
      <c r="FG94" s="98"/>
      <c r="FH94" s="118"/>
      <c r="FI94" s="119">
        <f t="shared" si="1510"/>
        <v>0</v>
      </c>
      <c r="FJ94" s="231">
        <f t="shared" si="1511"/>
        <v>0</v>
      </c>
      <c r="FK94" s="119"/>
      <c r="FL94" s="98"/>
      <c r="FM94" s="116"/>
      <c r="FN94" s="90"/>
      <c r="FO94" s="117">
        <f t="shared" si="1512"/>
        <v>0</v>
      </c>
      <c r="FP94" s="98">
        <f t="shared" si="1512"/>
        <v>0</v>
      </c>
      <c r="FQ94" s="98"/>
      <c r="FR94" s="118"/>
      <c r="FS94" s="119">
        <f t="shared" si="1513"/>
        <v>0</v>
      </c>
      <c r="FT94" s="231">
        <f t="shared" si="1514"/>
        <v>0</v>
      </c>
      <c r="FU94" s="119"/>
      <c r="FV94" s="98"/>
      <c r="FW94" s="116"/>
      <c r="FX94" s="90"/>
      <c r="FY94" s="117">
        <f t="shared" si="1515"/>
        <v>0</v>
      </c>
      <c r="FZ94" s="98">
        <f t="shared" si="1515"/>
        <v>0</v>
      </c>
      <c r="GA94" s="98"/>
      <c r="GB94" s="118"/>
      <c r="GC94" s="119">
        <f t="shared" si="1516"/>
        <v>0</v>
      </c>
      <c r="GD94" s="231">
        <f t="shared" si="1517"/>
        <v>0</v>
      </c>
      <c r="GE94" s="119"/>
      <c r="GF94" s="98"/>
      <c r="GG94" s="116"/>
      <c r="GH94" s="90"/>
      <c r="GI94" s="117">
        <f t="shared" si="1518"/>
        <v>0</v>
      </c>
      <c r="GJ94" s="98">
        <f t="shared" si="1518"/>
        <v>0</v>
      </c>
      <c r="GK94" s="98"/>
      <c r="GL94" s="118"/>
      <c r="GM94" s="119">
        <f t="shared" si="1519"/>
        <v>0</v>
      </c>
      <c r="GN94" s="231">
        <f t="shared" si="1520"/>
        <v>0</v>
      </c>
      <c r="GO94" s="119"/>
      <c r="GP94" s="98"/>
      <c r="GQ94" s="116"/>
      <c r="GR94" s="90"/>
      <c r="GS94" s="117">
        <f t="shared" si="1521"/>
        <v>0</v>
      </c>
      <c r="GT94" s="98">
        <f t="shared" si="1521"/>
        <v>0</v>
      </c>
      <c r="GU94" s="98"/>
      <c r="GV94" s="118"/>
      <c r="GW94" s="119">
        <f t="shared" si="1522"/>
        <v>0</v>
      </c>
      <c r="GX94" s="231">
        <f t="shared" si="1523"/>
        <v>0</v>
      </c>
      <c r="GY94" s="119"/>
      <c r="GZ94" s="98"/>
      <c r="HA94" s="116"/>
      <c r="HB94" s="90"/>
      <c r="HC94" s="117">
        <f t="shared" si="1524"/>
        <v>0</v>
      </c>
      <c r="HD94" s="98">
        <f t="shared" si="1524"/>
        <v>0</v>
      </c>
      <c r="HE94" s="98"/>
      <c r="HF94" s="118"/>
      <c r="HG94" s="119">
        <f t="shared" si="1525"/>
        <v>0</v>
      </c>
      <c r="HH94" s="231">
        <f t="shared" si="1526"/>
        <v>0</v>
      </c>
      <c r="HI94" s="119"/>
      <c r="HJ94" s="98"/>
      <c r="HK94" s="116"/>
      <c r="HL94" s="90"/>
      <c r="HM94" s="117">
        <f t="shared" si="1527"/>
        <v>0</v>
      </c>
      <c r="HN94" s="98">
        <f t="shared" si="1527"/>
        <v>0</v>
      </c>
      <c r="HO94" s="98"/>
      <c r="HP94" s="118"/>
      <c r="HQ94" s="119">
        <f t="shared" si="1528"/>
        <v>0</v>
      </c>
      <c r="HR94" s="231">
        <f t="shared" si="1529"/>
        <v>0</v>
      </c>
      <c r="HS94" s="119"/>
      <c r="HT94" s="98"/>
      <c r="HU94" s="116"/>
      <c r="HV94" s="90"/>
      <c r="HW94" s="117">
        <f t="shared" si="1530"/>
        <v>0</v>
      </c>
      <c r="HX94" s="98">
        <f t="shared" si="1530"/>
        <v>0</v>
      </c>
      <c r="HY94" s="98"/>
      <c r="HZ94" s="118"/>
      <c r="IA94" s="119">
        <f t="shared" si="1531"/>
        <v>0</v>
      </c>
      <c r="IB94" s="231">
        <f t="shared" si="1532"/>
        <v>0</v>
      </c>
      <c r="IC94" s="119"/>
      <c r="ID94" s="98"/>
      <c r="IE94" s="116"/>
      <c r="IF94" s="90"/>
      <c r="IG94" s="117">
        <f t="shared" si="1533"/>
        <v>0</v>
      </c>
      <c r="IH94" s="98">
        <f t="shared" si="1533"/>
        <v>0</v>
      </c>
      <c r="II94" s="98"/>
      <c r="IJ94" s="118"/>
      <c r="IK94" s="119">
        <f t="shared" si="1534"/>
        <v>0</v>
      </c>
      <c r="IL94" s="231">
        <f t="shared" si="1535"/>
        <v>0</v>
      </c>
      <c r="IM94" s="119"/>
      <c r="IN94" s="98"/>
      <c r="IO94" s="116"/>
      <c r="IP94" s="90"/>
      <c r="IQ94" s="117">
        <f t="shared" si="1536"/>
        <v>0</v>
      </c>
      <c r="IR94" s="98">
        <f t="shared" si="1536"/>
        <v>0</v>
      </c>
      <c r="IS94" s="98"/>
      <c r="IT94" s="118"/>
      <c r="IU94" s="119">
        <f t="shared" si="1537"/>
        <v>0</v>
      </c>
      <c r="IV94" s="231">
        <f t="shared" si="1538"/>
        <v>0</v>
      </c>
      <c r="IW94" s="119"/>
      <c r="IX94" s="98"/>
      <c r="IY94" s="116"/>
      <c r="IZ94" s="90"/>
      <c r="JA94" s="117">
        <f t="shared" si="1539"/>
        <v>0</v>
      </c>
      <c r="JB94" s="98">
        <f t="shared" si="1539"/>
        <v>0</v>
      </c>
      <c r="JC94" s="98"/>
      <c r="JD94" s="118"/>
      <c r="JE94" s="119">
        <f t="shared" si="1540"/>
        <v>0</v>
      </c>
      <c r="JF94" s="231">
        <f t="shared" si="1541"/>
        <v>0</v>
      </c>
      <c r="JG94" s="119"/>
      <c r="JH94" s="98"/>
      <c r="JI94" s="116"/>
      <c r="JJ94" s="90"/>
      <c r="JK94" s="117">
        <f t="shared" si="1542"/>
        <v>0</v>
      </c>
      <c r="JL94" s="98">
        <f t="shared" si="1542"/>
        <v>0</v>
      </c>
      <c r="JM94" s="98"/>
      <c r="JN94" s="118"/>
      <c r="JO94" s="119">
        <f t="shared" si="1543"/>
        <v>0</v>
      </c>
      <c r="JP94" s="231">
        <f t="shared" si="1544"/>
        <v>0</v>
      </c>
      <c r="JQ94" s="119"/>
      <c r="JR94" s="98"/>
      <c r="JS94" s="116"/>
      <c r="JT94" s="90"/>
      <c r="JU94" s="117">
        <f t="shared" si="1545"/>
        <v>0</v>
      </c>
      <c r="JV94" s="98">
        <f t="shared" si="1545"/>
        <v>0</v>
      </c>
      <c r="JW94" s="98"/>
      <c r="JX94" s="118"/>
      <c r="JY94" s="119">
        <f t="shared" si="1546"/>
        <v>0</v>
      </c>
      <c r="JZ94" s="231">
        <f t="shared" si="1547"/>
        <v>0</v>
      </c>
      <c r="KA94" s="119"/>
      <c r="KB94" s="98"/>
      <c r="KC94" s="116"/>
      <c r="KD94" s="90"/>
      <c r="KE94" s="117">
        <f t="shared" si="1548"/>
        <v>0</v>
      </c>
      <c r="KF94" s="98">
        <f t="shared" si="1548"/>
        <v>0</v>
      </c>
      <c r="KG94" s="98"/>
      <c r="KH94" s="118"/>
      <c r="KI94" s="119">
        <f t="shared" si="1549"/>
        <v>0</v>
      </c>
      <c r="KJ94" s="231">
        <f t="shared" si="1550"/>
        <v>0</v>
      </c>
      <c r="KK94" s="119"/>
      <c r="KL94" s="98"/>
      <c r="KM94" s="116"/>
      <c r="KN94" s="90"/>
      <c r="KO94" s="117">
        <f t="shared" si="1551"/>
        <v>0</v>
      </c>
      <c r="KP94" s="98">
        <f t="shared" si="1551"/>
        <v>0</v>
      </c>
      <c r="KQ94" s="98"/>
      <c r="KR94" s="118"/>
      <c r="KS94" s="119">
        <f t="shared" si="1552"/>
        <v>0</v>
      </c>
      <c r="KT94" s="231">
        <f t="shared" si="1553"/>
        <v>0</v>
      </c>
      <c r="KU94" s="119"/>
      <c r="KV94" s="98"/>
      <c r="KW94" s="116"/>
      <c r="KX94" s="90"/>
      <c r="KY94" s="117">
        <f t="shared" si="1554"/>
        <v>0</v>
      </c>
      <c r="KZ94" s="98">
        <f t="shared" si="1554"/>
        <v>0</v>
      </c>
      <c r="LA94" s="98"/>
      <c r="LB94" s="118"/>
      <c r="LC94" s="119">
        <f t="shared" si="1555"/>
        <v>0</v>
      </c>
      <c r="LD94" s="231">
        <f t="shared" si="1556"/>
        <v>0</v>
      </c>
      <c r="LE94" s="119"/>
      <c r="LF94" s="98"/>
      <c r="LG94" s="116"/>
      <c r="LH94" s="90"/>
      <c r="LI94" s="117">
        <f t="shared" si="1557"/>
        <v>0</v>
      </c>
      <c r="LJ94" s="98">
        <f t="shared" si="1557"/>
        <v>0</v>
      </c>
      <c r="LK94" s="98"/>
      <c r="LL94" s="118"/>
      <c r="LM94" s="119">
        <f t="shared" si="1558"/>
        <v>0</v>
      </c>
      <c r="LN94" s="231">
        <f t="shared" si="1559"/>
        <v>0</v>
      </c>
      <c r="LO94" s="119"/>
      <c r="LP94" s="98"/>
      <c r="LQ94" s="116"/>
      <c r="LR94" s="90"/>
      <c r="LS94" s="117">
        <f t="shared" si="1560"/>
        <v>0</v>
      </c>
      <c r="LT94" s="98">
        <f t="shared" si="1560"/>
        <v>0</v>
      </c>
      <c r="LU94" s="98"/>
      <c r="LV94" s="118"/>
      <c r="LW94" s="119">
        <f t="shared" si="1561"/>
        <v>0</v>
      </c>
      <c r="LX94" s="231">
        <f t="shared" si="1562"/>
        <v>0</v>
      </c>
      <c r="LY94" s="119"/>
      <c r="LZ94" s="98"/>
      <c r="MA94" s="116"/>
      <c r="MB94" s="90"/>
      <c r="MC94" s="117">
        <f t="shared" si="1563"/>
        <v>0</v>
      </c>
      <c r="MD94" s="98">
        <f t="shared" si="1563"/>
        <v>0</v>
      </c>
      <c r="ME94" s="98"/>
      <c r="MF94" s="118"/>
      <c r="MG94" s="119">
        <f t="shared" si="1564"/>
        <v>0</v>
      </c>
      <c r="MH94" s="231">
        <f t="shared" si="1565"/>
        <v>0</v>
      </c>
      <c r="MI94" s="119"/>
      <c r="MJ94" s="98"/>
      <c r="MK94" s="116"/>
      <c r="ML94" s="90"/>
      <c r="MM94" s="117">
        <f t="shared" si="1566"/>
        <v>0</v>
      </c>
      <c r="MN94" s="98">
        <f t="shared" si="1566"/>
        <v>0</v>
      </c>
      <c r="MO94" s="98"/>
      <c r="MP94" s="118"/>
      <c r="MQ94" s="119">
        <f t="shared" si="1567"/>
        <v>0</v>
      </c>
      <c r="MR94" s="231">
        <f t="shared" si="1568"/>
        <v>0</v>
      </c>
      <c r="MS94" s="119"/>
      <c r="MT94" s="98"/>
      <c r="MU94" s="116"/>
      <c r="MV94" s="90"/>
      <c r="MW94" s="117">
        <f t="shared" si="1569"/>
        <v>0</v>
      </c>
      <c r="MX94" s="98">
        <f t="shared" si="1569"/>
        <v>0</v>
      </c>
      <c r="MY94" s="98"/>
      <c r="MZ94" s="118"/>
      <c r="NA94" s="119">
        <f t="shared" si="1570"/>
        <v>0</v>
      </c>
      <c r="NB94" s="231">
        <f t="shared" si="1571"/>
        <v>0</v>
      </c>
      <c r="NC94" s="119"/>
      <c r="ND94" s="98"/>
      <c r="NE94" s="116"/>
      <c r="NF94" s="90"/>
      <c r="NG94" s="117">
        <f t="shared" si="1572"/>
        <v>0</v>
      </c>
      <c r="NH94" s="98">
        <f t="shared" si="1572"/>
        <v>0</v>
      </c>
      <c r="NI94" s="98"/>
      <c r="NJ94" s="118"/>
      <c r="NK94" s="119">
        <f t="shared" si="1573"/>
        <v>0</v>
      </c>
      <c r="NL94" s="231">
        <f t="shared" si="1574"/>
        <v>0</v>
      </c>
      <c r="NM94" s="119"/>
      <c r="NN94" s="98"/>
      <c r="NO94" s="116"/>
      <c r="NP94" s="90"/>
      <c r="NQ94" s="117">
        <f t="shared" si="1575"/>
        <v>0</v>
      </c>
      <c r="NR94" s="98">
        <f t="shared" si="1575"/>
        <v>0</v>
      </c>
      <c r="NS94" s="98"/>
      <c r="NT94" s="118"/>
      <c r="NU94" s="119">
        <f t="shared" si="1576"/>
        <v>0</v>
      </c>
      <c r="NV94" s="231">
        <f t="shared" si="1577"/>
        <v>0</v>
      </c>
      <c r="NW94" s="119"/>
      <c r="NX94" s="98"/>
      <c r="NY94" s="116"/>
      <c r="NZ94" s="90"/>
      <c r="OA94" s="117">
        <f t="shared" si="1578"/>
        <v>0</v>
      </c>
      <c r="OB94" s="98">
        <f t="shared" si="1578"/>
        <v>0</v>
      </c>
      <c r="OC94" s="98"/>
      <c r="OD94" s="118"/>
      <c r="OE94" s="119">
        <f t="shared" si="1579"/>
        <v>0</v>
      </c>
      <c r="OF94" s="231">
        <f t="shared" si="1580"/>
        <v>41</v>
      </c>
      <c r="OG94" s="119"/>
      <c r="OH94" s="98"/>
      <c r="OI94" s="116"/>
      <c r="OJ94" s="90"/>
      <c r="OK94" s="117">
        <f t="shared" si="1581"/>
        <v>7699.0428899999997</v>
      </c>
      <c r="OL94" s="98">
        <f t="shared" si="1581"/>
        <v>315660.77</v>
      </c>
      <c r="OM94" s="98"/>
      <c r="ON94" s="118"/>
      <c r="OO94" s="119">
        <f t="shared" si="1582"/>
        <v>0.79752000000000001</v>
      </c>
      <c r="OP94" s="231">
        <f t="shared" si="1583"/>
        <v>0</v>
      </c>
      <c r="OQ94" s="119"/>
      <c r="OR94" s="98"/>
      <c r="OS94" s="116"/>
      <c r="OT94" s="90"/>
      <c r="OU94" s="117">
        <f t="shared" si="1584"/>
        <v>0</v>
      </c>
      <c r="OV94" s="98">
        <f t="shared" si="1584"/>
        <v>0</v>
      </c>
      <c r="OW94" s="98"/>
      <c r="OX94" s="118"/>
      <c r="OY94" s="119">
        <f t="shared" si="1585"/>
        <v>0</v>
      </c>
      <c r="OZ94" s="231">
        <f t="shared" si="1586"/>
        <v>0</v>
      </c>
      <c r="PA94" s="119"/>
      <c r="PB94" s="98"/>
      <c r="PC94" s="116"/>
      <c r="PD94" s="90"/>
      <c r="PE94" s="117">
        <f t="shared" si="1587"/>
        <v>0</v>
      </c>
      <c r="PF94" s="98">
        <f t="shared" si="1587"/>
        <v>0</v>
      </c>
      <c r="PG94" s="98"/>
      <c r="PH94" s="118"/>
      <c r="PI94" s="119">
        <f t="shared" si="1588"/>
        <v>0</v>
      </c>
      <c r="PJ94" s="231">
        <f t="shared" si="1589"/>
        <v>0</v>
      </c>
      <c r="PK94" s="119"/>
      <c r="PL94" s="98"/>
      <c r="PM94" s="116"/>
      <c r="PN94" s="90"/>
      <c r="PO94" s="117">
        <f t="shared" si="1590"/>
        <v>0</v>
      </c>
      <c r="PP94" s="98">
        <f t="shared" si="1590"/>
        <v>0</v>
      </c>
      <c r="PQ94" s="98"/>
      <c r="PR94" s="118"/>
      <c r="PS94" s="119">
        <f t="shared" si="1591"/>
        <v>0</v>
      </c>
      <c r="PT94" s="231">
        <f t="shared" si="1592"/>
        <v>0</v>
      </c>
      <c r="PU94" s="119"/>
      <c r="PV94" s="98"/>
      <c r="PW94" s="116"/>
      <c r="PX94" s="90"/>
      <c r="PY94" s="117">
        <f t="shared" si="1593"/>
        <v>0</v>
      </c>
      <c r="PZ94" s="98">
        <f t="shared" si="1593"/>
        <v>0</v>
      </c>
      <c r="QA94" s="98"/>
      <c r="QB94" s="118"/>
      <c r="QC94" s="119">
        <f t="shared" si="1594"/>
        <v>0</v>
      </c>
      <c r="QD94" s="231">
        <f t="shared" si="1595"/>
        <v>0</v>
      </c>
      <c r="QE94" s="119"/>
      <c r="QF94" s="98"/>
      <c r="QG94" s="116"/>
      <c r="QH94" s="90"/>
      <c r="QI94" s="117">
        <f t="shared" si="1596"/>
        <v>0</v>
      </c>
      <c r="QJ94" s="98">
        <f t="shared" si="1596"/>
        <v>0</v>
      </c>
      <c r="QK94" s="98"/>
      <c r="QL94" s="118"/>
      <c r="QM94" s="119">
        <f t="shared" si="1597"/>
        <v>0</v>
      </c>
      <c r="QN94" s="231">
        <f t="shared" si="1598"/>
        <v>0</v>
      </c>
      <c r="QO94" s="119"/>
      <c r="QP94" s="98"/>
      <c r="QQ94" s="116"/>
      <c r="QR94" s="90"/>
      <c r="QS94" s="117">
        <f t="shared" si="1599"/>
        <v>0</v>
      </c>
      <c r="QT94" s="98">
        <f t="shared" si="1599"/>
        <v>0</v>
      </c>
      <c r="QU94" s="98"/>
      <c r="QV94" s="118"/>
      <c r="QW94" s="119">
        <f t="shared" si="1600"/>
        <v>0</v>
      </c>
      <c r="QX94" s="231">
        <f t="shared" si="1601"/>
        <v>0</v>
      </c>
      <c r="QY94" s="119"/>
      <c r="QZ94" s="98"/>
      <c r="RA94" s="116"/>
      <c r="RB94" s="90"/>
      <c r="RC94" s="117">
        <f t="shared" si="1602"/>
        <v>0</v>
      </c>
      <c r="RD94" s="98">
        <f t="shared" si="1602"/>
        <v>0</v>
      </c>
      <c r="RE94" s="98"/>
      <c r="RF94" s="118"/>
      <c r="RG94" s="119">
        <f t="shared" si="1603"/>
        <v>0</v>
      </c>
      <c r="RH94" s="231">
        <f t="shared" si="1604"/>
        <v>0</v>
      </c>
      <c r="RI94" s="119"/>
      <c r="RJ94" s="98"/>
      <c r="RK94" s="116"/>
      <c r="RL94" s="90"/>
      <c r="RM94" s="117">
        <f t="shared" si="1605"/>
        <v>0</v>
      </c>
      <c r="RN94" s="98">
        <f t="shared" si="1605"/>
        <v>0</v>
      </c>
      <c r="RO94" s="98"/>
      <c r="RP94" s="118"/>
      <c r="RQ94" s="119">
        <f t="shared" si="1606"/>
        <v>0</v>
      </c>
      <c r="RR94" s="231">
        <f t="shared" si="1607"/>
        <v>0</v>
      </c>
      <c r="RS94" s="119"/>
      <c r="RT94" s="98"/>
      <c r="RU94" s="116"/>
      <c r="RV94" s="90"/>
      <c r="RW94" s="117">
        <f t="shared" si="1608"/>
        <v>0</v>
      </c>
      <c r="RX94" s="98">
        <f t="shared" si="1608"/>
        <v>0</v>
      </c>
      <c r="RY94" s="98"/>
      <c r="RZ94" s="118"/>
      <c r="SA94" s="119">
        <f t="shared" si="1609"/>
        <v>0</v>
      </c>
      <c r="SB94" s="231">
        <f t="shared" si="1610"/>
        <v>0</v>
      </c>
      <c r="SC94" s="119"/>
      <c r="SD94" s="98"/>
      <c r="SE94" s="116"/>
      <c r="SF94" s="90"/>
      <c r="SG94" s="117">
        <f t="shared" si="1611"/>
        <v>0</v>
      </c>
      <c r="SH94" s="98">
        <f t="shared" si="1611"/>
        <v>0</v>
      </c>
      <c r="SI94" s="98"/>
      <c r="SJ94" s="118"/>
      <c r="SK94" s="119">
        <f t="shared" si="1612"/>
        <v>0</v>
      </c>
      <c r="SL94" s="231">
        <f t="shared" si="1613"/>
        <v>0</v>
      </c>
      <c r="SM94" s="119"/>
      <c r="SN94" s="98"/>
      <c r="SO94" s="116"/>
      <c r="SP94" s="90"/>
      <c r="SQ94" s="117">
        <f t="shared" si="1614"/>
        <v>0</v>
      </c>
      <c r="SR94" s="98">
        <f t="shared" si="1614"/>
        <v>0</v>
      </c>
      <c r="SS94" s="98"/>
      <c r="ST94" s="118"/>
      <c r="SU94" s="119">
        <f t="shared" si="1615"/>
        <v>0</v>
      </c>
      <c r="SV94" s="231">
        <f t="shared" si="1616"/>
        <v>0</v>
      </c>
      <c r="SW94" s="119"/>
      <c r="SX94" s="98"/>
      <c r="SY94" s="116"/>
      <c r="SZ94" s="90"/>
      <c r="TA94" s="117">
        <f t="shared" si="1617"/>
        <v>0</v>
      </c>
      <c r="TB94" s="98">
        <f t="shared" si="1617"/>
        <v>0</v>
      </c>
      <c r="TC94" s="98"/>
      <c r="TD94" s="118"/>
      <c r="TE94" s="119">
        <f t="shared" si="1618"/>
        <v>0</v>
      </c>
      <c r="TF94" s="231">
        <f t="shared" si="1619"/>
        <v>0</v>
      </c>
      <c r="TG94" s="119"/>
      <c r="TH94" s="98"/>
      <c r="TI94" s="116"/>
      <c r="TJ94" s="90"/>
      <c r="TK94" s="117">
        <f t="shared" si="1620"/>
        <v>0</v>
      </c>
      <c r="TL94" s="98">
        <f t="shared" si="1620"/>
        <v>0</v>
      </c>
      <c r="TM94" s="98"/>
      <c r="TN94" s="118"/>
      <c r="TO94" s="119">
        <f t="shared" si="1621"/>
        <v>0</v>
      </c>
      <c r="TP94" s="231">
        <f t="shared" si="1622"/>
        <v>0</v>
      </c>
      <c r="TQ94" s="119"/>
      <c r="TR94" s="98"/>
      <c r="TS94" s="116"/>
      <c r="TT94" s="90"/>
      <c r="TU94" s="117">
        <f t="shared" si="1623"/>
        <v>0</v>
      </c>
      <c r="TV94" s="98">
        <f t="shared" si="1623"/>
        <v>0</v>
      </c>
      <c r="TW94" s="98"/>
      <c r="TX94" s="118"/>
      <c r="TY94" s="119">
        <f t="shared" si="1624"/>
        <v>0</v>
      </c>
      <c r="TZ94" s="231">
        <f t="shared" si="1625"/>
        <v>0</v>
      </c>
      <c r="UA94" s="119"/>
      <c r="UB94" s="98"/>
      <c r="UC94" s="116"/>
      <c r="UD94" s="90"/>
      <c r="UE94" s="117">
        <f t="shared" si="1626"/>
        <v>0</v>
      </c>
      <c r="UF94" s="98">
        <f t="shared" si="1626"/>
        <v>0</v>
      </c>
      <c r="UG94" s="98"/>
      <c r="UH94" s="118"/>
      <c r="UI94" s="119">
        <f t="shared" si="1627"/>
        <v>0</v>
      </c>
      <c r="UJ94" s="231">
        <f t="shared" si="1628"/>
        <v>0</v>
      </c>
      <c r="UK94" s="119"/>
      <c r="UL94" s="98"/>
      <c r="UM94" s="116"/>
      <c r="UN94" s="90"/>
      <c r="UO94" s="117">
        <f t="shared" si="1629"/>
        <v>0</v>
      </c>
      <c r="UP94" s="98">
        <f t="shared" si="1629"/>
        <v>0</v>
      </c>
      <c r="UQ94" s="98"/>
      <c r="UR94" s="118"/>
      <c r="US94" s="119">
        <f t="shared" si="1630"/>
        <v>0</v>
      </c>
      <c r="UT94" s="231">
        <f t="shared" si="1631"/>
        <v>0</v>
      </c>
      <c r="UU94" s="119"/>
      <c r="UV94" s="98"/>
      <c r="UW94" s="116"/>
      <c r="UX94" s="90"/>
      <c r="UY94" s="117">
        <f t="shared" si="1632"/>
        <v>0</v>
      </c>
      <c r="UZ94" s="98">
        <f t="shared" si="1632"/>
        <v>0</v>
      </c>
      <c r="VA94" s="98"/>
      <c r="VB94" s="118"/>
      <c r="VC94" s="119">
        <f t="shared" si="1633"/>
        <v>0</v>
      </c>
      <c r="VD94" s="231">
        <f t="shared" si="1634"/>
        <v>0</v>
      </c>
      <c r="VE94" s="119"/>
      <c r="VF94" s="98"/>
      <c r="VG94" s="116"/>
      <c r="VH94" s="90"/>
      <c r="VI94" s="117">
        <f t="shared" si="1635"/>
        <v>0</v>
      </c>
      <c r="VJ94" s="98">
        <f t="shared" si="1635"/>
        <v>0</v>
      </c>
      <c r="VK94" s="98"/>
      <c r="VL94" s="118"/>
      <c r="VM94" s="119">
        <f t="shared" si="1636"/>
        <v>0</v>
      </c>
      <c r="VN94" s="231">
        <f t="shared" si="1637"/>
        <v>0</v>
      </c>
      <c r="VO94" s="119"/>
      <c r="VP94" s="98"/>
      <c r="VQ94" s="116"/>
      <c r="VR94" s="90"/>
      <c r="VS94" s="117">
        <f t="shared" si="1638"/>
        <v>0</v>
      </c>
      <c r="VT94" s="98">
        <f t="shared" si="1638"/>
        <v>0</v>
      </c>
      <c r="VU94" s="98"/>
      <c r="VV94" s="118"/>
      <c r="VW94" s="119">
        <f t="shared" si="1639"/>
        <v>0</v>
      </c>
      <c r="VX94" s="231">
        <f t="shared" si="1640"/>
        <v>0</v>
      </c>
      <c r="VY94" s="119"/>
      <c r="VZ94" s="98"/>
      <c r="WA94" s="116"/>
      <c r="WB94" s="90"/>
      <c r="WC94" s="117">
        <f t="shared" si="1641"/>
        <v>0</v>
      </c>
      <c r="WD94" s="98">
        <f t="shared" si="1641"/>
        <v>0</v>
      </c>
      <c r="WE94" s="98"/>
      <c r="WF94" s="118"/>
      <c r="WG94" s="119">
        <f t="shared" si="1642"/>
        <v>0</v>
      </c>
      <c r="WH94" s="213">
        <f t="shared" si="1643"/>
        <v>96</v>
      </c>
      <c r="WI94" s="119"/>
      <c r="WJ94" s="98"/>
      <c r="WK94" s="116"/>
      <c r="WL94" s="90"/>
      <c r="WM94" s="117">
        <f t="shared" si="1644"/>
        <v>9653.69427</v>
      </c>
      <c r="WN94" s="98">
        <f t="shared" si="1644"/>
        <v>926754.66</v>
      </c>
      <c r="WO94" s="98"/>
      <c r="WP94" s="118"/>
    </row>
    <row r="95" spans="1:614" ht="26.25" customHeight="1" x14ac:dyDescent="0.25">
      <c r="A95" s="5"/>
      <c r="B95" s="205" t="s">
        <v>423</v>
      </c>
      <c r="C95" s="12" t="s">
        <v>753</v>
      </c>
      <c r="D95" s="12" t="s">
        <v>440</v>
      </c>
      <c r="E95" s="4"/>
      <c r="F95" s="231">
        <f t="shared" si="1463"/>
        <v>35</v>
      </c>
      <c r="G95" s="119"/>
      <c r="H95" s="98"/>
      <c r="I95" s="116"/>
      <c r="J95" s="90"/>
      <c r="K95" s="117">
        <f t="shared" si="1464"/>
        <v>7905.5730800000001</v>
      </c>
      <c r="L95" s="98">
        <f t="shared" si="1464"/>
        <v>276695.06</v>
      </c>
      <c r="M95" s="98"/>
      <c r="N95" s="118"/>
      <c r="O95" s="119">
        <f t="shared" si="1465"/>
        <v>0.81889000000000001</v>
      </c>
      <c r="P95" s="231">
        <f t="shared" si="1466"/>
        <v>0</v>
      </c>
      <c r="Q95" s="119"/>
      <c r="R95" s="98"/>
      <c r="S95" s="116"/>
      <c r="T95" s="90"/>
      <c r="U95" s="117">
        <f t="shared" si="1467"/>
        <v>0</v>
      </c>
      <c r="V95" s="98">
        <f t="shared" si="1467"/>
        <v>0</v>
      </c>
      <c r="W95" s="98"/>
      <c r="X95" s="118"/>
      <c r="Y95" s="119">
        <f t="shared" si="1468"/>
        <v>0</v>
      </c>
      <c r="Z95" s="231">
        <f t="shared" si="1469"/>
        <v>0</v>
      </c>
      <c r="AA95" s="119"/>
      <c r="AB95" s="98"/>
      <c r="AC95" s="116"/>
      <c r="AD95" s="90"/>
      <c r="AE95" s="117">
        <f t="shared" si="1470"/>
        <v>0</v>
      </c>
      <c r="AF95" s="98">
        <f t="shared" si="1470"/>
        <v>0</v>
      </c>
      <c r="AG95" s="98"/>
      <c r="AH95" s="118"/>
      <c r="AI95" s="119">
        <f t="shared" si="1471"/>
        <v>0</v>
      </c>
      <c r="AJ95" s="231">
        <f t="shared" si="1472"/>
        <v>49</v>
      </c>
      <c r="AK95" s="119"/>
      <c r="AL95" s="98"/>
      <c r="AM95" s="116"/>
      <c r="AN95" s="90"/>
      <c r="AO95" s="117">
        <f t="shared" si="1473"/>
        <v>10977.65402</v>
      </c>
      <c r="AP95" s="98">
        <f t="shared" si="1473"/>
        <v>537905.05000000005</v>
      </c>
      <c r="AQ95" s="98"/>
      <c r="AR95" s="118"/>
      <c r="AS95" s="119">
        <f t="shared" si="1474"/>
        <v>1.1371</v>
      </c>
      <c r="AT95" s="231">
        <f t="shared" si="1475"/>
        <v>0</v>
      </c>
      <c r="AU95" s="119"/>
      <c r="AV95" s="98"/>
      <c r="AW95" s="116"/>
      <c r="AX95" s="90"/>
      <c r="AY95" s="117">
        <f t="shared" si="1476"/>
        <v>0</v>
      </c>
      <c r="AZ95" s="98">
        <f t="shared" si="1476"/>
        <v>0</v>
      </c>
      <c r="BA95" s="98"/>
      <c r="BB95" s="118"/>
      <c r="BC95" s="119">
        <f t="shared" si="1477"/>
        <v>0</v>
      </c>
      <c r="BD95" s="231">
        <f t="shared" si="1478"/>
        <v>0</v>
      </c>
      <c r="BE95" s="119"/>
      <c r="BF95" s="98"/>
      <c r="BG95" s="116"/>
      <c r="BH95" s="90"/>
      <c r="BI95" s="117">
        <f t="shared" ref="BI95:BJ95" si="1647">BI15+BI31+BI47+BI63+BI79</f>
        <v>0</v>
      </c>
      <c r="BJ95" s="98">
        <f t="shared" si="1647"/>
        <v>0</v>
      </c>
      <c r="BK95" s="98"/>
      <c r="BL95" s="118"/>
      <c r="BM95" s="119">
        <f t="shared" si="1480"/>
        <v>0</v>
      </c>
      <c r="BN95" s="231">
        <f t="shared" si="1481"/>
        <v>49</v>
      </c>
      <c r="BO95" s="119"/>
      <c r="BP95" s="98"/>
      <c r="BQ95" s="116"/>
      <c r="BR95" s="90"/>
      <c r="BS95" s="117">
        <f t="shared" si="1482"/>
        <v>7037.4180900000001</v>
      </c>
      <c r="BT95" s="98">
        <f t="shared" si="1482"/>
        <v>344833.48</v>
      </c>
      <c r="BU95" s="98"/>
      <c r="BV95" s="118"/>
      <c r="BW95" s="119">
        <f t="shared" si="1483"/>
        <v>0.72896000000000005</v>
      </c>
      <c r="BX95" s="231">
        <f t="shared" si="1484"/>
        <v>0</v>
      </c>
      <c r="BY95" s="119"/>
      <c r="BZ95" s="98"/>
      <c r="CA95" s="116"/>
      <c r="CB95" s="90"/>
      <c r="CC95" s="117">
        <f t="shared" si="1485"/>
        <v>0</v>
      </c>
      <c r="CD95" s="98">
        <f t="shared" si="1485"/>
        <v>0</v>
      </c>
      <c r="CE95" s="98"/>
      <c r="CF95" s="118"/>
      <c r="CG95" s="119">
        <f t="shared" si="1486"/>
        <v>0</v>
      </c>
      <c r="CH95" s="231">
        <f t="shared" si="1487"/>
        <v>0</v>
      </c>
      <c r="CI95" s="119"/>
      <c r="CJ95" s="98"/>
      <c r="CK95" s="116"/>
      <c r="CL95" s="90"/>
      <c r="CM95" s="117">
        <f t="shared" si="1488"/>
        <v>0</v>
      </c>
      <c r="CN95" s="98">
        <f t="shared" si="1488"/>
        <v>0</v>
      </c>
      <c r="CO95" s="98"/>
      <c r="CP95" s="118"/>
      <c r="CQ95" s="119">
        <f t="shared" si="1489"/>
        <v>0</v>
      </c>
      <c r="CR95" s="231">
        <f t="shared" si="1490"/>
        <v>0</v>
      </c>
      <c r="CS95" s="119"/>
      <c r="CT95" s="98"/>
      <c r="CU95" s="116"/>
      <c r="CV95" s="90"/>
      <c r="CW95" s="117">
        <f t="shared" si="1491"/>
        <v>0</v>
      </c>
      <c r="CX95" s="98">
        <f t="shared" si="1491"/>
        <v>0</v>
      </c>
      <c r="CY95" s="98"/>
      <c r="CZ95" s="118"/>
      <c r="DA95" s="119">
        <f t="shared" si="1492"/>
        <v>0</v>
      </c>
      <c r="DB95" s="231">
        <f t="shared" si="1493"/>
        <v>0</v>
      </c>
      <c r="DC95" s="119"/>
      <c r="DD95" s="98"/>
      <c r="DE95" s="116"/>
      <c r="DF95" s="90"/>
      <c r="DG95" s="117">
        <f t="shared" si="1494"/>
        <v>0</v>
      </c>
      <c r="DH95" s="98">
        <f t="shared" si="1494"/>
        <v>0</v>
      </c>
      <c r="DI95" s="98"/>
      <c r="DJ95" s="118"/>
      <c r="DK95" s="119">
        <f t="shared" si="1495"/>
        <v>0</v>
      </c>
      <c r="DL95" s="231">
        <f t="shared" si="1496"/>
        <v>0</v>
      </c>
      <c r="DM95" s="119"/>
      <c r="DN95" s="98"/>
      <c r="DO95" s="116"/>
      <c r="DP95" s="90"/>
      <c r="DQ95" s="117">
        <f t="shared" si="1497"/>
        <v>0</v>
      </c>
      <c r="DR95" s="98">
        <f t="shared" si="1497"/>
        <v>0</v>
      </c>
      <c r="DS95" s="98"/>
      <c r="DT95" s="118"/>
      <c r="DU95" s="119">
        <f t="shared" si="1498"/>
        <v>0</v>
      </c>
      <c r="DV95" s="231">
        <f t="shared" si="1499"/>
        <v>0</v>
      </c>
      <c r="DW95" s="119"/>
      <c r="DX95" s="98"/>
      <c r="DY95" s="116"/>
      <c r="DZ95" s="90"/>
      <c r="EA95" s="117">
        <f t="shared" si="1500"/>
        <v>0</v>
      </c>
      <c r="EB95" s="98">
        <f t="shared" si="1500"/>
        <v>0</v>
      </c>
      <c r="EC95" s="98"/>
      <c r="ED95" s="118"/>
      <c r="EE95" s="119">
        <f t="shared" si="1501"/>
        <v>0</v>
      </c>
      <c r="EF95" s="231">
        <f t="shared" si="1502"/>
        <v>0</v>
      </c>
      <c r="EG95" s="119"/>
      <c r="EH95" s="98"/>
      <c r="EI95" s="116"/>
      <c r="EJ95" s="90"/>
      <c r="EK95" s="117">
        <f t="shared" si="1503"/>
        <v>0</v>
      </c>
      <c r="EL95" s="98">
        <f t="shared" si="1503"/>
        <v>0</v>
      </c>
      <c r="EM95" s="98"/>
      <c r="EN95" s="118"/>
      <c r="EO95" s="119">
        <f t="shared" si="1504"/>
        <v>0</v>
      </c>
      <c r="EP95" s="231">
        <f t="shared" si="1505"/>
        <v>0</v>
      </c>
      <c r="EQ95" s="119"/>
      <c r="ER95" s="98"/>
      <c r="ES95" s="116"/>
      <c r="ET95" s="90"/>
      <c r="EU95" s="117">
        <f t="shared" si="1506"/>
        <v>0</v>
      </c>
      <c r="EV95" s="98">
        <f t="shared" si="1506"/>
        <v>0</v>
      </c>
      <c r="EW95" s="98"/>
      <c r="EX95" s="118"/>
      <c r="EY95" s="119">
        <f t="shared" si="1507"/>
        <v>0</v>
      </c>
      <c r="EZ95" s="231">
        <f t="shared" si="1508"/>
        <v>15</v>
      </c>
      <c r="FA95" s="119"/>
      <c r="FB95" s="98"/>
      <c r="FC95" s="116"/>
      <c r="FD95" s="90"/>
      <c r="FE95" s="117">
        <f t="shared" si="1509"/>
        <v>9095.6210599999995</v>
      </c>
      <c r="FF95" s="98">
        <f t="shared" si="1509"/>
        <v>136434.32</v>
      </c>
      <c r="FG95" s="98"/>
      <c r="FH95" s="118"/>
      <c r="FI95" s="119">
        <f t="shared" si="1510"/>
        <v>0.94215000000000004</v>
      </c>
      <c r="FJ95" s="231">
        <f t="shared" si="1511"/>
        <v>0</v>
      </c>
      <c r="FK95" s="119"/>
      <c r="FL95" s="98"/>
      <c r="FM95" s="116"/>
      <c r="FN95" s="90"/>
      <c r="FO95" s="117">
        <f t="shared" si="1512"/>
        <v>0</v>
      </c>
      <c r="FP95" s="98">
        <f t="shared" si="1512"/>
        <v>0</v>
      </c>
      <c r="FQ95" s="98"/>
      <c r="FR95" s="118"/>
      <c r="FS95" s="119">
        <f t="shared" si="1513"/>
        <v>0</v>
      </c>
      <c r="FT95" s="231">
        <f t="shared" si="1514"/>
        <v>0</v>
      </c>
      <c r="FU95" s="119"/>
      <c r="FV95" s="98"/>
      <c r="FW95" s="116"/>
      <c r="FX95" s="90"/>
      <c r="FY95" s="117">
        <f t="shared" si="1515"/>
        <v>0</v>
      </c>
      <c r="FZ95" s="98">
        <f t="shared" si="1515"/>
        <v>0</v>
      </c>
      <c r="GA95" s="98"/>
      <c r="GB95" s="118"/>
      <c r="GC95" s="119">
        <f t="shared" si="1516"/>
        <v>0</v>
      </c>
      <c r="GD95" s="231">
        <f t="shared" si="1517"/>
        <v>0</v>
      </c>
      <c r="GE95" s="119"/>
      <c r="GF95" s="98"/>
      <c r="GG95" s="116"/>
      <c r="GH95" s="90"/>
      <c r="GI95" s="117">
        <f t="shared" si="1518"/>
        <v>0</v>
      </c>
      <c r="GJ95" s="98">
        <f t="shared" si="1518"/>
        <v>0</v>
      </c>
      <c r="GK95" s="98"/>
      <c r="GL95" s="118"/>
      <c r="GM95" s="119">
        <f t="shared" si="1519"/>
        <v>0</v>
      </c>
      <c r="GN95" s="231">
        <f t="shared" si="1520"/>
        <v>0</v>
      </c>
      <c r="GO95" s="119"/>
      <c r="GP95" s="98"/>
      <c r="GQ95" s="116"/>
      <c r="GR95" s="90"/>
      <c r="GS95" s="117">
        <f t="shared" si="1521"/>
        <v>0</v>
      </c>
      <c r="GT95" s="98">
        <f t="shared" si="1521"/>
        <v>0</v>
      </c>
      <c r="GU95" s="98"/>
      <c r="GV95" s="118"/>
      <c r="GW95" s="119">
        <f t="shared" si="1522"/>
        <v>0</v>
      </c>
      <c r="GX95" s="231">
        <f t="shared" si="1523"/>
        <v>0</v>
      </c>
      <c r="GY95" s="119"/>
      <c r="GZ95" s="98"/>
      <c r="HA95" s="116"/>
      <c r="HB95" s="90"/>
      <c r="HC95" s="117">
        <f t="shared" si="1524"/>
        <v>0</v>
      </c>
      <c r="HD95" s="98">
        <f t="shared" si="1524"/>
        <v>0</v>
      </c>
      <c r="HE95" s="98"/>
      <c r="HF95" s="118"/>
      <c r="HG95" s="119">
        <f t="shared" si="1525"/>
        <v>0</v>
      </c>
      <c r="HH95" s="231">
        <f t="shared" si="1526"/>
        <v>0</v>
      </c>
      <c r="HI95" s="119"/>
      <c r="HJ95" s="98"/>
      <c r="HK95" s="116"/>
      <c r="HL95" s="90"/>
      <c r="HM95" s="117">
        <f t="shared" si="1527"/>
        <v>0</v>
      </c>
      <c r="HN95" s="98">
        <f t="shared" si="1527"/>
        <v>0</v>
      </c>
      <c r="HO95" s="98"/>
      <c r="HP95" s="118"/>
      <c r="HQ95" s="119">
        <f t="shared" si="1528"/>
        <v>0</v>
      </c>
      <c r="HR95" s="231">
        <f t="shared" si="1529"/>
        <v>0</v>
      </c>
      <c r="HS95" s="119"/>
      <c r="HT95" s="98"/>
      <c r="HU95" s="116"/>
      <c r="HV95" s="90"/>
      <c r="HW95" s="117">
        <f t="shared" si="1530"/>
        <v>0</v>
      </c>
      <c r="HX95" s="98">
        <f t="shared" si="1530"/>
        <v>0</v>
      </c>
      <c r="HY95" s="98"/>
      <c r="HZ95" s="118"/>
      <c r="IA95" s="119">
        <f t="shared" si="1531"/>
        <v>0</v>
      </c>
      <c r="IB95" s="231">
        <f t="shared" si="1532"/>
        <v>26</v>
      </c>
      <c r="IC95" s="119"/>
      <c r="ID95" s="98"/>
      <c r="IE95" s="116"/>
      <c r="IF95" s="90"/>
      <c r="IG95" s="117">
        <f t="shared" si="1533"/>
        <v>8197.0321399999993</v>
      </c>
      <c r="IH95" s="98">
        <f t="shared" si="1533"/>
        <v>213122.83</v>
      </c>
      <c r="II95" s="98"/>
      <c r="IJ95" s="118"/>
      <c r="IK95" s="119">
        <f t="shared" si="1534"/>
        <v>0.84907999999999995</v>
      </c>
      <c r="IL95" s="231">
        <f t="shared" si="1535"/>
        <v>0</v>
      </c>
      <c r="IM95" s="119"/>
      <c r="IN95" s="98"/>
      <c r="IO95" s="116"/>
      <c r="IP95" s="90"/>
      <c r="IQ95" s="117">
        <f t="shared" si="1536"/>
        <v>0</v>
      </c>
      <c r="IR95" s="98">
        <f t="shared" si="1536"/>
        <v>0</v>
      </c>
      <c r="IS95" s="98"/>
      <c r="IT95" s="118"/>
      <c r="IU95" s="119">
        <f t="shared" si="1537"/>
        <v>0</v>
      </c>
      <c r="IV95" s="231">
        <f t="shared" si="1538"/>
        <v>0</v>
      </c>
      <c r="IW95" s="119"/>
      <c r="IX95" s="98"/>
      <c r="IY95" s="116"/>
      <c r="IZ95" s="90"/>
      <c r="JA95" s="117">
        <f t="shared" si="1539"/>
        <v>0</v>
      </c>
      <c r="JB95" s="98">
        <f t="shared" si="1539"/>
        <v>0</v>
      </c>
      <c r="JC95" s="98"/>
      <c r="JD95" s="118"/>
      <c r="JE95" s="119">
        <f t="shared" si="1540"/>
        <v>0</v>
      </c>
      <c r="JF95" s="231">
        <f t="shared" si="1541"/>
        <v>0</v>
      </c>
      <c r="JG95" s="119"/>
      <c r="JH95" s="98"/>
      <c r="JI95" s="116"/>
      <c r="JJ95" s="90"/>
      <c r="JK95" s="117">
        <f t="shared" si="1542"/>
        <v>0</v>
      </c>
      <c r="JL95" s="98">
        <f t="shared" si="1542"/>
        <v>0</v>
      </c>
      <c r="JM95" s="98"/>
      <c r="JN95" s="118"/>
      <c r="JO95" s="119">
        <f t="shared" si="1543"/>
        <v>0</v>
      </c>
      <c r="JP95" s="231">
        <f t="shared" si="1544"/>
        <v>0</v>
      </c>
      <c r="JQ95" s="119"/>
      <c r="JR95" s="98"/>
      <c r="JS95" s="116"/>
      <c r="JT95" s="90"/>
      <c r="JU95" s="117">
        <f t="shared" si="1545"/>
        <v>0</v>
      </c>
      <c r="JV95" s="98">
        <f t="shared" si="1545"/>
        <v>0</v>
      </c>
      <c r="JW95" s="98"/>
      <c r="JX95" s="118"/>
      <c r="JY95" s="119">
        <f t="shared" si="1546"/>
        <v>0</v>
      </c>
      <c r="JZ95" s="231">
        <f t="shared" si="1547"/>
        <v>0</v>
      </c>
      <c r="KA95" s="119"/>
      <c r="KB95" s="98"/>
      <c r="KC95" s="116"/>
      <c r="KD95" s="90"/>
      <c r="KE95" s="117">
        <f t="shared" si="1548"/>
        <v>0</v>
      </c>
      <c r="KF95" s="98">
        <f t="shared" si="1548"/>
        <v>0</v>
      </c>
      <c r="KG95" s="98"/>
      <c r="KH95" s="118"/>
      <c r="KI95" s="119">
        <f t="shared" si="1549"/>
        <v>0</v>
      </c>
      <c r="KJ95" s="231">
        <f t="shared" si="1550"/>
        <v>0</v>
      </c>
      <c r="KK95" s="119"/>
      <c r="KL95" s="98"/>
      <c r="KM95" s="116"/>
      <c r="KN95" s="90"/>
      <c r="KO95" s="117">
        <f t="shared" si="1551"/>
        <v>0</v>
      </c>
      <c r="KP95" s="98">
        <f t="shared" si="1551"/>
        <v>0</v>
      </c>
      <c r="KQ95" s="98"/>
      <c r="KR95" s="118"/>
      <c r="KS95" s="119">
        <f t="shared" si="1552"/>
        <v>0</v>
      </c>
      <c r="KT95" s="231">
        <f t="shared" si="1553"/>
        <v>0</v>
      </c>
      <c r="KU95" s="119"/>
      <c r="KV95" s="98"/>
      <c r="KW95" s="116"/>
      <c r="KX95" s="90"/>
      <c r="KY95" s="117">
        <f t="shared" si="1554"/>
        <v>0</v>
      </c>
      <c r="KZ95" s="98">
        <f t="shared" si="1554"/>
        <v>0</v>
      </c>
      <c r="LA95" s="98"/>
      <c r="LB95" s="118"/>
      <c r="LC95" s="119">
        <f t="shared" si="1555"/>
        <v>0</v>
      </c>
      <c r="LD95" s="231">
        <f t="shared" si="1556"/>
        <v>0</v>
      </c>
      <c r="LE95" s="119"/>
      <c r="LF95" s="98"/>
      <c r="LG95" s="116"/>
      <c r="LH95" s="90"/>
      <c r="LI95" s="117">
        <f t="shared" si="1557"/>
        <v>0</v>
      </c>
      <c r="LJ95" s="98">
        <f t="shared" si="1557"/>
        <v>0</v>
      </c>
      <c r="LK95" s="98"/>
      <c r="LL95" s="118"/>
      <c r="LM95" s="119">
        <f t="shared" si="1558"/>
        <v>0</v>
      </c>
      <c r="LN95" s="231">
        <f t="shared" si="1559"/>
        <v>0</v>
      </c>
      <c r="LO95" s="119"/>
      <c r="LP95" s="98"/>
      <c r="LQ95" s="116"/>
      <c r="LR95" s="90"/>
      <c r="LS95" s="117">
        <f t="shared" si="1560"/>
        <v>0</v>
      </c>
      <c r="LT95" s="98">
        <f t="shared" si="1560"/>
        <v>0</v>
      </c>
      <c r="LU95" s="98"/>
      <c r="LV95" s="118"/>
      <c r="LW95" s="119">
        <f t="shared" si="1561"/>
        <v>0</v>
      </c>
      <c r="LX95" s="231">
        <f t="shared" si="1562"/>
        <v>0</v>
      </c>
      <c r="LY95" s="119"/>
      <c r="LZ95" s="98"/>
      <c r="MA95" s="116"/>
      <c r="MB95" s="90"/>
      <c r="MC95" s="117">
        <f t="shared" si="1563"/>
        <v>0</v>
      </c>
      <c r="MD95" s="98">
        <f t="shared" si="1563"/>
        <v>0</v>
      </c>
      <c r="ME95" s="98"/>
      <c r="MF95" s="118"/>
      <c r="MG95" s="119">
        <f t="shared" si="1564"/>
        <v>0</v>
      </c>
      <c r="MH95" s="231">
        <f t="shared" si="1565"/>
        <v>0</v>
      </c>
      <c r="MI95" s="119"/>
      <c r="MJ95" s="98"/>
      <c r="MK95" s="116"/>
      <c r="ML95" s="90"/>
      <c r="MM95" s="117">
        <f t="shared" si="1566"/>
        <v>0</v>
      </c>
      <c r="MN95" s="98">
        <f t="shared" si="1566"/>
        <v>0</v>
      </c>
      <c r="MO95" s="98"/>
      <c r="MP95" s="118"/>
      <c r="MQ95" s="119">
        <f t="shared" si="1567"/>
        <v>0</v>
      </c>
      <c r="MR95" s="231">
        <f t="shared" si="1568"/>
        <v>0</v>
      </c>
      <c r="MS95" s="119"/>
      <c r="MT95" s="98"/>
      <c r="MU95" s="116"/>
      <c r="MV95" s="90"/>
      <c r="MW95" s="117">
        <f t="shared" si="1569"/>
        <v>0</v>
      </c>
      <c r="MX95" s="98">
        <f t="shared" si="1569"/>
        <v>0</v>
      </c>
      <c r="MY95" s="98"/>
      <c r="MZ95" s="118"/>
      <c r="NA95" s="119">
        <f t="shared" si="1570"/>
        <v>0</v>
      </c>
      <c r="NB95" s="231">
        <f t="shared" si="1571"/>
        <v>0</v>
      </c>
      <c r="NC95" s="119"/>
      <c r="ND95" s="98"/>
      <c r="NE95" s="116"/>
      <c r="NF95" s="90"/>
      <c r="NG95" s="117">
        <f t="shared" si="1572"/>
        <v>0</v>
      </c>
      <c r="NH95" s="98">
        <f t="shared" si="1572"/>
        <v>0</v>
      </c>
      <c r="NI95" s="98"/>
      <c r="NJ95" s="118"/>
      <c r="NK95" s="119">
        <f t="shared" si="1573"/>
        <v>0</v>
      </c>
      <c r="NL95" s="231">
        <f t="shared" si="1574"/>
        <v>0</v>
      </c>
      <c r="NM95" s="119"/>
      <c r="NN95" s="98"/>
      <c r="NO95" s="116"/>
      <c r="NP95" s="90"/>
      <c r="NQ95" s="117">
        <f t="shared" si="1575"/>
        <v>0</v>
      </c>
      <c r="NR95" s="98">
        <f t="shared" si="1575"/>
        <v>0</v>
      </c>
      <c r="NS95" s="98"/>
      <c r="NT95" s="118"/>
      <c r="NU95" s="119">
        <f t="shared" si="1576"/>
        <v>0</v>
      </c>
      <c r="NV95" s="231">
        <f t="shared" si="1577"/>
        <v>0</v>
      </c>
      <c r="NW95" s="119"/>
      <c r="NX95" s="98"/>
      <c r="NY95" s="116"/>
      <c r="NZ95" s="90"/>
      <c r="OA95" s="117">
        <f t="shared" si="1578"/>
        <v>0</v>
      </c>
      <c r="OB95" s="98">
        <f t="shared" si="1578"/>
        <v>0</v>
      </c>
      <c r="OC95" s="98"/>
      <c r="OD95" s="118"/>
      <c r="OE95" s="119">
        <f t="shared" si="1579"/>
        <v>0</v>
      </c>
      <c r="OF95" s="231">
        <f t="shared" si="1580"/>
        <v>0</v>
      </c>
      <c r="OG95" s="119"/>
      <c r="OH95" s="98"/>
      <c r="OI95" s="116"/>
      <c r="OJ95" s="90"/>
      <c r="OK95" s="117">
        <f t="shared" si="1581"/>
        <v>0</v>
      </c>
      <c r="OL95" s="98">
        <f t="shared" si="1581"/>
        <v>0</v>
      </c>
      <c r="OM95" s="98"/>
      <c r="ON95" s="118"/>
      <c r="OO95" s="119">
        <f t="shared" si="1582"/>
        <v>0</v>
      </c>
      <c r="OP95" s="231">
        <f t="shared" si="1583"/>
        <v>0</v>
      </c>
      <c r="OQ95" s="119"/>
      <c r="OR95" s="98"/>
      <c r="OS95" s="116"/>
      <c r="OT95" s="90"/>
      <c r="OU95" s="117">
        <f t="shared" si="1584"/>
        <v>0</v>
      </c>
      <c r="OV95" s="98">
        <f t="shared" si="1584"/>
        <v>0</v>
      </c>
      <c r="OW95" s="98"/>
      <c r="OX95" s="118"/>
      <c r="OY95" s="119">
        <f t="shared" si="1585"/>
        <v>0</v>
      </c>
      <c r="OZ95" s="231">
        <f t="shared" si="1586"/>
        <v>0</v>
      </c>
      <c r="PA95" s="119"/>
      <c r="PB95" s="98"/>
      <c r="PC95" s="116"/>
      <c r="PD95" s="90"/>
      <c r="PE95" s="117">
        <f t="shared" si="1587"/>
        <v>0</v>
      </c>
      <c r="PF95" s="98">
        <f t="shared" si="1587"/>
        <v>0</v>
      </c>
      <c r="PG95" s="98"/>
      <c r="PH95" s="118"/>
      <c r="PI95" s="119">
        <f t="shared" si="1588"/>
        <v>0</v>
      </c>
      <c r="PJ95" s="231">
        <f t="shared" si="1589"/>
        <v>49</v>
      </c>
      <c r="PK95" s="119"/>
      <c r="PL95" s="98"/>
      <c r="PM95" s="116"/>
      <c r="PN95" s="90"/>
      <c r="PO95" s="117">
        <f t="shared" si="1590"/>
        <v>12561.88535</v>
      </c>
      <c r="PP95" s="98">
        <f t="shared" si="1590"/>
        <v>615532.37</v>
      </c>
      <c r="PQ95" s="98"/>
      <c r="PR95" s="118"/>
      <c r="PS95" s="119">
        <f t="shared" si="1591"/>
        <v>1.3011999999999999</v>
      </c>
      <c r="PT95" s="231">
        <f t="shared" si="1592"/>
        <v>0</v>
      </c>
      <c r="PU95" s="119"/>
      <c r="PV95" s="98"/>
      <c r="PW95" s="116"/>
      <c r="PX95" s="90"/>
      <c r="PY95" s="117">
        <f t="shared" si="1593"/>
        <v>0</v>
      </c>
      <c r="PZ95" s="98">
        <f t="shared" si="1593"/>
        <v>0</v>
      </c>
      <c r="QA95" s="98"/>
      <c r="QB95" s="118"/>
      <c r="QC95" s="119">
        <f t="shared" si="1594"/>
        <v>0</v>
      </c>
      <c r="QD95" s="231">
        <f t="shared" si="1595"/>
        <v>0</v>
      </c>
      <c r="QE95" s="119"/>
      <c r="QF95" s="98"/>
      <c r="QG95" s="116"/>
      <c r="QH95" s="90"/>
      <c r="QI95" s="117">
        <f t="shared" si="1596"/>
        <v>0</v>
      </c>
      <c r="QJ95" s="98">
        <f t="shared" si="1596"/>
        <v>0</v>
      </c>
      <c r="QK95" s="98"/>
      <c r="QL95" s="118"/>
      <c r="QM95" s="119">
        <f t="shared" si="1597"/>
        <v>0</v>
      </c>
      <c r="QN95" s="231">
        <f t="shared" si="1598"/>
        <v>0</v>
      </c>
      <c r="QO95" s="119"/>
      <c r="QP95" s="98"/>
      <c r="QQ95" s="116"/>
      <c r="QR95" s="90"/>
      <c r="QS95" s="117">
        <f t="shared" si="1599"/>
        <v>0</v>
      </c>
      <c r="QT95" s="98">
        <f t="shared" si="1599"/>
        <v>0</v>
      </c>
      <c r="QU95" s="98"/>
      <c r="QV95" s="118"/>
      <c r="QW95" s="119">
        <f t="shared" si="1600"/>
        <v>0</v>
      </c>
      <c r="QX95" s="231">
        <f t="shared" si="1601"/>
        <v>0</v>
      </c>
      <c r="QY95" s="119"/>
      <c r="QZ95" s="98"/>
      <c r="RA95" s="116"/>
      <c r="RB95" s="90"/>
      <c r="RC95" s="117">
        <f t="shared" si="1602"/>
        <v>0</v>
      </c>
      <c r="RD95" s="98">
        <f t="shared" si="1602"/>
        <v>0</v>
      </c>
      <c r="RE95" s="98"/>
      <c r="RF95" s="118"/>
      <c r="RG95" s="119">
        <f t="shared" si="1603"/>
        <v>0</v>
      </c>
      <c r="RH95" s="231">
        <f t="shared" si="1604"/>
        <v>0</v>
      </c>
      <c r="RI95" s="119"/>
      <c r="RJ95" s="98"/>
      <c r="RK95" s="116"/>
      <c r="RL95" s="90"/>
      <c r="RM95" s="117">
        <f t="shared" si="1605"/>
        <v>0</v>
      </c>
      <c r="RN95" s="98">
        <f t="shared" si="1605"/>
        <v>0</v>
      </c>
      <c r="RO95" s="98"/>
      <c r="RP95" s="118"/>
      <c r="RQ95" s="119">
        <f t="shared" si="1606"/>
        <v>0</v>
      </c>
      <c r="RR95" s="231">
        <f t="shared" si="1607"/>
        <v>0</v>
      </c>
      <c r="RS95" s="119"/>
      <c r="RT95" s="98"/>
      <c r="RU95" s="116"/>
      <c r="RV95" s="90"/>
      <c r="RW95" s="117">
        <f t="shared" si="1608"/>
        <v>0</v>
      </c>
      <c r="RX95" s="98">
        <f t="shared" si="1608"/>
        <v>0</v>
      </c>
      <c r="RY95" s="98"/>
      <c r="RZ95" s="118"/>
      <c r="SA95" s="119">
        <f t="shared" si="1609"/>
        <v>0</v>
      </c>
      <c r="SB95" s="231">
        <f t="shared" si="1610"/>
        <v>0</v>
      </c>
      <c r="SC95" s="119"/>
      <c r="SD95" s="98"/>
      <c r="SE95" s="116"/>
      <c r="SF95" s="90"/>
      <c r="SG95" s="117">
        <f t="shared" si="1611"/>
        <v>0</v>
      </c>
      <c r="SH95" s="98">
        <f t="shared" si="1611"/>
        <v>0</v>
      </c>
      <c r="SI95" s="98"/>
      <c r="SJ95" s="118"/>
      <c r="SK95" s="119">
        <f t="shared" si="1612"/>
        <v>0</v>
      </c>
      <c r="SL95" s="231">
        <f t="shared" si="1613"/>
        <v>69</v>
      </c>
      <c r="SM95" s="119"/>
      <c r="SN95" s="98"/>
      <c r="SO95" s="116"/>
      <c r="SP95" s="90"/>
      <c r="SQ95" s="117">
        <f t="shared" si="1614"/>
        <v>6104.3663399999996</v>
      </c>
      <c r="SR95" s="98">
        <f t="shared" si="1614"/>
        <v>421201.27</v>
      </c>
      <c r="SS95" s="98"/>
      <c r="ST95" s="118"/>
      <c r="SU95" s="119">
        <f t="shared" si="1615"/>
        <v>0.63231000000000004</v>
      </c>
      <c r="SV95" s="231">
        <f t="shared" si="1616"/>
        <v>0</v>
      </c>
      <c r="SW95" s="119"/>
      <c r="SX95" s="98"/>
      <c r="SY95" s="116"/>
      <c r="SZ95" s="90"/>
      <c r="TA95" s="117">
        <f t="shared" si="1617"/>
        <v>0</v>
      </c>
      <c r="TB95" s="98">
        <f t="shared" si="1617"/>
        <v>0</v>
      </c>
      <c r="TC95" s="98"/>
      <c r="TD95" s="118"/>
      <c r="TE95" s="119">
        <f t="shared" si="1618"/>
        <v>0</v>
      </c>
      <c r="TF95" s="231">
        <f t="shared" si="1619"/>
        <v>0</v>
      </c>
      <c r="TG95" s="119"/>
      <c r="TH95" s="98"/>
      <c r="TI95" s="116"/>
      <c r="TJ95" s="90"/>
      <c r="TK95" s="117">
        <f t="shared" si="1620"/>
        <v>0</v>
      </c>
      <c r="TL95" s="98">
        <f t="shared" si="1620"/>
        <v>0</v>
      </c>
      <c r="TM95" s="98"/>
      <c r="TN95" s="118"/>
      <c r="TO95" s="119">
        <f t="shared" si="1621"/>
        <v>0</v>
      </c>
      <c r="TP95" s="231">
        <f t="shared" si="1622"/>
        <v>0</v>
      </c>
      <c r="TQ95" s="119"/>
      <c r="TR95" s="98"/>
      <c r="TS95" s="116"/>
      <c r="TT95" s="90"/>
      <c r="TU95" s="117">
        <f t="shared" si="1623"/>
        <v>0</v>
      </c>
      <c r="TV95" s="98">
        <f t="shared" si="1623"/>
        <v>0</v>
      </c>
      <c r="TW95" s="98"/>
      <c r="TX95" s="118"/>
      <c r="TY95" s="119">
        <f t="shared" si="1624"/>
        <v>0</v>
      </c>
      <c r="TZ95" s="231">
        <f t="shared" si="1625"/>
        <v>0</v>
      </c>
      <c r="UA95" s="119"/>
      <c r="UB95" s="98"/>
      <c r="UC95" s="116"/>
      <c r="UD95" s="90"/>
      <c r="UE95" s="117">
        <f t="shared" si="1626"/>
        <v>0</v>
      </c>
      <c r="UF95" s="98">
        <f t="shared" si="1626"/>
        <v>0</v>
      </c>
      <c r="UG95" s="98"/>
      <c r="UH95" s="118"/>
      <c r="UI95" s="119">
        <f t="shared" si="1627"/>
        <v>0</v>
      </c>
      <c r="UJ95" s="231">
        <f t="shared" si="1628"/>
        <v>0</v>
      </c>
      <c r="UK95" s="119"/>
      <c r="UL95" s="98"/>
      <c r="UM95" s="116"/>
      <c r="UN95" s="90"/>
      <c r="UO95" s="117">
        <f t="shared" si="1629"/>
        <v>0</v>
      </c>
      <c r="UP95" s="98">
        <f t="shared" si="1629"/>
        <v>0</v>
      </c>
      <c r="UQ95" s="98"/>
      <c r="UR95" s="118"/>
      <c r="US95" s="119">
        <f t="shared" si="1630"/>
        <v>0</v>
      </c>
      <c r="UT95" s="231">
        <f t="shared" si="1631"/>
        <v>0</v>
      </c>
      <c r="UU95" s="119"/>
      <c r="UV95" s="98"/>
      <c r="UW95" s="116"/>
      <c r="UX95" s="90"/>
      <c r="UY95" s="117">
        <f t="shared" si="1632"/>
        <v>0</v>
      </c>
      <c r="UZ95" s="98">
        <f t="shared" si="1632"/>
        <v>0</v>
      </c>
      <c r="VA95" s="98"/>
      <c r="VB95" s="118"/>
      <c r="VC95" s="119">
        <f t="shared" si="1633"/>
        <v>0</v>
      </c>
      <c r="VD95" s="231">
        <f t="shared" si="1634"/>
        <v>0</v>
      </c>
      <c r="VE95" s="119"/>
      <c r="VF95" s="98"/>
      <c r="VG95" s="116"/>
      <c r="VH95" s="90"/>
      <c r="VI95" s="117">
        <f t="shared" si="1635"/>
        <v>0</v>
      </c>
      <c r="VJ95" s="98">
        <f t="shared" si="1635"/>
        <v>0</v>
      </c>
      <c r="VK95" s="98"/>
      <c r="VL95" s="118"/>
      <c r="VM95" s="119">
        <f t="shared" si="1636"/>
        <v>0</v>
      </c>
      <c r="VN95" s="231">
        <f t="shared" si="1637"/>
        <v>0</v>
      </c>
      <c r="VO95" s="119"/>
      <c r="VP95" s="98"/>
      <c r="VQ95" s="116"/>
      <c r="VR95" s="90"/>
      <c r="VS95" s="117">
        <f t="shared" si="1638"/>
        <v>0</v>
      </c>
      <c r="VT95" s="98">
        <f t="shared" si="1638"/>
        <v>0</v>
      </c>
      <c r="VU95" s="98"/>
      <c r="VV95" s="118"/>
      <c r="VW95" s="119">
        <f t="shared" si="1639"/>
        <v>0</v>
      </c>
      <c r="VX95" s="231">
        <f t="shared" si="1640"/>
        <v>0</v>
      </c>
      <c r="VY95" s="119"/>
      <c r="VZ95" s="98"/>
      <c r="WA95" s="116"/>
      <c r="WB95" s="90"/>
      <c r="WC95" s="117">
        <f t="shared" si="1641"/>
        <v>0</v>
      </c>
      <c r="WD95" s="98">
        <f t="shared" si="1641"/>
        <v>0</v>
      </c>
      <c r="WE95" s="98"/>
      <c r="WF95" s="118"/>
      <c r="WG95" s="119">
        <f t="shared" si="1642"/>
        <v>0</v>
      </c>
      <c r="WH95" s="213">
        <f t="shared" si="1643"/>
        <v>292</v>
      </c>
      <c r="WI95" s="119"/>
      <c r="WJ95" s="98"/>
      <c r="WK95" s="116"/>
      <c r="WL95" s="90"/>
      <c r="WM95" s="117">
        <f t="shared" si="1644"/>
        <v>9654.0686999999998</v>
      </c>
      <c r="WN95" s="98">
        <f t="shared" si="1644"/>
        <v>2818988.06</v>
      </c>
      <c r="WO95" s="98"/>
      <c r="WP95" s="118"/>
    </row>
    <row r="96" spans="1:614" ht="27.75" customHeight="1" x14ac:dyDescent="0.25">
      <c r="A96" s="5"/>
      <c r="B96" s="205" t="s">
        <v>424</v>
      </c>
      <c r="C96" s="12" t="s">
        <v>753</v>
      </c>
      <c r="D96" s="12" t="s">
        <v>440</v>
      </c>
      <c r="E96" s="4"/>
      <c r="F96" s="231">
        <f t="shared" si="1463"/>
        <v>0</v>
      </c>
      <c r="G96" s="119"/>
      <c r="H96" s="98"/>
      <c r="I96" s="116"/>
      <c r="J96" s="90"/>
      <c r="K96" s="117">
        <f t="shared" si="1464"/>
        <v>0</v>
      </c>
      <c r="L96" s="98">
        <f t="shared" si="1464"/>
        <v>0</v>
      </c>
      <c r="M96" s="98"/>
      <c r="N96" s="118"/>
      <c r="O96" s="119">
        <f t="shared" si="1465"/>
        <v>0</v>
      </c>
      <c r="P96" s="231">
        <f t="shared" si="1466"/>
        <v>29</v>
      </c>
      <c r="Q96" s="119"/>
      <c r="R96" s="98"/>
      <c r="S96" s="116"/>
      <c r="T96" s="90"/>
      <c r="U96" s="117">
        <f t="shared" si="1467"/>
        <v>8263.3208099999993</v>
      </c>
      <c r="V96" s="98">
        <f t="shared" si="1467"/>
        <v>239636.3</v>
      </c>
      <c r="W96" s="98"/>
      <c r="X96" s="118"/>
      <c r="Y96" s="119">
        <f t="shared" si="1468"/>
        <v>0.85526999999999997</v>
      </c>
      <c r="Z96" s="231">
        <f t="shared" si="1469"/>
        <v>0</v>
      </c>
      <c r="AA96" s="119"/>
      <c r="AB96" s="98"/>
      <c r="AC96" s="116"/>
      <c r="AD96" s="90"/>
      <c r="AE96" s="117">
        <f t="shared" si="1470"/>
        <v>0</v>
      </c>
      <c r="AF96" s="98">
        <f t="shared" si="1470"/>
        <v>0</v>
      </c>
      <c r="AG96" s="98"/>
      <c r="AH96" s="118"/>
      <c r="AI96" s="119">
        <f t="shared" si="1471"/>
        <v>0</v>
      </c>
      <c r="AJ96" s="231">
        <f t="shared" si="1472"/>
        <v>0</v>
      </c>
      <c r="AK96" s="119"/>
      <c r="AL96" s="98"/>
      <c r="AM96" s="116"/>
      <c r="AN96" s="90"/>
      <c r="AO96" s="117">
        <f t="shared" si="1473"/>
        <v>0</v>
      </c>
      <c r="AP96" s="98">
        <f t="shared" si="1473"/>
        <v>0</v>
      </c>
      <c r="AQ96" s="98"/>
      <c r="AR96" s="118"/>
      <c r="AS96" s="119">
        <f t="shared" si="1474"/>
        <v>0</v>
      </c>
      <c r="AT96" s="231">
        <f t="shared" si="1475"/>
        <v>0</v>
      </c>
      <c r="AU96" s="119"/>
      <c r="AV96" s="98"/>
      <c r="AW96" s="116"/>
      <c r="AX96" s="90"/>
      <c r="AY96" s="117">
        <f t="shared" si="1476"/>
        <v>0</v>
      </c>
      <c r="AZ96" s="98">
        <f t="shared" si="1476"/>
        <v>0</v>
      </c>
      <c r="BA96" s="98"/>
      <c r="BB96" s="118"/>
      <c r="BC96" s="119">
        <f t="shared" si="1477"/>
        <v>0</v>
      </c>
      <c r="BD96" s="231">
        <f t="shared" si="1478"/>
        <v>0</v>
      </c>
      <c r="BE96" s="119"/>
      <c r="BF96" s="98"/>
      <c r="BG96" s="116"/>
      <c r="BH96" s="90"/>
      <c r="BI96" s="117">
        <f t="shared" ref="BI96:BJ96" si="1648">BI16+BI32+BI48+BI64+BI80</f>
        <v>0</v>
      </c>
      <c r="BJ96" s="98">
        <f t="shared" si="1648"/>
        <v>0</v>
      </c>
      <c r="BK96" s="98"/>
      <c r="BL96" s="118"/>
      <c r="BM96" s="119">
        <f t="shared" si="1480"/>
        <v>0</v>
      </c>
      <c r="BN96" s="231">
        <f t="shared" si="1481"/>
        <v>0</v>
      </c>
      <c r="BO96" s="119"/>
      <c r="BP96" s="98"/>
      <c r="BQ96" s="116"/>
      <c r="BR96" s="90"/>
      <c r="BS96" s="117">
        <f t="shared" si="1482"/>
        <v>0</v>
      </c>
      <c r="BT96" s="98">
        <f t="shared" si="1482"/>
        <v>0</v>
      </c>
      <c r="BU96" s="98"/>
      <c r="BV96" s="118"/>
      <c r="BW96" s="119">
        <f t="shared" si="1483"/>
        <v>0</v>
      </c>
      <c r="BX96" s="231">
        <f t="shared" si="1484"/>
        <v>0</v>
      </c>
      <c r="BY96" s="119"/>
      <c r="BZ96" s="98"/>
      <c r="CA96" s="116"/>
      <c r="CB96" s="90"/>
      <c r="CC96" s="117">
        <f t="shared" si="1485"/>
        <v>0</v>
      </c>
      <c r="CD96" s="98">
        <f t="shared" si="1485"/>
        <v>0</v>
      </c>
      <c r="CE96" s="98"/>
      <c r="CF96" s="118"/>
      <c r="CG96" s="119">
        <f t="shared" si="1486"/>
        <v>0</v>
      </c>
      <c r="CH96" s="231">
        <f t="shared" si="1487"/>
        <v>0</v>
      </c>
      <c r="CI96" s="119"/>
      <c r="CJ96" s="98"/>
      <c r="CK96" s="116"/>
      <c r="CL96" s="90"/>
      <c r="CM96" s="117">
        <f t="shared" si="1488"/>
        <v>0</v>
      </c>
      <c r="CN96" s="98">
        <f t="shared" si="1488"/>
        <v>0</v>
      </c>
      <c r="CO96" s="98"/>
      <c r="CP96" s="118"/>
      <c r="CQ96" s="119">
        <f t="shared" si="1489"/>
        <v>0</v>
      </c>
      <c r="CR96" s="231">
        <f t="shared" si="1490"/>
        <v>0</v>
      </c>
      <c r="CS96" s="119"/>
      <c r="CT96" s="98"/>
      <c r="CU96" s="116"/>
      <c r="CV96" s="90"/>
      <c r="CW96" s="117">
        <f t="shared" si="1491"/>
        <v>0</v>
      </c>
      <c r="CX96" s="98">
        <f t="shared" si="1491"/>
        <v>0</v>
      </c>
      <c r="CY96" s="98"/>
      <c r="CZ96" s="118"/>
      <c r="DA96" s="119">
        <f t="shared" si="1492"/>
        <v>0</v>
      </c>
      <c r="DB96" s="231">
        <f t="shared" si="1493"/>
        <v>0</v>
      </c>
      <c r="DC96" s="119"/>
      <c r="DD96" s="98"/>
      <c r="DE96" s="116"/>
      <c r="DF96" s="90"/>
      <c r="DG96" s="117">
        <f t="shared" si="1494"/>
        <v>0</v>
      </c>
      <c r="DH96" s="98">
        <f t="shared" si="1494"/>
        <v>0</v>
      </c>
      <c r="DI96" s="98"/>
      <c r="DJ96" s="118"/>
      <c r="DK96" s="119">
        <f t="shared" si="1495"/>
        <v>0</v>
      </c>
      <c r="DL96" s="231">
        <f t="shared" si="1496"/>
        <v>0</v>
      </c>
      <c r="DM96" s="119"/>
      <c r="DN96" s="98"/>
      <c r="DO96" s="116"/>
      <c r="DP96" s="90"/>
      <c r="DQ96" s="117">
        <f t="shared" si="1497"/>
        <v>0</v>
      </c>
      <c r="DR96" s="98">
        <f t="shared" si="1497"/>
        <v>0</v>
      </c>
      <c r="DS96" s="98"/>
      <c r="DT96" s="118"/>
      <c r="DU96" s="119">
        <f t="shared" si="1498"/>
        <v>0</v>
      </c>
      <c r="DV96" s="231">
        <f t="shared" si="1499"/>
        <v>0</v>
      </c>
      <c r="DW96" s="119"/>
      <c r="DX96" s="98"/>
      <c r="DY96" s="116"/>
      <c r="DZ96" s="90"/>
      <c r="EA96" s="117">
        <f t="shared" si="1500"/>
        <v>0</v>
      </c>
      <c r="EB96" s="98">
        <f t="shared" si="1500"/>
        <v>0</v>
      </c>
      <c r="EC96" s="98"/>
      <c r="ED96" s="118"/>
      <c r="EE96" s="119">
        <f t="shared" si="1501"/>
        <v>0</v>
      </c>
      <c r="EF96" s="231">
        <f t="shared" si="1502"/>
        <v>0</v>
      </c>
      <c r="EG96" s="119"/>
      <c r="EH96" s="98"/>
      <c r="EI96" s="116"/>
      <c r="EJ96" s="90"/>
      <c r="EK96" s="117">
        <f t="shared" si="1503"/>
        <v>0</v>
      </c>
      <c r="EL96" s="98">
        <f t="shared" si="1503"/>
        <v>0</v>
      </c>
      <c r="EM96" s="98"/>
      <c r="EN96" s="118"/>
      <c r="EO96" s="119">
        <f t="shared" si="1504"/>
        <v>0</v>
      </c>
      <c r="EP96" s="231">
        <f t="shared" si="1505"/>
        <v>0</v>
      </c>
      <c r="EQ96" s="119"/>
      <c r="ER96" s="98"/>
      <c r="ES96" s="116"/>
      <c r="ET96" s="90"/>
      <c r="EU96" s="117">
        <f t="shared" si="1506"/>
        <v>0</v>
      </c>
      <c r="EV96" s="98">
        <f t="shared" si="1506"/>
        <v>0</v>
      </c>
      <c r="EW96" s="98"/>
      <c r="EX96" s="118"/>
      <c r="EY96" s="119">
        <f t="shared" si="1507"/>
        <v>0</v>
      </c>
      <c r="EZ96" s="231">
        <f t="shared" si="1508"/>
        <v>0</v>
      </c>
      <c r="FA96" s="119"/>
      <c r="FB96" s="98"/>
      <c r="FC96" s="116"/>
      <c r="FD96" s="90"/>
      <c r="FE96" s="117">
        <f t="shared" si="1509"/>
        <v>0</v>
      </c>
      <c r="FF96" s="98">
        <f t="shared" si="1509"/>
        <v>0</v>
      </c>
      <c r="FG96" s="98"/>
      <c r="FH96" s="118"/>
      <c r="FI96" s="119">
        <f t="shared" si="1510"/>
        <v>0</v>
      </c>
      <c r="FJ96" s="231">
        <f t="shared" si="1511"/>
        <v>0</v>
      </c>
      <c r="FK96" s="119"/>
      <c r="FL96" s="98"/>
      <c r="FM96" s="116"/>
      <c r="FN96" s="90"/>
      <c r="FO96" s="117">
        <f t="shared" si="1512"/>
        <v>0</v>
      </c>
      <c r="FP96" s="98">
        <f t="shared" si="1512"/>
        <v>0</v>
      </c>
      <c r="FQ96" s="98"/>
      <c r="FR96" s="118"/>
      <c r="FS96" s="119">
        <f t="shared" si="1513"/>
        <v>0</v>
      </c>
      <c r="FT96" s="231">
        <f t="shared" si="1514"/>
        <v>0</v>
      </c>
      <c r="FU96" s="119"/>
      <c r="FV96" s="98"/>
      <c r="FW96" s="116"/>
      <c r="FX96" s="90"/>
      <c r="FY96" s="117">
        <f t="shared" si="1515"/>
        <v>0</v>
      </c>
      <c r="FZ96" s="98">
        <f t="shared" si="1515"/>
        <v>0</v>
      </c>
      <c r="GA96" s="98"/>
      <c r="GB96" s="118"/>
      <c r="GC96" s="119">
        <f t="shared" si="1516"/>
        <v>0</v>
      </c>
      <c r="GD96" s="231">
        <f t="shared" si="1517"/>
        <v>0</v>
      </c>
      <c r="GE96" s="119"/>
      <c r="GF96" s="98"/>
      <c r="GG96" s="116"/>
      <c r="GH96" s="90"/>
      <c r="GI96" s="117">
        <f t="shared" si="1518"/>
        <v>0</v>
      </c>
      <c r="GJ96" s="98">
        <f t="shared" si="1518"/>
        <v>0</v>
      </c>
      <c r="GK96" s="98"/>
      <c r="GL96" s="118"/>
      <c r="GM96" s="119">
        <f t="shared" si="1519"/>
        <v>0</v>
      </c>
      <c r="GN96" s="231">
        <f t="shared" si="1520"/>
        <v>0</v>
      </c>
      <c r="GO96" s="119"/>
      <c r="GP96" s="98"/>
      <c r="GQ96" s="116"/>
      <c r="GR96" s="90"/>
      <c r="GS96" s="117">
        <f t="shared" si="1521"/>
        <v>0</v>
      </c>
      <c r="GT96" s="98">
        <f t="shared" si="1521"/>
        <v>0</v>
      </c>
      <c r="GU96" s="98"/>
      <c r="GV96" s="118"/>
      <c r="GW96" s="119">
        <f t="shared" si="1522"/>
        <v>0</v>
      </c>
      <c r="GX96" s="231">
        <f t="shared" si="1523"/>
        <v>0</v>
      </c>
      <c r="GY96" s="119"/>
      <c r="GZ96" s="98"/>
      <c r="HA96" s="116"/>
      <c r="HB96" s="90"/>
      <c r="HC96" s="117">
        <f t="shared" si="1524"/>
        <v>0</v>
      </c>
      <c r="HD96" s="98">
        <f t="shared" si="1524"/>
        <v>0</v>
      </c>
      <c r="HE96" s="98"/>
      <c r="HF96" s="118"/>
      <c r="HG96" s="119">
        <f t="shared" si="1525"/>
        <v>0</v>
      </c>
      <c r="HH96" s="231">
        <f t="shared" si="1526"/>
        <v>0</v>
      </c>
      <c r="HI96" s="119"/>
      <c r="HJ96" s="98"/>
      <c r="HK96" s="116"/>
      <c r="HL96" s="90"/>
      <c r="HM96" s="117">
        <f t="shared" si="1527"/>
        <v>0</v>
      </c>
      <c r="HN96" s="98">
        <f t="shared" si="1527"/>
        <v>0</v>
      </c>
      <c r="HO96" s="98"/>
      <c r="HP96" s="118"/>
      <c r="HQ96" s="119">
        <f t="shared" si="1528"/>
        <v>0</v>
      </c>
      <c r="HR96" s="231">
        <f t="shared" si="1529"/>
        <v>0</v>
      </c>
      <c r="HS96" s="119"/>
      <c r="HT96" s="98"/>
      <c r="HU96" s="116"/>
      <c r="HV96" s="90"/>
      <c r="HW96" s="117">
        <f t="shared" si="1530"/>
        <v>0</v>
      </c>
      <c r="HX96" s="98">
        <f t="shared" si="1530"/>
        <v>0</v>
      </c>
      <c r="HY96" s="98"/>
      <c r="HZ96" s="118"/>
      <c r="IA96" s="119">
        <f t="shared" si="1531"/>
        <v>0</v>
      </c>
      <c r="IB96" s="231">
        <f t="shared" si="1532"/>
        <v>0</v>
      </c>
      <c r="IC96" s="119"/>
      <c r="ID96" s="98"/>
      <c r="IE96" s="116"/>
      <c r="IF96" s="90"/>
      <c r="IG96" s="117">
        <f t="shared" si="1533"/>
        <v>0</v>
      </c>
      <c r="IH96" s="98">
        <f t="shared" si="1533"/>
        <v>0</v>
      </c>
      <c r="II96" s="98"/>
      <c r="IJ96" s="118"/>
      <c r="IK96" s="119">
        <f t="shared" si="1534"/>
        <v>0</v>
      </c>
      <c r="IL96" s="231">
        <f t="shared" si="1535"/>
        <v>0</v>
      </c>
      <c r="IM96" s="119"/>
      <c r="IN96" s="98"/>
      <c r="IO96" s="116"/>
      <c r="IP96" s="90"/>
      <c r="IQ96" s="117">
        <f t="shared" si="1536"/>
        <v>0</v>
      </c>
      <c r="IR96" s="98">
        <f t="shared" si="1536"/>
        <v>0</v>
      </c>
      <c r="IS96" s="98"/>
      <c r="IT96" s="118"/>
      <c r="IU96" s="119">
        <f t="shared" si="1537"/>
        <v>0</v>
      </c>
      <c r="IV96" s="231">
        <f t="shared" si="1538"/>
        <v>0</v>
      </c>
      <c r="IW96" s="119"/>
      <c r="IX96" s="98"/>
      <c r="IY96" s="116"/>
      <c r="IZ96" s="90"/>
      <c r="JA96" s="117">
        <f t="shared" si="1539"/>
        <v>0</v>
      </c>
      <c r="JB96" s="98">
        <f t="shared" si="1539"/>
        <v>0</v>
      </c>
      <c r="JC96" s="98"/>
      <c r="JD96" s="118"/>
      <c r="JE96" s="119">
        <f t="shared" si="1540"/>
        <v>0</v>
      </c>
      <c r="JF96" s="231">
        <f t="shared" si="1541"/>
        <v>0</v>
      </c>
      <c r="JG96" s="119"/>
      <c r="JH96" s="98"/>
      <c r="JI96" s="116"/>
      <c r="JJ96" s="90"/>
      <c r="JK96" s="117">
        <f t="shared" si="1542"/>
        <v>0</v>
      </c>
      <c r="JL96" s="98">
        <f t="shared" si="1542"/>
        <v>0</v>
      </c>
      <c r="JM96" s="98"/>
      <c r="JN96" s="118"/>
      <c r="JO96" s="119">
        <f t="shared" si="1543"/>
        <v>0</v>
      </c>
      <c r="JP96" s="231">
        <f t="shared" si="1544"/>
        <v>0</v>
      </c>
      <c r="JQ96" s="119"/>
      <c r="JR96" s="98"/>
      <c r="JS96" s="116"/>
      <c r="JT96" s="90"/>
      <c r="JU96" s="117">
        <f t="shared" si="1545"/>
        <v>0</v>
      </c>
      <c r="JV96" s="98">
        <f t="shared" si="1545"/>
        <v>0</v>
      </c>
      <c r="JW96" s="98"/>
      <c r="JX96" s="118"/>
      <c r="JY96" s="119">
        <f t="shared" si="1546"/>
        <v>0</v>
      </c>
      <c r="JZ96" s="231">
        <f t="shared" si="1547"/>
        <v>0</v>
      </c>
      <c r="KA96" s="119"/>
      <c r="KB96" s="98"/>
      <c r="KC96" s="116"/>
      <c r="KD96" s="90"/>
      <c r="KE96" s="117">
        <f t="shared" si="1548"/>
        <v>0</v>
      </c>
      <c r="KF96" s="98">
        <f t="shared" si="1548"/>
        <v>0</v>
      </c>
      <c r="KG96" s="98"/>
      <c r="KH96" s="118"/>
      <c r="KI96" s="119">
        <f t="shared" si="1549"/>
        <v>0</v>
      </c>
      <c r="KJ96" s="231">
        <f t="shared" si="1550"/>
        <v>0</v>
      </c>
      <c r="KK96" s="119"/>
      <c r="KL96" s="98"/>
      <c r="KM96" s="116"/>
      <c r="KN96" s="90"/>
      <c r="KO96" s="117">
        <f t="shared" si="1551"/>
        <v>0</v>
      </c>
      <c r="KP96" s="98">
        <f t="shared" si="1551"/>
        <v>0</v>
      </c>
      <c r="KQ96" s="98"/>
      <c r="KR96" s="118"/>
      <c r="KS96" s="119">
        <f t="shared" si="1552"/>
        <v>0</v>
      </c>
      <c r="KT96" s="231">
        <f t="shared" si="1553"/>
        <v>0</v>
      </c>
      <c r="KU96" s="119"/>
      <c r="KV96" s="98"/>
      <c r="KW96" s="116"/>
      <c r="KX96" s="90"/>
      <c r="KY96" s="117">
        <f t="shared" si="1554"/>
        <v>0</v>
      </c>
      <c r="KZ96" s="98">
        <f t="shared" si="1554"/>
        <v>0</v>
      </c>
      <c r="LA96" s="98"/>
      <c r="LB96" s="118"/>
      <c r="LC96" s="119">
        <f t="shared" si="1555"/>
        <v>0</v>
      </c>
      <c r="LD96" s="231">
        <f t="shared" si="1556"/>
        <v>0</v>
      </c>
      <c r="LE96" s="119"/>
      <c r="LF96" s="98"/>
      <c r="LG96" s="116"/>
      <c r="LH96" s="90"/>
      <c r="LI96" s="117">
        <f t="shared" si="1557"/>
        <v>0</v>
      </c>
      <c r="LJ96" s="98">
        <f t="shared" si="1557"/>
        <v>0</v>
      </c>
      <c r="LK96" s="98"/>
      <c r="LL96" s="118"/>
      <c r="LM96" s="119">
        <f t="shared" si="1558"/>
        <v>0</v>
      </c>
      <c r="LN96" s="231">
        <f t="shared" si="1559"/>
        <v>0</v>
      </c>
      <c r="LO96" s="119"/>
      <c r="LP96" s="98"/>
      <c r="LQ96" s="116"/>
      <c r="LR96" s="90"/>
      <c r="LS96" s="117">
        <f t="shared" si="1560"/>
        <v>0</v>
      </c>
      <c r="LT96" s="98">
        <f t="shared" si="1560"/>
        <v>0</v>
      </c>
      <c r="LU96" s="98"/>
      <c r="LV96" s="118"/>
      <c r="LW96" s="119">
        <f t="shared" si="1561"/>
        <v>0</v>
      </c>
      <c r="LX96" s="231">
        <f t="shared" si="1562"/>
        <v>0</v>
      </c>
      <c r="LY96" s="119"/>
      <c r="LZ96" s="98"/>
      <c r="MA96" s="116"/>
      <c r="MB96" s="90"/>
      <c r="MC96" s="117">
        <f t="shared" si="1563"/>
        <v>0</v>
      </c>
      <c r="MD96" s="98">
        <f t="shared" si="1563"/>
        <v>0</v>
      </c>
      <c r="ME96" s="98"/>
      <c r="MF96" s="118"/>
      <c r="MG96" s="119">
        <f t="shared" si="1564"/>
        <v>0</v>
      </c>
      <c r="MH96" s="231">
        <f t="shared" si="1565"/>
        <v>0</v>
      </c>
      <c r="MI96" s="119"/>
      <c r="MJ96" s="98"/>
      <c r="MK96" s="116"/>
      <c r="ML96" s="90"/>
      <c r="MM96" s="117">
        <f t="shared" si="1566"/>
        <v>0</v>
      </c>
      <c r="MN96" s="98">
        <f t="shared" si="1566"/>
        <v>0</v>
      </c>
      <c r="MO96" s="98"/>
      <c r="MP96" s="118"/>
      <c r="MQ96" s="119">
        <f t="shared" si="1567"/>
        <v>0</v>
      </c>
      <c r="MR96" s="231">
        <f t="shared" si="1568"/>
        <v>0</v>
      </c>
      <c r="MS96" s="119"/>
      <c r="MT96" s="98"/>
      <c r="MU96" s="116"/>
      <c r="MV96" s="90"/>
      <c r="MW96" s="117">
        <f t="shared" si="1569"/>
        <v>0</v>
      </c>
      <c r="MX96" s="98">
        <f t="shared" si="1569"/>
        <v>0</v>
      </c>
      <c r="MY96" s="98"/>
      <c r="MZ96" s="118"/>
      <c r="NA96" s="119">
        <f t="shared" si="1570"/>
        <v>0</v>
      </c>
      <c r="NB96" s="231">
        <f t="shared" si="1571"/>
        <v>0</v>
      </c>
      <c r="NC96" s="119"/>
      <c r="ND96" s="98"/>
      <c r="NE96" s="116"/>
      <c r="NF96" s="90"/>
      <c r="NG96" s="117">
        <f t="shared" si="1572"/>
        <v>0</v>
      </c>
      <c r="NH96" s="98">
        <f t="shared" si="1572"/>
        <v>0</v>
      </c>
      <c r="NI96" s="98"/>
      <c r="NJ96" s="118"/>
      <c r="NK96" s="119">
        <f t="shared" si="1573"/>
        <v>0</v>
      </c>
      <c r="NL96" s="231">
        <f t="shared" si="1574"/>
        <v>0</v>
      </c>
      <c r="NM96" s="119"/>
      <c r="NN96" s="98"/>
      <c r="NO96" s="116"/>
      <c r="NP96" s="90"/>
      <c r="NQ96" s="117">
        <f t="shared" si="1575"/>
        <v>0</v>
      </c>
      <c r="NR96" s="98">
        <f t="shared" si="1575"/>
        <v>0</v>
      </c>
      <c r="NS96" s="98"/>
      <c r="NT96" s="118"/>
      <c r="NU96" s="119">
        <f t="shared" si="1576"/>
        <v>0</v>
      </c>
      <c r="NV96" s="231">
        <f t="shared" si="1577"/>
        <v>0</v>
      </c>
      <c r="NW96" s="119"/>
      <c r="NX96" s="98"/>
      <c r="NY96" s="116"/>
      <c r="NZ96" s="90"/>
      <c r="OA96" s="117">
        <f t="shared" si="1578"/>
        <v>0</v>
      </c>
      <c r="OB96" s="98">
        <f t="shared" si="1578"/>
        <v>0</v>
      </c>
      <c r="OC96" s="98"/>
      <c r="OD96" s="118"/>
      <c r="OE96" s="119">
        <f t="shared" si="1579"/>
        <v>0</v>
      </c>
      <c r="OF96" s="231">
        <f t="shared" si="1580"/>
        <v>0</v>
      </c>
      <c r="OG96" s="119"/>
      <c r="OH96" s="98"/>
      <c r="OI96" s="116"/>
      <c r="OJ96" s="90"/>
      <c r="OK96" s="117">
        <f t="shared" si="1581"/>
        <v>0</v>
      </c>
      <c r="OL96" s="98">
        <f t="shared" si="1581"/>
        <v>0</v>
      </c>
      <c r="OM96" s="98"/>
      <c r="ON96" s="118"/>
      <c r="OO96" s="119">
        <f t="shared" si="1582"/>
        <v>0</v>
      </c>
      <c r="OP96" s="231">
        <f t="shared" si="1583"/>
        <v>13</v>
      </c>
      <c r="OQ96" s="119"/>
      <c r="OR96" s="98"/>
      <c r="OS96" s="116"/>
      <c r="OT96" s="90"/>
      <c r="OU96" s="117">
        <f t="shared" si="1584"/>
        <v>7734.6175899999998</v>
      </c>
      <c r="OV96" s="98">
        <f t="shared" si="1584"/>
        <v>100550.03</v>
      </c>
      <c r="OW96" s="98"/>
      <c r="OX96" s="118"/>
      <c r="OY96" s="119">
        <f t="shared" si="1585"/>
        <v>0.80054999999999998</v>
      </c>
      <c r="OZ96" s="231">
        <f t="shared" si="1586"/>
        <v>0</v>
      </c>
      <c r="PA96" s="119"/>
      <c r="PB96" s="98"/>
      <c r="PC96" s="116"/>
      <c r="PD96" s="90"/>
      <c r="PE96" s="117">
        <f t="shared" si="1587"/>
        <v>0</v>
      </c>
      <c r="PF96" s="98">
        <f t="shared" si="1587"/>
        <v>0</v>
      </c>
      <c r="PG96" s="98"/>
      <c r="PH96" s="118"/>
      <c r="PI96" s="119">
        <f t="shared" si="1588"/>
        <v>0</v>
      </c>
      <c r="PJ96" s="231">
        <f t="shared" si="1589"/>
        <v>0</v>
      </c>
      <c r="PK96" s="119"/>
      <c r="PL96" s="98"/>
      <c r="PM96" s="116"/>
      <c r="PN96" s="90"/>
      <c r="PO96" s="117">
        <f t="shared" si="1590"/>
        <v>0</v>
      </c>
      <c r="PP96" s="98">
        <f t="shared" si="1590"/>
        <v>0</v>
      </c>
      <c r="PQ96" s="98"/>
      <c r="PR96" s="118"/>
      <c r="PS96" s="119">
        <f t="shared" si="1591"/>
        <v>0</v>
      </c>
      <c r="PT96" s="231">
        <f t="shared" si="1592"/>
        <v>0</v>
      </c>
      <c r="PU96" s="119"/>
      <c r="PV96" s="98"/>
      <c r="PW96" s="116"/>
      <c r="PX96" s="90"/>
      <c r="PY96" s="117">
        <f t="shared" si="1593"/>
        <v>0</v>
      </c>
      <c r="PZ96" s="98">
        <f t="shared" si="1593"/>
        <v>0</v>
      </c>
      <c r="QA96" s="98"/>
      <c r="QB96" s="118"/>
      <c r="QC96" s="119">
        <f t="shared" si="1594"/>
        <v>0</v>
      </c>
      <c r="QD96" s="231">
        <f t="shared" si="1595"/>
        <v>0</v>
      </c>
      <c r="QE96" s="119"/>
      <c r="QF96" s="98"/>
      <c r="QG96" s="116"/>
      <c r="QH96" s="90"/>
      <c r="QI96" s="117">
        <f t="shared" si="1596"/>
        <v>0</v>
      </c>
      <c r="QJ96" s="98">
        <f t="shared" si="1596"/>
        <v>0</v>
      </c>
      <c r="QK96" s="98"/>
      <c r="QL96" s="118"/>
      <c r="QM96" s="119">
        <f t="shared" si="1597"/>
        <v>0</v>
      </c>
      <c r="QN96" s="231">
        <f t="shared" si="1598"/>
        <v>0</v>
      </c>
      <c r="QO96" s="119"/>
      <c r="QP96" s="98"/>
      <c r="QQ96" s="116"/>
      <c r="QR96" s="90"/>
      <c r="QS96" s="117">
        <f t="shared" si="1599"/>
        <v>0</v>
      </c>
      <c r="QT96" s="98">
        <f t="shared" si="1599"/>
        <v>0</v>
      </c>
      <c r="QU96" s="98"/>
      <c r="QV96" s="118"/>
      <c r="QW96" s="119">
        <f t="shared" si="1600"/>
        <v>0</v>
      </c>
      <c r="QX96" s="231">
        <f t="shared" si="1601"/>
        <v>0</v>
      </c>
      <c r="QY96" s="119"/>
      <c r="QZ96" s="98"/>
      <c r="RA96" s="116"/>
      <c r="RB96" s="90"/>
      <c r="RC96" s="117">
        <f t="shared" si="1602"/>
        <v>0</v>
      </c>
      <c r="RD96" s="98">
        <f t="shared" si="1602"/>
        <v>0</v>
      </c>
      <c r="RE96" s="98"/>
      <c r="RF96" s="118"/>
      <c r="RG96" s="119">
        <f t="shared" si="1603"/>
        <v>0</v>
      </c>
      <c r="RH96" s="231">
        <f t="shared" si="1604"/>
        <v>20</v>
      </c>
      <c r="RI96" s="119"/>
      <c r="RJ96" s="98"/>
      <c r="RK96" s="116"/>
      <c r="RL96" s="90"/>
      <c r="RM96" s="117">
        <f t="shared" si="1605"/>
        <v>10114.640149999999</v>
      </c>
      <c r="RN96" s="98">
        <f t="shared" si="1605"/>
        <v>202292.81</v>
      </c>
      <c r="RO96" s="98"/>
      <c r="RP96" s="118"/>
      <c r="RQ96" s="119">
        <f t="shared" si="1606"/>
        <v>1.04688</v>
      </c>
      <c r="RR96" s="231">
        <f t="shared" si="1607"/>
        <v>0</v>
      </c>
      <c r="RS96" s="119"/>
      <c r="RT96" s="98"/>
      <c r="RU96" s="116"/>
      <c r="RV96" s="90"/>
      <c r="RW96" s="117">
        <f t="shared" si="1608"/>
        <v>0</v>
      </c>
      <c r="RX96" s="98">
        <f t="shared" si="1608"/>
        <v>0</v>
      </c>
      <c r="RY96" s="98"/>
      <c r="RZ96" s="118"/>
      <c r="SA96" s="119">
        <f t="shared" si="1609"/>
        <v>0</v>
      </c>
      <c r="SB96" s="231">
        <f t="shared" si="1610"/>
        <v>0</v>
      </c>
      <c r="SC96" s="119"/>
      <c r="SD96" s="98"/>
      <c r="SE96" s="116"/>
      <c r="SF96" s="90"/>
      <c r="SG96" s="117">
        <f t="shared" si="1611"/>
        <v>0</v>
      </c>
      <c r="SH96" s="98">
        <f t="shared" si="1611"/>
        <v>0</v>
      </c>
      <c r="SI96" s="98"/>
      <c r="SJ96" s="118"/>
      <c r="SK96" s="119">
        <f t="shared" si="1612"/>
        <v>0</v>
      </c>
      <c r="SL96" s="231">
        <f t="shared" si="1613"/>
        <v>0</v>
      </c>
      <c r="SM96" s="119"/>
      <c r="SN96" s="98"/>
      <c r="SO96" s="116"/>
      <c r="SP96" s="90"/>
      <c r="SQ96" s="117">
        <f t="shared" si="1614"/>
        <v>0</v>
      </c>
      <c r="SR96" s="98">
        <f t="shared" si="1614"/>
        <v>0</v>
      </c>
      <c r="SS96" s="98"/>
      <c r="ST96" s="118"/>
      <c r="SU96" s="119">
        <f t="shared" si="1615"/>
        <v>0</v>
      </c>
      <c r="SV96" s="231">
        <f t="shared" si="1616"/>
        <v>0</v>
      </c>
      <c r="SW96" s="119"/>
      <c r="SX96" s="98"/>
      <c r="SY96" s="116"/>
      <c r="SZ96" s="90"/>
      <c r="TA96" s="117">
        <f t="shared" si="1617"/>
        <v>0</v>
      </c>
      <c r="TB96" s="98">
        <f t="shared" si="1617"/>
        <v>0</v>
      </c>
      <c r="TC96" s="98"/>
      <c r="TD96" s="118"/>
      <c r="TE96" s="119">
        <f t="shared" si="1618"/>
        <v>0</v>
      </c>
      <c r="TF96" s="231">
        <f t="shared" si="1619"/>
        <v>0</v>
      </c>
      <c r="TG96" s="119"/>
      <c r="TH96" s="98"/>
      <c r="TI96" s="116"/>
      <c r="TJ96" s="90"/>
      <c r="TK96" s="117">
        <f t="shared" si="1620"/>
        <v>0</v>
      </c>
      <c r="TL96" s="98">
        <f t="shared" si="1620"/>
        <v>0</v>
      </c>
      <c r="TM96" s="98"/>
      <c r="TN96" s="118"/>
      <c r="TO96" s="119">
        <f t="shared" si="1621"/>
        <v>0</v>
      </c>
      <c r="TP96" s="231">
        <f t="shared" si="1622"/>
        <v>0</v>
      </c>
      <c r="TQ96" s="119"/>
      <c r="TR96" s="98"/>
      <c r="TS96" s="116"/>
      <c r="TT96" s="90"/>
      <c r="TU96" s="117">
        <f t="shared" si="1623"/>
        <v>0</v>
      </c>
      <c r="TV96" s="98">
        <f t="shared" si="1623"/>
        <v>0</v>
      </c>
      <c r="TW96" s="98"/>
      <c r="TX96" s="118"/>
      <c r="TY96" s="119">
        <f t="shared" si="1624"/>
        <v>0</v>
      </c>
      <c r="TZ96" s="231">
        <f t="shared" si="1625"/>
        <v>0</v>
      </c>
      <c r="UA96" s="119"/>
      <c r="UB96" s="98"/>
      <c r="UC96" s="116"/>
      <c r="UD96" s="90"/>
      <c r="UE96" s="117">
        <f t="shared" si="1626"/>
        <v>0</v>
      </c>
      <c r="UF96" s="98">
        <f t="shared" si="1626"/>
        <v>0</v>
      </c>
      <c r="UG96" s="98"/>
      <c r="UH96" s="118"/>
      <c r="UI96" s="119">
        <f t="shared" si="1627"/>
        <v>0</v>
      </c>
      <c r="UJ96" s="231">
        <f t="shared" si="1628"/>
        <v>0</v>
      </c>
      <c r="UK96" s="119"/>
      <c r="UL96" s="98"/>
      <c r="UM96" s="116"/>
      <c r="UN96" s="90"/>
      <c r="UO96" s="117">
        <f t="shared" si="1629"/>
        <v>0</v>
      </c>
      <c r="UP96" s="98">
        <f t="shared" si="1629"/>
        <v>0</v>
      </c>
      <c r="UQ96" s="98"/>
      <c r="UR96" s="118"/>
      <c r="US96" s="119">
        <f t="shared" si="1630"/>
        <v>0</v>
      </c>
      <c r="UT96" s="231">
        <f t="shared" si="1631"/>
        <v>0</v>
      </c>
      <c r="UU96" s="119"/>
      <c r="UV96" s="98"/>
      <c r="UW96" s="116"/>
      <c r="UX96" s="90"/>
      <c r="UY96" s="117">
        <f t="shared" si="1632"/>
        <v>0</v>
      </c>
      <c r="UZ96" s="98">
        <f t="shared" si="1632"/>
        <v>0</v>
      </c>
      <c r="VA96" s="98"/>
      <c r="VB96" s="118"/>
      <c r="VC96" s="119">
        <f t="shared" si="1633"/>
        <v>0</v>
      </c>
      <c r="VD96" s="231">
        <f t="shared" si="1634"/>
        <v>0</v>
      </c>
      <c r="VE96" s="119"/>
      <c r="VF96" s="98"/>
      <c r="VG96" s="116"/>
      <c r="VH96" s="90"/>
      <c r="VI96" s="117">
        <f t="shared" si="1635"/>
        <v>0</v>
      </c>
      <c r="VJ96" s="98">
        <f t="shared" si="1635"/>
        <v>0</v>
      </c>
      <c r="VK96" s="98"/>
      <c r="VL96" s="118"/>
      <c r="VM96" s="119">
        <f t="shared" si="1636"/>
        <v>0</v>
      </c>
      <c r="VN96" s="231">
        <f t="shared" si="1637"/>
        <v>0</v>
      </c>
      <c r="VO96" s="119"/>
      <c r="VP96" s="98"/>
      <c r="VQ96" s="116"/>
      <c r="VR96" s="90"/>
      <c r="VS96" s="117">
        <f t="shared" si="1638"/>
        <v>0</v>
      </c>
      <c r="VT96" s="98">
        <f t="shared" si="1638"/>
        <v>0</v>
      </c>
      <c r="VU96" s="98"/>
      <c r="VV96" s="118"/>
      <c r="VW96" s="119">
        <f t="shared" si="1639"/>
        <v>0</v>
      </c>
      <c r="VX96" s="231">
        <f t="shared" si="1640"/>
        <v>0</v>
      </c>
      <c r="VY96" s="119"/>
      <c r="VZ96" s="98"/>
      <c r="WA96" s="116"/>
      <c r="WB96" s="90"/>
      <c r="WC96" s="117">
        <f t="shared" si="1641"/>
        <v>0</v>
      </c>
      <c r="WD96" s="98">
        <f t="shared" si="1641"/>
        <v>0</v>
      </c>
      <c r="WE96" s="98"/>
      <c r="WF96" s="118"/>
      <c r="WG96" s="119">
        <f t="shared" si="1642"/>
        <v>0</v>
      </c>
      <c r="WH96" s="213">
        <f t="shared" si="1643"/>
        <v>62</v>
      </c>
      <c r="WI96" s="119"/>
      <c r="WJ96" s="98"/>
      <c r="WK96" s="116"/>
      <c r="WL96" s="90"/>
      <c r="WM96" s="117">
        <f t="shared" si="1644"/>
        <v>9661.6844700000001</v>
      </c>
      <c r="WN96" s="98">
        <f t="shared" si="1644"/>
        <v>599024.43000000005</v>
      </c>
      <c r="WO96" s="98"/>
      <c r="WP96" s="118"/>
    </row>
    <row r="97" spans="1:614" ht="24" x14ac:dyDescent="0.25">
      <c r="A97" s="5"/>
      <c r="B97" s="85" t="s">
        <v>425</v>
      </c>
      <c r="C97" s="12" t="s">
        <v>752</v>
      </c>
      <c r="D97" s="12" t="s">
        <v>439</v>
      </c>
      <c r="E97" s="4"/>
      <c r="F97" s="231">
        <f t="shared" si="1463"/>
        <v>0</v>
      </c>
      <c r="G97" s="119"/>
      <c r="H97" s="98"/>
      <c r="I97" s="116"/>
      <c r="J97" s="90"/>
      <c r="K97" s="117">
        <f t="shared" si="1464"/>
        <v>0</v>
      </c>
      <c r="L97" s="98">
        <f t="shared" si="1464"/>
        <v>0</v>
      </c>
      <c r="M97" s="98"/>
      <c r="N97" s="118"/>
      <c r="O97" s="119" t="e">
        <f t="shared" si="1465"/>
        <v>#DIV/0!</v>
      </c>
      <c r="P97" s="231">
        <f t="shared" si="1466"/>
        <v>0</v>
      </c>
      <c r="Q97" s="119"/>
      <c r="R97" s="98"/>
      <c r="S97" s="116"/>
      <c r="T97" s="90"/>
      <c r="U97" s="117">
        <f t="shared" si="1467"/>
        <v>0</v>
      </c>
      <c r="V97" s="98">
        <f t="shared" si="1467"/>
        <v>0</v>
      </c>
      <c r="W97" s="98"/>
      <c r="X97" s="118"/>
      <c r="Y97" s="119" t="e">
        <f t="shared" si="1468"/>
        <v>#DIV/0!</v>
      </c>
      <c r="Z97" s="231">
        <f t="shared" si="1469"/>
        <v>0</v>
      </c>
      <c r="AA97" s="119"/>
      <c r="AB97" s="98"/>
      <c r="AC97" s="116"/>
      <c r="AD97" s="90"/>
      <c r="AE97" s="117">
        <f t="shared" si="1470"/>
        <v>0</v>
      </c>
      <c r="AF97" s="98">
        <f t="shared" si="1470"/>
        <v>0</v>
      </c>
      <c r="AG97" s="98"/>
      <c r="AH97" s="118"/>
      <c r="AI97" s="119" t="e">
        <f t="shared" si="1471"/>
        <v>#DIV/0!</v>
      </c>
      <c r="AJ97" s="231">
        <f t="shared" si="1472"/>
        <v>0</v>
      </c>
      <c r="AK97" s="119"/>
      <c r="AL97" s="98"/>
      <c r="AM97" s="116"/>
      <c r="AN97" s="90"/>
      <c r="AO97" s="117">
        <f t="shared" si="1473"/>
        <v>0</v>
      </c>
      <c r="AP97" s="98">
        <f t="shared" si="1473"/>
        <v>0</v>
      </c>
      <c r="AQ97" s="98"/>
      <c r="AR97" s="118"/>
      <c r="AS97" s="119" t="e">
        <f t="shared" si="1474"/>
        <v>#DIV/0!</v>
      </c>
      <c r="AT97" s="231">
        <f t="shared" si="1475"/>
        <v>0</v>
      </c>
      <c r="AU97" s="119"/>
      <c r="AV97" s="98"/>
      <c r="AW97" s="116"/>
      <c r="AX97" s="90"/>
      <c r="AY97" s="117">
        <f t="shared" si="1476"/>
        <v>0</v>
      </c>
      <c r="AZ97" s="98">
        <f t="shared" si="1476"/>
        <v>0</v>
      </c>
      <c r="BA97" s="98"/>
      <c r="BB97" s="118"/>
      <c r="BC97" s="119" t="e">
        <f t="shared" si="1477"/>
        <v>#DIV/0!</v>
      </c>
      <c r="BD97" s="231">
        <f t="shared" si="1478"/>
        <v>0</v>
      </c>
      <c r="BE97" s="119"/>
      <c r="BF97" s="98"/>
      <c r="BG97" s="116"/>
      <c r="BH97" s="90"/>
      <c r="BI97" s="117">
        <f t="shared" ref="BI97:BJ97" si="1649">BI17+BI33+BI49+BI65+BI81</f>
        <v>0</v>
      </c>
      <c r="BJ97" s="98">
        <f t="shared" si="1649"/>
        <v>0</v>
      </c>
      <c r="BK97" s="98"/>
      <c r="BL97" s="118"/>
      <c r="BM97" s="119" t="e">
        <f t="shared" si="1480"/>
        <v>#DIV/0!</v>
      </c>
      <c r="BN97" s="231">
        <f t="shared" si="1481"/>
        <v>0</v>
      </c>
      <c r="BO97" s="119"/>
      <c r="BP97" s="98"/>
      <c r="BQ97" s="116"/>
      <c r="BR97" s="90"/>
      <c r="BS97" s="117">
        <f t="shared" si="1482"/>
        <v>0</v>
      </c>
      <c r="BT97" s="98">
        <f t="shared" si="1482"/>
        <v>0</v>
      </c>
      <c r="BU97" s="98"/>
      <c r="BV97" s="118"/>
      <c r="BW97" s="119" t="e">
        <f t="shared" si="1483"/>
        <v>#DIV/0!</v>
      </c>
      <c r="BX97" s="231">
        <f t="shared" si="1484"/>
        <v>0</v>
      </c>
      <c r="BY97" s="119"/>
      <c r="BZ97" s="98"/>
      <c r="CA97" s="116"/>
      <c r="CB97" s="90"/>
      <c r="CC97" s="117">
        <f t="shared" si="1485"/>
        <v>0</v>
      </c>
      <c r="CD97" s="98">
        <f t="shared" si="1485"/>
        <v>0</v>
      </c>
      <c r="CE97" s="98"/>
      <c r="CF97" s="118"/>
      <c r="CG97" s="119" t="e">
        <f t="shared" si="1486"/>
        <v>#DIV/0!</v>
      </c>
      <c r="CH97" s="231">
        <f t="shared" si="1487"/>
        <v>0</v>
      </c>
      <c r="CI97" s="119"/>
      <c r="CJ97" s="98"/>
      <c r="CK97" s="116"/>
      <c r="CL97" s="90"/>
      <c r="CM97" s="117">
        <f t="shared" si="1488"/>
        <v>0</v>
      </c>
      <c r="CN97" s="98">
        <f t="shared" si="1488"/>
        <v>0</v>
      </c>
      <c r="CO97" s="98"/>
      <c r="CP97" s="118"/>
      <c r="CQ97" s="119" t="e">
        <f t="shared" si="1489"/>
        <v>#DIV/0!</v>
      </c>
      <c r="CR97" s="231">
        <f t="shared" si="1490"/>
        <v>0</v>
      </c>
      <c r="CS97" s="119"/>
      <c r="CT97" s="98"/>
      <c r="CU97" s="116"/>
      <c r="CV97" s="90"/>
      <c r="CW97" s="117">
        <f t="shared" si="1491"/>
        <v>0</v>
      </c>
      <c r="CX97" s="98">
        <f t="shared" si="1491"/>
        <v>0</v>
      </c>
      <c r="CY97" s="98"/>
      <c r="CZ97" s="118"/>
      <c r="DA97" s="119" t="e">
        <f t="shared" si="1492"/>
        <v>#DIV/0!</v>
      </c>
      <c r="DB97" s="231">
        <f t="shared" si="1493"/>
        <v>0</v>
      </c>
      <c r="DC97" s="119"/>
      <c r="DD97" s="98"/>
      <c r="DE97" s="116"/>
      <c r="DF97" s="90"/>
      <c r="DG97" s="117">
        <f t="shared" si="1494"/>
        <v>0</v>
      </c>
      <c r="DH97" s="98">
        <f t="shared" si="1494"/>
        <v>0</v>
      </c>
      <c r="DI97" s="98"/>
      <c r="DJ97" s="118"/>
      <c r="DK97" s="119" t="e">
        <f t="shared" si="1495"/>
        <v>#DIV/0!</v>
      </c>
      <c r="DL97" s="231">
        <f t="shared" si="1496"/>
        <v>0</v>
      </c>
      <c r="DM97" s="119"/>
      <c r="DN97" s="98"/>
      <c r="DO97" s="116"/>
      <c r="DP97" s="90"/>
      <c r="DQ97" s="117">
        <f t="shared" si="1497"/>
        <v>0</v>
      </c>
      <c r="DR97" s="98">
        <f t="shared" si="1497"/>
        <v>0</v>
      </c>
      <c r="DS97" s="98"/>
      <c r="DT97" s="118"/>
      <c r="DU97" s="119" t="e">
        <f t="shared" si="1498"/>
        <v>#DIV/0!</v>
      </c>
      <c r="DV97" s="231">
        <f t="shared" si="1499"/>
        <v>0</v>
      </c>
      <c r="DW97" s="119"/>
      <c r="DX97" s="98"/>
      <c r="DY97" s="116"/>
      <c r="DZ97" s="90"/>
      <c r="EA97" s="117">
        <f t="shared" si="1500"/>
        <v>0</v>
      </c>
      <c r="EB97" s="98">
        <f t="shared" si="1500"/>
        <v>0</v>
      </c>
      <c r="EC97" s="98"/>
      <c r="ED97" s="118"/>
      <c r="EE97" s="119" t="e">
        <f t="shared" si="1501"/>
        <v>#DIV/0!</v>
      </c>
      <c r="EF97" s="231">
        <f t="shared" si="1502"/>
        <v>0</v>
      </c>
      <c r="EG97" s="119"/>
      <c r="EH97" s="98"/>
      <c r="EI97" s="116"/>
      <c r="EJ97" s="90"/>
      <c r="EK97" s="117">
        <f t="shared" si="1503"/>
        <v>0</v>
      </c>
      <c r="EL97" s="98">
        <f t="shared" si="1503"/>
        <v>0</v>
      </c>
      <c r="EM97" s="98"/>
      <c r="EN97" s="118"/>
      <c r="EO97" s="119" t="e">
        <f t="shared" si="1504"/>
        <v>#DIV/0!</v>
      </c>
      <c r="EP97" s="231">
        <f t="shared" si="1505"/>
        <v>0</v>
      </c>
      <c r="EQ97" s="119"/>
      <c r="ER97" s="98"/>
      <c r="ES97" s="116"/>
      <c r="ET97" s="90"/>
      <c r="EU97" s="117">
        <f t="shared" si="1506"/>
        <v>0</v>
      </c>
      <c r="EV97" s="98">
        <f t="shared" si="1506"/>
        <v>0</v>
      </c>
      <c r="EW97" s="98"/>
      <c r="EX97" s="118"/>
      <c r="EY97" s="119" t="e">
        <f t="shared" si="1507"/>
        <v>#DIV/0!</v>
      </c>
      <c r="EZ97" s="231">
        <f t="shared" si="1508"/>
        <v>0</v>
      </c>
      <c r="FA97" s="119"/>
      <c r="FB97" s="98"/>
      <c r="FC97" s="116"/>
      <c r="FD97" s="90"/>
      <c r="FE97" s="117">
        <f t="shared" si="1509"/>
        <v>0</v>
      </c>
      <c r="FF97" s="98">
        <f t="shared" si="1509"/>
        <v>0</v>
      </c>
      <c r="FG97" s="98"/>
      <c r="FH97" s="118"/>
      <c r="FI97" s="119" t="e">
        <f t="shared" si="1510"/>
        <v>#DIV/0!</v>
      </c>
      <c r="FJ97" s="231">
        <f t="shared" si="1511"/>
        <v>0</v>
      </c>
      <c r="FK97" s="119"/>
      <c r="FL97" s="98"/>
      <c r="FM97" s="116"/>
      <c r="FN97" s="90"/>
      <c r="FO97" s="117">
        <f t="shared" si="1512"/>
        <v>0</v>
      </c>
      <c r="FP97" s="98">
        <f t="shared" si="1512"/>
        <v>0</v>
      </c>
      <c r="FQ97" s="98"/>
      <c r="FR97" s="118"/>
      <c r="FS97" s="119" t="e">
        <f t="shared" si="1513"/>
        <v>#DIV/0!</v>
      </c>
      <c r="FT97" s="231">
        <f t="shared" si="1514"/>
        <v>0</v>
      </c>
      <c r="FU97" s="119"/>
      <c r="FV97" s="98"/>
      <c r="FW97" s="116"/>
      <c r="FX97" s="90"/>
      <c r="FY97" s="117">
        <f t="shared" si="1515"/>
        <v>0</v>
      </c>
      <c r="FZ97" s="98">
        <f t="shared" si="1515"/>
        <v>0</v>
      </c>
      <c r="GA97" s="98"/>
      <c r="GB97" s="118"/>
      <c r="GC97" s="119" t="e">
        <f t="shared" si="1516"/>
        <v>#DIV/0!</v>
      </c>
      <c r="GD97" s="231">
        <f t="shared" si="1517"/>
        <v>0</v>
      </c>
      <c r="GE97" s="119"/>
      <c r="GF97" s="98"/>
      <c r="GG97" s="116"/>
      <c r="GH97" s="90"/>
      <c r="GI97" s="117">
        <f t="shared" si="1518"/>
        <v>0</v>
      </c>
      <c r="GJ97" s="98">
        <f t="shared" si="1518"/>
        <v>0</v>
      </c>
      <c r="GK97" s="98"/>
      <c r="GL97" s="118"/>
      <c r="GM97" s="119" t="e">
        <f t="shared" si="1519"/>
        <v>#DIV/0!</v>
      </c>
      <c r="GN97" s="231">
        <f t="shared" si="1520"/>
        <v>0</v>
      </c>
      <c r="GO97" s="119"/>
      <c r="GP97" s="98"/>
      <c r="GQ97" s="116"/>
      <c r="GR97" s="90"/>
      <c r="GS97" s="117">
        <f t="shared" si="1521"/>
        <v>0</v>
      </c>
      <c r="GT97" s="98">
        <f t="shared" si="1521"/>
        <v>0</v>
      </c>
      <c r="GU97" s="98"/>
      <c r="GV97" s="118"/>
      <c r="GW97" s="119" t="e">
        <f t="shared" si="1522"/>
        <v>#DIV/0!</v>
      </c>
      <c r="GX97" s="231">
        <f t="shared" si="1523"/>
        <v>0</v>
      </c>
      <c r="GY97" s="119"/>
      <c r="GZ97" s="98"/>
      <c r="HA97" s="116"/>
      <c r="HB97" s="90"/>
      <c r="HC97" s="117">
        <f t="shared" si="1524"/>
        <v>0</v>
      </c>
      <c r="HD97" s="98">
        <f t="shared" si="1524"/>
        <v>0</v>
      </c>
      <c r="HE97" s="98"/>
      <c r="HF97" s="118"/>
      <c r="HG97" s="119" t="e">
        <f t="shared" si="1525"/>
        <v>#DIV/0!</v>
      </c>
      <c r="HH97" s="231">
        <f t="shared" si="1526"/>
        <v>0</v>
      </c>
      <c r="HI97" s="119"/>
      <c r="HJ97" s="98"/>
      <c r="HK97" s="116"/>
      <c r="HL97" s="90"/>
      <c r="HM97" s="117">
        <f t="shared" si="1527"/>
        <v>0</v>
      </c>
      <c r="HN97" s="98">
        <f t="shared" si="1527"/>
        <v>0</v>
      </c>
      <c r="HO97" s="98"/>
      <c r="HP97" s="118"/>
      <c r="HQ97" s="119" t="e">
        <f t="shared" si="1528"/>
        <v>#DIV/0!</v>
      </c>
      <c r="HR97" s="231">
        <f t="shared" si="1529"/>
        <v>0</v>
      </c>
      <c r="HS97" s="119"/>
      <c r="HT97" s="98"/>
      <c r="HU97" s="116"/>
      <c r="HV97" s="90"/>
      <c r="HW97" s="117">
        <f t="shared" si="1530"/>
        <v>0</v>
      </c>
      <c r="HX97" s="98">
        <f t="shared" si="1530"/>
        <v>0</v>
      </c>
      <c r="HY97" s="98"/>
      <c r="HZ97" s="118"/>
      <c r="IA97" s="119" t="e">
        <f t="shared" si="1531"/>
        <v>#DIV/0!</v>
      </c>
      <c r="IB97" s="231">
        <f t="shared" si="1532"/>
        <v>0</v>
      </c>
      <c r="IC97" s="119"/>
      <c r="ID97" s="98"/>
      <c r="IE97" s="116"/>
      <c r="IF97" s="90"/>
      <c r="IG97" s="117">
        <f t="shared" si="1533"/>
        <v>0</v>
      </c>
      <c r="IH97" s="98">
        <f t="shared" si="1533"/>
        <v>0</v>
      </c>
      <c r="II97" s="98"/>
      <c r="IJ97" s="118"/>
      <c r="IK97" s="119" t="e">
        <f t="shared" si="1534"/>
        <v>#DIV/0!</v>
      </c>
      <c r="IL97" s="231">
        <f t="shared" si="1535"/>
        <v>0</v>
      </c>
      <c r="IM97" s="119"/>
      <c r="IN97" s="98"/>
      <c r="IO97" s="116"/>
      <c r="IP97" s="90"/>
      <c r="IQ97" s="117">
        <f t="shared" si="1536"/>
        <v>0</v>
      </c>
      <c r="IR97" s="98">
        <f t="shared" si="1536"/>
        <v>0</v>
      </c>
      <c r="IS97" s="98"/>
      <c r="IT97" s="118"/>
      <c r="IU97" s="119" t="e">
        <f t="shared" si="1537"/>
        <v>#DIV/0!</v>
      </c>
      <c r="IV97" s="231">
        <f t="shared" si="1538"/>
        <v>0</v>
      </c>
      <c r="IW97" s="119"/>
      <c r="IX97" s="98"/>
      <c r="IY97" s="116"/>
      <c r="IZ97" s="90"/>
      <c r="JA97" s="117">
        <f t="shared" si="1539"/>
        <v>0</v>
      </c>
      <c r="JB97" s="98">
        <f t="shared" si="1539"/>
        <v>0</v>
      </c>
      <c r="JC97" s="98"/>
      <c r="JD97" s="118"/>
      <c r="JE97" s="119" t="e">
        <f t="shared" si="1540"/>
        <v>#DIV/0!</v>
      </c>
      <c r="JF97" s="231">
        <f t="shared" si="1541"/>
        <v>0</v>
      </c>
      <c r="JG97" s="119"/>
      <c r="JH97" s="98"/>
      <c r="JI97" s="116"/>
      <c r="JJ97" s="90"/>
      <c r="JK97" s="117">
        <f t="shared" si="1542"/>
        <v>0</v>
      </c>
      <c r="JL97" s="98">
        <f t="shared" si="1542"/>
        <v>0</v>
      </c>
      <c r="JM97" s="98"/>
      <c r="JN97" s="118"/>
      <c r="JO97" s="119" t="e">
        <f t="shared" si="1543"/>
        <v>#DIV/0!</v>
      </c>
      <c r="JP97" s="231">
        <f t="shared" si="1544"/>
        <v>0</v>
      </c>
      <c r="JQ97" s="119"/>
      <c r="JR97" s="98"/>
      <c r="JS97" s="116"/>
      <c r="JT97" s="90"/>
      <c r="JU97" s="117">
        <f t="shared" si="1545"/>
        <v>0</v>
      </c>
      <c r="JV97" s="98">
        <f t="shared" si="1545"/>
        <v>0</v>
      </c>
      <c r="JW97" s="98"/>
      <c r="JX97" s="118"/>
      <c r="JY97" s="119" t="e">
        <f t="shared" si="1546"/>
        <v>#DIV/0!</v>
      </c>
      <c r="JZ97" s="231">
        <f t="shared" si="1547"/>
        <v>0</v>
      </c>
      <c r="KA97" s="119"/>
      <c r="KB97" s="98"/>
      <c r="KC97" s="116"/>
      <c r="KD97" s="90"/>
      <c r="KE97" s="117">
        <f t="shared" si="1548"/>
        <v>0</v>
      </c>
      <c r="KF97" s="98">
        <f t="shared" si="1548"/>
        <v>0</v>
      </c>
      <c r="KG97" s="98"/>
      <c r="KH97" s="118"/>
      <c r="KI97" s="119" t="e">
        <f t="shared" si="1549"/>
        <v>#DIV/0!</v>
      </c>
      <c r="KJ97" s="231">
        <f t="shared" si="1550"/>
        <v>0</v>
      </c>
      <c r="KK97" s="119"/>
      <c r="KL97" s="98"/>
      <c r="KM97" s="116"/>
      <c r="KN97" s="90"/>
      <c r="KO97" s="117">
        <f t="shared" si="1551"/>
        <v>0</v>
      </c>
      <c r="KP97" s="98">
        <f t="shared" si="1551"/>
        <v>0</v>
      </c>
      <c r="KQ97" s="98"/>
      <c r="KR97" s="118"/>
      <c r="KS97" s="119" t="e">
        <f t="shared" si="1552"/>
        <v>#DIV/0!</v>
      </c>
      <c r="KT97" s="231">
        <f t="shared" si="1553"/>
        <v>0</v>
      </c>
      <c r="KU97" s="119"/>
      <c r="KV97" s="98"/>
      <c r="KW97" s="116"/>
      <c r="KX97" s="90"/>
      <c r="KY97" s="117">
        <f t="shared" si="1554"/>
        <v>0</v>
      </c>
      <c r="KZ97" s="98">
        <f t="shared" si="1554"/>
        <v>0</v>
      </c>
      <c r="LA97" s="98"/>
      <c r="LB97" s="118"/>
      <c r="LC97" s="119" t="e">
        <f t="shared" si="1555"/>
        <v>#DIV/0!</v>
      </c>
      <c r="LD97" s="231">
        <f t="shared" si="1556"/>
        <v>0</v>
      </c>
      <c r="LE97" s="119"/>
      <c r="LF97" s="98"/>
      <c r="LG97" s="116"/>
      <c r="LH97" s="90"/>
      <c r="LI97" s="117">
        <f t="shared" si="1557"/>
        <v>0</v>
      </c>
      <c r="LJ97" s="98">
        <f t="shared" si="1557"/>
        <v>0</v>
      </c>
      <c r="LK97" s="98"/>
      <c r="LL97" s="118"/>
      <c r="LM97" s="119" t="e">
        <f t="shared" si="1558"/>
        <v>#DIV/0!</v>
      </c>
      <c r="LN97" s="231">
        <f t="shared" si="1559"/>
        <v>0</v>
      </c>
      <c r="LO97" s="119"/>
      <c r="LP97" s="98"/>
      <c r="LQ97" s="116"/>
      <c r="LR97" s="90"/>
      <c r="LS97" s="117">
        <f t="shared" si="1560"/>
        <v>0</v>
      </c>
      <c r="LT97" s="98">
        <f t="shared" si="1560"/>
        <v>0</v>
      </c>
      <c r="LU97" s="98"/>
      <c r="LV97" s="118"/>
      <c r="LW97" s="119" t="e">
        <f t="shared" si="1561"/>
        <v>#DIV/0!</v>
      </c>
      <c r="LX97" s="231">
        <f t="shared" si="1562"/>
        <v>0</v>
      </c>
      <c r="LY97" s="119"/>
      <c r="LZ97" s="98"/>
      <c r="MA97" s="116"/>
      <c r="MB97" s="90"/>
      <c r="MC97" s="117">
        <f t="shared" si="1563"/>
        <v>0</v>
      </c>
      <c r="MD97" s="98">
        <f t="shared" si="1563"/>
        <v>0</v>
      </c>
      <c r="ME97" s="98"/>
      <c r="MF97" s="118"/>
      <c r="MG97" s="119" t="e">
        <f t="shared" si="1564"/>
        <v>#DIV/0!</v>
      </c>
      <c r="MH97" s="231">
        <f t="shared" si="1565"/>
        <v>0</v>
      </c>
      <c r="MI97" s="119"/>
      <c r="MJ97" s="98"/>
      <c r="MK97" s="116"/>
      <c r="ML97" s="90"/>
      <c r="MM97" s="117">
        <f t="shared" si="1566"/>
        <v>0</v>
      </c>
      <c r="MN97" s="98">
        <f t="shared" si="1566"/>
        <v>0</v>
      </c>
      <c r="MO97" s="98"/>
      <c r="MP97" s="118"/>
      <c r="MQ97" s="119" t="e">
        <f t="shared" si="1567"/>
        <v>#DIV/0!</v>
      </c>
      <c r="MR97" s="231">
        <f t="shared" si="1568"/>
        <v>0</v>
      </c>
      <c r="MS97" s="119"/>
      <c r="MT97" s="98"/>
      <c r="MU97" s="116"/>
      <c r="MV97" s="90"/>
      <c r="MW97" s="117">
        <f t="shared" si="1569"/>
        <v>0</v>
      </c>
      <c r="MX97" s="98">
        <f t="shared" si="1569"/>
        <v>0</v>
      </c>
      <c r="MY97" s="98"/>
      <c r="MZ97" s="118"/>
      <c r="NA97" s="119" t="e">
        <f t="shared" si="1570"/>
        <v>#DIV/0!</v>
      </c>
      <c r="NB97" s="231">
        <f t="shared" si="1571"/>
        <v>0</v>
      </c>
      <c r="NC97" s="119"/>
      <c r="ND97" s="98"/>
      <c r="NE97" s="116"/>
      <c r="NF97" s="90"/>
      <c r="NG97" s="117">
        <f t="shared" si="1572"/>
        <v>0</v>
      </c>
      <c r="NH97" s="98">
        <f t="shared" si="1572"/>
        <v>0</v>
      </c>
      <c r="NI97" s="98"/>
      <c r="NJ97" s="118"/>
      <c r="NK97" s="119" t="e">
        <f t="shared" si="1573"/>
        <v>#DIV/0!</v>
      </c>
      <c r="NL97" s="231">
        <f t="shared" si="1574"/>
        <v>0</v>
      </c>
      <c r="NM97" s="119"/>
      <c r="NN97" s="98"/>
      <c r="NO97" s="116"/>
      <c r="NP97" s="90"/>
      <c r="NQ97" s="117">
        <f t="shared" si="1575"/>
        <v>0</v>
      </c>
      <c r="NR97" s="98">
        <f t="shared" si="1575"/>
        <v>0</v>
      </c>
      <c r="NS97" s="98"/>
      <c r="NT97" s="118"/>
      <c r="NU97" s="119" t="e">
        <f t="shared" si="1576"/>
        <v>#DIV/0!</v>
      </c>
      <c r="NV97" s="231">
        <f t="shared" si="1577"/>
        <v>0</v>
      </c>
      <c r="NW97" s="119"/>
      <c r="NX97" s="98"/>
      <c r="NY97" s="116"/>
      <c r="NZ97" s="90"/>
      <c r="OA97" s="117">
        <f t="shared" si="1578"/>
        <v>0</v>
      </c>
      <c r="OB97" s="98">
        <f t="shared" si="1578"/>
        <v>0</v>
      </c>
      <c r="OC97" s="98"/>
      <c r="OD97" s="118"/>
      <c r="OE97" s="119" t="e">
        <f t="shared" si="1579"/>
        <v>#DIV/0!</v>
      </c>
      <c r="OF97" s="231">
        <f t="shared" si="1580"/>
        <v>0</v>
      </c>
      <c r="OG97" s="119"/>
      <c r="OH97" s="98"/>
      <c r="OI97" s="116"/>
      <c r="OJ97" s="90"/>
      <c r="OK97" s="117">
        <f t="shared" si="1581"/>
        <v>0</v>
      </c>
      <c r="OL97" s="98">
        <f t="shared" si="1581"/>
        <v>0</v>
      </c>
      <c r="OM97" s="98"/>
      <c r="ON97" s="118"/>
      <c r="OO97" s="119" t="e">
        <f t="shared" si="1582"/>
        <v>#DIV/0!</v>
      </c>
      <c r="OP97" s="231">
        <f t="shared" si="1583"/>
        <v>0</v>
      </c>
      <c r="OQ97" s="119"/>
      <c r="OR97" s="98"/>
      <c r="OS97" s="116"/>
      <c r="OT97" s="90"/>
      <c r="OU97" s="117">
        <f t="shared" si="1584"/>
        <v>0</v>
      </c>
      <c r="OV97" s="98">
        <f t="shared" si="1584"/>
        <v>0</v>
      </c>
      <c r="OW97" s="98"/>
      <c r="OX97" s="118"/>
      <c r="OY97" s="119" t="e">
        <f t="shared" si="1585"/>
        <v>#DIV/0!</v>
      </c>
      <c r="OZ97" s="231">
        <f t="shared" si="1586"/>
        <v>0</v>
      </c>
      <c r="PA97" s="119"/>
      <c r="PB97" s="98"/>
      <c r="PC97" s="116"/>
      <c r="PD97" s="90"/>
      <c r="PE97" s="117">
        <f t="shared" si="1587"/>
        <v>0</v>
      </c>
      <c r="PF97" s="98">
        <f t="shared" si="1587"/>
        <v>0</v>
      </c>
      <c r="PG97" s="98"/>
      <c r="PH97" s="118"/>
      <c r="PI97" s="119" t="e">
        <f t="shared" si="1588"/>
        <v>#DIV/0!</v>
      </c>
      <c r="PJ97" s="231">
        <f t="shared" si="1589"/>
        <v>0</v>
      </c>
      <c r="PK97" s="119"/>
      <c r="PL97" s="98"/>
      <c r="PM97" s="116"/>
      <c r="PN97" s="90"/>
      <c r="PO97" s="117">
        <f t="shared" si="1590"/>
        <v>0</v>
      </c>
      <c r="PP97" s="98">
        <f t="shared" si="1590"/>
        <v>0</v>
      </c>
      <c r="PQ97" s="98"/>
      <c r="PR97" s="118"/>
      <c r="PS97" s="119" t="e">
        <f t="shared" si="1591"/>
        <v>#DIV/0!</v>
      </c>
      <c r="PT97" s="231">
        <f t="shared" si="1592"/>
        <v>0</v>
      </c>
      <c r="PU97" s="119"/>
      <c r="PV97" s="98"/>
      <c r="PW97" s="116"/>
      <c r="PX97" s="90"/>
      <c r="PY97" s="117">
        <f t="shared" si="1593"/>
        <v>0</v>
      </c>
      <c r="PZ97" s="98">
        <f t="shared" si="1593"/>
        <v>0</v>
      </c>
      <c r="QA97" s="98"/>
      <c r="QB97" s="118"/>
      <c r="QC97" s="119" t="e">
        <f t="shared" si="1594"/>
        <v>#DIV/0!</v>
      </c>
      <c r="QD97" s="231">
        <f t="shared" si="1595"/>
        <v>0</v>
      </c>
      <c r="QE97" s="119"/>
      <c r="QF97" s="98"/>
      <c r="QG97" s="116"/>
      <c r="QH97" s="90"/>
      <c r="QI97" s="117">
        <f t="shared" si="1596"/>
        <v>0</v>
      </c>
      <c r="QJ97" s="98">
        <f t="shared" si="1596"/>
        <v>0</v>
      </c>
      <c r="QK97" s="98"/>
      <c r="QL97" s="118"/>
      <c r="QM97" s="119" t="e">
        <f t="shared" si="1597"/>
        <v>#DIV/0!</v>
      </c>
      <c r="QN97" s="231">
        <f t="shared" si="1598"/>
        <v>0</v>
      </c>
      <c r="QO97" s="119"/>
      <c r="QP97" s="98"/>
      <c r="QQ97" s="116"/>
      <c r="QR97" s="90"/>
      <c r="QS97" s="117">
        <f t="shared" si="1599"/>
        <v>0</v>
      </c>
      <c r="QT97" s="98">
        <f t="shared" si="1599"/>
        <v>0</v>
      </c>
      <c r="QU97" s="98"/>
      <c r="QV97" s="118"/>
      <c r="QW97" s="119" t="e">
        <f t="shared" si="1600"/>
        <v>#DIV/0!</v>
      </c>
      <c r="QX97" s="231">
        <f t="shared" si="1601"/>
        <v>0</v>
      </c>
      <c r="QY97" s="119"/>
      <c r="QZ97" s="98"/>
      <c r="RA97" s="116"/>
      <c r="RB97" s="90"/>
      <c r="RC97" s="117">
        <f t="shared" si="1602"/>
        <v>0</v>
      </c>
      <c r="RD97" s="98">
        <f t="shared" si="1602"/>
        <v>0</v>
      </c>
      <c r="RE97" s="98"/>
      <c r="RF97" s="118"/>
      <c r="RG97" s="119" t="e">
        <f t="shared" si="1603"/>
        <v>#DIV/0!</v>
      </c>
      <c r="RH97" s="231">
        <f t="shared" si="1604"/>
        <v>0</v>
      </c>
      <c r="RI97" s="119"/>
      <c r="RJ97" s="98"/>
      <c r="RK97" s="116"/>
      <c r="RL97" s="90"/>
      <c r="RM97" s="117">
        <f t="shared" si="1605"/>
        <v>0</v>
      </c>
      <c r="RN97" s="98">
        <f t="shared" si="1605"/>
        <v>0</v>
      </c>
      <c r="RO97" s="98"/>
      <c r="RP97" s="118"/>
      <c r="RQ97" s="119" t="e">
        <f t="shared" si="1606"/>
        <v>#DIV/0!</v>
      </c>
      <c r="RR97" s="231">
        <f t="shared" si="1607"/>
        <v>0</v>
      </c>
      <c r="RS97" s="119"/>
      <c r="RT97" s="98"/>
      <c r="RU97" s="116"/>
      <c r="RV97" s="90"/>
      <c r="RW97" s="117">
        <f t="shared" si="1608"/>
        <v>0</v>
      </c>
      <c r="RX97" s="98">
        <f t="shared" si="1608"/>
        <v>0</v>
      </c>
      <c r="RY97" s="98"/>
      <c r="RZ97" s="118"/>
      <c r="SA97" s="119" t="e">
        <f t="shared" si="1609"/>
        <v>#DIV/0!</v>
      </c>
      <c r="SB97" s="231">
        <f t="shared" si="1610"/>
        <v>0</v>
      </c>
      <c r="SC97" s="119"/>
      <c r="SD97" s="98"/>
      <c r="SE97" s="116"/>
      <c r="SF97" s="90"/>
      <c r="SG97" s="117">
        <f t="shared" si="1611"/>
        <v>0</v>
      </c>
      <c r="SH97" s="98">
        <f t="shared" si="1611"/>
        <v>0</v>
      </c>
      <c r="SI97" s="98"/>
      <c r="SJ97" s="118"/>
      <c r="SK97" s="119" t="e">
        <f t="shared" si="1612"/>
        <v>#DIV/0!</v>
      </c>
      <c r="SL97" s="231">
        <f t="shared" si="1613"/>
        <v>0</v>
      </c>
      <c r="SM97" s="119"/>
      <c r="SN97" s="98"/>
      <c r="SO97" s="116"/>
      <c r="SP97" s="90"/>
      <c r="SQ97" s="117">
        <f t="shared" si="1614"/>
        <v>0</v>
      </c>
      <c r="SR97" s="98">
        <f t="shared" si="1614"/>
        <v>0</v>
      </c>
      <c r="SS97" s="98"/>
      <c r="ST97" s="118"/>
      <c r="SU97" s="119" t="e">
        <f t="shared" si="1615"/>
        <v>#DIV/0!</v>
      </c>
      <c r="SV97" s="231">
        <f t="shared" si="1616"/>
        <v>0</v>
      </c>
      <c r="SW97" s="119"/>
      <c r="SX97" s="98"/>
      <c r="SY97" s="116"/>
      <c r="SZ97" s="90"/>
      <c r="TA97" s="117">
        <f t="shared" si="1617"/>
        <v>0</v>
      </c>
      <c r="TB97" s="98">
        <f t="shared" si="1617"/>
        <v>0</v>
      </c>
      <c r="TC97" s="98"/>
      <c r="TD97" s="118"/>
      <c r="TE97" s="119" t="e">
        <f t="shared" si="1618"/>
        <v>#DIV/0!</v>
      </c>
      <c r="TF97" s="231">
        <f t="shared" si="1619"/>
        <v>0</v>
      </c>
      <c r="TG97" s="119"/>
      <c r="TH97" s="98"/>
      <c r="TI97" s="116"/>
      <c r="TJ97" s="90"/>
      <c r="TK97" s="117">
        <f t="shared" si="1620"/>
        <v>0</v>
      </c>
      <c r="TL97" s="98">
        <f t="shared" si="1620"/>
        <v>0</v>
      </c>
      <c r="TM97" s="98"/>
      <c r="TN97" s="118"/>
      <c r="TO97" s="119" t="e">
        <f t="shared" si="1621"/>
        <v>#DIV/0!</v>
      </c>
      <c r="TP97" s="231">
        <f t="shared" si="1622"/>
        <v>0</v>
      </c>
      <c r="TQ97" s="119"/>
      <c r="TR97" s="98"/>
      <c r="TS97" s="116"/>
      <c r="TT97" s="90"/>
      <c r="TU97" s="117">
        <f t="shared" si="1623"/>
        <v>0</v>
      </c>
      <c r="TV97" s="98">
        <f t="shared" si="1623"/>
        <v>0</v>
      </c>
      <c r="TW97" s="98"/>
      <c r="TX97" s="118"/>
      <c r="TY97" s="119" t="e">
        <f t="shared" si="1624"/>
        <v>#DIV/0!</v>
      </c>
      <c r="TZ97" s="231">
        <f t="shared" si="1625"/>
        <v>0</v>
      </c>
      <c r="UA97" s="119"/>
      <c r="UB97" s="98"/>
      <c r="UC97" s="116"/>
      <c r="UD97" s="90"/>
      <c r="UE97" s="117">
        <f t="shared" si="1626"/>
        <v>0</v>
      </c>
      <c r="UF97" s="98">
        <f t="shared" si="1626"/>
        <v>0</v>
      </c>
      <c r="UG97" s="98"/>
      <c r="UH97" s="118"/>
      <c r="UI97" s="119" t="e">
        <f t="shared" si="1627"/>
        <v>#DIV/0!</v>
      </c>
      <c r="UJ97" s="231">
        <f t="shared" si="1628"/>
        <v>0</v>
      </c>
      <c r="UK97" s="119"/>
      <c r="UL97" s="98"/>
      <c r="UM97" s="116"/>
      <c r="UN97" s="90"/>
      <c r="UO97" s="117">
        <f t="shared" si="1629"/>
        <v>0</v>
      </c>
      <c r="UP97" s="98">
        <f t="shared" si="1629"/>
        <v>0</v>
      </c>
      <c r="UQ97" s="98"/>
      <c r="UR97" s="118"/>
      <c r="US97" s="119" t="e">
        <f t="shared" si="1630"/>
        <v>#DIV/0!</v>
      </c>
      <c r="UT97" s="231">
        <f t="shared" si="1631"/>
        <v>0</v>
      </c>
      <c r="UU97" s="119"/>
      <c r="UV97" s="98"/>
      <c r="UW97" s="116"/>
      <c r="UX97" s="90"/>
      <c r="UY97" s="117">
        <f t="shared" si="1632"/>
        <v>0</v>
      </c>
      <c r="UZ97" s="98">
        <f t="shared" si="1632"/>
        <v>0</v>
      </c>
      <c r="VA97" s="98"/>
      <c r="VB97" s="118"/>
      <c r="VC97" s="119" t="e">
        <f t="shared" si="1633"/>
        <v>#DIV/0!</v>
      </c>
      <c r="VD97" s="231">
        <f t="shared" si="1634"/>
        <v>0</v>
      </c>
      <c r="VE97" s="119"/>
      <c r="VF97" s="98"/>
      <c r="VG97" s="116"/>
      <c r="VH97" s="90"/>
      <c r="VI97" s="117">
        <f t="shared" si="1635"/>
        <v>0</v>
      </c>
      <c r="VJ97" s="98">
        <f t="shared" si="1635"/>
        <v>0</v>
      </c>
      <c r="VK97" s="98"/>
      <c r="VL97" s="118"/>
      <c r="VM97" s="119" t="e">
        <f t="shared" si="1636"/>
        <v>#DIV/0!</v>
      </c>
      <c r="VN97" s="231">
        <f t="shared" si="1637"/>
        <v>0</v>
      </c>
      <c r="VO97" s="119"/>
      <c r="VP97" s="98"/>
      <c r="VQ97" s="116"/>
      <c r="VR97" s="90"/>
      <c r="VS97" s="117">
        <f t="shared" si="1638"/>
        <v>0</v>
      </c>
      <c r="VT97" s="98">
        <f t="shared" si="1638"/>
        <v>0</v>
      </c>
      <c r="VU97" s="98"/>
      <c r="VV97" s="118"/>
      <c r="VW97" s="119" t="e">
        <f t="shared" si="1639"/>
        <v>#DIV/0!</v>
      </c>
      <c r="VX97" s="231">
        <f t="shared" si="1640"/>
        <v>0</v>
      </c>
      <c r="VY97" s="119"/>
      <c r="VZ97" s="98"/>
      <c r="WA97" s="116"/>
      <c r="WB97" s="90"/>
      <c r="WC97" s="117">
        <f t="shared" si="1641"/>
        <v>0</v>
      </c>
      <c r="WD97" s="98">
        <f t="shared" si="1641"/>
        <v>0</v>
      </c>
      <c r="WE97" s="98"/>
      <c r="WF97" s="118"/>
      <c r="WG97" s="119" t="e">
        <f t="shared" si="1642"/>
        <v>#DIV/0!</v>
      </c>
      <c r="WH97" s="213">
        <f t="shared" si="1643"/>
        <v>0</v>
      </c>
      <c r="WI97" s="119"/>
      <c r="WJ97" s="98"/>
      <c r="WK97" s="116"/>
      <c r="WL97" s="90"/>
      <c r="WM97" s="117">
        <f t="shared" si="1644"/>
        <v>0</v>
      </c>
      <c r="WN97" s="98">
        <f t="shared" si="1644"/>
        <v>0</v>
      </c>
      <c r="WO97" s="98"/>
      <c r="WP97" s="118"/>
    </row>
    <row r="98" spans="1:614" ht="48" x14ac:dyDescent="0.25">
      <c r="A98" s="5"/>
      <c r="B98" s="91" t="s">
        <v>426</v>
      </c>
      <c r="C98" s="12" t="s">
        <v>752</v>
      </c>
      <c r="D98" s="12" t="s">
        <v>439</v>
      </c>
      <c r="E98" s="4"/>
      <c r="F98" s="231">
        <f t="shared" si="1463"/>
        <v>0</v>
      </c>
      <c r="G98" s="119"/>
      <c r="H98" s="98"/>
      <c r="I98" s="116"/>
      <c r="J98" s="90"/>
      <c r="K98" s="117">
        <f t="shared" si="1464"/>
        <v>0</v>
      </c>
      <c r="L98" s="98">
        <f t="shared" si="1464"/>
        <v>0</v>
      </c>
      <c r="M98" s="98"/>
      <c r="N98" s="118"/>
      <c r="O98" s="119">
        <f t="shared" si="1465"/>
        <v>0</v>
      </c>
      <c r="P98" s="231">
        <f t="shared" si="1466"/>
        <v>52</v>
      </c>
      <c r="Q98" s="119"/>
      <c r="R98" s="98"/>
      <c r="S98" s="116"/>
      <c r="T98" s="90"/>
      <c r="U98" s="117">
        <f t="shared" si="1467"/>
        <v>8262.1901600000001</v>
      </c>
      <c r="V98" s="98">
        <f t="shared" si="1467"/>
        <v>429633.88</v>
      </c>
      <c r="W98" s="98"/>
      <c r="X98" s="118"/>
      <c r="Y98" s="119">
        <f t="shared" si="1468"/>
        <v>0.85587000000000002</v>
      </c>
      <c r="Z98" s="231">
        <f t="shared" si="1469"/>
        <v>0</v>
      </c>
      <c r="AA98" s="119"/>
      <c r="AB98" s="98"/>
      <c r="AC98" s="116"/>
      <c r="AD98" s="90"/>
      <c r="AE98" s="117">
        <f t="shared" si="1470"/>
        <v>0</v>
      </c>
      <c r="AF98" s="98">
        <f t="shared" si="1470"/>
        <v>0</v>
      </c>
      <c r="AG98" s="98"/>
      <c r="AH98" s="118"/>
      <c r="AI98" s="119">
        <f t="shared" si="1471"/>
        <v>0</v>
      </c>
      <c r="AJ98" s="231">
        <f t="shared" si="1472"/>
        <v>13</v>
      </c>
      <c r="AK98" s="119"/>
      <c r="AL98" s="98"/>
      <c r="AM98" s="116"/>
      <c r="AN98" s="90"/>
      <c r="AO98" s="117">
        <f t="shared" si="1473"/>
        <v>10978.22659</v>
      </c>
      <c r="AP98" s="98">
        <f t="shared" si="1473"/>
        <v>142716.95000000001</v>
      </c>
      <c r="AQ98" s="98"/>
      <c r="AR98" s="118"/>
      <c r="AS98" s="119">
        <f t="shared" si="1474"/>
        <v>1.1372199999999999</v>
      </c>
      <c r="AT98" s="231">
        <f t="shared" si="1475"/>
        <v>0</v>
      </c>
      <c r="AU98" s="119"/>
      <c r="AV98" s="98"/>
      <c r="AW98" s="116"/>
      <c r="AX98" s="90"/>
      <c r="AY98" s="117">
        <f t="shared" si="1476"/>
        <v>0</v>
      </c>
      <c r="AZ98" s="98">
        <f t="shared" si="1476"/>
        <v>0</v>
      </c>
      <c r="BA98" s="98"/>
      <c r="BB98" s="118"/>
      <c r="BC98" s="119">
        <f t="shared" si="1477"/>
        <v>0</v>
      </c>
      <c r="BD98" s="231">
        <f t="shared" si="1478"/>
        <v>0</v>
      </c>
      <c r="BE98" s="119"/>
      <c r="BF98" s="98"/>
      <c r="BG98" s="116"/>
      <c r="BH98" s="90"/>
      <c r="BI98" s="117">
        <f t="shared" ref="BI98:BJ98" si="1650">BI18+BI34+BI50+BI66+BI82</f>
        <v>0</v>
      </c>
      <c r="BJ98" s="98">
        <f t="shared" si="1650"/>
        <v>0</v>
      </c>
      <c r="BK98" s="98"/>
      <c r="BL98" s="118"/>
      <c r="BM98" s="119">
        <f t="shared" si="1480"/>
        <v>0</v>
      </c>
      <c r="BN98" s="231">
        <f t="shared" si="1481"/>
        <v>0</v>
      </c>
      <c r="BO98" s="119"/>
      <c r="BP98" s="98"/>
      <c r="BQ98" s="116"/>
      <c r="BR98" s="90"/>
      <c r="BS98" s="117">
        <f t="shared" si="1482"/>
        <v>0</v>
      </c>
      <c r="BT98" s="98">
        <f t="shared" si="1482"/>
        <v>0</v>
      </c>
      <c r="BU98" s="98"/>
      <c r="BV98" s="118"/>
      <c r="BW98" s="119">
        <f t="shared" si="1483"/>
        <v>0</v>
      </c>
      <c r="BX98" s="231">
        <f t="shared" si="1484"/>
        <v>0</v>
      </c>
      <c r="BY98" s="119"/>
      <c r="BZ98" s="98"/>
      <c r="CA98" s="116"/>
      <c r="CB98" s="90"/>
      <c r="CC98" s="117">
        <f t="shared" si="1485"/>
        <v>0</v>
      </c>
      <c r="CD98" s="98">
        <f t="shared" si="1485"/>
        <v>0</v>
      </c>
      <c r="CE98" s="98"/>
      <c r="CF98" s="118"/>
      <c r="CG98" s="119">
        <f t="shared" si="1486"/>
        <v>0</v>
      </c>
      <c r="CH98" s="231">
        <f t="shared" si="1487"/>
        <v>14</v>
      </c>
      <c r="CI98" s="119"/>
      <c r="CJ98" s="98"/>
      <c r="CK98" s="116"/>
      <c r="CL98" s="90"/>
      <c r="CM98" s="117">
        <f t="shared" si="1488"/>
        <v>6854.4086399999997</v>
      </c>
      <c r="CN98" s="98">
        <f t="shared" si="1488"/>
        <v>95961.71</v>
      </c>
      <c r="CO98" s="98"/>
      <c r="CP98" s="118"/>
      <c r="CQ98" s="119">
        <f t="shared" si="1489"/>
        <v>0.71004</v>
      </c>
      <c r="CR98" s="231">
        <f t="shared" si="1490"/>
        <v>0</v>
      </c>
      <c r="CS98" s="119"/>
      <c r="CT98" s="98"/>
      <c r="CU98" s="116"/>
      <c r="CV98" s="90"/>
      <c r="CW98" s="117">
        <f t="shared" si="1491"/>
        <v>0</v>
      </c>
      <c r="CX98" s="98">
        <f t="shared" si="1491"/>
        <v>0</v>
      </c>
      <c r="CY98" s="98"/>
      <c r="CZ98" s="118"/>
      <c r="DA98" s="119">
        <f t="shared" si="1492"/>
        <v>0</v>
      </c>
      <c r="DB98" s="231">
        <f t="shared" si="1493"/>
        <v>0</v>
      </c>
      <c r="DC98" s="119"/>
      <c r="DD98" s="98"/>
      <c r="DE98" s="116"/>
      <c r="DF98" s="90"/>
      <c r="DG98" s="117">
        <f t="shared" si="1494"/>
        <v>0</v>
      </c>
      <c r="DH98" s="98">
        <f t="shared" si="1494"/>
        <v>0</v>
      </c>
      <c r="DI98" s="98"/>
      <c r="DJ98" s="118"/>
      <c r="DK98" s="119">
        <f t="shared" si="1495"/>
        <v>0</v>
      </c>
      <c r="DL98" s="231">
        <f t="shared" si="1496"/>
        <v>40</v>
      </c>
      <c r="DM98" s="119"/>
      <c r="DN98" s="98"/>
      <c r="DO98" s="116"/>
      <c r="DP98" s="90"/>
      <c r="DQ98" s="117">
        <f t="shared" si="1497"/>
        <v>15261.88795</v>
      </c>
      <c r="DR98" s="98">
        <f t="shared" si="1497"/>
        <v>610475.52000000002</v>
      </c>
      <c r="DS98" s="98"/>
      <c r="DT98" s="118"/>
      <c r="DU98" s="119">
        <f t="shared" si="1498"/>
        <v>1.5809500000000001</v>
      </c>
      <c r="DV98" s="231">
        <f t="shared" si="1499"/>
        <v>0</v>
      </c>
      <c r="DW98" s="119"/>
      <c r="DX98" s="98"/>
      <c r="DY98" s="116"/>
      <c r="DZ98" s="90"/>
      <c r="EA98" s="117">
        <f t="shared" si="1500"/>
        <v>0</v>
      </c>
      <c r="EB98" s="98">
        <f t="shared" si="1500"/>
        <v>0</v>
      </c>
      <c r="EC98" s="98"/>
      <c r="ED98" s="118"/>
      <c r="EE98" s="119">
        <f t="shared" si="1501"/>
        <v>0</v>
      </c>
      <c r="EF98" s="231">
        <f t="shared" si="1502"/>
        <v>51</v>
      </c>
      <c r="EG98" s="119"/>
      <c r="EH98" s="98"/>
      <c r="EI98" s="116"/>
      <c r="EJ98" s="90"/>
      <c r="EK98" s="117">
        <f t="shared" si="1503"/>
        <v>9178.2882399999999</v>
      </c>
      <c r="EL98" s="98">
        <f t="shared" si="1503"/>
        <v>468092.7</v>
      </c>
      <c r="EM98" s="98"/>
      <c r="EN98" s="118"/>
      <c r="EO98" s="119">
        <f t="shared" si="1504"/>
        <v>0.95076000000000005</v>
      </c>
      <c r="EP98" s="231">
        <f t="shared" si="1505"/>
        <v>0</v>
      </c>
      <c r="EQ98" s="119"/>
      <c r="ER98" s="98"/>
      <c r="ES98" s="116"/>
      <c r="ET98" s="90"/>
      <c r="EU98" s="117">
        <f t="shared" si="1506"/>
        <v>0</v>
      </c>
      <c r="EV98" s="98">
        <f t="shared" si="1506"/>
        <v>0</v>
      </c>
      <c r="EW98" s="98"/>
      <c r="EX98" s="118"/>
      <c r="EY98" s="119">
        <f t="shared" si="1507"/>
        <v>0</v>
      </c>
      <c r="EZ98" s="231">
        <f t="shared" si="1508"/>
        <v>0</v>
      </c>
      <c r="FA98" s="119"/>
      <c r="FB98" s="98"/>
      <c r="FC98" s="116"/>
      <c r="FD98" s="90"/>
      <c r="FE98" s="117">
        <f t="shared" si="1509"/>
        <v>0</v>
      </c>
      <c r="FF98" s="98">
        <f t="shared" si="1509"/>
        <v>0</v>
      </c>
      <c r="FG98" s="98"/>
      <c r="FH98" s="118"/>
      <c r="FI98" s="119">
        <f t="shared" si="1510"/>
        <v>0</v>
      </c>
      <c r="FJ98" s="231">
        <f t="shared" si="1511"/>
        <v>0</v>
      </c>
      <c r="FK98" s="119"/>
      <c r="FL98" s="98"/>
      <c r="FM98" s="116"/>
      <c r="FN98" s="90"/>
      <c r="FO98" s="117">
        <f t="shared" si="1512"/>
        <v>0</v>
      </c>
      <c r="FP98" s="98">
        <f t="shared" si="1512"/>
        <v>0</v>
      </c>
      <c r="FQ98" s="98"/>
      <c r="FR98" s="118"/>
      <c r="FS98" s="119">
        <f t="shared" si="1513"/>
        <v>0</v>
      </c>
      <c r="FT98" s="231">
        <f t="shared" si="1514"/>
        <v>0</v>
      </c>
      <c r="FU98" s="119"/>
      <c r="FV98" s="98"/>
      <c r="FW98" s="116"/>
      <c r="FX98" s="90"/>
      <c r="FY98" s="117">
        <f t="shared" si="1515"/>
        <v>0</v>
      </c>
      <c r="FZ98" s="98">
        <f t="shared" si="1515"/>
        <v>0</v>
      </c>
      <c r="GA98" s="98"/>
      <c r="GB98" s="118"/>
      <c r="GC98" s="119">
        <f t="shared" si="1516"/>
        <v>0</v>
      </c>
      <c r="GD98" s="231">
        <f t="shared" si="1517"/>
        <v>0</v>
      </c>
      <c r="GE98" s="119"/>
      <c r="GF98" s="98"/>
      <c r="GG98" s="116"/>
      <c r="GH98" s="90"/>
      <c r="GI98" s="117">
        <f t="shared" si="1518"/>
        <v>0</v>
      </c>
      <c r="GJ98" s="98">
        <f t="shared" si="1518"/>
        <v>0</v>
      </c>
      <c r="GK98" s="98"/>
      <c r="GL98" s="118"/>
      <c r="GM98" s="119">
        <f t="shared" si="1519"/>
        <v>0</v>
      </c>
      <c r="GN98" s="231">
        <f t="shared" si="1520"/>
        <v>0</v>
      </c>
      <c r="GO98" s="119"/>
      <c r="GP98" s="98"/>
      <c r="GQ98" s="116"/>
      <c r="GR98" s="90"/>
      <c r="GS98" s="117">
        <f t="shared" si="1521"/>
        <v>0</v>
      </c>
      <c r="GT98" s="98">
        <f t="shared" si="1521"/>
        <v>0</v>
      </c>
      <c r="GU98" s="98"/>
      <c r="GV98" s="118"/>
      <c r="GW98" s="119">
        <f t="shared" si="1522"/>
        <v>0</v>
      </c>
      <c r="GX98" s="231">
        <f t="shared" si="1523"/>
        <v>95</v>
      </c>
      <c r="GY98" s="119"/>
      <c r="GZ98" s="98"/>
      <c r="HA98" s="116"/>
      <c r="HB98" s="90"/>
      <c r="HC98" s="117">
        <f t="shared" si="1524"/>
        <v>10587.11204</v>
      </c>
      <c r="HD98" s="98">
        <f t="shared" si="1524"/>
        <v>1005775.64</v>
      </c>
      <c r="HE98" s="98"/>
      <c r="HF98" s="118"/>
      <c r="HG98" s="119">
        <f t="shared" si="1525"/>
        <v>1.0967</v>
      </c>
      <c r="HH98" s="231">
        <f t="shared" si="1526"/>
        <v>0</v>
      </c>
      <c r="HI98" s="119"/>
      <c r="HJ98" s="98"/>
      <c r="HK98" s="116"/>
      <c r="HL98" s="90"/>
      <c r="HM98" s="117">
        <f t="shared" si="1527"/>
        <v>0</v>
      </c>
      <c r="HN98" s="98">
        <f t="shared" si="1527"/>
        <v>0</v>
      </c>
      <c r="HO98" s="98"/>
      <c r="HP98" s="118"/>
      <c r="HQ98" s="119">
        <f t="shared" si="1528"/>
        <v>0</v>
      </c>
      <c r="HR98" s="231">
        <f t="shared" si="1529"/>
        <v>10</v>
      </c>
      <c r="HS98" s="119"/>
      <c r="HT98" s="98"/>
      <c r="HU98" s="116"/>
      <c r="HV98" s="90"/>
      <c r="HW98" s="117">
        <f t="shared" si="1530"/>
        <v>11429.739170000001</v>
      </c>
      <c r="HX98" s="98">
        <f t="shared" si="1530"/>
        <v>114297.38</v>
      </c>
      <c r="HY98" s="98"/>
      <c r="HZ98" s="118"/>
      <c r="IA98" s="119">
        <f t="shared" si="1531"/>
        <v>1.1839900000000001</v>
      </c>
      <c r="IB98" s="231">
        <f t="shared" si="1532"/>
        <v>0</v>
      </c>
      <c r="IC98" s="119"/>
      <c r="ID98" s="98"/>
      <c r="IE98" s="116"/>
      <c r="IF98" s="90"/>
      <c r="IG98" s="117">
        <f t="shared" si="1533"/>
        <v>0</v>
      </c>
      <c r="IH98" s="98">
        <f t="shared" si="1533"/>
        <v>0</v>
      </c>
      <c r="II98" s="98"/>
      <c r="IJ98" s="118"/>
      <c r="IK98" s="119">
        <f t="shared" si="1534"/>
        <v>0</v>
      </c>
      <c r="IL98" s="231">
        <f t="shared" si="1535"/>
        <v>23</v>
      </c>
      <c r="IM98" s="119"/>
      <c r="IN98" s="98"/>
      <c r="IO98" s="116"/>
      <c r="IP98" s="90"/>
      <c r="IQ98" s="117">
        <f t="shared" si="1536"/>
        <v>13255.10232</v>
      </c>
      <c r="IR98" s="98">
        <f t="shared" si="1536"/>
        <v>304867.36</v>
      </c>
      <c r="IS98" s="98"/>
      <c r="IT98" s="118"/>
      <c r="IU98" s="119">
        <f t="shared" si="1537"/>
        <v>1.37307</v>
      </c>
      <c r="IV98" s="231">
        <f t="shared" si="1538"/>
        <v>0</v>
      </c>
      <c r="IW98" s="119"/>
      <c r="IX98" s="98"/>
      <c r="IY98" s="116"/>
      <c r="IZ98" s="90"/>
      <c r="JA98" s="117">
        <f t="shared" si="1539"/>
        <v>0</v>
      </c>
      <c r="JB98" s="98">
        <f t="shared" si="1539"/>
        <v>0</v>
      </c>
      <c r="JC98" s="98"/>
      <c r="JD98" s="118"/>
      <c r="JE98" s="119">
        <f t="shared" si="1540"/>
        <v>0</v>
      </c>
      <c r="JF98" s="231">
        <f t="shared" si="1541"/>
        <v>0</v>
      </c>
      <c r="JG98" s="119"/>
      <c r="JH98" s="98"/>
      <c r="JI98" s="116"/>
      <c r="JJ98" s="90"/>
      <c r="JK98" s="117">
        <f t="shared" si="1542"/>
        <v>0</v>
      </c>
      <c r="JL98" s="98">
        <f t="shared" si="1542"/>
        <v>0</v>
      </c>
      <c r="JM98" s="98"/>
      <c r="JN98" s="118"/>
      <c r="JO98" s="119">
        <f t="shared" si="1543"/>
        <v>0</v>
      </c>
      <c r="JP98" s="231">
        <f t="shared" si="1544"/>
        <v>36</v>
      </c>
      <c r="JQ98" s="119"/>
      <c r="JR98" s="98"/>
      <c r="JS98" s="116"/>
      <c r="JT98" s="90"/>
      <c r="JU98" s="117">
        <f t="shared" si="1545"/>
        <v>13112.488729999999</v>
      </c>
      <c r="JV98" s="98">
        <f t="shared" si="1545"/>
        <v>472049.59</v>
      </c>
      <c r="JW98" s="98"/>
      <c r="JX98" s="118"/>
      <c r="JY98" s="119">
        <f t="shared" si="1546"/>
        <v>1.3583000000000001</v>
      </c>
      <c r="JZ98" s="231">
        <f t="shared" si="1547"/>
        <v>0</v>
      </c>
      <c r="KA98" s="119"/>
      <c r="KB98" s="98"/>
      <c r="KC98" s="116"/>
      <c r="KD98" s="90"/>
      <c r="KE98" s="117">
        <f t="shared" si="1548"/>
        <v>0</v>
      </c>
      <c r="KF98" s="98">
        <f t="shared" si="1548"/>
        <v>0</v>
      </c>
      <c r="KG98" s="98"/>
      <c r="KH98" s="118"/>
      <c r="KI98" s="119">
        <f t="shared" si="1549"/>
        <v>0</v>
      </c>
      <c r="KJ98" s="231">
        <f t="shared" si="1550"/>
        <v>15</v>
      </c>
      <c r="KK98" s="119"/>
      <c r="KL98" s="98"/>
      <c r="KM98" s="116"/>
      <c r="KN98" s="90"/>
      <c r="KO98" s="117">
        <f t="shared" si="1551"/>
        <v>6740.1725200000001</v>
      </c>
      <c r="KP98" s="98">
        <f t="shared" si="1551"/>
        <v>101102.59</v>
      </c>
      <c r="KQ98" s="98"/>
      <c r="KR98" s="118"/>
      <c r="KS98" s="119">
        <f t="shared" si="1552"/>
        <v>0.69820000000000004</v>
      </c>
      <c r="KT98" s="231">
        <f t="shared" si="1553"/>
        <v>29</v>
      </c>
      <c r="KU98" s="119"/>
      <c r="KV98" s="98"/>
      <c r="KW98" s="116"/>
      <c r="KX98" s="90"/>
      <c r="KY98" s="117">
        <f t="shared" si="1554"/>
        <v>8711.21522</v>
      </c>
      <c r="KZ98" s="98">
        <f t="shared" si="1554"/>
        <v>252625.24</v>
      </c>
      <c r="LA98" s="98"/>
      <c r="LB98" s="118"/>
      <c r="LC98" s="119">
        <f t="shared" si="1555"/>
        <v>0.90237999999999996</v>
      </c>
      <c r="LD98" s="231">
        <f t="shared" si="1556"/>
        <v>16</v>
      </c>
      <c r="LE98" s="119"/>
      <c r="LF98" s="98"/>
      <c r="LG98" s="116"/>
      <c r="LH98" s="90"/>
      <c r="LI98" s="117">
        <f t="shared" si="1557"/>
        <v>9474.7355800000005</v>
      </c>
      <c r="LJ98" s="98">
        <f t="shared" si="1557"/>
        <v>151595.76999999999</v>
      </c>
      <c r="LK98" s="98"/>
      <c r="LL98" s="118"/>
      <c r="LM98" s="119">
        <f t="shared" si="1558"/>
        <v>0.98146999999999995</v>
      </c>
      <c r="LN98" s="231">
        <f t="shared" si="1559"/>
        <v>0</v>
      </c>
      <c r="LO98" s="119"/>
      <c r="LP98" s="98"/>
      <c r="LQ98" s="116"/>
      <c r="LR98" s="90"/>
      <c r="LS98" s="117">
        <f t="shared" si="1560"/>
        <v>0</v>
      </c>
      <c r="LT98" s="98">
        <f t="shared" si="1560"/>
        <v>0</v>
      </c>
      <c r="LU98" s="98"/>
      <c r="LV98" s="118"/>
      <c r="LW98" s="119">
        <f t="shared" si="1561"/>
        <v>0</v>
      </c>
      <c r="LX98" s="231">
        <f t="shared" si="1562"/>
        <v>14</v>
      </c>
      <c r="LY98" s="119"/>
      <c r="LZ98" s="98"/>
      <c r="MA98" s="116"/>
      <c r="MB98" s="90"/>
      <c r="MC98" s="117">
        <f t="shared" si="1563"/>
        <v>14110.80961</v>
      </c>
      <c r="MD98" s="98">
        <f t="shared" si="1563"/>
        <v>197551.33</v>
      </c>
      <c r="ME98" s="98"/>
      <c r="MF98" s="118"/>
      <c r="MG98" s="119">
        <f t="shared" si="1564"/>
        <v>1.4617100000000001</v>
      </c>
      <c r="MH98" s="231">
        <f t="shared" si="1565"/>
        <v>14</v>
      </c>
      <c r="MI98" s="119"/>
      <c r="MJ98" s="98"/>
      <c r="MK98" s="116"/>
      <c r="ML98" s="90"/>
      <c r="MM98" s="117">
        <f t="shared" si="1566"/>
        <v>8767.83475</v>
      </c>
      <c r="MN98" s="98">
        <f t="shared" si="1566"/>
        <v>122749.7</v>
      </c>
      <c r="MO98" s="98"/>
      <c r="MP98" s="118"/>
      <c r="MQ98" s="119">
        <f t="shared" si="1567"/>
        <v>0.90825</v>
      </c>
      <c r="MR98" s="231">
        <f t="shared" si="1568"/>
        <v>63</v>
      </c>
      <c r="MS98" s="119"/>
      <c r="MT98" s="98"/>
      <c r="MU98" s="116"/>
      <c r="MV98" s="90"/>
      <c r="MW98" s="117">
        <f t="shared" si="1569"/>
        <v>9772.9957900000009</v>
      </c>
      <c r="MX98" s="98">
        <f t="shared" si="1569"/>
        <v>615698.73</v>
      </c>
      <c r="MY98" s="98"/>
      <c r="MZ98" s="118"/>
      <c r="NA98" s="119">
        <f t="shared" si="1570"/>
        <v>1.01237</v>
      </c>
      <c r="NB98" s="231">
        <f t="shared" si="1571"/>
        <v>28</v>
      </c>
      <c r="NC98" s="119"/>
      <c r="ND98" s="98"/>
      <c r="NE98" s="116"/>
      <c r="NF98" s="90"/>
      <c r="NG98" s="117">
        <f t="shared" si="1572"/>
        <v>9768.4040499999992</v>
      </c>
      <c r="NH98" s="98">
        <f t="shared" si="1572"/>
        <v>273515.31</v>
      </c>
      <c r="NI98" s="98"/>
      <c r="NJ98" s="118"/>
      <c r="NK98" s="119">
        <f t="shared" si="1573"/>
        <v>1.01189</v>
      </c>
      <c r="NL98" s="231">
        <f t="shared" si="1574"/>
        <v>18</v>
      </c>
      <c r="NM98" s="119"/>
      <c r="NN98" s="98"/>
      <c r="NO98" s="116"/>
      <c r="NP98" s="90"/>
      <c r="NQ98" s="117">
        <f t="shared" si="1575"/>
        <v>9696.3608399999994</v>
      </c>
      <c r="NR98" s="98">
        <f t="shared" si="1575"/>
        <v>174534.5</v>
      </c>
      <c r="NS98" s="98"/>
      <c r="NT98" s="118"/>
      <c r="NU98" s="119">
        <f t="shared" si="1576"/>
        <v>1.0044299999999999</v>
      </c>
      <c r="NV98" s="231">
        <f t="shared" si="1577"/>
        <v>47</v>
      </c>
      <c r="NW98" s="119"/>
      <c r="NX98" s="98"/>
      <c r="NY98" s="116"/>
      <c r="NZ98" s="90"/>
      <c r="OA98" s="117">
        <f t="shared" si="1578"/>
        <v>8846.6824199999992</v>
      </c>
      <c r="OB98" s="98">
        <f t="shared" si="1578"/>
        <v>415794.08</v>
      </c>
      <c r="OC98" s="98"/>
      <c r="OD98" s="118"/>
      <c r="OE98" s="119">
        <f t="shared" si="1579"/>
        <v>0.91640999999999995</v>
      </c>
      <c r="OF98" s="231">
        <f t="shared" si="1580"/>
        <v>0</v>
      </c>
      <c r="OG98" s="119"/>
      <c r="OH98" s="98"/>
      <c r="OI98" s="116"/>
      <c r="OJ98" s="90"/>
      <c r="OK98" s="117">
        <f t="shared" si="1581"/>
        <v>0</v>
      </c>
      <c r="OL98" s="98">
        <f t="shared" si="1581"/>
        <v>0</v>
      </c>
      <c r="OM98" s="98"/>
      <c r="ON98" s="118"/>
      <c r="OO98" s="119">
        <f t="shared" si="1582"/>
        <v>0</v>
      </c>
      <c r="OP98" s="231">
        <f t="shared" si="1583"/>
        <v>0</v>
      </c>
      <c r="OQ98" s="119"/>
      <c r="OR98" s="98"/>
      <c r="OS98" s="116"/>
      <c r="OT98" s="90"/>
      <c r="OU98" s="117">
        <f t="shared" si="1584"/>
        <v>0</v>
      </c>
      <c r="OV98" s="98">
        <f t="shared" si="1584"/>
        <v>0</v>
      </c>
      <c r="OW98" s="98"/>
      <c r="OX98" s="118"/>
      <c r="OY98" s="119">
        <f t="shared" si="1585"/>
        <v>0</v>
      </c>
      <c r="OZ98" s="231">
        <f t="shared" si="1586"/>
        <v>0</v>
      </c>
      <c r="PA98" s="119"/>
      <c r="PB98" s="98"/>
      <c r="PC98" s="116"/>
      <c r="PD98" s="90"/>
      <c r="PE98" s="117">
        <f t="shared" si="1587"/>
        <v>0</v>
      </c>
      <c r="PF98" s="98">
        <f t="shared" si="1587"/>
        <v>0</v>
      </c>
      <c r="PG98" s="98"/>
      <c r="PH98" s="118"/>
      <c r="PI98" s="119">
        <f t="shared" si="1588"/>
        <v>0</v>
      </c>
      <c r="PJ98" s="231">
        <f t="shared" si="1589"/>
        <v>0</v>
      </c>
      <c r="PK98" s="119"/>
      <c r="PL98" s="98"/>
      <c r="PM98" s="116"/>
      <c r="PN98" s="90"/>
      <c r="PO98" s="117">
        <f t="shared" si="1590"/>
        <v>0</v>
      </c>
      <c r="PP98" s="98">
        <f t="shared" si="1590"/>
        <v>0</v>
      </c>
      <c r="PQ98" s="98"/>
      <c r="PR98" s="118"/>
      <c r="PS98" s="119">
        <f t="shared" si="1591"/>
        <v>0</v>
      </c>
      <c r="PT98" s="231">
        <f t="shared" si="1592"/>
        <v>0</v>
      </c>
      <c r="PU98" s="119"/>
      <c r="PV98" s="98"/>
      <c r="PW98" s="116"/>
      <c r="PX98" s="90"/>
      <c r="PY98" s="117">
        <f t="shared" si="1593"/>
        <v>0</v>
      </c>
      <c r="PZ98" s="98">
        <f t="shared" si="1593"/>
        <v>0</v>
      </c>
      <c r="QA98" s="98"/>
      <c r="QB98" s="118"/>
      <c r="QC98" s="119">
        <f t="shared" si="1594"/>
        <v>0</v>
      </c>
      <c r="QD98" s="231">
        <f t="shared" si="1595"/>
        <v>0</v>
      </c>
      <c r="QE98" s="119"/>
      <c r="QF98" s="98"/>
      <c r="QG98" s="116"/>
      <c r="QH98" s="90"/>
      <c r="QI98" s="117">
        <f t="shared" si="1596"/>
        <v>0</v>
      </c>
      <c r="QJ98" s="98">
        <f t="shared" si="1596"/>
        <v>0</v>
      </c>
      <c r="QK98" s="98"/>
      <c r="QL98" s="118"/>
      <c r="QM98" s="119">
        <f t="shared" si="1597"/>
        <v>0</v>
      </c>
      <c r="QN98" s="231">
        <f t="shared" si="1598"/>
        <v>0</v>
      </c>
      <c r="QO98" s="119"/>
      <c r="QP98" s="98"/>
      <c r="QQ98" s="116"/>
      <c r="QR98" s="90"/>
      <c r="QS98" s="117">
        <f t="shared" si="1599"/>
        <v>0</v>
      </c>
      <c r="QT98" s="98">
        <f t="shared" si="1599"/>
        <v>0</v>
      </c>
      <c r="QU98" s="98"/>
      <c r="QV98" s="118"/>
      <c r="QW98" s="119">
        <f t="shared" si="1600"/>
        <v>0</v>
      </c>
      <c r="QX98" s="231">
        <f t="shared" si="1601"/>
        <v>0</v>
      </c>
      <c r="QY98" s="119"/>
      <c r="QZ98" s="98"/>
      <c r="RA98" s="116"/>
      <c r="RB98" s="90"/>
      <c r="RC98" s="117">
        <f t="shared" si="1602"/>
        <v>0</v>
      </c>
      <c r="RD98" s="98">
        <f t="shared" si="1602"/>
        <v>0</v>
      </c>
      <c r="RE98" s="98"/>
      <c r="RF98" s="118"/>
      <c r="RG98" s="119">
        <f t="shared" si="1603"/>
        <v>0</v>
      </c>
      <c r="RH98" s="231">
        <f t="shared" si="1604"/>
        <v>0</v>
      </c>
      <c r="RI98" s="119"/>
      <c r="RJ98" s="98"/>
      <c r="RK98" s="116"/>
      <c r="RL98" s="90"/>
      <c r="RM98" s="117">
        <f t="shared" si="1605"/>
        <v>0</v>
      </c>
      <c r="RN98" s="98">
        <f t="shared" si="1605"/>
        <v>0</v>
      </c>
      <c r="RO98" s="98"/>
      <c r="RP98" s="118"/>
      <c r="RQ98" s="119">
        <f t="shared" si="1606"/>
        <v>0</v>
      </c>
      <c r="RR98" s="231">
        <f t="shared" si="1607"/>
        <v>0</v>
      </c>
      <c r="RS98" s="119"/>
      <c r="RT98" s="98"/>
      <c r="RU98" s="116"/>
      <c r="RV98" s="90"/>
      <c r="RW98" s="117">
        <f t="shared" si="1608"/>
        <v>0</v>
      </c>
      <c r="RX98" s="98">
        <f t="shared" si="1608"/>
        <v>0</v>
      </c>
      <c r="RY98" s="98"/>
      <c r="RZ98" s="118"/>
      <c r="SA98" s="119">
        <f t="shared" si="1609"/>
        <v>0</v>
      </c>
      <c r="SB98" s="231">
        <f t="shared" si="1610"/>
        <v>55</v>
      </c>
      <c r="SC98" s="119"/>
      <c r="SD98" s="98"/>
      <c r="SE98" s="116"/>
      <c r="SF98" s="90"/>
      <c r="SG98" s="117">
        <f t="shared" si="1611"/>
        <v>11019.42879</v>
      </c>
      <c r="SH98" s="98">
        <f t="shared" si="1611"/>
        <v>606068.59</v>
      </c>
      <c r="SI98" s="98"/>
      <c r="SJ98" s="118"/>
      <c r="SK98" s="119">
        <f t="shared" si="1612"/>
        <v>1.1414800000000001</v>
      </c>
      <c r="SL98" s="231">
        <f t="shared" si="1613"/>
        <v>0</v>
      </c>
      <c r="SM98" s="119"/>
      <c r="SN98" s="98"/>
      <c r="SO98" s="116"/>
      <c r="SP98" s="90"/>
      <c r="SQ98" s="117">
        <f t="shared" si="1614"/>
        <v>0</v>
      </c>
      <c r="SR98" s="98">
        <f t="shared" si="1614"/>
        <v>0</v>
      </c>
      <c r="SS98" s="98"/>
      <c r="ST98" s="118"/>
      <c r="SU98" s="119">
        <f t="shared" si="1615"/>
        <v>0</v>
      </c>
      <c r="SV98" s="231">
        <f t="shared" si="1616"/>
        <v>34</v>
      </c>
      <c r="SW98" s="119"/>
      <c r="SX98" s="98"/>
      <c r="SY98" s="116"/>
      <c r="SZ98" s="90"/>
      <c r="TA98" s="117">
        <f t="shared" si="1617"/>
        <v>9216.1443400000007</v>
      </c>
      <c r="TB98" s="98">
        <f t="shared" si="1617"/>
        <v>313348.90999999997</v>
      </c>
      <c r="TC98" s="98"/>
      <c r="TD98" s="118"/>
      <c r="TE98" s="119">
        <f t="shared" si="1618"/>
        <v>0.95467999999999997</v>
      </c>
      <c r="TF98" s="231">
        <f t="shared" si="1619"/>
        <v>11</v>
      </c>
      <c r="TG98" s="119"/>
      <c r="TH98" s="98"/>
      <c r="TI98" s="116"/>
      <c r="TJ98" s="90"/>
      <c r="TK98" s="117">
        <f t="shared" si="1620"/>
        <v>13355.86562</v>
      </c>
      <c r="TL98" s="98">
        <f t="shared" si="1620"/>
        <v>146914.51999999999</v>
      </c>
      <c r="TM98" s="98"/>
      <c r="TN98" s="118"/>
      <c r="TO98" s="119">
        <f t="shared" si="1621"/>
        <v>1.38351</v>
      </c>
      <c r="TP98" s="231">
        <f t="shared" si="1622"/>
        <v>0</v>
      </c>
      <c r="TQ98" s="119"/>
      <c r="TR98" s="98"/>
      <c r="TS98" s="116"/>
      <c r="TT98" s="90"/>
      <c r="TU98" s="117">
        <f t="shared" si="1623"/>
        <v>0</v>
      </c>
      <c r="TV98" s="98">
        <f t="shared" si="1623"/>
        <v>0</v>
      </c>
      <c r="TW98" s="98"/>
      <c r="TX98" s="118"/>
      <c r="TY98" s="119">
        <f t="shared" si="1624"/>
        <v>0</v>
      </c>
      <c r="TZ98" s="231">
        <f t="shared" si="1625"/>
        <v>45</v>
      </c>
      <c r="UA98" s="119"/>
      <c r="UB98" s="98"/>
      <c r="UC98" s="116"/>
      <c r="UD98" s="90"/>
      <c r="UE98" s="117">
        <f t="shared" si="1626"/>
        <v>8003.4880599999997</v>
      </c>
      <c r="UF98" s="98">
        <f t="shared" si="1626"/>
        <v>360156.96</v>
      </c>
      <c r="UG98" s="98"/>
      <c r="UH98" s="118"/>
      <c r="UI98" s="119">
        <f t="shared" si="1627"/>
        <v>0.82906999999999997</v>
      </c>
      <c r="UJ98" s="231">
        <f t="shared" si="1628"/>
        <v>0</v>
      </c>
      <c r="UK98" s="119"/>
      <c r="UL98" s="98"/>
      <c r="UM98" s="116"/>
      <c r="UN98" s="90"/>
      <c r="UO98" s="117">
        <f t="shared" si="1629"/>
        <v>0</v>
      </c>
      <c r="UP98" s="98">
        <f t="shared" si="1629"/>
        <v>0</v>
      </c>
      <c r="UQ98" s="98"/>
      <c r="UR98" s="118"/>
      <c r="US98" s="119">
        <f t="shared" si="1630"/>
        <v>0</v>
      </c>
      <c r="UT98" s="231">
        <f t="shared" si="1631"/>
        <v>12</v>
      </c>
      <c r="UU98" s="119"/>
      <c r="UV98" s="98"/>
      <c r="UW98" s="116"/>
      <c r="UX98" s="90"/>
      <c r="UY98" s="117">
        <f t="shared" si="1632"/>
        <v>11172.16642</v>
      </c>
      <c r="UZ98" s="98">
        <f t="shared" si="1632"/>
        <v>134066</v>
      </c>
      <c r="VA98" s="98"/>
      <c r="VB98" s="118"/>
      <c r="VC98" s="119">
        <f t="shared" si="1633"/>
        <v>1.1573100000000001</v>
      </c>
      <c r="VD98" s="231">
        <f t="shared" si="1634"/>
        <v>27</v>
      </c>
      <c r="VE98" s="119"/>
      <c r="VF98" s="98"/>
      <c r="VG98" s="116"/>
      <c r="VH98" s="90"/>
      <c r="VI98" s="117">
        <f t="shared" si="1635"/>
        <v>10125.413189999999</v>
      </c>
      <c r="VJ98" s="98">
        <f t="shared" si="1635"/>
        <v>273386.15999999997</v>
      </c>
      <c r="VK98" s="98"/>
      <c r="VL98" s="118"/>
      <c r="VM98" s="119">
        <f t="shared" si="1636"/>
        <v>1.04887</v>
      </c>
      <c r="VN98" s="231">
        <f t="shared" si="1637"/>
        <v>16</v>
      </c>
      <c r="VO98" s="119"/>
      <c r="VP98" s="98"/>
      <c r="VQ98" s="116"/>
      <c r="VR98" s="90"/>
      <c r="VS98" s="117">
        <f t="shared" si="1638"/>
        <v>9249.1793799999996</v>
      </c>
      <c r="VT98" s="98">
        <f t="shared" si="1638"/>
        <v>147986.85999999999</v>
      </c>
      <c r="VU98" s="98"/>
      <c r="VV98" s="118"/>
      <c r="VW98" s="119">
        <f t="shared" si="1639"/>
        <v>0.95811000000000002</v>
      </c>
      <c r="VX98" s="231">
        <f t="shared" si="1640"/>
        <v>22</v>
      </c>
      <c r="VY98" s="119"/>
      <c r="VZ98" s="98"/>
      <c r="WA98" s="116"/>
      <c r="WB98" s="90"/>
      <c r="WC98" s="117">
        <f t="shared" si="1641"/>
        <v>10648.107620000001</v>
      </c>
      <c r="WD98" s="98">
        <f t="shared" si="1641"/>
        <v>234258.37</v>
      </c>
      <c r="WE98" s="98"/>
      <c r="WF98" s="118"/>
      <c r="WG98" s="119">
        <f t="shared" si="1642"/>
        <v>1.1030199999999999</v>
      </c>
      <c r="WH98" s="213">
        <f t="shared" si="1643"/>
        <v>800</v>
      </c>
      <c r="WI98" s="119"/>
      <c r="WJ98" s="98"/>
      <c r="WK98" s="116"/>
      <c r="WL98" s="90"/>
      <c r="WM98" s="117">
        <f t="shared" si="1644"/>
        <v>9653.6003299999993</v>
      </c>
      <c r="WN98" s="98">
        <f t="shared" si="1644"/>
        <v>7722880.2699999996</v>
      </c>
      <c r="WO98" s="98"/>
      <c r="WP98" s="118"/>
    </row>
    <row r="99" spans="1:614" ht="48" x14ac:dyDescent="0.25">
      <c r="A99" s="5"/>
      <c r="B99" s="91" t="s">
        <v>431</v>
      </c>
      <c r="C99" s="12" t="s">
        <v>750</v>
      </c>
      <c r="D99" s="12" t="s">
        <v>438</v>
      </c>
      <c r="E99" s="4"/>
      <c r="F99" s="231">
        <f t="shared" si="1463"/>
        <v>0</v>
      </c>
      <c r="G99" s="119"/>
      <c r="H99" s="98"/>
      <c r="I99" s="116"/>
      <c r="J99" s="90"/>
      <c r="K99" s="117">
        <f t="shared" si="1464"/>
        <v>0</v>
      </c>
      <c r="L99" s="98">
        <f t="shared" si="1464"/>
        <v>0</v>
      </c>
      <c r="M99" s="98"/>
      <c r="N99" s="118"/>
      <c r="O99" s="119" t="e">
        <f t="shared" si="1465"/>
        <v>#DIV/0!</v>
      </c>
      <c r="P99" s="231">
        <f t="shared" si="1466"/>
        <v>0</v>
      </c>
      <c r="Q99" s="119"/>
      <c r="R99" s="98"/>
      <c r="S99" s="116"/>
      <c r="T99" s="90"/>
      <c r="U99" s="117">
        <f t="shared" si="1467"/>
        <v>0</v>
      </c>
      <c r="V99" s="98">
        <f t="shared" si="1467"/>
        <v>0</v>
      </c>
      <c r="W99" s="98"/>
      <c r="X99" s="118"/>
      <c r="Y99" s="119" t="e">
        <f t="shared" si="1468"/>
        <v>#DIV/0!</v>
      </c>
      <c r="Z99" s="231">
        <f t="shared" si="1469"/>
        <v>0</v>
      </c>
      <c r="AA99" s="119"/>
      <c r="AB99" s="98"/>
      <c r="AC99" s="116"/>
      <c r="AD99" s="90"/>
      <c r="AE99" s="117">
        <f t="shared" si="1470"/>
        <v>0</v>
      </c>
      <c r="AF99" s="98">
        <f t="shared" si="1470"/>
        <v>0</v>
      </c>
      <c r="AG99" s="98"/>
      <c r="AH99" s="118"/>
      <c r="AI99" s="119" t="e">
        <f t="shared" si="1471"/>
        <v>#DIV/0!</v>
      </c>
      <c r="AJ99" s="231">
        <f t="shared" si="1472"/>
        <v>0</v>
      </c>
      <c r="AK99" s="119"/>
      <c r="AL99" s="98"/>
      <c r="AM99" s="116"/>
      <c r="AN99" s="90"/>
      <c r="AO99" s="117">
        <f t="shared" si="1473"/>
        <v>0</v>
      </c>
      <c r="AP99" s="98">
        <f t="shared" si="1473"/>
        <v>0</v>
      </c>
      <c r="AQ99" s="98"/>
      <c r="AR99" s="118"/>
      <c r="AS99" s="119" t="e">
        <f t="shared" si="1474"/>
        <v>#DIV/0!</v>
      </c>
      <c r="AT99" s="231">
        <f t="shared" si="1475"/>
        <v>0</v>
      </c>
      <c r="AU99" s="119"/>
      <c r="AV99" s="98"/>
      <c r="AW99" s="116"/>
      <c r="AX99" s="90"/>
      <c r="AY99" s="117">
        <f t="shared" si="1476"/>
        <v>0</v>
      </c>
      <c r="AZ99" s="98">
        <f t="shared" si="1476"/>
        <v>0</v>
      </c>
      <c r="BA99" s="98"/>
      <c r="BB99" s="118"/>
      <c r="BC99" s="119" t="e">
        <f t="shared" si="1477"/>
        <v>#DIV/0!</v>
      </c>
      <c r="BD99" s="231">
        <f t="shared" si="1478"/>
        <v>0</v>
      </c>
      <c r="BE99" s="119"/>
      <c r="BF99" s="98"/>
      <c r="BG99" s="116"/>
      <c r="BH99" s="90"/>
      <c r="BI99" s="117">
        <f t="shared" ref="BI99:BJ99" si="1651">BI19+BI35+BI51+BI67+BI83</f>
        <v>0</v>
      </c>
      <c r="BJ99" s="98">
        <f t="shared" si="1651"/>
        <v>0</v>
      </c>
      <c r="BK99" s="98"/>
      <c r="BL99" s="118"/>
      <c r="BM99" s="119" t="e">
        <f t="shared" si="1480"/>
        <v>#DIV/0!</v>
      </c>
      <c r="BN99" s="231">
        <f t="shared" si="1481"/>
        <v>0</v>
      </c>
      <c r="BO99" s="119"/>
      <c r="BP99" s="98"/>
      <c r="BQ99" s="116"/>
      <c r="BR99" s="90"/>
      <c r="BS99" s="117">
        <f t="shared" si="1482"/>
        <v>0</v>
      </c>
      <c r="BT99" s="98">
        <f t="shared" si="1482"/>
        <v>0</v>
      </c>
      <c r="BU99" s="98"/>
      <c r="BV99" s="118"/>
      <c r="BW99" s="119" t="e">
        <f t="shared" si="1483"/>
        <v>#DIV/0!</v>
      </c>
      <c r="BX99" s="231">
        <f t="shared" si="1484"/>
        <v>0</v>
      </c>
      <c r="BY99" s="119"/>
      <c r="BZ99" s="98"/>
      <c r="CA99" s="116"/>
      <c r="CB99" s="90"/>
      <c r="CC99" s="117">
        <f t="shared" si="1485"/>
        <v>0</v>
      </c>
      <c r="CD99" s="98">
        <f t="shared" si="1485"/>
        <v>0</v>
      </c>
      <c r="CE99" s="98"/>
      <c r="CF99" s="118"/>
      <c r="CG99" s="119" t="e">
        <f t="shared" si="1486"/>
        <v>#DIV/0!</v>
      </c>
      <c r="CH99" s="231">
        <f t="shared" si="1487"/>
        <v>0</v>
      </c>
      <c r="CI99" s="119"/>
      <c r="CJ99" s="98"/>
      <c r="CK99" s="116"/>
      <c r="CL99" s="90"/>
      <c r="CM99" s="117">
        <f t="shared" si="1488"/>
        <v>0</v>
      </c>
      <c r="CN99" s="98">
        <f t="shared" si="1488"/>
        <v>0</v>
      </c>
      <c r="CO99" s="98"/>
      <c r="CP99" s="118"/>
      <c r="CQ99" s="119" t="e">
        <f t="shared" si="1489"/>
        <v>#DIV/0!</v>
      </c>
      <c r="CR99" s="231">
        <f t="shared" si="1490"/>
        <v>0</v>
      </c>
      <c r="CS99" s="119"/>
      <c r="CT99" s="98"/>
      <c r="CU99" s="116"/>
      <c r="CV99" s="90"/>
      <c r="CW99" s="117">
        <f t="shared" si="1491"/>
        <v>0</v>
      </c>
      <c r="CX99" s="98">
        <f t="shared" si="1491"/>
        <v>0</v>
      </c>
      <c r="CY99" s="98"/>
      <c r="CZ99" s="118"/>
      <c r="DA99" s="119" t="e">
        <f t="shared" si="1492"/>
        <v>#DIV/0!</v>
      </c>
      <c r="DB99" s="231">
        <f t="shared" si="1493"/>
        <v>0</v>
      </c>
      <c r="DC99" s="119"/>
      <c r="DD99" s="98"/>
      <c r="DE99" s="116"/>
      <c r="DF99" s="90"/>
      <c r="DG99" s="117">
        <f t="shared" si="1494"/>
        <v>0</v>
      </c>
      <c r="DH99" s="98">
        <f t="shared" si="1494"/>
        <v>0</v>
      </c>
      <c r="DI99" s="98"/>
      <c r="DJ99" s="118"/>
      <c r="DK99" s="119" t="e">
        <f t="shared" si="1495"/>
        <v>#DIV/0!</v>
      </c>
      <c r="DL99" s="231">
        <f t="shared" si="1496"/>
        <v>0</v>
      </c>
      <c r="DM99" s="119"/>
      <c r="DN99" s="98"/>
      <c r="DO99" s="116"/>
      <c r="DP99" s="90"/>
      <c r="DQ99" s="117">
        <f t="shared" si="1497"/>
        <v>0</v>
      </c>
      <c r="DR99" s="98">
        <f t="shared" si="1497"/>
        <v>0</v>
      </c>
      <c r="DS99" s="98"/>
      <c r="DT99" s="118"/>
      <c r="DU99" s="119" t="e">
        <f t="shared" si="1498"/>
        <v>#DIV/0!</v>
      </c>
      <c r="DV99" s="231">
        <f t="shared" si="1499"/>
        <v>0</v>
      </c>
      <c r="DW99" s="119"/>
      <c r="DX99" s="98"/>
      <c r="DY99" s="116"/>
      <c r="DZ99" s="90"/>
      <c r="EA99" s="117">
        <f t="shared" si="1500"/>
        <v>0</v>
      </c>
      <c r="EB99" s="98">
        <f t="shared" si="1500"/>
        <v>0</v>
      </c>
      <c r="EC99" s="98"/>
      <c r="ED99" s="118"/>
      <c r="EE99" s="119" t="e">
        <f t="shared" si="1501"/>
        <v>#DIV/0!</v>
      </c>
      <c r="EF99" s="231">
        <f t="shared" si="1502"/>
        <v>0</v>
      </c>
      <c r="EG99" s="119"/>
      <c r="EH99" s="98"/>
      <c r="EI99" s="116"/>
      <c r="EJ99" s="90"/>
      <c r="EK99" s="117">
        <f t="shared" si="1503"/>
        <v>0</v>
      </c>
      <c r="EL99" s="98">
        <f t="shared" si="1503"/>
        <v>0</v>
      </c>
      <c r="EM99" s="98"/>
      <c r="EN99" s="118"/>
      <c r="EO99" s="119" t="e">
        <f t="shared" si="1504"/>
        <v>#DIV/0!</v>
      </c>
      <c r="EP99" s="231">
        <f t="shared" si="1505"/>
        <v>0</v>
      </c>
      <c r="EQ99" s="119"/>
      <c r="ER99" s="98"/>
      <c r="ES99" s="116"/>
      <c r="ET99" s="90"/>
      <c r="EU99" s="117">
        <f t="shared" si="1506"/>
        <v>0</v>
      </c>
      <c r="EV99" s="98">
        <f t="shared" si="1506"/>
        <v>0</v>
      </c>
      <c r="EW99" s="98"/>
      <c r="EX99" s="118"/>
      <c r="EY99" s="119" t="e">
        <f t="shared" si="1507"/>
        <v>#DIV/0!</v>
      </c>
      <c r="EZ99" s="231">
        <f t="shared" si="1508"/>
        <v>0</v>
      </c>
      <c r="FA99" s="119"/>
      <c r="FB99" s="98"/>
      <c r="FC99" s="116"/>
      <c r="FD99" s="90"/>
      <c r="FE99" s="117">
        <f t="shared" si="1509"/>
        <v>0</v>
      </c>
      <c r="FF99" s="98">
        <f t="shared" si="1509"/>
        <v>0</v>
      </c>
      <c r="FG99" s="98"/>
      <c r="FH99" s="118"/>
      <c r="FI99" s="119" t="e">
        <f t="shared" si="1510"/>
        <v>#DIV/0!</v>
      </c>
      <c r="FJ99" s="231">
        <f t="shared" si="1511"/>
        <v>0</v>
      </c>
      <c r="FK99" s="119"/>
      <c r="FL99" s="98"/>
      <c r="FM99" s="116"/>
      <c r="FN99" s="90"/>
      <c r="FO99" s="117">
        <f t="shared" si="1512"/>
        <v>0</v>
      </c>
      <c r="FP99" s="98">
        <f t="shared" si="1512"/>
        <v>0</v>
      </c>
      <c r="FQ99" s="98"/>
      <c r="FR99" s="118"/>
      <c r="FS99" s="119" t="e">
        <f t="shared" si="1513"/>
        <v>#DIV/0!</v>
      </c>
      <c r="FT99" s="231">
        <f t="shared" si="1514"/>
        <v>0</v>
      </c>
      <c r="FU99" s="119"/>
      <c r="FV99" s="98"/>
      <c r="FW99" s="116"/>
      <c r="FX99" s="90"/>
      <c r="FY99" s="117">
        <f t="shared" si="1515"/>
        <v>0</v>
      </c>
      <c r="FZ99" s="98">
        <f t="shared" si="1515"/>
        <v>0</v>
      </c>
      <c r="GA99" s="98"/>
      <c r="GB99" s="118"/>
      <c r="GC99" s="119" t="e">
        <f t="shared" si="1516"/>
        <v>#DIV/0!</v>
      </c>
      <c r="GD99" s="231">
        <f t="shared" si="1517"/>
        <v>0</v>
      </c>
      <c r="GE99" s="119"/>
      <c r="GF99" s="98"/>
      <c r="GG99" s="116"/>
      <c r="GH99" s="90"/>
      <c r="GI99" s="117">
        <f t="shared" si="1518"/>
        <v>0</v>
      </c>
      <c r="GJ99" s="98">
        <f t="shared" si="1518"/>
        <v>0</v>
      </c>
      <c r="GK99" s="98"/>
      <c r="GL99" s="118"/>
      <c r="GM99" s="119" t="e">
        <f t="shared" si="1519"/>
        <v>#DIV/0!</v>
      </c>
      <c r="GN99" s="231">
        <f t="shared" si="1520"/>
        <v>0</v>
      </c>
      <c r="GO99" s="119"/>
      <c r="GP99" s="98"/>
      <c r="GQ99" s="116"/>
      <c r="GR99" s="90"/>
      <c r="GS99" s="117">
        <f t="shared" si="1521"/>
        <v>0</v>
      </c>
      <c r="GT99" s="98">
        <f t="shared" si="1521"/>
        <v>0</v>
      </c>
      <c r="GU99" s="98"/>
      <c r="GV99" s="118"/>
      <c r="GW99" s="119" t="e">
        <f t="shared" si="1522"/>
        <v>#DIV/0!</v>
      </c>
      <c r="GX99" s="231">
        <f t="shared" si="1523"/>
        <v>0</v>
      </c>
      <c r="GY99" s="119"/>
      <c r="GZ99" s="98"/>
      <c r="HA99" s="116"/>
      <c r="HB99" s="90"/>
      <c r="HC99" s="117">
        <f t="shared" si="1524"/>
        <v>0</v>
      </c>
      <c r="HD99" s="98">
        <f t="shared" si="1524"/>
        <v>0</v>
      </c>
      <c r="HE99" s="98"/>
      <c r="HF99" s="118"/>
      <c r="HG99" s="119" t="e">
        <f t="shared" si="1525"/>
        <v>#DIV/0!</v>
      </c>
      <c r="HH99" s="231">
        <f t="shared" si="1526"/>
        <v>0</v>
      </c>
      <c r="HI99" s="119"/>
      <c r="HJ99" s="98"/>
      <c r="HK99" s="116"/>
      <c r="HL99" s="90"/>
      <c r="HM99" s="117">
        <f t="shared" si="1527"/>
        <v>0</v>
      </c>
      <c r="HN99" s="98">
        <f t="shared" si="1527"/>
        <v>0</v>
      </c>
      <c r="HO99" s="98"/>
      <c r="HP99" s="118"/>
      <c r="HQ99" s="119" t="e">
        <f t="shared" si="1528"/>
        <v>#DIV/0!</v>
      </c>
      <c r="HR99" s="231">
        <f t="shared" si="1529"/>
        <v>0</v>
      </c>
      <c r="HS99" s="119"/>
      <c r="HT99" s="98"/>
      <c r="HU99" s="116"/>
      <c r="HV99" s="90"/>
      <c r="HW99" s="117">
        <f t="shared" si="1530"/>
        <v>0</v>
      </c>
      <c r="HX99" s="98">
        <f t="shared" si="1530"/>
        <v>0</v>
      </c>
      <c r="HY99" s="98"/>
      <c r="HZ99" s="118"/>
      <c r="IA99" s="119" t="e">
        <f t="shared" si="1531"/>
        <v>#DIV/0!</v>
      </c>
      <c r="IB99" s="231">
        <f t="shared" si="1532"/>
        <v>0</v>
      </c>
      <c r="IC99" s="119"/>
      <c r="ID99" s="98"/>
      <c r="IE99" s="116"/>
      <c r="IF99" s="90"/>
      <c r="IG99" s="117">
        <f t="shared" si="1533"/>
        <v>0</v>
      </c>
      <c r="IH99" s="98">
        <f t="shared" si="1533"/>
        <v>0</v>
      </c>
      <c r="II99" s="98"/>
      <c r="IJ99" s="118"/>
      <c r="IK99" s="119" t="e">
        <f t="shared" si="1534"/>
        <v>#DIV/0!</v>
      </c>
      <c r="IL99" s="231">
        <f t="shared" si="1535"/>
        <v>0</v>
      </c>
      <c r="IM99" s="119"/>
      <c r="IN99" s="98"/>
      <c r="IO99" s="116"/>
      <c r="IP99" s="90"/>
      <c r="IQ99" s="117">
        <f t="shared" si="1536"/>
        <v>0</v>
      </c>
      <c r="IR99" s="98">
        <f t="shared" si="1536"/>
        <v>0</v>
      </c>
      <c r="IS99" s="98"/>
      <c r="IT99" s="118"/>
      <c r="IU99" s="119" t="e">
        <f t="shared" si="1537"/>
        <v>#DIV/0!</v>
      </c>
      <c r="IV99" s="231">
        <f t="shared" si="1538"/>
        <v>0</v>
      </c>
      <c r="IW99" s="119"/>
      <c r="IX99" s="98"/>
      <c r="IY99" s="116"/>
      <c r="IZ99" s="90"/>
      <c r="JA99" s="117">
        <f t="shared" si="1539"/>
        <v>0</v>
      </c>
      <c r="JB99" s="98">
        <f t="shared" si="1539"/>
        <v>0</v>
      </c>
      <c r="JC99" s="98"/>
      <c r="JD99" s="118"/>
      <c r="JE99" s="119" t="e">
        <f t="shared" si="1540"/>
        <v>#DIV/0!</v>
      </c>
      <c r="JF99" s="231">
        <f t="shared" si="1541"/>
        <v>0</v>
      </c>
      <c r="JG99" s="119"/>
      <c r="JH99" s="98"/>
      <c r="JI99" s="116"/>
      <c r="JJ99" s="90"/>
      <c r="JK99" s="117">
        <f t="shared" si="1542"/>
        <v>0</v>
      </c>
      <c r="JL99" s="98">
        <f t="shared" si="1542"/>
        <v>0</v>
      </c>
      <c r="JM99" s="98"/>
      <c r="JN99" s="118"/>
      <c r="JO99" s="119" t="e">
        <f t="shared" si="1543"/>
        <v>#DIV/0!</v>
      </c>
      <c r="JP99" s="231">
        <f t="shared" si="1544"/>
        <v>0</v>
      </c>
      <c r="JQ99" s="119"/>
      <c r="JR99" s="98"/>
      <c r="JS99" s="116"/>
      <c r="JT99" s="90"/>
      <c r="JU99" s="117">
        <f t="shared" si="1545"/>
        <v>0</v>
      </c>
      <c r="JV99" s="98">
        <f t="shared" si="1545"/>
        <v>0</v>
      </c>
      <c r="JW99" s="98"/>
      <c r="JX99" s="118"/>
      <c r="JY99" s="119" t="e">
        <f t="shared" si="1546"/>
        <v>#DIV/0!</v>
      </c>
      <c r="JZ99" s="231">
        <f t="shared" si="1547"/>
        <v>0</v>
      </c>
      <c r="KA99" s="119"/>
      <c r="KB99" s="98"/>
      <c r="KC99" s="116"/>
      <c r="KD99" s="90"/>
      <c r="KE99" s="117">
        <f t="shared" si="1548"/>
        <v>0</v>
      </c>
      <c r="KF99" s="98">
        <f t="shared" si="1548"/>
        <v>0</v>
      </c>
      <c r="KG99" s="98"/>
      <c r="KH99" s="118"/>
      <c r="KI99" s="119" t="e">
        <f t="shared" si="1549"/>
        <v>#DIV/0!</v>
      </c>
      <c r="KJ99" s="231">
        <f t="shared" si="1550"/>
        <v>0</v>
      </c>
      <c r="KK99" s="119"/>
      <c r="KL99" s="98"/>
      <c r="KM99" s="116"/>
      <c r="KN99" s="90"/>
      <c r="KO99" s="117">
        <f t="shared" si="1551"/>
        <v>0</v>
      </c>
      <c r="KP99" s="98">
        <f t="shared" si="1551"/>
        <v>0</v>
      </c>
      <c r="KQ99" s="98"/>
      <c r="KR99" s="118"/>
      <c r="KS99" s="119" t="e">
        <f t="shared" si="1552"/>
        <v>#DIV/0!</v>
      </c>
      <c r="KT99" s="231">
        <f t="shared" si="1553"/>
        <v>0</v>
      </c>
      <c r="KU99" s="119"/>
      <c r="KV99" s="98"/>
      <c r="KW99" s="116"/>
      <c r="KX99" s="90"/>
      <c r="KY99" s="117">
        <f t="shared" si="1554"/>
        <v>0</v>
      </c>
      <c r="KZ99" s="98">
        <f t="shared" si="1554"/>
        <v>0</v>
      </c>
      <c r="LA99" s="98"/>
      <c r="LB99" s="118"/>
      <c r="LC99" s="119" t="e">
        <f t="shared" si="1555"/>
        <v>#DIV/0!</v>
      </c>
      <c r="LD99" s="231">
        <f t="shared" si="1556"/>
        <v>0</v>
      </c>
      <c r="LE99" s="119"/>
      <c r="LF99" s="98"/>
      <c r="LG99" s="116"/>
      <c r="LH99" s="90"/>
      <c r="LI99" s="117">
        <f t="shared" si="1557"/>
        <v>0</v>
      </c>
      <c r="LJ99" s="98">
        <f t="shared" si="1557"/>
        <v>0</v>
      </c>
      <c r="LK99" s="98"/>
      <c r="LL99" s="118"/>
      <c r="LM99" s="119" t="e">
        <f t="shared" si="1558"/>
        <v>#DIV/0!</v>
      </c>
      <c r="LN99" s="231">
        <f t="shared" si="1559"/>
        <v>0</v>
      </c>
      <c r="LO99" s="119"/>
      <c r="LP99" s="98"/>
      <c r="LQ99" s="116"/>
      <c r="LR99" s="90"/>
      <c r="LS99" s="117">
        <f t="shared" si="1560"/>
        <v>0</v>
      </c>
      <c r="LT99" s="98">
        <f t="shared" si="1560"/>
        <v>0</v>
      </c>
      <c r="LU99" s="98"/>
      <c r="LV99" s="118"/>
      <c r="LW99" s="119" t="e">
        <f t="shared" si="1561"/>
        <v>#DIV/0!</v>
      </c>
      <c r="LX99" s="231">
        <f t="shared" si="1562"/>
        <v>0</v>
      </c>
      <c r="LY99" s="119"/>
      <c r="LZ99" s="98"/>
      <c r="MA99" s="116"/>
      <c r="MB99" s="90"/>
      <c r="MC99" s="117">
        <f t="shared" si="1563"/>
        <v>0</v>
      </c>
      <c r="MD99" s="98">
        <f t="shared" si="1563"/>
        <v>0</v>
      </c>
      <c r="ME99" s="98"/>
      <c r="MF99" s="118"/>
      <c r="MG99" s="119" t="e">
        <f t="shared" si="1564"/>
        <v>#DIV/0!</v>
      </c>
      <c r="MH99" s="231">
        <f t="shared" si="1565"/>
        <v>0</v>
      </c>
      <c r="MI99" s="119"/>
      <c r="MJ99" s="98"/>
      <c r="MK99" s="116"/>
      <c r="ML99" s="90"/>
      <c r="MM99" s="117">
        <f t="shared" si="1566"/>
        <v>0</v>
      </c>
      <c r="MN99" s="98">
        <f t="shared" si="1566"/>
        <v>0</v>
      </c>
      <c r="MO99" s="98"/>
      <c r="MP99" s="118"/>
      <c r="MQ99" s="119" t="e">
        <f t="shared" si="1567"/>
        <v>#DIV/0!</v>
      </c>
      <c r="MR99" s="231">
        <f t="shared" si="1568"/>
        <v>0</v>
      </c>
      <c r="MS99" s="119"/>
      <c r="MT99" s="98"/>
      <c r="MU99" s="116"/>
      <c r="MV99" s="90"/>
      <c r="MW99" s="117">
        <f t="shared" si="1569"/>
        <v>0</v>
      </c>
      <c r="MX99" s="98">
        <f t="shared" si="1569"/>
        <v>0</v>
      </c>
      <c r="MY99" s="98"/>
      <c r="MZ99" s="118"/>
      <c r="NA99" s="119" t="e">
        <f t="shared" si="1570"/>
        <v>#DIV/0!</v>
      </c>
      <c r="NB99" s="231">
        <f t="shared" si="1571"/>
        <v>0</v>
      </c>
      <c r="NC99" s="119"/>
      <c r="ND99" s="98"/>
      <c r="NE99" s="116"/>
      <c r="NF99" s="90"/>
      <c r="NG99" s="117">
        <f t="shared" si="1572"/>
        <v>0</v>
      </c>
      <c r="NH99" s="98">
        <f t="shared" si="1572"/>
        <v>0</v>
      </c>
      <c r="NI99" s="98"/>
      <c r="NJ99" s="118"/>
      <c r="NK99" s="119" t="e">
        <f t="shared" si="1573"/>
        <v>#DIV/0!</v>
      </c>
      <c r="NL99" s="231">
        <f t="shared" si="1574"/>
        <v>0</v>
      </c>
      <c r="NM99" s="119"/>
      <c r="NN99" s="98"/>
      <c r="NO99" s="116"/>
      <c r="NP99" s="90"/>
      <c r="NQ99" s="117">
        <f t="shared" si="1575"/>
        <v>0</v>
      </c>
      <c r="NR99" s="98">
        <f t="shared" si="1575"/>
        <v>0</v>
      </c>
      <c r="NS99" s="98"/>
      <c r="NT99" s="118"/>
      <c r="NU99" s="119" t="e">
        <f t="shared" si="1576"/>
        <v>#DIV/0!</v>
      </c>
      <c r="NV99" s="231">
        <f t="shared" si="1577"/>
        <v>0</v>
      </c>
      <c r="NW99" s="119"/>
      <c r="NX99" s="98"/>
      <c r="NY99" s="116"/>
      <c r="NZ99" s="90"/>
      <c r="OA99" s="117">
        <f t="shared" si="1578"/>
        <v>0</v>
      </c>
      <c r="OB99" s="98">
        <f t="shared" si="1578"/>
        <v>0</v>
      </c>
      <c r="OC99" s="98"/>
      <c r="OD99" s="118"/>
      <c r="OE99" s="119" t="e">
        <f t="shared" si="1579"/>
        <v>#DIV/0!</v>
      </c>
      <c r="OF99" s="231">
        <f t="shared" si="1580"/>
        <v>0</v>
      </c>
      <c r="OG99" s="119"/>
      <c r="OH99" s="98"/>
      <c r="OI99" s="116"/>
      <c r="OJ99" s="90"/>
      <c r="OK99" s="117">
        <f t="shared" si="1581"/>
        <v>0</v>
      </c>
      <c r="OL99" s="98">
        <f t="shared" si="1581"/>
        <v>0</v>
      </c>
      <c r="OM99" s="98"/>
      <c r="ON99" s="118"/>
      <c r="OO99" s="119" t="e">
        <f t="shared" si="1582"/>
        <v>#DIV/0!</v>
      </c>
      <c r="OP99" s="231">
        <f t="shared" si="1583"/>
        <v>0</v>
      </c>
      <c r="OQ99" s="119"/>
      <c r="OR99" s="98"/>
      <c r="OS99" s="116"/>
      <c r="OT99" s="90"/>
      <c r="OU99" s="117">
        <f t="shared" si="1584"/>
        <v>0</v>
      </c>
      <c r="OV99" s="98">
        <f t="shared" si="1584"/>
        <v>0</v>
      </c>
      <c r="OW99" s="98"/>
      <c r="OX99" s="118"/>
      <c r="OY99" s="119" t="e">
        <f t="shared" si="1585"/>
        <v>#DIV/0!</v>
      </c>
      <c r="OZ99" s="231">
        <f t="shared" si="1586"/>
        <v>0</v>
      </c>
      <c r="PA99" s="119"/>
      <c r="PB99" s="98"/>
      <c r="PC99" s="116"/>
      <c r="PD99" s="90"/>
      <c r="PE99" s="117">
        <f t="shared" si="1587"/>
        <v>0</v>
      </c>
      <c r="PF99" s="98">
        <f t="shared" si="1587"/>
        <v>0</v>
      </c>
      <c r="PG99" s="98"/>
      <c r="PH99" s="118"/>
      <c r="PI99" s="119" t="e">
        <f t="shared" si="1588"/>
        <v>#DIV/0!</v>
      </c>
      <c r="PJ99" s="231">
        <f t="shared" si="1589"/>
        <v>0</v>
      </c>
      <c r="PK99" s="119"/>
      <c r="PL99" s="98"/>
      <c r="PM99" s="116"/>
      <c r="PN99" s="90"/>
      <c r="PO99" s="117">
        <f t="shared" si="1590"/>
        <v>0</v>
      </c>
      <c r="PP99" s="98">
        <f t="shared" si="1590"/>
        <v>0</v>
      </c>
      <c r="PQ99" s="98"/>
      <c r="PR99" s="118"/>
      <c r="PS99" s="119" t="e">
        <f t="shared" si="1591"/>
        <v>#DIV/0!</v>
      </c>
      <c r="PT99" s="231">
        <f t="shared" si="1592"/>
        <v>0</v>
      </c>
      <c r="PU99" s="119"/>
      <c r="PV99" s="98"/>
      <c r="PW99" s="116"/>
      <c r="PX99" s="90"/>
      <c r="PY99" s="117">
        <f t="shared" si="1593"/>
        <v>0</v>
      </c>
      <c r="PZ99" s="98">
        <f t="shared" si="1593"/>
        <v>0</v>
      </c>
      <c r="QA99" s="98"/>
      <c r="QB99" s="118"/>
      <c r="QC99" s="119" t="e">
        <f t="shared" si="1594"/>
        <v>#DIV/0!</v>
      </c>
      <c r="QD99" s="231">
        <f t="shared" si="1595"/>
        <v>0</v>
      </c>
      <c r="QE99" s="119"/>
      <c r="QF99" s="98"/>
      <c r="QG99" s="116"/>
      <c r="QH99" s="90"/>
      <c r="QI99" s="117">
        <f t="shared" si="1596"/>
        <v>0</v>
      </c>
      <c r="QJ99" s="98">
        <f t="shared" si="1596"/>
        <v>0</v>
      </c>
      <c r="QK99" s="98"/>
      <c r="QL99" s="118"/>
      <c r="QM99" s="119" t="e">
        <f t="shared" si="1597"/>
        <v>#DIV/0!</v>
      </c>
      <c r="QN99" s="231">
        <f t="shared" si="1598"/>
        <v>0</v>
      </c>
      <c r="QO99" s="119"/>
      <c r="QP99" s="98"/>
      <c r="QQ99" s="116"/>
      <c r="QR99" s="90"/>
      <c r="QS99" s="117">
        <f t="shared" si="1599"/>
        <v>0</v>
      </c>
      <c r="QT99" s="98">
        <f t="shared" si="1599"/>
        <v>0</v>
      </c>
      <c r="QU99" s="98"/>
      <c r="QV99" s="118"/>
      <c r="QW99" s="119" t="e">
        <f t="shared" si="1600"/>
        <v>#DIV/0!</v>
      </c>
      <c r="QX99" s="231">
        <f t="shared" si="1601"/>
        <v>0</v>
      </c>
      <c r="QY99" s="119"/>
      <c r="QZ99" s="98"/>
      <c r="RA99" s="116"/>
      <c r="RB99" s="90"/>
      <c r="RC99" s="117">
        <f t="shared" si="1602"/>
        <v>0</v>
      </c>
      <c r="RD99" s="98">
        <f t="shared" si="1602"/>
        <v>0</v>
      </c>
      <c r="RE99" s="98"/>
      <c r="RF99" s="118"/>
      <c r="RG99" s="119" t="e">
        <f t="shared" si="1603"/>
        <v>#DIV/0!</v>
      </c>
      <c r="RH99" s="231">
        <f t="shared" si="1604"/>
        <v>0</v>
      </c>
      <c r="RI99" s="119"/>
      <c r="RJ99" s="98"/>
      <c r="RK99" s="116"/>
      <c r="RL99" s="90"/>
      <c r="RM99" s="117">
        <f t="shared" si="1605"/>
        <v>0</v>
      </c>
      <c r="RN99" s="98">
        <f t="shared" si="1605"/>
        <v>0</v>
      </c>
      <c r="RO99" s="98"/>
      <c r="RP99" s="118"/>
      <c r="RQ99" s="119" t="e">
        <f t="shared" si="1606"/>
        <v>#DIV/0!</v>
      </c>
      <c r="RR99" s="231">
        <f t="shared" si="1607"/>
        <v>0</v>
      </c>
      <c r="RS99" s="119"/>
      <c r="RT99" s="98"/>
      <c r="RU99" s="116"/>
      <c r="RV99" s="90"/>
      <c r="RW99" s="117">
        <f t="shared" si="1608"/>
        <v>0</v>
      </c>
      <c r="RX99" s="98">
        <f t="shared" si="1608"/>
        <v>0</v>
      </c>
      <c r="RY99" s="98"/>
      <c r="RZ99" s="118"/>
      <c r="SA99" s="119" t="e">
        <f t="shared" si="1609"/>
        <v>#DIV/0!</v>
      </c>
      <c r="SB99" s="231">
        <f t="shared" si="1610"/>
        <v>0</v>
      </c>
      <c r="SC99" s="119"/>
      <c r="SD99" s="98"/>
      <c r="SE99" s="116"/>
      <c r="SF99" s="90"/>
      <c r="SG99" s="117">
        <f t="shared" si="1611"/>
        <v>0</v>
      </c>
      <c r="SH99" s="98">
        <f t="shared" si="1611"/>
        <v>0</v>
      </c>
      <c r="SI99" s="98"/>
      <c r="SJ99" s="118"/>
      <c r="SK99" s="119" t="e">
        <f t="shared" si="1612"/>
        <v>#DIV/0!</v>
      </c>
      <c r="SL99" s="231">
        <f t="shared" si="1613"/>
        <v>0</v>
      </c>
      <c r="SM99" s="119"/>
      <c r="SN99" s="98"/>
      <c r="SO99" s="116"/>
      <c r="SP99" s="90"/>
      <c r="SQ99" s="117">
        <f t="shared" si="1614"/>
        <v>0</v>
      </c>
      <c r="SR99" s="98">
        <f t="shared" si="1614"/>
        <v>0</v>
      </c>
      <c r="SS99" s="98"/>
      <c r="ST99" s="118"/>
      <c r="SU99" s="119" t="e">
        <f t="shared" si="1615"/>
        <v>#DIV/0!</v>
      </c>
      <c r="SV99" s="231">
        <f t="shared" si="1616"/>
        <v>0</v>
      </c>
      <c r="SW99" s="119"/>
      <c r="SX99" s="98"/>
      <c r="SY99" s="116"/>
      <c r="SZ99" s="90"/>
      <c r="TA99" s="117">
        <f t="shared" si="1617"/>
        <v>0</v>
      </c>
      <c r="TB99" s="98">
        <f t="shared" si="1617"/>
        <v>0</v>
      </c>
      <c r="TC99" s="98"/>
      <c r="TD99" s="118"/>
      <c r="TE99" s="119" t="e">
        <f t="shared" si="1618"/>
        <v>#DIV/0!</v>
      </c>
      <c r="TF99" s="231">
        <f t="shared" si="1619"/>
        <v>0</v>
      </c>
      <c r="TG99" s="119"/>
      <c r="TH99" s="98"/>
      <c r="TI99" s="116"/>
      <c r="TJ99" s="90"/>
      <c r="TK99" s="117">
        <f t="shared" si="1620"/>
        <v>0</v>
      </c>
      <c r="TL99" s="98">
        <f t="shared" si="1620"/>
        <v>0</v>
      </c>
      <c r="TM99" s="98"/>
      <c r="TN99" s="118"/>
      <c r="TO99" s="119" t="e">
        <f t="shared" si="1621"/>
        <v>#DIV/0!</v>
      </c>
      <c r="TP99" s="231">
        <f t="shared" si="1622"/>
        <v>0</v>
      </c>
      <c r="TQ99" s="119"/>
      <c r="TR99" s="98"/>
      <c r="TS99" s="116"/>
      <c r="TT99" s="90"/>
      <c r="TU99" s="117">
        <f t="shared" si="1623"/>
        <v>0</v>
      </c>
      <c r="TV99" s="98">
        <f t="shared" si="1623"/>
        <v>0</v>
      </c>
      <c r="TW99" s="98"/>
      <c r="TX99" s="118"/>
      <c r="TY99" s="119" t="e">
        <f t="shared" si="1624"/>
        <v>#DIV/0!</v>
      </c>
      <c r="TZ99" s="231">
        <f t="shared" si="1625"/>
        <v>0</v>
      </c>
      <c r="UA99" s="119"/>
      <c r="UB99" s="98"/>
      <c r="UC99" s="116"/>
      <c r="UD99" s="90"/>
      <c r="UE99" s="117">
        <f t="shared" si="1626"/>
        <v>0</v>
      </c>
      <c r="UF99" s="98">
        <f t="shared" si="1626"/>
        <v>0</v>
      </c>
      <c r="UG99" s="98"/>
      <c r="UH99" s="118"/>
      <c r="UI99" s="119" t="e">
        <f t="shared" si="1627"/>
        <v>#DIV/0!</v>
      </c>
      <c r="UJ99" s="231">
        <f t="shared" si="1628"/>
        <v>0</v>
      </c>
      <c r="UK99" s="119"/>
      <c r="UL99" s="98"/>
      <c r="UM99" s="116"/>
      <c r="UN99" s="90"/>
      <c r="UO99" s="117">
        <f t="shared" si="1629"/>
        <v>0</v>
      </c>
      <c r="UP99" s="98">
        <f t="shared" si="1629"/>
        <v>0</v>
      </c>
      <c r="UQ99" s="98"/>
      <c r="UR99" s="118"/>
      <c r="US99" s="119" t="e">
        <f t="shared" si="1630"/>
        <v>#DIV/0!</v>
      </c>
      <c r="UT99" s="231">
        <f t="shared" si="1631"/>
        <v>0</v>
      </c>
      <c r="UU99" s="119"/>
      <c r="UV99" s="98"/>
      <c r="UW99" s="116"/>
      <c r="UX99" s="90"/>
      <c r="UY99" s="117">
        <f t="shared" si="1632"/>
        <v>0</v>
      </c>
      <c r="UZ99" s="98">
        <f t="shared" si="1632"/>
        <v>0</v>
      </c>
      <c r="VA99" s="98"/>
      <c r="VB99" s="118"/>
      <c r="VC99" s="119" t="e">
        <f t="shared" si="1633"/>
        <v>#DIV/0!</v>
      </c>
      <c r="VD99" s="231">
        <f t="shared" si="1634"/>
        <v>0</v>
      </c>
      <c r="VE99" s="119"/>
      <c r="VF99" s="98"/>
      <c r="VG99" s="116"/>
      <c r="VH99" s="90"/>
      <c r="VI99" s="117">
        <f t="shared" si="1635"/>
        <v>0</v>
      </c>
      <c r="VJ99" s="98">
        <f t="shared" si="1635"/>
        <v>0</v>
      </c>
      <c r="VK99" s="98"/>
      <c r="VL99" s="118"/>
      <c r="VM99" s="119" t="e">
        <f t="shared" si="1636"/>
        <v>#DIV/0!</v>
      </c>
      <c r="VN99" s="231">
        <f t="shared" si="1637"/>
        <v>0</v>
      </c>
      <c r="VO99" s="119"/>
      <c r="VP99" s="98"/>
      <c r="VQ99" s="116"/>
      <c r="VR99" s="90"/>
      <c r="VS99" s="117">
        <f t="shared" si="1638"/>
        <v>0</v>
      </c>
      <c r="VT99" s="98">
        <f t="shared" si="1638"/>
        <v>0</v>
      </c>
      <c r="VU99" s="98"/>
      <c r="VV99" s="118"/>
      <c r="VW99" s="119" t="e">
        <f t="shared" si="1639"/>
        <v>#DIV/0!</v>
      </c>
      <c r="VX99" s="231">
        <f t="shared" si="1640"/>
        <v>0</v>
      </c>
      <c r="VY99" s="119"/>
      <c r="VZ99" s="98"/>
      <c r="WA99" s="116"/>
      <c r="WB99" s="90"/>
      <c r="WC99" s="117">
        <f t="shared" si="1641"/>
        <v>0</v>
      </c>
      <c r="WD99" s="98">
        <f t="shared" si="1641"/>
        <v>0</v>
      </c>
      <c r="WE99" s="98"/>
      <c r="WF99" s="118"/>
      <c r="WG99" s="119" t="e">
        <f t="shared" si="1642"/>
        <v>#DIV/0!</v>
      </c>
      <c r="WH99" s="213">
        <f t="shared" si="1643"/>
        <v>0</v>
      </c>
      <c r="WI99" s="119"/>
      <c r="WJ99" s="98"/>
      <c r="WK99" s="116"/>
      <c r="WL99" s="90"/>
      <c r="WM99" s="117">
        <f t="shared" si="1644"/>
        <v>0</v>
      </c>
      <c r="WN99" s="98">
        <f t="shared" si="1644"/>
        <v>0</v>
      </c>
      <c r="WO99" s="98"/>
      <c r="WP99" s="118"/>
    </row>
    <row r="100" spans="1:614" ht="48" x14ac:dyDescent="0.25">
      <c r="A100" s="5"/>
      <c r="B100" s="91" t="s">
        <v>427</v>
      </c>
      <c r="C100" s="12" t="s">
        <v>752</v>
      </c>
      <c r="D100" s="12" t="s">
        <v>439</v>
      </c>
      <c r="E100" s="4"/>
      <c r="F100" s="231">
        <f t="shared" si="1463"/>
        <v>0</v>
      </c>
      <c r="G100" s="119"/>
      <c r="H100" s="98"/>
      <c r="I100" s="116"/>
      <c r="J100" s="90"/>
      <c r="K100" s="117">
        <f t="shared" si="1464"/>
        <v>0</v>
      </c>
      <c r="L100" s="98">
        <f t="shared" si="1464"/>
        <v>0</v>
      </c>
      <c r="M100" s="98"/>
      <c r="N100" s="118"/>
      <c r="O100" s="119">
        <f t="shared" si="1465"/>
        <v>0</v>
      </c>
      <c r="P100" s="231">
        <f t="shared" si="1466"/>
        <v>0</v>
      </c>
      <c r="Q100" s="119"/>
      <c r="R100" s="98"/>
      <c r="S100" s="116"/>
      <c r="T100" s="90"/>
      <c r="U100" s="117">
        <f t="shared" si="1467"/>
        <v>0</v>
      </c>
      <c r="V100" s="98">
        <f t="shared" si="1467"/>
        <v>0</v>
      </c>
      <c r="W100" s="98"/>
      <c r="X100" s="118"/>
      <c r="Y100" s="119">
        <f t="shared" si="1468"/>
        <v>0</v>
      </c>
      <c r="Z100" s="231">
        <f t="shared" si="1469"/>
        <v>0</v>
      </c>
      <c r="AA100" s="119"/>
      <c r="AB100" s="98"/>
      <c r="AC100" s="116"/>
      <c r="AD100" s="90"/>
      <c r="AE100" s="117">
        <f t="shared" si="1470"/>
        <v>0</v>
      </c>
      <c r="AF100" s="98">
        <f t="shared" si="1470"/>
        <v>0</v>
      </c>
      <c r="AG100" s="98"/>
      <c r="AH100" s="118"/>
      <c r="AI100" s="119">
        <f t="shared" si="1471"/>
        <v>0</v>
      </c>
      <c r="AJ100" s="231">
        <f t="shared" si="1472"/>
        <v>0</v>
      </c>
      <c r="AK100" s="119"/>
      <c r="AL100" s="98"/>
      <c r="AM100" s="116"/>
      <c r="AN100" s="90"/>
      <c r="AO100" s="117">
        <f t="shared" si="1473"/>
        <v>0</v>
      </c>
      <c r="AP100" s="98">
        <f t="shared" si="1473"/>
        <v>0</v>
      </c>
      <c r="AQ100" s="98"/>
      <c r="AR100" s="118"/>
      <c r="AS100" s="119">
        <f t="shared" si="1474"/>
        <v>0</v>
      </c>
      <c r="AT100" s="231">
        <f t="shared" si="1475"/>
        <v>0</v>
      </c>
      <c r="AU100" s="119"/>
      <c r="AV100" s="98"/>
      <c r="AW100" s="116"/>
      <c r="AX100" s="90"/>
      <c r="AY100" s="117">
        <f t="shared" si="1476"/>
        <v>0</v>
      </c>
      <c r="AZ100" s="98">
        <f t="shared" si="1476"/>
        <v>0</v>
      </c>
      <c r="BA100" s="98"/>
      <c r="BB100" s="118"/>
      <c r="BC100" s="119">
        <f t="shared" si="1477"/>
        <v>0</v>
      </c>
      <c r="BD100" s="231">
        <f t="shared" si="1478"/>
        <v>0</v>
      </c>
      <c r="BE100" s="119"/>
      <c r="BF100" s="98"/>
      <c r="BG100" s="116"/>
      <c r="BH100" s="90"/>
      <c r="BI100" s="117">
        <f t="shared" ref="BI100:BJ100" si="1652">BI20+BI36+BI52+BI68+BI84</f>
        <v>0</v>
      </c>
      <c r="BJ100" s="98">
        <f t="shared" si="1652"/>
        <v>0</v>
      </c>
      <c r="BK100" s="98"/>
      <c r="BL100" s="118"/>
      <c r="BM100" s="119">
        <f t="shared" si="1480"/>
        <v>0</v>
      </c>
      <c r="BN100" s="231">
        <f t="shared" si="1481"/>
        <v>0</v>
      </c>
      <c r="BO100" s="119"/>
      <c r="BP100" s="98"/>
      <c r="BQ100" s="116"/>
      <c r="BR100" s="90"/>
      <c r="BS100" s="117">
        <f t="shared" si="1482"/>
        <v>0</v>
      </c>
      <c r="BT100" s="98">
        <f t="shared" si="1482"/>
        <v>0</v>
      </c>
      <c r="BU100" s="98"/>
      <c r="BV100" s="118"/>
      <c r="BW100" s="119">
        <f t="shared" si="1483"/>
        <v>0</v>
      </c>
      <c r="BX100" s="231">
        <f t="shared" si="1484"/>
        <v>0</v>
      </c>
      <c r="BY100" s="119"/>
      <c r="BZ100" s="98"/>
      <c r="CA100" s="116"/>
      <c r="CB100" s="90"/>
      <c r="CC100" s="117">
        <f t="shared" si="1485"/>
        <v>0</v>
      </c>
      <c r="CD100" s="98">
        <f t="shared" si="1485"/>
        <v>0</v>
      </c>
      <c r="CE100" s="98"/>
      <c r="CF100" s="118"/>
      <c r="CG100" s="119">
        <f t="shared" si="1486"/>
        <v>0</v>
      </c>
      <c r="CH100" s="231">
        <f t="shared" si="1487"/>
        <v>0</v>
      </c>
      <c r="CI100" s="119"/>
      <c r="CJ100" s="98"/>
      <c r="CK100" s="116"/>
      <c r="CL100" s="90"/>
      <c r="CM100" s="117">
        <f t="shared" si="1488"/>
        <v>0</v>
      </c>
      <c r="CN100" s="98">
        <f t="shared" si="1488"/>
        <v>0</v>
      </c>
      <c r="CO100" s="98"/>
      <c r="CP100" s="118"/>
      <c r="CQ100" s="119">
        <f t="shared" si="1489"/>
        <v>0</v>
      </c>
      <c r="CR100" s="231">
        <f t="shared" si="1490"/>
        <v>0</v>
      </c>
      <c r="CS100" s="119"/>
      <c r="CT100" s="98"/>
      <c r="CU100" s="116"/>
      <c r="CV100" s="90"/>
      <c r="CW100" s="117">
        <f t="shared" si="1491"/>
        <v>0</v>
      </c>
      <c r="CX100" s="98">
        <f t="shared" si="1491"/>
        <v>0</v>
      </c>
      <c r="CY100" s="98"/>
      <c r="CZ100" s="118"/>
      <c r="DA100" s="119">
        <f t="shared" si="1492"/>
        <v>0</v>
      </c>
      <c r="DB100" s="231">
        <f t="shared" si="1493"/>
        <v>0</v>
      </c>
      <c r="DC100" s="119"/>
      <c r="DD100" s="98"/>
      <c r="DE100" s="116"/>
      <c r="DF100" s="90"/>
      <c r="DG100" s="117">
        <f t="shared" si="1494"/>
        <v>0</v>
      </c>
      <c r="DH100" s="98">
        <f t="shared" si="1494"/>
        <v>0</v>
      </c>
      <c r="DI100" s="98"/>
      <c r="DJ100" s="118"/>
      <c r="DK100" s="119">
        <f t="shared" si="1495"/>
        <v>0</v>
      </c>
      <c r="DL100" s="231">
        <f t="shared" si="1496"/>
        <v>0</v>
      </c>
      <c r="DM100" s="119"/>
      <c r="DN100" s="98"/>
      <c r="DO100" s="116"/>
      <c r="DP100" s="90"/>
      <c r="DQ100" s="117">
        <f t="shared" si="1497"/>
        <v>0</v>
      </c>
      <c r="DR100" s="98">
        <f t="shared" si="1497"/>
        <v>0</v>
      </c>
      <c r="DS100" s="98"/>
      <c r="DT100" s="118"/>
      <c r="DU100" s="119">
        <f t="shared" si="1498"/>
        <v>0</v>
      </c>
      <c r="DV100" s="231">
        <f t="shared" si="1499"/>
        <v>0</v>
      </c>
      <c r="DW100" s="119"/>
      <c r="DX100" s="98"/>
      <c r="DY100" s="116"/>
      <c r="DZ100" s="90"/>
      <c r="EA100" s="117">
        <f t="shared" si="1500"/>
        <v>0</v>
      </c>
      <c r="EB100" s="98">
        <f t="shared" si="1500"/>
        <v>0</v>
      </c>
      <c r="EC100" s="98"/>
      <c r="ED100" s="118"/>
      <c r="EE100" s="119">
        <f t="shared" si="1501"/>
        <v>0</v>
      </c>
      <c r="EF100" s="231">
        <f t="shared" si="1502"/>
        <v>0</v>
      </c>
      <c r="EG100" s="119"/>
      <c r="EH100" s="98"/>
      <c r="EI100" s="116"/>
      <c r="EJ100" s="90"/>
      <c r="EK100" s="117">
        <f t="shared" si="1503"/>
        <v>0</v>
      </c>
      <c r="EL100" s="98">
        <f t="shared" si="1503"/>
        <v>0</v>
      </c>
      <c r="EM100" s="98"/>
      <c r="EN100" s="118"/>
      <c r="EO100" s="119">
        <f t="shared" si="1504"/>
        <v>0</v>
      </c>
      <c r="EP100" s="231">
        <f t="shared" si="1505"/>
        <v>0</v>
      </c>
      <c r="EQ100" s="119"/>
      <c r="ER100" s="98"/>
      <c r="ES100" s="116"/>
      <c r="ET100" s="90"/>
      <c r="EU100" s="117">
        <f t="shared" si="1506"/>
        <v>0</v>
      </c>
      <c r="EV100" s="98">
        <f t="shared" si="1506"/>
        <v>0</v>
      </c>
      <c r="EW100" s="98"/>
      <c r="EX100" s="118"/>
      <c r="EY100" s="119">
        <f t="shared" si="1507"/>
        <v>0</v>
      </c>
      <c r="EZ100" s="231">
        <f t="shared" si="1508"/>
        <v>0</v>
      </c>
      <c r="FA100" s="119"/>
      <c r="FB100" s="98"/>
      <c r="FC100" s="116"/>
      <c r="FD100" s="90"/>
      <c r="FE100" s="117">
        <f t="shared" si="1509"/>
        <v>0</v>
      </c>
      <c r="FF100" s="98">
        <f t="shared" si="1509"/>
        <v>0</v>
      </c>
      <c r="FG100" s="98"/>
      <c r="FH100" s="118"/>
      <c r="FI100" s="119">
        <f t="shared" si="1510"/>
        <v>0</v>
      </c>
      <c r="FJ100" s="231">
        <f t="shared" si="1511"/>
        <v>0</v>
      </c>
      <c r="FK100" s="119"/>
      <c r="FL100" s="98"/>
      <c r="FM100" s="116"/>
      <c r="FN100" s="90"/>
      <c r="FO100" s="117">
        <f t="shared" si="1512"/>
        <v>0</v>
      </c>
      <c r="FP100" s="98">
        <f t="shared" si="1512"/>
        <v>0</v>
      </c>
      <c r="FQ100" s="98"/>
      <c r="FR100" s="118"/>
      <c r="FS100" s="119">
        <f t="shared" si="1513"/>
        <v>0</v>
      </c>
      <c r="FT100" s="231">
        <f t="shared" si="1514"/>
        <v>0</v>
      </c>
      <c r="FU100" s="119"/>
      <c r="FV100" s="98"/>
      <c r="FW100" s="116"/>
      <c r="FX100" s="90"/>
      <c r="FY100" s="117">
        <f t="shared" si="1515"/>
        <v>0</v>
      </c>
      <c r="FZ100" s="98">
        <f t="shared" si="1515"/>
        <v>0</v>
      </c>
      <c r="GA100" s="98"/>
      <c r="GB100" s="118"/>
      <c r="GC100" s="119">
        <f t="shared" si="1516"/>
        <v>0</v>
      </c>
      <c r="GD100" s="231">
        <f t="shared" si="1517"/>
        <v>0</v>
      </c>
      <c r="GE100" s="119"/>
      <c r="GF100" s="98"/>
      <c r="GG100" s="116"/>
      <c r="GH100" s="90"/>
      <c r="GI100" s="117">
        <f t="shared" si="1518"/>
        <v>0</v>
      </c>
      <c r="GJ100" s="98">
        <f t="shared" si="1518"/>
        <v>0</v>
      </c>
      <c r="GK100" s="98"/>
      <c r="GL100" s="118"/>
      <c r="GM100" s="119">
        <f t="shared" si="1519"/>
        <v>0</v>
      </c>
      <c r="GN100" s="231">
        <f t="shared" si="1520"/>
        <v>0</v>
      </c>
      <c r="GO100" s="119"/>
      <c r="GP100" s="98"/>
      <c r="GQ100" s="116"/>
      <c r="GR100" s="90"/>
      <c r="GS100" s="117">
        <f t="shared" si="1521"/>
        <v>0</v>
      </c>
      <c r="GT100" s="98">
        <f t="shared" si="1521"/>
        <v>0</v>
      </c>
      <c r="GU100" s="98"/>
      <c r="GV100" s="118"/>
      <c r="GW100" s="119">
        <f t="shared" si="1522"/>
        <v>0</v>
      </c>
      <c r="GX100" s="231">
        <f t="shared" si="1523"/>
        <v>0</v>
      </c>
      <c r="GY100" s="119"/>
      <c r="GZ100" s="98"/>
      <c r="HA100" s="116"/>
      <c r="HB100" s="90"/>
      <c r="HC100" s="117">
        <f t="shared" si="1524"/>
        <v>0</v>
      </c>
      <c r="HD100" s="98">
        <f t="shared" si="1524"/>
        <v>0</v>
      </c>
      <c r="HE100" s="98"/>
      <c r="HF100" s="118"/>
      <c r="HG100" s="119">
        <f t="shared" si="1525"/>
        <v>0</v>
      </c>
      <c r="HH100" s="231">
        <f t="shared" si="1526"/>
        <v>0</v>
      </c>
      <c r="HI100" s="119"/>
      <c r="HJ100" s="98"/>
      <c r="HK100" s="116"/>
      <c r="HL100" s="90"/>
      <c r="HM100" s="117">
        <f t="shared" si="1527"/>
        <v>0</v>
      </c>
      <c r="HN100" s="98">
        <f t="shared" si="1527"/>
        <v>0</v>
      </c>
      <c r="HO100" s="98"/>
      <c r="HP100" s="118"/>
      <c r="HQ100" s="119">
        <f t="shared" si="1528"/>
        <v>0</v>
      </c>
      <c r="HR100" s="231">
        <f t="shared" si="1529"/>
        <v>0</v>
      </c>
      <c r="HS100" s="119"/>
      <c r="HT100" s="98"/>
      <c r="HU100" s="116"/>
      <c r="HV100" s="90"/>
      <c r="HW100" s="117">
        <f t="shared" si="1530"/>
        <v>0</v>
      </c>
      <c r="HX100" s="98">
        <f t="shared" si="1530"/>
        <v>0</v>
      </c>
      <c r="HY100" s="98"/>
      <c r="HZ100" s="118"/>
      <c r="IA100" s="119">
        <f t="shared" si="1531"/>
        <v>0</v>
      </c>
      <c r="IB100" s="231">
        <f t="shared" si="1532"/>
        <v>0</v>
      </c>
      <c r="IC100" s="119"/>
      <c r="ID100" s="98"/>
      <c r="IE100" s="116"/>
      <c r="IF100" s="90"/>
      <c r="IG100" s="117">
        <f t="shared" si="1533"/>
        <v>0</v>
      </c>
      <c r="IH100" s="98">
        <f t="shared" si="1533"/>
        <v>0</v>
      </c>
      <c r="II100" s="98"/>
      <c r="IJ100" s="118"/>
      <c r="IK100" s="119">
        <f t="shared" si="1534"/>
        <v>0</v>
      </c>
      <c r="IL100" s="231">
        <f t="shared" si="1535"/>
        <v>12</v>
      </c>
      <c r="IM100" s="119"/>
      <c r="IN100" s="98"/>
      <c r="IO100" s="116"/>
      <c r="IP100" s="90"/>
      <c r="IQ100" s="117">
        <f t="shared" si="1536"/>
        <v>13254.40438</v>
      </c>
      <c r="IR100" s="98">
        <f t="shared" si="1536"/>
        <v>159052.85999999999</v>
      </c>
      <c r="IS100" s="98"/>
      <c r="IT100" s="118"/>
      <c r="IU100" s="119">
        <f t="shared" si="1537"/>
        <v>1.3734500000000001</v>
      </c>
      <c r="IV100" s="231">
        <f t="shared" si="1538"/>
        <v>0</v>
      </c>
      <c r="IW100" s="119"/>
      <c r="IX100" s="98"/>
      <c r="IY100" s="116"/>
      <c r="IZ100" s="90"/>
      <c r="JA100" s="117">
        <f t="shared" si="1539"/>
        <v>0</v>
      </c>
      <c r="JB100" s="98">
        <f t="shared" si="1539"/>
        <v>0</v>
      </c>
      <c r="JC100" s="98"/>
      <c r="JD100" s="118"/>
      <c r="JE100" s="119">
        <f t="shared" si="1540"/>
        <v>0</v>
      </c>
      <c r="JF100" s="231">
        <f t="shared" si="1541"/>
        <v>0</v>
      </c>
      <c r="JG100" s="119"/>
      <c r="JH100" s="98"/>
      <c r="JI100" s="116"/>
      <c r="JJ100" s="90"/>
      <c r="JK100" s="117">
        <f t="shared" si="1542"/>
        <v>0</v>
      </c>
      <c r="JL100" s="98">
        <f t="shared" si="1542"/>
        <v>0</v>
      </c>
      <c r="JM100" s="98"/>
      <c r="JN100" s="118"/>
      <c r="JO100" s="119">
        <f t="shared" si="1543"/>
        <v>0</v>
      </c>
      <c r="JP100" s="231">
        <f t="shared" si="1544"/>
        <v>0</v>
      </c>
      <c r="JQ100" s="119"/>
      <c r="JR100" s="98"/>
      <c r="JS100" s="116"/>
      <c r="JT100" s="90"/>
      <c r="JU100" s="117">
        <f t="shared" si="1545"/>
        <v>0</v>
      </c>
      <c r="JV100" s="98">
        <f t="shared" si="1545"/>
        <v>0</v>
      </c>
      <c r="JW100" s="98"/>
      <c r="JX100" s="118"/>
      <c r="JY100" s="119">
        <f t="shared" si="1546"/>
        <v>0</v>
      </c>
      <c r="JZ100" s="231">
        <f t="shared" si="1547"/>
        <v>0</v>
      </c>
      <c r="KA100" s="119"/>
      <c r="KB100" s="98"/>
      <c r="KC100" s="116"/>
      <c r="KD100" s="90"/>
      <c r="KE100" s="117">
        <f t="shared" si="1548"/>
        <v>0</v>
      </c>
      <c r="KF100" s="98">
        <f t="shared" si="1548"/>
        <v>0</v>
      </c>
      <c r="KG100" s="98"/>
      <c r="KH100" s="118"/>
      <c r="KI100" s="119">
        <f t="shared" si="1549"/>
        <v>0</v>
      </c>
      <c r="KJ100" s="231">
        <f t="shared" si="1550"/>
        <v>0</v>
      </c>
      <c r="KK100" s="119"/>
      <c r="KL100" s="98"/>
      <c r="KM100" s="116"/>
      <c r="KN100" s="90"/>
      <c r="KO100" s="117">
        <f t="shared" si="1551"/>
        <v>0</v>
      </c>
      <c r="KP100" s="98">
        <f t="shared" si="1551"/>
        <v>0</v>
      </c>
      <c r="KQ100" s="98"/>
      <c r="KR100" s="118"/>
      <c r="KS100" s="119">
        <f t="shared" si="1552"/>
        <v>0</v>
      </c>
      <c r="KT100" s="231">
        <f t="shared" si="1553"/>
        <v>0</v>
      </c>
      <c r="KU100" s="119"/>
      <c r="KV100" s="98"/>
      <c r="KW100" s="116"/>
      <c r="KX100" s="90"/>
      <c r="KY100" s="117">
        <f t="shared" si="1554"/>
        <v>0</v>
      </c>
      <c r="KZ100" s="98">
        <f t="shared" si="1554"/>
        <v>0</v>
      </c>
      <c r="LA100" s="98"/>
      <c r="LB100" s="118"/>
      <c r="LC100" s="119">
        <f t="shared" si="1555"/>
        <v>0</v>
      </c>
      <c r="LD100" s="231">
        <f t="shared" si="1556"/>
        <v>0</v>
      </c>
      <c r="LE100" s="119"/>
      <c r="LF100" s="98"/>
      <c r="LG100" s="116"/>
      <c r="LH100" s="90"/>
      <c r="LI100" s="117">
        <f t="shared" si="1557"/>
        <v>0</v>
      </c>
      <c r="LJ100" s="98">
        <f t="shared" si="1557"/>
        <v>0</v>
      </c>
      <c r="LK100" s="98"/>
      <c r="LL100" s="118"/>
      <c r="LM100" s="119">
        <f t="shared" si="1558"/>
        <v>0</v>
      </c>
      <c r="LN100" s="231">
        <f t="shared" si="1559"/>
        <v>0</v>
      </c>
      <c r="LO100" s="119"/>
      <c r="LP100" s="98"/>
      <c r="LQ100" s="116"/>
      <c r="LR100" s="90"/>
      <c r="LS100" s="117">
        <f t="shared" si="1560"/>
        <v>0</v>
      </c>
      <c r="LT100" s="98">
        <f t="shared" si="1560"/>
        <v>0</v>
      </c>
      <c r="LU100" s="98"/>
      <c r="LV100" s="118"/>
      <c r="LW100" s="119">
        <f t="shared" si="1561"/>
        <v>0</v>
      </c>
      <c r="LX100" s="231">
        <f t="shared" si="1562"/>
        <v>0</v>
      </c>
      <c r="LY100" s="119"/>
      <c r="LZ100" s="98"/>
      <c r="MA100" s="116"/>
      <c r="MB100" s="90"/>
      <c r="MC100" s="117">
        <f t="shared" si="1563"/>
        <v>0</v>
      </c>
      <c r="MD100" s="98">
        <f t="shared" si="1563"/>
        <v>0</v>
      </c>
      <c r="ME100" s="98"/>
      <c r="MF100" s="118"/>
      <c r="MG100" s="119">
        <f t="shared" si="1564"/>
        <v>0</v>
      </c>
      <c r="MH100" s="231">
        <f t="shared" si="1565"/>
        <v>0</v>
      </c>
      <c r="MI100" s="119"/>
      <c r="MJ100" s="98"/>
      <c r="MK100" s="116"/>
      <c r="ML100" s="90"/>
      <c r="MM100" s="117">
        <f t="shared" si="1566"/>
        <v>0</v>
      </c>
      <c r="MN100" s="98">
        <f t="shared" si="1566"/>
        <v>0</v>
      </c>
      <c r="MO100" s="98"/>
      <c r="MP100" s="118"/>
      <c r="MQ100" s="119">
        <f t="shared" si="1567"/>
        <v>0</v>
      </c>
      <c r="MR100" s="231">
        <f t="shared" si="1568"/>
        <v>0</v>
      </c>
      <c r="MS100" s="119"/>
      <c r="MT100" s="98"/>
      <c r="MU100" s="116"/>
      <c r="MV100" s="90"/>
      <c r="MW100" s="117">
        <f t="shared" si="1569"/>
        <v>0</v>
      </c>
      <c r="MX100" s="98">
        <f t="shared" si="1569"/>
        <v>0</v>
      </c>
      <c r="MY100" s="98"/>
      <c r="MZ100" s="118"/>
      <c r="NA100" s="119">
        <f t="shared" si="1570"/>
        <v>0</v>
      </c>
      <c r="NB100" s="231">
        <f t="shared" si="1571"/>
        <v>31</v>
      </c>
      <c r="NC100" s="119"/>
      <c r="ND100" s="98"/>
      <c r="NE100" s="116"/>
      <c r="NF100" s="90"/>
      <c r="NG100" s="117">
        <f t="shared" si="1572"/>
        <v>9767.6176599999999</v>
      </c>
      <c r="NH100" s="98">
        <f t="shared" si="1572"/>
        <v>302796.14</v>
      </c>
      <c r="NI100" s="98"/>
      <c r="NJ100" s="118"/>
      <c r="NK100" s="119">
        <f t="shared" si="1573"/>
        <v>1.01214</v>
      </c>
      <c r="NL100" s="231">
        <f t="shared" si="1574"/>
        <v>0</v>
      </c>
      <c r="NM100" s="119"/>
      <c r="NN100" s="98"/>
      <c r="NO100" s="116"/>
      <c r="NP100" s="90"/>
      <c r="NQ100" s="117">
        <f t="shared" si="1575"/>
        <v>0</v>
      </c>
      <c r="NR100" s="98">
        <f t="shared" si="1575"/>
        <v>0</v>
      </c>
      <c r="NS100" s="98"/>
      <c r="NT100" s="118"/>
      <c r="NU100" s="119">
        <f t="shared" si="1576"/>
        <v>0</v>
      </c>
      <c r="NV100" s="231">
        <f t="shared" si="1577"/>
        <v>0</v>
      </c>
      <c r="NW100" s="119"/>
      <c r="NX100" s="98"/>
      <c r="NY100" s="116"/>
      <c r="NZ100" s="90"/>
      <c r="OA100" s="117">
        <f t="shared" si="1578"/>
        <v>0</v>
      </c>
      <c r="OB100" s="98">
        <f t="shared" si="1578"/>
        <v>0</v>
      </c>
      <c r="OC100" s="98"/>
      <c r="OD100" s="118"/>
      <c r="OE100" s="119">
        <f t="shared" si="1579"/>
        <v>0</v>
      </c>
      <c r="OF100" s="231">
        <f t="shared" si="1580"/>
        <v>31</v>
      </c>
      <c r="OG100" s="119"/>
      <c r="OH100" s="98"/>
      <c r="OI100" s="116"/>
      <c r="OJ100" s="90"/>
      <c r="OK100" s="117">
        <f t="shared" si="1581"/>
        <v>7698.6463199999998</v>
      </c>
      <c r="OL100" s="98">
        <f t="shared" si="1581"/>
        <v>238658.04</v>
      </c>
      <c r="OM100" s="98"/>
      <c r="ON100" s="118"/>
      <c r="OO100" s="119">
        <f t="shared" si="1582"/>
        <v>0.79774999999999996</v>
      </c>
      <c r="OP100" s="231">
        <f t="shared" si="1583"/>
        <v>0</v>
      </c>
      <c r="OQ100" s="119"/>
      <c r="OR100" s="98"/>
      <c r="OS100" s="116"/>
      <c r="OT100" s="90"/>
      <c r="OU100" s="117">
        <f t="shared" si="1584"/>
        <v>0</v>
      </c>
      <c r="OV100" s="98">
        <f t="shared" si="1584"/>
        <v>0</v>
      </c>
      <c r="OW100" s="98"/>
      <c r="OX100" s="118"/>
      <c r="OY100" s="119">
        <f t="shared" si="1585"/>
        <v>0</v>
      </c>
      <c r="OZ100" s="231">
        <f t="shared" si="1586"/>
        <v>0</v>
      </c>
      <c r="PA100" s="119"/>
      <c r="PB100" s="98"/>
      <c r="PC100" s="116"/>
      <c r="PD100" s="90"/>
      <c r="PE100" s="117">
        <f t="shared" si="1587"/>
        <v>0</v>
      </c>
      <c r="PF100" s="98">
        <f t="shared" si="1587"/>
        <v>0</v>
      </c>
      <c r="PG100" s="98"/>
      <c r="PH100" s="118"/>
      <c r="PI100" s="119">
        <f t="shared" si="1588"/>
        <v>0</v>
      </c>
      <c r="PJ100" s="231">
        <f t="shared" si="1589"/>
        <v>0</v>
      </c>
      <c r="PK100" s="119"/>
      <c r="PL100" s="98"/>
      <c r="PM100" s="116"/>
      <c r="PN100" s="90"/>
      <c r="PO100" s="117">
        <f t="shared" si="1590"/>
        <v>0</v>
      </c>
      <c r="PP100" s="98">
        <f t="shared" si="1590"/>
        <v>0</v>
      </c>
      <c r="PQ100" s="98"/>
      <c r="PR100" s="118"/>
      <c r="PS100" s="119">
        <f t="shared" si="1591"/>
        <v>0</v>
      </c>
      <c r="PT100" s="231">
        <f t="shared" si="1592"/>
        <v>0</v>
      </c>
      <c r="PU100" s="119"/>
      <c r="PV100" s="98"/>
      <c r="PW100" s="116"/>
      <c r="PX100" s="90"/>
      <c r="PY100" s="117">
        <f t="shared" si="1593"/>
        <v>0</v>
      </c>
      <c r="PZ100" s="98">
        <f t="shared" si="1593"/>
        <v>0</v>
      </c>
      <c r="QA100" s="98"/>
      <c r="QB100" s="118"/>
      <c r="QC100" s="119">
        <f t="shared" si="1594"/>
        <v>0</v>
      </c>
      <c r="QD100" s="231">
        <f t="shared" si="1595"/>
        <v>0</v>
      </c>
      <c r="QE100" s="119"/>
      <c r="QF100" s="98"/>
      <c r="QG100" s="116"/>
      <c r="QH100" s="90"/>
      <c r="QI100" s="117">
        <f t="shared" si="1596"/>
        <v>0</v>
      </c>
      <c r="QJ100" s="98">
        <f t="shared" si="1596"/>
        <v>0</v>
      </c>
      <c r="QK100" s="98"/>
      <c r="QL100" s="118"/>
      <c r="QM100" s="119">
        <f t="shared" si="1597"/>
        <v>0</v>
      </c>
      <c r="QN100" s="231">
        <f t="shared" si="1598"/>
        <v>0</v>
      </c>
      <c r="QO100" s="119"/>
      <c r="QP100" s="98"/>
      <c r="QQ100" s="116"/>
      <c r="QR100" s="90"/>
      <c r="QS100" s="117">
        <f t="shared" si="1599"/>
        <v>0</v>
      </c>
      <c r="QT100" s="98">
        <f t="shared" si="1599"/>
        <v>0</v>
      </c>
      <c r="QU100" s="98"/>
      <c r="QV100" s="118"/>
      <c r="QW100" s="119">
        <f t="shared" si="1600"/>
        <v>0</v>
      </c>
      <c r="QX100" s="231">
        <f t="shared" si="1601"/>
        <v>0</v>
      </c>
      <c r="QY100" s="119"/>
      <c r="QZ100" s="98"/>
      <c r="RA100" s="116"/>
      <c r="RB100" s="90"/>
      <c r="RC100" s="117">
        <f t="shared" si="1602"/>
        <v>0</v>
      </c>
      <c r="RD100" s="98">
        <f t="shared" si="1602"/>
        <v>0</v>
      </c>
      <c r="RE100" s="98"/>
      <c r="RF100" s="118"/>
      <c r="RG100" s="119">
        <f t="shared" si="1603"/>
        <v>0</v>
      </c>
      <c r="RH100" s="231">
        <f t="shared" si="1604"/>
        <v>0</v>
      </c>
      <c r="RI100" s="119"/>
      <c r="RJ100" s="98"/>
      <c r="RK100" s="116"/>
      <c r="RL100" s="90"/>
      <c r="RM100" s="117">
        <f t="shared" si="1605"/>
        <v>0</v>
      </c>
      <c r="RN100" s="98">
        <f t="shared" si="1605"/>
        <v>0</v>
      </c>
      <c r="RO100" s="98"/>
      <c r="RP100" s="118"/>
      <c r="RQ100" s="119">
        <f t="shared" si="1606"/>
        <v>0</v>
      </c>
      <c r="RR100" s="231">
        <f t="shared" si="1607"/>
        <v>0</v>
      </c>
      <c r="RS100" s="119"/>
      <c r="RT100" s="98"/>
      <c r="RU100" s="116"/>
      <c r="RV100" s="90"/>
      <c r="RW100" s="117">
        <f t="shared" si="1608"/>
        <v>0</v>
      </c>
      <c r="RX100" s="98">
        <f t="shared" si="1608"/>
        <v>0</v>
      </c>
      <c r="RY100" s="98"/>
      <c r="RZ100" s="118"/>
      <c r="SA100" s="119">
        <f t="shared" si="1609"/>
        <v>0</v>
      </c>
      <c r="SB100" s="231">
        <f t="shared" si="1610"/>
        <v>0</v>
      </c>
      <c r="SC100" s="119"/>
      <c r="SD100" s="98"/>
      <c r="SE100" s="116"/>
      <c r="SF100" s="90"/>
      <c r="SG100" s="117">
        <f t="shared" si="1611"/>
        <v>0</v>
      </c>
      <c r="SH100" s="98">
        <f t="shared" si="1611"/>
        <v>0</v>
      </c>
      <c r="SI100" s="98"/>
      <c r="SJ100" s="118"/>
      <c r="SK100" s="119">
        <f t="shared" si="1612"/>
        <v>0</v>
      </c>
      <c r="SL100" s="231">
        <f t="shared" si="1613"/>
        <v>0</v>
      </c>
      <c r="SM100" s="119"/>
      <c r="SN100" s="98"/>
      <c r="SO100" s="116"/>
      <c r="SP100" s="90"/>
      <c r="SQ100" s="117">
        <f t="shared" si="1614"/>
        <v>0</v>
      </c>
      <c r="SR100" s="98">
        <f t="shared" si="1614"/>
        <v>0</v>
      </c>
      <c r="SS100" s="98"/>
      <c r="ST100" s="118"/>
      <c r="SU100" s="119">
        <f t="shared" si="1615"/>
        <v>0</v>
      </c>
      <c r="SV100" s="231">
        <f t="shared" si="1616"/>
        <v>0</v>
      </c>
      <c r="SW100" s="119"/>
      <c r="SX100" s="98"/>
      <c r="SY100" s="116"/>
      <c r="SZ100" s="90"/>
      <c r="TA100" s="117">
        <f t="shared" si="1617"/>
        <v>0</v>
      </c>
      <c r="TB100" s="98">
        <f t="shared" si="1617"/>
        <v>0</v>
      </c>
      <c r="TC100" s="98"/>
      <c r="TD100" s="118"/>
      <c r="TE100" s="119">
        <f t="shared" si="1618"/>
        <v>0</v>
      </c>
      <c r="TF100" s="231">
        <f t="shared" si="1619"/>
        <v>0</v>
      </c>
      <c r="TG100" s="119"/>
      <c r="TH100" s="98"/>
      <c r="TI100" s="116"/>
      <c r="TJ100" s="90"/>
      <c r="TK100" s="117">
        <f t="shared" si="1620"/>
        <v>0</v>
      </c>
      <c r="TL100" s="98">
        <f t="shared" si="1620"/>
        <v>0</v>
      </c>
      <c r="TM100" s="98"/>
      <c r="TN100" s="118"/>
      <c r="TO100" s="119">
        <f t="shared" si="1621"/>
        <v>0</v>
      </c>
      <c r="TP100" s="231">
        <f t="shared" si="1622"/>
        <v>0</v>
      </c>
      <c r="TQ100" s="119"/>
      <c r="TR100" s="98"/>
      <c r="TS100" s="116"/>
      <c r="TT100" s="90"/>
      <c r="TU100" s="117">
        <f t="shared" si="1623"/>
        <v>0</v>
      </c>
      <c r="TV100" s="98">
        <f t="shared" si="1623"/>
        <v>0</v>
      </c>
      <c r="TW100" s="98"/>
      <c r="TX100" s="118"/>
      <c r="TY100" s="119">
        <f t="shared" si="1624"/>
        <v>0</v>
      </c>
      <c r="TZ100" s="231">
        <f t="shared" si="1625"/>
        <v>0</v>
      </c>
      <c r="UA100" s="119"/>
      <c r="UB100" s="98"/>
      <c r="UC100" s="116"/>
      <c r="UD100" s="90"/>
      <c r="UE100" s="117">
        <f t="shared" si="1626"/>
        <v>0</v>
      </c>
      <c r="UF100" s="98">
        <f t="shared" si="1626"/>
        <v>0</v>
      </c>
      <c r="UG100" s="98"/>
      <c r="UH100" s="118"/>
      <c r="UI100" s="119">
        <f t="shared" si="1627"/>
        <v>0</v>
      </c>
      <c r="UJ100" s="231">
        <f t="shared" si="1628"/>
        <v>0</v>
      </c>
      <c r="UK100" s="119"/>
      <c r="UL100" s="98"/>
      <c r="UM100" s="116"/>
      <c r="UN100" s="90"/>
      <c r="UO100" s="117">
        <f t="shared" si="1629"/>
        <v>0</v>
      </c>
      <c r="UP100" s="98">
        <f t="shared" si="1629"/>
        <v>0</v>
      </c>
      <c r="UQ100" s="98"/>
      <c r="UR100" s="118"/>
      <c r="US100" s="119">
        <f t="shared" si="1630"/>
        <v>0</v>
      </c>
      <c r="UT100" s="231">
        <f t="shared" si="1631"/>
        <v>0</v>
      </c>
      <c r="UU100" s="119"/>
      <c r="UV100" s="98"/>
      <c r="UW100" s="116"/>
      <c r="UX100" s="90"/>
      <c r="UY100" s="117">
        <f t="shared" si="1632"/>
        <v>0</v>
      </c>
      <c r="UZ100" s="98">
        <f t="shared" si="1632"/>
        <v>0</v>
      </c>
      <c r="VA100" s="98"/>
      <c r="VB100" s="118"/>
      <c r="VC100" s="119">
        <f t="shared" si="1633"/>
        <v>0</v>
      </c>
      <c r="VD100" s="231">
        <f t="shared" si="1634"/>
        <v>0</v>
      </c>
      <c r="VE100" s="119"/>
      <c r="VF100" s="98"/>
      <c r="VG100" s="116"/>
      <c r="VH100" s="90"/>
      <c r="VI100" s="117">
        <f t="shared" si="1635"/>
        <v>0</v>
      </c>
      <c r="VJ100" s="98">
        <f t="shared" si="1635"/>
        <v>0</v>
      </c>
      <c r="VK100" s="98"/>
      <c r="VL100" s="118"/>
      <c r="VM100" s="119">
        <f t="shared" si="1636"/>
        <v>0</v>
      </c>
      <c r="VN100" s="231">
        <f t="shared" si="1637"/>
        <v>0</v>
      </c>
      <c r="VO100" s="119"/>
      <c r="VP100" s="98"/>
      <c r="VQ100" s="116"/>
      <c r="VR100" s="90"/>
      <c r="VS100" s="117">
        <f t="shared" si="1638"/>
        <v>0</v>
      </c>
      <c r="VT100" s="98">
        <f t="shared" si="1638"/>
        <v>0</v>
      </c>
      <c r="VU100" s="98"/>
      <c r="VV100" s="118"/>
      <c r="VW100" s="119">
        <f t="shared" si="1639"/>
        <v>0</v>
      </c>
      <c r="VX100" s="231">
        <f t="shared" si="1640"/>
        <v>0</v>
      </c>
      <c r="VY100" s="119"/>
      <c r="VZ100" s="98"/>
      <c r="WA100" s="116"/>
      <c r="WB100" s="90"/>
      <c r="WC100" s="117">
        <f t="shared" si="1641"/>
        <v>0</v>
      </c>
      <c r="WD100" s="98">
        <f t="shared" si="1641"/>
        <v>0</v>
      </c>
      <c r="WE100" s="98"/>
      <c r="WF100" s="118"/>
      <c r="WG100" s="119">
        <f t="shared" si="1642"/>
        <v>0</v>
      </c>
      <c r="WH100" s="213">
        <f t="shared" si="1643"/>
        <v>74</v>
      </c>
      <c r="WI100" s="119"/>
      <c r="WJ100" s="98"/>
      <c r="WK100" s="116"/>
      <c r="WL100" s="90"/>
      <c r="WM100" s="117">
        <f t="shared" si="1644"/>
        <v>9650.4497200000005</v>
      </c>
      <c r="WN100" s="98">
        <f t="shared" si="1644"/>
        <v>714133.27</v>
      </c>
      <c r="WO100" s="98"/>
      <c r="WP100" s="118"/>
    </row>
    <row r="101" spans="1:614" ht="16.5" customHeight="1" x14ac:dyDescent="0.25">
      <c r="A101" s="5"/>
      <c r="B101" s="85" t="s">
        <v>432</v>
      </c>
      <c r="C101" s="12" t="s">
        <v>751</v>
      </c>
      <c r="D101" s="12" t="s">
        <v>437</v>
      </c>
      <c r="E101" s="4"/>
      <c r="F101" s="231">
        <f t="shared" si="1463"/>
        <v>0</v>
      </c>
      <c r="G101" s="119"/>
      <c r="H101" s="98"/>
      <c r="I101" s="116"/>
      <c r="J101" s="90"/>
      <c r="K101" s="117">
        <f t="shared" si="1464"/>
        <v>0</v>
      </c>
      <c r="L101" s="98">
        <f t="shared" si="1464"/>
        <v>0</v>
      </c>
      <c r="M101" s="98"/>
      <c r="N101" s="118"/>
      <c r="O101" s="119" t="e">
        <f t="shared" si="1465"/>
        <v>#DIV/0!</v>
      </c>
      <c r="P101" s="231">
        <f t="shared" si="1466"/>
        <v>0</v>
      </c>
      <c r="Q101" s="119"/>
      <c r="R101" s="98"/>
      <c r="S101" s="116"/>
      <c r="T101" s="90"/>
      <c r="U101" s="117">
        <f t="shared" si="1467"/>
        <v>0</v>
      </c>
      <c r="V101" s="98">
        <f t="shared" si="1467"/>
        <v>0</v>
      </c>
      <c r="W101" s="98"/>
      <c r="X101" s="118"/>
      <c r="Y101" s="119" t="e">
        <f t="shared" si="1468"/>
        <v>#DIV/0!</v>
      </c>
      <c r="Z101" s="231">
        <f t="shared" si="1469"/>
        <v>0</v>
      </c>
      <c r="AA101" s="119"/>
      <c r="AB101" s="98"/>
      <c r="AC101" s="116"/>
      <c r="AD101" s="90"/>
      <c r="AE101" s="117">
        <f t="shared" si="1470"/>
        <v>0</v>
      </c>
      <c r="AF101" s="98">
        <f t="shared" si="1470"/>
        <v>0</v>
      </c>
      <c r="AG101" s="98"/>
      <c r="AH101" s="118"/>
      <c r="AI101" s="119" t="e">
        <f t="shared" si="1471"/>
        <v>#DIV/0!</v>
      </c>
      <c r="AJ101" s="231">
        <f t="shared" si="1472"/>
        <v>0</v>
      </c>
      <c r="AK101" s="119"/>
      <c r="AL101" s="98"/>
      <c r="AM101" s="116"/>
      <c r="AN101" s="90"/>
      <c r="AO101" s="117">
        <f t="shared" si="1473"/>
        <v>0</v>
      </c>
      <c r="AP101" s="98">
        <f t="shared" si="1473"/>
        <v>0</v>
      </c>
      <c r="AQ101" s="98"/>
      <c r="AR101" s="118"/>
      <c r="AS101" s="119" t="e">
        <f t="shared" si="1474"/>
        <v>#DIV/0!</v>
      </c>
      <c r="AT101" s="231">
        <f t="shared" si="1475"/>
        <v>0</v>
      </c>
      <c r="AU101" s="119"/>
      <c r="AV101" s="98"/>
      <c r="AW101" s="116"/>
      <c r="AX101" s="90"/>
      <c r="AY101" s="117">
        <f t="shared" si="1476"/>
        <v>0</v>
      </c>
      <c r="AZ101" s="98">
        <f t="shared" si="1476"/>
        <v>0</v>
      </c>
      <c r="BA101" s="98"/>
      <c r="BB101" s="118"/>
      <c r="BC101" s="119" t="e">
        <f t="shared" si="1477"/>
        <v>#DIV/0!</v>
      </c>
      <c r="BD101" s="231">
        <f t="shared" si="1478"/>
        <v>0</v>
      </c>
      <c r="BE101" s="119"/>
      <c r="BF101" s="98"/>
      <c r="BG101" s="116"/>
      <c r="BH101" s="90"/>
      <c r="BI101" s="117">
        <f t="shared" ref="BI101:BJ101" si="1653">BI21+BI37+BI53+BI69+BI85</f>
        <v>0</v>
      </c>
      <c r="BJ101" s="98">
        <f t="shared" si="1653"/>
        <v>0</v>
      </c>
      <c r="BK101" s="98"/>
      <c r="BL101" s="118"/>
      <c r="BM101" s="119" t="e">
        <f t="shared" si="1480"/>
        <v>#DIV/0!</v>
      </c>
      <c r="BN101" s="231">
        <f t="shared" si="1481"/>
        <v>0</v>
      </c>
      <c r="BO101" s="119"/>
      <c r="BP101" s="98"/>
      <c r="BQ101" s="116"/>
      <c r="BR101" s="90"/>
      <c r="BS101" s="117">
        <f t="shared" si="1482"/>
        <v>0</v>
      </c>
      <c r="BT101" s="98">
        <f t="shared" si="1482"/>
        <v>0</v>
      </c>
      <c r="BU101" s="98"/>
      <c r="BV101" s="118"/>
      <c r="BW101" s="119" t="e">
        <f t="shared" si="1483"/>
        <v>#DIV/0!</v>
      </c>
      <c r="BX101" s="231">
        <f t="shared" si="1484"/>
        <v>0</v>
      </c>
      <c r="BY101" s="119"/>
      <c r="BZ101" s="98"/>
      <c r="CA101" s="116"/>
      <c r="CB101" s="90"/>
      <c r="CC101" s="117">
        <f t="shared" si="1485"/>
        <v>0</v>
      </c>
      <c r="CD101" s="98">
        <f t="shared" si="1485"/>
        <v>0</v>
      </c>
      <c r="CE101" s="98"/>
      <c r="CF101" s="118"/>
      <c r="CG101" s="119" t="e">
        <f t="shared" si="1486"/>
        <v>#DIV/0!</v>
      </c>
      <c r="CH101" s="231">
        <f t="shared" si="1487"/>
        <v>0</v>
      </c>
      <c r="CI101" s="119"/>
      <c r="CJ101" s="98"/>
      <c r="CK101" s="116"/>
      <c r="CL101" s="90"/>
      <c r="CM101" s="117">
        <f t="shared" si="1488"/>
        <v>0</v>
      </c>
      <c r="CN101" s="98">
        <f t="shared" si="1488"/>
        <v>0</v>
      </c>
      <c r="CO101" s="98"/>
      <c r="CP101" s="118"/>
      <c r="CQ101" s="119" t="e">
        <f t="shared" si="1489"/>
        <v>#DIV/0!</v>
      </c>
      <c r="CR101" s="231">
        <f t="shared" si="1490"/>
        <v>0</v>
      </c>
      <c r="CS101" s="119"/>
      <c r="CT101" s="98"/>
      <c r="CU101" s="116"/>
      <c r="CV101" s="90"/>
      <c r="CW101" s="117">
        <f t="shared" si="1491"/>
        <v>0</v>
      </c>
      <c r="CX101" s="98">
        <f t="shared" si="1491"/>
        <v>0</v>
      </c>
      <c r="CY101" s="98"/>
      <c r="CZ101" s="118"/>
      <c r="DA101" s="119" t="e">
        <f t="shared" si="1492"/>
        <v>#DIV/0!</v>
      </c>
      <c r="DB101" s="231">
        <f t="shared" si="1493"/>
        <v>0</v>
      </c>
      <c r="DC101" s="119"/>
      <c r="DD101" s="98"/>
      <c r="DE101" s="116"/>
      <c r="DF101" s="90"/>
      <c r="DG101" s="117">
        <f t="shared" si="1494"/>
        <v>0</v>
      </c>
      <c r="DH101" s="98">
        <f t="shared" si="1494"/>
        <v>0</v>
      </c>
      <c r="DI101" s="98"/>
      <c r="DJ101" s="118"/>
      <c r="DK101" s="119" t="e">
        <f t="shared" si="1495"/>
        <v>#DIV/0!</v>
      </c>
      <c r="DL101" s="231">
        <f t="shared" si="1496"/>
        <v>0</v>
      </c>
      <c r="DM101" s="119"/>
      <c r="DN101" s="98"/>
      <c r="DO101" s="116"/>
      <c r="DP101" s="90"/>
      <c r="DQ101" s="117">
        <f t="shared" si="1497"/>
        <v>0</v>
      </c>
      <c r="DR101" s="98">
        <f t="shared" si="1497"/>
        <v>0</v>
      </c>
      <c r="DS101" s="98"/>
      <c r="DT101" s="118"/>
      <c r="DU101" s="119" t="e">
        <f t="shared" si="1498"/>
        <v>#DIV/0!</v>
      </c>
      <c r="DV101" s="231">
        <f t="shared" si="1499"/>
        <v>0</v>
      </c>
      <c r="DW101" s="119"/>
      <c r="DX101" s="98"/>
      <c r="DY101" s="116"/>
      <c r="DZ101" s="90"/>
      <c r="EA101" s="117">
        <f t="shared" si="1500"/>
        <v>0</v>
      </c>
      <c r="EB101" s="98">
        <f t="shared" si="1500"/>
        <v>0</v>
      </c>
      <c r="EC101" s="98"/>
      <c r="ED101" s="118"/>
      <c r="EE101" s="119" t="e">
        <f t="shared" si="1501"/>
        <v>#DIV/0!</v>
      </c>
      <c r="EF101" s="231">
        <f t="shared" si="1502"/>
        <v>0</v>
      </c>
      <c r="EG101" s="119"/>
      <c r="EH101" s="98"/>
      <c r="EI101" s="116"/>
      <c r="EJ101" s="90"/>
      <c r="EK101" s="117">
        <f t="shared" si="1503"/>
        <v>0</v>
      </c>
      <c r="EL101" s="98">
        <f t="shared" si="1503"/>
        <v>0</v>
      </c>
      <c r="EM101" s="98"/>
      <c r="EN101" s="118"/>
      <c r="EO101" s="119" t="e">
        <f t="shared" si="1504"/>
        <v>#DIV/0!</v>
      </c>
      <c r="EP101" s="231">
        <f t="shared" si="1505"/>
        <v>0</v>
      </c>
      <c r="EQ101" s="119"/>
      <c r="ER101" s="98"/>
      <c r="ES101" s="116"/>
      <c r="ET101" s="90"/>
      <c r="EU101" s="117">
        <f t="shared" si="1506"/>
        <v>0</v>
      </c>
      <c r="EV101" s="98">
        <f t="shared" si="1506"/>
        <v>0</v>
      </c>
      <c r="EW101" s="98"/>
      <c r="EX101" s="118"/>
      <c r="EY101" s="119" t="e">
        <f t="shared" si="1507"/>
        <v>#DIV/0!</v>
      </c>
      <c r="EZ101" s="231">
        <f t="shared" si="1508"/>
        <v>0</v>
      </c>
      <c r="FA101" s="119"/>
      <c r="FB101" s="98"/>
      <c r="FC101" s="116"/>
      <c r="FD101" s="90"/>
      <c r="FE101" s="117">
        <f t="shared" si="1509"/>
        <v>0</v>
      </c>
      <c r="FF101" s="98">
        <f t="shared" si="1509"/>
        <v>0</v>
      </c>
      <c r="FG101" s="98"/>
      <c r="FH101" s="118"/>
      <c r="FI101" s="119" t="e">
        <f t="shared" si="1510"/>
        <v>#DIV/0!</v>
      </c>
      <c r="FJ101" s="231">
        <f t="shared" si="1511"/>
        <v>0</v>
      </c>
      <c r="FK101" s="119"/>
      <c r="FL101" s="98"/>
      <c r="FM101" s="116"/>
      <c r="FN101" s="90"/>
      <c r="FO101" s="117">
        <f t="shared" si="1512"/>
        <v>0</v>
      </c>
      <c r="FP101" s="98">
        <f t="shared" si="1512"/>
        <v>0</v>
      </c>
      <c r="FQ101" s="98"/>
      <c r="FR101" s="118"/>
      <c r="FS101" s="119" t="e">
        <f t="shared" si="1513"/>
        <v>#DIV/0!</v>
      </c>
      <c r="FT101" s="231">
        <f t="shared" si="1514"/>
        <v>0</v>
      </c>
      <c r="FU101" s="119"/>
      <c r="FV101" s="98"/>
      <c r="FW101" s="116"/>
      <c r="FX101" s="90"/>
      <c r="FY101" s="117">
        <f t="shared" si="1515"/>
        <v>0</v>
      </c>
      <c r="FZ101" s="98">
        <f t="shared" si="1515"/>
        <v>0</v>
      </c>
      <c r="GA101" s="98"/>
      <c r="GB101" s="118"/>
      <c r="GC101" s="119" t="e">
        <f t="shared" si="1516"/>
        <v>#DIV/0!</v>
      </c>
      <c r="GD101" s="231">
        <f t="shared" si="1517"/>
        <v>0</v>
      </c>
      <c r="GE101" s="119"/>
      <c r="GF101" s="98"/>
      <c r="GG101" s="116"/>
      <c r="GH101" s="90"/>
      <c r="GI101" s="117">
        <f t="shared" si="1518"/>
        <v>0</v>
      </c>
      <c r="GJ101" s="98">
        <f t="shared" si="1518"/>
        <v>0</v>
      </c>
      <c r="GK101" s="98"/>
      <c r="GL101" s="118"/>
      <c r="GM101" s="119" t="e">
        <f t="shared" si="1519"/>
        <v>#DIV/0!</v>
      </c>
      <c r="GN101" s="231">
        <f t="shared" si="1520"/>
        <v>0</v>
      </c>
      <c r="GO101" s="119"/>
      <c r="GP101" s="98"/>
      <c r="GQ101" s="116"/>
      <c r="GR101" s="90"/>
      <c r="GS101" s="117">
        <f t="shared" si="1521"/>
        <v>0</v>
      </c>
      <c r="GT101" s="98">
        <f t="shared" si="1521"/>
        <v>0</v>
      </c>
      <c r="GU101" s="98"/>
      <c r="GV101" s="118"/>
      <c r="GW101" s="119" t="e">
        <f t="shared" si="1522"/>
        <v>#DIV/0!</v>
      </c>
      <c r="GX101" s="231">
        <f t="shared" si="1523"/>
        <v>0</v>
      </c>
      <c r="GY101" s="119"/>
      <c r="GZ101" s="98"/>
      <c r="HA101" s="116"/>
      <c r="HB101" s="90"/>
      <c r="HC101" s="117">
        <f t="shared" si="1524"/>
        <v>0</v>
      </c>
      <c r="HD101" s="98">
        <f t="shared" si="1524"/>
        <v>0</v>
      </c>
      <c r="HE101" s="98"/>
      <c r="HF101" s="118"/>
      <c r="HG101" s="119" t="e">
        <f t="shared" si="1525"/>
        <v>#DIV/0!</v>
      </c>
      <c r="HH101" s="231">
        <f t="shared" si="1526"/>
        <v>0</v>
      </c>
      <c r="HI101" s="119"/>
      <c r="HJ101" s="98"/>
      <c r="HK101" s="116"/>
      <c r="HL101" s="90"/>
      <c r="HM101" s="117">
        <f t="shared" si="1527"/>
        <v>0</v>
      </c>
      <c r="HN101" s="98">
        <f t="shared" si="1527"/>
        <v>0</v>
      </c>
      <c r="HO101" s="98"/>
      <c r="HP101" s="118"/>
      <c r="HQ101" s="119" t="e">
        <f t="shared" si="1528"/>
        <v>#DIV/0!</v>
      </c>
      <c r="HR101" s="231">
        <f t="shared" si="1529"/>
        <v>0</v>
      </c>
      <c r="HS101" s="119"/>
      <c r="HT101" s="98"/>
      <c r="HU101" s="116"/>
      <c r="HV101" s="90"/>
      <c r="HW101" s="117">
        <f t="shared" si="1530"/>
        <v>0</v>
      </c>
      <c r="HX101" s="98">
        <f t="shared" si="1530"/>
        <v>0</v>
      </c>
      <c r="HY101" s="98"/>
      <c r="HZ101" s="118"/>
      <c r="IA101" s="119" t="e">
        <f t="shared" si="1531"/>
        <v>#DIV/0!</v>
      </c>
      <c r="IB101" s="231">
        <f t="shared" si="1532"/>
        <v>0</v>
      </c>
      <c r="IC101" s="119"/>
      <c r="ID101" s="98"/>
      <c r="IE101" s="116"/>
      <c r="IF101" s="90"/>
      <c r="IG101" s="117">
        <f t="shared" si="1533"/>
        <v>0</v>
      </c>
      <c r="IH101" s="98">
        <f t="shared" si="1533"/>
        <v>0</v>
      </c>
      <c r="II101" s="98"/>
      <c r="IJ101" s="118"/>
      <c r="IK101" s="119" t="e">
        <f t="shared" si="1534"/>
        <v>#DIV/0!</v>
      </c>
      <c r="IL101" s="231">
        <f t="shared" si="1535"/>
        <v>0</v>
      </c>
      <c r="IM101" s="119"/>
      <c r="IN101" s="98"/>
      <c r="IO101" s="116"/>
      <c r="IP101" s="90"/>
      <c r="IQ101" s="117">
        <f t="shared" si="1536"/>
        <v>0</v>
      </c>
      <c r="IR101" s="98">
        <f t="shared" si="1536"/>
        <v>0</v>
      </c>
      <c r="IS101" s="98"/>
      <c r="IT101" s="118"/>
      <c r="IU101" s="119" t="e">
        <f t="shared" si="1537"/>
        <v>#DIV/0!</v>
      </c>
      <c r="IV101" s="231">
        <f t="shared" si="1538"/>
        <v>0</v>
      </c>
      <c r="IW101" s="119"/>
      <c r="IX101" s="98"/>
      <c r="IY101" s="116"/>
      <c r="IZ101" s="90"/>
      <c r="JA101" s="117">
        <f t="shared" si="1539"/>
        <v>0</v>
      </c>
      <c r="JB101" s="98">
        <f t="shared" si="1539"/>
        <v>0</v>
      </c>
      <c r="JC101" s="98"/>
      <c r="JD101" s="118"/>
      <c r="JE101" s="119" t="e">
        <f t="shared" si="1540"/>
        <v>#DIV/0!</v>
      </c>
      <c r="JF101" s="231">
        <f t="shared" si="1541"/>
        <v>0</v>
      </c>
      <c r="JG101" s="119"/>
      <c r="JH101" s="98"/>
      <c r="JI101" s="116"/>
      <c r="JJ101" s="90"/>
      <c r="JK101" s="117">
        <f t="shared" si="1542"/>
        <v>0</v>
      </c>
      <c r="JL101" s="98">
        <f t="shared" si="1542"/>
        <v>0</v>
      </c>
      <c r="JM101" s="98"/>
      <c r="JN101" s="118"/>
      <c r="JO101" s="119" t="e">
        <f t="shared" si="1543"/>
        <v>#DIV/0!</v>
      </c>
      <c r="JP101" s="231">
        <f t="shared" si="1544"/>
        <v>0</v>
      </c>
      <c r="JQ101" s="119"/>
      <c r="JR101" s="98"/>
      <c r="JS101" s="116"/>
      <c r="JT101" s="90"/>
      <c r="JU101" s="117">
        <f t="shared" si="1545"/>
        <v>0</v>
      </c>
      <c r="JV101" s="98">
        <f t="shared" si="1545"/>
        <v>0</v>
      </c>
      <c r="JW101" s="98"/>
      <c r="JX101" s="118"/>
      <c r="JY101" s="119" t="e">
        <f t="shared" si="1546"/>
        <v>#DIV/0!</v>
      </c>
      <c r="JZ101" s="231">
        <f t="shared" si="1547"/>
        <v>0</v>
      </c>
      <c r="KA101" s="119"/>
      <c r="KB101" s="98"/>
      <c r="KC101" s="116"/>
      <c r="KD101" s="90"/>
      <c r="KE101" s="117">
        <f t="shared" si="1548"/>
        <v>0</v>
      </c>
      <c r="KF101" s="98">
        <f t="shared" si="1548"/>
        <v>0</v>
      </c>
      <c r="KG101" s="98"/>
      <c r="KH101" s="118"/>
      <c r="KI101" s="119" t="e">
        <f t="shared" si="1549"/>
        <v>#DIV/0!</v>
      </c>
      <c r="KJ101" s="231">
        <f t="shared" si="1550"/>
        <v>0</v>
      </c>
      <c r="KK101" s="119"/>
      <c r="KL101" s="98"/>
      <c r="KM101" s="116"/>
      <c r="KN101" s="90"/>
      <c r="KO101" s="117">
        <f t="shared" si="1551"/>
        <v>0</v>
      </c>
      <c r="KP101" s="98">
        <f t="shared" si="1551"/>
        <v>0</v>
      </c>
      <c r="KQ101" s="98"/>
      <c r="KR101" s="118"/>
      <c r="KS101" s="119" t="e">
        <f t="shared" si="1552"/>
        <v>#DIV/0!</v>
      </c>
      <c r="KT101" s="231">
        <f t="shared" si="1553"/>
        <v>0</v>
      </c>
      <c r="KU101" s="119"/>
      <c r="KV101" s="98"/>
      <c r="KW101" s="116"/>
      <c r="KX101" s="90"/>
      <c r="KY101" s="117">
        <f t="shared" si="1554"/>
        <v>0</v>
      </c>
      <c r="KZ101" s="98">
        <f t="shared" si="1554"/>
        <v>0</v>
      </c>
      <c r="LA101" s="98"/>
      <c r="LB101" s="118"/>
      <c r="LC101" s="119" t="e">
        <f t="shared" si="1555"/>
        <v>#DIV/0!</v>
      </c>
      <c r="LD101" s="231">
        <f t="shared" si="1556"/>
        <v>0</v>
      </c>
      <c r="LE101" s="119"/>
      <c r="LF101" s="98"/>
      <c r="LG101" s="116"/>
      <c r="LH101" s="90"/>
      <c r="LI101" s="117">
        <f t="shared" si="1557"/>
        <v>0</v>
      </c>
      <c r="LJ101" s="98">
        <f t="shared" si="1557"/>
        <v>0</v>
      </c>
      <c r="LK101" s="98"/>
      <c r="LL101" s="118"/>
      <c r="LM101" s="119" t="e">
        <f t="shared" si="1558"/>
        <v>#DIV/0!</v>
      </c>
      <c r="LN101" s="231">
        <f t="shared" si="1559"/>
        <v>0</v>
      </c>
      <c r="LO101" s="119"/>
      <c r="LP101" s="98"/>
      <c r="LQ101" s="116"/>
      <c r="LR101" s="90"/>
      <c r="LS101" s="117">
        <f t="shared" si="1560"/>
        <v>0</v>
      </c>
      <c r="LT101" s="98">
        <f t="shared" si="1560"/>
        <v>0</v>
      </c>
      <c r="LU101" s="98"/>
      <c r="LV101" s="118"/>
      <c r="LW101" s="119" t="e">
        <f t="shared" si="1561"/>
        <v>#DIV/0!</v>
      </c>
      <c r="LX101" s="231">
        <f t="shared" si="1562"/>
        <v>0</v>
      </c>
      <c r="LY101" s="119"/>
      <c r="LZ101" s="98"/>
      <c r="MA101" s="116"/>
      <c r="MB101" s="90"/>
      <c r="MC101" s="117">
        <f t="shared" si="1563"/>
        <v>0</v>
      </c>
      <c r="MD101" s="98">
        <f t="shared" si="1563"/>
        <v>0</v>
      </c>
      <c r="ME101" s="98"/>
      <c r="MF101" s="118"/>
      <c r="MG101" s="119" t="e">
        <f t="shared" si="1564"/>
        <v>#DIV/0!</v>
      </c>
      <c r="MH101" s="231">
        <f t="shared" si="1565"/>
        <v>0</v>
      </c>
      <c r="MI101" s="119"/>
      <c r="MJ101" s="98"/>
      <c r="MK101" s="116"/>
      <c r="ML101" s="90"/>
      <c r="MM101" s="117">
        <f t="shared" si="1566"/>
        <v>0</v>
      </c>
      <c r="MN101" s="98">
        <f t="shared" si="1566"/>
        <v>0</v>
      </c>
      <c r="MO101" s="98"/>
      <c r="MP101" s="118"/>
      <c r="MQ101" s="119" t="e">
        <f t="shared" si="1567"/>
        <v>#DIV/0!</v>
      </c>
      <c r="MR101" s="231">
        <f t="shared" si="1568"/>
        <v>0</v>
      </c>
      <c r="MS101" s="119"/>
      <c r="MT101" s="98"/>
      <c r="MU101" s="116"/>
      <c r="MV101" s="90"/>
      <c r="MW101" s="117">
        <f t="shared" si="1569"/>
        <v>0</v>
      </c>
      <c r="MX101" s="98">
        <f t="shared" si="1569"/>
        <v>0</v>
      </c>
      <c r="MY101" s="98"/>
      <c r="MZ101" s="118"/>
      <c r="NA101" s="119" t="e">
        <f t="shared" si="1570"/>
        <v>#DIV/0!</v>
      </c>
      <c r="NB101" s="231">
        <f t="shared" si="1571"/>
        <v>0</v>
      </c>
      <c r="NC101" s="119"/>
      <c r="ND101" s="98"/>
      <c r="NE101" s="116"/>
      <c r="NF101" s="90"/>
      <c r="NG101" s="117">
        <f t="shared" si="1572"/>
        <v>0</v>
      </c>
      <c r="NH101" s="98">
        <f t="shared" si="1572"/>
        <v>0</v>
      </c>
      <c r="NI101" s="98"/>
      <c r="NJ101" s="118"/>
      <c r="NK101" s="119" t="e">
        <f t="shared" si="1573"/>
        <v>#DIV/0!</v>
      </c>
      <c r="NL101" s="231">
        <f t="shared" si="1574"/>
        <v>0</v>
      </c>
      <c r="NM101" s="119"/>
      <c r="NN101" s="98"/>
      <c r="NO101" s="116"/>
      <c r="NP101" s="90"/>
      <c r="NQ101" s="117">
        <f t="shared" si="1575"/>
        <v>0</v>
      </c>
      <c r="NR101" s="98">
        <f t="shared" si="1575"/>
        <v>0</v>
      </c>
      <c r="NS101" s="98"/>
      <c r="NT101" s="118"/>
      <c r="NU101" s="119" t="e">
        <f t="shared" si="1576"/>
        <v>#DIV/0!</v>
      </c>
      <c r="NV101" s="231">
        <f t="shared" si="1577"/>
        <v>0</v>
      </c>
      <c r="NW101" s="119"/>
      <c r="NX101" s="98"/>
      <c r="NY101" s="116"/>
      <c r="NZ101" s="90"/>
      <c r="OA101" s="117">
        <f t="shared" si="1578"/>
        <v>0</v>
      </c>
      <c r="OB101" s="98">
        <f t="shared" si="1578"/>
        <v>0</v>
      </c>
      <c r="OC101" s="98"/>
      <c r="OD101" s="118"/>
      <c r="OE101" s="119" t="e">
        <f t="shared" si="1579"/>
        <v>#DIV/0!</v>
      </c>
      <c r="OF101" s="231">
        <f t="shared" si="1580"/>
        <v>0</v>
      </c>
      <c r="OG101" s="119"/>
      <c r="OH101" s="98"/>
      <c r="OI101" s="116"/>
      <c r="OJ101" s="90"/>
      <c r="OK101" s="117">
        <f t="shared" si="1581"/>
        <v>0</v>
      </c>
      <c r="OL101" s="98">
        <f t="shared" si="1581"/>
        <v>0</v>
      </c>
      <c r="OM101" s="98"/>
      <c r="ON101" s="118"/>
      <c r="OO101" s="119" t="e">
        <f t="shared" si="1582"/>
        <v>#DIV/0!</v>
      </c>
      <c r="OP101" s="231">
        <f t="shared" si="1583"/>
        <v>0</v>
      </c>
      <c r="OQ101" s="119"/>
      <c r="OR101" s="98"/>
      <c r="OS101" s="116"/>
      <c r="OT101" s="90"/>
      <c r="OU101" s="117">
        <f t="shared" si="1584"/>
        <v>0</v>
      </c>
      <c r="OV101" s="98">
        <f t="shared" si="1584"/>
        <v>0</v>
      </c>
      <c r="OW101" s="98"/>
      <c r="OX101" s="118"/>
      <c r="OY101" s="119" t="e">
        <f t="shared" si="1585"/>
        <v>#DIV/0!</v>
      </c>
      <c r="OZ101" s="231">
        <f t="shared" si="1586"/>
        <v>0</v>
      </c>
      <c r="PA101" s="119"/>
      <c r="PB101" s="98"/>
      <c r="PC101" s="116"/>
      <c r="PD101" s="90"/>
      <c r="PE101" s="117">
        <f t="shared" si="1587"/>
        <v>0</v>
      </c>
      <c r="PF101" s="98">
        <f t="shared" si="1587"/>
        <v>0</v>
      </c>
      <c r="PG101" s="98"/>
      <c r="PH101" s="118"/>
      <c r="PI101" s="119" t="e">
        <f t="shared" si="1588"/>
        <v>#DIV/0!</v>
      </c>
      <c r="PJ101" s="231">
        <f t="shared" si="1589"/>
        <v>0</v>
      </c>
      <c r="PK101" s="119"/>
      <c r="PL101" s="98"/>
      <c r="PM101" s="116"/>
      <c r="PN101" s="90"/>
      <c r="PO101" s="117">
        <f t="shared" si="1590"/>
        <v>0</v>
      </c>
      <c r="PP101" s="98">
        <f t="shared" si="1590"/>
        <v>0</v>
      </c>
      <c r="PQ101" s="98"/>
      <c r="PR101" s="118"/>
      <c r="PS101" s="119" t="e">
        <f t="shared" si="1591"/>
        <v>#DIV/0!</v>
      </c>
      <c r="PT101" s="231">
        <f t="shared" si="1592"/>
        <v>0</v>
      </c>
      <c r="PU101" s="119"/>
      <c r="PV101" s="98"/>
      <c r="PW101" s="116"/>
      <c r="PX101" s="90"/>
      <c r="PY101" s="117">
        <f t="shared" si="1593"/>
        <v>0</v>
      </c>
      <c r="PZ101" s="98">
        <f t="shared" si="1593"/>
        <v>0</v>
      </c>
      <c r="QA101" s="98"/>
      <c r="QB101" s="118"/>
      <c r="QC101" s="119" t="e">
        <f t="shared" si="1594"/>
        <v>#DIV/0!</v>
      </c>
      <c r="QD101" s="231">
        <f t="shared" si="1595"/>
        <v>0</v>
      </c>
      <c r="QE101" s="119"/>
      <c r="QF101" s="98"/>
      <c r="QG101" s="116"/>
      <c r="QH101" s="90"/>
      <c r="QI101" s="117">
        <f t="shared" si="1596"/>
        <v>0</v>
      </c>
      <c r="QJ101" s="98">
        <f t="shared" si="1596"/>
        <v>0</v>
      </c>
      <c r="QK101" s="98"/>
      <c r="QL101" s="118"/>
      <c r="QM101" s="119" t="e">
        <f t="shared" si="1597"/>
        <v>#DIV/0!</v>
      </c>
      <c r="QN101" s="231">
        <f t="shared" si="1598"/>
        <v>0</v>
      </c>
      <c r="QO101" s="119"/>
      <c r="QP101" s="98"/>
      <c r="QQ101" s="116"/>
      <c r="QR101" s="90"/>
      <c r="QS101" s="117">
        <f t="shared" si="1599"/>
        <v>0</v>
      </c>
      <c r="QT101" s="98">
        <f t="shared" si="1599"/>
        <v>0</v>
      </c>
      <c r="QU101" s="98"/>
      <c r="QV101" s="118"/>
      <c r="QW101" s="119" t="e">
        <f t="shared" si="1600"/>
        <v>#DIV/0!</v>
      </c>
      <c r="QX101" s="231">
        <f t="shared" si="1601"/>
        <v>0</v>
      </c>
      <c r="QY101" s="119"/>
      <c r="QZ101" s="98"/>
      <c r="RA101" s="116"/>
      <c r="RB101" s="90"/>
      <c r="RC101" s="117">
        <f t="shared" si="1602"/>
        <v>0</v>
      </c>
      <c r="RD101" s="98">
        <f t="shared" si="1602"/>
        <v>0</v>
      </c>
      <c r="RE101" s="98"/>
      <c r="RF101" s="118"/>
      <c r="RG101" s="119" t="e">
        <f t="shared" si="1603"/>
        <v>#DIV/0!</v>
      </c>
      <c r="RH101" s="231">
        <f t="shared" si="1604"/>
        <v>0</v>
      </c>
      <c r="RI101" s="119"/>
      <c r="RJ101" s="98"/>
      <c r="RK101" s="116"/>
      <c r="RL101" s="90"/>
      <c r="RM101" s="117">
        <f t="shared" si="1605"/>
        <v>0</v>
      </c>
      <c r="RN101" s="98">
        <f t="shared" si="1605"/>
        <v>0</v>
      </c>
      <c r="RO101" s="98"/>
      <c r="RP101" s="118"/>
      <c r="RQ101" s="119" t="e">
        <f t="shared" si="1606"/>
        <v>#DIV/0!</v>
      </c>
      <c r="RR101" s="231">
        <f t="shared" si="1607"/>
        <v>0</v>
      </c>
      <c r="RS101" s="119"/>
      <c r="RT101" s="98"/>
      <c r="RU101" s="116"/>
      <c r="RV101" s="90"/>
      <c r="RW101" s="117">
        <f t="shared" si="1608"/>
        <v>0</v>
      </c>
      <c r="RX101" s="98">
        <f t="shared" si="1608"/>
        <v>0</v>
      </c>
      <c r="RY101" s="98"/>
      <c r="RZ101" s="118"/>
      <c r="SA101" s="119" t="e">
        <f t="shared" si="1609"/>
        <v>#DIV/0!</v>
      </c>
      <c r="SB101" s="231">
        <f t="shared" si="1610"/>
        <v>0</v>
      </c>
      <c r="SC101" s="119"/>
      <c r="SD101" s="98"/>
      <c r="SE101" s="116"/>
      <c r="SF101" s="90"/>
      <c r="SG101" s="117">
        <f t="shared" si="1611"/>
        <v>0</v>
      </c>
      <c r="SH101" s="98">
        <f t="shared" si="1611"/>
        <v>0</v>
      </c>
      <c r="SI101" s="98"/>
      <c r="SJ101" s="118"/>
      <c r="SK101" s="119" t="e">
        <f t="shared" si="1612"/>
        <v>#DIV/0!</v>
      </c>
      <c r="SL101" s="231">
        <f t="shared" si="1613"/>
        <v>0</v>
      </c>
      <c r="SM101" s="119"/>
      <c r="SN101" s="98"/>
      <c r="SO101" s="116"/>
      <c r="SP101" s="90"/>
      <c r="SQ101" s="117">
        <f t="shared" si="1614"/>
        <v>0</v>
      </c>
      <c r="SR101" s="98">
        <f t="shared" si="1614"/>
        <v>0</v>
      </c>
      <c r="SS101" s="98"/>
      <c r="ST101" s="118"/>
      <c r="SU101" s="119" t="e">
        <f t="shared" si="1615"/>
        <v>#DIV/0!</v>
      </c>
      <c r="SV101" s="231">
        <f t="shared" si="1616"/>
        <v>0</v>
      </c>
      <c r="SW101" s="119"/>
      <c r="SX101" s="98"/>
      <c r="SY101" s="116"/>
      <c r="SZ101" s="90"/>
      <c r="TA101" s="117">
        <f t="shared" si="1617"/>
        <v>0</v>
      </c>
      <c r="TB101" s="98">
        <f t="shared" si="1617"/>
        <v>0</v>
      </c>
      <c r="TC101" s="98"/>
      <c r="TD101" s="118"/>
      <c r="TE101" s="119" t="e">
        <f t="shared" si="1618"/>
        <v>#DIV/0!</v>
      </c>
      <c r="TF101" s="231">
        <f t="shared" si="1619"/>
        <v>0</v>
      </c>
      <c r="TG101" s="119"/>
      <c r="TH101" s="98"/>
      <c r="TI101" s="116"/>
      <c r="TJ101" s="90"/>
      <c r="TK101" s="117">
        <f t="shared" si="1620"/>
        <v>0</v>
      </c>
      <c r="TL101" s="98">
        <f t="shared" si="1620"/>
        <v>0</v>
      </c>
      <c r="TM101" s="98"/>
      <c r="TN101" s="118"/>
      <c r="TO101" s="119" t="e">
        <f t="shared" si="1621"/>
        <v>#DIV/0!</v>
      </c>
      <c r="TP101" s="231">
        <f t="shared" si="1622"/>
        <v>0</v>
      </c>
      <c r="TQ101" s="119"/>
      <c r="TR101" s="98"/>
      <c r="TS101" s="116"/>
      <c r="TT101" s="90"/>
      <c r="TU101" s="117">
        <f t="shared" si="1623"/>
        <v>0</v>
      </c>
      <c r="TV101" s="98">
        <f t="shared" si="1623"/>
        <v>0</v>
      </c>
      <c r="TW101" s="98"/>
      <c r="TX101" s="118"/>
      <c r="TY101" s="119" t="e">
        <f t="shared" si="1624"/>
        <v>#DIV/0!</v>
      </c>
      <c r="TZ101" s="231">
        <f t="shared" si="1625"/>
        <v>0</v>
      </c>
      <c r="UA101" s="119"/>
      <c r="UB101" s="98"/>
      <c r="UC101" s="116"/>
      <c r="UD101" s="90"/>
      <c r="UE101" s="117">
        <f t="shared" si="1626"/>
        <v>0</v>
      </c>
      <c r="UF101" s="98">
        <f t="shared" si="1626"/>
        <v>0</v>
      </c>
      <c r="UG101" s="98"/>
      <c r="UH101" s="118"/>
      <c r="UI101" s="119" t="e">
        <f t="shared" si="1627"/>
        <v>#DIV/0!</v>
      </c>
      <c r="UJ101" s="231">
        <f t="shared" si="1628"/>
        <v>0</v>
      </c>
      <c r="UK101" s="119"/>
      <c r="UL101" s="98"/>
      <c r="UM101" s="116"/>
      <c r="UN101" s="90"/>
      <c r="UO101" s="117">
        <f t="shared" si="1629"/>
        <v>0</v>
      </c>
      <c r="UP101" s="98">
        <f t="shared" si="1629"/>
        <v>0</v>
      </c>
      <c r="UQ101" s="98"/>
      <c r="UR101" s="118"/>
      <c r="US101" s="119" t="e">
        <f t="shared" si="1630"/>
        <v>#DIV/0!</v>
      </c>
      <c r="UT101" s="231">
        <f t="shared" si="1631"/>
        <v>0</v>
      </c>
      <c r="UU101" s="119"/>
      <c r="UV101" s="98"/>
      <c r="UW101" s="116"/>
      <c r="UX101" s="90"/>
      <c r="UY101" s="117">
        <f t="shared" si="1632"/>
        <v>0</v>
      </c>
      <c r="UZ101" s="98">
        <f t="shared" si="1632"/>
        <v>0</v>
      </c>
      <c r="VA101" s="98"/>
      <c r="VB101" s="118"/>
      <c r="VC101" s="119" t="e">
        <f t="shared" si="1633"/>
        <v>#DIV/0!</v>
      </c>
      <c r="VD101" s="231">
        <f t="shared" si="1634"/>
        <v>0</v>
      </c>
      <c r="VE101" s="119"/>
      <c r="VF101" s="98"/>
      <c r="VG101" s="116"/>
      <c r="VH101" s="90"/>
      <c r="VI101" s="117">
        <f t="shared" si="1635"/>
        <v>0</v>
      </c>
      <c r="VJ101" s="98">
        <f t="shared" si="1635"/>
        <v>0</v>
      </c>
      <c r="VK101" s="98"/>
      <c r="VL101" s="118"/>
      <c r="VM101" s="119" t="e">
        <f t="shared" si="1636"/>
        <v>#DIV/0!</v>
      </c>
      <c r="VN101" s="231">
        <f t="shared" si="1637"/>
        <v>0</v>
      </c>
      <c r="VO101" s="119"/>
      <c r="VP101" s="98"/>
      <c r="VQ101" s="116"/>
      <c r="VR101" s="90"/>
      <c r="VS101" s="117">
        <f t="shared" si="1638"/>
        <v>0</v>
      </c>
      <c r="VT101" s="98">
        <f t="shared" si="1638"/>
        <v>0</v>
      </c>
      <c r="VU101" s="98"/>
      <c r="VV101" s="118"/>
      <c r="VW101" s="119" t="e">
        <f t="shared" si="1639"/>
        <v>#DIV/0!</v>
      </c>
      <c r="VX101" s="231">
        <f t="shared" si="1640"/>
        <v>0</v>
      </c>
      <c r="VY101" s="119"/>
      <c r="VZ101" s="98"/>
      <c r="WA101" s="116"/>
      <c r="WB101" s="90"/>
      <c r="WC101" s="117">
        <f t="shared" si="1641"/>
        <v>0</v>
      </c>
      <c r="WD101" s="98">
        <f t="shared" si="1641"/>
        <v>0</v>
      </c>
      <c r="WE101" s="98"/>
      <c r="WF101" s="118"/>
      <c r="WG101" s="119" t="e">
        <f t="shared" si="1642"/>
        <v>#DIV/0!</v>
      </c>
      <c r="WH101" s="213">
        <f t="shared" si="1643"/>
        <v>0</v>
      </c>
      <c r="WI101" s="119"/>
      <c r="WJ101" s="98"/>
      <c r="WK101" s="116"/>
      <c r="WL101" s="90"/>
      <c r="WM101" s="117">
        <f t="shared" si="1644"/>
        <v>0</v>
      </c>
      <c r="WN101" s="98">
        <f t="shared" si="1644"/>
        <v>0</v>
      </c>
      <c r="WO101" s="98"/>
      <c r="WP101" s="118"/>
    </row>
    <row r="102" spans="1:614" ht="16.5" customHeight="1" x14ac:dyDescent="0.25">
      <c r="A102" s="5"/>
      <c r="B102" s="91" t="s">
        <v>428</v>
      </c>
      <c r="C102" s="12" t="s">
        <v>753</v>
      </c>
      <c r="D102" s="12" t="s">
        <v>440</v>
      </c>
      <c r="E102" s="4"/>
      <c r="F102" s="231">
        <f t="shared" si="1463"/>
        <v>0</v>
      </c>
      <c r="G102" s="119"/>
      <c r="H102" s="98"/>
      <c r="I102" s="116"/>
      <c r="J102" s="90"/>
      <c r="K102" s="117">
        <f t="shared" si="1464"/>
        <v>0</v>
      </c>
      <c r="L102" s="98">
        <f t="shared" si="1464"/>
        <v>0</v>
      </c>
      <c r="M102" s="98"/>
      <c r="N102" s="118"/>
      <c r="O102" s="119">
        <f t="shared" si="1465"/>
        <v>0</v>
      </c>
      <c r="P102" s="231">
        <f t="shared" si="1466"/>
        <v>0</v>
      </c>
      <c r="Q102" s="119"/>
      <c r="R102" s="98"/>
      <c r="S102" s="116"/>
      <c r="T102" s="90"/>
      <c r="U102" s="117">
        <f t="shared" si="1467"/>
        <v>0</v>
      </c>
      <c r="V102" s="98">
        <f t="shared" si="1467"/>
        <v>0</v>
      </c>
      <c r="W102" s="98"/>
      <c r="X102" s="118"/>
      <c r="Y102" s="119">
        <f t="shared" si="1468"/>
        <v>0</v>
      </c>
      <c r="Z102" s="231">
        <f t="shared" si="1469"/>
        <v>0</v>
      </c>
      <c r="AA102" s="119"/>
      <c r="AB102" s="98"/>
      <c r="AC102" s="116"/>
      <c r="AD102" s="90"/>
      <c r="AE102" s="117">
        <f t="shared" si="1470"/>
        <v>0</v>
      </c>
      <c r="AF102" s="98">
        <f t="shared" si="1470"/>
        <v>0</v>
      </c>
      <c r="AG102" s="98"/>
      <c r="AH102" s="118"/>
      <c r="AI102" s="119">
        <f t="shared" si="1471"/>
        <v>0</v>
      </c>
      <c r="AJ102" s="231">
        <f t="shared" si="1472"/>
        <v>0</v>
      </c>
      <c r="AK102" s="119"/>
      <c r="AL102" s="98"/>
      <c r="AM102" s="116"/>
      <c r="AN102" s="90"/>
      <c r="AO102" s="117">
        <f t="shared" si="1473"/>
        <v>0</v>
      </c>
      <c r="AP102" s="98">
        <f t="shared" si="1473"/>
        <v>0</v>
      </c>
      <c r="AQ102" s="98"/>
      <c r="AR102" s="118"/>
      <c r="AS102" s="119">
        <f t="shared" si="1474"/>
        <v>0</v>
      </c>
      <c r="AT102" s="231">
        <f t="shared" si="1475"/>
        <v>0</v>
      </c>
      <c r="AU102" s="119"/>
      <c r="AV102" s="98"/>
      <c r="AW102" s="116"/>
      <c r="AX102" s="90"/>
      <c r="AY102" s="117">
        <f t="shared" si="1476"/>
        <v>0</v>
      </c>
      <c r="AZ102" s="98">
        <f t="shared" si="1476"/>
        <v>0</v>
      </c>
      <c r="BA102" s="98"/>
      <c r="BB102" s="118"/>
      <c r="BC102" s="119">
        <f t="shared" si="1477"/>
        <v>0</v>
      </c>
      <c r="BD102" s="231">
        <f t="shared" si="1478"/>
        <v>0</v>
      </c>
      <c r="BE102" s="119"/>
      <c r="BF102" s="98"/>
      <c r="BG102" s="116"/>
      <c r="BH102" s="90"/>
      <c r="BI102" s="117">
        <f t="shared" ref="BI102:BJ102" si="1654">BI22+BI38+BI54+BI70+BI86</f>
        <v>0</v>
      </c>
      <c r="BJ102" s="98">
        <f t="shared" si="1654"/>
        <v>0</v>
      </c>
      <c r="BK102" s="98"/>
      <c r="BL102" s="118"/>
      <c r="BM102" s="119">
        <f t="shared" si="1480"/>
        <v>0</v>
      </c>
      <c r="BN102" s="231">
        <f t="shared" si="1481"/>
        <v>0</v>
      </c>
      <c r="BO102" s="119"/>
      <c r="BP102" s="98"/>
      <c r="BQ102" s="116"/>
      <c r="BR102" s="90"/>
      <c r="BS102" s="117">
        <f t="shared" si="1482"/>
        <v>0</v>
      </c>
      <c r="BT102" s="98">
        <f t="shared" si="1482"/>
        <v>0</v>
      </c>
      <c r="BU102" s="98"/>
      <c r="BV102" s="118"/>
      <c r="BW102" s="119">
        <f t="shared" si="1483"/>
        <v>0</v>
      </c>
      <c r="BX102" s="231">
        <f t="shared" si="1484"/>
        <v>0</v>
      </c>
      <c r="BY102" s="119"/>
      <c r="BZ102" s="98"/>
      <c r="CA102" s="116"/>
      <c r="CB102" s="90"/>
      <c r="CC102" s="117">
        <f t="shared" si="1485"/>
        <v>0</v>
      </c>
      <c r="CD102" s="98">
        <f t="shared" si="1485"/>
        <v>0</v>
      </c>
      <c r="CE102" s="98"/>
      <c r="CF102" s="118"/>
      <c r="CG102" s="119">
        <f t="shared" si="1486"/>
        <v>0</v>
      </c>
      <c r="CH102" s="231">
        <f t="shared" si="1487"/>
        <v>0</v>
      </c>
      <c r="CI102" s="119"/>
      <c r="CJ102" s="98"/>
      <c r="CK102" s="116"/>
      <c r="CL102" s="90"/>
      <c r="CM102" s="117">
        <f t="shared" si="1488"/>
        <v>0</v>
      </c>
      <c r="CN102" s="98">
        <f t="shared" si="1488"/>
        <v>0</v>
      </c>
      <c r="CO102" s="98"/>
      <c r="CP102" s="118"/>
      <c r="CQ102" s="119">
        <f t="shared" si="1489"/>
        <v>0</v>
      </c>
      <c r="CR102" s="231">
        <f t="shared" si="1490"/>
        <v>0</v>
      </c>
      <c r="CS102" s="119"/>
      <c r="CT102" s="98"/>
      <c r="CU102" s="116"/>
      <c r="CV102" s="90"/>
      <c r="CW102" s="117">
        <f t="shared" si="1491"/>
        <v>0</v>
      </c>
      <c r="CX102" s="98">
        <f t="shared" si="1491"/>
        <v>0</v>
      </c>
      <c r="CY102" s="98"/>
      <c r="CZ102" s="118"/>
      <c r="DA102" s="119">
        <f t="shared" si="1492"/>
        <v>0</v>
      </c>
      <c r="DB102" s="231">
        <f t="shared" si="1493"/>
        <v>0</v>
      </c>
      <c r="DC102" s="119"/>
      <c r="DD102" s="98"/>
      <c r="DE102" s="116"/>
      <c r="DF102" s="90"/>
      <c r="DG102" s="117">
        <f t="shared" si="1494"/>
        <v>0</v>
      </c>
      <c r="DH102" s="98">
        <f t="shared" si="1494"/>
        <v>0</v>
      </c>
      <c r="DI102" s="98"/>
      <c r="DJ102" s="118"/>
      <c r="DK102" s="119">
        <f t="shared" si="1495"/>
        <v>0</v>
      </c>
      <c r="DL102" s="231">
        <f t="shared" si="1496"/>
        <v>0</v>
      </c>
      <c r="DM102" s="119"/>
      <c r="DN102" s="98"/>
      <c r="DO102" s="116"/>
      <c r="DP102" s="90"/>
      <c r="DQ102" s="117">
        <f t="shared" si="1497"/>
        <v>0</v>
      </c>
      <c r="DR102" s="98">
        <f t="shared" si="1497"/>
        <v>0</v>
      </c>
      <c r="DS102" s="98"/>
      <c r="DT102" s="118"/>
      <c r="DU102" s="119">
        <f t="shared" si="1498"/>
        <v>0</v>
      </c>
      <c r="DV102" s="231">
        <f t="shared" si="1499"/>
        <v>0</v>
      </c>
      <c r="DW102" s="119"/>
      <c r="DX102" s="98"/>
      <c r="DY102" s="116"/>
      <c r="DZ102" s="90"/>
      <c r="EA102" s="117">
        <f t="shared" si="1500"/>
        <v>0</v>
      </c>
      <c r="EB102" s="98">
        <f t="shared" si="1500"/>
        <v>0</v>
      </c>
      <c r="EC102" s="98"/>
      <c r="ED102" s="118"/>
      <c r="EE102" s="119">
        <f t="shared" si="1501"/>
        <v>0</v>
      </c>
      <c r="EF102" s="231">
        <f t="shared" si="1502"/>
        <v>0</v>
      </c>
      <c r="EG102" s="119"/>
      <c r="EH102" s="98"/>
      <c r="EI102" s="116"/>
      <c r="EJ102" s="90"/>
      <c r="EK102" s="117">
        <f t="shared" si="1503"/>
        <v>0</v>
      </c>
      <c r="EL102" s="98">
        <f t="shared" si="1503"/>
        <v>0</v>
      </c>
      <c r="EM102" s="98"/>
      <c r="EN102" s="118"/>
      <c r="EO102" s="119">
        <f t="shared" si="1504"/>
        <v>0</v>
      </c>
      <c r="EP102" s="231">
        <f t="shared" si="1505"/>
        <v>0</v>
      </c>
      <c r="EQ102" s="119"/>
      <c r="ER102" s="98"/>
      <c r="ES102" s="116"/>
      <c r="ET102" s="90"/>
      <c r="EU102" s="117">
        <f t="shared" si="1506"/>
        <v>0</v>
      </c>
      <c r="EV102" s="98">
        <f t="shared" si="1506"/>
        <v>0</v>
      </c>
      <c r="EW102" s="98"/>
      <c r="EX102" s="118"/>
      <c r="EY102" s="119">
        <f t="shared" si="1507"/>
        <v>0</v>
      </c>
      <c r="EZ102" s="231">
        <f t="shared" si="1508"/>
        <v>0</v>
      </c>
      <c r="FA102" s="119"/>
      <c r="FB102" s="98"/>
      <c r="FC102" s="116"/>
      <c r="FD102" s="90"/>
      <c r="FE102" s="117">
        <f t="shared" si="1509"/>
        <v>0</v>
      </c>
      <c r="FF102" s="98">
        <f t="shared" si="1509"/>
        <v>0</v>
      </c>
      <c r="FG102" s="98"/>
      <c r="FH102" s="118"/>
      <c r="FI102" s="119">
        <f t="shared" si="1510"/>
        <v>0</v>
      </c>
      <c r="FJ102" s="231">
        <f t="shared" si="1511"/>
        <v>0</v>
      </c>
      <c r="FK102" s="119"/>
      <c r="FL102" s="98"/>
      <c r="FM102" s="116"/>
      <c r="FN102" s="90"/>
      <c r="FO102" s="117">
        <f t="shared" si="1512"/>
        <v>0</v>
      </c>
      <c r="FP102" s="98">
        <f t="shared" si="1512"/>
        <v>0</v>
      </c>
      <c r="FQ102" s="98"/>
      <c r="FR102" s="118"/>
      <c r="FS102" s="119">
        <f t="shared" si="1513"/>
        <v>0</v>
      </c>
      <c r="FT102" s="231">
        <f t="shared" si="1514"/>
        <v>0</v>
      </c>
      <c r="FU102" s="119"/>
      <c r="FV102" s="98"/>
      <c r="FW102" s="116"/>
      <c r="FX102" s="90"/>
      <c r="FY102" s="117">
        <f t="shared" si="1515"/>
        <v>0</v>
      </c>
      <c r="FZ102" s="98">
        <f t="shared" si="1515"/>
        <v>0</v>
      </c>
      <c r="GA102" s="98"/>
      <c r="GB102" s="118"/>
      <c r="GC102" s="119">
        <f t="shared" si="1516"/>
        <v>0</v>
      </c>
      <c r="GD102" s="231">
        <f t="shared" si="1517"/>
        <v>0</v>
      </c>
      <c r="GE102" s="119"/>
      <c r="GF102" s="98"/>
      <c r="GG102" s="116"/>
      <c r="GH102" s="90"/>
      <c r="GI102" s="117">
        <f t="shared" si="1518"/>
        <v>0</v>
      </c>
      <c r="GJ102" s="98">
        <f t="shared" si="1518"/>
        <v>0</v>
      </c>
      <c r="GK102" s="98"/>
      <c r="GL102" s="118"/>
      <c r="GM102" s="119">
        <f t="shared" si="1519"/>
        <v>0</v>
      </c>
      <c r="GN102" s="231">
        <f t="shared" si="1520"/>
        <v>0</v>
      </c>
      <c r="GO102" s="119"/>
      <c r="GP102" s="98"/>
      <c r="GQ102" s="116"/>
      <c r="GR102" s="90"/>
      <c r="GS102" s="117">
        <f t="shared" si="1521"/>
        <v>0</v>
      </c>
      <c r="GT102" s="98">
        <f t="shared" si="1521"/>
        <v>0</v>
      </c>
      <c r="GU102" s="98"/>
      <c r="GV102" s="118"/>
      <c r="GW102" s="119">
        <f t="shared" si="1522"/>
        <v>0</v>
      </c>
      <c r="GX102" s="231">
        <f t="shared" si="1523"/>
        <v>0</v>
      </c>
      <c r="GY102" s="119"/>
      <c r="GZ102" s="98"/>
      <c r="HA102" s="116"/>
      <c r="HB102" s="90"/>
      <c r="HC102" s="117">
        <f t="shared" si="1524"/>
        <v>0</v>
      </c>
      <c r="HD102" s="98">
        <f t="shared" si="1524"/>
        <v>0</v>
      </c>
      <c r="HE102" s="98"/>
      <c r="HF102" s="118"/>
      <c r="HG102" s="119">
        <f t="shared" si="1525"/>
        <v>0</v>
      </c>
      <c r="HH102" s="231">
        <f t="shared" si="1526"/>
        <v>0</v>
      </c>
      <c r="HI102" s="119"/>
      <c r="HJ102" s="98"/>
      <c r="HK102" s="116"/>
      <c r="HL102" s="90"/>
      <c r="HM102" s="117">
        <f t="shared" si="1527"/>
        <v>0</v>
      </c>
      <c r="HN102" s="98">
        <f t="shared" si="1527"/>
        <v>0</v>
      </c>
      <c r="HO102" s="98"/>
      <c r="HP102" s="118"/>
      <c r="HQ102" s="119">
        <f t="shared" si="1528"/>
        <v>0</v>
      </c>
      <c r="HR102" s="231">
        <f t="shared" si="1529"/>
        <v>0</v>
      </c>
      <c r="HS102" s="119"/>
      <c r="HT102" s="98"/>
      <c r="HU102" s="116"/>
      <c r="HV102" s="90"/>
      <c r="HW102" s="117">
        <f t="shared" si="1530"/>
        <v>0</v>
      </c>
      <c r="HX102" s="98">
        <f t="shared" si="1530"/>
        <v>0</v>
      </c>
      <c r="HY102" s="98"/>
      <c r="HZ102" s="118"/>
      <c r="IA102" s="119">
        <f t="shared" si="1531"/>
        <v>0</v>
      </c>
      <c r="IB102" s="231">
        <f t="shared" si="1532"/>
        <v>0</v>
      </c>
      <c r="IC102" s="119"/>
      <c r="ID102" s="98"/>
      <c r="IE102" s="116"/>
      <c r="IF102" s="90"/>
      <c r="IG102" s="117">
        <f t="shared" si="1533"/>
        <v>0</v>
      </c>
      <c r="IH102" s="98">
        <f t="shared" si="1533"/>
        <v>0</v>
      </c>
      <c r="II102" s="98"/>
      <c r="IJ102" s="118"/>
      <c r="IK102" s="119">
        <f t="shared" si="1534"/>
        <v>0</v>
      </c>
      <c r="IL102" s="231">
        <f t="shared" si="1535"/>
        <v>0</v>
      </c>
      <c r="IM102" s="119"/>
      <c r="IN102" s="98"/>
      <c r="IO102" s="116"/>
      <c r="IP102" s="90"/>
      <c r="IQ102" s="117">
        <f t="shared" si="1536"/>
        <v>0</v>
      </c>
      <c r="IR102" s="98">
        <f t="shared" si="1536"/>
        <v>0</v>
      </c>
      <c r="IS102" s="98"/>
      <c r="IT102" s="118"/>
      <c r="IU102" s="119">
        <f t="shared" si="1537"/>
        <v>0</v>
      </c>
      <c r="IV102" s="231">
        <f t="shared" si="1538"/>
        <v>0</v>
      </c>
      <c r="IW102" s="119"/>
      <c r="IX102" s="98"/>
      <c r="IY102" s="116"/>
      <c r="IZ102" s="90"/>
      <c r="JA102" s="117">
        <f t="shared" si="1539"/>
        <v>0</v>
      </c>
      <c r="JB102" s="98">
        <f t="shared" si="1539"/>
        <v>0</v>
      </c>
      <c r="JC102" s="98"/>
      <c r="JD102" s="118"/>
      <c r="JE102" s="119">
        <f t="shared" si="1540"/>
        <v>0</v>
      </c>
      <c r="JF102" s="231">
        <f t="shared" si="1541"/>
        <v>0</v>
      </c>
      <c r="JG102" s="119"/>
      <c r="JH102" s="98"/>
      <c r="JI102" s="116"/>
      <c r="JJ102" s="90"/>
      <c r="JK102" s="117">
        <f t="shared" si="1542"/>
        <v>0</v>
      </c>
      <c r="JL102" s="98">
        <f t="shared" si="1542"/>
        <v>0</v>
      </c>
      <c r="JM102" s="98"/>
      <c r="JN102" s="118"/>
      <c r="JO102" s="119">
        <f t="shared" si="1543"/>
        <v>0</v>
      </c>
      <c r="JP102" s="231">
        <f t="shared" si="1544"/>
        <v>14</v>
      </c>
      <c r="JQ102" s="119"/>
      <c r="JR102" s="98"/>
      <c r="JS102" s="116"/>
      <c r="JT102" s="90"/>
      <c r="JU102" s="117">
        <f t="shared" si="1545"/>
        <v>13111.98191</v>
      </c>
      <c r="JV102" s="98">
        <f t="shared" si="1545"/>
        <v>183567.75</v>
      </c>
      <c r="JW102" s="98"/>
      <c r="JX102" s="118"/>
      <c r="JY102" s="119">
        <f t="shared" si="1546"/>
        <v>1.3588800000000001</v>
      </c>
      <c r="JZ102" s="231">
        <f t="shared" si="1547"/>
        <v>0</v>
      </c>
      <c r="KA102" s="119"/>
      <c r="KB102" s="98"/>
      <c r="KC102" s="116"/>
      <c r="KD102" s="90"/>
      <c r="KE102" s="117">
        <f t="shared" si="1548"/>
        <v>0</v>
      </c>
      <c r="KF102" s="98">
        <f t="shared" si="1548"/>
        <v>0</v>
      </c>
      <c r="KG102" s="98"/>
      <c r="KH102" s="118"/>
      <c r="KI102" s="119">
        <f t="shared" si="1549"/>
        <v>0</v>
      </c>
      <c r="KJ102" s="231">
        <f t="shared" si="1550"/>
        <v>0</v>
      </c>
      <c r="KK102" s="119"/>
      <c r="KL102" s="98"/>
      <c r="KM102" s="116"/>
      <c r="KN102" s="90"/>
      <c r="KO102" s="117">
        <f t="shared" si="1551"/>
        <v>0</v>
      </c>
      <c r="KP102" s="98">
        <f t="shared" si="1551"/>
        <v>0</v>
      </c>
      <c r="KQ102" s="98"/>
      <c r="KR102" s="118"/>
      <c r="KS102" s="119">
        <f t="shared" si="1552"/>
        <v>0</v>
      </c>
      <c r="KT102" s="231">
        <f t="shared" si="1553"/>
        <v>0</v>
      </c>
      <c r="KU102" s="119"/>
      <c r="KV102" s="98"/>
      <c r="KW102" s="116"/>
      <c r="KX102" s="90"/>
      <c r="KY102" s="117">
        <f t="shared" si="1554"/>
        <v>0</v>
      </c>
      <c r="KZ102" s="98">
        <f t="shared" si="1554"/>
        <v>0</v>
      </c>
      <c r="LA102" s="98"/>
      <c r="LB102" s="118"/>
      <c r="LC102" s="119">
        <f t="shared" si="1555"/>
        <v>0</v>
      </c>
      <c r="LD102" s="231">
        <f t="shared" si="1556"/>
        <v>0</v>
      </c>
      <c r="LE102" s="119"/>
      <c r="LF102" s="98"/>
      <c r="LG102" s="116"/>
      <c r="LH102" s="90"/>
      <c r="LI102" s="117">
        <f t="shared" si="1557"/>
        <v>0</v>
      </c>
      <c r="LJ102" s="98">
        <f t="shared" si="1557"/>
        <v>0</v>
      </c>
      <c r="LK102" s="98"/>
      <c r="LL102" s="118"/>
      <c r="LM102" s="119">
        <f t="shared" si="1558"/>
        <v>0</v>
      </c>
      <c r="LN102" s="231">
        <f t="shared" si="1559"/>
        <v>0</v>
      </c>
      <c r="LO102" s="119"/>
      <c r="LP102" s="98"/>
      <c r="LQ102" s="116"/>
      <c r="LR102" s="90"/>
      <c r="LS102" s="117">
        <f t="shared" si="1560"/>
        <v>0</v>
      </c>
      <c r="LT102" s="98">
        <f t="shared" si="1560"/>
        <v>0</v>
      </c>
      <c r="LU102" s="98"/>
      <c r="LV102" s="118"/>
      <c r="LW102" s="119">
        <f t="shared" si="1561"/>
        <v>0</v>
      </c>
      <c r="LX102" s="231">
        <f t="shared" si="1562"/>
        <v>0</v>
      </c>
      <c r="LY102" s="119"/>
      <c r="LZ102" s="98"/>
      <c r="MA102" s="116"/>
      <c r="MB102" s="90"/>
      <c r="MC102" s="117">
        <f t="shared" si="1563"/>
        <v>0</v>
      </c>
      <c r="MD102" s="98">
        <f t="shared" si="1563"/>
        <v>0</v>
      </c>
      <c r="ME102" s="98"/>
      <c r="MF102" s="118"/>
      <c r="MG102" s="119">
        <f t="shared" si="1564"/>
        <v>0</v>
      </c>
      <c r="MH102" s="231">
        <f t="shared" si="1565"/>
        <v>0</v>
      </c>
      <c r="MI102" s="119"/>
      <c r="MJ102" s="98"/>
      <c r="MK102" s="116"/>
      <c r="ML102" s="90"/>
      <c r="MM102" s="117">
        <f t="shared" si="1566"/>
        <v>0</v>
      </c>
      <c r="MN102" s="98">
        <f t="shared" si="1566"/>
        <v>0</v>
      </c>
      <c r="MO102" s="98"/>
      <c r="MP102" s="118"/>
      <c r="MQ102" s="119">
        <f t="shared" si="1567"/>
        <v>0</v>
      </c>
      <c r="MR102" s="231">
        <f t="shared" si="1568"/>
        <v>0</v>
      </c>
      <c r="MS102" s="119"/>
      <c r="MT102" s="98"/>
      <c r="MU102" s="116"/>
      <c r="MV102" s="90"/>
      <c r="MW102" s="117">
        <f t="shared" si="1569"/>
        <v>0</v>
      </c>
      <c r="MX102" s="98">
        <f t="shared" si="1569"/>
        <v>0</v>
      </c>
      <c r="MY102" s="98"/>
      <c r="MZ102" s="118"/>
      <c r="NA102" s="119">
        <f t="shared" si="1570"/>
        <v>0</v>
      </c>
      <c r="NB102" s="231">
        <f t="shared" si="1571"/>
        <v>0</v>
      </c>
      <c r="NC102" s="119"/>
      <c r="ND102" s="98"/>
      <c r="NE102" s="116"/>
      <c r="NF102" s="90"/>
      <c r="NG102" s="117">
        <f t="shared" si="1572"/>
        <v>0</v>
      </c>
      <c r="NH102" s="98">
        <f t="shared" si="1572"/>
        <v>0</v>
      </c>
      <c r="NI102" s="98"/>
      <c r="NJ102" s="118"/>
      <c r="NK102" s="119">
        <f t="shared" si="1573"/>
        <v>0</v>
      </c>
      <c r="NL102" s="231">
        <f t="shared" si="1574"/>
        <v>0</v>
      </c>
      <c r="NM102" s="119"/>
      <c r="NN102" s="98"/>
      <c r="NO102" s="116"/>
      <c r="NP102" s="90"/>
      <c r="NQ102" s="117">
        <f t="shared" si="1575"/>
        <v>0</v>
      </c>
      <c r="NR102" s="98">
        <f t="shared" si="1575"/>
        <v>0</v>
      </c>
      <c r="NS102" s="98"/>
      <c r="NT102" s="118"/>
      <c r="NU102" s="119">
        <f t="shared" si="1576"/>
        <v>0</v>
      </c>
      <c r="NV102" s="231">
        <f t="shared" si="1577"/>
        <v>0</v>
      </c>
      <c r="NW102" s="119"/>
      <c r="NX102" s="98"/>
      <c r="NY102" s="116"/>
      <c r="NZ102" s="90"/>
      <c r="OA102" s="117">
        <f t="shared" si="1578"/>
        <v>0</v>
      </c>
      <c r="OB102" s="98">
        <f t="shared" si="1578"/>
        <v>0</v>
      </c>
      <c r="OC102" s="98"/>
      <c r="OD102" s="118"/>
      <c r="OE102" s="119">
        <f t="shared" si="1579"/>
        <v>0</v>
      </c>
      <c r="OF102" s="231">
        <f t="shared" si="1580"/>
        <v>0</v>
      </c>
      <c r="OG102" s="119"/>
      <c r="OH102" s="98"/>
      <c r="OI102" s="116"/>
      <c r="OJ102" s="90"/>
      <c r="OK102" s="117">
        <f t="shared" si="1581"/>
        <v>0</v>
      </c>
      <c r="OL102" s="98">
        <f t="shared" si="1581"/>
        <v>0</v>
      </c>
      <c r="OM102" s="98"/>
      <c r="ON102" s="118"/>
      <c r="OO102" s="119">
        <f t="shared" si="1582"/>
        <v>0</v>
      </c>
      <c r="OP102" s="231">
        <f t="shared" si="1583"/>
        <v>0</v>
      </c>
      <c r="OQ102" s="119"/>
      <c r="OR102" s="98"/>
      <c r="OS102" s="116"/>
      <c r="OT102" s="90"/>
      <c r="OU102" s="117">
        <f t="shared" si="1584"/>
        <v>0</v>
      </c>
      <c r="OV102" s="98">
        <f t="shared" si="1584"/>
        <v>0</v>
      </c>
      <c r="OW102" s="98"/>
      <c r="OX102" s="118"/>
      <c r="OY102" s="119">
        <f t="shared" si="1585"/>
        <v>0</v>
      </c>
      <c r="OZ102" s="231">
        <f t="shared" si="1586"/>
        <v>0</v>
      </c>
      <c r="PA102" s="119"/>
      <c r="PB102" s="98"/>
      <c r="PC102" s="116"/>
      <c r="PD102" s="90"/>
      <c r="PE102" s="117">
        <f t="shared" si="1587"/>
        <v>0</v>
      </c>
      <c r="PF102" s="98">
        <f t="shared" si="1587"/>
        <v>0</v>
      </c>
      <c r="PG102" s="98"/>
      <c r="PH102" s="118"/>
      <c r="PI102" s="119">
        <f t="shared" si="1588"/>
        <v>0</v>
      </c>
      <c r="PJ102" s="231">
        <f t="shared" si="1589"/>
        <v>0</v>
      </c>
      <c r="PK102" s="119"/>
      <c r="PL102" s="98"/>
      <c r="PM102" s="116"/>
      <c r="PN102" s="90"/>
      <c r="PO102" s="117">
        <f t="shared" si="1590"/>
        <v>0</v>
      </c>
      <c r="PP102" s="98">
        <f t="shared" si="1590"/>
        <v>0</v>
      </c>
      <c r="PQ102" s="98"/>
      <c r="PR102" s="118"/>
      <c r="PS102" s="119">
        <f t="shared" si="1591"/>
        <v>0</v>
      </c>
      <c r="PT102" s="231">
        <f t="shared" si="1592"/>
        <v>0</v>
      </c>
      <c r="PU102" s="119"/>
      <c r="PV102" s="98"/>
      <c r="PW102" s="116"/>
      <c r="PX102" s="90"/>
      <c r="PY102" s="117">
        <f t="shared" si="1593"/>
        <v>0</v>
      </c>
      <c r="PZ102" s="98">
        <f t="shared" si="1593"/>
        <v>0</v>
      </c>
      <c r="QA102" s="98"/>
      <c r="QB102" s="118"/>
      <c r="QC102" s="119">
        <f t="shared" si="1594"/>
        <v>0</v>
      </c>
      <c r="QD102" s="231">
        <f t="shared" si="1595"/>
        <v>0</v>
      </c>
      <c r="QE102" s="119"/>
      <c r="QF102" s="98"/>
      <c r="QG102" s="116"/>
      <c r="QH102" s="90"/>
      <c r="QI102" s="117">
        <f t="shared" si="1596"/>
        <v>0</v>
      </c>
      <c r="QJ102" s="98">
        <f t="shared" si="1596"/>
        <v>0</v>
      </c>
      <c r="QK102" s="98"/>
      <c r="QL102" s="118"/>
      <c r="QM102" s="119">
        <f t="shared" si="1597"/>
        <v>0</v>
      </c>
      <c r="QN102" s="231">
        <f t="shared" si="1598"/>
        <v>0</v>
      </c>
      <c r="QO102" s="119"/>
      <c r="QP102" s="98"/>
      <c r="QQ102" s="116"/>
      <c r="QR102" s="90"/>
      <c r="QS102" s="117">
        <f t="shared" si="1599"/>
        <v>0</v>
      </c>
      <c r="QT102" s="98">
        <f t="shared" si="1599"/>
        <v>0</v>
      </c>
      <c r="QU102" s="98"/>
      <c r="QV102" s="118"/>
      <c r="QW102" s="119">
        <f t="shared" si="1600"/>
        <v>0</v>
      </c>
      <c r="QX102" s="231">
        <f t="shared" si="1601"/>
        <v>0</v>
      </c>
      <c r="QY102" s="119"/>
      <c r="QZ102" s="98"/>
      <c r="RA102" s="116"/>
      <c r="RB102" s="90"/>
      <c r="RC102" s="117">
        <f t="shared" si="1602"/>
        <v>0</v>
      </c>
      <c r="RD102" s="98">
        <f t="shared" si="1602"/>
        <v>0</v>
      </c>
      <c r="RE102" s="98"/>
      <c r="RF102" s="118"/>
      <c r="RG102" s="119">
        <f t="shared" si="1603"/>
        <v>0</v>
      </c>
      <c r="RH102" s="231">
        <f t="shared" si="1604"/>
        <v>0</v>
      </c>
      <c r="RI102" s="119"/>
      <c r="RJ102" s="98"/>
      <c r="RK102" s="116"/>
      <c r="RL102" s="90"/>
      <c r="RM102" s="117">
        <f t="shared" si="1605"/>
        <v>0</v>
      </c>
      <c r="RN102" s="98">
        <f t="shared" si="1605"/>
        <v>0</v>
      </c>
      <c r="RO102" s="98"/>
      <c r="RP102" s="118"/>
      <c r="RQ102" s="119">
        <f t="shared" si="1606"/>
        <v>0</v>
      </c>
      <c r="RR102" s="231">
        <f t="shared" si="1607"/>
        <v>0</v>
      </c>
      <c r="RS102" s="119"/>
      <c r="RT102" s="98"/>
      <c r="RU102" s="116"/>
      <c r="RV102" s="90"/>
      <c r="RW102" s="117">
        <f t="shared" si="1608"/>
        <v>0</v>
      </c>
      <c r="RX102" s="98">
        <f t="shared" si="1608"/>
        <v>0</v>
      </c>
      <c r="RY102" s="98"/>
      <c r="RZ102" s="118"/>
      <c r="SA102" s="119">
        <f t="shared" si="1609"/>
        <v>0</v>
      </c>
      <c r="SB102" s="231">
        <f t="shared" si="1610"/>
        <v>0</v>
      </c>
      <c r="SC102" s="119"/>
      <c r="SD102" s="98"/>
      <c r="SE102" s="116"/>
      <c r="SF102" s="90"/>
      <c r="SG102" s="117">
        <f t="shared" si="1611"/>
        <v>0</v>
      </c>
      <c r="SH102" s="98">
        <f t="shared" si="1611"/>
        <v>0</v>
      </c>
      <c r="SI102" s="98"/>
      <c r="SJ102" s="118"/>
      <c r="SK102" s="119">
        <f t="shared" si="1612"/>
        <v>0</v>
      </c>
      <c r="SL102" s="231">
        <f t="shared" si="1613"/>
        <v>0</v>
      </c>
      <c r="SM102" s="119"/>
      <c r="SN102" s="98"/>
      <c r="SO102" s="116"/>
      <c r="SP102" s="90"/>
      <c r="SQ102" s="117">
        <f t="shared" si="1614"/>
        <v>0</v>
      </c>
      <c r="SR102" s="98">
        <f t="shared" si="1614"/>
        <v>0</v>
      </c>
      <c r="SS102" s="98"/>
      <c r="ST102" s="118"/>
      <c r="SU102" s="119">
        <f t="shared" si="1615"/>
        <v>0</v>
      </c>
      <c r="SV102" s="231">
        <f t="shared" si="1616"/>
        <v>0</v>
      </c>
      <c r="SW102" s="119"/>
      <c r="SX102" s="98"/>
      <c r="SY102" s="116"/>
      <c r="SZ102" s="90"/>
      <c r="TA102" s="117">
        <f t="shared" si="1617"/>
        <v>0</v>
      </c>
      <c r="TB102" s="98">
        <f t="shared" si="1617"/>
        <v>0</v>
      </c>
      <c r="TC102" s="98"/>
      <c r="TD102" s="118"/>
      <c r="TE102" s="119">
        <f t="shared" si="1618"/>
        <v>0</v>
      </c>
      <c r="TF102" s="231">
        <f t="shared" si="1619"/>
        <v>0</v>
      </c>
      <c r="TG102" s="119"/>
      <c r="TH102" s="98"/>
      <c r="TI102" s="116"/>
      <c r="TJ102" s="90"/>
      <c r="TK102" s="117">
        <f t="shared" si="1620"/>
        <v>0</v>
      </c>
      <c r="TL102" s="98">
        <f t="shared" si="1620"/>
        <v>0</v>
      </c>
      <c r="TM102" s="98"/>
      <c r="TN102" s="118"/>
      <c r="TO102" s="119">
        <f t="shared" si="1621"/>
        <v>0</v>
      </c>
      <c r="TP102" s="231">
        <f t="shared" si="1622"/>
        <v>0</v>
      </c>
      <c r="TQ102" s="119"/>
      <c r="TR102" s="98"/>
      <c r="TS102" s="116"/>
      <c r="TT102" s="90"/>
      <c r="TU102" s="117">
        <f t="shared" si="1623"/>
        <v>0</v>
      </c>
      <c r="TV102" s="98">
        <f t="shared" si="1623"/>
        <v>0</v>
      </c>
      <c r="TW102" s="98"/>
      <c r="TX102" s="118"/>
      <c r="TY102" s="119">
        <f t="shared" si="1624"/>
        <v>0</v>
      </c>
      <c r="TZ102" s="231">
        <f t="shared" si="1625"/>
        <v>0</v>
      </c>
      <c r="UA102" s="119"/>
      <c r="UB102" s="98"/>
      <c r="UC102" s="116"/>
      <c r="UD102" s="90"/>
      <c r="UE102" s="117">
        <f t="shared" si="1626"/>
        <v>0</v>
      </c>
      <c r="UF102" s="98">
        <f t="shared" si="1626"/>
        <v>0</v>
      </c>
      <c r="UG102" s="98"/>
      <c r="UH102" s="118"/>
      <c r="UI102" s="119">
        <f t="shared" si="1627"/>
        <v>0</v>
      </c>
      <c r="UJ102" s="231">
        <f t="shared" si="1628"/>
        <v>0</v>
      </c>
      <c r="UK102" s="119"/>
      <c r="UL102" s="98"/>
      <c r="UM102" s="116"/>
      <c r="UN102" s="90"/>
      <c r="UO102" s="117">
        <f t="shared" si="1629"/>
        <v>0</v>
      </c>
      <c r="UP102" s="98">
        <f t="shared" si="1629"/>
        <v>0</v>
      </c>
      <c r="UQ102" s="98"/>
      <c r="UR102" s="118"/>
      <c r="US102" s="119">
        <f t="shared" si="1630"/>
        <v>0</v>
      </c>
      <c r="UT102" s="231">
        <f t="shared" si="1631"/>
        <v>0</v>
      </c>
      <c r="UU102" s="119"/>
      <c r="UV102" s="98"/>
      <c r="UW102" s="116"/>
      <c r="UX102" s="90"/>
      <c r="UY102" s="117">
        <f t="shared" si="1632"/>
        <v>0</v>
      </c>
      <c r="UZ102" s="98">
        <f t="shared" si="1632"/>
        <v>0</v>
      </c>
      <c r="VA102" s="98"/>
      <c r="VB102" s="118"/>
      <c r="VC102" s="119">
        <f t="shared" si="1633"/>
        <v>0</v>
      </c>
      <c r="VD102" s="231">
        <f t="shared" si="1634"/>
        <v>0</v>
      </c>
      <c r="VE102" s="119"/>
      <c r="VF102" s="98"/>
      <c r="VG102" s="116"/>
      <c r="VH102" s="90"/>
      <c r="VI102" s="117">
        <f t="shared" si="1635"/>
        <v>0</v>
      </c>
      <c r="VJ102" s="98">
        <f t="shared" si="1635"/>
        <v>0</v>
      </c>
      <c r="VK102" s="98"/>
      <c r="VL102" s="118"/>
      <c r="VM102" s="119">
        <f t="shared" si="1636"/>
        <v>0</v>
      </c>
      <c r="VN102" s="231">
        <f t="shared" si="1637"/>
        <v>0</v>
      </c>
      <c r="VO102" s="119"/>
      <c r="VP102" s="98"/>
      <c r="VQ102" s="116"/>
      <c r="VR102" s="90"/>
      <c r="VS102" s="117">
        <f t="shared" si="1638"/>
        <v>0</v>
      </c>
      <c r="VT102" s="98">
        <f t="shared" si="1638"/>
        <v>0</v>
      </c>
      <c r="VU102" s="98"/>
      <c r="VV102" s="118"/>
      <c r="VW102" s="119">
        <f t="shared" si="1639"/>
        <v>0</v>
      </c>
      <c r="VX102" s="231">
        <f t="shared" si="1640"/>
        <v>0</v>
      </c>
      <c r="VY102" s="119"/>
      <c r="VZ102" s="98"/>
      <c r="WA102" s="116"/>
      <c r="WB102" s="90"/>
      <c r="WC102" s="117">
        <f t="shared" si="1641"/>
        <v>0</v>
      </c>
      <c r="WD102" s="98">
        <f t="shared" si="1641"/>
        <v>0</v>
      </c>
      <c r="WE102" s="98"/>
      <c r="WF102" s="118"/>
      <c r="WG102" s="119">
        <f t="shared" si="1642"/>
        <v>0</v>
      </c>
      <c r="WH102" s="213">
        <f t="shared" si="1643"/>
        <v>14</v>
      </c>
      <c r="WI102" s="119"/>
      <c r="WJ102" s="98"/>
      <c r="WK102" s="116"/>
      <c r="WL102" s="90"/>
      <c r="WM102" s="117">
        <f t="shared" si="1644"/>
        <v>9649.1186099999995</v>
      </c>
      <c r="WN102" s="98">
        <f t="shared" si="1644"/>
        <v>135087.67000000001</v>
      </c>
      <c r="WO102" s="98"/>
      <c r="WP102" s="118"/>
    </row>
    <row r="103" spans="1:614" ht="15" customHeight="1" x14ac:dyDescent="0.25">
      <c r="A103" s="5"/>
      <c r="B103" s="85" t="s">
        <v>433</v>
      </c>
      <c r="C103" s="12" t="s">
        <v>751</v>
      </c>
      <c r="D103" s="12" t="s">
        <v>437</v>
      </c>
      <c r="E103" s="4"/>
      <c r="F103" s="231">
        <f t="shared" si="1463"/>
        <v>0</v>
      </c>
      <c r="G103" s="119"/>
      <c r="H103" s="98"/>
      <c r="I103" s="116"/>
      <c r="J103" s="90"/>
      <c r="K103" s="117">
        <f t="shared" si="1464"/>
        <v>0</v>
      </c>
      <c r="L103" s="98">
        <f t="shared" si="1464"/>
        <v>0</v>
      </c>
      <c r="M103" s="98"/>
      <c r="N103" s="118"/>
      <c r="O103" s="119" t="e">
        <f t="shared" si="1465"/>
        <v>#DIV/0!</v>
      </c>
      <c r="P103" s="231">
        <f t="shared" si="1466"/>
        <v>0</v>
      </c>
      <c r="Q103" s="119"/>
      <c r="R103" s="98"/>
      <c r="S103" s="116"/>
      <c r="T103" s="90"/>
      <c r="U103" s="117">
        <f t="shared" si="1467"/>
        <v>0</v>
      </c>
      <c r="V103" s="98">
        <f t="shared" si="1467"/>
        <v>0</v>
      </c>
      <c r="W103" s="98"/>
      <c r="X103" s="118"/>
      <c r="Y103" s="119" t="e">
        <f t="shared" si="1468"/>
        <v>#DIV/0!</v>
      </c>
      <c r="Z103" s="231">
        <f t="shared" si="1469"/>
        <v>0</v>
      </c>
      <c r="AA103" s="119"/>
      <c r="AB103" s="98"/>
      <c r="AC103" s="116"/>
      <c r="AD103" s="90"/>
      <c r="AE103" s="117">
        <f t="shared" si="1470"/>
        <v>0</v>
      </c>
      <c r="AF103" s="98">
        <f t="shared" si="1470"/>
        <v>0</v>
      </c>
      <c r="AG103" s="98"/>
      <c r="AH103" s="118"/>
      <c r="AI103" s="119" t="e">
        <f t="shared" si="1471"/>
        <v>#DIV/0!</v>
      </c>
      <c r="AJ103" s="231">
        <f t="shared" si="1472"/>
        <v>0</v>
      </c>
      <c r="AK103" s="119"/>
      <c r="AL103" s="98"/>
      <c r="AM103" s="116"/>
      <c r="AN103" s="90"/>
      <c r="AO103" s="117">
        <f t="shared" si="1473"/>
        <v>0</v>
      </c>
      <c r="AP103" s="98">
        <f t="shared" si="1473"/>
        <v>0</v>
      </c>
      <c r="AQ103" s="98"/>
      <c r="AR103" s="118"/>
      <c r="AS103" s="119" t="e">
        <f t="shared" si="1474"/>
        <v>#DIV/0!</v>
      </c>
      <c r="AT103" s="231">
        <f t="shared" si="1475"/>
        <v>0</v>
      </c>
      <c r="AU103" s="119"/>
      <c r="AV103" s="98"/>
      <c r="AW103" s="116"/>
      <c r="AX103" s="90"/>
      <c r="AY103" s="117">
        <f t="shared" si="1476"/>
        <v>0</v>
      </c>
      <c r="AZ103" s="98">
        <f t="shared" si="1476"/>
        <v>0</v>
      </c>
      <c r="BA103" s="98"/>
      <c r="BB103" s="118"/>
      <c r="BC103" s="119" t="e">
        <f t="shared" si="1477"/>
        <v>#DIV/0!</v>
      </c>
      <c r="BD103" s="231">
        <f t="shared" si="1478"/>
        <v>0</v>
      </c>
      <c r="BE103" s="119"/>
      <c r="BF103" s="98"/>
      <c r="BG103" s="116"/>
      <c r="BH103" s="90"/>
      <c r="BI103" s="117">
        <f t="shared" ref="BI103:BJ103" si="1655">BI23+BI39+BI55+BI71+BI87</f>
        <v>0</v>
      </c>
      <c r="BJ103" s="98">
        <f t="shared" si="1655"/>
        <v>0</v>
      </c>
      <c r="BK103" s="98"/>
      <c r="BL103" s="118"/>
      <c r="BM103" s="119" t="e">
        <f t="shared" si="1480"/>
        <v>#DIV/0!</v>
      </c>
      <c r="BN103" s="231">
        <f t="shared" si="1481"/>
        <v>0</v>
      </c>
      <c r="BO103" s="119"/>
      <c r="BP103" s="98"/>
      <c r="BQ103" s="116"/>
      <c r="BR103" s="90"/>
      <c r="BS103" s="117">
        <f t="shared" si="1482"/>
        <v>0</v>
      </c>
      <c r="BT103" s="98">
        <f t="shared" si="1482"/>
        <v>0</v>
      </c>
      <c r="BU103" s="98"/>
      <c r="BV103" s="118"/>
      <c r="BW103" s="119" t="e">
        <f t="shared" si="1483"/>
        <v>#DIV/0!</v>
      </c>
      <c r="BX103" s="231">
        <f t="shared" si="1484"/>
        <v>0</v>
      </c>
      <c r="BY103" s="119"/>
      <c r="BZ103" s="98"/>
      <c r="CA103" s="116"/>
      <c r="CB103" s="90"/>
      <c r="CC103" s="117">
        <f t="shared" si="1485"/>
        <v>0</v>
      </c>
      <c r="CD103" s="98">
        <f t="shared" si="1485"/>
        <v>0</v>
      </c>
      <c r="CE103" s="98"/>
      <c r="CF103" s="118"/>
      <c r="CG103" s="119" t="e">
        <f t="shared" si="1486"/>
        <v>#DIV/0!</v>
      </c>
      <c r="CH103" s="231">
        <f t="shared" si="1487"/>
        <v>0</v>
      </c>
      <c r="CI103" s="119"/>
      <c r="CJ103" s="98"/>
      <c r="CK103" s="116"/>
      <c r="CL103" s="90"/>
      <c r="CM103" s="117">
        <f t="shared" si="1488"/>
        <v>0</v>
      </c>
      <c r="CN103" s="98">
        <f t="shared" si="1488"/>
        <v>0</v>
      </c>
      <c r="CO103" s="98"/>
      <c r="CP103" s="118"/>
      <c r="CQ103" s="119" t="e">
        <f t="shared" si="1489"/>
        <v>#DIV/0!</v>
      </c>
      <c r="CR103" s="231">
        <f t="shared" si="1490"/>
        <v>0</v>
      </c>
      <c r="CS103" s="119"/>
      <c r="CT103" s="98"/>
      <c r="CU103" s="116"/>
      <c r="CV103" s="90"/>
      <c r="CW103" s="117">
        <f t="shared" si="1491"/>
        <v>0</v>
      </c>
      <c r="CX103" s="98">
        <f t="shared" si="1491"/>
        <v>0</v>
      </c>
      <c r="CY103" s="98"/>
      <c r="CZ103" s="118"/>
      <c r="DA103" s="119" t="e">
        <f t="shared" si="1492"/>
        <v>#DIV/0!</v>
      </c>
      <c r="DB103" s="231">
        <f t="shared" si="1493"/>
        <v>0</v>
      </c>
      <c r="DC103" s="119"/>
      <c r="DD103" s="98"/>
      <c r="DE103" s="116"/>
      <c r="DF103" s="90"/>
      <c r="DG103" s="117">
        <f t="shared" si="1494"/>
        <v>0</v>
      </c>
      <c r="DH103" s="98">
        <f t="shared" si="1494"/>
        <v>0</v>
      </c>
      <c r="DI103" s="98"/>
      <c r="DJ103" s="118"/>
      <c r="DK103" s="119" t="e">
        <f t="shared" si="1495"/>
        <v>#DIV/0!</v>
      </c>
      <c r="DL103" s="231">
        <f t="shared" si="1496"/>
        <v>0</v>
      </c>
      <c r="DM103" s="119"/>
      <c r="DN103" s="98"/>
      <c r="DO103" s="116"/>
      <c r="DP103" s="90"/>
      <c r="DQ103" s="117">
        <f t="shared" si="1497"/>
        <v>0</v>
      </c>
      <c r="DR103" s="98">
        <f t="shared" si="1497"/>
        <v>0</v>
      </c>
      <c r="DS103" s="98"/>
      <c r="DT103" s="118"/>
      <c r="DU103" s="119" t="e">
        <f t="shared" si="1498"/>
        <v>#DIV/0!</v>
      </c>
      <c r="DV103" s="231">
        <f t="shared" si="1499"/>
        <v>0</v>
      </c>
      <c r="DW103" s="119"/>
      <c r="DX103" s="98"/>
      <c r="DY103" s="116"/>
      <c r="DZ103" s="90"/>
      <c r="EA103" s="117">
        <f t="shared" si="1500"/>
        <v>0</v>
      </c>
      <c r="EB103" s="98">
        <f t="shared" si="1500"/>
        <v>0</v>
      </c>
      <c r="EC103" s="98"/>
      <c r="ED103" s="118"/>
      <c r="EE103" s="119" t="e">
        <f t="shared" si="1501"/>
        <v>#DIV/0!</v>
      </c>
      <c r="EF103" s="231">
        <f t="shared" si="1502"/>
        <v>0</v>
      </c>
      <c r="EG103" s="119"/>
      <c r="EH103" s="98"/>
      <c r="EI103" s="116"/>
      <c r="EJ103" s="90"/>
      <c r="EK103" s="117">
        <f t="shared" si="1503"/>
        <v>0</v>
      </c>
      <c r="EL103" s="98">
        <f t="shared" si="1503"/>
        <v>0</v>
      </c>
      <c r="EM103" s="98"/>
      <c r="EN103" s="118"/>
      <c r="EO103" s="119" t="e">
        <f t="shared" si="1504"/>
        <v>#DIV/0!</v>
      </c>
      <c r="EP103" s="231">
        <f t="shared" si="1505"/>
        <v>0</v>
      </c>
      <c r="EQ103" s="119"/>
      <c r="ER103" s="98"/>
      <c r="ES103" s="116"/>
      <c r="ET103" s="90"/>
      <c r="EU103" s="117">
        <f t="shared" si="1506"/>
        <v>0</v>
      </c>
      <c r="EV103" s="98">
        <f t="shared" si="1506"/>
        <v>0</v>
      </c>
      <c r="EW103" s="98"/>
      <c r="EX103" s="118"/>
      <c r="EY103" s="119" t="e">
        <f t="shared" si="1507"/>
        <v>#DIV/0!</v>
      </c>
      <c r="EZ103" s="231">
        <f t="shared" si="1508"/>
        <v>0</v>
      </c>
      <c r="FA103" s="119"/>
      <c r="FB103" s="98"/>
      <c r="FC103" s="116"/>
      <c r="FD103" s="90"/>
      <c r="FE103" s="117">
        <f t="shared" si="1509"/>
        <v>0</v>
      </c>
      <c r="FF103" s="98">
        <f t="shared" si="1509"/>
        <v>0</v>
      </c>
      <c r="FG103" s="98"/>
      <c r="FH103" s="118"/>
      <c r="FI103" s="119" t="e">
        <f t="shared" si="1510"/>
        <v>#DIV/0!</v>
      </c>
      <c r="FJ103" s="231">
        <f t="shared" si="1511"/>
        <v>0</v>
      </c>
      <c r="FK103" s="119"/>
      <c r="FL103" s="98"/>
      <c r="FM103" s="116"/>
      <c r="FN103" s="90"/>
      <c r="FO103" s="117">
        <f t="shared" si="1512"/>
        <v>0</v>
      </c>
      <c r="FP103" s="98">
        <f t="shared" si="1512"/>
        <v>0</v>
      </c>
      <c r="FQ103" s="98"/>
      <c r="FR103" s="118"/>
      <c r="FS103" s="119" t="e">
        <f t="shared" si="1513"/>
        <v>#DIV/0!</v>
      </c>
      <c r="FT103" s="231">
        <f t="shared" si="1514"/>
        <v>0</v>
      </c>
      <c r="FU103" s="119"/>
      <c r="FV103" s="98"/>
      <c r="FW103" s="116"/>
      <c r="FX103" s="90"/>
      <c r="FY103" s="117">
        <f t="shared" si="1515"/>
        <v>0</v>
      </c>
      <c r="FZ103" s="98">
        <f t="shared" si="1515"/>
        <v>0</v>
      </c>
      <c r="GA103" s="98"/>
      <c r="GB103" s="118"/>
      <c r="GC103" s="119" t="e">
        <f t="shared" si="1516"/>
        <v>#DIV/0!</v>
      </c>
      <c r="GD103" s="231">
        <f t="shared" si="1517"/>
        <v>0</v>
      </c>
      <c r="GE103" s="119"/>
      <c r="GF103" s="98"/>
      <c r="GG103" s="116"/>
      <c r="GH103" s="90"/>
      <c r="GI103" s="117">
        <f t="shared" si="1518"/>
        <v>0</v>
      </c>
      <c r="GJ103" s="98">
        <f t="shared" si="1518"/>
        <v>0</v>
      </c>
      <c r="GK103" s="98"/>
      <c r="GL103" s="118"/>
      <c r="GM103" s="119" t="e">
        <f t="shared" si="1519"/>
        <v>#DIV/0!</v>
      </c>
      <c r="GN103" s="231">
        <f t="shared" si="1520"/>
        <v>0</v>
      </c>
      <c r="GO103" s="119"/>
      <c r="GP103" s="98"/>
      <c r="GQ103" s="116"/>
      <c r="GR103" s="90"/>
      <c r="GS103" s="117">
        <f t="shared" si="1521"/>
        <v>0</v>
      </c>
      <c r="GT103" s="98">
        <f t="shared" si="1521"/>
        <v>0</v>
      </c>
      <c r="GU103" s="98"/>
      <c r="GV103" s="118"/>
      <c r="GW103" s="119" t="e">
        <f t="shared" si="1522"/>
        <v>#DIV/0!</v>
      </c>
      <c r="GX103" s="231">
        <f t="shared" si="1523"/>
        <v>0</v>
      </c>
      <c r="GY103" s="119"/>
      <c r="GZ103" s="98"/>
      <c r="HA103" s="116"/>
      <c r="HB103" s="90"/>
      <c r="HC103" s="117">
        <f t="shared" si="1524"/>
        <v>0</v>
      </c>
      <c r="HD103" s="98">
        <f t="shared" si="1524"/>
        <v>0</v>
      </c>
      <c r="HE103" s="98"/>
      <c r="HF103" s="118"/>
      <c r="HG103" s="119" t="e">
        <f t="shared" si="1525"/>
        <v>#DIV/0!</v>
      </c>
      <c r="HH103" s="231">
        <f t="shared" si="1526"/>
        <v>0</v>
      </c>
      <c r="HI103" s="119"/>
      <c r="HJ103" s="98"/>
      <c r="HK103" s="116"/>
      <c r="HL103" s="90"/>
      <c r="HM103" s="117">
        <f t="shared" si="1527"/>
        <v>0</v>
      </c>
      <c r="HN103" s="98">
        <f t="shared" si="1527"/>
        <v>0</v>
      </c>
      <c r="HO103" s="98"/>
      <c r="HP103" s="118"/>
      <c r="HQ103" s="119" t="e">
        <f t="shared" si="1528"/>
        <v>#DIV/0!</v>
      </c>
      <c r="HR103" s="231">
        <f t="shared" si="1529"/>
        <v>0</v>
      </c>
      <c r="HS103" s="119"/>
      <c r="HT103" s="98"/>
      <c r="HU103" s="116"/>
      <c r="HV103" s="90"/>
      <c r="HW103" s="117">
        <f t="shared" si="1530"/>
        <v>0</v>
      </c>
      <c r="HX103" s="98">
        <f t="shared" si="1530"/>
        <v>0</v>
      </c>
      <c r="HY103" s="98"/>
      <c r="HZ103" s="118"/>
      <c r="IA103" s="119" t="e">
        <f t="shared" si="1531"/>
        <v>#DIV/0!</v>
      </c>
      <c r="IB103" s="231">
        <f t="shared" si="1532"/>
        <v>0</v>
      </c>
      <c r="IC103" s="119"/>
      <c r="ID103" s="98"/>
      <c r="IE103" s="116"/>
      <c r="IF103" s="90"/>
      <c r="IG103" s="117">
        <f t="shared" si="1533"/>
        <v>0</v>
      </c>
      <c r="IH103" s="98">
        <f t="shared" si="1533"/>
        <v>0</v>
      </c>
      <c r="II103" s="98"/>
      <c r="IJ103" s="118"/>
      <c r="IK103" s="119" t="e">
        <f t="shared" si="1534"/>
        <v>#DIV/0!</v>
      </c>
      <c r="IL103" s="231">
        <f t="shared" si="1535"/>
        <v>0</v>
      </c>
      <c r="IM103" s="119"/>
      <c r="IN103" s="98"/>
      <c r="IO103" s="116"/>
      <c r="IP103" s="90"/>
      <c r="IQ103" s="117">
        <f t="shared" si="1536"/>
        <v>0</v>
      </c>
      <c r="IR103" s="98">
        <f t="shared" si="1536"/>
        <v>0</v>
      </c>
      <c r="IS103" s="98"/>
      <c r="IT103" s="118"/>
      <c r="IU103" s="119" t="e">
        <f t="shared" si="1537"/>
        <v>#DIV/0!</v>
      </c>
      <c r="IV103" s="231">
        <f t="shared" si="1538"/>
        <v>0</v>
      </c>
      <c r="IW103" s="119"/>
      <c r="IX103" s="98"/>
      <c r="IY103" s="116"/>
      <c r="IZ103" s="90"/>
      <c r="JA103" s="117">
        <f t="shared" si="1539"/>
        <v>0</v>
      </c>
      <c r="JB103" s="98">
        <f t="shared" si="1539"/>
        <v>0</v>
      </c>
      <c r="JC103" s="98"/>
      <c r="JD103" s="118"/>
      <c r="JE103" s="119" t="e">
        <f t="shared" si="1540"/>
        <v>#DIV/0!</v>
      </c>
      <c r="JF103" s="231">
        <f t="shared" si="1541"/>
        <v>0</v>
      </c>
      <c r="JG103" s="119"/>
      <c r="JH103" s="98"/>
      <c r="JI103" s="116"/>
      <c r="JJ103" s="90"/>
      <c r="JK103" s="117">
        <f t="shared" si="1542"/>
        <v>0</v>
      </c>
      <c r="JL103" s="98">
        <f t="shared" si="1542"/>
        <v>0</v>
      </c>
      <c r="JM103" s="98"/>
      <c r="JN103" s="118"/>
      <c r="JO103" s="119" t="e">
        <f t="shared" si="1543"/>
        <v>#DIV/0!</v>
      </c>
      <c r="JP103" s="231">
        <f t="shared" si="1544"/>
        <v>0</v>
      </c>
      <c r="JQ103" s="119"/>
      <c r="JR103" s="98"/>
      <c r="JS103" s="116"/>
      <c r="JT103" s="90"/>
      <c r="JU103" s="117">
        <f t="shared" si="1545"/>
        <v>0</v>
      </c>
      <c r="JV103" s="98">
        <f t="shared" si="1545"/>
        <v>0</v>
      </c>
      <c r="JW103" s="98"/>
      <c r="JX103" s="118"/>
      <c r="JY103" s="119" t="e">
        <f t="shared" si="1546"/>
        <v>#DIV/0!</v>
      </c>
      <c r="JZ103" s="231">
        <f t="shared" si="1547"/>
        <v>0</v>
      </c>
      <c r="KA103" s="119"/>
      <c r="KB103" s="98"/>
      <c r="KC103" s="116"/>
      <c r="KD103" s="90"/>
      <c r="KE103" s="117">
        <f t="shared" si="1548"/>
        <v>0</v>
      </c>
      <c r="KF103" s="98">
        <f t="shared" si="1548"/>
        <v>0</v>
      </c>
      <c r="KG103" s="98"/>
      <c r="KH103" s="118"/>
      <c r="KI103" s="119" t="e">
        <f t="shared" si="1549"/>
        <v>#DIV/0!</v>
      </c>
      <c r="KJ103" s="231">
        <f t="shared" si="1550"/>
        <v>0</v>
      </c>
      <c r="KK103" s="119"/>
      <c r="KL103" s="98"/>
      <c r="KM103" s="116"/>
      <c r="KN103" s="90"/>
      <c r="KO103" s="117">
        <f t="shared" si="1551"/>
        <v>0</v>
      </c>
      <c r="KP103" s="98">
        <f t="shared" si="1551"/>
        <v>0</v>
      </c>
      <c r="KQ103" s="98"/>
      <c r="KR103" s="118"/>
      <c r="KS103" s="119" t="e">
        <f t="shared" si="1552"/>
        <v>#DIV/0!</v>
      </c>
      <c r="KT103" s="231">
        <f t="shared" si="1553"/>
        <v>0</v>
      </c>
      <c r="KU103" s="119"/>
      <c r="KV103" s="98"/>
      <c r="KW103" s="116"/>
      <c r="KX103" s="90"/>
      <c r="KY103" s="117">
        <f t="shared" si="1554"/>
        <v>0</v>
      </c>
      <c r="KZ103" s="98">
        <f t="shared" si="1554"/>
        <v>0</v>
      </c>
      <c r="LA103" s="98"/>
      <c r="LB103" s="118"/>
      <c r="LC103" s="119" t="e">
        <f t="shared" si="1555"/>
        <v>#DIV/0!</v>
      </c>
      <c r="LD103" s="231">
        <f t="shared" si="1556"/>
        <v>0</v>
      </c>
      <c r="LE103" s="119"/>
      <c r="LF103" s="98"/>
      <c r="LG103" s="116"/>
      <c r="LH103" s="90"/>
      <c r="LI103" s="117">
        <f t="shared" si="1557"/>
        <v>0</v>
      </c>
      <c r="LJ103" s="98">
        <f t="shared" si="1557"/>
        <v>0</v>
      </c>
      <c r="LK103" s="98"/>
      <c r="LL103" s="118"/>
      <c r="LM103" s="119" t="e">
        <f t="shared" si="1558"/>
        <v>#DIV/0!</v>
      </c>
      <c r="LN103" s="231">
        <f t="shared" si="1559"/>
        <v>0</v>
      </c>
      <c r="LO103" s="119"/>
      <c r="LP103" s="98"/>
      <c r="LQ103" s="116"/>
      <c r="LR103" s="90"/>
      <c r="LS103" s="117">
        <f t="shared" si="1560"/>
        <v>0</v>
      </c>
      <c r="LT103" s="98">
        <f t="shared" si="1560"/>
        <v>0</v>
      </c>
      <c r="LU103" s="98"/>
      <c r="LV103" s="118"/>
      <c r="LW103" s="119" t="e">
        <f t="shared" si="1561"/>
        <v>#DIV/0!</v>
      </c>
      <c r="LX103" s="231">
        <f t="shared" si="1562"/>
        <v>0</v>
      </c>
      <c r="LY103" s="119"/>
      <c r="LZ103" s="98"/>
      <c r="MA103" s="116"/>
      <c r="MB103" s="90"/>
      <c r="MC103" s="117">
        <f t="shared" si="1563"/>
        <v>0</v>
      </c>
      <c r="MD103" s="98">
        <f t="shared" si="1563"/>
        <v>0</v>
      </c>
      <c r="ME103" s="98"/>
      <c r="MF103" s="118"/>
      <c r="MG103" s="119" t="e">
        <f t="shared" si="1564"/>
        <v>#DIV/0!</v>
      </c>
      <c r="MH103" s="231">
        <f t="shared" si="1565"/>
        <v>0</v>
      </c>
      <c r="MI103" s="119"/>
      <c r="MJ103" s="98"/>
      <c r="MK103" s="116"/>
      <c r="ML103" s="90"/>
      <c r="MM103" s="117">
        <f t="shared" si="1566"/>
        <v>0</v>
      </c>
      <c r="MN103" s="98">
        <f t="shared" si="1566"/>
        <v>0</v>
      </c>
      <c r="MO103" s="98"/>
      <c r="MP103" s="118"/>
      <c r="MQ103" s="119" t="e">
        <f t="shared" si="1567"/>
        <v>#DIV/0!</v>
      </c>
      <c r="MR103" s="231">
        <f t="shared" si="1568"/>
        <v>0</v>
      </c>
      <c r="MS103" s="119"/>
      <c r="MT103" s="98"/>
      <c r="MU103" s="116"/>
      <c r="MV103" s="90"/>
      <c r="MW103" s="117">
        <f t="shared" si="1569"/>
        <v>0</v>
      </c>
      <c r="MX103" s="98">
        <f t="shared" si="1569"/>
        <v>0</v>
      </c>
      <c r="MY103" s="98"/>
      <c r="MZ103" s="118"/>
      <c r="NA103" s="119" t="e">
        <f t="shared" si="1570"/>
        <v>#DIV/0!</v>
      </c>
      <c r="NB103" s="231">
        <f t="shared" si="1571"/>
        <v>0</v>
      </c>
      <c r="NC103" s="119"/>
      <c r="ND103" s="98"/>
      <c r="NE103" s="116"/>
      <c r="NF103" s="90"/>
      <c r="NG103" s="117">
        <f t="shared" si="1572"/>
        <v>0</v>
      </c>
      <c r="NH103" s="98">
        <f t="shared" si="1572"/>
        <v>0</v>
      </c>
      <c r="NI103" s="98"/>
      <c r="NJ103" s="118"/>
      <c r="NK103" s="119" t="e">
        <f t="shared" si="1573"/>
        <v>#DIV/0!</v>
      </c>
      <c r="NL103" s="231">
        <f t="shared" si="1574"/>
        <v>0</v>
      </c>
      <c r="NM103" s="119"/>
      <c r="NN103" s="98"/>
      <c r="NO103" s="116"/>
      <c r="NP103" s="90"/>
      <c r="NQ103" s="117">
        <f t="shared" si="1575"/>
        <v>0</v>
      </c>
      <c r="NR103" s="98">
        <f t="shared" si="1575"/>
        <v>0</v>
      </c>
      <c r="NS103" s="98"/>
      <c r="NT103" s="118"/>
      <c r="NU103" s="119" t="e">
        <f t="shared" si="1576"/>
        <v>#DIV/0!</v>
      </c>
      <c r="NV103" s="231">
        <f t="shared" si="1577"/>
        <v>0</v>
      </c>
      <c r="NW103" s="119"/>
      <c r="NX103" s="98"/>
      <c r="NY103" s="116"/>
      <c r="NZ103" s="90"/>
      <c r="OA103" s="117">
        <f t="shared" si="1578"/>
        <v>0</v>
      </c>
      <c r="OB103" s="98">
        <f t="shared" si="1578"/>
        <v>0</v>
      </c>
      <c r="OC103" s="98"/>
      <c r="OD103" s="118"/>
      <c r="OE103" s="119" t="e">
        <f t="shared" si="1579"/>
        <v>#DIV/0!</v>
      </c>
      <c r="OF103" s="231">
        <f t="shared" si="1580"/>
        <v>0</v>
      </c>
      <c r="OG103" s="119"/>
      <c r="OH103" s="98"/>
      <c r="OI103" s="116"/>
      <c r="OJ103" s="90"/>
      <c r="OK103" s="117">
        <f t="shared" si="1581"/>
        <v>0</v>
      </c>
      <c r="OL103" s="98">
        <f t="shared" si="1581"/>
        <v>0</v>
      </c>
      <c r="OM103" s="98"/>
      <c r="ON103" s="118"/>
      <c r="OO103" s="119" t="e">
        <f t="shared" si="1582"/>
        <v>#DIV/0!</v>
      </c>
      <c r="OP103" s="231">
        <f t="shared" si="1583"/>
        <v>0</v>
      </c>
      <c r="OQ103" s="119"/>
      <c r="OR103" s="98"/>
      <c r="OS103" s="116"/>
      <c r="OT103" s="90"/>
      <c r="OU103" s="117">
        <f t="shared" si="1584"/>
        <v>0</v>
      </c>
      <c r="OV103" s="98">
        <f t="shared" si="1584"/>
        <v>0</v>
      </c>
      <c r="OW103" s="98"/>
      <c r="OX103" s="118"/>
      <c r="OY103" s="119" t="e">
        <f t="shared" si="1585"/>
        <v>#DIV/0!</v>
      </c>
      <c r="OZ103" s="231">
        <f t="shared" si="1586"/>
        <v>0</v>
      </c>
      <c r="PA103" s="119"/>
      <c r="PB103" s="98"/>
      <c r="PC103" s="116"/>
      <c r="PD103" s="90"/>
      <c r="PE103" s="117">
        <f t="shared" si="1587"/>
        <v>0</v>
      </c>
      <c r="PF103" s="98">
        <f t="shared" si="1587"/>
        <v>0</v>
      </c>
      <c r="PG103" s="98"/>
      <c r="PH103" s="118"/>
      <c r="PI103" s="119" t="e">
        <f t="shared" si="1588"/>
        <v>#DIV/0!</v>
      </c>
      <c r="PJ103" s="231">
        <f t="shared" si="1589"/>
        <v>0</v>
      </c>
      <c r="PK103" s="119"/>
      <c r="PL103" s="98"/>
      <c r="PM103" s="116"/>
      <c r="PN103" s="90"/>
      <c r="PO103" s="117">
        <f t="shared" si="1590"/>
        <v>0</v>
      </c>
      <c r="PP103" s="98">
        <f t="shared" si="1590"/>
        <v>0</v>
      </c>
      <c r="PQ103" s="98"/>
      <c r="PR103" s="118"/>
      <c r="PS103" s="119" t="e">
        <f t="shared" si="1591"/>
        <v>#DIV/0!</v>
      </c>
      <c r="PT103" s="231">
        <f t="shared" si="1592"/>
        <v>0</v>
      </c>
      <c r="PU103" s="119"/>
      <c r="PV103" s="98"/>
      <c r="PW103" s="116"/>
      <c r="PX103" s="90"/>
      <c r="PY103" s="117">
        <f t="shared" si="1593"/>
        <v>0</v>
      </c>
      <c r="PZ103" s="98">
        <f t="shared" si="1593"/>
        <v>0</v>
      </c>
      <c r="QA103" s="98"/>
      <c r="QB103" s="118"/>
      <c r="QC103" s="119" t="e">
        <f t="shared" si="1594"/>
        <v>#DIV/0!</v>
      </c>
      <c r="QD103" s="231">
        <f t="shared" si="1595"/>
        <v>0</v>
      </c>
      <c r="QE103" s="119"/>
      <c r="QF103" s="98"/>
      <c r="QG103" s="116"/>
      <c r="QH103" s="90"/>
      <c r="QI103" s="117">
        <f t="shared" si="1596"/>
        <v>0</v>
      </c>
      <c r="QJ103" s="98">
        <f t="shared" si="1596"/>
        <v>0</v>
      </c>
      <c r="QK103" s="98"/>
      <c r="QL103" s="118"/>
      <c r="QM103" s="119" t="e">
        <f t="shared" si="1597"/>
        <v>#DIV/0!</v>
      </c>
      <c r="QN103" s="231">
        <f t="shared" si="1598"/>
        <v>0</v>
      </c>
      <c r="QO103" s="119"/>
      <c r="QP103" s="98"/>
      <c r="QQ103" s="116"/>
      <c r="QR103" s="90"/>
      <c r="QS103" s="117">
        <f t="shared" si="1599"/>
        <v>0</v>
      </c>
      <c r="QT103" s="98">
        <f t="shared" si="1599"/>
        <v>0</v>
      </c>
      <c r="QU103" s="98"/>
      <c r="QV103" s="118"/>
      <c r="QW103" s="119" t="e">
        <f t="shared" si="1600"/>
        <v>#DIV/0!</v>
      </c>
      <c r="QX103" s="231">
        <f t="shared" si="1601"/>
        <v>0</v>
      </c>
      <c r="QY103" s="119"/>
      <c r="QZ103" s="98"/>
      <c r="RA103" s="116"/>
      <c r="RB103" s="90"/>
      <c r="RC103" s="117">
        <f t="shared" si="1602"/>
        <v>0</v>
      </c>
      <c r="RD103" s="98">
        <f t="shared" si="1602"/>
        <v>0</v>
      </c>
      <c r="RE103" s="98"/>
      <c r="RF103" s="118"/>
      <c r="RG103" s="119" t="e">
        <f t="shared" si="1603"/>
        <v>#DIV/0!</v>
      </c>
      <c r="RH103" s="231">
        <f t="shared" si="1604"/>
        <v>0</v>
      </c>
      <c r="RI103" s="119"/>
      <c r="RJ103" s="98"/>
      <c r="RK103" s="116"/>
      <c r="RL103" s="90"/>
      <c r="RM103" s="117">
        <f t="shared" si="1605"/>
        <v>0</v>
      </c>
      <c r="RN103" s="98">
        <f t="shared" si="1605"/>
        <v>0</v>
      </c>
      <c r="RO103" s="98"/>
      <c r="RP103" s="118"/>
      <c r="RQ103" s="119" t="e">
        <f t="shared" si="1606"/>
        <v>#DIV/0!</v>
      </c>
      <c r="RR103" s="231">
        <f t="shared" si="1607"/>
        <v>0</v>
      </c>
      <c r="RS103" s="119"/>
      <c r="RT103" s="98"/>
      <c r="RU103" s="116"/>
      <c r="RV103" s="90"/>
      <c r="RW103" s="117">
        <f t="shared" si="1608"/>
        <v>0</v>
      </c>
      <c r="RX103" s="98">
        <f t="shared" si="1608"/>
        <v>0</v>
      </c>
      <c r="RY103" s="98"/>
      <c r="RZ103" s="118"/>
      <c r="SA103" s="119" t="e">
        <f t="shared" si="1609"/>
        <v>#DIV/0!</v>
      </c>
      <c r="SB103" s="231">
        <f t="shared" si="1610"/>
        <v>0</v>
      </c>
      <c r="SC103" s="119"/>
      <c r="SD103" s="98"/>
      <c r="SE103" s="116"/>
      <c r="SF103" s="90"/>
      <c r="SG103" s="117">
        <f t="shared" si="1611"/>
        <v>0</v>
      </c>
      <c r="SH103" s="98">
        <f t="shared" si="1611"/>
        <v>0</v>
      </c>
      <c r="SI103" s="98"/>
      <c r="SJ103" s="118"/>
      <c r="SK103" s="119" t="e">
        <f t="shared" si="1612"/>
        <v>#DIV/0!</v>
      </c>
      <c r="SL103" s="231">
        <f t="shared" si="1613"/>
        <v>0</v>
      </c>
      <c r="SM103" s="119"/>
      <c r="SN103" s="98"/>
      <c r="SO103" s="116"/>
      <c r="SP103" s="90"/>
      <c r="SQ103" s="117">
        <f t="shared" si="1614"/>
        <v>0</v>
      </c>
      <c r="SR103" s="98">
        <f t="shared" si="1614"/>
        <v>0</v>
      </c>
      <c r="SS103" s="98"/>
      <c r="ST103" s="118"/>
      <c r="SU103" s="119" t="e">
        <f t="shared" si="1615"/>
        <v>#DIV/0!</v>
      </c>
      <c r="SV103" s="231">
        <f t="shared" si="1616"/>
        <v>0</v>
      </c>
      <c r="SW103" s="119"/>
      <c r="SX103" s="98"/>
      <c r="SY103" s="116"/>
      <c r="SZ103" s="90"/>
      <c r="TA103" s="117">
        <f t="shared" si="1617"/>
        <v>0</v>
      </c>
      <c r="TB103" s="98">
        <f t="shared" si="1617"/>
        <v>0</v>
      </c>
      <c r="TC103" s="98"/>
      <c r="TD103" s="118"/>
      <c r="TE103" s="119" t="e">
        <f t="shared" si="1618"/>
        <v>#DIV/0!</v>
      </c>
      <c r="TF103" s="231">
        <f t="shared" si="1619"/>
        <v>0</v>
      </c>
      <c r="TG103" s="119"/>
      <c r="TH103" s="98"/>
      <c r="TI103" s="116"/>
      <c r="TJ103" s="90"/>
      <c r="TK103" s="117">
        <f t="shared" si="1620"/>
        <v>0</v>
      </c>
      <c r="TL103" s="98">
        <f t="shared" si="1620"/>
        <v>0</v>
      </c>
      <c r="TM103" s="98"/>
      <c r="TN103" s="118"/>
      <c r="TO103" s="119" t="e">
        <f t="shared" si="1621"/>
        <v>#DIV/0!</v>
      </c>
      <c r="TP103" s="231">
        <f t="shared" si="1622"/>
        <v>0</v>
      </c>
      <c r="TQ103" s="119"/>
      <c r="TR103" s="98"/>
      <c r="TS103" s="116"/>
      <c r="TT103" s="90"/>
      <c r="TU103" s="117">
        <f t="shared" si="1623"/>
        <v>0</v>
      </c>
      <c r="TV103" s="98">
        <f t="shared" si="1623"/>
        <v>0</v>
      </c>
      <c r="TW103" s="98"/>
      <c r="TX103" s="118"/>
      <c r="TY103" s="119" t="e">
        <f t="shared" si="1624"/>
        <v>#DIV/0!</v>
      </c>
      <c r="TZ103" s="231">
        <f t="shared" si="1625"/>
        <v>0</v>
      </c>
      <c r="UA103" s="119"/>
      <c r="UB103" s="98"/>
      <c r="UC103" s="116"/>
      <c r="UD103" s="90"/>
      <c r="UE103" s="117">
        <f t="shared" si="1626"/>
        <v>0</v>
      </c>
      <c r="UF103" s="98">
        <f t="shared" si="1626"/>
        <v>0</v>
      </c>
      <c r="UG103" s="98"/>
      <c r="UH103" s="118"/>
      <c r="UI103" s="119" t="e">
        <f t="shared" si="1627"/>
        <v>#DIV/0!</v>
      </c>
      <c r="UJ103" s="231">
        <f t="shared" si="1628"/>
        <v>0</v>
      </c>
      <c r="UK103" s="119"/>
      <c r="UL103" s="98"/>
      <c r="UM103" s="116"/>
      <c r="UN103" s="90"/>
      <c r="UO103" s="117">
        <f t="shared" si="1629"/>
        <v>0</v>
      </c>
      <c r="UP103" s="98">
        <f t="shared" si="1629"/>
        <v>0</v>
      </c>
      <c r="UQ103" s="98"/>
      <c r="UR103" s="118"/>
      <c r="US103" s="119" t="e">
        <f t="shared" si="1630"/>
        <v>#DIV/0!</v>
      </c>
      <c r="UT103" s="231">
        <f t="shared" si="1631"/>
        <v>0</v>
      </c>
      <c r="UU103" s="119"/>
      <c r="UV103" s="98"/>
      <c r="UW103" s="116"/>
      <c r="UX103" s="90"/>
      <c r="UY103" s="117">
        <f t="shared" si="1632"/>
        <v>0</v>
      </c>
      <c r="UZ103" s="98">
        <f t="shared" si="1632"/>
        <v>0</v>
      </c>
      <c r="VA103" s="98"/>
      <c r="VB103" s="118"/>
      <c r="VC103" s="119" t="e">
        <f t="shared" si="1633"/>
        <v>#DIV/0!</v>
      </c>
      <c r="VD103" s="231">
        <f t="shared" si="1634"/>
        <v>0</v>
      </c>
      <c r="VE103" s="119"/>
      <c r="VF103" s="98"/>
      <c r="VG103" s="116"/>
      <c r="VH103" s="90"/>
      <c r="VI103" s="117">
        <f t="shared" si="1635"/>
        <v>0</v>
      </c>
      <c r="VJ103" s="98">
        <f t="shared" si="1635"/>
        <v>0</v>
      </c>
      <c r="VK103" s="98"/>
      <c r="VL103" s="118"/>
      <c r="VM103" s="119" t="e">
        <f t="shared" si="1636"/>
        <v>#DIV/0!</v>
      </c>
      <c r="VN103" s="231">
        <f t="shared" si="1637"/>
        <v>0</v>
      </c>
      <c r="VO103" s="119"/>
      <c r="VP103" s="98"/>
      <c r="VQ103" s="116"/>
      <c r="VR103" s="90"/>
      <c r="VS103" s="117">
        <f t="shared" si="1638"/>
        <v>0</v>
      </c>
      <c r="VT103" s="98">
        <f t="shared" si="1638"/>
        <v>0</v>
      </c>
      <c r="VU103" s="98"/>
      <c r="VV103" s="118"/>
      <c r="VW103" s="119" t="e">
        <f t="shared" si="1639"/>
        <v>#DIV/0!</v>
      </c>
      <c r="VX103" s="231">
        <f t="shared" si="1640"/>
        <v>0</v>
      </c>
      <c r="VY103" s="119"/>
      <c r="VZ103" s="98"/>
      <c r="WA103" s="116"/>
      <c r="WB103" s="90"/>
      <c r="WC103" s="117">
        <f t="shared" si="1641"/>
        <v>0</v>
      </c>
      <c r="WD103" s="98">
        <f t="shared" si="1641"/>
        <v>0</v>
      </c>
      <c r="WE103" s="98"/>
      <c r="WF103" s="118"/>
      <c r="WG103" s="119" t="e">
        <f t="shared" si="1642"/>
        <v>#DIV/0!</v>
      </c>
      <c r="WH103" s="213">
        <f t="shared" si="1643"/>
        <v>0</v>
      </c>
      <c r="WI103" s="119"/>
      <c r="WJ103" s="98"/>
      <c r="WK103" s="116"/>
      <c r="WL103" s="90"/>
      <c r="WM103" s="117">
        <f t="shared" si="1644"/>
        <v>0</v>
      </c>
      <c r="WN103" s="98">
        <f t="shared" si="1644"/>
        <v>0</v>
      </c>
      <c r="WO103" s="98"/>
      <c r="WP103" s="118"/>
    </row>
    <row r="104" spans="1:614" ht="16.5" customHeight="1" x14ac:dyDescent="0.25">
      <c r="A104" s="5"/>
      <c r="B104" s="91" t="s">
        <v>429</v>
      </c>
      <c r="C104" s="12" t="s">
        <v>753</v>
      </c>
      <c r="D104" s="12" t="s">
        <v>440</v>
      </c>
      <c r="E104" s="4"/>
      <c r="F104" s="231">
        <f t="shared" si="1463"/>
        <v>0</v>
      </c>
      <c r="G104" s="119"/>
      <c r="H104" s="98"/>
      <c r="I104" s="116"/>
      <c r="J104" s="90"/>
      <c r="K104" s="117">
        <f t="shared" si="1464"/>
        <v>0</v>
      </c>
      <c r="L104" s="98">
        <f t="shared" si="1464"/>
        <v>0</v>
      </c>
      <c r="M104" s="98"/>
      <c r="N104" s="118"/>
      <c r="O104" s="119">
        <f t="shared" si="1465"/>
        <v>0</v>
      </c>
      <c r="P104" s="231">
        <f t="shared" si="1466"/>
        <v>0</v>
      </c>
      <c r="Q104" s="119"/>
      <c r="R104" s="98"/>
      <c r="S104" s="116"/>
      <c r="T104" s="90"/>
      <c r="U104" s="117">
        <f t="shared" si="1467"/>
        <v>0</v>
      </c>
      <c r="V104" s="98">
        <f t="shared" si="1467"/>
        <v>0</v>
      </c>
      <c r="W104" s="98"/>
      <c r="X104" s="118"/>
      <c r="Y104" s="119">
        <f t="shared" si="1468"/>
        <v>0</v>
      </c>
      <c r="Z104" s="231">
        <f t="shared" si="1469"/>
        <v>0</v>
      </c>
      <c r="AA104" s="119"/>
      <c r="AB104" s="98"/>
      <c r="AC104" s="116"/>
      <c r="AD104" s="90"/>
      <c r="AE104" s="117">
        <f t="shared" si="1470"/>
        <v>0</v>
      </c>
      <c r="AF104" s="98">
        <f t="shared" si="1470"/>
        <v>0</v>
      </c>
      <c r="AG104" s="98"/>
      <c r="AH104" s="118"/>
      <c r="AI104" s="119">
        <f t="shared" si="1471"/>
        <v>0</v>
      </c>
      <c r="AJ104" s="231">
        <f t="shared" si="1472"/>
        <v>0</v>
      </c>
      <c r="AK104" s="119"/>
      <c r="AL104" s="98"/>
      <c r="AM104" s="116"/>
      <c r="AN104" s="90"/>
      <c r="AO104" s="117">
        <f t="shared" si="1473"/>
        <v>0</v>
      </c>
      <c r="AP104" s="98">
        <f t="shared" si="1473"/>
        <v>0</v>
      </c>
      <c r="AQ104" s="98"/>
      <c r="AR104" s="118"/>
      <c r="AS104" s="119">
        <f t="shared" si="1474"/>
        <v>0</v>
      </c>
      <c r="AT104" s="231">
        <f t="shared" si="1475"/>
        <v>0</v>
      </c>
      <c r="AU104" s="119"/>
      <c r="AV104" s="98"/>
      <c r="AW104" s="116"/>
      <c r="AX104" s="90"/>
      <c r="AY104" s="117">
        <f t="shared" si="1476"/>
        <v>0</v>
      </c>
      <c r="AZ104" s="98">
        <f t="shared" si="1476"/>
        <v>0</v>
      </c>
      <c r="BA104" s="98"/>
      <c r="BB104" s="118"/>
      <c r="BC104" s="119">
        <f t="shared" si="1477"/>
        <v>0</v>
      </c>
      <c r="BD104" s="231">
        <f t="shared" si="1478"/>
        <v>0</v>
      </c>
      <c r="BE104" s="119"/>
      <c r="BF104" s="98"/>
      <c r="BG104" s="116"/>
      <c r="BH104" s="90"/>
      <c r="BI104" s="117">
        <f t="shared" ref="BI104:BJ104" si="1656">BI24+BI40+BI56+BI72+BI88</f>
        <v>0</v>
      </c>
      <c r="BJ104" s="98">
        <f t="shared" si="1656"/>
        <v>0</v>
      </c>
      <c r="BK104" s="98"/>
      <c r="BL104" s="118"/>
      <c r="BM104" s="119">
        <f t="shared" si="1480"/>
        <v>0</v>
      </c>
      <c r="BN104" s="231">
        <f t="shared" si="1481"/>
        <v>0</v>
      </c>
      <c r="BO104" s="119"/>
      <c r="BP104" s="98"/>
      <c r="BQ104" s="116"/>
      <c r="BR104" s="90"/>
      <c r="BS104" s="117">
        <f t="shared" si="1482"/>
        <v>0</v>
      </c>
      <c r="BT104" s="98">
        <f t="shared" si="1482"/>
        <v>0</v>
      </c>
      <c r="BU104" s="98"/>
      <c r="BV104" s="118"/>
      <c r="BW104" s="119">
        <f t="shared" si="1483"/>
        <v>0</v>
      </c>
      <c r="BX104" s="231">
        <f t="shared" si="1484"/>
        <v>0</v>
      </c>
      <c r="BY104" s="119"/>
      <c r="BZ104" s="98"/>
      <c r="CA104" s="116"/>
      <c r="CB104" s="90"/>
      <c r="CC104" s="117">
        <f t="shared" si="1485"/>
        <v>0</v>
      </c>
      <c r="CD104" s="98">
        <f t="shared" si="1485"/>
        <v>0</v>
      </c>
      <c r="CE104" s="98"/>
      <c r="CF104" s="118"/>
      <c r="CG104" s="119">
        <f t="shared" si="1486"/>
        <v>0</v>
      </c>
      <c r="CH104" s="231">
        <f t="shared" si="1487"/>
        <v>0</v>
      </c>
      <c r="CI104" s="119"/>
      <c r="CJ104" s="98"/>
      <c r="CK104" s="116"/>
      <c r="CL104" s="90"/>
      <c r="CM104" s="117">
        <f t="shared" si="1488"/>
        <v>0</v>
      </c>
      <c r="CN104" s="98">
        <f t="shared" si="1488"/>
        <v>0</v>
      </c>
      <c r="CO104" s="98"/>
      <c r="CP104" s="118"/>
      <c r="CQ104" s="119">
        <f t="shared" si="1489"/>
        <v>0</v>
      </c>
      <c r="CR104" s="231">
        <f t="shared" si="1490"/>
        <v>0</v>
      </c>
      <c r="CS104" s="119"/>
      <c r="CT104" s="98"/>
      <c r="CU104" s="116"/>
      <c r="CV104" s="90"/>
      <c r="CW104" s="117">
        <f t="shared" si="1491"/>
        <v>0</v>
      </c>
      <c r="CX104" s="98">
        <f t="shared" si="1491"/>
        <v>0</v>
      </c>
      <c r="CY104" s="98"/>
      <c r="CZ104" s="118"/>
      <c r="DA104" s="119">
        <f t="shared" si="1492"/>
        <v>0</v>
      </c>
      <c r="DB104" s="231">
        <f t="shared" si="1493"/>
        <v>0</v>
      </c>
      <c r="DC104" s="119"/>
      <c r="DD104" s="98"/>
      <c r="DE104" s="116"/>
      <c r="DF104" s="90"/>
      <c r="DG104" s="117">
        <f t="shared" si="1494"/>
        <v>0</v>
      </c>
      <c r="DH104" s="98">
        <f t="shared" si="1494"/>
        <v>0</v>
      </c>
      <c r="DI104" s="98"/>
      <c r="DJ104" s="118"/>
      <c r="DK104" s="119">
        <f t="shared" si="1495"/>
        <v>0</v>
      </c>
      <c r="DL104" s="231">
        <f t="shared" si="1496"/>
        <v>0</v>
      </c>
      <c r="DM104" s="119"/>
      <c r="DN104" s="98"/>
      <c r="DO104" s="116"/>
      <c r="DP104" s="90"/>
      <c r="DQ104" s="117">
        <f t="shared" si="1497"/>
        <v>0</v>
      </c>
      <c r="DR104" s="98">
        <f t="shared" si="1497"/>
        <v>0</v>
      </c>
      <c r="DS104" s="98"/>
      <c r="DT104" s="118"/>
      <c r="DU104" s="119">
        <f t="shared" si="1498"/>
        <v>0</v>
      </c>
      <c r="DV104" s="231">
        <f t="shared" si="1499"/>
        <v>0</v>
      </c>
      <c r="DW104" s="119"/>
      <c r="DX104" s="98"/>
      <c r="DY104" s="116"/>
      <c r="DZ104" s="90"/>
      <c r="EA104" s="117">
        <f t="shared" si="1500"/>
        <v>0</v>
      </c>
      <c r="EB104" s="98">
        <f t="shared" si="1500"/>
        <v>0</v>
      </c>
      <c r="EC104" s="98"/>
      <c r="ED104" s="118"/>
      <c r="EE104" s="119">
        <f t="shared" si="1501"/>
        <v>0</v>
      </c>
      <c r="EF104" s="231">
        <f t="shared" si="1502"/>
        <v>0</v>
      </c>
      <c r="EG104" s="119"/>
      <c r="EH104" s="98"/>
      <c r="EI104" s="116"/>
      <c r="EJ104" s="90"/>
      <c r="EK104" s="117">
        <f t="shared" si="1503"/>
        <v>0</v>
      </c>
      <c r="EL104" s="98">
        <f t="shared" si="1503"/>
        <v>0</v>
      </c>
      <c r="EM104" s="98"/>
      <c r="EN104" s="118"/>
      <c r="EO104" s="119">
        <f t="shared" si="1504"/>
        <v>0</v>
      </c>
      <c r="EP104" s="231">
        <f t="shared" si="1505"/>
        <v>0</v>
      </c>
      <c r="EQ104" s="119"/>
      <c r="ER104" s="98"/>
      <c r="ES104" s="116"/>
      <c r="ET104" s="90"/>
      <c r="EU104" s="117">
        <f t="shared" si="1506"/>
        <v>0</v>
      </c>
      <c r="EV104" s="98">
        <f t="shared" si="1506"/>
        <v>0</v>
      </c>
      <c r="EW104" s="98"/>
      <c r="EX104" s="118"/>
      <c r="EY104" s="119">
        <f t="shared" si="1507"/>
        <v>0</v>
      </c>
      <c r="EZ104" s="231">
        <f t="shared" si="1508"/>
        <v>0</v>
      </c>
      <c r="FA104" s="119"/>
      <c r="FB104" s="98"/>
      <c r="FC104" s="116"/>
      <c r="FD104" s="90"/>
      <c r="FE104" s="117">
        <f t="shared" si="1509"/>
        <v>0</v>
      </c>
      <c r="FF104" s="98">
        <f t="shared" si="1509"/>
        <v>0</v>
      </c>
      <c r="FG104" s="98"/>
      <c r="FH104" s="118"/>
      <c r="FI104" s="119">
        <f t="shared" si="1510"/>
        <v>0</v>
      </c>
      <c r="FJ104" s="231">
        <f t="shared" si="1511"/>
        <v>0</v>
      </c>
      <c r="FK104" s="119"/>
      <c r="FL104" s="98"/>
      <c r="FM104" s="116"/>
      <c r="FN104" s="90"/>
      <c r="FO104" s="117">
        <f t="shared" si="1512"/>
        <v>0</v>
      </c>
      <c r="FP104" s="98">
        <f t="shared" si="1512"/>
        <v>0</v>
      </c>
      <c r="FQ104" s="98"/>
      <c r="FR104" s="118"/>
      <c r="FS104" s="119">
        <f t="shared" si="1513"/>
        <v>0</v>
      </c>
      <c r="FT104" s="231">
        <f t="shared" si="1514"/>
        <v>0</v>
      </c>
      <c r="FU104" s="119"/>
      <c r="FV104" s="98"/>
      <c r="FW104" s="116"/>
      <c r="FX104" s="90"/>
      <c r="FY104" s="117">
        <f t="shared" si="1515"/>
        <v>0</v>
      </c>
      <c r="FZ104" s="98">
        <f t="shared" si="1515"/>
        <v>0</v>
      </c>
      <c r="GA104" s="98"/>
      <c r="GB104" s="118"/>
      <c r="GC104" s="119">
        <f t="shared" si="1516"/>
        <v>0</v>
      </c>
      <c r="GD104" s="231">
        <f t="shared" si="1517"/>
        <v>0</v>
      </c>
      <c r="GE104" s="119"/>
      <c r="GF104" s="98"/>
      <c r="GG104" s="116"/>
      <c r="GH104" s="90"/>
      <c r="GI104" s="117">
        <f t="shared" si="1518"/>
        <v>0</v>
      </c>
      <c r="GJ104" s="98">
        <f t="shared" si="1518"/>
        <v>0</v>
      </c>
      <c r="GK104" s="98"/>
      <c r="GL104" s="118"/>
      <c r="GM104" s="119">
        <f t="shared" si="1519"/>
        <v>0</v>
      </c>
      <c r="GN104" s="231">
        <f t="shared" si="1520"/>
        <v>0</v>
      </c>
      <c r="GO104" s="119"/>
      <c r="GP104" s="98"/>
      <c r="GQ104" s="116"/>
      <c r="GR104" s="90"/>
      <c r="GS104" s="117">
        <f t="shared" si="1521"/>
        <v>0</v>
      </c>
      <c r="GT104" s="98">
        <f t="shared" si="1521"/>
        <v>0</v>
      </c>
      <c r="GU104" s="98"/>
      <c r="GV104" s="118"/>
      <c r="GW104" s="119">
        <f t="shared" si="1522"/>
        <v>0</v>
      </c>
      <c r="GX104" s="231">
        <f t="shared" si="1523"/>
        <v>0</v>
      </c>
      <c r="GY104" s="119"/>
      <c r="GZ104" s="98"/>
      <c r="HA104" s="116"/>
      <c r="HB104" s="90"/>
      <c r="HC104" s="117">
        <f t="shared" si="1524"/>
        <v>0</v>
      </c>
      <c r="HD104" s="98">
        <f t="shared" si="1524"/>
        <v>0</v>
      </c>
      <c r="HE104" s="98"/>
      <c r="HF104" s="118"/>
      <c r="HG104" s="119">
        <f t="shared" si="1525"/>
        <v>0</v>
      </c>
      <c r="HH104" s="231">
        <f t="shared" si="1526"/>
        <v>0</v>
      </c>
      <c r="HI104" s="119"/>
      <c r="HJ104" s="98"/>
      <c r="HK104" s="116"/>
      <c r="HL104" s="90"/>
      <c r="HM104" s="117">
        <f t="shared" si="1527"/>
        <v>0</v>
      </c>
      <c r="HN104" s="98">
        <f t="shared" si="1527"/>
        <v>0</v>
      </c>
      <c r="HO104" s="98"/>
      <c r="HP104" s="118"/>
      <c r="HQ104" s="119">
        <f t="shared" si="1528"/>
        <v>0</v>
      </c>
      <c r="HR104" s="231">
        <f t="shared" si="1529"/>
        <v>0</v>
      </c>
      <c r="HS104" s="119"/>
      <c r="HT104" s="98"/>
      <c r="HU104" s="116"/>
      <c r="HV104" s="90"/>
      <c r="HW104" s="117">
        <f t="shared" si="1530"/>
        <v>0</v>
      </c>
      <c r="HX104" s="98">
        <f t="shared" si="1530"/>
        <v>0</v>
      </c>
      <c r="HY104" s="98"/>
      <c r="HZ104" s="118"/>
      <c r="IA104" s="119">
        <f t="shared" si="1531"/>
        <v>0</v>
      </c>
      <c r="IB104" s="231">
        <f t="shared" si="1532"/>
        <v>0</v>
      </c>
      <c r="IC104" s="119"/>
      <c r="ID104" s="98"/>
      <c r="IE104" s="116"/>
      <c r="IF104" s="90"/>
      <c r="IG104" s="117">
        <f t="shared" si="1533"/>
        <v>0</v>
      </c>
      <c r="IH104" s="98">
        <f t="shared" si="1533"/>
        <v>0</v>
      </c>
      <c r="II104" s="98"/>
      <c r="IJ104" s="118"/>
      <c r="IK104" s="119">
        <f t="shared" si="1534"/>
        <v>0</v>
      </c>
      <c r="IL104" s="231">
        <f t="shared" si="1535"/>
        <v>0</v>
      </c>
      <c r="IM104" s="119"/>
      <c r="IN104" s="98"/>
      <c r="IO104" s="116"/>
      <c r="IP104" s="90"/>
      <c r="IQ104" s="117">
        <f t="shared" si="1536"/>
        <v>0</v>
      </c>
      <c r="IR104" s="98">
        <f t="shared" si="1536"/>
        <v>0</v>
      </c>
      <c r="IS104" s="98"/>
      <c r="IT104" s="118"/>
      <c r="IU104" s="119">
        <f t="shared" si="1537"/>
        <v>0</v>
      </c>
      <c r="IV104" s="231">
        <f t="shared" si="1538"/>
        <v>0</v>
      </c>
      <c r="IW104" s="119"/>
      <c r="IX104" s="98"/>
      <c r="IY104" s="116"/>
      <c r="IZ104" s="90"/>
      <c r="JA104" s="117">
        <f t="shared" si="1539"/>
        <v>0</v>
      </c>
      <c r="JB104" s="98">
        <f t="shared" si="1539"/>
        <v>0</v>
      </c>
      <c r="JC104" s="98"/>
      <c r="JD104" s="118"/>
      <c r="JE104" s="119">
        <f t="shared" si="1540"/>
        <v>0</v>
      </c>
      <c r="JF104" s="231">
        <f t="shared" si="1541"/>
        <v>0</v>
      </c>
      <c r="JG104" s="119"/>
      <c r="JH104" s="98"/>
      <c r="JI104" s="116"/>
      <c r="JJ104" s="90"/>
      <c r="JK104" s="117">
        <f t="shared" si="1542"/>
        <v>0</v>
      </c>
      <c r="JL104" s="98">
        <f t="shared" si="1542"/>
        <v>0</v>
      </c>
      <c r="JM104" s="98"/>
      <c r="JN104" s="118"/>
      <c r="JO104" s="119">
        <f t="shared" si="1543"/>
        <v>0</v>
      </c>
      <c r="JP104" s="231">
        <f t="shared" si="1544"/>
        <v>0</v>
      </c>
      <c r="JQ104" s="119"/>
      <c r="JR104" s="98"/>
      <c r="JS104" s="116"/>
      <c r="JT104" s="90"/>
      <c r="JU104" s="117">
        <f t="shared" si="1545"/>
        <v>0</v>
      </c>
      <c r="JV104" s="98">
        <f t="shared" si="1545"/>
        <v>0</v>
      </c>
      <c r="JW104" s="98"/>
      <c r="JX104" s="118"/>
      <c r="JY104" s="119">
        <f t="shared" si="1546"/>
        <v>0</v>
      </c>
      <c r="JZ104" s="231">
        <f t="shared" si="1547"/>
        <v>0</v>
      </c>
      <c r="KA104" s="119"/>
      <c r="KB104" s="98"/>
      <c r="KC104" s="116"/>
      <c r="KD104" s="90"/>
      <c r="KE104" s="117">
        <f t="shared" si="1548"/>
        <v>0</v>
      </c>
      <c r="KF104" s="98">
        <f t="shared" si="1548"/>
        <v>0</v>
      </c>
      <c r="KG104" s="98"/>
      <c r="KH104" s="118"/>
      <c r="KI104" s="119">
        <f t="shared" si="1549"/>
        <v>0</v>
      </c>
      <c r="KJ104" s="231">
        <f t="shared" si="1550"/>
        <v>0</v>
      </c>
      <c r="KK104" s="119"/>
      <c r="KL104" s="98"/>
      <c r="KM104" s="116"/>
      <c r="KN104" s="90"/>
      <c r="KO104" s="117">
        <f t="shared" si="1551"/>
        <v>0</v>
      </c>
      <c r="KP104" s="98">
        <f t="shared" si="1551"/>
        <v>0</v>
      </c>
      <c r="KQ104" s="98"/>
      <c r="KR104" s="118"/>
      <c r="KS104" s="119">
        <f t="shared" si="1552"/>
        <v>0</v>
      </c>
      <c r="KT104" s="231">
        <f t="shared" si="1553"/>
        <v>0</v>
      </c>
      <c r="KU104" s="119"/>
      <c r="KV104" s="98"/>
      <c r="KW104" s="116"/>
      <c r="KX104" s="90"/>
      <c r="KY104" s="117">
        <f t="shared" si="1554"/>
        <v>0</v>
      </c>
      <c r="KZ104" s="98">
        <f t="shared" si="1554"/>
        <v>0</v>
      </c>
      <c r="LA104" s="98"/>
      <c r="LB104" s="118"/>
      <c r="LC104" s="119">
        <f t="shared" si="1555"/>
        <v>0</v>
      </c>
      <c r="LD104" s="231">
        <f t="shared" si="1556"/>
        <v>0</v>
      </c>
      <c r="LE104" s="119"/>
      <c r="LF104" s="98"/>
      <c r="LG104" s="116"/>
      <c r="LH104" s="90"/>
      <c r="LI104" s="117">
        <f t="shared" si="1557"/>
        <v>0</v>
      </c>
      <c r="LJ104" s="98">
        <f t="shared" si="1557"/>
        <v>0</v>
      </c>
      <c r="LK104" s="98"/>
      <c r="LL104" s="118"/>
      <c r="LM104" s="119">
        <f t="shared" si="1558"/>
        <v>0</v>
      </c>
      <c r="LN104" s="231">
        <f t="shared" si="1559"/>
        <v>0</v>
      </c>
      <c r="LO104" s="119"/>
      <c r="LP104" s="98"/>
      <c r="LQ104" s="116"/>
      <c r="LR104" s="90"/>
      <c r="LS104" s="117">
        <f t="shared" si="1560"/>
        <v>0</v>
      </c>
      <c r="LT104" s="98">
        <f t="shared" si="1560"/>
        <v>0</v>
      </c>
      <c r="LU104" s="98"/>
      <c r="LV104" s="118"/>
      <c r="LW104" s="119">
        <f t="shared" si="1561"/>
        <v>0</v>
      </c>
      <c r="LX104" s="231">
        <f t="shared" si="1562"/>
        <v>0</v>
      </c>
      <c r="LY104" s="119"/>
      <c r="LZ104" s="98"/>
      <c r="MA104" s="116"/>
      <c r="MB104" s="90"/>
      <c r="MC104" s="117">
        <f t="shared" si="1563"/>
        <v>0</v>
      </c>
      <c r="MD104" s="98">
        <f t="shared" si="1563"/>
        <v>0</v>
      </c>
      <c r="ME104" s="98"/>
      <c r="MF104" s="118"/>
      <c r="MG104" s="119">
        <f t="shared" si="1564"/>
        <v>0</v>
      </c>
      <c r="MH104" s="231">
        <f t="shared" si="1565"/>
        <v>0</v>
      </c>
      <c r="MI104" s="119"/>
      <c r="MJ104" s="98"/>
      <c r="MK104" s="116"/>
      <c r="ML104" s="90"/>
      <c r="MM104" s="117">
        <f t="shared" si="1566"/>
        <v>0</v>
      </c>
      <c r="MN104" s="98">
        <f t="shared" si="1566"/>
        <v>0</v>
      </c>
      <c r="MO104" s="98"/>
      <c r="MP104" s="118"/>
      <c r="MQ104" s="119">
        <f t="shared" si="1567"/>
        <v>0</v>
      </c>
      <c r="MR104" s="231">
        <f t="shared" si="1568"/>
        <v>30</v>
      </c>
      <c r="MS104" s="119"/>
      <c r="MT104" s="98"/>
      <c r="MU104" s="116"/>
      <c r="MV104" s="90"/>
      <c r="MW104" s="117">
        <f t="shared" si="1569"/>
        <v>9772.6315400000003</v>
      </c>
      <c r="MX104" s="98">
        <f t="shared" si="1569"/>
        <v>293178.95</v>
      </c>
      <c r="MY104" s="98"/>
      <c r="MZ104" s="118"/>
      <c r="NA104" s="119">
        <f t="shared" si="1570"/>
        <v>1.01189</v>
      </c>
      <c r="NB104" s="231">
        <f t="shared" si="1571"/>
        <v>0</v>
      </c>
      <c r="NC104" s="119"/>
      <c r="ND104" s="98"/>
      <c r="NE104" s="116"/>
      <c r="NF104" s="90"/>
      <c r="NG104" s="117">
        <f t="shared" si="1572"/>
        <v>0</v>
      </c>
      <c r="NH104" s="98">
        <f t="shared" si="1572"/>
        <v>0</v>
      </c>
      <c r="NI104" s="98"/>
      <c r="NJ104" s="118"/>
      <c r="NK104" s="119">
        <f t="shared" si="1573"/>
        <v>0</v>
      </c>
      <c r="NL104" s="231">
        <f t="shared" si="1574"/>
        <v>0</v>
      </c>
      <c r="NM104" s="119"/>
      <c r="NN104" s="98"/>
      <c r="NO104" s="116"/>
      <c r="NP104" s="90"/>
      <c r="NQ104" s="117">
        <f t="shared" si="1575"/>
        <v>0</v>
      </c>
      <c r="NR104" s="98">
        <f t="shared" si="1575"/>
        <v>0</v>
      </c>
      <c r="NS104" s="98"/>
      <c r="NT104" s="118"/>
      <c r="NU104" s="119">
        <f t="shared" si="1576"/>
        <v>0</v>
      </c>
      <c r="NV104" s="231">
        <f t="shared" si="1577"/>
        <v>0</v>
      </c>
      <c r="NW104" s="119"/>
      <c r="NX104" s="98"/>
      <c r="NY104" s="116"/>
      <c r="NZ104" s="90"/>
      <c r="OA104" s="117">
        <f t="shared" si="1578"/>
        <v>0</v>
      </c>
      <c r="OB104" s="98">
        <f t="shared" si="1578"/>
        <v>0</v>
      </c>
      <c r="OC104" s="98"/>
      <c r="OD104" s="118"/>
      <c r="OE104" s="119">
        <f t="shared" si="1579"/>
        <v>0</v>
      </c>
      <c r="OF104" s="231">
        <f t="shared" si="1580"/>
        <v>0</v>
      </c>
      <c r="OG104" s="119"/>
      <c r="OH104" s="98"/>
      <c r="OI104" s="116"/>
      <c r="OJ104" s="90"/>
      <c r="OK104" s="117">
        <f t="shared" si="1581"/>
        <v>0</v>
      </c>
      <c r="OL104" s="98">
        <f t="shared" si="1581"/>
        <v>0</v>
      </c>
      <c r="OM104" s="98"/>
      <c r="ON104" s="118"/>
      <c r="OO104" s="119">
        <f t="shared" si="1582"/>
        <v>0</v>
      </c>
      <c r="OP104" s="231">
        <f t="shared" si="1583"/>
        <v>0</v>
      </c>
      <c r="OQ104" s="119"/>
      <c r="OR104" s="98"/>
      <c r="OS104" s="116"/>
      <c r="OT104" s="90"/>
      <c r="OU104" s="117">
        <f t="shared" si="1584"/>
        <v>0</v>
      </c>
      <c r="OV104" s="98">
        <f t="shared" si="1584"/>
        <v>0</v>
      </c>
      <c r="OW104" s="98"/>
      <c r="OX104" s="118"/>
      <c r="OY104" s="119">
        <f t="shared" si="1585"/>
        <v>0</v>
      </c>
      <c r="OZ104" s="231">
        <f t="shared" si="1586"/>
        <v>0</v>
      </c>
      <c r="PA104" s="119"/>
      <c r="PB104" s="98"/>
      <c r="PC104" s="116"/>
      <c r="PD104" s="90"/>
      <c r="PE104" s="117">
        <f t="shared" si="1587"/>
        <v>0</v>
      </c>
      <c r="PF104" s="98">
        <f t="shared" si="1587"/>
        <v>0</v>
      </c>
      <c r="PG104" s="98"/>
      <c r="PH104" s="118"/>
      <c r="PI104" s="119">
        <f t="shared" si="1588"/>
        <v>0</v>
      </c>
      <c r="PJ104" s="231">
        <f t="shared" si="1589"/>
        <v>0</v>
      </c>
      <c r="PK104" s="119"/>
      <c r="PL104" s="98"/>
      <c r="PM104" s="116"/>
      <c r="PN104" s="90"/>
      <c r="PO104" s="117">
        <f t="shared" si="1590"/>
        <v>0</v>
      </c>
      <c r="PP104" s="98">
        <f t="shared" si="1590"/>
        <v>0</v>
      </c>
      <c r="PQ104" s="98"/>
      <c r="PR104" s="118"/>
      <c r="PS104" s="119">
        <f t="shared" si="1591"/>
        <v>0</v>
      </c>
      <c r="PT104" s="231">
        <f t="shared" si="1592"/>
        <v>0</v>
      </c>
      <c r="PU104" s="119"/>
      <c r="PV104" s="98"/>
      <c r="PW104" s="116"/>
      <c r="PX104" s="90"/>
      <c r="PY104" s="117">
        <f t="shared" si="1593"/>
        <v>0</v>
      </c>
      <c r="PZ104" s="98">
        <f t="shared" si="1593"/>
        <v>0</v>
      </c>
      <c r="QA104" s="98"/>
      <c r="QB104" s="118"/>
      <c r="QC104" s="119">
        <f t="shared" si="1594"/>
        <v>0</v>
      </c>
      <c r="QD104" s="231">
        <f t="shared" si="1595"/>
        <v>0</v>
      </c>
      <c r="QE104" s="119"/>
      <c r="QF104" s="98"/>
      <c r="QG104" s="116"/>
      <c r="QH104" s="90"/>
      <c r="QI104" s="117">
        <f t="shared" si="1596"/>
        <v>0</v>
      </c>
      <c r="QJ104" s="98">
        <f t="shared" si="1596"/>
        <v>0</v>
      </c>
      <c r="QK104" s="98"/>
      <c r="QL104" s="118"/>
      <c r="QM104" s="119">
        <f t="shared" si="1597"/>
        <v>0</v>
      </c>
      <c r="QN104" s="231">
        <f t="shared" si="1598"/>
        <v>0</v>
      </c>
      <c r="QO104" s="119"/>
      <c r="QP104" s="98"/>
      <c r="QQ104" s="116"/>
      <c r="QR104" s="90"/>
      <c r="QS104" s="117">
        <f t="shared" si="1599"/>
        <v>0</v>
      </c>
      <c r="QT104" s="98">
        <f t="shared" si="1599"/>
        <v>0</v>
      </c>
      <c r="QU104" s="98"/>
      <c r="QV104" s="118"/>
      <c r="QW104" s="119">
        <f t="shared" si="1600"/>
        <v>0</v>
      </c>
      <c r="QX104" s="231">
        <f t="shared" si="1601"/>
        <v>0</v>
      </c>
      <c r="QY104" s="119"/>
      <c r="QZ104" s="98"/>
      <c r="RA104" s="116"/>
      <c r="RB104" s="90"/>
      <c r="RC104" s="117">
        <f t="shared" si="1602"/>
        <v>0</v>
      </c>
      <c r="RD104" s="98">
        <f t="shared" si="1602"/>
        <v>0</v>
      </c>
      <c r="RE104" s="98"/>
      <c r="RF104" s="118"/>
      <c r="RG104" s="119">
        <f t="shared" si="1603"/>
        <v>0</v>
      </c>
      <c r="RH104" s="231">
        <f t="shared" si="1604"/>
        <v>0</v>
      </c>
      <c r="RI104" s="119"/>
      <c r="RJ104" s="98"/>
      <c r="RK104" s="116"/>
      <c r="RL104" s="90"/>
      <c r="RM104" s="117">
        <f t="shared" si="1605"/>
        <v>0</v>
      </c>
      <c r="RN104" s="98">
        <f t="shared" si="1605"/>
        <v>0</v>
      </c>
      <c r="RO104" s="98"/>
      <c r="RP104" s="118"/>
      <c r="RQ104" s="119">
        <f t="shared" si="1606"/>
        <v>0</v>
      </c>
      <c r="RR104" s="231">
        <f t="shared" si="1607"/>
        <v>42</v>
      </c>
      <c r="RS104" s="119"/>
      <c r="RT104" s="98"/>
      <c r="RU104" s="116"/>
      <c r="RV104" s="90"/>
      <c r="RW104" s="117">
        <f t="shared" si="1608"/>
        <v>11909.908030000001</v>
      </c>
      <c r="RX104" s="98">
        <f t="shared" si="1608"/>
        <v>500216.14</v>
      </c>
      <c r="RY104" s="98"/>
      <c r="RZ104" s="118"/>
      <c r="SA104" s="119">
        <f t="shared" si="1609"/>
        <v>1.23319</v>
      </c>
      <c r="SB104" s="231">
        <f t="shared" si="1610"/>
        <v>0</v>
      </c>
      <c r="SC104" s="119"/>
      <c r="SD104" s="98"/>
      <c r="SE104" s="116"/>
      <c r="SF104" s="90"/>
      <c r="SG104" s="117">
        <f t="shared" si="1611"/>
        <v>0</v>
      </c>
      <c r="SH104" s="98">
        <f t="shared" si="1611"/>
        <v>0</v>
      </c>
      <c r="SI104" s="98"/>
      <c r="SJ104" s="118"/>
      <c r="SK104" s="119">
        <f t="shared" si="1612"/>
        <v>0</v>
      </c>
      <c r="SL104" s="231">
        <f t="shared" si="1613"/>
        <v>0</v>
      </c>
      <c r="SM104" s="119"/>
      <c r="SN104" s="98"/>
      <c r="SO104" s="116"/>
      <c r="SP104" s="90"/>
      <c r="SQ104" s="117">
        <f t="shared" si="1614"/>
        <v>0</v>
      </c>
      <c r="SR104" s="98">
        <f t="shared" si="1614"/>
        <v>0</v>
      </c>
      <c r="SS104" s="98"/>
      <c r="ST104" s="118"/>
      <c r="SU104" s="119">
        <f t="shared" si="1615"/>
        <v>0</v>
      </c>
      <c r="SV104" s="231">
        <f t="shared" si="1616"/>
        <v>0</v>
      </c>
      <c r="SW104" s="119"/>
      <c r="SX104" s="98"/>
      <c r="SY104" s="116"/>
      <c r="SZ104" s="90"/>
      <c r="TA104" s="117">
        <f t="shared" si="1617"/>
        <v>0</v>
      </c>
      <c r="TB104" s="98">
        <f t="shared" si="1617"/>
        <v>0</v>
      </c>
      <c r="TC104" s="98"/>
      <c r="TD104" s="118"/>
      <c r="TE104" s="119">
        <f t="shared" si="1618"/>
        <v>0</v>
      </c>
      <c r="TF104" s="231">
        <f t="shared" si="1619"/>
        <v>0</v>
      </c>
      <c r="TG104" s="119"/>
      <c r="TH104" s="98"/>
      <c r="TI104" s="116"/>
      <c r="TJ104" s="90"/>
      <c r="TK104" s="117">
        <f t="shared" si="1620"/>
        <v>0</v>
      </c>
      <c r="TL104" s="98">
        <f t="shared" si="1620"/>
        <v>0</v>
      </c>
      <c r="TM104" s="98"/>
      <c r="TN104" s="118"/>
      <c r="TO104" s="119">
        <f t="shared" si="1621"/>
        <v>0</v>
      </c>
      <c r="TP104" s="231">
        <f t="shared" si="1622"/>
        <v>0</v>
      </c>
      <c r="TQ104" s="119"/>
      <c r="TR104" s="98"/>
      <c r="TS104" s="116"/>
      <c r="TT104" s="90"/>
      <c r="TU104" s="117">
        <f t="shared" si="1623"/>
        <v>0</v>
      </c>
      <c r="TV104" s="98">
        <f t="shared" si="1623"/>
        <v>0</v>
      </c>
      <c r="TW104" s="98"/>
      <c r="TX104" s="118"/>
      <c r="TY104" s="119">
        <f t="shared" si="1624"/>
        <v>0</v>
      </c>
      <c r="TZ104" s="231">
        <f t="shared" si="1625"/>
        <v>0</v>
      </c>
      <c r="UA104" s="119"/>
      <c r="UB104" s="98"/>
      <c r="UC104" s="116"/>
      <c r="UD104" s="90"/>
      <c r="UE104" s="117">
        <f t="shared" si="1626"/>
        <v>0</v>
      </c>
      <c r="UF104" s="98">
        <f t="shared" si="1626"/>
        <v>0</v>
      </c>
      <c r="UG104" s="98"/>
      <c r="UH104" s="118"/>
      <c r="UI104" s="119">
        <f t="shared" si="1627"/>
        <v>0</v>
      </c>
      <c r="UJ104" s="231">
        <f t="shared" si="1628"/>
        <v>0</v>
      </c>
      <c r="UK104" s="119"/>
      <c r="UL104" s="98"/>
      <c r="UM104" s="116"/>
      <c r="UN104" s="90"/>
      <c r="UO104" s="117">
        <f t="shared" si="1629"/>
        <v>0</v>
      </c>
      <c r="UP104" s="98">
        <f t="shared" si="1629"/>
        <v>0</v>
      </c>
      <c r="UQ104" s="98"/>
      <c r="UR104" s="118"/>
      <c r="US104" s="119">
        <f t="shared" si="1630"/>
        <v>0</v>
      </c>
      <c r="UT104" s="231">
        <f t="shared" si="1631"/>
        <v>0</v>
      </c>
      <c r="UU104" s="119"/>
      <c r="UV104" s="98"/>
      <c r="UW104" s="116"/>
      <c r="UX104" s="90"/>
      <c r="UY104" s="117">
        <f t="shared" si="1632"/>
        <v>0</v>
      </c>
      <c r="UZ104" s="98">
        <f t="shared" si="1632"/>
        <v>0</v>
      </c>
      <c r="VA104" s="98"/>
      <c r="VB104" s="118"/>
      <c r="VC104" s="119">
        <f t="shared" si="1633"/>
        <v>0</v>
      </c>
      <c r="VD104" s="231">
        <f t="shared" si="1634"/>
        <v>0</v>
      </c>
      <c r="VE104" s="119"/>
      <c r="VF104" s="98"/>
      <c r="VG104" s="116"/>
      <c r="VH104" s="90"/>
      <c r="VI104" s="117">
        <f t="shared" si="1635"/>
        <v>0</v>
      </c>
      <c r="VJ104" s="98">
        <f t="shared" si="1635"/>
        <v>0</v>
      </c>
      <c r="VK104" s="98"/>
      <c r="VL104" s="118"/>
      <c r="VM104" s="119">
        <f t="shared" si="1636"/>
        <v>0</v>
      </c>
      <c r="VN104" s="231">
        <f t="shared" si="1637"/>
        <v>0</v>
      </c>
      <c r="VO104" s="119"/>
      <c r="VP104" s="98"/>
      <c r="VQ104" s="116"/>
      <c r="VR104" s="90"/>
      <c r="VS104" s="117">
        <f t="shared" si="1638"/>
        <v>0</v>
      </c>
      <c r="VT104" s="98">
        <f t="shared" si="1638"/>
        <v>0</v>
      </c>
      <c r="VU104" s="98"/>
      <c r="VV104" s="118"/>
      <c r="VW104" s="119">
        <f t="shared" si="1639"/>
        <v>0</v>
      </c>
      <c r="VX104" s="231">
        <f t="shared" si="1640"/>
        <v>0</v>
      </c>
      <c r="VY104" s="119"/>
      <c r="VZ104" s="98"/>
      <c r="WA104" s="116"/>
      <c r="WB104" s="90"/>
      <c r="WC104" s="117">
        <f t="shared" si="1641"/>
        <v>0</v>
      </c>
      <c r="WD104" s="98">
        <f t="shared" si="1641"/>
        <v>0</v>
      </c>
      <c r="WE104" s="98"/>
      <c r="WF104" s="118"/>
      <c r="WG104" s="119">
        <f t="shared" si="1642"/>
        <v>0</v>
      </c>
      <c r="WH104" s="213">
        <f t="shared" si="1643"/>
        <v>72</v>
      </c>
      <c r="WI104" s="119"/>
      <c r="WJ104" s="98"/>
      <c r="WK104" s="116"/>
      <c r="WL104" s="90"/>
      <c r="WM104" s="117">
        <f t="shared" si="1644"/>
        <v>9657.7881500000003</v>
      </c>
      <c r="WN104" s="98">
        <f t="shared" si="1644"/>
        <v>695360.75</v>
      </c>
      <c r="WO104" s="98"/>
      <c r="WP104" s="118"/>
    </row>
    <row r="105" spans="1:614" ht="24" x14ac:dyDescent="0.25">
      <c r="A105" s="5"/>
      <c r="B105" s="205" t="s">
        <v>1141</v>
      </c>
      <c r="C105" s="12"/>
      <c r="D105" s="12"/>
      <c r="E105" s="4"/>
      <c r="F105" s="231">
        <f t="shared" si="1463"/>
        <v>0</v>
      </c>
      <c r="G105" s="119"/>
      <c r="H105" s="98"/>
      <c r="I105" s="116"/>
      <c r="J105" s="90"/>
      <c r="K105" s="117">
        <f t="shared" si="1464"/>
        <v>0</v>
      </c>
      <c r="L105" s="98">
        <f t="shared" si="1464"/>
        <v>0</v>
      </c>
      <c r="M105" s="98"/>
      <c r="N105" s="118"/>
      <c r="O105" s="119" t="e">
        <f t="shared" si="1465"/>
        <v>#DIV/0!</v>
      </c>
      <c r="P105" s="231">
        <f t="shared" si="1466"/>
        <v>0</v>
      </c>
      <c r="Q105" s="119"/>
      <c r="R105" s="98"/>
      <c r="S105" s="116"/>
      <c r="T105" s="90"/>
      <c r="U105" s="117">
        <f t="shared" si="1467"/>
        <v>0</v>
      </c>
      <c r="V105" s="98">
        <f t="shared" si="1467"/>
        <v>0</v>
      </c>
      <c r="W105" s="98"/>
      <c r="X105" s="118"/>
      <c r="Y105" s="119" t="e">
        <f t="shared" si="1468"/>
        <v>#DIV/0!</v>
      </c>
      <c r="Z105" s="231">
        <f t="shared" si="1469"/>
        <v>0</v>
      </c>
      <c r="AA105" s="119"/>
      <c r="AB105" s="98"/>
      <c r="AC105" s="116"/>
      <c r="AD105" s="90"/>
      <c r="AE105" s="117">
        <f t="shared" si="1470"/>
        <v>0</v>
      </c>
      <c r="AF105" s="98">
        <f t="shared" si="1470"/>
        <v>0</v>
      </c>
      <c r="AG105" s="98"/>
      <c r="AH105" s="118"/>
      <c r="AI105" s="119" t="e">
        <f t="shared" si="1471"/>
        <v>#DIV/0!</v>
      </c>
      <c r="AJ105" s="231">
        <f t="shared" si="1472"/>
        <v>0</v>
      </c>
      <c r="AK105" s="119"/>
      <c r="AL105" s="98"/>
      <c r="AM105" s="116"/>
      <c r="AN105" s="90"/>
      <c r="AO105" s="117">
        <f t="shared" si="1473"/>
        <v>0</v>
      </c>
      <c r="AP105" s="98">
        <f t="shared" si="1473"/>
        <v>0</v>
      </c>
      <c r="AQ105" s="98"/>
      <c r="AR105" s="118"/>
      <c r="AS105" s="119" t="e">
        <f t="shared" si="1474"/>
        <v>#DIV/0!</v>
      </c>
      <c r="AT105" s="231">
        <f t="shared" si="1475"/>
        <v>0</v>
      </c>
      <c r="AU105" s="119"/>
      <c r="AV105" s="98"/>
      <c r="AW105" s="116"/>
      <c r="AX105" s="90"/>
      <c r="AY105" s="117">
        <f t="shared" si="1476"/>
        <v>0</v>
      </c>
      <c r="AZ105" s="98">
        <f t="shared" si="1476"/>
        <v>0</v>
      </c>
      <c r="BA105" s="98"/>
      <c r="BB105" s="118"/>
      <c r="BC105" s="119" t="e">
        <f t="shared" si="1477"/>
        <v>#DIV/0!</v>
      </c>
      <c r="BD105" s="231">
        <f t="shared" si="1478"/>
        <v>0</v>
      </c>
      <c r="BE105" s="119"/>
      <c r="BF105" s="98"/>
      <c r="BG105" s="116"/>
      <c r="BH105" s="90"/>
      <c r="BI105" s="117">
        <f t="shared" ref="BI105:BJ105" si="1657">BI25+BI41+BI57+BI73+BI89</f>
        <v>0</v>
      </c>
      <c r="BJ105" s="98">
        <f t="shared" si="1657"/>
        <v>0</v>
      </c>
      <c r="BK105" s="98"/>
      <c r="BL105" s="118"/>
      <c r="BM105" s="119" t="e">
        <f t="shared" si="1480"/>
        <v>#DIV/0!</v>
      </c>
      <c r="BN105" s="231">
        <f t="shared" si="1481"/>
        <v>0</v>
      </c>
      <c r="BO105" s="119"/>
      <c r="BP105" s="98"/>
      <c r="BQ105" s="116"/>
      <c r="BR105" s="90"/>
      <c r="BS105" s="117">
        <f t="shared" si="1482"/>
        <v>0</v>
      </c>
      <c r="BT105" s="98">
        <f t="shared" si="1482"/>
        <v>0</v>
      </c>
      <c r="BU105" s="98"/>
      <c r="BV105" s="118"/>
      <c r="BW105" s="119" t="e">
        <f t="shared" si="1483"/>
        <v>#DIV/0!</v>
      </c>
      <c r="BX105" s="231">
        <f t="shared" si="1484"/>
        <v>0</v>
      </c>
      <c r="BY105" s="119"/>
      <c r="BZ105" s="98"/>
      <c r="CA105" s="116"/>
      <c r="CB105" s="90"/>
      <c r="CC105" s="117">
        <f t="shared" si="1485"/>
        <v>0</v>
      </c>
      <c r="CD105" s="98">
        <f t="shared" si="1485"/>
        <v>0</v>
      </c>
      <c r="CE105" s="98"/>
      <c r="CF105" s="118"/>
      <c r="CG105" s="119" t="e">
        <f t="shared" si="1486"/>
        <v>#DIV/0!</v>
      </c>
      <c r="CH105" s="231">
        <f t="shared" si="1487"/>
        <v>0</v>
      </c>
      <c r="CI105" s="119"/>
      <c r="CJ105" s="98"/>
      <c r="CK105" s="116"/>
      <c r="CL105" s="90"/>
      <c r="CM105" s="117">
        <f t="shared" si="1488"/>
        <v>0</v>
      </c>
      <c r="CN105" s="98">
        <f t="shared" si="1488"/>
        <v>0</v>
      </c>
      <c r="CO105" s="98"/>
      <c r="CP105" s="118"/>
      <c r="CQ105" s="119" t="e">
        <f t="shared" si="1489"/>
        <v>#DIV/0!</v>
      </c>
      <c r="CR105" s="231">
        <f t="shared" si="1490"/>
        <v>0</v>
      </c>
      <c r="CS105" s="119"/>
      <c r="CT105" s="98"/>
      <c r="CU105" s="116"/>
      <c r="CV105" s="90"/>
      <c r="CW105" s="117">
        <f t="shared" si="1491"/>
        <v>0</v>
      </c>
      <c r="CX105" s="98">
        <f t="shared" si="1491"/>
        <v>0</v>
      </c>
      <c r="CY105" s="98"/>
      <c r="CZ105" s="118"/>
      <c r="DA105" s="119" t="e">
        <f t="shared" si="1492"/>
        <v>#DIV/0!</v>
      </c>
      <c r="DB105" s="231">
        <f t="shared" si="1493"/>
        <v>0</v>
      </c>
      <c r="DC105" s="119"/>
      <c r="DD105" s="98"/>
      <c r="DE105" s="116"/>
      <c r="DF105" s="90"/>
      <c r="DG105" s="117">
        <f t="shared" si="1494"/>
        <v>0</v>
      </c>
      <c r="DH105" s="98">
        <f t="shared" si="1494"/>
        <v>0</v>
      </c>
      <c r="DI105" s="98"/>
      <c r="DJ105" s="118"/>
      <c r="DK105" s="119" t="e">
        <f t="shared" si="1495"/>
        <v>#DIV/0!</v>
      </c>
      <c r="DL105" s="231">
        <f t="shared" si="1496"/>
        <v>0</v>
      </c>
      <c r="DM105" s="119"/>
      <c r="DN105" s="98"/>
      <c r="DO105" s="116"/>
      <c r="DP105" s="90"/>
      <c r="DQ105" s="117">
        <f t="shared" si="1497"/>
        <v>0</v>
      </c>
      <c r="DR105" s="98">
        <f t="shared" si="1497"/>
        <v>0</v>
      </c>
      <c r="DS105" s="98"/>
      <c r="DT105" s="118"/>
      <c r="DU105" s="119" t="e">
        <f t="shared" si="1498"/>
        <v>#DIV/0!</v>
      </c>
      <c r="DV105" s="231">
        <f t="shared" si="1499"/>
        <v>0</v>
      </c>
      <c r="DW105" s="119"/>
      <c r="DX105" s="98"/>
      <c r="DY105" s="116"/>
      <c r="DZ105" s="90"/>
      <c r="EA105" s="117">
        <f t="shared" si="1500"/>
        <v>0</v>
      </c>
      <c r="EB105" s="98">
        <f t="shared" si="1500"/>
        <v>0</v>
      </c>
      <c r="EC105" s="98"/>
      <c r="ED105" s="118"/>
      <c r="EE105" s="119" t="e">
        <f t="shared" si="1501"/>
        <v>#DIV/0!</v>
      </c>
      <c r="EF105" s="231">
        <f t="shared" si="1502"/>
        <v>0</v>
      </c>
      <c r="EG105" s="119"/>
      <c r="EH105" s="98"/>
      <c r="EI105" s="116"/>
      <c r="EJ105" s="90"/>
      <c r="EK105" s="117">
        <f t="shared" si="1503"/>
        <v>0</v>
      </c>
      <c r="EL105" s="98">
        <f t="shared" si="1503"/>
        <v>0</v>
      </c>
      <c r="EM105" s="98"/>
      <c r="EN105" s="118"/>
      <c r="EO105" s="119" t="e">
        <f t="shared" si="1504"/>
        <v>#DIV/0!</v>
      </c>
      <c r="EP105" s="231">
        <f t="shared" si="1505"/>
        <v>0</v>
      </c>
      <c r="EQ105" s="119"/>
      <c r="ER105" s="98"/>
      <c r="ES105" s="116"/>
      <c r="ET105" s="90"/>
      <c r="EU105" s="117">
        <f t="shared" si="1506"/>
        <v>0</v>
      </c>
      <c r="EV105" s="98">
        <f t="shared" si="1506"/>
        <v>0</v>
      </c>
      <c r="EW105" s="98"/>
      <c r="EX105" s="118"/>
      <c r="EY105" s="119" t="e">
        <f t="shared" si="1507"/>
        <v>#DIV/0!</v>
      </c>
      <c r="EZ105" s="231">
        <f t="shared" si="1508"/>
        <v>0</v>
      </c>
      <c r="FA105" s="119"/>
      <c r="FB105" s="98"/>
      <c r="FC105" s="116"/>
      <c r="FD105" s="90"/>
      <c r="FE105" s="117">
        <f t="shared" si="1509"/>
        <v>0</v>
      </c>
      <c r="FF105" s="98">
        <f t="shared" si="1509"/>
        <v>0</v>
      </c>
      <c r="FG105" s="98"/>
      <c r="FH105" s="118"/>
      <c r="FI105" s="119" t="e">
        <f t="shared" si="1510"/>
        <v>#DIV/0!</v>
      </c>
      <c r="FJ105" s="231">
        <f t="shared" si="1511"/>
        <v>0</v>
      </c>
      <c r="FK105" s="119"/>
      <c r="FL105" s="98"/>
      <c r="FM105" s="116"/>
      <c r="FN105" s="90"/>
      <c r="FO105" s="117">
        <f t="shared" si="1512"/>
        <v>0</v>
      </c>
      <c r="FP105" s="98">
        <f t="shared" si="1512"/>
        <v>0</v>
      </c>
      <c r="FQ105" s="98"/>
      <c r="FR105" s="118"/>
      <c r="FS105" s="119" t="e">
        <f t="shared" si="1513"/>
        <v>#DIV/0!</v>
      </c>
      <c r="FT105" s="231">
        <f t="shared" si="1514"/>
        <v>0</v>
      </c>
      <c r="FU105" s="119"/>
      <c r="FV105" s="98"/>
      <c r="FW105" s="116"/>
      <c r="FX105" s="90"/>
      <c r="FY105" s="117">
        <f t="shared" si="1515"/>
        <v>0</v>
      </c>
      <c r="FZ105" s="98">
        <f t="shared" si="1515"/>
        <v>0</v>
      </c>
      <c r="GA105" s="98"/>
      <c r="GB105" s="118"/>
      <c r="GC105" s="119" t="e">
        <f t="shared" si="1516"/>
        <v>#DIV/0!</v>
      </c>
      <c r="GD105" s="231">
        <f t="shared" si="1517"/>
        <v>0</v>
      </c>
      <c r="GE105" s="119"/>
      <c r="GF105" s="98"/>
      <c r="GG105" s="116"/>
      <c r="GH105" s="90"/>
      <c r="GI105" s="117">
        <f t="shared" si="1518"/>
        <v>0</v>
      </c>
      <c r="GJ105" s="98">
        <f t="shared" si="1518"/>
        <v>0</v>
      </c>
      <c r="GK105" s="98"/>
      <c r="GL105" s="118"/>
      <c r="GM105" s="119" t="e">
        <f t="shared" si="1519"/>
        <v>#DIV/0!</v>
      </c>
      <c r="GN105" s="231">
        <f t="shared" si="1520"/>
        <v>0</v>
      </c>
      <c r="GO105" s="119"/>
      <c r="GP105" s="98"/>
      <c r="GQ105" s="116"/>
      <c r="GR105" s="90"/>
      <c r="GS105" s="117">
        <f t="shared" si="1521"/>
        <v>0</v>
      </c>
      <c r="GT105" s="98">
        <f t="shared" si="1521"/>
        <v>0</v>
      </c>
      <c r="GU105" s="98"/>
      <c r="GV105" s="118"/>
      <c r="GW105" s="119" t="e">
        <f t="shared" si="1522"/>
        <v>#DIV/0!</v>
      </c>
      <c r="GX105" s="231">
        <f t="shared" si="1523"/>
        <v>0</v>
      </c>
      <c r="GY105" s="119"/>
      <c r="GZ105" s="98"/>
      <c r="HA105" s="116"/>
      <c r="HB105" s="90"/>
      <c r="HC105" s="117">
        <f t="shared" si="1524"/>
        <v>0</v>
      </c>
      <c r="HD105" s="98">
        <f t="shared" si="1524"/>
        <v>0</v>
      </c>
      <c r="HE105" s="98"/>
      <c r="HF105" s="118"/>
      <c r="HG105" s="119" t="e">
        <f t="shared" si="1525"/>
        <v>#DIV/0!</v>
      </c>
      <c r="HH105" s="231">
        <f t="shared" si="1526"/>
        <v>0</v>
      </c>
      <c r="HI105" s="119"/>
      <c r="HJ105" s="98"/>
      <c r="HK105" s="116"/>
      <c r="HL105" s="90"/>
      <c r="HM105" s="117">
        <f t="shared" si="1527"/>
        <v>0</v>
      </c>
      <c r="HN105" s="98">
        <f t="shared" si="1527"/>
        <v>0</v>
      </c>
      <c r="HO105" s="98"/>
      <c r="HP105" s="118"/>
      <c r="HQ105" s="119" t="e">
        <f t="shared" si="1528"/>
        <v>#DIV/0!</v>
      </c>
      <c r="HR105" s="231">
        <f t="shared" si="1529"/>
        <v>0</v>
      </c>
      <c r="HS105" s="119"/>
      <c r="HT105" s="98"/>
      <c r="HU105" s="116"/>
      <c r="HV105" s="90"/>
      <c r="HW105" s="117">
        <f t="shared" si="1530"/>
        <v>0</v>
      </c>
      <c r="HX105" s="98">
        <f t="shared" si="1530"/>
        <v>0</v>
      </c>
      <c r="HY105" s="98"/>
      <c r="HZ105" s="118"/>
      <c r="IA105" s="119" t="e">
        <f t="shared" si="1531"/>
        <v>#DIV/0!</v>
      </c>
      <c r="IB105" s="231">
        <f t="shared" si="1532"/>
        <v>0</v>
      </c>
      <c r="IC105" s="119"/>
      <c r="ID105" s="98"/>
      <c r="IE105" s="116"/>
      <c r="IF105" s="90"/>
      <c r="IG105" s="117">
        <f t="shared" si="1533"/>
        <v>0</v>
      </c>
      <c r="IH105" s="98">
        <f t="shared" si="1533"/>
        <v>0</v>
      </c>
      <c r="II105" s="98"/>
      <c r="IJ105" s="118"/>
      <c r="IK105" s="119" t="e">
        <f t="shared" si="1534"/>
        <v>#DIV/0!</v>
      </c>
      <c r="IL105" s="231">
        <f t="shared" si="1535"/>
        <v>0</v>
      </c>
      <c r="IM105" s="119"/>
      <c r="IN105" s="98"/>
      <c r="IO105" s="116"/>
      <c r="IP105" s="90"/>
      <c r="IQ105" s="117">
        <f t="shared" si="1536"/>
        <v>0</v>
      </c>
      <c r="IR105" s="98">
        <f t="shared" si="1536"/>
        <v>0</v>
      </c>
      <c r="IS105" s="98"/>
      <c r="IT105" s="118"/>
      <c r="IU105" s="119" t="e">
        <f t="shared" si="1537"/>
        <v>#DIV/0!</v>
      </c>
      <c r="IV105" s="231">
        <f t="shared" si="1538"/>
        <v>0</v>
      </c>
      <c r="IW105" s="119"/>
      <c r="IX105" s="98"/>
      <c r="IY105" s="116"/>
      <c r="IZ105" s="90"/>
      <c r="JA105" s="117">
        <f t="shared" si="1539"/>
        <v>0</v>
      </c>
      <c r="JB105" s="98">
        <f t="shared" si="1539"/>
        <v>0</v>
      </c>
      <c r="JC105" s="98"/>
      <c r="JD105" s="118"/>
      <c r="JE105" s="119" t="e">
        <f t="shared" si="1540"/>
        <v>#DIV/0!</v>
      </c>
      <c r="JF105" s="231">
        <f t="shared" si="1541"/>
        <v>0</v>
      </c>
      <c r="JG105" s="119"/>
      <c r="JH105" s="98"/>
      <c r="JI105" s="116"/>
      <c r="JJ105" s="90"/>
      <c r="JK105" s="117">
        <f t="shared" si="1542"/>
        <v>0</v>
      </c>
      <c r="JL105" s="98">
        <f t="shared" si="1542"/>
        <v>0</v>
      </c>
      <c r="JM105" s="98"/>
      <c r="JN105" s="118"/>
      <c r="JO105" s="119" t="e">
        <f t="shared" si="1543"/>
        <v>#DIV/0!</v>
      </c>
      <c r="JP105" s="231">
        <f t="shared" si="1544"/>
        <v>0</v>
      </c>
      <c r="JQ105" s="119"/>
      <c r="JR105" s="98"/>
      <c r="JS105" s="116"/>
      <c r="JT105" s="90"/>
      <c r="JU105" s="117">
        <f t="shared" si="1545"/>
        <v>0</v>
      </c>
      <c r="JV105" s="98">
        <f t="shared" si="1545"/>
        <v>0</v>
      </c>
      <c r="JW105" s="98"/>
      <c r="JX105" s="118"/>
      <c r="JY105" s="119" t="e">
        <f t="shared" si="1546"/>
        <v>#DIV/0!</v>
      </c>
      <c r="JZ105" s="231">
        <f t="shared" si="1547"/>
        <v>0</v>
      </c>
      <c r="KA105" s="119"/>
      <c r="KB105" s="98"/>
      <c r="KC105" s="116"/>
      <c r="KD105" s="90"/>
      <c r="KE105" s="117">
        <f t="shared" si="1548"/>
        <v>0</v>
      </c>
      <c r="KF105" s="98">
        <f t="shared" si="1548"/>
        <v>0</v>
      </c>
      <c r="KG105" s="98"/>
      <c r="KH105" s="118"/>
      <c r="KI105" s="119" t="e">
        <f t="shared" si="1549"/>
        <v>#DIV/0!</v>
      </c>
      <c r="KJ105" s="231">
        <f t="shared" si="1550"/>
        <v>0</v>
      </c>
      <c r="KK105" s="119"/>
      <c r="KL105" s="98"/>
      <c r="KM105" s="116"/>
      <c r="KN105" s="90"/>
      <c r="KO105" s="117">
        <f t="shared" si="1551"/>
        <v>0</v>
      </c>
      <c r="KP105" s="98">
        <f t="shared" si="1551"/>
        <v>0</v>
      </c>
      <c r="KQ105" s="98"/>
      <c r="KR105" s="118"/>
      <c r="KS105" s="119" t="e">
        <f t="shared" si="1552"/>
        <v>#DIV/0!</v>
      </c>
      <c r="KT105" s="231">
        <f t="shared" si="1553"/>
        <v>0</v>
      </c>
      <c r="KU105" s="119"/>
      <c r="KV105" s="98"/>
      <c r="KW105" s="116"/>
      <c r="KX105" s="90"/>
      <c r="KY105" s="117">
        <f t="shared" si="1554"/>
        <v>0</v>
      </c>
      <c r="KZ105" s="98">
        <f t="shared" si="1554"/>
        <v>0</v>
      </c>
      <c r="LA105" s="98"/>
      <c r="LB105" s="118"/>
      <c r="LC105" s="119" t="e">
        <f t="shared" si="1555"/>
        <v>#DIV/0!</v>
      </c>
      <c r="LD105" s="231">
        <f t="shared" si="1556"/>
        <v>0</v>
      </c>
      <c r="LE105" s="119"/>
      <c r="LF105" s="98"/>
      <c r="LG105" s="116"/>
      <c r="LH105" s="90"/>
      <c r="LI105" s="117">
        <f t="shared" si="1557"/>
        <v>0</v>
      </c>
      <c r="LJ105" s="98">
        <f t="shared" si="1557"/>
        <v>0</v>
      </c>
      <c r="LK105" s="98"/>
      <c r="LL105" s="118"/>
      <c r="LM105" s="119" t="e">
        <f t="shared" si="1558"/>
        <v>#DIV/0!</v>
      </c>
      <c r="LN105" s="231">
        <f t="shared" si="1559"/>
        <v>0</v>
      </c>
      <c r="LO105" s="119"/>
      <c r="LP105" s="98"/>
      <c r="LQ105" s="116"/>
      <c r="LR105" s="90"/>
      <c r="LS105" s="117">
        <f t="shared" si="1560"/>
        <v>0</v>
      </c>
      <c r="LT105" s="98">
        <f t="shared" si="1560"/>
        <v>0</v>
      </c>
      <c r="LU105" s="98"/>
      <c r="LV105" s="118"/>
      <c r="LW105" s="119" t="e">
        <f t="shared" si="1561"/>
        <v>#DIV/0!</v>
      </c>
      <c r="LX105" s="231">
        <f t="shared" si="1562"/>
        <v>0</v>
      </c>
      <c r="LY105" s="119"/>
      <c r="LZ105" s="98"/>
      <c r="MA105" s="116"/>
      <c r="MB105" s="90"/>
      <c r="MC105" s="117">
        <f t="shared" si="1563"/>
        <v>0</v>
      </c>
      <c r="MD105" s="98">
        <f t="shared" si="1563"/>
        <v>0</v>
      </c>
      <c r="ME105" s="98"/>
      <c r="MF105" s="118"/>
      <c r="MG105" s="119" t="e">
        <f t="shared" si="1564"/>
        <v>#DIV/0!</v>
      </c>
      <c r="MH105" s="231">
        <f t="shared" si="1565"/>
        <v>0</v>
      </c>
      <c r="MI105" s="119"/>
      <c r="MJ105" s="98"/>
      <c r="MK105" s="116"/>
      <c r="ML105" s="90"/>
      <c r="MM105" s="117">
        <f t="shared" si="1566"/>
        <v>0</v>
      </c>
      <c r="MN105" s="98">
        <f t="shared" si="1566"/>
        <v>0</v>
      </c>
      <c r="MO105" s="98"/>
      <c r="MP105" s="118"/>
      <c r="MQ105" s="119" t="e">
        <f t="shared" si="1567"/>
        <v>#DIV/0!</v>
      </c>
      <c r="MR105" s="231">
        <f t="shared" si="1568"/>
        <v>0</v>
      </c>
      <c r="MS105" s="119"/>
      <c r="MT105" s="98"/>
      <c r="MU105" s="116"/>
      <c r="MV105" s="90"/>
      <c r="MW105" s="117">
        <f t="shared" si="1569"/>
        <v>0</v>
      </c>
      <c r="MX105" s="98">
        <f t="shared" si="1569"/>
        <v>0</v>
      </c>
      <c r="MY105" s="98"/>
      <c r="MZ105" s="118"/>
      <c r="NA105" s="119" t="e">
        <f t="shared" si="1570"/>
        <v>#DIV/0!</v>
      </c>
      <c r="NB105" s="231">
        <f t="shared" si="1571"/>
        <v>0</v>
      </c>
      <c r="NC105" s="119"/>
      <c r="ND105" s="98"/>
      <c r="NE105" s="116"/>
      <c r="NF105" s="90"/>
      <c r="NG105" s="117">
        <f t="shared" si="1572"/>
        <v>0</v>
      </c>
      <c r="NH105" s="98">
        <f t="shared" si="1572"/>
        <v>0</v>
      </c>
      <c r="NI105" s="98"/>
      <c r="NJ105" s="118"/>
      <c r="NK105" s="119" t="e">
        <f t="shared" si="1573"/>
        <v>#DIV/0!</v>
      </c>
      <c r="NL105" s="231">
        <f t="shared" si="1574"/>
        <v>0</v>
      </c>
      <c r="NM105" s="119"/>
      <c r="NN105" s="98"/>
      <c r="NO105" s="116"/>
      <c r="NP105" s="90"/>
      <c r="NQ105" s="117">
        <f t="shared" si="1575"/>
        <v>0</v>
      </c>
      <c r="NR105" s="98">
        <f t="shared" si="1575"/>
        <v>0</v>
      </c>
      <c r="NS105" s="98"/>
      <c r="NT105" s="118"/>
      <c r="NU105" s="119" t="e">
        <f t="shared" si="1576"/>
        <v>#DIV/0!</v>
      </c>
      <c r="NV105" s="231">
        <f t="shared" si="1577"/>
        <v>0</v>
      </c>
      <c r="NW105" s="119"/>
      <c r="NX105" s="98"/>
      <c r="NY105" s="116"/>
      <c r="NZ105" s="90"/>
      <c r="OA105" s="117">
        <f t="shared" si="1578"/>
        <v>0</v>
      </c>
      <c r="OB105" s="98">
        <f t="shared" si="1578"/>
        <v>0</v>
      </c>
      <c r="OC105" s="98"/>
      <c r="OD105" s="118"/>
      <c r="OE105" s="119" t="e">
        <f t="shared" si="1579"/>
        <v>#DIV/0!</v>
      </c>
      <c r="OF105" s="231">
        <f t="shared" si="1580"/>
        <v>0</v>
      </c>
      <c r="OG105" s="119"/>
      <c r="OH105" s="98"/>
      <c r="OI105" s="116"/>
      <c r="OJ105" s="90"/>
      <c r="OK105" s="117">
        <f t="shared" si="1581"/>
        <v>0</v>
      </c>
      <c r="OL105" s="98">
        <f t="shared" si="1581"/>
        <v>0</v>
      </c>
      <c r="OM105" s="98"/>
      <c r="ON105" s="118"/>
      <c r="OO105" s="119" t="e">
        <f t="shared" si="1582"/>
        <v>#DIV/0!</v>
      </c>
      <c r="OP105" s="231">
        <f t="shared" si="1583"/>
        <v>0</v>
      </c>
      <c r="OQ105" s="119"/>
      <c r="OR105" s="98"/>
      <c r="OS105" s="116"/>
      <c r="OT105" s="90"/>
      <c r="OU105" s="117">
        <f t="shared" si="1584"/>
        <v>0</v>
      </c>
      <c r="OV105" s="98">
        <f t="shared" si="1584"/>
        <v>0</v>
      </c>
      <c r="OW105" s="98"/>
      <c r="OX105" s="118"/>
      <c r="OY105" s="119" t="e">
        <f t="shared" si="1585"/>
        <v>#DIV/0!</v>
      </c>
      <c r="OZ105" s="231">
        <f t="shared" si="1586"/>
        <v>0</v>
      </c>
      <c r="PA105" s="119"/>
      <c r="PB105" s="98"/>
      <c r="PC105" s="116"/>
      <c r="PD105" s="90"/>
      <c r="PE105" s="117">
        <f t="shared" si="1587"/>
        <v>0</v>
      </c>
      <c r="PF105" s="98">
        <f t="shared" si="1587"/>
        <v>0</v>
      </c>
      <c r="PG105" s="98"/>
      <c r="PH105" s="118"/>
      <c r="PI105" s="119" t="e">
        <f t="shared" si="1588"/>
        <v>#DIV/0!</v>
      </c>
      <c r="PJ105" s="231">
        <f t="shared" si="1589"/>
        <v>0</v>
      </c>
      <c r="PK105" s="119"/>
      <c r="PL105" s="98"/>
      <c r="PM105" s="116"/>
      <c r="PN105" s="90"/>
      <c r="PO105" s="117">
        <f t="shared" si="1590"/>
        <v>0</v>
      </c>
      <c r="PP105" s="98">
        <f t="shared" si="1590"/>
        <v>0</v>
      </c>
      <c r="PQ105" s="98"/>
      <c r="PR105" s="118"/>
      <c r="PS105" s="119" t="e">
        <f t="shared" si="1591"/>
        <v>#DIV/0!</v>
      </c>
      <c r="PT105" s="231">
        <f t="shared" si="1592"/>
        <v>0</v>
      </c>
      <c r="PU105" s="119"/>
      <c r="PV105" s="98"/>
      <c r="PW105" s="116"/>
      <c r="PX105" s="90"/>
      <c r="PY105" s="117">
        <f t="shared" si="1593"/>
        <v>0</v>
      </c>
      <c r="PZ105" s="98">
        <f t="shared" si="1593"/>
        <v>0</v>
      </c>
      <c r="QA105" s="98"/>
      <c r="QB105" s="118"/>
      <c r="QC105" s="119" t="e">
        <f t="shared" si="1594"/>
        <v>#DIV/0!</v>
      </c>
      <c r="QD105" s="231">
        <f t="shared" si="1595"/>
        <v>0</v>
      </c>
      <c r="QE105" s="119"/>
      <c r="QF105" s="98"/>
      <c r="QG105" s="116"/>
      <c r="QH105" s="90"/>
      <c r="QI105" s="117">
        <f t="shared" si="1596"/>
        <v>0</v>
      </c>
      <c r="QJ105" s="98">
        <f t="shared" si="1596"/>
        <v>0</v>
      </c>
      <c r="QK105" s="98"/>
      <c r="QL105" s="118"/>
      <c r="QM105" s="119" t="e">
        <f t="shared" si="1597"/>
        <v>#DIV/0!</v>
      </c>
      <c r="QN105" s="231">
        <f t="shared" si="1598"/>
        <v>0</v>
      </c>
      <c r="QO105" s="119"/>
      <c r="QP105" s="98"/>
      <c r="QQ105" s="116"/>
      <c r="QR105" s="90"/>
      <c r="QS105" s="117">
        <f t="shared" si="1599"/>
        <v>0</v>
      </c>
      <c r="QT105" s="98">
        <f t="shared" si="1599"/>
        <v>0</v>
      </c>
      <c r="QU105" s="98"/>
      <c r="QV105" s="118"/>
      <c r="QW105" s="119" t="e">
        <f t="shared" si="1600"/>
        <v>#DIV/0!</v>
      </c>
      <c r="QX105" s="231">
        <f t="shared" si="1601"/>
        <v>0</v>
      </c>
      <c r="QY105" s="119"/>
      <c r="QZ105" s="98"/>
      <c r="RA105" s="116"/>
      <c r="RB105" s="90"/>
      <c r="RC105" s="117">
        <f t="shared" si="1602"/>
        <v>0</v>
      </c>
      <c r="RD105" s="98">
        <f t="shared" si="1602"/>
        <v>0</v>
      </c>
      <c r="RE105" s="98"/>
      <c r="RF105" s="118"/>
      <c r="RG105" s="119" t="e">
        <f t="shared" si="1603"/>
        <v>#DIV/0!</v>
      </c>
      <c r="RH105" s="231">
        <f t="shared" si="1604"/>
        <v>0</v>
      </c>
      <c r="RI105" s="119"/>
      <c r="RJ105" s="98"/>
      <c r="RK105" s="116"/>
      <c r="RL105" s="90"/>
      <c r="RM105" s="117">
        <f t="shared" si="1605"/>
        <v>0</v>
      </c>
      <c r="RN105" s="98">
        <f t="shared" si="1605"/>
        <v>0</v>
      </c>
      <c r="RO105" s="98"/>
      <c r="RP105" s="118"/>
      <c r="RQ105" s="119" t="e">
        <f t="shared" si="1606"/>
        <v>#DIV/0!</v>
      </c>
      <c r="RR105" s="231">
        <f t="shared" si="1607"/>
        <v>0</v>
      </c>
      <c r="RS105" s="119"/>
      <c r="RT105" s="98"/>
      <c r="RU105" s="116"/>
      <c r="RV105" s="90"/>
      <c r="RW105" s="117">
        <f t="shared" si="1608"/>
        <v>0</v>
      </c>
      <c r="RX105" s="98">
        <f t="shared" si="1608"/>
        <v>0</v>
      </c>
      <c r="RY105" s="98"/>
      <c r="RZ105" s="118"/>
      <c r="SA105" s="119" t="e">
        <f t="shared" si="1609"/>
        <v>#DIV/0!</v>
      </c>
      <c r="SB105" s="231">
        <f t="shared" si="1610"/>
        <v>0</v>
      </c>
      <c r="SC105" s="119"/>
      <c r="SD105" s="98"/>
      <c r="SE105" s="116"/>
      <c r="SF105" s="90"/>
      <c r="SG105" s="117">
        <f t="shared" si="1611"/>
        <v>0</v>
      </c>
      <c r="SH105" s="98">
        <f t="shared" si="1611"/>
        <v>0</v>
      </c>
      <c r="SI105" s="98"/>
      <c r="SJ105" s="118"/>
      <c r="SK105" s="119" t="e">
        <f t="shared" si="1612"/>
        <v>#DIV/0!</v>
      </c>
      <c r="SL105" s="231">
        <f t="shared" si="1613"/>
        <v>0</v>
      </c>
      <c r="SM105" s="119"/>
      <c r="SN105" s="98"/>
      <c r="SO105" s="116"/>
      <c r="SP105" s="90"/>
      <c r="SQ105" s="117">
        <f t="shared" si="1614"/>
        <v>0</v>
      </c>
      <c r="SR105" s="98">
        <f t="shared" si="1614"/>
        <v>0</v>
      </c>
      <c r="SS105" s="98"/>
      <c r="ST105" s="118"/>
      <c r="SU105" s="119" t="e">
        <f t="shared" si="1615"/>
        <v>#DIV/0!</v>
      </c>
      <c r="SV105" s="231">
        <f t="shared" si="1616"/>
        <v>0</v>
      </c>
      <c r="SW105" s="119"/>
      <c r="SX105" s="98"/>
      <c r="SY105" s="116"/>
      <c r="SZ105" s="90"/>
      <c r="TA105" s="117">
        <f t="shared" si="1617"/>
        <v>0</v>
      </c>
      <c r="TB105" s="98">
        <f t="shared" si="1617"/>
        <v>0</v>
      </c>
      <c r="TC105" s="98"/>
      <c r="TD105" s="118"/>
      <c r="TE105" s="119" t="e">
        <f t="shared" si="1618"/>
        <v>#DIV/0!</v>
      </c>
      <c r="TF105" s="231">
        <f t="shared" si="1619"/>
        <v>0</v>
      </c>
      <c r="TG105" s="119"/>
      <c r="TH105" s="98"/>
      <c r="TI105" s="116"/>
      <c r="TJ105" s="90"/>
      <c r="TK105" s="117">
        <f t="shared" si="1620"/>
        <v>0</v>
      </c>
      <c r="TL105" s="98">
        <f t="shared" si="1620"/>
        <v>0</v>
      </c>
      <c r="TM105" s="98"/>
      <c r="TN105" s="118"/>
      <c r="TO105" s="119" t="e">
        <f t="shared" si="1621"/>
        <v>#DIV/0!</v>
      </c>
      <c r="TP105" s="231">
        <f t="shared" si="1622"/>
        <v>0</v>
      </c>
      <c r="TQ105" s="119"/>
      <c r="TR105" s="98"/>
      <c r="TS105" s="116"/>
      <c r="TT105" s="90"/>
      <c r="TU105" s="117">
        <f t="shared" si="1623"/>
        <v>0</v>
      </c>
      <c r="TV105" s="98">
        <f t="shared" si="1623"/>
        <v>0</v>
      </c>
      <c r="TW105" s="98"/>
      <c r="TX105" s="118"/>
      <c r="TY105" s="119" t="e">
        <f t="shared" si="1624"/>
        <v>#DIV/0!</v>
      </c>
      <c r="TZ105" s="231">
        <f t="shared" si="1625"/>
        <v>0</v>
      </c>
      <c r="UA105" s="119"/>
      <c r="UB105" s="98"/>
      <c r="UC105" s="116"/>
      <c r="UD105" s="90"/>
      <c r="UE105" s="117">
        <f t="shared" si="1626"/>
        <v>0</v>
      </c>
      <c r="UF105" s="98">
        <f t="shared" si="1626"/>
        <v>0</v>
      </c>
      <c r="UG105" s="98"/>
      <c r="UH105" s="118"/>
      <c r="UI105" s="119" t="e">
        <f t="shared" si="1627"/>
        <v>#DIV/0!</v>
      </c>
      <c r="UJ105" s="231">
        <f t="shared" si="1628"/>
        <v>0</v>
      </c>
      <c r="UK105" s="119"/>
      <c r="UL105" s="98"/>
      <c r="UM105" s="116"/>
      <c r="UN105" s="90"/>
      <c r="UO105" s="117">
        <f t="shared" si="1629"/>
        <v>0</v>
      </c>
      <c r="UP105" s="98">
        <f t="shared" si="1629"/>
        <v>0</v>
      </c>
      <c r="UQ105" s="98"/>
      <c r="UR105" s="118"/>
      <c r="US105" s="119" t="e">
        <f t="shared" si="1630"/>
        <v>#DIV/0!</v>
      </c>
      <c r="UT105" s="231">
        <f t="shared" si="1631"/>
        <v>0</v>
      </c>
      <c r="UU105" s="119"/>
      <c r="UV105" s="98"/>
      <c r="UW105" s="116"/>
      <c r="UX105" s="90"/>
      <c r="UY105" s="117">
        <f t="shared" si="1632"/>
        <v>0</v>
      </c>
      <c r="UZ105" s="98">
        <f t="shared" si="1632"/>
        <v>0</v>
      </c>
      <c r="VA105" s="98"/>
      <c r="VB105" s="118"/>
      <c r="VC105" s="119" t="e">
        <f t="shared" si="1633"/>
        <v>#DIV/0!</v>
      </c>
      <c r="VD105" s="231">
        <f t="shared" si="1634"/>
        <v>0</v>
      </c>
      <c r="VE105" s="119"/>
      <c r="VF105" s="98"/>
      <c r="VG105" s="116"/>
      <c r="VH105" s="90"/>
      <c r="VI105" s="117">
        <f t="shared" si="1635"/>
        <v>0</v>
      </c>
      <c r="VJ105" s="98">
        <f t="shared" si="1635"/>
        <v>0</v>
      </c>
      <c r="VK105" s="98"/>
      <c r="VL105" s="118"/>
      <c r="VM105" s="119" t="e">
        <f t="shared" si="1636"/>
        <v>#DIV/0!</v>
      </c>
      <c r="VN105" s="231">
        <f t="shared" si="1637"/>
        <v>0</v>
      </c>
      <c r="VO105" s="119"/>
      <c r="VP105" s="98"/>
      <c r="VQ105" s="116"/>
      <c r="VR105" s="90"/>
      <c r="VS105" s="117">
        <f t="shared" si="1638"/>
        <v>0</v>
      </c>
      <c r="VT105" s="98">
        <f t="shared" si="1638"/>
        <v>0</v>
      </c>
      <c r="VU105" s="98"/>
      <c r="VV105" s="118"/>
      <c r="VW105" s="119" t="e">
        <f t="shared" si="1639"/>
        <v>#DIV/0!</v>
      </c>
      <c r="VX105" s="231">
        <f t="shared" si="1640"/>
        <v>0</v>
      </c>
      <c r="VY105" s="119"/>
      <c r="VZ105" s="98"/>
      <c r="WA105" s="116"/>
      <c r="WB105" s="90"/>
      <c r="WC105" s="117">
        <f t="shared" si="1641"/>
        <v>0</v>
      </c>
      <c r="WD105" s="98">
        <f t="shared" si="1641"/>
        <v>0</v>
      </c>
      <c r="WE105" s="98"/>
      <c r="WF105" s="118"/>
      <c r="WG105" s="119" t="e">
        <f t="shared" si="1642"/>
        <v>#DIV/0!</v>
      </c>
      <c r="WH105" s="213">
        <f t="shared" si="1643"/>
        <v>0</v>
      </c>
      <c r="WI105" s="119"/>
      <c r="WJ105" s="98"/>
      <c r="WK105" s="116"/>
      <c r="WL105" s="90"/>
      <c r="WM105" s="117">
        <f t="shared" si="1644"/>
        <v>0</v>
      </c>
      <c r="WN105" s="98">
        <f t="shared" si="1644"/>
        <v>0</v>
      </c>
      <c r="WO105" s="98"/>
      <c r="WP105" s="118"/>
    </row>
    <row r="107" spans="1:614" x14ac:dyDescent="0.25">
      <c r="A107" s="5" t="s">
        <v>479</v>
      </c>
      <c r="B107" s="103" t="s">
        <v>977</v>
      </c>
      <c r="C107" s="14"/>
      <c r="D107" s="14"/>
      <c r="E107" s="4" t="s">
        <v>33</v>
      </c>
      <c r="F107" s="18">
        <f>SUM(F109:F122)</f>
        <v>288</v>
      </c>
      <c r="G107" s="4"/>
      <c r="H107" s="92">
        <f>13*12</f>
        <v>156</v>
      </c>
      <c r="I107" s="116">
        <f>IF(F107&gt;0,H107/F107,0)</f>
        <v>0.54166667000000002</v>
      </c>
      <c r="J107" s="98">
        <f>IF(M107&gt;0,M107/H107,0)</f>
        <v>744.63</v>
      </c>
      <c r="K107" s="117">
        <f>I107*J107</f>
        <v>403.34125</v>
      </c>
      <c r="L107" s="98">
        <f>K107*F107</f>
        <v>116162.28</v>
      </c>
      <c r="M107" s="92">
        <v>116162.28</v>
      </c>
      <c r="N107" s="118">
        <f>M107-L107</f>
        <v>0</v>
      </c>
      <c r="O107" s="119">
        <f>K107/$WM107</f>
        <v>0.79732000000000003</v>
      </c>
      <c r="P107" s="18">
        <f>SUM(P109:P122)</f>
        <v>424</v>
      </c>
      <c r="Q107" s="4"/>
      <c r="R107" s="92">
        <f>29.4*12</f>
        <v>352.8</v>
      </c>
      <c r="S107" s="116">
        <f>IF(P107&gt;0,R107/P107,0)</f>
        <v>0.83207547000000004</v>
      </c>
      <c r="T107" s="98">
        <f>IF(W107&gt;0,W107/R107,0)</f>
        <v>744.63</v>
      </c>
      <c r="U107" s="117">
        <f>S107*T107</f>
        <v>619.58835999999997</v>
      </c>
      <c r="V107" s="98">
        <f>U107*P107</f>
        <v>262705.46000000002</v>
      </c>
      <c r="W107" s="92">
        <v>262705.46000000002</v>
      </c>
      <c r="X107" s="118">
        <f>W107-V107</f>
        <v>0</v>
      </c>
      <c r="Y107" s="119">
        <f>U107/$WM107</f>
        <v>1.22479</v>
      </c>
      <c r="Z107" s="18">
        <f>SUM(Z109:Z122)</f>
        <v>286</v>
      </c>
      <c r="AA107" s="4"/>
      <c r="AB107" s="92">
        <f>12*12</f>
        <v>144</v>
      </c>
      <c r="AC107" s="116">
        <f>IF(Z107&gt;0,AB107/Z107,0)</f>
        <v>0.50349650000000001</v>
      </c>
      <c r="AD107" s="98">
        <f>IF(AG107&gt;0,AG107/AB107,0)</f>
        <v>744.63</v>
      </c>
      <c r="AE107" s="117">
        <f>AC107*AD107</f>
        <v>374.91860000000003</v>
      </c>
      <c r="AF107" s="98">
        <f>AE107*Z107</f>
        <v>107226.72</v>
      </c>
      <c r="AG107" s="92">
        <v>107226.72</v>
      </c>
      <c r="AH107" s="118">
        <f>AG107-AF107</f>
        <v>0</v>
      </c>
      <c r="AI107" s="119">
        <f>AE107/$WM107</f>
        <v>0.74112999999999996</v>
      </c>
      <c r="AJ107" s="18">
        <f>SUM(AJ109:AJ122)</f>
        <v>261</v>
      </c>
      <c r="AK107" s="4"/>
      <c r="AL107" s="92">
        <f>22.5*12</f>
        <v>270</v>
      </c>
      <c r="AM107" s="116">
        <f>IF(AJ107&gt;0,AL107/AJ107,0)</f>
        <v>1.0344827599999999</v>
      </c>
      <c r="AN107" s="98">
        <f>IF(AQ107&gt;0,AQ107/AL107,0)</f>
        <v>744.63</v>
      </c>
      <c r="AO107" s="117">
        <f>AM107*AN107</f>
        <v>770.30690000000004</v>
      </c>
      <c r="AP107" s="98">
        <f>AO107*AJ107</f>
        <v>201050.1</v>
      </c>
      <c r="AQ107" s="92">
        <v>201050.1</v>
      </c>
      <c r="AR107" s="118">
        <f>AQ107-AP107</f>
        <v>0</v>
      </c>
      <c r="AS107" s="119">
        <f>AO107/$WM107</f>
        <v>1.5227299999999999</v>
      </c>
      <c r="AT107" s="18">
        <f>SUM(AT109:AT122)</f>
        <v>124</v>
      </c>
      <c r="AU107" s="4"/>
      <c r="AV107" s="92">
        <f>6.2*12</f>
        <v>74.400000000000006</v>
      </c>
      <c r="AW107" s="116">
        <f>IF(AT107&gt;0,AV107/AT107,0)</f>
        <v>0.6</v>
      </c>
      <c r="AX107" s="98">
        <f>IF(BA107&gt;0,BA107/AV107,0)</f>
        <v>744.63</v>
      </c>
      <c r="AY107" s="117">
        <f>AW107*AX107</f>
        <v>446.77800000000002</v>
      </c>
      <c r="AZ107" s="98">
        <f>AY107*AT107</f>
        <v>55400.47</v>
      </c>
      <c r="BA107" s="92">
        <v>55400.47</v>
      </c>
      <c r="BB107" s="118">
        <f>BA107-AZ107</f>
        <v>0</v>
      </c>
      <c r="BC107" s="119">
        <f>AY107/$WM107</f>
        <v>0.88317999999999997</v>
      </c>
      <c r="BD107" s="18">
        <f>SUM(BD109:BD122)</f>
        <v>0</v>
      </c>
      <c r="BE107" s="4"/>
      <c r="BF107" s="92">
        <f>14*12-168</f>
        <v>0</v>
      </c>
      <c r="BG107" s="116">
        <f>IF(BD107&gt;0,BF107/BD107,0)</f>
        <v>0</v>
      </c>
      <c r="BH107" s="98">
        <f>IF(BK107&gt;0,BK107/BF107,0)</f>
        <v>0</v>
      </c>
      <c r="BI107" s="117">
        <f>BG107*BH107</f>
        <v>0</v>
      </c>
      <c r="BJ107" s="98">
        <f>BI107*BD107</f>
        <v>0</v>
      </c>
      <c r="BK107" s="92">
        <f>125097.84-125097.84</f>
        <v>0</v>
      </c>
      <c r="BL107" s="118">
        <f>BK107-BJ107</f>
        <v>0</v>
      </c>
      <c r="BM107" s="119">
        <f>BI107/$WM107</f>
        <v>0</v>
      </c>
      <c r="BN107" s="18">
        <f>SUM(BN109:BN122)</f>
        <v>158</v>
      </c>
      <c r="BO107" s="4"/>
      <c r="BP107" s="92">
        <f>18.3*12</f>
        <v>219.6</v>
      </c>
      <c r="BQ107" s="116">
        <f>IF(BN107&gt;0,BP107/BN107,0)</f>
        <v>1.38987342</v>
      </c>
      <c r="BR107" s="98">
        <f>IF(BU107&gt;0,BU107/BP107,0)</f>
        <v>744.63</v>
      </c>
      <c r="BS107" s="117">
        <f>BQ107*BR107</f>
        <v>1034.9414400000001</v>
      </c>
      <c r="BT107" s="98">
        <f>BS107*BN107</f>
        <v>163520.75</v>
      </c>
      <c r="BU107" s="92">
        <v>163520.75</v>
      </c>
      <c r="BV107" s="118">
        <f>BU107-BT107</f>
        <v>0</v>
      </c>
      <c r="BW107" s="119">
        <f>BS107/$WM107</f>
        <v>2.0458599999999998</v>
      </c>
      <c r="BX107" s="18">
        <f>SUM(BX109:BX122)</f>
        <v>0</v>
      </c>
      <c r="BY107" s="4"/>
      <c r="BZ107" s="92">
        <f>14*12-168</f>
        <v>0</v>
      </c>
      <c r="CA107" s="116">
        <f>IF(BX107&gt;0,BZ107/BX107,0)</f>
        <v>0</v>
      </c>
      <c r="CB107" s="98">
        <f>IF(CE107&gt;0,CE107/BZ107,0)</f>
        <v>0</v>
      </c>
      <c r="CC107" s="117">
        <f>CA107*CB107</f>
        <v>0</v>
      </c>
      <c r="CD107" s="98">
        <f>CC107*BX107</f>
        <v>0</v>
      </c>
      <c r="CE107" s="92">
        <f>125097.84-125097.84</f>
        <v>0</v>
      </c>
      <c r="CF107" s="118">
        <f>CE107-CD107</f>
        <v>0</v>
      </c>
      <c r="CG107" s="119">
        <f>CC107/$WM107</f>
        <v>0</v>
      </c>
      <c r="CH107" s="18">
        <f>SUM(CH109:CH122)</f>
        <v>159</v>
      </c>
      <c r="CI107" s="4"/>
      <c r="CJ107" s="92">
        <f>9.83*12</f>
        <v>117.96</v>
      </c>
      <c r="CK107" s="116">
        <f>IF(CH107&gt;0,CJ107/CH107,0)</f>
        <v>0.74188679000000002</v>
      </c>
      <c r="CL107" s="98">
        <f>IF(CO107&gt;0,CO107/CJ107,0)</f>
        <v>744.63</v>
      </c>
      <c r="CM107" s="117">
        <f>CK107*CL107</f>
        <v>552.43115999999998</v>
      </c>
      <c r="CN107" s="98">
        <f>CM107*CH107</f>
        <v>87836.55</v>
      </c>
      <c r="CO107" s="92">
        <v>87836.55</v>
      </c>
      <c r="CP107" s="118">
        <f>CO107-CN107</f>
        <v>0</v>
      </c>
      <c r="CQ107" s="119">
        <f>CM107/$WM107</f>
        <v>1.0920399999999999</v>
      </c>
      <c r="CR107" s="18">
        <f>SUM(CR109:CR122)</f>
        <v>0</v>
      </c>
      <c r="CS107" s="4"/>
      <c r="CT107" s="92"/>
      <c r="CU107" s="116">
        <f>IF(CR107&gt;0,CT107/CR107,0)</f>
        <v>0</v>
      </c>
      <c r="CV107" s="98">
        <f>IF(CY107&gt;0,CY107/CT107,0)</f>
        <v>0</v>
      </c>
      <c r="CW107" s="117">
        <f>CU107*CV107</f>
        <v>0</v>
      </c>
      <c r="CX107" s="98">
        <f>CW107*CR107</f>
        <v>0</v>
      </c>
      <c r="CY107" s="92"/>
      <c r="CZ107" s="118">
        <f>CY107-CX107</f>
        <v>0</v>
      </c>
      <c r="DA107" s="119">
        <f>CW107/$WM107</f>
        <v>0</v>
      </c>
      <c r="DB107" s="18">
        <f>SUM(DB109:DB122)</f>
        <v>131</v>
      </c>
      <c r="DC107" s="4"/>
      <c r="DD107" s="92">
        <f>9*12</f>
        <v>108</v>
      </c>
      <c r="DE107" s="116">
        <f>IF(DB107&gt;0,DD107/DB107,0)</f>
        <v>0.82442747999999999</v>
      </c>
      <c r="DF107" s="98">
        <f>IF(DI107&gt;0,DI107/DD107,0)</f>
        <v>744.63</v>
      </c>
      <c r="DG107" s="117">
        <f>DE107*DF107</f>
        <v>613.89342999999997</v>
      </c>
      <c r="DH107" s="98">
        <f>DG107*DB107</f>
        <v>80420.039999999994</v>
      </c>
      <c r="DI107" s="92">
        <v>80420.039999999994</v>
      </c>
      <c r="DJ107" s="118">
        <f>DI107-DH107</f>
        <v>0</v>
      </c>
      <c r="DK107" s="119">
        <f>DG107/$WM107</f>
        <v>1.2135400000000001</v>
      </c>
      <c r="DL107" s="18">
        <f>SUM(DL109:DL122)</f>
        <v>273</v>
      </c>
      <c r="DM107" s="4"/>
      <c r="DN107" s="92">
        <f>13.5*12</f>
        <v>162</v>
      </c>
      <c r="DO107" s="116">
        <f>IF(DL107&gt;0,DN107/DL107,0)</f>
        <v>0.59340658999999996</v>
      </c>
      <c r="DP107" s="98">
        <f>IF(DS107&gt;0,DS107/DN107,0)</f>
        <v>744.63</v>
      </c>
      <c r="DQ107" s="117">
        <f>DO107*DP107</f>
        <v>441.86835000000002</v>
      </c>
      <c r="DR107" s="98">
        <f>DQ107*DL107</f>
        <v>120630.06</v>
      </c>
      <c r="DS107" s="92">
        <v>120630.06</v>
      </c>
      <c r="DT107" s="118">
        <f>DS107-DR107</f>
        <v>0</v>
      </c>
      <c r="DU107" s="119">
        <f>DQ107/$WM107</f>
        <v>0.87348000000000003</v>
      </c>
      <c r="DV107" s="18">
        <f>SUM(DV109:DV122)</f>
        <v>134</v>
      </c>
      <c r="DW107" s="4"/>
      <c r="DX107" s="92">
        <f>9.19*12</f>
        <v>110.28</v>
      </c>
      <c r="DY107" s="116">
        <f>IF(DV107&gt;0,DX107/DV107,0)</f>
        <v>0.82298506999999999</v>
      </c>
      <c r="DZ107" s="98">
        <f>IF(EC107&gt;0,EC107/DX107,0)</f>
        <v>744.63</v>
      </c>
      <c r="EA107" s="117">
        <f>DY107*DZ107</f>
        <v>612.81937000000005</v>
      </c>
      <c r="EB107" s="98">
        <f>EA107*DV107</f>
        <v>82117.8</v>
      </c>
      <c r="EC107" s="92">
        <v>82117.8</v>
      </c>
      <c r="ED107" s="118">
        <f>EC107-EB107</f>
        <v>0</v>
      </c>
      <c r="EE107" s="119">
        <f>EA107/$WM107</f>
        <v>1.2114100000000001</v>
      </c>
      <c r="EF107" s="18">
        <f>SUM(EF109:EF122)</f>
        <v>51</v>
      </c>
      <c r="EG107" s="4"/>
      <c r="EH107" s="92">
        <f>6.13*12</f>
        <v>73.56</v>
      </c>
      <c r="EI107" s="116">
        <f>IF(EF107&gt;0,EH107/EF107,0)</f>
        <v>1.4423529399999999</v>
      </c>
      <c r="EJ107" s="98">
        <f>IF(EM107&gt;0,EM107/EH107,0)</f>
        <v>744.63</v>
      </c>
      <c r="EK107" s="117">
        <f>EI107*EJ107</f>
        <v>1074.01927</v>
      </c>
      <c r="EL107" s="98">
        <f>EK107*EF107</f>
        <v>54774.98</v>
      </c>
      <c r="EM107" s="92">
        <v>54774.98</v>
      </c>
      <c r="EN107" s="118">
        <f>EM107-EL107</f>
        <v>0</v>
      </c>
      <c r="EO107" s="119">
        <f>EK107/$WM107</f>
        <v>2.1231100000000001</v>
      </c>
      <c r="EP107" s="18">
        <f>SUM(EP109:EP122)</f>
        <v>176</v>
      </c>
      <c r="EQ107" s="4"/>
      <c r="ER107" s="92">
        <f>9.75*12</f>
        <v>117</v>
      </c>
      <c r="ES107" s="116">
        <f>IF(EP107&gt;0,ER107/EP107,0)</f>
        <v>0.66477273000000003</v>
      </c>
      <c r="ET107" s="98">
        <f>IF(EW107&gt;0,EW107/ER107,0)</f>
        <v>744.63</v>
      </c>
      <c r="EU107" s="117">
        <f>ES107*ET107</f>
        <v>495.00972000000002</v>
      </c>
      <c r="EV107" s="98">
        <f>EU107*EP107</f>
        <v>87121.71</v>
      </c>
      <c r="EW107" s="92">
        <v>87121.71</v>
      </c>
      <c r="EX107" s="118">
        <f>EW107-EV107</f>
        <v>0</v>
      </c>
      <c r="EY107" s="119">
        <f>EU107/$WM107</f>
        <v>0.97853000000000001</v>
      </c>
      <c r="EZ107" s="18">
        <f>SUM(EZ109:EZ122)</f>
        <v>221</v>
      </c>
      <c r="FA107" s="4"/>
      <c r="FB107" s="92">
        <f>12.5*12</f>
        <v>150</v>
      </c>
      <c r="FC107" s="116">
        <f>IF(EZ107&gt;0,FB107/EZ107,0)</f>
        <v>0.67873302999999996</v>
      </c>
      <c r="FD107" s="98">
        <f>IF(FG107&gt;0,FG107/FB107,0)</f>
        <v>744.63</v>
      </c>
      <c r="FE107" s="117">
        <f>FC107*FD107</f>
        <v>505.40498000000002</v>
      </c>
      <c r="FF107" s="98">
        <f>FE107*EZ107</f>
        <v>111694.5</v>
      </c>
      <c r="FG107" s="92">
        <v>111694.5</v>
      </c>
      <c r="FH107" s="118">
        <f>FG107-FF107</f>
        <v>0</v>
      </c>
      <c r="FI107" s="119">
        <f>FE107/$WM107</f>
        <v>0.99907999999999997</v>
      </c>
      <c r="FJ107" s="18">
        <f>SUM(FJ109:FJ122)</f>
        <v>107</v>
      </c>
      <c r="FK107" s="4"/>
      <c r="FL107" s="92">
        <f>4.56*12</f>
        <v>54.72</v>
      </c>
      <c r="FM107" s="116">
        <f>IF(FJ107&gt;0,FL107/FJ107,0)</f>
        <v>0.51140187000000004</v>
      </c>
      <c r="FN107" s="98">
        <f>IF(FQ107&gt;0,FQ107/FL107,0)</f>
        <v>744.63</v>
      </c>
      <c r="FO107" s="117">
        <f>FM107*FN107</f>
        <v>380.80516999999998</v>
      </c>
      <c r="FP107" s="98">
        <f>FO107*FJ107</f>
        <v>40746.15</v>
      </c>
      <c r="FQ107" s="92">
        <v>40746.15</v>
      </c>
      <c r="FR107" s="118">
        <f>FQ107-FP107</f>
        <v>0</v>
      </c>
      <c r="FS107" s="119">
        <f>FO107/$WM107</f>
        <v>0.75277000000000005</v>
      </c>
      <c r="FT107" s="18">
        <f>SUM(FT109:FT122)</f>
        <v>173</v>
      </c>
      <c r="FU107" s="4"/>
      <c r="FV107" s="92">
        <f>7.25*12</f>
        <v>87</v>
      </c>
      <c r="FW107" s="116">
        <f>IF(FT107&gt;0,FV107/FT107,0)</f>
        <v>0.50289017000000003</v>
      </c>
      <c r="FX107" s="98">
        <f>IF(GA107&gt;0,GA107/FV107,0)</f>
        <v>744.63</v>
      </c>
      <c r="FY107" s="117">
        <f>FW107*FX107</f>
        <v>374.46710999999999</v>
      </c>
      <c r="FZ107" s="98">
        <f>FY107*FT107</f>
        <v>64782.81</v>
      </c>
      <c r="GA107" s="92">
        <v>64782.81</v>
      </c>
      <c r="GB107" s="118">
        <f>GA107-FZ107</f>
        <v>0</v>
      </c>
      <c r="GC107" s="119">
        <f>FY107/$WM107</f>
        <v>0.74024000000000001</v>
      </c>
      <c r="GD107" s="18">
        <f>SUM(GD109:GD122)</f>
        <v>309</v>
      </c>
      <c r="GE107" s="4"/>
      <c r="GF107" s="92">
        <f>18.38*12</f>
        <v>220.56</v>
      </c>
      <c r="GG107" s="116">
        <f>IF(GD107&gt;0,GF107/GD107,0)</f>
        <v>0.71378640999999998</v>
      </c>
      <c r="GH107" s="98">
        <f>IF(GK107&gt;0,GK107/GF107,0)</f>
        <v>744.63</v>
      </c>
      <c r="GI107" s="117">
        <f>GG107*GH107</f>
        <v>531.50676999999996</v>
      </c>
      <c r="GJ107" s="98">
        <f>GI107*GD107</f>
        <v>164235.59</v>
      </c>
      <c r="GK107" s="92">
        <v>164235.59</v>
      </c>
      <c r="GL107" s="118">
        <f>GK107-GJ107</f>
        <v>0</v>
      </c>
      <c r="GM107" s="119">
        <f>GI107/$WM107</f>
        <v>1.0506800000000001</v>
      </c>
      <c r="GN107" s="18">
        <f>SUM(GN109:GN122)</f>
        <v>154</v>
      </c>
      <c r="GO107" s="4"/>
      <c r="GP107" s="92">
        <f>9.1*12</f>
        <v>109.2</v>
      </c>
      <c r="GQ107" s="116">
        <f>IF(GN107&gt;0,GP107/GN107,0)</f>
        <v>0.70909091000000002</v>
      </c>
      <c r="GR107" s="98">
        <f>IF(GU107&gt;0,GU107/GP107,0)</f>
        <v>744.63</v>
      </c>
      <c r="GS107" s="117">
        <f>GQ107*GR107</f>
        <v>528.01035999999999</v>
      </c>
      <c r="GT107" s="98">
        <f>GS107*GN107</f>
        <v>81313.600000000006</v>
      </c>
      <c r="GU107" s="92">
        <v>81313.600000000006</v>
      </c>
      <c r="GV107" s="118">
        <f>GU107-GT107</f>
        <v>0</v>
      </c>
      <c r="GW107" s="119">
        <f>GS107/$WM107</f>
        <v>1.04376</v>
      </c>
      <c r="GX107" s="18">
        <f>SUM(GX109:GX122)</f>
        <v>95</v>
      </c>
      <c r="GY107" s="4"/>
      <c r="GZ107" s="92">
        <f>5*12</f>
        <v>60</v>
      </c>
      <c r="HA107" s="116">
        <f>IF(GX107&gt;0,GZ107/GX107,0)</f>
        <v>0.63157894999999997</v>
      </c>
      <c r="HB107" s="98">
        <f>IF(HE107&gt;0,HE107/GZ107,0)</f>
        <v>744.63</v>
      </c>
      <c r="HC107" s="117">
        <f>HA107*HB107</f>
        <v>470.29262999999997</v>
      </c>
      <c r="HD107" s="98">
        <f>HC107*GX107</f>
        <v>44677.8</v>
      </c>
      <c r="HE107" s="92">
        <v>44677.8</v>
      </c>
      <c r="HF107" s="118">
        <f>HE107-HD107</f>
        <v>0</v>
      </c>
      <c r="HG107" s="119">
        <f>HC107/$WM107</f>
        <v>0.92967</v>
      </c>
      <c r="HH107" s="18">
        <f>SUM(HH109:HH122)</f>
        <v>165</v>
      </c>
      <c r="HI107" s="4"/>
      <c r="HJ107" s="92">
        <f>14.3*12</f>
        <v>171.6</v>
      </c>
      <c r="HK107" s="116">
        <f>IF(HH107&gt;0,HJ107/HH107,0)</f>
        <v>1.04</v>
      </c>
      <c r="HL107" s="98">
        <f>IF(HO107&gt;0,HO107/HJ107,0)</f>
        <v>744.63</v>
      </c>
      <c r="HM107" s="117">
        <f>HK107*HL107</f>
        <v>774.41520000000003</v>
      </c>
      <c r="HN107" s="98">
        <f>HM107*HH107</f>
        <v>127778.51</v>
      </c>
      <c r="HO107" s="92">
        <v>127778.51</v>
      </c>
      <c r="HP107" s="118">
        <f>HO107-HN107</f>
        <v>0</v>
      </c>
      <c r="HQ107" s="119">
        <f>HM107/$WM107</f>
        <v>1.53085</v>
      </c>
      <c r="HR107" s="18">
        <f>SUM(HR109:HR122)</f>
        <v>277</v>
      </c>
      <c r="HS107" s="4"/>
      <c r="HT107" s="92">
        <f>19.5*12</f>
        <v>234</v>
      </c>
      <c r="HU107" s="116">
        <f>IF(HR107&gt;0,HT107/HR107,0)</f>
        <v>0.84476534000000003</v>
      </c>
      <c r="HV107" s="98">
        <f>IF(HY107&gt;0,HY107/HT107,0)</f>
        <v>744.63</v>
      </c>
      <c r="HW107" s="117">
        <f>HU107*HV107</f>
        <v>629.03761999999995</v>
      </c>
      <c r="HX107" s="98">
        <f>HW107*HR107</f>
        <v>174243.42</v>
      </c>
      <c r="HY107" s="92">
        <v>174243.42</v>
      </c>
      <c r="HZ107" s="118">
        <f>HY107-HX107</f>
        <v>0</v>
      </c>
      <c r="IA107" s="119">
        <f>HW107/$WM107</f>
        <v>1.2434700000000001</v>
      </c>
      <c r="IB107" s="18">
        <f>SUM(IB109:IB122)</f>
        <v>480</v>
      </c>
      <c r="IC107" s="4"/>
      <c r="ID107" s="92">
        <f>12.25*12</f>
        <v>147</v>
      </c>
      <c r="IE107" s="116">
        <f>IF(IB107&gt;0,ID107/IB107,0)</f>
        <v>0.30625000000000002</v>
      </c>
      <c r="IF107" s="98">
        <f>IF(II107&gt;0,II107/ID107,0)</f>
        <v>744.63</v>
      </c>
      <c r="IG107" s="117">
        <f>IE107*IF107</f>
        <v>228.04293999999999</v>
      </c>
      <c r="IH107" s="98">
        <f>IG107*IB107</f>
        <v>109460.61</v>
      </c>
      <c r="II107" s="92">
        <v>109460.61</v>
      </c>
      <c r="IJ107" s="118">
        <f>II107-IH107</f>
        <v>0</v>
      </c>
      <c r="IK107" s="119">
        <f>IG107/$WM107</f>
        <v>0.45079000000000002</v>
      </c>
      <c r="IL107" s="18">
        <f>SUM(IL109:IL122)</f>
        <v>160</v>
      </c>
      <c r="IM107" s="4"/>
      <c r="IN107" s="92">
        <f>9*12</f>
        <v>108</v>
      </c>
      <c r="IO107" s="116">
        <f>IF(IL107&gt;0,IN107/IL107,0)</f>
        <v>0.67500000000000004</v>
      </c>
      <c r="IP107" s="98">
        <f>IF(IS107&gt;0,IS107/IN107,0)</f>
        <v>744.63</v>
      </c>
      <c r="IQ107" s="117">
        <f>IO107*IP107</f>
        <v>502.62524999999999</v>
      </c>
      <c r="IR107" s="98">
        <f>IQ107*IL107</f>
        <v>80420.039999999994</v>
      </c>
      <c r="IS107" s="92">
        <v>80420.039999999994</v>
      </c>
      <c r="IT107" s="118">
        <f>IS107-IR107</f>
        <v>0</v>
      </c>
      <c r="IU107" s="119">
        <f>IQ107/$WM107</f>
        <v>0.99358000000000002</v>
      </c>
      <c r="IV107" s="18">
        <f>SUM(IV109:IV122)</f>
        <v>109</v>
      </c>
      <c r="IW107" s="4"/>
      <c r="IX107" s="92">
        <f>9.13*12</f>
        <v>109.56</v>
      </c>
      <c r="IY107" s="116">
        <f>IF(IV107&gt;0,IX107/IV107,0)</f>
        <v>1.00513761</v>
      </c>
      <c r="IZ107" s="98">
        <f>IF(JC107&gt;0,JC107/IX107,0)</f>
        <v>744.63</v>
      </c>
      <c r="JA107" s="117">
        <f>IY107*IZ107</f>
        <v>748.45561999999995</v>
      </c>
      <c r="JB107" s="98">
        <f>JA107*IV107</f>
        <v>81581.66</v>
      </c>
      <c r="JC107" s="92">
        <v>81581.66</v>
      </c>
      <c r="JD107" s="118">
        <f>JC107-JB107</f>
        <v>0</v>
      </c>
      <c r="JE107" s="119">
        <f>JA107/$WM107</f>
        <v>1.4795400000000001</v>
      </c>
      <c r="JF107" s="18">
        <f>SUM(JF109:JF122)</f>
        <v>266</v>
      </c>
      <c r="JG107" s="4"/>
      <c r="JH107" s="92">
        <f>12.63*12</f>
        <v>151.56</v>
      </c>
      <c r="JI107" s="116">
        <f>IF(JF107&gt;0,JH107/JF107,0)</f>
        <v>0.56977443999999999</v>
      </c>
      <c r="JJ107" s="98">
        <f>IF(JM107&gt;0,JM107/JH107,0)</f>
        <v>727</v>
      </c>
      <c r="JK107" s="117">
        <f>JI107*JJ107</f>
        <v>414.22602000000001</v>
      </c>
      <c r="JL107" s="98">
        <f>JK107*JF107</f>
        <v>110184.12</v>
      </c>
      <c r="JM107" s="92">
        <f>112856.12-2672.64</f>
        <v>110183.48</v>
      </c>
      <c r="JN107" s="118">
        <f>JM107-JL107</f>
        <v>-0.64</v>
      </c>
      <c r="JO107" s="119">
        <f>JK107/$WM107</f>
        <v>0.81884000000000001</v>
      </c>
      <c r="JP107" s="18">
        <f>SUM(JP109:JP122)</f>
        <v>272</v>
      </c>
      <c r="JQ107" s="4"/>
      <c r="JR107" s="92">
        <f>9.75*12</f>
        <v>117</v>
      </c>
      <c r="JS107" s="116">
        <f>IF(JP107&gt;0,JR107/JP107,0)</f>
        <v>0.43014706000000003</v>
      </c>
      <c r="JT107" s="98">
        <f>IF(JW107&gt;0,JW107/JR107,0)</f>
        <v>744.63</v>
      </c>
      <c r="JU107" s="117">
        <f>JS107*JT107</f>
        <v>320.30041</v>
      </c>
      <c r="JV107" s="98">
        <f>JU107*JP107</f>
        <v>87121.71</v>
      </c>
      <c r="JW107" s="92">
        <v>87121.71</v>
      </c>
      <c r="JX107" s="118">
        <f>JW107-JV107</f>
        <v>0</v>
      </c>
      <c r="JY107" s="119">
        <f>JU107/$WM107</f>
        <v>0.63317000000000001</v>
      </c>
      <c r="JZ107" s="18">
        <f>SUM(JZ109:JZ122)</f>
        <v>0</v>
      </c>
      <c r="KA107" s="4"/>
      <c r="KB107" s="92"/>
      <c r="KC107" s="116">
        <f>IF(JZ107&gt;0,KB107/JZ107,0)</f>
        <v>0</v>
      </c>
      <c r="KD107" s="98">
        <f>IF(KG107&gt;0,KG107/KB107,0)</f>
        <v>0</v>
      </c>
      <c r="KE107" s="117">
        <f>KC107*KD107</f>
        <v>0</v>
      </c>
      <c r="KF107" s="98">
        <f>KE107*JZ107</f>
        <v>0</v>
      </c>
      <c r="KG107" s="92"/>
      <c r="KH107" s="118">
        <f>KG107-KF107</f>
        <v>0</v>
      </c>
      <c r="KI107" s="119">
        <f>KE107/$WM107</f>
        <v>0</v>
      </c>
      <c r="KJ107" s="18">
        <f>SUM(KJ109:KJ122)</f>
        <v>163</v>
      </c>
      <c r="KK107" s="4"/>
      <c r="KL107" s="92">
        <f>9.19*12</f>
        <v>110.28</v>
      </c>
      <c r="KM107" s="116">
        <f>IF(KJ107&gt;0,KL107/KJ107,0)</f>
        <v>0.67656442000000006</v>
      </c>
      <c r="KN107" s="98">
        <f>IF(KQ107&gt;0,KQ107/KL107,0)</f>
        <v>744.63</v>
      </c>
      <c r="KO107" s="117">
        <f>KM107*KN107</f>
        <v>503.79016000000001</v>
      </c>
      <c r="KP107" s="98">
        <f>KO107*KJ107</f>
        <v>82117.8</v>
      </c>
      <c r="KQ107" s="92">
        <v>82117.8</v>
      </c>
      <c r="KR107" s="118">
        <f>KQ107-KP107</f>
        <v>0</v>
      </c>
      <c r="KS107" s="119">
        <f>KO107/$WM107</f>
        <v>0.99589000000000005</v>
      </c>
      <c r="KT107" s="18">
        <f>SUM(KT109:KT122)</f>
        <v>343</v>
      </c>
      <c r="KU107" s="4"/>
      <c r="KV107" s="92">
        <f>19.5*12</f>
        <v>234</v>
      </c>
      <c r="KW107" s="116">
        <f>IF(KT107&gt;0,KV107/KT107,0)</f>
        <v>0.68221573999999996</v>
      </c>
      <c r="KX107" s="98">
        <f>IF(LA107&gt;0,LA107/KV107,0)</f>
        <v>744.63</v>
      </c>
      <c r="KY107" s="117">
        <f>KW107*KX107</f>
        <v>507.99831</v>
      </c>
      <c r="KZ107" s="98">
        <f>KY107*KT107</f>
        <v>174243.42</v>
      </c>
      <c r="LA107" s="92">
        <v>174243.42</v>
      </c>
      <c r="LB107" s="118">
        <f>LA107-KZ107</f>
        <v>0</v>
      </c>
      <c r="LC107" s="119">
        <f>KY107/$WM107</f>
        <v>1.0042</v>
      </c>
      <c r="LD107" s="18">
        <f>SUM(LD109:LD122)</f>
        <v>286</v>
      </c>
      <c r="LE107" s="4"/>
      <c r="LF107" s="92">
        <f>12*12</f>
        <v>144</v>
      </c>
      <c r="LG107" s="116">
        <f>IF(LD107&gt;0,LF107/LD107,0)</f>
        <v>0.50349650000000001</v>
      </c>
      <c r="LH107" s="98">
        <f>IF(LK107&gt;0,LK107/LF107,0)</f>
        <v>744.63</v>
      </c>
      <c r="LI107" s="117">
        <f>LG107*LH107</f>
        <v>374.91860000000003</v>
      </c>
      <c r="LJ107" s="98">
        <f>LI107*LD107</f>
        <v>107226.72</v>
      </c>
      <c r="LK107" s="92">
        <v>107226.72</v>
      </c>
      <c r="LL107" s="118">
        <f>LK107-LJ107</f>
        <v>0</v>
      </c>
      <c r="LM107" s="119">
        <f>LI107/$WM107</f>
        <v>0.74112999999999996</v>
      </c>
      <c r="LN107" s="18">
        <f>SUM(LN109:LN122)</f>
        <v>248</v>
      </c>
      <c r="LO107" s="4"/>
      <c r="LP107" s="92">
        <f>18.5*12</f>
        <v>222</v>
      </c>
      <c r="LQ107" s="116">
        <f>IF(LN107&gt;0,LP107/LN107,0)</f>
        <v>0.89516129</v>
      </c>
      <c r="LR107" s="98">
        <f>IF(LU107&gt;0,LU107/LP107,0)</f>
        <v>744.63</v>
      </c>
      <c r="LS107" s="117">
        <f>LQ107*LR107</f>
        <v>666.56394999999998</v>
      </c>
      <c r="LT107" s="98">
        <f>LS107*LN107</f>
        <v>165307.85999999999</v>
      </c>
      <c r="LU107" s="92">
        <v>165307.85999999999</v>
      </c>
      <c r="LV107" s="118">
        <f>LU107-LT107</f>
        <v>0</v>
      </c>
      <c r="LW107" s="119">
        <f>LS107/$WM107</f>
        <v>1.31765</v>
      </c>
      <c r="LX107" s="18">
        <f>SUM(LX109:LX122)</f>
        <v>116</v>
      </c>
      <c r="LY107" s="4"/>
      <c r="LZ107" s="92">
        <f>10*12</f>
        <v>120</v>
      </c>
      <c r="MA107" s="116">
        <f>IF(LX107&gt;0,LZ107/LX107,0)</f>
        <v>1.0344827599999999</v>
      </c>
      <c r="MB107" s="98">
        <f>IF(ME107&gt;0,ME107/LZ107,0)</f>
        <v>744.63</v>
      </c>
      <c r="MC107" s="117">
        <f>MA107*MB107</f>
        <v>770.30690000000004</v>
      </c>
      <c r="MD107" s="98">
        <f>MC107*LX107</f>
        <v>89355.6</v>
      </c>
      <c r="ME107" s="92">
        <v>89355.6</v>
      </c>
      <c r="MF107" s="118">
        <f>ME107-MD107</f>
        <v>0</v>
      </c>
      <c r="MG107" s="119">
        <f>MC107/$WM107</f>
        <v>1.5227299999999999</v>
      </c>
      <c r="MH107" s="18">
        <f>SUM(MH109:MH122)</f>
        <v>145</v>
      </c>
      <c r="MI107" s="4"/>
      <c r="MJ107" s="92">
        <f>7.5*12</f>
        <v>90</v>
      </c>
      <c r="MK107" s="116">
        <f>IF(MH107&gt;0,MJ107/MH107,0)</f>
        <v>0.62068966000000003</v>
      </c>
      <c r="ML107" s="98">
        <f>IF(MO107&gt;0,MO107/MJ107,0)</f>
        <v>744.63</v>
      </c>
      <c r="MM107" s="117">
        <f>MK107*ML107</f>
        <v>462.18414000000001</v>
      </c>
      <c r="MN107" s="98">
        <f>MM107*MH107</f>
        <v>67016.7</v>
      </c>
      <c r="MO107" s="92">
        <v>67016.7</v>
      </c>
      <c r="MP107" s="118">
        <f>MO107-MN107</f>
        <v>0</v>
      </c>
      <c r="MQ107" s="119">
        <f>MM107/$WM107</f>
        <v>0.91364000000000001</v>
      </c>
      <c r="MR107" s="18">
        <f>SUM(MR109:MR122)</f>
        <v>314</v>
      </c>
      <c r="MS107" s="4"/>
      <c r="MT107" s="92">
        <f>9.7*12</f>
        <v>116.4</v>
      </c>
      <c r="MU107" s="116">
        <f>IF(MR107&gt;0,MT107/MR107,0)</f>
        <v>0.37070064000000003</v>
      </c>
      <c r="MV107" s="98">
        <f>IF(MY107&gt;0,MY107/MT107,0)</f>
        <v>744.63</v>
      </c>
      <c r="MW107" s="117">
        <f>MU107*MV107</f>
        <v>276.03482000000002</v>
      </c>
      <c r="MX107" s="98">
        <f>MW107*MR107</f>
        <v>86674.93</v>
      </c>
      <c r="MY107" s="92">
        <v>86674.93</v>
      </c>
      <c r="MZ107" s="118">
        <f>MY107-MX107</f>
        <v>0</v>
      </c>
      <c r="NA107" s="119">
        <f>MW107/$WM107</f>
        <v>0.54566000000000003</v>
      </c>
      <c r="NB107" s="18">
        <f>SUM(NB109:NB122)</f>
        <v>101</v>
      </c>
      <c r="NC107" s="4"/>
      <c r="ND107" s="92">
        <f>9.15*12</f>
        <v>109.8</v>
      </c>
      <c r="NE107" s="116">
        <f>IF(NB107&gt;0,ND107/NB107,0)</f>
        <v>1.08712871</v>
      </c>
      <c r="NF107" s="98">
        <f>IF(NI107&gt;0,NI107/ND107,0)</f>
        <v>744.63</v>
      </c>
      <c r="NG107" s="117">
        <f>NE107*NF107</f>
        <v>809.50864999999999</v>
      </c>
      <c r="NH107" s="98">
        <f>NG107*NB107</f>
        <v>81760.37</v>
      </c>
      <c r="NI107" s="92">
        <v>81760.37</v>
      </c>
      <c r="NJ107" s="118">
        <f>NI107-NH107</f>
        <v>0</v>
      </c>
      <c r="NK107" s="119">
        <f>NG107/$WM107</f>
        <v>1.60023</v>
      </c>
      <c r="NL107" s="18">
        <f>SUM(NL109:NL122)</f>
        <v>153</v>
      </c>
      <c r="NM107" s="4"/>
      <c r="NN107" s="92">
        <f>14*12</f>
        <v>168</v>
      </c>
      <c r="NO107" s="116">
        <f>IF(NL107&gt;0,NN107/NL107,0)</f>
        <v>1.09803922</v>
      </c>
      <c r="NP107" s="98">
        <f>IF(NS107&gt;0,NS107/NN107,0)</f>
        <v>744.63</v>
      </c>
      <c r="NQ107" s="117">
        <f>NO107*NP107</f>
        <v>817.63293999999996</v>
      </c>
      <c r="NR107" s="98">
        <f>NQ107*NL107</f>
        <v>125097.84</v>
      </c>
      <c r="NS107" s="92">
        <v>125097.84</v>
      </c>
      <c r="NT107" s="118">
        <f>NS107-NR107</f>
        <v>0</v>
      </c>
      <c r="NU107" s="119">
        <f>NQ107/$WM107</f>
        <v>1.61629</v>
      </c>
      <c r="NV107" s="18">
        <f>SUM(NV109:NV122)</f>
        <v>482</v>
      </c>
      <c r="NW107" s="4"/>
      <c r="NX107" s="92">
        <f>20.5*12</f>
        <v>246</v>
      </c>
      <c r="NY107" s="116">
        <f>IF(NV107&gt;0,NX107/NV107,0)</f>
        <v>0.51037343999999996</v>
      </c>
      <c r="NZ107" s="98">
        <f>IF(OC107&gt;0,OC107/NX107,0)</f>
        <v>744.63</v>
      </c>
      <c r="OA107" s="117">
        <f>NY107*NZ107</f>
        <v>380.03937000000002</v>
      </c>
      <c r="OB107" s="98">
        <f>OA107*NV107</f>
        <v>183178.98</v>
      </c>
      <c r="OC107" s="92">
        <v>183178.98</v>
      </c>
      <c r="OD107" s="118">
        <f>OC107-OB107</f>
        <v>0</v>
      </c>
      <c r="OE107" s="119">
        <f>OA107/$WM107</f>
        <v>0.75126000000000004</v>
      </c>
      <c r="OF107" s="18">
        <f>SUM(OF109:OF122)</f>
        <v>175</v>
      </c>
      <c r="OG107" s="4"/>
      <c r="OH107" s="92">
        <f>9*12</f>
        <v>108</v>
      </c>
      <c r="OI107" s="116">
        <f>IF(OF107&gt;0,OH107/OF107,0)</f>
        <v>0.61714285999999996</v>
      </c>
      <c r="OJ107" s="98">
        <f>IF(OM107&gt;0,OM107/OH107,0)</f>
        <v>744.63</v>
      </c>
      <c r="OK107" s="117">
        <f>OI107*OJ107</f>
        <v>459.54309000000001</v>
      </c>
      <c r="OL107" s="98">
        <f>OK107*OF107</f>
        <v>80420.039999999994</v>
      </c>
      <c r="OM107" s="92">
        <v>80420.039999999994</v>
      </c>
      <c r="ON107" s="118">
        <f>OM107-OL107</f>
        <v>0</v>
      </c>
      <c r="OO107" s="119">
        <f>OK107/$WM107</f>
        <v>0.90842000000000001</v>
      </c>
      <c r="OP107" s="18">
        <f>SUM(OP109:OP122)</f>
        <v>141</v>
      </c>
      <c r="OQ107" s="4"/>
      <c r="OR107" s="92">
        <f>7.5*12</f>
        <v>90</v>
      </c>
      <c r="OS107" s="116">
        <f>IF(OP107&gt;0,OR107/OP107,0)</f>
        <v>0.63829787000000004</v>
      </c>
      <c r="OT107" s="98">
        <f>IF(OW107&gt;0,OW107/OR107,0)</f>
        <v>744.63</v>
      </c>
      <c r="OU107" s="117">
        <f>OS107*OT107</f>
        <v>475.29574000000002</v>
      </c>
      <c r="OV107" s="98">
        <f>OU107*OP107</f>
        <v>67016.7</v>
      </c>
      <c r="OW107" s="92">
        <v>67016.7</v>
      </c>
      <c r="OX107" s="118">
        <f>OW107-OV107</f>
        <v>0</v>
      </c>
      <c r="OY107" s="119">
        <f>OU107/$WM107</f>
        <v>0.93955999999999995</v>
      </c>
      <c r="OZ107" s="18">
        <f>SUM(OZ109:OZ122)</f>
        <v>226</v>
      </c>
      <c r="PA107" s="4"/>
      <c r="PB107" s="92">
        <f>12*12</f>
        <v>144</v>
      </c>
      <c r="PC107" s="116">
        <f>IF(OZ107&gt;0,PB107/OZ107,0)</f>
        <v>0.63716813999999999</v>
      </c>
      <c r="PD107" s="98">
        <f>IF(PG107&gt;0,PG107/PB107,0)</f>
        <v>744.63</v>
      </c>
      <c r="PE107" s="117">
        <f>PC107*PD107</f>
        <v>474.45451000000003</v>
      </c>
      <c r="PF107" s="98">
        <f>PE107*OZ107</f>
        <v>107226.72</v>
      </c>
      <c r="PG107" s="92">
        <v>107226.72</v>
      </c>
      <c r="PH107" s="118">
        <f>PG107-PF107</f>
        <v>0</v>
      </c>
      <c r="PI107" s="119">
        <f>PE107/$WM107</f>
        <v>0.93789999999999996</v>
      </c>
      <c r="PJ107" s="18">
        <f>SUM(PJ109:PJ122)</f>
        <v>67</v>
      </c>
      <c r="PK107" s="4"/>
      <c r="PL107" s="92">
        <f>6.5*12</f>
        <v>78</v>
      </c>
      <c r="PM107" s="116">
        <f>IF(PJ107&gt;0,PL107/PJ107,0)</f>
        <v>1.1641790999999999</v>
      </c>
      <c r="PN107" s="98">
        <f>IF(PQ107&gt;0,PQ107/PL107,0)</f>
        <v>744.63</v>
      </c>
      <c r="PO107" s="117">
        <f>PM107*PN107</f>
        <v>866.88268000000005</v>
      </c>
      <c r="PP107" s="98">
        <f>PO107*PJ107</f>
        <v>58081.14</v>
      </c>
      <c r="PQ107" s="92">
        <v>58081.14</v>
      </c>
      <c r="PR107" s="118">
        <f>PQ107-PP107</f>
        <v>0</v>
      </c>
      <c r="PS107" s="119">
        <f>PO107/$WM107</f>
        <v>1.7136400000000001</v>
      </c>
      <c r="PT107" s="18">
        <f>SUM(PT109:PT122)</f>
        <v>147</v>
      </c>
      <c r="PU107" s="4"/>
      <c r="PV107" s="92">
        <f>9*12</f>
        <v>108</v>
      </c>
      <c r="PW107" s="116">
        <f>IF(PT107&gt;0,PV107/PT107,0)</f>
        <v>0.73469388000000002</v>
      </c>
      <c r="PX107" s="98">
        <f>IF(QA107&gt;0,QA107/PV107,0)</f>
        <v>744.63</v>
      </c>
      <c r="PY107" s="117">
        <f>PW107*PX107</f>
        <v>547.07510000000002</v>
      </c>
      <c r="PZ107" s="98">
        <f>PY107*PT107</f>
        <v>80420.039999999994</v>
      </c>
      <c r="QA107" s="92">
        <v>80420.039999999994</v>
      </c>
      <c r="QB107" s="118">
        <f>QA107-PZ107</f>
        <v>0</v>
      </c>
      <c r="QC107" s="119">
        <f>PY107/$WM107</f>
        <v>1.08145</v>
      </c>
      <c r="QD107" s="18">
        <f>SUM(QD109:QD122)</f>
        <v>0</v>
      </c>
      <c r="QE107" s="4"/>
      <c r="QF107" s="92"/>
      <c r="QG107" s="116">
        <f>IF(QD107&gt;0,QF107/QD107,0)</f>
        <v>0</v>
      </c>
      <c r="QH107" s="98">
        <f>IF(QK107&gt;0,QK107/QF107,0)</f>
        <v>0</v>
      </c>
      <c r="QI107" s="117">
        <f>QG107*QH107</f>
        <v>0</v>
      </c>
      <c r="QJ107" s="98">
        <f>QI107*QD107</f>
        <v>0</v>
      </c>
      <c r="QK107" s="92"/>
      <c r="QL107" s="118">
        <f>QK107-QJ107</f>
        <v>0</v>
      </c>
      <c r="QM107" s="119">
        <f>QI107/$WM107</f>
        <v>0</v>
      </c>
      <c r="QN107" s="18">
        <f>SUM(QN109:QN122)</f>
        <v>244</v>
      </c>
      <c r="QO107" s="4"/>
      <c r="QP107" s="92">
        <f>9.75*12</f>
        <v>117</v>
      </c>
      <c r="QQ107" s="116">
        <f>IF(QN107&gt;0,QP107/QN107,0)</f>
        <v>0.4795082</v>
      </c>
      <c r="QR107" s="98">
        <f>IF(QU107&gt;0,QU107/QP107,0)</f>
        <v>744.63</v>
      </c>
      <c r="QS107" s="117">
        <f>QQ107*QR107</f>
        <v>357.05619000000002</v>
      </c>
      <c r="QT107" s="98">
        <f>QS107*QN107</f>
        <v>87121.71</v>
      </c>
      <c r="QU107" s="92">
        <v>87121.71</v>
      </c>
      <c r="QV107" s="118">
        <f>QU107-QT107</f>
        <v>0</v>
      </c>
      <c r="QW107" s="119">
        <f>QS107/$WM107</f>
        <v>0.70582</v>
      </c>
      <c r="QX107" s="18">
        <f>SUM(QX109:QX122)</f>
        <v>155</v>
      </c>
      <c r="QY107" s="4"/>
      <c r="QZ107" s="92">
        <f>9.75*12</f>
        <v>117</v>
      </c>
      <c r="RA107" s="116">
        <f>IF(QX107&gt;0,QZ107/QX107,0)</f>
        <v>0.75483871000000002</v>
      </c>
      <c r="RB107" s="98">
        <f>IF(RE107&gt;0,RE107/QZ107,0)</f>
        <v>744.63</v>
      </c>
      <c r="RC107" s="117">
        <f>RA107*RB107</f>
        <v>562.07555000000002</v>
      </c>
      <c r="RD107" s="98">
        <f>RC107*QX107</f>
        <v>87121.71</v>
      </c>
      <c r="RE107" s="92">
        <v>87121.71</v>
      </c>
      <c r="RF107" s="118">
        <f>RE107-RD107</f>
        <v>0</v>
      </c>
      <c r="RG107" s="119">
        <f>RC107/$WM107</f>
        <v>1.1111</v>
      </c>
      <c r="RH107" s="18">
        <f>SUM(RH109:RH122)</f>
        <v>156</v>
      </c>
      <c r="RI107" s="4"/>
      <c r="RJ107" s="92">
        <f>9.75*12</f>
        <v>117</v>
      </c>
      <c r="RK107" s="116">
        <f>IF(RH107&gt;0,RJ107/RH107,0)</f>
        <v>0.75</v>
      </c>
      <c r="RL107" s="98">
        <f>IF(RO107&gt;0,RO107/RJ107,0)</f>
        <v>744.63</v>
      </c>
      <c r="RM107" s="117">
        <f>RK107*RL107</f>
        <v>558.47249999999997</v>
      </c>
      <c r="RN107" s="98">
        <f>RM107*RH107</f>
        <v>87121.71</v>
      </c>
      <c r="RO107" s="92">
        <v>87121.71</v>
      </c>
      <c r="RP107" s="118">
        <f>RO107-RN107</f>
        <v>0</v>
      </c>
      <c r="RQ107" s="119">
        <f>RM107/$WM107</f>
        <v>1.10398</v>
      </c>
      <c r="RR107" s="18">
        <f>SUM(RR109:RR122)</f>
        <v>141</v>
      </c>
      <c r="RS107" s="4"/>
      <c r="RT107" s="92">
        <f>9.75*12</f>
        <v>117</v>
      </c>
      <c r="RU107" s="116">
        <f>IF(RR107&gt;0,RT107/RR107,0)</f>
        <v>0.82978722999999999</v>
      </c>
      <c r="RV107" s="98">
        <f>IF(RY107&gt;0,RY107/RT107,0)</f>
        <v>744.63</v>
      </c>
      <c r="RW107" s="117">
        <f>RU107*RV107</f>
        <v>617.88446999999996</v>
      </c>
      <c r="RX107" s="98">
        <f>RW107*RR107</f>
        <v>87121.71</v>
      </c>
      <c r="RY107" s="92">
        <v>87121.71</v>
      </c>
      <c r="RZ107" s="118">
        <f>RY107-RX107</f>
        <v>0</v>
      </c>
      <c r="SA107" s="119">
        <f>RW107/$WM107</f>
        <v>1.22143</v>
      </c>
      <c r="SB107" s="18">
        <f>SUM(SB109:SB122)</f>
        <v>359</v>
      </c>
      <c r="SC107" s="4"/>
      <c r="SD107" s="92">
        <f>18.25*12</f>
        <v>219</v>
      </c>
      <c r="SE107" s="116">
        <f>IF(SB107&gt;0,SD107/SB107,0)</f>
        <v>0.61002785999999998</v>
      </c>
      <c r="SF107" s="98">
        <f>IF(SI107&gt;0,SI107/SD107,0)</f>
        <v>744.63</v>
      </c>
      <c r="SG107" s="117">
        <f>SE107*SF107</f>
        <v>454.24504999999999</v>
      </c>
      <c r="SH107" s="98">
        <f>SG107*SB107</f>
        <v>163073.97</v>
      </c>
      <c r="SI107" s="92">
        <v>163073.97</v>
      </c>
      <c r="SJ107" s="118">
        <f>SI107-SH107</f>
        <v>0</v>
      </c>
      <c r="SK107" s="119">
        <f>SG107/$WM107</f>
        <v>0.89795000000000003</v>
      </c>
      <c r="SL107" s="18">
        <f>SUM(SL109:SL122)</f>
        <v>84</v>
      </c>
      <c r="SM107" s="4"/>
      <c r="SN107" s="92">
        <f>7.47*12</f>
        <v>89.64</v>
      </c>
      <c r="SO107" s="116">
        <f>IF(SL107&gt;0,SN107/SL107,0)</f>
        <v>1.0671428599999999</v>
      </c>
      <c r="SP107" s="98">
        <f>IF(SS107&gt;0,SS107/SN107,0)</f>
        <v>744.63</v>
      </c>
      <c r="SQ107" s="117">
        <f>SO107*SP107</f>
        <v>794.62658999999996</v>
      </c>
      <c r="SR107" s="98">
        <f>SQ107*SL107</f>
        <v>66748.63</v>
      </c>
      <c r="SS107" s="92">
        <v>66748.63</v>
      </c>
      <c r="ST107" s="118">
        <f>SS107-SR107</f>
        <v>0</v>
      </c>
      <c r="SU107" s="119">
        <f>SQ107/$WM107</f>
        <v>1.57081</v>
      </c>
      <c r="SV107" s="18">
        <f>SUM(SV109:SV122)</f>
        <v>299</v>
      </c>
      <c r="SW107" s="4"/>
      <c r="SX107" s="92">
        <f>18*12</f>
        <v>216</v>
      </c>
      <c r="SY107" s="116">
        <f>IF(SV107&gt;0,SX107/SV107,0)</f>
        <v>0.72240802999999998</v>
      </c>
      <c r="SZ107" s="98">
        <f>IF(TC107&gt;0,TC107/SX107,0)</f>
        <v>744.63</v>
      </c>
      <c r="TA107" s="117">
        <f>SY107*SZ107</f>
        <v>537.92669000000001</v>
      </c>
      <c r="TB107" s="98">
        <f>TA107*SV107</f>
        <v>160840.07999999999</v>
      </c>
      <c r="TC107" s="92">
        <v>160840.07999999999</v>
      </c>
      <c r="TD107" s="118">
        <f>TC107-TB107</f>
        <v>0</v>
      </c>
      <c r="TE107" s="119">
        <f>TA107/$WM107</f>
        <v>1.0633699999999999</v>
      </c>
      <c r="TF107" s="18">
        <f>SUM(TF109:TF122)</f>
        <v>265</v>
      </c>
      <c r="TG107" s="4"/>
      <c r="TH107" s="92">
        <f>18.38*12</f>
        <v>220.56</v>
      </c>
      <c r="TI107" s="116">
        <f>IF(TF107&gt;0,TH107/TF107,0)</f>
        <v>0.83230188999999999</v>
      </c>
      <c r="TJ107" s="98">
        <f>IF(TM107&gt;0,TM107/TH107,0)</f>
        <v>744.63</v>
      </c>
      <c r="TK107" s="117">
        <f>TI107*TJ107</f>
        <v>619.75696000000005</v>
      </c>
      <c r="TL107" s="98">
        <f>TK107*TF107</f>
        <v>164235.59</v>
      </c>
      <c r="TM107" s="92">
        <v>164235.59</v>
      </c>
      <c r="TN107" s="118">
        <f>TM107-TL107</f>
        <v>0</v>
      </c>
      <c r="TO107" s="119">
        <f>TK107/$WM107</f>
        <v>1.2251300000000001</v>
      </c>
      <c r="TP107" s="18">
        <f>SUM(TP109:TP122)</f>
        <v>151</v>
      </c>
      <c r="TQ107" s="4"/>
      <c r="TR107" s="92">
        <f>4.06*12</f>
        <v>48.72</v>
      </c>
      <c r="TS107" s="116">
        <f>IF(TP107&gt;0,TR107/TP107,0)</f>
        <v>0.32264901000000001</v>
      </c>
      <c r="TT107" s="98">
        <f>IF(TW107&gt;0,TW107/TR107,0)</f>
        <v>744.63</v>
      </c>
      <c r="TU107" s="117">
        <f>TS107*TT107</f>
        <v>240.25413</v>
      </c>
      <c r="TV107" s="98">
        <f>TU107*TP107</f>
        <v>36278.370000000003</v>
      </c>
      <c r="TW107" s="92">
        <v>36278.370000000003</v>
      </c>
      <c r="TX107" s="118">
        <f>TW107-TV107</f>
        <v>0</v>
      </c>
      <c r="TY107" s="119">
        <f>TU107/$WM107</f>
        <v>0.47493000000000002</v>
      </c>
      <c r="TZ107" s="18">
        <f>SUM(TZ109:TZ122)</f>
        <v>254</v>
      </c>
      <c r="UA107" s="4"/>
      <c r="UB107" s="92">
        <f>18*12</f>
        <v>216</v>
      </c>
      <c r="UC107" s="116">
        <f>IF(TZ107&gt;0,UB107/TZ107,0)</f>
        <v>0.85039370000000003</v>
      </c>
      <c r="UD107" s="98">
        <f>IF(UG107&gt;0,UG107/UB107,0)</f>
        <v>744.63</v>
      </c>
      <c r="UE107" s="117">
        <f>UC107*UD107</f>
        <v>633.22865999999999</v>
      </c>
      <c r="UF107" s="98">
        <f>UE107*TZ107</f>
        <v>160840.07999999999</v>
      </c>
      <c r="UG107" s="92">
        <v>160840.07999999999</v>
      </c>
      <c r="UH107" s="118">
        <f>UG107-UF107</f>
        <v>0</v>
      </c>
      <c r="UI107" s="119">
        <f>UE107/$WM107</f>
        <v>1.25176</v>
      </c>
      <c r="UJ107" s="18">
        <f>SUM(UJ109:UJ122)</f>
        <v>192</v>
      </c>
      <c r="UK107" s="4"/>
      <c r="UL107" s="92">
        <f>9*12</f>
        <v>108</v>
      </c>
      <c r="UM107" s="116">
        <f>IF(UJ107&gt;0,UL107/UJ107,0)</f>
        <v>0.5625</v>
      </c>
      <c r="UN107" s="98">
        <f>IF(UQ107&gt;0,UQ107/UL107,0)</f>
        <v>744.63</v>
      </c>
      <c r="UO107" s="117">
        <f>UM107*UN107</f>
        <v>418.85437999999999</v>
      </c>
      <c r="UP107" s="98">
        <f>UO107*UJ107</f>
        <v>80420.039999999994</v>
      </c>
      <c r="UQ107" s="92">
        <v>80420.039999999994</v>
      </c>
      <c r="UR107" s="118">
        <f>UQ107-UP107</f>
        <v>0</v>
      </c>
      <c r="US107" s="119">
        <f>UO107/$WM107</f>
        <v>0.82799</v>
      </c>
      <c r="UT107" s="18">
        <f>SUM(UT109:UT122)</f>
        <v>329</v>
      </c>
      <c r="UU107" s="4"/>
      <c r="UV107" s="92">
        <f>18.63*12</f>
        <v>223.56</v>
      </c>
      <c r="UW107" s="116">
        <f>IF(UT107&gt;0,UV107/UT107,0)</f>
        <v>0.67951368000000001</v>
      </c>
      <c r="UX107" s="98">
        <f>IF(VA107&gt;0,VA107/UV107,0)</f>
        <v>744.63</v>
      </c>
      <c r="UY107" s="117">
        <f>UW107*UX107</f>
        <v>505.98626999999999</v>
      </c>
      <c r="UZ107" s="98">
        <f>UY107*UT107</f>
        <v>166469.48000000001</v>
      </c>
      <c r="VA107" s="92">
        <v>166469.48000000001</v>
      </c>
      <c r="VB107" s="118">
        <f>VA107-UZ107</f>
        <v>0</v>
      </c>
      <c r="VC107" s="119">
        <f>UY107/$WM107</f>
        <v>1.00023</v>
      </c>
      <c r="VD107" s="18">
        <f>SUM(VD109:VD122)</f>
        <v>318</v>
      </c>
      <c r="VE107" s="4"/>
      <c r="VF107" s="92">
        <f>13.5*12</f>
        <v>162</v>
      </c>
      <c r="VG107" s="116">
        <f>IF(VD107&gt;0,VF107/VD107,0)</f>
        <v>0.50943395999999996</v>
      </c>
      <c r="VH107" s="98">
        <f>IF(VK107&gt;0,VK107/VF107,0)</f>
        <v>744.63</v>
      </c>
      <c r="VI107" s="117">
        <f>VG107*VH107</f>
        <v>379.33981</v>
      </c>
      <c r="VJ107" s="98">
        <f>VI107*VD107</f>
        <v>120630.06</v>
      </c>
      <c r="VK107" s="92">
        <v>120630.06</v>
      </c>
      <c r="VL107" s="118">
        <f>VK107-VJ107</f>
        <v>0</v>
      </c>
      <c r="VM107" s="119">
        <f>VI107/$WM107</f>
        <v>0.74987000000000004</v>
      </c>
      <c r="VN107" s="18">
        <f>SUM(VN109:VN122)</f>
        <v>515</v>
      </c>
      <c r="VO107" s="4"/>
      <c r="VP107" s="92">
        <f>36*12</f>
        <v>432</v>
      </c>
      <c r="VQ107" s="116">
        <f>IF(VN107&gt;0,VP107/VN107,0)</f>
        <v>0.83883494999999997</v>
      </c>
      <c r="VR107" s="98">
        <f>IF(VU107&gt;0,VU107/VP107,0)</f>
        <v>744.63</v>
      </c>
      <c r="VS107" s="117">
        <f>VQ107*VR107</f>
        <v>624.62166999999999</v>
      </c>
      <c r="VT107" s="98">
        <f>VS107*VN107</f>
        <v>321680.15999999997</v>
      </c>
      <c r="VU107" s="92">
        <v>321680.15999999997</v>
      </c>
      <c r="VV107" s="118">
        <f>VU107-VT107</f>
        <v>0</v>
      </c>
      <c r="VW107" s="119">
        <f>VS107/$WM107</f>
        <v>1.2347399999999999</v>
      </c>
      <c r="VX107" s="18">
        <f>SUM(VX109:VX122)</f>
        <v>345</v>
      </c>
      <c r="VY107" s="4"/>
      <c r="VZ107" s="92">
        <f>12.63*12</f>
        <v>151.56</v>
      </c>
      <c r="WA107" s="116">
        <f>IF(VX107&gt;0,VZ107/VX107,0)</f>
        <v>0.43930435000000001</v>
      </c>
      <c r="WB107" s="98">
        <f>IF(WE107&gt;0,WE107/VZ107,0)</f>
        <v>744.63</v>
      </c>
      <c r="WC107" s="117">
        <f>WA107*WB107</f>
        <v>327.11919999999998</v>
      </c>
      <c r="WD107" s="98">
        <f>WC107*VX107</f>
        <v>112856.12</v>
      </c>
      <c r="WE107" s="92">
        <v>112856.12</v>
      </c>
      <c r="WF107" s="118">
        <f>WE107-WD107</f>
        <v>0</v>
      </c>
      <c r="WG107" s="119">
        <f>WC107/$WM107</f>
        <v>0.64663999999999999</v>
      </c>
      <c r="WH107" s="18">
        <f>SUM(WH109:WH122)</f>
        <v>12167</v>
      </c>
      <c r="WI107" s="4"/>
      <c r="WJ107" s="124">
        <f>H107+R107+AB107+AL107+AV107+BF107+BP107+BZ107+CJ107+CT107+DD107+DN107+DX107+EH107+ER107+FB107+FL107+FV107+GF107+GP107+GZ107+HJ107+HT107+ID107+IN107+IX107+JH107+JR107+KB107+KL107+KV107+LF107+LP107+LZ107+MJ107+MT107+ND107+NN107+NX107+OH107+OR107+PB107+PL107+PV107+QF107+QP107+QZ107+RJ107+RT107+SD107+SN107+SX107+TH107+TR107+UB107+UL107+UV107+VF107+VP107+VZ107</f>
        <v>8269.32</v>
      </c>
      <c r="WK107" s="116">
        <f>IF(WH107&gt;0,WJ107/WH107,0)</f>
        <v>0.67965151999999995</v>
      </c>
      <c r="WL107" s="98">
        <f>IF(WO107&gt;0,WO107/WJ107,0)</f>
        <v>744.31</v>
      </c>
      <c r="WM107" s="117">
        <f>WK107*WL107</f>
        <v>505.87142</v>
      </c>
      <c r="WN107" s="98">
        <f>WM107*WH107</f>
        <v>6154937.5700000003</v>
      </c>
      <c r="WO107" s="124">
        <f>M107+W107+AG107+AQ107+BA107+BK107+BU107+CE107+CO107+CY107+DI107+DS107+EC107+EM107+EW107+FG107+FQ107+GA107+GK107+GU107+HE107+HO107+HY107+II107+IS107+JC107+JM107+JW107+KG107+KQ107+LA107+LK107+LU107+ME107+MO107+MY107+NI107+NS107+OC107+OM107+OW107+PG107+PQ107+QA107+QK107+QU107+RE107+RO107+RY107+SI107+SS107+TC107+TM107+TW107+UG107+UQ107+VA107+VK107+VU107+WE107</f>
        <v>6154911.0800000001</v>
      </c>
      <c r="WP107" s="118">
        <f>WO107-WN107</f>
        <v>-26.49</v>
      </c>
    </row>
    <row r="108" spans="1:614" s="111" customFormat="1" x14ac:dyDescent="0.25">
      <c r="A108" s="109"/>
      <c r="B108" s="110" t="s">
        <v>472</v>
      </c>
      <c r="C108" s="110"/>
      <c r="D108" s="110"/>
      <c r="E108" s="110"/>
      <c r="F108" s="120"/>
      <c r="G108" s="110"/>
      <c r="H108" s="118">
        <f>H107-(SUM(H109:H122))</f>
        <v>0</v>
      </c>
      <c r="I108" s="121"/>
      <c r="J108" s="118"/>
      <c r="K108" s="122"/>
      <c r="L108" s="118">
        <f>L107-(SUM(L109:L122))</f>
        <v>0</v>
      </c>
      <c r="M108" s="118"/>
      <c r="N108" s="118"/>
      <c r="O108" s="110"/>
      <c r="P108" s="120"/>
      <c r="Q108" s="110"/>
      <c r="R108" s="118">
        <f>R107-(SUM(R109:R122))</f>
        <v>0</v>
      </c>
      <c r="S108" s="121"/>
      <c r="T108" s="118"/>
      <c r="U108" s="122"/>
      <c r="V108" s="118">
        <f>V107-(SUM(V109:V122))</f>
        <v>0</v>
      </c>
      <c r="W108" s="118"/>
      <c r="X108" s="118"/>
      <c r="Y108" s="110"/>
      <c r="Z108" s="120"/>
      <c r="AA108" s="110"/>
      <c r="AB108" s="118">
        <f>AB107-(SUM(AB109:AB122))</f>
        <v>0</v>
      </c>
      <c r="AC108" s="121"/>
      <c r="AD108" s="118"/>
      <c r="AE108" s="122"/>
      <c r="AF108" s="118">
        <f>AF107-(SUM(AF109:AF122))</f>
        <v>0</v>
      </c>
      <c r="AG108" s="118"/>
      <c r="AH108" s="118"/>
      <c r="AI108" s="110"/>
      <c r="AJ108" s="120"/>
      <c r="AK108" s="110"/>
      <c r="AL108" s="118">
        <f>AL107-(SUM(AL109:AL122))</f>
        <v>0</v>
      </c>
      <c r="AM108" s="121"/>
      <c r="AN108" s="118"/>
      <c r="AO108" s="122"/>
      <c r="AP108" s="118">
        <f>AP107-(SUM(AP109:AP122))</f>
        <v>0.01</v>
      </c>
      <c r="AQ108" s="118"/>
      <c r="AR108" s="118"/>
      <c r="AS108" s="110"/>
      <c r="AT108" s="120"/>
      <c r="AU108" s="110"/>
      <c r="AV108" s="118">
        <f>AV107-(SUM(AV109:AV122))</f>
        <v>0</v>
      </c>
      <c r="AW108" s="121"/>
      <c r="AX108" s="118"/>
      <c r="AY108" s="122"/>
      <c r="AZ108" s="118">
        <f>AZ107-(SUM(AZ109:AZ122))</f>
        <v>0</v>
      </c>
      <c r="BA108" s="118"/>
      <c r="BB108" s="118"/>
      <c r="BC108" s="110"/>
      <c r="BD108" s="120"/>
      <c r="BE108" s="110"/>
      <c r="BF108" s="118" t="e">
        <f>BF107-(SUM(BF109:BF122))</f>
        <v>#DIV/0!</v>
      </c>
      <c r="BG108" s="121"/>
      <c r="BH108" s="118"/>
      <c r="BI108" s="122"/>
      <c r="BJ108" s="118">
        <f>BJ107-(SUM(BJ109:BJ122))</f>
        <v>0</v>
      </c>
      <c r="BK108" s="118"/>
      <c r="BL108" s="118"/>
      <c r="BM108" s="110"/>
      <c r="BN108" s="120"/>
      <c r="BO108" s="110"/>
      <c r="BP108" s="118">
        <f>BP107-(SUM(BP109:BP122))</f>
        <v>0</v>
      </c>
      <c r="BQ108" s="121"/>
      <c r="BR108" s="118"/>
      <c r="BS108" s="122"/>
      <c r="BT108" s="118">
        <f>BT107-(SUM(BT109:BT122))</f>
        <v>0.01</v>
      </c>
      <c r="BU108" s="118"/>
      <c r="BV108" s="118"/>
      <c r="BW108" s="110"/>
      <c r="BX108" s="120"/>
      <c r="BY108" s="110"/>
      <c r="BZ108" s="118" t="e">
        <f>BZ107-(SUM(BZ109:BZ122))</f>
        <v>#DIV/0!</v>
      </c>
      <c r="CA108" s="121"/>
      <c r="CB108" s="118"/>
      <c r="CC108" s="122"/>
      <c r="CD108" s="118">
        <f>CD107-(SUM(CD109:CD122))</f>
        <v>0</v>
      </c>
      <c r="CE108" s="118"/>
      <c r="CF108" s="118"/>
      <c r="CG108" s="110"/>
      <c r="CH108" s="120"/>
      <c r="CI108" s="110"/>
      <c r="CJ108" s="118">
        <f>CJ107-(SUM(CJ109:CJ122))</f>
        <v>0</v>
      </c>
      <c r="CK108" s="121"/>
      <c r="CL108" s="118"/>
      <c r="CM108" s="122"/>
      <c r="CN108" s="118">
        <f>CN107-(SUM(CN109:CN122))</f>
        <v>-0.01</v>
      </c>
      <c r="CO108" s="118"/>
      <c r="CP108" s="118"/>
      <c r="CQ108" s="110"/>
      <c r="CR108" s="120"/>
      <c r="CS108" s="110"/>
      <c r="CT108" s="118" t="e">
        <f>CT107-(SUM(CT109:CT122))</f>
        <v>#DIV/0!</v>
      </c>
      <c r="CU108" s="121"/>
      <c r="CV108" s="118"/>
      <c r="CW108" s="122"/>
      <c r="CX108" s="118">
        <f>CX107-(SUM(CX109:CX122))</f>
        <v>0</v>
      </c>
      <c r="CY108" s="118"/>
      <c r="CZ108" s="118"/>
      <c r="DA108" s="110"/>
      <c r="DB108" s="120"/>
      <c r="DC108" s="110"/>
      <c r="DD108" s="118">
        <f>DD107-(SUM(DD109:DD122))</f>
        <v>0</v>
      </c>
      <c r="DE108" s="121"/>
      <c r="DF108" s="118"/>
      <c r="DG108" s="122"/>
      <c r="DH108" s="118">
        <f>DH107-(SUM(DH109:DH122))</f>
        <v>0.01</v>
      </c>
      <c r="DI108" s="118"/>
      <c r="DJ108" s="118"/>
      <c r="DK108" s="110"/>
      <c r="DL108" s="120"/>
      <c r="DM108" s="110"/>
      <c r="DN108" s="118">
        <f>DN107-(SUM(DN109:DN122))</f>
        <v>-0.01</v>
      </c>
      <c r="DO108" s="121"/>
      <c r="DP108" s="118"/>
      <c r="DQ108" s="122"/>
      <c r="DR108" s="118">
        <f>DR107-(SUM(DR109:DR122))</f>
        <v>-7.45</v>
      </c>
      <c r="DS108" s="118"/>
      <c r="DT108" s="118"/>
      <c r="DU108" s="110"/>
      <c r="DV108" s="120"/>
      <c r="DW108" s="110"/>
      <c r="DX108" s="118">
        <f>DX107-(SUM(DX109:DX122))</f>
        <v>0</v>
      </c>
      <c r="DY108" s="121"/>
      <c r="DZ108" s="118"/>
      <c r="EA108" s="122"/>
      <c r="EB108" s="118">
        <f>EB107-(SUM(EB109:EB122))</f>
        <v>0.01</v>
      </c>
      <c r="EC108" s="118"/>
      <c r="ED108" s="118"/>
      <c r="EE108" s="110"/>
      <c r="EF108" s="120"/>
      <c r="EG108" s="110"/>
      <c r="EH108" s="118">
        <f>EH107-(SUM(EH109:EH122))</f>
        <v>0</v>
      </c>
      <c r="EI108" s="121"/>
      <c r="EJ108" s="118"/>
      <c r="EK108" s="122"/>
      <c r="EL108" s="118">
        <f>EL107-(SUM(EL109:EL122))</f>
        <v>0</v>
      </c>
      <c r="EM108" s="118"/>
      <c r="EN108" s="118"/>
      <c r="EO108" s="110"/>
      <c r="EP108" s="120"/>
      <c r="EQ108" s="110"/>
      <c r="ER108" s="118">
        <f>ER107-(SUM(ER109:ER122))</f>
        <v>0</v>
      </c>
      <c r="ES108" s="121"/>
      <c r="ET108" s="118"/>
      <c r="EU108" s="122"/>
      <c r="EV108" s="118">
        <f>EV107-(SUM(EV109:EV122))</f>
        <v>0</v>
      </c>
      <c r="EW108" s="118"/>
      <c r="EX108" s="118"/>
      <c r="EY108" s="110"/>
      <c r="EZ108" s="120"/>
      <c r="FA108" s="110"/>
      <c r="FB108" s="118">
        <f>FB107-(SUM(FB109:FB122))</f>
        <v>0</v>
      </c>
      <c r="FC108" s="121"/>
      <c r="FD108" s="118"/>
      <c r="FE108" s="122"/>
      <c r="FF108" s="118">
        <f>FF107-(SUM(FF109:FF122))</f>
        <v>0</v>
      </c>
      <c r="FG108" s="118"/>
      <c r="FH108" s="118"/>
      <c r="FI108" s="110"/>
      <c r="FJ108" s="120"/>
      <c r="FK108" s="110"/>
      <c r="FL108" s="118">
        <f>FL107-(SUM(FL109:FL122))</f>
        <v>0</v>
      </c>
      <c r="FM108" s="121"/>
      <c r="FN108" s="118"/>
      <c r="FO108" s="122"/>
      <c r="FP108" s="118">
        <f>FP107-(SUM(FP109:FP122))</f>
        <v>0</v>
      </c>
      <c r="FQ108" s="118"/>
      <c r="FR108" s="118"/>
      <c r="FS108" s="110"/>
      <c r="FT108" s="120"/>
      <c r="FU108" s="110"/>
      <c r="FV108" s="118">
        <f>FV107-(SUM(FV109:FV122))</f>
        <v>0</v>
      </c>
      <c r="FW108" s="121"/>
      <c r="FX108" s="118"/>
      <c r="FY108" s="122"/>
      <c r="FZ108" s="118">
        <f>FZ107-(SUM(FZ109:FZ122))</f>
        <v>0</v>
      </c>
      <c r="GA108" s="118"/>
      <c r="GB108" s="118"/>
      <c r="GC108" s="110"/>
      <c r="GD108" s="120"/>
      <c r="GE108" s="110"/>
      <c r="GF108" s="118">
        <f>GF107-(SUM(GF109:GF122))</f>
        <v>0</v>
      </c>
      <c r="GG108" s="121"/>
      <c r="GH108" s="118"/>
      <c r="GI108" s="122"/>
      <c r="GJ108" s="118">
        <f>GJ107-(SUM(GJ109:GJ122))</f>
        <v>0</v>
      </c>
      <c r="GK108" s="118"/>
      <c r="GL108" s="118"/>
      <c r="GM108" s="110"/>
      <c r="GN108" s="120"/>
      <c r="GO108" s="110"/>
      <c r="GP108" s="118">
        <f>GP107-(SUM(GP109:GP122))</f>
        <v>0</v>
      </c>
      <c r="GQ108" s="121"/>
      <c r="GR108" s="118"/>
      <c r="GS108" s="122"/>
      <c r="GT108" s="118">
        <f>GT107-(SUM(GT109:GT122))</f>
        <v>0</v>
      </c>
      <c r="GU108" s="118"/>
      <c r="GV108" s="118"/>
      <c r="GW108" s="110"/>
      <c r="GX108" s="120"/>
      <c r="GY108" s="110"/>
      <c r="GZ108" s="118">
        <f>GZ107-(SUM(GZ109:GZ122))</f>
        <v>0</v>
      </c>
      <c r="HA108" s="121"/>
      <c r="HB108" s="118"/>
      <c r="HC108" s="122"/>
      <c r="HD108" s="118">
        <f>HD107-(SUM(HD109:HD122))</f>
        <v>0</v>
      </c>
      <c r="HE108" s="118"/>
      <c r="HF108" s="118"/>
      <c r="HG108" s="110"/>
      <c r="HH108" s="120"/>
      <c r="HI108" s="110"/>
      <c r="HJ108" s="118">
        <f>HJ107-(SUM(HJ109:HJ122))</f>
        <v>0</v>
      </c>
      <c r="HK108" s="121"/>
      <c r="HL108" s="118"/>
      <c r="HM108" s="122"/>
      <c r="HN108" s="118">
        <f>HN107-(SUM(HN109:HN122))</f>
        <v>0</v>
      </c>
      <c r="HO108" s="118"/>
      <c r="HP108" s="118"/>
      <c r="HQ108" s="110"/>
      <c r="HR108" s="120"/>
      <c r="HS108" s="110"/>
      <c r="HT108" s="118">
        <f>HT107-(SUM(HT109:HT122))</f>
        <v>0</v>
      </c>
      <c r="HU108" s="121"/>
      <c r="HV108" s="118"/>
      <c r="HW108" s="122"/>
      <c r="HX108" s="118">
        <f>HX107-(SUM(HX109:HX122))</f>
        <v>0</v>
      </c>
      <c r="HY108" s="118"/>
      <c r="HZ108" s="118"/>
      <c r="IA108" s="110"/>
      <c r="IB108" s="120"/>
      <c r="IC108" s="110"/>
      <c r="ID108" s="118">
        <f>ID107-(SUM(ID109:ID122))</f>
        <v>0</v>
      </c>
      <c r="IE108" s="121"/>
      <c r="IF108" s="118"/>
      <c r="IG108" s="122"/>
      <c r="IH108" s="118">
        <f>IH107-(SUM(IH109:IH122))</f>
        <v>0.01</v>
      </c>
      <c r="II108" s="118"/>
      <c r="IJ108" s="118"/>
      <c r="IK108" s="110"/>
      <c r="IL108" s="120"/>
      <c r="IM108" s="110"/>
      <c r="IN108" s="118">
        <f>IN107-(SUM(IN109:IN122))</f>
        <v>-0.01</v>
      </c>
      <c r="IO108" s="121"/>
      <c r="IP108" s="118"/>
      <c r="IQ108" s="122"/>
      <c r="IR108" s="118">
        <f>IR107-(SUM(IR109:IR122))</f>
        <v>-7.44</v>
      </c>
      <c r="IS108" s="118"/>
      <c r="IT108" s="118"/>
      <c r="IU108" s="110"/>
      <c r="IV108" s="120"/>
      <c r="IW108" s="110"/>
      <c r="IX108" s="118">
        <f>IX107-(SUM(IX109:IX122))</f>
        <v>0</v>
      </c>
      <c r="IY108" s="121"/>
      <c r="IZ108" s="118"/>
      <c r="JA108" s="122"/>
      <c r="JB108" s="118">
        <f>JB107-(SUM(JB109:JB122))</f>
        <v>0</v>
      </c>
      <c r="JC108" s="118"/>
      <c r="JD108" s="118"/>
      <c r="JE108" s="110"/>
      <c r="JF108" s="120"/>
      <c r="JG108" s="110"/>
      <c r="JH108" s="118">
        <f>JH107-(SUM(JH109:JH122))</f>
        <v>0</v>
      </c>
      <c r="JI108" s="121"/>
      <c r="JJ108" s="118"/>
      <c r="JK108" s="122"/>
      <c r="JL108" s="118">
        <f>JL107-(SUM(JL109:JL122))</f>
        <v>0</v>
      </c>
      <c r="JM108" s="118"/>
      <c r="JN108" s="118"/>
      <c r="JO108" s="110"/>
      <c r="JP108" s="120"/>
      <c r="JQ108" s="110"/>
      <c r="JR108" s="118">
        <f>JR107-(SUM(JR109:JR122))</f>
        <v>0.01</v>
      </c>
      <c r="JS108" s="121"/>
      <c r="JT108" s="118"/>
      <c r="JU108" s="122"/>
      <c r="JV108" s="118">
        <f>JV107-(SUM(JV109:JV122))</f>
        <v>7.45</v>
      </c>
      <c r="JW108" s="118"/>
      <c r="JX108" s="118"/>
      <c r="JY108" s="110"/>
      <c r="JZ108" s="120"/>
      <c r="KA108" s="110"/>
      <c r="KB108" s="118" t="e">
        <f>KB107-(SUM(KB109:KB122))</f>
        <v>#DIV/0!</v>
      </c>
      <c r="KC108" s="121"/>
      <c r="KD108" s="118"/>
      <c r="KE108" s="122"/>
      <c r="KF108" s="118">
        <f>KF107-(SUM(KF109:KF122))</f>
        <v>0</v>
      </c>
      <c r="KG108" s="118"/>
      <c r="KH108" s="118"/>
      <c r="KI108" s="110"/>
      <c r="KJ108" s="120"/>
      <c r="KK108" s="110"/>
      <c r="KL108" s="118">
        <f>KL107-(SUM(KL109:KL122))</f>
        <v>0</v>
      </c>
      <c r="KM108" s="121"/>
      <c r="KN108" s="118"/>
      <c r="KO108" s="122"/>
      <c r="KP108" s="118">
        <f>KP107-(SUM(KP109:KP122))</f>
        <v>0.01</v>
      </c>
      <c r="KQ108" s="118"/>
      <c r="KR108" s="118"/>
      <c r="KS108" s="110"/>
      <c r="KT108" s="120"/>
      <c r="KU108" s="110"/>
      <c r="KV108" s="118">
        <f>KV107-(SUM(KV109:KV122))</f>
        <v>0.01</v>
      </c>
      <c r="KW108" s="121"/>
      <c r="KX108" s="118"/>
      <c r="KY108" s="122"/>
      <c r="KZ108" s="118">
        <f>KZ107-(SUM(KZ109:KZ122))</f>
        <v>7.45</v>
      </c>
      <c r="LA108" s="118"/>
      <c r="LB108" s="118"/>
      <c r="LC108" s="110"/>
      <c r="LD108" s="120"/>
      <c r="LE108" s="110"/>
      <c r="LF108" s="118">
        <f>LF107-(SUM(LF109:LF122))</f>
        <v>-0.01</v>
      </c>
      <c r="LG108" s="121"/>
      <c r="LH108" s="118"/>
      <c r="LI108" s="122"/>
      <c r="LJ108" s="118">
        <f>LJ107-(SUM(LJ109:LJ122))</f>
        <v>-7.45</v>
      </c>
      <c r="LK108" s="118"/>
      <c r="LL108" s="118"/>
      <c r="LM108" s="110"/>
      <c r="LN108" s="120"/>
      <c r="LO108" s="110"/>
      <c r="LP108" s="118">
        <f>LP107-(SUM(LP109:LP122))</f>
        <v>0</v>
      </c>
      <c r="LQ108" s="121"/>
      <c r="LR108" s="118"/>
      <c r="LS108" s="122"/>
      <c r="LT108" s="118">
        <f>LT107-(SUM(LT109:LT122))</f>
        <v>0</v>
      </c>
      <c r="LU108" s="118"/>
      <c r="LV108" s="118"/>
      <c r="LW108" s="110"/>
      <c r="LX108" s="120"/>
      <c r="LY108" s="110"/>
      <c r="LZ108" s="118">
        <f>LZ107-(SUM(LZ109:LZ122))</f>
        <v>0</v>
      </c>
      <c r="MA108" s="121"/>
      <c r="MB108" s="118"/>
      <c r="MC108" s="122"/>
      <c r="MD108" s="118">
        <f>MD107-(SUM(MD109:MD122))</f>
        <v>0</v>
      </c>
      <c r="ME108" s="118"/>
      <c r="MF108" s="118"/>
      <c r="MG108" s="110"/>
      <c r="MH108" s="120"/>
      <c r="MI108" s="110"/>
      <c r="MJ108" s="118">
        <f>MJ107-(SUM(MJ109:MJ122))</f>
        <v>0</v>
      </c>
      <c r="MK108" s="121"/>
      <c r="ML108" s="118"/>
      <c r="MM108" s="122"/>
      <c r="MN108" s="118">
        <f>MN107-(SUM(MN109:MN122))</f>
        <v>0</v>
      </c>
      <c r="MO108" s="118"/>
      <c r="MP108" s="118"/>
      <c r="MQ108" s="110"/>
      <c r="MR108" s="120"/>
      <c r="MS108" s="110"/>
      <c r="MT108" s="118">
        <f>MT107-(SUM(MT109:MT122))</f>
        <v>0.01</v>
      </c>
      <c r="MU108" s="121"/>
      <c r="MV108" s="118"/>
      <c r="MW108" s="122"/>
      <c r="MX108" s="118">
        <f>MX107-(SUM(MX109:MX122))</f>
        <v>7.44</v>
      </c>
      <c r="MY108" s="118"/>
      <c r="MZ108" s="118"/>
      <c r="NA108" s="110"/>
      <c r="NB108" s="120"/>
      <c r="NC108" s="110"/>
      <c r="ND108" s="118">
        <f>ND107-(SUM(ND109:ND122))</f>
        <v>0</v>
      </c>
      <c r="NE108" s="121"/>
      <c r="NF108" s="118"/>
      <c r="NG108" s="122"/>
      <c r="NH108" s="118">
        <f>NH107-(SUM(NH109:NH122))</f>
        <v>-0.01</v>
      </c>
      <c r="NI108" s="118"/>
      <c r="NJ108" s="118"/>
      <c r="NK108" s="110"/>
      <c r="NL108" s="120"/>
      <c r="NM108" s="110"/>
      <c r="NN108" s="118">
        <f>NN107-(SUM(NN109:NN122))</f>
        <v>0</v>
      </c>
      <c r="NO108" s="121"/>
      <c r="NP108" s="118"/>
      <c r="NQ108" s="122"/>
      <c r="NR108" s="118">
        <f>NR107-(SUM(NR109:NR122))</f>
        <v>0</v>
      </c>
      <c r="NS108" s="118"/>
      <c r="NT108" s="118"/>
      <c r="NU108" s="110"/>
      <c r="NV108" s="120"/>
      <c r="NW108" s="110"/>
      <c r="NX108" s="118">
        <f>NX107-(SUM(NX109:NX122))</f>
        <v>0</v>
      </c>
      <c r="NY108" s="121"/>
      <c r="NZ108" s="118"/>
      <c r="OA108" s="122"/>
      <c r="OB108" s="118">
        <f>OB107-(SUM(OB109:OB122))</f>
        <v>0</v>
      </c>
      <c r="OC108" s="118"/>
      <c r="OD108" s="118"/>
      <c r="OE108" s="110"/>
      <c r="OF108" s="120"/>
      <c r="OG108" s="110"/>
      <c r="OH108" s="118">
        <f>OH107-(SUM(OH109:OH122))</f>
        <v>0</v>
      </c>
      <c r="OI108" s="121"/>
      <c r="OJ108" s="118"/>
      <c r="OK108" s="122"/>
      <c r="OL108" s="118">
        <f>OL107-(SUM(OL109:OL122))</f>
        <v>0</v>
      </c>
      <c r="OM108" s="118"/>
      <c r="ON108" s="118"/>
      <c r="OO108" s="110"/>
      <c r="OP108" s="120"/>
      <c r="OQ108" s="110"/>
      <c r="OR108" s="118">
        <f>OR107-(SUM(OR109:OR122))</f>
        <v>0</v>
      </c>
      <c r="OS108" s="121"/>
      <c r="OT108" s="118"/>
      <c r="OU108" s="122"/>
      <c r="OV108" s="118">
        <f>OV107-(SUM(OV109:OV122))</f>
        <v>0</v>
      </c>
      <c r="OW108" s="118"/>
      <c r="OX108" s="118"/>
      <c r="OY108" s="110"/>
      <c r="OZ108" s="120"/>
      <c r="PA108" s="110"/>
      <c r="PB108" s="118">
        <f>PB107-(SUM(PB109:PB122))</f>
        <v>0</v>
      </c>
      <c r="PC108" s="121"/>
      <c r="PD108" s="118"/>
      <c r="PE108" s="122"/>
      <c r="PF108" s="118">
        <f>PF107-(SUM(PF109:PF122))</f>
        <v>0</v>
      </c>
      <c r="PG108" s="118"/>
      <c r="PH108" s="118"/>
      <c r="PI108" s="110"/>
      <c r="PJ108" s="120"/>
      <c r="PK108" s="110"/>
      <c r="PL108" s="118">
        <f>PL107-(SUM(PL109:PL122))</f>
        <v>0</v>
      </c>
      <c r="PM108" s="121"/>
      <c r="PN108" s="118"/>
      <c r="PO108" s="122"/>
      <c r="PP108" s="118">
        <f>PP107-(SUM(PP109:PP122))</f>
        <v>0.01</v>
      </c>
      <c r="PQ108" s="118"/>
      <c r="PR108" s="118"/>
      <c r="PS108" s="110"/>
      <c r="PT108" s="120"/>
      <c r="PU108" s="110"/>
      <c r="PV108" s="118">
        <f>PV107-(SUM(PV109:PV122))</f>
        <v>0</v>
      </c>
      <c r="PW108" s="121"/>
      <c r="PX108" s="118"/>
      <c r="PY108" s="122"/>
      <c r="PZ108" s="118">
        <f>PZ107-(SUM(PZ109:PZ122))</f>
        <v>0</v>
      </c>
      <c r="QA108" s="118"/>
      <c r="QB108" s="118"/>
      <c r="QC108" s="110"/>
      <c r="QD108" s="120"/>
      <c r="QE108" s="110"/>
      <c r="QF108" s="118" t="e">
        <f>QF107-(SUM(QF109:QF122))</f>
        <v>#DIV/0!</v>
      </c>
      <c r="QG108" s="121"/>
      <c r="QH108" s="118"/>
      <c r="QI108" s="122"/>
      <c r="QJ108" s="118">
        <f>QJ107-(SUM(QJ109:QJ122))</f>
        <v>0</v>
      </c>
      <c r="QK108" s="118"/>
      <c r="QL108" s="118"/>
      <c r="QM108" s="110"/>
      <c r="QN108" s="120"/>
      <c r="QO108" s="110"/>
      <c r="QP108" s="118">
        <f>QP107-(SUM(QP109:QP122))</f>
        <v>0</v>
      </c>
      <c r="QQ108" s="121"/>
      <c r="QR108" s="118"/>
      <c r="QS108" s="122"/>
      <c r="QT108" s="118">
        <f>QT107-(SUM(QT109:QT122))</f>
        <v>0</v>
      </c>
      <c r="QU108" s="118"/>
      <c r="QV108" s="118"/>
      <c r="QW108" s="110"/>
      <c r="QX108" s="120"/>
      <c r="QY108" s="110"/>
      <c r="QZ108" s="118">
        <f>QZ107-(SUM(QZ109:QZ122))</f>
        <v>0</v>
      </c>
      <c r="RA108" s="121"/>
      <c r="RB108" s="118"/>
      <c r="RC108" s="122"/>
      <c r="RD108" s="118">
        <f>RD107-(SUM(RD109:RD122))</f>
        <v>0</v>
      </c>
      <c r="RE108" s="118"/>
      <c r="RF108" s="118"/>
      <c r="RG108" s="110"/>
      <c r="RH108" s="120"/>
      <c r="RI108" s="110"/>
      <c r="RJ108" s="118">
        <f>RJ107-(SUM(RJ109:RJ122))</f>
        <v>0</v>
      </c>
      <c r="RK108" s="121"/>
      <c r="RL108" s="118"/>
      <c r="RM108" s="122"/>
      <c r="RN108" s="118">
        <f>RN107-(SUM(RN109:RN122))</f>
        <v>-0.01</v>
      </c>
      <c r="RO108" s="118"/>
      <c r="RP108" s="118"/>
      <c r="RQ108" s="110"/>
      <c r="RR108" s="120"/>
      <c r="RS108" s="110"/>
      <c r="RT108" s="118">
        <f>RT107-(SUM(RT109:RT122))</f>
        <v>0.01</v>
      </c>
      <c r="RU108" s="121"/>
      <c r="RV108" s="118"/>
      <c r="RW108" s="122"/>
      <c r="RX108" s="118">
        <f>RX107-(SUM(RX109:RX122))</f>
        <v>7.44</v>
      </c>
      <c r="RY108" s="118"/>
      <c r="RZ108" s="118"/>
      <c r="SA108" s="110"/>
      <c r="SB108" s="120"/>
      <c r="SC108" s="110"/>
      <c r="SD108" s="118">
        <f>SD107-(SUM(SD109:SD122))</f>
        <v>0</v>
      </c>
      <c r="SE108" s="121"/>
      <c r="SF108" s="118"/>
      <c r="SG108" s="122"/>
      <c r="SH108" s="118">
        <f>SH107-(SUM(SH109:SH122))</f>
        <v>0</v>
      </c>
      <c r="SI108" s="118"/>
      <c r="SJ108" s="118"/>
      <c r="SK108" s="110"/>
      <c r="SL108" s="120"/>
      <c r="SM108" s="110"/>
      <c r="SN108" s="118">
        <f>SN107-(SUM(SN109:SN122))</f>
        <v>0</v>
      </c>
      <c r="SO108" s="121"/>
      <c r="SP108" s="118"/>
      <c r="SQ108" s="122"/>
      <c r="SR108" s="118">
        <f>SR107-(SUM(SR109:SR122))</f>
        <v>-0.01</v>
      </c>
      <c r="SS108" s="118"/>
      <c r="ST108" s="118"/>
      <c r="SU108" s="110"/>
      <c r="SV108" s="120"/>
      <c r="SW108" s="110"/>
      <c r="SX108" s="118">
        <f>SX107-(SUM(SX109:SX122))</f>
        <v>0.01</v>
      </c>
      <c r="SY108" s="121"/>
      <c r="SZ108" s="118"/>
      <c r="TA108" s="122"/>
      <c r="TB108" s="118">
        <f>TB107-(SUM(TB109:TB122))</f>
        <v>7.44</v>
      </c>
      <c r="TC108" s="118"/>
      <c r="TD108" s="118"/>
      <c r="TE108" s="110"/>
      <c r="TF108" s="120"/>
      <c r="TG108" s="110"/>
      <c r="TH108" s="118">
        <f>TH107-(SUM(TH109:TH122))</f>
        <v>0</v>
      </c>
      <c r="TI108" s="121"/>
      <c r="TJ108" s="118"/>
      <c r="TK108" s="122"/>
      <c r="TL108" s="118">
        <f>TL107-(SUM(TL109:TL122))</f>
        <v>0</v>
      </c>
      <c r="TM108" s="118"/>
      <c r="TN108" s="118"/>
      <c r="TO108" s="110"/>
      <c r="TP108" s="120"/>
      <c r="TQ108" s="110"/>
      <c r="TR108" s="118">
        <f>TR107-(SUM(TR109:TR122))</f>
        <v>0</v>
      </c>
      <c r="TS108" s="121"/>
      <c r="TT108" s="118"/>
      <c r="TU108" s="122"/>
      <c r="TV108" s="118">
        <f>TV107-(SUM(TV109:TV122))</f>
        <v>0</v>
      </c>
      <c r="TW108" s="118"/>
      <c r="TX108" s="118"/>
      <c r="TY108" s="110"/>
      <c r="TZ108" s="120"/>
      <c r="UA108" s="110"/>
      <c r="UB108" s="118">
        <f>UB107-(SUM(UB109:UB122))</f>
        <v>0</v>
      </c>
      <c r="UC108" s="121"/>
      <c r="UD108" s="118"/>
      <c r="UE108" s="122"/>
      <c r="UF108" s="118">
        <f>UF107-(SUM(UF109:UF122))</f>
        <v>0</v>
      </c>
      <c r="UG108" s="118"/>
      <c r="UH108" s="118"/>
      <c r="UI108" s="110"/>
      <c r="UJ108" s="120"/>
      <c r="UK108" s="110"/>
      <c r="UL108" s="118">
        <f>UL107-(SUM(UL109:UL122))</f>
        <v>-0.01</v>
      </c>
      <c r="UM108" s="121"/>
      <c r="UN108" s="118"/>
      <c r="UO108" s="122"/>
      <c r="UP108" s="118">
        <f>UP107-(SUM(UP109:UP122))</f>
        <v>-7.44</v>
      </c>
      <c r="UQ108" s="118"/>
      <c r="UR108" s="118"/>
      <c r="US108" s="110"/>
      <c r="UT108" s="120"/>
      <c r="UU108" s="110"/>
      <c r="UV108" s="118">
        <f>UV107-(SUM(UV109:UV122))</f>
        <v>0</v>
      </c>
      <c r="UW108" s="121"/>
      <c r="UX108" s="118"/>
      <c r="UY108" s="122"/>
      <c r="UZ108" s="118">
        <f>UZ107-(SUM(UZ109:UZ122))</f>
        <v>0</v>
      </c>
      <c r="VA108" s="118"/>
      <c r="VB108" s="118"/>
      <c r="VC108" s="110"/>
      <c r="VD108" s="120"/>
      <c r="VE108" s="110"/>
      <c r="VF108" s="118">
        <f>VF107-(SUM(VF109:VF122))</f>
        <v>-0.01</v>
      </c>
      <c r="VG108" s="121"/>
      <c r="VH108" s="118"/>
      <c r="VI108" s="122"/>
      <c r="VJ108" s="118">
        <f>VJ107-(SUM(VJ109:VJ122))</f>
        <v>-7.44</v>
      </c>
      <c r="VK108" s="118"/>
      <c r="VL108" s="118"/>
      <c r="VM108" s="110"/>
      <c r="VN108" s="120"/>
      <c r="VO108" s="110"/>
      <c r="VP108" s="118">
        <f>VP107-(SUM(VP109:VP122))</f>
        <v>-0.01</v>
      </c>
      <c r="VQ108" s="121"/>
      <c r="VR108" s="118"/>
      <c r="VS108" s="122"/>
      <c r="VT108" s="118">
        <f>VT107-(SUM(VT109:VT122))</f>
        <v>-7.44</v>
      </c>
      <c r="VU108" s="118"/>
      <c r="VV108" s="118"/>
      <c r="VW108" s="110"/>
      <c r="VX108" s="120"/>
      <c r="VY108" s="110"/>
      <c r="VZ108" s="118">
        <f>VZ107-(SUM(VZ109:VZ122))</f>
        <v>0</v>
      </c>
      <c r="WA108" s="121"/>
      <c r="WB108" s="118"/>
      <c r="WC108" s="122"/>
      <c r="WD108" s="118">
        <f>WD107-(SUM(WD109:WD122))</f>
        <v>-0.01</v>
      </c>
      <c r="WE108" s="118"/>
      <c r="WF108" s="118"/>
      <c r="WG108" s="110"/>
      <c r="WH108" s="120"/>
      <c r="WI108" s="110"/>
      <c r="WJ108" s="118">
        <f>WJ107-(SUM(WJ109:WJ122))</f>
        <v>0.01</v>
      </c>
      <c r="WK108" s="121"/>
      <c r="WL108" s="118"/>
      <c r="WM108" s="122"/>
      <c r="WN108" s="118">
        <f>WN107-(SUM(WN109:WN122))</f>
        <v>7.48</v>
      </c>
      <c r="WO108" s="118"/>
      <c r="WP108" s="118"/>
    </row>
    <row r="109" spans="1:614" ht="27.75" customHeight="1" x14ac:dyDescent="0.25">
      <c r="A109" s="5"/>
      <c r="B109" s="205" t="s">
        <v>430</v>
      </c>
      <c r="C109" s="12" t="s">
        <v>751</v>
      </c>
      <c r="D109" s="12" t="s">
        <v>437</v>
      </c>
      <c r="E109" s="4" t="s">
        <v>33</v>
      </c>
      <c r="F109" s="231">
        <f>F12</f>
        <v>24</v>
      </c>
      <c r="G109" s="119">
        <f>F109/F107</f>
        <v>8.3330000000000001E-2</v>
      </c>
      <c r="H109" s="98">
        <f>H107*G109</f>
        <v>13</v>
      </c>
      <c r="I109" s="116">
        <f t="shared" ref="I109:I122" si="1658">IF(F109&gt;0,H109/F109,0)</f>
        <v>0.54166667000000002</v>
      </c>
      <c r="J109" s="90">
        <f>J107</f>
        <v>744.63</v>
      </c>
      <c r="K109" s="117">
        <f t="shared" ref="K109:K122" si="1659">I109*J109</f>
        <v>403.34125</v>
      </c>
      <c r="L109" s="98">
        <f t="shared" ref="L109:L123" si="1660">K109*F109</f>
        <v>9680.19</v>
      </c>
      <c r="M109" s="98"/>
      <c r="N109" s="118"/>
      <c r="O109" s="119">
        <f t="shared" ref="O109:O123" si="1661">K109/$WM109</f>
        <v>0.79735</v>
      </c>
      <c r="P109" s="231">
        <f>P12</f>
        <v>43</v>
      </c>
      <c r="Q109" s="119">
        <f>P109/P107</f>
        <v>0.10142</v>
      </c>
      <c r="R109" s="98">
        <f>R107*Q109</f>
        <v>35.78</v>
      </c>
      <c r="S109" s="116">
        <f t="shared" ref="S109:S122" si="1662">IF(P109&gt;0,R109/P109,0)</f>
        <v>0.83209301999999996</v>
      </c>
      <c r="T109" s="90">
        <f>T107</f>
        <v>744.63</v>
      </c>
      <c r="U109" s="117">
        <f t="shared" ref="U109:U122" si="1663">S109*T109</f>
        <v>619.60143000000005</v>
      </c>
      <c r="V109" s="98">
        <f t="shared" ref="V109:V123" si="1664">U109*P109</f>
        <v>26642.86</v>
      </c>
      <c r="W109" s="98"/>
      <c r="X109" s="118"/>
      <c r="Y109" s="119">
        <f t="shared" ref="Y109:Y123" si="1665">U109/$WM109</f>
        <v>1.2248600000000001</v>
      </c>
      <c r="Z109" s="231">
        <f>Z12</f>
        <v>47</v>
      </c>
      <c r="AA109" s="119">
        <f>Z109/Z107</f>
        <v>0.16434000000000001</v>
      </c>
      <c r="AB109" s="98">
        <f>AB107*AA109</f>
        <v>23.66</v>
      </c>
      <c r="AC109" s="116">
        <f t="shared" ref="AC109:AC122" si="1666">IF(Z109&gt;0,AB109/Z109,0)</f>
        <v>0.50340426000000005</v>
      </c>
      <c r="AD109" s="90">
        <f>AD107</f>
        <v>744.63</v>
      </c>
      <c r="AE109" s="117">
        <f t="shared" ref="AE109:AE122" si="1667">AC109*AD109</f>
        <v>374.84991000000002</v>
      </c>
      <c r="AF109" s="98">
        <f t="shared" ref="AF109:AF123" si="1668">AE109*Z109</f>
        <v>17617.95</v>
      </c>
      <c r="AG109" s="98"/>
      <c r="AH109" s="118"/>
      <c r="AI109" s="119">
        <f t="shared" ref="AI109:AI123" si="1669">AE109/$WM109</f>
        <v>0.74102000000000001</v>
      </c>
      <c r="AJ109" s="231">
        <f>AJ12</f>
        <v>60</v>
      </c>
      <c r="AK109" s="119">
        <f>AJ109/AJ107</f>
        <v>0.22989000000000001</v>
      </c>
      <c r="AL109" s="98">
        <f>AL107*AK109</f>
        <v>62.07</v>
      </c>
      <c r="AM109" s="116">
        <f t="shared" ref="AM109:AM122" si="1670">IF(AJ109&gt;0,AL109/AJ109,0)</f>
        <v>1.0345</v>
      </c>
      <c r="AN109" s="90">
        <f>AN107</f>
        <v>744.63</v>
      </c>
      <c r="AO109" s="117">
        <f t="shared" ref="AO109:AO122" si="1671">AM109*AN109</f>
        <v>770.31974000000002</v>
      </c>
      <c r="AP109" s="98">
        <f t="shared" ref="AP109:AP123" si="1672">AO109*AJ109</f>
        <v>46219.18</v>
      </c>
      <c r="AQ109" s="98"/>
      <c r="AR109" s="118"/>
      <c r="AS109" s="119">
        <f t="shared" ref="AS109:AS123" si="1673">AO109/$WM109</f>
        <v>1.52281</v>
      </c>
      <c r="AT109" s="231">
        <f>AT12</f>
        <v>23</v>
      </c>
      <c r="AU109" s="119">
        <f>AT109/AT107</f>
        <v>0.18548000000000001</v>
      </c>
      <c r="AV109" s="98">
        <f>AV107*AU109</f>
        <v>13.8</v>
      </c>
      <c r="AW109" s="116">
        <f t="shared" ref="AW109:AW122" si="1674">IF(AT109&gt;0,AV109/AT109,0)</f>
        <v>0.6</v>
      </c>
      <c r="AX109" s="90">
        <f>AX107</f>
        <v>744.63</v>
      </c>
      <c r="AY109" s="117">
        <f t="shared" ref="AY109:AY122" si="1675">AW109*AX109</f>
        <v>446.77800000000002</v>
      </c>
      <c r="AZ109" s="98">
        <f t="shared" ref="AZ109:AZ123" si="1676">AY109*AT109</f>
        <v>10275.89</v>
      </c>
      <c r="BA109" s="98"/>
      <c r="BB109" s="118"/>
      <c r="BC109" s="119">
        <f t="shared" ref="BC109:BC123" si="1677">AY109/$WM109</f>
        <v>0.88321000000000005</v>
      </c>
      <c r="BD109" s="231">
        <f>BD12</f>
        <v>0</v>
      </c>
      <c r="BE109" s="119" t="e">
        <f>BD109/BD107</f>
        <v>#DIV/0!</v>
      </c>
      <c r="BF109" s="98" t="e">
        <f>BF107*BE109</f>
        <v>#DIV/0!</v>
      </c>
      <c r="BG109" s="116">
        <f t="shared" ref="BG109:BG122" si="1678">IF(BD109&gt;0,BF109/BD109,0)</f>
        <v>0</v>
      </c>
      <c r="BH109" s="90">
        <f>BH107</f>
        <v>0</v>
      </c>
      <c r="BI109" s="117">
        <f t="shared" ref="BI109:BI122" si="1679">BG109*BH109</f>
        <v>0</v>
      </c>
      <c r="BJ109" s="98">
        <f t="shared" ref="BJ109:BJ123" si="1680">BI109*BD109</f>
        <v>0</v>
      </c>
      <c r="BK109" s="98"/>
      <c r="BL109" s="118"/>
      <c r="BM109" s="119">
        <f t="shared" ref="BM109:BM123" si="1681">BI109/$WM109</f>
        <v>0</v>
      </c>
      <c r="BN109" s="231">
        <f>BN12</f>
        <v>0</v>
      </c>
      <c r="BO109" s="119">
        <f>BN109/BN107</f>
        <v>0</v>
      </c>
      <c r="BP109" s="98">
        <f>BP107*BO109</f>
        <v>0</v>
      </c>
      <c r="BQ109" s="116">
        <f t="shared" ref="BQ109:BQ122" si="1682">IF(BN109&gt;0,BP109/BN109,0)</f>
        <v>0</v>
      </c>
      <c r="BR109" s="90">
        <f>BR107</f>
        <v>744.63</v>
      </c>
      <c r="BS109" s="117">
        <f t="shared" ref="BS109:BS122" si="1683">BQ109*BR109</f>
        <v>0</v>
      </c>
      <c r="BT109" s="98">
        <f t="shared" ref="BT109:BT123" si="1684">BS109*BN109</f>
        <v>0</v>
      </c>
      <c r="BU109" s="98"/>
      <c r="BV109" s="118"/>
      <c r="BW109" s="119">
        <f t="shared" ref="BW109:BW123" si="1685">BS109/$WM109</f>
        <v>0</v>
      </c>
      <c r="BX109" s="231">
        <f>BX12</f>
        <v>0</v>
      </c>
      <c r="BY109" s="119" t="e">
        <f>BX109/BX107</f>
        <v>#DIV/0!</v>
      </c>
      <c r="BZ109" s="98" t="e">
        <f>BZ107*BY109</f>
        <v>#DIV/0!</v>
      </c>
      <c r="CA109" s="116">
        <f t="shared" ref="CA109:CA122" si="1686">IF(BX109&gt;0,BZ109/BX109,0)</f>
        <v>0</v>
      </c>
      <c r="CB109" s="90">
        <f>CB107</f>
        <v>0</v>
      </c>
      <c r="CC109" s="117">
        <f t="shared" ref="CC109:CC122" si="1687">CA109*CB109</f>
        <v>0</v>
      </c>
      <c r="CD109" s="98">
        <f t="shared" ref="CD109:CD123" si="1688">CC109*BX109</f>
        <v>0</v>
      </c>
      <c r="CE109" s="98"/>
      <c r="CF109" s="118"/>
      <c r="CG109" s="119">
        <f t="shared" ref="CG109:CG123" si="1689">CC109/$WM109</f>
        <v>0</v>
      </c>
      <c r="CH109" s="231">
        <f>CH12</f>
        <v>33</v>
      </c>
      <c r="CI109" s="119">
        <f>CH109/CH107</f>
        <v>0.20755000000000001</v>
      </c>
      <c r="CJ109" s="98">
        <f>CJ107*CI109</f>
        <v>24.48</v>
      </c>
      <c r="CK109" s="116">
        <f t="shared" ref="CK109:CK122" si="1690">IF(CH109&gt;0,CJ109/CH109,0)</f>
        <v>0.74181817999999999</v>
      </c>
      <c r="CL109" s="90">
        <f>CL107</f>
        <v>744.63</v>
      </c>
      <c r="CM109" s="117">
        <f t="shared" ref="CM109:CM122" si="1691">CK109*CL109</f>
        <v>552.38007000000005</v>
      </c>
      <c r="CN109" s="98">
        <f t="shared" ref="CN109:CN123" si="1692">CM109*CH109</f>
        <v>18228.54</v>
      </c>
      <c r="CO109" s="98"/>
      <c r="CP109" s="118"/>
      <c r="CQ109" s="119">
        <f t="shared" ref="CQ109:CQ123" si="1693">CM109/$WM109</f>
        <v>1.0919700000000001</v>
      </c>
      <c r="CR109" s="231">
        <f>CR12</f>
        <v>0</v>
      </c>
      <c r="CS109" s="119" t="e">
        <f>CR109/CR107</f>
        <v>#DIV/0!</v>
      </c>
      <c r="CT109" s="98" t="e">
        <f>CT107*CS109</f>
        <v>#DIV/0!</v>
      </c>
      <c r="CU109" s="116">
        <f t="shared" ref="CU109:CU122" si="1694">IF(CR109&gt;0,CT109/CR109,0)</f>
        <v>0</v>
      </c>
      <c r="CV109" s="90">
        <f>CV107</f>
        <v>0</v>
      </c>
      <c r="CW109" s="117">
        <f t="shared" ref="CW109:CW122" si="1695">CU109*CV109</f>
        <v>0</v>
      </c>
      <c r="CX109" s="98">
        <f t="shared" ref="CX109:CX123" si="1696">CW109*CR109</f>
        <v>0</v>
      </c>
      <c r="CY109" s="98"/>
      <c r="CZ109" s="118"/>
      <c r="DA109" s="119">
        <f t="shared" ref="DA109:DA123" si="1697">CW109/$WM109</f>
        <v>0</v>
      </c>
      <c r="DB109" s="231">
        <f>DB12</f>
        <v>0</v>
      </c>
      <c r="DC109" s="119">
        <f>DB109/DB107</f>
        <v>0</v>
      </c>
      <c r="DD109" s="98">
        <f>DD107*DC109</f>
        <v>0</v>
      </c>
      <c r="DE109" s="116">
        <f t="shared" ref="DE109:DE122" si="1698">IF(DB109&gt;0,DD109/DB109,0)</f>
        <v>0</v>
      </c>
      <c r="DF109" s="90">
        <f>DF107</f>
        <v>744.63</v>
      </c>
      <c r="DG109" s="117">
        <f t="shared" ref="DG109:DG122" si="1699">DE109*DF109</f>
        <v>0</v>
      </c>
      <c r="DH109" s="98">
        <f t="shared" ref="DH109:DH123" si="1700">DG109*DB109</f>
        <v>0</v>
      </c>
      <c r="DI109" s="98"/>
      <c r="DJ109" s="118"/>
      <c r="DK109" s="119">
        <f t="shared" ref="DK109:DK123" si="1701">DG109/$WM109</f>
        <v>0</v>
      </c>
      <c r="DL109" s="231">
        <f>DL12</f>
        <v>43</v>
      </c>
      <c r="DM109" s="119">
        <f>DL109/DL107</f>
        <v>0.15751000000000001</v>
      </c>
      <c r="DN109" s="98">
        <f>DN107*DM109</f>
        <v>25.52</v>
      </c>
      <c r="DO109" s="116">
        <f t="shared" ref="DO109:DO122" si="1702">IF(DL109&gt;0,DN109/DL109,0)</f>
        <v>0.59348836999999999</v>
      </c>
      <c r="DP109" s="90">
        <f>DP107</f>
        <v>744.63</v>
      </c>
      <c r="DQ109" s="117">
        <f t="shared" ref="DQ109:DQ122" si="1703">DO109*DP109</f>
        <v>441.92923999999999</v>
      </c>
      <c r="DR109" s="98">
        <f t="shared" ref="DR109:DR123" si="1704">DQ109*DL109</f>
        <v>19002.96</v>
      </c>
      <c r="DS109" s="98"/>
      <c r="DT109" s="118"/>
      <c r="DU109" s="119">
        <f t="shared" ref="DU109:DU123" si="1705">DQ109/$WM109</f>
        <v>0.87363000000000002</v>
      </c>
      <c r="DV109" s="231">
        <f>DV12</f>
        <v>12</v>
      </c>
      <c r="DW109" s="119">
        <f>DV109/DV107</f>
        <v>8.9550000000000005E-2</v>
      </c>
      <c r="DX109" s="98">
        <f>DX107*DW109</f>
        <v>9.8800000000000008</v>
      </c>
      <c r="DY109" s="116">
        <f t="shared" ref="DY109:DY122" si="1706">IF(DV109&gt;0,DX109/DV109,0)</f>
        <v>0.82333332999999997</v>
      </c>
      <c r="DZ109" s="90">
        <f>DZ107</f>
        <v>744.63</v>
      </c>
      <c r="EA109" s="117">
        <f t="shared" ref="EA109:EA122" si="1707">DY109*DZ109</f>
        <v>613.07870000000003</v>
      </c>
      <c r="EB109" s="98">
        <f t="shared" ref="EB109:EB123" si="1708">EA109*DV109</f>
        <v>7356.94</v>
      </c>
      <c r="EC109" s="98"/>
      <c r="ED109" s="118"/>
      <c r="EE109" s="119">
        <f t="shared" ref="EE109:EE123" si="1709">EA109/$WM109</f>
        <v>1.21197</v>
      </c>
      <c r="EF109" s="231">
        <f>EF12</f>
        <v>0</v>
      </c>
      <c r="EG109" s="119">
        <f>EF109/EF107</f>
        <v>0</v>
      </c>
      <c r="EH109" s="98">
        <f>EH107*EG109</f>
        <v>0</v>
      </c>
      <c r="EI109" s="116">
        <f t="shared" ref="EI109:EI122" si="1710">IF(EF109&gt;0,EH109/EF109,0)</f>
        <v>0</v>
      </c>
      <c r="EJ109" s="90">
        <f>EJ107</f>
        <v>744.63</v>
      </c>
      <c r="EK109" s="117">
        <f t="shared" ref="EK109:EK122" si="1711">EI109*EJ109</f>
        <v>0</v>
      </c>
      <c r="EL109" s="98">
        <f t="shared" ref="EL109:EL123" si="1712">EK109*EF109</f>
        <v>0</v>
      </c>
      <c r="EM109" s="98"/>
      <c r="EN109" s="118"/>
      <c r="EO109" s="119">
        <f t="shared" ref="EO109:EO123" si="1713">EK109/$WM109</f>
        <v>0</v>
      </c>
      <c r="EP109" s="231">
        <f>EP12</f>
        <v>20</v>
      </c>
      <c r="EQ109" s="119">
        <f>EP109/EP107</f>
        <v>0.11364</v>
      </c>
      <c r="ER109" s="98">
        <f>ER107*EQ109</f>
        <v>13.3</v>
      </c>
      <c r="ES109" s="116">
        <f t="shared" ref="ES109:ES122" si="1714">IF(EP109&gt;0,ER109/EP109,0)</f>
        <v>0.66500000000000004</v>
      </c>
      <c r="ET109" s="90">
        <f>ET107</f>
        <v>744.63</v>
      </c>
      <c r="EU109" s="117">
        <f t="shared" ref="EU109:EU122" si="1715">ES109*ET109</f>
        <v>495.17894999999999</v>
      </c>
      <c r="EV109" s="98">
        <f t="shared" ref="EV109:EV123" si="1716">EU109*EP109</f>
        <v>9903.58</v>
      </c>
      <c r="EW109" s="98"/>
      <c r="EX109" s="118"/>
      <c r="EY109" s="119">
        <f t="shared" ref="EY109:EY123" si="1717">EU109/$WM109</f>
        <v>0.97889999999999999</v>
      </c>
      <c r="EZ109" s="231">
        <f>EZ12</f>
        <v>42</v>
      </c>
      <c r="FA109" s="119">
        <f>EZ109/EZ107</f>
        <v>0.19005</v>
      </c>
      <c r="FB109" s="98">
        <f>FB107*FA109</f>
        <v>28.51</v>
      </c>
      <c r="FC109" s="116">
        <f t="shared" ref="FC109:FC122" si="1718">IF(EZ109&gt;0,FB109/EZ109,0)</f>
        <v>0.67880952000000006</v>
      </c>
      <c r="FD109" s="90">
        <f>FD107</f>
        <v>744.63</v>
      </c>
      <c r="FE109" s="117">
        <f t="shared" ref="FE109:FE122" si="1719">FC109*FD109</f>
        <v>505.46193</v>
      </c>
      <c r="FF109" s="98">
        <f t="shared" ref="FF109:FF123" si="1720">FE109*EZ109</f>
        <v>21229.4</v>
      </c>
      <c r="FG109" s="98"/>
      <c r="FH109" s="118"/>
      <c r="FI109" s="119">
        <f t="shared" ref="FI109:FI123" si="1721">FE109/$WM109</f>
        <v>0.99922</v>
      </c>
      <c r="FJ109" s="231">
        <f>FJ12</f>
        <v>24</v>
      </c>
      <c r="FK109" s="119">
        <f>FJ109/FJ107</f>
        <v>0.2243</v>
      </c>
      <c r="FL109" s="98">
        <f>FL107*FK109</f>
        <v>12.27</v>
      </c>
      <c r="FM109" s="116">
        <f t="shared" ref="FM109:FM122" si="1722">IF(FJ109&gt;0,FL109/FJ109,0)</f>
        <v>0.51124999999999998</v>
      </c>
      <c r="FN109" s="90">
        <f>FN107</f>
        <v>744.63</v>
      </c>
      <c r="FO109" s="117">
        <f t="shared" ref="FO109:FO122" si="1723">FM109*FN109</f>
        <v>380.69209000000001</v>
      </c>
      <c r="FP109" s="98">
        <f t="shared" ref="FP109:FP123" si="1724">FO109*FJ109</f>
        <v>9136.61</v>
      </c>
      <c r="FQ109" s="98"/>
      <c r="FR109" s="118"/>
      <c r="FS109" s="119">
        <f t="shared" ref="FS109:FS123" si="1725">FO109/$WM109</f>
        <v>0.75256999999999996</v>
      </c>
      <c r="FT109" s="231">
        <f>FT12</f>
        <v>39</v>
      </c>
      <c r="FU109" s="119">
        <f>FT109/FT107</f>
        <v>0.22542999999999999</v>
      </c>
      <c r="FV109" s="98">
        <f>FV107*FU109</f>
        <v>19.61</v>
      </c>
      <c r="FW109" s="116">
        <f t="shared" ref="FW109:FW122" si="1726">IF(FT109&gt;0,FV109/FT109,0)</f>
        <v>0.50282051000000005</v>
      </c>
      <c r="FX109" s="90">
        <f>FX107</f>
        <v>744.63</v>
      </c>
      <c r="FY109" s="117">
        <f t="shared" ref="FY109:FY122" si="1727">FW109*FX109</f>
        <v>374.41523999999998</v>
      </c>
      <c r="FZ109" s="98">
        <f t="shared" ref="FZ109:FZ123" si="1728">FY109*FT109</f>
        <v>14602.19</v>
      </c>
      <c r="GA109" s="98"/>
      <c r="GB109" s="118"/>
      <c r="GC109" s="119">
        <f t="shared" ref="GC109:GC123" si="1729">FY109/$WM109</f>
        <v>0.74016000000000004</v>
      </c>
      <c r="GD109" s="231">
        <f>GD12</f>
        <v>28</v>
      </c>
      <c r="GE109" s="119">
        <f>GD109/GD107</f>
        <v>9.0609999999999996E-2</v>
      </c>
      <c r="GF109" s="98">
        <f>GF107*GE109</f>
        <v>19.98</v>
      </c>
      <c r="GG109" s="116">
        <f t="shared" ref="GG109:GG122" si="1730">IF(GD109&gt;0,GF109/GD109,0)</f>
        <v>0.71357143000000001</v>
      </c>
      <c r="GH109" s="90">
        <f>GH107</f>
        <v>744.63</v>
      </c>
      <c r="GI109" s="117">
        <f t="shared" ref="GI109:GI122" si="1731">GG109*GH109</f>
        <v>531.34668999999997</v>
      </c>
      <c r="GJ109" s="98">
        <f t="shared" ref="GJ109:GJ123" si="1732">GI109*GD109</f>
        <v>14877.71</v>
      </c>
      <c r="GK109" s="98"/>
      <c r="GL109" s="118"/>
      <c r="GM109" s="119">
        <f t="shared" ref="GM109:GM123" si="1733">GI109/$WM109</f>
        <v>1.0503899999999999</v>
      </c>
      <c r="GN109" s="231">
        <f>GN12</f>
        <v>26</v>
      </c>
      <c r="GO109" s="119">
        <f>GN109/GN107</f>
        <v>0.16883000000000001</v>
      </c>
      <c r="GP109" s="98">
        <f>GP107*GO109</f>
        <v>18.440000000000001</v>
      </c>
      <c r="GQ109" s="116">
        <f t="shared" ref="GQ109:GQ122" si="1734">IF(GN109&gt;0,GP109/GN109,0)</f>
        <v>0.70923077000000001</v>
      </c>
      <c r="GR109" s="90">
        <f>GR107</f>
        <v>744.63</v>
      </c>
      <c r="GS109" s="117">
        <f t="shared" ref="GS109:GS122" si="1735">GQ109*GR109</f>
        <v>528.11451</v>
      </c>
      <c r="GT109" s="98">
        <f t="shared" ref="GT109:GT123" si="1736">GS109*GN109</f>
        <v>13730.98</v>
      </c>
      <c r="GU109" s="98"/>
      <c r="GV109" s="118"/>
      <c r="GW109" s="119">
        <f t="shared" ref="GW109:GW123" si="1737">GS109/$WM109</f>
        <v>1.044</v>
      </c>
      <c r="GX109" s="231">
        <f>GX12</f>
        <v>0</v>
      </c>
      <c r="GY109" s="119">
        <f>GX109/GX107</f>
        <v>0</v>
      </c>
      <c r="GZ109" s="98">
        <f>GZ107*GY109</f>
        <v>0</v>
      </c>
      <c r="HA109" s="116">
        <f t="shared" ref="HA109:HA122" si="1738">IF(GX109&gt;0,GZ109/GX109,0)</f>
        <v>0</v>
      </c>
      <c r="HB109" s="90">
        <f>HB107</f>
        <v>744.63</v>
      </c>
      <c r="HC109" s="117">
        <f t="shared" ref="HC109:HC122" si="1739">HA109*HB109</f>
        <v>0</v>
      </c>
      <c r="HD109" s="98">
        <f t="shared" ref="HD109:HD123" si="1740">HC109*GX109</f>
        <v>0</v>
      </c>
      <c r="HE109" s="98"/>
      <c r="HF109" s="118"/>
      <c r="HG109" s="119">
        <f t="shared" ref="HG109:HG123" si="1741">HC109/$WM109</f>
        <v>0</v>
      </c>
      <c r="HH109" s="231">
        <f>HH12</f>
        <v>23</v>
      </c>
      <c r="HI109" s="119">
        <f>HH109/HH107</f>
        <v>0.13938999999999999</v>
      </c>
      <c r="HJ109" s="98">
        <f>HJ107*HI109</f>
        <v>23.92</v>
      </c>
      <c r="HK109" s="116">
        <f t="shared" ref="HK109:HK122" si="1742">IF(HH109&gt;0,HJ109/HH109,0)</f>
        <v>1.04</v>
      </c>
      <c r="HL109" s="90">
        <f>HL107</f>
        <v>744.63</v>
      </c>
      <c r="HM109" s="117">
        <f t="shared" ref="HM109:HM122" si="1743">HK109*HL109</f>
        <v>774.41520000000003</v>
      </c>
      <c r="HN109" s="98">
        <f t="shared" ref="HN109:HN123" si="1744">HM109*HH109</f>
        <v>17811.55</v>
      </c>
      <c r="HO109" s="98"/>
      <c r="HP109" s="118"/>
      <c r="HQ109" s="119">
        <f t="shared" ref="HQ109:HQ123" si="1745">HM109/$WM109</f>
        <v>1.5308999999999999</v>
      </c>
      <c r="HR109" s="231">
        <f>HR12</f>
        <v>48</v>
      </c>
      <c r="HS109" s="119">
        <f>HR109/HR107</f>
        <v>0.17329</v>
      </c>
      <c r="HT109" s="98">
        <f>HT107*HS109</f>
        <v>40.549999999999997</v>
      </c>
      <c r="HU109" s="116">
        <f t="shared" ref="HU109:HU122" si="1746">IF(HR109&gt;0,HT109/HR109,0)</f>
        <v>0.84479166999999999</v>
      </c>
      <c r="HV109" s="90">
        <f>HV107</f>
        <v>744.63</v>
      </c>
      <c r="HW109" s="117">
        <f t="shared" ref="HW109:HW122" si="1747">HU109*HV109</f>
        <v>629.05722000000003</v>
      </c>
      <c r="HX109" s="98">
        <f t="shared" ref="HX109:HX123" si="1748">HW109*HR109</f>
        <v>30194.75</v>
      </c>
      <c r="HY109" s="98"/>
      <c r="HZ109" s="118"/>
      <c r="IA109" s="119">
        <f t="shared" ref="IA109:IA123" si="1749">HW109/$WM109</f>
        <v>1.2435499999999999</v>
      </c>
      <c r="IB109" s="231">
        <f>IB12</f>
        <v>81</v>
      </c>
      <c r="IC109" s="119">
        <f>IB109/IB107</f>
        <v>0.16875000000000001</v>
      </c>
      <c r="ID109" s="98">
        <f>ID107*IC109</f>
        <v>24.81</v>
      </c>
      <c r="IE109" s="116">
        <f t="shared" ref="IE109:IE122" si="1750">IF(IB109&gt;0,ID109/IB109,0)</f>
        <v>0.30629630000000002</v>
      </c>
      <c r="IF109" s="90">
        <f>IF107</f>
        <v>744.63</v>
      </c>
      <c r="IG109" s="117">
        <f t="shared" ref="IG109:IG122" si="1751">IE109*IF109</f>
        <v>228.07740999999999</v>
      </c>
      <c r="IH109" s="98">
        <f t="shared" ref="IH109:IH123" si="1752">IG109*IB109</f>
        <v>18474.27</v>
      </c>
      <c r="II109" s="98"/>
      <c r="IJ109" s="118"/>
      <c r="IK109" s="119">
        <f t="shared" ref="IK109:IK123" si="1753">IG109/$WM109</f>
        <v>0.45088</v>
      </c>
      <c r="IL109" s="231">
        <f>IL12</f>
        <v>26</v>
      </c>
      <c r="IM109" s="119">
        <f>IL109/IL107</f>
        <v>0.16250000000000001</v>
      </c>
      <c r="IN109" s="98">
        <f>IN107*IM109</f>
        <v>17.55</v>
      </c>
      <c r="IO109" s="116">
        <f t="shared" ref="IO109:IO122" si="1754">IF(IL109&gt;0,IN109/IL109,0)</f>
        <v>0.67500000000000004</v>
      </c>
      <c r="IP109" s="90">
        <f>IP107</f>
        <v>744.63</v>
      </c>
      <c r="IQ109" s="117">
        <f t="shared" ref="IQ109:IQ122" si="1755">IO109*IP109</f>
        <v>502.62524999999999</v>
      </c>
      <c r="IR109" s="98">
        <f t="shared" ref="IR109:IR123" si="1756">IQ109*IL109</f>
        <v>13068.26</v>
      </c>
      <c r="IS109" s="98"/>
      <c r="IT109" s="118"/>
      <c r="IU109" s="119">
        <f t="shared" ref="IU109:IU123" si="1757">IQ109/$WM109</f>
        <v>0.99361999999999995</v>
      </c>
      <c r="IV109" s="231">
        <f>IV12</f>
        <v>21</v>
      </c>
      <c r="IW109" s="119">
        <f>IV109/IV107</f>
        <v>0.19266</v>
      </c>
      <c r="IX109" s="98">
        <f>IX107*IW109</f>
        <v>21.11</v>
      </c>
      <c r="IY109" s="116">
        <f t="shared" ref="IY109:IY122" si="1758">IF(IV109&gt;0,IX109/IV109,0)</f>
        <v>1.0052380999999999</v>
      </c>
      <c r="IZ109" s="90">
        <f>IZ107</f>
        <v>744.63</v>
      </c>
      <c r="JA109" s="117">
        <f t="shared" ref="JA109:JA122" si="1759">IY109*IZ109</f>
        <v>748.53044999999997</v>
      </c>
      <c r="JB109" s="98">
        <f t="shared" ref="JB109:JB123" si="1760">JA109*IV109</f>
        <v>15719.14</v>
      </c>
      <c r="JC109" s="98"/>
      <c r="JD109" s="118"/>
      <c r="JE109" s="119">
        <f t="shared" ref="JE109:JE123" si="1761">JA109/$WM109</f>
        <v>1.47973</v>
      </c>
      <c r="JF109" s="231">
        <f>JF12</f>
        <v>53</v>
      </c>
      <c r="JG109" s="119">
        <f>JF109/JF107</f>
        <v>0.19925000000000001</v>
      </c>
      <c r="JH109" s="98">
        <f>JH107*JG109</f>
        <v>30.2</v>
      </c>
      <c r="JI109" s="116">
        <f t="shared" ref="JI109:JI122" si="1762">IF(JF109&gt;0,JH109/JF109,0)</f>
        <v>0.56981132000000001</v>
      </c>
      <c r="JJ109" s="90">
        <f>JJ107</f>
        <v>727</v>
      </c>
      <c r="JK109" s="117">
        <f t="shared" ref="JK109:JK122" si="1763">JI109*JJ109</f>
        <v>414.25283000000002</v>
      </c>
      <c r="JL109" s="98">
        <f t="shared" ref="JL109:JL123" si="1764">JK109*JF109</f>
        <v>21955.4</v>
      </c>
      <c r="JM109" s="98"/>
      <c r="JN109" s="118"/>
      <c r="JO109" s="119">
        <f t="shared" ref="JO109:JO123" si="1765">JK109/$WM109</f>
        <v>0.81891999999999998</v>
      </c>
      <c r="JP109" s="231">
        <f>JP12</f>
        <v>68</v>
      </c>
      <c r="JQ109" s="119">
        <f>JP109/JP107</f>
        <v>0.25</v>
      </c>
      <c r="JR109" s="98">
        <f>JR107*JQ109</f>
        <v>29.25</v>
      </c>
      <c r="JS109" s="116">
        <f t="shared" ref="JS109:JS122" si="1766">IF(JP109&gt;0,JR109/JP109,0)</f>
        <v>0.43014706000000003</v>
      </c>
      <c r="JT109" s="90">
        <f>JT107</f>
        <v>744.63</v>
      </c>
      <c r="JU109" s="117">
        <f t="shared" ref="JU109:JU122" si="1767">JS109*JT109</f>
        <v>320.30041</v>
      </c>
      <c r="JV109" s="98">
        <f t="shared" ref="JV109:JV123" si="1768">JU109*JP109</f>
        <v>21780.43</v>
      </c>
      <c r="JW109" s="98"/>
      <c r="JX109" s="118"/>
      <c r="JY109" s="119">
        <f t="shared" ref="JY109:JY123" si="1769">JU109/$WM109</f>
        <v>0.63319000000000003</v>
      </c>
      <c r="JZ109" s="231">
        <f>JZ12</f>
        <v>0</v>
      </c>
      <c r="KA109" s="119" t="e">
        <f>JZ109/JZ107</f>
        <v>#DIV/0!</v>
      </c>
      <c r="KB109" s="98" t="e">
        <f>KB107*KA109</f>
        <v>#DIV/0!</v>
      </c>
      <c r="KC109" s="116">
        <f t="shared" ref="KC109:KC122" si="1770">IF(JZ109&gt;0,KB109/JZ109,0)</f>
        <v>0</v>
      </c>
      <c r="KD109" s="90">
        <f>KD107</f>
        <v>0</v>
      </c>
      <c r="KE109" s="117">
        <f t="shared" ref="KE109:KE122" si="1771">KC109*KD109</f>
        <v>0</v>
      </c>
      <c r="KF109" s="98">
        <f t="shared" ref="KF109:KF123" si="1772">KE109*JZ109</f>
        <v>0</v>
      </c>
      <c r="KG109" s="98"/>
      <c r="KH109" s="118"/>
      <c r="KI109" s="119">
        <f t="shared" ref="KI109:KI123" si="1773">KE109/$WM109</f>
        <v>0</v>
      </c>
      <c r="KJ109" s="231">
        <f>KJ12</f>
        <v>25</v>
      </c>
      <c r="KK109" s="119">
        <f>KJ109/KJ107</f>
        <v>0.15337000000000001</v>
      </c>
      <c r="KL109" s="98">
        <f>KL107*KK109</f>
        <v>16.91</v>
      </c>
      <c r="KM109" s="116">
        <f t="shared" ref="KM109:KM122" si="1774">IF(KJ109&gt;0,KL109/KJ109,0)</f>
        <v>0.6764</v>
      </c>
      <c r="KN109" s="90">
        <f>KN107</f>
        <v>744.63</v>
      </c>
      <c r="KO109" s="117">
        <f t="shared" ref="KO109:KO122" si="1775">KM109*KN109</f>
        <v>503.66773000000001</v>
      </c>
      <c r="KP109" s="98">
        <f t="shared" ref="KP109:KP123" si="1776">KO109*KJ109</f>
        <v>12591.69</v>
      </c>
      <c r="KQ109" s="98"/>
      <c r="KR109" s="118"/>
      <c r="KS109" s="119">
        <f t="shared" ref="KS109:KS123" si="1777">KO109/$WM109</f>
        <v>0.99568000000000001</v>
      </c>
      <c r="KT109" s="231">
        <f>KT12</f>
        <v>51</v>
      </c>
      <c r="KU109" s="119">
        <f>KT109/KT107</f>
        <v>0.14868999999999999</v>
      </c>
      <c r="KV109" s="98">
        <f>KV107*KU109</f>
        <v>34.79</v>
      </c>
      <c r="KW109" s="116">
        <f t="shared" ref="KW109:KW122" si="1778">IF(KT109&gt;0,KV109/KT109,0)</f>
        <v>0.68215685999999998</v>
      </c>
      <c r="KX109" s="90">
        <f>KX107</f>
        <v>744.63</v>
      </c>
      <c r="KY109" s="117">
        <f t="shared" ref="KY109:KY122" si="1779">KW109*KX109</f>
        <v>507.95445999999998</v>
      </c>
      <c r="KZ109" s="98">
        <f t="shared" ref="KZ109:KZ123" si="1780">KY109*KT109</f>
        <v>25905.68</v>
      </c>
      <c r="LA109" s="98"/>
      <c r="LB109" s="118"/>
      <c r="LC109" s="119">
        <f t="shared" ref="LC109:LC123" si="1781">KY109/$WM109</f>
        <v>1.0041500000000001</v>
      </c>
      <c r="LD109" s="231">
        <f>LD12</f>
        <v>70</v>
      </c>
      <c r="LE109" s="119">
        <f>LD109/LD107</f>
        <v>0.24476000000000001</v>
      </c>
      <c r="LF109" s="98">
        <f>LF107*LE109</f>
        <v>35.25</v>
      </c>
      <c r="LG109" s="116">
        <f t="shared" ref="LG109:LG122" si="1782">IF(LD109&gt;0,LF109/LD109,0)</f>
        <v>0.50357143000000004</v>
      </c>
      <c r="LH109" s="90">
        <f>LH107</f>
        <v>744.63</v>
      </c>
      <c r="LI109" s="117">
        <f t="shared" ref="LI109:LI122" si="1783">LG109*LH109</f>
        <v>374.97439000000003</v>
      </c>
      <c r="LJ109" s="98">
        <f t="shared" ref="LJ109:LJ123" si="1784">LI109*LD109</f>
        <v>26248.21</v>
      </c>
      <c r="LK109" s="98"/>
      <c r="LL109" s="118"/>
      <c r="LM109" s="119">
        <f t="shared" ref="LM109:LM123" si="1785">LI109/$WM109</f>
        <v>0.74126999999999998</v>
      </c>
      <c r="LN109" s="231">
        <f>LN12</f>
        <v>23</v>
      </c>
      <c r="LO109" s="119">
        <f>LN109/LN107</f>
        <v>9.2740000000000003E-2</v>
      </c>
      <c r="LP109" s="98">
        <f>LP107*LO109</f>
        <v>20.59</v>
      </c>
      <c r="LQ109" s="116">
        <f t="shared" ref="LQ109:LQ122" si="1786">IF(LN109&gt;0,LP109/LN109,0)</f>
        <v>0.89521739</v>
      </c>
      <c r="LR109" s="90">
        <f>LR107</f>
        <v>744.63</v>
      </c>
      <c r="LS109" s="117">
        <f t="shared" ref="LS109:LS122" si="1787">LQ109*LR109</f>
        <v>666.60572999999999</v>
      </c>
      <c r="LT109" s="98">
        <f t="shared" ref="LT109:LT123" si="1788">LS109*LN109</f>
        <v>15331.93</v>
      </c>
      <c r="LU109" s="98"/>
      <c r="LV109" s="118"/>
      <c r="LW109" s="119">
        <f t="shared" ref="LW109:LW123" si="1789">LS109/$WM109</f>
        <v>1.31778</v>
      </c>
      <c r="LX109" s="231">
        <f>LX12</f>
        <v>15</v>
      </c>
      <c r="LY109" s="119">
        <f>LX109/LX107</f>
        <v>0.12931000000000001</v>
      </c>
      <c r="LZ109" s="98">
        <f>LZ107*LY109</f>
        <v>15.52</v>
      </c>
      <c r="MA109" s="116">
        <f t="shared" ref="MA109:MA122" si="1790">IF(LX109&gt;0,LZ109/LX109,0)</f>
        <v>1.03466667</v>
      </c>
      <c r="MB109" s="90">
        <f>MB107</f>
        <v>744.63</v>
      </c>
      <c r="MC109" s="117">
        <f t="shared" ref="MC109:MC122" si="1791">MA109*MB109</f>
        <v>770.44384000000002</v>
      </c>
      <c r="MD109" s="98">
        <f t="shared" ref="MD109:MD123" si="1792">MC109*LX109</f>
        <v>11556.66</v>
      </c>
      <c r="ME109" s="98"/>
      <c r="MF109" s="118"/>
      <c r="MG109" s="119">
        <f t="shared" ref="MG109:MG123" si="1793">MC109/$WM109</f>
        <v>1.52305</v>
      </c>
      <c r="MH109" s="231">
        <f>MH12</f>
        <v>25</v>
      </c>
      <c r="MI109" s="119">
        <f>MH109/MH107</f>
        <v>0.17241000000000001</v>
      </c>
      <c r="MJ109" s="98">
        <f>MJ107*MI109</f>
        <v>15.52</v>
      </c>
      <c r="MK109" s="116">
        <f t="shared" ref="MK109:MK122" si="1794">IF(MH109&gt;0,MJ109/MH109,0)</f>
        <v>0.62080000000000002</v>
      </c>
      <c r="ML109" s="90">
        <f>ML107</f>
        <v>744.63</v>
      </c>
      <c r="MM109" s="117">
        <f t="shared" ref="MM109:MM122" si="1795">MK109*ML109</f>
        <v>462.2663</v>
      </c>
      <c r="MN109" s="98">
        <f t="shared" ref="MN109:MN123" si="1796">MM109*MH109</f>
        <v>11556.66</v>
      </c>
      <c r="MO109" s="98"/>
      <c r="MP109" s="118"/>
      <c r="MQ109" s="119">
        <f t="shared" ref="MQ109:MQ123" si="1797">MM109/$WM109</f>
        <v>0.91383000000000003</v>
      </c>
      <c r="MR109" s="231">
        <f>MR12</f>
        <v>35</v>
      </c>
      <c r="MS109" s="119">
        <f>MR109/MR107</f>
        <v>0.11146</v>
      </c>
      <c r="MT109" s="98">
        <f>MT107*MS109</f>
        <v>12.97</v>
      </c>
      <c r="MU109" s="116">
        <f t="shared" ref="MU109:MU122" si="1798">IF(MR109&gt;0,MT109/MR109,0)</f>
        <v>0.37057142999999998</v>
      </c>
      <c r="MV109" s="90">
        <f>MV107</f>
        <v>744.63</v>
      </c>
      <c r="MW109" s="117">
        <f t="shared" ref="MW109:MW122" si="1799">MU109*MV109</f>
        <v>275.93860000000001</v>
      </c>
      <c r="MX109" s="98">
        <f t="shared" ref="MX109:MX123" si="1800">MW109*MR109</f>
        <v>9657.85</v>
      </c>
      <c r="MY109" s="98"/>
      <c r="MZ109" s="118"/>
      <c r="NA109" s="119">
        <f t="shared" ref="NA109:NA123" si="1801">MW109/$WM109</f>
        <v>0.54549000000000003</v>
      </c>
      <c r="NB109" s="231">
        <f>NB12</f>
        <v>26</v>
      </c>
      <c r="NC109" s="119">
        <f>NB109/NB107</f>
        <v>0.25742999999999999</v>
      </c>
      <c r="ND109" s="98">
        <f>ND107*NC109</f>
        <v>28.27</v>
      </c>
      <c r="NE109" s="116">
        <f t="shared" ref="NE109:NE122" si="1802">IF(NB109&gt;0,ND109/NB109,0)</f>
        <v>1.08730769</v>
      </c>
      <c r="NF109" s="90">
        <f>NF107</f>
        <v>744.63</v>
      </c>
      <c r="NG109" s="117">
        <f t="shared" ref="NG109:NG122" si="1803">NE109*NF109</f>
        <v>809.64193</v>
      </c>
      <c r="NH109" s="98">
        <f t="shared" ref="NH109:NH123" si="1804">NG109*NB109</f>
        <v>21050.69</v>
      </c>
      <c r="NI109" s="98"/>
      <c r="NJ109" s="118"/>
      <c r="NK109" s="119">
        <f t="shared" ref="NK109:NK123" si="1805">NG109/$WM109</f>
        <v>1.6005400000000001</v>
      </c>
      <c r="NL109" s="231">
        <f>NL12</f>
        <v>24</v>
      </c>
      <c r="NM109" s="119">
        <f>NL109/NL107</f>
        <v>0.15686</v>
      </c>
      <c r="NN109" s="98">
        <f>NN107*NM109</f>
        <v>26.35</v>
      </c>
      <c r="NO109" s="116">
        <f t="shared" ref="NO109:NO122" si="1806">IF(NL109&gt;0,NN109/NL109,0)</f>
        <v>1.09791667</v>
      </c>
      <c r="NP109" s="90">
        <f>NP107</f>
        <v>744.63</v>
      </c>
      <c r="NQ109" s="117">
        <f t="shared" ref="NQ109:NQ122" si="1807">NO109*NP109</f>
        <v>817.54169000000002</v>
      </c>
      <c r="NR109" s="98">
        <f t="shared" ref="NR109:NR123" si="1808">NQ109*NL109</f>
        <v>19621</v>
      </c>
      <c r="NS109" s="98"/>
      <c r="NT109" s="118"/>
      <c r="NU109" s="119">
        <f t="shared" ref="NU109:NU123" si="1809">NQ109/$WM109</f>
        <v>1.61616</v>
      </c>
      <c r="NV109" s="231">
        <f>NV12</f>
        <v>90</v>
      </c>
      <c r="NW109" s="119">
        <f>NV109/NV107</f>
        <v>0.18672</v>
      </c>
      <c r="NX109" s="98">
        <f>NX107*NW109</f>
        <v>45.93</v>
      </c>
      <c r="NY109" s="116">
        <f t="shared" ref="NY109:NY122" si="1810">IF(NV109&gt;0,NX109/NV109,0)</f>
        <v>0.51033333000000003</v>
      </c>
      <c r="NZ109" s="90">
        <f>NZ107</f>
        <v>744.63</v>
      </c>
      <c r="OA109" s="117">
        <f t="shared" ref="OA109:OA122" si="1811">NY109*NZ109</f>
        <v>380.00950999999998</v>
      </c>
      <c r="OB109" s="98">
        <f t="shared" ref="OB109:OB123" si="1812">OA109*NV109</f>
        <v>34200.86</v>
      </c>
      <c r="OC109" s="98"/>
      <c r="OD109" s="118"/>
      <c r="OE109" s="119">
        <f t="shared" ref="OE109:OE123" si="1813">OA109/$WM109</f>
        <v>0.75122</v>
      </c>
      <c r="OF109" s="231">
        <f>OF12</f>
        <v>0</v>
      </c>
      <c r="OG109" s="119">
        <f>OF109/OF107</f>
        <v>0</v>
      </c>
      <c r="OH109" s="98">
        <f>OH107*OG109</f>
        <v>0</v>
      </c>
      <c r="OI109" s="116">
        <f t="shared" ref="OI109:OI122" si="1814">IF(OF109&gt;0,OH109/OF109,0)</f>
        <v>0</v>
      </c>
      <c r="OJ109" s="90">
        <f>OJ107</f>
        <v>744.63</v>
      </c>
      <c r="OK109" s="117">
        <f t="shared" ref="OK109:OK122" si="1815">OI109*OJ109</f>
        <v>0</v>
      </c>
      <c r="OL109" s="98">
        <f t="shared" ref="OL109:OL123" si="1816">OK109*OF109</f>
        <v>0</v>
      </c>
      <c r="OM109" s="98"/>
      <c r="ON109" s="118"/>
      <c r="OO109" s="119">
        <f t="shared" ref="OO109:OO123" si="1817">OK109/$WM109</f>
        <v>0</v>
      </c>
      <c r="OP109" s="231">
        <f>OP12</f>
        <v>0</v>
      </c>
      <c r="OQ109" s="119">
        <f>OP109/OP107</f>
        <v>0</v>
      </c>
      <c r="OR109" s="98">
        <f>OR107*OQ109</f>
        <v>0</v>
      </c>
      <c r="OS109" s="116">
        <f t="shared" ref="OS109:OS122" si="1818">IF(OP109&gt;0,OR109/OP109,0)</f>
        <v>0</v>
      </c>
      <c r="OT109" s="90">
        <f>OT107</f>
        <v>744.63</v>
      </c>
      <c r="OU109" s="117">
        <f t="shared" ref="OU109:OU122" si="1819">OS109*OT109</f>
        <v>0</v>
      </c>
      <c r="OV109" s="98">
        <f t="shared" ref="OV109:OV123" si="1820">OU109*OP109</f>
        <v>0</v>
      </c>
      <c r="OW109" s="98"/>
      <c r="OX109" s="118"/>
      <c r="OY109" s="119">
        <f t="shared" ref="OY109:OY123" si="1821">OU109/$WM109</f>
        <v>0</v>
      </c>
      <c r="OZ109" s="231">
        <f>OZ12</f>
        <v>25</v>
      </c>
      <c r="PA109" s="119">
        <f>OZ109/OZ107</f>
        <v>0.11062</v>
      </c>
      <c r="PB109" s="98">
        <f>PB107*PA109</f>
        <v>15.93</v>
      </c>
      <c r="PC109" s="116">
        <f t="shared" ref="PC109:PC122" si="1822">IF(OZ109&gt;0,PB109/OZ109,0)</f>
        <v>0.63719999999999999</v>
      </c>
      <c r="PD109" s="90">
        <f>PD107</f>
        <v>744.63</v>
      </c>
      <c r="PE109" s="117">
        <f t="shared" ref="PE109:PE122" si="1823">PC109*PD109</f>
        <v>474.47824000000003</v>
      </c>
      <c r="PF109" s="98">
        <f t="shared" ref="PF109:PF123" si="1824">PE109*OZ109</f>
        <v>11861.96</v>
      </c>
      <c r="PG109" s="98"/>
      <c r="PH109" s="118"/>
      <c r="PI109" s="119">
        <f t="shared" ref="PI109:PI123" si="1825">PE109/$WM109</f>
        <v>0.93796999999999997</v>
      </c>
      <c r="PJ109" s="231">
        <f>PJ12</f>
        <v>18</v>
      </c>
      <c r="PK109" s="119">
        <f>PJ109/PJ107</f>
        <v>0.26866000000000001</v>
      </c>
      <c r="PL109" s="98">
        <f>PL107*PK109</f>
        <v>20.96</v>
      </c>
      <c r="PM109" s="116">
        <f t="shared" ref="PM109:PM122" si="1826">IF(PJ109&gt;0,PL109/PJ109,0)</f>
        <v>1.16444444</v>
      </c>
      <c r="PN109" s="90">
        <f>PN107</f>
        <v>744.63</v>
      </c>
      <c r="PO109" s="117">
        <f t="shared" ref="PO109:PO122" si="1827">PM109*PN109</f>
        <v>867.08025999999995</v>
      </c>
      <c r="PP109" s="98">
        <f t="shared" ref="PP109:PP123" si="1828">PO109*PJ109</f>
        <v>15607.44</v>
      </c>
      <c r="PQ109" s="98"/>
      <c r="PR109" s="118"/>
      <c r="PS109" s="119">
        <f t="shared" ref="PS109:PS123" si="1829">PO109/$WM109</f>
        <v>1.7140899999999999</v>
      </c>
      <c r="PT109" s="231">
        <f>PT12</f>
        <v>42</v>
      </c>
      <c r="PU109" s="119">
        <f>PT109/PT107</f>
        <v>0.28571000000000002</v>
      </c>
      <c r="PV109" s="98">
        <f>PV107*PU109</f>
        <v>30.86</v>
      </c>
      <c r="PW109" s="116">
        <f t="shared" ref="PW109:PW122" si="1830">IF(PT109&gt;0,PV109/PT109,0)</f>
        <v>0.73476189999999997</v>
      </c>
      <c r="PX109" s="90">
        <f>PX107</f>
        <v>744.63</v>
      </c>
      <c r="PY109" s="117">
        <f t="shared" ref="PY109:PY122" si="1831">PW109*PX109</f>
        <v>547.12575000000004</v>
      </c>
      <c r="PZ109" s="98">
        <f t="shared" ref="PZ109:PZ123" si="1832">PY109*PT109</f>
        <v>22979.279999999999</v>
      </c>
      <c r="QA109" s="98"/>
      <c r="QB109" s="118"/>
      <c r="QC109" s="119">
        <f t="shared" ref="QC109:QC123" si="1833">PY109/$WM109</f>
        <v>1.0815900000000001</v>
      </c>
      <c r="QD109" s="231">
        <f>QD12</f>
        <v>0</v>
      </c>
      <c r="QE109" s="119" t="e">
        <f>QD109/QD107</f>
        <v>#DIV/0!</v>
      </c>
      <c r="QF109" s="98" t="e">
        <f>QF107*QE109</f>
        <v>#DIV/0!</v>
      </c>
      <c r="QG109" s="116">
        <f t="shared" ref="QG109:QG122" si="1834">IF(QD109&gt;0,QF109/QD109,0)</f>
        <v>0</v>
      </c>
      <c r="QH109" s="90">
        <f>QH107</f>
        <v>0</v>
      </c>
      <c r="QI109" s="117">
        <f t="shared" ref="QI109:QI122" si="1835">QG109*QH109</f>
        <v>0</v>
      </c>
      <c r="QJ109" s="98">
        <f t="shared" ref="QJ109:QJ123" si="1836">QI109*QD109</f>
        <v>0</v>
      </c>
      <c r="QK109" s="98"/>
      <c r="QL109" s="118"/>
      <c r="QM109" s="119">
        <f t="shared" ref="QM109:QM123" si="1837">QI109/$WM109</f>
        <v>0</v>
      </c>
      <c r="QN109" s="231">
        <f>QN12</f>
        <v>57</v>
      </c>
      <c r="QO109" s="119">
        <f>QN109/QN107</f>
        <v>0.23361000000000001</v>
      </c>
      <c r="QP109" s="98">
        <f>QP107*QO109</f>
        <v>27.33</v>
      </c>
      <c r="QQ109" s="116">
        <f t="shared" ref="QQ109:QQ122" si="1838">IF(QN109&gt;0,QP109/QN109,0)</f>
        <v>0.47947368000000001</v>
      </c>
      <c r="QR109" s="90">
        <f>QR107</f>
        <v>744.63</v>
      </c>
      <c r="QS109" s="117">
        <f t="shared" ref="QS109:QS122" si="1839">QQ109*QR109</f>
        <v>357.03048999999999</v>
      </c>
      <c r="QT109" s="98">
        <f t="shared" ref="QT109:QT123" si="1840">QS109*QN109</f>
        <v>20350.740000000002</v>
      </c>
      <c r="QU109" s="98"/>
      <c r="QV109" s="118"/>
      <c r="QW109" s="119">
        <f t="shared" ref="QW109:QW123" si="1841">QS109/$WM109</f>
        <v>0.70579999999999998</v>
      </c>
      <c r="QX109" s="231">
        <f>QX12</f>
        <v>25</v>
      </c>
      <c r="QY109" s="119">
        <f>QX109/QX107</f>
        <v>0.16128999999999999</v>
      </c>
      <c r="QZ109" s="98">
        <f>QZ107*QY109</f>
        <v>18.87</v>
      </c>
      <c r="RA109" s="116">
        <f t="shared" ref="RA109:RA122" si="1842">IF(QX109&gt;0,QZ109/QX109,0)</f>
        <v>0.75480000000000003</v>
      </c>
      <c r="RB109" s="90">
        <f>RB107</f>
        <v>744.63</v>
      </c>
      <c r="RC109" s="117">
        <f t="shared" ref="RC109:RC122" si="1843">RA109*RB109</f>
        <v>562.04672000000005</v>
      </c>
      <c r="RD109" s="98">
        <f t="shared" ref="RD109:RD123" si="1844">RC109*QX109</f>
        <v>14051.17</v>
      </c>
      <c r="RE109" s="98"/>
      <c r="RF109" s="118"/>
      <c r="RG109" s="119">
        <f t="shared" ref="RG109:RG123" si="1845">RC109/$WM109</f>
        <v>1.1110800000000001</v>
      </c>
      <c r="RH109" s="231">
        <f>RH12</f>
        <v>30</v>
      </c>
      <c r="RI109" s="119">
        <f>RH109/RH107</f>
        <v>0.19231000000000001</v>
      </c>
      <c r="RJ109" s="98">
        <f>RJ107*RI109</f>
        <v>22.5</v>
      </c>
      <c r="RK109" s="116">
        <f t="shared" ref="RK109:RK122" si="1846">IF(RH109&gt;0,RJ109/RH109,0)</f>
        <v>0.75</v>
      </c>
      <c r="RL109" s="90">
        <f>RL107</f>
        <v>744.63</v>
      </c>
      <c r="RM109" s="117">
        <f t="shared" ref="RM109:RM122" si="1847">RK109*RL109</f>
        <v>558.47249999999997</v>
      </c>
      <c r="RN109" s="98">
        <f t="shared" ref="RN109:RN123" si="1848">RM109*RH109</f>
        <v>16754.18</v>
      </c>
      <c r="RO109" s="98"/>
      <c r="RP109" s="118"/>
      <c r="RQ109" s="119">
        <f t="shared" ref="RQ109:RQ123" si="1849">RM109/$WM109</f>
        <v>1.10402</v>
      </c>
      <c r="RR109" s="231">
        <f>RR12</f>
        <v>26</v>
      </c>
      <c r="RS109" s="119">
        <f>RR109/RR107</f>
        <v>0.18440000000000001</v>
      </c>
      <c r="RT109" s="98">
        <f>RT107*RS109</f>
        <v>21.57</v>
      </c>
      <c r="RU109" s="116">
        <f t="shared" ref="RU109:RU122" si="1850">IF(RR109&gt;0,RT109/RR109,0)</f>
        <v>0.82961538000000001</v>
      </c>
      <c r="RV109" s="90">
        <f>RV107</f>
        <v>744.63</v>
      </c>
      <c r="RW109" s="117">
        <f t="shared" ref="RW109:RW122" si="1851">RU109*RV109</f>
        <v>617.75649999999996</v>
      </c>
      <c r="RX109" s="98">
        <f t="shared" ref="RX109:RX123" si="1852">RW109*RR109</f>
        <v>16061.67</v>
      </c>
      <c r="RY109" s="98"/>
      <c r="RZ109" s="118"/>
      <c r="SA109" s="119">
        <f t="shared" ref="SA109:SA123" si="1853">RW109/$WM109</f>
        <v>1.2212099999999999</v>
      </c>
      <c r="SB109" s="231">
        <f>SB12</f>
        <v>61</v>
      </c>
      <c r="SC109" s="119">
        <f>SB109/SB107</f>
        <v>0.16991999999999999</v>
      </c>
      <c r="SD109" s="98">
        <f>SD107*SC109</f>
        <v>37.21</v>
      </c>
      <c r="SE109" s="116">
        <f t="shared" ref="SE109:SE122" si="1854">IF(SB109&gt;0,SD109/SB109,0)</f>
        <v>0.61</v>
      </c>
      <c r="SF109" s="90">
        <f>SF107</f>
        <v>744.63</v>
      </c>
      <c r="SG109" s="117">
        <f t="shared" ref="SG109:SG122" si="1855">SE109*SF109</f>
        <v>454.22430000000003</v>
      </c>
      <c r="SH109" s="98">
        <f t="shared" ref="SH109:SH123" si="1856">SG109*SB109</f>
        <v>27707.68</v>
      </c>
      <c r="SI109" s="98"/>
      <c r="SJ109" s="118"/>
      <c r="SK109" s="119">
        <f t="shared" ref="SK109:SK123" si="1857">SG109/$WM109</f>
        <v>0.89793000000000001</v>
      </c>
      <c r="SL109" s="231">
        <f>SL12</f>
        <v>15</v>
      </c>
      <c r="SM109" s="119">
        <f>SL109/SL107</f>
        <v>0.17857000000000001</v>
      </c>
      <c r="SN109" s="98">
        <f>SN107*SM109</f>
        <v>16.010000000000002</v>
      </c>
      <c r="SO109" s="116">
        <f t="shared" ref="SO109:SO122" si="1858">IF(SL109&gt;0,SN109/SL109,0)</f>
        <v>1.0673333300000001</v>
      </c>
      <c r="SP109" s="90">
        <f>SP107</f>
        <v>744.63</v>
      </c>
      <c r="SQ109" s="117">
        <f t="shared" ref="SQ109:SQ122" si="1859">SO109*SP109</f>
        <v>794.76841999999999</v>
      </c>
      <c r="SR109" s="98">
        <f t="shared" ref="SR109:SR123" si="1860">SQ109*SL109</f>
        <v>11921.53</v>
      </c>
      <c r="SS109" s="98"/>
      <c r="ST109" s="118"/>
      <c r="SU109" s="119">
        <f t="shared" ref="SU109:SU123" si="1861">SQ109/$WM109</f>
        <v>1.57114</v>
      </c>
      <c r="SV109" s="231">
        <f>SV12</f>
        <v>31</v>
      </c>
      <c r="SW109" s="119">
        <f>SV109/SV107</f>
        <v>0.10367999999999999</v>
      </c>
      <c r="SX109" s="98">
        <f>SX107*SW109</f>
        <v>22.39</v>
      </c>
      <c r="SY109" s="116">
        <f t="shared" ref="SY109:SY122" si="1862">IF(SV109&gt;0,SX109/SV109,0)</f>
        <v>0.72225806000000004</v>
      </c>
      <c r="SZ109" s="90">
        <f>SZ107</f>
        <v>744.63</v>
      </c>
      <c r="TA109" s="117">
        <f t="shared" ref="TA109:TA122" si="1863">SY109*SZ109</f>
        <v>537.81502</v>
      </c>
      <c r="TB109" s="98">
        <f t="shared" ref="TB109:TB123" si="1864">TA109*SV109</f>
        <v>16672.27</v>
      </c>
      <c r="TC109" s="98"/>
      <c r="TD109" s="118"/>
      <c r="TE109" s="119">
        <f t="shared" ref="TE109:TE123" si="1865">TA109/$WM109</f>
        <v>1.06318</v>
      </c>
      <c r="TF109" s="231">
        <f>TF12</f>
        <v>31</v>
      </c>
      <c r="TG109" s="119">
        <f>TF109/TF107</f>
        <v>0.11698</v>
      </c>
      <c r="TH109" s="98">
        <f>TH107*TG109</f>
        <v>25.8</v>
      </c>
      <c r="TI109" s="116">
        <f t="shared" ref="TI109:TI122" si="1866">IF(TF109&gt;0,TH109/TF109,0)</f>
        <v>0.83225806000000002</v>
      </c>
      <c r="TJ109" s="90">
        <f>TJ107</f>
        <v>744.63</v>
      </c>
      <c r="TK109" s="117">
        <f t="shared" ref="TK109:TK122" si="1867">TI109*TJ109</f>
        <v>619.72432000000003</v>
      </c>
      <c r="TL109" s="98">
        <f t="shared" ref="TL109:TL123" si="1868">TK109*TF109</f>
        <v>19211.45</v>
      </c>
      <c r="TM109" s="98"/>
      <c r="TN109" s="118"/>
      <c r="TO109" s="119">
        <f t="shared" ref="TO109:TO123" si="1869">TK109/$WM109</f>
        <v>1.2251000000000001</v>
      </c>
      <c r="TP109" s="231">
        <f>TP12</f>
        <v>18</v>
      </c>
      <c r="TQ109" s="119">
        <f>TP109/TP107</f>
        <v>0.11921</v>
      </c>
      <c r="TR109" s="98">
        <f>TR107*TQ109</f>
        <v>5.81</v>
      </c>
      <c r="TS109" s="116">
        <f t="shared" ref="TS109:TS122" si="1870">IF(TP109&gt;0,TR109/TP109,0)</f>
        <v>0.32277778000000001</v>
      </c>
      <c r="TT109" s="90">
        <f>TT107</f>
        <v>744.63</v>
      </c>
      <c r="TU109" s="117">
        <f t="shared" ref="TU109:TU122" si="1871">TS109*TT109</f>
        <v>240.35002</v>
      </c>
      <c r="TV109" s="98">
        <f t="shared" ref="TV109:TV123" si="1872">TU109*TP109</f>
        <v>4326.3</v>
      </c>
      <c r="TW109" s="98"/>
      <c r="TX109" s="118"/>
      <c r="TY109" s="119">
        <f t="shared" ref="TY109:TY123" si="1873">TU109/$WM109</f>
        <v>0.47514000000000001</v>
      </c>
      <c r="TZ109" s="231">
        <f>TZ12</f>
        <v>34</v>
      </c>
      <c r="UA109" s="119">
        <f>TZ109/TZ107</f>
        <v>0.13386000000000001</v>
      </c>
      <c r="UB109" s="98">
        <f>UB107*UA109</f>
        <v>28.91</v>
      </c>
      <c r="UC109" s="116">
        <f t="shared" ref="UC109:UC122" si="1874">IF(TZ109&gt;0,UB109/TZ109,0)</f>
        <v>0.85029412000000004</v>
      </c>
      <c r="UD109" s="90">
        <f>UD107</f>
        <v>744.63</v>
      </c>
      <c r="UE109" s="117">
        <f t="shared" ref="UE109:UE122" si="1875">UC109*UD109</f>
        <v>633.15450999999996</v>
      </c>
      <c r="UF109" s="98">
        <f t="shared" ref="UF109:UF123" si="1876">UE109*TZ109</f>
        <v>21527.25</v>
      </c>
      <c r="UG109" s="98"/>
      <c r="UH109" s="118"/>
      <c r="UI109" s="119">
        <f t="shared" ref="UI109:UI123" si="1877">UE109/$WM109</f>
        <v>1.2516499999999999</v>
      </c>
      <c r="UJ109" s="231">
        <f>UJ12</f>
        <v>30</v>
      </c>
      <c r="UK109" s="119">
        <f>UJ109/UJ107</f>
        <v>0.15625</v>
      </c>
      <c r="UL109" s="98">
        <f>UL107*UK109</f>
        <v>16.88</v>
      </c>
      <c r="UM109" s="116">
        <f t="shared" ref="UM109:UM122" si="1878">IF(UJ109&gt;0,UL109/UJ109,0)</f>
        <v>0.56266667000000004</v>
      </c>
      <c r="UN109" s="90">
        <f>UN107</f>
        <v>744.63</v>
      </c>
      <c r="UO109" s="117">
        <f t="shared" ref="UO109:UO122" si="1879">UM109*UN109</f>
        <v>418.97847999999999</v>
      </c>
      <c r="UP109" s="98">
        <f t="shared" ref="UP109:UP123" si="1880">UO109*UJ109</f>
        <v>12569.35</v>
      </c>
      <c r="UQ109" s="98"/>
      <c r="UR109" s="118"/>
      <c r="US109" s="119">
        <f t="shared" ref="US109:US123" si="1881">UO109/$WM109</f>
        <v>0.82826</v>
      </c>
      <c r="UT109" s="231">
        <f>UT12</f>
        <v>65</v>
      </c>
      <c r="UU109" s="119">
        <f>UT109/UT107</f>
        <v>0.19757</v>
      </c>
      <c r="UV109" s="98">
        <f>UV107*UU109</f>
        <v>44.17</v>
      </c>
      <c r="UW109" s="116">
        <f t="shared" ref="UW109:UW122" si="1882">IF(UT109&gt;0,UV109/UT109,0)</f>
        <v>0.67953845999999996</v>
      </c>
      <c r="UX109" s="90">
        <f>UX107</f>
        <v>744.63</v>
      </c>
      <c r="UY109" s="117">
        <f t="shared" ref="UY109:UY122" si="1883">UW109*UX109</f>
        <v>506.00472000000002</v>
      </c>
      <c r="UZ109" s="98">
        <f t="shared" ref="UZ109:UZ123" si="1884">UY109*UT109</f>
        <v>32890.31</v>
      </c>
      <c r="VA109" s="98"/>
      <c r="VB109" s="118"/>
      <c r="VC109" s="119">
        <f t="shared" ref="VC109:VC123" si="1885">UY109/$WM109</f>
        <v>1.0003</v>
      </c>
      <c r="VD109" s="231">
        <f>VD12</f>
        <v>55</v>
      </c>
      <c r="VE109" s="119">
        <f>VD109/VD107</f>
        <v>0.17296</v>
      </c>
      <c r="VF109" s="98">
        <f>VF107*VE109</f>
        <v>28.02</v>
      </c>
      <c r="VG109" s="116">
        <f t="shared" ref="VG109:VG122" si="1886">IF(VD109&gt;0,VF109/VD109,0)</f>
        <v>0.50945454999999995</v>
      </c>
      <c r="VH109" s="90">
        <f>VH107</f>
        <v>744.63</v>
      </c>
      <c r="VI109" s="117">
        <f t="shared" ref="VI109:VI122" si="1887">VG109*VH109</f>
        <v>379.35514000000001</v>
      </c>
      <c r="VJ109" s="98">
        <f t="shared" ref="VJ109:VJ123" si="1888">VI109*VD109</f>
        <v>20864.53</v>
      </c>
      <c r="VK109" s="98"/>
      <c r="VL109" s="118"/>
      <c r="VM109" s="119">
        <f t="shared" ref="VM109:VM123" si="1889">VI109/$WM109</f>
        <v>0.74992999999999999</v>
      </c>
      <c r="VN109" s="231">
        <f>VN12</f>
        <v>83</v>
      </c>
      <c r="VO109" s="119">
        <f>VN109/VN107</f>
        <v>0.16117000000000001</v>
      </c>
      <c r="VP109" s="98">
        <f>VP107*VO109</f>
        <v>69.63</v>
      </c>
      <c r="VQ109" s="116">
        <f t="shared" ref="VQ109:VQ122" si="1890">IF(VN109&gt;0,VP109/VN109,0)</f>
        <v>0.83891565999999995</v>
      </c>
      <c r="VR109" s="90">
        <f>VR107</f>
        <v>744.63</v>
      </c>
      <c r="VS109" s="117">
        <f t="shared" ref="VS109:VS122" si="1891">VQ109*VR109</f>
        <v>624.68177000000003</v>
      </c>
      <c r="VT109" s="98">
        <f t="shared" ref="VT109:VT123" si="1892">VS109*VN109</f>
        <v>51848.59</v>
      </c>
      <c r="VU109" s="98"/>
      <c r="VV109" s="118"/>
      <c r="VW109" s="119">
        <f t="shared" ref="VW109:VW123" si="1893">VS109/$WM109</f>
        <v>1.2349000000000001</v>
      </c>
      <c r="VX109" s="231">
        <f>VX12</f>
        <v>47</v>
      </c>
      <c r="VY109" s="119">
        <f>VX109/VX107</f>
        <v>0.13622999999999999</v>
      </c>
      <c r="VZ109" s="98">
        <f>VZ107*VY109</f>
        <v>20.65</v>
      </c>
      <c r="WA109" s="116">
        <f t="shared" ref="WA109:WA122" si="1894">IF(VX109&gt;0,VZ109/VX109,0)</f>
        <v>0.43936170000000002</v>
      </c>
      <c r="WB109" s="90">
        <f>WB107</f>
        <v>744.63</v>
      </c>
      <c r="WC109" s="117">
        <f t="shared" ref="WC109:WC122" si="1895">WA109*WB109</f>
        <v>327.1619</v>
      </c>
      <c r="WD109" s="98">
        <f t="shared" ref="WD109:WD123" si="1896">WC109*VX109</f>
        <v>15376.61</v>
      </c>
      <c r="WE109" s="98"/>
      <c r="WF109" s="118"/>
      <c r="WG109" s="119">
        <f t="shared" ref="WG109:WG123" si="1897">WC109/$WM109</f>
        <v>0.64675000000000005</v>
      </c>
      <c r="WH109" s="213">
        <f t="shared" ref="WH109:WH122" si="1898">F109+P109+Z109+AJ109+AT109+BD109+BN109+BX109+CH109+CR109+DB109+DL109+DV109+EF109+EP109+EZ109+FJ109+FT109+GD109+GN109+GX109+HH109+HR109+IB109+IL109+IV109+JF109+JP109+JZ109+KJ109+KT109+LD109+LN109+LX109+MH109+MR109+NB109+NL109+NV109+OF109+OP109+OZ109+PJ109+PT109+QD109+QN109+QX109+RH109+RR109+SB109+SL109+SV109+TF109+TP109+TZ109+UJ109+UT109+VD109+VN109+VX109</f>
        <v>1861</v>
      </c>
      <c r="WI109" s="119">
        <f>WH109/WH107</f>
        <v>0.15295</v>
      </c>
      <c r="WJ109" s="98">
        <f>WJ107*WI109</f>
        <v>1264.79</v>
      </c>
      <c r="WK109" s="116">
        <f t="shared" ref="WK109:WK122" si="1899">IF(WH109&gt;0,WJ109/WH109,0)</f>
        <v>0.67962922999999997</v>
      </c>
      <c r="WL109" s="90">
        <f>WL107</f>
        <v>744.31</v>
      </c>
      <c r="WM109" s="117">
        <f t="shared" ref="WM109:WM122" si="1900">WK109*WL109</f>
        <v>505.85482999999999</v>
      </c>
      <c r="WN109" s="98">
        <f t="shared" ref="WN109:WN123" si="1901">WM109*WH109</f>
        <v>941395.84</v>
      </c>
      <c r="WO109" s="98"/>
      <c r="WP109" s="118"/>
    </row>
    <row r="110" spans="1:614" ht="26.25" customHeight="1" x14ac:dyDescent="0.25">
      <c r="A110" s="5"/>
      <c r="B110" s="205" t="s">
        <v>422</v>
      </c>
      <c r="C110" s="12" t="s">
        <v>753</v>
      </c>
      <c r="D110" s="12" t="s">
        <v>440</v>
      </c>
      <c r="E110" s="4" t="s">
        <v>33</v>
      </c>
      <c r="F110" s="231">
        <f t="shared" ref="F110:F122" si="1902">F13</f>
        <v>229</v>
      </c>
      <c r="G110" s="119">
        <f>F110/F107</f>
        <v>0.79513999999999996</v>
      </c>
      <c r="H110" s="98">
        <f>H107*G110</f>
        <v>124.04</v>
      </c>
      <c r="I110" s="116">
        <f t="shared" si="1658"/>
        <v>0.54165938999999996</v>
      </c>
      <c r="J110" s="90">
        <f>J107</f>
        <v>744.63</v>
      </c>
      <c r="K110" s="117">
        <f t="shared" si="1659"/>
        <v>403.33582999999999</v>
      </c>
      <c r="L110" s="98">
        <f t="shared" si="1660"/>
        <v>92363.91</v>
      </c>
      <c r="M110" s="98"/>
      <c r="N110" s="118"/>
      <c r="O110" s="119">
        <f t="shared" si="1661"/>
        <v>0.79730999999999996</v>
      </c>
      <c r="P110" s="231">
        <f t="shared" ref="P110:P122" si="1903">P13</f>
        <v>300</v>
      </c>
      <c r="Q110" s="119">
        <f>P110/P107</f>
        <v>0.70755000000000001</v>
      </c>
      <c r="R110" s="98">
        <f>R107*Q110</f>
        <v>249.62</v>
      </c>
      <c r="S110" s="116">
        <f t="shared" si="1662"/>
        <v>0.83206667000000001</v>
      </c>
      <c r="T110" s="90">
        <f>T107</f>
        <v>744.63</v>
      </c>
      <c r="U110" s="117">
        <f t="shared" si="1663"/>
        <v>619.58180000000004</v>
      </c>
      <c r="V110" s="98">
        <f t="shared" si="1664"/>
        <v>185874.54</v>
      </c>
      <c r="W110" s="98"/>
      <c r="X110" s="118"/>
      <c r="Y110" s="119">
        <f t="shared" si="1665"/>
        <v>1.22478</v>
      </c>
      <c r="Z110" s="231">
        <f t="shared" ref="Z110:Z122" si="1904">Z13</f>
        <v>239</v>
      </c>
      <c r="AA110" s="119">
        <f>Z110/Z107</f>
        <v>0.83565999999999996</v>
      </c>
      <c r="AB110" s="98">
        <f>AB107*AA110</f>
        <v>120.34</v>
      </c>
      <c r="AC110" s="116">
        <f t="shared" si="1666"/>
        <v>0.50351464000000001</v>
      </c>
      <c r="AD110" s="90">
        <f>AD107</f>
        <v>744.63</v>
      </c>
      <c r="AE110" s="117">
        <f t="shared" si="1667"/>
        <v>374.93211000000002</v>
      </c>
      <c r="AF110" s="98">
        <f t="shared" si="1668"/>
        <v>89608.77</v>
      </c>
      <c r="AG110" s="98"/>
      <c r="AH110" s="118"/>
      <c r="AI110" s="119">
        <f t="shared" si="1669"/>
        <v>0.74116000000000004</v>
      </c>
      <c r="AJ110" s="231">
        <f t="shared" ref="AJ110:AJ122" si="1905">AJ13</f>
        <v>139</v>
      </c>
      <c r="AK110" s="119">
        <f>AJ110/AJ107</f>
        <v>0.53256999999999999</v>
      </c>
      <c r="AL110" s="98">
        <f>AL107*AK110</f>
        <v>143.79</v>
      </c>
      <c r="AM110" s="116">
        <f t="shared" si="1670"/>
        <v>1.03446043</v>
      </c>
      <c r="AN110" s="90">
        <f>AN107</f>
        <v>744.63</v>
      </c>
      <c r="AO110" s="117">
        <f t="shared" si="1671"/>
        <v>770.29026999999996</v>
      </c>
      <c r="AP110" s="98">
        <f t="shared" si="1672"/>
        <v>107070.35</v>
      </c>
      <c r="AQ110" s="98"/>
      <c r="AR110" s="118"/>
      <c r="AS110" s="119">
        <f t="shared" si="1673"/>
        <v>1.5226900000000001</v>
      </c>
      <c r="AT110" s="231">
        <f t="shared" ref="AT110:AT122" si="1906">AT13</f>
        <v>101</v>
      </c>
      <c r="AU110" s="119">
        <f>AT110/AT107</f>
        <v>0.81452000000000002</v>
      </c>
      <c r="AV110" s="98">
        <f>AV107*AU110</f>
        <v>60.6</v>
      </c>
      <c r="AW110" s="116">
        <f t="shared" si="1674"/>
        <v>0.6</v>
      </c>
      <c r="AX110" s="90">
        <f>AX107</f>
        <v>744.63</v>
      </c>
      <c r="AY110" s="117">
        <f t="shared" si="1675"/>
        <v>446.77800000000002</v>
      </c>
      <c r="AZ110" s="98">
        <f t="shared" si="1676"/>
        <v>45124.58</v>
      </c>
      <c r="BA110" s="98"/>
      <c r="BB110" s="118"/>
      <c r="BC110" s="119">
        <f t="shared" si="1677"/>
        <v>0.88317999999999997</v>
      </c>
      <c r="BD110" s="231">
        <f t="shared" ref="BD110:BD122" si="1907">BD13</f>
        <v>0</v>
      </c>
      <c r="BE110" s="119" t="e">
        <f>BD110/BD107</f>
        <v>#DIV/0!</v>
      </c>
      <c r="BF110" s="98" t="e">
        <f>BF107*BE110</f>
        <v>#DIV/0!</v>
      </c>
      <c r="BG110" s="116">
        <f t="shared" si="1678"/>
        <v>0</v>
      </c>
      <c r="BH110" s="90">
        <f>BH107</f>
        <v>0</v>
      </c>
      <c r="BI110" s="117">
        <f t="shared" si="1679"/>
        <v>0</v>
      </c>
      <c r="BJ110" s="98">
        <f t="shared" si="1680"/>
        <v>0</v>
      </c>
      <c r="BK110" s="98"/>
      <c r="BL110" s="118"/>
      <c r="BM110" s="119">
        <f t="shared" si="1681"/>
        <v>0</v>
      </c>
      <c r="BN110" s="231">
        <f t="shared" ref="BN110:BN122" si="1908">BN13</f>
        <v>77</v>
      </c>
      <c r="BO110" s="119">
        <f>BN110/BN107</f>
        <v>0.48734</v>
      </c>
      <c r="BP110" s="98">
        <f>BP107*BO110</f>
        <v>107.02</v>
      </c>
      <c r="BQ110" s="116">
        <f t="shared" si="1682"/>
        <v>1.38987013</v>
      </c>
      <c r="BR110" s="90">
        <f>BR107</f>
        <v>744.63</v>
      </c>
      <c r="BS110" s="117">
        <f t="shared" si="1683"/>
        <v>1034.9389900000001</v>
      </c>
      <c r="BT110" s="98">
        <f t="shared" si="1684"/>
        <v>79690.3</v>
      </c>
      <c r="BU110" s="98"/>
      <c r="BV110" s="118"/>
      <c r="BW110" s="119">
        <f t="shared" si="1685"/>
        <v>2.0458500000000002</v>
      </c>
      <c r="BX110" s="231">
        <f t="shared" ref="BX110:BX122" si="1909">BX13</f>
        <v>0</v>
      </c>
      <c r="BY110" s="119" t="e">
        <f>BX110/BX107</f>
        <v>#DIV/0!</v>
      </c>
      <c r="BZ110" s="98" t="e">
        <f>BZ107*BY110</f>
        <v>#DIV/0!</v>
      </c>
      <c r="CA110" s="116">
        <f t="shared" si="1686"/>
        <v>0</v>
      </c>
      <c r="CB110" s="90">
        <f>CB107</f>
        <v>0</v>
      </c>
      <c r="CC110" s="117">
        <f t="shared" si="1687"/>
        <v>0</v>
      </c>
      <c r="CD110" s="98">
        <f t="shared" si="1688"/>
        <v>0</v>
      </c>
      <c r="CE110" s="98"/>
      <c r="CF110" s="118"/>
      <c r="CG110" s="119">
        <f t="shared" si="1689"/>
        <v>0</v>
      </c>
      <c r="CH110" s="231">
        <f t="shared" ref="CH110:CH122" si="1910">CH13</f>
        <v>112</v>
      </c>
      <c r="CI110" s="119">
        <f>CH110/CH107</f>
        <v>0.70440000000000003</v>
      </c>
      <c r="CJ110" s="98">
        <f>CJ107*CI110</f>
        <v>83.09</v>
      </c>
      <c r="CK110" s="116">
        <f t="shared" si="1690"/>
        <v>0.74187499999999995</v>
      </c>
      <c r="CL110" s="90">
        <f>CL107</f>
        <v>744.63</v>
      </c>
      <c r="CM110" s="117">
        <f t="shared" si="1691"/>
        <v>552.42237999999998</v>
      </c>
      <c r="CN110" s="98">
        <f t="shared" si="1692"/>
        <v>61871.31</v>
      </c>
      <c r="CO110" s="98"/>
      <c r="CP110" s="118"/>
      <c r="CQ110" s="119">
        <f t="shared" si="1693"/>
        <v>1.09202</v>
      </c>
      <c r="CR110" s="231">
        <f t="shared" ref="CR110:CR122" si="1911">CR13</f>
        <v>0</v>
      </c>
      <c r="CS110" s="119" t="e">
        <f>CR110/CR107</f>
        <v>#DIV/0!</v>
      </c>
      <c r="CT110" s="98" t="e">
        <f>CT107*CS110</f>
        <v>#DIV/0!</v>
      </c>
      <c r="CU110" s="116">
        <f t="shared" si="1694"/>
        <v>0</v>
      </c>
      <c r="CV110" s="90">
        <f>CV107</f>
        <v>0</v>
      </c>
      <c r="CW110" s="117">
        <f t="shared" si="1695"/>
        <v>0</v>
      </c>
      <c r="CX110" s="98">
        <f t="shared" si="1696"/>
        <v>0</v>
      </c>
      <c r="CY110" s="98"/>
      <c r="CZ110" s="118"/>
      <c r="DA110" s="119">
        <f t="shared" si="1697"/>
        <v>0</v>
      </c>
      <c r="DB110" s="231">
        <f t="shared" ref="DB110:DB122" si="1912">DB13</f>
        <v>108</v>
      </c>
      <c r="DC110" s="119">
        <f>DB110/DB107</f>
        <v>0.82443</v>
      </c>
      <c r="DD110" s="98">
        <f>DD107*DC110</f>
        <v>89.04</v>
      </c>
      <c r="DE110" s="116">
        <f t="shared" si="1698"/>
        <v>0.82444443999999995</v>
      </c>
      <c r="DF110" s="90">
        <f>DF107</f>
        <v>744.63</v>
      </c>
      <c r="DG110" s="117">
        <f t="shared" si="1699"/>
        <v>613.90606000000002</v>
      </c>
      <c r="DH110" s="98">
        <f t="shared" si="1700"/>
        <v>66301.850000000006</v>
      </c>
      <c r="DI110" s="98"/>
      <c r="DJ110" s="118"/>
      <c r="DK110" s="119">
        <f t="shared" si="1701"/>
        <v>1.21356</v>
      </c>
      <c r="DL110" s="231">
        <f t="shared" ref="DL110:DL122" si="1913">DL13</f>
        <v>190</v>
      </c>
      <c r="DM110" s="119">
        <f>DL110/DL107</f>
        <v>0.69596999999999998</v>
      </c>
      <c r="DN110" s="98">
        <f>DN107*DM110</f>
        <v>112.75</v>
      </c>
      <c r="DO110" s="116">
        <f t="shared" si="1702"/>
        <v>0.59342105000000001</v>
      </c>
      <c r="DP110" s="90">
        <f>DP107</f>
        <v>744.63</v>
      </c>
      <c r="DQ110" s="117">
        <f t="shared" si="1703"/>
        <v>441.87912</v>
      </c>
      <c r="DR110" s="98">
        <f t="shared" si="1704"/>
        <v>83957.03</v>
      </c>
      <c r="DS110" s="98"/>
      <c r="DT110" s="118"/>
      <c r="DU110" s="119">
        <f t="shared" si="1705"/>
        <v>0.87350000000000005</v>
      </c>
      <c r="DV110" s="231">
        <f t="shared" ref="DV110:DV122" si="1914">DV13</f>
        <v>122</v>
      </c>
      <c r="DW110" s="119">
        <f>DV110/DV107</f>
        <v>0.91044999999999998</v>
      </c>
      <c r="DX110" s="98">
        <f>DX107*DW110</f>
        <v>100.4</v>
      </c>
      <c r="DY110" s="116">
        <f t="shared" si="1706"/>
        <v>0.82295081999999997</v>
      </c>
      <c r="DZ110" s="90">
        <f>DZ107</f>
        <v>744.63</v>
      </c>
      <c r="EA110" s="117">
        <f t="shared" si="1707"/>
        <v>612.79386999999997</v>
      </c>
      <c r="EB110" s="98">
        <f t="shared" si="1708"/>
        <v>74760.850000000006</v>
      </c>
      <c r="EC110" s="98"/>
      <c r="ED110" s="118"/>
      <c r="EE110" s="119">
        <f t="shared" si="1709"/>
        <v>1.21136</v>
      </c>
      <c r="EF110" s="231">
        <f t="shared" ref="EF110:EF122" si="1915">EF13</f>
        <v>0</v>
      </c>
      <c r="EG110" s="119">
        <f>EF110/EF107</f>
        <v>0</v>
      </c>
      <c r="EH110" s="98">
        <f>EH107*EG110</f>
        <v>0</v>
      </c>
      <c r="EI110" s="116">
        <f t="shared" si="1710"/>
        <v>0</v>
      </c>
      <c r="EJ110" s="90">
        <f>EJ107</f>
        <v>744.63</v>
      </c>
      <c r="EK110" s="117">
        <f t="shared" si="1711"/>
        <v>0</v>
      </c>
      <c r="EL110" s="98">
        <f t="shared" si="1712"/>
        <v>0</v>
      </c>
      <c r="EM110" s="98"/>
      <c r="EN110" s="118"/>
      <c r="EO110" s="119">
        <f t="shared" si="1713"/>
        <v>0</v>
      </c>
      <c r="EP110" s="231">
        <f t="shared" ref="EP110:EP122" si="1916">EP13</f>
        <v>156</v>
      </c>
      <c r="EQ110" s="119">
        <f>EP110/EP107</f>
        <v>0.88636000000000004</v>
      </c>
      <c r="ER110" s="98">
        <f>ER107*EQ110</f>
        <v>103.7</v>
      </c>
      <c r="ES110" s="116">
        <f t="shared" si="1714"/>
        <v>0.66474359000000005</v>
      </c>
      <c r="ET110" s="90">
        <f>ET107</f>
        <v>744.63</v>
      </c>
      <c r="EU110" s="117">
        <f t="shared" si="1715"/>
        <v>494.98802000000001</v>
      </c>
      <c r="EV110" s="98">
        <f t="shared" si="1716"/>
        <v>77218.13</v>
      </c>
      <c r="EW110" s="98"/>
      <c r="EX110" s="118"/>
      <c r="EY110" s="119">
        <f t="shared" si="1717"/>
        <v>0.97848000000000002</v>
      </c>
      <c r="EZ110" s="231">
        <f t="shared" ref="EZ110:EZ122" si="1917">EZ13</f>
        <v>164</v>
      </c>
      <c r="FA110" s="119">
        <f>EZ110/EZ107</f>
        <v>0.74207999999999996</v>
      </c>
      <c r="FB110" s="98">
        <f>FB107*FA110</f>
        <v>111.31</v>
      </c>
      <c r="FC110" s="116">
        <f t="shared" si="1718"/>
        <v>0.67871950999999997</v>
      </c>
      <c r="FD110" s="90">
        <f>FD107</f>
        <v>744.63</v>
      </c>
      <c r="FE110" s="117">
        <f t="shared" si="1719"/>
        <v>505.39490999999998</v>
      </c>
      <c r="FF110" s="98">
        <f t="shared" si="1720"/>
        <v>82884.77</v>
      </c>
      <c r="FG110" s="98"/>
      <c r="FH110" s="118"/>
      <c r="FI110" s="119">
        <f t="shared" si="1721"/>
        <v>0.99904999999999999</v>
      </c>
      <c r="FJ110" s="231">
        <f t="shared" ref="FJ110:FJ122" si="1918">FJ13</f>
        <v>83</v>
      </c>
      <c r="FK110" s="119">
        <f>FJ110/FJ107</f>
        <v>0.77569999999999995</v>
      </c>
      <c r="FL110" s="98">
        <f>FL107*FK110</f>
        <v>42.45</v>
      </c>
      <c r="FM110" s="116">
        <f t="shared" si="1722"/>
        <v>0.51144577999999996</v>
      </c>
      <c r="FN110" s="90">
        <f>FN107</f>
        <v>744.63</v>
      </c>
      <c r="FO110" s="117">
        <f t="shared" si="1723"/>
        <v>380.83787000000001</v>
      </c>
      <c r="FP110" s="98">
        <f t="shared" si="1724"/>
        <v>31609.54</v>
      </c>
      <c r="FQ110" s="98"/>
      <c r="FR110" s="118"/>
      <c r="FS110" s="119">
        <f t="shared" si="1725"/>
        <v>0.75283</v>
      </c>
      <c r="FT110" s="231">
        <f t="shared" ref="FT110:FT122" si="1919">FT13</f>
        <v>134</v>
      </c>
      <c r="FU110" s="119">
        <f>FT110/FT107</f>
        <v>0.77456999999999998</v>
      </c>
      <c r="FV110" s="98">
        <f>FV107*FU110</f>
        <v>67.39</v>
      </c>
      <c r="FW110" s="116">
        <f t="shared" si="1726"/>
        <v>0.50291045000000001</v>
      </c>
      <c r="FX110" s="90">
        <f>FX107</f>
        <v>744.63</v>
      </c>
      <c r="FY110" s="117">
        <f t="shared" si="1727"/>
        <v>374.48221000000001</v>
      </c>
      <c r="FZ110" s="98">
        <f t="shared" si="1728"/>
        <v>50180.62</v>
      </c>
      <c r="GA110" s="98"/>
      <c r="GB110" s="118"/>
      <c r="GC110" s="119">
        <f t="shared" si="1729"/>
        <v>0.74026999999999998</v>
      </c>
      <c r="GD110" s="231">
        <f t="shared" ref="GD110:GD122" si="1920">GD13</f>
        <v>281</v>
      </c>
      <c r="GE110" s="119">
        <f>GD110/GD107</f>
        <v>0.90939000000000003</v>
      </c>
      <c r="GF110" s="98">
        <f>GF107*GE110</f>
        <v>200.58</v>
      </c>
      <c r="GG110" s="116">
        <f t="shared" si="1730"/>
        <v>0.71380783000000003</v>
      </c>
      <c r="GH110" s="90">
        <f>GH107</f>
        <v>744.63</v>
      </c>
      <c r="GI110" s="117">
        <f t="shared" si="1731"/>
        <v>531.52272000000005</v>
      </c>
      <c r="GJ110" s="98">
        <f t="shared" si="1732"/>
        <v>149357.88</v>
      </c>
      <c r="GK110" s="98"/>
      <c r="GL110" s="118"/>
      <c r="GM110" s="119">
        <f t="shared" si="1733"/>
        <v>1.0507</v>
      </c>
      <c r="GN110" s="231">
        <f t="shared" ref="GN110:GN122" si="1921">GN13</f>
        <v>128</v>
      </c>
      <c r="GO110" s="119">
        <f>GN110/GN107</f>
        <v>0.83116999999999996</v>
      </c>
      <c r="GP110" s="98">
        <f>GP107*GO110</f>
        <v>90.76</v>
      </c>
      <c r="GQ110" s="116">
        <f t="shared" si="1734"/>
        <v>0.70906250000000004</v>
      </c>
      <c r="GR110" s="90">
        <f>GR107</f>
        <v>744.63</v>
      </c>
      <c r="GS110" s="117">
        <f t="shared" si="1735"/>
        <v>527.98920999999996</v>
      </c>
      <c r="GT110" s="98">
        <f t="shared" si="1736"/>
        <v>67582.62</v>
      </c>
      <c r="GU110" s="98"/>
      <c r="GV110" s="118"/>
      <c r="GW110" s="119">
        <f t="shared" si="1737"/>
        <v>1.04372</v>
      </c>
      <c r="GX110" s="231">
        <f t="shared" ref="GX110:GX122" si="1922">GX13</f>
        <v>0</v>
      </c>
      <c r="GY110" s="119">
        <f>GX110/GX107</f>
        <v>0</v>
      </c>
      <c r="GZ110" s="98">
        <f>GZ107*GY110</f>
        <v>0</v>
      </c>
      <c r="HA110" s="116">
        <f t="shared" si="1738"/>
        <v>0</v>
      </c>
      <c r="HB110" s="90">
        <f>HB107</f>
        <v>744.63</v>
      </c>
      <c r="HC110" s="117">
        <f t="shared" si="1739"/>
        <v>0</v>
      </c>
      <c r="HD110" s="98">
        <f t="shared" si="1740"/>
        <v>0</v>
      </c>
      <c r="HE110" s="98"/>
      <c r="HF110" s="118"/>
      <c r="HG110" s="119">
        <f t="shared" si="1741"/>
        <v>0</v>
      </c>
      <c r="HH110" s="231">
        <f t="shared" ref="HH110:HH122" si="1923">HH13</f>
        <v>142</v>
      </c>
      <c r="HI110" s="119">
        <f>HH110/HH107</f>
        <v>0.86060999999999999</v>
      </c>
      <c r="HJ110" s="98">
        <f>HJ107*HI110</f>
        <v>147.68</v>
      </c>
      <c r="HK110" s="116">
        <f t="shared" si="1742"/>
        <v>1.04</v>
      </c>
      <c r="HL110" s="90">
        <f>HL107</f>
        <v>744.63</v>
      </c>
      <c r="HM110" s="117">
        <f t="shared" si="1743"/>
        <v>774.41520000000003</v>
      </c>
      <c r="HN110" s="98">
        <f t="shared" si="1744"/>
        <v>109966.96</v>
      </c>
      <c r="HO110" s="98"/>
      <c r="HP110" s="118"/>
      <c r="HQ110" s="119">
        <f t="shared" si="1745"/>
        <v>1.53085</v>
      </c>
      <c r="HR110" s="231">
        <f t="shared" ref="HR110:HR122" si="1924">HR13</f>
        <v>219</v>
      </c>
      <c r="HS110" s="119">
        <f>HR110/HR107</f>
        <v>0.79061000000000003</v>
      </c>
      <c r="HT110" s="98">
        <f>HT107*HS110</f>
        <v>185</v>
      </c>
      <c r="HU110" s="116">
        <f t="shared" si="1746"/>
        <v>0.84474886000000005</v>
      </c>
      <c r="HV110" s="90">
        <f>HV107</f>
        <v>744.63</v>
      </c>
      <c r="HW110" s="117">
        <f t="shared" si="1747"/>
        <v>629.02534000000003</v>
      </c>
      <c r="HX110" s="98">
        <f t="shared" si="1748"/>
        <v>137756.54999999999</v>
      </c>
      <c r="HY110" s="98"/>
      <c r="HZ110" s="118"/>
      <c r="IA110" s="119">
        <f t="shared" si="1749"/>
        <v>1.2434400000000001</v>
      </c>
      <c r="IB110" s="231">
        <f t="shared" ref="IB110:IB122" si="1925">IB13</f>
        <v>373</v>
      </c>
      <c r="IC110" s="119">
        <f>IB110/IB107</f>
        <v>0.77707999999999999</v>
      </c>
      <c r="ID110" s="98">
        <f>ID107*IC110</f>
        <v>114.23</v>
      </c>
      <c r="IE110" s="116">
        <f t="shared" si="1750"/>
        <v>0.30624665000000001</v>
      </c>
      <c r="IF110" s="90">
        <f>IF107</f>
        <v>744.63</v>
      </c>
      <c r="IG110" s="117">
        <f t="shared" si="1751"/>
        <v>228.04043999999999</v>
      </c>
      <c r="IH110" s="98">
        <f t="shared" si="1752"/>
        <v>85059.08</v>
      </c>
      <c r="II110" s="98"/>
      <c r="IJ110" s="118"/>
      <c r="IK110" s="119">
        <f t="shared" si="1753"/>
        <v>0.45079000000000002</v>
      </c>
      <c r="IL110" s="231">
        <f t="shared" ref="IL110:IL122" si="1926">IL13</f>
        <v>99</v>
      </c>
      <c r="IM110" s="119">
        <f>IL110/IL107</f>
        <v>0.61875000000000002</v>
      </c>
      <c r="IN110" s="98">
        <f>IN107*IM110</f>
        <v>66.83</v>
      </c>
      <c r="IO110" s="116">
        <f t="shared" si="1754"/>
        <v>0.67505051000000005</v>
      </c>
      <c r="IP110" s="90">
        <f>IP107</f>
        <v>744.63</v>
      </c>
      <c r="IQ110" s="117">
        <f t="shared" si="1755"/>
        <v>502.66286000000002</v>
      </c>
      <c r="IR110" s="98">
        <f t="shared" si="1756"/>
        <v>49763.62</v>
      </c>
      <c r="IS110" s="98"/>
      <c r="IT110" s="118"/>
      <c r="IU110" s="119">
        <f t="shared" si="1757"/>
        <v>0.99365000000000003</v>
      </c>
      <c r="IV110" s="231">
        <f t="shared" ref="IV110:IV122" si="1927">IV13</f>
        <v>88</v>
      </c>
      <c r="IW110" s="119">
        <f>IV110/IV107</f>
        <v>0.80733999999999995</v>
      </c>
      <c r="IX110" s="98">
        <f>IX107*IW110</f>
        <v>88.45</v>
      </c>
      <c r="IY110" s="116">
        <f t="shared" si="1758"/>
        <v>1.00511364</v>
      </c>
      <c r="IZ110" s="90">
        <f>IZ107</f>
        <v>744.63</v>
      </c>
      <c r="JA110" s="117">
        <f t="shared" si="1759"/>
        <v>748.43777</v>
      </c>
      <c r="JB110" s="98">
        <f t="shared" si="1760"/>
        <v>65862.52</v>
      </c>
      <c r="JC110" s="98"/>
      <c r="JD110" s="118"/>
      <c r="JE110" s="119">
        <f t="shared" si="1761"/>
        <v>1.4795</v>
      </c>
      <c r="JF110" s="231">
        <f t="shared" ref="JF110:JF122" si="1928">JF13</f>
        <v>213</v>
      </c>
      <c r="JG110" s="119">
        <f>JF110/JF107</f>
        <v>0.80074999999999996</v>
      </c>
      <c r="JH110" s="98">
        <f>JH107*JG110</f>
        <v>121.36</v>
      </c>
      <c r="JI110" s="116">
        <f t="shared" si="1762"/>
        <v>0.56976526000000005</v>
      </c>
      <c r="JJ110" s="90">
        <f>JJ107</f>
        <v>727</v>
      </c>
      <c r="JK110" s="117">
        <f t="shared" si="1763"/>
        <v>414.21933999999999</v>
      </c>
      <c r="JL110" s="98">
        <f t="shared" si="1764"/>
        <v>88228.72</v>
      </c>
      <c r="JM110" s="98"/>
      <c r="JN110" s="118"/>
      <c r="JO110" s="119">
        <f t="shared" si="1765"/>
        <v>0.81881999999999999</v>
      </c>
      <c r="JP110" s="231">
        <f t="shared" ref="JP110:JP122" si="1929">JP13</f>
        <v>154</v>
      </c>
      <c r="JQ110" s="119">
        <f>JP110/JP107</f>
        <v>0.56618000000000002</v>
      </c>
      <c r="JR110" s="98">
        <f>JR107*JQ110</f>
        <v>66.239999999999995</v>
      </c>
      <c r="JS110" s="116">
        <f t="shared" si="1766"/>
        <v>0.43012987000000003</v>
      </c>
      <c r="JT110" s="90">
        <f>JT107</f>
        <v>744.63</v>
      </c>
      <c r="JU110" s="117">
        <f t="shared" si="1767"/>
        <v>320.28760999999997</v>
      </c>
      <c r="JV110" s="98">
        <f t="shared" si="1768"/>
        <v>49324.29</v>
      </c>
      <c r="JW110" s="98"/>
      <c r="JX110" s="118"/>
      <c r="JY110" s="119">
        <f t="shared" si="1769"/>
        <v>0.63314000000000004</v>
      </c>
      <c r="JZ110" s="231">
        <f t="shared" ref="JZ110:JZ122" si="1930">JZ13</f>
        <v>0</v>
      </c>
      <c r="KA110" s="119" t="e">
        <f>JZ110/JZ107</f>
        <v>#DIV/0!</v>
      </c>
      <c r="KB110" s="98" t="e">
        <f>KB107*KA110</f>
        <v>#DIV/0!</v>
      </c>
      <c r="KC110" s="116">
        <f t="shared" si="1770"/>
        <v>0</v>
      </c>
      <c r="KD110" s="90">
        <f>KD107</f>
        <v>0</v>
      </c>
      <c r="KE110" s="117">
        <f t="shared" si="1771"/>
        <v>0</v>
      </c>
      <c r="KF110" s="98">
        <f t="shared" si="1772"/>
        <v>0</v>
      </c>
      <c r="KG110" s="98"/>
      <c r="KH110" s="118"/>
      <c r="KI110" s="119">
        <f t="shared" si="1773"/>
        <v>0</v>
      </c>
      <c r="KJ110" s="231">
        <f t="shared" ref="KJ110:KJ122" si="1931">KJ13</f>
        <v>123</v>
      </c>
      <c r="KK110" s="119">
        <f>KJ110/KJ107</f>
        <v>0.75460000000000005</v>
      </c>
      <c r="KL110" s="98">
        <f>KL107*KK110</f>
        <v>83.22</v>
      </c>
      <c r="KM110" s="116">
        <f t="shared" si="1774"/>
        <v>0.67658536999999996</v>
      </c>
      <c r="KN110" s="90">
        <f>KN107</f>
        <v>744.63</v>
      </c>
      <c r="KO110" s="117">
        <f t="shared" si="1775"/>
        <v>503.80576000000002</v>
      </c>
      <c r="KP110" s="98">
        <f t="shared" si="1776"/>
        <v>61968.11</v>
      </c>
      <c r="KQ110" s="98"/>
      <c r="KR110" s="118"/>
      <c r="KS110" s="119">
        <f t="shared" si="1777"/>
        <v>0.99590999999999996</v>
      </c>
      <c r="KT110" s="231">
        <f t="shared" ref="KT110:KT122" si="1932">KT13</f>
        <v>263</v>
      </c>
      <c r="KU110" s="119">
        <f>KT110/KT107</f>
        <v>0.76676</v>
      </c>
      <c r="KV110" s="98">
        <f>KV107*KU110</f>
        <v>179.42</v>
      </c>
      <c r="KW110" s="116">
        <f t="shared" si="1778"/>
        <v>0.68220532</v>
      </c>
      <c r="KX110" s="90">
        <f>KX107</f>
        <v>744.63</v>
      </c>
      <c r="KY110" s="117">
        <f t="shared" si="1779"/>
        <v>507.99054999999998</v>
      </c>
      <c r="KZ110" s="98">
        <f t="shared" si="1780"/>
        <v>133601.51</v>
      </c>
      <c r="LA110" s="98"/>
      <c r="LB110" s="118"/>
      <c r="LC110" s="119">
        <f t="shared" si="1781"/>
        <v>1.0041899999999999</v>
      </c>
      <c r="LD110" s="231">
        <f t="shared" ref="LD110:LD122" si="1933">LD13</f>
        <v>200</v>
      </c>
      <c r="LE110" s="119">
        <f>LD110/LD107</f>
        <v>0.69930000000000003</v>
      </c>
      <c r="LF110" s="98">
        <f>LF107*LE110</f>
        <v>100.7</v>
      </c>
      <c r="LG110" s="116">
        <f t="shared" si="1782"/>
        <v>0.50349999999999995</v>
      </c>
      <c r="LH110" s="90">
        <f>LH107</f>
        <v>744.63</v>
      </c>
      <c r="LI110" s="117">
        <f t="shared" si="1783"/>
        <v>374.92120999999997</v>
      </c>
      <c r="LJ110" s="98">
        <f t="shared" si="1784"/>
        <v>74984.240000000005</v>
      </c>
      <c r="LK110" s="98"/>
      <c r="LL110" s="118"/>
      <c r="LM110" s="119">
        <f t="shared" si="1785"/>
        <v>0.74114000000000002</v>
      </c>
      <c r="LN110" s="231">
        <f t="shared" ref="LN110:LN122" si="1934">LN13</f>
        <v>225</v>
      </c>
      <c r="LO110" s="119">
        <f>LN110/LN107</f>
        <v>0.90725999999999996</v>
      </c>
      <c r="LP110" s="98">
        <f>LP107*LO110</f>
        <v>201.41</v>
      </c>
      <c r="LQ110" s="116">
        <f t="shared" si="1786"/>
        <v>0.89515555999999996</v>
      </c>
      <c r="LR110" s="90">
        <f>LR107</f>
        <v>744.63</v>
      </c>
      <c r="LS110" s="117">
        <f t="shared" si="1787"/>
        <v>666.55967999999996</v>
      </c>
      <c r="LT110" s="98">
        <f t="shared" si="1788"/>
        <v>149975.93</v>
      </c>
      <c r="LU110" s="98"/>
      <c r="LV110" s="118"/>
      <c r="LW110" s="119">
        <f t="shared" si="1789"/>
        <v>1.3176399999999999</v>
      </c>
      <c r="LX110" s="231">
        <f t="shared" ref="LX110:LX122" si="1935">LX13</f>
        <v>87</v>
      </c>
      <c r="LY110" s="119">
        <f>LX110/LX107</f>
        <v>0.75</v>
      </c>
      <c r="LZ110" s="98">
        <f>LZ107*LY110</f>
        <v>90</v>
      </c>
      <c r="MA110" s="116">
        <f t="shared" si="1790"/>
        <v>1.0344827599999999</v>
      </c>
      <c r="MB110" s="90">
        <f>MB107</f>
        <v>744.63</v>
      </c>
      <c r="MC110" s="117">
        <f t="shared" si="1791"/>
        <v>770.30690000000004</v>
      </c>
      <c r="MD110" s="98">
        <f t="shared" si="1792"/>
        <v>67016.7</v>
      </c>
      <c r="ME110" s="98"/>
      <c r="MF110" s="118"/>
      <c r="MG110" s="119">
        <f t="shared" si="1793"/>
        <v>1.5227299999999999</v>
      </c>
      <c r="MH110" s="231">
        <f t="shared" ref="MH110:MH122" si="1936">MH13</f>
        <v>106</v>
      </c>
      <c r="MI110" s="119">
        <f>MH110/MH107</f>
        <v>0.73102999999999996</v>
      </c>
      <c r="MJ110" s="98">
        <f>MJ107*MI110</f>
        <v>65.790000000000006</v>
      </c>
      <c r="MK110" s="116">
        <f t="shared" si="1794"/>
        <v>0.62066038000000001</v>
      </c>
      <c r="ML110" s="90">
        <f>ML107</f>
        <v>744.63</v>
      </c>
      <c r="MM110" s="117">
        <f t="shared" si="1795"/>
        <v>462.16233999999997</v>
      </c>
      <c r="MN110" s="98">
        <f t="shared" si="1796"/>
        <v>48989.21</v>
      </c>
      <c r="MO110" s="98"/>
      <c r="MP110" s="118"/>
      <c r="MQ110" s="119">
        <f t="shared" si="1797"/>
        <v>0.91359000000000001</v>
      </c>
      <c r="MR110" s="231">
        <f t="shared" ref="MR110:MR122" si="1937">MR13</f>
        <v>186</v>
      </c>
      <c r="MS110" s="119">
        <f>MR110/MR107</f>
        <v>0.59236</v>
      </c>
      <c r="MT110" s="98">
        <f>MT107*MS110</f>
        <v>68.95</v>
      </c>
      <c r="MU110" s="116">
        <f t="shared" si="1798"/>
        <v>0.37069891999999999</v>
      </c>
      <c r="MV110" s="90">
        <f>MV107</f>
        <v>744.63</v>
      </c>
      <c r="MW110" s="117">
        <f t="shared" si="1799"/>
        <v>276.03354000000002</v>
      </c>
      <c r="MX110" s="98">
        <f t="shared" si="1800"/>
        <v>51342.239999999998</v>
      </c>
      <c r="MY110" s="98"/>
      <c r="MZ110" s="118"/>
      <c r="NA110" s="119">
        <f t="shared" si="1801"/>
        <v>0.54566000000000003</v>
      </c>
      <c r="NB110" s="231">
        <f t="shared" ref="NB110:NB122" si="1938">NB13</f>
        <v>16</v>
      </c>
      <c r="NC110" s="119">
        <f>NB110/NB107</f>
        <v>0.15842000000000001</v>
      </c>
      <c r="ND110" s="98">
        <f>ND107*NC110</f>
        <v>17.39</v>
      </c>
      <c r="NE110" s="116">
        <f t="shared" si="1802"/>
        <v>1.086875</v>
      </c>
      <c r="NF110" s="90">
        <f>NF107</f>
        <v>744.63</v>
      </c>
      <c r="NG110" s="117">
        <f t="shared" si="1803"/>
        <v>809.31973000000005</v>
      </c>
      <c r="NH110" s="98">
        <f t="shared" si="1804"/>
        <v>12949.12</v>
      </c>
      <c r="NI110" s="98"/>
      <c r="NJ110" s="118"/>
      <c r="NK110" s="119">
        <f t="shared" si="1805"/>
        <v>1.59985</v>
      </c>
      <c r="NL110" s="231">
        <f t="shared" ref="NL110:NL122" si="1939">NL13</f>
        <v>111</v>
      </c>
      <c r="NM110" s="119">
        <f>NL110/NL107</f>
        <v>0.72548999999999997</v>
      </c>
      <c r="NN110" s="98">
        <f>NN107*NM110</f>
        <v>121.88</v>
      </c>
      <c r="NO110" s="116">
        <f t="shared" si="1806"/>
        <v>1.09801802</v>
      </c>
      <c r="NP110" s="90">
        <f>NP107</f>
        <v>744.63</v>
      </c>
      <c r="NQ110" s="117">
        <f t="shared" si="1807"/>
        <v>817.61716000000001</v>
      </c>
      <c r="NR110" s="98">
        <f t="shared" si="1808"/>
        <v>90755.5</v>
      </c>
      <c r="NS110" s="98"/>
      <c r="NT110" s="118"/>
      <c r="NU110" s="119">
        <f t="shared" si="1809"/>
        <v>1.61625</v>
      </c>
      <c r="NV110" s="231">
        <f t="shared" ref="NV110:NV122" si="1940">NV13</f>
        <v>345</v>
      </c>
      <c r="NW110" s="119">
        <f>NV110/NV107</f>
        <v>0.71577000000000002</v>
      </c>
      <c r="NX110" s="98">
        <f>NX107*NW110</f>
        <v>176.08</v>
      </c>
      <c r="NY110" s="116">
        <f t="shared" si="1810"/>
        <v>0.51037681000000001</v>
      </c>
      <c r="NZ110" s="90">
        <f>NZ107</f>
        <v>744.63</v>
      </c>
      <c r="OA110" s="117">
        <f t="shared" si="1811"/>
        <v>380.04187999999999</v>
      </c>
      <c r="OB110" s="98">
        <f t="shared" si="1812"/>
        <v>131114.45000000001</v>
      </c>
      <c r="OC110" s="98"/>
      <c r="OD110" s="118"/>
      <c r="OE110" s="119">
        <f t="shared" si="1813"/>
        <v>0.75126000000000004</v>
      </c>
      <c r="OF110" s="231">
        <f t="shared" ref="OF110:OF122" si="1941">OF13</f>
        <v>103</v>
      </c>
      <c r="OG110" s="119">
        <f>OF110/OF107</f>
        <v>0.58857000000000004</v>
      </c>
      <c r="OH110" s="98">
        <f>OH107*OG110</f>
        <v>63.57</v>
      </c>
      <c r="OI110" s="116">
        <f t="shared" si="1814"/>
        <v>0.61718446999999999</v>
      </c>
      <c r="OJ110" s="90">
        <f>OJ107</f>
        <v>744.63</v>
      </c>
      <c r="OK110" s="117">
        <f t="shared" si="1815"/>
        <v>459.57407000000001</v>
      </c>
      <c r="OL110" s="98">
        <f t="shared" si="1816"/>
        <v>47336.13</v>
      </c>
      <c r="OM110" s="98"/>
      <c r="ON110" s="118"/>
      <c r="OO110" s="119">
        <f t="shared" si="1817"/>
        <v>0.90847999999999995</v>
      </c>
      <c r="OP110" s="231">
        <f t="shared" ref="OP110:OP122" si="1942">OP13</f>
        <v>128</v>
      </c>
      <c r="OQ110" s="119">
        <f>OP110/OP107</f>
        <v>0.90780000000000005</v>
      </c>
      <c r="OR110" s="98">
        <f>OR107*OQ110</f>
        <v>81.7</v>
      </c>
      <c r="OS110" s="116">
        <f t="shared" si="1818"/>
        <v>0.63828125000000002</v>
      </c>
      <c r="OT110" s="90">
        <f>OT107</f>
        <v>744.63</v>
      </c>
      <c r="OU110" s="117">
        <f t="shared" si="1819"/>
        <v>475.28336999999999</v>
      </c>
      <c r="OV110" s="98">
        <f t="shared" si="1820"/>
        <v>60836.27</v>
      </c>
      <c r="OW110" s="98"/>
      <c r="OX110" s="118"/>
      <c r="OY110" s="119">
        <f t="shared" si="1821"/>
        <v>0.93952999999999998</v>
      </c>
      <c r="OZ110" s="231">
        <f t="shared" ref="OZ110:OZ122" si="1943">OZ13</f>
        <v>201</v>
      </c>
      <c r="PA110" s="119">
        <f>OZ110/OZ107</f>
        <v>0.88937999999999995</v>
      </c>
      <c r="PB110" s="98">
        <f>PB107*PA110</f>
        <v>128.07</v>
      </c>
      <c r="PC110" s="116">
        <f t="shared" si="1822"/>
        <v>0.63716417999999997</v>
      </c>
      <c r="PD110" s="90">
        <f>PD107</f>
        <v>744.63</v>
      </c>
      <c r="PE110" s="117">
        <f t="shared" si="1823"/>
        <v>474.45155999999997</v>
      </c>
      <c r="PF110" s="98">
        <f t="shared" si="1824"/>
        <v>95364.76</v>
      </c>
      <c r="PG110" s="98"/>
      <c r="PH110" s="118"/>
      <c r="PI110" s="119">
        <f t="shared" si="1825"/>
        <v>0.93789</v>
      </c>
      <c r="PJ110" s="231">
        <f t="shared" ref="PJ110:PJ122" si="1944">PJ13</f>
        <v>0</v>
      </c>
      <c r="PK110" s="119">
        <f>PJ110/PJ107</f>
        <v>0</v>
      </c>
      <c r="PL110" s="98">
        <f>PL107*PK110</f>
        <v>0</v>
      </c>
      <c r="PM110" s="116">
        <f t="shared" si="1826"/>
        <v>0</v>
      </c>
      <c r="PN110" s="90">
        <f>PN107</f>
        <v>744.63</v>
      </c>
      <c r="PO110" s="117">
        <f t="shared" si="1827"/>
        <v>0</v>
      </c>
      <c r="PP110" s="98">
        <f t="shared" si="1828"/>
        <v>0</v>
      </c>
      <c r="PQ110" s="98"/>
      <c r="PR110" s="118"/>
      <c r="PS110" s="119">
        <f t="shared" si="1829"/>
        <v>0</v>
      </c>
      <c r="PT110" s="231">
        <f t="shared" ref="PT110:PT122" si="1945">PT13</f>
        <v>105</v>
      </c>
      <c r="PU110" s="119">
        <f>PT110/PT107</f>
        <v>0.71428999999999998</v>
      </c>
      <c r="PV110" s="98">
        <f>PV107*PU110</f>
        <v>77.14</v>
      </c>
      <c r="PW110" s="116">
        <f t="shared" si="1830"/>
        <v>0.73466666999999997</v>
      </c>
      <c r="PX110" s="90">
        <f>PX107</f>
        <v>744.63</v>
      </c>
      <c r="PY110" s="117">
        <f t="shared" si="1831"/>
        <v>547.05484000000001</v>
      </c>
      <c r="PZ110" s="98">
        <f t="shared" si="1832"/>
        <v>57440.76</v>
      </c>
      <c r="QA110" s="98"/>
      <c r="QB110" s="118"/>
      <c r="QC110" s="119">
        <f t="shared" si="1833"/>
        <v>1.08141</v>
      </c>
      <c r="QD110" s="231">
        <f t="shared" ref="QD110:QD122" si="1946">QD13</f>
        <v>0</v>
      </c>
      <c r="QE110" s="119" t="e">
        <f>QD110/QD107</f>
        <v>#DIV/0!</v>
      </c>
      <c r="QF110" s="98" t="e">
        <f>QF107*QE110</f>
        <v>#DIV/0!</v>
      </c>
      <c r="QG110" s="116">
        <f t="shared" si="1834"/>
        <v>0</v>
      </c>
      <c r="QH110" s="90">
        <f>QH107</f>
        <v>0</v>
      </c>
      <c r="QI110" s="117">
        <f t="shared" si="1835"/>
        <v>0</v>
      </c>
      <c r="QJ110" s="98">
        <f t="shared" si="1836"/>
        <v>0</v>
      </c>
      <c r="QK110" s="98"/>
      <c r="QL110" s="118"/>
      <c r="QM110" s="119">
        <f t="shared" si="1837"/>
        <v>0</v>
      </c>
      <c r="QN110" s="231">
        <f t="shared" ref="QN110:QN122" si="1947">QN13</f>
        <v>187</v>
      </c>
      <c r="QO110" s="119">
        <f>QN110/QN107</f>
        <v>0.76639000000000002</v>
      </c>
      <c r="QP110" s="98">
        <f>QP107*QO110</f>
        <v>89.67</v>
      </c>
      <c r="QQ110" s="116">
        <f t="shared" si="1838"/>
        <v>0.47951872000000001</v>
      </c>
      <c r="QR110" s="90">
        <f>QR107</f>
        <v>744.63</v>
      </c>
      <c r="QS110" s="117">
        <f t="shared" si="1839"/>
        <v>357.06402000000003</v>
      </c>
      <c r="QT110" s="98">
        <f t="shared" si="1840"/>
        <v>66770.97</v>
      </c>
      <c r="QU110" s="98"/>
      <c r="QV110" s="118"/>
      <c r="QW110" s="119">
        <f t="shared" si="1841"/>
        <v>0.70584000000000002</v>
      </c>
      <c r="QX110" s="231">
        <f t="shared" ref="QX110:QX122" si="1948">QX13</f>
        <v>130</v>
      </c>
      <c r="QY110" s="119">
        <f>QX110/QX107</f>
        <v>0.83870999999999996</v>
      </c>
      <c r="QZ110" s="98">
        <f>QZ107*QY110</f>
        <v>98.13</v>
      </c>
      <c r="RA110" s="116">
        <f t="shared" si="1842"/>
        <v>0.75484614999999999</v>
      </c>
      <c r="RB110" s="90">
        <f>RB107</f>
        <v>744.63</v>
      </c>
      <c r="RC110" s="117">
        <f t="shared" si="1843"/>
        <v>562.08109000000002</v>
      </c>
      <c r="RD110" s="98">
        <f t="shared" si="1844"/>
        <v>73070.539999999994</v>
      </c>
      <c r="RE110" s="98"/>
      <c r="RF110" s="118"/>
      <c r="RG110" s="119">
        <f t="shared" si="1845"/>
        <v>1.11111</v>
      </c>
      <c r="RH110" s="231">
        <f t="shared" ref="RH110:RH122" si="1949">RH13</f>
        <v>106</v>
      </c>
      <c r="RI110" s="119">
        <f>RH110/RH107</f>
        <v>0.67949000000000004</v>
      </c>
      <c r="RJ110" s="98">
        <f>RJ107*RI110</f>
        <v>79.5</v>
      </c>
      <c r="RK110" s="116">
        <f t="shared" si="1846"/>
        <v>0.75</v>
      </c>
      <c r="RL110" s="90">
        <f>RL107</f>
        <v>744.63</v>
      </c>
      <c r="RM110" s="117">
        <f t="shared" si="1847"/>
        <v>558.47249999999997</v>
      </c>
      <c r="RN110" s="98">
        <f t="shared" si="1848"/>
        <v>59198.09</v>
      </c>
      <c r="RO110" s="98"/>
      <c r="RP110" s="118"/>
      <c r="RQ110" s="119">
        <f t="shared" si="1849"/>
        <v>1.10398</v>
      </c>
      <c r="RR110" s="231">
        <f t="shared" ref="RR110:RR122" si="1950">RR13</f>
        <v>73</v>
      </c>
      <c r="RS110" s="119">
        <f>RR110/RR107</f>
        <v>0.51773000000000002</v>
      </c>
      <c r="RT110" s="98">
        <f>RT107*RS110</f>
        <v>60.57</v>
      </c>
      <c r="RU110" s="116">
        <f t="shared" si="1850"/>
        <v>0.82972603</v>
      </c>
      <c r="RV110" s="90">
        <f>RV107</f>
        <v>744.63</v>
      </c>
      <c r="RW110" s="117">
        <f t="shared" si="1851"/>
        <v>617.83888999999999</v>
      </c>
      <c r="RX110" s="98">
        <f t="shared" si="1852"/>
        <v>45102.239999999998</v>
      </c>
      <c r="RY110" s="98"/>
      <c r="RZ110" s="118"/>
      <c r="SA110" s="119">
        <f t="shared" si="1853"/>
        <v>1.22133</v>
      </c>
      <c r="SB110" s="231">
        <f t="shared" ref="SB110:SB122" si="1951">SB13</f>
        <v>243</v>
      </c>
      <c r="SC110" s="119">
        <f>SB110/SB107</f>
        <v>0.67688000000000004</v>
      </c>
      <c r="SD110" s="98">
        <f>SD107*SC110</f>
        <v>148.24</v>
      </c>
      <c r="SE110" s="116">
        <f t="shared" si="1854"/>
        <v>0.61004115000000003</v>
      </c>
      <c r="SF110" s="90">
        <f>SF107</f>
        <v>744.63</v>
      </c>
      <c r="SG110" s="117">
        <f t="shared" si="1855"/>
        <v>454.25493999999998</v>
      </c>
      <c r="SH110" s="98">
        <f t="shared" si="1856"/>
        <v>110383.95</v>
      </c>
      <c r="SI110" s="98"/>
      <c r="SJ110" s="118"/>
      <c r="SK110" s="119">
        <f t="shared" si="1857"/>
        <v>0.89795999999999998</v>
      </c>
      <c r="SL110" s="231">
        <f t="shared" ref="SL110:SL122" si="1952">SL13</f>
        <v>0</v>
      </c>
      <c r="SM110" s="119">
        <f>SL110/SL107</f>
        <v>0</v>
      </c>
      <c r="SN110" s="98">
        <f>SN107*SM110</f>
        <v>0</v>
      </c>
      <c r="SO110" s="116">
        <f t="shared" si="1858"/>
        <v>0</v>
      </c>
      <c r="SP110" s="90">
        <f>SP107</f>
        <v>744.63</v>
      </c>
      <c r="SQ110" s="117">
        <f t="shared" si="1859"/>
        <v>0</v>
      </c>
      <c r="SR110" s="98">
        <f t="shared" si="1860"/>
        <v>0</v>
      </c>
      <c r="SS110" s="98"/>
      <c r="ST110" s="118"/>
      <c r="SU110" s="119">
        <f t="shared" si="1861"/>
        <v>0</v>
      </c>
      <c r="SV110" s="231">
        <f t="shared" ref="SV110:SV122" si="1953">SV13</f>
        <v>234</v>
      </c>
      <c r="SW110" s="119">
        <f>SV110/SV107</f>
        <v>0.78261000000000003</v>
      </c>
      <c r="SX110" s="98">
        <f>SX107*SW110</f>
        <v>169.04</v>
      </c>
      <c r="SY110" s="116">
        <f t="shared" si="1862"/>
        <v>0.72239315999999998</v>
      </c>
      <c r="SZ110" s="90">
        <f>SZ107</f>
        <v>744.63</v>
      </c>
      <c r="TA110" s="117">
        <f t="shared" si="1863"/>
        <v>537.91561999999999</v>
      </c>
      <c r="TB110" s="98">
        <f t="shared" si="1864"/>
        <v>125872.26</v>
      </c>
      <c r="TC110" s="98"/>
      <c r="TD110" s="118"/>
      <c r="TE110" s="119">
        <f t="shared" si="1865"/>
        <v>1.06334</v>
      </c>
      <c r="TF110" s="231">
        <f t="shared" ref="TF110:TF122" si="1954">TF13</f>
        <v>223</v>
      </c>
      <c r="TG110" s="119">
        <f>TF110/TF107</f>
        <v>0.84150999999999998</v>
      </c>
      <c r="TH110" s="98">
        <f>TH107*TG110</f>
        <v>185.6</v>
      </c>
      <c r="TI110" s="116">
        <f t="shared" si="1866"/>
        <v>0.832287</v>
      </c>
      <c r="TJ110" s="90">
        <f>TJ107</f>
        <v>744.63</v>
      </c>
      <c r="TK110" s="117">
        <f t="shared" si="1867"/>
        <v>619.74586999999997</v>
      </c>
      <c r="TL110" s="98">
        <f t="shared" si="1868"/>
        <v>138203.32999999999</v>
      </c>
      <c r="TM110" s="98"/>
      <c r="TN110" s="118"/>
      <c r="TO110" s="119">
        <f t="shared" si="1869"/>
        <v>1.2251000000000001</v>
      </c>
      <c r="TP110" s="231">
        <f t="shared" ref="TP110:TP122" si="1955">TP13</f>
        <v>133</v>
      </c>
      <c r="TQ110" s="119">
        <f>TP110/TP107</f>
        <v>0.88078999999999996</v>
      </c>
      <c r="TR110" s="98">
        <f>TR107*TQ110</f>
        <v>42.91</v>
      </c>
      <c r="TS110" s="116">
        <f t="shared" si="1870"/>
        <v>0.32263157999999997</v>
      </c>
      <c r="TT110" s="90">
        <f>TT107</f>
        <v>744.63</v>
      </c>
      <c r="TU110" s="117">
        <f t="shared" si="1871"/>
        <v>240.24115</v>
      </c>
      <c r="TV110" s="98">
        <f t="shared" si="1872"/>
        <v>31952.07</v>
      </c>
      <c r="TW110" s="98"/>
      <c r="TX110" s="118"/>
      <c r="TY110" s="119">
        <f t="shared" si="1873"/>
        <v>0.47489999999999999</v>
      </c>
      <c r="TZ110" s="231">
        <f t="shared" ref="TZ110:TZ122" si="1956">TZ13</f>
        <v>175</v>
      </c>
      <c r="UA110" s="119">
        <f>TZ110/TZ107</f>
        <v>0.68898000000000004</v>
      </c>
      <c r="UB110" s="98">
        <f>UB107*UA110</f>
        <v>148.82</v>
      </c>
      <c r="UC110" s="116">
        <f t="shared" si="1874"/>
        <v>0.85040000000000004</v>
      </c>
      <c r="UD110" s="90">
        <f>UD107</f>
        <v>744.63</v>
      </c>
      <c r="UE110" s="117">
        <f t="shared" si="1875"/>
        <v>633.23334999999997</v>
      </c>
      <c r="UF110" s="98">
        <f t="shared" si="1876"/>
        <v>110815.84</v>
      </c>
      <c r="UG110" s="98"/>
      <c r="UH110" s="118"/>
      <c r="UI110" s="119">
        <f t="shared" si="1877"/>
        <v>1.25176</v>
      </c>
      <c r="UJ110" s="231">
        <f t="shared" ref="UJ110:UJ122" si="1957">UJ13</f>
        <v>162</v>
      </c>
      <c r="UK110" s="119">
        <f>UJ110/UJ107</f>
        <v>0.84375</v>
      </c>
      <c r="UL110" s="98">
        <f>UL107*UK110</f>
        <v>91.13</v>
      </c>
      <c r="UM110" s="116">
        <f t="shared" si="1878"/>
        <v>0.56253085999999997</v>
      </c>
      <c r="UN110" s="90">
        <f>UN107</f>
        <v>744.63</v>
      </c>
      <c r="UO110" s="117">
        <f t="shared" si="1879"/>
        <v>418.87734999999998</v>
      </c>
      <c r="UP110" s="98">
        <f t="shared" si="1880"/>
        <v>67858.13</v>
      </c>
      <c r="UQ110" s="98"/>
      <c r="UR110" s="118"/>
      <c r="US110" s="119">
        <f t="shared" si="1881"/>
        <v>0.82803000000000004</v>
      </c>
      <c r="UT110" s="231">
        <f t="shared" ref="UT110:UT122" si="1958">UT13</f>
        <v>252</v>
      </c>
      <c r="UU110" s="119">
        <f>UT110/UT107</f>
        <v>0.76595999999999997</v>
      </c>
      <c r="UV110" s="98">
        <f>UV107*UU110</f>
        <v>171.24</v>
      </c>
      <c r="UW110" s="116">
        <f t="shared" si="1882"/>
        <v>0.67952380999999995</v>
      </c>
      <c r="UX110" s="90">
        <f>UX107</f>
        <v>744.63</v>
      </c>
      <c r="UY110" s="117">
        <f t="shared" si="1883"/>
        <v>505.99381</v>
      </c>
      <c r="UZ110" s="98">
        <f t="shared" si="1884"/>
        <v>127510.44</v>
      </c>
      <c r="VA110" s="98"/>
      <c r="VB110" s="118"/>
      <c r="VC110" s="119">
        <f t="shared" si="1885"/>
        <v>1.00024</v>
      </c>
      <c r="VD110" s="231">
        <f t="shared" ref="VD110:VD122" si="1959">VD13</f>
        <v>236</v>
      </c>
      <c r="VE110" s="119">
        <f>VD110/VD107</f>
        <v>0.74214000000000002</v>
      </c>
      <c r="VF110" s="98">
        <f>VF107*VE110</f>
        <v>120.23</v>
      </c>
      <c r="VG110" s="116">
        <f t="shared" si="1886"/>
        <v>0.50944915000000002</v>
      </c>
      <c r="VH110" s="90">
        <f>VH107</f>
        <v>744.63</v>
      </c>
      <c r="VI110" s="117">
        <f t="shared" si="1887"/>
        <v>379.35111999999998</v>
      </c>
      <c r="VJ110" s="98">
        <f t="shared" si="1888"/>
        <v>89526.86</v>
      </c>
      <c r="VK110" s="98"/>
      <c r="VL110" s="118"/>
      <c r="VM110" s="119">
        <f t="shared" si="1889"/>
        <v>0.74988999999999995</v>
      </c>
      <c r="VN110" s="231">
        <f t="shared" ref="VN110:VN122" si="1960">VN13</f>
        <v>416</v>
      </c>
      <c r="VO110" s="119">
        <f>VN110/VN107</f>
        <v>0.80776999999999999</v>
      </c>
      <c r="VP110" s="98">
        <f>VP107*VO110</f>
        <v>348.96</v>
      </c>
      <c r="VQ110" s="116">
        <f t="shared" si="1890"/>
        <v>0.83884614999999996</v>
      </c>
      <c r="VR110" s="90">
        <f>VR107</f>
        <v>744.63</v>
      </c>
      <c r="VS110" s="117">
        <f t="shared" si="1891"/>
        <v>624.63000999999997</v>
      </c>
      <c r="VT110" s="98">
        <f t="shared" si="1892"/>
        <v>259846.08</v>
      </c>
      <c r="VU110" s="98"/>
      <c r="VV110" s="118"/>
      <c r="VW110" s="119">
        <f t="shared" si="1893"/>
        <v>1.2347600000000001</v>
      </c>
      <c r="VX110" s="231">
        <f t="shared" ref="VX110:VX122" si="1961">VX13</f>
        <v>276</v>
      </c>
      <c r="VY110" s="119">
        <f>VX110/VX107</f>
        <v>0.8</v>
      </c>
      <c r="VZ110" s="98">
        <f>VZ107*VY110</f>
        <v>121.25</v>
      </c>
      <c r="WA110" s="116">
        <f t="shared" si="1894"/>
        <v>0.43931158999999997</v>
      </c>
      <c r="WB110" s="90">
        <f>WB107</f>
        <v>744.63</v>
      </c>
      <c r="WC110" s="117">
        <f t="shared" si="1895"/>
        <v>327.12459000000001</v>
      </c>
      <c r="WD110" s="98">
        <f t="shared" si="1896"/>
        <v>90286.39</v>
      </c>
      <c r="WE110" s="98"/>
      <c r="WF110" s="118"/>
      <c r="WG110" s="119">
        <f t="shared" si="1897"/>
        <v>0.64664999999999995</v>
      </c>
      <c r="WH110" s="213">
        <f t="shared" si="1898"/>
        <v>8896</v>
      </c>
      <c r="WI110" s="119">
        <f>WH110/WH107</f>
        <v>0.73116000000000003</v>
      </c>
      <c r="WJ110" s="98">
        <f>WJ107*WI110</f>
        <v>6046.2</v>
      </c>
      <c r="WK110" s="116">
        <f t="shared" si="1899"/>
        <v>0.67965377999999999</v>
      </c>
      <c r="WL110" s="90">
        <f>WL107</f>
        <v>744.31</v>
      </c>
      <c r="WM110" s="117">
        <f t="shared" si="1900"/>
        <v>505.87310000000002</v>
      </c>
      <c r="WN110" s="98">
        <f t="shared" si="1901"/>
        <v>4500247.0999999996</v>
      </c>
      <c r="WO110" s="98"/>
      <c r="WP110" s="118"/>
    </row>
    <row r="111" spans="1:614" ht="26.25" customHeight="1" x14ac:dyDescent="0.25">
      <c r="A111" s="5"/>
      <c r="B111" s="205" t="s">
        <v>663</v>
      </c>
      <c r="C111" s="12" t="s">
        <v>751</v>
      </c>
      <c r="D111" s="12" t="s">
        <v>437</v>
      </c>
      <c r="E111" s="4" t="s">
        <v>33</v>
      </c>
      <c r="F111" s="231">
        <f t="shared" si="1902"/>
        <v>0</v>
      </c>
      <c r="G111" s="119">
        <f>F111/F107</f>
        <v>0</v>
      </c>
      <c r="H111" s="98">
        <f>H107*G111</f>
        <v>0</v>
      </c>
      <c r="I111" s="116">
        <f t="shared" si="1658"/>
        <v>0</v>
      </c>
      <c r="J111" s="90">
        <f>J107</f>
        <v>744.63</v>
      </c>
      <c r="K111" s="117">
        <f t="shared" si="1659"/>
        <v>0</v>
      </c>
      <c r="L111" s="98">
        <f t="shared" si="1660"/>
        <v>0</v>
      </c>
      <c r="M111" s="98"/>
      <c r="N111" s="118"/>
      <c r="O111" s="119">
        <f t="shared" si="1661"/>
        <v>0</v>
      </c>
      <c r="P111" s="231">
        <f t="shared" si="1903"/>
        <v>0</v>
      </c>
      <c r="Q111" s="119">
        <f>P111/P107</f>
        <v>0</v>
      </c>
      <c r="R111" s="98">
        <f>R107*Q111</f>
        <v>0</v>
      </c>
      <c r="S111" s="116">
        <f t="shared" si="1662"/>
        <v>0</v>
      </c>
      <c r="T111" s="90">
        <f>T107</f>
        <v>744.63</v>
      </c>
      <c r="U111" s="117">
        <f t="shared" si="1663"/>
        <v>0</v>
      </c>
      <c r="V111" s="98">
        <f t="shared" si="1664"/>
        <v>0</v>
      </c>
      <c r="W111" s="98"/>
      <c r="X111" s="118"/>
      <c r="Y111" s="119">
        <f t="shared" si="1665"/>
        <v>0</v>
      </c>
      <c r="Z111" s="231">
        <f t="shared" si="1904"/>
        <v>0</v>
      </c>
      <c r="AA111" s="119">
        <f>Z111/Z107</f>
        <v>0</v>
      </c>
      <c r="AB111" s="98">
        <f>AB107*AA111</f>
        <v>0</v>
      </c>
      <c r="AC111" s="116">
        <f t="shared" si="1666"/>
        <v>0</v>
      </c>
      <c r="AD111" s="90">
        <f>AD107</f>
        <v>744.63</v>
      </c>
      <c r="AE111" s="117">
        <f t="shared" si="1667"/>
        <v>0</v>
      </c>
      <c r="AF111" s="98">
        <f t="shared" si="1668"/>
        <v>0</v>
      </c>
      <c r="AG111" s="98"/>
      <c r="AH111" s="118"/>
      <c r="AI111" s="119">
        <f t="shared" si="1669"/>
        <v>0</v>
      </c>
      <c r="AJ111" s="231">
        <f t="shared" si="1905"/>
        <v>0</v>
      </c>
      <c r="AK111" s="119">
        <f>AJ111/AJ107</f>
        <v>0</v>
      </c>
      <c r="AL111" s="98">
        <f>AL107*AK111</f>
        <v>0</v>
      </c>
      <c r="AM111" s="116">
        <f t="shared" si="1670"/>
        <v>0</v>
      </c>
      <c r="AN111" s="90">
        <f>AN107</f>
        <v>744.63</v>
      </c>
      <c r="AO111" s="117">
        <f t="shared" si="1671"/>
        <v>0</v>
      </c>
      <c r="AP111" s="98">
        <f t="shared" si="1672"/>
        <v>0</v>
      </c>
      <c r="AQ111" s="98"/>
      <c r="AR111" s="118"/>
      <c r="AS111" s="119">
        <f t="shared" si="1673"/>
        <v>0</v>
      </c>
      <c r="AT111" s="231">
        <f t="shared" si="1906"/>
        <v>0</v>
      </c>
      <c r="AU111" s="119">
        <f>AT111/AT107</f>
        <v>0</v>
      </c>
      <c r="AV111" s="98">
        <f>AV107*AU111</f>
        <v>0</v>
      </c>
      <c r="AW111" s="116">
        <f t="shared" si="1674"/>
        <v>0</v>
      </c>
      <c r="AX111" s="90">
        <f>AX107</f>
        <v>744.63</v>
      </c>
      <c r="AY111" s="117">
        <f t="shared" si="1675"/>
        <v>0</v>
      </c>
      <c r="AZ111" s="98">
        <f t="shared" si="1676"/>
        <v>0</v>
      </c>
      <c r="BA111" s="98"/>
      <c r="BB111" s="118"/>
      <c r="BC111" s="119">
        <f t="shared" si="1677"/>
        <v>0</v>
      </c>
      <c r="BD111" s="231">
        <f t="shared" si="1907"/>
        <v>0</v>
      </c>
      <c r="BE111" s="119" t="e">
        <f>BD111/BD107</f>
        <v>#DIV/0!</v>
      </c>
      <c r="BF111" s="98" t="e">
        <f>BF107*BE111</f>
        <v>#DIV/0!</v>
      </c>
      <c r="BG111" s="116">
        <f t="shared" si="1678"/>
        <v>0</v>
      </c>
      <c r="BH111" s="90">
        <f>BH107</f>
        <v>0</v>
      </c>
      <c r="BI111" s="117">
        <f t="shared" si="1679"/>
        <v>0</v>
      </c>
      <c r="BJ111" s="98">
        <f t="shared" si="1680"/>
        <v>0</v>
      </c>
      <c r="BK111" s="98"/>
      <c r="BL111" s="118"/>
      <c r="BM111" s="119">
        <f t="shared" si="1681"/>
        <v>0</v>
      </c>
      <c r="BN111" s="231">
        <f t="shared" si="1908"/>
        <v>32</v>
      </c>
      <c r="BO111" s="119">
        <f>BN111/BN107</f>
        <v>0.20252999999999999</v>
      </c>
      <c r="BP111" s="98">
        <f>BP107*BO111</f>
        <v>44.48</v>
      </c>
      <c r="BQ111" s="116">
        <f t="shared" si="1682"/>
        <v>1.39</v>
      </c>
      <c r="BR111" s="90">
        <f>BR107</f>
        <v>744.63</v>
      </c>
      <c r="BS111" s="117">
        <f t="shared" si="1683"/>
        <v>1035.0356999999999</v>
      </c>
      <c r="BT111" s="98">
        <f t="shared" si="1684"/>
        <v>33121.14</v>
      </c>
      <c r="BU111" s="98"/>
      <c r="BV111" s="118"/>
      <c r="BW111" s="119">
        <f t="shared" si="1685"/>
        <v>2.0462500000000001</v>
      </c>
      <c r="BX111" s="231">
        <f t="shared" si="1909"/>
        <v>0</v>
      </c>
      <c r="BY111" s="119" t="e">
        <f>BX111/BX107</f>
        <v>#DIV/0!</v>
      </c>
      <c r="BZ111" s="98" t="e">
        <f>BZ107*BY111</f>
        <v>#DIV/0!</v>
      </c>
      <c r="CA111" s="116">
        <f t="shared" si="1686"/>
        <v>0</v>
      </c>
      <c r="CB111" s="90">
        <f>CB107</f>
        <v>0</v>
      </c>
      <c r="CC111" s="117">
        <f t="shared" si="1687"/>
        <v>0</v>
      </c>
      <c r="CD111" s="98">
        <f t="shared" si="1688"/>
        <v>0</v>
      </c>
      <c r="CE111" s="98"/>
      <c r="CF111" s="118"/>
      <c r="CG111" s="119">
        <f t="shared" si="1689"/>
        <v>0</v>
      </c>
      <c r="CH111" s="231">
        <f t="shared" si="1910"/>
        <v>0</v>
      </c>
      <c r="CI111" s="119">
        <f>CH111/CH107</f>
        <v>0</v>
      </c>
      <c r="CJ111" s="98">
        <f>CJ107*CI111</f>
        <v>0</v>
      </c>
      <c r="CK111" s="116">
        <f t="shared" si="1690"/>
        <v>0</v>
      </c>
      <c r="CL111" s="90">
        <f>CL107</f>
        <v>744.63</v>
      </c>
      <c r="CM111" s="117">
        <f t="shared" si="1691"/>
        <v>0</v>
      </c>
      <c r="CN111" s="98">
        <f t="shared" si="1692"/>
        <v>0</v>
      </c>
      <c r="CO111" s="98"/>
      <c r="CP111" s="118"/>
      <c r="CQ111" s="119">
        <f t="shared" si="1693"/>
        <v>0</v>
      </c>
      <c r="CR111" s="231">
        <f t="shared" si="1911"/>
        <v>0</v>
      </c>
      <c r="CS111" s="119" t="e">
        <f>CR111/CR107</f>
        <v>#DIV/0!</v>
      </c>
      <c r="CT111" s="98" t="e">
        <f>CT107*CS111</f>
        <v>#DIV/0!</v>
      </c>
      <c r="CU111" s="116">
        <f t="shared" si="1694"/>
        <v>0</v>
      </c>
      <c r="CV111" s="90">
        <f>CV107</f>
        <v>0</v>
      </c>
      <c r="CW111" s="117">
        <f t="shared" si="1695"/>
        <v>0</v>
      </c>
      <c r="CX111" s="98">
        <f t="shared" si="1696"/>
        <v>0</v>
      </c>
      <c r="CY111" s="98"/>
      <c r="CZ111" s="118"/>
      <c r="DA111" s="119">
        <f t="shared" si="1697"/>
        <v>0</v>
      </c>
      <c r="DB111" s="231">
        <f t="shared" si="1912"/>
        <v>23</v>
      </c>
      <c r="DC111" s="119">
        <f>DB111/DB107</f>
        <v>0.17557</v>
      </c>
      <c r="DD111" s="98">
        <f>DD107*DC111</f>
        <v>18.96</v>
      </c>
      <c r="DE111" s="116">
        <f t="shared" si="1698"/>
        <v>0.82434783</v>
      </c>
      <c r="DF111" s="90">
        <f>DF107</f>
        <v>744.63</v>
      </c>
      <c r="DG111" s="117">
        <f t="shared" si="1699"/>
        <v>613.83411999999998</v>
      </c>
      <c r="DH111" s="98">
        <f t="shared" si="1700"/>
        <v>14118.18</v>
      </c>
      <c r="DI111" s="98"/>
      <c r="DJ111" s="118"/>
      <c r="DK111" s="119">
        <f t="shared" si="1701"/>
        <v>1.2135400000000001</v>
      </c>
      <c r="DL111" s="231">
        <f t="shared" si="1913"/>
        <v>0</v>
      </c>
      <c r="DM111" s="119">
        <f>DL111/DL107</f>
        <v>0</v>
      </c>
      <c r="DN111" s="98">
        <f>DN107*DM111</f>
        <v>0</v>
      </c>
      <c r="DO111" s="116">
        <f t="shared" si="1702"/>
        <v>0</v>
      </c>
      <c r="DP111" s="90">
        <f>DP107</f>
        <v>744.63</v>
      </c>
      <c r="DQ111" s="117">
        <f t="shared" si="1703"/>
        <v>0</v>
      </c>
      <c r="DR111" s="98">
        <f t="shared" si="1704"/>
        <v>0</v>
      </c>
      <c r="DS111" s="98"/>
      <c r="DT111" s="118"/>
      <c r="DU111" s="119">
        <f t="shared" si="1705"/>
        <v>0</v>
      </c>
      <c r="DV111" s="231">
        <f t="shared" si="1914"/>
        <v>0</v>
      </c>
      <c r="DW111" s="119">
        <f>DV111/DV107</f>
        <v>0</v>
      </c>
      <c r="DX111" s="98">
        <f>DX107*DW111</f>
        <v>0</v>
      </c>
      <c r="DY111" s="116">
        <f t="shared" si="1706"/>
        <v>0</v>
      </c>
      <c r="DZ111" s="90">
        <f>DZ107</f>
        <v>744.63</v>
      </c>
      <c r="EA111" s="117">
        <f t="shared" si="1707"/>
        <v>0</v>
      </c>
      <c r="EB111" s="98">
        <f t="shared" si="1708"/>
        <v>0</v>
      </c>
      <c r="EC111" s="98"/>
      <c r="ED111" s="118"/>
      <c r="EE111" s="119">
        <f t="shared" si="1709"/>
        <v>0</v>
      </c>
      <c r="EF111" s="231">
        <f t="shared" si="1915"/>
        <v>0</v>
      </c>
      <c r="EG111" s="119">
        <f>EF111/EF107</f>
        <v>0</v>
      </c>
      <c r="EH111" s="98">
        <f>EH107*EG111</f>
        <v>0</v>
      </c>
      <c r="EI111" s="116">
        <f t="shared" si="1710"/>
        <v>0</v>
      </c>
      <c r="EJ111" s="90">
        <f>EJ107</f>
        <v>744.63</v>
      </c>
      <c r="EK111" s="117">
        <f t="shared" si="1711"/>
        <v>0</v>
      </c>
      <c r="EL111" s="98">
        <f t="shared" si="1712"/>
        <v>0</v>
      </c>
      <c r="EM111" s="98"/>
      <c r="EN111" s="118"/>
      <c r="EO111" s="119">
        <f t="shared" si="1713"/>
        <v>0</v>
      </c>
      <c r="EP111" s="231">
        <f t="shared" si="1916"/>
        <v>0</v>
      </c>
      <c r="EQ111" s="119">
        <f>EP111/EP107</f>
        <v>0</v>
      </c>
      <c r="ER111" s="98">
        <f>ER107*EQ111</f>
        <v>0</v>
      </c>
      <c r="ES111" s="116">
        <f t="shared" si="1714"/>
        <v>0</v>
      </c>
      <c r="ET111" s="90">
        <f>ET107</f>
        <v>744.63</v>
      </c>
      <c r="EU111" s="117">
        <f t="shared" si="1715"/>
        <v>0</v>
      </c>
      <c r="EV111" s="98">
        <f t="shared" si="1716"/>
        <v>0</v>
      </c>
      <c r="EW111" s="98"/>
      <c r="EX111" s="118"/>
      <c r="EY111" s="119">
        <f t="shared" si="1717"/>
        <v>0</v>
      </c>
      <c r="EZ111" s="231">
        <f t="shared" si="1917"/>
        <v>0</v>
      </c>
      <c r="FA111" s="119">
        <f>EZ111/EZ107</f>
        <v>0</v>
      </c>
      <c r="FB111" s="98">
        <f>FB107*FA111</f>
        <v>0</v>
      </c>
      <c r="FC111" s="116">
        <f t="shared" si="1718"/>
        <v>0</v>
      </c>
      <c r="FD111" s="90">
        <f>FD107</f>
        <v>744.63</v>
      </c>
      <c r="FE111" s="117">
        <f t="shared" si="1719"/>
        <v>0</v>
      </c>
      <c r="FF111" s="98">
        <f t="shared" si="1720"/>
        <v>0</v>
      </c>
      <c r="FG111" s="98"/>
      <c r="FH111" s="118"/>
      <c r="FI111" s="119">
        <f t="shared" si="1721"/>
        <v>0</v>
      </c>
      <c r="FJ111" s="231">
        <f t="shared" si="1918"/>
        <v>0</v>
      </c>
      <c r="FK111" s="119">
        <f>FJ111/FJ107</f>
        <v>0</v>
      </c>
      <c r="FL111" s="98">
        <f>FL107*FK111</f>
        <v>0</v>
      </c>
      <c r="FM111" s="116">
        <f t="shared" si="1722"/>
        <v>0</v>
      </c>
      <c r="FN111" s="90">
        <f>FN107</f>
        <v>744.63</v>
      </c>
      <c r="FO111" s="117">
        <f t="shared" si="1723"/>
        <v>0</v>
      </c>
      <c r="FP111" s="98">
        <f t="shared" si="1724"/>
        <v>0</v>
      </c>
      <c r="FQ111" s="98"/>
      <c r="FR111" s="118"/>
      <c r="FS111" s="119">
        <f t="shared" si="1725"/>
        <v>0</v>
      </c>
      <c r="FT111" s="231">
        <f t="shared" si="1919"/>
        <v>0</v>
      </c>
      <c r="FU111" s="119">
        <f>FT111/FT107</f>
        <v>0</v>
      </c>
      <c r="FV111" s="98">
        <f>FV107*FU111</f>
        <v>0</v>
      </c>
      <c r="FW111" s="116">
        <f t="shared" si="1726"/>
        <v>0</v>
      </c>
      <c r="FX111" s="90">
        <f>FX107</f>
        <v>744.63</v>
      </c>
      <c r="FY111" s="117">
        <f t="shared" si="1727"/>
        <v>0</v>
      </c>
      <c r="FZ111" s="98">
        <f t="shared" si="1728"/>
        <v>0</v>
      </c>
      <c r="GA111" s="98"/>
      <c r="GB111" s="118"/>
      <c r="GC111" s="119">
        <f t="shared" si="1729"/>
        <v>0</v>
      </c>
      <c r="GD111" s="231">
        <f t="shared" si="1920"/>
        <v>0</v>
      </c>
      <c r="GE111" s="119">
        <f>GD111/GD107</f>
        <v>0</v>
      </c>
      <c r="GF111" s="98">
        <f>GF107*GE111</f>
        <v>0</v>
      </c>
      <c r="GG111" s="116">
        <f t="shared" si="1730"/>
        <v>0</v>
      </c>
      <c r="GH111" s="90">
        <f>GH107</f>
        <v>744.63</v>
      </c>
      <c r="GI111" s="117">
        <f t="shared" si="1731"/>
        <v>0</v>
      </c>
      <c r="GJ111" s="98">
        <f t="shared" si="1732"/>
        <v>0</v>
      </c>
      <c r="GK111" s="98"/>
      <c r="GL111" s="118"/>
      <c r="GM111" s="119">
        <f t="shared" si="1733"/>
        <v>0</v>
      </c>
      <c r="GN111" s="231">
        <f t="shared" si="1921"/>
        <v>0</v>
      </c>
      <c r="GO111" s="119">
        <f>GN111/GN107</f>
        <v>0</v>
      </c>
      <c r="GP111" s="98">
        <f>GP107*GO111</f>
        <v>0</v>
      </c>
      <c r="GQ111" s="116">
        <f t="shared" si="1734"/>
        <v>0</v>
      </c>
      <c r="GR111" s="90">
        <f>GR107</f>
        <v>744.63</v>
      </c>
      <c r="GS111" s="117">
        <f t="shared" si="1735"/>
        <v>0</v>
      </c>
      <c r="GT111" s="98">
        <f t="shared" si="1736"/>
        <v>0</v>
      </c>
      <c r="GU111" s="98"/>
      <c r="GV111" s="118"/>
      <c r="GW111" s="119">
        <f t="shared" si="1737"/>
        <v>0</v>
      </c>
      <c r="GX111" s="231">
        <f t="shared" si="1922"/>
        <v>0</v>
      </c>
      <c r="GY111" s="119">
        <f>GX111/GX107</f>
        <v>0</v>
      </c>
      <c r="GZ111" s="98">
        <f>GZ107*GY111</f>
        <v>0</v>
      </c>
      <c r="HA111" s="116">
        <f t="shared" si="1738"/>
        <v>0</v>
      </c>
      <c r="HB111" s="90">
        <f>HB107</f>
        <v>744.63</v>
      </c>
      <c r="HC111" s="117">
        <f t="shared" si="1739"/>
        <v>0</v>
      </c>
      <c r="HD111" s="98">
        <f t="shared" si="1740"/>
        <v>0</v>
      </c>
      <c r="HE111" s="98"/>
      <c r="HF111" s="118"/>
      <c r="HG111" s="119">
        <f t="shared" si="1741"/>
        <v>0</v>
      </c>
      <c r="HH111" s="231">
        <f t="shared" si="1923"/>
        <v>0</v>
      </c>
      <c r="HI111" s="119">
        <f>HH111/HH107</f>
        <v>0</v>
      </c>
      <c r="HJ111" s="98">
        <f>HJ107*HI111</f>
        <v>0</v>
      </c>
      <c r="HK111" s="116">
        <f t="shared" si="1742"/>
        <v>0</v>
      </c>
      <c r="HL111" s="90">
        <f>HL107</f>
        <v>744.63</v>
      </c>
      <c r="HM111" s="117">
        <f t="shared" si="1743"/>
        <v>0</v>
      </c>
      <c r="HN111" s="98">
        <f t="shared" si="1744"/>
        <v>0</v>
      </c>
      <c r="HO111" s="98"/>
      <c r="HP111" s="118"/>
      <c r="HQ111" s="119">
        <f t="shared" si="1745"/>
        <v>0</v>
      </c>
      <c r="HR111" s="231">
        <f t="shared" si="1924"/>
        <v>0</v>
      </c>
      <c r="HS111" s="119">
        <f>HR111/HR107</f>
        <v>0</v>
      </c>
      <c r="HT111" s="98">
        <f>HT107*HS111</f>
        <v>0</v>
      </c>
      <c r="HU111" s="116">
        <f t="shared" si="1746"/>
        <v>0</v>
      </c>
      <c r="HV111" s="90">
        <f>HV107</f>
        <v>744.63</v>
      </c>
      <c r="HW111" s="117">
        <f t="shared" si="1747"/>
        <v>0</v>
      </c>
      <c r="HX111" s="98">
        <f t="shared" si="1748"/>
        <v>0</v>
      </c>
      <c r="HY111" s="98"/>
      <c r="HZ111" s="118"/>
      <c r="IA111" s="119">
        <f t="shared" si="1749"/>
        <v>0</v>
      </c>
      <c r="IB111" s="231">
        <f t="shared" si="1925"/>
        <v>0</v>
      </c>
      <c r="IC111" s="119">
        <f>IB111/IB107</f>
        <v>0</v>
      </c>
      <c r="ID111" s="98">
        <f>ID107*IC111</f>
        <v>0</v>
      </c>
      <c r="IE111" s="116">
        <f t="shared" si="1750"/>
        <v>0</v>
      </c>
      <c r="IF111" s="90">
        <f>IF107</f>
        <v>744.63</v>
      </c>
      <c r="IG111" s="117">
        <f t="shared" si="1751"/>
        <v>0</v>
      </c>
      <c r="IH111" s="98">
        <f t="shared" si="1752"/>
        <v>0</v>
      </c>
      <c r="II111" s="98"/>
      <c r="IJ111" s="118"/>
      <c r="IK111" s="119">
        <f t="shared" si="1753"/>
        <v>0</v>
      </c>
      <c r="IL111" s="231">
        <f t="shared" si="1926"/>
        <v>0</v>
      </c>
      <c r="IM111" s="119">
        <f>IL111/IL107</f>
        <v>0</v>
      </c>
      <c r="IN111" s="98">
        <f>IN107*IM111</f>
        <v>0</v>
      </c>
      <c r="IO111" s="116">
        <f t="shared" si="1754"/>
        <v>0</v>
      </c>
      <c r="IP111" s="90">
        <f>IP107</f>
        <v>744.63</v>
      </c>
      <c r="IQ111" s="117">
        <f t="shared" si="1755"/>
        <v>0</v>
      </c>
      <c r="IR111" s="98">
        <f t="shared" si="1756"/>
        <v>0</v>
      </c>
      <c r="IS111" s="98"/>
      <c r="IT111" s="118"/>
      <c r="IU111" s="119">
        <f t="shared" si="1757"/>
        <v>0</v>
      </c>
      <c r="IV111" s="231">
        <f t="shared" si="1927"/>
        <v>0</v>
      </c>
      <c r="IW111" s="119">
        <f>IV111/IV107</f>
        <v>0</v>
      </c>
      <c r="IX111" s="98">
        <f>IX107*IW111</f>
        <v>0</v>
      </c>
      <c r="IY111" s="116">
        <f t="shared" si="1758"/>
        <v>0</v>
      </c>
      <c r="IZ111" s="90">
        <f>IZ107</f>
        <v>744.63</v>
      </c>
      <c r="JA111" s="117">
        <f t="shared" si="1759"/>
        <v>0</v>
      </c>
      <c r="JB111" s="98">
        <f t="shared" si="1760"/>
        <v>0</v>
      </c>
      <c r="JC111" s="98"/>
      <c r="JD111" s="118"/>
      <c r="JE111" s="119">
        <f t="shared" si="1761"/>
        <v>0</v>
      </c>
      <c r="JF111" s="231">
        <f t="shared" si="1928"/>
        <v>0</v>
      </c>
      <c r="JG111" s="119">
        <f>JF111/JF107</f>
        <v>0</v>
      </c>
      <c r="JH111" s="98">
        <f>JH107*JG111</f>
        <v>0</v>
      </c>
      <c r="JI111" s="116">
        <f t="shared" si="1762"/>
        <v>0</v>
      </c>
      <c r="JJ111" s="90">
        <f>JJ107</f>
        <v>727</v>
      </c>
      <c r="JK111" s="117">
        <f t="shared" si="1763"/>
        <v>0</v>
      </c>
      <c r="JL111" s="98">
        <f t="shared" si="1764"/>
        <v>0</v>
      </c>
      <c r="JM111" s="98"/>
      <c r="JN111" s="118"/>
      <c r="JO111" s="119">
        <f t="shared" si="1765"/>
        <v>0</v>
      </c>
      <c r="JP111" s="231">
        <f t="shared" si="1929"/>
        <v>0</v>
      </c>
      <c r="JQ111" s="119">
        <f>JP111/JP107</f>
        <v>0</v>
      </c>
      <c r="JR111" s="98">
        <f>JR107*JQ111</f>
        <v>0</v>
      </c>
      <c r="JS111" s="116">
        <f t="shared" si="1766"/>
        <v>0</v>
      </c>
      <c r="JT111" s="90">
        <f>JT107</f>
        <v>744.63</v>
      </c>
      <c r="JU111" s="117">
        <f t="shared" si="1767"/>
        <v>0</v>
      </c>
      <c r="JV111" s="98">
        <f t="shared" si="1768"/>
        <v>0</v>
      </c>
      <c r="JW111" s="98"/>
      <c r="JX111" s="118"/>
      <c r="JY111" s="119">
        <f t="shared" si="1769"/>
        <v>0</v>
      </c>
      <c r="JZ111" s="231">
        <f t="shared" si="1930"/>
        <v>0</v>
      </c>
      <c r="KA111" s="119" t="e">
        <f>JZ111/JZ107</f>
        <v>#DIV/0!</v>
      </c>
      <c r="KB111" s="98" t="e">
        <f>KB107*KA111</f>
        <v>#DIV/0!</v>
      </c>
      <c r="KC111" s="116">
        <f t="shared" si="1770"/>
        <v>0</v>
      </c>
      <c r="KD111" s="90">
        <f>KD107</f>
        <v>0</v>
      </c>
      <c r="KE111" s="117">
        <f t="shared" si="1771"/>
        <v>0</v>
      </c>
      <c r="KF111" s="98">
        <f t="shared" si="1772"/>
        <v>0</v>
      </c>
      <c r="KG111" s="98"/>
      <c r="KH111" s="118"/>
      <c r="KI111" s="119">
        <f t="shared" si="1773"/>
        <v>0</v>
      </c>
      <c r="KJ111" s="231">
        <f t="shared" si="1931"/>
        <v>0</v>
      </c>
      <c r="KK111" s="119">
        <f>KJ111/KJ107</f>
        <v>0</v>
      </c>
      <c r="KL111" s="98">
        <f>KL107*KK111</f>
        <v>0</v>
      </c>
      <c r="KM111" s="116">
        <f t="shared" si="1774"/>
        <v>0</v>
      </c>
      <c r="KN111" s="90">
        <f>KN107</f>
        <v>744.63</v>
      </c>
      <c r="KO111" s="117">
        <f t="shared" si="1775"/>
        <v>0</v>
      </c>
      <c r="KP111" s="98">
        <f t="shared" si="1776"/>
        <v>0</v>
      </c>
      <c r="KQ111" s="98"/>
      <c r="KR111" s="118"/>
      <c r="KS111" s="119">
        <f t="shared" si="1777"/>
        <v>0</v>
      </c>
      <c r="KT111" s="231">
        <f t="shared" si="1932"/>
        <v>0</v>
      </c>
      <c r="KU111" s="119">
        <f>KT111/KT107</f>
        <v>0</v>
      </c>
      <c r="KV111" s="98">
        <f>KV107*KU111</f>
        <v>0</v>
      </c>
      <c r="KW111" s="116">
        <f t="shared" si="1778"/>
        <v>0</v>
      </c>
      <c r="KX111" s="90">
        <f>KX107</f>
        <v>744.63</v>
      </c>
      <c r="KY111" s="117">
        <f t="shared" si="1779"/>
        <v>0</v>
      </c>
      <c r="KZ111" s="98">
        <f t="shared" si="1780"/>
        <v>0</v>
      </c>
      <c r="LA111" s="98"/>
      <c r="LB111" s="118"/>
      <c r="LC111" s="119">
        <f t="shared" si="1781"/>
        <v>0</v>
      </c>
      <c r="LD111" s="231">
        <f t="shared" si="1933"/>
        <v>0</v>
      </c>
      <c r="LE111" s="119">
        <f>LD111/LD107</f>
        <v>0</v>
      </c>
      <c r="LF111" s="98">
        <f>LF107*LE111</f>
        <v>0</v>
      </c>
      <c r="LG111" s="116">
        <f t="shared" si="1782"/>
        <v>0</v>
      </c>
      <c r="LH111" s="90">
        <f>LH107</f>
        <v>744.63</v>
      </c>
      <c r="LI111" s="117">
        <f t="shared" si="1783"/>
        <v>0</v>
      </c>
      <c r="LJ111" s="98">
        <f t="shared" si="1784"/>
        <v>0</v>
      </c>
      <c r="LK111" s="98"/>
      <c r="LL111" s="118"/>
      <c r="LM111" s="119">
        <f t="shared" si="1785"/>
        <v>0</v>
      </c>
      <c r="LN111" s="231">
        <f t="shared" si="1934"/>
        <v>0</v>
      </c>
      <c r="LO111" s="119">
        <f>LN111/LN107</f>
        <v>0</v>
      </c>
      <c r="LP111" s="98">
        <f>LP107*LO111</f>
        <v>0</v>
      </c>
      <c r="LQ111" s="116">
        <f t="shared" si="1786"/>
        <v>0</v>
      </c>
      <c r="LR111" s="90">
        <f>LR107</f>
        <v>744.63</v>
      </c>
      <c r="LS111" s="117">
        <f t="shared" si="1787"/>
        <v>0</v>
      </c>
      <c r="LT111" s="98">
        <f t="shared" si="1788"/>
        <v>0</v>
      </c>
      <c r="LU111" s="98"/>
      <c r="LV111" s="118"/>
      <c r="LW111" s="119">
        <f t="shared" si="1789"/>
        <v>0</v>
      </c>
      <c r="LX111" s="231">
        <f t="shared" si="1935"/>
        <v>0</v>
      </c>
      <c r="LY111" s="119">
        <f>LX111/LX107</f>
        <v>0</v>
      </c>
      <c r="LZ111" s="98">
        <f>LZ107*LY111</f>
        <v>0</v>
      </c>
      <c r="MA111" s="116">
        <f t="shared" si="1790"/>
        <v>0</v>
      </c>
      <c r="MB111" s="90">
        <f>MB107</f>
        <v>744.63</v>
      </c>
      <c r="MC111" s="117">
        <f t="shared" si="1791"/>
        <v>0</v>
      </c>
      <c r="MD111" s="98">
        <f t="shared" si="1792"/>
        <v>0</v>
      </c>
      <c r="ME111" s="98"/>
      <c r="MF111" s="118"/>
      <c r="MG111" s="119">
        <f t="shared" si="1793"/>
        <v>0</v>
      </c>
      <c r="MH111" s="231">
        <f t="shared" si="1936"/>
        <v>0</v>
      </c>
      <c r="MI111" s="119">
        <f>MH111/MH107</f>
        <v>0</v>
      </c>
      <c r="MJ111" s="98">
        <f>MJ107*MI111</f>
        <v>0</v>
      </c>
      <c r="MK111" s="116">
        <f t="shared" si="1794"/>
        <v>0</v>
      </c>
      <c r="ML111" s="90">
        <f>ML107</f>
        <v>744.63</v>
      </c>
      <c r="MM111" s="117">
        <f t="shared" si="1795"/>
        <v>0</v>
      </c>
      <c r="MN111" s="98">
        <f t="shared" si="1796"/>
        <v>0</v>
      </c>
      <c r="MO111" s="98"/>
      <c r="MP111" s="118"/>
      <c r="MQ111" s="119">
        <f t="shared" si="1797"/>
        <v>0</v>
      </c>
      <c r="MR111" s="231">
        <f t="shared" si="1937"/>
        <v>0</v>
      </c>
      <c r="MS111" s="119">
        <f>MR111/MR107</f>
        <v>0</v>
      </c>
      <c r="MT111" s="98">
        <f>MT107*MS111</f>
        <v>0</v>
      </c>
      <c r="MU111" s="116">
        <f t="shared" si="1798"/>
        <v>0</v>
      </c>
      <c r="MV111" s="90">
        <f>MV107</f>
        <v>744.63</v>
      </c>
      <c r="MW111" s="117">
        <f t="shared" si="1799"/>
        <v>0</v>
      </c>
      <c r="MX111" s="98">
        <f t="shared" si="1800"/>
        <v>0</v>
      </c>
      <c r="MY111" s="98"/>
      <c r="MZ111" s="118"/>
      <c r="NA111" s="119">
        <f t="shared" si="1801"/>
        <v>0</v>
      </c>
      <c r="NB111" s="231">
        <f t="shared" si="1938"/>
        <v>0</v>
      </c>
      <c r="NC111" s="119">
        <f>NB111/NB107</f>
        <v>0</v>
      </c>
      <c r="ND111" s="98">
        <f>ND107*NC111</f>
        <v>0</v>
      </c>
      <c r="NE111" s="116">
        <f t="shared" si="1802"/>
        <v>0</v>
      </c>
      <c r="NF111" s="90">
        <f>NF107</f>
        <v>744.63</v>
      </c>
      <c r="NG111" s="117">
        <f t="shared" si="1803"/>
        <v>0</v>
      </c>
      <c r="NH111" s="98">
        <f t="shared" si="1804"/>
        <v>0</v>
      </c>
      <c r="NI111" s="98"/>
      <c r="NJ111" s="118"/>
      <c r="NK111" s="119">
        <f t="shared" si="1805"/>
        <v>0</v>
      </c>
      <c r="NL111" s="231">
        <f t="shared" si="1939"/>
        <v>0</v>
      </c>
      <c r="NM111" s="119">
        <f>NL111/NL107</f>
        <v>0</v>
      </c>
      <c r="NN111" s="98">
        <f>NN107*NM111</f>
        <v>0</v>
      </c>
      <c r="NO111" s="116">
        <f t="shared" si="1806"/>
        <v>0</v>
      </c>
      <c r="NP111" s="90">
        <f>NP107</f>
        <v>744.63</v>
      </c>
      <c r="NQ111" s="117">
        <f t="shared" si="1807"/>
        <v>0</v>
      </c>
      <c r="NR111" s="98">
        <f t="shared" si="1808"/>
        <v>0</v>
      </c>
      <c r="NS111" s="98"/>
      <c r="NT111" s="118"/>
      <c r="NU111" s="119">
        <f t="shared" si="1809"/>
        <v>0</v>
      </c>
      <c r="NV111" s="231">
        <f t="shared" si="1940"/>
        <v>0</v>
      </c>
      <c r="NW111" s="119">
        <f>NV111/NV107</f>
        <v>0</v>
      </c>
      <c r="NX111" s="98">
        <f>NX107*NW111</f>
        <v>0</v>
      </c>
      <c r="NY111" s="116">
        <f t="shared" si="1810"/>
        <v>0</v>
      </c>
      <c r="NZ111" s="90">
        <f>NZ107</f>
        <v>744.63</v>
      </c>
      <c r="OA111" s="117">
        <f t="shared" si="1811"/>
        <v>0</v>
      </c>
      <c r="OB111" s="98">
        <f t="shared" si="1812"/>
        <v>0</v>
      </c>
      <c r="OC111" s="98"/>
      <c r="OD111" s="118"/>
      <c r="OE111" s="119">
        <f t="shared" si="1813"/>
        <v>0</v>
      </c>
      <c r="OF111" s="231">
        <f t="shared" si="1941"/>
        <v>41</v>
      </c>
      <c r="OG111" s="119">
        <f>OF111/OF107</f>
        <v>0.23429</v>
      </c>
      <c r="OH111" s="98">
        <f>OH107*OG111</f>
        <v>25.3</v>
      </c>
      <c r="OI111" s="116">
        <f t="shared" si="1814"/>
        <v>0.61707316999999995</v>
      </c>
      <c r="OJ111" s="90">
        <f>OJ107</f>
        <v>744.63</v>
      </c>
      <c r="OK111" s="117">
        <f t="shared" si="1815"/>
        <v>459.49119000000002</v>
      </c>
      <c r="OL111" s="98">
        <f t="shared" si="1816"/>
        <v>18839.14</v>
      </c>
      <c r="OM111" s="98"/>
      <c r="ON111" s="118"/>
      <c r="OO111" s="119">
        <f t="shared" si="1817"/>
        <v>0.90841000000000005</v>
      </c>
      <c r="OP111" s="231">
        <f t="shared" si="1942"/>
        <v>0</v>
      </c>
      <c r="OQ111" s="119">
        <f>OP111/OP107</f>
        <v>0</v>
      </c>
      <c r="OR111" s="98">
        <f>OR107*OQ111</f>
        <v>0</v>
      </c>
      <c r="OS111" s="116">
        <f t="shared" si="1818"/>
        <v>0</v>
      </c>
      <c r="OT111" s="90">
        <f>OT107</f>
        <v>744.63</v>
      </c>
      <c r="OU111" s="117">
        <f t="shared" si="1819"/>
        <v>0</v>
      </c>
      <c r="OV111" s="98">
        <f t="shared" si="1820"/>
        <v>0</v>
      </c>
      <c r="OW111" s="98"/>
      <c r="OX111" s="118"/>
      <c r="OY111" s="119">
        <f t="shared" si="1821"/>
        <v>0</v>
      </c>
      <c r="OZ111" s="231">
        <f t="shared" si="1943"/>
        <v>0</v>
      </c>
      <c r="PA111" s="119">
        <f>OZ111/OZ107</f>
        <v>0</v>
      </c>
      <c r="PB111" s="98">
        <f>PB107*PA111</f>
        <v>0</v>
      </c>
      <c r="PC111" s="116">
        <f t="shared" si="1822"/>
        <v>0</v>
      </c>
      <c r="PD111" s="90">
        <f>PD107</f>
        <v>744.63</v>
      </c>
      <c r="PE111" s="117">
        <f t="shared" si="1823"/>
        <v>0</v>
      </c>
      <c r="PF111" s="98">
        <f t="shared" si="1824"/>
        <v>0</v>
      </c>
      <c r="PG111" s="98"/>
      <c r="PH111" s="118"/>
      <c r="PI111" s="119">
        <f t="shared" si="1825"/>
        <v>0</v>
      </c>
      <c r="PJ111" s="231">
        <f t="shared" si="1944"/>
        <v>0</v>
      </c>
      <c r="PK111" s="119">
        <f>PJ111/PJ107</f>
        <v>0</v>
      </c>
      <c r="PL111" s="98">
        <f>PL107*PK111</f>
        <v>0</v>
      </c>
      <c r="PM111" s="116">
        <f t="shared" si="1826"/>
        <v>0</v>
      </c>
      <c r="PN111" s="90">
        <f>PN107</f>
        <v>744.63</v>
      </c>
      <c r="PO111" s="117">
        <f t="shared" si="1827"/>
        <v>0</v>
      </c>
      <c r="PP111" s="98">
        <f t="shared" si="1828"/>
        <v>0</v>
      </c>
      <c r="PQ111" s="98"/>
      <c r="PR111" s="118"/>
      <c r="PS111" s="119">
        <f t="shared" si="1829"/>
        <v>0</v>
      </c>
      <c r="PT111" s="231">
        <f t="shared" si="1945"/>
        <v>0</v>
      </c>
      <c r="PU111" s="119">
        <f>PT111/PT107</f>
        <v>0</v>
      </c>
      <c r="PV111" s="98">
        <f>PV107*PU111</f>
        <v>0</v>
      </c>
      <c r="PW111" s="116">
        <f t="shared" si="1830"/>
        <v>0</v>
      </c>
      <c r="PX111" s="90">
        <f>PX107</f>
        <v>744.63</v>
      </c>
      <c r="PY111" s="117">
        <f t="shared" si="1831"/>
        <v>0</v>
      </c>
      <c r="PZ111" s="98">
        <f t="shared" si="1832"/>
        <v>0</v>
      </c>
      <c r="QA111" s="98"/>
      <c r="QB111" s="118"/>
      <c r="QC111" s="119">
        <f t="shared" si="1833"/>
        <v>0</v>
      </c>
      <c r="QD111" s="231">
        <f t="shared" si="1946"/>
        <v>0</v>
      </c>
      <c r="QE111" s="119" t="e">
        <f>QD111/QD107</f>
        <v>#DIV/0!</v>
      </c>
      <c r="QF111" s="98" t="e">
        <f>QF107*QE111</f>
        <v>#DIV/0!</v>
      </c>
      <c r="QG111" s="116">
        <f t="shared" si="1834"/>
        <v>0</v>
      </c>
      <c r="QH111" s="90">
        <f>QH107</f>
        <v>0</v>
      </c>
      <c r="QI111" s="117">
        <f t="shared" si="1835"/>
        <v>0</v>
      </c>
      <c r="QJ111" s="98">
        <f t="shared" si="1836"/>
        <v>0</v>
      </c>
      <c r="QK111" s="98"/>
      <c r="QL111" s="118"/>
      <c r="QM111" s="119">
        <f t="shared" si="1837"/>
        <v>0</v>
      </c>
      <c r="QN111" s="231">
        <f t="shared" si="1947"/>
        <v>0</v>
      </c>
      <c r="QO111" s="119">
        <f>QN111/QN107</f>
        <v>0</v>
      </c>
      <c r="QP111" s="98">
        <f>QP107*QO111</f>
        <v>0</v>
      </c>
      <c r="QQ111" s="116">
        <f t="shared" si="1838"/>
        <v>0</v>
      </c>
      <c r="QR111" s="90">
        <f>QR107</f>
        <v>744.63</v>
      </c>
      <c r="QS111" s="117">
        <f t="shared" si="1839"/>
        <v>0</v>
      </c>
      <c r="QT111" s="98">
        <f t="shared" si="1840"/>
        <v>0</v>
      </c>
      <c r="QU111" s="98"/>
      <c r="QV111" s="118"/>
      <c r="QW111" s="119">
        <f t="shared" si="1841"/>
        <v>0</v>
      </c>
      <c r="QX111" s="231">
        <f t="shared" si="1948"/>
        <v>0</v>
      </c>
      <c r="QY111" s="119">
        <f>QX111/QX107</f>
        <v>0</v>
      </c>
      <c r="QZ111" s="98">
        <f>QZ107*QY111</f>
        <v>0</v>
      </c>
      <c r="RA111" s="116">
        <f t="shared" si="1842"/>
        <v>0</v>
      </c>
      <c r="RB111" s="90">
        <f>RB107</f>
        <v>744.63</v>
      </c>
      <c r="RC111" s="117">
        <f t="shared" si="1843"/>
        <v>0</v>
      </c>
      <c r="RD111" s="98">
        <f t="shared" si="1844"/>
        <v>0</v>
      </c>
      <c r="RE111" s="98"/>
      <c r="RF111" s="118"/>
      <c r="RG111" s="119">
        <f t="shared" si="1845"/>
        <v>0</v>
      </c>
      <c r="RH111" s="231">
        <f t="shared" si="1949"/>
        <v>0</v>
      </c>
      <c r="RI111" s="119">
        <f>RH111/RH107</f>
        <v>0</v>
      </c>
      <c r="RJ111" s="98">
        <f>RJ107*RI111</f>
        <v>0</v>
      </c>
      <c r="RK111" s="116">
        <f t="shared" si="1846"/>
        <v>0</v>
      </c>
      <c r="RL111" s="90">
        <f>RL107</f>
        <v>744.63</v>
      </c>
      <c r="RM111" s="117">
        <f t="shared" si="1847"/>
        <v>0</v>
      </c>
      <c r="RN111" s="98">
        <f t="shared" si="1848"/>
        <v>0</v>
      </c>
      <c r="RO111" s="98"/>
      <c r="RP111" s="118"/>
      <c r="RQ111" s="119">
        <f t="shared" si="1849"/>
        <v>0</v>
      </c>
      <c r="RR111" s="231">
        <f t="shared" si="1950"/>
        <v>0</v>
      </c>
      <c r="RS111" s="119">
        <f>RR111/RR107</f>
        <v>0</v>
      </c>
      <c r="RT111" s="98">
        <f>RT107*RS111</f>
        <v>0</v>
      </c>
      <c r="RU111" s="116">
        <f t="shared" si="1850"/>
        <v>0</v>
      </c>
      <c r="RV111" s="90">
        <f>RV107</f>
        <v>744.63</v>
      </c>
      <c r="RW111" s="117">
        <f t="shared" si="1851"/>
        <v>0</v>
      </c>
      <c r="RX111" s="98">
        <f t="shared" si="1852"/>
        <v>0</v>
      </c>
      <c r="RY111" s="98"/>
      <c r="RZ111" s="118"/>
      <c r="SA111" s="119">
        <f t="shared" si="1853"/>
        <v>0</v>
      </c>
      <c r="SB111" s="231">
        <f t="shared" si="1951"/>
        <v>0</v>
      </c>
      <c r="SC111" s="119">
        <f>SB111/SB107</f>
        <v>0</v>
      </c>
      <c r="SD111" s="98">
        <f>SD107*SC111</f>
        <v>0</v>
      </c>
      <c r="SE111" s="116">
        <f t="shared" si="1854"/>
        <v>0</v>
      </c>
      <c r="SF111" s="90">
        <f>SF107</f>
        <v>744.63</v>
      </c>
      <c r="SG111" s="117">
        <f t="shared" si="1855"/>
        <v>0</v>
      </c>
      <c r="SH111" s="98">
        <f t="shared" si="1856"/>
        <v>0</v>
      </c>
      <c r="SI111" s="98"/>
      <c r="SJ111" s="118"/>
      <c r="SK111" s="119">
        <f t="shared" si="1857"/>
        <v>0</v>
      </c>
      <c r="SL111" s="231">
        <f t="shared" si="1952"/>
        <v>0</v>
      </c>
      <c r="SM111" s="119">
        <f>SL111/SL107</f>
        <v>0</v>
      </c>
      <c r="SN111" s="98">
        <f>SN107*SM111</f>
        <v>0</v>
      </c>
      <c r="SO111" s="116">
        <f t="shared" si="1858"/>
        <v>0</v>
      </c>
      <c r="SP111" s="90">
        <f>SP107</f>
        <v>744.63</v>
      </c>
      <c r="SQ111" s="117">
        <f t="shared" si="1859"/>
        <v>0</v>
      </c>
      <c r="SR111" s="98">
        <f t="shared" si="1860"/>
        <v>0</v>
      </c>
      <c r="SS111" s="98"/>
      <c r="ST111" s="118"/>
      <c r="SU111" s="119">
        <f t="shared" si="1861"/>
        <v>0</v>
      </c>
      <c r="SV111" s="231">
        <f t="shared" si="1953"/>
        <v>0</v>
      </c>
      <c r="SW111" s="119">
        <f>SV111/SV107</f>
        <v>0</v>
      </c>
      <c r="SX111" s="98">
        <f>SX107*SW111</f>
        <v>0</v>
      </c>
      <c r="SY111" s="116">
        <f t="shared" si="1862"/>
        <v>0</v>
      </c>
      <c r="SZ111" s="90">
        <f>SZ107</f>
        <v>744.63</v>
      </c>
      <c r="TA111" s="117">
        <f t="shared" si="1863"/>
        <v>0</v>
      </c>
      <c r="TB111" s="98">
        <f t="shared" si="1864"/>
        <v>0</v>
      </c>
      <c r="TC111" s="98"/>
      <c r="TD111" s="118"/>
      <c r="TE111" s="119">
        <f t="shared" si="1865"/>
        <v>0</v>
      </c>
      <c r="TF111" s="231">
        <f t="shared" si="1954"/>
        <v>0</v>
      </c>
      <c r="TG111" s="119">
        <f>TF111/TF107</f>
        <v>0</v>
      </c>
      <c r="TH111" s="98">
        <f>TH107*TG111</f>
        <v>0</v>
      </c>
      <c r="TI111" s="116">
        <f t="shared" si="1866"/>
        <v>0</v>
      </c>
      <c r="TJ111" s="90">
        <f>TJ107</f>
        <v>744.63</v>
      </c>
      <c r="TK111" s="117">
        <f t="shared" si="1867"/>
        <v>0</v>
      </c>
      <c r="TL111" s="98">
        <f t="shared" si="1868"/>
        <v>0</v>
      </c>
      <c r="TM111" s="98"/>
      <c r="TN111" s="118"/>
      <c r="TO111" s="119">
        <f t="shared" si="1869"/>
        <v>0</v>
      </c>
      <c r="TP111" s="231">
        <f t="shared" si="1955"/>
        <v>0</v>
      </c>
      <c r="TQ111" s="119">
        <f>TP111/TP107</f>
        <v>0</v>
      </c>
      <c r="TR111" s="98">
        <f>TR107*TQ111</f>
        <v>0</v>
      </c>
      <c r="TS111" s="116">
        <f t="shared" si="1870"/>
        <v>0</v>
      </c>
      <c r="TT111" s="90">
        <f>TT107</f>
        <v>744.63</v>
      </c>
      <c r="TU111" s="117">
        <f t="shared" si="1871"/>
        <v>0</v>
      </c>
      <c r="TV111" s="98">
        <f t="shared" si="1872"/>
        <v>0</v>
      </c>
      <c r="TW111" s="98"/>
      <c r="TX111" s="118"/>
      <c r="TY111" s="119">
        <f t="shared" si="1873"/>
        <v>0</v>
      </c>
      <c r="TZ111" s="231">
        <f t="shared" si="1956"/>
        <v>0</v>
      </c>
      <c r="UA111" s="119">
        <f>TZ111/TZ107</f>
        <v>0</v>
      </c>
      <c r="UB111" s="98">
        <f>UB107*UA111</f>
        <v>0</v>
      </c>
      <c r="UC111" s="116">
        <f t="shared" si="1874"/>
        <v>0</v>
      </c>
      <c r="UD111" s="90">
        <f>UD107</f>
        <v>744.63</v>
      </c>
      <c r="UE111" s="117">
        <f t="shared" si="1875"/>
        <v>0</v>
      </c>
      <c r="UF111" s="98">
        <f t="shared" si="1876"/>
        <v>0</v>
      </c>
      <c r="UG111" s="98"/>
      <c r="UH111" s="118"/>
      <c r="UI111" s="119">
        <f t="shared" si="1877"/>
        <v>0</v>
      </c>
      <c r="UJ111" s="231">
        <f t="shared" si="1957"/>
        <v>0</v>
      </c>
      <c r="UK111" s="119">
        <f>UJ111/UJ107</f>
        <v>0</v>
      </c>
      <c r="UL111" s="98">
        <f>UL107*UK111</f>
        <v>0</v>
      </c>
      <c r="UM111" s="116">
        <f t="shared" si="1878"/>
        <v>0</v>
      </c>
      <c r="UN111" s="90">
        <f>UN107</f>
        <v>744.63</v>
      </c>
      <c r="UO111" s="117">
        <f t="shared" si="1879"/>
        <v>0</v>
      </c>
      <c r="UP111" s="98">
        <f t="shared" si="1880"/>
        <v>0</v>
      </c>
      <c r="UQ111" s="98"/>
      <c r="UR111" s="118"/>
      <c r="US111" s="119">
        <f t="shared" si="1881"/>
        <v>0</v>
      </c>
      <c r="UT111" s="231">
        <f t="shared" si="1958"/>
        <v>0</v>
      </c>
      <c r="UU111" s="119">
        <f>UT111/UT107</f>
        <v>0</v>
      </c>
      <c r="UV111" s="98">
        <f>UV107*UU111</f>
        <v>0</v>
      </c>
      <c r="UW111" s="116">
        <f t="shared" si="1882"/>
        <v>0</v>
      </c>
      <c r="UX111" s="90">
        <f>UX107</f>
        <v>744.63</v>
      </c>
      <c r="UY111" s="117">
        <f t="shared" si="1883"/>
        <v>0</v>
      </c>
      <c r="UZ111" s="98">
        <f t="shared" si="1884"/>
        <v>0</v>
      </c>
      <c r="VA111" s="98"/>
      <c r="VB111" s="118"/>
      <c r="VC111" s="119">
        <f t="shared" si="1885"/>
        <v>0</v>
      </c>
      <c r="VD111" s="231">
        <f t="shared" si="1959"/>
        <v>0</v>
      </c>
      <c r="VE111" s="119">
        <f>VD111/VD107</f>
        <v>0</v>
      </c>
      <c r="VF111" s="98">
        <f>VF107*VE111</f>
        <v>0</v>
      </c>
      <c r="VG111" s="116">
        <f t="shared" si="1886"/>
        <v>0</v>
      </c>
      <c r="VH111" s="90">
        <f>VH107</f>
        <v>744.63</v>
      </c>
      <c r="VI111" s="117">
        <f t="shared" si="1887"/>
        <v>0</v>
      </c>
      <c r="VJ111" s="98">
        <f t="shared" si="1888"/>
        <v>0</v>
      </c>
      <c r="VK111" s="98"/>
      <c r="VL111" s="118"/>
      <c r="VM111" s="119">
        <f t="shared" si="1889"/>
        <v>0</v>
      </c>
      <c r="VN111" s="231">
        <f t="shared" si="1960"/>
        <v>0</v>
      </c>
      <c r="VO111" s="119">
        <f>VN111/VN107</f>
        <v>0</v>
      </c>
      <c r="VP111" s="98">
        <f>VP107*VO111</f>
        <v>0</v>
      </c>
      <c r="VQ111" s="116">
        <f t="shared" si="1890"/>
        <v>0</v>
      </c>
      <c r="VR111" s="90">
        <f>VR107</f>
        <v>744.63</v>
      </c>
      <c r="VS111" s="117">
        <f t="shared" si="1891"/>
        <v>0</v>
      </c>
      <c r="VT111" s="98">
        <f t="shared" si="1892"/>
        <v>0</v>
      </c>
      <c r="VU111" s="98"/>
      <c r="VV111" s="118"/>
      <c r="VW111" s="119">
        <f t="shared" si="1893"/>
        <v>0</v>
      </c>
      <c r="VX111" s="231">
        <f t="shared" si="1961"/>
        <v>0</v>
      </c>
      <c r="VY111" s="119">
        <f>VX111/VX107</f>
        <v>0</v>
      </c>
      <c r="VZ111" s="98">
        <f>VZ107*VY111</f>
        <v>0</v>
      </c>
      <c r="WA111" s="116">
        <f t="shared" si="1894"/>
        <v>0</v>
      </c>
      <c r="WB111" s="90">
        <f>WB107</f>
        <v>744.63</v>
      </c>
      <c r="WC111" s="117">
        <f t="shared" si="1895"/>
        <v>0</v>
      </c>
      <c r="WD111" s="98">
        <f t="shared" si="1896"/>
        <v>0</v>
      </c>
      <c r="WE111" s="98"/>
      <c r="WF111" s="118"/>
      <c r="WG111" s="119">
        <f t="shared" si="1897"/>
        <v>0</v>
      </c>
      <c r="WH111" s="213">
        <f t="shared" si="1898"/>
        <v>96</v>
      </c>
      <c r="WI111" s="119">
        <f>WH111/WH107</f>
        <v>7.8899999999999994E-3</v>
      </c>
      <c r="WJ111" s="98">
        <f>WJ107*WI111</f>
        <v>65.239999999999995</v>
      </c>
      <c r="WK111" s="116">
        <f t="shared" si="1899"/>
        <v>0.67958333000000004</v>
      </c>
      <c r="WL111" s="90">
        <f>WL107</f>
        <v>744.31</v>
      </c>
      <c r="WM111" s="117">
        <f t="shared" si="1900"/>
        <v>505.82067000000001</v>
      </c>
      <c r="WN111" s="98">
        <f t="shared" si="1901"/>
        <v>48558.78</v>
      </c>
      <c r="WO111" s="98"/>
      <c r="WP111" s="118"/>
    </row>
    <row r="112" spans="1:614" ht="25.5" customHeight="1" x14ac:dyDescent="0.25">
      <c r="A112" s="5"/>
      <c r="B112" s="205" t="s">
        <v>423</v>
      </c>
      <c r="C112" s="12" t="s">
        <v>753</v>
      </c>
      <c r="D112" s="12" t="s">
        <v>440</v>
      </c>
      <c r="E112" s="4" t="s">
        <v>33</v>
      </c>
      <c r="F112" s="231">
        <f t="shared" si="1902"/>
        <v>35</v>
      </c>
      <c r="G112" s="119">
        <f>F112/F107</f>
        <v>0.12153</v>
      </c>
      <c r="H112" s="98">
        <f>H107*G112</f>
        <v>18.96</v>
      </c>
      <c r="I112" s="116">
        <f t="shared" si="1658"/>
        <v>0.54171429000000004</v>
      </c>
      <c r="J112" s="90">
        <f>J107</f>
        <v>744.63</v>
      </c>
      <c r="K112" s="117">
        <f t="shared" si="1659"/>
        <v>403.37671</v>
      </c>
      <c r="L112" s="98">
        <f t="shared" si="1660"/>
        <v>14118.18</v>
      </c>
      <c r="M112" s="98"/>
      <c r="N112" s="118"/>
      <c r="O112" s="119">
        <f t="shared" si="1661"/>
        <v>0.79737999999999998</v>
      </c>
      <c r="P112" s="231">
        <f t="shared" si="1903"/>
        <v>0</v>
      </c>
      <c r="Q112" s="119">
        <f>P112/P107</f>
        <v>0</v>
      </c>
      <c r="R112" s="98">
        <f>R107*Q112</f>
        <v>0</v>
      </c>
      <c r="S112" s="116">
        <f t="shared" si="1662"/>
        <v>0</v>
      </c>
      <c r="T112" s="90">
        <f>T107</f>
        <v>744.63</v>
      </c>
      <c r="U112" s="117">
        <f t="shared" si="1663"/>
        <v>0</v>
      </c>
      <c r="V112" s="98">
        <f t="shared" si="1664"/>
        <v>0</v>
      </c>
      <c r="W112" s="98"/>
      <c r="X112" s="118"/>
      <c r="Y112" s="119">
        <f t="shared" si="1665"/>
        <v>0</v>
      </c>
      <c r="Z112" s="231">
        <f t="shared" si="1904"/>
        <v>0</v>
      </c>
      <c r="AA112" s="119">
        <f>Z112/Z107</f>
        <v>0</v>
      </c>
      <c r="AB112" s="98">
        <f>AB107*AA112</f>
        <v>0</v>
      </c>
      <c r="AC112" s="116">
        <f t="shared" si="1666"/>
        <v>0</v>
      </c>
      <c r="AD112" s="90">
        <f>AD107</f>
        <v>744.63</v>
      </c>
      <c r="AE112" s="117">
        <f t="shared" si="1667"/>
        <v>0</v>
      </c>
      <c r="AF112" s="98">
        <f t="shared" si="1668"/>
        <v>0</v>
      </c>
      <c r="AG112" s="98"/>
      <c r="AH112" s="118"/>
      <c r="AI112" s="119">
        <f t="shared" si="1669"/>
        <v>0</v>
      </c>
      <c r="AJ112" s="231">
        <f t="shared" si="1905"/>
        <v>49</v>
      </c>
      <c r="AK112" s="119">
        <f>AJ112/AJ107</f>
        <v>0.18773999999999999</v>
      </c>
      <c r="AL112" s="98">
        <f>AL107*AK112</f>
        <v>50.69</v>
      </c>
      <c r="AM112" s="116">
        <f t="shared" si="1670"/>
        <v>1.0344898</v>
      </c>
      <c r="AN112" s="90">
        <f>AN107</f>
        <v>744.63</v>
      </c>
      <c r="AO112" s="117">
        <f t="shared" si="1671"/>
        <v>770.31214</v>
      </c>
      <c r="AP112" s="98">
        <f t="shared" si="1672"/>
        <v>37745.29</v>
      </c>
      <c r="AQ112" s="98"/>
      <c r="AR112" s="118"/>
      <c r="AS112" s="119">
        <f t="shared" si="1673"/>
        <v>1.5227299999999999</v>
      </c>
      <c r="AT112" s="231">
        <f t="shared" si="1906"/>
        <v>0</v>
      </c>
      <c r="AU112" s="119">
        <f>AT112/AT107</f>
        <v>0</v>
      </c>
      <c r="AV112" s="98">
        <f>AV107*AU112</f>
        <v>0</v>
      </c>
      <c r="AW112" s="116">
        <f t="shared" si="1674"/>
        <v>0</v>
      </c>
      <c r="AX112" s="90">
        <f>AX107</f>
        <v>744.63</v>
      </c>
      <c r="AY112" s="117">
        <f t="shared" si="1675"/>
        <v>0</v>
      </c>
      <c r="AZ112" s="98">
        <f t="shared" si="1676"/>
        <v>0</v>
      </c>
      <c r="BA112" s="98"/>
      <c r="BB112" s="118"/>
      <c r="BC112" s="119">
        <f t="shared" si="1677"/>
        <v>0</v>
      </c>
      <c r="BD112" s="231">
        <f t="shared" si="1907"/>
        <v>0</v>
      </c>
      <c r="BE112" s="119" t="e">
        <f>BD112/BD107</f>
        <v>#DIV/0!</v>
      </c>
      <c r="BF112" s="98" t="e">
        <f>BF107*BE112</f>
        <v>#DIV/0!</v>
      </c>
      <c r="BG112" s="116">
        <f t="shared" si="1678"/>
        <v>0</v>
      </c>
      <c r="BH112" s="90">
        <f>BH107</f>
        <v>0</v>
      </c>
      <c r="BI112" s="117">
        <f t="shared" si="1679"/>
        <v>0</v>
      </c>
      <c r="BJ112" s="98">
        <f t="shared" si="1680"/>
        <v>0</v>
      </c>
      <c r="BK112" s="98"/>
      <c r="BL112" s="118"/>
      <c r="BM112" s="119">
        <f t="shared" si="1681"/>
        <v>0</v>
      </c>
      <c r="BN112" s="231">
        <f t="shared" si="1908"/>
        <v>49</v>
      </c>
      <c r="BO112" s="119">
        <f>BN112/BN107</f>
        <v>0.31013000000000002</v>
      </c>
      <c r="BP112" s="98">
        <f>BP107*BO112</f>
        <v>68.099999999999994</v>
      </c>
      <c r="BQ112" s="116">
        <f t="shared" si="1682"/>
        <v>1.3897959200000001</v>
      </c>
      <c r="BR112" s="90">
        <f>BR107</f>
        <v>744.63</v>
      </c>
      <c r="BS112" s="117">
        <f t="shared" si="1683"/>
        <v>1034.88374</v>
      </c>
      <c r="BT112" s="98">
        <f t="shared" si="1684"/>
        <v>50709.3</v>
      </c>
      <c r="BU112" s="98"/>
      <c r="BV112" s="118"/>
      <c r="BW112" s="119">
        <f t="shared" si="1685"/>
        <v>2.0457299999999998</v>
      </c>
      <c r="BX112" s="231">
        <f t="shared" si="1909"/>
        <v>0</v>
      </c>
      <c r="BY112" s="119" t="e">
        <f>BX112/BX107</f>
        <v>#DIV/0!</v>
      </c>
      <c r="BZ112" s="98" t="e">
        <f>BZ107*BY112</f>
        <v>#DIV/0!</v>
      </c>
      <c r="CA112" s="116">
        <f t="shared" si="1686"/>
        <v>0</v>
      </c>
      <c r="CB112" s="90">
        <f>CB107</f>
        <v>0</v>
      </c>
      <c r="CC112" s="117">
        <f t="shared" si="1687"/>
        <v>0</v>
      </c>
      <c r="CD112" s="98">
        <f t="shared" si="1688"/>
        <v>0</v>
      </c>
      <c r="CE112" s="98"/>
      <c r="CF112" s="118"/>
      <c r="CG112" s="119">
        <f t="shared" si="1689"/>
        <v>0</v>
      </c>
      <c r="CH112" s="231">
        <f t="shared" si="1910"/>
        <v>0</v>
      </c>
      <c r="CI112" s="119">
        <f>CH112/CH107</f>
        <v>0</v>
      </c>
      <c r="CJ112" s="98">
        <f>CJ107*CI112</f>
        <v>0</v>
      </c>
      <c r="CK112" s="116">
        <f t="shared" si="1690"/>
        <v>0</v>
      </c>
      <c r="CL112" s="90">
        <f>CL107</f>
        <v>744.63</v>
      </c>
      <c r="CM112" s="117">
        <f t="shared" si="1691"/>
        <v>0</v>
      </c>
      <c r="CN112" s="98">
        <f t="shared" si="1692"/>
        <v>0</v>
      </c>
      <c r="CO112" s="98"/>
      <c r="CP112" s="118"/>
      <c r="CQ112" s="119">
        <f t="shared" si="1693"/>
        <v>0</v>
      </c>
      <c r="CR112" s="231">
        <f t="shared" si="1911"/>
        <v>0</v>
      </c>
      <c r="CS112" s="119" t="e">
        <f>CR112/CR107</f>
        <v>#DIV/0!</v>
      </c>
      <c r="CT112" s="98" t="e">
        <f>CT107*CS112</f>
        <v>#DIV/0!</v>
      </c>
      <c r="CU112" s="116">
        <f t="shared" si="1694"/>
        <v>0</v>
      </c>
      <c r="CV112" s="90">
        <f>CV107</f>
        <v>0</v>
      </c>
      <c r="CW112" s="117">
        <f t="shared" si="1695"/>
        <v>0</v>
      </c>
      <c r="CX112" s="98">
        <f t="shared" si="1696"/>
        <v>0</v>
      </c>
      <c r="CY112" s="98"/>
      <c r="CZ112" s="118"/>
      <c r="DA112" s="119">
        <f t="shared" si="1697"/>
        <v>0</v>
      </c>
      <c r="DB112" s="231">
        <f t="shared" si="1912"/>
        <v>0</v>
      </c>
      <c r="DC112" s="119">
        <f>DB112/DB107</f>
        <v>0</v>
      </c>
      <c r="DD112" s="98">
        <f>DD107*DC112</f>
        <v>0</v>
      </c>
      <c r="DE112" s="116">
        <f t="shared" si="1698"/>
        <v>0</v>
      </c>
      <c r="DF112" s="90">
        <f>DF107</f>
        <v>744.63</v>
      </c>
      <c r="DG112" s="117">
        <f t="shared" si="1699"/>
        <v>0</v>
      </c>
      <c r="DH112" s="98">
        <f t="shared" si="1700"/>
        <v>0</v>
      </c>
      <c r="DI112" s="98"/>
      <c r="DJ112" s="118"/>
      <c r="DK112" s="119">
        <f t="shared" si="1701"/>
        <v>0</v>
      </c>
      <c r="DL112" s="231">
        <f t="shared" si="1913"/>
        <v>0</v>
      </c>
      <c r="DM112" s="119">
        <f>DL112/DL107</f>
        <v>0</v>
      </c>
      <c r="DN112" s="98">
        <f>DN107*DM112</f>
        <v>0</v>
      </c>
      <c r="DO112" s="116">
        <f t="shared" si="1702"/>
        <v>0</v>
      </c>
      <c r="DP112" s="90">
        <f>DP107</f>
        <v>744.63</v>
      </c>
      <c r="DQ112" s="117">
        <f t="shared" si="1703"/>
        <v>0</v>
      </c>
      <c r="DR112" s="98">
        <f t="shared" si="1704"/>
        <v>0</v>
      </c>
      <c r="DS112" s="98"/>
      <c r="DT112" s="118"/>
      <c r="DU112" s="119">
        <f t="shared" si="1705"/>
        <v>0</v>
      </c>
      <c r="DV112" s="231">
        <f t="shared" si="1914"/>
        <v>0</v>
      </c>
      <c r="DW112" s="119">
        <f>DV112/DV107</f>
        <v>0</v>
      </c>
      <c r="DX112" s="98">
        <f>DX107*DW112</f>
        <v>0</v>
      </c>
      <c r="DY112" s="116">
        <f t="shared" si="1706"/>
        <v>0</v>
      </c>
      <c r="DZ112" s="90">
        <f>DZ107</f>
        <v>744.63</v>
      </c>
      <c r="EA112" s="117">
        <f t="shared" si="1707"/>
        <v>0</v>
      </c>
      <c r="EB112" s="98">
        <f t="shared" si="1708"/>
        <v>0</v>
      </c>
      <c r="EC112" s="98"/>
      <c r="ED112" s="118"/>
      <c r="EE112" s="119">
        <f t="shared" si="1709"/>
        <v>0</v>
      </c>
      <c r="EF112" s="231">
        <f t="shared" si="1915"/>
        <v>0</v>
      </c>
      <c r="EG112" s="119">
        <f>EF112/EF107</f>
        <v>0</v>
      </c>
      <c r="EH112" s="98">
        <f>EH107*EG112</f>
        <v>0</v>
      </c>
      <c r="EI112" s="116">
        <f t="shared" si="1710"/>
        <v>0</v>
      </c>
      <c r="EJ112" s="90">
        <f>EJ107</f>
        <v>744.63</v>
      </c>
      <c r="EK112" s="117">
        <f t="shared" si="1711"/>
        <v>0</v>
      </c>
      <c r="EL112" s="98">
        <f t="shared" si="1712"/>
        <v>0</v>
      </c>
      <c r="EM112" s="98"/>
      <c r="EN112" s="118"/>
      <c r="EO112" s="119">
        <f t="shared" si="1713"/>
        <v>0</v>
      </c>
      <c r="EP112" s="231">
        <f t="shared" si="1916"/>
        <v>0</v>
      </c>
      <c r="EQ112" s="119">
        <f>EP112/EP107</f>
        <v>0</v>
      </c>
      <c r="ER112" s="98">
        <f>ER107*EQ112</f>
        <v>0</v>
      </c>
      <c r="ES112" s="116">
        <f t="shared" si="1714"/>
        <v>0</v>
      </c>
      <c r="ET112" s="90">
        <f>ET107</f>
        <v>744.63</v>
      </c>
      <c r="EU112" s="117">
        <f t="shared" si="1715"/>
        <v>0</v>
      </c>
      <c r="EV112" s="98">
        <f t="shared" si="1716"/>
        <v>0</v>
      </c>
      <c r="EW112" s="98"/>
      <c r="EX112" s="118"/>
      <c r="EY112" s="119">
        <f t="shared" si="1717"/>
        <v>0</v>
      </c>
      <c r="EZ112" s="231">
        <f t="shared" si="1917"/>
        <v>15</v>
      </c>
      <c r="FA112" s="119">
        <f>EZ112/EZ107</f>
        <v>6.787E-2</v>
      </c>
      <c r="FB112" s="98">
        <f>FB107*FA112</f>
        <v>10.18</v>
      </c>
      <c r="FC112" s="116">
        <f t="shared" si="1718"/>
        <v>0.67866667000000003</v>
      </c>
      <c r="FD112" s="90">
        <f>FD107</f>
        <v>744.63</v>
      </c>
      <c r="FE112" s="117">
        <f t="shared" si="1719"/>
        <v>505.35556000000003</v>
      </c>
      <c r="FF112" s="98">
        <f t="shared" si="1720"/>
        <v>7580.33</v>
      </c>
      <c r="FG112" s="98"/>
      <c r="FH112" s="118"/>
      <c r="FI112" s="119">
        <f t="shared" si="1721"/>
        <v>0.99897000000000002</v>
      </c>
      <c r="FJ112" s="231">
        <f t="shared" si="1918"/>
        <v>0</v>
      </c>
      <c r="FK112" s="119">
        <f>FJ112/FJ107</f>
        <v>0</v>
      </c>
      <c r="FL112" s="98">
        <f>FL107*FK112</f>
        <v>0</v>
      </c>
      <c r="FM112" s="116">
        <f t="shared" si="1722"/>
        <v>0</v>
      </c>
      <c r="FN112" s="90">
        <f>FN107</f>
        <v>744.63</v>
      </c>
      <c r="FO112" s="117">
        <f t="shared" si="1723"/>
        <v>0</v>
      </c>
      <c r="FP112" s="98">
        <f t="shared" si="1724"/>
        <v>0</v>
      </c>
      <c r="FQ112" s="98"/>
      <c r="FR112" s="118"/>
      <c r="FS112" s="119">
        <f t="shared" si="1725"/>
        <v>0</v>
      </c>
      <c r="FT112" s="231">
        <f t="shared" si="1919"/>
        <v>0</v>
      </c>
      <c r="FU112" s="119">
        <f>FT112/FT107</f>
        <v>0</v>
      </c>
      <c r="FV112" s="98">
        <f>FV107*FU112</f>
        <v>0</v>
      </c>
      <c r="FW112" s="116">
        <f t="shared" si="1726"/>
        <v>0</v>
      </c>
      <c r="FX112" s="90">
        <f>FX107</f>
        <v>744.63</v>
      </c>
      <c r="FY112" s="117">
        <f t="shared" si="1727"/>
        <v>0</v>
      </c>
      <c r="FZ112" s="98">
        <f t="shared" si="1728"/>
        <v>0</v>
      </c>
      <c r="GA112" s="98"/>
      <c r="GB112" s="118"/>
      <c r="GC112" s="119">
        <f t="shared" si="1729"/>
        <v>0</v>
      </c>
      <c r="GD112" s="231">
        <f t="shared" si="1920"/>
        <v>0</v>
      </c>
      <c r="GE112" s="119">
        <f>GD112/GD107</f>
        <v>0</v>
      </c>
      <c r="GF112" s="98">
        <f>GF107*GE112</f>
        <v>0</v>
      </c>
      <c r="GG112" s="116">
        <f t="shared" si="1730"/>
        <v>0</v>
      </c>
      <c r="GH112" s="90">
        <f>GH107</f>
        <v>744.63</v>
      </c>
      <c r="GI112" s="117">
        <f t="shared" si="1731"/>
        <v>0</v>
      </c>
      <c r="GJ112" s="98">
        <f t="shared" si="1732"/>
        <v>0</v>
      </c>
      <c r="GK112" s="98"/>
      <c r="GL112" s="118"/>
      <c r="GM112" s="119">
        <f t="shared" si="1733"/>
        <v>0</v>
      </c>
      <c r="GN112" s="231">
        <f t="shared" si="1921"/>
        <v>0</v>
      </c>
      <c r="GO112" s="119">
        <f>GN112/GN107</f>
        <v>0</v>
      </c>
      <c r="GP112" s="98">
        <f>GP107*GO112</f>
        <v>0</v>
      </c>
      <c r="GQ112" s="116">
        <f t="shared" si="1734"/>
        <v>0</v>
      </c>
      <c r="GR112" s="90">
        <f>GR107</f>
        <v>744.63</v>
      </c>
      <c r="GS112" s="117">
        <f t="shared" si="1735"/>
        <v>0</v>
      </c>
      <c r="GT112" s="98">
        <f t="shared" si="1736"/>
        <v>0</v>
      </c>
      <c r="GU112" s="98"/>
      <c r="GV112" s="118"/>
      <c r="GW112" s="119">
        <f t="shared" si="1737"/>
        <v>0</v>
      </c>
      <c r="GX112" s="231">
        <f t="shared" si="1922"/>
        <v>0</v>
      </c>
      <c r="GY112" s="119">
        <f>GX112/GX107</f>
        <v>0</v>
      </c>
      <c r="GZ112" s="98">
        <f>GZ107*GY112</f>
        <v>0</v>
      </c>
      <c r="HA112" s="116">
        <f t="shared" si="1738"/>
        <v>0</v>
      </c>
      <c r="HB112" s="90">
        <f>HB107</f>
        <v>744.63</v>
      </c>
      <c r="HC112" s="117">
        <f t="shared" si="1739"/>
        <v>0</v>
      </c>
      <c r="HD112" s="98">
        <f t="shared" si="1740"/>
        <v>0</v>
      </c>
      <c r="HE112" s="98"/>
      <c r="HF112" s="118"/>
      <c r="HG112" s="119">
        <f t="shared" si="1741"/>
        <v>0</v>
      </c>
      <c r="HH112" s="231">
        <f t="shared" si="1923"/>
        <v>0</v>
      </c>
      <c r="HI112" s="119">
        <f>HH112/HH107</f>
        <v>0</v>
      </c>
      <c r="HJ112" s="98">
        <f>HJ107*HI112</f>
        <v>0</v>
      </c>
      <c r="HK112" s="116">
        <f t="shared" si="1742"/>
        <v>0</v>
      </c>
      <c r="HL112" s="90">
        <f>HL107</f>
        <v>744.63</v>
      </c>
      <c r="HM112" s="117">
        <f t="shared" si="1743"/>
        <v>0</v>
      </c>
      <c r="HN112" s="98">
        <f t="shared" si="1744"/>
        <v>0</v>
      </c>
      <c r="HO112" s="98"/>
      <c r="HP112" s="118"/>
      <c r="HQ112" s="119">
        <f t="shared" si="1745"/>
        <v>0</v>
      </c>
      <c r="HR112" s="231">
        <f t="shared" si="1924"/>
        <v>0</v>
      </c>
      <c r="HS112" s="119">
        <f>HR112/HR107</f>
        <v>0</v>
      </c>
      <c r="HT112" s="98">
        <f>HT107*HS112</f>
        <v>0</v>
      </c>
      <c r="HU112" s="116">
        <f t="shared" si="1746"/>
        <v>0</v>
      </c>
      <c r="HV112" s="90">
        <f>HV107</f>
        <v>744.63</v>
      </c>
      <c r="HW112" s="117">
        <f t="shared" si="1747"/>
        <v>0</v>
      </c>
      <c r="HX112" s="98">
        <f t="shared" si="1748"/>
        <v>0</v>
      </c>
      <c r="HY112" s="98"/>
      <c r="HZ112" s="118"/>
      <c r="IA112" s="119">
        <f t="shared" si="1749"/>
        <v>0</v>
      </c>
      <c r="IB112" s="231">
        <f t="shared" si="1925"/>
        <v>26</v>
      </c>
      <c r="IC112" s="119">
        <f>IB112/IB107</f>
        <v>5.4170000000000003E-2</v>
      </c>
      <c r="ID112" s="98">
        <f>ID107*IC112</f>
        <v>7.96</v>
      </c>
      <c r="IE112" s="116">
        <f t="shared" si="1750"/>
        <v>0.30615385000000001</v>
      </c>
      <c r="IF112" s="90">
        <f>IF107</f>
        <v>744.63</v>
      </c>
      <c r="IG112" s="117">
        <f t="shared" si="1751"/>
        <v>227.97134</v>
      </c>
      <c r="IH112" s="98">
        <f t="shared" si="1752"/>
        <v>5927.25</v>
      </c>
      <c r="II112" s="98"/>
      <c r="IJ112" s="118"/>
      <c r="IK112" s="119">
        <f t="shared" si="1753"/>
        <v>0.45065</v>
      </c>
      <c r="IL112" s="231">
        <f t="shared" si="1926"/>
        <v>0</v>
      </c>
      <c r="IM112" s="119">
        <f>IL112/IL107</f>
        <v>0</v>
      </c>
      <c r="IN112" s="98">
        <f>IN107*IM112</f>
        <v>0</v>
      </c>
      <c r="IO112" s="116">
        <f t="shared" si="1754"/>
        <v>0</v>
      </c>
      <c r="IP112" s="90">
        <f>IP107</f>
        <v>744.63</v>
      </c>
      <c r="IQ112" s="117">
        <f t="shared" si="1755"/>
        <v>0</v>
      </c>
      <c r="IR112" s="98">
        <f t="shared" si="1756"/>
        <v>0</v>
      </c>
      <c r="IS112" s="98"/>
      <c r="IT112" s="118"/>
      <c r="IU112" s="119">
        <f t="shared" si="1757"/>
        <v>0</v>
      </c>
      <c r="IV112" s="231">
        <f t="shared" si="1927"/>
        <v>0</v>
      </c>
      <c r="IW112" s="119">
        <f>IV112/IV107</f>
        <v>0</v>
      </c>
      <c r="IX112" s="98">
        <f>IX107*IW112</f>
        <v>0</v>
      </c>
      <c r="IY112" s="116">
        <f t="shared" si="1758"/>
        <v>0</v>
      </c>
      <c r="IZ112" s="90">
        <f>IZ107</f>
        <v>744.63</v>
      </c>
      <c r="JA112" s="117">
        <f t="shared" si="1759"/>
        <v>0</v>
      </c>
      <c r="JB112" s="98">
        <f t="shared" si="1760"/>
        <v>0</v>
      </c>
      <c r="JC112" s="98"/>
      <c r="JD112" s="118"/>
      <c r="JE112" s="119">
        <f t="shared" si="1761"/>
        <v>0</v>
      </c>
      <c r="JF112" s="231">
        <f t="shared" si="1928"/>
        <v>0</v>
      </c>
      <c r="JG112" s="119">
        <f>JF112/JF107</f>
        <v>0</v>
      </c>
      <c r="JH112" s="98">
        <f>JH107*JG112</f>
        <v>0</v>
      </c>
      <c r="JI112" s="116">
        <f t="shared" si="1762"/>
        <v>0</v>
      </c>
      <c r="JJ112" s="90">
        <f>JJ107</f>
        <v>727</v>
      </c>
      <c r="JK112" s="117">
        <f t="shared" si="1763"/>
        <v>0</v>
      </c>
      <c r="JL112" s="98">
        <f t="shared" si="1764"/>
        <v>0</v>
      </c>
      <c r="JM112" s="98"/>
      <c r="JN112" s="118"/>
      <c r="JO112" s="119">
        <f t="shared" si="1765"/>
        <v>0</v>
      </c>
      <c r="JP112" s="231">
        <f t="shared" si="1929"/>
        <v>0</v>
      </c>
      <c r="JQ112" s="119">
        <f>JP112/JP107</f>
        <v>0</v>
      </c>
      <c r="JR112" s="98">
        <f>JR107*JQ112</f>
        <v>0</v>
      </c>
      <c r="JS112" s="116">
        <f t="shared" si="1766"/>
        <v>0</v>
      </c>
      <c r="JT112" s="90">
        <f>JT107</f>
        <v>744.63</v>
      </c>
      <c r="JU112" s="117">
        <f t="shared" si="1767"/>
        <v>0</v>
      </c>
      <c r="JV112" s="98">
        <f t="shared" si="1768"/>
        <v>0</v>
      </c>
      <c r="JW112" s="98"/>
      <c r="JX112" s="118"/>
      <c r="JY112" s="119">
        <f t="shared" si="1769"/>
        <v>0</v>
      </c>
      <c r="JZ112" s="231">
        <f t="shared" si="1930"/>
        <v>0</v>
      </c>
      <c r="KA112" s="119" t="e">
        <f>JZ112/JZ107</f>
        <v>#DIV/0!</v>
      </c>
      <c r="KB112" s="98" t="e">
        <f>KB107*KA112</f>
        <v>#DIV/0!</v>
      </c>
      <c r="KC112" s="116">
        <f t="shared" si="1770"/>
        <v>0</v>
      </c>
      <c r="KD112" s="90">
        <f>KD107</f>
        <v>0</v>
      </c>
      <c r="KE112" s="117">
        <f t="shared" si="1771"/>
        <v>0</v>
      </c>
      <c r="KF112" s="98">
        <f t="shared" si="1772"/>
        <v>0</v>
      </c>
      <c r="KG112" s="98"/>
      <c r="KH112" s="118"/>
      <c r="KI112" s="119">
        <f t="shared" si="1773"/>
        <v>0</v>
      </c>
      <c r="KJ112" s="231">
        <f t="shared" si="1931"/>
        <v>0</v>
      </c>
      <c r="KK112" s="119">
        <f>KJ112/KJ107</f>
        <v>0</v>
      </c>
      <c r="KL112" s="98">
        <f>KL107*KK112</f>
        <v>0</v>
      </c>
      <c r="KM112" s="116">
        <f t="shared" si="1774"/>
        <v>0</v>
      </c>
      <c r="KN112" s="90">
        <f>KN107</f>
        <v>744.63</v>
      </c>
      <c r="KO112" s="117">
        <f t="shared" si="1775"/>
        <v>0</v>
      </c>
      <c r="KP112" s="98">
        <f t="shared" si="1776"/>
        <v>0</v>
      </c>
      <c r="KQ112" s="98"/>
      <c r="KR112" s="118"/>
      <c r="KS112" s="119">
        <f t="shared" si="1777"/>
        <v>0</v>
      </c>
      <c r="KT112" s="231">
        <f t="shared" si="1932"/>
        <v>0</v>
      </c>
      <c r="KU112" s="119">
        <f>KT112/KT107</f>
        <v>0</v>
      </c>
      <c r="KV112" s="98">
        <f>KV107*KU112</f>
        <v>0</v>
      </c>
      <c r="KW112" s="116">
        <f t="shared" si="1778"/>
        <v>0</v>
      </c>
      <c r="KX112" s="90">
        <f>KX107</f>
        <v>744.63</v>
      </c>
      <c r="KY112" s="117">
        <f t="shared" si="1779"/>
        <v>0</v>
      </c>
      <c r="KZ112" s="98">
        <f t="shared" si="1780"/>
        <v>0</v>
      </c>
      <c r="LA112" s="98"/>
      <c r="LB112" s="118"/>
      <c r="LC112" s="119">
        <f t="shared" si="1781"/>
        <v>0</v>
      </c>
      <c r="LD112" s="231">
        <f t="shared" si="1933"/>
        <v>0</v>
      </c>
      <c r="LE112" s="119">
        <f>LD112/LD107</f>
        <v>0</v>
      </c>
      <c r="LF112" s="98">
        <f>LF107*LE112</f>
        <v>0</v>
      </c>
      <c r="LG112" s="116">
        <f t="shared" si="1782"/>
        <v>0</v>
      </c>
      <c r="LH112" s="90">
        <f>LH107</f>
        <v>744.63</v>
      </c>
      <c r="LI112" s="117">
        <f t="shared" si="1783"/>
        <v>0</v>
      </c>
      <c r="LJ112" s="98">
        <f t="shared" si="1784"/>
        <v>0</v>
      </c>
      <c r="LK112" s="98"/>
      <c r="LL112" s="118"/>
      <c r="LM112" s="119">
        <f t="shared" si="1785"/>
        <v>0</v>
      </c>
      <c r="LN112" s="231">
        <f t="shared" si="1934"/>
        <v>0</v>
      </c>
      <c r="LO112" s="119">
        <f>LN112/LN107</f>
        <v>0</v>
      </c>
      <c r="LP112" s="98">
        <f>LP107*LO112</f>
        <v>0</v>
      </c>
      <c r="LQ112" s="116">
        <f t="shared" si="1786"/>
        <v>0</v>
      </c>
      <c r="LR112" s="90">
        <f>LR107</f>
        <v>744.63</v>
      </c>
      <c r="LS112" s="117">
        <f t="shared" si="1787"/>
        <v>0</v>
      </c>
      <c r="LT112" s="98">
        <f t="shared" si="1788"/>
        <v>0</v>
      </c>
      <c r="LU112" s="98"/>
      <c r="LV112" s="118"/>
      <c r="LW112" s="119">
        <f t="shared" si="1789"/>
        <v>0</v>
      </c>
      <c r="LX112" s="231">
        <f t="shared" si="1935"/>
        <v>0</v>
      </c>
      <c r="LY112" s="119">
        <f>LX112/LX107</f>
        <v>0</v>
      </c>
      <c r="LZ112" s="98">
        <f>LZ107*LY112</f>
        <v>0</v>
      </c>
      <c r="MA112" s="116">
        <f t="shared" si="1790"/>
        <v>0</v>
      </c>
      <c r="MB112" s="90">
        <f>MB107</f>
        <v>744.63</v>
      </c>
      <c r="MC112" s="117">
        <f t="shared" si="1791"/>
        <v>0</v>
      </c>
      <c r="MD112" s="98">
        <f t="shared" si="1792"/>
        <v>0</v>
      </c>
      <c r="ME112" s="98"/>
      <c r="MF112" s="118"/>
      <c r="MG112" s="119">
        <f t="shared" si="1793"/>
        <v>0</v>
      </c>
      <c r="MH112" s="231">
        <f t="shared" si="1936"/>
        <v>0</v>
      </c>
      <c r="MI112" s="119">
        <f>MH112/MH107</f>
        <v>0</v>
      </c>
      <c r="MJ112" s="98">
        <f>MJ107*MI112</f>
        <v>0</v>
      </c>
      <c r="MK112" s="116">
        <f t="shared" si="1794"/>
        <v>0</v>
      </c>
      <c r="ML112" s="90">
        <f>ML107</f>
        <v>744.63</v>
      </c>
      <c r="MM112" s="117">
        <f t="shared" si="1795"/>
        <v>0</v>
      </c>
      <c r="MN112" s="98">
        <f t="shared" si="1796"/>
        <v>0</v>
      </c>
      <c r="MO112" s="98"/>
      <c r="MP112" s="118"/>
      <c r="MQ112" s="119">
        <f t="shared" si="1797"/>
        <v>0</v>
      </c>
      <c r="MR112" s="231">
        <f t="shared" si="1937"/>
        <v>0</v>
      </c>
      <c r="MS112" s="119">
        <f>MR112/MR107</f>
        <v>0</v>
      </c>
      <c r="MT112" s="98">
        <f>MT107*MS112</f>
        <v>0</v>
      </c>
      <c r="MU112" s="116">
        <f t="shared" si="1798"/>
        <v>0</v>
      </c>
      <c r="MV112" s="90">
        <f>MV107</f>
        <v>744.63</v>
      </c>
      <c r="MW112" s="117">
        <f t="shared" si="1799"/>
        <v>0</v>
      </c>
      <c r="MX112" s="98">
        <f t="shared" si="1800"/>
        <v>0</v>
      </c>
      <c r="MY112" s="98"/>
      <c r="MZ112" s="118"/>
      <c r="NA112" s="119">
        <f t="shared" si="1801"/>
        <v>0</v>
      </c>
      <c r="NB112" s="231">
        <f t="shared" si="1938"/>
        <v>0</v>
      </c>
      <c r="NC112" s="119">
        <f>NB112/NB107</f>
        <v>0</v>
      </c>
      <c r="ND112" s="98">
        <f>ND107*NC112</f>
        <v>0</v>
      </c>
      <c r="NE112" s="116">
        <f t="shared" si="1802"/>
        <v>0</v>
      </c>
      <c r="NF112" s="90">
        <f>NF107</f>
        <v>744.63</v>
      </c>
      <c r="NG112" s="117">
        <f t="shared" si="1803"/>
        <v>0</v>
      </c>
      <c r="NH112" s="98">
        <f t="shared" si="1804"/>
        <v>0</v>
      </c>
      <c r="NI112" s="98"/>
      <c r="NJ112" s="118"/>
      <c r="NK112" s="119">
        <f t="shared" si="1805"/>
        <v>0</v>
      </c>
      <c r="NL112" s="231">
        <f t="shared" si="1939"/>
        <v>0</v>
      </c>
      <c r="NM112" s="119">
        <f>NL112/NL107</f>
        <v>0</v>
      </c>
      <c r="NN112" s="98">
        <f>NN107*NM112</f>
        <v>0</v>
      </c>
      <c r="NO112" s="116">
        <f t="shared" si="1806"/>
        <v>0</v>
      </c>
      <c r="NP112" s="90">
        <f>NP107</f>
        <v>744.63</v>
      </c>
      <c r="NQ112" s="117">
        <f t="shared" si="1807"/>
        <v>0</v>
      </c>
      <c r="NR112" s="98">
        <f t="shared" si="1808"/>
        <v>0</v>
      </c>
      <c r="NS112" s="98"/>
      <c r="NT112" s="118"/>
      <c r="NU112" s="119">
        <f t="shared" si="1809"/>
        <v>0</v>
      </c>
      <c r="NV112" s="231">
        <f t="shared" si="1940"/>
        <v>0</v>
      </c>
      <c r="NW112" s="119">
        <f>NV112/NV107</f>
        <v>0</v>
      </c>
      <c r="NX112" s="98">
        <f>NX107*NW112</f>
        <v>0</v>
      </c>
      <c r="NY112" s="116">
        <f t="shared" si="1810"/>
        <v>0</v>
      </c>
      <c r="NZ112" s="90">
        <f>NZ107</f>
        <v>744.63</v>
      </c>
      <c r="OA112" s="117">
        <f t="shared" si="1811"/>
        <v>0</v>
      </c>
      <c r="OB112" s="98">
        <f t="shared" si="1812"/>
        <v>0</v>
      </c>
      <c r="OC112" s="98"/>
      <c r="OD112" s="118"/>
      <c r="OE112" s="119">
        <f t="shared" si="1813"/>
        <v>0</v>
      </c>
      <c r="OF112" s="231">
        <f t="shared" si="1941"/>
        <v>0</v>
      </c>
      <c r="OG112" s="119">
        <f>OF112/OF107</f>
        <v>0</v>
      </c>
      <c r="OH112" s="98">
        <f>OH107*OG112</f>
        <v>0</v>
      </c>
      <c r="OI112" s="116">
        <f t="shared" si="1814"/>
        <v>0</v>
      </c>
      <c r="OJ112" s="90">
        <f>OJ107</f>
        <v>744.63</v>
      </c>
      <c r="OK112" s="117">
        <f t="shared" si="1815"/>
        <v>0</v>
      </c>
      <c r="OL112" s="98">
        <f t="shared" si="1816"/>
        <v>0</v>
      </c>
      <c r="OM112" s="98"/>
      <c r="ON112" s="118"/>
      <c r="OO112" s="119">
        <f t="shared" si="1817"/>
        <v>0</v>
      </c>
      <c r="OP112" s="231">
        <f t="shared" si="1942"/>
        <v>0</v>
      </c>
      <c r="OQ112" s="119">
        <f>OP112/OP107</f>
        <v>0</v>
      </c>
      <c r="OR112" s="98">
        <f>OR107*OQ112</f>
        <v>0</v>
      </c>
      <c r="OS112" s="116">
        <f t="shared" si="1818"/>
        <v>0</v>
      </c>
      <c r="OT112" s="90">
        <f>OT107</f>
        <v>744.63</v>
      </c>
      <c r="OU112" s="117">
        <f t="shared" si="1819"/>
        <v>0</v>
      </c>
      <c r="OV112" s="98">
        <f t="shared" si="1820"/>
        <v>0</v>
      </c>
      <c r="OW112" s="98"/>
      <c r="OX112" s="118"/>
      <c r="OY112" s="119">
        <f t="shared" si="1821"/>
        <v>0</v>
      </c>
      <c r="OZ112" s="231">
        <f t="shared" si="1943"/>
        <v>0</v>
      </c>
      <c r="PA112" s="119">
        <f>OZ112/OZ107</f>
        <v>0</v>
      </c>
      <c r="PB112" s="98">
        <f>PB107*PA112</f>
        <v>0</v>
      </c>
      <c r="PC112" s="116">
        <f t="shared" si="1822"/>
        <v>0</v>
      </c>
      <c r="PD112" s="90">
        <f>PD107</f>
        <v>744.63</v>
      </c>
      <c r="PE112" s="117">
        <f t="shared" si="1823"/>
        <v>0</v>
      </c>
      <c r="PF112" s="98">
        <f t="shared" si="1824"/>
        <v>0</v>
      </c>
      <c r="PG112" s="98"/>
      <c r="PH112" s="118"/>
      <c r="PI112" s="119">
        <f t="shared" si="1825"/>
        <v>0</v>
      </c>
      <c r="PJ112" s="231">
        <f t="shared" si="1944"/>
        <v>49</v>
      </c>
      <c r="PK112" s="119">
        <f>PJ112/PJ107</f>
        <v>0.73133999999999999</v>
      </c>
      <c r="PL112" s="98">
        <f>PL107*PK112</f>
        <v>57.04</v>
      </c>
      <c r="PM112" s="116">
        <f t="shared" si="1826"/>
        <v>1.1640816300000001</v>
      </c>
      <c r="PN112" s="90">
        <f>PN107</f>
        <v>744.63</v>
      </c>
      <c r="PO112" s="117">
        <f t="shared" si="1827"/>
        <v>866.81010000000003</v>
      </c>
      <c r="PP112" s="98">
        <f t="shared" si="1828"/>
        <v>42473.69</v>
      </c>
      <c r="PQ112" s="98"/>
      <c r="PR112" s="118"/>
      <c r="PS112" s="119">
        <f t="shared" si="1829"/>
        <v>1.7134799999999999</v>
      </c>
      <c r="PT112" s="231">
        <f t="shared" si="1945"/>
        <v>0</v>
      </c>
      <c r="PU112" s="119">
        <f>PT112/PT107</f>
        <v>0</v>
      </c>
      <c r="PV112" s="98">
        <f>PV107*PU112</f>
        <v>0</v>
      </c>
      <c r="PW112" s="116">
        <f t="shared" si="1830"/>
        <v>0</v>
      </c>
      <c r="PX112" s="90">
        <f>PX107</f>
        <v>744.63</v>
      </c>
      <c r="PY112" s="117">
        <f t="shared" si="1831"/>
        <v>0</v>
      </c>
      <c r="PZ112" s="98">
        <f t="shared" si="1832"/>
        <v>0</v>
      </c>
      <c r="QA112" s="98"/>
      <c r="QB112" s="118"/>
      <c r="QC112" s="119">
        <f t="shared" si="1833"/>
        <v>0</v>
      </c>
      <c r="QD112" s="231">
        <f t="shared" si="1946"/>
        <v>0</v>
      </c>
      <c r="QE112" s="119" t="e">
        <f>QD112/QD107</f>
        <v>#DIV/0!</v>
      </c>
      <c r="QF112" s="98" t="e">
        <f>QF107*QE112</f>
        <v>#DIV/0!</v>
      </c>
      <c r="QG112" s="116">
        <f t="shared" si="1834"/>
        <v>0</v>
      </c>
      <c r="QH112" s="90">
        <f>QH107</f>
        <v>0</v>
      </c>
      <c r="QI112" s="117">
        <f t="shared" si="1835"/>
        <v>0</v>
      </c>
      <c r="QJ112" s="98">
        <f t="shared" si="1836"/>
        <v>0</v>
      </c>
      <c r="QK112" s="98"/>
      <c r="QL112" s="118"/>
      <c r="QM112" s="119">
        <f t="shared" si="1837"/>
        <v>0</v>
      </c>
      <c r="QN112" s="231">
        <f t="shared" si="1947"/>
        <v>0</v>
      </c>
      <c r="QO112" s="119">
        <f>QN112/QN107</f>
        <v>0</v>
      </c>
      <c r="QP112" s="98">
        <f>QP107*QO112</f>
        <v>0</v>
      </c>
      <c r="QQ112" s="116">
        <f t="shared" si="1838"/>
        <v>0</v>
      </c>
      <c r="QR112" s="90">
        <f>QR107</f>
        <v>744.63</v>
      </c>
      <c r="QS112" s="117">
        <f t="shared" si="1839"/>
        <v>0</v>
      </c>
      <c r="QT112" s="98">
        <f t="shared" si="1840"/>
        <v>0</v>
      </c>
      <c r="QU112" s="98"/>
      <c r="QV112" s="118"/>
      <c r="QW112" s="119">
        <f t="shared" si="1841"/>
        <v>0</v>
      </c>
      <c r="QX112" s="231">
        <f t="shared" si="1948"/>
        <v>0</v>
      </c>
      <c r="QY112" s="119">
        <f>QX112/QX107</f>
        <v>0</v>
      </c>
      <c r="QZ112" s="98">
        <f>QZ107*QY112</f>
        <v>0</v>
      </c>
      <c r="RA112" s="116">
        <f t="shared" si="1842"/>
        <v>0</v>
      </c>
      <c r="RB112" s="90">
        <f>RB107</f>
        <v>744.63</v>
      </c>
      <c r="RC112" s="117">
        <f t="shared" si="1843"/>
        <v>0</v>
      </c>
      <c r="RD112" s="98">
        <f t="shared" si="1844"/>
        <v>0</v>
      </c>
      <c r="RE112" s="98"/>
      <c r="RF112" s="118"/>
      <c r="RG112" s="119">
        <f t="shared" si="1845"/>
        <v>0</v>
      </c>
      <c r="RH112" s="231">
        <f t="shared" si="1949"/>
        <v>0</v>
      </c>
      <c r="RI112" s="119">
        <f>RH112/RH107</f>
        <v>0</v>
      </c>
      <c r="RJ112" s="98">
        <f>RJ107*RI112</f>
        <v>0</v>
      </c>
      <c r="RK112" s="116">
        <f t="shared" si="1846"/>
        <v>0</v>
      </c>
      <c r="RL112" s="90">
        <f>RL107</f>
        <v>744.63</v>
      </c>
      <c r="RM112" s="117">
        <f t="shared" si="1847"/>
        <v>0</v>
      </c>
      <c r="RN112" s="98">
        <f t="shared" si="1848"/>
        <v>0</v>
      </c>
      <c r="RO112" s="98"/>
      <c r="RP112" s="118"/>
      <c r="RQ112" s="119">
        <f t="shared" si="1849"/>
        <v>0</v>
      </c>
      <c r="RR112" s="231">
        <f t="shared" si="1950"/>
        <v>0</v>
      </c>
      <c r="RS112" s="119">
        <f>RR112/RR107</f>
        <v>0</v>
      </c>
      <c r="RT112" s="98">
        <f>RT107*RS112</f>
        <v>0</v>
      </c>
      <c r="RU112" s="116">
        <f t="shared" si="1850"/>
        <v>0</v>
      </c>
      <c r="RV112" s="90">
        <f>RV107</f>
        <v>744.63</v>
      </c>
      <c r="RW112" s="117">
        <f t="shared" si="1851"/>
        <v>0</v>
      </c>
      <c r="RX112" s="98">
        <f t="shared" si="1852"/>
        <v>0</v>
      </c>
      <c r="RY112" s="98"/>
      <c r="RZ112" s="118"/>
      <c r="SA112" s="119">
        <f t="shared" si="1853"/>
        <v>0</v>
      </c>
      <c r="SB112" s="231">
        <f t="shared" si="1951"/>
        <v>0</v>
      </c>
      <c r="SC112" s="119">
        <f>SB112/SB107</f>
        <v>0</v>
      </c>
      <c r="SD112" s="98">
        <f>SD107*SC112</f>
        <v>0</v>
      </c>
      <c r="SE112" s="116">
        <f t="shared" si="1854"/>
        <v>0</v>
      </c>
      <c r="SF112" s="90">
        <f>SF107</f>
        <v>744.63</v>
      </c>
      <c r="SG112" s="117">
        <f t="shared" si="1855"/>
        <v>0</v>
      </c>
      <c r="SH112" s="98">
        <f t="shared" si="1856"/>
        <v>0</v>
      </c>
      <c r="SI112" s="98"/>
      <c r="SJ112" s="118"/>
      <c r="SK112" s="119">
        <f t="shared" si="1857"/>
        <v>0</v>
      </c>
      <c r="SL112" s="231">
        <f t="shared" si="1952"/>
        <v>69</v>
      </c>
      <c r="SM112" s="119">
        <f>SL112/SL107</f>
        <v>0.82142999999999999</v>
      </c>
      <c r="SN112" s="98">
        <f>SN107*SM112</f>
        <v>73.63</v>
      </c>
      <c r="SO112" s="116">
        <f t="shared" si="1858"/>
        <v>1.06710145</v>
      </c>
      <c r="SP112" s="90">
        <f>SP107</f>
        <v>744.63</v>
      </c>
      <c r="SQ112" s="117">
        <f t="shared" si="1859"/>
        <v>794.59574999999995</v>
      </c>
      <c r="SR112" s="98">
        <f t="shared" si="1860"/>
        <v>54827.11</v>
      </c>
      <c r="SS112" s="98"/>
      <c r="ST112" s="118"/>
      <c r="SU112" s="119">
        <f t="shared" si="1861"/>
        <v>1.57073</v>
      </c>
      <c r="SV112" s="231">
        <f t="shared" si="1953"/>
        <v>0</v>
      </c>
      <c r="SW112" s="119">
        <f>SV112/SV107</f>
        <v>0</v>
      </c>
      <c r="SX112" s="98">
        <f>SX107*SW112</f>
        <v>0</v>
      </c>
      <c r="SY112" s="116">
        <f t="shared" si="1862"/>
        <v>0</v>
      </c>
      <c r="SZ112" s="90">
        <f>SZ107</f>
        <v>744.63</v>
      </c>
      <c r="TA112" s="117">
        <f t="shared" si="1863"/>
        <v>0</v>
      </c>
      <c r="TB112" s="98">
        <f t="shared" si="1864"/>
        <v>0</v>
      </c>
      <c r="TC112" s="98"/>
      <c r="TD112" s="118"/>
      <c r="TE112" s="119">
        <f t="shared" si="1865"/>
        <v>0</v>
      </c>
      <c r="TF112" s="231">
        <f t="shared" si="1954"/>
        <v>0</v>
      </c>
      <c r="TG112" s="119">
        <f>TF112/TF107</f>
        <v>0</v>
      </c>
      <c r="TH112" s="98">
        <f>TH107*TG112</f>
        <v>0</v>
      </c>
      <c r="TI112" s="116">
        <f t="shared" si="1866"/>
        <v>0</v>
      </c>
      <c r="TJ112" s="90">
        <f>TJ107</f>
        <v>744.63</v>
      </c>
      <c r="TK112" s="117">
        <f t="shared" si="1867"/>
        <v>0</v>
      </c>
      <c r="TL112" s="98">
        <f t="shared" si="1868"/>
        <v>0</v>
      </c>
      <c r="TM112" s="98"/>
      <c r="TN112" s="118"/>
      <c r="TO112" s="119">
        <f t="shared" si="1869"/>
        <v>0</v>
      </c>
      <c r="TP112" s="231">
        <f t="shared" si="1955"/>
        <v>0</v>
      </c>
      <c r="TQ112" s="119">
        <f>TP112/TP107</f>
        <v>0</v>
      </c>
      <c r="TR112" s="98">
        <f>TR107*TQ112</f>
        <v>0</v>
      </c>
      <c r="TS112" s="116">
        <f t="shared" si="1870"/>
        <v>0</v>
      </c>
      <c r="TT112" s="90">
        <f>TT107</f>
        <v>744.63</v>
      </c>
      <c r="TU112" s="117">
        <f t="shared" si="1871"/>
        <v>0</v>
      </c>
      <c r="TV112" s="98">
        <f t="shared" si="1872"/>
        <v>0</v>
      </c>
      <c r="TW112" s="98"/>
      <c r="TX112" s="118"/>
      <c r="TY112" s="119">
        <f t="shared" si="1873"/>
        <v>0</v>
      </c>
      <c r="TZ112" s="231">
        <f t="shared" si="1956"/>
        <v>0</v>
      </c>
      <c r="UA112" s="119">
        <f>TZ112/TZ107</f>
        <v>0</v>
      </c>
      <c r="UB112" s="98">
        <f>UB107*UA112</f>
        <v>0</v>
      </c>
      <c r="UC112" s="116">
        <f t="shared" si="1874"/>
        <v>0</v>
      </c>
      <c r="UD112" s="90">
        <f>UD107</f>
        <v>744.63</v>
      </c>
      <c r="UE112" s="117">
        <f t="shared" si="1875"/>
        <v>0</v>
      </c>
      <c r="UF112" s="98">
        <f t="shared" si="1876"/>
        <v>0</v>
      </c>
      <c r="UG112" s="98"/>
      <c r="UH112" s="118"/>
      <c r="UI112" s="119">
        <f t="shared" si="1877"/>
        <v>0</v>
      </c>
      <c r="UJ112" s="231">
        <f t="shared" si="1957"/>
        <v>0</v>
      </c>
      <c r="UK112" s="119">
        <f>UJ112/UJ107</f>
        <v>0</v>
      </c>
      <c r="UL112" s="98">
        <f>UL107*UK112</f>
        <v>0</v>
      </c>
      <c r="UM112" s="116">
        <f t="shared" si="1878"/>
        <v>0</v>
      </c>
      <c r="UN112" s="90">
        <f>UN107</f>
        <v>744.63</v>
      </c>
      <c r="UO112" s="117">
        <f t="shared" si="1879"/>
        <v>0</v>
      </c>
      <c r="UP112" s="98">
        <f t="shared" si="1880"/>
        <v>0</v>
      </c>
      <c r="UQ112" s="98"/>
      <c r="UR112" s="118"/>
      <c r="US112" s="119">
        <f t="shared" si="1881"/>
        <v>0</v>
      </c>
      <c r="UT112" s="231">
        <f t="shared" si="1958"/>
        <v>0</v>
      </c>
      <c r="UU112" s="119">
        <f>UT112/UT107</f>
        <v>0</v>
      </c>
      <c r="UV112" s="98">
        <f>UV107*UU112</f>
        <v>0</v>
      </c>
      <c r="UW112" s="116">
        <f t="shared" si="1882"/>
        <v>0</v>
      </c>
      <c r="UX112" s="90">
        <f>UX107</f>
        <v>744.63</v>
      </c>
      <c r="UY112" s="117">
        <f t="shared" si="1883"/>
        <v>0</v>
      </c>
      <c r="UZ112" s="98">
        <f t="shared" si="1884"/>
        <v>0</v>
      </c>
      <c r="VA112" s="98"/>
      <c r="VB112" s="118"/>
      <c r="VC112" s="119">
        <f t="shared" si="1885"/>
        <v>0</v>
      </c>
      <c r="VD112" s="231">
        <f t="shared" si="1959"/>
        <v>0</v>
      </c>
      <c r="VE112" s="119">
        <f>VD112/VD107</f>
        <v>0</v>
      </c>
      <c r="VF112" s="98">
        <f>VF107*VE112</f>
        <v>0</v>
      </c>
      <c r="VG112" s="116">
        <f t="shared" si="1886"/>
        <v>0</v>
      </c>
      <c r="VH112" s="90">
        <f>VH107</f>
        <v>744.63</v>
      </c>
      <c r="VI112" s="117">
        <f t="shared" si="1887"/>
        <v>0</v>
      </c>
      <c r="VJ112" s="98">
        <f t="shared" si="1888"/>
        <v>0</v>
      </c>
      <c r="VK112" s="98"/>
      <c r="VL112" s="118"/>
      <c r="VM112" s="119">
        <f t="shared" si="1889"/>
        <v>0</v>
      </c>
      <c r="VN112" s="231">
        <f t="shared" si="1960"/>
        <v>0</v>
      </c>
      <c r="VO112" s="119">
        <f>VN112/VN107</f>
        <v>0</v>
      </c>
      <c r="VP112" s="98">
        <f>VP107*VO112</f>
        <v>0</v>
      </c>
      <c r="VQ112" s="116">
        <f t="shared" si="1890"/>
        <v>0</v>
      </c>
      <c r="VR112" s="90">
        <f>VR107</f>
        <v>744.63</v>
      </c>
      <c r="VS112" s="117">
        <f t="shared" si="1891"/>
        <v>0</v>
      </c>
      <c r="VT112" s="98">
        <f t="shared" si="1892"/>
        <v>0</v>
      </c>
      <c r="VU112" s="98"/>
      <c r="VV112" s="118"/>
      <c r="VW112" s="119">
        <f t="shared" si="1893"/>
        <v>0</v>
      </c>
      <c r="VX112" s="231">
        <f t="shared" si="1961"/>
        <v>0</v>
      </c>
      <c r="VY112" s="119">
        <f>VX112/VX107</f>
        <v>0</v>
      </c>
      <c r="VZ112" s="98">
        <f>VZ107*VY112</f>
        <v>0</v>
      </c>
      <c r="WA112" s="116">
        <f t="shared" si="1894"/>
        <v>0</v>
      </c>
      <c r="WB112" s="90">
        <f>WB107</f>
        <v>744.63</v>
      </c>
      <c r="WC112" s="117">
        <f t="shared" si="1895"/>
        <v>0</v>
      </c>
      <c r="WD112" s="98">
        <f t="shared" si="1896"/>
        <v>0</v>
      </c>
      <c r="WE112" s="98"/>
      <c r="WF112" s="118"/>
      <c r="WG112" s="119">
        <f t="shared" si="1897"/>
        <v>0</v>
      </c>
      <c r="WH112" s="213">
        <f t="shared" si="1898"/>
        <v>292</v>
      </c>
      <c r="WI112" s="119">
        <f>WH112/WH107</f>
        <v>2.4E-2</v>
      </c>
      <c r="WJ112" s="98">
        <f>WJ107*WI112</f>
        <v>198.46</v>
      </c>
      <c r="WK112" s="116">
        <f t="shared" si="1899"/>
        <v>0.67965752999999995</v>
      </c>
      <c r="WL112" s="90">
        <f>WL107</f>
        <v>744.31</v>
      </c>
      <c r="WM112" s="117">
        <f t="shared" si="1900"/>
        <v>505.8759</v>
      </c>
      <c r="WN112" s="98">
        <f t="shared" si="1901"/>
        <v>147715.76</v>
      </c>
      <c r="WO112" s="98"/>
      <c r="WP112" s="118"/>
    </row>
    <row r="113" spans="1:614" ht="26.25" customHeight="1" x14ac:dyDescent="0.25">
      <c r="A113" s="5"/>
      <c r="B113" s="205" t="s">
        <v>424</v>
      </c>
      <c r="C113" s="12" t="s">
        <v>753</v>
      </c>
      <c r="D113" s="12" t="s">
        <v>440</v>
      </c>
      <c r="E113" s="4" t="s">
        <v>33</v>
      </c>
      <c r="F113" s="231">
        <f t="shared" si="1902"/>
        <v>0</v>
      </c>
      <c r="G113" s="119">
        <f>F113/F107</f>
        <v>0</v>
      </c>
      <c r="H113" s="98">
        <f>H107*G113</f>
        <v>0</v>
      </c>
      <c r="I113" s="116">
        <f t="shared" si="1658"/>
        <v>0</v>
      </c>
      <c r="J113" s="90">
        <f>J107</f>
        <v>744.63</v>
      </c>
      <c r="K113" s="117">
        <f t="shared" si="1659"/>
        <v>0</v>
      </c>
      <c r="L113" s="98">
        <f t="shared" si="1660"/>
        <v>0</v>
      </c>
      <c r="M113" s="98"/>
      <c r="N113" s="118"/>
      <c r="O113" s="119">
        <f t="shared" si="1661"/>
        <v>0</v>
      </c>
      <c r="P113" s="231">
        <f t="shared" si="1903"/>
        <v>29</v>
      </c>
      <c r="Q113" s="119">
        <f>P113/P107</f>
        <v>6.8400000000000002E-2</v>
      </c>
      <c r="R113" s="98">
        <f>R107*Q113</f>
        <v>24.13</v>
      </c>
      <c r="S113" s="116">
        <f t="shared" si="1662"/>
        <v>0.83206897000000002</v>
      </c>
      <c r="T113" s="90">
        <f>T107</f>
        <v>744.63</v>
      </c>
      <c r="U113" s="117">
        <f t="shared" si="1663"/>
        <v>619.58352000000002</v>
      </c>
      <c r="V113" s="98">
        <f t="shared" si="1664"/>
        <v>17967.919999999998</v>
      </c>
      <c r="W113" s="98"/>
      <c r="X113" s="118"/>
      <c r="Y113" s="119">
        <f t="shared" si="1665"/>
        <v>1.22387</v>
      </c>
      <c r="Z113" s="231">
        <f t="shared" si="1904"/>
        <v>0</v>
      </c>
      <c r="AA113" s="119">
        <f>Z113/Z107</f>
        <v>0</v>
      </c>
      <c r="AB113" s="98">
        <f>AB107*AA113</f>
        <v>0</v>
      </c>
      <c r="AC113" s="116">
        <f t="shared" si="1666"/>
        <v>0</v>
      </c>
      <c r="AD113" s="90">
        <f>AD107</f>
        <v>744.63</v>
      </c>
      <c r="AE113" s="117">
        <f t="shared" si="1667"/>
        <v>0</v>
      </c>
      <c r="AF113" s="98">
        <f t="shared" si="1668"/>
        <v>0</v>
      </c>
      <c r="AG113" s="98"/>
      <c r="AH113" s="118"/>
      <c r="AI113" s="119">
        <f t="shared" si="1669"/>
        <v>0</v>
      </c>
      <c r="AJ113" s="231">
        <f t="shared" si="1905"/>
        <v>0</v>
      </c>
      <c r="AK113" s="119">
        <f>AJ113/AJ107</f>
        <v>0</v>
      </c>
      <c r="AL113" s="98">
        <f>AL107*AK113</f>
        <v>0</v>
      </c>
      <c r="AM113" s="116">
        <f t="shared" si="1670"/>
        <v>0</v>
      </c>
      <c r="AN113" s="90">
        <f>AN107</f>
        <v>744.63</v>
      </c>
      <c r="AO113" s="117">
        <f t="shared" si="1671"/>
        <v>0</v>
      </c>
      <c r="AP113" s="98">
        <f t="shared" si="1672"/>
        <v>0</v>
      </c>
      <c r="AQ113" s="98"/>
      <c r="AR113" s="118"/>
      <c r="AS113" s="119">
        <f t="shared" si="1673"/>
        <v>0</v>
      </c>
      <c r="AT113" s="231">
        <f t="shared" si="1906"/>
        <v>0</v>
      </c>
      <c r="AU113" s="119">
        <f>AT113/AT107</f>
        <v>0</v>
      </c>
      <c r="AV113" s="98">
        <f>AV107*AU113</f>
        <v>0</v>
      </c>
      <c r="AW113" s="116">
        <f t="shared" si="1674"/>
        <v>0</v>
      </c>
      <c r="AX113" s="90">
        <f>AX107</f>
        <v>744.63</v>
      </c>
      <c r="AY113" s="117">
        <f t="shared" si="1675"/>
        <v>0</v>
      </c>
      <c r="AZ113" s="98">
        <f t="shared" si="1676"/>
        <v>0</v>
      </c>
      <c r="BA113" s="98"/>
      <c r="BB113" s="118"/>
      <c r="BC113" s="119">
        <f t="shared" si="1677"/>
        <v>0</v>
      </c>
      <c r="BD113" s="231">
        <f t="shared" si="1907"/>
        <v>0</v>
      </c>
      <c r="BE113" s="119" t="e">
        <f>BD113/BD107</f>
        <v>#DIV/0!</v>
      </c>
      <c r="BF113" s="98" t="e">
        <f>BF107*BE113</f>
        <v>#DIV/0!</v>
      </c>
      <c r="BG113" s="116">
        <f t="shared" si="1678"/>
        <v>0</v>
      </c>
      <c r="BH113" s="90">
        <f>BH107</f>
        <v>0</v>
      </c>
      <c r="BI113" s="117">
        <f t="shared" si="1679"/>
        <v>0</v>
      </c>
      <c r="BJ113" s="98">
        <f t="shared" si="1680"/>
        <v>0</v>
      </c>
      <c r="BK113" s="98"/>
      <c r="BL113" s="118"/>
      <c r="BM113" s="119">
        <f t="shared" si="1681"/>
        <v>0</v>
      </c>
      <c r="BN113" s="231">
        <f t="shared" si="1908"/>
        <v>0</v>
      </c>
      <c r="BO113" s="119">
        <f>BN113/BN107</f>
        <v>0</v>
      </c>
      <c r="BP113" s="98">
        <f>BP107*BO113</f>
        <v>0</v>
      </c>
      <c r="BQ113" s="116">
        <f t="shared" si="1682"/>
        <v>0</v>
      </c>
      <c r="BR113" s="90">
        <f>BR107</f>
        <v>744.63</v>
      </c>
      <c r="BS113" s="117">
        <f t="shared" si="1683"/>
        <v>0</v>
      </c>
      <c r="BT113" s="98">
        <f t="shared" si="1684"/>
        <v>0</v>
      </c>
      <c r="BU113" s="98"/>
      <c r="BV113" s="118"/>
      <c r="BW113" s="119">
        <f t="shared" si="1685"/>
        <v>0</v>
      </c>
      <c r="BX113" s="231">
        <f t="shared" si="1909"/>
        <v>0</v>
      </c>
      <c r="BY113" s="119" t="e">
        <f>BX113/BX107</f>
        <v>#DIV/0!</v>
      </c>
      <c r="BZ113" s="98" t="e">
        <f>BZ107*BY113</f>
        <v>#DIV/0!</v>
      </c>
      <c r="CA113" s="116">
        <f t="shared" si="1686"/>
        <v>0</v>
      </c>
      <c r="CB113" s="90">
        <f>CB107</f>
        <v>0</v>
      </c>
      <c r="CC113" s="117">
        <f t="shared" si="1687"/>
        <v>0</v>
      </c>
      <c r="CD113" s="98">
        <f t="shared" si="1688"/>
        <v>0</v>
      </c>
      <c r="CE113" s="98"/>
      <c r="CF113" s="118"/>
      <c r="CG113" s="119">
        <f t="shared" si="1689"/>
        <v>0</v>
      </c>
      <c r="CH113" s="231">
        <f t="shared" si="1910"/>
        <v>0</v>
      </c>
      <c r="CI113" s="119">
        <f>CH113/CH107</f>
        <v>0</v>
      </c>
      <c r="CJ113" s="98">
        <f>CJ107*CI113</f>
        <v>0</v>
      </c>
      <c r="CK113" s="116">
        <f t="shared" si="1690"/>
        <v>0</v>
      </c>
      <c r="CL113" s="90">
        <f>CL107</f>
        <v>744.63</v>
      </c>
      <c r="CM113" s="117">
        <f t="shared" si="1691"/>
        <v>0</v>
      </c>
      <c r="CN113" s="98">
        <f t="shared" si="1692"/>
        <v>0</v>
      </c>
      <c r="CO113" s="98"/>
      <c r="CP113" s="118"/>
      <c r="CQ113" s="119">
        <f t="shared" si="1693"/>
        <v>0</v>
      </c>
      <c r="CR113" s="231">
        <f t="shared" si="1911"/>
        <v>0</v>
      </c>
      <c r="CS113" s="119" t="e">
        <f>CR113/CR107</f>
        <v>#DIV/0!</v>
      </c>
      <c r="CT113" s="98" t="e">
        <f>CT107*CS113</f>
        <v>#DIV/0!</v>
      </c>
      <c r="CU113" s="116">
        <f t="shared" si="1694"/>
        <v>0</v>
      </c>
      <c r="CV113" s="90">
        <f>CV107</f>
        <v>0</v>
      </c>
      <c r="CW113" s="117">
        <f t="shared" si="1695"/>
        <v>0</v>
      </c>
      <c r="CX113" s="98">
        <f t="shared" si="1696"/>
        <v>0</v>
      </c>
      <c r="CY113" s="98"/>
      <c r="CZ113" s="118"/>
      <c r="DA113" s="119">
        <f t="shared" si="1697"/>
        <v>0</v>
      </c>
      <c r="DB113" s="231">
        <f t="shared" si="1912"/>
        <v>0</v>
      </c>
      <c r="DC113" s="119">
        <f>DB113/DB107</f>
        <v>0</v>
      </c>
      <c r="DD113" s="98">
        <f>DD107*DC113</f>
        <v>0</v>
      </c>
      <c r="DE113" s="116">
        <f t="shared" si="1698"/>
        <v>0</v>
      </c>
      <c r="DF113" s="90">
        <f>DF107</f>
        <v>744.63</v>
      </c>
      <c r="DG113" s="117">
        <f t="shared" si="1699"/>
        <v>0</v>
      </c>
      <c r="DH113" s="98">
        <f t="shared" si="1700"/>
        <v>0</v>
      </c>
      <c r="DI113" s="98"/>
      <c r="DJ113" s="118"/>
      <c r="DK113" s="119">
        <f t="shared" si="1701"/>
        <v>0</v>
      </c>
      <c r="DL113" s="231">
        <f t="shared" si="1913"/>
        <v>0</v>
      </c>
      <c r="DM113" s="119">
        <f>DL113/DL107</f>
        <v>0</v>
      </c>
      <c r="DN113" s="98">
        <f>DN107*DM113</f>
        <v>0</v>
      </c>
      <c r="DO113" s="116">
        <f t="shared" si="1702"/>
        <v>0</v>
      </c>
      <c r="DP113" s="90">
        <f>DP107</f>
        <v>744.63</v>
      </c>
      <c r="DQ113" s="117">
        <f t="shared" si="1703"/>
        <v>0</v>
      </c>
      <c r="DR113" s="98">
        <f t="shared" si="1704"/>
        <v>0</v>
      </c>
      <c r="DS113" s="98"/>
      <c r="DT113" s="118"/>
      <c r="DU113" s="119">
        <f t="shared" si="1705"/>
        <v>0</v>
      </c>
      <c r="DV113" s="231">
        <f t="shared" si="1914"/>
        <v>0</v>
      </c>
      <c r="DW113" s="119">
        <f>DV113/DV107</f>
        <v>0</v>
      </c>
      <c r="DX113" s="98">
        <f>DX107*DW113</f>
        <v>0</v>
      </c>
      <c r="DY113" s="116">
        <f t="shared" si="1706"/>
        <v>0</v>
      </c>
      <c r="DZ113" s="90">
        <f>DZ107</f>
        <v>744.63</v>
      </c>
      <c r="EA113" s="117">
        <f t="shared" si="1707"/>
        <v>0</v>
      </c>
      <c r="EB113" s="98">
        <f t="shared" si="1708"/>
        <v>0</v>
      </c>
      <c r="EC113" s="98"/>
      <c r="ED113" s="118"/>
      <c r="EE113" s="119">
        <f t="shared" si="1709"/>
        <v>0</v>
      </c>
      <c r="EF113" s="231">
        <f t="shared" si="1915"/>
        <v>0</v>
      </c>
      <c r="EG113" s="119">
        <f>EF113/EF107</f>
        <v>0</v>
      </c>
      <c r="EH113" s="98">
        <f>EH107*EG113</f>
        <v>0</v>
      </c>
      <c r="EI113" s="116">
        <f t="shared" si="1710"/>
        <v>0</v>
      </c>
      <c r="EJ113" s="90">
        <f>EJ107</f>
        <v>744.63</v>
      </c>
      <c r="EK113" s="117">
        <f t="shared" si="1711"/>
        <v>0</v>
      </c>
      <c r="EL113" s="98">
        <f t="shared" si="1712"/>
        <v>0</v>
      </c>
      <c r="EM113" s="98"/>
      <c r="EN113" s="118"/>
      <c r="EO113" s="119">
        <f t="shared" si="1713"/>
        <v>0</v>
      </c>
      <c r="EP113" s="231">
        <f t="shared" si="1916"/>
        <v>0</v>
      </c>
      <c r="EQ113" s="119">
        <f>EP113/EP107</f>
        <v>0</v>
      </c>
      <c r="ER113" s="98">
        <f>ER107*EQ113</f>
        <v>0</v>
      </c>
      <c r="ES113" s="116">
        <f t="shared" si="1714"/>
        <v>0</v>
      </c>
      <c r="ET113" s="90">
        <f>ET107</f>
        <v>744.63</v>
      </c>
      <c r="EU113" s="117">
        <f t="shared" si="1715"/>
        <v>0</v>
      </c>
      <c r="EV113" s="98">
        <f t="shared" si="1716"/>
        <v>0</v>
      </c>
      <c r="EW113" s="98"/>
      <c r="EX113" s="118"/>
      <c r="EY113" s="119">
        <f t="shared" si="1717"/>
        <v>0</v>
      </c>
      <c r="EZ113" s="231">
        <f t="shared" si="1917"/>
        <v>0</v>
      </c>
      <c r="FA113" s="119">
        <f>EZ113/EZ107</f>
        <v>0</v>
      </c>
      <c r="FB113" s="98">
        <f>FB107*FA113</f>
        <v>0</v>
      </c>
      <c r="FC113" s="116">
        <f t="shared" si="1718"/>
        <v>0</v>
      </c>
      <c r="FD113" s="90">
        <f>FD107</f>
        <v>744.63</v>
      </c>
      <c r="FE113" s="117">
        <f t="shared" si="1719"/>
        <v>0</v>
      </c>
      <c r="FF113" s="98">
        <f t="shared" si="1720"/>
        <v>0</v>
      </c>
      <c r="FG113" s="98"/>
      <c r="FH113" s="118"/>
      <c r="FI113" s="119">
        <f t="shared" si="1721"/>
        <v>0</v>
      </c>
      <c r="FJ113" s="231">
        <f t="shared" si="1918"/>
        <v>0</v>
      </c>
      <c r="FK113" s="119">
        <f>FJ113/FJ107</f>
        <v>0</v>
      </c>
      <c r="FL113" s="98">
        <f>FL107*FK113</f>
        <v>0</v>
      </c>
      <c r="FM113" s="116">
        <f t="shared" si="1722"/>
        <v>0</v>
      </c>
      <c r="FN113" s="90">
        <f>FN107</f>
        <v>744.63</v>
      </c>
      <c r="FO113" s="117">
        <f t="shared" si="1723"/>
        <v>0</v>
      </c>
      <c r="FP113" s="98">
        <f t="shared" si="1724"/>
        <v>0</v>
      </c>
      <c r="FQ113" s="98"/>
      <c r="FR113" s="118"/>
      <c r="FS113" s="119">
        <f t="shared" si="1725"/>
        <v>0</v>
      </c>
      <c r="FT113" s="231">
        <f t="shared" si="1919"/>
        <v>0</v>
      </c>
      <c r="FU113" s="119">
        <f>FT113/FT107</f>
        <v>0</v>
      </c>
      <c r="FV113" s="98">
        <f>FV107*FU113</f>
        <v>0</v>
      </c>
      <c r="FW113" s="116">
        <f t="shared" si="1726"/>
        <v>0</v>
      </c>
      <c r="FX113" s="90">
        <f>FX107</f>
        <v>744.63</v>
      </c>
      <c r="FY113" s="117">
        <f t="shared" si="1727"/>
        <v>0</v>
      </c>
      <c r="FZ113" s="98">
        <f t="shared" si="1728"/>
        <v>0</v>
      </c>
      <c r="GA113" s="98"/>
      <c r="GB113" s="118"/>
      <c r="GC113" s="119">
        <f t="shared" si="1729"/>
        <v>0</v>
      </c>
      <c r="GD113" s="231">
        <f t="shared" si="1920"/>
        <v>0</v>
      </c>
      <c r="GE113" s="119">
        <f>GD113/GD107</f>
        <v>0</v>
      </c>
      <c r="GF113" s="98">
        <f>GF107*GE113</f>
        <v>0</v>
      </c>
      <c r="GG113" s="116">
        <f t="shared" si="1730"/>
        <v>0</v>
      </c>
      <c r="GH113" s="90">
        <f>GH107</f>
        <v>744.63</v>
      </c>
      <c r="GI113" s="117">
        <f t="shared" si="1731"/>
        <v>0</v>
      </c>
      <c r="GJ113" s="98">
        <f t="shared" si="1732"/>
        <v>0</v>
      </c>
      <c r="GK113" s="98"/>
      <c r="GL113" s="118"/>
      <c r="GM113" s="119">
        <f t="shared" si="1733"/>
        <v>0</v>
      </c>
      <c r="GN113" s="231">
        <f t="shared" si="1921"/>
        <v>0</v>
      </c>
      <c r="GO113" s="119">
        <f>GN113/GN107</f>
        <v>0</v>
      </c>
      <c r="GP113" s="98">
        <f>GP107*GO113</f>
        <v>0</v>
      </c>
      <c r="GQ113" s="116">
        <f t="shared" si="1734"/>
        <v>0</v>
      </c>
      <c r="GR113" s="90">
        <f>GR107</f>
        <v>744.63</v>
      </c>
      <c r="GS113" s="117">
        <f t="shared" si="1735"/>
        <v>0</v>
      </c>
      <c r="GT113" s="98">
        <f t="shared" si="1736"/>
        <v>0</v>
      </c>
      <c r="GU113" s="98"/>
      <c r="GV113" s="118"/>
      <c r="GW113" s="119">
        <f t="shared" si="1737"/>
        <v>0</v>
      </c>
      <c r="GX113" s="231">
        <f t="shared" si="1922"/>
        <v>0</v>
      </c>
      <c r="GY113" s="119">
        <f>GX113/GX107</f>
        <v>0</v>
      </c>
      <c r="GZ113" s="98">
        <f>GZ107*GY113</f>
        <v>0</v>
      </c>
      <c r="HA113" s="116">
        <f t="shared" si="1738"/>
        <v>0</v>
      </c>
      <c r="HB113" s="90">
        <f>HB107</f>
        <v>744.63</v>
      </c>
      <c r="HC113" s="117">
        <f t="shared" si="1739"/>
        <v>0</v>
      </c>
      <c r="HD113" s="98">
        <f t="shared" si="1740"/>
        <v>0</v>
      </c>
      <c r="HE113" s="98"/>
      <c r="HF113" s="118"/>
      <c r="HG113" s="119">
        <f t="shared" si="1741"/>
        <v>0</v>
      </c>
      <c r="HH113" s="231">
        <f t="shared" si="1923"/>
        <v>0</v>
      </c>
      <c r="HI113" s="119">
        <f>HH113/HH107</f>
        <v>0</v>
      </c>
      <c r="HJ113" s="98">
        <f>HJ107*HI113</f>
        <v>0</v>
      </c>
      <c r="HK113" s="116">
        <f t="shared" si="1742"/>
        <v>0</v>
      </c>
      <c r="HL113" s="90">
        <f>HL107</f>
        <v>744.63</v>
      </c>
      <c r="HM113" s="117">
        <f t="shared" si="1743"/>
        <v>0</v>
      </c>
      <c r="HN113" s="98">
        <f t="shared" si="1744"/>
        <v>0</v>
      </c>
      <c r="HO113" s="98"/>
      <c r="HP113" s="118"/>
      <c r="HQ113" s="119">
        <f t="shared" si="1745"/>
        <v>0</v>
      </c>
      <c r="HR113" s="231">
        <f t="shared" si="1924"/>
        <v>0</v>
      </c>
      <c r="HS113" s="119">
        <f>HR113/HR107</f>
        <v>0</v>
      </c>
      <c r="HT113" s="98">
        <f>HT107*HS113</f>
        <v>0</v>
      </c>
      <c r="HU113" s="116">
        <f t="shared" si="1746"/>
        <v>0</v>
      </c>
      <c r="HV113" s="90">
        <f>HV107</f>
        <v>744.63</v>
      </c>
      <c r="HW113" s="117">
        <f t="shared" si="1747"/>
        <v>0</v>
      </c>
      <c r="HX113" s="98">
        <f t="shared" si="1748"/>
        <v>0</v>
      </c>
      <c r="HY113" s="98"/>
      <c r="HZ113" s="118"/>
      <c r="IA113" s="119">
        <f t="shared" si="1749"/>
        <v>0</v>
      </c>
      <c r="IB113" s="231">
        <f t="shared" si="1925"/>
        <v>0</v>
      </c>
      <c r="IC113" s="119">
        <f>IB113/IB107</f>
        <v>0</v>
      </c>
      <c r="ID113" s="98">
        <f>ID107*IC113</f>
        <v>0</v>
      </c>
      <c r="IE113" s="116">
        <f t="shared" si="1750"/>
        <v>0</v>
      </c>
      <c r="IF113" s="90">
        <f>IF107</f>
        <v>744.63</v>
      </c>
      <c r="IG113" s="117">
        <f t="shared" si="1751"/>
        <v>0</v>
      </c>
      <c r="IH113" s="98">
        <f t="shared" si="1752"/>
        <v>0</v>
      </c>
      <c r="II113" s="98"/>
      <c r="IJ113" s="118"/>
      <c r="IK113" s="119">
        <f t="shared" si="1753"/>
        <v>0</v>
      </c>
      <c r="IL113" s="231">
        <f t="shared" si="1926"/>
        <v>0</v>
      </c>
      <c r="IM113" s="119">
        <f>IL113/IL107</f>
        <v>0</v>
      </c>
      <c r="IN113" s="98">
        <f>IN107*IM113</f>
        <v>0</v>
      </c>
      <c r="IO113" s="116">
        <f t="shared" si="1754"/>
        <v>0</v>
      </c>
      <c r="IP113" s="90">
        <f>IP107</f>
        <v>744.63</v>
      </c>
      <c r="IQ113" s="117">
        <f t="shared" si="1755"/>
        <v>0</v>
      </c>
      <c r="IR113" s="98">
        <f t="shared" si="1756"/>
        <v>0</v>
      </c>
      <c r="IS113" s="98"/>
      <c r="IT113" s="118"/>
      <c r="IU113" s="119">
        <f t="shared" si="1757"/>
        <v>0</v>
      </c>
      <c r="IV113" s="231">
        <f t="shared" si="1927"/>
        <v>0</v>
      </c>
      <c r="IW113" s="119">
        <f>IV113/IV107</f>
        <v>0</v>
      </c>
      <c r="IX113" s="98">
        <f>IX107*IW113</f>
        <v>0</v>
      </c>
      <c r="IY113" s="116">
        <f t="shared" si="1758"/>
        <v>0</v>
      </c>
      <c r="IZ113" s="90">
        <f>IZ107</f>
        <v>744.63</v>
      </c>
      <c r="JA113" s="117">
        <f t="shared" si="1759"/>
        <v>0</v>
      </c>
      <c r="JB113" s="98">
        <f t="shared" si="1760"/>
        <v>0</v>
      </c>
      <c r="JC113" s="98"/>
      <c r="JD113" s="118"/>
      <c r="JE113" s="119">
        <f t="shared" si="1761"/>
        <v>0</v>
      </c>
      <c r="JF113" s="231">
        <f t="shared" si="1928"/>
        <v>0</v>
      </c>
      <c r="JG113" s="119">
        <f>JF113/JF107</f>
        <v>0</v>
      </c>
      <c r="JH113" s="98">
        <f>JH107*JG113</f>
        <v>0</v>
      </c>
      <c r="JI113" s="116">
        <f t="shared" si="1762"/>
        <v>0</v>
      </c>
      <c r="JJ113" s="90">
        <f>JJ107</f>
        <v>727</v>
      </c>
      <c r="JK113" s="117">
        <f t="shared" si="1763"/>
        <v>0</v>
      </c>
      <c r="JL113" s="98">
        <f t="shared" si="1764"/>
        <v>0</v>
      </c>
      <c r="JM113" s="98"/>
      <c r="JN113" s="118"/>
      <c r="JO113" s="119">
        <f t="shared" si="1765"/>
        <v>0</v>
      </c>
      <c r="JP113" s="231">
        <f t="shared" si="1929"/>
        <v>0</v>
      </c>
      <c r="JQ113" s="119">
        <f>JP113/JP107</f>
        <v>0</v>
      </c>
      <c r="JR113" s="98">
        <f>JR107*JQ113</f>
        <v>0</v>
      </c>
      <c r="JS113" s="116">
        <f t="shared" si="1766"/>
        <v>0</v>
      </c>
      <c r="JT113" s="90">
        <f>JT107</f>
        <v>744.63</v>
      </c>
      <c r="JU113" s="117">
        <f t="shared" si="1767"/>
        <v>0</v>
      </c>
      <c r="JV113" s="98">
        <f t="shared" si="1768"/>
        <v>0</v>
      </c>
      <c r="JW113" s="98"/>
      <c r="JX113" s="118"/>
      <c r="JY113" s="119">
        <f t="shared" si="1769"/>
        <v>0</v>
      </c>
      <c r="JZ113" s="231">
        <f t="shared" si="1930"/>
        <v>0</v>
      </c>
      <c r="KA113" s="119" t="e">
        <f>JZ113/JZ107</f>
        <v>#DIV/0!</v>
      </c>
      <c r="KB113" s="98" t="e">
        <f>KB107*KA113</f>
        <v>#DIV/0!</v>
      </c>
      <c r="KC113" s="116">
        <f t="shared" si="1770"/>
        <v>0</v>
      </c>
      <c r="KD113" s="90">
        <f>KD107</f>
        <v>0</v>
      </c>
      <c r="KE113" s="117">
        <f t="shared" si="1771"/>
        <v>0</v>
      </c>
      <c r="KF113" s="98">
        <f t="shared" si="1772"/>
        <v>0</v>
      </c>
      <c r="KG113" s="98"/>
      <c r="KH113" s="118"/>
      <c r="KI113" s="119">
        <f t="shared" si="1773"/>
        <v>0</v>
      </c>
      <c r="KJ113" s="231">
        <f t="shared" si="1931"/>
        <v>0</v>
      </c>
      <c r="KK113" s="119">
        <f>KJ113/KJ107</f>
        <v>0</v>
      </c>
      <c r="KL113" s="98">
        <f>KL107*KK113</f>
        <v>0</v>
      </c>
      <c r="KM113" s="116">
        <f t="shared" si="1774"/>
        <v>0</v>
      </c>
      <c r="KN113" s="90">
        <f>KN107</f>
        <v>744.63</v>
      </c>
      <c r="KO113" s="117">
        <f t="shared" si="1775"/>
        <v>0</v>
      </c>
      <c r="KP113" s="98">
        <f t="shared" si="1776"/>
        <v>0</v>
      </c>
      <c r="KQ113" s="98"/>
      <c r="KR113" s="118"/>
      <c r="KS113" s="119">
        <f t="shared" si="1777"/>
        <v>0</v>
      </c>
      <c r="KT113" s="231">
        <f t="shared" si="1932"/>
        <v>0</v>
      </c>
      <c r="KU113" s="119">
        <f>KT113/KT107</f>
        <v>0</v>
      </c>
      <c r="KV113" s="98">
        <f>KV107*KU113</f>
        <v>0</v>
      </c>
      <c r="KW113" s="116">
        <f t="shared" si="1778"/>
        <v>0</v>
      </c>
      <c r="KX113" s="90">
        <f>KX107</f>
        <v>744.63</v>
      </c>
      <c r="KY113" s="117">
        <f t="shared" si="1779"/>
        <v>0</v>
      </c>
      <c r="KZ113" s="98">
        <f t="shared" si="1780"/>
        <v>0</v>
      </c>
      <c r="LA113" s="98"/>
      <c r="LB113" s="118"/>
      <c r="LC113" s="119">
        <f t="shared" si="1781"/>
        <v>0</v>
      </c>
      <c r="LD113" s="231">
        <f t="shared" si="1933"/>
        <v>0</v>
      </c>
      <c r="LE113" s="119">
        <f>LD113/LD107</f>
        <v>0</v>
      </c>
      <c r="LF113" s="98">
        <f>LF107*LE113</f>
        <v>0</v>
      </c>
      <c r="LG113" s="116">
        <f t="shared" si="1782"/>
        <v>0</v>
      </c>
      <c r="LH113" s="90">
        <f>LH107</f>
        <v>744.63</v>
      </c>
      <c r="LI113" s="117">
        <f t="shared" si="1783"/>
        <v>0</v>
      </c>
      <c r="LJ113" s="98">
        <f t="shared" si="1784"/>
        <v>0</v>
      </c>
      <c r="LK113" s="98"/>
      <c r="LL113" s="118"/>
      <c r="LM113" s="119">
        <f t="shared" si="1785"/>
        <v>0</v>
      </c>
      <c r="LN113" s="231">
        <f t="shared" si="1934"/>
        <v>0</v>
      </c>
      <c r="LO113" s="119">
        <f>LN113/LN107</f>
        <v>0</v>
      </c>
      <c r="LP113" s="98">
        <f>LP107*LO113</f>
        <v>0</v>
      </c>
      <c r="LQ113" s="116">
        <f t="shared" si="1786"/>
        <v>0</v>
      </c>
      <c r="LR113" s="90">
        <f>LR107</f>
        <v>744.63</v>
      </c>
      <c r="LS113" s="117">
        <f t="shared" si="1787"/>
        <v>0</v>
      </c>
      <c r="LT113" s="98">
        <f t="shared" si="1788"/>
        <v>0</v>
      </c>
      <c r="LU113" s="98"/>
      <c r="LV113" s="118"/>
      <c r="LW113" s="119">
        <f t="shared" si="1789"/>
        <v>0</v>
      </c>
      <c r="LX113" s="231">
        <f t="shared" si="1935"/>
        <v>0</v>
      </c>
      <c r="LY113" s="119">
        <f>LX113/LX107</f>
        <v>0</v>
      </c>
      <c r="LZ113" s="98">
        <f>LZ107*LY113</f>
        <v>0</v>
      </c>
      <c r="MA113" s="116">
        <f t="shared" si="1790"/>
        <v>0</v>
      </c>
      <c r="MB113" s="90">
        <f>MB107</f>
        <v>744.63</v>
      </c>
      <c r="MC113" s="117">
        <f t="shared" si="1791"/>
        <v>0</v>
      </c>
      <c r="MD113" s="98">
        <f t="shared" si="1792"/>
        <v>0</v>
      </c>
      <c r="ME113" s="98"/>
      <c r="MF113" s="118"/>
      <c r="MG113" s="119">
        <f t="shared" si="1793"/>
        <v>0</v>
      </c>
      <c r="MH113" s="231">
        <f t="shared" si="1936"/>
        <v>0</v>
      </c>
      <c r="MI113" s="119">
        <f>MH113/MH107</f>
        <v>0</v>
      </c>
      <c r="MJ113" s="98">
        <f>MJ107*MI113</f>
        <v>0</v>
      </c>
      <c r="MK113" s="116">
        <f t="shared" si="1794"/>
        <v>0</v>
      </c>
      <c r="ML113" s="90">
        <f>ML107</f>
        <v>744.63</v>
      </c>
      <c r="MM113" s="117">
        <f t="shared" si="1795"/>
        <v>0</v>
      </c>
      <c r="MN113" s="98">
        <f t="shared" si="1796"/>
        <v>0</v>
      </c>
      <c r="MO113" s="98"/>
      <c r="MP113" s="118"/>
      <c r="MQ113" s="119">
        <f t="shared" si="1797"/>
        <v>0</v>
      </c>
      <c r="MR113" s="231">
        <f t="shared" si="1937"/>
        <v>0</v>
      </c>
      <c r="MS113" s="119">
        <f>MR113/MR107</f>
        <v>0</v>
      </c>
      <c r="MT113" s="98">
        <f>MT107*MS113</f>
        <v>0</v>
      </c>
      <c r="MU113" s="116">
        <f t="shared" si="1798"/>
        <v>0</v>
      </c>
      <c r="MV113" s="90">
        <f>MV107</f>
        <v>744.63</v>
      </c>
      <c r="MW113" s="117">
        <f t="shared" si="1799"/>
        <v>0</v>
      </c>
      <c r="MX113" s="98">
        <f t="shared" si="1800"/>
        <v>0</v>
      </c>
      <c r="MY113" s="98"/>
      <c r="MZ113" s="118"/>
      <c r="NA113" s="119">
        <f t="shared" si="1801"/>
        <v>0</v>
      </c>
      <c r="NB113" s="231">
        <f t="shared" si="1938"/>
        <v>0</v>
      </c>
      <c r="NC113" s="119">
        <f>NB113/NB107</f>
        <v>0</v>
      </c>
      <c r="ND113" s="98">
        <f>ND107*NC113</f>
        <v>0</v>
      </c>
      <c r="NE113" s="116">
        <f t="shared" si="1802"/>
        <v>0</v>
      </c>
      <c r="NF113" s="90">
        <f>NF107</f>
        <v>744.63</v>
      </c>
      <c r="NG113" s="117">
        <f t="shared" si="1803"/>
        <v>0</v>
      </c>
      <c r="NH113" s="98">
        <f t="shared" si="1804"/>
        <v>0</v>
      </c>
      <c r="NI113" s="98"/>
      <c r="NJ113" s="118"/>
      <c r="NK113" s="119">
        <f t="shared" si="1805"/>
        <v>0</v>
      </c>
      <c r="NL113" s="231">
        <f t="shared" si="1939"/>
        <v>0</v>
      </c>
      <c r="NM113" s="119">
        <f>NL113/NL107</f>
        <v>0</v>
      </c>
      <c r="NN113" s="98">
        <f>NN107*NM113</f>
        <v>0</v>
      </c>
      <c r="NO113" s="116">
        <f t="shared" si="1806"/>
        <v>0</v>
      </c>
      <c r="NP113" s="90">
        <f>NP107</f>
        <v>744.63</v>
      </c>
      <c r="NQ113" s="117">
        <f t="shared" si="1807"/>
        <v>0</v>
      </c>
      <c r="NR113" s="98">
        <f t="shared" si="1808"/>
        <v>0</v>
      </c>
      <c r="NS113" s="98"/>
      <c r="NT113" s="118"/>
      <c r="NU113" s="119">
        <f t="shared" si="1809"/>
        <v>0</v>
      </c>
      <c r="NV113" s="231">
        <f t="shared" si="1940"/>
        <v>0</v>
      </c>
      <c r="NW113" s="119">
        <f>NV113/NV107</f>
        <v>0</v>
      </c>
      <c r="NX113" s="98">
        <f>NX107*NW113</f>
        <v>0</v>
      </c>
      <c r="NY113" s="116">
        <f t="shared" si="1810"/>
        <v>0</v>
      </c>
      <c r="NZ113" s="90">
        <f>NZ107</f>
        <v>744.63</v>
      </c>
      <c r="OA113" s="117">
        <f t="shared" si="1811"/>
        <v>0</v>
      </c>
      <c r="OB113" s="98">
        <f t="shared" si="1812"/>
        <v>0</v>
      </c>
      <c r="OC113" s="98"/>
      <c r="OD113" s="118"/>
      <c r="OE113" s="119">
        <f t="shared" si="1813"/>
        <v>0</v>
      </c>
      <c r="OF113" s="231">
        <f t="shared" si="1941"/>
        <v>0</v>
      </c>
      <c r="OG113" s="119">
        <f>OF113/OF107</f>
        <v>0</v>
      </c>
      <c r="OH113" s="98">
        <f>OH107*OG113</f>
        <v>0</v>
      </c>
      <c r="OI113" s="116">
        <f t="shared" si="1814"/>
        <v>0</v>
      </c>
      <c r="OJ113" s="90">
        <f>OJ107</f>
        <v>744.63</v>
      </c>
      <c r="OK113" s="117">
        <f t="shared" si="1815"/>
        <v>0</v>
      </c>
      <c r="OL113" s="98">
        <f t="shared" si="1816"/>
        <v>0</v>
      </c>
      <c r="OM113" s="98"/>
      <c r="ON113" s="118"/>
      <c r="OO113" s="119">
        <f t="shared" si="1817"/>
        <v>0</v>
      </c>
      <c r="OP113" s="231">
        <f t="shared" si="1942"/>
        <v>13</v>
      </c>
      <c r="OQ113" s="119">
        <f>OP113/OP107</f>
        <v>9.2200000000000004E-2</v>
      </c>
      <c r="OR113" s="98">
        <f>OR107*OQ113</f>
        <v>8.3000000000000007</v>
      </c>
      <c r="OS113" s="116">
        <f t="shared" si="1818"/>
        <v>0.63846153999999999</v>
      </c>
      <c r="OT113" s="90">
        <f>OT107</f>
        <v>744.63</v>
      </c>
      <c r="OU113" s="117">
        <f t="shared" si="1819"/>
        <v>475.41762</v>
      </c>
      <c r="OV113" s="98">
        <f t="shared" si="1820"/>
        <v>6180.43</v>
      </c>
      <c r="OW113" s="98"/>
      <c r="OX113" s="118"/>
      <c r="OY113" s="119">
        <f t="shared" si="1821"/>
        <v>0.93908999999999998</v>
      </c>
      <c r="OZ113" s="231">
        <f t="shared" si="1943"/>
        <v>0</v>
      </c>
      <c r="PA113" s="119">
        <f>OZ113/OZ107</f>
        <v>0</v>
      </c>
      <c r="PB113" s="98">
        <f>PB107*PA113</f>
        <v>0</v>
      </c>
      <c r="PC113" s="116">
        <f t="shared" si="1822"/>
        <v>0</v>
      </c>
      <c r="PD113" s="90">
        <f>PD107</f>
        <v>744.63</v>
      </c>
      <c r="PE113" s="117">
        <f t="shared" si="1823"/>
        <v>0</v>
      </c>
      <c r="PF113" s="98">
        <f t="shared" si="1824"/>
        <v>0</v>
      </c>
      <c r="PG113" s="98"/>
      <c r="PH113" s="118"/>
      <c r="PI113" s="119">
        <f t="shared" si="1825"/>
        <v>0</v>
      </c>
      <c r="PJ113" s="231">
        <f t="shared" si="1944"/>
        <v>0</v>
      </c>
      <c r="PK113" s="119">
        <f>PJ113/PJ107</f>
        <v>0</v>
      </c>
      <c r="PL113" s="98">
        <f>PL107*PK113</f>
        <v>0</v>
      </c>
      <c r="PM113" s="116">
        <f t="shared" si="1826"/>
        <v>0</v>
      </c>
      <c r="PN113" s="90">
        <f>PN107</f>
        <v>744.63</v>
      </c>
      <c r="PO113" s="117">
        <f t="shared" si="1827"/>
        <v>0</v>
      </c>
      <c r="PP113" s="98">
        <f t="shared" si="1828"/>
        <v>0</v>
      </c>
      <c r="PQ113" s="98"/>
      <c r="PR113" s="118"/>
      <c r="PS113" s="119">
        <f t="shared" si="1829"/>
        <v>0</v>
      </c>
      <c r="PT113" s="231">
        <f t="shared" si="1945"/>
        <v>0</v>
      </c>
      <c r="PU113" s="119">
        <f>PT113/PT107</f>
        <v>0</v>
      </c>
      <c r="PV113" s="98">
        <f>PV107*PU113</f>
        <v>0</v>
      </c>
      <c r="PW113" s="116">
        <f t="shared" si="1830"/>
        <v>0</v>
      </c>
      <c r="PX113" s="90">
        <f>PX107</f>
        <v>744.63</v>
      </c>
      <c r="PY113" s="117">
        <f t="shared" si="1831"/>
        <v>0</v>
      </c>
      <c r="PZ113" s="98">
        <f t="shared" si="1832"/>
        <v>0</v>
      </c>
      <c r="QA113" s="98"/>
      <c r="QB113" s="118"/>
      <c r="QC113" s="119">
        <f t="shared" si="1833"/>
        <v>0</v>
      </c>
      <c r="QD113" s="231">
        <f t="shared" si="1946"/>
        <v>0</v>
      </c>
      <c r="QE113" s="119" t="e">
        <f>QD113/QD107</f>
        <v>#DIV/0!</v>
      </c>
      <c r="QF113" s="98" t="e">
        <f>QF107*QE113</f>
        <v>#DIV/0!</v>
      </c>
      <c r="QG113" s="116">
        <f t="shared" si="1834"/>
        <v>0</v>
      </c>
      <c r="QH113" s="90">
        <f>QH107</f>
        <v>0</v>
      </c>
      <c r="QI113" s="117">
        <f t="shared" si="1835"/>
        <v>0</v>
      </c>
      <c r="QJ113" s="98">
        <f t="shared" si="1836"/>
        <v>0</v>
      </c>
      <c r="QK113" s="98"/>
      <c r="QL113" s="118"/>
      <c r="QM113" s="119">
        <f t="shared" si="1837"/>
        <v>0</v>
      </c>
      <c r="QN113" s="231">
        <f t="shared" si="1947"/>
        <v>0</v>
      </c>
      <c r="QO113" s="119">
        <f>QN113/QN107</f>
        <v>0</v>
      </c>
      <c r="QP113" s="98">
        <f>QP107*QO113</f>
        <v>0</v>
      </c>
      <c r="QQ113" s="116">
        <f t="shared" si="1838"/>
        <v>0</v>
      </c>
      <c r="QR113" s="90">
        <f>QR107</f>
        <v>744.63</v>
      </c>
      <c r="QS113" s="117">
        <f t="shared" si="1839"/>
        <v>0</v>
      </c>
      <c r="QT113" s="98">
        <f t="shared" si="1840"/>
        <v>0</v>
      </c>
      <c r="QU113" s="98"/>
      <c r="QV113" s="118"/>
      <c r="QW113" s="119">
        <f t="shared" si="1841"/>
        <v>0</v>
      </c>
      <c r="QX113" s="231">
        <f t="shared" si="1948"/>
        <v>0</v>
      </c>
      <c r="QY113" s="119">
        <f>QX113/QX107</f>
        <v>0</v>
      </c>
      <c r="QZ113" s="98">
        <f>QZ107*QY113</f>
        <v>0</v>
      </c>
      <c r="RA113" s="116">
        <f t="shared" si="1842"/>
        <v>0</v>
      </c>
      <c r="RB113" s="90">
        <f>RB107</f>
        <v>744.63</v>
      </c>
      <c r="RC113" s="117">
        <f t="shared" si="1843"/>
        <v>0</v>
      </c>
      <c r="RD113" s="98">
        <f t="shared" si="1844"/>
        <v>0</v>
      </c>
      <c r="RE113" s="98"/>
      <c r="RF113" s="118"/>
      <c r="RG113" s="119">
        <f t="shared" si="1845"/>
        <v>0</v>
      </c>
      <c r="RH113" s="231">
        <f t="shared" si="1949"/>
        <v>20</v>
      </c>
      <c r="RI113" s="119">
        <f>RH113/RH107</f>
        <v>0.12820999999999999</v>
      </c>
      <c r="RJ113" s="98">
        <f>RJ107*RI113</f>
        <v>15</v>
      </c>
      <c r="RK113" s="116">
        <f t="shared" si="1846"/>
        <v>0.75</v>
      </c>
      <c r="RL113" s="90">
        <f>RL107</f>
        <v>744.63</v>
      </c>
      <c r="RM113" s="117">
        <f t="shared" si="1847"/>
        <v>558.47249999999997</v>
      </c>
      <c r="RN113" s="98">
        <f t="shared" si="1848"/>
        <v>11169.45</v>
      </c>
      <c r="RO113" s="98"/>
      <c r="RP113" s="118"/>
      <c r="RQ113" s="119">
        <f t="shared" si="1849"/>
        <v>1.1031500000000001</v>
      </c>
      <c r="RR113" s="231">
        <f t="shared" si="1950"/>
        <v>0</v>
      </c>
      <c r="RS113" s="119">
        <f>RR113/RR107</f>
        <v>0</v>
      </c>
      <c r="RT113" s="98">
        <f>RT107*RS113</f>
        <v>0</v>
      </c>
      <c r="RU113" s="116">
        <f t="shared" si="1850"/>
        <v>0</v>
      </c>
      <c r="RV113" s="90">
        <f>RV107</f>
        <v>744.63</v>
      </c>
      <c r="RW113" s="117">
        <f t="shared" si="1851"/>
        <v>0</v>
      </c>
      <c r="RX113" s="98">
        <f t="shared" si="1852"/>
        <v>0</v>
      </c>
      <c r="RY113" s="98"/>
      <c r="RZ113" s="118"/>
      <c r="SA113" s="119">
        <f t="shared" si="1853"/>
        <v>0</v>
      </c>
      <c r="SB113" s="231">
        <f t="shared" si="1951"/>
        <v>0</v>
      </c>
      <c r="SC113" s="119">
        <f>SB113/SB107</f>
        <v>0</v>
      </c>
      <c r="SD113" s="98">
        <f>SD107*SC113</f>
        <v>0</v>
      </c>
      <c r="SE113" s="116">
        <f t="shared" si="1854"/>
        <v>0</v>
      </c>
      <c r="SF113" s="90">
        <f>SF107</f>
        <v>744.63</v>
      </c>
      <c r="SG113" s="117">
        <f t="shared" si="1855"/>
        <v>0</v>
      </c>
      <c r="SH113" s="98">
        <f t="shared" si="1856"/>
        <v>0</v>
      </c>
      <c r="SI113" s="98"/>
      <c r="SJ113" s="118"/>
      <c r="SK113" s="119">
        <f t="shared" si="1857"/>
        <v>0</v>
      </c>
      <c r="SL113" s="231">
        <f t="shared" si="1952"/>
        <v>0</v>
      </c>
      <c r="SM113" s="119">
        <f>SL113/SL107</f>
        <v>0</v>
      </c>
      <c r="SN113" s="98">
        <f>SN107*SM113</f>
        <v>0</v>
      </c>
      <c r="SO113" s="116">
        <f t="shared" si="1858"/>
        <v>0</v>
      </c>
      <c r="SP113" s="90">
        <f>SP107</f>
        <v>744.63</v>
      </c>
      <c r="SQ113" s="117">
        <f t="shared" si="1859"/>
        <v>0</v>
      </c>
      <c r="SR113" s="98">
        <f t="shared" si="1860"/>
        <v>0</v>
      </c>
      <c r="SS113" s="98"/>
      <c r="ST113" s="118"/>
      <c r="SU113" s="119">
        <f t="shared" si="1861"/>
        <v>0</v>
      </c>
      <c r="SV113" s="231">
        <f t="shared" si="1953"/>
        <v>0</v>
      </c>
      <c r="SW113" s="119">
        <f>SV113/SV107</f>
        <v>0</v>
      </c>
      <c r="SX113" s="98">
        <f>SX107*SW113</f>
        <v>0</v>
      </c>
      <c r="SY113" s="116">
        <f t="shared" si="1862"/>
        <v>0</v>
      </c>
      <c r="SZ113" s="90">
        <f>SZ107</f>
        <v>744.63</v>
      </c>
      <c r="TA113" s="117">
        <f t="shared" si="1863"/>
        <v>0</v>
      </c>
      <c r="TB113" s="98">
        <f t="shared" si="1864"/>
        <v>0</v>
      </c>
      <c r="TC113" s="98"/>
      <c r="TD113" s="118"/>
      <c r="TE113" s="119">
        <f t="shared" si="1865"/>
        <v>0</v>
      </c>
      <c r="TF113" s="231">
        <f t="shared" si="1954"/>
        <v>0</v>
      </c>
      <c r="TG113" s="119">
        <f>TF113/TF107</f>
        <v>0</v>
      </c>
      <c r="TH113" s="98">
        <f>TH107*TG113</f>
        <v>0</v>
      </c>
      <c r="TI113" s="116">
        <f t="shared" si="1866"/>
        <v>0</v>
      </c>
      <c r="TJ113" s="90">
        <f>TJ107</f>
        <v>744.63</v>
      </c>
      <c r="TK113" s="117">
        <f t="shared" si="1867"/>
        <v>0</v>
      </c>
      <c r="TL113" s="98">
        <f t="shared" si="1868"/>
        <v>0</v>
      </c>
      <c r="TM113" s="98"/>
      <c r="TN113" s="118"/>
      <c r="TO113" s="119">
        <f t="shared" si="1869"/>
        <v>0</v>
      </c>
      <c r="TP113" s="231">
        <f t="shared" si="1955"/>
        <v>0</v>
      </c>
      <c r="TQ113" s="119">
        <f>TP113/TP107</f>
        <v>0</v>
      </c>
      <c r="TR113" s="98">
        <f>TR107*TQ113</f>
        <v>0</v>
      </c>
      <c r="TS113" s="116">
        <f t="shared" si="1870"/>
        <v>0</v>
      </c>
      <c r="TT113" s="90">
        <f>TT107</f>
        <v>744.63</v>
      </c>
      <c r="TU113" s="117">
        <f t="shared" si="1871"/>
        <v>0</v>
      </c>
      <c r="TV113" s="98">
        <f t="shared" si="1872"/>
        <v>0</v>
      </c>
      <c r="TW113" s="98"/>
      <c r="TX113" s="118"/>
      <c r="TY113" s="119">
        <f t="shared" si="1873"/>
        <v>0</v>
      </c>
      <c r="TZ113" s="231">
        <f t="shared" si="1956"/>
        <v>0</v>
      </c>
      <c r="UA113" s="119">
        <f>TZ113/TZ107</f>
        <v>0</v>
      </c>
      <c r="UB113" s="98">
        <f>UB107*UA113</f>
        <v>0</v>
      </c>
      <c r="UC113" s="116">
        <f t="shared" si="1874"/>
        <v>0</v>
      </c>
      <c r="UD113" s="90">
        <f>UD107</f>
        <v>744.63</v>
      </c>
      <c r="UE113" s="117">
        <f t="shared" si="1875"/>
        <v>0</v>
      </c>
      <c r="UF113" s="98">
        <f t="shared" si="1876"/>
        <v>0</v>
      </c>
      <c r="UG113" s="98"/>
      <c r="UH113" s="118"/>
      <c r="UI113" s="119">
        <f t="shared" si="1877"/>
        <v>0</v>
      </c>
      <c r="UJ113" s="231">
        <f t="shared" si="1957"/>
        <v>0</v>
      </c>
      <c r="UK113" s="119">
        <f>UJ113/UJ107</f>
        <v>0</v>
      </c>
      <c r="UL113" s="98">
        <f>UL107*UK113</f>
        <v>0</v>
      </c>
      <c r="UM113" s="116">
        <f t="shared" si="1878"/>
        <v>0</v>
      </c>
      <c r="UN113" s="90">
        <f>UN107</f>
        <v>744.63</v>
      </c>
      <c r="UO113" s="117">
        <f t="shared" si="1879"/>
        <v>0</v>
      </c>
      <c r="UP113" s="98">
        <f t="shared" si="1880"/>
        <v>0</v>
      </c>
      <c r="UQ113" s="98"/>
      <c r="UR113" s="118"/>
      <c r="US113" s="119">
        <f t="shared" si="1881"/>
        <v>0</v>
      </c>
      <c r="UT113" s="231">
        <f t="shared" si="1958"/>
        <v>0</v>
      </c>
      <c r="UU113" s="119">
        <f>UT113/UT107</f>
        <v>0</v>
      </c>
      <c r="UV113" s="98">
        <f>UV107*UU113</f>
        <v>0</v>
      </c>
      <c r="UW113" s="116">
        <f t="shared" si="1882"/>
        <v>0</v>
      </c>
      <c r="UX113" s="90">
        <f>UX107</f>
        <v>744.63</v>
      </c>
      <c r="UY113" s="117">
        <f t="shared" si="1883"/>
        <v>0</v>
      </c>
      <c r="UZ113" s="98">
        <f t="shared" si="1884"/>
        <v>0</v>
      </c>
      <c r="VA113" s="98"/>
      <c r="VB113" s="118"/>
      <c r="VC113" s="119">
        <f t="shared" si="1885"/>
        <v>0</v>
      </c>
      <c r="VD113" s="231">
        <f t="shared" si="1959"/>
        <v>0</v>
      </c>
      <c r="VE113" s="119">
        <f>VD113/VD107</f>
        <v>0</v>
      </c>
      <c r="VF113" s="98">
        <f>VF107*VE113</f>
        <v>0</v>
      </c>
      <c r="VG113" s="116">
        <f t="shared" si="1886"/>
        <v>0</v>
      </c>
      <c r="VH113" s="90">
        <f>VH107</f>
        <v>744.63</v>
      </c>
      <c r="VI113" s="117">
        <f t="shared" si="1887"/>
        <v>0</v>
      </c>
      <c r="VJ113" s="98">
        <f t="shared" si="1888"/>
        <v>0</v>
      </c>
      <c r="VK113" s="98"/>
      <c r="VL113" s="118"/>
      <c r="VM113" s="119">
        <f t="shared" si="1889"/>
        <v>0</v>
      </c>
      <c r="VN113" s="231">
        <f t="shared" si="1960"/>
        <v>0</v>
      </c>
      <c r="VO113" s="119">
        <f>VN113/VN107</f>
        <v>0</v>
      </c>
      <c r="VP113" s="98">
        <f>VP107*VO113</f>
        <v>0</v>
      </c>
      <c r="VQ113" s="116">
        <f t="shared" si="1890"/>
        <v>0</v>
      </c>
      <c r="VR113" s="90">
        <f>VR107</f>
        <v>744.63</v>
      </c>
      <c r="VS113" s="117">
        <f t="shared" si="1891"/>
        <v>0</v>
      </c>
      <c r="VT113" s="98">
        <f t="shared" si="1892"/>
        <v>0</v>
      </c>
      <c r="VU113" s="98"/>
      <c r="VV113" s="118"/>
      <c r="VW113" s="119">
        <f t="shared" si="1893"/>
        <v>0</v>
      </c>
      <c r="VX113" s="231">
        <f t="shared" si="1961"/>
        <v>0</v>
      </c>
      <c r="VY113" s="119">
        <f>VX113/VX107</f>
        <v>0</v>
      </c>
      <c r="VZ113" s="98">
        <f>VZ107*VY113</f>
        <v>0</v>
      </c>
      <c r="WA113" s="116">
        <f t="shared" si="1894"/>
        <v>0</v>
      </c>
      <c r="WB113" s="90">
        <f>WB107</f>
        <v>744.63</v>
      </c>
      <c r="WC113" s="117">
        <f t="shared" si="1895"/>
        <v>0</v>
      </c>
      <c r="WD113" s="98">
        <f t="shared" si="1896"/>
        <v>0</v>
      </c>
      <c r="WE113" s="98"/>
      <c r="WF113" s="118"/>
      <c r="WG113" s="119">
        <f t="shared" si="1897"/>
        <v>0</v>
      </c>
      <c r="WH113" s="213">
        <f t="shared" si="1898"/>
        <v>62</v>
      </c>
      <c r="WI113" s="119">
        <f>WH113/WH107</f>
        <v>5.1000000000000004E-3</v>
      </c>
      <c r="WJ113" s="98">
        <f>WJ107*WI113</f>
        <v>42.17</v>
      </c>
      <c r="WK113" s="116">
        <f t="shared" si="1899"/>
        <v>0.68016129000000003</v>
      </c>
      <c r="WL113" s="90">
        <f>WL107</f>
        <v>744.31</v>
      </c>
      <c r="WM113" s="117">
        <f t="shared" si="1900"/>
        <v>506.25085000000001</v>
      </c>
      <c r="WN113" s="98">
        <f t="shared" si="1901"/>
        <v>31387.55</v>
      </c>
      <c r="WO113" s="98"/>
      <c r="WP113" s="118"/>
    </row>
    <row r="114" spans="1:614" ht="24" x14ac:dyDescent="0.25">
      <c r="A114" s="5"/>
      <c r="B114" s="85" t="s">
        <v>425</v>
      </c>
      <c r="C114" s="12" t="s">
        <v>752</v>
      </c>
      <c r="D114" s="12" t="s">
        <v>439</v>
      </c>
      <c r="E114" s="4" t="s">
        <v>33</v>
      </c>
      <c r="F114" s="231">
        <f t="shared" si="1902"/>
        <v>0</v>
      </c>
      <c r="G114" s="119">
        <f>F114/F107</f>
        <v>0</v>
      </c>
      <c r="H114" s="98">
        <f>H107*G114</f>
        <v>0</v>
      </c>
      <c r="I114" s="116">
        <f t="shared" si="1658"/>
        <v>0</v>
      </c>
      <c r="J114" s="90">
        <f>J107</f>
        <v>744.63</v>
      </c>
      <c r="K114" s="117">
        <f t="shared" si="1659"/>
        <v>0</v>
      </c>
      <c r="L114" s="98">
        <f t="shared" si="1660"/>
        <v>0</v>
      </c>
      <c r="M114" s="98"/>
      <c r="N114" s="118"/>
      <c r="O114" s="119" t="e">
        <f t="shared" si="1661"/>
        <v>#DIV/0!</v>
      </c>
      <c r="P114" s="231">
        <f t="shared" si="1903"/>
        <v>0</v>
      </c>
      <c r="Q114" s="119">
        <f>P114/P107</f>
        <v>0</v>
      </c>
      <c r="R114" s="98">
        <f>R107*Q114</f>
        <v>0</v>
      </c>
      <c r="S114" s="116">
        <f t="shared" si="1662"/>
        <v>0</v>
      </c>
      <c r="T114" s="90">
        <f>T107</f>
        <v>744.63</v>
      </c>
      <c r="U114" s="117">
        <f t="shared" si="1663"/>
        <v>0</v>
      </c>
      <c r="V114" s="98">
        <f t="shared" si="1664"/>
        <v>0</v>
      </c>
      <c r="W114" s="98"/>
      <c r="X114" s="118"/>
      <c r="Y114" s="119" t="e">
        <f t="shared" si="1665"/>
        <v>#DIV/0!</v>
      </c>
      <c r="Z114" s="231">
        <f t="shared" si="1904"/>
        <v>0</v>
      </c>
      <c r="AA114" s="119">
        <f>Z114/Z107</f>
        <v>0</v>
      </c>
      <c r="AB114" s="98">
        <f>AB107*AA114</f>
        <v>0</v>
      </c>
      <c r="AC114" s="116">
        <f t="shared" si="1666"/>
        <v>0</v>
      </c>
      <c r="AD114" s="90">
        <f>AD107</f>
        <v>744.63</v>
      </c>
      <c r="AE114" s="117">
        <f t="shared" si="1667"/>
        <v>0</v>
      </c>
      <c r="AF114" s="98">
        <f t="shared" si="1668"/>
        <v>0</v>
      </c>
      <c r="AG114" s="98"/>
      <c r="AH114" s="118"/>
      <c r="AI114" s="119" t="e">
        <f t="shared" si="1669"/>
        <v>#DIV/0!</v>
      </c>
      <c r="AJ114" s="231">
        <f t="shared" si="1905"/>
        <v>0</v>
      </c>
      <c r="AK114" s="119">
        <f>AJ114/AJ107</f>
        <v>0</v>
      </c>
      <c r="AL114" s="98">
        <f>AL107*AK114</f>
        <v>0</v>
      </c>
      <c r="AM114" s="116">
        <f t="shared" si="1670"/>
        <v>0</v>
      </c>
      <c r="AN114" s="90">
        <f>AN107</f>
        <v>744.63</v>
      </c>
      <c r="AO114" s="117">
        <f t="shared" si="1671"/>
        <v>0</v>
      </c>
      <c r="AP114" s="98">
        <f t="shared" si="1672"/>
        <v>0</v>
      </c>
      <c r="AQ114" s="98"/>
      <c r="AR114" s="118"/>
      <c r="AS114" s="119" t="e">
        <f t="shared" si="1673"/>
        <v>#DIV/0!</v>
      </c>
      <c r="AT114" s="231">
        <f t="shared" si="1906"/>
        <v>0</v>
      </c>
      <c r="AU114" s="119">
        <f>AT114/AT107</f>
        <v>0</v>
      </c>
      <c r="AV114" s="98">
        <f>AV107*AU114</f>
        <v>0</v>
      </c>
      <c r="AW114" s="116">
        <f t="shared" si="1674"/>
        <v>0</v>
      </c>
      <c r="AX114" s="90">
        <f>AX107</f>
        <v>744.63</v>
      </c>
      <c r="AY114" s="117">
        <f t="shared" si="1675"/>
        <v>0</v>
      </c>
      <c r="AZ114" s="98">
        <f t="shared" si="1676"/>
        <v>0</v>
      </c>
      <c r="BA114" s="98"/>
      <c r="BB114" s="118"/>
      <c r="BC114" s="119" t="e">
        <f t="shared" si="1677"/>
        <v>#DIV/0!</v>
      </c>
      <c r="BD114" s="231">
        <f t="shared" si="1907"/>
        <v>0</v>
      </c>
      <c r="BE114" s="119" t="e">
        <f>BD114/BD107</f>
        <v>#DIV/0!</v>
      </c>
      <c r="BF114" s="98" t="e">
        <f>BF107*BE114</f>
        <v>#DIV/0!</v>
      </c>
      <c r="BG114" s="116">
        <f t="shared" si="1678"/>
        <v>0</v>
      </c>
      <c r="BH114" s="90">
        <f>BH107</f>
        <v>0</v>
      </c>
      <c r="BI114" s="117">
        <f t="shared" si="1679"/>
        <v>0</v>
      </c>
      <c r="BJ114" s="98">
        <f t="shared" si="1680"/>
        <v>0</v>
      </c>
      <c r="BK114" s="98"/>
      <c r="BL114" s="118"/>
      <c r="BM114" s="119" t="e">
        <f t="shared" si="1681"/>
        <v>#DIV/0!</v>
      </c>
      <c r="BN114" s="231">
        <f t="shared" si="1908"/>
        <v>0</v>
      </c>
      <c r="BO114" s="119">
        <f>BN114/BN107</f>
        <v>0</v>
      </c>
      <c r="BP114" s="98">
        <f>BP107*BO114</f>
        <v>0</v>
      </c>
      <c r="BQ114" s="116">
        <f t="shared" si="1682"/>
        <v>0</v>
      </c>
      <c r="BR114" s="90">
        <f>BR107</f>
        <v>744.63</v>
      </c>
      <c r="BS114" s="117">
        <f t="shared" si="1683"/>
        <v>0</v>
      </c>
      <c r="BT114" s="98">
        <f t="shared" si="1684"/>
        <v>0</v>
      </c>
      <c r="BU114" s="98"/>
      <c r="BV114" s="118"/>
      <c r="BW114" s="119" t="e">
        <f t="shared" si="1685"/>
        <v>#DIV/0!</v>
      </c>
      <c r="BX114" s="231">
        <f t="shared" si="1909"/>
        <v>0</v>
      </c>
      <c r="BY114" s="119" t="e">
        <f>BX114/BX107</f>
        <v>#DIV/0!</v>
      </c>
      <c r="BZ114" s="98" t="e">
        <f>BZ107*BY114</f>
        <v>#DIV/0!</v>
      </c>
      <c r="CA114" s="116">
        <f t="shared" si="1686"/>
        <v>0</v>
      </c>
      <c r="CB114" s="90">
        <f>CB107</f>
        <v>0</v>
      </c>
      <c r="CC114" s="117">
        <f t="shared" si="1687"/>
        <v>0</v>
      </c>
      <c r="CD114" s="98">
        <f t="shared" si="1688"/>
        <v>0</v>
      </c>
      <c r="CE114" s="98"/>
      <c r="CF114" s="118"/>
      <c r="CG114" s="119" t="e">
        <f t="shared" si="1689"/>
        <v>#DIV/0!</v>
      </c>
      <c r="CH114" s="231">
        <f t="shared" si="1910"/>
        <v>0</v>
      </c>
      <c r="CI114" s="119">
        <f>CH114/CH107</f>
        <v>0</v>
      </c>
      <c r="CJ114" s="98">
        <f>CJ107*CI114</f>
        <v>0</v>
      </c>
      <c r="CK114" s="116">
        <f t="shared" si="1690"/>
        <v>0</v>
      </c>
      <c r="CL114" s="90">
        <f>CL107</f>
        <v>744.63</v>
      </c>
      <c r="CM114" s="117">
        <f t="shared" si="1691"/>
        <v>0</v>
      </c>
      <c r="CN114" s="98">
        <f t="shared" si="1692"/>
        <v>0</v>
      </c>
      <c r="CO114" s="98"/>
      <c r="CP114" s="118"/>
      <c r="CQ114" s="119" t="e">
        <f t="shared" si="1693"/>
        <v>#DIV/0!</v>
      </c>
      <c r="CR114" s="231">
        <f t="shared" si="1911"/>
        <v>0</v>
      </c>
      <c r="CS114" s="119" t="e">
        <f>CR114/CR107</f>
        <v>#DIV/0!</v>
      </c>
      <c r="CT114" s="98" t="e">
        <f>CT107*CS114</f>
        <v>#DIV/0!</v>
      </c>
      <c r="CU114" s="116">
        <f t="shared" si="1694"/>
        <v>0</v>
      </c>
      <c r="CV114" s="90">
        <f>CV107</f>
        <v>0</v>
      </c>
      <c r="CW114" s="117">
        <f t="shared" si="1695"/>
        <v>0</v>
      </c>
      <c r="CX114" s="98">
        <f t="shared" si="1696"/>
        <v>0</v>
      </c>
      <c r="CY114" s="98"/>
      <c r="CZ114" s="118"/>
      <c r="DA114" s="119" t="e">
        <f t="shared" si="1697"/>
        <v>#DIV/0!</v>
      </c>
      <c r="DB114" s="231">
        <f t="shared" si="1912"/>
        <v>0</v>
      </c>
      <c r="DC114" s="119">
        <f>DB114/DB107</f>
        <v>0</v>
      </c>
      <c r="DD114" s="98">
        <f>DD107*DC114</f>
        <v>0</v>
      </c>
      <c r="DE114" s="116">
        <f t="shared" si="1698"/>
        <v>0</v>
      </c>
      <c r="DF114" s="90">
        <f>DF107</f>
        <v>744.63</v>
      </c>
      <c r="DG114" s="117">
        <f t="shared" si="1699"/>
        <v>0</v>
      </c>
      <c r="DH114" s="98">
        <f t="shared" si="1700"/>
        <v>0</v>
      </c>
      <c r="DI114" s="98"/>
      <c r="DJ114" s="118"/>
      <c r="DK114" s="119" t="e">
        <f t="shared" si="1701"/>
        <v>#DIV/0!</v>
      </c>
      <c r="DL114" s="231">
        <f t="shared" si="1913"/>
        <v>0</v>
      </c>
      <c r="DM114" s="119">
        <f>DL114/DL107</f>
        <v>0</v>
      </c>
      <c r="DN114" s="98">
        <f>DN107*DM114</f>
        <v>0</v>
      </c>
      <c r="DO114" s="116">
        <f t="shared" si="1702"/>
        <v>0</v>
      </c>
      <c r="DP114" s="90">
        <f>DP107</f>
        <v>744.63</v>
      </c>
      <c r="DQ114" s="117">
        <f t="shared" si="1703"/>
        <v>0</v>
      </c>
      <c r="DR114" s="98">
        <f t="shared" si="1704"/>
        <v>0</v>
      </c>
      <c r="DS114" s="98"/>
      <c r="DT114" s="118"/>
      <c r="DU114" s="119" t="e">
        <f t="shared" si="1705"/>
        <v>#DIV/0!</v>
      </c>
      <c r="DV114" s="231">
        <f t="shared" si="1914"/>
        <v>0</v>
      </c>
      <c r="DW114" s="119">
        <f>DV114/DV107</f>
        <v>0</v>
      </c>
      <c r="DX114" s="98">
        <f>DX107*DW114</f>
        <v>0</v>
      </c>
      <c r="DY114" s="116">
        <f t="shared" si="1706"/>
        <v>0</v>
      </c>
      <c r="DZ114" s="90">
        <f>DZ107</f>
        <v>744.63</v>
      </c>
      <c r="EA114" s="117">
        <f t="shared" si="1707"/>
        <v>0</v>
      </c>
      <c r="EB114" s="98">
        <f t="shared" si="1708"/>
        <v>0</v>
      </c>
      <c r="EC114" s="98"/>
      <c r="ED114" s="118"/>
      <c r="EE114" s="119" t="e">
        <f t="shared" si="1709"/>
        <v>#DIV/0!</v>
      </c>
      <c r="EF114" s="231">
        <f t="shared" si="1915"/>
        <v>0</v>
      </c>
      <c r="EG114" s="119">
        <f>EF114/EF107</f>
        <v>0</v>
      </c>
      <c r="EH114" s="98">
        <f>EH107*EG114</f>
        <v>0</v>
      </c>
      <c r="EI114" s="116">
        <f t="shared" si="1710"/>
        <v>0</v>
      </c>
      <c r="EJ114" s="90">
        <f>EJ107</f>
        <v>744.63</v>
      </c>
      <c r="EK114" s="117">
        <f t="shared" si="1711"/>
        <v>0</v>
      </c>
      <c r="EL114" s="98">
        <f t="shared" si="1712"/>
        <v>0</v>
      </c>
      <c r="EM114" s="98"/>
      <c r="EN114" s="118"/>
      <c r="EO114" s="119" t="e">
        <f t="shared" si="1713"/>
        <v>#DIV/0!</v>
      </c>
      <c r="EP114" s="231">
        <f t="shared" si="1916"/>
        <v>0</v>
      </c>
      <c r="EQ114" s="119">
        <f>EP114/EP107</f>
        <v>0</v>
      </c>
      <c r="ER114" s="98">
        <f>ER107*EQ114</f>
        <v>0</v>
      </c>
      <c r="ES114" s="116">
        <f t="shared" si="1714"/>
        <v>0</v>
      </c>
      <c r="ET114" s="90">
        <f>ET107</f>
        <v>744.63</v>
      </c>
      <c r="EU114" s="117">
        <f t="shared" si="1715"/>
        <v>0</v>
      </c>
      <c r="EV114" s="98">
        <f t="shared" si="1716"/>
        <v>0</v>
      </c>
      <c r="EW114" s="98"/>
      <c r="EX114" s="118"/>
      <c r="EY114" s="119" t="e">
        <f t="shared" si="1717"/>
        <v>#DIV/0!</v>
      </c>
      <c r="EZ114" s="231">
        <f t="shared" si="1917"/>
        <v>0</v>
      </c>
      <c r="FA114" s="119">
        <f>EZ114/EZ107</f>
        <v>0</v>
      </c>
      <c r="FB114" s="98">
        <f>FB107*FA114</f>
        <v>0</v>
      </c>
      <c r="FC114" s="116">
        <f t="shared" si="1718"/>
        <v>0</v>
      </c>
      <c r="FD114" s="90">
        <f>FD107</f>
        <v>744.63</v>
      </c>
      <c r="FE114" s="117">
        <f t="shared" si="1719"/>
        <v>0</v>
      </c>
      <c r="FF114" s="98">
        <f t="shared" si="1720"/>
        <v>0</v>
      </c>
      <c r="FG114" s="98"/>
      <c r="FH114" s="118"/>
      <c r="FI114" s="119" t="e">
        <f t="shared" si="1721"/>
        <v>#DIV/0!</v>
      </c>
      <c r="FJ114" s="231">
        <f t="shared" si="1918"/>
        <v>0</v>
      </c>
      <c r="FK114" s="119">
        <f>FJ114/FJ107</f>
        <v>0</v>
      </c>
      <c r="FL114" s="98">
        <f>FL107*FK114</f>
        <v>0</v>
      </c>
      <c r="FM114" s="116">
        <f t="shared" si="1722"/>
        <v>0</v>
      </c>
      <c r="FN114" s="90">
        <f>FN107</f>
        <v>744.63</v>
      </c>
      <c r="FO114" s="117">
        <f t="shared" si="1723"/>
        <v>0</v>
      </c>
      <c r="FP114" s="98">
        <f t="shared" si="1724"/>
        <v>0</v>
      </c>
      <c r="FQ114" s="98"/>
      <c r="FR114" s="118"/>
      <c r="FS114" s="119" t="e">
        <f t="shared" si="1725"/>
        <v>#DIV/0!</v>
      </c>
      <c r="FT114" s="231">
        <f t="shared" si="1919"/>
        <v>0</v>
      </c>
      <c r="FU114" s="119">
        <f>FT114/FT107</f>
        <v>0</v>
      </c>
      <c r="FV114" s="98">
        <f>FV107*FU114</f>
        <v>0</v>
      </c>
      <c r="FW114" s="116">
        <f t="shared" si="1726"/>
        <v>0</v>
      </c>
      <c r="FX114" s="90">
        <f>FX107</f>
        <v>744.63</v>
      </c>
      <c r="FY114" s="117">
        <f t="shared" si="1727"/>
        <v>0</v>
      </c>
      <c r="FZ114" s="98">
        <f t="shared" si="1728"/>
        <v>0</v>
      </c>
      <c r="GA114" s="98"/>
      <c r="GB114" s="118"/>
      <c r="GC114" s="119" t="e">
        <f t="shared" si="1729"/>
        <v>#DIV/0!</v>
      </c>
      <c r="GD114" s="231">
        <f t="shared" si="1920"/>
        <v>0</v>
      </c>
      <c r="GE114" s="119">
        <f>GD114/GD107</f>
        <v>0</v>
      </c>
      <c r="GF114" s="98">
        <f>GF107*GE114</f>
        <v>0</v>
      </c>
      <c r="GG114" s="116">
        <f t="shared" si="1730"/>
        <v>0</v>
      </c>
      <c r="GH114" s="90">
        <f>GH107</f>
        <v>744.63</v>
      </c>
      <c r="GI114" s="117">
        <f t="shared" si="1731"/>
        <v>0</v>
      </c>
      <c r="GJ114" s="98">
        <f t="shared" si="1732"/>
        <v>0</v>
      </c>
      <c r="GK114" s="98"/>
      <c r="GL114" s="118"/>
      <c r="GM114" s="119" t="e">
        <f t="shared" si="1733"/>
        <v>#DIV/0!</v>
      </c>
      <c r="GN114" s="231">
        <f t="shared" si="1921"/>
        <v>0</v>
      </c>
      <c r="GO114" s="119">
        <f>GN114/GN107</f>
        <v>0</v>
      </c>
      <c r="GP114" s="98">
        <f>GP107*GO114</f>
        <v>0</v>
      </c>
      <c r="GQ114" s="116">
        <f t="shared" si="1734"/>
        <v>0</v>
      </c>
      <c r="GR114" s="90">
        <f>GR107</f>
        <v>744.63</v>
      </c>
      <c r="GS114" s="117">
        <f t="shared" si="1735"/>
        <v>0</v>
      </c>
      <c r="GT114" s="98">
        <f t="shared" si="1736"/>
        <v>0</v>
      </c>
      <c r="GU114" s="98"/>
      <c r="GV114" s="118"/>
      <c r="GW114" s="119" t="e">
        <f t="shared" si="1737"/>
        <v>#DIV/0!</v>
      </c>
      <c r="GX114" s="231">
        <f t="shared" si="1922"/>
        <v>0</v>
      </c>
      <c r="GY114" s="119">
        <f>GX114/GX107</f>
        <v>0</v>
      </c>
      <c r="GZ114" s="98">
        <f>GZ107*GY114</f>
        <v>0</v>
      </c>
      <c r="HA114" s="116">
        <f t="shared" si="1738"/>
        <v>0</v>
      </c>
      <c r="HB114" s="90">
        <f>HB107</f>
        <v>744.63</v>
      </c>
      <c r="HC114" s="117">
        <f t="shared" si="1739"/>
        <v>0</v>
      </c>
      <c r="HD114" s="98">
        <f t="shared" si="1740"/>
        <v>0</v>
      </c>
      <c r="HE114" s="98"/>
      <c r="HF114" s="118"/>
      <c r="HG114" s="119" t="e">
        <f t="shared" si="1741"/>
        <v>#DIV/0!</v>
      </c>
      <c r="HH114" s="231">
        <f t="shared" si="1923"/>
        <v>0</v>
      </c>
      <c r="HI114" s="119">
        <f>HH114/HH107</f>
        <v>0</v>
      </c>
      <c r="HJ114" s="98">
        <f>HJ107*HI114</f>
        <v>0</v>
      </c>
      <c r="HK114" s="116">
        <f t="shared" si="1742"/>
        <v>0</v>
      </c>
      <c r="HL114" s="90">
        <f>HL107</f>
        <v>744.63</v>
      </c>
      <c r="HM114" s="117">
        <f t="shared" si="1743"/>
        <v>0</v>
      </c>
      <c r="HN114" s="98">
        <f t="shared" si="1744"/>
        <v>0</v>
      </c>
      <c r="HO114" s="98"/>
      <c r="HP114" s="118"/>
      <c r="HQ114" s="119" t="e">
        <f t="shared" si="1745"/>
        <v>#DIV/0!</v>
      </c>
      <c r="HR114" s="231">
        <f t="shared" si="1924"/>
        <v>0</v>
      </c>
      <c r="HS114" s="119">
        <f>HR114/HR107</f>
        <v>0</v>
      </c>
      <c r="HT114" s="98">
        <f>HT107*HS114</f>
        <v>0</v>
      </c>
      <c r="HU114" s="116">
        <f t="shared" si="1746"/>
        <v>0</v>
      </c>
      <c r="HV114" s="90">
        <f>HV107</f>
        <v>744.63</v>
      </c>
      <c r="HW114" s="117">
        <f t="shared" si="1747"/>
        <v>0</v>
      </c>
      <c r="HX114" s="98">
        <f t="shared" si="1748"/>
        <v>0</v>
      </c>
      <c r="HY114" s="98"/>
      <c r="HZ114" s="118"/>
      <c r="IA114" s="119" t="e">
        <f t="shared" si="1749"/>
        <v>#DIV/0!</v>
      </c>
      <c r="IB114" s="231">
        <f t="shared" si="1925"/>
        <v>0</v>
      </c>
      <c r="IC114" s="119">
        <f>IB114/IB107</f>
        <v>0</v>
      </c>
      <c r="ID114" s="98">
        <f>ID107*IC114</f>
        <v>0</v>
      </c>
      <c r="IE114" s="116">
        <f t="shared" si="1750"/>
        <v>0</v>
      </c>
      <c r="IF114" s="90">
        <f>IF107</f>
        <v>744.63</v>
      </c>
      <c r="IG114" s="117">
        <f t="shared" si="1751"/>
        <v>0</v>
      </c>
      <c r="IH114" s="98">
        <f t="shared" si="1752"/>
        <v>0</v>
      </c>
      <c r="II114" s="98"/>
      <c r="IJ114" s="118"/>
      <c r="IK114" s="119" t="e">
        <f t="shared" si="1753"/>
        <v>#DIV/0!</v>
      </c>
      <c r="IL114" s="231">
        <f t="shared" si="1926"/>
        <v>0</v>
      </c>
      <c r="IM114" s="119">
        <f>IL114/IL107</f>
        <v>0</v>
      </c>
      <c r="IN114" s="98">
        <f>IN107*IM114</f>
        <v>0</v>
      </c>
      <c r="IO114" s="116">
        <f t="shared" si="1754"/>
        <v>0</v>
      </c>
      <c r="IP114" s="90">
        <f>IP107</f>
        <v>744.63</v>
      </c>
      <c r="IQ114" s="117">
        <f t="shared" si="1755"/>
        <v>0</v>
      </c>
      <c r="IR114" s="98">
        <f t="shared" si="1756"/>
        <v>0</v>
      </c>
      <c r="IS114" s="98"/>
      <c r="IT114" s="118"/>
      <c r="IU114" s="119" t="e">
        <f t="shared" si="1757"/>
        <v>#DIV/0!</v>
      </c>
      <c r="IV114" s="231">
        <f t="shared" si="1927"/>
        <v>0</v>
      </c>
      <c r="IW114" s="119">
        <f>IV114/IV107</f>
        <v>0</v>
      </c>
      <c r="IX114" s="98">
        <f>IX107*IW114</f>
        <v>0</v>
      </c>
      <c r="IY114" s="116">
        <f t="shared" si="1758"/>
        <v>0</v>
      </c>
      <c r="IZ114" s="90">
        <f>IZ107</f>
        <v>744.63</v>
      </c>
      <c r="JA114" s="117">
        <f t="shared" si="1759"/>
        <v>0</v>
      </c>
      <c r="JB114" s="98">
        <f t="shared" si="1760"/>
        <v>0</v>
      </c>
      <c r="JC114" s="98"/>
      <c r="JD114" s="118"/>
      <c r="JE114" s="119" t="e">
        <f t="shared" si="1761"/>
        <v>#DIV/0!</v>
      </c>
      <c r="JF114" s="231">
        <f t="shared" si="1928"/>
        <v>0</v>
      </c>
      <c r="JG114" s="119">
        <f>JF114/JF107</f>
        <v>0</v>
      </c>
      <c r="JH114" s="98">
        <f>JH107*JG114</f>
        <v>0</v>
      </c>
      <c r="JI114" s="116">
        <f t="shared" si="1762"/>
        <v>0</v>
      </c>
      <c r="JJ114" s="90">
        <f>JJ107</f>
        <v>727</v>
      </c>
      <c r="JK114" s="117">
        <f t="shared" si="1763"/>
        <v>0</v>
      </c>
      <c r="JL114" s="98">
        <f t="shared" si="1764"/>
        <v>0</v>
      </c>
      <c r="JM114" s="98"/>
      <c r="JN114" s="118"/>
      <c r="JO114" s="119" t="e">
        <f t="shared" si="1765"/>
        <v>#DIV/0!</v>
      </c>
      <c r="JP114" s="231">
        <f t="shared" si="1929"/>
        <v>0</v>
      </c>
      <c r="JQ114" s="119">
        <f>JP114/JP107</f>
        <v>0</v>
      </c>
      <c r="JR114" s="98">
        <f>JR107*JQ114</f>
        <v>0</v>
      </c>
      <c r="JS114" s="116">
        <f t="shared" si="1766"/>
        <v>0</v>
      </c>
      <c r="JT114" s="90">
        <f>JT107</f>
        <v>744.63</v>
      </c>
      <c r="JU114" s="117">
        <f t="shared" si="1767"/>
        <v>0</v>
      </c>
      <c r="JV114" s="98">
        <f t="shared" si="1768"/>
        <v>0</v>
      </c>
      <c r="JW114" s="98"/>
      <c r="JX114" s="118"/>
      <c r="JY114" s="119" t="e">
        <f t="shared" si="1769"/>
        <v>#DIV/0!</v>
      </c>
      <c r="JZ114" s="231">
        <f t="shared" si="1930"/>
        <v>0</v>
      </c>
      <c r="KA114" s="119" t="e">
        <f>JZ114/JZ107</f>
        <v>#DIV/0!</v>
      </c>
      <c r="KB114" s="98" t="e">
        <f>KB107*KA114</f>
        <v>#DIV/0!</v>
      </c>
      <c r="KC114" s="116">
        <f t="shared" si="1770"/>
        <v>0</v>
      </c>
      <c r="KD114" s="90">
        <f>KD107</f>
        <v>0</v>
      </c>
      <c r="KE114" s="117">
        <f t="shared" si="1771"/>
        <v>0</v>
      </c>
      <c r="KF114" s="98">
        <f t="shared" si="1772"/>
        <v>0</v>
      </c>
      <c r="KG114" s="98"/>
      <c r="KH114" s="118"/>
      <c r="KI114" s="119" t="e">
        <f t="shared" si="1773"/>
        <v>#DIV/0!</v>
      </c>
      <c r="KJ114" s="231">
        <f t="shared" si="1931"/>
        <v>0</v>
      </c>
      <c r="KK114" s="119">
        <f>KJ114/KJ107</f>
        <v>0</v>
      </c>
      <c r="KL114" s="98">
        <f>KL107*KK114</f>
        <v>0</v>
      </c>
      <c r="KM114" s="116">
        <f t="shared" si="1774"/>
        <v>0</v>
      </c>
      <c r="KN114" s="90">
        <f>KN107</f>
        <v>744.63</v>
      </c>
      <c r="KO114" s="117">
        <f t="shared" si="1775"/>
        <v>0</v>
      </c>
      <c r="KP114" s="98">
        <f t="shared" si="1776"/>
        <v>0</v>
      </c>
      <c r="KQ114" s="98"/>
      <c r="KR114" s="118"/>
      <c r="KS114" s="119" t="e">
        <f t="shared" si="1777"/>
        <v>#DIV/0!</v>
      </c>
      <c r="KT114" s="231">
        <f t="shared" si="1932"/>
        <v>0</v>
      </c>
      <c r="KU114" s="119">
        <f>KT114/KT107</f>
        <v>0</v>
      </c>
      <c r="KV114" s="98">
        <f>KV107*KU114</f>
        <v>0</v>
      </c>
      <c r="KW114" s="116">
        <f t="shared" si="1778"/>
        <v>0</v>
      </c>
      <c r="KX114" s="90">
        <f>KX107</f>
        <v>744.63</v>
      </c>
      <c r="KY114" s="117">
        <f t="shared" si="1779"/>
        <v>0</v>
      </c>
      <c r="KZ114" s="98">
        <f t="shared" si="1780"/>
        <v>0</v>
      </c>
      <c r="LA114" s="98"/>
      <c r="LB114" s="118"/>
      <c r="LC114" s="119" t="e">
        <f t="shared" si="1781"/>
        <v>#DIV/0!</v>
      </c>
      <c r="LD114" s="231">
        <f t="shared" si="1933"/>
        <v>0</v>
      </c>
      <c r="LE114" s="119">
        <f>LD114/LD107</f>
        <v>0</v>
      </c>
      <c r="LF114" s="98">
        <f>LF107*LE114</f>
        <v>0</v>
      </c>
      <c r="LG114" s="116">
        <f t="shared" si="1782"/>
        <v>0</v>
      </c>
      <c r="LH114" s="90">
        <f>LH107</f>
        <v>744.63</v>
      </c>
      <c r="LI114" s="117">
        <f t="shared" si="1783"/>
        <v>0</v>
      </c>
      <c r="LJ114" s="98">
        <f t="shared" si="1784"/>
        <v>0</v>
      </c>
      <c r="LK114" s="98"/>
      <c r="LL114" s="118"/>
      <c r="LM114" s="119" t="e">
        <f t="shared" si="1785"/>
        <v>#DIV/0!</v>
      </c>
      <c r="LN114" s="231">
        <f t="shared" si="1934"/>
        <v>0</v>
      </c>
      <c r="LO114" s="119">
        <f>LN114/LN107</f>
        <v>0</v>
      </c>
      <c r="LP114" s="98">
        <f>LP107*LO114</f>
        <v>0</v>
      </c>
      <c r="LQ114" s="116">
        <f t="shared" si="1786"/>
        <v>0</v>
      </c>
      <c r="LR114" s="90">
        <f>LR107</f>
        <v>744.63</v>
      </c>
      <c r="LS114" s="117">
        <f t="shared" si="1787"/>
        <v>0</v>
      </c>
      <c r="LT114" s="98">
        <f t="shared" si="1788"/>
        <v>0</v>
      </c>
      <c r="LU114" s="98"/>
      <c r="LV114" s="118"/>
      <c r="LW114" s="119" t="e">
        <f t="shared" si="1789"/>
        <v>#DIV/0!</v>
      </c>
      <c r="LX114" s="231">
        <f t="shared" si="1935"/>
        <v>0</v>
      </c>
      <c r="LY114" s="119">
        <f>LX114/LX107</f>
        <v>0</v>
      </c>
      <c r="LZ114" s="98">
        <f>LZ107*LY114</f>
        <v>0</v>
      </c>
      <c r="MA114" s="116">
        <f t="shared" si="1790"/>
        <v>0</v>
      </c>
      <c r="MB114" s="90">
        <f>MB107</f>
        <v>744.63</v>
      </c>
      <c r="MC114" s="117">
        <f t="shared" si="1791"/>
        <v>0</v>
      </c>
      <c r="MD114" s="98">
        <f t="shared" si="1792"/>
        <v>0</v>
      </c>
      <c r="ME114" s="98"/>
      <c r="MF114" s="118"/>
      <c r="MG114" s="119" t="e">
        <f t="shared" si="1793"/>
        <v>#DIV/0!</v>
      </c>
      <c r="MH114" s="231">
        <f t="shared" si="1936"/>
        <v>0</v>
      </c>
      <c r="MI114" s="119">
        <f>MH114/MH107</f>
        <v>0</v>
      </c>
      <c r="MJ114" s="98">
        <f>MJ107*MI114</f>
        <v>0</v>
      </c>
      <c r="MK114" s="116">
        <f t="shared" si="1794"/>
        <v>0</v>
      </c>
      <c r="ML114" s="90">
        <f>ML107</f>
        <v>744.63</v>
      </c>
      <c r="MM114" s="117">
        <f t="shared" si="1795"/>
        <v>0</v>
      </c>
      <c r="MN114" s="98">
        <f t="shared" si="1796"/>
        <v>0</v>
      </c>
      <c r="MO114" s="98"/>
      <c r="MP114" s="118"/>
      <c r="MQ114" s="119" t="e">
        <f t="shared" si="1797"/>
        <v>#DIV/0!</v>
      </c>
      <c r="MR114" s="231">
        <f t="shared" si="1937"/>
        <v>0</v>
      </c>
      <c r="MS114" s="119">
        <f>MR114/MR107</f>
        <v>0</v>
      </c>
      <c r="MT114" s="98">
        <f>MT107*MS114</f>
        <v>0</v>
      </c>
      <c r="MU114" s="116">
        <f t="shared" si="1798"/>
        <v>0</v>
      </c>
      <c r="MV114" s="90">
        <f>MV107</f>
        <v>744.63</v>
      </c>
      <c r="MW114" s="117">
        <f t="shared" si="1799"/>
        <v>0</v>
      </c>
      <c r="MX114" s="98">
        <f t="shared" si="1800"/>
        <v>0</v>
      </c>
      <c r="MY114" s="98"/>
      <c r="MZ114" s="118"/>
      <c r="NA114" s="119" t="e">
        <f t="shared" si="1801"/>
        <v>#DIV/0!</v>
      </c>
      <c r="NB114" s="231">
        <f t="shared" si="1938"/>
        <v>0</v>
      </c>
      <c r="NC114" s="119">
        <f>NB114/NB107</f>
        <v>0</v>
      </c>
      <c r="ND114" s="98">
        <f>ND107*NC114</f>
        <v>0</v>
      </c>
      <c r="NE114" s="116">
        <f t="shared" si="1802"/>
        <v>0</v>
      </c>
      <c r="NF114" s="90">
        <f>NF107</f>
        <v>744.63</v>
      </c>
      <c r="NG114" s="117">
        <f t="shared" si="1803"/>
        <v>0</v>
      </c>
      <c r="NH114" s="98">
        <f t="shared" si="1804"/>
        <v>0</v>
      </c>
      <c r="NI114" s="98"/>
      <c r="NJ114" s="118"/>
      <c r="NK114" s="119" t="e">
        <f t="shared" si="1805"/>
        <v>#DIV/0!</v>
      </c>
      <c r="NL114" s="231">
        <f t="shared" si="1939"/>
        <v>0</v>
      </c>
      <c r="NM114" s="119">
        <f>NL114/NL107</f>
        <v>0</v>
      </c>
      <c r="NN114" s="98">
        <f>NN107*NM114</f>
        <v>0</v>
      </c>
      <c r="NO114" s="116">
        <f t="shared" si="1806"/>
        <v>0</v>
      </c>
      <c r="NP114" s="90">
        <f>NP107</f>
        <v>744.63</v>
      </c>
      <c r="NQ114" s="117">
        <f t="shared" si="1807"/>
        <v>0</v>
      </c>
      <c r="NR114" s="98">
        <f t="shared" si="1808"/>
        <v>0</v>
      </c>
      <c r="NS114" s="98"/>
      <c r="NT114" s="118"/>
      <c r="NU114" s="119" t="e">
        <f t="shared" si="1809"/>
        <v>#DIV/0!</v>
      </c>
      <c r="NV114" s="231">
        <f t="shared" si="1940"/>
        <v>0</v>
      </c>
      <c r="NW114" s="119">
        <f>NV114/NV107</f>
        <v>0</v>
      </c>
      <c r="NX114" s="98">
        <f>NX107*NW114</f>
        <v>0</v>
      </c>
      <c r="NY114" s="116">
        <f t="shared" si="1810"/>
        <v>0</v>
      </c>
      <c r="NZ114" s="90">
        <f>NZ107</f>
        <v>744.63</v>
      </c>
      <c r="OA114" s="117">
        <f t="shared" si="1811"/>
        <v>0</v>
      </c>
      <c r="OB114" s="98">
        <f t="shared" si="1812"/>
        <v>0</v>
      </c>
      <c r="OC114" s="98"/>
      <c r="OD114" s="118"/>
      <c r="OE114" s="119" t="e">
        <f t="shared" si="1813"/>
        <v>#DIV/0!</v>
      </c>
      <c r="OF114" s="231">
        <f t="shared" si="1941"/>
        <v>0</v>
      </c>
      <c r="OG114" s="119">
        <f>OF114/OF107</f>
        <v>0</v>
      </c>
      <c r="OH114" s="98">
        <f>OH107*OG114</f>
        <v>0</v>
      </c>
      <c r="OI114" s="116">
        <f t="shared" si="1814"/>
        <v>0</v>
      </c>
      <c r="OJ114" s="90">
        <f>OJ107</f>
        <v>744.63</v>
      </c>
      <c r="OK114" s="117">
        <f t="shared" si="1815"/>
        <v>0</v>
      </c>
      <c r="OL114" s="98">
        <f t="shared" si="1816"/>
        <v>0</v>
      </c>
      <c r="OM114" s="98"/>
      <c r="ON114" s="118"/>
      <c r="OO114" s="119" t="e">
        <f t="shared" si="1817"/>
        <v>#DIV/0!</v>
      </c>
      <c r="OP114" s="231">
        <f t="shared" si="1942"/>
        <v>0</v>
      </c>
      <c r="OQ114" s="119">
        <f>OP114/OP107</f>
        <v>0</v>
      </c>
      <c r="OR114" s="98">
        <f>OR107*OQ114</f>
        <v>0</v>
      </c>
      <c r="OS114" s="116">
        <f t="shared" si="1818"/>
        <v>0</v>
      </c>
      <c r="OT114" s="90">
        <f>OT107</f>
        <v>744.63</v>
      </c>
      <c r="OU114" s="117">
        <f t="shared" si="1819"/>
        <v>0</v>
      </c>
      <c r="OV114" s="98">
        <f t="shared" si="1820"/>
        <v>0</v>
      </c>
      <c r="OW114" s="98"/>
      <c r="OX114" s="118"/>
      <c r="OY114" s="119" t="e">
        <f t="shared" si="1821"/>
        <v>#DIV/0!</v>
      </c>
      <c r="OZ114" s="231">
        <f t="shared" si="1943"/>
        <v>0</v>
      </c>
      <c r="PA114" s="119">
        <f>OZ114/OZ107</f>
        <v>0</v>
      </c>
      <c r="PB114" s="98">
        <f>PB107*PA114</f>
        <v>0</v>
      </c>
      <c r="PC114" s="116">
        <f t="shared" si="1822"/>
        <v>0</v>
      </c>
      <c r="PD114" s="90">
        <f>PD107</f>
        <v>744.63</v>
      </c>
      <c r="PE114" s="117">
        <f t="shared" si="1823"/>
        <v>0</v>
      </c>
      <c r="PF114" s="98">
        <f t="shared" si="1824"/>
        <v>0</v>
      </c>
      <c r="PG114" s="98"/>
      <c r="PH114" s="118"/>
      <c r="PI114" s="119" t="e">
        <f t="shared" si="1825"/>
        <v>#DIV/0!</v>
      </c>
      <c r="PJ114" s="231">
        <f t="shared" si="1944"/>
        <v>0</v>
      </c>
      <c r="PK114" s="119">
        <f>PJ114/PJ107</f>
        <v>0</v>
      </c>
      <c r="PL114" s="98">
        <f>PL107*PK114</f>
        <v>0</v>
      </c>
      <c r="PM114" s="116">
        <f t="shared" si="1826"/>
        <v>0</v>
      </c>
      <c r="PN114" s="90">
        <f>PN107</f>
        <v>744.63</v>
      </c>
      <c r="PO114" s="117">
        <f t="shared" si="1827"/>
        <v>0</v>
      </c>
      <c r="PP114" s="98">
        <f t="shared" si="1828"/>
        <v>0</v>
      </c>
      <c r="PQ114" s="98"/>
      <c r="PR114" s="118"/>
      <c r="PS114" s="119" t="e">
        <f t="shared" si="1829"/>
        <v>#DIV/0!</v>
      </c>
      <c r="PT114" s="231">
        <f t="shared" si="1945"/>
        <v>0</v>
      </c>
      <c r="PU114" s="119">
        <f>PT114/PT107</f>
        <v>0</v>
      </c>
      <c r="PV114" s="98">
        <f>PV107*PU114</f>
        <v>0</v>
      </c>
      <c r="PW114" s="116">
        <f t="shared" si="1830"/>
        <v>0</v>
      </c>
      <c r="PX114" s="90">
        <f>PX107</f>
        <v>744.63</v>
      </c>
      <c r="PY114" s="117">
        <f t="shared" si="1831"/>
        <v>0</v>
      </c>
      <c r="PZ114" s="98">
        <f t="shared" si="1832"/>
        <v>0</v>
      </c>
      <c r="QA114" s="98"/>
      <c r="QB114" s="118"/>
      <c r="QC114" s="119" t="e">
        <f t="shared" si="1833"/>
        <v>#DIV/0!</v>
      </c>
      <c r="QD114" s="231">
        <f t="shared" si="1946"/>
        <v>0</v>
      </c>
      <c r="QE114" s="119" t="e">
        <f>QD114/QD107</f>
        <v>#DIV/0!</v>
      </c>
      <c r="QF114" s="98" t="e">
        <f>QF107*QE114</f>
        <v>#DIV/0!</v>
      </c>
      <c r="QG114" s="116">
        <f t="shared" si="1834"/>
        <v>0</v>
      </c>
      <c r="QH114" s="90">
        <f>QH107</f>
        <v>0</v>
      </c>
      <c r="QI114" s="117">
        <f t="shared" si="1835"/>
        <v>0</v>
      </c>
      <c r="QJ114" s="98">
        <f t="shared" si="1836"/>
        <v>0</v>
      </c>
      <c r="QK114" s="98"/>
      <c r="QL114" s="118"/>
      <c r="QM114" s="119" t="e">
        <f t="shared" si="1837"/>
        <v>#DIV/0!</v>
      </c>
      <c r="QN114" s="231">
        <f t="shared" si="1947"/>
        <v>0</v>
      </c>
      <c r="QO114" s="119">
        <f>QN114/QN107</f>
        <v>0</v>
      </c>
      <c r="QP114" s="98">
        <f>QP107*QO114</f>
        <v>0</v>
      </c>
      <c r="QQ114" s="116">
        <f t="shared" si="1838"/>
        <v>0</v>
      </c>
      <c r="QR114" s="90">
        <f>QR107</f>
        <v>744.63</v>
      </c>
      <c r="QS114" s="117">
        <f t="shared" si="1839"/>
        <v>0</v>
      </c>
      <c r="QT114" s="98">
        <f t="shared" si="1840"/>
        <v>0</v>
      </c>
      <c r="QU114" s="98"/>
      <c r="QV114" s="118"/>
      <c r="QW114" s="119" t="e">
        <f t="shared" si="1841"/>
        <v>#DIV/0!</v>
      </c>
      <c r="QX114" s="231">
        <f t="shared" si="1948"/>
        <v>0</v>
      </c>
      <c r="QY114" s="119">
        <f>QX114/QX107</f>
        <v>0</v>
      </c>
      <c r="QZ114" s="98">
        <f>QZ107*QY114</f>
        <v>0</v>
      </c>
      <c r="RA114" s="116">
        <f t="shared" si="1842"/>
        <v>0</v>
      </c>
      <c r="RB114" s="90">
        <f>RB107</f>
        <v>744.63</v>
      </c>
      <c r="RC114" s="117">
        <f t="shared" si="1843"/>
        <v>0</v>
      </c>
      <c r="RD114" s="98">
        <f t="shared" si="1844"/>
        <v>0</v>
      </c>
      <c r="RE114" s="98"/>
      <c r="RF114" s="118"/>
      <c r="RG114" s="119" t="e">
        <f t="shared" si="1845"/>
        <v>#DIV/0!</v>
      </c>
      <c r="RH114" s="231">
        <f t="shared" si="1949"/>
        <v>0</v>
      </c>
      <c r="RI114" s="119">
        <f>RH114/RH107</f>
        <v>0</v>
      </c>
      <c r="RJ114" s="98">
        <f>RJ107*RI114</f>
        <v>0</v>
      </c>
      <c r="RK114" s="116">
        <f t="shared" si="1846"/>
        <v>0</v>
      </c>
      <c r="RL114" s="90">
        <f>RL107</f>
        <v>744.63</v>
      </c>
      <c r="RM114" s="117">
        <f t="shared" si="1847"/>
        <v>0</v>
      </c>
      <c r="RN114" s="98">
        <f t="shared" si="1848"/>
        <v>0</v>
      </c>
      <c r="RO114" s="98"/>
      <c r="RP114" s="118"/>
      <c r="RQ114" s="119" t="e">
        <f t="shared" si="1849"/>
        <v>#DIV/0!</v>
      </c>
      <c r="RR114" s="231">
        <f t="shared" si="1950"/>
        <v>0</v>
      </c>
      <c r="RS114" s="119">
        <f>RR114/RR107</f>
        <v>0</v>
      </c>
      <c r="RT114" s="98">
        <f>RT107*RS114</f>
        <v>0</v>
      </c>
      <c r="RU114" s="116">
        <f t="shared" si="1850"/>
        <v>0</v>
      </c>
      <c r="RV114" s="90">
        <f>RV107</f>
        <v>744.63</v>
      </c>
      <c r="RW114" s="117">
        <f t="shared" si="1851"/>
        <v>0</v>
      </c>
      <c r="RX114" s="98">
        <f t="shared" si="1852"/>
        <v>0</v>
      </c>
      <c r="RY114" s="98"/>
      <c r="RZ114" s="118"/>
      <c r="SA114" s="119" t="e">
        <f t="shared" si="1853"/>
        <v>#DIV/0!</v>
      </c>
      <c r="SB114" s="231">
        <f t="shared" si="1951"/>
        <v>0</v>
      </c>
      <c r="SC114" s="119">
        <f>SB114/SB107</f>
        <v>0</v>
      </c>
      <c r="SD114" s="98">
        <f>SD107*SC114</f>
        <v>0</v>
      </c>
      <c r="SE114" s="116">
        <f t="shared" si="1854"/>
        <v>0</v>
      </c>
      <c r="SF114" s="90">
        <f>SF107</f>
        <v>744.63</v>
      </c>
      <c r="SG114" s="117">
        <f t="shared" si="1855"/>
        <v>0</v>
      </c>
      <c r="SH114" s="98">
        <f t="shared" si="1856"/>
        <v>0</v>
      </c>
      <c r="SI114" s="98"/>
      <c r="SJ114" s="118"/>
      <c r="SK114" s="119" t="e">
        <f t="shared" si="1857"/>
        <v>#DIV/0!</v>
      </c>
      <c r="SL114" s="231">
        <f t="shared" si="1952"/>
        <v>0</v>
      </c>
      <c r="SM114" s="119">
        <f>SL114/SL107</f>
        <v>0</v>
      </c>
      <c r="SN114" s="98">
        <f>SN107*SM114</f>
        <v>0</v>
      </c>
      <c r="SO114" s="116">
        <f t="shared" si="1858"/>
        <v>0</v>
      </c>
      <c r="SP114" s="90">
        <f>SP107</f>
        <v>744.63</v>
      </c>
      <c r="SQ114" s="117">
        <f t="shared" si="1859"/>
        <v>0</v>
      </c>
      <c r="SR114" s="98">
        <f t="shared" si="1860"/>
        <v>0</v>
      </c>
      <c r="SS114" s="98"/>
      <c r="ST114" s="118"/>
      <c r="SU114" s="119" t="e">
        <f t="shared" si="1861"/>
        <v>#DIV/0!</v>
      </c>
      <c r="SV114" s="231">
        <f t="shared" si="1953"/>
        <v>0</v>
      </c>
      <c r="SW114" s="119">
        <f>SV114/SV107</f>
        <v>0</v>
      </c>
      <c r="SX114" s="98">
        <f>SX107*SW114</f>
        <v>0</v>
      </c>
      <c r="SY114" s="116">
        <f t="shared" si="1862"/>
        <v>0</v>
      </c>
      <c r="SZ114" s="90">
        <f>SZ107</f>
        <v>744.63</v>
      </c>
      <c r="TA114" s="117">
        <f t="shared" si="1863"/>
        <v>0</v>
      </c>
      <c r="TB114" s="98">
        <f t="shared" si="1864"/>
        <v>0</v>
      </c>
      <c r="TC114" s="98"/>
      <c r="TD114" s="118"/>
      <c r="TE114" s="119" t="e">
        <f t="shared" si="1865"/>
        <v>#DIV/0!</v>
      </c>
      <c r="TF114" s="231">
        <f t="shared" si="1954"/>
        <v>0</v>
      </c>
      <c r="TG114" s="119">
        <f>TF114/TF107</f>
        <v>0</v>
      </c>
      <c r="TH114" s="98">
        <f>TH107*TG114</f>
        <v>0</v>
      </c>
      <c r="TI114" s="116">
        <f t="shared" si="1866"/>
        <v>0</v>
      </c>
      <c r="TJ114" s="90">
        <f>TJ107</f>
        <v>744.63</v>
      </c>
      <c r="TK114" s="117">
        <f t="shared" si="1867"/>
        <v>0</v>
      </c>
      <c r="TL114" s="98">
        <f t="shared" si="1868"/>
        <v>0</v>
      </c>
      <c r="TM114" s="98"/>
      <c r="TN114" s="118"/>
      <c r="TO114" s="119" t="e">
        <f t="shared" si="1869"/>
        <v>#DIV/0!</v>
      </c>
      <c r="TP114" s="231">
        <f t="shared" si="1955"/>
        <v>0</v>
      </c>
      <c r="TQ114" s="119">
        <f>TP114/TP107</f>
        <v>0</v>
      </c>
      <c r="TR114" s="98">
        <f>TR107*TQ114</f>
        <v>0</v>
      </c>
      <c r="TS114" s="116">
        <f t="shared" si="1870"/>
        <v>0</v>
      </c>
      <c r="TT114" s="90">
        <f>TT107</f>
        <v>744.63</v>
      </c>
      <c r="TU114" s="117">
        <f t="shared" si="1871"/>
        <v>0</v>
      </c>
      <c r="TV114" s="98">
        <f t="shared" si="1872"/>
        <v>0</v>
      </c>
      <c r="TW114" s="98"/>
      <c r="TX114" s="118"/>
      <c r="TY114" s="119" t="e">
        <f t="shared" si="1873"/>
        <v>#DIV/0!</v>
      </c>
      <c r="TZ114" s="231">
        <f t="shared" si="1956"/>
        <v>0</v>
      </c>
      <c r="UA114" s="119">
        <f>TZ114/TZ107</f>
        <v>0</v>
      </c>
      <c r="UB114" s="98">
        <f>UB107*UA114</f>
        <v>0</v>
      </c>
      <c r="UC114" s="116">
        <f t="shared" si="1874"/>
        <v>0</v>
      </c>
      <c r="UD114" s="90">
        <f>UD107</f>
        <v>744.63</v>
      </c>
      <c r="UE114" s="117">
        <f t="shared" si="1875"/>
        <v>0</v>
      </c>
      <c r="UF114" s="98">
        <f t="shared" si="1876"/>
        <v>0</v>
      </c>
      <c r="UG114" s="98"/>
      <c r="UH114" s="118"/>
      <c r="UI114" s="119" t="e">
        <f t="shared" si="1877"/>
        <v>#DIV/0!</v>
      </c>
      <c r="UJ114" s="231">
        <f t="shared" si="1957"/>
        <v>0</v>
      </c>
      <c r="UK114" s="119">
        <f>UJ114/UJ107</f>
        <v>0</v>
      </c>
      <c r="UL114" s="98">
        <f>UL107*UK114</f>
        <v>0</v>
      </c>
      <c r="UM114" s="116">
        <f t="shared" si="1878"/>
        <v>0</v>
      </c>
      <c r="UN114" s="90">
        <f>UN107</f>
        <v>744.63</v>
      </c>
      <c r="UO114" s="117">
        <f t="shared" si="1879"/>
        <v>0</v>
      </c>
      <c r="UP114" s="98">
        <f t="shared" si="1880"/>
        <v>0</v>
      </c>
      <c r="UQ114" s="98"/>
      <c r="UR114" s="118"/>
      <c r="US114" s="119" t="e">
        <f t="shared" si="1881"/>
        <v>#DIV/0!</v>
      </c>
      <c r="UT114" s="231">
        <f t="shared" si="1958"/>
        <v>0</v>
      </c>
      <c r="UU114" s="119">
        <f>UT114/UT107</f>
        <v>0</v>
      </c>
      <c r="UV114" s="98">
        <f>UV107*UU114</f>
        <v>0</v>
      </c>
      <c r="UW114" s="116">
        <f t="shared" si="1882"/>
        <v>0</v>
      </c>
      <c r="UX114" s="90">
        <f>UX107</f>
        <v>744.63</v>
      </c>
      <c r="UY114" s="117">
        <f t="shared" si="1883"/>
        <v>0</v>
      </c>
      <c r="UZ114" s="98">
        <f t="shared" si="1884"/>
        <v>0</v>
      </c>
      <c r="VA114" s="98"/>
      <c r="VB114" s="118"/>
      <c r="VC114" s="119" t="e">
        <f t="shared" si="1885"/>
        <v>#DIV/0!</v>
      </c>
      <c r="VD114" s="231">
        <f t="shared" si="1959"/>
        <v>0</v>
      </c>
      <c r="VE114" s="119">
        <f>VD114/VD107</f>
        <v>0</v>
      </c>
      <c r="VF114" s="98">
        <f>VF107*VE114</f>
        <v>0</v>
      </c>
      <c r="VG114" s="116">
        <f t="shared" si="1886"/>
        <v>0</v>
      </c>
      <c r="VH114" s="90">
        <f>VH107</f>
        <v>744.63</v>
      </c>
      <c r="VI114" s="117">
        <f t="shared" si="1887"/>
        <v>0</v>
      </c>
      <c r="VJ114" s="98">
        <f t="shared" si="1888"/>
        <v>0</v>
      </c>
      <c r="VK114" s="98"/>
      <c r="VL114" s="118"/>
      <c r="VM114" s="119" t="e">
        <f t="shared" si="1889"/>
        <v>#DIV/0!</v>
      </c>
      <c r="VN114" s="231">
        <f t="shared" si="1960"/>
        <v>0</v>
      </c>
      <c r="VO114" s="119">
        <f>VN114/VN107</f>
        <v>0</v>
      </c>
      <c r="VP114" s="98">
        <f>VP107*VO114</f>
        <v>0</v>
      </c>
      <c r="VQ114" s="116">
        <f t="shared" si="1890"/>
        <v>0</v>
      </c>
      <c r="VR114" s="90">
        <f>VR107</f>
        <v>744.63</v>
      </c>
      <c r="VS114" s="117">
        <f t="shared" si="1891"/>
        <v>0</v>
      </c>
      <c r="VT114" s="98">
        <f t="shared" si="1892"/>
        <v>0</v>
      </c>
      <c r="VU114" s="98"/>
      <c r="VV114" s="118"/>
      <c r="VW114" s="119" t="e">
        <f t="shared" si="1893"/>
        <v>#DIV/0!</v>
      </c>
      <c r="VX114" s="231">
        <f t="shared" si="1961"/>
        <v>0</v>
      </c>
      <c r="VY114" s="119">
        <f>VX114/VX107</f>
        <v>0</v>
      </c>
      <c r="VZ114" s="98">
        <f>VZ107*VY114</f>
        <v>0</v>
      </c>
      <c r="WA114" s="116">
        <f t="shared" si="1894"/>
        <v>0</v>
      </c>
      <c r="WB114" s="90">
        <f>WB107</f>
        <v>744.63</v>
      </c>
      <c r="WC114" s="117">
        <f t="shared" si="1895"/>
        <v>0</v>
      </c>
      <c r="WD114" s="98">
        <f t="shared" si="1896"/>
        <v>0</v>
      </c>
      <c r="WE114" s="98"/>
      <c r="WF114" s="118"/>
      <c r="WG114" s="119" t="e">
        <f t="shared" si="1897"/>
        <v>#DIV/0!</v>
      </c>
      <c r="WH114" s="213">
        <f t="shared" si="1898"/>
        <v>0</v>
      </c>
      <c r="WI114" s="119">
        <f>WH114/WH107</f>
        <v>0</v>
      </c>
      <c r="WJ114" s="98">
        <f>WJ107*WI114</f>
        <v>0</v>
      </c>
      <c r="WK114" s="116">
        <f t="shared" si="1899"/>
        <v>0</v>
      </c>
      <c r="WL114" s="90">
        <f>WL107</f>
        <v>744.31</v>
      </c>
      <c r="WM114" s="117">
        <f t="shared" si="1900"/>
        <v>0</v>
      </c>
      <c r="WN114" s="98">
        <f t="shared" si="1901"/>
        <v>0</v>
      </c>
      <c r="WO114" s="98"/>
      <c r="WP114" s="118"/>
    </row>
    <row r="115" spans="1:614" ht="48" x14ac:dyDescent="0.25">
      <c r="A115" s="5"/>
      <c r="B115" s="91" t="s">
        <v>426</v>
      </c>
      <c r="C115" s="12" t="s">
        <v>752</v>
      </c>
      <c r="D115" s="12" t="s">
        <v>439</v>
      </c>
      <c r="E115" s="4" t="s">
        <v>33</v>
      </c>
      <c r="F115" s="231">
        <f t="shared" si="1902"/>
        <v>0</v>
      </c>
      <c r="G115" s="119">
        <f>F115/F107</f>
        <v>0</v>
      </c>
      <c r="H115" s="98">
        <f>H107*G115</f>
        <v>0</v>
      </c>
      <c r="I115" s="116">
        <f t="shared" si="1658"/>
        <v>0</v>
      </c>
      <c r="J115" s="90">
        <f>J107</f>
        <v>744.63</v>
      </c>
      <c r="K115" s="117">
        <f t="shared" si="1659"/>
        <v>0</v>
      </c>
      <c r="L115" s="98">
        <f t="shared" si="1660"/>
        <v>0</v>
      </c>
      <c r="M115" s="98"/>
      <c r="N115" s="118"/>
      <c r="O115" s="119">
        <f t="shared" si="1661"/>
        <v>0</v>
      </c>
      <c r="P115" s="231">
        <f t="shared" si="1903"/>
        <v>52</v>
      </c>
      <c r="Q115" s="119">
        <f>P115/P107</f>
        <v>0.12264</v>
      </c>
      <c r="R115" s="98">
        <f>R107*Q115</f>
        <v>43.27</v>
      </c>
      <c r="S115" s="116">
        <f t="shared" si="1662"/>
        <v>0.83211537999999996</v>
      </c>
      <c r="T115" s="90">
        <f>T107</f>
        <v>744.63</v>
      </c>
      <c r="U115" s="117">
        <f t="shared" si="1663"/>
        <v>619.61807999999996</v>
      </c>
      <c r="V115" s="98">
        <f t="shared" si="1664"/>
        <v>32220.14</v>
      </c>
      <c r="W115" s="98"/>
      <c r="X115" s="118"/>
      <c r="Y115" s="119">
        <f t="shared" si="1665"/>
        <v>1.22488</v>
      </c>
      <c r="Z115" s="231">
        <f t="shared" si="1904"/>
        <v>0</v>
      </c>
      <c r="AA115" s="119">
        <f>Z115/Z107</f>
        <v>0</v>
      </c>
      <c r="AB115" s="98">
        <f>AB107*AA115</f>
        <v>0</v>
      </c>
      <c r="AC115" s="116">
        <f t="shared" si="1666"/>
        <v>0</v>
      </c>
      <c r="AD115" s="90">
        <f>AD107</f>
        <v>744.63</v>
      </c>
      <c r="AE115" s="117">
        <f t="shared" si="1667"/>
        <v>0</v>
      </c>
      <c r="AF115" s="98">
        <f t="shared" si="1668"/>
        <v>0</v>
      </c>
      <c r="AG115" s="98"/>
      <c r="AH115" s="118"/>
      <c r="AI115" s="119">
        <f t="shared" si="1669"/>
        <v>0</v>
      </c>
      <c r="AJ115" s="231">
        <f t="shared" si="1905"/>
        <v>13</v>
      </c>
      <c r="AK115" s="119">
        <f>AJ115/AJ107</f>
        <v>4.981E-2</v>
      </c>
      <c r="AL115" s="98">
        <f>AL107*AK115</f>
        <v>13.45</v>
      </c>
      <c r="AM115" s="116">
        <f t="shared" si="1670"/>
        <v>1.03461538</v>
      </c>
      <c r="AN115" s="90">
        <f>AN107</f>
        <v>744.63</v>
      </c>
      <c r="AO115" s="117">
        <f t="shared" si="1671"/>
        <v>770.40565000000004</v>
      </c>
      <c r="AP115" s="98">
        <f t="shared" si="1672"/>
        <v>10015.27</v>
      </c>
      <c r="AQ115" s="98"/>
      <c r="AR115" s="118"/>
      <c r="AS115" s="119">
        <f t="shared" si="1673"/>
        <v>1.5229600000000001</v>
      </c>
      <c r="AT115" s="231">
        <f t="shared" si="1906"/>
        <v>0</v>
      </c>
      <c r="AU115" s="119">
        <f>AT115/AT107</f>
        <v>0</v>
      </c>
      <c r="AV115" s="98">
        <f>AV107*AU115</f>
        <v>0</v>
      </c>
      <c r="AW115" s="116">
        <f t="shared" si="1674"/>
        <v>0</v>
      </c>
      <c r="AX115" s="90">
        <f>AX107</f>
        <v>744.63</v>
      </c>
      <c r="AY115" s="117">
        <f t="shared" si="1675"/>
        <v>0</v>
      </c>
      <c r="AZ115" s="98">
        <f t="shared" si="1676"/>
        <v>0</v>
      </c>
      <c r="BA115" s="98"/>
      <c r="BB115" s="118"/>
      <c r="BC115" s="119">
        <f t="shared" si="1677"/>
        <v>0</v>
      </c>
      <c r="BD115" s="231">
        <f t="shared" si="1907"/>
        <v>0</v>
      </c>
      <c r="BE115" s="119" t="e">
        <f>BD115/BD107</f>
        <v>#DIV/0!</v>
      </c>
      <c r="BF115" s="98" t="e">
        <f>BF107*BE115</f>
        <v>#DIV/0!</v>
      </c>
      <c r="BG115" s="116">
        <f t="shared" si="1678"/>
        <v>0</v>
      </c>
      <c r="BH115" s="90">
        <f>BH107</f>
        <v>0</v>
      </c>
      <c r="BI115" s="117">
        <f t="shared" si="1679"/>
        <v>0</v>
      </c>
      <c r="BJ115" s="98">
        <f t="shared" si="1680"/>
        <v>0</v>
      </c>
      <c r="BK115" s="98"/>
      <c r="BL115" s="118"/>
      <c r="BM115" s="119">
        <f t="shared" si="1681"/>
        <v>0</v>
      </c>
      <c r="BN115" s="231">
        <f t="shared" si="1908"/>
        <v>0</v>
      </c>
      <c r="BO115" s="119">
        <f>BN115/BN107</f>
        <v>0</v>
      </c>
      <c r="BP115" s="98">
        <f>BP107*BO115</f>
        <v>0</v>
      </c>
      <c r="BQ115" s="116">
        <f t="shared" si="1682"/>
        <v>0</v>
      </c>
      <c r="BR115" s="90">
        <f>BR107</f>
        <v>744.63</v>
      </c>
      <c r="BS115" s="117">
        <f t="shared" si="1683"/>
        <v>0</v>
      </c>
      <c r="BT115" s="98">
        <f t="shared" si="1684"/>
        <v>0</v>
      </c>
      <c r="BU115" s="98"/>
      <c r="BV115" s="118"/>
      <c r="BW115" s="119">
        <f t="shared" si="1685"/>
        <v>0</v>
      </c>
      <c r="BX115" s="231">
        <f t="shared" si="1909"/>
        <v>0</v>
      </c>
      <c r="BY115" s="119" t="e">
        <f>BX115/BX107</f>
        <v>#DIV/0!</v>
      </c>
      <c r="BZ115" s="98" t="e">
        <f>BZ107*BY115</f>
        <v>#DIV/0!</v>
      </c>
      <c r="CA115" s="116">
        <f t="shared" si="1686"/>
        <v>0</v>
      </c>
      <c r="CB115" s="90">
        <f>CB107</f>
        <v>0</v>
      </c>
      <c r="CC115" s="117">
        <f t="shared" si="1687"/>
        <v>0</v>
      </c>
      <c r="CD115" s="98">
        <f t="shared" si="1688"/>
        <v>0</v>
      </c>
      <c r="CE115" s="98"/>
      <c r="CF115" s="118"/>
      <c r="CG115" s="119">
        <f t="shared" si="1689"/>
        <v>0</v>
      </c>
      <c r="CH115" s="231">
        <f t="shared" si="1910"/>
        <v>14</v>
      </c>
      <c r="CI115" s="119">
        <f>CH115/CH107</f>
        <v>8.8050000000000003E-2</v>
      </c>
      <c r="CJ115" s="98">
        <f>CJ107*CI115</f>
        <v>10.39</v>
      </c>
      <c r="CK115" s="116">
        <f t="shared" si="1690"/>
        <v>0.74214285999999996</v>
      </c>
      <c r="CL115" s="90">
        <f>CL107</f>
        <v>744.63</v>
      </c>
      <c r="CM115" s="117">
        <f t="shared" si="1691"/>
        <v>552.62184000000002</v>
      </c>
      <c r="CN115" s="98">
        <f t="shared" si="1692"/>
        <v>7736.71</v>
      </c>
      <c r="CO115" s="98"/>
      <c r="CP115" s="118"/>
      <c r="CQ115" s="119">
        <f t="shared" si="1693"/>
        <v>1.0924400000000001</v>
      </c>
      <c r="CR115" s="231">
        <f t="shared" si="1911"/>
        <v>0</v>
      </c>
      <c r="CS115" s="119" t="e">
        <f>CR115/CR107</f>
        <v>#DIV/0!</v>
      </c>
      <c r="CT115" s="98" t="e">
        <f>CT107*CS115</f>
        <v>#DIV/0!</v>
      </c>
      <c r="CU115" s="116">
        <f t="shared" si="1694"/>
        <v>0</v>
      </c>
      <c r="CV115" s="90">
        <f>CV107</f>
        <v>0</v>
      </c>
      <c r="CW115" s="117">
        <f t="shared" si="1695"/>
        <v>0</v>
      </c>
      <c r="CX115" s="98">
        <f t="shared" si="1696"/>
        <v>0</v>
      </c>
      <c r="CY115" s="98"/>
      <c r="CZ115" s="118"/>
      <c r="DA115" s="119">
        <f t="shared" si="1697"/>
        <v>0</v>
      </c>
      <c r="DB115" s="231">
        <f t="shared" si="1912"/>
        <v>0</v>
      </c>
      <c r="DC115" s="119">
        <f>DB115/DB107</f>
        <v>0</v>
      </c>
      <c r="DD115" s="98">
        <f>DD107*DC115</f>
        <v>0</v>
      </c>
      <c r="DE115" s="116">
        <f t="shared" si="1698"/>
        <v>0</v>
      </c>
      <c r="DF115" s="90">
        <f>DF107</f>
        <v>744.63</v>
      </c>
      <c r="DG115" s="117">
        <f t="shared" si="1699"/>
        <v>0</v>
      </c>
      <c r="DH115" s="98">
        <f t="shared" si="1700"/>
        <v>0</v>
      </c>
      <c r="DI115" s="98"/>
      <c r="DJ115" s="118"/>
      <c r="DK115" s="119">
        <f t="shared" si="1701"/>
        <v>0</v>
      </c>
      <c r="DL115" s="231">
        <f t="shared" si="1913"/>
        <v>40</v>
      </c>
      <c r="DM115" s="119">
        <f>DL115/DL107</f>
        <v>0.14652000000000001</v>
      </c>
      <c r="DN115" s="98">
        <f>DN107*DM115</f>
        <v>23.74</v>
      </c>
      <c r="DO115" s="116">
        <f t="shared" si="1702"/>
        <v>0.59350000000000003</v>
      </c>
      <c r="DP115" s="90">
        <f>DP107</f>
        <v>744.63</v>
      </c>
      <c r="DQ115" s="117">
        <f t="shared" si="1703"/>
        <v>441.93790999999999</v>
      </c>
      <c r="DR115" s="98">
        <f t="shared" si="1704"/>
        <v>17677.52</v>
      </c>
      <c r="DS115" s="98"/>
      <c r="DT115" s="118"/>
      <c r="DU115" s="119">
        <f t="shared" si="1705"/>
        <v>0.87363999999999997</v>
      </c>
      <c r="DV115" s="231">
        <f t="shared" si="1914"/>
        <v>0</v>
      </c>
      <c r="DW115" s="119">
        <f>DV115/DV107</f>
        <v>0</v>
      </c>
      <c r="DX115" s="98">
        <f>DX107*DW115</f>
        <v>0</v>
      </c>
      <c r="DY115" s="116">
        <f t="shared" si="1706"/>
        <v>0</v>
      </c>
      <c r="DZ115" s="90">
        <f>DZ107</f>
        <v>744.63</v>
      </c>
      <c r="EA115" s="117">
        <f t="shared" si="1707"/>
        <v>0</v>
      </c>
      <c r="EB115" s="98">
        <f t="shared" si="1708"/>
        <v>0</v>
      </c>
      <c r="EC115" s="98"/>
      <c r="ED115" s="118"/>
      <c r="EE115" s="119">
        <f t="shared" si="1709"/>
        <v>0</v>
      </c>
      <c r="EF115" s="231">
        <f t="shared" si="1915"/>
        <v>51</v>
      </c>
      <c r="EG115" s="119">
        <f>EF115/EF107</f>
        <v>1</v>
      </c>
      <c r="EH115" s="98">
        <f>EH107*EG115</f>
        <v>73.56</v>
      </c>
      <c r="EI115" s="116">
        <f t="shared" si="1710"/>
        <v>1.4423529399999999</v>
      </c>
      <c r="EJ115" s="90">
        <f>EJ107</f>
        <v>744.63</v>
      </c>
      <c r="EK115" s="117">
        <f t="shared" si="1711"/>
        <v>1074.01927</v>
      </c>
      <c r="EL115" s="98">
        <f t="shared" si="1712"/>
        <v>54774.98</v>
      </c>
      <c r="EM115" s="98"/>
      <c r="EN115" s="118"/>
      <c r="EO115" s="119">
        <f t="shared" si="1713"/>
        <v>2.1231499999999999</v>
      </c>
      <c r="EP115" s="231">
        <f t="shared" si="1916"/>
        <v>0</v>
      </c>
      <c r="EQ115" s="119">
        <f>EP115/EP107</f>
        <v>0</v>
      </c>
      <c r="ER115" s="98">
        <f>ER107*EQ115</f>
        <v>0</v>
      </c>
      <c r="ES115" s="116">
        <f t="shared" si="1714"/>
        <v>0</v>
      </c>
      <c r="ET115" s="90">
        <f>ET107</f>
        <v>744.63</v>
      </c>
      <c r="EU115" s="117">
        <f t="shared" si="1715"/>
        <v>0</v>
      </c>
      <c r="EV115" s="98">
        <f t="shared" si="1716"/>
        <v>0</v>
      </c>
      <c r="EW115" s="98"/>
      <c r="EX115" s="118"/>
      <c r="EY115" s="119">
        <f t="shared" si="1717"/>
        <v>0</v>
      </c>
      <c r="EZ115" s="231">
        <f t="shared" si="1917"/>
        <v>0</v>
      </c>
      <c r="FA115" s="119">
        <f>EZ115/EZ107</f>
        <v>0</v>
      </c>
      <c r="FB115" s="98">
        <f>FB107*FA115</f>
        <v>0</v>
      </c>
      <c r="FC115" s="116">
        <f t="shared" si="1718"/>
        <v>0</v>
      </c>
      <c r="FD115" s="90">
        <f>FD107</f>
        <v>744.63</v>
      </c>
      <c r="FE115" s="117">
        <f t="shared" si="1719"/>
        <v>0</v>
      </c>
      <c r="FF115" s="98">
        <f t="shared" si="1720"/>
        <v>0</v>
      </c>
      <c r="FG115" s="98"/>
      <c r="FH115" s="118"/>
      <c r="FI115" s="119">
        <f t="shared" si="1721"/>
        <v>0</v>
      </c>
      <c r="FJ115" s="231">
        <f t="shared" si="1918"/>
        <v>0</v>
      </c>
      <c r="FK115" s="119">
        <f>FJ115/FJ107</f>
        <v>0</v>
      </c>
      <c r="FL115" s="98">
        <f>FL107*FK115</f>
        <v>0</v>
      </c>
      <c r="FM115" s="116">
        <f t="shared" si="1722"/>
        <v>0</v>
      </c>
      <c r="FN115" s="90">
        <f>FN107</f>
        <v>744.63</v>
      </c>
      <c r="FO115" s="117">
        <f t="shared" si="1723"/>
        <v>0</v>
      </c>
      <c r="FP115" s="98">
        <f t="shared" si="1724"/>
        <v>0</v>
      </c>
      <c r="FQ115" s="98"/>
      <c r="FR115" s="118"/>
      <c r="FS115" s="119">
        <f t="shared" si="1725"/>
        <v>0</v>
      </c>
      <c r="FT115" s="231">
        <f t="shared" si="1919"/>
        <v>0</v>
      </c>
      <c r="FU115" s="119">
        <f>FT115/FT107</f>
        <v>0</v>
      </c>
      <c r="FV115" s="98">
        <f>FV107*FU115</f>
        <v>0</v>
      </c>
      <c r="FW115" s="116">
        <f t="shared" si="1726"/>
        <v>0</v>
      </c>
      <c r="FX115" s="90">
        <f>FX107</f>
        <v>744.63</v>
      </c>
      <c r="FY115" s="117">
        <f t="shared" si="1727"/>
        <v>0</v>
      </c>
      <c r="FZ115" s="98">
        <f t="shared" si="1728"/>
        <v>0</v>
      </c>
      <c r="GA115" s="98"/>
      <c r="GB115" s="118"/>
      <c r="GC115" s="119">
        <f t="shared" si="1729"/>
        <v>0</v>
      </c>
      <c r="GD115" s="231">
        <f t="shared" si="1920"/>
        <v>0</v>
      </c>
      <c r="GE115" s="119">
        <f>GD115/GD107</f>
        <v>0</v>
      </c>
      <c r="GF115" s="98">
        <f>GF107*GE115</f>
        <v>0</v>
      </c>
      <c r="GG115" s="116">
        <f t="shared" si="1730"/>
        <v>0</v>
      </c>
      <c r="GH115" s="90">
        <f>GH107</f>
        <v>744.63</v>
      </c>
      <c r="GI115" s="117">
        <f t="shared" si="1731"/>
        <v>0</v>
      </c>
      <c r="GJ115" s="98">
        <f t="shared" si="1732"/>
        <v>0</v>
      </c>
      <c r="GK115" s="98"/>
      <c r="GL115" s="118"/>
      <c r="GM115" s="119">
        <f t="shared" si="1733"/>
        <v>0</v>
      </c>
      <c r="GN115" s="231">
        <f t="shared" si="1921"/>
        <v>0</v>
      </c>
      <c r="GO115" s="119">
        <f>GN115/GN107</f>
        <v>0</v>
      </c>
      <c r="GP115" s="98">
        <f>GP107*GO115</f>
        <v>0</v>
      </c>
      <c r="GQ115" s="116">
        <f t="shared" si="1734"/>
        <v>0</v>
      </c>
      <c r="GR115" s="90">
        <f>GR107</f>
        <v>744.63</v>
      </c>
      <c r="GS115" s="117">
        <f t="shared" si="1735"/>
        <v>0</v>
      </c>
      <c r="GT115" s="98">
        <f t="shared" si="1736"/>
        <v>0</v>
      </c>
      <c r="GU115" s="98"/>
      <c r="GV115" s="118"/>
      <c r="GW115" s="119">
        <f t="shared" si="1737"/>
        <v>0</v>
      </c>
      <c r="GX115" s="231">
        <f t="shared" si="1922"/>
        <v>95</v>
      </c>
      <c r="GY115" s="119">
        <f>GX115/GX107</f>
        <v>1</v>
      </c>
      <c r="GZ115" s="98">
        <f>GZ107*GY115</f>
        <v>60</v>
      </c>
      <c r="HA115" s="116">
        <f t="shared" si="1738"/>
        <v>0.63157894999999997</v>
      </c>
      <c r="HB115" s="90">
        <f>HB107</f>
        <v>744.63</v>
      </c>
      <c r="HC115" s="117">
        <f t="shared" si="1739"/>
        <v>470.29262999999997</v>
      </c>
      <c r="HD115" s="98">
        <f t="shared" si="1740"/>
        <v>44677.8</v>
      </c>
      <c r="HE115" s="98"/>
      <c r="HF115" s="118"/>
      <c r="HG115" s="119">
        <f t="shared" si="1741"/>
        <v>0.92969000000000002</v>
      </c>
      <c r="HH115" s="231">
        <f t="shared" si="1923"/>
        <v>0</v>
      </c>
      <c r="HI115" s="119">
        <f>HH115/HH107</f>
        <v>0</v>
      </c>
      <c r="HJ115" s="98">
        <f>HJ107*HI115</f>
        <v>0</v>
      </c>
      <c r="HK115" s="116">
        <f t="shared" si="1742"/>
        <v>0</v>
      </c>
      <c r="HL115" s="90">
        <f>HL107</f>
        <v>744.63</v>
      </c>
      <c r="HM115" s="117">
        <f t="shared" si="1743"/>
        <v>0</v>
      </c>
      <c r="HN115" s="98">
        <f t="shared" si="1744"/>
        <v>0</v>
      </c>
      <c r="HO115" s="98"/>
      <c r="HP115" s="118"/>
      <c r="HQ115" s="119">
        <f t="shared" si="1745"/>
        <v>0</v>
      </c>
      <c r="HR115" s="231">
        <f t="shared" si="1924"/>
        <v>10</v>
      </c>
      <c r="HS115" s="119">
        <f>HR115/HR107</f>
        <v>3.61E-2</v>
      </c>
      <c r="HT115" s="98">
        <f>HT107*HS115</f>
        <v>8.4499999999999993</v>
      </c>
      <c r="HU115" s="116">
        <f t="shared" si="1746"/>
        <v>0.84499999999999997</v>
      </c>
      <c r="HV115" s="90">
        <f>HV107</f>
        <v>744.63</v>
      </c>
      <c r="HW115" s="117">
        <f t="shared" si="1747"/>
        <v>629.21235000000001</v>
      </c>
      <c r="HX115" s="98">
        <f t="shared" si="1748"/>
        <v>6292.12</v>
      </c>
      <c r="HY115" s="98"/>
      <c r="HZ115" s="118"/>
      <c r="IA115" s="119">
        <f t="shared" si="1749"/>
        <v>1.2438400000000001</v>
      </c>
      <c r="IB115" s="231">
        <f t="shared" si="1925"/>
        <v>0</v>
      </c>
      <c r="IC115" s="119">
        <f>IB115/IB107</f>
        <v>0</v>
      </c>
      <c r="ID115" s="98">
        <f>ID107*IC115</f>
        <v>0</v>
      </c>
      <c r="IE115" s="116">
        <f t="shared" si="1750"/>
        <v>0</v>
      </c>
      <c r="IF115" s="90">
        <f>IF107</f>
        <v>744.63</v>
      </c>
      <c r="IG115" s="117">
        <f t="shared" si="1751"/>
        <v>0</v>
      </c>
      <c r="IH115" s="98">
        <f t="shared" si="1752"/>
        <v>0</v>
      </c>
      <c r="II115" s="98"/>
      <c r="IJ115" s="118"/>
      <c r="IK115" s="119">
        <f t="shared" si="1753"/>
        <v>0</v>
      </c>
      <c r="IL115" s="231">
        <f t="shared" si="1926"/>
        <v>23</v>
      </c>
      <c r="IM115" s="119">
        <f>IL115/IL107</f>
        <v>0.14374999999999999</v>
      </c>
      <c r="IN115" s="98">
        <f>IN107*IM115</f>
        <v>15.53</v>
      </c>
      <c r="IO115" s="116">
        <f t="shared" si="1754"/>
        <v>0.67521739000000003</v>
      </c>
      <c r="IP115" s="90">
        <f>IP107</f>
        <v>744.63</v>
      </c>
      <c r="IQ115" s="117">
        <f t="shared" si="1755"/>
        <v>502.78712999999999</v>
      </c>
      <c r="IR115" s="98">
        <f t="shared" si="1756"/>
        <v>11564.1</v>
      </c>
      <c r="IS115" s="98"/>
      <c r="IT115" s="118"/>
      <c r="IU115" s="119">
        <f t="shared" si="1757"/>
        <v>0.99392000000000003</v>
      </c>
      <c r="IV115" s="231">
        <f t="shared" si="1927"/>
        <v>0</v>
      </c>
      <c r="IW115" s="119">
        <f>IV115/IV107</f>
        <v>0</v>
      </c>
      <c r="IX115" s="98">
        <f>IX107*IW115</f>
        <v>0</v>
      </c>
      <c r="IY115" s="116">
        <f t="shared" si="1758"/>
        <v>0</v>
      </c>
      <c r="IZ115" s="90">
        <f>IZ107</f>
        <v>744.63</v>
      </c>
      <c r="JA115" s="117">
        <f t="shared" si="1759"/>
        <v>0</v>
      </c>
      <c r="JB115" s="98">
        <f t="shared" si="1760"/>
        <v>0</v>
      </c>
      <c r="JC115" s="98"/>
      <c r="JD115" s="118"/>
      <c r="JE115" s="119">
        <f t="shared" si="1761"/>
        <v>0</v>
      </c>
      <c r="JF115" s="231">
        <f t="shared" si="1928"/>
        <v>0</v>
      </c>
      <c r="JG115" s="119">
        <f>JF115/JF107</f>
        <v>0</v>
      </c>
      <c r="JH115" s="98">
        <f>JH107*JG115</f>
        <v>0</v>
      </c>
      <c r="JI115" s="116">
        <f t="shared" si="1762"/>
        <v>0</v>
      </c>
      <c r="JJ115" s="90">
        <f>JJ107</f>
        <v>727</v>
      </c>
      <c r="JK115" s="117">
        <f t="shared" si="1763"/>
        <v>0</v>
      </c>
      <c r="JL115" s="98">
        <f t="shared" si="1764"/>
        <v>0</v>
      </c>
      <c r="JM115" s="98"/>
      <c r="JN115" s="118"/>
      <c r="JO115" s="119">
        <f t="shared" si="1765"/>
        <v>0</v>
      </c>
      <c r="JP115" s="231">
        <f t="shared" si="1929"/>
        <v>36</v>
      </c>
      <c r="JQ115" s="119">
        <f>JP115/JP107</f>
        <v>0.13235</v>
      </c>
      <c r="JR115" s="98">
        <f>JR107*JQ115</f>
        <v>15.48</v>
      </c>
      <c r="JS115" s="116">
        <f t="shared" si="1766"/>
        <v>0.43</v>
      </c>
      <c r="JT115" s="90">
        <f>JT107</f>
        <v>744.63</v>
      </c>
      <c r="JU115" s="117">
        <f t="shared" si="1767"/>
        <v>320.1909</v>
      </c>
      <c r="JV115" s="98">
        <f t="shared" si="1768"/>
        <v>11526.87</v>
      </c>
      <c r="JW115" s="98"/>
      <c r="JX115" s="118"/>
      <c r="JY115" s="119">
        <f t="shared" si="1769"/>
        <v>0.63295999999999997</v>
      </c>
      <c r="JZ115" s="231">
        <f t="shared" si="1930"/>
        <v>0</v>
      </c>
      <c r="KA115" s="119" t="e">
        <f>JZ115/JZ107</f>
        <v>#DIV/0!</v>
      </c>
      <c r="KB115" s="98" t="e">
        <f>KB107*KA115</f>
        <v>#DIV/0!</v>
      </c>
      <c r="KC115" s="116">
        <f t="shared" si="1770"/>
        <v>0</v>
      </c>
      <c r="KD115" s="90">
        <f>KD107</f>
        <v>0</v>
      </c>
      <c r="KE115" s="117">
        <f t="shared" si="1771"/>
        <v>0</v>
      </c>
      <c r="KF115" s="98">
        <f t="shared" si="1772"/>
        <v>0</v>
      </c>
      <c r="KG115" s="98"/>
      <c r="KH115" s="118"/>
      <c r="KI115" s="119">
        <f t="shared" si="1773"/>
        <v>0</v>
      </c>
      <c r="KJ115" s="231">
        <f t="shared" si="1931"/>
        <v>15</v>
      </c>
      <c r="KK115" s="119">
        <f>KJ115/KJ107</f>
        <v>9.2020000000000005E-2</v>
      </c>
      <c r="KL115" s="98">
        <f>KL107*KK115</f>
        <v>10.15</v>
      </c>
      <c r="KM115" s="116">
        <f t="shared" si="1774"/>
        <v>0.67666667000000003</v>
      </c>
      <c r="KN115" s="90">
        <f>KN107</f>
        <v>744.63</v>
      </c>
      <c r="KO115" s="117">
        <f t="shared" si="1775"/>
        <v>503.86630000000002</v>
      </c>
      <c r="KP115" s="98">
        <f t="shared" si="1776"/>
        <v>7557.99</v>
      </c>
      <c r="KQ115" s="98"/>
      <c r="KR115" s="118"/>
      <c r="KS115" s="119">
        <f t="shared" si="1777"/>
        <v>0.99605999999999995</v>
      </c>
      <c r="KT115" s="231">
        <f t="shared" si="1932"/>
        <v>29</v>
      </c>
      <c r="KU115" s="119">
        <f>KT115/KT107</f>
        <v>8.455E-2</v>
      </c>
      <c r="KV115" s="98">
        <f>KV107*KU115</f>
        <v>19.78</v>
      </c>
      <c r="KW115" s="116">
        <f t="shared" si="1778"/>
        <v>0.68206897</v>
      </c>
      <c r="KX115" s="90">
        <f>KX107</f>
        <v>744.63</v>
      </c>
      <c r="KY115" s="117">
        <f t="shared" si="1779"/>
        <v>507.88902000000002</v>
      </c>
      <c r="KZ115" s="98">
        <f t="shared" si="1780"/>
        <v>14728.78</v>
      </c>
      <c r="LA115" s="98"/>
      <c r="LB115" s="118"/>
      <c r="LC115" s="119">
        <f t="shared" si="1781"/>
        <v>1.0040100000000001</v>
      </c>
      <c r="LD115" s="231">
        <f t="shared" si="1933"/>
        <v>16</v>
      </c>
      <c r="LE115" s="119">
        <f>LD115/LD107</f>
        <v>5.5939999999999997E-2</v>
      </c>
      <c r="LF115" s="98">
        <f>LF107*LE115</f>
        <v>8.06</v>
      </c>
      <c r="LG115" s="116">
        <f t="shared" si="1782"/>
        <v>0.50375000000000003</v>
      </c>
      <c r="LH115" s="90">
        <f>LH107</f>
        <v>744.63</v>
      </c>
      <c r="LI115" s="117">
        <f t="shared" si="1783"/>
        <v>375.10736000000003</v>
      </c>
      <c r="LJ115" s="98">
        <f t="shared" si="1784"/>
        <v>6001.72</v>
      </c>
      <c r="LK115" s="98"/>
      <c r="LL115" s="118"/>
      <c r="LM115" s="119">
        <f t="shared" si="1785"/>
        <v>0.74151999999999996</v>
      </c>
      <c r="LN115" s="231">
        <f t="shared" si="1934"/>
        <v>0</v>
      </c>
      <c r="LO115" s="119">
        <f>LN115/LN107</f>
        <v>0</v>
      </c>
      <c r="LP115" s="98">
        <f>LP107*LO115</f>
        <v>0</v>
      </c>
      <c r="LQ115" s="116">
        <f t="shared" si="1786"/>
        <v>0</v>
      </c>
      <c r="LR115" s="90">
        <f>LR107</f>
        <v>744.63</v>
      </c>
      <c r="LS115" s="117">
        <f t="shared" si="1787"/>
        <v>0</v>
      </c>
      <c r="LT115" s="98">
        <f t="shared" si="1788"/>
        <v>0</v>
      </c>
      <c r="LU115" s="98"/>
      <c r="LV115" s="118"/>
      <c r="LW115" s="119">
        <f t="shared" si="1789"/>
        <v>0</v>
      </c>
      <c r="LX115" s="231">
        <f t="shared" si="1935"/>
        <v>14</v>
      </c>
      <c r="LY115" s="119">
        <f>LX115/LX107</f>
        <v>0.12069000000000001</v>
      </c>
      <c r="LZ115" s="98">
        <f>LZ107*LY115</f>
        <v>14.48</v>
      </c>
      <c r="MA115" s="116">
        <f t="shared" si="1790"/>
        <v>1.03428571</v>
      </c>
      <c r="MB115" s="90">
        <f>MB107</f>
        <v>744.63</v>
      </c>
      <c r="MC115" s="117">
        <f t="shared" si="1791"/>
        <v>770.16016999999999</v>
      </c>
      <c r="MD115" s="98">
        <f t="shared" si="1792"/>
        <v>10782.24</v>
      </c>
      <c r="ME115" s="98"/>
      <c r="MF115" s="118"/>
      <c r="MG115" s="119">
        <f t="shared" si="1793"/>
        <v>1.52247</v>
      </c>
      <c r="MH115" s="231">
        <f t="shared" si="1936"/>
        <v>14</v>
      </c>
      <c r="MI115" s="119">
        <f>MH115/MH107</f>
        <v>9.6549999999999997E-2</v>
      </c>
      <c r="MJ115" s="98">
        <f>MJ107*MI115</f>
        <v>8.69</v>
      </c>
      <c r="MK115" s="116">
        <f t="shared" si="1794"/>
        <v>0.62071429</v>
      </c>
      <c r="ML115" s="90">
        <f>ML107</f>
        <v>744.63</v>
      </c>
      <c r="MM115" s="117">
        <f t="shared" si="1795"/>
        <v>462.20247999999998</v>
      </c>
      <c r="MN115" s="98">
        <f t="shared" si="1796"/>
        <v>6470.83</v>
      </c>
      <c r="MO115" s="98"/>
      <c r="MP115" s="118"/>
      <c r="MQ115" s="119">
        <f t="shared" si="1797"/>
        <v>0.91369</v>
      </c>
      <c r="MR115" s="231">
        <f t="shared" si="1937"/>
        <v>63</v>
      </c>
      <c r="MS115" s="119">
        <f>MR115/MR107</f>
        <v>0.20064000000000001</v>
      </c>
      <c r="MT115" s="98">
        <f>MT107*MS115</f>
        <v>23.35</v>
      </c>
      <c r="MU115" s="116">
        <f t="shared" si="1798"/>
        <v>0.37063491999999998</v>
      </c>
      <c r="MV115" s="90">
        <f>MV107</f>
        <v>744.63</v>
      </c>
      <c r="MW115" s="117">
        <f t="shared" si="1799"/>
        <v>275.98588000000001</v>
      </c>
      <c r="MX115" s="98">
        <f t="shared" si="1800"/>
        <v>17387.11</v>
      </c>
      <c r="MY115" s="98"/>
      <c r="MZ115" s="118"/>
      <c r="NA115" s="119">
        <f t="shared" si="1801"/>
        <v>0.54557999999999995</v>
      </c>
      <c r="NB115" s="231">
        <f t="shared" si="1938"/>
        <v>28</v>
      </c>
      <c r="NC115" s="119">
        <f>NB115/NB107</f>
        <v>0.27722999999999998</v>
      </c>
      <c r="ND115" s="98">
        <f>ND107*NC115</f>
        <v>30.44</v>
      </c>
      <c r="NE115" s="116">
        <f t="shared" si="1802"/>
        <v>1.0871428599999999</v>
      </c>
      <c r="NF115" s="90">
        <f>NF107</f>
        <v>744.63</v>
      </c>
      <c r="NG115" s="117">
        <f t="shared" si="1803"/>
        <v>809.51918999999998</v>
      </c>
      <c r="NH115" s="98">
        <f t="shared" si="1804"/>
        <v>22666.54</v>
      </c>
      <c r="NI115" s="98"/>
      <c r="NJ115" s="118"/>
      <c r="NK115" s="119">
        <f t="shared" si="1805"/>
        <v>1.6002799999999999</v>
      </c>
      <c r="NL115" s="231">
        <f t="shared" si="1939"/>
        <v>18</v>
      </c>
      <c r="NM115" s="119">
        <f>NL115/NL107</f>
        <v>0.11765</v>
      </c>
      <c r="NN115" s="98">
        <f>NN107*NM115</f>
        <v>19.77</v>
      </c>
      <c r="NO115" s="116">
        <f t="shared" si="1806"/>
        <v>1.09833333</v>
      </c>
      <c r="NP115" s="90">
        <f>NP107</f>
        <v>744.63</v>
      </c>
      <c r="NQ115" s="117">
        <f t="shared" si="1807"/>
        <v>817.85194999999999</v>
      </c>
      <c r="NR115" s="98">
        <f t="shared" si="1808"/>
        <v>14721.34</v>
      </c>
      <c r="NS115" s="98"/>
      <c r="NT115" s="118"/>
      <c r="NU115" s="119">
        <f t="shared" si="1809"/>
        <v>1.6167499999999999</v>
      </c>
      <c r="NV115" s="231">
        <f t="shared" si="1940"/>
        <v>47</v>
      </c>
      <c r="NW115" s="119">
        <f>NV115/NV107</f>
        <v>9.7509999999999999E-2</v>
      </c>
      <c r="NX115" s="98">
        <f>NX107*NW115</f>
        <v>23.99</v>
      </c>
      <c r="NY115" s="116">
        <f t="shared" si="1810"/>
        <v>0.51042553000000002</v>
      </c>
      <c r="NZ115" s="90">
        <f>NZ107</f>
        <v>744.63</v>
      </c>
      <c r="OA115" s="117">
        <f t="shared" si="1811"/>
        <v>380.07816000000003</v>
      </c>
      <c r="OB115" s="98">
        <f t="shared" si="1812"/>
        <v>17863.669999999998</v>
      </c>
      <c r="OC115" s="98"/>
      <c r="OD115" s="118"/>
      <c r="OE115" s="119">
        <f t="shared" si="1813"/>
        <v>0.75134999999999996</v>
      </c>
      <c r="OF115" s="231">
        <f t="shared" si="1941"/>
        <v>0</v>
      </c>
      <c r="OG115" s="119">
        <f>OF115/OF107</f>
        <v>0</v>
      </c>
      <c r="OH115" s="98">
        <f>OH107*OG115</f>
        <v>0</v>
      </c>
      <c r="OI115" s="116">
        <f t="shared" si="1814"/>
        <v>0</v>
      </c>
      <c r="OJ115" s="90">
        <f>OJ107</f>
        <v>744.63</v>
      </c>
      <c r="OK115" s="117">
        <f t="shared" si="1815"/>
        <v>0</v>
      </c>
      <c r="OL115" s="98">
        <f t="shared" si="1816"/>
        <v>0</v>
      </c>
      <c r="OM115" s="98"/>
      <c r="ON115" s="118"/>
      <c r="OO115" s="119">
        <f t="shared" si="1817"/>
        <v>0</v>
      </c>
      <c r="OP115" s="231">
        <f t="shared" si="1942"/>
        <v>0</v>
      </c>
      <c r="OQ115" s="119">
        <f>OP115/OP107</f>
        <v>0</v>
      </c>
      <c r="OR115" s="98">
        <f>OR107*OQ115</f>
        <v>0</v>
      </c>
      <c r="OS115" s="116">
        <f t="shared" si="1818"/>
        <v>0</v>
      </c>
      <c r="OT115" s="90">
        <f>OT107</f>
        <v>744.63</v>
      </c>
      <c r="OU115" s="117">
        <f t="shared" si="1819"/>
        <v>0</v>
      </c>
      <c r="OV115" s="98">
        <f t="shared" si="1820"/>
        <v>0</v>
      </c>
      <c r="OW115" s="98"/>
      <c r="OX115" s="118"/>
      <c r="OY115" s="119">
        <f t="shared" si="1821"/>
        <v>0</v>
      </c>
      <c r="OZ115" s="231">
        <f t="shared" si="1943"/>
        <v>0</v>
      </c>
      <c r="PA115" s="119">
        <f>OZ115/OZ107</f>
        <v>0</v>
      </c>
      <c r="PB115" s="98">
        <f>PB107*PA115</f>
        <v>0</v>
      </c>
      <c r="PC115" s="116">
        <f t="shared" si="1822"/>
        <v>0</v>
      </c>
      <c r="PD115" s="90">
        <f>PD107</f>
        <v>744.63</v>
      </c>
      <c r="PE115" s="117">
        <f t="shared" si="1823"/>
        <v>0</v>
      </c>
      <c r="PF115" s="98">
        <f t="shared" si="1824"/>
        <v>0</v>
      </c>
      <c r="PG115" s="98"/>
      <c r="PH115" s="118"/>
      <c r="PI115" s="119">
        <f t="shared" si="1825"/>
        <v>0</v>
      </c>
      <c r="PJ115" s="231">
        <f t="shared" si="1944"/>
        <v>0</v>
      </c>
      <c r="PK115" s="119">
        <f>PJ115/PJ107</f>
        <v>0</v>
      </c>
      <c r="PL115" s="98">
        <f>PL107*PK115</f>
        <v>0</v>
      </c>
      <c r="PM115" s="116">
        <f t="shared" si="1826"/>
        <v>0</v>
      </c>
      <c r="PN115" s="90">
        <f>PN107</f>
        <v>744.63</v>
      </c>
      <c r="PO115" s="117">
        <f t="shared" si="1827"/>
        <v>0</v>
      </c>
      <c r="PP115" s="98">
        <f t="shared" si="1828"/>
        <v>0</v>
      </c>
      <c r="PQ115" s="98"/>
      <c r="PR115" s="118"/>
      <c r="PS115" s="119">
        <f t="shared" si="1829"/>
        <v>0</v>
      </c>
      <c r="PT115" s="231">
        <f t="shared" si="1945"/>
        <v>0</v>
      </c>
      <c r="PU115" s="119">
        <f>PT115/PT107</f>
        <v>0</v>
      </c>
      <c r="PV115" s="98">
        <f>PV107*PU115</f>
        <v>0</v>
      </c>
      <c r="PW115" s="116">
        <f t="shared" si="1830"/>
        <v>0</v>
      </c>
      <c r="PX115" s="90">
        <f>PX107</f>
        <v>744.63</v>
      </c>
      <c r="PY115" s="117">
        <f t="shared" si="1831"/>
        <v>0</v>
      </c>
      <c r="PZ115" s="98">
        <f t="shared" si="1832"/>
        <v>0</v>
      </c>
      <c r="QA115" s="98"/>
      <c r="QB115" s="118"/>
      <c r="QC115" s="119">
        <f t="shared" si="1833"/>
        <v>0</v>
      </c>
      <c r="QD115" s="231">
        <f t="shared" si="1946"/>
        <v>0</v>
      </c>
      <c r="QE115" s="119" t="e">
        <f>QD115/QD107</f>
        <v>#DIV/0!</v>
      </c>
      <c r="QF115" s="98" t="e">
        <f>QF107*QE115</f>
        <v>#DIV/0!</v>
      </c>
      <c r="QG115" s="116">
        <f t="shared" si="1834"/>
        <v>0</v>
      </c>
      <c r="QH115" s="90">
        <f>QH107</f>
        <v>0</v>
      </c>
      <c r="QI115" s="117">
        <f t="shared" si="1835"/>
        <v>0</v>
      </c>
      <c r="QJ115" s="98">
        <f t="shared" si="1836"/>
        <v>0</v>
      </c>
      <c r="QK115" s="98"/>
      <c r="QL115" s="118"/>
      <c r="QM115" s="119">
        <f t="shared" si="1837"/>
        <v>0</v>
      </c>
      <c r="QN115" s="231">
        <f t="shared" si="1947"/>
        <v>0</v>
      </c>
      <c r="QO115" s="119">
        <f>QN115/QN107</f>
        <v>0</v>
      </c>
      <c r="QP115" s="98">
        <f>QP107*QO115</f>
        <v>0</v>
      </c>
      <c r="QQ115" s="116">
        <f t="shared" si="1838"/>
        <v>0</v>
      </c>
      <c r="QR115" s="90">
        <f>QR107</f>
        <v>744.63</v>
      </c>
      <c r="QS115" s="117">
        <f t="shared" si="1839"/>
        <v>0</v>
      </c>
      <c r="QT115" s="98">
        <f t="shared" si="1840"/>
        <v>0</v>
      </c>
      <c r="QU115" s="98"/>
      <c r="QV115" s="118"/>
      <c r="QW115" s="119">
        <f t="shared" si="1841"/>
        <v>0</v>
      </c>
      <c r="QX115" s="231">
        <f t="shared" si="1948"/>
        <v>0</v>
      </c>
      <c r="QY115" s="119">
        <f>QX115/QX107</f>
        <v>0</v>
      </c>
      <c r="QZ115" s="98">
        <f>QZ107*QY115</f>
        <v>0</v>
      </c>
      <c r="RA115" s="116">
        <f t="shared" si="1842"/>
        <v>0</v>
      </c>
      <c r="RB115" s="90">
        <f>RB107</f>
        <v>744.63</v>
      </c>
      <c r="RC115" s="117">
        <f t="shared" si="1843"/>
        <v>0</v>
      </c>
      <c r="RD115" s="98">
        <f t="shared" si="1844"/>
        <v>0</v>
      </c>
      <c r="RE115" s="98"/>
      <c r="RF115" s="118"/>
      <c r="RG115" s="119">
        <f t="shared" si="1845"/>
        <v>0</v>
      </c>
      <c r="RH115" s="231">
        <f t="shared" si="1949"/>
        <v>0</v>
      </c>
      <c r="RI115" s="119">
        <f>RH115/RH107</f>
        <v>0</v>
      </c>
      <c r="RJ115" s="98">
        <f>RJ107*RI115</f>
        <v>0</v>
      </c>
      <c r="RK115" s="116">
        <f t="shared" si="1846"/>
        <v>0</v>
      </c>
      <c r="RL115" s="90">
        <f>RL107</f>
        <v>744.63</v>
      </c>
      <c r="RM115" s="117">
        <f t="shared" si="1847"/>
        <v>0</v>
      </c>
      <c r="RN115" s="98">
        <f t="shared" si="1848"/>
        <v>0</v>
      </c>
      <c r="RO115" s="98"/>
      <c r="RP115" s="118"/>
      <c r="RQ115" s="119">
        <f t="shared" si="1849"/>
        <v>0</v>
      </c>
      <c r="RR115" s="231">
        <f t="shared" si="1950"/>
        <v>0</v>
      </c>
      <c r="RS115" s="119">
        <f>RR115/RR107</f>
        <v>0</v>
      </c>
      <c r="RT115" s="98">
        <f>RT107*RS115</f>
        <v>0</v>
      </c>
      <c r="RU115" s="116">
        <f t="shared" si="1850"/>
        <v>0</v>
      </c>
      <c r="RV115" s="90">
        <f>RV107</f>
        <v>744.63</v>
      </c>
      <c r="RW115" s="117">
        <f t="shared" si="1851"/>
        <v>0</v>
      </c>
      <c r="RX115" s="98">
        <f t="shared" si="1852"/>
        <v>0</v>
      </c>
      <c r="RY115" s="98"/>
      <c r="RZ115" s="118"/>
      <c r="SA115" s="119">
        <f t="shared" si="1853"/>
        <v>0</v>
      </c>
      <c r="SB115" s="231">
        <f t="shared" si="1951"/>
        <v>55</v>
      </c>
      <c r="SC115" s="119">
        <f>SB115/SB107</f>
        <v>0.1532</v>
      </c>
      <c r="SD115" s="98">
        <f>SD107*SC115</f>
        <v>33.549999999999997</v>
      </c>
      <c r="SE115" s="116">
        <f t="shared" si="1854"/>
        <v>0.61</v>
      </c>
      <c r="SF115" s="90">
        <f>SF107</f>
        <v>744.63</v>
      </c>
      <c r="SG115" s="117">
        <f t="shared" si="1855"/>
        <v>454.22430000000003</v>
      </c>
      <c r="SH115" s="98">
        <f t="shared" si="1856"/>
        <v>24982.34</v>
      </c>
      <c r="SI115" s="98"/>
      <c r="SJ115" s="118"/>
      <c r="SK115" s="119">
        <f t="shared" si="1857"/>
        <v>0.89792000000000005</v>
      </c>
      <c r="SL115" s="231">
        <f t="shared" si="1952"/>
        <v>0</v>
      </c>
      <c r="SM115" s="119">
        <f>SL115/SL107</f>
        <v>0</v>
      </c>
      <c r="SN115" s="98">
        <f>SN107*SM115</f>
        <v>0</v>
      </c>
      <c r="SO115" s="116">
        <f t="shared" si="1858"/>
        <v>0</v>
      </c>
      <c r="SP115" s="90">
        <f>SP107</f>
        <v>744.63</v>
      </c>
      <c r="SQ115" s="117">
        <f t="shared" si="1859"/>
        <v>0</v>
      </c>
      <c r="SR115" s="98">
        <f t="shared" si="1860"/>
        <v>0</v>
      </c>
      <c r="SS115" s="98"/>
      <c r="ST115" s="118"/>
      <c r="SU115" s="119">
        <f t="shared" si="1861"/>
        <v>0</v>
      </c>
      <c r="SV115" s="231">
        <f t="shared" si="1953"/>
        <v>34</v>
      </c>
      <c r="SW115" s="119">
        <f>SV115/SV107</f>
        <v>0.11371000000000001</v>
      </c>
      <c r="SX115" s="98">
        <f>SX107*SW115</f>
        <v>24.56</v>
      </c>
      <c r="SY115" s="116">
        <f t="shared" si="1862"/>
        <v>0.72235294000000005</v>
      </c>
      <c r="SZ115" s="90">
        <f>SZ107</f>
        <v>744.63</v>
      </c>
      <c r="TA115" s="117">
        <f t="shared" si="1863"/>
        <v>537.88567</v>
      </c>
      <c r="TB115" s="98">
        <f t="shared" si="1864"/>
        <v>18288.11</v>
      </c>
      <c r="TC115" s="98"/>
      <c r="TD115" s="118"/>
      <c r="TE115" s="119">
        <f t="shared" si="1865"/>
        <v>1.06331</v>
      </c>
      <c r="TF115" s="231">
        <f t="shared" si="1954"/>
        <v>11</v>
      </c>
      <c r="TG115" s="119">
        <f>TF115/TF107</f>
        <v>4.1509999999999998E-2</v>
      </c>
      <c r="TH115" s="98">
        <f>TH107*TG115</f>
        <v>9.16</v>
      </c>
      <c r="TI115" s="116">
        <f t="shared" si="1866"/>
        <v>0.83272727000000002</v>
      </c>
      <c r="TJ115" s="90">
        <f>TJ107</f>
        <v>744.63</v>
      </c>
      <c r="TK115" s="117">
        <f t="shared" si="1867"/>
        <v>620.07371000000001</v>
      </c>
      <c r="TL115" s="98">
        <f t="shared" si="1868"/>
        <v>6820.81</v>
      </c>
      <c r="TM115" s="98"/>
      <c r="TN115" s="118"/>
      <c r="TO115" s="119">
        <f t="shared" si="1869"/>
        <v>1.2257800000000001</v>
      </c>
      <c r="TP115" s="231">
        <f t="shared" si="1955"/>
        <v>0</v>
      </c>
      <c r="TQ115" s="119">
        <f>TP115/TP107</f>
        <v>0</v>
      </c>
      <c r="TR115" s="98">
        <f>TR107*TQ115</f>
        <v>0</v>
      </c>
      <c r="TS115" s="116">
        <f t="shared" si="1870"/>
        <v>0</v>
      </c>
      <c r="TT115" s="90">
        <f>TT107</f>
        <v>744.63</v>
      </c>
      <c r="TU115" s="117">
        <f t="shared" si="1871"/>
        <v>0</v>
      </c>
      <c r="TV115" s="98">
        <f t="shared" si="1872"/>
        <v>0</v>
      </c>
      <c r="TW115" s="98"/>
      <c r="TX115" s="118"/>
      <c r="TY115" s="119">
        <f t="shared" si="1873"/>
        <v>0</v>
      </c>
      <c r="TZ115" s="231">
        <f t="shared" si="1956"/>
        <v>45</v>
      </c>
      <c r="UA115" s="119">
        <f>TZ115/TZ107</f>
        <v>0.17716999999999999</v>
      </c>
      <c r="UB115" s="98">
        <f>UB107*UA115</f>
        <v>38.270000000000003</v>
      </c>
      <c r="UC115" s="116">
        <f t="shared" si="1874"/>
        <v>0.85044443999999997</v>
      </c>
      <c r="UD115" s="90">
        <f>UD107</f>
        <v>744.63</v>
      </c>
      <c r="UE115" s="117">
        <f t="shared" si="1875"/>
        <v>633.26643999999999</v>
      </c>
      <c r="UF115" s="98">
        <f t="shared" si="1876"/>
        <v>28496.99</v>
      </c>
      <c r="UG115" s="98"/>
      <c r="UH115" s="118"/>
      <c r="UI115" s="119">
        <f t="shared" si="1877"/>
        <v>1.25186</v>
      </c>
      <c r="UJ115" s="231">
        <f t="shared" si="1957"/>
        <v>0</v>
      </c>
      <c r="UK115" s="119">
        <f>UJ115/UJ107</f>
        <v>0</v>
      </c>
      <c r="UL115" s="98">
        <f>UL107*UK115</f>
        <v>0</v>
      </c>
      <c r="UM115" s="116">
        <f t="shared" si="1878"/>
        <v>0</v>
      </c>
      <c r="UN115" s="90">
        <f>UN107</f>
        <v>744.63</v>
      </c>
      <c r="UO115" s="117">
        <f t="shared" si="1879"/>
        <v>0</v>
      </c>
      <c r="UP115" s="98">
        <f t="shared" si="1880"/>
        <v>0</v>
      </c>
      <c r="UQ115" s="98"/>
      <c r="UR115" s="118"/>
      <c r="US115" s="119">
        <f t="shared" si="1881"/>
        <v>0</v>
      </c>
      <c r="UT115" s="231">
        <f t="shared" si="1958"/>
        <v>12</v>
      </c>
      <c r="UU115" s="119">
        <f>UT115/UT107</f>
        <v>3.6470000000000002E-2</v>
      </c>
      <c r="UV115" s="98">
        <f>UV107*UU115</f>
        <v>8.15</v>
      </c>
      <c r="UW115" s="116">
        <f t="shared" si="1882"/>
        <v>0.67916666999999997</v>
      </c>
      <c r="UX115" s="90">
        <f>UX107</f>
        <v>744.63</v>
      </c>
      <c r="UY115" s="117">
        <f t="shared" si="1883"/>
        <v>505.72788000000003</v>
      </c>
      <c r="UZ115" s="98">
        <f t="shared" si="1884"/>
        <v>6068.73</v>
      </c>
      <c r="VA115" s="98"/>
      <c r="VB115" s="118"/>
      <c r="VC115" s="119">
        <f t="shared" si="1885"/>
        <v>0.99973999999999996</v>
      </c>
      <c r="VD115" s="231">
        <f t="shared" si="1959"/>
        <v>27</v>
      </c>
      <c r="VE115" s="119">
        <f>VD115/VD107</f>
        <v>8.4909999999999999E-2</v>
      </c>
      <c r="VF115" s="98">
        <f>VF107*VE115</f>
        <v>13.76</v>
      </c>
      <c r="VG115" s="116">
        <f t="shared" si="1886"/>
        <v>0.50962962999999994</v>
      </c>
      <c r="VH115" s="90">
        <f>VH107</f>
        <v>744.63</v>
      </c>
      <c r="VI115" s="117">
        <f t="shared" si="1887"/>
        <v>379.48550999999998</v>
      </c>
      <c r="VJ115" s="98">
        <f t="shared" si="1888"/>
        <v>10246.11</v>
      </c>
      <c r="VK115" s="98"/>
      <c r="VL115" s="118"/>
      <c r="VM115" s="119">
        <f t="shared" si="1889"/>
        <v>0.75017999999999996</v>
      </c>
      <c r="VN115" s="231">
        <f t="shared" si="1960"/>
        <v>16</v>
      </c>
      <c r="VO115" s="119">
        <f>VN115/VN107</f>
        <v>3.107E-2</v>
      </c>
      <c r="VP115" s="98">
        <f>VP107*VO115</f>
        <v>13.42</v>
      </c>
      <c r="VQ115" s="116">
        <f t="shared" si="1890"/>
        <v>0.83875</v>
      </c>
      <c r="VR115" s="90">
        <f>VR107</f>
        <v>744.63</v>
      </c>
      <c r="VS115" s="117">
        <f t="shared" si="1891"/>
        <v>624.55840999999998</v>
      </c>
      <c r="VT115" s="98">
        <f t="shared" si="1892"/>
        <v>9992.93</v>
      </c>
      <c r="VU115" s="98"/>
      <c r="VV115" s="118"/>
      <c r="VW115" s="119">
        <f t="shared" si="1893"/>
        <v>1.23464</v>
      </c>
      <c r="VX115" s="231">
        <f t="shared" si="1961"/>
        <v>22</v>
      </c>
      <c r="VY115" s="119">
        <f>VX115/VX107</f>
        <v>6.3769999999999993E-2</v>
      </c>
      <c r="VZ115" s="98">
        <f>VZ107*VY115</f>
        <v>9.66</v>
      </c>
      <c r="WA115" s="116">
        <f t="shared" si="1894"/>
        <v>0.43909091</v>
      </c>
      <c r="WB115" s="90">
        <f>WB107</f>
        <v>744.63</v>
      </c>
      <c r="WC115" s="117">
        <f t="shared" si="1895"/>
        <v>326.96026000000001</v>
      </c>
      <c r="WD115" s="98">
        <f t="shared" si="1896"/>
        <v>7193.13</v>
      </c>
      <c r="WE115" s="98"/>
      <c r="WF115" s="118"/>
      <c r="WG115" s="119">
        <f t="shared" si="1897"/>
        <v>0.64634000000000003</v>
      </c>
      <c r="WH115" s="213">
        <f t="shared" si="1898"/>
        <v>800</v>
      </c>
      <c r="WI115" s="119">
        <f>WH115/WH107</f>
        <v>6.5750000000000003E-2</v>
      </c>
      <c r="WJ115" s="98">
        <f>WJ107*WI115</f>
        <v>543.71</v>
      </c>
      <c r="WK115" s="116">
        <f t="shared" si="1899"/>
        <v>0.67963750000000001</v>
      </c>
      <c r="WL115" s="90">
        <f>WL107</f>
        <v>744.31</v>
      </c>
      <c r="WM115" s="117">
        <f t="shared" si="1900"/>
        <v>505.86099000000002</v>
      </c>
      <c r="WN115" s="98">
        <f t="shared" si="1901"/>
        <v>404688.79</v>
      </c>
      <c r="WO115" s="98"/>
      <c r="WP115" s="118"/>
    </row>
    <row r="116" spans="1:614" ht="48" x14ac:dyDescent="0.25">
      <c r="A116" s="5"/>
      <c r="B116" s="91" t="s">
        <v>431</v>
      </c>
      <c r="C116" s="12" t="s">
        <v>750</v>
      </c>
      <c r="D116" s="12" t="s">
        <v>438</v>
      </c>
      <c r="E116" s="4" t="s">
        <v>33</v>
      </c>
      <c r="F116" s="231">
        <f t="shared" si="1902"/>
        <v>0</v>
      </c>
      <c r="G116" s="119">
        <f>F116/F107</f>
        <v>0</v>
      </c>
      <c r="H116" s="98">
        <f>H107*G116</f>
        <v>0</v>
      </c>
      <c r="I116" s="116">
        <f t="shared" si="1658"/>
        <v>0</v>
      </c>
      <c r="J116" s="90">
        <f>J107</f>
        <v>744.63</v>
      </c>
      <c r="K116" s="117">
        <f t="shared" si="1659"/>
        <v>0</v>
      </c>
      <c r="L116" s="98">
        <f t="shared" si="1660"/>
        <v>0</v>
      </c>
      <c r="M116" s="98"/>
      <c r="N116" s="118"/>
      <c r="O116" s="119" t="e">
        <f t="shared" si="1661"/>
        <v>#DIV/0!</v>
      </c>
      <c r="P116" s="231">
        <f t="shared" si="1903"/>
        <v>0</v>
      </c>
      <c r="Q116" s="119">
        <f>P116/P107</f>
        <v>0</v>
      </c>
      <c r="R116" s="98">
        <f>R107*Q116</f>
        <v>0</v>
      </c>
      <c r="S116" s="116">
        <f t="shared" si="1662"/>
        <v>0</v>
      </c>
      <c r="T116" s="90">
        <f>T107</f>
        <v>744.63</v>
      </c>
      <c r="U116" s="117">
        <f t="shared" si="1663"/>
        <v>0</v>
      </c>
      <c r="V116" s="98">
        <f t="shared" si="1664"/>
        <v>0</v>
      </c>
      <c r="W116" s="98"/>
      <c r="X116" s="118"/>
      <c r="Y116" s="119" t="e">
        <f t="shared" si="1665"/>
        <v>#DIV/0!</v>
      </c>
      <c r="Z116" s="231">
        <f t="shared" si="1904"/>
        <v>0</v>
      </c>
      <c r="AA116" s="119">
        <f>Z116/Z107</f>
        <v>0</v>
      </c>
      <c r="AB116" s="98">
        <f>AB107*AA116</f>
        <v>0</v>
      </c>
      <c r="AC116" s="116">
        <f t="shared" si="1666"/>
        <v>0</v>
      </c>
      <c r="AD116" s="90">
        <f>AD107</f>
        <v>744.63</v>
      </c>
      <c r="AE116" s="117">
        <f t="shared" si="1667"/>
        <v>0</v>
      </c>
      <c r="AF116" s="98">
        <f t="shared" si="1668"/>
        <v>0</v>
      </c>
      <c r="AG116" s="98"/>
      <c r="AH116" s="118"/>
      <c r="AI116" s="119" t="e">
        <f t="shared" si="1669"/>
        <v>#DIV/0!</v>
      </c>
      <c r="AJ116" s="231">
        <f t="shared" si="1905"/>
        <v>0</v>
      </c>
      <c r="AK116" s="119">
        <f>AJ116/AJ107</f>
        <v>0</v>
      </c>
      <c r="AL116" s="98">
        <f>AL107*AK116</f>
        <v>0</v>
      </c>
      <c r="AM116" s="116">
        <f t="shared" si="1670"/>
        <v>0</v>
      </c>
      <c r="AN116" s="90">
        <f>AN107</f>
        <v>744.63</v>
      </c>
      <c r="AO116" s="117">
        <f t="shared" si="1671"/>
        <v>0</v>
      </c>
      <c r="AP116" s="98">
        <f t="shared" si="1672"/>
        <v>0</v>
      </c>
      <c r="AQ116" s="98"/>
      <c r="AR116" s="118"/>
      <c r="AS116" s="119" t="e">
        <f t="shared" si="1673"/>
        <v>#DIV/0!</v>
      </c>
      <c r="AT116" s="231">
        <f t="shared" si="1906"/>
        <v>0</v>
      </c>
      <c r="AU116" s="119">
        <f>AT116/AT107</f>
        <v>0</v>
      </c>
      <c r="AV116" s="98">
        <f>AV107*AU116</f>
        <v>0</v>
      </c>
      <c r="AW116" s="116">
        <f t="shared" si="1674"/>
        <v>0</v>
      </c>
      <c r="AX116" s="90">
        <f>AX107</f>
        <v>744.63</v>
      </c>
      <c r="AY116" s="117">
        <f t="shared" si="1675"/>
        <v>0</v>
      </c>
      <c r="AZ116" s="98">
        <f t="shared" si="1676"/>
        <v>0</v>
      </c>
      <c r="BA116" s="98"/>
      <c r="BB116" s="118"/>
      <c r="BC116" s="119" t="e">
        <f t="shared" si="1677"/>
        <v>#DIV/0!</v>
      </c>
      <c r="BD116" s="231">
        <f t="shared" si="1907"/>
        <v>0</v>
      </c>
      <c r="BE116" s="119" t="e">
        <f>BD116/BD107</f>
        <v>#DIV/0!</v>
      </c>
      <c r="BF116" s="98" t="e">
        <f>BF107*BE116</f>
        <v>#DIV/0!</v>
      </c>
      <c r="BG116" s="116">
        <f t="shared" si="1678"/>
        <v>0</v>
      </c>
      <c r="BH116" s="90">
        <f>BH107</f>
        <v>0</v>
      </c>
      <c r="BI116" s="117">
        <f t="shared" si="1679"/>
        <v>0</v>
      </c>
      <c r="BJ116" s="98">
        <f t="shared" si="1680"/>
        <v>0</v>
      </c>
      <c r="BK116" s="98"/>
      <c r="BL116" s="118"/>
      <c r="BM116" s="119" t="e">
        <f t="shared" si="1681"/>
        <v>#DIV/0!</v>
      </c>
      <c r="BN116" s="231">
        <f t="shared" si="1908"/>
        <v>0</v>
      </c>
      <c r="BO116" s="119">
        <f>BN116/BN107</f>
        <v>0</v>
      </c>
      <c r="BP116" s="98">
        <f>BP107*BO116</f>
        <v>0</v>
      </c>
      <c r="BQ116" s="116">
        <f t="shared" si="1682"/>
        <v>0</v>
      </c>
      <c r="BR116" s="90">
        <f>BR107</f>
        <v>744.63</v>
      </c>
      <c r="BS116" s="117">
        <f t="shared" si="1683"/>
        <v>0</v>
      </c>
      <c r="BT116" s="98">
        <f t="shared" si="1684"/>
        <v>0</v>
      </c>
      <c r="BU116" s="98"/>
      <c r="BV116" s="118"/>
      <c r="BW116" s="119" t="e">
        <f t="shared" si="1685"/>
        <v>#DIV/0!</v>
      </c>
      <c r="BX116" s="231">
        <f t="shared" si="1909"/>
        <v>0</v>
      </c>
      <c r="BY116" s="119" t="e">
        <f>BX116/BX107</f>
        <v>#DIV/0!</v>
      </c>
      <c r="BZ116" s="98" t="e">
        <f>BZ107*BY116</f>
        <v>#DIV/0!</v>
      </c>
      <c r="CA116" s="116">
        <f t="shared" si="1686"/>
        <v>0</v>
      </c>
      <c r="CB116" s="90">
        <f>CB107</f>
        <v>0</v>
      </c>
      <c r="CC116" s="117">
        <f t="shared" si="1687"/>
        <v>0</v>
      </c>
      <c r="CD116" s="98">
        <f t="shared" si="1688"/>
        <v>0</v>
      </c>
      <c r="CE116" s="98"/>
      <c r="CF116" s="118"/>
      <c r="CG116" s="119" t="e">
        <f t="shared" si="1689"/>
        <v>#DIV/0!</v>
      </c>
      <c r="CH116" s="231">
        <f t="shared" si="1910"/>
        <v>0</v>
      </c>
      <c r="CI116" s="119">
        <f>CH116/CH107</f>
        <v>0</v>
      </c>
      <c r="CJ116" s="98">
        <f>CJ107*CI116</f>
        <v>0</v>
      </c>
      <c r="CK116" s="116">
        <f t="shared" si="1690"/>
        <v>0</v>
      </c>
      <c r="CL116" s="90">
        <f>CL107</f>
        <v>744.63</v>
      </c>
      <c r="CM116" s="117">
        <f t="shared" si="1691"/>
        <v>0</v>
      </c>
      <c r="CN116" s="98">
        <f t="shared" si="1692"/>
        <v>0</v>
      </c>
      <c r="CO116" s="98"/>
      <c r="CP116" s="118"/>
      <c r="CQ116" s="119" t="e">
        <f t="shared" si="1693"/>
        <v>#DIV/0!</v>
      </c>
      <c r="CR116" s="231">
        <f t="shared" si="1911"/>
        <v>0</v>
      </c>
      <c r="CS116" s="119" t="e">
        <f>CR116/CR107</f>
        <v>#DIV/0!</v>
      </c>
      <c r="CT116" s="98" t="e">
        <f>CT107*CS116</f>
        <v>#DIV/0!</v>
      </c>
      <c r="CU116" s="116">
        <f t="shared" si="1694"/>
        <v>0</v>
      </c>
      <c r="CV116" s="90">
        <f>CV107</f>
        <v>0</v>
      </c>
      <c r="CW116" s="117">
        <f t="shared" si="1695"/>
        <v>0</v>
      </c>
      <c r="CX116" s="98">
        <f t="shared" si="1696"/>
        <v>0</v>
      </c>
      <c r="CY116" s="98"/>
      <c r="CZ116" s="118"/>
      <c r="DA116" s="119" t="e">
        <f t="shared" si="1697"/>
        <v>#DIV/0!</v>
      </c>
      <c r="DB116" s="231">
        <f t="shared" si="1912"/>
        <v>0</v>
      </c>
      <c r="DC116" s="119">
        <f>DB116/DB107</f>
        <v>0</v>
      </c>
      <c r="DD116" s="98">
        <f>DD107*DC116</f>
        <v>0</v>
      </c>
      <c r="DE116" s="116">
        <f t="shared" si="1698"/>
        <v>0</v>
      </c>
      <c r="DF116" s="90">
        <f>DF107</f>
        <v>744.63</v>
      </c>
      <c r="DG116" s="117">
        <f t="shared" si="1699"/>
        <v>0</v>
      </c>
      <c r="DH116" s="98">
        <f t="shared" si="1700"/>
        <v>0</v>
      </c>
      <c r="DI116" s="98"/>
      <c r="DJ116" s="118"/>
      <c r="DK116" s="119" t="e">
        <f t="shared" si="1701"/>
        <v>#DIV/0!</v>
      </c>
      <c r="DL116" s="231">
        <f t="shared" si="1913"/>
        <v>0</v>
      </c>
      <c r="DM116" s="119">
        <f>DL116/DL107</f>
        <v>0</v>
      </c>
      <c r="DN116" s="98">
        <f>DN107*DM116</f>
        <v>0</v>
      </c>
      <c r="DO116" s="116">
        <f t="shared" si="1702"/>
        <v>0</v>
      </c>
      <c r="DP116" s="90">
        <f>DP107</f>
        <v>744.63</v>
      </c>
      <c r="DQ116" s="117">
        <f t="shared" si="1703"/>
        <v>0</v>
      </c>
      <c r="DR116" s="98">
        <f t="shared" si="1704"/>
        <v>0</v>
      </c>
      <c r="DS116" s="98"/>
      <c r="DT116" s="118"/>
      <c r="DU116" s="119" t="e">
        <f t="shared" si="1705"/>
        <v>#DIV/0!</v>
      </c>
      <c r="DV116" s="231">
        <f t="shared" si="1914"/>
        <v>0</v>
      </c>
      <c r="DW116" s="119">
        <f>DV116/DV107</f>
        <v>0</v>
      </c>
      <c r="DX116" s="98">
        <f>DX107*DW116</f>
        <v>0</v>
      </c>
      <c r="DY116" s="116">
        <f t="shared" si="1706"/>
        <v>0</v>
      </c>
      <c r="DZ116" s="90">
        <f>DZ107</f>
        <v>744.63</v>
      </c>
      <c r="EA116" s="117">
        <f t="shared" si="1707"/>
        <v>0</v>
      </c>
      <c r="EB116" s="98">
        <f t="shared" si="1708"/>
        <v>0</v>
      </c>
      <c r="EC116" s="98"/>
      <c r="ED116" s="118"/>
      <c r="EE116" s="119" t="e">
        <f t="shared" si="1709"/>
        <v>#DIV/0!</v>
      </c>
      <c r="EF116" s="231">
        <f t="shared" si="1915"/>
        <v>0</v>
      </c>
      <c r="EG116" s="119">
        <f>EF116/EF107</f>
        <v>0</v>
      </c>
      <c r="EH116" s="98">
        <f>EH107*EG116</f>
        <v>0</v>
      </c>
      <c r="EI116" s="116">
        <f t="shared" si="1710"/>
        <v>0</v>
      </c>
      <c r="EJ116" s="90">
        <f>EJ107</f>
        <v>744.63</v>
      </c>
      <c r="EK116" s="117">
        <f t="shared" si="1711"/>
        <v>0</v>
      </c>
      <c r="EL116" s="98">
        <f t="shared" si="1712"/>
        <v>0</v>
      </c>
      <c r="EM116" s="98"/>
      <c r="EN116" s="118"/>
      <c r="EO116" s="119" t="e">
        <f t="shared" si="1713"/>
        <v>#DIV/0!</v>
      </c>
      <c r="EP116" s="231">
        <f t="shared" si="1916"/>
        <v>0</v>
      </c>
      <c r="EQ116" s="119">
        <f>EP116/EP107</f>
        <v>0</v>
      </c>
      <c r="ER116" s="98">
        <f>ER107*EQ116</f>
        <v>0</v>
      </c>
      <c r="ES116" s="116">
        <f t="shared" si="1714"/>
        <v>0</v>
      </c>
      <c r="ET116" s="90">
        <f>ET107</f>
        <v>744.63</v>
      </c>
      <c r="EU116" s="117">
        <f t="shared" si="1715"/>
        <v>0</v>
      </c>
      <c r="EV116" s="98">
        <f t="shared" si="1716"/>
        <v>0</v>
      </c>
      <c r="EW116" s="98"/>
      <c r="EX116" s="118"/>
      <c r="EY116" s="119" t="e">
        <f t="shared" si="1717"/>
        <v>#DIV/0!</v>
      </c>
      <c r="EZ116" s="231">
        <f t="shared" si="1917"/>
        <v>0</v>
      </c>
      <c r="FA116" s="119">
        <f>EZ116/EZ107</f>
        <v>0</v>
      </c>
      <c r="FB116" s="98">
        <f>FB107*FA116</f>
        <v>0</v>
      </c>
      <c r="FC116" s="116">
        <f t="shared" si="1718"/>
        <v>0</v>
      </c>
      <c r="FD116" s="90">
        <f>FD107</f>
        <v>744.63</v>
      </c>
      <c r="FE116" s="117">
        <f t="shared" si="1719"/>
        <v>0</v>
      </c>
      <c r="FF116" s="98">
        <f t="shared" si="1720"/>
        <v>0</v>
      </c>
      <c r="FG116" s="98"/>
      <c r="FH116" s="118"/>
      <c r="FI116" s="119" t="e">
        <f t="shared" si="1721"/>
        <v>#DIV/0!</v>
      </c>
      <c r="FJ116" s="231">
        <f t="shared" si="1918"/>
        <v>0</v>
      </c>
      <c r="FK116" s="119">
        <f>FJ116/FJ107</f>
        <v>0</v>
      </c>
      <c r="FL116" s="98">
        <f>FL107*FK116</f>
        <v>0</v>
      </c>
      <c r="FM116" s="116">
        <f t="shared" si="1722"/>
        <v>0</v>
      </c>
      <c r="FN116" s="90">
        <f>FN107</f>
        <v>744.63</v>
      </c>
      <c r="FO116" s="117">
        <f t="shared" si="1723"/>
        <v>0</v>
      </c>
      <c r="FP116" s="98">
        <f t="shared" si="1724"/>
        <v>0</v>
      </c>
      <c r="FQ116" s="98"/>
      <c r="FR116" s="118"/>
      <c r="FS116" s="119" t="e">
        <f t="shared" si="1725"/>
        <v>#DIV/0!</v>
      </c>
      <c r="FT116" s="231">
        <f t="shared" si="1919"/>
        <v>0</v>
      </c>
      <c r="FU116" s="119">
        <f>FT116/FT107</f>
        <v>0</v>
      </c>
      <c r="FV116" s="98">
        <f>FV107*FU116</f>
        <v>0</v>
      </c>
      <c r="FW116" s="116">
        <f t="shared" si="1726"/>
        <v>0</v>
      </c>
      <c r="FX116" s="90">
        <f>FX107</f>
        <v>744.63</v>
      </c>
      <c r="FY116" s="117">
        <f t="shared" si="1727"/>
        <v>0</v>
      </c>
      <c r="FZ116" s="98">
        <f t="shared" si="1728"/>
        <v>0</v>
      </c>
      <c r="GA116" s="98"/>
      <c r="GB116" s="118"/>
      <c r="GC116" s="119" t="e">
        <f t="shared" si="1729"/>
        <v>#DIV/0!</v>
      </c>
      <c r="GD116" s="231">
        <f t="shared" si="1920"/>
        <v>0</v>
      </c>
      <c r="GE116" s="119">
        <f>GD116/GD107</f>
        <v>0</v>
      </c>
      <c r="GF116" s="98">
        <f>GF107*GE116</f>
        <v>0</v>
      </c>
      <c r="GG116" s="116">
        <f t="shared" si="1730"/>
        <v>0</v>
      </c>
      <c r="GH116" s="90">
        <f>GH107</f>
        <v>744.63</v>
      </c>
      <c r="GI116" s="117">
        <f t="shared" si="1731"/>
        <v>0</v>
      </c>
      <c r="GJ116" s="98">
        <f t="shared" si="1732"/>
        <v>0</v>
      </c>
      <c r="GK116" s="98"/>
      <c r="GL116" s="118"/>
      <c r="GM116" s="119" t="e">
        <f t="shared" si="1733"/>
        <v>#DIV/0!</v>
      </c>
      <c r="GN116" s="231">
        <f t="shared" si="1921"/>
        <v>0</v>
      </c>
      <c r="GO116" s="119">
        <f>GN116/GN107</f>
        <v>0</v>
      </c>
      <c r="GP116" s="98">
        <f>GP107*GO116</f>
        <v>0</v>
      </c>
      <c r="GQ116" s="116">
        <f t="shared" si="1734"/>
        <v>0</v>
      </c>
      <c r="GR116" s="90">
        <f>GR107</f>
        <v>744.63</v>
      </c>
      <c r="GS116" s="117">
        <f t="shared" si="1735"/>
        <v>0</v>
      </c>
      <c r="GT116" s="98">
        <f t="shared" si="1736"/>
        <v>0</v>
      </c>
      <c r="GU116" s="98"/>
      <c r="GV116" s="118"/>
      <c r="GW116" s="119" t="e">
        <f t="shared" si="1737"/>
        <v>#DIV/0!</v>
      </c>
      <c r="GX116" s="231">
        <f t="shared" si="1922"/>
        <v>0</v>
      </c>
      <c r="GY116" s="119">
        <f>GX116/GX107</f>
        <v>0</v>
      </c>
      <c r="GZ116" s="98">
        <f>GZ107*GY116</f>
        <v>0</v>
      </c>
      <c r="HA116" s="116">
        <f t="shared" si="1738"/>
        <v>0</v>
      </c>
      <c r="HB116" s="90">
        <f>HB107</f>
        <v>744.63</v>
      </c>
      <c r="HC116" s="117">
        <f t="shared" si="1739"/>
        <v>0</v>
      </c>
      <c r="HD116" s="98">
        <f t="shared" si="1740"/>
        <v>0</v>
      </c>
      <c r="HE116" s="98"/>
      <c r="HF116" s="118"/>
      <c r="HG116" s="119" t="e">
        <f t="shared" si="1741"/>
        <v>#DIV/0!</v>
      </c>
      <c r="HH116" s="231">
        <f t="shared" si="1923"/>
        <v>0</v>
      </c>
      <c r="HI116" s="119">
        <f>HH116/HH107</f>
        <v>0</v>
      </c>
      <c r="HJ116" s="98">
        <f>HJ107*HI116</f>
        <v>0</v>
      </c>
      <c r="HK116" s="116">
        <f t="shared" si="1742"/>
        <v>0</v>
      </c>
      <c r="HL116" s="90">
        <f>HL107</f>
        <v>744.63</v>
      </c>
      <c r="HM116" s="117">
        <f t="shared" si="1743"/>
        <v>0</v>
      </c>
      <c r="HN116" s="98">
        <f t="shared" si="1744"/>
        <v>0</v>
      </c>
      <c r="HO116" s="98"/>
      <c r="HP116" s="118"/>
      <c r="HQ116" s="119" t="e">
        <f t="shared" si="1745"/>
        <v>#DIV/0!</v>
      </c>
      <c r="HR116" s="231">
        <f t="shared" si="1924"/>
        <v>0</v>
      </c>
      <c r="HS116" s="119">
        <f>HR116/HR107</f>
        <v>0</v>
      </c>
      <c r="HT116" s="98">
        <f>HT107*HS116</f>
        <v>0</v>
      </c>
      <c r="HU116" s="116">
        <f t="shared" si="1746"/>
        <v>0</v>
      </c>
      <c r="HV116" s="90">
        <f>HV107</f>
        <v>744.63</v>
      </c>
      <c r="HW116" s="117">
        <f t="shared" si="1747"/>
        <v>0</v>
      </c>
      <c r="HX116" s="98">
        <f t="shared" si="1748"/>
        <v>0</v>
      </c>
      <c r="HY116" s="98"/>
      <c r="HZ116" s="118"/>
      <c r="IA116" s="119" t="e">
        <f t="shared" si="1749"/>
        <v>#DIV/0!</v>
      </c>
      <c r="IB116" s="231">
        <f t="shared" si="1925"/>
        <v>0</v>
      </c>
      <c r="IC116" s="119">
        <f>IB116/IB107</f>
        <v>0</v>
      </c>
      <c r="ID116" s="98">
        <f>ID107*IC116</f>
        <v>0</v>
      </c>
      <c r="IE116" s="116">
        <f t="shared" si="1750"/>
        <v>0</v>
      </c>
      <c r="IF116" s="90">
        <f>IF107</f>
        <v>744.63</v>
      </c>
      <c r="IG116" s="117">
        <f t="shared" si="1751"/>
        <v>0</v>
      </c>
      <c r="IH116" s="98">
        <f t="shared" si="1752"/>
        <v>0</v>
      </c>
      <c r="II116" s="98"/>
      <c r="IJ116" s="118"/>
      <c r="IK116" s="119" t="e">
        <f t="shared" si="1753"/>
        <v>#DIV/0!</v>
      </c>
      <c r="IL116" s="231">
        <f t="shared" si="1926"/>
        <v>0</v>
      </c>
      <c r="IM116" s="119">
        <f>IL116/IL107</f>
        <v>0</v>
      </c>
      <c r="IN116" s="98">
        <f>IN107*IM116</f>
        <v>0</v>
      </c>
      <c r="IO116" s="116">
        <f t="shared" si="1754"/>
        <v>0</v>
      </c>
      <c r="IP116" s="90">
        <f>IP107</f>
        <v>744.63</v>
      </c>
      <c r="IQ116" s="117">
        <f t="shared" si="1755"/>
        <v>0</v>
      </c>
      <c r="IR116" s="98">
        <f t="shared" si="1756"/>
        <v>0</v>
      </c>
      <c r="IS116" s="98"/>
      <c r="IT116" s="118"/>
      <c r="IU116" s="119" t="e">
        <f t="shared" si="1757"/>
        <v>#DIV/0!</v>
      </c>
      <c r="IV116" s="231">
        <f t="shared" si="1927"/>
        <v>0</v>
      </c>
      <c r="IW116" s="119">
        <f>IV116/IV107</f>
        <v>0</v>
      </c>
      <c r="IX116" s="98">
        <f>IX107*IW116</f>
        <v>0</v>
      </c>
      <c r="IY116" s="116">
        <f t="shared" si="1758"/>
        <v>0</v>
      </c>
      <c r="IZ116" s="90">
        <f>IZ107</f>
        <v>744.63</v>
      </c>
      <c r="JA116" s="117">
        <f t="shared" si="1759"/>
        <v>0</v>
      </c>
      <c r="JB116" s="98">
        <f t="shared" si="1760"/>
        <v>0</v>
      </c>
      <c r="JC116" s="98"/>
      <c r="JD116" s="118"/>
      <c r="JE116" s="119" t="e">
        <f t="shared" si="1761"/>
        <v>#DIV/0!</v>
      </c>
      <c r="JF116" s="231">
        <f t="shared" si="1928"/>
        <v>0</v>
      </c>
      <c r="JG116" s="119">
        <f>JF116/JF107</f>
        <v>0</v>
      </c>
      <c r="JH116" s="98">
        <f>JH107*JG116</f>
        <v>0</v>
      </c>
      <c r="JI116" s="116">
        <f t="shared" si="1762"/>
        <v>0</v>
      </c>
      <c r="JJ116" s="90">
        <f>JJ107</f>
        <v>727</v>
      </c>
      <c r="JK116" s="117">
        <f t="shared" si="1763"/>
        <v>0</v>
      </c>
      <c r="JL116" s="98">
        <f t="shared" si="1764"/>
        <v>0</v>
      </c>
      <c r="JM116" s="98"/>
      <c r="JN116" s="118"/>
      <c r="JO116" s="119" t="e">
        <f t="shared" si="1765"/>
        <v>#DIV/0!</v>
      </c>
      <c r="JP116" s="231">
        <f t="shared" si="1929"/>
        <v>0</v>
      </c>
      <c r="JQ116" s="119">
        <f>JP116/JP107</f>
        <v>0</v>
      </c>
      <c r="JR116" s="98">
        <f>JR107*JQ116</f>
        <v>0</v>
      </c>
      <c r="JS116" s="116">
        <f t="shared" si="1766"/>
        <v>0</v>
      </c>
      <c r="JT116" s="90">
        <f>JT107</f>
        <v>744.63</v>
      </c>
      <c r="JU116" s="117">
        <f t="shared" si="1767"/>
        <v>0</v>
      </c>
      <c r="JV116" s="98">
        <f t="shared" si="1768"/>
        <v>0</v>
      </c>
      <c r="JW116" s="98"/>
      <c r="JX116" s="118"/>
      <c r="JY116" s="119" t="e">
        <f t="shared" si="1769"/>
        <v>#DIV/0!</v>
      </c>
      <c r="JZ116" s="231">
        <f t="shared" si="1930"/>
        <v>0</v>
      </c>
      <c r="KA116" s="119" t="e">
        <f>JZ116/JZ107</f>
        <v>#DIV/0!</v>
      </c>
      <c r="KB116" s="98" t="e">
        <f>KB107*KA116</f>
        <v>#DIV/0!</v>
      </c>
      <c r="KC116" s="116">
        <f t="shared" si="1770"/>
        <v>0</v>
      </c>
      <c r="KD116" s="90">
        <f>KD107</f>
        <v>0</v>
      </c>
      <c r="KE116" s="117">
        <f t="shared" si="1771"/>
        <v>0</v>
      </c>
      <c r="KF116" s="98">
        <f t="shared" si="1772"/>
        <v>0</v>
      </c>
      <c r="KG116" s="98"/>
      <c r="KH116" s="118"/>
      <c r="KI116" s="119" t="e">
        <f t="shared" si="1773"/>
        <v>#DIV/0!</v>
      </c>
      <c r="KJ116" s="231">
        <f t="shared" si="1931"/>
        <v>0</v>
      </c>
      <c r="KK116" s="119">
        <f>KJ116/KJ107</f>
        <v>0</v>
      </c>
      <c r="KL116" s="98">
        <f>KL107*KK116</f>
        <v>0</v>
      </c>
      <c r="KM116" s="116">
        <f t="shared" si="1774"/>
        <v>0</v>
      </c>
      <c r="KN116" s="90">
        <f>KN107</f>
        <v>744.63</v>
      </c>
      <c r="KO116" s="117">
        <f t="shared" si="1775"/>
        <v>0</v>
      </c>
      <c r="KP116" s="98">
        <f t="shared" si="1776"/>
        <v>0</v>
      </c>
      <c r="KQ116" s="98"/>
      <c r="KR116" s="118"/>
      <c r="KS116" s="119" t="e">
        <f t="shared" si="1777"/>
        <v>#DIV/0!</v>
      </c>
      <c r="KT116" s="231">
        <f t="shared" si="1932"/>
        <v>0</v>
      </c>
      <c r="KU116" s="119">
        <f>KT116/KT107</f>
        <v>0</v>
      </c>
      <c r="KV116" s="98">
        <f>KV107*KU116</f>
        <v>0</v>
      </c>
      <c r="KW116" s="116">
        <f t="shared" si="1778"/>
        <v>0</v>
      </c>
      <c r="KX116" s="90">
        <f>KX107</f>
        <v>744.63</v>
      </c>
      <c r="KY116" s="117">
        <f t="shared" si="1779"/>
        <v>0</v>
      </c>
      <c r="KZ116" s="98">
        <f t="shared" si="1780"/>
        <v>0</v>
      </c>
      <c r="LA116" s="98"/>
      <c r="LB116" s="118"/>
      <c r="LC116" s="119" t="e">
        <f t="shared" si="1781"/>
        <v>#DIV/0!</v>
      </c>
      <c r="LD116" s="231">
        <f t="shared" si="1933"/>
        <v>0</v>
      </c>
      <c r="LE116" s="119">
        <f>LD116/LD107</f>
        <v>0</v>
      </c>
      <c r="LF116" s="98">
        <f>LF107*LE116</f>
        <v>0</v>
      </c>
      <c r="LG116" s="116">
        <f t="shared" si="1782"/>
        <v>0</v>
      </c>
      <c r="LH116" s="90">
        <f>LH107</f>
        <v>744.63</v>
      </c>
      <c r="LI116" s="117">
        <f t="shared" si="1783"/>
        <v>0</v>
      </c>
      <c r="LJ116" s="98">
        <f t="shared" si="1784"/>
        <v>0</v>
      </c>
      <c r="LK116" s="98"/>
      <c r="LL116" s="118"/>
      <c r="LM116" s="119" t="e">
        <f t="shared" si="1785"/>
        <v>#DIV/0!</v>
      </c>
      <c r="LN116" s="231">
        <f t="shared" si="1934"/>
        <v>0</v>
      </c>
      <c r="LO116" s="119">
        <f>LN116/LN107</f>
        <v>0</v>
      </c>
      <c r="LP116" s="98">
        <f>LP107*LO116</f>
        <v>0</v>
      </c>
      <c r="LQ116" s="116">
        <f t="shared" si="1786"/>
        <v>0</v>
      </c>
      <c r="LR116" s="90">
        <f>LR107</f>
        <v>744.63</v>
      </c>
      <c r="LS116" s="117">
        <f t="shared" si="1787"/>
        <v>0</v>
      </c>
      <c r="LT116" s="98">
        <f t="shared" si="1788"/>
        <v>0</v>
      </c>
      <c r="LU116" s="98"/>
      <c r="LV116" s="118"/>
      <c r="LW116" s="119" t="e">
        <f t="shared" si="1789"/>
        <v>#DIV/0!</v>
      </c>
      <c r="LX116" s="231">
        <f t="shared" si="1935"/>
        <v>0</v>
      </c>
      <c r="LY116" s="119">
        <f>LX116/LX107</f>
        <v>0</v>
      </c>
      <c r="LZ116" s="98">
        <f>LZ107*LY116</f>
        <v>0</v>
      </c>
      <c r="MA116" s="116">
        <f t="shared" si="1790"/>
        <v>0</v>
      </c>
      <c r="MB116" s="90">
        <f>MB107</f>
        <v>744.63</v>
      </c>
      <c r="MC116" s="117">
        <f t="shared" si="1791"/>
        <v>0</v>
      </c>
      <c r="MD116" s="98">
        <f t="shared" si="1792"/>
        <v>0</v>
      </c>
      <c r="ME116" s="98"/>
      <c r="MF116" s="118"/>
      <c r="MG116" s="119" t="e">
        <f t="shared" si="1793"/>
        <v>#DIV/0!</v>
      </c>
      <c r="MH116" s="231">
        <f t="shared" si="1936"/>
        <v>0</v>
      </c>
      <c r="MI116" s="119">
        <f>MH116/MH107</f>
        <v>0</v>
      </c>
      <c r="MJ116" s="98">
        <f>MJ107*MI116</f>
        <v>0</v>
      </c>
      <c r="MK116" s="116">
        <f t="shared" si="1794"/>
        <v>0</v>
      </c>
      <c r="ML116" s="90">
        <f>ML107</f>
        <v>744.63</v>
      </c>
      <c r="MM116" s="117">
        <f t="shared" si="1795"/>
        <v>0</v>
      </c>
      <c r="MN116" s="98">
        <f t="shared" si="1796"/>
        <v>0</v>
      </c>
      <c r="MO116" s="98"/>
      <c r="MP116" s="118"/>
      <c r="MQ116" s="119" t="e">
        <f t="shared" si="1797"/>
        <v>#DIV/0!</v>
      </c>
      <c r="MR116" s="231">
        <f t="shared" si="1937"/>
        <v>0</v>
      </c>
      <c r="MS116" s="119">
        <f>MR116/MR107</f>
        <v>0</v>
      </c>
      <c r="MT116" s="98">
        <f>MT107*MS116</f>
        <v>0</v>
      </c>
      <c r="MU116" s="116">
        <f t="shared" si="1798"/>
        <v>0</v>
      </c>
      <c r="MV116" s="90">
        <f>MV107</f>
        <v>744.63</v>
      </c>
      <c r="MW116" s="117">
        <f t="shared" si="1799"/>
        <v>0</v>
      </c>
      <c r="MX116" s="98">
        <f t="shared" si="1800"/>
        <v>0</v>
      </c>
      <c r="MY116" s="98"/>
      <c r="MZ116" s="118"/>
      <c r="NA116" s="119" t="e">
        <f t="shared" si="1801"/>
        <v>#DIV/0!</v>
      </c>
      <c r="NB116" s="231">
        <f t="shared" si="1938"/>
        <v>0</v>
      </c>
      <c r="NC116" s="119">
        <f>NB116/NB107</f>
        <v>0</v>
      </c>
      <c r="ND116" s="98">
        <f>ND107*NC116</f>
        <v>0</v>
      </c>
      <c r="NE116" s="116">
        <f t="shared" si="1802"/>
        <v>0</v>
      </c>
      <c r="NF116" s="90">
        <f>NF107</f>
        <v>744.63</v>
      </c>
      <c r="NG116" s="117">
        <f t="shared" si="1803"/>
        <v>0</v>
      </c>
      <c r="NH116" s="98">
        <f t="shared" si="1804"/>
        <v>0</v>
      </c>
      <c r="NI116" s="98"/>
      <c r="NJ116" s="118"/>
      <c r="NK116" s="119" t="e">
        <f t="shared" si="1805"/>
        <v>#DIV/0!</v>
      </c>
      <c r="NL116" s="231">
        <f t="shared" si="1939"/>
        <v>0</v>
      </c>
      <c r="NM116" s="119">
        <f>NL116/NL107</f>
        <v>0</v>
      </c>
      <c r="NN116" s="98">
        <f>NN107*NM116</f>
        <v>0</v>
      </c>
      <c r="NO116" s="116">
        <f t="shared" si="1806"/>
        <v>0</v>
      </c>
      <c r="NP116" s="90">
        <f>NP107</f>
        <v>744.63</v>
      </c>
      <c r="NQ116" s="117">
        <f t="shared" si="1807"/>
        <v>0</v>
      </c>
      <c r="NR116" s="98">
        <f t="shared" si="1808"/>
        <v>0</v>
      </c>
      <c r="NS116" s="98"/>
      <c r="NT116" s="118"/>
      <c r="NU116" s="119" t="e">
        <f t="shared" si="1809"/>
        <v>#DIV/0!</v>
      </c>
      <c r="NV116" s="231">
        <f t="shared" si="1940"/>
        <v>0</v>
      </c>
      <c r="NW116" s="119">
        <f>NV116/NV107</f>
        <v>0</v>
      </c>
      <c r="NX116" s="98">
        <f>NX107*NW116</f>
        <v>0</v>
      </c>
      <c r="NY116" s="116">
        <f t="shared" si="1810"/>
        <v>0</v>
      </c>
      <c r="NZ116" s="90">
        <f>NZ107</f>
        <v>744.63</v>
      </c>
      <c r="OA116" s="117">
        <f t="shared" si="1811"/>
        <v>0</v>
      </c>
      <c r="OB116" s="98">
        <f t="shared" si="1812"/>
        <v>0</v>
      </c>
      <c r="OC116" s="98"/>
      <c r="OD116" s="118"/>
      <c r="OE116" s="119" t="e">
        <f t="shared" si="1813"/>
        <v>#DIV/0!</v>
      </c>
      <c r="OF116" s="231">
        <f t="shared" si="1941"/>
        <v>0</v>
      </c>
      <c r="OG116" s="119">
        <f>OF116/OF107</f>
        <v>0</v>
      </c>
      <c r="OH116" s="98">
        <f>OH107*OG116</f>
        <v>0</v>
      </c>
      <c r="OI116" s="116">
        <f t="shared" si="1814"/>
        <v>0</v>
      </c>
      <c r="OJ116" s="90">
        <f>OJ107</f>
        <v>744.63</v>
      </c>
      <c r="OK116" s="117">
        <f t="shared" si="1815"/>
        <v>0</v>
      </c>
      <c r="OL116" s="98">
        <f t="shared" si="1816"/>
        <v>0</v>
      </c>
      <c r="OM116" s="98"/>
      <c r="ON116" s="118"/>
      <c r="OO116" s="119" t="e">
        <f t="shared" si="1817"/>
        <v>#DIV/0!</v>
      </c>
      <c r="OP116" s="231">
        <f t="shared" si="1942"/>
        <v>0</v>
      </c>
      <c r="OQ116" s="119">
        <f>OP116/OP107</f>
        <v>0</v>
      </c>
      <c r="OR116" s="98">
        <f>OR107*OQ116</f>
        <v>0</v>
      </c>
      <c r="OS116" s="116">
        <f t="shared" si="1818"/>
        <v>0</v>
      </c>
      <c r="OT116" s="90">
        <f>OT107</f>
        <v>744.63</v>
      </c>
      <c r="OU116" s="117">
        <f t="shared" si="1819"/>
        <v>0</v>
      </c>
      <c r="OV116" s="98">
        <f t="shared" si="1820"/>
        <v>0</v>
      </c>
      <c r="OW116" s="98"/>
      <c r="OX116" s="118"/>
      <c r="OY116" s="119" t="e">
        <f t="shared" si="1821"/>
        <v>#DIV/0!</v>
      </c>
      <c r="OZ116" s="231">
        <f t="shared" si="1943"/>
        <v>0</v>
      </c>
      <c r="PA116" s="119">
        <f>OZ116/OZ107</f>
        <v>0</v>
      </c>
      <c r="PB116" s="98">
        <f>PB107*PA116</f>
        <v>0</v>
      </c>
      <c r="PC116" s="116">
        <f t="shared" si="1822"/>
        <v>0</v>
      </c>
      <c r="PD116" s="90">
        <f>PD107</f>
        <v>744.63</v>
      </c>
      <c r="PE116" s="117">
        <f t="shared" si="1823"/>
        <v>0</v>
      </c>
      <c r="PF116" s="98">
        <f t="shared" si="1824"/>
        <v>0</v>
      </c>
      <c r="PG116" s="98"/>
      <c r="PH116" s="118"/>
      <c r="PI116" s="119" t="e">
        <f t="shared" si="1825"/>
        <v>#DIV/0!</v>
      </c>
      <c r="PJ116" s="231">
        <f t="shared" si="1944"/>
        <v>0</v>
      </c>
      <c r="PK116" s="119">
        <f>PJ116/PJ107</f>
        <v>0</v>
      </c>
      <c r="PL116" s="98">
        <f>PL107*PK116</f>
        <v>0</v>
      </c>
      <c r="PM116" s="116">
        <f t="shared" si="1826"/>
        <v>0</v>
      </c>
      <c r="PN116" s="90">
        <f>PN107</f>
        <v>744.63</v>
      </c>
      <c r="PO116" s="117">
        <f t="shared" si="1827"/>
        <v>0</v>
      </c>
      <c r="PP116" s="98">
        <f t="shared" si="1828"/>
        <v>0</v>
      </c>
      <c r="PQ116" s="98"/>
      <c r="PR116" s="118"/>
      <c r="PS116" s="119" t="e">
        <f t="shared" si="1829"/>
        <v>#DIV/0!</v>
      </c>
      <c r="PT116" s="231">
        <f t="shared" si="1945"/>
        <v>0</v>
      </c>
      <c r="PU116" s="119">
        <f>PT116/PT107</f>
        <v>0</v>
      </c>
      <c r="PV116" s="98">
        <f>PV107*PU116</f>
        <v>0</v>
      </c>
      <c r="PW116" s="116">
        <f t="shared" si="1830"/>
        <v>0</v>
      </c>
      <c r="PX116" s="90">
        <f>PX107</f>
        <v>744.63</v>
      </c>
      <c r="PY116" s="117">
        <f t="shared" si="1831"/>
        <v>0</v>
      </c>
      <c r="PZ116" s="98">
        <f t="shared" si="1832"/>
        <v>0</v>
      </c>
      <c r="QA116" s="98"/>
      <c r="QB116" s="118"/>
      <c r="QC116" s="119" t="e">
        <f t="shared" si="1833"/>
        <v>#DIV/0!</v>
      </c>
      <c r="QD116" s="231">
        <f t="shared" si="1946"/>
        <v>0</v>
      </c>
      <c r="QE116" s="119" t="e">
        <f>QD116/QD107</f>
        <v>#DIV/0!</v>
      </c>
      <c r="QF116" s="98" t="e">
        <f>QF107*QE116</f>
        <v>#DIV/0!</v>
      </c>
      <c r="QG116" s="116">
        <f t="shared" si="1834"/>
        <v>0</v>
      </c>
      <c r="QH116" s="90">
        <f>QH107</f>
        <v>0</v>
      </c>
      <c r="QI116" s="117">
        <f t="shared" si="1835"/>
        <v>0</v>
      </c>
      <c r="QJ116" s="98">
        <f t="shared" si="1836"/>
        <v>0</v>
      </c>
      <c r="QK116" s="98"/>
      <c r="QL116" s="118"/>
      <c r="QM116" s="119" t="e">
        <f t="shared" si="1837"/>
        <v>#DIV/0!</v>
      </c>
      <c r="QN116" s="231">
        <f t="shared" si="1947"/>
        <v>0</v>
      </c>
      <c r="QO116" s="119">
        <f>QN116/QN107</f>
        <v>0</v>
      </c>
      <c r="QP116" s="98">
        <f>QP107*QO116</f>
        <v>0</v>
      </c>
      <c r="QQ116" s="116">
        <f t="shared" si="1838"/>
        <v>0</v>
      </c>
      <c r="QR116" s="90">
        <f>QR107</f>
        <v>744.63</v>
      </c>
      <c r="QS116" s="117">
        <f t="shared" si="1839"/>
        <v>0</v>
      </c>
      <c r="QT116" s="98">
        <f t="shared" si="1840"/>
        <v>0</v>
      </c>
      <c r="QU116" s="98"/>
      <c r="QV116" s="118"/>
      <c r="QW116" s="119" t="e">
        <f t="shared" si="1841"/>
        <v>#DIV/0!</v>
      </c>
      <c r="QX116" s="231">
        <f t="shared" si="1948"/>
        <v>0</v>
      </c>
      <c r="QY116" s="119">
        <f>QX116/QX107</f>
        <v>0</v>
      </c>
      <c r="QZ116" s="98">
        <f>QZ107*QY116</f>
        <v>0</v>
      </c>
      <c r="RA116" s="116">
        <f t="shared" si="1842"/>
        <v>0</v>
      </c>
      <c r="RB116" s="90">
        <f>RB107</f>
        <v>744.63</v>
      </c>
      <c r="RC116" s="117">
        <f t="shared" si="1843"/>
        <v>0</v>
      </c>
      <c r="RD116" s="98">
        <f t="shared" si="1844"/>
        <v>0</v>
      </c>
      <c r="RE116" s="98"/>
      <c r="RF116" s="118"/>
      <c r="RG116" s="119" t="e">
        <f t="shared" si="1845"/>
        <v>#DIV/0!</v>
      </c>
      <c r="RH116" s="231">
        <f t="shared" si="1949"/>
        <v>0</v>
      </c>
      <c r="RI116" s="119">
        <f>RH116/RH107</f>
        <v>0</v>
      </c>
      <c r="RJ116" s="98">
        <f>RJ107*RI116</f>
        <v>0</v>
      </c>
      <c r="RK116" s="116">
        <f t="shared" si="1846"/>
        <v>0</v>
      </c>
      <c r="RL116" s="90">
        <f>RL107</f>
        <v>744.63</v>
      </c>
      <c r="RM116" s="117">
        <f t="shared" si="1847"/>
        <v>0</v>
      </c>
      <c r="RN116" s="98">
        <f t="shared" si="1848"/>
        <v>0</v>
      </c>
      <c r="RO116" s="98"/>
      <c r="RP116" s="118"/>
      <c r="RQ116" s="119" t="e">
        <f t="shared" si="1849"/>
        <v>#DIV/0!</v>
      </c>
      <c r="RR116" s="231">
        <f t="shared" si="1950"/>
        <v>0</v>
      </c>
      <c r="RS116" s="119">
        <f>RR116/RR107</f>
        <v>0</v>
      </c>
      <c r="RT116" s="98">
        <f>RT107*RS116</f>
        <v>0</v>
      </c>
      <c r="RU116" s="116">
        <f t="shared" si="1850"/>
        <v>0</v>
      </c>
      <c r="RV116" s="90">
        <f>RV107</f>
        <v>744.63</v>
      </c>
      <c r="RW116" s="117">
        <f t="shared" si="1851"/>
        <v>0</v>
      </c>
      <c r="RX116" s="98">
        <f t="shared" si="1852"/>
        <v>0</v>
      </c>
      <c r="RY116" s="98"/>
      <c r="RZ116" s="118"/>
      <c r="SA116" s="119" t="e">
        <f t="shared" si="1853"/>
        <v>#DIV/0!</v>
      </c>
      <c r="SB116" s="231">
        <f t="shared" si="1951"/>
        <v>0</v>
      </c>
      <c r="SC116" s="119">
        <f>SB116/SB107</f>
        <v>0</v>
      </c>
      <c r="SD116" s="98">
        <f>SD107*SC116</f>
        <v>0</v>
      </c>
      <c r="SE116" s="116">
        <f t="shared" si="1854"/>
        <v>0</v>
      </c>
      <c r="SF116" s="90">
        <f>SF107</f>
        <v>744.63</v>
      </c>
      <c r="SG116" s="117">
        <f t="shared" si="1855"/>
        <v>0</v>
      </c>
      <c r="SH116" s="98">
        <f t="shared" si="1856"/>
        <v>0</v>
      </c>
      <c r="SI116" s="98"/>
      <c r="SJ116" s="118"/>
      <c r="SK116" s="119" t="e">
        <f t="shared" si="1857"/>
        <v>#DIV/0!</v>
      </c>
      <c r="SL116" s="231">
        <f t="shared" si="1952"/>
        <v>0</v>
      </c>
      <c r="SM116" s="119">
        <f>SL116/SL107</f>
        <v>0</v>
      </c>
      <c r="SN116" s="98">
        <f>SN107*SM116</f>
        <v>0</v>
      </c>
      <c r="SO116" s="116">
        <f t="shared" si="1858"/>
        <v>0</v>
      </c>
      <c r="SP116" s="90">
        <f>SP107</f>
        <v>744.63</v>
      </c>
      <c r="SQ116" s="117">
        <f t="shared" si="1859"/>
        <v>0</v>
      </c>
      <c r="SR116" s="98">
        <f t="shared" si="1860"/>
        <v>0</v>
      </c>
      <c r="SS116" s="98"/>
      <c r="ST116" s="118"/>
      <c r="SU116" s="119" t="e">
        <f t="shared" si="1861"/>
        <v>#DIV/0!</v>
      </c>
      <c r="SV116" s="231">
        <f t="shared" si="1953"/>
        <v>0</v>
      </c>
      <c r="SW116" s="119">
        <f>SV116/SV107</f>
        <v>0</v>
      </c>
      <c r="SX116" s="98">
        <f>SX107*SW116</f>
        <v>0</v>
      </c>
      <c r="SY116" s="116">
        <f t="shared" si="1862"/>
        <v>0</v>
      </c>
      <c r="SZ116" s="90">
        <f>SZ107</f>
        <v>744.63</v>
      </c>
      <c r="TA116" s="117">
        <f t="shared" si="1863"/>
        <v>0</v>
      </c>
      <c r="TB116" s="98">
        <f t="shared" si="1864"/>
        <v>0</v>
      </c>
      <c r="TC116" s="98"/>
      <c r="TD116" s="118"/>
      <c r="TE116" s="119" t="e">
        <f t="shared" si="1865"/>
        <v>#DIV/0!</v>
      </c>
      <c r="TF116" s="231">
        <f t="shared" si="1954"/>
        <v>0</v>
      </c>
      <c r="TG116" s="119">
        <f>TF116/TF107</f>
        <v>0</v>
      </c>
      <c r="TH116" s="98">
        <f>TH107*TG116</f>
        <v>0</v>
      </c>
      <c r="TI116" s="116">
        <f t="shared" si="1866"/>
        <v>0</v>
      </c>
      <c r="TJ116" s="90">
        <f>TJ107</f>
        <v>744.63</v>
      </c>
      <c r="TK116" s="117">
        <f t="shared" si="1867"/>
        <v>0</v>
      </c>
      <c r="TL116" s="98">
        <f t="shared" si="1868"/>
        <v>0</v>
      </c>
      <c r="TM116" s="98"/>
      <c r="TN116" s="118"/>
      <c r="TO116" s="119" t="e">
        <f t="shared" si="1869"/>
        <v>#DIV/0!</v>
      </c>
      <c r="TP116" s="231">
        <f t="shared" si="1955"/>
        <v>0</v>
      </c>
      <c r="TQ116" s="119">
        <f>TP116/TP107</f>
        <v>0</v>
      </c>
      <c r="TR116" s="98">
        <f>TR107*TQ116</f>
        <v>0</v>
      </c>
      <c r="TS116" s="116">
        <f t="shared" si="1870"/>
        <v>0</v>
      </c>
      <c r="TT116" s="90">
        <f>TT107</f>
        <v>744.63</v>
      </c>
      <c r="TU116" s="117">
        <f t="shared" si="1871"/>
        <v>0</v>
      </c>
      <c r="TV116" s="98">
        <f t="shared" si="1872"/>
        <v>0</v>
      </c>
      <c r="TW116" s="98"/>
      <c r="TX116" s="118"/>
      <c r="TY116" s="119" t="e">
        <f t="shared" si="1873"/>
        <v>#DIV/0!</v>
      </c>
      <c r="TZ116" s="231">
        <f t="shared" si="1956"/>
        <v>0</v>
      </c>
      <c r="UA116" s="119">
        <f>TZ116/TZ107</f>
        <v>0</v>
      </c>
      <c r="UB116" s="98">
        <f>UB107*UA116</f>
        <v>0</v>
      </c>
      <c r="UC116" s="116">
        <f t="shared" si="1874"/>
        <v>0</v>
      </c>
      <c r="UD116" s="90">
        <f>UD107</f>
        <v>744.63</v>
      </c>
      <c r="UE116" s="117">
        <f t="shared" si="1875"/>
        <v>0</v>
      </c>
      <c r="UF116" s="98">
        <f t="shared" si="1876"/>
        <v>0</v>
      </c>
      <c r="UG116" s="98"/>
      <c r="UH116" s="118"/>
      <c r="UI116" s="119" t="e">
        <f t="shared" si="1877"/>
        <v>#DIV/0!</v>
      </c>
      <c r="UJ116" s="231">
        <f t="shared" si="1957"/>
        <v>0</v>
      </c>
      <c r="UK116" s="119">
        <f>UJ116/UJ107</f>
        <v>0</v>
      </c>
      <c r="UL116" s="98">
        <f>UL107*UK116</f>
        <v>0</v>
      </c>
      <c r="UM116" s="116">
        <f t="shared" si="1878"/>
        <v>0</v>
      </c>
      <c r="UN116" s="90">
        <f>UN107</f>
        <v>744.63</v>
      </c>
      <c r="UO116" s="117">
        <f t="shared" si="1879"/>
        <v>0</v>
      </c>
      <c r="UP116" s="98">
        <f t="shared" si="1880"/>
        <v>0</v>
      </c>
      <c r="UQ116" s="98"/>
      <c r="UR116" s="118"/>
      <c r="US116" s="119" t="e">
        <f t="shared" si="1881"/>
        <v>#DIV/0!</v>
      </c>
      <c r="UT116" s="231">
        <f t="shared" si="1958"/>
        <v>0</v>
      </c>
      <c r="UU116" s="119">
        <f>UT116/UT107</f>
        <v>0</v>
      </c>
      <c r="UV116" s="98">
        <f>UV107*UU116</f>
        <v>0</v>
      </c>
      <c r="UW116" s="116">
        <f t="shared" si="1882"/>
        <v>0</v>
      </c>
      <c r="UX116" s="90">
        <f>UX107</f>
        <v>744.63</v>
      </c>
      <c r="UY116" s="117">
        <f t="shared" si="1883"/>
        <v>0</v>
      </c>
      <c r="UZ116" s="98">
        <f t="shared" si="1884"/>
        <v>0</v>
      </c>
      <c r="VA116" s="98"/>
      <c r="VB116" s="118"/>
      <c r="VC116" s="119" t="e">
        <f t="shared" si="1885"/>
        <v>#DIV/0!</v>
      </c>
      <c r="VD116" s="231">
        <f t="shared" si="1959"/>
        <v>0</v>
      </c>
      <c r="VE116" s="119">
        <f>VD116/VD107</f>
        <v>0</v>
      </c>
      <c r="VF116" s="98">
        <f>VF107*VE116</f>
        <v>0</v>
      </c>
      <c r="VG116" s="116">
        <f t="shared" si="1886"/>
        <v>0</v>
      </c>
      <c r="VH116" s="90">
        <f>VH107</f>
        <v>744.63</v>
      </c>
      <c r="VI116" s="117">
        <f t="shared" si="1887"/>
        <v>0</v>
      </c>
      <c r="VJ116" s="98">
        <f t="shared" si="1888"/>
        <v>0</v>
      </c>
      <c r="VK116" s="98"/>
      <c r="VL116" s="118"/>
      <c r="VM116" s="119" t="e">
        <f t="shared" si="1889"/>
        <v>#DIV/0!</v>
      </c>
      <c r="VN116" s="231">
        <f t="shared" si="1960"/>
        <v>0</v>
      </c>
      <c r="VO116" s="119">
        <f>VN116/VN107</f>
        <v>0</v>
      </c>
      <c r="VP116" s="98">
        <f>VP107*VO116</f>
        <v>0</v>
      </c>
      <c r="VQ116" s="116">
        <f t="shared" si="1890"/>
        <v>0</v>
      </c>
      <c r="VR116" s="90">
        <f>VR107</f>
        <v>744.63</v>
      </c>
      <c r="VS116" s="117">
        <f t="shared" si="1891"/>
        <v>0</v>
      </c>
      <c r="VT116" s="98">
        <f t="shared" si="1892"/>
        <v>0</v>
      </c>
      <c r="VU116" s="98"/>
      <c r="VV116" s="118"/>
      <c r="VW116" s="119" t="e">
        <f t="shared" si="1893"/>
        <v>#DIV/0!</v>
      </c>
      <c r="VX116" s="231">
        <f t="shared" si="1961"/>
        <v>0</v>
      </c>
      <c r="VY116" s="119">
        <f>VX116/VX107</f>
        <v>0</v>
      </c>
      <c r="VZ116" s="98">
        <f>VZ107*VY116</f>
        <v>0</v>
      </c>
      <c r="WA116" s="116">
        <f t="shared" si="1894"/>
        <v>0</v>
      </c>
      <c r="WB116" s="90">
        <f>WB107</f>
        <v>744.63</v>
      </c>
      <c r="WC116" s="117">
        <f t="shared" si="1895"/>
        <v>0</v>
      </c>
      <c r="WD116" s="98">
        <f t="shared" si="1896"/>
        <v>0</v>
      </c>
      <c r="WE116" s="98"/>
      <c r="WF116" s="118"/>
      <c r="WG116" s="119" t="e">
        <f t="shared" si="1897"/>
        <v>#DIV/0!</v>
      </c>
      <c r="WH116" s="213">
        <f t="shared" si="1898"/>
        <v>0</v>
      </c>
      <c r="WI116" s="119">
        <f>WH116/WH107</f>
        <v>0</v>
      </c>
      <c r="WJ116" s="98">
        <f>WJ107*WI116</f>
        <v>0</v>
      </c>
      <c r="WK116" s="116">
        <f t="shared" si="1899"/>
        <v>0</v>
      </c>
      <c r="WL116" s="90">
        <f>WL107</f>
        <v>744.31</v>
      </c>
      <c r="WM116" s="117">
        <f t="shared" si="1900"/>
        <v>0</v>
      </c>
      <c r="WN116" s="98">
        <f t="shared" si="1901"/>
        <v>0</v>
      </c>
      <c r="WO116" s="98"/>
      <c r="WP116" s="118"/>
    </row>
    <row r="117" spans="1:614" ht="48" x14ac:dyDescent="0.25">
      <c r="A117" s="5"/>
      <c r="B117" s="91" t="s">
        <v>427</v>
      </c>
      <c r="C117" s="12" t="s">
        <v>752</v>
      </c>
      <c r="D117" s="12" t="s">
        <v>439</v>
      </c>
      <c r="E117" s="4" t="s">
        <v>33</v>
      </c>
      <c r="F117" s="231">
        <f t="shared" si="1902"/>
        <v>0</v>
      </c>
      <c r="G117" s="119">
        <f>F117/F107</f>
        <v>0</v>
      </c>
      <c r="H117" s="98">
        <f>H107*G117</f>
        <v>0</v>
      </c>
      <c r="I117" s="116">
        <f t="shared" si="1658"/>
        <v>0</v>
      </c>
      <c r="J117" s="90">
        <f>J107</f>
        <v>744.63</v>
      </c>
      <c r="K117" s="117">
        <f t="shared" si="1659"/>
        <v>0</v>
      </c>
      <c r="L117" s="98">
        <f t="shared" si="1660"/>
        <v>0</v>
      </c>
      <c r="M117" s="98"/>
      <c r="N117" s="118"/>
      <c r="O117" s="119">
        <f t="shared" si="1661"/>
        <v>0</v>
      </c>
      <c r="P117" s="231">
        <f t="shared" si="1903"/>
        <v>0</v>
      </c>
      <c r="Q117" s="119">
        <f>P117/P107</f>
        <v>0</v>
      </c>
      <c r="R117" s="98">
        <f>R107*Q117</f>
        <v>0</v>
      </c>
      <c r="S117" s="116">
        <f t="shared" si="1662"/>
        <v>0</v>
      </c>
      <c r="T117" s="90">
        <f>T107</f>
        <v>744.63</v>
      </c>
      <c r="U117" s="117">
        <f t="shared" si="1663"/>
        <v>0</v>
      </c>
      <c r="V117" s="98">
        <f t="shared" si="1664"/>
        <v>0</v>
      </c>
      <c r="W117" s="98"/>
      <c r="X117" s="118"/>
      <c r="Y117" s="119">
        <f t="shared" si="1665"/>
        <v>0</v>
      </c>
      <c r="Z117" s="231">
        <f t="shared" si="1904"/>
        <v>0</v>
      </c>
      <c r="AA117" s="119">
        <f>Z117/Z107</f>
        <v>0</v>
      </c>
      <c r="AB117" s="98">
        <f>AB107*AA117</f>
        <v>0</v>
      </c>
      <c r="AC117" s="116">
        <f t="shared" si="1666"/>
        <v>0</v>
      </c>
      <c r="AD117" s="90">
        <f>AD107</f>
        <v>744.63</v>
      </c>
      <c r="AE117" s="117">
        <f t="shared" si="1667"/>
        <v>0</v>
      </c>
      <c r="AF117" s="98">
        <f t="shared" si="1668"/>
        <v>0</v>
      </c>
      <c r="AG117" s="98"/>
      <c r="AH117" s="118"/>
      <c r="AI117" s="119">
        <f t="shared" si="1669"/>
        <v>0</v>
      </c>
      <c r="AJ117" s="231">
        <f t="shared" si="1905"/>
        <v>0</v>
      </c>
      <c r="AK117" s="119">
        <f>AJ117/AJ107</f>
        <v>0</v>
      </c>
      <c r="AL117" s="98">
        <f>AL107*AK117</f>
        <v>0</v>
      </c>
      <c r="AM117" s="116">
        <f t="shared" si="1670"/>
        <v>0</v>
      </c>
      <c r="AN117" s="90">
        <f>AN107</f>
        <v>744.63</v>
      </c>
      <c r="AO117" s="117">
        <f t="shared" si="1671"/>
        <v>0</v>
      </c>
      <c r="AP117" s="98">
        <f t="shared" si="1672"/>
        <v>0</v>
      </c>
      <c r="AQ117" s="98"/>
      <c r="AR117" s="118"/>
      <c r="AS117" s="119">
        <f t="shared" si="1673"/>
        <v>0</v>
      </c>
      <c r="AT117" s="231">
        <f t="shared" si="1906"/>
        <v>0</v>
      </c>
      <c r="AU117" s="119">
        <f>AT117/AT107</f>
        <v>0</v>
      </c>
      <c r="AV117" s="98">
        <f>AV107*AU117</f>
        <v>0</v>
      </c>
      <c r="AW117" s="116">
        <f t="shared" si="1674"/>
        <v>0</v>
      </c>
      <c r="AX117" s="90">
        <f>AX107</f>
        <v>744.63</v>
      </c>
      <c r="AY117" s="117">
        <f t="shared" si="1675"/>
        <v>0</v>
      </c>
      <c r="AZ117" s="98">
        <f t="shared" si="1676"/>
        <v>0</v>
      </c>
      <c r="BA117" s="98"/>
      <c r="BB117" s="118"/>
      <c r="BC117" s="119">
        <f t="shared" si="1677"/>
        <v>0</v>
      </c>
      <c r="BD117" s="231">
        <f t="shared" si="1907"/>
        <v>0</v>
      </c>
      <c r="BE117" s="119" t="e">
        <f>BD117/BD107</f>
        <v>#DIV/0!</v>
      </c>
      <c r="BF117" s="98" t="e">
        <f>BF107*BE117</f>
        <v>#DIV/0!</v>
      </c>
      <c r="BG117" s="116">
        <f t="shared" si="1678"/>
        <v>0</v>
      </c>
      <c r="BH117" s="90">
        <f>BH107</f>
        <v>0</v>
      </c>
      <c r="BI117" s="117">
        <f t="shared" si="1679"/>
        <v>0</v>
      </c>
      <c r="BJ117" s="98">
        <f t="shared" si="1680"/>
        <v>0</v>
      </c>
      <c r="BK117" s="98"/>
      <c r="BL117" s="118"/>
      <c r="BM117" s="119">
        <f t="shared" si="1681"/>
        <v>0</v>
      </c>
      <c r="BN117" s="231">
        <f t="shared" si="1908"/>
        <v>0</v>
      </c>
      <c r="BO117" s="119">
        <f>BN117/BN107</f>
        <v>0</v>
      </c>
      <c r="BP117" s="98">
        <f>BP107*BO117</f>
        <v>0</v>
      </c>
      <c r="BQ117" s="116">
        <f t="shared" si="1682"/>
        <v>0</v>
      </c>
      <c r="BR117" s="90">
        <f>BR107</f>
        <v>744.63</v>
      </c>
      <c r="BS117" s="117">
        <f t="shared" si="1683"/>
        <v>0</v>
      </c>
      <c r="BT117" s="98">
        <f t="shared" si="1684"/>
        <v>0</v>
      </c>
      <c r="BU117" s="98"/>
      <c r="BV117" s="118"/>
      <c r="BW117" s="119">
        <f t="shared" si="1685"/>
        <v>0</v>
      </c>
      <c r="BX117" s="231">
        <f t="shared" si="1909"/>
        <v>0</v>
      </c>
      <c r="BY117" s="119" t="e">
        <f>BX117/BX107</f>
        <v>#DIV/0!</v>
      </c>
      <c r="BZ117" s="98" t="e">
        <f>BZ107*BY117</f>
        <v>#DIV/0!</v>
      </c>
      <c r="CA117" s="116">
        <f t="shared" si="1686"/>
        <v>0</v>
      </c>
      <c r="CB117" s="90">
        <f>CB107</f>
        <v>0</v>
      </c>
      <c r="CC117" s="117">
        <f t="shared" si="1687"/>
        <v>0</v>
      </c>
      <c r="CD117" s="98">
        <f t="shared" si="1688"/>
        <v>0</v>
      </c>
      <c r="CE117" s="98"/>
      <c r="CF117" s="118"/>
      <c r="CG117" s="119">
        <f t="shared" si="1689"/>
        <v>0</v>
      </c>
      <c r="CH117" s="231">
        <f t="shared" si="1910"/>
        <v>0</v>
      </c>
      <c r="CI117" s="119">
        <f>CH117/CH107</f>
        <v>0</v>
      </c>
      <c r="CJ117" s="98">
        <f>CJ107*CI117</f>
        <v>0</v>
      </c>
      <c r="CK117" s="116">
        <f t="shared" si="1690"/>
        <v>0</v>
      </c>
      <c r="CL117" s="90">
        <f>CL107</f>
        <v>744.63</v>
      </c>
      <c r="CM117" s="117">
        <f t="shared" si="1691"/>
        <v>0</v>
      </c>
      <c r="CN117" s="98">
        <f t="shared" si="1692"/>
        <v>0</v>
      </c>
      <c r="CO117" s="98"/>
      <c r="CP117" s="118"/>
      <c r="CQ117" s="119">
        <f t="shared" si="1693"/>
        <v>0</v>
      </c>
      <c r="CR117" s="231">
        <f t="shared" si="1911"/>
        <v>0</v>
      </c>
      <c r="CS117" s="119" t="e">
        <f>CR117/CR107</f>
        <v>#DIV/0!</v>
      </c>
      <c r="CT117" s="98" t="e">
        <f>CT107*CS117</f>
        <v>#DIV/0!</v>
      </c>
      <c r="CU117" s="116">
        <f t="shared" si="1694"/>
        <v>0</v>
      </c>
      <c r="CV117" s="90">
        <f>CV107</f>
        <v>0</v>
      </c>
      <c r="CW117" s="117">
        <f t="shared" si="1695"/>
        <v>0</v>
      </c>
      <c r="CX117" s="98">
        <f t="shared" si="1696"/>
        <v>0</v>
      </c>
      <c r="CY117" s="98"/>
      <c r="CZ117" s="118"/>
      <c r="DA117" s="119">
        <f t="shared" si="1697"/>
        <v>0</v>
      </c>
      <c r="DB117" s="231">
        <f t="shared" si="1912"/>
        <v>0</v>
      </c>
      <c r="DC117" s="119">
        <f>DB117/DB107</f>
        <v>0</v>
      </c>
      <c r="DD117" s="98">
        <f>DD107*DC117</f>
        <v>0</v>
      </c>
      <c r="DE117" s="116">
        <f t="shared" si="1698"/>
        <v>0</v>
      </c>
      <c r="DF117" s="90">
        <f>DF107</f>
        <v>744.63</v>
      </c>
      <c r="DG117" s="117">
        <f t="shared" si="1699"/>
        <v>0</v>
      </c>
      <c r="DH117" s="98">
        <f t="shared" si="1700"/>
        <v>0</v>
      </c>
      <c r="DI117" s="98"/>
      <c r="DJ117" s="118"/>
      <c r="DK117" s="119">
        <f t="shared" si="1701"/>
        <v>0</v>
      </c>
      <c r="DL117" s="231">
        <f t="shared" si="1913"/>
        <v>0</v>
      </c>
      <c r="DM117" s="119">
        <f>DL117/DL107</f>
        <v>0</v>
      </c>
      <c r="DN117" s="98">
        <f>DN107*DM117</f>
        <v>0</v>
      </c>
      <c r="DO117" s="116">
        <f t="shared" si="1702"/>
        <v>0</v>
      </c>
      <c r="DP117" s="90">
        <f>DP107</f>
        <v>744.63</v>
      </c>
      <c r="DQ117" s="117">
        <f t="shared" si="1703"/>
        <v>0</v>
      </c>
      <c r="DR117" s="98">
        <f t="shared" si="1704"/>
        <v>0</v>
      </c>
      <c r="DS117" s="98"/>
      <c r="DT117" s="118"/>
      <c r="DU117" s="119">
        <f t="shared" si="1705"/>
        <v>0</v>
      </c>
      <c r="DV117" s="231">
        <f t="shared" si="1914"/>
        <v>0</v>
      </c>
      <c r="DW117" s="119">
        <f>DV117/DV107</f>
        <v>0</v>
      </c>
      <c r="DX117" s="98">
        <f>DX107*DW117</f>
        <v>0</v>
      </c>
      <c r="DY117" s="116">
        <f t="shared" si="1706"/>
        <v>0</v>
      </c>
      <c r="DZ117" s="90">
        <f>DZ107</f>
        <v>744.63</v>
      </c>
      <c r="EA117" s="117">
        <f t="shared" si="1707"/>
        <v>0</v>
      </c>
      <c r="EB117" s="98">
        <f t="shared" si="1708"/>
        <v>0</v>
      </c>
      <c r="EC117" s="98"/>
      <c r="ED117" s="118"/>
      <c r="EE117" s="119">
        <f t="shared" si="1709"/>
        <v>0</v>
      </c>
      <c r="EF117" s="231">
        <f t="shared" si="1915"/>
        <v>0</v>
      </c>
      <c r="EG117" s="119">
        <f>EF117/EF107</f>
        <v>0</v>
      </c>
      <c r="EH117" s="98">
        <f>EH107*EG117</f>
        <v>0</v>
      </c>
      <c r="EI117" s="116">
        <f t="shared" si="1710"/>
        <v>0</v>
      </c>
      <c r="EJ117" s="90">
        <f>EJ107</f>
        <v>744.63</v>
      </c>
      <c r="EK117" s="117">
        <f t="shared" si="1711"/>
        <v>0</v>
      </c>
      <c r="EL117" s="98">
        <f t="shared" si="1712"/>
        <v>0</v>
      </c>
      <c r="EM117" s="98"/>
      <c r="EN117" s="118"/>
      <c r="EO117" s="119">
        <f t="shared" si="1713"/>
        <v>0</v>
      </c>
      <c r="EP117" s="231">
        <f t="shared" si="1916"/>
        <v>0</v>
      </c>
      <c r="EQ117" s="119">
        <f>EP117/EP107</f>
        <v>0</v>
      </c>
      <c r="ER117" s="98">
        <f>ER107*EQ117</f>
        <v>0</v>
      </c>
      <c r="ES117" s="116">
        <f t="shared" si="1714"/>
        <v>0</v>
      </c>
      <c r="ET117" s="90">
        <f>ET107</f>
        <v>744.63</v>
      </c>
      <c r="EU117" s="117">
        <f t="shared" si="1715"/>
        <v>0</v>
      </c>
      <c r="EV117" s="98">
        <f t="shared" si="1716"/>
        <v>0</v>
      </c>
      <c r="EW117" s="98"/>
      <c r="EX117" s="118"/>
      <c r="EY117" s="119">
        <f t="shared" si="1717"/>
        <v>0</v>
      </c>
      <c r="EZ117" s="231">
        <f t="shared" si="1917"/>
        <v>0</v>
      </c>
      <c r="FA117" s="119">
        <f>EZ117/EZ107</f>
        <v>0</v>
      </c>
      <c r="FB117" s="98">
        <f>FB107*FA117</f>
        <v>0</v>
      </c>
      <c r="FC117" s="116">
        <f t="shared" si="1718"/>
        <v>0</v>
      </c>
      <c r="FD117" s="90">
        <f>FD107</f>
        <v>744.63</v>
      </c>
      <c r="FE117" s="117">
        <f t="shared" si="1719"/>
        <v>0</v>
      </c>
      <c r="FF117" s="98">
        <f t="shared" si="1720"/>
        <v>0</v>
      </c>
      <c r="FG117" s="98"/>
      <c r="FH117" s="118"/>
      <c r="FI117" s="119">
        <f t="shared" si="1721"/>
        <v>0</v>
      </c>
      <c r="FJ117" s="231">
        <f t="shared" si="1918"/>
        <v>0</v>
      </c>
      <c r="FK117" s="119">
        <f>FJ117/FJ107</f>
        <v>0</v>
      </c>
      <c r="FL117" s="98">
        <f>FL107*FK117</f>
        <v>0</v>
      </c>
      <c r="FM117" s="116">
        <f t="shared" si="1722"/>
        <v>0</v>
      </c>
      <c r="FN117" s="90">
        <f>FN107</f>
        <v>744.63</v>
      </c>
      <c r="FO117" s="117">
        <f t="shared" si="1723"/>
        <v>0</v>
      </c>
      <c r="FP117" s="98">
        <f t="shared" si="1724"/>
        <v>0</v>
      </c>
      <c r="FQ117" s="98"/>
      <c r="FR117" s="118"/>
      <c r="FS117" s="119">
        <f t="shared" si="1725"/>
        <v>0</v>
      </c>
      <c r="FT117" s="231">
        <f t="shared" si="1919"/>
        <v>0</v>
      </c>
      <c r="FU117" s="119">
        <f>FT117/FT107</f>
        <v>0</v>
      </c>
      <c r="FV117" s="98">
        <f>FV107*FU117</f>
        <v>0</v>
      </c>
      <c r="FW117" s="116">
        <f t="shared" si="1726"/>
        <v>0</v>
      </c>
      <c r="FX117" s="90">
        <f>FX107</f>
        <v>744.63</v>
      </c>
      <c r="FY117" s="117">
        <f t="shared" si="1727"/>
        <v>0</v>
      </c>
      <c r="FZ117" s="98">
        <f t="shared" si="1728"/>
        <v>0</v>
      </c>
      <c r="GA117" s="98"/>
      <c r="GB117" s="118"/>
      <c r="GC117" s="119">
        <f t="shared" si="1729"/>
        <v>0</v>
      </c>
      <c r="GD117" s="231">
        <f t="shared" si="1920"/>
        <v>0</v>
      </c>
      <c r="GE117" s="119">
        <f>GD117/GD107</f>
        <v>0</v>
      </c>
      <c r="GF117" s="98">
        <f>GF107*GE117</f>
        <v>0</v>
      </c>
      <c r="GG117" s="116">
        <f t="shared" si="1730"/>
        <v>0</v>
      </c>
      <c r="GH117" s="90">
        <f>GH107</f>
        <v>744.63</v>
      </c>
      <c r="GI117" s="117">
        <f t="shared" si="1731"/>
        <v>0</v>
      </c>
      <c r="GJ117" s="98">
        <f t="shared" si="1732"/>
        <v>0</v>
      </c>
      <c r="GK117" s="98"/>
      <c r="GL117" s="118"/>
      <c r="GM117" s="119">
        <f t="shared" si="1733"/>
        <v>0</v>
      </c>
      <c r="GN117" s="231">
        <f t="shared" si="1921"/>
        <v>0</v>
      </c>
      <c r="GO117" s="119">
        <f>GN117/GN107</f>
        <v>0</v>
      </c>
      <c r="GP117" s="98">
        <f>GP107*GO117</f>
        <v>0</v>
      </c>
      <c r="GQ117" s="116">
        <f t="shared" si="1734"/>
        <v>0</v>
      </c>
      <c r="GR117" s="90">
        <f>GR107</f>
        <v>744.63</v>
      </c>
      <c r="GS117" s="117">
        <f t="shared" si="1735"/>
        <v>0</v>
      </c>
      <c r="GT117" s="98">
        <f t="shared" si="1736"/>
        <v>0</v>
      </c>
      <c r="GU117" s="98"/>
      <c r="GV117" s="118"/>
      <c r="GW117" s="119">
        <f t="shared" si="1737"/>
        <v>0</v>
      </c>
      <c r="GX117" s="231">
        <f t="shared" si="1922"/>
        <v>0</v>
      </c>
      <c r="GY117" s="119">
        <f>GX117/GX107</f>
        <v>0</v>
      </c>
      <c r="GZ117" s="98">
        <f>GZ107*GY117</f>
        <v>0</v>
      </c>
      <c r="HA117" s="116">
        <f t="shared" si="1738"/>
        <v>0</v>
      </c>
      <c r="HB117" s="90">
        <f>HB107</f>
        <v>744.63</v>
      </c>
      <c r="HC117" s="117">
        <f t="shared" si="1739"/>
        <v>0</v>
      </c>
      <c r="HD117" s="98">
        <f t="shared" si="1740"/>
        <v>0</v>
      </c>
      <c r="HE117" s="98"/>
      <c r="HF117" s="118"/>
      <c r="HG117" s="119">
        <f t="shared" si="1741"/>
        <v>0</v>
      </c>
      <c r="HH117" s="231">
        <f t="shared" si="1923"/>
        <v>0</v>
      </c>
      <c r="HI117" s="119">
        <f>HH117/HH107</f>
        <v>0</v>
      </c>
      <c r="HJ117" s="98">
        <f>HJ107*HI117</f>
        <v>0</v>
      </c>
      <c r="HK117" s="116">
        <f t="shared" si="1742"/>
        <v>0</v>
      </c>
      <c r="HL117" s="90">
        <f>HL107</f>
        <v>744.63</v>
      </c>
      <c r="HM117" s="117">
        <f t="shared" si="1743"/>
        <v>0</v>
      </c>
      <c r="HN117" s="98">
        <f t="shared" si="1744"/>
        <v>0</v>
      </c>
      <c r="HO117" s="98"/>
      <c r="HP117" s="118"/>
      <c r="HQ117" s="119">
        <f t="shared" si="1745"/>
        <v>0</v>
      </c>
      <c r="HR117" s="231">
        <f t="shared" si="1924"/>
        <v>0</v>
      </c>
      <c r="HS117" s="119">
        <f>HR117/HR107</f>
        <v>0</v>
      </c>
      <c r="HT117" s="98">
        <f>HT107*HS117</f>
        <v>0</v>
      </c>
      <c r="HU117" s="116">
        <f t="shared" si="1746"/>
        <v>0</v>
      </c>
      <c r="HV117" s="90">
        <f>HV107</f>
        <v>744.63</v>
      </c>
      <c r="HW117" s="117">
        <f t="shared" si="1747"/>
        <v>0</v>
      </c>
      <c r="HX117" s="98">
        <f t="shared" si="1748"/>
        <v>0</v>
      </c>
      <c r="HY117" s="98"/>
      <c r="HZ117" s="118"/>
      <c r="IA117" s="119">
        <f t="shared" si="1749"/>
        <v>0</v>
      </c>
      <c r="IB117" s="231">
        <f t="shared" si="1925"/>
        <v>0</v>
      </c>
      <c r="IC117" s="119">
        <f>IB117/IB107</f>
        <v>0</v>
      </c>
      <c r="ID117" s="98">
        <f>ID107*IC117</f>
        <v>0</v>
      </c>
      <c r="IE117" s="116">
        <f t="shared" si="1750"/>
        <v>0</v>
      </c>
      <c r="IF117" s="90">
        <f>IF107</f>
        <v>744.63</v>
      </c>
      <c r="IG117" s="117">
        <f t="shared" si="1751"/>
        <v>0</v>
      </c>
      <c r="IH117" s="98">
        <f t="shared" si="1752"/>
        <v>0</v>
      </c>
      <c r="II117" s="98"/>
      <c r="IJ117" s="118"/>
      <c r="IK117" s="119">
        <f t="shared" si="1753"/>
        <v>0</v>
      </c>
      <c r="IL117" s="231">
        <f t="shared" si="1926"/>
        <v>12</v>
      </c>
      <c r="IM117" s="119">
        <f>IL117/IL107</f>
        <v>7.4999999999999997E-2</v>
      </c>
      <c r="IN117" s="98">
        <f>IN107*IM117</f>
        <v>8.1</v>
      </c>
      <c r="IO117" s="116">
        <f t="shared" si="1754"/>
        <v>0.67500000000000004</v>
      </c>
      <c r="IP117" s="90">
        <f>IP107</f>
        <v>744.63</v>
      </c>
      <c r="IQ117" s="117">
        <f t="shared" si="1755"/>
        <v>502.62524999999999</v>
      </c>
      <c r="IR117" s="98">
        <f t="shared" si="1756"/>
        <v>6031.5</v>
      </c>
      <c r="IS117" s="98"/>
      <c r="IT117" s="118"/>
      <c r="IU117" s="119">
        <f t="shared" si="1757"/>
        <v>0.99385999999999997</v>
      </c>
      <c r="IV117" s="231">
        <f t="shared" si="1927"/>
        <v>0</v>
      </c>
      <c r="IW117" s="119">
        <f>IV117/IV107</f>
        <v>0</v>
      </c>
      <c r="IX117" s="98">
        <f>IX107*IW117</f>
        <v>0</v>
      </c>
      <c r="IY117" s="116">
        <f t="shared" si="1758"/>
        <v>0</v>
      </c>
      <c r="IZ117" s="90">
        <f>IZ107</f>
        <v>744.63</v>
      </c>
      <c r="JA117" s="117">
        <f t="shared" si="1759"/>
        <v>0</v>
      </c>
      <c r="JB117" s="98">
        <f t="shared" si="1760"/>
        <v>0</v>
      </c>
      <c r="JC117" s="98"/>
      <c r="JD117" s="118"/>
      <c r="JE117" s="119">
        <f t="shared" si="1761"/>
        <v>0</v>
      </c>
      <c r="JF117" s="231">
        <f t="shared" si="1928"/>
        <v>0</v>
      </c>
      <c r="JG117" s="119">
        <f>JF117/JF107</f>
        <v>0</v>
      </c>
      <c r="JH117" s="98">
        <f>JH107*JG117</f>
        <v>0</v>
      </c>
      <c r="JI117" s="116">
        <f t="shared" si="1762"/>
        <v>0</v>
      </c>
      <c r="JJ117" s="90">
        <f>JJ107</f>
        <v>727</v>
      </c>
      <c r="JK117" s="117">
        <f t="shared" si="1763"/>
        <v>0</v>
      </c>
      <c r="JL117" s="98">
        <f t="shared" si="1764"/>
        <v>0</v>
      </c>
      <c r="JM117" s="98"/>
      <c r="JN117" s="118"/>
      <c r="JO117" s="119">
        <f t="shared" si="1765"/>
        <v>0</v>
      </c>
      <c r="JP117" s="231">
        <f t="shared" si="1929"/>
        <v>0</v>
      </c>
      <c r="JQ117" s="119">
        <f>JP117/JP107</f>
        <v>0</v>
      </c>
      <c r="JR117" s="98">
        <f>JR107*JQ117</f>
        <v>0</v>
      </c>
      <c r="JS117" s="116">
        <f t="shared" si="1766"/>
        <v>0</v>
      </c>
      <c r="JT117" s="90">
        <f>JT107</f>
        <v>744.63</v>
      </c>
      <c r="JU117" s="117">
        <f t="shared" si="1767"/>
        <v>0</v>
      </c>
      <c r="JV117" s="98">
        <f t="shared" si="1768"/>
        <v>0</v>
      </c>
      <c r="JW117" s="98"/>
      <c r="JX117" s="118"/>
      <c r="JY117" s="119">
        <f t="shared" si="1769"/>
        <v>0</v>
      </c>
      <c r="JZ117" s="231">
        <f t="shared" si="1930"/>
        <v>0</v>
      </c>
      <c r="KA117" s="119" t="e">
        <f>JZ117/JZ107</f>
        <v>#DIV/0!</v>
      </c>
      <c r="KB117" s="98" t="e">
        <f>KB107*KA117</f>
        <v>#DIV/0!</v>
      </c>
      <c r="KC117" s="116">
        <f t="shared" si="1770"/>
        <v>0</v>
      </c>
      <c r="KD117" s="90">
        <f>KD107</f>
        <v>0</v>
      </c>
      <c r="KE117" s="117">
        <f t="shared" si="1771"/>
        <v>0</v>
      </c>
      <c r="KF117" s="98">
        <f t="shared" si="1772"/>
        <v>0</v>
      </c>
      <c r="KG117" s="98"/>
      <c r="KH117" s="118"/>
      <c r="KI117" s="119">
        <f t="shared" si="1773"/>
        <v>0</v>
      </c>
      <c r="KJ117" s="231">
        <f t="shared" si="1931"/>
        <v>0</v>
      </c>
      <c r="KK117" s="119">
        <f>KJ117/KJ107</f>
        <v>0</v>
      </c>
      <c r="KL117" s="98">
        <f>KL107*KK117</f>
        <v>0</v>
      </c>
      <c r="KM117" s="116">
        <f t="shared" si="1774"/>
        <v>0</v>
      </c>
      <c r="KN117" s="90">
        <f>KN107</f>
        <v>744.63</v>
      </c>
      <c r="KO117" s="117">
        <f t="shared" si="1775"/>
        <v>0</v>
      </c>
      <c r="KP117" s="98">
        <f t="shared" si="1776"/>
        <v>0</v>
      </c>
      <c r="KQ117" s="98"/>
      <c r="KR117" s="118"/>
      <c r="KS117" s="119">
        <f t="shared" si="1777"/>
        <v>0</v>
      </c>
      <c r="KT117" s="231">
        <f t="shared" si="1932"/>
        <v>0</v>
      </c>
      <c r="KU117" s="119">
        <f>KT117/KT107</f>
        <v>0</v>
      </c>
      <c r="KV117" s="98">
        <f>KV107*KU117</f>
        <v>0</v>
      </c>
      <c r="KW117" s="116">
        <f t="shared" si="1778"/>
        <v>0</v>
      </c>
      <c r="KX117" s="90">
        <f>KX107</f>
        <v>744.63</v>
      </c>
      <c r="KY117" s="117">
        <f t="shared" si="1779"/>
        <v>0</v>
      </c>
      <c r="KZ117" s="98">
        <f t="shared" si="1780"/>
        <v>0</v>
      </c>
      <c r="LA117" s="98"/>
      <c r="LB117" s="118"/>
      <c r="LC117" s="119">
        <f t="shared" si="1781"/>
        <v>0</v>
      </c>
      <c r="LD117" s="231">
        <f t="shared" si="1933"/>
        <v>0</v>
      </c>
      <c r="LE117" s="119">
        <f>LD117/LD107</f>
        <v>0</v>
      </c>
      <c r="LF117" s="98">
        <f>LF107*LE117</f>
        <v>0</v>
      </c>
      <c r="LG117" s="116">
        <f t="shared" si="1782"/>
        <v>0</v>
      </c>
      <c r="LH117" s="90">
        <f>LH107</f>
        <v>744.63</v>
      </c>
      <c r="LI117" s="117">
        <f t="shared" si="1783"/>
        <v>0</v>
      </c>
      <c r="LJ117" s="98">
        <f t="shared" si="1784"/>
        <v>0</v>
      </c>
      <c r="LK117" s="98"/>
      <c r="LL117" s="118"/>
      <c r="LM117" s="119">
        <f t="shared" si="1785"/>
        <v>0</v>
      </c>
      <c r="LN117" s="231">
        <f t="shared" si="1934"/>
        <v>0</v>
      </c>
      <c r="LO117" s="119">
        <f>LN117/LN107</f>
        <v>0</v>
      </c>
      <c r="LP117" s="98">
        <f>LP107*LO117</f>
        <v>0</v>
      </c>
      <c r="LQ117" s="116">
        <f t="shared" si="1786"/>
        <v>0</v>
      </c>
      <c r="LR117" s="90">
        <f>LR107</f>
        <v>744.63</v>
      </c>
      <c r="LS117" s="117">
        <f t="shared" si="1787"/>
        <v>0</v>
      </c>
      <c r="LT117" s="98">
        <f t="shared" si="1788"/>
        <v>0</v>
      </c>
      <c r="LU117" s="98"/>
      <c r="LV117" s="118"/>
      <c r="LW117" s="119">
        <f t="shared" si="1789"/>
        <v>0</v>
      </c>
      <c r="LX117" s="231">
        <f t="shared" si="1935"/>
        <v>0</v>
      </c>
      <c r="LY117" s="119">
        <f>LX117/LX107</f>
        <v>0</v>
      </c>
      <c r="LZ117" s="98">
        <f>LZ107*LY117</f>
        <v>0</v>
      </c>
      <c r="MA117" s="116">
        <f t="shared" si="1790"/>
        <v>0</v>
      </c>
      <c r="MB117" s="90">
        <f>MB107</f>
        <v>744.63</v>
      </c>
      <c r="MC117" s="117">
        <f t="shared" si="1791"/>
        <v>0</v>
      </c>
      <c r="MD117" s="98">
        <f t="shared" si="1792"/>
        <v>0</v>
      </c>
      <c r="ME117" s="98"/>
      <c r="MF117" s="118"/>
      <c r="MG117" s="119">
        <f t="shared" si="1793"/>
        <v>0</v>
      </c>
      <c r="MH117" s="231">
        <f t="shared" si="1936"/>
        <v>0</v>
      </c>
      <c r="MI117" s="119">
        <f>MH117/MH107</f>
        <v>0</v>
      </c>
      <c r="MJ117" s="98">
        <f>MJ107*MI117</f>
        <v>0</v>
      </c>
      <c r="MK117" s="116">
        <f t="shared" si="1794"/>
        <v>0</v>
      </c>
      <c r="ML117" s="90">
        <f>ML107</f>
        <v>744.63</v>
      </c>
      <c r="MM117" s="117">
        <f t="shared" si="1795"/>
        <v>0</v>
      </c>
      <c r="MN117" s="98">
        <f t="shared" si="1796"/>
        <v>0</v>
      </c>
      <c r="MO117" s="98"/>
      <c r="MP117" s="118"/>
      <c r="MQ117" s="119">
        <f t="shared" si="1797"/>
        <v>0</v>
      </c>
      <c r="MR117" s="231">
        <f t="shared" si="1937"/>
        <v>0</v>
      </c>
      <c r="MS117" s="119">
        <f>MR117/MR107</f>
        <v>0</v>
      </c>
      <c r="MT117" s="98">
        <f>MT107*MS117</f>
        <v>0</v>
      </c>
      <c r="MU117" s="116">
        <f t="shared" si="1798"/>
        <v>0</v>
      </c>
      <c r="MV117" s="90">
        <f>MV107</f>
        <v>744.63</v>
      </c>
      <c r="MW117" s="117">
        <f t="shared" si="1799"/>
        <v>0</v>
      </c>
      <c r="MX117" s="98">
        <f t="shared" si="1800"/>
        <v>0</v>
      </c>
      <c r="MY117" s="98"/>
      <c r="MZ117" s="118"/>
      <c r="NA117" s="119">
        <f t="shared" si="1801"/>
        <v>0</v>
      </c>
      <c r="NB117" s="231">
        <f t="shared" si="1938"/>
        <v>31</v>
      </c>
      <c r="NC117" s="119">
        <f>NB117/NB107</f>
        <v>0.30692999999999998</v>
      </c>
      <c r="ND117" s="98">
        <f>ND107*NC117</f>
        <v>33.700000000000003</v>
      </c>
      <c r="NE117" s="116">
        <f t="shared" si="1802"/>
        <v>1.08709677</v>
      </c>
      <c r="NF117" s="90">
        <f>NF107</f>
        <v>744.63</v>
      </c>
      <c r="NG117" s="117">
        <f t="shared" si="1803"/>
        <v>809.48487</v>
      </c>
      <c r="NH117" s="98">
        <f t="shared" si="1804"/>
        <v>25094.03</v>
      </c>
      <c r="NI117" s="98"/>
      <c r="NJ117" s="118"/>
      <c r="NK117" s="119">
        <f t="shared" si="1805"/>
        <v>1.60063</v>
      </c>
      <c r="NL117" s="231">
        <f t="shared" si="1939"/>
        <v>0</v>
      </c>
      <c r="NM117" s="119">
        <f>NL117/NL107</f>
        <v>0</v>
      </c>
      <c r="NN117" s="98">
        <f>NN107*NM117</f>
        <v>0</v>
      </c>
      <c r="NO117" s="116">
        <f t="shared" si="1806"/>
        <v>0</v>
      </c>
      <c r="NP117" s="90">
        <f>NP107</f>
        <v>744.63</v>
      </c>
      <c r="NQ117" s="117">
        <f t="shared" si="1807"/>
        <v>0</v>
      </c>
      <c r="NR117" s="98">
        <f t="shared" si="1808"/>
        <v>0</v>
      </c>
      <c r="NS117" s="98"/>
      <c r="NT117" s="118"/>
      <c r="NU117" s="119">
        <f t="shared" si="1809"/>
        <v>0</v>
      </c>
      <c r="NV117" s="231">
        <f t="shared" si="1940"/>
        <v>0</v>
      </c>
      <c r="NW117" s="119">
        <f>NV117/NV107</f>
        <v>0</v>
      </c>
      <c r="NX117" s="98">
        <f>NX107*NW117</f>
        <v>0</v>
      </c>
      <c r="NY117" s="116">
        <f t="shared" si="1810"/>
        <v>0</v>
      </c>
      <c r="NZ117" s="90">
        <f>NZ107</f>
        <v>744.63</v>
      </c>
      <c r="OA117" s="117">
        <f t="shared" si="1811"/>
        <v>0</v>
      </c>
      <c r="OB117" s="98">
        <f t="shared" si="1812"/>
        <v>0</v>
      </c>
      <c r="OC117" s="98"/>
      <c r="OD117" s="118"/>
      <c r="OE117" s="119">
        <f t="shared" si="1813"/>
        <v>0</v>
      </c>
      <c r="OF117" s="231">
        <f t="shared" si="1941"/>
        <v>31</v>
      </c>
      <c r="OG117" s="119">
        <f>OF117/OF107</f>
        <v>0.17713999999999999</v>
      </c>
      <c r="OH117" s="98">
        <f>OH107*OG117</f>
        <v>19.13</v>
      </c>
      <c r="OI117" s="116">
        <f t="shared" si="1814"/>
        <v>0.61709676999999996</v>
      </c>
      <c r="OJ117" s="90">
        <f>OJ107</f>
        <v>744.63</v>
      </c>
      <c r="OK117" s="117">
        <f t="shared" si="1815"/>
        <v>459.50877000000003</v>
      </c>
      <c r="OL117" s="98">
        <f t="shared" si="1816"/>
        <v>14244.77</v>
      </c>
      <c r="OM117" s="98"/>
      <c r="ON117" s="118"/>
      <c r="OO117" s="119">
        <f t="shared" si="1817"/>
        <v>0.90861000000000003</v>
      </c>
      <c r="OP117" s="231">
        <f t="shared" si="1942"/>
        <v>0</v>
      </c>
      <c r="OQ117" s="119">
        <f>OP117/OP107</f>
        <v>0</v>
      </c>
      <c r="OR117" s="98">
        <f>OR107*OQ117</f>
        <v>0</v>
      </c>
      <c r="OS117" s="116">
        <f t="shared" si="1818"/>
        <v>0</v>
      </c>
      <c r="OT117" s="90">
        <f>OT107</f>
        <v>744.63</v>
      </c>
      <c r="OU117" s="117">
        <f t="shared" si="1819"/>
        <v>0</v>
      </c>
      <c r="OV117" s="98">
        <f t="shared" si="1820"/>
        <v>0</v>
      </c>
      <c r="OW117" s="98"/>
      <c r="OX117" s="118"/>
      <c r="OY117" s="119">
        <f t="shared" si="1821"/>
        <v>0</v>
      </c>
      <c r="OZ117" s="231">
        <f t="shared" si="1943"/>
        <v>0</v>
      </c>
      <c r="PA117" s="119">
        <f>OZ117/OZ107</f>
        <v>0</v>
      </c>
      <c r="PB117" s="98">
        <f>PB107*PA117</f>
        <v>0</v>
      </c>
      <c r="PC117" s="116">
        <f t="shared" si="1822"/>
        <v>0</v>
      </c>
      <c r="PD117" s="90">
        <f>PD107</f>
        <v>744.63</v>
      </c>
      <c r="PE117" s="117">
        <f t="shared" si="1823"/>
        <v>0</v>
      </c>
      <c r="PF117" s="98">
        <f t="shared" si="1824"/>
        <v>0</v>
      </c>
      <c r="PG117" s="98"/>
      <c r="PH117" s="118"/>
      <c r="PI117" s="119">
        <f t="shared" si="1825"/>
        <v>0</v>
      </c>
      <c r="PJ117" s="231">
        <f t="shared" si="1944"/>
        <v>0</v>
      </c>
      <c r="PK117" s="119">
        <f>PJ117/PJ107</f>
        <v>0</v>
      </c>
      <c r="PL117" s="98">
        <f>PL107*PK117</f>
        <v>0</v>
      </c>
      <c r="PM117" s="116">
        <f t="shared" si="1826"/>
        <v>0</v>
      </c>
      <c r="PN117" s="90">
        <f>PN107</f>
        <v>744.63</v>
      </c>
      <c r="PO117" s="117">
        <f t="shared" si="1827"/>
        <v>0</v>
      </c>
      <c r="PP117" s="98">
        <f t="shared" si="1828"/>
        <v>0</v>
      </c>
      <c r="PQ117" s="98"/>
      <c r="PR117" s="118"/>
      <c r="PS117" s="119">
        <f t="shared" si="1829"/>
        <v>0</v>
      </c>
      <c r="PT117" s="231">
        <f t="shared" si="1945"/>
        <v>0</v>
      </c>
      <c r="PU117" s="119">
        <f>PT117/PT107</f>
        <v>0</v>
      </c>
      <c r="PV117" s="98">
        <f>PV107*PU117</f>
        <v>0</v>
      </c>
      <c r="PW117" s="116">
        <f t="shared" si="1830"/>
        <v>0</v>
      </c>
      <c r="PX117" s="90">
        <f>PX107</f>
        <v>744.63</v>
      </c>
      <c r="PY117" s="117">
        <f t="shared" si="1831"/>
        <v>0</v>
      </c>
      <c r="PZ117" s="98">
        <f t="shared" si="1832"/>
        <v>0</v>
      </c>
      <c r="QA117" s="98"/>
      <c r="QB117" s="118"/>
      <c r="QC117" s="119">
        <f t="shared" si="1833"/>
        <v>0</v>
      </c>
      <c r="QD117" s="231">
        <f t="shared" si="1946"/>
        <v>0</v>
      </c>
      <c r="QE117" s="119" t="e">
        <f>QD117/QD107</f>
        <v>#DIV/0!</v>
      </c>
      <c r="QF117" s="98" t="e">
        <f>QF107*QE117</f>
        <v>#DIV/0!</v>
      </c>
      <c r="QG117" s="116">
        <f t="shared" si="1834"/>
        <v>0</v>
      </c>
      <c r="QH117" s="90">
        <f>QH107</f>
        <v>0</v>
      </c>
      <c r="QI117" s="117">
        <f t="shared" si="1835"/>
        <v>0</v>
      </c>
      <c r="QJ117" s="98">
        <f t="shared" si="1836"/>
        <v>0</v>
      </c>
      <c r="QK117" s="98"/>
      <c r="QL117" s="118"/>
      <c r="QM117" s="119">
        <f t="shared" si="1837"/>
        <v>0</v>
      </c>
      <c r="QN117" s="231">
        <f t="shared" si="1947"/>
        <v>0</v>
      </c>
      <c r="QO117" s="119">
        <f>QN117/QN107</f>
        <v>0</v>
      </c>
      <c r="QP117" s="98">
        <f>QP107*QO117</f>
        <v>0</v>
      </c>
      <c r="QQ117" s="116">
        <f t="shared" si="1838"/>
        <v>0</v>
      </c>
      <c r="QR117" s="90">
        <f>QR107</f>
        <v>744.63</v>
      </c>
      <c r="QS117" s="117">
        <f t="shared" si="1839"/>
        <v>0</v>
      </c>
      <c r="QT117" s="98">
        <f t="shared" si="1840"/>
        <v>0</v>
      </c>
      <c r="QU117" s="98"/>
      <c r="QV117" s="118"/>
      <c r="QW117" s="119">
        <f t="shared" si="1841"/>
        <v>0</v>
      </c>
      <c r="QX117" s="231">
        <f t="shared" si="1948"/>
        <v>0</v>
      </c>
      <c r="QY117" s="119">
        <f>QX117/QX107</f>
        <v>0</v>
      </c>
      <c r="QZ117" s="98">
        <f>QZ107*QY117</f>
        <v>0</v>
      </c>
      <c r="RA117" s="116">
        <f t="shared" si="1842"/>
        <v>0</v>
      </c>
      <c r="RB117" s="90">
        <f>RB107</f>
        <v>744.63</v>
      </c>
      <c r="RC117" s="117">
        <f t="shared" si="1843"/>
        <v>0</v>
      </c>
      <c r="RD117" s="98">
        <f t="shared" si="1844"/>
        <v>0</v>
      </c>
      <c r="RE117" s="98"/>
      <c r="RF117" s="118"/>
      <c r="RG117" s="119">
        <f t="shared" si="1845"/>
        <v>0</v>
      </c>
      <c r="RH117" s="231">
        <f t="shared" si="1949"/>
        <v>0</v>
      </c>
      <c r="RI117" s="119">
        <f>RH117/RH107</f>
        <v>0</v>
      </c>
      <c r="RJ117" s="98">
        <f>RJ107*RI117</f>
        <v>0</v>
      </c>
      <c r="RK117" s="116">
        <f t="shared" si="1846"/>
        <v>0</v>
      </c>
      <c r="RL117" s="90">
        <f>RL107</f>
        <v>744.63</v>
      </c>
      <c r="RM117" s="117">
        <f t="shared" si="1847"/>
        <v>0</v>
      </c>
      <c r="RN117" s="98">
        <f t="shared" si="1848"/>
        <v>0</v>
      </c>
      <c r="RO117" s="98"/>
      <c r="RP117" s="118"/>
      <c r="RQ117" s="119">
        <f t="shared" si="1849"/>
        <v>0</v>
      </c>
      <c r="RR117" s="231">
        <f t="shared" si="1950"/>
        <v>0</v>
      </c>
      <c r="RS117" s="119">
        <f>RR117/RR107</f>
        <v>0</v>
      </c>
      <c r="RT117" s="98">
        <f>RT107*RS117</f>
        <v>0</v>
      </c>
      <c r="RU117" s="116">
        <f t="shared" si="1850"/>
        <v>0</v>
      </c>
      <c r="RV117" s="90">
        <f>RV107</f>
        <v>744.63</v>
      </c>
      <c r="RW117" s="117">
        <f t="shared" si="1851"/>
        <v>0</v>
      </c>
      <c r="RX117" s="98">
        <f t="shared" si="1852"/>
        <v>0</v>
      </c>
      <c r="RY117" s="98"/>
      <c r="RZ117" s="118"/>
      <c r="SA117" s="119">
        <f t="shared" si="1853"/>
        <v>0</v>
      </c>
      <c r="SB117" s="231">
        <f t="shared" si="1951"/>
        <v>0</v>
      </c>
      <c r="SC117" s="119">
        <f>SB117/SB107</f>
        <v>0</v>
      </c>
      <c r="SD117" s="98">
        <f>SD107*SC117</f>
        <v>0</v>
      </c>
      <c r="SE117" s="116">
        <f t="shared" si="1854"/>
        <v>0</v>
      </c>
      <c r="SF117" s="90">
        <f>SF107</f>
        <v>744.63</v>
      </c>
      <c r="SG117" s="117">
        <f t="shared" si="1855"/>
        <v>0</v>
      </c>
      <c r="SH117" s="98">
        <f t="shared" si="1856"/>
        <v>0</v>
      </c>
      <c r="SI117" s="98"/>
      <c r="SJ117" s="118"/>
      <c r="SK117" s="119">
        <f t="shared" si="1857"/>
        <v>0</v>
      </c>
      <c r="SL117" s="231">
        <f t="shared" si="1952"/>
        <v>0</v>
      </c>
      <c r="SM117" s="119">
        <f>SL117/SL107</f>
        <v>0</v>
      </c>
      <c r="SN117" s="98">
        <f>SN107*SM117</f>
        <v>0</v>
      </c>
      <c r="SO117" s="116">
        <f t="shared" si="1858"/>
        <v>0</v>
      </c>
      <c r="SP117" s="90">
        <f>SP107</f>
        <v>744.63</v>
      </c>
      <c r="SQ117" s="117">
        <f t="shared" si="1859"/>
        <v>0</v>
      </c>
      <c r="SR117" s="98">
        <f t="shared" si="1860"/>
        <v>0</v>
      </c>
      <c r="SS117" s="98"/>
      <c r="ST117" s="118"/>
      <c r="SU117" s="119">
        <f t="shared" si="1861"/>
        <v>0</v>
      </c>
      <c r="SV117" s="231">
        <f t="shared" si="1953"/>
        <v>0</v>
      </c>
      <c r="SW117" s="119">
        <f>SV117/SV107</f>
        <v>0</v>
      </c>
      <c r="SX117" s="98">
        <f>SX107*SW117</f>
        <v>0</v>
      </c>
      <c r="SY117" s="116">
        <f t="shared" si="1862"/>
        <v>0</v>
      </c>
      <c r="SZ117" s="90">
        <f>SZ107</f>
        <v>744.63</v>
      </c>
      <c r="TA117" s="117">
        <f t="shared" si="1863"/>
        <v>0</v>
      </c>
      <c r="TB117" s="98">
        <f t="shared" si="1864"/>
        <v>0</v>
      </c>
      <c r="TC117" s="98"/>
      <c r="TD117" s="118"/>
      <c r="TE117" s="119">
        <f t="shared" si="1865"/>
        <v>0</v>
      </c>
      <c r="TF117" s="231">
        <f t="shared" si="1954"/>
        <v>0</v>
      </c>
      <c r="TG117" s="119">
        <f>TF117/TF107</f>
        <v>0</v>
      </c>
      <c r="TH117" s="98">
        <f>TH107*TG117</f>
        <v>0</v>
      </c>
      <c r="TI117" s="116">
        <f t="shared" si="1866"/>
        <v>0</v>
      </c>
      <c r="TJ117" s="90">
        <f>TJ107</f>
        <v>744.63</v>
      </c>
      <c r="TK117" s="117">
        <f t="shared" si="1867"/>
        <v>0</v>
      </c>
      <c r="TL117" s="98">
        <f t="shared" si="1868"/>
        <v>0</v>
      </c>
      <c r="TM117" s="98"/>
      <c r="TN117" s="118"/>
      <c r="TO117" s="119">
        <f t="shared" si="1869"/>
        <v>0</v>
      </c>
      <c r="TP117" s="231">
        <f t="shared" si="1955"/>
        <v>0</v>
      </c>
      <c r="TQ117" s="119">
        <f>TP117/TP107</f>
        <v>0</v>
      </c>
      <c r="TR117" s="98">
        <f>TR107*TQ117</f>
        <v>0</v>
      </c>
      <c r="TS117" s="116">
        <f t="shared" si="1870"/>
        <v>0</v>
      </c>
      <c r="TT117" s="90">
        <f>TT107</f>
        <v>744.63</v>
      </c>
      <c r="TU117" s="117">
        <f t="shared" si="1871"/>
        <v>0</v>
      </c>
      <c r="TV117" s="98">
        <f t="shared" si="1872"/>
        <v>0</v>
      </c>
      <c r="TW117" s="98"/>
      <c r="TX117" s="118"/>
      <c r="TY117" s="119">
        <f t="shared" si="1873"/>
        <v>0</v>
      </c>
      <c r="TZ117" s="231">
        <f t="shared" si="1956"/>
        <v>0</v>
      </c>
      <c r="UA117" s="119">
        <f>TZ117/TZ107</f>
        <v>0</v>
      </c>
      <c r="UB117" s="98">
        <f>UB107*UA117</f>
        <v>0</v>
      </c>
      <c r="UC117" s="116">
        <f t="shared" si="1874"/>
        <v>0</v>
      </c>
      <c r="UD117" s="90">
        <f>UD107</f>
        <v>744.63</v>
      </c>
      <c r="UE117" s="117">
        <f t="shared" si="1875"/>
        <v>0</v>
      </c>
      <c r="UF117" s="98">
        <f t="shared" si="1876"/>
        <v>0</v>
      </c>
      <c r="UG117" s="98"/>
      <c r="UH117" s="118"/>
      <c r="UI117" s="119">
        <f t="shared" si="1877"/>
        <v>0</v>
      </c>
      <c r="UJ117" s="231">
        <f t="shared" si="1957"/>
        <v>0</v>
      </c>
      <c r="UK117" s="119">
        <f>UJ117/UJ107</f>
        <v>0</v>
      </c>
      <c r="UL117" s="98">
        <f>UL107*UK117</f>
        <v>0</v>
      </c>
      <c r="UM117" s="116">
        <f t="shared" si="1878"/>
        <v>0</v>
      </c>
      <c r="UN117" s="90">
        <f>UN107</f>
        <v>744.63</v>
      </c>
      <c r="UO117" s="117">
        <f t="shared" si="1879"/>
        <v>0</v>
      </c>
      <c r="UP117" s="98">
        <f t="shared" si="1880"/>
        <v>0</v>
      </c>
      <c r="UQ117" s="98"/>
      <c r="UR117" s="118"/>
      <c r="US117" s="119">
        <f t="shared" si="1881"/>
        <v>0</v>
      </c>
      <c r="UT117" s="231">
        <f t="shared" si="1958"/>
        <v>0</v>
      </c>
      <c r="UU117" s="119">
        <f>UT117/UT107</f>
        <v>0</v>
      </c>
      <c r="UV117" s="98">
        <f>UV107*UU117</f>
        <v>0</v>
      </c>
      <c r="UW117" s="116">
        <f t="shared" si="1882"/>
        <v>0</v>
      </c>
      <c r="UX117" s="90">
        <f>UX107</f>
        <v>744.63</v>
      </c>
      <c r="UY117" s="117">
        <f t="shared" si="1883"/>
        <v>0</v>
      </c>
      <c r="UZ117" s="98">
        <f t="shared" si="1884"/>
        <v>0</v>
      </c>
      <c r="VA117" s="98"/>
      <c r="VB117" s="118"/>
      <c r="VC117" s="119">
        <f t="shared" si="1885"/>
        <v>0</v>
      </c>
      <c r="VD117" s="231">
        <f t="shared" si="1959"/>
        <v>0</v>
      </c>
      <c r="VE117" s="119">
        <f>VD117/VD107</f>
        <v>0</v>
      </c>
      <c r="VF117" s="98">
        <f>VF107*VE117</f>
        <v>0</v>
      </c>
      <c r="VG117" s="116">
        <f t="shared" si="1886"/>
        <v>0</v>
      </c>
      <c r="VH117" s="90">
        <f>VH107</f>
        <v>744.63</v>
      </c>
      <c r="VI117" s="117">
        <f t="shared" si="1887"/>
        <v>0</v>
      </c>
      <c r="VJ117" s="98">
        <f t="shared" si="1888"/>
        <v>0</v>
      </c>
      <c r="VK117" s="98"/>
      <c r="VL117" s="118"/>
      <c r="VM117" s="119">
        <f t="shared" si="1889"/>
        <v>0</v>
      </c>
      <c r="VN117" s="231">
        <f t="shared" si="1960"/>
        <v>0</v>
      </c>
      <c r="VO117" s="119">
        <f>VN117/VN107</f>
        <v>0</v>
      </c>
      <c r="VP117" s="98">
        <f>VP107*VO117</f>
        <v>0</v>
      </c>
      <c r="VQ117" s="116">
        <f t="shared" si="1890"/>
        <v>0</v>
      </c>
      <c r="VR117" s="90">
        <f>VR107</f>
        <v>744.63</v>
      </c>
      <c r="VS117" s="117">
        <f t="shared" si="1891"/>
        <v>0</v>
      </c>
      <c r="VT117" s="98">
        <f t="shared" si="1892"/>
        <v>0</v>
      </c>
      <c r="VU117" s="98"/>
      <c r="VV117" s="118"/>
      <c r="VW117" s="119">
        <f t="shared" si="1893"/>
        <v>0</v>
      </c>
      <c r="VX117" s="231">
        <f t="shared" si="1961"/>
        <v>0</v>
      </c>
      <c r="VY117" s="119">
        <f>VX117/VX107</f>
        <v>0</v>
      </c>
      <c r="VZ117" s="98">
        <f>VZ107*VY117</f>
        <v>0</v>
      </c>
      <c r="WA117" s="116">
        <f t="shared" si="1894"/>
        <v>0</v>
      </c>
      <c r="WB117" s="90">
        <f>WB107</f>
        <v>744.63</v>
      </c>
      <c r="WC117" s="117">
        <f t="shared" si="1895"/>
        <v>0</v>
      </c>
      <c r="WD117" s="98">
        <f t="shared" si="1896"/>
        <v>0</v>
      </c>
      <c r="WE117" s="98"/>
      <c r="WF117" s="118"/>
      <c r="WG117" s="119">
        <f t="shared" si="1897"/>
        <v>0</v>
      </c>
      <c r="WH117" s="213">
        <f t="shared" si="1898"/>
        <v>74</v>
      </c>
      <c r="WI117" s="119">
        <f>WH117/WH107</f>
        <v>6.0800000000000003E-3</v>
      </c>
      <c r="WJ117" s="98">
        <f>WJ107*WI117</f>
        <v>50.28</v>
      </c>
      <c r="WK117" s="116">
        <f t="shared" si="1899"/>
        <v>0.67945946000000002</v>
      </c>
      <c r="WL117" s="90">
        <f>WL107</f>
        <v>744.31</v>
      </c>
      <c r="WM117" s="117">
        <f t="shared" si="1900"/>
        <v>505.72847000000002</v>
      </c>
      <c r="WN117" s="98">
        <f t="shared" si="1901"/>
        <v>37423.910000000003</v>
      </c>
      <c r="WO117" s="98"/>
      <c r="WP117" s="118"/>
    </row>
    <row r="118" spans="1:614" ht="16.5" customHeight="1" x14ac:dyDescent="0.25">
      <c r="A118" s="5"/>
      <c r="B118" s="85" t="s">
        <v>432</v>
      </c>
      <c r="C118" s="12" t="s">
        <v>751</v>
      </c>
      <c r="D118" s="12" t="s">
        <v>437</v>
      </c>
      <c r="E118" s="4" t="s">
        <v>33</v>
      </c>
      <c r="F118" s="231">
        <f t="shared" si="1902"/>
        <v>0</v>
      </c>
      <c r="G118" s="119">
        <f>F118/F107</f>
        <v>0</v>
      </c>
      <c r="H118" s="98">
        <f>H107*G118</f>
        <v>0</v>
      </c>
      <c r="I118" s="116">
        <f t="shared" si="1658"/>
        <v>0</v>
      </c>
      <c r="J118" s="90">
        <f>J107</f>
        <v>744.63</v>
      </c>
      <c r="K118" s="117">
        <f t="shared" si="1659"/>
        <v>0</v>
      </c>
      <c r="L118" s="98">
        <f t="shared" si="1660"/>
        <v>0</v>
      </c>
      <c r="M118" s="98"/>
      <c r="N118" s="118"/>
      <c r="O118" s="119" t="e">
        <f t="shared" si="1661"/>
        <v>#DIV/0!</v>
      </c>
      <c r="P118" s="231">
        <f t="shared" si="1903"/>
        <v>0</v>
      </c>
      <c r="Q118" s="119">
        <f>P118/P107</f>
        <v>0</v>
      </c>
      <c r="R118" s="98">
        <f>R107*Q118</f>
        <v>0</v>
      </c>
      <c r="S118" s="116">
        <f t="shared" si="1662"/>
        <v>0</v>
      </c>
      <c r="T118" s="90">
        <f>T107</f>
        <v>744.63</v>
      </c>
      <c r="U118" s="117">
        <f t="shared" si="1663"/>
        <v>0</v>
      </c>
      <c r="V118" s="98">
        <f t="shared" si="1664"/>
        <v>0</v>
      </c>
      <c r="W118" s="98"/>
      <c r="X118" s="118"/>
      <c r="Y118" s="119" t="e">
        <f t="shared" si="1665"/>
        <v>#DIV/0!</v>
      </c>
      <c r="Z118" s="231">
        <f t="shared" si="1904"/>
        <v>0</v>
      </c>
      <c r="AA118" s="119">
        <f>Z118/Z107</f>
        <v>0</v>
      </c>
      <c r="AB118" s="98">
        <f>AB107*AA118</f>
        <v>0</v>
      </c>
      <c r="AC118" s="116">
        <f t="shared" si="1666"/>
        <v>0</v>
      </c>
      <c r="AD118" s="90">
        <f>AD107</f>
        <v>744.63</v>
      </c>
      <c r="AE118" s="117">
        <f t="shared" si="1667"/>
        <v>0</v>
      </c>
      <c r="AF118" s="98">
        <f t="shared" si="1668"/>
        <v>0</v>
      </c>
      <c r="AG118" s="98"/>
      <c r="AH118" s="118"/>
      <c r="AI118" s="119" t="e">
        <f t="shared" si="1669"/>
        <v>#DIV/0!</v>
      </c>
      <c r="AJ118" s="231">
        <f t="shared" si="1905"/>
        <v>0</v>
      </c>
      <c r="AK118" s="119">
        <f>AJ118/AJ107</f>
        <v>0</v>
      </c>
      <c r="AL118" s="98">
        <f>AL107*AK118</f>
        <v>0</v>
      </c>
      <c r="AM118" s="116">
        <f t="shared" si="1670"/>
        <v>0</v>
      </c>
      <c r="AN118" s="90">
        <f>AN107</f>
        <v>744.63</v>
      </c>
      <c r="AO118" s="117">
        <f t="shared" si="1671"/>
        <v>0</v>
      </c>
      <c r="AP118" s="98">
        <f t="shared" si="1672"/>
        <v>0</v>
      </c>
      <c r="AQ118" s="98"/>
      <c r="AR118" s="118"/>
      <c r="AS118" s="119" t="e">
        <f t="shared" si="1673"/>
        <v>#DIV/0!</v>
      </c>
      <c r="AT118" s="231">
        <f t="shared" si="1906"/>
        <v>0</v>
      </c>
      <c r="AU118" s="119">
        <f>AT118/AT107</f>
        <v>0</v>
      </c>
      <c r="AV118" s="98">
        <f>AV107*AU118</f>
        <v>0</v>
      </c>
      <c r="AW118" s="116">
        <f t="shared" si="1674"/>
        <v>0</v>
      </c>
      <c r="AX118" s="90">
        <f>AX107</f>
        <v>744.63</v>
      </c>
      <c r="AY118" s="117">
        <f t="shared" si="1675"/>
        <v>0</v>
      </c>
      <c r="AZ118" s="98">
        <f t="shared" si="1676"/>
        <v>0</v>
      </c>
      <c r="BA118" s="98"/>
      <c r="BB118" s="118"/>
      <c r="BC118" s="119" t="e">
        <f t="shared" si="1677"/>
        <v>#DIV/0!</v>
      </c>
      <c r="BD118" s="231">
        <f t="shared" si="1907"/>
        <v>0</v>
      </c>
      <c r="BE118" s="119" t="e">
        <f>BD118/BD107</f>
        <v>#DIV/0!</v>
      </c>
      <c r="BF118" s="98" t="e">
        <f>BF107*BE118</f>
        <v>#DIV/0!</v>
      </c>
      <c r="BG118" s="116">
        <f t="shared" si="1678"/>
        <v>0</v>
      </c>
      <c r="BH118" s="90">
        <f>BH107</f>
        <v>0</v>
      </c>
      <c r="BI118" s="117">
        <f t="shared" si="1679"/>
        <v>0</v>
      </c>
      <c r="BJ118" s="98">
        <f t="shared" si="1680"/>
        <v>0</v>
      </c>
      <c r="BK118" s="98"/>
      <c r="BL118" s="118"/>
      <c r="BM118" s="119" t="e">
        <f t="shared" si="1681"/>
        <v>#DIV/0!</v>
      </c>
      <c r="BN118" s="231">
        <f t="shared" si="1908"/>
        <v>0</v>
      </c>
      <c r="BO118" s="119">
        <f>BN118/BN107</f>
        <v>0</v>
      </c>
      <c r="BP118" s="98">
        <f>BP107*BO118</f>
        <v>0</v>
      </c>
      <c r="BQ118" s="116">
        <f t="shared" si="1682"/>
        <v>0</v>
      </c>
      <c r="BR118" s="90">
        <f>BR107</f>
        <v>744.63</v>
      </c>
      <c r="BS118" s="117">
        <f t="shared" si="1683"/>
        <v>0</v>
      </c>
      <c r="BT118" s="98">
        <f t="shared" si="1684"/>
        <v>0</v>
      </c>
      <c r="BU118" s="98"/>
      <c r="BV118" s="118"/>
      <c r="BW118" s="119" t="e">
        <f t="shared" si="1685"/>
        <v>#DIV/0!</v>
      </c>
      <c r="BX118" s="231">
        <f t="shared" si="1909"/>
        <v>0</v>
      </c>
      <c r="BY118" s="119" t="e">
        <f>BX118/BX107</f>
        <v>#DIV/0!</v>
      </c>
      <c r="BZ118" s="98" t="e">
        <f>BZ107*BY118</f>
        <v>#DIV/0!</v>
      </c>
      <c r="CA118" s="116">
        <f t="shared" si="1686"/>
        <v>0</v>
      </c>
      <c r="CB118" s="90">
        <f>CB107</f>
        <v>0</v>
      </c>
      <c r="CC118" s="117">
        <f t="shared" si="1687"/>
        <v>0</v>
      </c>
      <c r="CD118" s="98">
        <f t="shared" si="1688"/>
        <v>0</v>
      </c>
      <c r="CE118" s="98"/>
      <c r="CF118" s="118"/>
      <c r="CG118" s="119" t="e">
        <f t="shared" si="1689"/>
        <v>#DIV/0!</v>
      </c>
      <c r="CH118" s="231">
        <f t="shared" si="1910"/>
        <v>0</v>
      </c>
      <c r="CI118" s="119">
        <f>CH118/CH107</f>
        <v>0</v>
      </c>
      <c r="CJ118" s="98">
        <f>CJ107*CI118</f>
        <v>0</v>
      </c>
      <c r="CK118" s="116">
        <f t="shared" si="1690"/>
        <v>0</v>
      </c>
      <c r="CL118" s="90">
        <f>CL107</f>
        <v>744.63</v>
      </c>
      <c r="CM118" s="117">
        <f t="shared" si="1691"/>
        <v>0</v>
      </c>
      <c r="CN118" s="98">
        <f t="shared" si="1692"/>
        <v>0</v>
      </c>
      <c r="CO118" s="98"/>
      <c r="CP118" s="118"/>
      <c r="CQ118" s="119" t="e">
        <f t="shared" si="1693"/>
        <v>#DIV/0!</v>
      </c>
      <c r="CR118" s="231">
        <f t="shared" si="1911"/>
        <v>0</v>
      </c>
      <c r="CS118" s="119" t="e">
        <f>CR118/CR107</f>
        <v>#DIV/0!</v>
      </c>
      <c r="CT118" s="98" t="e">
        <f>CT107*CS118</f>
        <v>#DIV/0!</v>
      </c>
      <c r="CU118" s="116">
        <f t="shared" si="1694"/>
        <v>0</v>
      </c>
      <c r="CV118" s="90">
        <f>CV107</f>
        <v>0</v>
      </c>
      <c r="CW118" s="117">
        <f t="shared" si="1695"/>
        <v>0</v>
      </c>
      <c r="CX118" s="98">
        <f t="shared" si="1696"/>
        <v>0</v>
      </c>
      <c r="CY118" s="98"/>
      <c r="CZ118" s="118"/>
      <c r="DA118" s="119" t="e">
        <f t="shared" si="1697"/>
        <v>#DIV/0!</v>
      </c>
      <c r="DB118" s="231">
        <f t="shared" si="1912"/>
        <v>0</v>
      </c>
      <c r="DC118" s="119">
        <f>DB118/DB107</f>
        <v>0</v>
      </c>
      <c r="DD118" s="98">
        <f>DD107*DC118</f>
        <v>0</v>
      </c>
      <c r="DE118" s="116">
        <f t="shared" si="1698"/>
        <v>0</v>
      </c>
      <c r="DF118" s="90">
        <f>DF107</f>
        <v>744.63</v>
      </c>
      <c r="DG118" s="117">
        <f t="shared" si="1699"/>
        <v>0</v>
      </c>
      <c r="DH118" s="98">
        <f t="shared" si="1700"/>
        <v>0</v>
      </c>
      <c r="DI118" s="98"/>
      <c r="DJ118" s="118"/>
      <c r="DK118" s="119" t="e">
        <f t="shared" si="1701"/>
        <v>#DIV/0!</v>
      </c>
      <c r="DL118" s="231">
        <f t="shared" si="1913"/>
        <v>0</v>
      </c>
      <c r="DM118" s="119">
        <f>DL118/DL107</f>
        <v>0</v>
      </c>
      <c r="DN118" s="98">
        <f>DN107*DM118</f>
        <v>0</v>
      </c>
      <c r="DO118" s="116">
        <f t="shared" si="1702"/>
        <v>0</v>
      </c>
      <c r="DP118" s="90">
        <f>DP107</f>
        <v>744.63</v>
      </c>
      <c r="DQ118" s="117">
        <f t="shared" si="1703"/>
        <v>0</v>
      </c>
      <c r="DR118" s="98">
        <f t="shared" si="1704"/>
        <v>0</v>
      </c>
      <c r="DS118" s="98"/>
      <c r="DT118" s="118"/>
      <c r="DU118" s="119" t="e">
        <f t="shared" si="1705"/>
        <v>#DIV/0!</v>
      </c>
      <c r="DV118" s="231">
        <f t="shared" si="1914"/>
        <v>0</v>
      </c>
      <c r="DW118" s="119">
        <f>DV118/DV107</f>
        <v>0</v>
      </c>
      <c r="DX118" s="98">
        <f>DX107*DW118</f>
        <v>0</v>
      </c>
      <c r="DY118" s="116">
        <f t="shared" si="1706"/>
        <v>0</v>
      </c>
      <c r="DZ118" s="90">
        <f>DZ107</f>
        <v>744.63</v>
      </c>
      <c r="EA118" s="117">
        <f t="shared" si="1707"/>
        <v>0</v>
      </c>
      <c r="EB118" s="98">
        <f t="shared" si="1708"/>
        <v>0</v>
      </c>
      <c r="EC118" s="98"/>
      <c r="ED118" s="118"/>
      <c r="EE118" s="119" t="e">
        <f t="shared" si="1709"/>
        <v>#DIV/0!</v>
      </c>
      <c r="EF118" s="231">
        <f t="shared" si="1915"/>
        <v>0</v>
      </c>
      <c r="EG118" s="119">
        <f>EF118/EF107</f>
        <v>0</v>
      </c>
      <c r="EH118" s="98">
        <f>EH107*EG118</f>
        <v>0</v>
      </c>
      <c r="EI118" s="116">
        <f t="shared" si="1710"/>
        <v>0</v>
      </c>
      <c r="EJ118" s="90">
        <f>EJ107</f>
        <v>744.63</v>
      </c>
      <c r="EK118" s="117">
        <f t="shared" si="1711"/>
        <v>0</v>
      </c>
      <c r="EL118" s="98">
        <f t="shared" si="1712"/>
        <v>0</v>
      </c>
      <c r="EM118" s="98"/>
      <c r="EN118" s="118"/>
      <c r="EO118" s="119" t="e">
        <f t="shared" si="1713"/>
        <v>#DIV/0!</v>
      </c>
      <c r="EP118" s="231">
        <f t="shared" si="1916"/>
        <v>0</v>
      </c>
      <c r="EQ118" s="119">
        <f>EP118/EP107</f>
        <v>0</v>
      </c>
      <c r="ER118" s="98">
        <f>ER107*EQ118</f>
        <v>0</v>
      </c>
      <c r="ES118" s="116">
        <f t="shared" si="1714"/>
        <v>0</v>
      </c>
      <c r="ET118" s="90">
        <f>ET107</f>
        <v>744.63</v>
      </c>
      <c r="EU118" s="117">
        <f t="shared" si="1715"/>
        <v>0</v>
      </c>
      <c r="EV118" s="98">
        <f t="shared" si="1716"/>
        <v>0</v>
      </c>
      <c r="EW118" s="98"/>
      <c r="EX118" s="118"/>
      <c r="EY118" s="119" t="e">
        <f t="shared" si="1717"/>
        <v>#DIV/0!</v>
      </c>
      <c r="EZ118" s="231">
        <f t="shared" si="1917"/>
        <v>0</v>
      </c>
      <c r="FA118" s="119">
        <f>EZ118/EZ107</f>
        <v>0</v>
      </c>
      <c r="FB118" s="98">
        <f>FB107*FA118</f>
        <v>0</v>
      </c>
      <c r="FC118" s="116">
        <f t="shared" si="1718"/>
        <v>0</v>
      </c>
      <c r="FD118" s="90">
        <f>FD107</f>
        <v>744.63</v>
      </c>
      <c r="FE118" s="117">
        <f t="shared" si="1719"/>
        <v>0</v>
      </c>
      <c r="FF118" s="98">
        <f t="shared" si="1720"/>
        <v>0</v>
      </c>
      <c r="FG118" s="98"/>
      <c r="FH118" s="118"/>
      <c r="FI118" s="119" t="e">
        <f t="shared" si="1721"/>
        <v>#DIV/0!</v>
      </c>
      <c r="FJ118" s="231">
        <f t="shared" si="1918"/>
        <v>0</v>
      </c>
      <c r="FK118" s="119">
        <f>FJ118/FJ107</f>
        <v>0</v>
      </c>
      <c r="FL118" s="98">
        <f>FL107*FK118</f>
        <v>0</v>
      </c>
      <c r="FM118" s="116">
        <f t="shared" si="1722"/>
        <v>0</v>
      </c>
      <c r="FN118" s="90">
        <f>FN107</f>
        <v>744.63</v>
      </c>
      <c r="FO118" s="117">
        <f t="shared" si="1723"/>
        <v>0</v>
      </c>
      <c r="FP118" s="98">
        <f t="shared" si="1724"/>
        <v>0</v>
      </c>
      <c r="FQ118" s="98"/>
      <c r="FR118" s="118"/>
      <c r="FS118" s="119" t="e">
        <f t="shared" si="1725"/>
        <v>#DIV/0!</v>
      </c>
      <c r="FT118" s="231">
        <f t="shared" si="1919"/>
        <v>0</v>
      </c>
      <c r="FU118" s="119">
        <f>FT118/FT107</f>
        <v>0</v>
      </c>
      <c r="FV118" s="98">
        <f>FV107*FU118</f>
        <v>0</v>
      </c>
      <c r="FW118" s="116">
        <f t="shared" si="1726"/>
        <v>0</v>
      </c>
      <c r="FX118" s="90">
        <f>FX107</f>
        <v>744.63</v>
      </c>
      <c r="FY118" s="117">
        <f t="shared" si="1727"/>
        <v>0</v>
      </c>
      <c r="FZ118" s="98">
        <f t="shared" si="1728"/>
        <v>0</v>
      </c>
      <c r="GA118" s="98"/>
      <c r="GB118" s="118"/>
      <c r="GC118" s="119" t="e">
        <f t="shared" si="1729"/>
        <v>#DIV/0!</v>
      </c>
      <c r="GD118" s="231">
        <f t="shared" si="1920"/>
        <v>0</v>
      </c>
      <c r="GE118" s="119">
        <f>GD118/GD107</f>
        <v>0</v>
      </c>
      <c r="GF118" s="98">
        <f>GF107*GE118</f>
        <v>0</v>
      </c>
      <c r="GG118" s="116">
        <f t="shared" si="1730"/>
        <v>0</v>
      </c>
      <c r="GH118" s="90">
        <f>GH107</f>
        <v>744.63</v>
      </c>
      <c r="GI118" s="117">
        <f t="shared" si="1731"/>
        <v>0</v>
      </c>
      <c r="GJ118" s="98">
        <f t="shared" si="1732"/>
        <v>0</v>
      </c>
      <c r="GK118" s="98"/>
      <c r="GL118" s="118"/>
      <c r="GM118" s="119" t="e">
        <f t="shared" si="1733"/>
        <v>#DIV/0!</v>
      </c>
      <c r="GN118" s="231">
        <f t="shared" si="1921"/>
        <v>0</v>
      </c>
      <c r="GO118" s="119">
        <f>GN118/GN107</f>
        <v>0</v>
      </c>
      <c r="GP118" s="98">
        <f>GP107*GO118</f>
        <v>0</v>
      </c>
      <c r="GQ118" s="116">
        <f t="shared" si="1734"/>
        <v>0</v>
      </c>
      <c r="GR118" s="90">
        <f>GR107</f>
        <v>744.63</v>
      </c>
      <c r="GS118" s="117">
        <f t="shared" si="1735"/>
        <v>0</v>
      </c>
      <c r="GT118" s="98">
        <f t="shared" si="1736"/>
        <v>0</v>
      </c>
      <c r="GU118" s="98"/>
      <c r="GV118" s="118"/>
      <c r="GW118" s="119" t="e">
        <f t="shared" si="1737"/>
        <v>#DIV/0!</v>
      </c>
      <c r="GX118" s="231">
        <f t="shared" si="1922"/>
        <v>0</v>
      </c>
      <c r="GY118" s="119">
        <f>GX118/GX107</f>
        <v>0</v>
      </c>
      <c r="GZ118" s="98">
        <f>GZ107*GY118</f>
        <v>0</v>
      </c>
      <c r="HA118" s="116">
        <f t="shared" si="1738"/>
        <v>0</v>
      </c>
      <c r="HB118" s="90">
        <f>HB107</f>
        <v>744.63</v>
      </c>
      <c r="HC118" s="117">
        <f t="shared" si="1739"/>
        <v>0</v>
      </c>
      <c r="HD118" s="98">
        <f t="shared" si="1740"/>
        <v>0</v>
      </c>
      <c r="HE118" s="98"/>
      <c r="HF118" s="118"/>
      <c r="HG118" s="119" t="e">
        <f t="shared" si="1741"/>
        <v>#DIV/0!</v>
      </c>
      <c r="HH118" s="231">
        <f t="shared" si="1923"/>
        <v>0</v>
      </c>
      <c r="HI118" s="119">
        <f>HH118/HH107</f>
        <v>0</v>
      </c>
      <c r="HJ118" s="98">
        <f>HJ107*HI118</f>
        <v>0</v>
      </c>
      <c r="HK118" s="116">
        <f t="shared" si="1742"/>
        <v>0</v>
      </c>
      <c r="HL118" s="90">
        <f>HL107</f>
        <v>744.63</v>
      </c>
      <c r="HM118" s="117">
        <f t="shared" si="1743"/>
        <v>0</v>
      </c>
      <c r="HN118" s="98">
        <f t="shared" si="1744"/>
        <v>0</v>
      </c>
      <c r="HO118" s="98"/>
      <c r="HP118" s="118"/>
      <c r="HQ118" s="119" t="e">
        <f t="shared" si="1745"/>
        <v>#DIV/0!</v>
      </c>
      <c r="HR118" s="231">
        <f t="shared" si="1924"/>
        <v>0</v>
      </c>
      <c r="HS118" s="119">
        <f>HR118/HR107</f>
        <v>0</v>
      </c>
      <c r="HT118" s="98">
        <f>HT107*HS118</f>
        <v>0</v>
      </c>
      <c r="HU118" s="116">
        <f t="shared" si="1746"/>
        <v>0</v>
      </c>
      <c r="HV118" s="90">
        <f>HV107</f>
        <v>744.63</v>
      </c>
      <c r="HW118" s="117">
        <f t="shared" si="1747"/>
        <v>0</v>
      </c>
      <c r="HX118" s="98">
        <f t="shared" si="1748"/>
        <v>0</v>
      </c>
      <c r="HY118" s="98"/>
      <c r="HZ118" s="118"/>
      <c r="IA118" s="119" t="e">
        <f t="shared" si="1749"/>
        <v>#DIV/0!</v>
      </c>
      <c r="IB118" s="231">
        <f t="shared" si="1925"/>
        <v>0</v>
      </c>
      <c r="IC118" s="119">
        <f>IB118/IB107</f>
        <v>0</v>
      </c>
      <c r="ID118" s="98">
        <f>ID107*IC118</f>
        <v>0</v>
      </c>
      <c r="IE118" s="116">
        <f t="shared" si="1750"/>
        <v>0</v>
      </c>
      <c r="IF118" s="90">
        <f>IF107</f>
        <v>744.63</v>
      </c>
      <c r="IG118" s="117">
        <f t="shared" si="1751"/>
        <v>0</v>
      </c>
      <c r="IH118" s="98">
        <f t="shared" si="1752"/>
        <v>0</v>
      </c>
      <c r="II118" s="98"/>
      <c r="IJ118" s="118"/>
      <c r="IK118" s="119" t="e">
        <f t="shared" si="1753"/>
        <v>#DIV/0!</v>
      </c>
      <c r="IL118" s="231">
        <f t="shared" si="1926"/>
        <v>0</v>
      </c>
      <c r="IM118" s="119">
        <f>IL118/IL107</f>
        <v>0</v>
      </c>
      <c r="IN118" s="98">
        <f>IN107*IM118</f>
        <v>0</v>
      </c>
      <c r="IO118" s="116">
        <f t="shared" si="1754"/>
        <v>0</v>
      </c>
      <c r="IP118" s="90">
        <f>IP107</f>
        <v>744.63</v>
      </c>
      <c r="IQ118" s="117">
        <f t="shared" si="1755"/>
        <v>0</v>
      </c>
      <c r="IR118" s="98">
        <f t="shared" si="1756"/>
        <v>0</v>
      </c>
      <c r="IS118" s="98"/>
      <c r="IT118" s="118"/>
      <c r="IU118" s="119" t="e">
        <f t="shared" si="1757"/>
        <v>#DIV/0!</v>
      </c>
      <c r="IV118" s="231">
        <f t="shared" si="1927"/>
        <v>0</v>
      </c>
      <c r="IW118" s="119">
        <f>IV118/IV107</f>
        <v>0</v>
      </c>
      <c r="IX118" s="98">
        <f>IX107*IW118</f>
        <v>0</v>
      </c>
      <c r="IY118" s="116">
        <f t="shared" si="1758"/>
        <v>0</v>
      </c>
      <c r="IZ118" s="90">
        <f>IZ107</f>
        <v>744.63</v>
      </c>
      <c r="JA118" s="117">
        <f t="shared" si="1759"/>
        <v>0</v>
      </c>
      <c r="JB118" s="98">
        <f t="shared" si="1760"/>
        <v>0</v>
      </c>
      <c r="JC118" s="98"/>
      <c r="JD118" s="118"/>
      <c r="JE118" s="119" t="e">
        <f t="shared" si="1761"/>
        <v>#DIV/0!</v>
      </c>
      <c r="JF118" s="231">
        <f t="shared" si="1928"/>
        <v>0</v>
      </c>
      <c r="JG118" s="119">
        <f>JF118/JF107</f>
        <v>0</v>
      </c>
      <c r="JH118" s="98">
        <f>JH107*JG118</f>
        <v>0</v>
      </c>
      <c r="JI118" s="116">
        <f t="shared" si="1762"/>
        <v>0</v>
      </c>
      <c r="JJ118" s="90">
        <f>JJ107</f>
        <v>727</v>
      </c>
      <c r="JK118" s="117">
        <f t="shared" si="1763"/>
        <v>0</v>
      </c>
      <c r="JL118" s="98">
        <f t="shared" si="1764"/>
        <v>0</v>
      </c>
      <c r="JM118" s="98"/>
      <c r="JN118" s="118"/>
      <c r="JO118" s="119" t="e">
        <f t="shared" si="1765"/>
        <v>#DIV/0!</v>
      </c>
      <c r="JP118" s="231">
        <f t="shared" si="1929"/>
        <v>0</v>
      </c>
      <c r="JQ118" s="119">
        <f>JP118/JP107</f>
        <v>0</v>
      </c>
      <c r="JR118" s="98">
        <f>JR107*JQ118</f>
        <v>0</v>
      </c>
      <c r="JS118" s="116">
        <f t="shared" si="1766"/>
        <v>0</v>
      </c>
      <c r="JT118" s="90">
        <f>JT107</f>
        <v>744.63</v>
      </c>
      <c r="JU118" s="117">
        <f t="shared" si="1767"/>
        <v>0</v>
      </c>
      <c r="JV118" s="98">
        <f t="shared" si="1768"/>
        <v>0</v>
      </c>
      <c r="JW118" s="98"/>
      <c r="JX118" s="118"/>
      <c r="JY118" s="119" t="e">
        <f t="shared" si="1769"/>
        <v>#DIV/0!</v>
      </c>
      <c r="JZ118" s="231">
        <f t="shared" si="1930"/>
        <v>0</v>
      </c>
      <c r="KA118" s="119" t="e">
        <f>JZ118/JZ107</f>
        <v>#DIV/0!</v>
      </c>
      <c r="KB118" s="98" t="e">
        <f>KB107*KA118</f>
        <v>#DIV/0!</v>
      </c>
      <c r="KC118" s="116">
        <f t="shared" si="1770"/>
        <v>0</v>
      </c>
      <c r="KD118" s="90">
        <f>KD107</f>
        <v>0</v>
      </c>
      <c r="KE118" s="117">
        <f t="shared" si="1771"/>
        <v>0</v>
      </c>
      <c r="KF118" s="98">
        <f t="shared" si="1772"/>
        <v>0</v>
      </c>
      <c r="KG118" s="98"/>
      <c r="KH118" s="118"/>
      <c r="KI118" s="119" t="e">
        <f t="shared" si="1773"/>
        <v>#DIV/0!</v>
      </c>
      <c r="KJ118" s="231">
        <f t="shared" si="1931"/>
        <v>0</v>
      </c>
      <c r="KK118" s="119">
        <f>KJ118/KJ107</f>
        <v>0</v>
      </c>
      <c r="KL118" s="98">
        <f>KL107*KK118</f>
        <v>0</v>
      </c>
      <c r="KM118" s="116">
        <f t="shared" si="1774"/>
        <v>0</v>
      </c>
      <c r="KN118" s="90">
        <f>KN107</f>
        <v>744.63</v>
      </c>
      <c r="KO118" s="117">
        <f t="shared" si="1775"/>
        <v>0</v>
      </c>
      <c r="KP118" s="98">
        <f t="shared" si="1776"/>
        <v>0</v>
      </c>
      <c r="KQ118" s="98"/>
      <c r="KR118" s="118"/>
      <c r="KS118" s="119" t="e">
        <f t="shared" si="1777"/>
        <v>#DIV/0!</v>
      </c>
      <c r="KT118" s="231">
        <f t="shared" si="1932"/>
        <v>0</v>
      </c>
      <c r="KU118" s="119">
        <f>KT118/KT107</f>
        <v>0</v>
      </c>
      <c r="KV118" s="98">
        <f>KV107*KU118</f>
        <v>0</v>
      </c>
      <c r="KW118" s="116">
        <f t="shared" si="1778"/>
        <v>0</v>
      </c>
      <c r="KX118" s="90">
        <f>KX107</f>
        <v>744.63</v>
      </c>
      <c r="KY118" s="117">
        <f t="shared" si="1779"/>
        <v>0</v>
      </c>
      <c r="KZ118" s="98">
        <f t="shared" si="1780"/>
        <v>0</v>
      </c>
      <c r="LA118" s="98"/>
      <c r="LB118" s="118"/>
      <c r="LC118" s="119" t="e">
        <f t="shared" si="1781"/>
        <v>#DIV/0!</v>
      </c>
      <c r="LD118" s="231">
        <f t="shared" si="1933"/>
        <v>0</v>
      </c>
      <c r="LE118" s="119">
        <f>LD118/LD107</f>
        <v>0</v>
      </c>
      <c r="LF118" s="98">
        <f>LF107*LE118</f>
        <v>0</v>
      </c>
      <c r="LG118" s="116">
        <f t="shared" si="1782"/>
        <v>0</v>
      </c>
      <c r="LH118" s="90">
        <f>LH107</f>
        <v>744.63</v>
      </c>
      <c r="LI118" s="117">
        <f t="shared" si="1783"/>
        <v>0</v>
      </c>
      <c r="LJ118" s="98">
        <f t="shared" si="1784"/>
        <v>0</v>
      </c>
      <c r="LK118" s="98"/>
      <c r="LL118" s="118"/>
      <c r="LM118" s="119" t="e">
        <f t="shared" si="1785"/>
        <v>#DIV/0!</v>
      </c>
      <c r="LN118" s="231">
        <f t="shared" si="1934"/>
        <v>0</v>
      </c>
      <c r="LO118" s="119">
        <f>LN118/LN107</f>
        <v>0</v>
      </c>
      <c r="LP118" s="98">
        <f>LP107*LO118</f>
        <v>0</v>
      </c>
      <c r="LQ118" s="116">
        <f t="shared" si="1786"/>
        <v>0</v>
      </c>
      <c r="LR118" s="90">
        <f>LR107</f>
        <v>744.63</v>
      </c>
      <c r="LS118" s="117">
        <f t="shared" si="1787"/>
        <v>0</v>
      </c>
      <c r="LT118" s="98">
        <f t="shared" si="1788"/>
        <v>0</v>
      </c>
      <c r="LU118" s="98"/>
      <c r="LV118" s="118"/>
      <c r="LW118" s="119" t="e">
        <f t="shared" si="1789"/>
        <v>#DIV/0!</v>
      </c>
      <c r="LX118" s="231">
        <f t="shared" si="1935"/>
        <v>0</v>
      </c>
      <c r="LY118" s="119">
        <f>LX118/LX107</f>
        <v>0</v>
      </c>
      <c r="LZ118" s="98">
        <f>LZ107*LY118</f>
        <v>0</v>
      </c>
      <c r="MA118" s="116">
        <f t="shared" si="1790"/>
        <v>0</v>
      </c>
      <c r="MB118" s="90">
        <f>MB107</f>
        <v>744.63</v>
      </c>
      <c r="MC118" s="117">
        <f t="shared" si="1791"/>
        <v>0</v>
      </c>
      <c r="MD118" s="98">
        <f t="shared" si="1792"/>
        <v>0</v>
      </c>
      <c r="ME118" s="98"/>
      <c r="MF118" s="118"/>
      <c r="MG118" s="119" t="e">
        <f t="shared" si="1793"/>
        <v>#DIV/0!</v>
      </c>
      <c r="MH118" s="231">
        <f t="shared" si="1936"/>
        <v>0</v>
      </c>
      <c r="MI118" s="119">
        <f>MH118/MH107</f>
        <v>0</v>
      </c>
      <c r="MJ118" s="98">
        <f>MJ107*MI118</f>
        <v>0</v>
      </c>
      <c r="MK118" s="116">
        <f t="shared" si="1794"/>
        <v>0</v>
      </c>
      <c r="ML118" s="90">
        <f>ML107</f>
        <v>744.63</v>
      </c>
      <c r="MM118" s="117">
        <f t="shared" si="1795"/>
        <v>0</v>
      </c>
      <c r="MN118" s="98">
        <f t="shared" si="1796"/>
        <v>0</v>
      </c>
      <c r="MO118" s="98"/>
      <c r="MP118" s="118"/>
      <c r="MQ118" s="119" t="e">
        <f t="shared" si="1797"/>
        <v>#DIV/0!</v>
      </c>
      <c r="MR118" s="231">
        <f t="shared" si="1937"/>
        <v>0</v>
      </c>
      <c r="MS118" s="119">
        <f>MR118/MR107</f>
        <v>0</v>
      </c>
      <c r="MT118" s="98">
        <f>MT107*MS118</f>
        <v>0</v>
      </c>
      <c r="MU118" s="116">
        <f t="shared" si="1798"/>
        <v>0</v>
      </c>
      <c r="MV118" s="90">
        <f>MV107</f>
        <v>744.63</v>
      </c>
      <c r="MW118" s="117">
        <f t="shared" si="1799"/>
        <v>0</v>
      </c>
      <c r="MX118" s="98">
        <f t="shared" si="1800"/>
        <v>0</v>
      </c>
      <c r="MY118" s="98"/>
      <c r="MZ118" s="118"/>
      <c r="NA118" s="119" t="e">
        <f t="shared" si="1801"/>
        <v>#DIV/0!</v>
      </c>
      <c r="NB118" s="231">
        <f t="shared" si="1938"/>
        <v>0</v>
      </c>
      <c r="NC118" s="119">
        <f>NB118/NB107</f>
        <v>0</v>
      </c>
      <c r="ND118" s="98">
        <f>ND107*NC118</f>
        <v>0</v>
      </c>
      <c r="NE118" s="116">
        <f t="shared" si="1802"/>
        <v>0</v>
      </c>
      <c r="NF118" s="90">
        <f>NF107</f>
        <v>744.63</v>
      </c>
      <c r="NG118" s="117">
        <f t="shared" si="1803"/>
        <v>0</v>
      </c>
      <c r="NH118" s="98">
        <f t="shared" si="1804"/>
        <v>0</v>
      </c>
      <c r="NI118" s="98"/>
      <c r="NJ118" s="118"/>
      <c r="NK118" s="119" t="e">
        <f t="shared" si="1805"/>
        <v>#DIV/0!</v>
      </c>
      <c r="NL118" s="231">
        <f t="shared" si="1939"/>
        <v>0</v>
      </c>
      <c r="NM118" s="119">
        <f>NL118/NL107</f>
        <v>0</v>
      </c>
      <c r="NN118" s="98">
        <f>NN107*NM118</f>
        <v>0</v>
      </c>
      <c r="NO118" s="116">
        <f t="shared" si="1806"/>
        <v>0</v>
      </c>
      <c r="NP118" s="90">
        <f>NP107</f>
        <v>744.63</v>
      </c>
      <c r="NQ118" s="117">
        <f t="shared" si="1807"/>
        <v>0</v>
      </c>
      <c r="NR118" s="98">
        <f t="shared" si="1808"/>
        <v>0</v>
      </c>
      <c r="NS118" s="98"/>
      <c r="NT118" s="118"/>
      <c r="NU118" s="119" t="e">
        <f t="shared" si="1809"/>
        <v>#DIV/0!</v>
      </c>
      <c r="NV118" s="231">
        <f t="shared" si="1940"/>
        <v>0</v>
      </c>
      <c r="NW118" s="119">
        <f>NV118/NV107</f>
        <v>0</v>
      </c>
      <c r="NX118" s="98">
        <f>NX107*NW118</f>
        <v>0</v>
      </c>
      <c r="NY118" s="116">
        <f t="shared" si="1810"/>
        <v>0</v>
      </c>
      <c r="NZ118" s="90">
        <f>NZ107</f>
        <v>744.63</v>
      </c>
      <c r="OA118" s="117">
        <f t="shared" si="1811"/>
        <v>0</v>
      </c>
      <c r="OB118" s="98">
        <f t="shared" si="1812"/>
        <v>0</v>
      </c>
      <c r="OC118" s="98"/>
      <c r="OD118" s="118"/>
      <c r="OE118" s="119" t="e">
        <f t="shared" si="1813"/>
        <v>#DIV/0!</v>
      </c>
      <c r="OF118" s="231">
        <f t="shared" si="1941"/>
        <v>0</v>
      </c>
      <c r="OG118" s="119">
        <f>OF118/OF107</f>
        <v>0</v>
      </c>
      <c r="OH118" s="98">
        <f>OH107*OG118</f>
        <v>0</v>
      </c>
      <c r="OI118" s="116">
        <f t="shared" si="1814"/>
        <v>0</v>
      </c>
      <c r="OJ118" s="90">
        <f>OJ107</f>
        <v>744.63</v>
      </c>
      <c r="OK118" s="117">
        <f t="shared" si="1815"/>
        <v>0</v>
      </c>
      <c r="OL118" s="98">
        <f t="shared" si="1816"/>
        <v>0</v>
      </c>
      <c r="OM118" s="98"/>
      <c r="ON118" s="118"/>
      <c r="OO118" s="119" t="e">
        <f t="shared" si="1817"/>
        <v>#DIV/0!</v>
      </c>
      <c r="OP118" s="231">
        <f t="shared" si="1942"/>
        <v>0</v>
      </c>
      <c r="OQ118" s="119">
        <f>OP118/OP107</f>
        <v>0</v>
      </c>
      <c r="OR118" s="98">
        <f>OR107*OQ118</f>
        <v>0</v>
      </c>
      <c r="OS118" s="116">
        <f t="shared" si="1818"/>
        <v>0</v>
      </c>
      <c r="OT118" s="90">
        <f>OT107</f>
        <v>744.63</v>
      </c>
      <c r="OU118" s="117">
        <f t="shared" si="1819"/>
        <v>0</v>
      </c>
      <c r="OV118" s="98">
        <f t="shared" si="1820"/>
        <v>0</v>
      </c>
      <c r="OW118" s="98"/>
      <c r="OX118" s="118"/>
      <c r="OY118" s="119" t="e">
        <f t="shared" si="1821"/>
        <v>#DIV/0!</v>
      </c>
      <c r="OZ118" s="231">
        <f t="shared" si="1943"/>
        <v>0</v>
      </c>
      <c r="PA118" s="119">
        <f>OZ118/OZ107</f>
        <v>0</v>
      </c>
      <c r="PB118" s="98">
        <f>PB107*PA118</f>
        <v>0</v>
      </c>
      <c r="PC118" s="116">
        <f t="shared" si="1822"/>
        <v>0</v>
      </c>
      <c r="PD118" s="90">
        <f>PD107</f>
        <v>744.63</v>
      </c>
      <c r="PE118" s="117">
        <f t="shared" si="1823"/>
        <v>0</v>
      </c>
      <c r="PF118" s="98">
        <f t="shared" si="1824"/>
        <v>0</v>
      </c>
      <c r="PG118" s="98"/>
      <c r="PH118" s="118"/>
      <c r="PI118" s="119" t="e">
        <f t="shared" si="1825"/>
        <v>#DIV/0!</v>
      </c>
      <c r="PJ118" s="231">
        <f t="shared" si="1944"/>
        <v>0</v>
      </c>
      <c r="PK118" s="119">
        <f>PJ118/PJ107</f>
        <v>0</v>
      </c>
      <c r="PL118" s="98">
        <f>PL107*PK118</f>
        <v>0</v>
      </c>
      <c r="PM118" s="116">
        <f t="shared" si="1826"/>
        <v>0</v>
      </c>
      <c r="PN118" s="90">
        <f>PN107</f>
        <v>744.63</v>
      </c>
      <c r="PO118" s="117">
        <f t="shared" si="1827"/>
        <v>0</v>
      </c>
      <c r="PP118" s="98">
        <f t="shared" si="1828"/>
        <v>0</v>
      </c>
      <c r="PQ118" s="98"/>
      <c r="PR118" s="118"/>
      <c r="PS118" s="119" t="e">
        <f t="shared" si="1829"/>
        <v>#DIV/0!</v>
      </c>
      <c r="PT118" s="231">
        <f t="shared" si="1945"/>
        <v>0</v>
      </c>
      <c r="PU118" s="119">
        <f>PT118/PT107</f>
        <v>0</v>
      </c>
      <c r="PV118" s="98">
        <f>PV107*PU118</f>
        <v>0</v>
      </c>
      <c r="PW118" s="116">
        <f t="shared" si="1830"/>
        <v>0</v>
      </c>
      <c r="PX118" s="90">
        <f>PX107</f>
        <v>744.63</v>
      </c>
      <c r="PY118" s="117">
        <f t="shared" si="1831"/>
        <v>0</v>
      </c>
      <c r="PZ118" s="98">
        <f t="shared" si="1832"/>
        <v>0</v>
      </c>
      <c r="QA118" s="98"/>
      <c r="QB118" s="118"/>
      <c r="QC118" s="119" t="e">
        <f t="shared" si="1833"/>
        <v>#DIV/0!</v>
      </c>
      <c r="QD118" s="231">
        <f t="shared" si="1946"/>
        <v>0</v>
      </c>
      <c r="QE118" s="119" t="e">
        <f>QD118/QD107</f>
        <v>#DIV/0!</v>
      </c>
      <c r="QF118" s="98" t="e">
        <f>QF107*QE118</f>
        <v>#DIV/0!</v>
      </c>
      <c r="QG118" s="116">
        <f t="shared" si="1834"/>
        <v>0</v>
      </c>
      <c r="QH118" s="90">
        <f>QH107</f>
        <v>0</v>
      </c>
      <c r="QI118" s="117">
        <f t="shared" si="1835"/>
        <v>0</v>
      </c>
      <c r="QJ118" s="98">
        <f t="shared" si="1836"/>
        <v>0</v>
      </c>
      <c r="QK118" s="98"/>
      <c r="QL118" s="118"/>
      <c r="QM118" s="119" t="e">
        <f t="shared" si="1837"/>
        <v>#DIV/0!</v>
      </c>
      <c r="QN118" s="231">
        <f t="shared" si="1947"/>
        <v>0</v>
      </c>
      <c r="QO118" s="119">
        <f>QN118/QN107</f>
        <v>0</v>
      </c>
      <c r="QP118" s="98">
        <f>QP107*QO118</f>
        <v>0</v>
      </c>
      <c r="QQ118" s="116">
        <f t="shared" si="1838"/>
        <v>0</v>
      </c>
      <c r="QR118" s="90">
        <f>QR107</f>
        <v>744.63</v>
      </c>
      <c r="QS118" s="117">
        <f t="shared" si="1839"/>
        <v>0</v>
      </c>
      <c r="QT118" s="98">
        <f t="shared" si="1840"/>
        <v>0</v>
      </c>
      <c r="QU118" s="98"/>
      <c r="QV118" s="118"/>
      <c r="QW118" s="119" t="e">
        <f t="shared" si="1841"/>
        <v>#DIV/0!</v>
      </c>
      <c r="QX118" s="231">
        <f t="shared" si="1948"/>
        <v>0</v>
      </c>
      <c r="QY118" s="119">
        <f>QX118/QX107</f>
        <v>0</v>
      </c>
      <c r="QZ118" s="98">
        <f>QZ107*QY118</f>
        <v>0</v>
      </c>
      <c r="RA118" s="116">
        <f t="shared" si="1842"/>
        <v>0</v>
      </c>
      <c r="RB118" s="90">
        <f>RB107</f>
        <v>744.63</v>
      </c>
      <c r="RC118" s="117">
        <f t="shared" si="1843"/>
        <v>0</v>
      </c>
      <c r="RD118" s="98">
        <f t="shared" si="1844"/>
        <v>0</v>
      </c>
      <c r="RE118" s="98"/>
      <c r="RF118" s="118"/>
      <c r="RG118" s="119" t="e">
        <f t="shared" si="1845"/>
        <v>#DIV/0!</v>
      </c>
      <c r="RH118" s="231">
        <f t="shared" si="1949"/>
        <v>0</v>
      </c>
      <c r="RI118" s="119">
        <f>RH118/RH107</f>
        <v>0</v>
      </c>
      <c r="RJ118" s="98">
        <f>RJ107*RI118</f>
        <v>0</v>
      </c>
      <c r="RK118" s="116">
        <f t="shared" si="1846"/>
        <v>0</v>
      </c>
      <c r="RL118" s="90">
        <f>RL107</f>
        <v>744.63</v>
      </c>
      <c r="RM118" s="117">
        <f t="shared" si="1847"/>
        <v>0</v>
      </c>
      <c r="RN118" s="98">
        <f t="shared" si="1848"/>
        <v>0</v>
      </c>
      <c r="RO118" s="98"/>
      <c r="RP118" s="118"/>
      <c r="RQ118" s="119" t="e">
        <f t="shared" si="1849"/>
        <v>#DIV/0!</v>
      </c>
      <c r="RR118" s="231">
        <f t="shared" si="1950"/>
        <v>0</v>
      </c>
      <c r="RS118" s="119">
        <f>RR118/RR107</f>
        <v>0</v>
      </c>
      <c r="RT118" s="98">
        <f>RT107*RS118</f>
        <v>0</v>
      </c>
      <c r="RU118" s="116">
        <f t="shared" si="1850"/>
        <v>0</v>
      </c>
      <c r="RV118" s="90">
        <f>RV107</f>
        <v>744.63</v>
      </c>
      <c r="RW118" s="117">
        <f t="shared" si="1851"/>
        <v>0</v>
      </c>
      <c r="RX118" s="98">
        <f t="shared" si="1852"/>
        <v>0</v>
      </c>
      <c r="RY118" s="98"/>
      <c r="RZ118" s="118"/>
      <c r="SA118" s="119" t="e">
        <f t="shared" si="1853"/>
        <v>#DIV/0!</v>
      </c>
      <c r="SB118" s="231">
        <f t="shared" si="1951"/>
        <v>0</v>
      </c>
      <c r="SC118" s="119">
        <f>SB118/SB107</f>
        <v>0</v>
      </c>
      <c r="SD118" s="98">
        <f>SD107*SC118</f>
        <v>0</v>
      </c>
      <c r="SE118" s="116">
        <f t="shared" si="1854"/>
        <v>0</v>
      </c>
      <c r="SF118" s="90">
        <f>SF107</f>
        <v>744.63</v>
      </c>
      <c r="SG118" s="117">
        <f t="shared" si="1855"/>
        <v>0</v>
      </c>
      <c r="SH118" s="98">
        <f t="shared" si="1856"/>
        <v>0</v>
      </c>
      <c r="SI118" s="98"/>
      <c r="SJ118" s="118"/>
      <c r="SK118" s="119" t="e">
        <f t="shared" si="1857"/>
        <v>#DIV/0!</v>
      </c>
      <c r="SL118" s="231">
        <f t="shared" si="1952"/>
        <v>0</v>
      </c>
      <c r="SM118" s="119">
        <f>SL118/SL107</f>
        <v>0</v>
      </c>
      <c r="SN118" s="98">
        <f>SN107*SM118</f>
        <v>0</v>
      </c>
      <c r="SO118" s="116">
        <f t="shared" si="1858"/>
        <v>0</v>
      </c>
      <c r="SP118" s="90">
        <f>SP107</f>
        <v>744.63</v>
      </c>
      <c r="SQ118" s="117">
        <f t="shared" si="1859"/>
        <v>0</v>
      </c>
      <c r="SR118" s="98">
        <f t="shared" si="1860"/>
        <v>0</v>
      </c>
      <c r="SS118" s="98"/>
      <c r="ST118" s="118"/>
      <c r="SU118" s="119" t="e">
        <f t="shared" si="1861"/>
        <v>#DIV/0!</v>
      </c>
      <c r="SV118" s="231">
        <f t="shared" si="1953"/>
        <v>0</v>
      </c>
      <c r="SW118" s="119">
        <f>SV118/SV107</f>
        <v>0</v>
      </c>
      <c r="SX118" s="98">
        <f>SX107*SW118</f>
        <v>0</v>
      </c>
      <c r="SY118" s="116">
        <f t="shared" si="1862"/>
        <v>0</v>
      </c>
      <c r="SZ118" s="90">
        <f>SZ107</f>
        <v>744.63</v>
      </c>
      <c r="TA118" s="117">
        <f t="shared" si="1863"/>
        <v>0</v>
      </c>
      <c r="TB118" s="98">
        <f t="shared" si="1864"/>
        <v>0</v>
      </c>
      <c r="TC118" s="98"/>
      <c r="TD118" s="118"/>
      <c r="TE118" s="119" t="e">
        <f t="shared" si="1865"/>
        <v>#DIV/0!</v>
      </c>
      <c r="TF118" s="231">
        <f t="shared" si="1954"/>
        <v>0</v>
      </c>
      <c r="TG118" s="119">
        <f>TF118/TF107</f>
        <v>0</v>
      </c>
      <c r="TH118" s="98">
        <f>TH107*TG118</f>
        <v>0</v>
      </c>
      <c r="TI118" s="116">
        <f t="shared" si="1866"/>
        <v>0</v>
      </c>
      <c r="TJ118" s="90">
        <f>TJ107</f>
        <v>744.63</v>
      </c>
      <c r="TK118" s="117">
        <f t="shared" si="1867"/>
        <v>0</v>
      </c>
      <c r="TL118" s="98">
        <f t="shared" si="1868"/>
        <v>0</v>
      </c>
      <c r="TM118" s="98"/>
      <c r="TN118" s="118"/>
      <c r="TO118" s="119" t="e">
        <f t="shared" si="1869"/>
        <v>#DIV/0!</v>
      </c>
      <c r="TP118" s="231">
        <f t="shared" si="1955"/>
        <v>0</v>
      </c>
      <c r="TQ118" s="119">
        <f>TP118/TP107</f>
        <v>0</v>
      </c>
      <c r="TR118" s="98">
        <f>TR107*TQ118</f>
        <v>0</v>
      </c>
      <c r="TS118" s="116">
        <f t="shared" si="1870"/>
        <v>0</v>
      </c>
      <c r="TT118" s="90">
        <f>TT107</f>
        <v>744.63</v>
      </c>
      <c r="TU118" s="117">
        <f t="shared" si="1871"/>
        <v>0</v>
      </c>
      <c r="TV118" s="98">
        <f t="shared" si="1872"/>
        <v>0</v>
      </c>
      <c r="TW118" s="98"/>
      <c r="TX118" s="118"/>
      <c r="TY118" s="119" t="e">
        <f t="shared" si="1873"/>
        <v>#DIV/0!</v>
      </c>
      <c r="TZ118" s="231">
        <f t="shared" si="1956"/>
        <v>0</v>
      </c>
      <c r="UA118" s="119">
        <f>TZ118/TZ107</f>
        <v>0</v>
      </c>
      <c r="UB118" s="98">
        <f>UB107*UA118</f>
        <v>0</v>
      </c>
      <c r="UC118" s="116">
        <f t="shared" si="1874"/>
        <v>0</v>
      </c>
      <c r="UD118" s="90">
        <f>UD107</f>
        <v>744.63</v>
      </c>
      <c r="UE118" s="117">
        <f t="shared" si="1875"/>
        <v>0</v>
      </c>
      <c r="UF118" s="98">
        <f t="shared" si="1876"/>
        <v>0</v>
      </c>
      <c r="UG118" s="98"/>
      <c r="UH118" s="118"/>
      <c r="UI118" s="119" t="e">
        <f t="shared" si="1877"/>
        <v>#DIV/0!</v>
      </c>
      <c r="UJ118" s="231">
        <f t="shared" si="1957"/>
        <v>0</v>
      </c>
      <c r="UK118" s="119">
        <f>UJ118/UJ107</f>
        <v>0</v>
      </c>
      <c r="UL118" s="98">
        <f>UL107*UK118</f>
        <v>0</v>
      </c>
      <c r="UM118" s="116">
        <f t="shared" si="1878"/>
        <v>0</v>
      </c>
      <c r="UN118" s="90">
        <f>UN107</f>
        <v>744.63</v>
      </c>
      <c r="UO118" s="117">
        <f t="shared" si="1879"/>
        <v>0</v>
      </c>
      <c r="UP118" s="98">
        <f t="shared" si="1880"/>
        <v>0</v>
      </c>
      <c r="UQ118" s="98"/>
      <c r="UR118" s="118"/>
      <c r="US118" s="119" t="e">
        <f t="shared" si="1881"/>
        <v>#DIV/0!</v>
      </c>
      <c r="UT118" s="231">
        <f t="shared" si="1958"/>
        <v>0</v>
      </c>
      <c r="UU118" s="119">
        <f>UT118/UT107</f>
        <v>0</v>
      </c>
      <c r="UV118" s="98">
        <f>UV107*UU118</f>
        <v>0</v>
      </c>
      <c r="UW118" s="116">
        <f t="shared" si="1882"/>
        <v>0</v>
      </c>
      <c r="UX118" s="90">
        <f>UX107</f>
        <v>744.63</v>
      </c>
      <c r="UY118" s="117">
        <f t="shared" si="1883"/>
        <v>0</v>
      </c>
      <c r="UZ118" s="98">
        <f t="shared" si="1884"/>
        <v>0</v>
      </c>
      <c r="VA118" s="98"/>
      <c r="VB118" s="118"/>
      <c r="VC118" s="119" t="e">
        <f t="shared" si="1885"/>
        <v>#DIV/0!</v>
      </c>
      <c r="VD118" s="231">
        <f t="shared" si="1959"/>
        <v>0</v>
      </c>
      <c r="VE118" s="119">
        <f>VD118/VD107</f>
        <v>0</v>
      </c>
      <c r="VF118" s="98">
        <f>VF107*VE118</f>
        <v>0</v>
      </c>
      <c r="VG118" s="116">
        <f t="shared" si="1886"/>
        <v>0</v>
      </c>
      <c r="VH118" s="90">
        <f>VH107</f>
        <v>744.63</v>
      </c>
      <c r="VI118" s="117">
        <f t="shared" si="1887"/>
        <v>0</v>
      </c>
      <c r="VJ118" s="98">
        <f t="shared" si="1888"/>
        <v>0</v>
      </c>
      <c r="VK118" s="98"/>
      <c r="VL118" s="118"/>
      <c r="VM118" s="119" t="e">
        <f t="shared" si="1889"/>
        <v>#DIV/0!</v>
      </c>
      <c r="VN118" s="231">
        <f t="shared" si="1960"/>
        <v>0</v>
      </c>
      <c r="VO118" s="119">
        <f>VN118/VN107</f>
        <v>0</v>
      </c>
      <c r="VP118" s="98">
        <f>VP107*VO118</f>
        <v>0</v>
      </c>
      <c r="VQ118" s="116">
        <f t="shared" si="1890"/>
        <v>0</v>
      </c>
      <c r="VR118" s="90">
        <f>VR107</f>
        <v>744.63</v>
      </c>
      <c r="VS118" s="117">
        <f t="shared" si="1891"/>
        <v>0</v>
      </c>
      <c r="VT118" s="98">
        <f t="shared" si="1892"/>
        <v>0</v>
      </c>
      <c r="VU118" s="98"/>
      <c r="VV118" s="118"/>
      <c r="VW118" s="119" t="e">
        <f t="shared" si="1893"/>
        <v>#DIV/0!</v>
      </c>
      <c r="VX118" s="231">
        <f t="shared" si="1961"/>
        <v>0</v>
      </c>
      <c r="VY118" s="119">
        <f>VX118/VX107</f>
        <v>0</v>
      </c>
      <c r="VZ118" s="98">
        <f>VZ107*VY118</f>
        <v>0</v>
      </c>
      <c r="WA118" s="116">
        <f t="shared" si="1894"/>
        <v>0</v>
      </c>
      <c r="WB118" s="90">
        <f>WB107</f>
        <v>744.63</v>
      </c>
      <c r="WC118" s="117">
        <f t="shared" si="1895"/>
        <v>0</v>
      </c>
      <c r="WD118" s="98">
        <f t="shared" si="1896"/>
        <v>0</v>
      </c>
      <c r="WE118" s="98"/>
      <c r="WF118" s="118"/>
      <c r="WG118" s="119" t="e">
        <f t="shared" si="1897"/>
        <v>#DIV/0!</v>
      </c>
      <c r="WH118" s="213">
        <f t="shared" si="1898"/>
        <v>0</v>
      </c>
      <c r="WI118" s="119">
        <f>WH118/WH107</f>
        <v>0</v>
      </c>
      <c r="WJ118" s="98">
        <f>WJ107*WI118</f>
        <v>0</v>
      </c>
      <c r="WK118" s="116">
        <f t="shared" si="1899"/>
        <v>0</v>
      </c>
      <c r="WL118" s="90">
        <f>WL107</f>
        <v>744.31</v>
      </c>
      <c r="WM118" s="117">
        <f t="shared" si="1900"/>
        <v>0</v>
      </c>
      <c r="WN118" s="98">
        <f t="shared" si="1901"/>
        <v>0</v>
      </c>
      <c r="WO118" s="98"/>
      <c r="WP118" s="118"/>
    </row>
    <row r="119" spans="1:614" ht="18" customHeight="1" x14ac:dyDescent="0.25">
      <c r="A119" s="5"/>
      <c r="B119" s="91" t="s">
        <v>428</v>
      </c>
      <c r="C119" s="12" t="s">
        <v>753</v>
      </c>
      <c r="D119" s="12" t="s">
        <v>440</v>
      </c>
      <c r="E119" s="4" t="s">
        <v>33</v>
      </c>
      <c r="F119" s="231">
        <f t="shared" si="1902"/>
        <v>0</v>
      </c>
      <c r="G119" s="119">
        <f>F119/F107</f>
        <v>0</v>
      </c>
      <c r="H119" s="98">
        <f>H107*G119</f>
        <v>0</v>
      </c>
      <c r="I119" s="116">
        <f t="shared" si="1658"/>
        <v>0</v>
      </c>
      <c r="J119" s="90">
        <f>J107</f>
        <v>744.63</v>
      </c>
      <c r="K119" s="117">
        <f t="shared" si="1659"/>
        <v>0</v>
      </c>
      <c r="L119" s="98">
        <f t="shared" si="1660"/>
        <v>0</v>
      </c>
      <c r="M119" s="98"/>
      <c r="N119" s="118"/>
      <c r="O119" s="119">
        <f t="shared" si="1661"/>
        <v>0</v>
      </c>
      <c r="P119" s="231">
        <f t="shared" si="1903"/>
        <v>0</v>
      </c>
      <c r="Q119" s="119">
        <f>P119/P107</f>
        <v>0</v>
      </c>
      <c r="R119" s="98">
        <f>R107*Q119</f>
        <v>0</v>
      </c>
      <c r="S119" s="116">
        <f t="shared" si="1662"/>
        <v>0</v>
      </c>
      <c r="T119" s="90">
        <f>T107</f>
        <v>744.63</v>
      </c>
      <c r="U119" s="117">
        <f t="shared" si="1663"/>
        <v>0</v>
      </c>
      <c r="V119" s="98">
        <f t="shared" si="1664"/>
        <v>0</v>
      </c>
      <c r="W119" s="98"/>
      <c r="X119" s="118"/>
      <c r="Y119" s="119">
        <f t="shared" si="1665"/>
        <v>0</v>
      </c>
      <c r="Z119" s="231">
        <f t="shared" si="1904"/>
        <v>0</v>
      </c>
      <c r="AA119" s="119">
        <f>Z119/Z107</f>
        <v>0</v>
      </c>
      <c r="AB119" s="98">
        <f>AB107*AA119</f>
        <v>0</v>
      </c>
      <c r="AC119" s="116">
        <f t="shared" si="1666"/>
        <v>0</v>
      </c>
      <c r="AD119" s="90">
        <f>AD107</f>
        <v>744.63</v>
      </c>
      <c r="AE119" s="117">
        <f t="shared" si="1667"/>
        <v>0</v>
      </c>
      <c r="AF119" s="98">
        <f t="shared" si="1668"/>
        <v>0</v>
      </c>
      <c r="AG119" s="98"/>
      <c r="AH119" s="118"/>
      <c r="AI119" s="119">
        <f t="shared" si="1669"/>
        <v>0</v>
      </c>
      <c r="AJ119" s="231">
        <f t="shared" si="1905"/>
        <v>0</v>
      </c>
      <c r="AK119" s="119">
        <f>AJ119/AJ107</f>
        <v>0</v>
      </c>
      <c r="AL119" s="98">
        <f>AL107*AK119</f>
        <v>0</v>
      </c>
      <c r="AM119" s="116">
        <f t="shared" si="1670"/>
        <v>0</v>
      </c>
      <c r="AN119" s="90">
        <f>AN107</f>
        <v>744.63</v>
      </c>
      <c r="AO119" s="117">
        <f t="shared" si="1671"/>
        <v>0</v>
      </c>
      <c r="AP119" s="98">
        <f t="shared" si="1672"/>
        <v>0</v>
      </c>
      <c r="AQ119" s="98"/>
      <c r="AR119" s="118"/>
      <c r="AS119" s="119">
        <f t="shared" si="1673"/>
        <v>0</v>
      </c>
      <c r="AT119" s="231">
        <f t="shared" si="1906"/>
        <v>0</v>
      </c>
      <c r="AU119" s="119">
        <f>AT119/AT107</f>
        <v>0</v>
      </c>
      <c r="AV119" s="98">
        <f>AV107*AU119</f>
        <v>0</v>
      </c>
      <c r="AW119" s="116">
        <f t="shared" si="1674"/>
        <v>0</v>
      </c>
      <c r="AX119" s="90">
        <f>AX107</f>
        <v>744.63</v>
      </c>
      <c r="AY119" s="117">
        <f t="shared" si="1675"/>
        <v>0</v>
      </c>
      <c r="AZ119" s="98">
        <f t="shared" si="1676"/>
        <v>0</v>
      </c>
      <c r="BA119" s="98"/>
      <c r="BB119" s="118"/>
      <c r="BC119" s="119">
        <f t="shared" si="1677"/>
        <v>0</v>
      </c>
      <c r="BD119" s="231">
        <f t="shared" si="1907"/>
        <v>0</v>
      </c>
      <c r="BE119" s="119" t="e">
        <f>BD119/BD107</f>
        <v>#DIV/0!</v>
      </c>
      <c r="BF119" s="98" t="e">
        <f>BF107*BE119</f>
        <v>#DIV/0!</v>
      </c>
      <c r="BG119" s="116">
        <f t="shared" si="1678"/>
        <v>0</v>
      </c>
      <c r="BH119" s="90">
        <f>BH107</f>
        <v>0</v>
      </c>
      <c r="BI119" s="117">
        <f t="shared" si="1679"/>
        <v>0</v>
      </c>
      <c r="BJ119" s="98">
        <f t="shared" si="1680"/>
        <v>0</v>
      </c>
      <c r="BK119" s="98"/>
      <c r="BL119" s="118"/>
      <c r="BM119" s="119">
        <f t="shared" si="1681"/>
        <v>0</v>
      </c>
      <c r="BN119" s="231">
        <f t="shared" si="1908"/>
        <v>0</v>
      </c>
      <c r="BO119" s="119">
        <f>BN119/BN107</f>
        <v>0</v>
      </c>
      <c r="BP119" s="98">
        <f>BP107*BO119</f>
        <v>0</v>
      </c>
      <c r="BQ119" s="116">
        <f t="shared" si="1682"/>
        <v>0</v>
      </c>
      <c r="BR119" s="90">
        <f>BR107</f>
        <v>744.63</v>
      </c>
      <c r="BS119" s="117">
        <f t="shared" si="1683"/>
        <v>0</v>
      </c>
      <c r="BT119" s="98">
        <f t="shared" si="1684"/>
        <v>0</v>
      </c>
      <c r="BU119" s="98"/>
      <c r="BV119" s="118"/>
      <c r="BW119" s="119">
        <f t="shared" si="1685"/>
        <v>0</v>
      </c>
      <c r="BX119" s="231">
        <f t="shared" si="1909"/>
        <v>0</v>
      </c>
      <c r="BY119" s="119" t="e">
        <f>BX119/BX107</f>
        <v>#DIV/0!</v>
      </c>
      <c r="BZ119" s="98" t="e">
        <f>BZ107*BY119</f>
        <v>#DIV/0!</v>
      </c>
      <c r="CA119" s="116">
        <f t="shared" si="1686"/>
        <v>0</v>
      </c>
      <c r="CB119" s="90">
        <f>CB107</f>
        <v>0</v>
      </c>
      <c r="CC119" s="117">
        <f t="shared" si="1687"/>
        <v>0</v>
      </c>
      <c r="CD119" s="98">
        <f t="shared" si="1688"/>
        <v>0</v>
      </c>
      <c r="CE119" s="98"/>
      <c r="CF119" s="118"/>
      <c r="CG119" s="119">
        <f t="shared" si="1689"/>
        <v>0</v>
      </c>
      <c r="CH119" s="231">
        <f t="shared" si="1910"/>
        <v>0</v>
      </c>
      <c r="CI119" s="119">
        <f>CH119/CH107</f>
        <v>0</v>
      </c>
      <c r="CJ119" s="98">
        <f>CJ107*CI119</f>
        <v>0</v>
      </c>
      <c r="CK119" s="116">
        <f t="shared" si="1690"/>
        <v>0</v>
      </c>
      <c r="CL119" s="90">
        <f>CL107</f>
        <v>744.63</v>
      </c>
      <c r="CM119" s="117">
        <f t="shared" si="1691"/>
        <v>0</v>
      </c>
      <c r="CN119" s="98">
        <f t="shared" si="1692"/>
        <v>0</v>
      </c>
      <c r="CO119" s="98"/>
      <c r="CP119" s="118"/>
      <c r="CQ119" s="119">
        <f t="shared" si="1693"/>
        <v>0</v>
      </c>
      <c r="CR119" s="231">
        <f t="shared" si="1911"/>
        <v>0</v>
      </c>
      <c r="CS119" s="119" t="e">
        <f>CR119/CR107</f>
        <v>#DIV/0!</v>
      </c>
      <c r="CT119" s="98" t="e">
        <f>CT107*CS119</f>
        <v>#DIV/0!</v>
      </c>
      <c r="CU119" s="116">
        <f t="shared" si="1694"/>
        <v>0</v>
      </c>
      <c r="CV119" s="90">
        <f>CV107</f>
        <v>0</v>
      </c>
      <c r="CW119" s="117">
        <f t="shared" si="1695"/>
        <v>0</v>
      </c>
      <c r="CX119" s="98">
        <f t="shared" si="1696"/>
        <v>0</v>
      </c>
      <c r="CY119" s="98"/>
      <c r="CZ119" s="118"/>
      <c r="DA119" s="119">
        <f t="shared" si="1697"/>
        <v>0</v>
      </c>
      <c r="DB119" s="231">
        <f t="shared" si="1912"/>
        <v>0</v>
      </c>
      <c r="DC119" s="119">
        <f>DB119/DB107</f>
        <v>0</v>
      </c>
      <c r="DD119" s="98">
        <f>DD107*DC119</f>
        <v>0</v>
      </c>
      <c r="DE119" s="116">
        <f t="shared" si="1698"/>
        <v>0</v>
      </c>
      <c r="DF119" s="90">
        <f>DF107</f>
        <v>744.63</v>
      </c>
      <c r="DG119" s="117">
        <f t="shared" si="1699"/>
        <v>0</v>
      </c>
      <c r="DH119" s="98">
        <f t="shared" si="1700"/>
        <v>0</v>
      </c>
      <c r="DI119" s="98"/>
      <c r="DJ119" s="118"/>
      <c r="DK119" s="119">
        <f t="shared" si="1701"/>
        <v>0</v>
      </c>
      <c r="DL119" s="231">
        <f t="shared" si="1913"/>
        <v>0</v>
      </c>
      <c r="DM119" s="119">
        <f>DL119/DL107</f>
        <v>0</v>
      </c>
      <c r="DN119" s="98">
        <f>DN107*DM119</f>
        <v>0</v>
      </c>
      <c r="DO119" s="116">
        <f t="shared" si="1702"/>
        <v>0</v>
      </c>
      <c r="DP119" s="90">
        <f>DP107</f>
        <v>744.63</v>
      </c>
      <c r="DQ119" s="117">
        <f t="shared" si="1703"/>
        <v>0</v>
      </c>
      <c r="DR119" s="98">
        <f t="shared" si="1704"/>
        <v>0</v>
      </c>
      <c r="DS119" s="98"/>
      <c r="DT119" s="118"/>
      <c r="DU119" s="119">
        <f t="shared" si="1705"/>
        <v>0</v>
      </c>
      <c r="DV119" s="231">
        <f t="shared" si="1914"/>
        <v>0</v>
      </c>
      <c r="DW119" s="119">
        <f>DV119/DV107</f>
        <v>0</v>
      </c>
      <c r="DX119" s="98">
        <f>DX107*DW119</f>
        <v>0</v>
      </c>
      <c r="DY119" s="116">
        <f t="shared" si="1706"/>
        <v>0</v>
      </c>
      <c r="DZ119" s="90">
        <f>DZ107</f>
        <v>744.63</v>
      </c>
      <c r="EA119" s="117">
        <f t="shared" si="1707"/>
        <v>0</v>
      </c>
      <c r="EB119" s="98">
        <f t="shared" si="1708"/>
        <v>0</v>
      </c>
      <c r="EC119" s="98"/>
      <c r="ED119" s="118"/>
      <c r="EE119" s="119">
        <f t="shared" si="1709"/>
        <v>0</v>
      </c>
      <c r="EF119" s="231">
        <f t="shared" si="1915"/>
        <v>0</v>
      </c>
      <c r="EG119" s="119">
        <f>EF119/EF107</f>
        <v>0</v>
      </c>
      <c r="EH119" s="98">
        <f>EH107*EG119</f>
        <v>0</v>
      </c>
      <c r="EI119" s="116">
        <f t="shared" si="1710"/>
        <v>0</v>
      </c>
      <c r="EJ119" s="90">
        <f>EJ107</f>
        <v>744.63</v>
      </c>
      <c r="EK119" s="117">
        <f t="shared" si="1711"/>
        <v>0</v>
      </c>
      <c r="EL119" s="98">
        <f t="shared" si="1712"/>
        <v>0</v>
      </c>
      <c r="EM119" s="98"/>
      <c r="EN119" s="118"/>
      <c r="EO119" s="119">
        <f t="shared" si="1713"/>
        <v>0</v>
      </c>
      <c r="EP119" s="231">
        <f t="shared" si="1916"/>
        <v>0</v>
      </c>
      <c r="EQ119" s="119">
        <f>EP119/EP107</f>
        <v>0</v>
      </c>
      <c r="ER119" s="98">
        <f>ER107*EQ119</f>
        <v>0</v>
      </c>
      <c r="ES119" s="116">
        <f t="shared" si="1714"/>
        <v>0</v>
      </c>
      <c r="ET119" s="90">
        <f>ET107</f>
        <v>744.63</v>
      </c>
      <c r="EU119" s="117">
        <f t="shared" si="1715"/>
        <v>0</v>
      </c>
      <c r="EV119" s="98">
        <f t="shared" si="1716"/>
        <v>0</v>
      </c>
      <c r="EW119" s="98"/>
      <c r="EX119" s="118"/>
      <c r="EY119" s="119">
        <f t="shared" si="1717"/>
        <v>0</v>
      </c>
      <c r="EZ119" s="231">
        <f t="shared" si="1917"/>
        <v>0</v>
      </c>
      <c r="FA119" s="119">
        <f>EZ119/EZ107</f>
        <v>0</v>
      </c>
      <c r="FB119" s="98">
        <f>FB107*FA119</f>
        <v>0</v>
      </c>
      <c r="FC119" s="116">
        <f t="shared" si="1718"/>
        <v>0</v>
      </c>
      <c r="FD119" s="90">
        <f>FD107</f>
        <v>744.63</v>
      </c>
      <c r="FE119" s="117">
        <f t="shared" si="1719"/>
        <v>0</v>
      </c>
      <c r="FF119" s="98">
        <f t="shared" si="1720"/>
        <v>0</v>
      </c>
      <c r="FG119" s="98"/>
      <c r="FH119" s="118"/>
      <c r="FI119" s="119">
        <f t="shared" si="1721"/>
        <v>0</v>
      </c>
      <c r="FJ119" s="231">
        <f t="shared" si="1918"/>
        <v>0</v>
      </c>
      <c r="FK119" s="119">
        <f>FJ119/FJ107</f>
        <v>0</v>
      </c>
      <c r="FL119" s="98">
        <f>FL107*FK119</f>
        <v>0</v>
      </c>
      <c r="FM119" s="116">
        <f t="shared" si="1722"/>
        <v>0</v>
      </c>
      <c r="FN119" s="90">
        <f>FN107</f>
        <v>744.63</v>
      </c>
      <c r="FO119" s="117">
        <f t="shared" si="1723"/>
        <v>0</v>
      </c>
      <c r="FP119" s="98">
        <f t="shared" si="1724"/>
        <v>0</v>
      </c>
      <c r="FQ119" s="98"/>
      <c r="FR119" s="118"/>
      <c r="FS119" s="119">
        <f t="shared" si="1725"/>
        <v>0</v>
      </c>
      <c r="FT119" s="231">
        <f t="shared" si="1919"/>
        <v>0</v>
      </c>
      <c r="FU119" s="119">
        <f>FT119/FT107</f>
        <v>0</v>
      </c>
      <c r="FV119" s="98">
        <f>FV107*FU119</f>
        <v>0</v>
      </c>
      <c r="FW119" s="116">
        <f t="shared" si="1726"/>
        <v>0</v>
      </c>
      <c r="FX119" s="90">
        <f>FX107</f>
        <v>744.63</v>
      </c>
      <c r="FY119" s="117">
        <f t="shared" si="1727"/>
        <v>0</v>
      </c>
      <c r="FZ119" s="98">
        <f t="shared" si="1728"/>
        <v>0</v>
      </c>
      <c r="GA119" s="98"/>
      <c r="GB119" s="118"/>
      <c r="GC119" s="119">
        <f t="shared" si="1729"/>
        <v>0</v>
      </c>
      <c r="GD119" s="231">
        <f t="shared" si="1920"/>
        <v>0</v>
      </c>
      <c r="GE119" s="119">
        <f>GD119/GD107</f>
        <v>0</v>
      </c>
      <c r="GF119" s="98">
        <f>GF107*GE119</f>
        <v>0</v>
      </c>
      <c r="GG119" s="116">
        <f t="shared" si="1730"/>
        <v>0</v>
      </c>
      <c r="GH119" s="90">
        <f>GH107</f>
        <v>744.63</v>
      </c>
      <c r="GI119" s="117">
        <f t="shared" si="1731"/>
        <v>0</v>
      </c>
      <c r="GJ119" s="98">
        <f t="shared" si="1732"/>
        <v>0</v>
      </c>
      <c r="GK119" s="98"/>
      <c r="GL119" s="118"/>
      <c r="GM119" s="119">
        <f t="shared" si="1733"/>
        <v>0</v>
      </c>
      <c r="GN119" s="231">
        <f t="shared" si="1921"/>
        <v>0</v>
      </c>
      <c r="GO119" s="119">
        <f>GN119/GN107</f>
        <v>0</v>
      </c>
      <c r="GP119" s="98">
        <f>GP107*GO119</f>
        <v>0</v>
      </c>
      <c r="GQ119" s="116">
        <f t="shared" si="1734"/>
        <v>0</v>
      </c>
      <c r="GR119" s="90">
        <f>GR107</f>
        <v>744.63</v>
      </c>
      <c r="GS119" s="117">
        <f t="shared" si="1735"/>
        <v>0</v>
      </c>
      <c r="GT119" s="98">
        <f t="shared" si="1736"/>
        <v>0</v>
      </c>
      <c r="GU119" s="98"/>
      <c r="GV119" s="118"/>
      <c r="GW119" s="119">
        <f t="shared" si="1737"/>
        <v>0</v>
      </c>
      <c r="GX119" s="231">
        <f t="shared" si="1922"/>
        <v>0</v>
      </c>
      <c r="GY119" s="119">
        <f>GX119/GX107</f>
        <v>0</v>
      </c>
      <c r="GZ119" s="98">
        <f>GZ107*GY119</f>
        <v>0</v>
      </c>
      <c r="HA119" s="116">
        <f t="shared" si="1738"/>
        <v>0</v>
      </c>
      <c r="HB119" s="90">
        <f>HB107</f>
        <v>744.63</v>
      </c>
      <c r="HC119" s="117">
        <f t="shared" si="1739"/>
        <v>0</v>
      </c>
      <c r="HD119" s="98">
        <f t="shared" si="1740"/>
        <v>0</v>
      </c>
      <c r="HE119" s="98"/>
      <c r="HF119" s="118"/>
      <c r="HG119" s="119">
        <f t="shared" si="1741"/>
        <v>0</v>
      </c>
      <c r="HH119" s="231">
        <f t="shared" si="1923"/>
        <v>0</v>
      </c>
      <c r="HI119" s="119">
        <f>HH119/HH107</f>
        <v>0</v>
      </c>
      <c r="HJ119" s="98">
        <f>HJ107*HI119</f>
        <v>0</v>
      </c>
      <c r="HK119" s="116">
        <f t="shared" si="1742"/>
        <v>0</v>
      </c>
      <c r="HL119" s="90">
        <f>HL107</f>
        <v>744.63</v>
      </c>
      <c r="HM119" s="117">
        <f t="shared" si="1743"/>
        <v>0</v>
      </c>
      <c r="HN119" s="98">
        <f t="shared" si="1744"/>
        <v>0</v>
      </c>
      <c r="HO119" s="98"/>
      <c r="HP119" s="118"/>
      <c r="HQ119" s="119">
        <f t="shared" si="1745"/>
        <v>0</v>
      </c>
      <c r="HR119" s="231">
        <f t="shared" si="1924"/>
        <v>0</v>
      </c>
      <c r="HS119" s="119">
        <f>HR119/HR107</f>
        <v>0</v>
      </c>
      <c r="HT119" s="98">
        <f>HT107*HS119</f>
        <v>0</v>
      </c>
      <c r="HU119" s="116">
        <f t="shared" si="1746"/>
        <v>0</v>
      </c>
      <c r="HV119" s="90">
        <f>HV107</f>
        <v>744.63</v>
      </c>
      <c r="HW119" s="117">
        <f t="shared" si="1747"/>
        <v>0</v>
      </c>
      <c r="HX119" s="98">
        <f t="shared" si="1748"/>
        <v>0</v>
      </c>
      <c r="HY119" s="98"/>
      <c r="HZ119" s="118"/>
      <c r="IA119" s="119">
        <f t="shared" si="1749"/>
        <v>0</v>
      </c>
      <c r="IB119" s="231">
        <f t="shared" si="1925"/>
        <v>0</v>
      </c>
      <c r="IC119" s="119">
        <f>IB119/IB107</f>
        <v>0</v>
      </c>
      <c r="ID119" s="98">
        <f>ID107*IC119</f>
        <v>0</v>
      </c>
      <c r="IE119" s="116">
        <f t="shared" si="1750"/>
        <v>0</v>
      </c>
      <c r="IF119" s="90">
        <f>IF107</f>
        <v>744.63</v>
      </c>
      <c r="IG119" s="117">
        <f t="shared" si="1751"/>
        <v>0</v>
      </c>
      <c r="IH119" s="98">
        <f t="shared" si="1752"/>
        <v>0</v>
      </c>
      <c r="II119" s="98"/>
      <c r="IJ119" s="118"/>
      <c r="IK119" s="119">
        <f t="shared" si="1753"/>
        <v>0</v>
      </c>
      <c r="IL119" s="231">
        <f t="shared" si="1926"/>
        <v>0</v>
      </c>
      <c r="IM119" s="119">
        <f>IL119/IL107</f>
        <v>0</v>
      </c>
      <c r="IN119" s="98">
        <f>IN107*IM119</f>
        <v>0</v>
      </c>
      <c r="IO119" s="116">
        <f t="shared" si="1754"/>
        <v>0</v>
      </c>
      <c r="IP119" s="90">
        <f>IP107</f>
        <v>744.63</v>
      </c>
      <c r="IQ119" s="117">
        <f t="shared" si="1755"/>
        <v>0</v>
      </c>
      <c r="IR119" s="98">
        <f t="shared" si="1756"/>
        <v>0</v>
      </c>
      <c r="IS119" s="98"/>
      <c r="IT119" s="118"/>
      <c r="IU119" s="119">
        <f t="shared" si="1757"/>
        <v>0</v>
      </c>
      <c r="IV119" s="231">
        <f t="shared" si="1927"/>
        <v>0</v>
      </c>
      <c r="IW119" s="119">
        <f>IV119/IV107</f>
        <v>0</v>
      </c>
      <c r="IX119" s="98">
        <f>IX107*IW119</f>
        <v>0</v>
      </c>
      <c r="IY119" s="116">
        <f t="shared" si="1758"/>
        <v>0</v>
      </c>
      <c r="IZ119" s="90">
        <f>IZ107</f>
        <v>744.63</v>
      </c>
      <c r="JA119" s="117">
        <f t="shared" si="1759"/>
        <v>0</v>
      </c>
      <c r="JB119" s="98">
        <f t="shared" si="1760"/>
        <v>0</v>
      </c>
      <c r="JC119" s="98"/>
      <c r="JD119" s="118"/>
      <c r="JE119" s="119">
        <f t="shared" si="1761"/>
        <v>0</v>
      </c>
      <c r="JF119" s="231">
        <f t="shared" si="1928"/>
        <v>0</v>
      </c>
      <c r="JG119" s="119">
        <f>JF119/JF107</f>
        <v>0</v>
      </c>
      <c r="JH119" s="98">
        <f>JH107*JG119</f>
        <v>0</v>
      </c>
      <c r="JI119" s="116">
        <f t="shared" si="1762"/>
        <v>0</v>
      </c>
      <c r="JJ119" s="90">
        <f>JJ107</f>
        <v>727</v>
      </c>
      <c r="JK119" s="117">
        <f t="shared" si="1763"/>
        <v>0</v>
      </c>
      <c r="JL119" s="98">
        <f t="shared" si="1764"/>
        <v>0</v>
      </c>
      <c r="JM119" s="98"/>
      <c r="JN119" s="118"/>
      <c r="JO119" s="119">
        <f t="shared" si="1765"/>
        <v>0</v>
      </c>
      <c r="JP119" s="231">
        <f t="shared" si="1929"/>
        <v>14</v>
      </c>
      <c r="JQ119" s="119">
        <f>JP119/JP107</f>
        <v>5.1470000000000002E-2</v>
      </c>
      <c r="JR119" s="98">
        <f>JR107*JQ119</f>
        <v>6.02</v>
      </c>
      <c r="JS119" s="116">
        <f t="shared" si="1766"/>
        <v>0.43</v>
      </c>
      <c r="JT119" s="90">
        <f>JT107</f>
        <v>744.63</v>
      </c>
      <c r="JU119" s="117">
        <f t="shared" si="1767"/>
        <v>320.1909</v>
      </c>
      <c r="JV119" s="98">
        <f t="shared" si="1768"/>
        <v>4482.67</v>
      </c>
      <c r="JW119" s="98"/>
      <c r="JX119" s="118"/>
      <c r="JY119" s="119">
        <f t="shared" si="1769"/>
        <v>0.63329000000000002</v>
      </c>
      <c r="JZ119" s="231">
        <f t="shared" si="1930"/>
        <v>0</v>
      </c>
      <c r="KA119" s="119" t="e">
        <f>JZ119/JZ107</f>
        <v>#DIV/0!</v>
      </c>
      <c r="KB119" s="98" t="e">
        <f>KB107*KA119</f>
        <v>#DIV/0!</v>
      </c>
      <c r="KC119" s="116">
        <f t="shared" si="1770"/>
        <v>0</v>
      </c>
      <c r="KD119" s="90">
        <f>KD107</f>
        <v>0</v>
      </c>
      <c r="KE119" s="117">
        <f t="shared" si="1771"/>
        <v>0</v>
      </c>
      <c r="KF119" s="98">
        <f t="shared" si="1772"/>
        <v>0</v>
      </c>
      <c r="KG119" s="98"/>
      <c r="KH119" s="118"/>
      <c r="KI119" s="119">
        <f t="shared" si="1773"/>
        <v>0</v>
      </c>
      <c r="KJ119" s="231">
        <f t="shared" si="1931"/>
        <v>0</v>
      </c>
      <c r="KK119" s="119">
        <f>KJ119/KJ107</f>
        <v>0</v>
      </c>
      <c r="KL119" s="98">
        <f>KL107*KK119</f>
        <v>0</v>
      </c>
      <c r="KM119" s="116">
        <f t="shared" si="1774"/>
        <v>0</v>
      </c>
      <c r="KN119" s="90">
        <f>KN107</f>
        <v>744.63</v>
      </c>
      <c r="KO119" s="117">
        <f t="shared" si="1775"/>
        <v>0</v>
      </c>
      <c r="KP119" s="98">
        <f t="shared" si="1776"/>
        <v>0</v>
      </c>
      <c r="KQ119" s="98"/>
      <c r="KR119" s="118"/>
      <c r="KS119" s="119">
        <f t="shared" si="1777"/>
        <v>0</v>
      </c>
      <c r="KT119" s="231">
        <f t="shared" si="1932"/>
        <v>0</v>
      </c>
      <c r="KU119" s="119">
        <f>KT119/KT107</f>
        <v>0</v>
      </c>
      <c r="KV119" s="98">
        <f>KV107*KU119</f>
        <v>0</v>
      </c>
      <c r="KW119" s="116">
        <f t="shared" si="1778"/>
        <v>0</v>
      </c>
      <c r="KX119" s="90">
        <f>KX107</f>
        <v>744.63</v>
      </c>
      <c r="KY119" s="117">
        <f t="shared" si="1779"/>
        <v>0</v>
      </c>
      <c r="KZ119" s="98">
        <f t="shared" si="1780"/>
        <v>0</v>
      </c>
      <c r="LA119" s="98"/>
      <c r="LB119" s="118"/>
      <c r="LC119" s="119">
        <f t="shared" si="1781"/>
        <v>0</v>
      </c>
      <c r="LD119" s="231">
        <f t="shared" si="1933"/>
        <v>0</v>
      </c>
      <c r="LE119" s="119">
        <f>LD119/LD107</f>
        <v>0</v>
      </c>
      <c r="LF119" s="98">
        <f>LF107*LE119</f>
        <v>0</v>
      </c>
      <c r="LG119" s="116">
        <f t="shared" si="1782"/>
        <v>0</v>
      </c>
      <c r="LH119" s="90">
        <f>LH107</f>
        <v>744.63</v>
      </c>
      <c r="LI119" s="117">
        <f t="shared" si="1783"/>
        <v>0</v>
      </c>
      <c r="LJ119" s="98">
        <f t="shared" si="1784"/>
        <v>0</v>
      </c>
      <c r="LK119" s="98"/>
      <c r="LL119" s="118"/>
      <c r="LM119" s="119">
        <f t="shared" si="1785"/>
        <v>0</v>
      </c>
      <c r="LN119" s="231">
        <f t="shared" si="1934"/>
        <v>0</v>
      </c>
      <c r="LO119" s="119">
        <f>LN119/LN107</f>
        <v>0</v>
      </c>
      <c r="LP119" s="98">
        <f>LP107*LO119</f>
        <v>0</v>
      </c>
      <c r="LQ119" s="116">
        <f t="shared" si="1786"/>
        <v>0</v>
      </c>
      <c r="LR119" s="90">
        <f>LR107</f>
        <v>744.63</v>
      </c>
      <c r="LS119" s="117">
        <f t="shared" si="1787"/>
        <v>0</v>
      </c>
      <c r="LT119" s="98">
        <f t="shared" si="1788"/>
        <v>0</v>
      </c>
      <c r="LU119" s="98"/>
      <c r="LV119" s="118"/>
      <c r="LW119" s="119">
        <f t="shared" si="1789"/>
        <v>0</v>
      </c>
      <c r="LX119" s="231">
        <f t="shared" si="1935"/>
        <v>0</v>
      </c>
      <c r="LY119" s="119">
        <f>LX119/LX107</f>
        <v>0</v>
      </c>
      <c r="LZ119" s="98">
        <f>LZ107*LY119</f>
        <v>0</v>
      </c>
      <c r="MA119" s="116">
        <f t="shared" si="1790"/>
        <v>0</v>
      </c>
      <c r="MB119" s="90">
        <f>MB107</f>
        <v>744.63</v>
      </c>
      <c r="MC119" s="117">
        <f t="shared" si="1791"/>
        <v>0</v>
      </c>
      <c r="MD119" s="98">
        <f t="shared" si="1792"/>
        <v>0</v>
      </c>
      <c r="ME119" s="98"/>
      <c r="MF119" s="118"/>
      <c r="MG119" s="119">
        <f t="shared" si="1793"/>
        <v>0</v>
      </c>
      <c r="MH119" s="231">
        <f t="shared" si="1936"/>
        <v>0</v>
      </c>
      <c r="MI119" s="119">
        <f>MH119/MH107</f>
        <v>0</v>
      </c>
      <c r="MJ119" s="98">
        <f>MJ107*MI119</f>
        <v>0</v>
      </c>
      <c r="MK119" s="116">
        <f t="shared" si="1794"/>
        <v>0</v>
      </c>
      <c r="ML119" s="90">
        <f>ML107</f>
        <v>744.63</v>
      </c>
      <c r="MM119" s="117">
        <f t="shared" si="1795"/>
        <v>0</v>
      </c>
      <c r="MN119" s="98">
        <f t="shared" si="1796"/>
        <v>0</v>
      </c>
      <c r="MO119" s="98"/>
      <c r="MP119" s="118"/>
      <c r="MQ119" s="119">
        <f t="shared" si="1797"/>
        <v>0</v>
      </c>
      <c r="MR119" s="231">
        <f t="shared" si="1937"/>
        <v>0</v>
      </c>
      <c r="MS119" s="119">
        <f>MR119/MR107</f>
        <v>0</v>
      </c>
      <c r="MT119" s="98">
        <f>MT107*MS119</f>
        <v>0</v>
      </c>
      <c r="MU119" s="116">
        <f t="shared" si="1798"/>
        <v>0</v>
      </c>
      <c r="MV119" s="90">
        <f>MV107</f>
        <v>744.63</v>
      </c>
      <c r="MW119" s="117">
        <f t="shared" si="1799"/>
        <v>0</v>
      </c>
      <c r="MX119" s="98">
        <f t="shared" si="1800"/>
        <v>0</v>
      </c>
      <c r="MY119" s="98"/>
      <c r="MZ119" s="118"/>
      <c r="NA119" s="119">
        <f t="shared" si="1801"/>
        <v>0</v>
      </c>
      <c r="NB119" s="231">
        <f t="shared" si="1938"/>
        <v>0</v>
      </c>
      <c r="NC119" s="119">
        <f>NB119/NB107</f>
        <v>0</v>
      </c>
      <c r="ND119" s="98">
        <f>ND107*NC119</f>
        <v>0</v>
      </c>
      <c r="NE119" s="116">
        <f t="shared" si="1802"/>
        <v>0</v>
      </c>
      <c r="NF119" s="90">
        <f>NF107</f>
        <v>744.63</v>
      </c>
      <c r="NG119" s="117">
        <f t="shared" si="1803"/>
        <v>0</v>
      </c>
      <c r="NH119" s="98">
        <f t="shared" si="1804"/>
        <v>0</v>
      </c>
      <c r="NI119" s="98"/>
      <c r="NJ119" s="118"/>
      <c r="NK119" s="119">
        <f t="shared" si="1805"/>
        <v>0</v>
      </c>
      <c r="NL119" s="231">
        <f t="shared" si="1939"/>
        <v>0</v>
      </c>
      <c r="NM119" s="119">
        <f>NL119/NL107</f>
        <v>0</v>
      </c>
      <c r="NN119" s="98">
        <f>NN107*NM119</f>
        <v>0</v>
      </c>
      <c r="NO119" s="116">
        <f t="shared" si="1806"/>
        <v>0</v>
      </c>
      <c r="NP119" s="90">
        <f>NP107</f>
        <v>744.63</v>
      </c>
      <c r="NQ119" s="117">
        <f t="shared" si="1807"/>
        <v>0</v>
      </c>
      <c r="NR119" s="98">
        <f t="shared" si="1808"/>
        <v>0</v>
      </c>
      <c r="NS119" s="98"/>
      <c r="NT119" s="118"/>
      <c r="NU119" s="119">
        <f t="shared" si="1809"/>
        <v>0</v>
      </c>
      <c r="NV119" s="231">
        <f t="shared" si="1940"/>
        <v>0</v>
      </c>
      <c r="NW119" s="119">
        <f>NV119/NV107</f>
        <v>0</v>
      </c>
      <c r="NX119" s="98">
        <f>NX107*NW119</f>
        <v>0</v>
      </c>
      <c r="NY119" s="116">
        <f t="shared" si="1810"/>
        <v>0</v>
      </c>
      <c r="NZ119" s="90">
        <f>NZ107</f>
        <v>744.63</v>
      </c>
      <c r="OA119" s="117">
        <f t="shared" si="1811"/>
        <v>0</v>
      </c>
      <c r="OB119" s="98">
        <f t="shared" si="1812"/>
        <v>0</v>
      </c>
      <c r="OC119" s="98"/>
      <c r="OD119" s="118"/>
      <c r="OE119" s="119">
        <f t="shared" si="1813"/>
        <v>0</v>
      </c>
      <c r="OF119" s="231">
        <f t="shared" si="1941"/>
        <v>0</v>
      </c>
      <c r="OG119" s="119">
        <f>OF119/OF107</f>
        <v>0</v>
      </c>
      <c r="OH119" s="98">
        <f>OH107*OG119</f>
        <v>0</v>
      </c>
      <c r="OI119" s="116">
        <f t="shared" si="1814"/>
        <v>0</v>
      </c>
      <c r="OJ119" s="90">
        <f>OJ107</f>
        <v>744.63</v>
      </c>
      <c r="OK119" s="117">
        <f t="shared" si="1815"/>
        <v>0</v>
      </c>
      <c r="OL119" s="98">
        <f t="shared" si="1816"/>
        <v>0</v>
      </c>
      <c r="OM119" s="98"/>
      <c r="ON119" s="118"/>
      <c r="OO119" s="119">
        <f t="shared" si="1817"/>
        <v>0</v>
      </c>
      <c r="OP119" s="231">
        <f t="shared" si="1942"/>
        <v>0</v>
      </c>
      <c r="OQ119" s="119">
        <f>OP119/OP107</f>
        <v>0</v>
      </c>
      <c r="OR119" s="98">
        <f>OR107*OQ119</f>
        <v>0</v>
      </c>
      <c r="OS119" s="116">
        <f t="shared" si="1818"/>
        <v>0</v>
      </c>
      <c r="OT119" s="90">
        <f>OT107</f>
        <v>744.63</v>
      </c>
      <c r="OU119" s="117">
        <f t="shared" si="1819"/>
        <v>0</v>
      </c>
      <c r="OV119" s="98">
        <f t="shared" si="1820"/>
        <v>0</v>
      </c>
      <c r="OW119" s="98"/>
      <c r="OX119" s="118"/>
      <c r="OY119" s="119">
        <f t="shared" si="1821"/>
        <v>0</v>
      </c>
      <c r="OZ119" s="231">
        <f t="shared" si="1943"/>
        <v>0</v>
      </c>
      <c r="PA119" s="119">
        <f>OZ119/OZ107</f>
        <v>0</v>
      </c>
      <c r="PB119" s="98">
        <f>PB107*PA119</f>
        <v>0</v>
      </c>
      <c r="PC119" s="116">
        <f t="shared" si="1822"/>
        <v>0</v>
      </c>
      <c r="PD119" s="90">
        <f>PD107</f>
        <v>744.63</v>
      </c>
      <c r="PE119" s="117">
        <f t="shared" si="1823"/>
        <v>0</v>
      </c>
      <c r="PF119" s="98">
        <f t="shared" si="1824"/>
        <v>0</v>
      </c>
      <c r="PG119" s="98"/>
      <c r="PH119" s="118"/>
      <c r="PI119" s="119">
        <f t="shared" si="1825"/>
        <v>0</v>
      </c>
      <c r="PJ119" s="231">
        <f t="shared" si="1944"/>
        <v>0</v>
      </c>
      <c r="PK119" s="119">
        <f>PJ119/PJ107</f>
        <v>0</v>
      </c>
      <c r="PL119" s="98">
        <f>PL107*PK119</f>
        <v>0</v>
      </c>
      <c r="PM119" s="116">
        <f t="shared" si="1826"/>
        <v>0</v>
      </c>
      <c r="PN119" s="90">
        <f>PN107</f>
        <v>744.63</v>
      </c>
      <c r="PO119" s="117">
        <f t="shared" si="1827"/>
        <v>0</v>
      </c>
      <c r="PP119" s="98">
        <f t="shared" si="1828"/>
        <v>0</v>
      </c>
      <c r="PQ119" s="98"/>
      <c r="PR119" s="118"/>
      <c r="PS119" s="119">
        <f t="shared" si="1829"/>
        <v>0</v>
      </c>
      <c r="PT119" s="231">
        <f t="shared" si="1945"/>
        <v>0</v>
      </c>
      <c r="PU119" s="119">
        <f>PT119/PT107</f>
        <v>0</v>
      </c>
      <c r="PV119" s="98">
        <f>PV107*PU119</f>
        <v>0</v>
      </c>
      <c r="PW119" s="116">
        <f t="shared" si="1830"/>
        <v>0</v>
      </c>
      <c r="PX119" s="90">
        <f>PX107</f>
        <v>744.63</v>
      </c>
      <c r="PY119" s="117">
        <f t="shared" si="1831"/>
        <v>0</v>
      </c>
      <c r="PZ119" s="98">
        <f t="shared" si="1832"/>
        <v>0</v>
      </c>
      <c r="QA119" s="98"/>
      <c r="QB119" s="118"/>
      <c r="QC119" s="119">
        <f t="shared" si="1833"/>
        <v>0</v>
      </c>
      <c r="QD119" s="231">
        <f t="shared" si="1946"/>
        <v>0</v>
      </c>
      <c r="QE119" s="119" t="e">
        <f>QD119/QD107</f>
        <v>#DIV/0!</v>
      </c>
      <c r="QF119" s="98" t="e">
        <f>QF107*QE119</f>
        <v>#DIV/0!</v>
      </c>
      <c r="QG119" s="116">
        <f t="shared" si="1834"/>
        <v>0</v>
      </c>
      <c r="QH119" s="90">
        <f>QH107</f>
        <v>0</v>
      </c>
      <c r="QI119" s="117">
        <f t="shared" si="1835"/>
        <v>0</v>
      </c>
      <c r="QJ119" s="98">
        <f t="shared" si="1836"/>
        <v>0</v>
      </c>
      <c r="QK119" s="98"/>
      <c r="QL119" s="118"/>
      <c r="QM119" s="119">
        <f t="shared" si="1837"/>
        <v>0</v>
      </c>
      <c r="QN119" s="231">
        <f t="shared" si="1947"/>
        <v>0</v>
      </c>
      <c r="QO119" s="119">
        <f>QN119/QN107</f>
        <v>0</v>
      </c>
      <c r="QP119" s="98">
        <f>QP107*QO119</f>
        <v>0</v>
      </c>
      <c r="QQ119" s="116">
        <f t="shared" si="1838"/>
        <v>0</v>
      </c>
      <c r="QR119" s="90">
        <f>QR107</f>
        <v>744.63</v>
      </c>
      <c r="QS119" s="117">
        <f t="shared" si="1839"/>
        <v>0</v>
      </c>
      <c r="QT119" s="98">
        <f t="shared" si="1840"/>
        <v>0</v>
      </c>
      <c r="QU119" s="98"/>
      <c r="QV119" s="118"/>
      <c r="QW119" s="119">
        <f t="shared" si="1841"/>
        <v>0</v>
      </c>
      <c r="QX119" s="231">
        <f t="shared" si="1948"/>
        <v>0</v>
      </c>
      <c r="QY119" s="119">
        <f>QX119/QX107</f>
        <v>0</v>
      </c>
      <c r="QZ119" s="98">
        <f>QZ107*QY119</f>
        <v>0</v>
      </c>
      <c r="RA119" s="116">
        <f t="shared" si="1842"/>
        <v>0</v>
      </c>
      <c r="RB119" s="90">
        <f>RB107</f>
        <v>744.63</v>
      </c>
      <c r="RC119" s="117">
        <f t="shared" si="1843"/>
        <v>0</v>
      </c>
      <c r="RD119" s="98">
        <f t="shared" si="1844"/>
        <v>0</v>
      </c>
      <c r="RE119" s="98"/>
      <c r="RF119" s="118"/>
      <c r="RG119" s="119">
        <f t="shared" si="1845"/>
        <v>0</v>
      </c>
      <c r="RH119" s="231">
        <f t="shared" si="1949"/>
        <v>0</v>
      </c>
      <c r="RI119" s="119">
        <f>RH119/RH107</f>
        <v>0</v>
      </c>
      <c r="RJ119" s="98">
        <f>RJ107*RI119</f>
        <v>0</v>
      </c>
      <c r="RK119" s="116">
        <f t="shared" si="1846"/>
        <v>0</v>
      </c>
      <c r="RL119" s="90">
        <f>RL107</f>
        <v>744.63</v>
      </c>
      <c r="RM119" s="117">
        <f t="shared" si="1847"/>
        <v>0</v>
      </c>
      <c r="RN119" s="98">
        <f t="shared" si="1848"/>
        <v>0</v>
      </c>
      <c r="RO119" s="98"/>
      <c r="RP119" s="118"/>
      <c r="RQ119" s="119">
        <f t="shared" si="1849"/>
        <v>0</v>
      </c>
      <c r="RR119" s="231">
        <f t="shared" si="1950"/>
        <v>0</v>
      </c>
      <c r="RS119" s="119">
        <f>RR119/RR107</f>
        <v>0</v>
      </c>
      <c r="RT119" s="98">
        <f>RT107*RS119</f>
        <v>0</v>
      </c>
      <c r="RU119" s="116">
        <f t="shared" si="1850"/>
        <v>0</v>
      </c>
      <c r="RV119" s="90">
        <f>RV107</f>
        <v>744.63</v>
      </c>
      <c r="RW119" s="117">
        <f t="shared" si="1851"/>
        <v>0</v>
      </c>
      <c r="RX119" s="98">
        <f t="shared" si="1852"/>
        <v>0</v>
      </c>
      <c r="RY119" s="98"/>
      <c r="RZ119" s="118"/>
      <c r="SA119" s="119">
        <f t="shared" si="1853"/>
        <v>0</v>
      </c>
      <c r="SB119" s="231">
        <f t="shared" si="1951"/>
        <v>0</v>
      </c>
      <c r="SC119" s="119">
        <f>SB119/SB107</f>
        <v>0</v>
      </c>
      <c r="SD119" s="98">
        <f>SD107*SC119</f>
        <v>0</v>
      </c>
      <c r="SE119" s="116">
        <f t="shared" si="1854"/>
        <v>0</v>
      </c>
      <c r="SF119" s="90">
        <f>SF107</f>
        <v>744.63</v>
      </c>
      <c r="SG119" s="117">
        <f t="shared" si="1855"/>
        <v>0</v>
      </c>
      <c r="SH119" s="98">
        <f t="shared" si="1856"/>
        <v>0</v>
      </c>
      <c r="SI119" s="98"/>
      <c r="SJ119" s="118"/>
      <c r="SK119" s="119">
        <f t="shared" si="1857"/>
        <v>0</v>
      </c>
      <c r="SL119" s="231">
        <f t="shared" si="1952"/>
        <v>0</v>
      </c>
      <c r="SM119" s="119">
        <f>SL119/SL107</f>
        <v>0</v>
      </c>
      <c r="SN119" s="98">
        <f>SN107*SM119</f>
        <v>0</v>
      </c>
      <c r="SO119" s="116">
        <f t="shared" si="1858"/>
        <v>0</v>
      </c>
      <c r="SP119" s="90">
        <f>SP107</f>
        <v>744.63</v>
      </c>
      <c r="SQ119" s="117">
        <f t="shared" si="1859"/>
        <v>0</v>
      </c>
      <c r="SR119" s="98">
        <f t="shared" si="1860"/>
        <v>0</v>
      </c>
      <c r="SS119" s="98"/>
      <c r="ST119" s="118"/>
      <c r="SU119" s="119">
        <f t="shared" si="1861"/>
        <v>0</v>
      </c>
      <c r="SV119" s="231">
        <f t="shared" si="1953"/>
        <v>0</v>
      </c>
      <c r="SW119" s="119">
        <f>SV119/SV107</f>
        <v>0</v>
      </c>
      <c r="SX119" s="98">
        <f>SX107*SW119</f>
        <v>0</v>
      </c>
      <c r="SY119" s="116">
        <f t="shared" si="1862"/>
        <v>0</v>
      </c>
      <c r="SZ119" s="90">
        <f>SZ107</f>
        <v>744.63</v>
      </c>
      <c r="TA119" s="117">
        <f t="shared" si="1863"/>
        <v>0</v>
      </c>
      <c r="TB119" s="98">
        <f t="shared" si="1864"/>
        <v>0</v>
      </c>
      <c r="TC119" s="98"/>
      <c r="TD119" s="118"/>
      <c r="TE119" s="119">
        <f t="shared" si="1865"/>
        <v>0</v>
      </c>
      <c r="TF119" s="231">
        <f t="shared" si="1954"/>
        <v>0</v>
      </c>
      <c r="TG119" s="119">
        <f>TF119/TF107</f>
        <v>0</v>
      </c>
      <c r="TH119" s="98">
        <f>TH107*TG119</f>
        <v>0</v>
      </c>
      <c r="TI119" s="116">
        <f t="shared" si="1866"/>
        <v>0</v>
      </c>
      <c r="TJ119" s="90">
        <f>TJ107</f>
        <v>744.63</v>
      </c>
      <c r="TK119" s="117">
        <f t="shared" si="1867"/>
        <v>0</v>
      </c>
      <c r="TL119" s="98">
        <f t="shared" si="1868"/>
        <v>0</v>
      </c>
      <c r="TM119" s="98"/>
      <c r="TN119" s="118"/>
      <c r="TO119" s="119">
        <f t="shared" si="1869"/>
        <v>0</v>
      </c>
      <c r="TP119" s="231">
        <f t="shared" si="1955"/>
        <v>0</v>
      </c>
      <c r="TQ119" s="119">
        <f>TP119/TP107</f>
        <v>0</v>
      </c>
      <c r="TR119" s="98">
        <f>TR107*TQ119</f>
        <v>0</v>
      </c>
      <c r="TS119" s="116">
        <f t="shared" si="1870"/>
        <v>0</v>
      </c>
      <c r="TT119" s="90">
        <f>TT107</f>
        <v>744.63</v>
      </c>
      <c r="TU119" s="117">
        <f t="shared" si="1871"/>
        <v>0</v>
      </c>
      <c r="TV119" s="98">
        <f t="shared" si="1872"/>
        <v>0</v>
      </c>
      <c r="TW119" s="98"/>
      <c r="TX119" s="118"/>
      <c r="TY119" s="119">
        <f t="shared" si="1873"/>
        <v>0</v>
      </c>
      <c r="TZ119" s="231">
        <f t="shared" si="1956"/>
        <v>0</v>
      </c>
      <c r="UA119" s="119">
        <f>TZ119/TZ107</f>
        <v>0</v>
      </c>
      <c r="UB119" s="98">
        <f>UB107*UA119</f>
        <v>0</v>
      </c>
      <c r="UC119" s="116">
        <f t="shared" si="1874"/>
        <v>0</v>
      </c>
      <c r="UD119" s="90">
        <f>UD107</f>
        <v>744.63</v>
      </c>
      <c r="UE119" s="117">
        <f t="shared" si="1875"/>
        <v>0</v>
      </c>
      <c r="UF119" s="98">
        <f t="shared" si="1876"/>
        <v>0</v>
      </c>
      <c r="UG119" s="98"/>
      <c r="UH119" s="118"/>
      <c r="UI119" s="119">
        <f t="shared" si="1877"/>
        <v>0</v>
      </c>
      <c r="UJ119" s="231">
        <f t="shared" si="1957"/>
        <v>0</v>
      </c>
      <c r="UK119" s="119">
        <f>UJ119/UJ107</f>
        <v>0</v>
      </c>
      <c r="UL119" s="98">
        <f>UL107*UK119</f>
        <v>0</v>
      </c>
      <c r="UM119" s="116">
        <f t="shared" si="1878"/>
        <v>0</v>
      </c>
      <c r="UN119" s="90">
        <f>UN107</f>
        <v>744.63</v>
      </c>
      <c r="UO119" s="117">
        <f t="shared" si="1879"/>
        <v>0</v>
      </c>
      <c r="UP119" s="98">
        <f t="shared" si="1880"/>
        <v>0</v>
      </c>
      <c r="UQ119" s="98"/>
      <c r="UR119" s="118"/>
      <c r="US119" s="119">
        <f t="shared" si="1881"/>
        <v>0</v>
      </c>
      <c r="UT119" s="231">
        <f t="shared" si="1958"/>
        <v>0</v>
      </c>
      <c r="UU119" s="119">
        <f>UT119/UT107</f>
        <v>0</v>
      </c>
      <c r="UV119" s="98">
        <f>UV107*UU119</f>
        <v>0</v>
      </c>
      <c r="UW119" s="116">
        <f t="shared" si="1882"/>
        <v>0</v>
      </c>
      <c r="UX119" s="90">
        <f>UX107</f>
        <v>744.63</v>
      </c>
      <c r="UY119" s="117">
        <f t="shared" si="1883"/>
        <v>0</v>
      </c>
      <c r="UZ119" s="98">
        <f t="shared" si="1884"/>
        <v>0</v>
      </c>
      <c r="VA119" s="98"/>
      <c r="VB119" s="118"/>
      <c r="VC119" s="119">
        <f t="shared" si="1885"/>
        <v>0</v>
      </c>
      <c r="VD119" s="231">
        <f t="shared" si="1959"/>
        <v>0</v>
      </c>
      <c r="VE119" s="119">
        <f>VD119/VD107</f>
        <v>0</v>
      </c>
      <c r="VF119" s="98">
        <f>VF107*VE119</f>
        <v>0</v>
      </c>
      <c r="VG119" s="116">
        <f t="shared" si="1886"/>
        <v>0</v>
      </c>
      <c r="VH119" s="90">
        <f>VH107</f>
        <v>744.63</v>
      </c>
      <c r="VI119" s="117">
        <f t="shared" si="1887"/>
        <v>0</v>
      </c>
      <c r="VJ119" s="98">
        <f t="shared" si="1888"/>
        <v>0</v>
      </c>
      <c r="VK119" s="98"/>
      <c r="VL119" s="118"/>
      <c r="VM119" s="119">
        <f t="shared" si="1889"/>
        <v>0</v>
      </c>
      <c r="VN119" s="231">
        <f t="shared" si="1960"/>
        <v>0</v>
      </c>
      <c r="VO119" s="119">
        <f>VN119/VN107</f>
        <v>0</v>
      </c>
      <c r="VP119" s="98">
        <f>VP107*VO119</f>
        <v>0</v>
      </c>
      <c r="VQ119" s="116">
        <f t="shared" si="1890"/>
        <v>0</v>
      </c>
      <c r="VR119" s="90">
        <f>VR107</f>
        <v>744.63</v>
      </c>
      <c r="VS119" s="117">
        <f t="shared" si="1891"/>
        <v>0</v>
      </c>
      <c r="VT119" s="98">
        <f t="shared" si="1892"/>
        <v>0</v>
      </c>
      <c r="VU119" s="98"/>
      <c r="VV119" s="118"/>
      <c r="VW119" s="119">
        <f t="shared" si="1893"/>
        <v>0</v>
      </c>
      <c r="VX119" s="231">
        <f t="shared" si="1961"/>
        <v>0</v>
      </c>
      <c r="VY119" s="119">
        <f>VX119/VX107</f>
        <v>0</v>
      </c>
      <c r="VZ119" s="98">
        <f>VZ107*VY119</f>
        <v>0</v>
      </c>
      <c r="WA119" s="116">
        <f t="shared" si="1894"/>
        <v>0</v>
      </c>
      <c r="WB119" s="90">
        <f>WB107</f>
        <v>744.63</v>
      </c>
      <c r="WC119" s="117">
        <f t="shared" si="1895"/>
        <v>0</v>
      </c>
      <c r="WD119" s="98">
        <f t="shared" si="1896"/>
        <v>0</v>
      </c>
      <c r="WE119" s="98"/>
      <c r="WF119" s="118"/>
      <c r="WG119" s="119">
        <f t="shared" si="1897"/>
        <v>0</v>
      </c>
      <c r="WH119" s="213">
        <f t="shared" si="1898"/>
        <v>14</v>
      </c>
      <c r="WI119" s="119">
        <f>WH119/WH107</f>
        <v>1.15E-3</v>
      </c>
      <c r="WJ119" s="98">
        <f>WJ107*WI119</f>
        <v>9.51</v>
      </c>
      <c r="WK119" s="116">
        <f t="shared" si="1899"/>
        <v>0.67928571000000004</v>
      </c>
      <c r="WL119" s="90">
        <f>WL107</f>
        <v>744.31</v>
      </c>
      <c r="WM119" s="117">
        <f t="shared" si="1900"/>
        <v>505.59915000000001</v>
      </c>
      <c r="WN119" s="98">
        <f t="shared" si="1901"/>
        <v>7078.39</v>
      </c>
      <c r="WO119" s="98"/>
      <c r="WP119" s="118"/>
    </row>
    <row r="120" spans="1:614" ht="16.5" customHeight="1" x14ac:dyDescent="0.25">
      <c r="A120" s="5"/>
      <c r="B120" s="85" t="s">
        <v>433</v>
      </c>
      <c r="C120" s="12" t="s">
        <v>751</v>
      </c>
      <c r="D120" s="12" t="s">
        <v>437</v>
      </c>
      <c r="E120" s="4" t="s">
        <v>33</v>
      </c>
      <c r="F120" s="231">
        <f t="shared" si="1902"/>
        <v>0</v>
      </c>
      <c r="G120" s="119">
        <f>F120/F107</f>
        <v>0</v>
      </c>
      <c r="H120" s="98">
        <f>H107*G120</f>
        <v>0</v>
      </c>
      <c r="I120" s="116">
        <f t="shared" si="1658"/>
        <v>0</v>
      </c>
      <c r="J120" s="90">
        <f>J107</f>
        <v>744.63</v>
      </c>
      <c r="K120" s="117">
        <f t="shared" si="1659"/>
        <v>0</v>
      </c>
      <c r="L120" s="98">
        <f t="shared" si="1660"/>
        <v>0</v>
      </c>
      <c r="M120" s="98"/>
      <c r="N120" s="118"/>
      <c r="O120" s="119" t="e">
        <f t="shared" si="1661"/>
        <v>#DIV/0!</v>
      </c>
      <c r="P120" s="231">
        <f t="shared" si="1903"/>
        <v>0</v>
      </c>
      <c r="Q120" s="119">
        <f>P120/P107</f>
        <v>0</v>
      </c>
      <c r="R120" s="98">
        <f>R107*Q120</f>
        <v>0</v>
      </c>
      <c r="S120" s="116">
        <f t="shared" si="1662"/>
        <v>0</v>
      </c>
      <c r="T120" s="90">
        <f>T107</f>
        <v>744.63</v>
      </c>
      <c r="U120" s="117">
        <f t="shared" si="1663"/>
        <v>0</v>
      </c>
      <c r="V120" s="98">
        <f t="shared" si="1664"/>
        <v>0</v>
      </c>
      <c r="W120" s="98"/>
      <c r="X120" s="118"/>
      <c r="Y120" s="119" t="e">
        <f t="shared" si="1665"/>
        <v>#DIV/0!</v>
      </c>
      <c r="Z120" s="231">
        <f t="shared" si="1904"/>
        <v>0</v>
      </c>
      <c r="AA120" s="119">
        <f>Z120/Z107</f>
        <v>0</v>
      </c>
      <c r="AB120" s="98">
        <f>AB107*AA120</f>
        <v>0</v>
      </c>
      <c r="AC120" s="116">
        <f t="shared" si="1666"/>
        <v>0</v>
      </c>
      <c r="AD120" s="90">
        <f>AD107</f>
        <v>744.63</v>
      </c>
      <c r="AE120" s="117">
        <f t="shared" si="1667"/>
        <v>0</v>
      </c>
      <c r="AF120" s="98">
        <f t="shared" si="1668"/>
        <v>0</v>
      </c>
      <c r="AG120" s="98"/>
      <c r="AH120" s="118"/>
      <c r="AI120" s="119" t="e">
        <f t="shared" si="1669"/>
        <v>#DIV/0!</v>
      </c>
      <c r="AJ120" s="231">
        <f t="shared" si="1905"/>
        <v>0</v>
      </c>
      <c r="AK120" s="119">
        <f>AJ120/AJ107</f>
        <v>0</v>
      </c>
      <c r="AL120" s="98">
        <f>AL107*AK120</f>
        <v>0</v>
      </c>
      <c r="AM120" s="116">
        <f t="shared" si="1670"/>
        <v>0</v>
      </c>
      <c r="AN120" s="90">
        <f>AN107</f>
        <v>744.63</v>
      </c>
      <c r="AO120" s="117">
        <f t="shared" si="1671"/>
        <v>0</v>
      </c>
      <c r="AP120" s="98">
        <f t="shared" si="1672"/>
        <v>0</v>
      </c>
      <c r="AQ120" s="98"/>
      <c r="AR120" s="118"/>
      <c r="AS120" s="119" t="e">
        <f t="shared" si="1673"/>
        <v>#DIV/0!</v>
      </c>
      <c r="AT120" s="231">
        <f t="shared" si="1906"/>
        <v>0</v>
      </c>
      <c r="AU120" s="119">
        <f>AT120/AT107</f>
        <v>0</v>
      </c>
      <c r="AV120" s="98">
        <f>AV107*AU120</f>
        <v>0</v>
      </c>
      <c r="AW120" s="116">
        <f t="shared" si="1674"/>
        <v>0</v>
      </c>
      <c r="AX120" s="90">
        <f>AX107</f>
        <v>744.63</v>
      </c>
      <c r="AY120" s="117">
        <f t="shared" si="1675"/>
        <v>0</v>
      </c>
      <c r="AZ120" s="98">
        <f t="shared" si="1676"/>
        <v>0</v>
      </c>
      <c r="BA120" s="98"/>
      <c r="BB120" s="118"/>
      <c r="BC120" s="119" t="e">
        <f t="shared" si="1677"/>
        <v>#DIV/0!</v>
      </c>
      <c r="BD120" s="231">
        <f t="shared" si="1907"/>
        <v>0</v>
      </c>
      <c r="BE120" s="119" t="e">
        <f>BD120/BD107</f>
        <v>#DIV/0!</v>
      </c>
      <c r="BF120" s="98" t="e">
        <f>BF107*BE120</f>
        <v>#DIV/0!</v>
      </c>
      <c r="BG120" s="116">
        <f t="shared" si="1678"/>
        <v>0</v>
      </c>
      <c r="BH120" s="90">
        <f>BH107</f>
        <v>0</v>
      </c>
      <c r="BI120" s="117">
        <f t="shared" si="1679"/>
        <v>0</v>
      </c>
      <c r="BJ120" s="98">
        <f t="shared" si="1680"/>
        <v>0</v>
      </c>
      <c r="BK120" s="98"/>
      <c r="BL120" s="118"/>
      <c r="BM120" s="119" t="e">
        <f t="shared" si="1681"/>
        <v>#DIV/0!</v>
      </c>
      <c r="BN120" s="231">
        <f t="shared" si="1908"/>
        <v>0</v>
      </c>
      <c r="BO120" s="119">
        <f>BN120/BN107</f>
        <v>0</v>
      </c>
      <c r="BP120" s="98">
        <f>BP107*BO120</f>
        <v>0</v>
      </c>
      <c r="BQ120" s="116">
        <f t="shared" si="1682"/>
        <v>0</v>
      </c>
      <c r="BR120" s="90">
        <f>BR107</f>
        <v>744.63</v>
      </c>
      <c r="BS120" s="117">
        <f t="shared" si="1683"/>
        <v>0</v>
      </c>
      <c r="BT120" s="98">
        <f t="shared" si="1684"/>
        <v>0</v>
      </c>
      <c r="BU120" s="98"/>
      <c r="BV120" s="118"/>
      <c r="BW120" s="119" t="e">
        <f t="shared" si="1685"/>
        <v>#DIV/0!</v>
      </c>
      <c r="BX120" s="231">
        <f t="shared" si="1909"/>
        <v>0</v>
      </c>
      <c r="BY120" s="119" t="e">
        <f>BX120/BX107</f>
        <v>#DIV/0!</v>
      </c>
      <c r="BZ120" s="98" t="e">
        <f>BZ107*BY120</f>
        <v>#DIV/0!</v>
      </c>
      <c r="CA120" s="116">
        <f t="shared" si="1686"/>
        <v>0</v>
      </c>
      <c r="CB120" s="90">
        <f>CB107</f>
        <v>0</v>
      </c>
      <c r="CC120" s="117">
        <f t="shared" si="1687"/>
        <v>0</v>
      </c>
      <c r="CD120" s="98">
        <f t="shared" si="1688"/>
        <v>0</v>
      </c>
      <c r="CE120" s="98"/>
      <c r="CF120" s="118"/>
      <c r="CG120" s="119" t="e">
        <f t="shared" si="1689"/>
        <v>#DIV/0!</v>
      </c>
      <c r="CH120" s="231">
        <f t="shared" si="1910"/>
        <v>0</v>
      </c>
      <c r="CI120" s="119">
        <f>CH120/CH107</f>
        <v>0</v>
      </c>
      <c r="CJ120" s="98">
        <f>CJ107*CI120</f>
        <v>0</v>
      </c>
      <c r="CK120" s="116">
        <f t="shared" si="1690"/>
        <v>0</v>
      </c>
      <c r="CL120" s="90">
        <f>CL107</f>
        <v>744.63</v>
      </c>
      <c r="CM120" s="117">
        <f t="shared" si="1691"/>
        <v>0</v>
      </c>
      <c r="CN120" s="98">
        <f t="shared" si="1692"/>
        <v>0</v>
      </c>
      <c r="CO120" s="98"/>
      <c r="CP120" s="118"/>
      <c r="CQ120" s="119" t="e">
        <f t="shared" si="1693"/>
        <v>#DIV/0!</v>
      </c>
      <c r="CR120" s="231">
        <f t="shared" si="1911"/>
        <v>0</v>
      </c>
      <c r="CS120" s="119" t="e">
        <f>CR120/CR107</f>
        <v>#DIV/0!</v>
      </c>
      <c r="CT120" s="98" t="e">
        <f>CT107*CS120</f>
        <v>#DIV/0!</v>
      </c>
      <c r="CU120" s="116">
        <f t="shared" si="1694"/>
        <v>0</v>
      </c>
      <c r="CV120" s="90">
        <f>CV107</f>
        <v>0</v>
      </c>
      <c r="CW120" s="117">
        <f t="shared" si="1695"/>
        <v>0</v>
      </c>
      <c r="CX120" s="98">
        <f t="shared" si="1696"/>
        <v>0</v>
      </c>
      <c r="CY120" s="98"/>
      <c r="CZ120" s="118"/>
      <c r="DA120" s="119" t="e">
        <f t="shared" si="1697"/>
        <v>#DIV/0!</v>
      </c>
      <c r="DB120" s="231">
        <f t="shared" si="1912"/>
        <v>0</v>
      </c>
      <c r="DC120" s="119">
        <f>DB120/DB107</f>
        <v>0</v>
      </c>
      <c r="DD120" s="98">
        <f>DD107*DC120</f>
        <v>0</v>
      </c>
      <c r="DE120" s="116">
        <f t="shared" si="1698"/>
        <v>0</v>
      </c>
      <c r="DF120" s="90">
        <f>DF107</f>
        <v>744.63</v>
      </c>
      <c r="DG120" s="117">
        <f t="shared" si="1699"/>
        <v>0</v>
      </c>
      <c r="DH120" s="98">
        <f t="shared" si="1700"/>
        <v>0</v>
      </c>
      <c r="DI120" s="98"/>
      <c r="DJ120" s="118"/>
      <c r="DK120" s="119" t="e">
        <f t="shared" si="1701"/>
        <v>#DIV/0!</v>
      </c>
      <c r="DL120" s="231">
        <f t="shared" si="1913"/>
        <v>0</v>
      </c>
      <c r="DM120" s="119">
        <f>DL120/DL107</f>
        <v>0</v>
      </c>
      <c r="DN120" s="98">
        <f>DN107*DM120</f>
        <v>0</v>
      </c>
      <c r="DO120" s="116">
        <f t="shared" si="1702"/>
        <v>0</v>
      </c>
      <c r="DP120" s="90">
        <f>DP107</f>
        <v>744.63</v>
      </c>
      <c r="DQ120" s="117">
        <f t="shared" si="1703"/>
        <v>0</v>
      </c>
      <c r="DR120" s="98">
        <f t="shared" si="1704"/>
        <v>0</v>
      </c>
      <c r="DS120" s="98"/>
      <c r="DT120" s="118"/>
      <c r="DU120" s="119" t="e">
        <f t="shared" si="1705"/>
        <v>#DIV/0!</v>
      </c>
      <c r="DV120" s="231">
        <f t="shared" si="1914"/>
        <v>0</v>
      </c>
      <c r="DW120" s="119">
        <f>DV120/DV107</f>
        <v>0</v>
      </c>
      <c r="DX120" s="98">
        <f>DX107*DW120</f>
        <v>0</v>
      </c>
      <c r="DY120" s="116">
        <f t="shared" si="1706"/>
        <v>0</v>
      </c>
      <c r="DZ120" s="90">
        <f>DZ107</f>
        <v>744.63</v>
      </c>
      <c r="EA120" s="117">
        <f t="shared" si="1707"/>
        <v>0</v>
      </c>
      <c r="EB120" s="98">
        <f t="shared" si="1708"/>
        <v>0</v>
      </c>
      <c r="EC120" s="98"/>
      <c r="ED120" s="118"/>
      <c r="EE120" s="119" t="e">
        <f t="shared" si="1709"/>
        <v>#DIV/0!</v>
      </c>
      <c r="EF120" s="231">
        <f t="shared" si="1915"/>
        <v>0</v>
      </c>
      <c r="EG120" s="119">
        <f>EF120/EF107</f>
        <v>0</v>
      </c>
      <c r="EH120" s="98">
        <f>EH107*EG120</f>
        <v>0</v>
      </c>
      <c r="EI120" s="116">
        <f t="shared" si="1710"/>
        <v>0</v>
      </c>
      <c r="EJ120" s="90">
        <f>EJ107</f>
        <v>744.63</v>
      </c>
      <c r="EK120" s="117">
        <f t="shared" si="1711"/>
        <v>0</v>
      </c>
      <c r="EL120" s="98">
        <f t="shared" si="1712"/>
        <v>0</v>
      </c>
      <c r="EM120" s="98"/>
      <c r="EN120" s="118"/>
      <c r="EO120" s="119" t="e">
        <f t="shared" si="1713"/>
        <v>#DIV/0!</v>
      </c>
      <c r="EP120" s="231">
        <f t="shared" si="1916"/>
        <v>0</v>
      </c>
      <c r="EQ120" s="119">
        <f>EP120/EP107</f>
        <v>0</v>
      </c>
      <c r="ER120" s="98">
        <f>ER107*EQ120</f>
        <v>0</v>
      </c>
      <c r="ES120" s="116">
        <f t="shared" si="1714"/>
        <v>0</v>
      </c>
      <c r="ET120" s="90">
        <f>ET107</f>
        <v>744.63</v>
      </c>
      <c r="EU120" s="117">
        <f t="shared" si="1715"/>
        <v>0</v>
      </c>
      <c r="EV120" s="98">
        <f t="shared" si="1716"/>
        <v>0</v>
      </c>
      <c r="EW120" s="98"/>
      <c r="EX120" s="118"/>
      <c r="EY120" s="119" t="e">
        <f t="shared" si="1717"/>
        <v>#DIV/0!</v>
      </c>
      <c r="EZ120" s="231">
        <f t="shared" si="1917"/>
        <v>0</v>
      </c>
      <c r="FA120" s="119">
        <f>EZ120/EZ107</f>
        <v>0</v>
      </c>
      <c r="FB120" s="98">
        <f>FB107*FA120</f>
        <v>0</v>
      </c>
      <c r="FC120" s="116">
        <f t="shared" si="1718"/>
        <v>0</v>
      </c>
      <c r="FD120" s="90">
        <f>FD107</f>
        <v>744.63</v>
      </c>
      <c r="FE120" s="117">
        <f t="shared" si="1719"/>
        <v>0</v>
      </c>
      <c r="FF120" s="98">
        <f t="shared" si="1720"/>
        <v>0</v>
      </c>
      <c r="FG120" s="98"/>
      <c r="FH120" s="118"/>
      <c r="FI120" s="119" t="e">
        <f t="shared" si="1721"/>
        <v>#DIV/0!</v>
      </c>
      <c r="FJ120" s="231">
        <f t="shared" si="1918"/>
        <v>0</v>
      </c>
      <c r="FK120" s="119">
        <f>FJ120/FJ107</f>
        <v>0</v>
      </c>
      <c r="FL120" s="98">
        <f>FL107*FK120</f>
        <v>0</v>
      </c>
      <c r="FM120" s="116">
        <f t="shared" si="1722"/>
        <v>0</v>
      </c>
      <c r="FN120" s="90">
        <f>FN107</f>
        <v>744.63</v>
      </c>
      <c r="FO120" s="117">
        <f t="shared" si="1723"/>
        <v>0</v>
      </c>
      <c r="FP120" s="98">
        <f t="shared" si="1724"/>
        <v>0</v>
      </c>
      <c r="FQ120" s="98"/>
      <c r="FR120" s="118"/>
      <c r="FS120" s="119" t="e">
        <f t="shared" si="1725"/>
        <v>#DIV/0!</v>
      </c>
      <c r="FT120" s="231">
        <f t="shared" si="1919"/>
        <v>0</v>
      </c>
      <c r="FU120" s="119">
        <f>FT120/FT107</f>
        <v>0</v>
      </c>
      <c r="FV120" s="98">
        <f>FV107*FU120</f>
        <v>0</v>
      </c>
      <c r="FW120" s="116">
        <f t="shared" si="1726"/>
        <v>0</v>
      </c>
      <c r="FX120" s="90">
        <f>FX107</f>
        <v>744.63</v>
      </c>
      <c r="FY120" s="117">
        <f t="shared" si="1727"/>
        <v>0</v>
      </c>
      <c r="FZ120" s="98">
        <f t="shared" si="1728"/>
        <v>0</v>
      </c>
      <c r="GA120" s="98"/>
      <c r="GB120" s="118"/>
      <c r="GC120" s="119" t="e">
        <f t="shared" si="1729"/>
        <v>#DIV/0!</v>
      </c>
      <c r="GD120" s="231">
        <f t="shared" si="1920"/>
        <v>0</v>
      </c>
      <c r="GE120" s="119">
        <f>GD120/GD107</f>
        <v>0</v>
      </c>
      <c r="GF120" s="98">
        <f>GF107*GE120</f>
        <v>0</v>
      </c>
      <c r="GG120" s="116">
        <f t="shared" si="1730"/>
        <v>0</v>
      </c>
      <c r="GH120" s="90">
        <f>GH107</f>
        <v>744.63</v>
      </c>
      <c r="GI120" s="117">
        <f t="shared" si="1731"/>
        <v>0</v>
      </c>
      <c r="GJ120" s="98">
        <f t="shared" si="1732"/>
        <v>0</v>
      </c>
      <c r="GK120" s="98"/>
      <c r="GL120" s="118"/>
      <c r="GM120" s="119" t="e">
        <f t="shared" si="1733"/>
        <v>#DIV/0!</v>
      </c>
      <c r="GN120" s="231">
        <f t="shared" si="1921"/>
        <v>0</v>
      </c>
      <c r="GO120" s="119">
        <f>GN120/GN107</f>
        <v>0</v>
      </c>
      <c r="GP120" s="98">
        <f>GP107*GO120</f>
        <v>0</v>
      </c>
      <c r="GQ120" s="116">
        <f t="shared" si="1734"/>
        <v>0</v>
      </c>
      <c r="GR120" s="90">
        <f>GR107</f>
        <v>744.63</v>
      </c>
      <c r="GS120" s="117">
        <f t="shared" si="1735"/>
        <v>0</v>
      </c>
      <c r="GT120" s="98">
        <f t="shared" si="1736"/>
        <v>0</v>
      </c>
      <c r="GU120" s="98"/>
      <c r="GV120" s="118"/>
      <c r="GW120" s="119" t="e">
        <f t="shared" si="1737"/>
        <v>#DIV/0!</v>
      </c>
      <c r="GX120" s="231">
        <f t="shared" si="1922"/>
        <v>0</v>
      </c>
      <c r="GY120" s="119">
        <f>GX120/GX107</f>
        <v>0</v>
      </c>
      <c r="GZ120" s="98">
        <f>GZ107*GY120</f>
        <v>0</v>
      </c>
      <c r="HA120" s="116">
        <f t="shared" si="1738"/>
        <v>0</v>
      </c>
      <c r="HB120" s="90">
        <f>HB107</f>
        <v>744.63</v>
      </c>
      <c r="HC120" s="117">
        <f t="shared" si="1739"/>
        <v>0</v>
      </c>
      <c r="HD120" s="98">
        <f t="shared" si="1740"/>
        <v>0</v>
      </c>
      <c r="HE120" s="98"/>
      <c r="HF120" s="118"/>
      <c r="HG120" s="119" t="e">
        <f t="shared" si="1741"/>
        <v>#DIV/0!</v>
      </c>
      <c r="HH120" s="231">
        <f t="shared" si="1923"/>
        <v>0</v>
      </c>
      <c r="HI120" s="119">
        <f>HH120/HH107</f>
        <v>0</v>
      </c>
      <c r="HJ120" s="98">
        <f>HJ107*HI120</f>
        <v>0</v>
      </c>
      <c r="HK120" s="116">
        <f t="shared" si="1742"/>
        <v>0</v>
      </c>
      <c r="HL120" s="90">
        <f>HL107</f>
        <v>744.63</v>
      </c>
      <c r="HM120" s="117">
        <f t="shared" si="1743"/>
        <v>0</v>
      </c>
      <c r="HN120" s="98">
        <f t="shared" si="1744"/>
        <v>0</v>
      </c>
      <c r="HO120" s="98"/>
      <c r="HP120" s="118"/>
      <c r="HQ120" s="119" t="e">
        <f t="shared" si="1745"/>
        <v>#DIV/0!</v>
      </c>
      <c r="HR120" s="231">
        <f t="shared" si="1924"/>
        <v>0</v>
      </c>
      <c r="HS120" s="119">
        <f>HR120/HR107</f>
        <v>0</v>
      </c>
      <c r="HT120" s="98">
        <f>HT107*HS120</f>
        <v>0</v>
      </c>
      <c r="HU120" s="116">
        <f t="shared" si="1746"/>
        <v>0</v>
      </c>
      <c r="HV120" s="90">
        <f>HV107</f>
        <v>744.63</v>
      </c>
      <c r="HW120" s="117">
        <f t="shared" si="1747"/>
        <v>0</v>
      </c>
      <c r="HX120" s="98">
        <f t="shared" si="1748"/>
        <v>0</v>
      </c>
      <c r="HY120" s="98"/>
      <c r="HZ120" s="118"/>
      <c r="IA120" s="119" t="e">
        <f t="shared" si="1749"/>
        <v>#DIV/0!</v>
      </c>
      <c r="IB120" s="231">
        <f t="shared" si="1925"/>
        <v>0</v>
      </c>
      <c r="IC120" s="119">
        <f>IB120/IB107</f>
        <v>0</v>
      </c>
      <c r="ID120" s="98">
        <f>ID107*IC120</f>
        <v>0</v>
      </c>
      <c r="IE120" s="116">
        <f t="shared" si="1750"/>
        <v>0</v>
      </c>
      <c r="IF120" s="90">
        <f>IF107</f>
        <v>744.63</v>
      </c>
      <c r="IG120" s="117">
        <f t="shared" si="1751"/>
        <v>0</v>
      </c>
      <c r="IH120" s="98">
        <f t="shared" si="1752"/>
        <v>0</v>
      </c>
      <c r="II120" s="98"/>
      <c r="IJ120" s="118"/>
      <c r="IK120" s="119" t="e">
        <f t="shared" si="1753"/>
        <v>#DIV/0!</v>
      </c>
      <c r="IL120" s="231">
        <f t="shared" si="1926"/>
        <v>0</v>
      </c>
      <c r="IM120" s="119">
        <f>IL120/IL107</f>
        <v>0</v>
      </c>
      <c r="IN120" s="98">
        <f>IN107*IM120</f>
        <v>0</v>
      </c>
      <c r="IO120" s="116">
        <f t="shared" si="1754"/>
        <v>0</v>
      </c>
      <c r="IP120" s="90">
        <f>IP107</f>
        <v>744.63</v>
      </c>
      <c r="IQ120" s="117">
        <f t="shared" si="1755"/>
        <v>0</v>
      </c>
      <c r="IR120" s="98">
        <f t="shared" si="1756"/>
        <v>0</v>
      </c>
      <c r="IS120" s="98"/>
      <c r="IT120" s="118"/>
      <c r="IU120" s="119" t="e">
        <f t="shared" si="1757"/>
        <v>#DIV/0!</v>
      </c>
      <c r="IV120" s="231">
        <f t="shared" si="1927"/>
        <v>0</v>
      </c>
      <c r="IW120" s="119">
        <f>IV120/IV107</f>
        <v>0</v>
      </c>
      <c r="IX120" s="98">
        <f>IX107*IW120</f>
        <v>0</v>
      </c>
      <c r="IY120" s="116">
        <f t="shared" si="1758"/>
        <v>0</v>
      </c>
      <c r="IZ120" s="90">
        <f>IZ107</f>
        <v>744.63</v>
      </c>
      <c r="JA120" s="117">
        <f t="shared" si="1759"/>
        <v>0</v>
      </c>
      <c r="JB120" s="98">
        <f t="shared" si="1760"/>
        <v>0</v>
      </c>
      <c r="JC120" s="98"/>
      <c r="JD120" s="118"/>
      <c r="JE120" s="119" t="e">
        <f t="shared" si="1761"/>
        <v>#DIV/0!</v>
      </c>
      <c r="JF120" s="231">
        <f t="shared" si="1928"/>
        <v>0</v>
      </c>
      <c r="JG120" s="119">
        <f>JF120/JF107</f>
        <v>0</v>
      </c>
      <c r="JH120" s="98">
        <f>JH107*JG120</f>
        <v>0</v>
      </c>
      <c r="JI120" s="116">
        <f t="shared" si="1762"/>
        <v>0</v>
      </c>
      <c r="JJ120" s="90">
        <f>JJ107</f>
        <v>727</v>
      </c>
      <c r="JK120" s="117">
        <f t="shared" si="1763"/>
        <v>0</v>
      </c>
      <c r="JL120" s="98">
        <f t="shared" si="1764"/>
        <v>0</v>
      </c>
      <c r="JM120" s="98"/>
      <c r="JN120" s="118"/>
      <c r="JO120" s="119" t="e">
        <f t="shared" si="1765"/>
        <v>#DIV/0!</v>
      </c>
      <c r="JP120" s="231">
        <f t="shared" si="1929"/>
        <v>0</v>
      </c>
      <c r="JQ120" s="119">
        <f>JP120/JP107</f>
        <v>0</v>
      </c>
      <c r="JR120" s="98">
        <f>JR107*JQ120</f>
        <v>0</v>
      </c>
      <c r="JS120" s="116">
        <f t="shared" si="1766"/>
        <v>0</v>
      </c>
      <c r="JT120" s="90">
        <f>JT107</f>
        <v>744.63</v>
      </c>
      <c r="JU120" s="117">
        <f t="shared" si="1767"/>
        <v>0</v>
      </c>
      <c r="JV120" s="98">
        <f t="shared" si="1768"/>
        <v>0</v>
      </c>
      <c r="JW120" s="98"/>
      <c r="JX120" s="118"/>
      <c r="JY120" s="119" t="e">
        <f t="shared" si="1769"/>
        <v>#DIV/0!</v>
      </c>
      <c r="JZ120" s="231">
        <f t="shared" si="1930"/>
        <v>0</v>
      </c>
      <c r="KA120" s="119" t="e">
        <f>JZ120/JZ107</f>
        <v>#DIV/0!</v>
      </c>
      <c r="KB120" s="98" t="e">
        <f>KB107*KA120</f>
        <v>#DIV/0!</v>
      </c>
      <c r="KC120" s="116">
        <f t="shared" si="1770"/>
        <v>0</v>
      </c>
      <c r="KD120" s="90">
        <f>KD107</f>
        <v>0</v>
      </c>
      <c r="KE120" s="117">
        <f t="shared" si="1771"/>
        <v>0</v>
      </c>
      <c r="KF120" s="98">
        <f t="shared" si="1772"/>
        <v>0</v>
      </c>
      <c r="KG120" s="98"/>
      <c r="KH120" s="118"/>
      <c r="KI120" s="119" t="e">
        <f t="shared" si="1773"/>
        <v>#DIV/0!</v>
      </c>
      <c r="KJ120" s="231">
        <f t="shared" si="1931"/>
        <v>0</v>
      </c>
      <c r="KK120" s="119">
        <f>KJ120/KJ107</f>
        <v>0</v>
      </c>
      <c r="KL120" s="98">
        <f>KL107*KK120</f>
        <v>0</v>
      </c>
      <c r="KM120" s="116">
        <f t="shared" si="1774"/>
        <v>0</v>
      </c>
      <c r="KN120" s="90">
        <f>KN107</f>
        <v>744.63</v>
      </c>
      <c r="KO120" s="117">
        <f t="shared" si="1775"/>
        <v>0</v>
      </c>
      <c r="KP120" s="98">
        <f t="shared" si="1776"/>
        <v>0</v>
      </c>
      <c r="KQ120" s="98"/>
      <c r="KR120" s="118"/>
      <c r="KS120" s="119" t="e">
        <f t="shared" si="1777"/>
        <v>#DIV/0!</v>
      </c>
      <c r="KT120" s="231">
        <f t="shared" si="1932"/>
        <v>0</v>
      </c>
      <c r="KU120" s="119">
        <f>KT120/KT107</f>
        <v>0</v>
      </c>
      <c r="KV120" s="98">
        <f>KV107*KU120</f>
        <v>0</v>
      </c>
      <c r="KW120" s="116">
        <f t="shared" si="1778"/>
        <v>0</v>
      </c>
      <c r="KX120" s="90">
        <f>KX107</f>
        <v>744.63</v>
      </c>
      <c r="KY120" s="117">
        <f t="shared" si="1779"/>
        <v>0</v>
      </c>
      <c r="KZ120" s="98">
        <f t="shared" si="1780"/>
        <v>0</v>
      </c>
      <c r="LA120" s="98"/>
      <c r="LB120" s="118"/>
      <c r="LC120" s="119" t="e">
        <f t="shared" si="1781"/>
        <v>#DIV/0!</v>
      </c>
      <c r="LD120" s="231">
        <f t="shared" si="1933"/>
        <v>0</v>
      </c>
      <c r="LE120" s="119">
        <f>LD120/LD107</f>
        <v>0</v>
      </c>
      <c r="LF120" s="98">
        <f>LF107*LE120</f>
        <v>0</v>
      </c>
      <c r="LG120" s="116">
        <f t="shared" si="1782"/>
        <v>0</v>
      </c>
      <c r="LH120" s="90">
        <f>LH107</f>
        <v>744.63</v>
      </c>
      <c r="LI120" s="117">
        <f t="shared" si="1783"/>
        <v>0</v>
      </c>
      <c r="LJ120" s="98">
        <f t="shared" si="1784"/>
        <v>0</v>
      </c>
      <c r="LK120" s="98"/>
      <c r="LL120" s="118"/>
      <c r="LM120" s="119" t="e">
        <f t="shared" si="1785"/>
        <v>#DIV/0!</v>
      </c>
      <c r="LN120" s="231">
        <f t="shared" si="1934"/>
        <v>0</v>
      </c>
      <c r="LO120" s="119">
        <f>LN120/LN107</f>
        <v>0</v>
      </c>
      <c r="LP120" s="98">
        <f>LP107*LO120</f>
        <v>0</v>
      </c>
      <c r="LQ120" s="116">
        <f t="shared" si="1786"/>
        <v>0</v>
      </c>
      <c r="LR120" s="90">
        <f>LR107</f>
        <v>744.63</v>
      </c>
      <c r="LS120" s="117">
        <f t="shared" si="1787"/>
        <v>0</v>
      </c>
      <c r="LT120" s="98">
        <f t="shared" si="1788"/>
        <v>0</v>
      </c>
      <c r="LU120" s="98"/>
      <c r="LV120" s="118"/>
      <c r="LW120" s="119" t="e">
        <f t="shared" si="1789"/>
        <v>#DIV/0!</v>
      </c>
      <c r="LX120" s="231">
        <f t="shared" si="1935"/>
        <v>0</v>
      </c>
      <c r="LY120" s="119">
        <f>LX120/LX107</f>
        <v>0</v>
      </c>
      <c r="LZ120" s="98">
        <f>LZ107*LY120</f>
        <v>0</v>
      </c>
      <c r="MA120" s="116">
        <f t="shared" si="1790"/>
        <v>0</v>
      </c>
      <c r="MB120" s="90">
        <f>MB107</f>
        <v>744.63</v>
      </c>
      <c r="MC120" s="117">
        <f t="shared" si="1791"/>
        <v>0</v>
      </c>
      <c r="MD120" s="98">
        <f t="shared" si="1792"/>
        <v>0</v>
      </c>
      <c r="ME120" s="98"/>
      <c r="MF120" s="118"/>
      <c r="MG120" s="119" t="e">
        <f t="shared" si="1793"/>
        <v>#DIV/0!</v>
      </c>
      <c r="MH120" s="231">
        <f t="shared" si="1936"/>
        <v>0</v>
      </c>
      <c r="MI120" s="119">
        <f>MH120/MH107</f>
        <v>0</v>
      </c>
      <c r="MJ120" s="98">
        <f>MJ107*MI120</f>
        <v>0</v>
      </c>
      <c r="MK120" s="116">
        <f t="shared" si="1794"/>
        <v>0</v>
      </c>
      <c r="ML120" s="90">
        <f>ML107</f>
        <v>744.63</v>
      </c>
      <c r="MM120" s="117">
        <f t="shared" si="1795"/>
        <v>0</v>
      </c>
      <c r="MN120" s="98">
        <f t="shared" si="1796"/>
        <v>0</v>
      </c>
      <c r="MO120" s="98"/>
      <c r="MP120" s="118"/>
      <c r="MQ120" s="119" t="e">
        <f t="shared" si="1797"/>
        <v>#DIV/0!</v>
      </c>
      <c r="MR120" s="231">
        <f t="shared" si="1937"/>
        <v>0</v>
      </c>
      <c r="MS120" s="119">
        <f>MR120/MR107</f>
        <v>0</v>
      </c>
      <c r="MT120" s="98">
        <f>MT107*MS120</f>
        <v>0</v>
      </c>
      <c r="MU120" s="116">
        <f t="shared" si="1798"/>
        <v>0</v>
      </c>
      <c r="MV120" s="90">
        <f>MV107</f>
        <v>744.63</v>
      </c>
      <c r="MW120" s="117">
        <f t="shared" si="1799"/>
        <v>0</v>
      </c>
      <c r="MX120" s="98">
        <f t="shared" si="1800"/>
        <v>0</v>
      </c>
      <c r="MY120" s="98"/>
      <c r="MZ120" s="118"/>
      <c r="NA120" s="119" t="e">
        <f t="shared" si="1801"/>
        <v>#DIV/0!</v>
      </c>
      <c r="NB120" s="231">
        <f t="shared" si="1938"/>
        <v>0</v>
      </c>
      <c r="NC120" s="119">
        <f>NB120/NB107</f>
        <v>0</v>
      </c>
      <c r="ND120" s="98">
        <f>ND107*NC120</f>
        <v>0</v>
      </c>
      <c r="NE120" s="116">
        <f t="shared" si="1802"/>
        <v>0</v>
      </c>
      <c r="NF120" s="90">
        <f>NF107</f>
        <v>744.63</v>
      </c>
      <c r="NG120" s="117">
        <f t="shared" si="1803"/>
        <v>0</v>
      </c>
      <c r="NH120" s="98">
        <f t="shared" si="1804"/>
        <v>0</v>
      </c>
      <c r="NI120" s="98"/>
      <c r="NJ120" s="118"/>
      <c r="NK120" s="119" t="e">
        <f t="shared" si="1805"/>
        <v>#DIV/0!</v>
      </c>
      <c r="NL120" s="231">
        <f t="shared" si="1939"/>
        <v>0</v>
      </c>
      <c r="NM120" s="119">
        <f>NL120/NL107</f>
        <v>0</v>
      </c>
      <c r="NN120" s="98">
        <f>NN107*NM120</f>
        <v>0</v>
      </c>
      <c r="NO120" s="116">
        <f t="shared" si="1806"/>
        <v>0</v>
      </c>
      <c r="NP120" s="90">
        <f>NP107</f>
        <v>744.63</v>
      </c>
      <c r="NQ120" s="117">
        <f t="shared" si="1807"/>
        <v>0</v>
      </c>
      <c r="NR120" s="98">
        <f t="shared" si="1808"/>
        <v>0</v>
      </c>
      <c r="NS120" s="98"/>
      <c r="NT120" s="118"/>
      <c r="NU120" s="119" t="e">
        <f t="shared" si="1809"/>
        <v>#DIV/0!</v>
      </c>
      <c r="NV120" s="231">
        <f t="shared" si="1940"/>
        <v>0</v>
      </c>
      <c r="NW120" s="119">
        <f>NV120/NV107</f>
        <v>0</v>
      </c>
      <c r="NX120" s="98">
        <f>NX107*NW120</f>
        <v>0</v>
      </c>
      <c r="NY120" s="116">
        <f t="shared" si="1810"/>
        <v>0</v>
      </c>
      <c r="NZ120" s="90">
        <f>NZ107</f>
        <v>744.63</v>
      </c>
      <c r="OA120" s="117">
        <f t="shared" si="1811"/>
        <v>0</v>
      </c>
      <c r="OB120" s="98">
        <f t="shared" si="1812"/>
        <v>0</v>
      </c>
      <c r="OC120" s="98"/>
      <c r="OD120" s="118"/>
      <c r="OE120" s="119" t="e">
        <f t="shared" si="1813"/>
        <v>#DIV/0!</v>
      </c>
      <c r="OF120" s="231">
        <f t="shared" si="1941"/>
        <v>0</v>
      </c>
      <c r="OG120" s="119">
        <f>OF120/OF107</f>
        <v>0</v>
      </c>
      <c r="OH120" s="98">
        <f>OH107*OG120</f>
        <v>0</v>
      </c>
      <c r="OI120" s="116">
        <f t="shared" si="1814"/>
        <v>0</v>
      </c>
      <c r="OJ120" s="90">
        <f>OJ107</f>
        <v>744.63</v>
      </c>
      <c r="OK120" s="117">
        <f t="shared" si="1815"/>
        <v>0</v>
      </c>
      <c r="OL120" s="98">
        <f t="shared" si="1816"/>
        <v>0</v>
      </c>
      <c r="OM120" s="98"/>
      <c r="ON120" s="118"/>
      <c r="OO120" s="119" t="e">
        <f t="shared" si="1817"/>
        <v>#DIV/0!</v>
      </c>
      <c r="OP120" s="231">
        <f t="shared" si="1942"/>
        <v>0</v>
      </c>
      <c r="OQ120" s="119">
        <f>OP120/OP107</f>
        <v>0</v>
      </c>
      <c r="OR120" s="98">
        <f>OR107*OQ120</f>
        <v>0</v>
      </c>
      <c r="OS120" s="116">
        <f t="shared" si="1818"/>
        <v>0</v>
      </c>
      <c r="OT120" s="90">
        <f>OT107</f>
        <v>744.63</v>
      </c>
      <c r="OU120" s="117">
        <f t="shared" si="1819"/>
        <v>0</v>
      </c>
      <c r="OV120" s="98">
        <f t="shared" si="1820"/>
        <v>0</v>
      </c>
      <c r="OW120" s="98"/>
      <c r="OX120" s="118"/>
      <c r="OY120" s="119" t="e">
        <f t="shared" si="1821"/>
        <v>#DIV/0!</v>
      </c>
      <c r="OZ120" s="231">
        <f t="shared" si="1943"/>
        <v>0</v>
      </c>
      <c r="PA120" s="119">
        <f>OZ120/OZ107</f>
        <v>0</v>
      </c>
      <c r="PB120" s="98">
        <f>PB107*PA120</f>
        <v>0</v>
      </c>
      <c r="PC120" s="116">
        <f t="shared" si="1822"/>
        <v>0</v>
      </c>
      <c r="PD120" s="90">
        <f>PD107</f>
        <v>744.63</v>
      </c>
      <c r="PE120" s="117">
        <f t="shared" si="1823"/>
        <v>0</v>
      </c>
      <c r="PF120" s="98">
        <f t="shared" si="1824"/>
        <v>0</v>
      </c>
      <c r="PG120" s="98"/>
      <c r="PH120" s="118"/>
      <c r="PI120" s="119" t="e">
        <f t="shared" si="1825"/>
        <v>#DIV/0!</v>
      </c>
      <c r="PJ120" s="231">
        <f t="shared" si="1944"/>
        <v>0</v>
      </c>
      <c r="PK120" s="119">
        <f>PJ120/PJ107</f>
        <v>0</v>
      </c>
      <c r="PL120" s="98">
        <f>PL107*PK120</f>
        <v>0</v>
      </c>
      <c r="PM120" s="116">
        <f t="shared" si="1826"/>
        <v>0</v>
      </c>
      <c r="PN120" s="90">
        <f>PN107</f>
        <v>744.63</v>
      </c>
      <c r="PO120" s="117">
        <f t="shared" si="1827"/>
        <v>0</v>
      </c>
      <c r="PP120" s="98">
        <f t="shared" si="1828"/>
        <v>0</v>
      </c>
      <c r="PQ120" s="98"/>
      <c r="PR120" s="118"/>
      <c r="PS120" s="119" t="e">
        <f t="shared" si="1829"/>
        <v>#DIV/0!</v>
      </c>
      <c r="PT120" s="231">
        <f t="shared" si="1945"/>
        <v>0</v>
      </c>
      <c r="PU120" s="119">
        <f>PT120/PT107</f>
        <v>0</v>
      </c>
      <c r="PV120" s="98">
        <f>PV107*PU120</f>
        <v>0</v>
      </c>
      <c r="PW120" s="116">
        <f t="shared" si="1830"/>
        <v>0</v>
      </c>
      <c r="PX120" s="90">
        <f>PX107</f>
        <v>744.63</v>
      </c>
      <c r="PY120" s="117">
        <f t="shared" si="1831"/>
        <v>0</v>
      </c>
      <c r="PZ120" s="98">
        <f t="shared" si="1832"/>
        <v>0</v>
      </c>
      <c r="QA120" s="98"/>
      <c r="QB120" s="118"/>
      <c r="QC120" s="119" t="e">
        <f t="shared" si="1833"/>
        <v>#DIV/0!</v>
      </c>
      <c r="QD120" s="231">
        <f t="shared" si="1946"/>
        <v>0</v>
      </c>
      <c r="QE120" s="119" t="e">
        <f>QD120/QD107</f>
        <v>#DIV/0!</v>
      </c>
      <c r="QF120" s="98" t="e">
        <f>QF107*QE120</f>
        <v>#DIV/0!</v>
      </c>
      <c r="QG120" s="116">
        <f t="shared" si="1834"/>
        <v>0</v>
      </c>
      <c r="QH120" s="90">
        <f>QH107</f>
        <v>0</v>
      </c>
      <c r="QI120" s="117">
        <f t="shared" si="1835"/>
        <v>0</v>
      </c>
      <c r="QJ120" s="98">
        <f t="shared" si="1836"/>
        <v>0</v>
      </c>
      <c r="QK120" s="98"/>
      <c r="QL120" s="118"/>
      <c r="QM120" s="119" t="e">
        <f t="shared" si="1837"/>
        <v>#DIV/0!</v>
      </c>
      <c r="QN120" s="231">
        <f t="shared" si="1947"/>
        <v>0</v>
      </c>
      <c r="QO120" s="119">
        <f>QN120/QN107</f>
        <v>0</v>
      </c>
      <c r="QP120" s="98">
        <f>QP107*QO120</f>
        <v>0</v>
      </c>
      <c r="QQ120" s="116">
        <f t="shared" si="1838"/>
        <v>0</v>
      </c>
      <c r="QR120" s="90">
        <f>QR107</f>
        <v>744.63</v>
      </c>
      <c r="QS120" s="117">
        <f t="shared" si="1839"/>
        <v>0</v>
      </c>
      <c r="QT120" s="98">
        <f t="shared" si="1840"/>
        <v>0</v>
      </c>
      <c r="QU120" s="98"/>
      <c r="QV120" s="118"/>
      <c r="QW120" s="119" t="e">
        <f t="shared" si="1841"/>
        <v>#DIV/0!</v>
      </c>
      <c r="QX120" s="231">
        <f t="shared" si="1948"/>
        <v>0</v>
      </c>
      <c r="QY120" s="119">
        <f>QX120/QX107</f>
        <v>0</v>
      </c>
      <c r="QZ120" s="98">
        <f>QZ107*QY120</f>
        <v>0</v>
      </c>
      <c r="RA120" s="116">
        <f t="shared" si="1842"/>
        <v>0</v>
      </c>
      <c r="RB120" s="90">
        <f>RB107</f>
        <v>744.63</v>
      </c>
      <c r="RC120" s="117">
        <f t="shared" si="1843"/>
        <v>0</v>
      </c>
      <c r="RD120" s="98">
        <f t="shared" si="1844"/>
        <v>0</v>
      </c>
      <c r="RE120" s="98"/>
      <c r="RF120" s="118"/>
      <c r="RG120" s="119" t="e">
        <f t="shared" si="1845"/>
        <v>#DIV/0!</v>
      </c>
      <c r="RH120" s="231">
        <f t="shared" si="1949"/>
        <v>0</v>
      </c>
      <c r="RI120" s="119">
        <f>RH120/RH107</f>
        <v>0</v>
      </c>
      <c r="RJ120" s="98">
        <f>RJ107*RI120</f>
        <v>0</v>
      </c>
      <c r="RK120" s="116">
        <f t="shared" si="1846"/>
        <v>0</v>
      </c>
      <c r="RL120" s="90">
        <f>RL107</f>
        <v>744.63</v>
      </c>
      <c r="RM120" s="117">
        <f t="shared" si="1847"/>
        <v>0</v>
      </c>
      <c r="RN120" s="98">
        <f t="shared" si="1848"/>
        <v>0</v>
      </c>
      <c r="RO120" s="98"/>
      <c r="RP120" s="118"/>
      <c r="RQ120" s="119" t="e">
        <f t="shared" si="1849"/>
        <v>#DIV/0!</v>
      </c>
      <c r="RR120" s="231">
        <f t="shared" si="1950"/>
        <v>0</v>
      </c>
      <c r="RS120" s="119">
        <f>RR120/RR107</f>
        <v>0</v>
      </c>
      <c r="RT120" s="98">
        <f>RT107*RS120</f>
        <v>0</v>
      </c>
      <c r="RU120" s="116">
        <f t="shared" si="1850"/>
        <v>0</v>
      </c>
      <c r="RV120" s="90">
        <f>RV107</f>
        <v>744.63</v>
      </c>
      <c r="RW120" s="117">
        <f t="shared" si="1851"/>
        <v>0</v>
      </c>
      <c r="RX120" s="98">
        <f t="shared" si="1852"/>
        <v>0</v>
      </c>
      <c r="RY120" s="98"/>
      <c r="RZ120" s="118"/>
      <c r="SA120" s="119" t="e">
        <f t="shared" si="1853"/>
        <v>#DIV/0!</v>
      </c>
      <c r="SB120" s="231">
        <f t="shared" si="1951"/>
        <v>0</v>
      </c>
      <c r="SC120" s="119">
        <f>SB120/SB107</f>
        <v>0</v>
      </c>
      <c r="SD120" s="98">
        <f>SD107*SC120</f>
        <v>0</v>
      </c>
      <c r="SE120" s="116">
        <f t="shared" si="1854"/>
        <v>0</v>
      </c>
      <c r="SF120" s="90">
        <f>SF107</f>
        <v>744.63</v>
      </c>
      <c r="SG120" s="117">
        <f t="shared" si="1855"/>
        <v>0</v>
      </c>
      <c r="SH120" s="98">
        <f t="shared" si="1856"/>
        <v>0</v>
      </c>
      <c r="SI120" s="98"/>
      <c r="SJ120" s="118"/>
      <c r="SK120" s="119" t="e">
        <f t="shared" si="1857"/>
        <v>#DIV/0!</v>
      </c>
      <c r="SL120" s="231">
        <f t="shared" si="1952"/>
        <v>0</v>
      </c>
      <c r="SM120" s="119">
        <f>SL120/SL107</f>
        <v>0</v>
      </c>
      <c r="SN120" s="98">
        <f>SN107*SM120</f>
        <v>0</v>
      </c>
      <c r="SO120" s="116">
        <f t="shared" si="1858"/>
        <v>0</v>
      </c>
      <c r="SP120" s="90">
        <f>SP107</f>
        <v>744.63</v>
      </c>
      <c r="SQ120" s="117">
        <f t="shared" si="1859"/>
        <v>0</v>
      </c>
      <c r="SR120" s="98">
        <f t="shared" si="1860"/>
        <v>0</v>
      </c>
      <c r="SS120" s="98"/>
      <c r="ST120" s="118"/>
      <c r="SU120" s="119" t="e">
        <f t="shared" si="1861"/>
        <v>#DIV/0!</v>
      </c>
      <c r="SV120" s="231">
        <f t="shared" si="1953"/>
        <v>0</v>
      </c>
      <c r="SW120" s="119">
        <f>SV120/SV107</f>
        <v>0</v>
      </c>
      <c r="SX120" s="98">
        <f>SX107*SW120</f>
        <v>0</v>
      </c>
      <c r="SY120" s="116">
        <f t="shared" si="1862"/>
        <v>0</v>
      </c>
      <c r="SZ120" s="90">
        <f>SZ107</f>
        <v>744.63</v>
      </c>
      <c r="TA120" s="117">
        <f t="shared" si="1863"/>
        <v>0</v>
      </c>
      <c r="TB120" s="98">
        <f t="shared" si="1864"/>
        <v>0</v>
      </c>
      <c r="TC120" s="98"/>
      <c r="TD120" s="118"/>
      <c r="TE120" s="119" t="e">
        <f t="shared" si="1865"/>
        <v>#DIV/0!</v>
      </c>
      <c r="TF120" s="231">
        <f t="shared" si="1954"/>
        <v>0</v>
      </c>
      <c r="TG120" s="119">
        <f>TF120/TF107</f>
        <v>0</v>
      </c>
      <c r="TH120" s="98">
        <f>TH107*TG120</f>
        <v>0</v>
      </c>
      <c r="TI120" s="116">
        <f t="shared" si="1866"/>
        <v>0</v>
      </c>
      <c r="TJ120" s="90">
        <f>TJ107</f>
        <v>744.63</v>
      </c>
      <c r="TK120" s="117">
        <f t="shared" si="1867"/>
        <v>0</v>
      </c>
      <c r="TL120" s="98">
        <f t="shared" si="1868"/>
        <v>0</v>
      </c>
      <c r="TM120" s="98"/>
      <c r="TN120" s="118"/>
      <c r="TO120" s="119" t="e">
        <f t="shared" si="1869"/>
        <v>#DIV/0!</v>
      </c>
      <c r="TP120" s="231">
        <f t="shared" si="1955"/>
        <v>0</v>
      </c>
      <c r="TQ120" s="119">
        <f>TP120/TP107</f>
        <v>0</v>
      </c>
      <c r="TR120" s="98">
        <f>TR107*TQ120</f>
        <v>0</v>
      </c>
      <c r="TS120" s="116">
        <f t="shared" si="1870"/>
        <v>0</v>
      </c>
      <c r="TT120" s="90">
        <f>TT107</f>
        <v>744.63</v>
      </c>
      <c r="TU120" s="117">
        <f t="shared" si="1871"/>
        <v>0</v>
      </c>
      <c r="TV120" s="98">
        <f t="shared" si="1872"/>
        <v>0</v>
      </c>
      <c r="TW120" s="98"/>
      <c r="TX120" s="118"/>
      <c r="TY120" s="119" t="e">
        <f t="shared" si="1873"/>
        <v>#DIV/0!</v>
      </c>
      <c r="TZ120" s="231">
        <f t="shared" si="1956"/>
        <v>0</v>
      </c>
      <c r="UA120" s="119">
        <f>TZ120/TZ107</f>
        <v>0</v>
      </c>
      <c r="UB120" s="98">
        <f>UB107*UA120</f>
        <v>0</v>
      </c>
      <c r="UC120" s="116">
        <f t="shared" si="1874"/>
        <v>0</v>
      </c>
      <c r="UD120" s="90">
        <f>UD107</f>
        <v>744.63</v>
      </c>
      <c r="UE120" s="117">
        <f t="shared" si="1875"/>
        <v>0</v>
      </c>
      <c r="UF120" s="98">
        <f t="shared" si="1876"/>
        <v>0</v>
      </c>
      <c r="UG120" s="98"/>
      <c r="UH120" s="118"/>
      <c r="UI120" s="119" t="e">
        <f t="shared" si="1877"/>
        <v>#DIV/0!</v>
      </c>
      <c r="UJ120" s="231">
        <f t="shared" si="1957"/>
        <v>0</v>
      </c>
      <c r="UK120" s="119">
        <f>UJ120/UJ107</f>
        <v>0</v>
      </c>
      <c r="UL120" s="98">
        <f>UL107*UK120</f>
        <v>0</v>
      </c>
      <c r="UM120" s="116">
        <f t="shared" si="1878"/>
        <v>0</v>
      </c>
      <c r="UN120" s="90">
        <f>UN107</f>
        <v>744.63</v>
      </c>
      <c r="UO120" s="117">
        <f t="shared" si="1879"/>
        <v>0</v>
      </c>
      <c r="UP120" s="98">
        <f t="shared" si="1880"/>
        <v>0</v>
      </c>
      <c r="UQ120" s="98"/>
      <c r="UR120" s="118"/>
      <c r="US120" s="119" t="e">
        <f t="shared" si="1881"/>
        <v>#DIV/0!</v>
      </c>
      <c r="UT120" s="231">
        <f t="shared" si="1958"/>
        <v>0</v>
      </c>
      <c r="UU120" s="119">
        <f>UT120/UT107</f>
        <v>0</v>
      </c>
      <c r="UV120" s="98">
        <f>UV107*UU120</f>
        <v>0</v>
      </c>
      <c r="UW120" s="116">
        <f t="shared" si="1882"/>
        <v>0</v>
      </c>
      <c r="UX120" s="90">
        <f>UX107</f>
        <v>744.63</v>
      </c>
      <c r="UY120" s="117">
        <f t="shared" si="1883"/>
        <v>0</v>
      </c>
      <c r="UZ120" s="98">
        <f t="shared" si="1884"/>
        <v>0</v>
      </c>
      <c r="VA120" s="98"/>
      <c r="VB120" s="118"/>
      <c r="VC120" s="119" t="e">
        <f t="shared" si="1885"/>
        <v>#DIV/0!</v>
      </c>
      <c r="VD120" s="231">
        <f t="shared" si="1959"/>
        <v>0</v>
      </c>
      <c r="VE120" s="119">
        <f>VD120/VD107</f>
        <v>0</v>
      </c>
      <c r="VF120" s="98">
        <f>VF107*VE120</f>
        <v>0</v>
      </c>
      <c r="VG120" s="116">
        <f t="shared" si="1886"/>
        <v>0</v>
      </c>
      <c r="VH120" s="90">
        <f>VH107</f>
        <v>744.63</v>
      </c>
      <c r="VI120" s="117">
        <f t="shared" si="1887"/>
        <v>0</v>
      </c>
      <c r="VJ120" s="98">
        <f t="shared" si="1888"/>
        <v>0</v>
      </c>
      <c r="VK120" s="98"/>
      <c r="VL120" s="118"/>
      <c r="VM120" s="119" t="e">
        <f t="shared" si="1889"/>
        <v>#DIV/0!</v>
      </c>
      <c r="VN120" s="231">
        <f t="shared" si="1960"/>
        <v>0</v>
      </c>
      <c r="VO120" s="119">
        <f>VN120/VN107</f>
        <v>0</v>
      </c>
      <c r="VP120" s="98">
        <f>VP107*VO120</f>
        <v>0</v>
      </c>
      <c r="VQ120" s="116">
        <f t="shared" si="1890"/>
        <v>0</v>
      </c>
      <c r="VR120" s="90">
        <f>VR107</f>
        <v>744.63</v>
      </c>
      <c r="VS120" s="117">
        <f t="shared" si="1891"/>
        <v>0</v>
      </c>
      <c r="VT120" s="98">
        <f t="shared" si="1892"/>
        <v>0</v>
      </c>
      <c r="VU120" s="98"/>
      <c r="VV120" s="118"/>
      <c r="VW120" s="119" t="e">
        <f t="shared" si="1893"/>
        <v>#DIV/0!</v>
      </c>
      <c r="VX120" s="231">
        <f t="shared" si="1961"/>
        <v>0</v>
      </c>
      <c r="VY120" s="119">
        <f>VX120/VX107</f>
        <v>0</v>
      </c>
      <c r="VZ120" s="98">
        <f>VZ107*VY120</f>
        <v>0</v>
      </c>
      <c r="WA120" s="116">
        <f t="shared" si="1894"/>
        <v>0</v>
      </c>
      <c r="WB120" s="90">
        <f>WB107</f>
        <v>744.63</v>
      </c>
      <c r="WC120" s="117">
        <f t="shared" si="1895"/>
        <v>0</v>
      </c>
      <c r="WD120" s="98">
        <f t="shared" si="1896"/>
        <v>0</v>
      </c>
      <c r="WE120" s="98"/>
      <c r="WF120" s="118"/>
      <c r="WG120" s="119" t="e">
        <f t="shared" si="1897"/>
        <v>#DIV/0!</v>
      </c>
      <c r="WH120" s="213">
        <f t="shared" si="1898"/>
        <v>0</v>
      </c>
      <c r="WI120" s="119">
        <f>WH120/WH107</f>
        <v>0</v>
      </c>
      <c r="WJ120" s="98">
        <f>WJ107*WI120</f>
        <v>0</v>
      </c>
      <c r="WK120" s="116">
        <f t="shared" si="1899"/>
        <v>0</v>
      </c>
      <c r="WL120" s="90">
        <f>WL107</f>
        <v>744.31</v>
      </c>
      <c r="WM120" s="117">
        <f t="shared" si="1900"/>
        <v>0</v>
      </c>
      <c r="WN120" s="98">
        <f t="shared" si="1901"/>
        <v>0</v>
      </c>
      <c r="WO120" s="98"/>
      <c r="WP120" s="118"/>
    </row>
    <row r="121" spans="1:614" ht="16.5" customHeight="1" x14ac:dyDescent="0.25">
      <c r="A121" s="5"/>
      <c r="B121" s="91" t="s">
        <v>429</v>
      </c>
      <c r="C121" s="12" t="s">
        <v>753</v>
      </c>
      <c r="D121" s="12" t="s">
        <v>440</v>
      </c>
      <c r="E121" s="4" t="s">
        <v>33</v>
      </c>
      <c r="F121" s="231">
        <f t="shared" si="1902"/>
        <v>0</v>
      </c>
      <c r="G121" s="119">
        <f>F121/F107</f>
        <v>0</v>
      </c>
      <c r="H121" s="98">
        <f>H107*G121</f>
        <v>0</v>
      </c>
      <c r="I121" s="116">
        <f t="shared" si="1658"/>
        <v>0</v>
      </c>
      <c r="J121" s="90">
        <f>J107</f>
        <v>744.63</v>
      </c>
      <c r="K121" s="117">
        <f t="shared" si="1659"/>
        <v>0</v>
      </c>
      <c r="L121" s="98">
        <f t="shared" si="1660"/>
        <v>0</v>
      </c>
      <c r="M121" s="98"/>
      <c r="N121" s="118"/>
      <c r="O121" s="119">
        <f t="shared" si="1661"/>
        <v>0</v>
      </c>
      <c r="P121" s="231">
        <f t="shared" si="1903"/>
        <v>0</v>
      </c>
      <c r="Q121" s="119">
        <f>P121/P107</f>
        <v>0</v>
      </c>
      <c r="R121" s="98">
        <f>R107*Q121</f>
        <v>0</v>
      </c>
      <c r="S121" s="116">
        <f t="shared" si="1662"/>
        <v>0</v>
      </c>
      <c r="T121" s="90">
        <f>T107</f>
        <v>744.63</v>
      </c>
      <c r="U121" s="117">
        <f t="shared" si="1663"/>
        <v>0</v>
      </c>
      <c r="V121" s="98">
        <f t="shared" si="1664"/>
        <v>0</v>
      </c>
      <c r="W121" s="98"/>
      <c r="X121" s="118"/>
      <c r="Y121" s="119">
        <f t="shared" si="1665"/>
        <v>0</v>
      </c>
      <c r="Z121" s="231">
        <f t="shared" si="1904"/>
        <v>0</v>
      </c>
      <c r="AA121" s="119">
        <f>Z121/Z107</f>
        <v>0</v>
      </c>
      <c r="AB121" s="98">
        <f>AB107*AA121</f>
        <v>0</v>
      </c>
      <c r="AC121" s="116">
        <f t="shared" si="1666"/>
        <v>0</v>
      </c>
      <c r="AD121" s="90">
        <f>AD107</f>
        <v>744.63</v>
      </c>
      <c r="AE121" s="117">
        <f t="shared" si="1667"/>
        <v>0</v>
      </c>
      <c r="AF121" s="98">
        <f t="shared" si="1668"/>
        <v>0</v>
      </c>
      <c r="AG121" s="98"/>
      <c r="AH121" s="118"/>
      <c r="AI121" s="119">
        <f t="shared" si="1669"/>
        <v>0</v>
      </c>
      <c r="AJ121" s="231">
        <f t="shared" si="1905"/>
        <v>0</v>
      </c>
      <c r="AK121" s="119">
        <f>AJ121/AJ107</f>
        <v>0</v>
      </c>
      <c r="AL121" s="98">
        <f>AL107*AK121</f>
        <v>0</v>
      </c>
      <c r="AM121" s="116">
        <f t="shared" si="1670"/>
        <v>0</v>
      </c>
      <c r="AN121" s="90">
        <f>AN107</f>
        <v>744.63</v>
      </c>
      <c r="AO121" s="117">
        <f t="shared" si="1671"/>
        <v>0</v>
      </c>
      <c r="AP121" s="98">
        <f t="shared" si="1672"/>
        <v>0</v>
      </c>
      <c r="AQ121" s="98"/>
      <c r="AR121" s="118"/>
      <c r="AS121" s="119">
        <f t="shared" si="1673"/>
        <v>0</v>
      </c>
      <c r="AT121" s="231">
        <f t="shared" si="1906"/>
        <v>0</v>
      </c>
      <c r="AU121" s="119">
        <f>AT121/AT107</f>
        <v>0</v>
      </c>
      <c r="AV121" s="98">
        <f>AV107*AU121</f>
        <v>0</v>
      </c>
      <c r="AW121" s="116">
        <f t="shared" si="1674"/>
        <v>0</v>
      </c>
      <c r="AX121" s="90">
        <f>AX107</f>
        <v>744.63</v>
      </c>
      <c r="AY121" s="117">
        <f t="shared" si="1675"/>
        <v>0</v>
      </c>
      <c r="AZ121" s="98">
        <f t="shared" si="1676"/>
        <v>0</v>
      </c>
      <c r="BA121" s="98"/>
      <c r="BB121" s="118"/>
      <c r="BC121" s="119">
        <f t="shared" si="1677"/>
        <v>0</v>
      </c>
      <c r="BD121" s="231">
        <f t="shared" si="1907"/>
        <v>0</v>
      </c>
      <c r="BE121" s="119" t="e">
        <f>BD121/BD107</f>
        <v>#DIV/0!</v>
      </c>
      <c r="BF121" s="98" t="e">
        <f>BF107*BE121</f>
        <v>#DIV/0!</v>
      </c>
      <c r="BG121" s="116">
        <f t="shared" si="1678"/>
        <v>0</v>
      </c>
      <c r="BH121" s="90">
        <f>BH107</f>
        <v>0</v>
      </c>
      <c r="BI121" s="117">
        <f t="shared" si="1679"/>
        <v>0</v>
      </c>
      <c r="BJ121" s="98">
        <f t="shared" si="1680"/>
        <v>0</v>
      </c>
      <c r="BK121" s="98"/>
      <c r="BL121" s="118"/>
      <c r="BM121" s="119">
        <f t="shared" si="1681"/>
        <v>0</v>
      </c>
      <c r="BN121" s="231">
        <f t="shared" si="1908"/>
        <v>0</v>
      </c>
      <c r="BO121" s="119">
        <f>BN121/BN107</f>
        <v>0</v>
      </c>
      <c r="BP121" s="98">
        <f>BP107*BO121</f>
        <v>0</v>
      </c>
      <c r="BQ121" s="116">
        <f t="shared" si="1682"/>
        <v>0</v>
      </c>
      <c r="BR121" s="90">
        <f>BR107</f>
        <v>744.63</v>
      </c>
      <c r="BS121" s="117">
        <f t="shared" si="1683"/>
        <v>0</v>
      </c>
      <c r="BT121" s="98">
        <f t="shared" si="1684"/>
        <v>0</v>
      </c>
      <c r="BU121" s="98"/>
      <c r="BV121" s="118"/>
      <c r="BW121" s="119">
        <f t="shared" si="1685"/>
        <v>0</v>
      </c>
      <c r="BX121" s="231">
        <f t="shared" si="1909"/>
        <v>0</v>
      </c>
      <c r="BY121" s="119" t="e">
        <f>BX121/BX107</f>
        <v>#DIV/0!</v>
      </c>
      <c r="BZ121" s="98" t="e">
        <f>BZ107*BY121</f>
        <v>#DIV/0!</v>
      </c>
      <c r="CA121" s="116">
        <f t="shared" si="1686"/>
        <v>0</v>
      </c>
      <c r="CB121" s="90">
        <f>CB107</f>
        <v>0</v>
      </c>
      <c r="CC121" s="117">
        <f t="shared" si="1687"/>
        <v>0</v>
      </c>
      <c r="CD121" s="98">
        <f t="shared" si="1688"/>
        <v>0</v>
      </c>
      <c r="CE121" s="98"/>
      <c r="CF121" s="118"/>
      <c r="CG121" s="119">
        <f t="shared" si="1689"/>
        <v>0</v>
      </c>
      <c r="CH121" s="231">
        <f t="shared" si="1910"/>
        <v>0</v>
      </c>
      <c r="CI121" s="119">
        <f>CH121/CH107</f>
        <v>0</v>
      </c>
      <c r="CJ121" s="98">
        <f>CJ107*CI121</f>
        <v>0</v>
      </c>
      <c r="CK121" s="116">
        <f t="shared" si="1690"/>
        <v>0</v>
      </c>
      <c r="CL121" s="90">
        <f>CL107</f>
        <v>744.63</v>
      </c>
      <c r="CM121" s="117">
        <f t="shared" si="1691"/>
        <v>0</v>
      </c>
      <c r="CN121" s="98">
        <f t="shared" si="1692"/>
        <v>0</v>
      </c>
      <c r="CO121" s="98"/>
      <c r="CP121" s="118"/>
      <c r="CQ121" s="119">
        <f t="shared" si="1693"/>
        <v>0</v>
      </c>
      <c r="CR121" s="231">
        <f t="shared" si="1911"/>
        <v>0</v>
      </c>
      <c r="CS121" s="119" t="e">
        <f>CR121/CR107</f>
        <v>#DIV/0!</v>
      </c>
      <c r="CT121" s="98" t="e">
        <f>CT107*CS121</f>
        <v>#DIV/0!</v>
      </c>
      <c r="CU121" s="116">
        <f t="shared" si="1694"/>
        <v>0</v>
      </c>
      <c r="CV121" s="90">
        <f>CV107</f>
        <v>0</v>
      </c>
      <c r="CW121" s="117">
        <f t="shared" si="1695"/>
        <v>0</v>
      </c>
      <c r="CX121" s="98">
        <f t="shared" si="1696"/>
        <v>0</v>
      </c>
      <c r="CY121" s="98"/>
      <c r="CZ121" s="118"/>
      <c r="DA121" s="119">
        <f t="shared" si="1697"/>
        <v>0</v>
      </c>
      <c r="DB121" s="231">
        <f t="shared" si="1912"/>
        <v>0</v>
      </c>
      <c r="DC121" s="119">
        <f>DB121/DB107</f>
        <v>0</v>
      </c>
      <c r="DD121" s="98">
        <f>DD107*DC121</f>
        <v>0</v>
      </c>
      <c r="DE121" s="116">
        <f t="shared" si="1698"/>
        <v>0</v>
      </c>
      <c r="DF121" s="90">
        <f>DF107</f>
        <v>744.63</v>
      </c>
      <c r="DG121" s="117">
        <f t="shared" si="1699"/>
        <v>0</v>
      </c>
      <c r="DH121" s="98">
        <f t="shared" si="1700"/>
        <v>0</v>
      </c>
      <c r="DI121" s="98"/>
      <c r="DJ121" s="118"/>
      <c r="DK121" s="119">
        <f t="shared" si="1701"/>
        <v>0</v>
      </c>
      <c r="DL121" s="231">
        <f t="shared" si="1913"/>
        <v>0</v>
      </c>
      <c r="DM121" s="119">
        <f>DL121/DL107</f>
        <v>0</v>
      </c>
      <c r="DN121" s="98">
        <f>DN107*DM121</f>
        <v>0</v>
      </c>
      <c r="DO121" s="116">
        <f t="shared" si="1702"/>
        <v>0</v>
      </c>
      <c r="DP121" s="90">
        <f>DP107</f>
        <v>744.63</v>
      </c>
      <c r="DQ121" s="117">
        <f t="shared" si="1703"/>
        <v>0</v>
      </c>
      <c r="DR121" s="98">
        <f t="shared" si="1704"/>
        <v>0</v>
      </c>
      <c r="DS121" s="98"/>
      <c r="DT121" s="118"/>
      <c r="DU121" s="119">
        <f t="shared" si="1705"/>
        <v>0</v>
      </c>
      <c r="DV121" s="231">
        <f t="shared" si="1914"/>
        <v>0</v>
      </c>
      <c r="DW121" s="119">
        <f>DV121/DV107</f>
        <v>0</v>
      </c>
      <c r="DX121" s="98">
        <f>DX107*DW121</f>
        <v>0</v>
      </c>
      <c r="DY121" s="116">
        <f t="shared" si="1706"/>
        <v>0</v>
      </c>
      <c r="DZ121" s="90">
        <f>DZ107</f>
        <v>744.63</v>
      </c>
      <c r="EA121" s="117">
        <f t="shared" si="1707"/>
        <v>0</v>
      </c>
      <c r="EB121" s="98">
        <f t="shared" si="1708"/>
        <v>0</v>
      </c>
      <c r="EC121" s="98"/>
      <c r="ED121" s="118"/>
      <c r="EE121" s="119">
        <f t="shared" si="1709"/>
        <v>0</v>
      </c>
      <c r="EF121" s="231">
        <f t="shared" si="1915"/>
        <v>0</v>
      </c>
      <c r="EG121" s="119">
        <f>EF121/EF107</f>
        <v>0</v>
      </c>
      <c r="EH121" s="98">
        <f>EH107*EG121</f>
        <v>0</v>
      </c>
      <c r="EI121" s="116">
        <f t="shared" si="1710"/>
        <v>0</v>
      </c>
      <c r="EJ121" s="90">
        <f>EJ107</f>
        <v>744.63</v>
      </c>
      <c r="EK121" s="117">
        <f t="shared" si="1711"/>
        <v>0</v>
      </c>
      <c r="EL121" s="98">
        <f t="shared" si="1712"/>
        <v>0</v>
      </c>
      <c r="EM121" s="98"/>
      <c r="EN121" s="118"/>
      <c r="EO121" s="119">
        <f t="shared" si="1713"/>
        <v>0</v>
      </c>
      <c r="EP121" s="231">
        <f t="shared" si="1916"/>
        <v>0</v>
      </c>
      <c r="EQ121" s="119">
        <f>EP121/EP107</f>
        <v>0</v>
      </c>
      <c r="ER121" s="98">
        <f>ER107*EQ121</f>
        <v>0</v>
      </c>
      <c r="ES121" s="116">
        <f t="shared" si="1714"/>
        <v>0</v>
      </c>
      <c r="ET121" s="90">
        <f>ET107</f>
        <v>744.63</v>
      </c>
      <c r="EU121" s="117">
        <f t="shared" si="1715"/>
        <v>0</v>
      </c>
      <c r="EV121" s="98">
        <f t="shared" si="1716"/>
        <v>0</v>
      </c>
      <c r="EW121" s="98"/>
      <c r="EX121" s="118"/>
      <c r="EY121" s="119">
        <f t="shared" si="1717"/>
        <v>0</v>
      </c>
      <c r="EZ121" s="231">
        <f t="shared" si="1917"/>
        <v>0</v>
      </c>
      <c r="FA121" s="119">
        <f>EZ121/EZ107</f>
        <v>0</v>
      </c>
      <c r="FB121" s="98">
        <f>FB107*FA121</f>
        <v>0</v>
      </c>
      <c r="FC121" s="116">
        <f t="shared" si="1718"/>
        <v>0</v>
      </c>
      <c r="FD121" s="90">
        <f>FD107</f>
        <v>744.63</v>
      </c>
      <c r="FE121" s="117">
        <f t="shared" si="1719"/>
        <v>0</v>
      </c>
      <c r="FF121" s="98">
        <f t="shared" si="1720"/>
        <v>0</v>
      </c>
      <c r="FG121" s="98"/>
      <c r="FH121" s="118"/>
      <c r="FI121" s="119">
        <f t="shared" si="1721"/>
        <v>0</v>
      </c>
      <c r="FJ121" s="231">
        <f t="shared" si="1918"/>
        <v>0</v>
      </c>
      <c r="FK121" s="119">
        <f>FJ121/FJ107</f>
        <v>0</v>
      </c>
      <c r="FL121" s="98">
        <f>FL107*FK121</f>
        <v>0</v>
      </c>
      <c r="FM121" s="116">
        <f t="shared" si="1722"/>
        <v>0</v>
      </c>
      <c r="FN121" s="90">
        <f>FN107</f>
        <v>744.63</v>
      </c>
      <c r="FO121" s="117">
        <f t="shared" si="1723"/>
        <v>0</v>
      </c>
      <c r="FP121" s="98">
        <f t="shared" si="1724"/>
        <v>0</v>
      </c>
      <c r="FQ121" s="98"/>
      <c r="FR121" s="118"/>
      <c r="FS121" s="119">
        <f t="shared" si="1725"/>
        <v>0</v>
      </c>
      <c r="FT121" s="231">
        <f t="shared" si="1919"/>
        <v>0</v>
      </c>
      <c r="FU121" s="119">
        <f>FT121/FT107</f>
        <v>0</v>
      </c>
      <c r="FV121" s="98">
        <f>FV107*FU121</f>
        <v>0</v>
      </c>
      <c r="FW121" s="116">
        <f t="shared" si="1726"/>
        <v>0</v>
      </c>
      <c r="FX121" s="90">
        <f>FX107</f>
        <v>744.63</v>
      </c>
      <c r="FY121" s="117">
        <f t="shared" si="1727"/>
        <v>0</v>
      </c>
      <c r="FZ121" s="98">
        <f t="shared" si="1728"/>
        <v>0</v>
      </c>
      <c r="GA121" s="98"/>
      <c r="GB121" s="118"/>
      <c r="GC121" s="119">
        <f t="shared" si="1729"/>
        <v>0</v>
      </c>
      <c r="GD121" s="231">
        <f t="shared" si="1920"/>
        <v>0</v>
      </c>
      <c r="GE121" s="119">
        <f>GD121/GD107</f>
        <v>0</v>
      </c>
      <c r="GF121" s="98">
        <f>GF107*GE121</f>
        <v>0</v>
      </c>
      <c r="GG121" s="116">
        <f t="shared" si="1730"/>
        <v>0</v>
      </c>
      <c r="GH121" s="90">
        <f>GH107</f>
        <v>744.63</v>
      </c>
      <c r="GI121" s="117">
        <f t="shared" si="1731"/>
        <v>0</v>
      </c>
      <c r="GJ121" s="98">
        <f t="shared" si="1732"/>
        <v>0</v>
      </c>
      <c r="GK121" s="98"/>
      <c r="GL121" s="118"/>
      <c r="GM121" s="119">
        <f t="shared" si="1733"/>
        <v>0</v>
      </c>
      <c r="GN121" s="231">
        <f t="shared" si="1921"/>
        <v>0</v>
      </c>
      <c r="GO121" s="119">
        <f>GN121/GN107</f>
        <v>0</v>
      </c>
      <c r="GP121" s="98">
        <f>GP107*GO121</f>
        <v>0</v>
      </c>
      <c r="GQ121" s="116">
        <f t="shared" si="1734"/>
        <v>0</v>
      </c>
      <c r="GR121" s="90">
        <f>GR107</f>
        <v>744.63</v>
      </c>
      <c r="GS121" s="117">
        <f t="shared" si="1735"/>
        <v>0</v>
      </c>
      <c r="GT121" s="98">
        <f t="shared" si="1736"/>
        <v>0</v>
      </c>
      <c r="GU121" s="98"/>
      <c r="GV121" s="118"/>
      <c r="GW121" s="119">
        <f t="shared" si="1737"/>
        <v>0</v>
      </c>
      <c r="GX121" s="231">
        <f t="shared" si="1922"/>
        <v>0</v>
      </c>
      <c r="GY121" s="119">
        <f>GX121/GX107</f>
        <v>0</v>
      </c>
      <c r="GZ121" s="98">
        <f>GZ107*GY121</f>
        <v>0</v>
      </c>
      <c r="HA121" s="116">
        <f t="shared" si="1738"/>
        <v>0</v>
      </c>
      <c r="HB121" s="90">
        <f>HB107</f>
        <v>744.63</v>
      </c>
      <c r="HC121" s="117">
        <f t="shared" si="1739"/>
        <v>0</v>
      </c>
      <c r="HD121" s="98">
        <f t="shared" si="1740"/>
        <v>0</v>
      </c>
      <c r="HE121" s="98"/>
      <c r="HF121" s="118"/>
      <c r="HG121" s="119">
        <f t="shared" si="1741"/>
        <v>0</v>
      </c>
      <c r="HH121" s="231">
        <f t="shared" si="1923"/>
        <v>0</v>
      </c>
      <c r="HI121" s="119">
        <f>HH121/HH107</f>
        <v>0</v>
      </c>
      <c r="HJ121" s="98">
        <f>HJ107*HI121</f>
        <v>0</v>
      </c>
      <c r="HK121" s="116">
        <f t="shared" si="1742"/>
        <v>0</v>
      </c>
      <c r="HL121" s="90">
        <f>HL107</f>
        <v>744.63</v>
      </c>
      <c r="HM121" s="117">
        <f t="shared" si="1743"/>
        <v>0</v>
      </c>
      <c r="HN121" s="98">
        <f t="shared" si="1744"/>
        <v>0</v>
      </c>
      <c r="HO121" s="98"/>
      <c r="HP121" s="118"/>
      <c r="HQ121" s="119">
        <f t="shared" si="1745"/>
        <v>0</v>
      </c>
      <c r="HR121" s="231">
        <f t="shared" si="1924"/>
        <v>0</v>
      </c>
      <c r="HS121" s="119">
        <f>HR121/HR107</f>
        <v>0</v>
      </c>
      <c r="HT121" s="98">
        <f>HT107*HS121</f>
        <v>0</v>
      </c>
      <c r="HU121" s="116">
        <f t="shared" si="1746"/>
        <v>0</v>
      </c>
      <c r="HV121" s="90">
        <f>HV107</f>
        <v>744.63</v>
      </c>
      <c r="HW121" s="117">
        <f t="shared" si="1747"/>
        <v>0</v>
      </c>
      <c r="HX121" s="98">
        <f t="shared" si="1748"/>
        <v>0</v>
      </c>
      <c r="HY121" s="98"/>
      <c r="HZ121" s="118"/>
      <c r="IA121" s="119">
        <f t="shared" si="1749"/>
        <v>0</v>
      </c>
      <c r="IB121" s="231">
        <f t="shared" si="1925"/>
        <v>0</v>
      </c>
      <c r="IC121" s="119">
        <f>IB121/IB107</f>
        <v>0</v>
      </c>
      <c r="ID121" s="98">
        <f>ID107*IC121</f>
        <v>0</v>
      </c>
      <c r="IE121" s="116">
        <f t="shared" si="1750"/>
        <v>0</v>
      </c>
      <c r="IF121" s="90">
        <f>IF107</f>
        <v>744.63</v>
      </c>
      <c r="IG121" s="117">
        <f t="shared" si="1751"/>
        <v>0</v>
      </c>
      <c r="IH121" s="98">
        <f t="shared" si="1752"/>
        <v>0</v>
      </c>
      <c r="II121" s="98"/>
      <c r="IJ121" s="118"/>
      <c r="IK121" s="119">
        <f t="shared" si="1753"/>
        <v>0</v>
      </c>
      <c r="IL121" s="231">
        <f t="shared" si="1926"/>
        <v>0</v>
      </c>
      <c r="IM121" s="119">
        <f>IL121/IL107</f>
        <v>0</v>
      </c>
      <c r="IN121" s="98">
        <f>IN107*IM121</f>
        <v>0</v>
      </c>
      <c r="IO121" s="116">
        <f t="shared" si="1754"/>
        <v>0</v>
      </c>
      <c r="IP121" s="90">
        <f>IP107</f>
        <v>744.63</v>
      </c>
      <c r="IQ121" s="117">
        <f t="shared" si="1755"/>
        <v>0</v>
      </c>
      <c r="IR121" s="98">
        <f t="shared" si="1756"/>
        <v>0</v>
      </c>
      <c r="IS121" s="98"/>
      <c r="IT121" s="118"/>
      <c r="IU121" s="119">
        <f t="shared" si="1757"/>
        <v>0</v>
      </c>
      <c r="IV121" s="231">
        <f t="shared" si="1927"/>
        <v>0</v>
      </c>
      <c r="IW121" s="119">
        <f>IV121/IV107</f>
        <v>0</v>
      </c>
      <c r="IX121" s="98">
        <f>IX107*IW121</f>
        <v>0</v>
      </c>
      <c r="IY121" s="116">
        <f t="shared" si="1758"/>
        <v>0</v>
      </c>
      <c r="IZ121" s="90">
        <f>IZ107</f>
        <v>744.63</v>
      </c>
      <c r="JA121" s="117">
        <f t="shared" si="1759"/>
        <v>0</v>
      </c>
      <c r="JB121" s="98">
        <f t="shared" si="1760"/>
        <v>0</v>
      </c>
      <c r="JC121" s="98"/>
      <c r="JD121" s="118"/>
      <c r="JE121" s="119">
        <f t="shared" si="1761"/>
        <v>0</v>
      </c>
      <c r="JF121" s="231">
        <f t="shared" si="1928"/>
        <v>0</v>
      </c>
      <c r="JG121" s="119">
        <f>JF121/JF107</f>
        <v>0</v>
      </c>
      <c r="JH121" s="98">
        <f>JH107*JG121</f>
        <v>0</v>
      </c>
      <c r="JI121" s="116">
        <f t="shared" si="1762"/>
        <v>0</v>
      </c>
      <c r="JJ121" s="90">
        <f>JJ107</f>
        <v>727</v>
      </c>
      <c r="JK121" s="117">
        <f t="shared" si="1763"/>
        <v>0</v>
      </c>
      <c r="JL121" s="98">
        <f t="shared" si="1764"/>
        <v>0</v>
      </c>
      <c r="JM121" s="98"/>
      <c r="JN121" s="118"/>
      <c r="JO121" s="119">
        <f t="shared" si="1765"/>
        <v>0</v>
      </c>
      <c r="JP121" s="231">
        <f t="shared" si="1929"/>
        <v>0</v>
      </c>
      <c r="JQ121" s="119">
        <f>JP121/JP107</f>
        <v>0</v>
      </c>
      <c r="JR121" s="98">
        <f>JR107*JQ121</f>
        <v>0</v>
      </c>
      <c r="JS121" s="116">
        <f t="shared" si="1766"/>
        <v>0</v>
      </c>
      <c r="JT121" s="90">
        <f>JT107</f>
        <v>744.63</v>
      </c>
      <c r="JU121" s="117">
        <f t="shared" si="1767"/>
        <v>0</v>
      </c>
      <c r="JV121" s="98">
        <f t="shared" si="1768"/>
        <v>0</v>
      </c>
      <c r="JW121" s="98"/>
      <c r="JX121" s="118"/>
      <c r="JY121" s="119">
        <f t="shared" si="1769"/>
        <v>0</v>
      </c>
      <c r="JZ121" s="231">
        <f t="shared" si="1930"/>
        <v>0</v>
      </c>
      <c r="KA121" s="119" t="e">
        <f>JZ121/JZ107</f>
        <v>#DIV/0!</v>
      </c>
      <c r="KB121" s="98" t="e">
        <f>KB107*KA121</f>
        <v>#DIV/0!</v>
      </c>
      <c r="KC121" s="116">
        <f t="shared" si="1770"/>
        <v>0</v>
      </c>
      <c r="KD121" s="90">
        <f>KD107</f>
        <v>0</v>
      </c>
      <c r="KE121" s="117">
        <f t="shared" si="1771"/>
        <v>0</v>
      </c>
      <c r="KF121" s="98">
        <f t="shared" si="1772"/>
        <v>0</v>
      </c>
      <c r="KG121" s="98"/>
      <c r="KH121" s="118"/>
      <c r="KI121" s="119">
        <f t="shared" si="1773"/>
        <v>0</v>
      </c>
      <c r="KJ121" s="231">
        <f t="shared" si="1931"/>
        <v>0</v>
      </c>
      <c r="KK121" s="119">
        <f>KJ121/KJ107</f>
        <v>0</v>
      </c>
      <c r="KL121" s="98">
        <f>KL107*KK121</f>
        <v>0</v>
      </c>
      <c r="KM121" s="116">
        <f t="shared" si="1774"/>
        <v>0</v>
      </c>
      <c r="KN121" s="90">
        <f>KN107</f>
        <v>744.63</v>
      </c>
      <c r="KO121" s="117">
        <f t="shared" si="1775"/>
        <v>0</v>
      </c>
      <c r="KP121" s="98">
        <f t="shared" si="1776"/>
        <v>0</v>
      </c>
      <c r="KQ121" s="98"/>
      <c r="KR121" s="118"/>
      <c r="KS121" s="119">
        <f t="shared" si="1777"/>
        <v>0</v>
      </c>
      <c r="KT121" s="231">
        <f t="shared" si="1932"/>
        <v>0</v>
      </c>
      <c r="KU121" s="119">
        <f>KT121/KT107</f>
        <v>0</v>
      </c>
      <c r="KV121" s="98">
        <f>KV107*KU121</f>
        <v>0</v>
      </c>
      <c r="KW121" s="116">
        <f t="shared" si="1778"/>
        <v>0</v>
      </c>
      <c r="KX121" s="90">
        <f>KX107</f>
        <v>744.63</v>
      </c>
      <c r="KY121" s="117">
        <f t="shared" si="1779"/>
        <v>0</v>
      </c>
      <c r="KZ121" s="98">
        <f t="shared" si="1780"/>
        <v>0</v>
      </c>
      <c r="LA121" s="98"/>
      <c r="LB121" s="118"/>
      <c r="LC121" s="119">
        <f t="shared" si="1781"/>
        <v>0</v>
      </c>
      <c r="LD121" s="231">
        <f t="shared" si="1933"/>
        <v>0</v>
      </c>
      <c r="LE121" s="119">
        <f>LD121/LD107</f>
        <v>0</v>
      </c>
      <c r="LF121" s="98">
        <f>LF107*LE121</f>
        <v>0</v>
      </c>
      <c r="LG121" s="116">
        <f t="shared" si="1782"/>
        <v>0</v>
      </c>
      <c r="LH121" s="90">
        <f>LH107</f>
        <v>744.63</v>
      </c>
      <c r="LI121" s="117">
        <f t="shared" si="1783"/>
        <v>0</v>
      </c>
      <c r="LJ121" s="98">
        <f t="shared" si="1784"/>
        <v>0</v>
      </c>
      <c r="LK121" s="98"/>
      <c r="LL121" s="118"/>
      <c r="LM121" s="119">
        <f t="shared" si="1785"/>
        <v>0</v>
      </c>
      <c r="LN121" s="231">
        <f t="shared" si="1934"/>
        <v>0</v>
      </c>
      <c r="LO121" s="119">
        <f>LN121/LN107</f>
        <v>0</v>
      </c>
      <c r="LP121" s="98">
        <f>LP107*LO121</f>
        <v>0</v>
      </c>
      <c r="LQ121" s="116">
        <f t="shared" si="1786"/>
        <v>0</v>
      </c>
      <c r="LR121" s="90">
        <f>LR107</f>
        <v>744.63</v>
      </c>
      <c r="LS121" s="117">
        <f t="shared" si="1787"/>
        <v>0</v>
      </c>
      <c r="LT121" s="98">
        <f t="shared" si="1788"/>
        <v>0</v>
      </c>
      <c r="LU121" s="98"/>
      <c r="LV121" s="118"/>
      <c r="LW121" s="119">
        <f t="shared" si="1789"/>
        <v>0</v>
      </c>
      <c r="LX121" s="231">
        <f t="shared" si="1935"/>
        <v>0</v>
      </c>
      <c r="LY121" s="119">
        <f>LX121/LX107</f>
        <v>0</v>
      </c>
      <c r="LZ121" s="98">
        <f>LZ107*LY121</f>
        <v>0</v>
      </c>
      <c r="MA121" s="116">
        <f t="shared" si="1790"/>
        <v>0</v>
      </c>
      <c r="MB121" s="90">
        <f>MB107</f>
        <v>744.63</v>
      </c>
      <c r="MC121" s="117">
        <f t="shared" si="1791"/>
        <v>0</v>
      </c>
      <c r="MD121" s="98">
        <f t="shared" si="1792"/>
        <v>0</v>
      </c>
      <c r="ME121" s="98"/>
      <c r="MF121" s="118"/>
      <c r="MG121" s="119">
        <f t="shared" si="1793"/>
        <v>0</v>
      </c>
      <c r="MH121" s="231">
        <f t="shared" si="1936"/>
        <v>0</v>
      </c>
      <c r="MI121" s="119">
        <f>MH121/MH107</f>
        <v>0</v>
      </c>
      <c r="MJ121" s="98">
        <f>MJ107*MI121</f>
        <v>0</v>
      </c>
      <c r="MK121" s="116">
        <f t="shared" si="1794"/>
        <v>0</v>
      </c>
      <c r="ML121" s="90">
        <f>ML107</f>
        <v>744.63</v>
      </c>
      <c r="MM121" s="117">
        <f t="shared" si="1795"/>
        <v>0</v>
      </c>
      <c r="MN121" s="98">
        <f t="shared" si="1796"/>
        <v>0</v>
      </c>
      <c r="MO121" s="98"/>
      <c r="MP121" s="118"/>
      <c r="MQ121" s="119">
        <f t="shared" si="1797"/>
        <v>0</v>
      </c>
      <c r="MR121" s="231">
        <f t="shared" si="1937"/>
        <v>30</v>
      </c>
      <c r="MS121" s="119">
        <f>MR121/MR107</f>
        <v>9.554E-2</v>
      </c>
      <c r="MT121" s="98">
        <f>MT107*MS121</f>
        <v>11.12</v>
      </c>
      <c r="MU121" s="116">
        <f t="shared" si="1798"/>
        <v>0.37066666999999998</v>
      </c>
      <c r="MV121" s="90">
        <f>MV107</f>
        <v>744.63</v>
      </c>
      <c r="MW121" s="117">
        <f t="shared" si="1799"/>
        <v>276.00952000000001</v>
      </c>
      <c r="MX121" s="98">
        <f t="shared" si="1800"/>
        <v>8280.2900000000009</v>
      </c>
      <c r="MY121" s="98"/>
      <c r="MZ121" s="118"/>
      <c r="NA121" s="119">
        <f t="shared" si="1801"/>
        <v>0.54544000000000004</v>
      </c>
      <c r="NB121" s="231">
        <f t="shared" si="1938"/>
        <v>0</v>
      </c>
      <c r="NC121" s="119">
        <f>NB121/NB107</f>
        <v>0</v>
      </c>
      <c r="ND121" s="98">
        <f>ND107*NC121</f>
        <v>0</v>
      </c>
      <c r="NE121" s="116">
        <f t="shared" si="1802"/>
        <v>0</v>
      </c>
      <c r="NF121" s="90">
        <f>NF107</f>
        <v>744.63</v>
      </c>
      <c r="NG121" s="117">
        <f t="shared" si="1803"/>
        <v>0</v>
      </c>
      <c r="NH121" s="98">
        <f t="shared" si="1804"/>
        <v>0</v>
      </c>
      <c r="NI121" s="98"/>
      <c r="NJ121" s="118"/>
      <c r="NK121" s="119">
        <f t="shared" si="1805"/>
        <v>0</v>
      </c>
      <c r="NL121" s="231">
        <f t="shared" si="1939"/>
        <v>0</v>
      </c>
      <c r="NM121" s="119">
        <f>NL121/NL107</f>
        <v>0</v>
      </c>
      <c r="NN121" s="98">
        <f>NN107*NM121</f>
        <v>0</v>
      </c>
      <c r="NO121" s="116">
        <f t="shared" si="1806"/>
        <v>0</v>
      </c>
      <c r="NP121" s="90">
        <f>NP107</f>
        <v>744.63</v>
      </c>
      <c r="NQ121" s="117">
        <f t="shared" si="1807"/>
        <v>0</v>
      </c>
      <c r="NR121" s="98">
        <f t="shared" si="1808"/>
        <v>0</v>
      </c>
      <c r="NS121" s="98"/>
      <c r="NT121" s="118"/>
      <c r="NU121" s="119">
        <f t="shared" si="1809"/>
        <v>0</v>
      </c>
      <c r="NV121" s="231">
        <f t="shared" si="1940"/>
        <v>0</v>
      </c>
      <c r="NW121" s="119">
        <f>NV121/NV107</f>
        <v>0</v>
      </c>
      <c r="NX121" s="98">
        <f>NX107*NW121</f>
        <v>0</v>
      </c>
      <c r="NY121" s="116">
        <f t="shared" si="1810"/>
        <v>0</v>
      </c>
      <c r="NZ121" s="90">
        <f>NZ107</f>
        <v>744.63</v>
      </c>
      <c r="OA121" s="117">
        <f t="shared" si="1811"/>
        <v>0</v>
      </c>
      <c r="OB121" s="98">
        <f t="shared" si="1812"/>
        <v>0</v>
      </c>
      <c r="OC121" s="98"/>
      <c r="OD121" s="118"/>
      <c r="OE121" s="119">
        <f t="shared" si="1813"/>
        <v>0</v>
      </c>
      <c r="OF121" s="231">
        <f t="shared" si="1941"/>
        <v>0</v>
      </c>
      <c r="OG121" s="119">
        <f>OF121/OF107</f>
        <v>0</v>
      </c>
      <c r="OH121" s="98">
        <f>OH107*OG121</f>
        <v>0</v>
      </c>
      <c r="OI121" s="116">
        <f t="shared" si="1814"/>
        <v>0</v>
      </c>
      <c r="OJ121" s="90">
        <f>OJ107</f>
        <v>744.63</v>
      </c>
      <c r="OK121" s="117">
        <f t="shared" si="1815"/>
        <v>0</v>
      </c>
      <c r="OL121" s="98">
        <f t="shared" si="1816"/>
        <v>0</v>
      </c>
      <c r="OM121" s="98"/>
      <c r="ON121" s="118"/>
      <c r="OO121" s="119">
        <f t="shared" si="1817"/>
        <v>0</v>
      </c>
      <c r="OP121" s="231">
        <f t="shared" si="1942"/>
        <v>0</v>
      </c>
      <c r="OQ121" s="119">
        <f>OP121/OP107</f>
        <v>0</v>
      </c>
      <c r="OR121" s="98">
        <f>OR107*OQ121</f>
        <v>0</v>
      </c>
      <c r="OS121" s="116">
        <f t="shared" si="1818"/>
        <v>0</v>
      </c>
      <c r="OT121" s="90">
        <f>OT107</f>
        <v>744.63</v>
      </c>
      <c r="OU121" s="117">
        <f t="shared" si="1819"/>
        <v>0</v>
      </c>
      <c r="OV121" s="98">
        <f t="shared" si="1820"/>
        <v>0</v>
      </c>
      <c r="OW121" s="98"/>
      <c r="OX121" s="118"/>
      <c r="OY121" s="119">
        <f t="shared" si="1821"/>
        <v>0</v>
      </c>
      <c r="OZ121" s="231">
        <f t="shared" si="1943"/>
        <v>0</v>
      </c>
      <c r="PA121" s="119">
        <f>OZ121/OZ107</f>
        <v>0</v>
      </c>
      <c r="PB121" s="98">
        <f>PB107*PA121</f>
        <v>0</v>
      </c>
      <c r="PC121" s="116">
        <f t="shared" si="1822"/>
        <v>0</v>
      </c>
      <c r="PD121" s="90">
        <f>PD107</f>
        <v>744.63</v>
      </c>
      <c r="PE121" s="117">
        <f t="shared" si="1823"/>
        <v>0</v>
      </c>
      <c r="PF121" s="98">
        <f t="shared" si="1824"/>
        <v>0</v>
      </c>
      <c r="PG121" s="98"/>
      <c r="PH121" s="118"/>
      <c r="PI121" s="119">
        <f t="shared" si="1825"/>
        <v>0</v>
      </c>
      <c r="PJ121" s="231">
        <f t="shared" si="1944"/>
        <v>0</v>
      </c>
      <c r="PK121" s="119">
        <f>PJ121/PJ107</f>
        <v>0</v>
      </c>
      <c r="PL121" s="98">
        <f>PL107*PK121</f>
        <v>0</v>
      </c>
      <c r="PM121" s="116">
        <f t="shared" si="1826"/>
        <v>0</v>
      </c>
      <c r="PN121" s="90">
        <f>PN107</f>
        <v>744.63</v>
      </c>
      <c r="PO121" s="117">
        <f t="shared" si="1827"/>
        <v>0</v>
      </c>
      <c r="PP121" s="98">
        <f t="shared" si="1828"/>
        <v>0</v>
      </c>
      <c r="PQ121" s="98"/>
      <c r="PR121" s="118"/>
      <c r="PS121" s="119">
        <f t="shared" si="1829"/>
        <v>0</v>
      </c>
      <c r="PT121" s="231">
        <f t="shared" si="1945"/>
        <v>0</v>
      </c>
      <c r="PU121" s="119">
        <f>PT121/PT107</f>
        <v>0</v>
      </c>
      <c r="PV121" s="98">
        <f>PV107*PU121</f>
        <v>0</v>
      </c>
      <c r="PW121" s="116">
        <f t="shared" si="1830"/>
        <v>0</v>
      </c>
      <c r="PX121" s="90">
        <f>PX107</f>
        <v>744.63</v>
      </c>
      <c r="PY121" s="117">
        <f t="shared" si="1831"/>
        <v>0</v>
      </c>
      <c r="PZ121" s="98">
        <f t="shared" si="1832"/>
        <v>0</v>
      </c>
      <c r="QA121" s="98"/>
      <c r="QB121" s="118"/>
      <c r="QC121" s="119">
        <f t="shared" si="1833"/>
        <v>0</v>
      </c>
      <c r="QD121" s="231">
        <f t="shared" si="1946"/>
        <v>0</v>
      </c>
      <c r="QE121" s="119" t="e">
        <f>QD121/QD107</f>
        <v>#DIV/0!</v>
      </c>
      <c r="QF121" s="98" t="e">
        <f>QF107*QE121</f>
        <v>#DIV/0!</v>
      </c>
      <c r="QG121" s="116">
        <f t="shared" si="1834"/>
        <v>0</v>
      </c>
      <c r="QH121" s="90">
        <f>QH107</f>
        <v>0</v>
      </c>
      <c r="QI121" s="117">
        <f t="shared" si="1835"/>
        <v>0</v>
      </c>
      <c r="QJ121" s="98">
        <f t="shared" si="1836"/>
        <v>0</v>
      </c>
      <c r="QK121" s="98"/>
      <c r="QL121" s="118"/>
      <c r="QM121" s="119">
        <f t="shared" si="1837"/>
        <v>0</v>
      </c>
      <c r="QN121" s="231">
        <f t="shared" si="1947"/>
        <v>0</v>
      </c>
      <c r="QO121" s="119">
        <f>QN121/QN107</f>
        <v>0</v>
      </c>
      <c r="QP121" s="98">
        <f>QP107*QO121</f>
        <v>0</v>
      </c>
      <c r="QQ121" s="116">
        <f t="shared" si="1838"/>
        <v>0</v>
      </c>
      <c r="QR121" s="90">
        <f>QR107</f>
        <v>744.63</v>
      </c>
      <c r="QS121" s="117">
        <f t="shared" si="1839"/>
        <v>0</v>
      </c>
      <c r="QT121" s="98">
        <f t="shared" si="1840"/>
        <v>0</v>
      </c>
      <c r="QU121" s="98"/>
      <c r="QV121" s="118"/>
      <c r="QW121" s="119">
        <f t="shared" si="1841"/>
        <v>0</v>
      </c>
      <c r="QX121" s="231">
        <f t="shared" si="1948"/>
        <v>0</v>
      </c>
      <c r="QY121" s="119">
        <f>QX121/QX107</f>
        <v>0</v>
      </c>
      <c r="QZ121" s="98">
        <f>QZ107*QY121</f>
        <v>0</v>
      </c>
      <c r="RA121" s="116">
        <f t="shared" si="1842"/>
        <v>0</v>
      </c>
      <c r="RB121" s="90">
        <f>RB107</f>
        <v>744.63</v>
      </c>
      <c r="RC121" s="117">
        <f t="shared" si="1843"/>
        <v>0</v>
      </c>
      <c r="RD121" s="98">
        <f t="shared" si="1844"/>
        <v>0</v>
      </c>
      <c r="RE121" s="98"/>
      <c r="RF121" s="118"/>
      <c r="RG121" s="119">
        <f t="shared" si="1845"/>
        <v>0</v>
      </c>
      <c r="RH121" s="231">
        <f t="shared" si="1949"/>
        <v>0</v>
      </c>
      <c r="RI121" s="119">
        <f>RH121/RH107</f>
        <v>0</v>
      </c>
      <c r="RJ121" s="98">
        <f>RJ107*RI121</f>
        <v>0</v>
      </c>
      <c r="RK121" s="116">
        <f t="shared" si="1846"/>
        <v>0</v>
      </c>
      <c r="RL121" s="90">
        <f>RL107</f>
        <v>744.63</v>
      </c>
      <c r="RM121" s="117">
        <f t="shared" si="1847"/>
        <v>0</v>
      </c>
      <c r="RN121" s="98">
        <f t="shared" si="1848"/>
        <v>0</v>
      </c>
      <c r="RO121" s="98"/>
      <c r="RP121" s="118"/>
      <c r="RQ121" s="119">
        <f t="shared" si="1849"/>
        <v>0</v>
      </c>
      <c r="RR121" s="231">
        <f t="shared" si="1950"/>
        <v>42</v>
      </c>
      <c r="RS121" s="119">
        <f>RR121/RR107</f>
        <v>0.29787000000000002</v>
      </c>
      <c r="RT121" s="98">
        <f>RT107*RS121</f>
        <v>34.85</v>
      </c>
      <c r="RU121" s="116">
        <f t="shared" si="1850"/>
        <v>0.82976190000000005</v>
      </c>
      <c r="RV121" s="90">
        <f>RV107</f>
        <v>744.63</v>
      </c>
      <c r="RW121" s="117">
        <f t="shared" si="1851"/>
        <v>617.86559999999997</v>
      </c>
      <c r="RX121" s="98">
        <f t="shared" si="1852"/>
        <v>25950.36</v>
      </c>
      <c r="RY121" s="98"/>
      <c r="RZ121" s="118"/>
      <c r="SA121" s="119">
        <f t="shared" si="1853"/>
        <v>1.2210099999999999</v>
      </c>
      <c r="SB121" s="231">
        <f t="shared" si="1951"/>
        <v>0</v>
      </c>
      <c r="SC121" s="119">
        <f>SB121/SB107</f>
        <v>0</v>
      </c>
      <c r="SD121" s="98">
        <f>SD107*SC121</f>
        <v>0</v>
      </c>
      <c r="SE121" s="116">
        <f t="shared" si="1854"/>
        <v>0</v>
      </c>
      <c r="SF121" s="90">
        <f>SF107</f>
        <v>744.63</v>
      </c>
      <c r="SG121" s="117">
        <f t="shared" si="1855"/>
        <v>0</v>
      </c>
      <c r="SH121" s="98">
        <f t="shared" si="1856"/>
        <v>0</v>
      </c>
      <c r="SI121" s="98"/>
      <c r="SJ121" s="118"/>
      <c r="SK121" s="119">
        <f t="shared" si="1857"/>
        <v>0</v>
      </c>
      <c r="SL121" s="231">
        <f t="shared" si="1952"/>
        <v>0</v>
      </c>
      <c r="SM121" s="119">
        <f>SL121/SL107</f>
        <v>0</v>
      </c>
      <c r="SN121" s="98">
        <f>SN107*SM121</f>
        <v>0</v>
      </c>
      <c r="SO121" s="116">
        <f t="shared" si="1858"/>
        <v>0</v>
      </c>
      <c r="SP121" s="90">
        <f>SP107</f>
        <v>744.63</v>
      </c>
      <c r="SQ121" s="117">
        <f t="shared" si="1859"/>
        <v>0</v>
      </c>
      <c r="SR121" s="98">
        <f t="shared" si="1860"/>
        <v>0</v>
      </c>
      <c r="SS121" s="98"/>
      <c r="ST121" s="118"/>
      <c r="SU121" s="119">
        <f t="shared" si="1861"/>
        <v>0</v>
      </c>
      <c r="SV121" s="231">
        <f t="shared" si="1953"/>
        <v>0</v>
      </c>
      <c r="SW121" s="119">
        <f>SV121/SV107</f>
        <v>0</v>
      </c>
      <c r="SX121" s="98">
        <f>SX107*SW121</f>
        <v>0</v>
      </c>
      <c r="SY121" s="116">
        <f t="shared" si="1862"/>
        <v>0</v>
      </c>
      <c r="SZ121" s="90">
        <f>SZ107</f>
        <v>744.63</v>
      </c>
      <c r="TA121" s="117">
        <f t="shared" si="1863"/>
        <v>0</v>
      </c>
      <c r="TB121" s="98">
        <f t="shared" si="1864"/>
        <v>0</v>
      </c>
      <c r="TC121" s="98"/>
      <c r="TD121" s="118"/>
      <c r="TE121" s="119">
        <f t="shared" si="1865"/>
        <v>0</v>
      </c>
      <c r="TF121" s="231">
        <f t="shared" si="1954"/>
        <v>0</v>
      </c>
      <c r="TG121" s="119">
        <f>TF121/TF107</f>
        <v>0</v>
      </c>
      <c r="TH121" s="98">
        <f>TH107*TG121</f>
        <v>0</v>
      </c>
      <c r="TI121" s="116">
        <f t="shared" si="1866"/>
        <v>0</v>
      </c>
      <c r="TJ121" s="90">
        <f>TJ107</f>
        <v>744.63</v>
      </c>
      <c r="TK121" s="117">
        <f t="shared" si="1867"/>
        <v>0</v>
      </c>
      <c r="TL121" s="98">
        <f t="shared" si="1868"/>
        <v>0</v>
      </c>
      <c r="TM121" s="98"/>
      <c r="TN121" s="118"/>
      <c r="TO121" s="119">
        <f t="shared" si="1869"/>
        <v>0</v>
      </c>
      <c r="TP121" s="231">
        <f t="shared" si="1955"/>
        <v>0</v>
      </c>
      <c r="TQ121" s="119">
        <f>TP121/TP107</f>
        <v>0</v>
      </c>
      <c r="TR121" s="98">
        <f>TR107*TQ121</f>
        <v>0</v>
      </c>
      <c r="TS121" s="116">
        <f t="shared" si="1870"/>
        <v>0</v>
      </c>
      <c r="TT121" s="90">
        <f>TT107</f>
        <v>744.63</v>
      </c>
      <c r="TU121" s="117">
        <f t="shared" si="1871"/>
        <v>0</v>
      </c>
      <c r="TV121" s="98">
        <f t="shared" si="1872"/>
        <v>0</v>
      </c>
      <c r="TW121" s="98"/>
      <c r="TX121" s="118"/>
      <c r="TY121" s="119">
        <f t="shared" si="1873"/>
        <v>0</v>
      </c>
      <c r="TZ121" s="231">
        <f t="shared" si="1956"/>
        <v>0</v>
      </c>
      <c r="UA121" s="119">
        <f>TZ121/TZ107</f>
        <v>0</v>
      </c>
      <c r="UB121" s="98">
        <f>UB107*UA121</f>
        <v>0</v>
      </c>
      <c r="UC121" s="116">
        <f t="shared" si="1874"/>
        <v>0</v>
      </c>
      <c r="UD121" s="90">
        <f>UD107</f>
        <v>744.63</v>
      </c>
      <c r="UE121" s="117">
        <f t="shared" si="1875"/>
        <v>0</v>
      </c>
      <c r="UF121" s="98">
        <f t="shared" si="1876"/>
        <v>0</v>
      </c>
      <c r="UG121" s="98"/>
      <c r="UH121" s="118"/>
      <c r="UI121" s="119">
        <f t="shared" si="1877"/>
        <v>0</v>
      </c>
      <c r="UJ121" s="231">
        <f t="shared" si="1957"/>
        <v>0</v>
      </c>
      <c r="UK121" s="119">
        <f>UJ121/UJ107</f>
        <v>0</v>
      </c>
      <c r="UL121" s="98">
        <f>UL107*UK121</f>
        <v>0</v>
      </c>
      <c r="UM121" s="116">
        <f t="shared" si="1878"/>
        <v>0</v>
      </c>
      <c r="UN121" s="90">
        <f>UN107</f>
        <v>744.63</v>
      </c>
      <c r="UO121" s="117">
        <f t="shared" si="1879"/>
        <v>0</v>
      </c>
      <c r="UP121" s="98">
        <f t="shared" si="1880"/>
        <v>0</v>
      </c>
      <c r="UQ121" s="98"/>
      <c r="UR121" s="118"/>
      <c r="US121" s="119">
        <f t="shared" si="1881"/>
        <v>0</v>
      </c>
      <c r="UT121" s="231">
        <f t="shared" si="1958"/>
        <v>0</v>
      </c>
      <c r="UU121" s="119">
        <f>UT121/UT107</f>
        <v>0</v>
      </c>
      <c r="UV121" s="98">
        <f>UV107*UU121</f>
        <v>0</v>
      </c>
      <c r="UW121" s="116">
        <f t="shared" si="1882"/>
        <v>0</v>
      </c>
      <c r="UX121" s="90">
        <f>UX107</f>
        <v>744.63</v>
      </c>
      <c r="UY121" s="117">
        <f t="shared" si="1883"/>
        <v>0</v>
      </c>
      <c r="UZ121" s="98">
        <f t="shared" si="1884"/>
        <v>0</v>
      </c>
      <c r="VA121" s="98"/>
      <c r="VB121" s="118"/>
      <c r="VC121" s="119">
        <f t="shared" si="1885"/>
        <v>0</v>
      </c>
      <c r="VD121" s="231">
        <f t="shared" si="1959"/>
        <v>0</v>
      </c>
      <c r="VE121" s="119">
        <f>VD121/VD107</f>
        <v>0</v>
      </c>
      <c r="VF121" s="98">
        <f>VF107*VE121</f>
        <v>0</v>
      </c>
      <c r="VG121" s="116">
        <f t="shared" si="1886"/>
        <v>0</v>
      </c>
      <c r="VH121" s="90">
        <f>VH107</f>
        <v>744.63</v>
      </c>
      <c r="VI121" s="117">
        <f t="shared" si="1887"/>
        <v>0</v>
      </c>
      <c r="VJ121" s="98">
        <f t="shared" si="1888"/>
        <v>0</v>
      </c>
      <c r="VK121" s="98"/>
      <c r="VL121" s="118"/>
      <c r="VM121" s="119">
        <f t="shared" si="1889"/>
        <v>0</v>
      </c>
      <c r="VN121" s="231">
        <f t="shared" si="1960"/>
        <v>0</v>
      </c>
      <c r="VO121" s="119">
        <f>VN121/VN107</f>
        <v>0</v>
      </c>
      <c r="VP121" s="98">
        <f>VP107*VO121</f>
        <v>0</v>
      </c>
      <c r="VQ121" s="116">
        <f t="shared" si="1890"/>
        <v>0</v>
      </c>
      <c r="VR121" s="90">
        <f>VR107</f>
        <v>744.63</v>
      </c>
      <c r="VS121" s="117">
        <f t="shared" si="1891"/>
        <v>0</v>
      </c>
      <c r="VT121" s="98">
        <f t="shared" si="1892"/>
        <v>0</v>
      </c>
      <c r="VU121" s="98"/>
      <c r="VV121" s="118"/>
      <c r="VW121" s="119">
        <f t="shared" si="1893"/>
        <v>0</v>
      </c>
      <c r="VX121" s="231">
        <f t="shared" si="1961"/>
        <v>0</v>
      </c>
      <c r="VY121" s="119">
        <f>VX121/VX107</f>
        <v>0</v>
      </c>
      <c r="VZ121" s="98">
        <f>VZ107*VY121</f>
        <v>0</v>
      </c>
      <c r="WA121" s="116">
        <f t="shared" si="1894"/>
        <v>0</v>
      </c>
      <c r="WB121" s="90">
        <f>WB107</f>
        <v>744.63</v>
      </c>
      <c r="WC121" s="117">
        <f t="shared" si="1895"/>
        <v>0</v>
      </c>
      <c r="WD121" s="98">
        <f t="shared" si="1896"/>
        <v>0</v>
      </c>
      <c r="WE121" s="98"/>
      <c r="WF121" s="118"/>
      <c r="WG121" s="119">
        <f t="shared" si="1897"/>
        <v>0</v>
      </c>
      <c r="WH121" s="213">
        <f t="shared" si="1898"/>
        <v>72</v>
      </c>
      <c r="WI121" s="119">
        <f>WH121/WH107</f>
        <v>5.9199999999999999E-3</v>
      </c>
      <c r="WJ121" s="98">
        <f>WJ107*WI121</f>
        <v>48.95</v>
      </c>
      <c r="WK121" s="116">
        <f t="shared" si="1899"/>
        <v>0.67986111000000005</v>
      </c>
      <c r="WL121" s="90">
        <f>WL107</f>
        <v>744.31</v>
      </c>
      <c r="WM121" s="117">
        <f t="shared" si="1900"/>
        <v>506.02742000000001</v>
      </c>
      <c r="WN121" s="98">
        <f t="shared" si="1901"/>
        <v>36433.97</v>
      </c>
      <c r="WO121" s="98"/>
      <c r="WP121" s="118"/>
    </row>
    <row r="122" spans="1:614" ht="24" x14ac:dyDescent="0.25">
      <c r="A122" s="5"/>
      <c r="B122" s="205" t="s">
        <v>1141</v>
      </c>
      <c r="C122" s="12"/>
      <c r="D122" s="12"/>
      <c r="E122" s="4" t="s">
        <v>33</v>
      </c>
      <c r="F122" s="231">
        <f t="shared" si="1902"/>
        <v>0</v>
      </c>
      <c r="G122" s="119">
        <f>F122/F107</f>
        <v>0</v>
      </c>
      <c r="H122" s="98">
        <f>H107*G122</f>
        <v>0</v>
      </c>
      <c r="I122" s="116">
        <f t="shared" si="1658"/>
        <v>0</v>
      </c>
      <c r="J122" s="90">
        <f>J107</f>
        <v>744.63</v>
      </c>
      <c r="K122" s="117">
        <f t="shared" si="1659"/>
        <v>0</v>
      </c>
      <c r="L122" s="98">
        <f t="shared" si="1660"/>
        <v>0</v>
      </c>
      <c r="M122" s="98"/>
      <c r="N122" s="118"/>
      <c r="O122" s="119" t="e">
        <f t="shared" si="1661"/>
        <v>#DIV/0!</v>
      </c>
      <c r="P122" s="231">
        <f t="shared" si="1903"/>
        <v>0</v>
      </c>
      <c r="Q122" s="119">
        <f>P122/P107</f>
        <v>0</v>
      </c>
      <c r="R122" s="98">
        <f>R107*Q122</f>
        <v>0</v>
      </c>
      <c r="S122" s="116">
        <f t="shared" si="1662"/>
        <v>0</v>
      </c>
      <c r="T122" s="90">
        <f>T107</f>
        <v>744.63</v>
      </c>
      <c r="U122" s="117">
        <f t="shared" si="1663"/>
        <v>0</v>
      </c>
      <c r="V122" s="98">
        <f t="shared" si="1664"/>
        <v>0</v>
      </c>
      <c r="W122" s="98"/>
      <c r="X122" s="118"/>
      <c r="Y122" s="119" t="e">
        <f t="shared" si="1665"/>
        <v>#DIV/0!</v>
      </c>
      <c r="Z122" s="231">
        <f t="shared" si="1904"/>
        <v>0</v>
      </c>
      <c r="AA122" s="119">
        <f>Z122/Z107</f>
        <v>0</v>
      </c>
      <c r="AB122" s="98">
        <f>AB107*AA122</f>
        <v>0</v>
      </c>
      <c r="AC122" s="116">
        <f t="shared" si="1666"/>
        <v>0</v>
      </c>
      <c r="AD122" s="90">
        <f>AD107</f>
        <v>744.63</v>
      </c>
      <c r="AE122" s="117">
        <f t="shared" si="1667"/>
        <v>0</v>
      </c>
      <c r="AF122" s="98">
        <f t="shared" si="1668"/>
        <v>0</v>
      </c>
      <c r="AG122" s="98"/>
      <c r="AH122" s="118"/>
      <c r="AI122" s="119" t="e">
        <f t="shared" si="1669"/>
        <v>#DIV/0!</v>
      </c>
      <c r="AJ122" s="231">
        <f t="shared" si="1905"/>
        <v>0</v>
      </c>
      <c r="AK122" s="119">
        <f>AJ122/AJ107</f>
        <v>0</v>
      </c>
      <c r="AL122" s="98">
        <f>AL107*AK122</f>
        <v>0</v>
      </c>
      <c r="AM122" s="116">
        <f t="shared" si="1670"/>
        <v>0</v>
      </c>
      <c r="AN122" s="90">
        <f>AN107</f>
        <v>744.63</v>
      </c>
      <c r="AO122" s="117">
        <f t="shared" si="1671"/>
        <v>0</v>
      </c>
      <c r="AP122" s="98">
        <f t="shared" si="1672"/>
        <v>0</v>
      </c>
      <c r="AQ122" s="98"/>
      <c r="AR122" s="118"/>
      <c r="AS122" s="119" t="e">
        <f t="shared" si="1673"/>
        <v>#DIV/0!</v>
      </c>
      <c r="AT122" s="231">
        <f t="shared" si="1906"/>
        <v>0</v>
      </c>
      <c r="AU122" s="119">
        <f>AT122/AT107</f>
        <v>0</v>
      </c>
      <c r="AV122" s="98">
        <f>AV107*AU122</f>
        <v>0</v>
      </c>
      <c r="AW122" s="116">
        <f t="shared" si="1674"/>
        <v>0</v>
      </c>
      <c r="AX122" s="90">
        <f>AX107</f>
        <v>744.63</v>
      </c>
      <c r="AY122" s="117">
        <f t="shared" si="1675"/>
        <v>0</v>
      </c>
      <c r="AZ122" s="98">
        <f t="shared" si="1676"/>
        <v>0</v>
      </c>
      <c r="BA122" s="98"/>
      <c r="BB122" s="118"/>
      <c r="BC122" s="119" t="e">
        <f t="shared" si="1677"/>
        <v>#DIV/0!</v>
      </c>
      <c r="BD122" s="231">
        <f t="shared" si="1907"/>
        <v>0</v>
      </c>
      <c r="BE122" s="119" t="e">
        <f>BD122/BD107</f>
        <v>#DIV/0!</v>
      </c>
      <c r="BF122" s="98" t="e">
        <f>BF107*BE122</f>
        <v>#DIV/0!</v>
      </c>
      <c r="BG122" s="116">
        <f t="shared" si="1678"/>
        <v>0</v>
      </c>
      <c r="BH122" s="90">
        <f>BH107</f>
        <v>0</v>
      </c>
      <c r="BI122" s="117">
        <f t="shared" si="1679"/>
        <v>0</v>
      </c>
      <c r="BJ122" s="98">
        <f t="shared" si="1680"/>
        <v>0</v>
      </c>
      <c r="BK122" s="98"/>
      <c r="BL122" s="118"/>
      <c r="BM122" s="119" t="e">
        <f t="shared" si="1681"/>
        <v>#DIV/0!</v>
      </c>
      <c r="BN122" s="231">
        <f t="shared" si="1908"/>
        <v>0</v>
      </c>
      <c r="BO122" s="119">
        <f>BN122/BN107</f>
        <v>0</v>
      </c>
      <c r="BP122" s="98">
        <f>BP107*BO122</f>
        <v>0</v>
      </c>
      <c r="BQ122" s="116">
        <f t="shared" si="1682"/>
        <v>0</v>
      </c>
      <c r="BR122" s="90">
        <f>BR107</f>
        <v>744.63</v>
      </c>
      <c r="BS122" s="117">
        <f t="shared" si="1683"/>
        <v>0</v>
      </c>
      <c r="BT122" s="98">
        <f t="shared" si="1684"/>
        <v>0</v>
      </c>
      <c r="BU122" s="98"/>
      <c r="BV122" s="118"/>
      <c r="BW122" s="119" t="e">
        <f t="shared" si="1685"/>
        <v>#DIV/0!</v>
      </c>
      <c r="BX122" s="231">
        <f t="shared" si="1909"/>
        <v>0</v>
      </c>
      <c r="BY122" s="119" t="e">
        <f>BX122/BX107</f>
        <v>#DIV/0!</v>
      </c>
      <c r="BZ122" s="98" t="e">
        <f>BZ107*BY122</f>
        <v>#DIV/0!</v>
      </c>
      <c r="CA122" s="116">
        <f t="shared" si="1686"/>
        <v>0</v>
      </c>
      <c r="CB122" s="90">
        <f>CB107</f>
        <v>0</v>
      </c>
      <c r="CC122" s="117">
        <f t="shared" si="1687"/>
        <v>0</v>
      </c>
      <c r="CD122" s="98">
        <f t="shared" si="1688"/>
        <v>0</v>
      </c>
      <c r="CE122" s="98"/>
      <c r="CF122" s="118"/>
      <c r="CG122" s="119" t="e">
        <f t="shared" si="1689"/>
        <v>#DIV/0!</v>
      </c>
      <c r="CH122" s="231">
        <f t="shared" si="1910"/>
        <v>0</v>
      </c>
      <c r="CI122" s="119">
        <f>CH122/CH107</f>
        <v>0</v>
      </c>
      <c r="CJ122" s="98">
        <f>CJ107*CI122</f>
        <v>0</v>
      </c>
      <c r="CK122" s="116">
        <f t="shared" si="1690"/>
        <v>0</v>
      </c>
      <c r="CL122" s="90">
        <f>CL107</f>
        <v>744.63</v>
      </c>
      <c r="CM122" s="117">
        <f t="shared" si="1691"/>
        <v>0</v>
      </c>
      <c r="CN122" s="98">
        <f t="shared" si="1692"/>
        <v>0</v>
      </c>
      <c r="CO122" s="98"/>
      <c r="CP122" s="118"/>
      <c r="CQ122" s="119" t="e">
        <f t="shared" si="1693"/>
        <v>#DIV/0!</v>
      </c>
      <c r="CR122" s="231">
        <f t="shared" si="1911"/>
        <v>0</v>
      </c>
      <c r="CS122" s="119" t="e">
        <f>CR122/CR107</f>
        <v>#DIV/0!</v>
      </c>
      <c r="CT122" s="98" t="e">
        <f>CT107*CS122</f>
        <v>#DIV/0!</v>
      </c>
      <c r="CU122" s="116">
        <f t="shared" si="1694"/>
        <v>0</v>
      </c>
      <c r="CV122" s="90">
        <f>CV107</f>
        <v>0</v>
      </c>
      <c r="CW122" s="117">
        <f t="shared" si="1695"/>
        <v>0</v>
      </c>
      <c r="CX122" s="98">
        <f t="shared" si="1696"/>
        <v>0</v>
      </c>
      <c r="CY122" s="98"/>
      <c r="CZ122" s="118"/>
      <c r="DA122" s="119" t="e">
        <f t="shared" si="1697"/>
        <v>#DIV/0!</v>
      </c>
      <c r="DB122" s="231">
        <f t="shared" si="1912"/>
        <v>0</v>
      </c>
      <c r="DC122" s="119">
        <f>DB122/DB107</f>
        <v>0</v>
      </c>
      <c r="DD122" s="98">
        <f>DD107*DC122</f>
        <v>0</v>
      </c>
      <c r="DE122" s="116">
        <f t="shared" si="1698"/>
        <v>0</v>
      </c>
      <c r="DF122" s="90">
        <f>DF107</f>
        <v>744.63</v>
      </c>
      <c r="DG122" s="117">
        <f t="shared" si="1699"/>
        <v>0</v>
      </c>
      <c r="DH122" s="98">
        <f t="shared" si="1700"/>
        <v>0</v>
      </c>
      <c r="DI122" s="98"/>
      <c r="DJ122" s="118"/>
      <c r="DK122" s="119" t="e">
        <f t="shared" si="1701"/>
        <v>#DIV/0!</v>
      </c>
      <c r="DL122" s="231">
        <f t="shared" si="1913"/>
        <v>0</v>
      </c>
      <c r="DM122" s="119">
        <f>DL122/DL107</f>
        <v>0</v>
      </c>
      <c r="DN122" s="98">
        <f>DN107*DM122</f>
        <v>0</v>
      </c>
      <c r="DO122" s="116">
        <f t="shared" si="1702"/>
        <v>0</v>
      </c>
      <c r="DP122" s="90">
        <f>DP107</f>
        <v>744.63</v>
      </c>
      <c r="DQ122" s="117">
        <f t="shared" si="1703"/>
        <v>0</v>
      </c>
      <c r="DR122" s="98">
        <f t="shared" si="1704"/>
        <v>0</v>
      </c>
      <c r="DS122" s="98"/>
      <c r="DT122" s="118"/>
      <c r="DU122" s="119" t="e">
        <f t="shared" si="1705"/>
        <v>#DIV/0!</v>
      </c>
      <c r="DV122" s="231">
        <f t="shared" si="1914"/>
        <v>0</v>
      </c>
      <c r="DW122" s="119">
        <f>DV122/DV107</f>
        <v>0</v>
      </c>
      <c r="DX122" s="98">
        <f>DX107*DW122</f>
        <v>0</v>
      </c>
      <c r="DY122" s="116">
        <f t="shared" si="1706"/>
        <v>0</v>
      </c>
      <c r="DZ122" s="90">
        <f>DZ107</f>
        <v>744.63</v>
      </c>
      <c r="EA122" s="117">
        <f t="shared" si="1707"/>
        <v>0</v>
      </c>
      <c r="EB122" s="98">
        <f t="shared" si="1708"/>
        <v>0</v>
      </c>
      <c r="EC122" s="98"/>
      <c r="ED122" s="118"/>
      <c r="EE122" s="119" t="e">
        <f t="shared" si="1709"/>
        <v>#DIV/0!</v>
      </c>
      <c r="EF122" s="231">
        <f t="shared" si="1915"/>
        <v>0</v>
      </c>
      <c r="EG122" s="119">
        <f>EF122/EF107</f>
        <v>0</v>
      </c>
      <c r="EH122" s="98">
        <f>EH107*EG122</f>
        <v>0</v>
      </c>
      <c r="EI122" s="116">
        <f t="shared" si="1710"/>
        <v>0</v>
      </c>
      <c r="EJ122" s="90">
        <f>EJ107</f>
        <v>744.63</v>
      </c>
      <c r="EK122" s="117">
        <f t="shared" si="1711"/>
        <v>0</v>
      </c>
      <c r="EL122" s="98">
        <f t="shared" si="1712"/>
        <v>0</v>
      </c>
      <c r="EM122" s="98"/>
      <c r="EN122" s="118"/>
      <c r="EO122" s="119" t="e">
        <f t="shared" si="1713"/>
        <v>#DIV/0!</v>
      </c>
      <c r="EP122" s="231">
        <f t="shared" si="1916"/>
        <v>0</v>
      </c>
      <c r="EQ122" s="119">
        <f>EP122/EP107</f>
        <v>0</v>
      </c>
      <c r="ER122" s="98">
        <f>ER107*EQ122</f>
        <v>0</v>
      </c>
      <c r="ES122" s="116">
        <f t="shared" si="1714"/>
        <v>0</v>
      </c>
      <c r="ET122" s="90">
        <f>ET107</f>
        <v>744.63</v>
      </c>
      <c r="EU122" s="117">
        <f t="shared" si="1715"/>
        <v>0</v>
      </c>
      <c r="EV122" s="98">
        <f t="shared" si="1716"/>
        <v>0</v>
      </c>
      <c r="EW122" s="98"/>
      <c r="EX122" s="118"/>
      <c r="EY122" s="119" t="e">
        <f t="shared" si="1717"/>
        <v>#DIV/0!</v>
      </c>
      <c r="EZ122" s="231">
        <f t="shared" si="1917"/>
        <v>0</v>
      </c>
      <c r="FA122" s="119">
        <f>EZ122/EZ107</f>
        <v>0</v>
      </c>
      <c r="FB122" s="98">
        <f>FB107*FA122</f>
        <v>0</v>
      </c>
      <c r="FC122" s="116">
        <f t="shared" si="1718"/>
        <v>0</v>
      </c>
      <c r="FD122" s="90">
        <f>FD107</f>
        <v>744.63</v>
      </c>
      <c r="FE122" s="117">
        <f t="shared" si="1719"/>
        <v>0</v>
      </c>
      <c r="FF122" s="98">
        <f t="shared" si="1720"/>
        <v>0</v>
      </c>
      <c r="FG122" s="98"/>
      <c r="FH122" s="118"/>
      <c r="FI122" s="119" t="e">
        <f t="shared" si="1721"/>
        <v>#DIV/0!</v>
      </c>
      <c r="FJ122" s="231">
        <f t="shared" si="1918"/>
        <v>0</v>
      </c>
      <c r="FK122" s="119">
        <f>FJ122/FJ107</f>
        <v>0</v>
      </c>
      <c r="FL122" s="98">
        <f>FL107*FK122</f>
        <v>0</v>
      </c>
      <c r="FM122" s="116">
        <f t="shared" si="1722"/>
        <v>0</v>
      </c>
      <c r="FN122" s="90">
        <f>FN107</f>
        <v>744.63</v>
      </c>
      <c r="FO122" s="117">
        <f t="shared" si="1723"/>
        <v>0</v>
      </c>
      <c r="FP122" s="98">
        <f t="shared" si="1724"/>
        <v>0</v>
      </c>
      <c r="FQ122" s="98"/>
      <c r="FR122" s="118"/>
      <c r="FS122" s="119" t="e">
        <f t="shared" si="1725"/>
        <v>#DIV/0!</v>
      </c>
      <c r="FT122" s="231">
        <f t="shared" si="1919"/>
        <v>0</v>
      </c>
      <c r="FU122" s="119">
        <f>FT122/FT107</f>
        <v>0</v>
      </c>
      <c r="FV122" s="98">
        <f>FV107*FU122</f>
        <v>0</v>
      </c>
      <c r="FW122" s="116">
        <f t="shared" si="1726"/>
        <v>0</v>
      </c>
      <c r="FX122" s="90">
        <f>FX107</f>
        <v>744.63</v>
      </c>
      <c r="FY122" s="117">
        <f t="shared" si="1727"/>
        <v>0</v>
      </c>
      <c r="FZ122" s="98">
        <f t="shared" si="1728"/>
        <v>0</v>
      </c>
      <c r="GA122" s="98"/>
      <c r="GB122" s="118"/>
      <c r="GC122" s="119" t="e">
        <f t="shared" si="1729"/>
        <v>#DIV/0!</v>
      </c>
      <c r="GD122" s="231">
        <f t="shared" si="1920"/>
        <v>0</v>
      </c>
      <c r="GE122" s="119">
        <f>GD122/GD107</f>
        <v>0</v>
      </c>
      <c r="GF122" s="98">
        <f>GF107*GE122</f>
        <v>0</v>
      </c>
      <c r="GG122" s="116">
        <f t="shared" si="1730"/>
        <v>0</v>
      </c>
      <c r="GH122" s="90">
        <f>GH107</f>
        <v>744.63</v>
      </c>
      <c r="GI122" s="117">
        <f t="shared" si="1731"/>
        <v>0</v>
      </c>
      <c r="GJ122" s="98">
        <f t="shared" si="1732"/>
        <v>0</v>
      </c>
      <c r="GK122" s="98"/>
      <c r="GL122" s="118"/>
      <c r="GM122" s="119" t="e">
        <f t="shared" si="1733"/>
        <v>#DIV/0!</v>
      </c>
      <c r="GN122" s="231">
        <f t="shared" si="1921"/>
        <v>0</v>
      </c>
      <c r="GO122" s="119">
        <f>GN122/GN107</f>
        <v>0</v>
      </c>
      <c r="GP122" s="98">
        <f>GP107*GO122</f>
        <v>0</v>
      </c>
      <c r="GQ122" s="116">
        <f t="shared" si="1734"/>
        <v>0</v>
      </c>
      <c r="GR122" s="90">
        <f>GR107</f>
        <v>744.63</v>
      </c>
      <c r="GS122" s="117">
        <f t="shared" si="1735"/>
        <v>0</v>
      </c>
      <c r="GT122" s="98">
        <f t="shared" si="1736"/>
        <v>0</v>
      </c>
      <c r="GU122" s="98"/>
      <c r="GV122" s="118"/>
      <c r="GW122" s="119" t="e">
        <f t="shared" si="1737"/>
        <v>#DIV/0!</v>
      </c>
      <c r="GX122" s="231">
        <f t="shared" si="1922"/>
        <v>0</v>
      </c>
      <c r="GY122" s="119">
        <f>GX122/GX107</f>
        <v>0</v>
      </c>
      <c r="GZ122" s="98">
        <f>GZ107*GY122</f>
        <v>0</v>
      </c>
      <c r="HA122" s="116">
        <f t="shared" si="1738"/>
        <v>0</v>
      </c>
      <c r="HB122" s="90">
        <f>HB107</f>
        <v>744.63</v>
      </c>
      <c r="HC122" s="117">
        <f t="shared" si="1739"/>
        <v>0</v>
      </c>
      <c r="HD122" s="98">
        <f t="shared" si="1740"/>
        <v>0</v>
      </c>
      <c r="HE122" s="98"/>
      <c r="HF122" s="118"/>
      <c r="HG122" s="119" t="e">
        <f t="shared" si="1741"/>
        <v>#DIV/0!</v>
      </c>
      <c r="HH122" s="231">
        <f t="shared" si="1923"/>
        <v>0</v>
      </c>
      <c r="HI122" s="119">
        <f>HH122/HH107</f>
        <v>0</v>
      </c>
      <c r="HJ122" s="98">
        <f>HJ107*HI122</f>
        <v>0</v>
      </c>
      <c r="HK122" s="116">
        <f t="shared" si="1742"/>
        <v>0</v>
      </c>
      <c r="HL122" s="90">
        <f>HL107</f>
        <v>744.63</v>
      </c>
      <c r="HM122" s="117">
        <f t="shared" si="1743"/>
        <v>0</v>
      </c>
      <c r="HN122" s="98">
        <f t="shared" si="1744"/>
        <v>0</v>
      </c>
      <c r="HO122" s="98"/>
      <c r="HP122" s="118"/>
      <c r="HQ122" s="119" t="e">
        <f t="shared" si="1745"/>
        <v>#DIV/0!</v>
      </c>
      <c r="HR122" s="231">
        <f t="shared" si="1924"/>
        <v>0</v>
      </c>
      <c r="HS122" s="119">
        <f>HR122/HR107</f>
        <v>0</v>
      </c>
      <c r="HT122" s="98">
        <f>HT107*HS122</f>
        <v>0</v>
      </c>
      <c r="HU122" s="116">
        <f t="shared" si="1746"/>
        <v>0</v>
      </c>
      <c r="HV122" s="90">
        <f>HV107</f>
        <v>744.63</v>
      </c>
      <c r="HW122" s="117">
        <f t="shared" si="1747"/>
        <v>0</v>
      </c>
      <c r="HX122" s="98">
        <f t="shared" si="1748"/>
        <v>0</v>
      </c>
      <c r="HY122" s="98"/>
      <c r="HZ122" s="118"/>
      <c r="IA122" s="119" t="e">
        <f t="shared" si="1749"/>
        <v>#DIV/0!</v>
      </c>
      <c r="IB122" s="231">
        <f t="shared" si="1925"/>
        <v>0</v>
      </c>
      <c r="IC122" s="119">
        <f>IB122/IB107</f>
        <v>0</v>
      </c>
      <c r="ID122" s="98">
        <f>ID107*IC122</f>
        <v>0</v>
      </c>
      <c r="IE122" s="116">
        <f t="shared" si="1750"/>
        <v>0</v>
      </c>
      <c r="IF122" s="90">
        <f>IF107</f>
        <v>744.63</v>
      </c>
      <c r="IG122" s="117">
        <f t="shared" si="1751"/>
        <v>0</v>
      </c>
      <c r="IH122" s="98">
        <f t="shared" si="1752"/>
        <v>0</v>
      </c>
      <c r="II122" s="98"/>
      <c r="IJ122" s="118"/>
      <c r="IK122" s="119" t="e">
        <f t="shared" si="1753"/>
        <v>#DIV/0!</v>
      </c>
      <c r="IL122" s="231">
        <f t="shared" si="1926"/>
        <v>0</v>
      </c>
      <c r="IM122" s="119">
        <f>IL122/IL107</f>
        <v>0</v>
      </c>
      <c r="IN122" s="98">
        <f>IN107*IM122</f>
        <v>0</v>
      </c>
      <c r="IO122" s="116">
        <f t="shared" si="1754"/>
        <v>0</v>
      </c>
      <c r="IP122" s="90">
        <f>IP107</f>
        <v>744.63</v>
      </c>
      <c r="IQ122" s="117">
        <f t="shared" si="1755"/>
        <v>0</v>
      </c>
      <c r="IR122" s="98">
        <f t="shared" si="1756"/>
        <v>0</v>
      </c>
      <c r="IS122" s="98"/>
      <c r="IT122" s="118"/>
      <c r="IU122" s="119" t="e">
        <f t="shared" si="1757"/>
        <v>#DIV/0!</v>
      </c>
      <c r="IV122" s="231">
        <f t="shared" si="1927"/>
        <v>0</v>
      </c>
      <c r="IW122" s="119">
        <f>IV122/IV107</f>
        <v>0</v>
      </c>
      <c r="IX122" s="98">
        <f>IX107*IW122</f>
        <v>0</v>
      </c>
      <c r="IY122" s="116">
        <f t="shared" si="1758"/>
        <v>0</v>
      </c>
      <c r="IZ122" s="90">
        <f>IZ107</f>
        <v>744.63</v>
      </c>
      <c r="JA122" s="117">
        <f t="shared" si="1759"/>
        <v>0</v>
      </c>
      <c r="JB122" s="98">
        <f t="shared" si="1760"/>
        <v>0</v>
      </c>
      <c r="JC122" s="98"/>
      <c r="JD122" s="118"/>
      <c r="JE122" s="119" t="e">
        <f t="shared" si="1761"/>
        <v>#DIV/0!</v>
      </c>
      <c r="JF122" s="231">
        <f t="shared" si="1928"/>
        <v>0</v>
      </c>
      <c r="JG122" s="119">
        <f>JF122/JF107</f>
        <v>0</v>
      </c>
      <c r="JH122" s="98">
        <f>JH107*JG122</f>
        <v>0</v>
      </c>
      <c r="JI122" s="116">
        <f t="shared" si="1762"/>
        <v>0</v>
      </c>
      <c r="JJ122" s="90">
        <f>JJ107</f>
        <v>727</v>
      </c>
      <c r="JK122" s="117">
        <f t="shared" si="1763"/>
        <v>0</v>
      </c>
      <c r="JL122" s="98">
        <f t="shared" si="1764"/>
        <v>0</v>
      </c>
      <c r="JM122" s="98"/>
      <c r="JN122" s="118"/>
      <c r="JO122" s="119" t="e">
        <f t="shared" si="1765"/>
        <v>#DIV/0!</v>
      </c>
      <c r="JP122" s="231">
        <f t="shared" si="1929"/>
        <v>0</v>
      </c>
      <c r="JQ122" s="119">
        <f>JP122/JP107</f>
        <v>0</v>
      </c>
      <c r="JR122" s="98">
        <f>JR107*JQ122</f>
        <v>0</v>
      </c>
      <c r="JS122" s="116">
        <f t="shared" si="1766"/>
        <v>0</v>
      </c>
      <c r="JT122" s="90">
        <f>JT107</f>
        <v>744.63</v>
      </c>
      <c r="JU122" s="117">
        <f t="shared" si="1767"/>
        <v>0</v>
      </c>
      <c r="JV122" s="98">
        <f t="shared" si="1768"/>
        <v>0</v>
      </c>
      <c r="JW122" s="98"/>
      <c r="JX122" s="118"/>
      <c r="JY122" s="119" t="e">
        <f t="shared" si="1769"/>
        <v>#DIV/0!</v>
      </c>
      <c r="JZ122" s="231">
        <f t="shared" si="1930"/>
        <v>0</v>
      </c>
      <c r="KA122" s="119" t="e">
        <f>JZ122/JZ107</f>
        <v>#DIV/0!</v>
      </c>
      <c r="KB122" s="98" t="e">
        <f>KB107*KA122</f>
        <v>#DIV/0!</v>
      </c>
      <c r="KC122" s="116">
        <f t="shared" si="1770"/>
        <v>0</v>
      </c>
      <c r="KD122" s="90">
        <f>KD107</f>
        <v>0</v>
      </c>
      <c r="KE122" s="117">
        <f t="shared" si="1771"/>
        <v>0</v>
      </c>
      <c r="KF122" s="98">
        <f t="shared" si="1772"/>
        <v>0</v>
      </c>
      <c r="KG122" s="98"/>
      <c r="KH122" s="118"/>
      <c r="KI122" s="119" t="e">
        <f t="shared" si="1773"/>
        <v>#DIV/0!</v>
      </c>
      <c r="KJ122" s="231">
        <f t="shared" si="1931"/>
        <v>0</v>
      </c>
      <c r="KK122" s="119">
        <f>KJ122/KJ107</f>
        <v>0</v>
      </c>
      <c r="KL122" s="98">
        <f>KL107*KK122</f>
        <v>0</v>
      </c>
      <c r="KM122" s="116">
        <f t="shared" si="1774"/>
        <v>0</v>
      </c>
      <c r="KN122" s="90">
        <f>KN107</f>
        <v>744.63</v>
      </c>
      <c r="KO122" s="117">
        <f t="shared" si="1775"/>
        <v>0</v>
      </c>
      <c r="KP122" s="98">
        <f t="shared" si="1776"/>
        <v>0</v>
      </c>
      <c r="KQ122" s="98"/>
      <c r="KR122" s="118"/>
      <c r="KS122" s="119" t="e">
        <f t="shared" si="1777"/>
        <v>#DIV/0!</v>
      </c>
      <c r="KT122" s="231">
        <f t="shared" si="1932"/>
        <v>0</v>
      </c>
      <c r="KU122" s="119">
        <f>KT122/KT107</f>
        <v>0</v>
      </c>
      <c r="KV122" s="98">
        <f>KV107*KU122</f>
        <v>0</v>
      </c>
      <c r="KW122" s="116">
        <f t="shared" si="1778"/>
        <v>0</v>
      </c>
      <c r="KX122" s="90">
        <f>KX107</f>
        <v>744.63</v>
      </c>
      <c r="KY122" s="117">
        <f t="shared" si="1779"/>
        <v>0</v>
      </c>
      <c r="KZ122" s="98">
        <f t="shared" si="1780"/>
        <v>0</v>
      </c>
      <c r="LA122" s="98"/>
      <c r="LB122" s="118"/>
      <c r="LC122" s="119" t="e">
        <f t="shared" si="1781"/>
        <v>#DIV/0!</v>
      </c>
      <c r="LD122" s="231">
        <f t="shared" si="1933"/>
        <v>0</v>
      </c>
      <c r="LE122" s="119">
        <f>LD122/LD107</f>
        <v>0</v>
      </c>
      <c r="LF122" s="98">
        <f>LF107*LE122</f>
        <v>0</v>
      </c>
      <c r="LG122" s="116">
        <f t="shared" si="1782"/>
        <v>0</v>
      </c>
      <c r="LH122" s="90">
        <f>LH107</f>
        <v>744.63</v>
      </c>
      <c r="LI122" s="117">
        <f t="shared" si="1783"/>
        <v>0</v>
      </c>
      <c r="LJ122" s="98">
        <f t="shared" si="1784"/>
        <v>0</v>
      </c>
      <c r="LK122" s="98"/>
      <c r="LL122" s="118"/>
      <c r="LM122" s="119" t="e">
        <f t="shared" si="1785"/>
        <v>#DIV/0!</v>
      </c>
      <c r="LN122" s="231">
        <f t="shared" si="1934"/>
        <v>0</v>
      </c>
      <c r="LO122" s="119">
        <f>LN122/LN107</f>
        <v>0</v>
      </c>
      <c r="LP122" s="98">
        <f>LP107*LO122</f>
        <v>0</v>
      </c>
      <c r="LQ122" s="116">
        <f t="shared" si="1786"/>
        <v>0</v>
      </c>
      <c r="LR122" s="90">
        <f>LR107</f>
        <v>744.63</v>
      </c>
      <c r="LS122" s="117">
        <f t="shared" si="1787"/>
        <v>0</v>
      </c>
      <c r="LT122" s="98">
        <f t="shared" si="1788"/>
        <v>0</v>
      </c>
      <c r="LU122" s="98"/>
      <c r="LV122" s="118"/>
      <c r="LW122" s="119" t="e">
        <f t="shared" si="1789"/>
        <v>#DIV/0!</v>
      </c>
      <c r="LX122" s="231">
        <f t="shared" si="1935"/>
        <v>0</v>
      </c>
      <c r="LY122" s="119">
        <f>LX122/LX107</f>
        <v>0</v>
      </c>
      <c r="LZ122" s="98">
        <f>LZ107*LY122</f>
        <v>0</v>
      </c>
      <c r="MA122" s="116">
        <f t="shared" si="1790"/>
        <v>0</v>
      </c>
      <c r="MB122" s="90">
        <f>MB107</f>
        <v>744.63</v>
      </c>
      <c r="MC122" s="117">
        <f t="shared" si="1791"/>
        <v>0</v>
      </c>
      <c r="MD122" s="98">
        <f t="shared" si="1792"/>
        <v>0</v>
      </c>
      <c r="ME122" s="98"/>
      <c r="MF122" s="118"/>
      <c r="MG122" s="119" t="e">
        <f t="shared" si="1793"/>
        <v>#DIV/0!</v>
      </c>
      <c r="MH122" s="231">
        <f t="shared" si="1936"/>
        <v>0</v>
      </c>
      <c r="MI122" s="119">
        <f>MH122/MH107</f>
        <v>0</v>
      </c>
      <c r="MJ122" s="98">
        <f>MJ107*MI122</f>
        <v>0</v>
      </c>
      <c r="MK122" s="116">
        <f t="shared" si="1794"/>
        <v>0</v>
      </c>
      <c r="ML122" s="90">
        <f>ML107</f>
        <v>744.63</v>
      </c>
      <c r="MM122" s="117">
        <f t="shared" si="1795"/>
        <v>0</v>
      </c>
      <c r="MN122" s="98">
        <f t="shared" si="1796"/>
        <v>0</v>
      </c>
      <c r="MO122" s="98"/>
      <c r="MP122" s="118"/>
      <c r="MQ122" s="119" t="e">
        <f t="shared" si="1797"/>
        <v>#DIV/0!</v>
      </c>
      <c r="MR122" s="231">
        <f t="shared" si="1937"/>
        <v>0</v>
      </c>
      <c r="MS122" s="119">
        <f>MR122/MR107</f>
        <v>0</v>
      </c>
      <c r="MT122" s="98">
        <f>MT107*MS122</f>
        <v>0</v>
      </c>
      <c r="MU122" s="116">
        <f t="shared" si="1798"/>
        <v>0</v>
      </c>
      <c r="MV122" s="90">
        <f>MV107</f>
        <v>744.63</v>
      </c>
      <c r="MW122" s="117">
        <f t="shared" si="1799"/>
        <v>0</v>
      </c>
      <c r="MX122" s="98">
        <f t="shared" si="1800"/>
        <v>0</v>
      </c>
      <c r="MY122" s="98"/>
      <c r="MZ122" s="118"/>
      <c r="NA122" s="119" t="e">
        <f t="shared" si="1801"/>
        <v>#DIV/0!</v>
      </c>
      <c r="NB122" s="231">
        <f t="shared" si="1938"/>
        <v>0</v>
      </c>
      <c r="NC122" s="119">
        <f>NB122/NB107</f>
        <v>0</v>
      </c>
      <c r="ND122" s="98">
        <f>ND107*NC122</f>
        <v>0</v>
      </c>
      <c r="NE122" s="116">
        <f t="shared" si="1802"/>
        <v>0</v>
      </c>
      <c r="NF122" s="90">
        <f>NF107</f>
        <v>744.63</v>
      </c>
      <c r="NG122" s="117">
        <f t="shared" si="1803"/>
        <v>0</v>
      </c>
      <c r="NH122" s="98">
        <f t="shared" si="1804"/>
        <v>0</v>
      </c>
      <c r="NI122" s="98"/>
      <c r="NJ122" s="118"/>
      <c r="NK122" s="119" t="e">
        <f t="shared" si="1805"/>
        <v>#DIV/0!</v>
      </c>
      <c r="NL122" s="231">
        <f t="shared" si="1939"/>
        <v>0</v>
      </c>
      <c r="NM122" s="119">
        <f>NL122/NL107</f>
        <v>0</v>
      </c>
      <c r="NN122" s="98">
        <f>NN107*NM122</f>
        <v>0</v>
      </c>
      <c r="NO122" s="116">
        <f t="shared" si="1806"/>
        <v>0</v>
      </c>
      <c r="NP122" s="90">
        <f>NP107</f>
        <v>744.63</v>
      </c>
      <c r="NQ122" s="117">
        <f t="shared" si="1807"/>
        <v>0</v>
      </c>
      <c r="NR122" s="98">
        <f t="shared" si="1808"/>
        <v>0</v>
      </c>
      <c r="NS122" s="98"/>
      <c r="NT122" s="118"/>
      <c r="NU122" s="119" t="e">
        <f t="shared" si="1809"/>
        <v>#DIV/0!</v>
      </c>
      <c r="NV122" s="231">
        <f t="shared" si="1940"/>
        <v>0</v>
      </c>
      <c r="NW122" s="119">
        <f>NV122/NV107</f>
        <v>0</v>
      </c>
      <c r="NX122" s="98">
        <f>NX107*NW122</f>
        <v>0</v>
      </c>
      <c r="NY122" s="116">
        <f t="shared" si="1810"/>
        <v>0</v>
      </c>
      <c r="NZ122" s="90">
        <f>NZ107</f>
        <v>744.63</v>
      </c>
      <c r="OA122" s="117">
        <f t="shared" si="1811"/>
        <v>0</v>
      </c>
      <c r="OB122" s="98">
        <f t="shared" si="1812"/>
        <v>0</v>
      </c>
      <c r="OC122" s="98"/>
      <c r="OD122" s="118"/>
      <c r="OE122" s="119" t="e">
        <f t="shared" si="1813"/>
        <v>#DIV/0!</v>
      </c>
      <c r="OF122" s="231">
        <f t="shared" si="1941"/>
        <v>0</v>
      </c>
      <c r="OG122" s="119">
        <f>OF122/OF107</f>
        <v>0</v>
      </c>
      <c r="OH122" s="98">
        <f>OH107*OG122</f>
        <v>0</v>
      </c>
      <c r="OI122" s="116">
        <f t="shared" si="1814"/>
        <v>0</v>
      </c>
      <c r="OJ122" s="90">
        <f>OJ107</f>
        <v>744.63</v>
      </c>
      <c r="OK122" s="117">
        <f t="shared" si="1815"/>
        <v>0</v>
      </c>
      <c r="OL122" s="98">
        <f t="shared" si="1816"/>
        <v>0</v>
      </c>
      <c r="OM122" s="98"/>
      <c r="ON122" s="118"/>
      <c r="OO122" s="119" t="e">
        <f t="shared" si="1817"/>
        <v>#DIV/0!</v>
      </c>
      <c r="OP122" s="231">
        <f t="shared" si="1942"/>
        <v>0</v>
      </c>
      <c r="OQ122" s="119">
        <f>OP122/OP107</f>
        <v>0</v>
      </c>
      <c r="OR122" s="98">
        <f>OR107*OQ122</f>
        <v>0</v>
      </c>
      <c r="OS122" s="116">
        <f t="shared" si="1818"/>
        <v>0</v>
      </c>
      <c r="OT122" s="90">
        <f>OT107</f>
        <v>744.63</v>
      </c>
      <c r="OU122" s="117">
        <f t="shared" si="1819"/>
        <v>0</v>
      </c>
      <c r="OV122" s="98">
        <f t="shared" si="1820"/>
        <v>0</v>
      </c>
      <c r="OW122" s="98"/>
      <c r="OX122" s="118"/>
      <c r="OY122" s="119" t="e">
        <f t="shared" si="1821"/>
        <v>#DIV/0!</v>
      </c>
      <c r="OZ122" s="231">
        <f t="shared" si="1943"/>
        <v>0</v>
      </c>
      <c r="PA122" s="119">
        <f>OZ122/OZ107</f>
        <v>0</v>
      </c>
      <c r="PB122" s="98">
        <f>PB107*PA122</f>
        <v>0</v>
      </c>
      <c r="PC122" s="116">
        <f t="shared" si="1822"/>
        <v>0</v>
      </c>
      <c r="PD122" s="90">
        <f>PD107</f>
        <v>744.63</v>
      </c>
      <c r="PE122" s="117">
        <f t="shared" si="1823"/>
        <v>0</v>
      </c>
      <c r="PF122" s="98">
        <f t="shared" si="1824"/>
        <v>0</v>
      </c>
      <c r="PG122" s="98"/>
      <c r="PH122" s="118"/>
      <c r="PI122" s="119" t="e">
        <f t="shared" si="1825"/>
        <v>#DIV/0!</v>
      </c>
      <c r="PJ122" s="231">
        <f t="shared" si="1944"/>
        <v>0</v>
      </c>
      <c r="PK122" s="119">
        <f>PJ122/PJ107</f>
        <v>0</v>
      </c>
      <c r="PL122" s="98">
        <f>PL107*PK122</f>
        <v>0</v>
      </c>
      <c r="PM122" s="116">
        <f t="shared" si="1826"/>
        <v>0</v>
      </c>
      <c r="PN122" s="90">
        <f>PN107</f>
        <v>744.63</v>
      </c>
      <c r="PO122" s="117">
        <f t="shared" si="1827"/>
        <v>0</v>
      </c>
      <c r="PP122" s="98">
        <f t="shared" si="1828"/>
        <v>0</v>
      </c>
      <c r="PQ122" s="98"/>
      <c r="PR122" s="118"/>
      <c r="PS122" s="119" t="e">
        <f t="shared" si="1829"/>
        <v>#DIV/0!</v>
      </c>
      <c r="PT122" s="231">
        <f t="shared" si="1945"/>
        <v>0</v>
      </c>
      <c r="PU122" s="119">
        <f>PT122/PT107</f>
        <v>0</v>
      </c>
      <c r="PV122" s="98">
        <f>PV107*PU122</f>
        <v>0</v>
      </c>
      <c r="PW122" s="116">
        <f t="shared" si="1830"/>
        <v>0</v>
      </c>
      <c r="PX122" s="90">
        <f>PX107</f>
        <v>744.63</v>
      </c>
      <c r="PY122" s="117">
        <f t="shared" si="1831"/>
        <v>0</v>
      </c>
      <c r="PZ122" s="98">
        <f t="shared" si="1832"/>
        <v>0</v>
      </c>
      <c r="QA122" s="98"/>
      <c r="QB122" s="118"/>
      <c r="QC122" s="119" t="e">
        <f t="shared" si="1833"/>
        <v>#DIV/0!</v>
      </c>
      <c r="QD122" s="231">
        <f t="shared" si="1946"/>
        <v>0</v>
      </c>
      <c r="QE122" s="119" t="e">
        <f>QD122/QD107</f>
        <v>#DIV/0!</v>
      </c>
      <c r="QF122" s="98" t="e">
        <f>QF107*QE122</f>
        <v>#DIV/0!</v>
      </c>
      <c r="QG122" s="116">
        <f t="shared" si="1834"/>
        <v>0</v>
      </c>
      <c r="QH122" s="90">
        <f>QH107</f>
        <v>0</v>
      </c>
      <c r="QI122" s="117">
        <f t="shared" si="1835"/>
        <v>0</v>
      </c>
      <c r="QJ122" s="98">
        <f t="shared" si="1836"/>
        <v>0</v>
      </c>
      <c r="QK122" s="98"/>
      <c r="QL122" s="118"/>
      <c r="QM122" s="119" t="e">
        <f t="shared" si="1837"/>
        <v>#DIV/0!</v>
      </c>
      <c r="QN122" s="231">
        <f t="shared" si="1947"/>
        <v>0</v>
      </c>
      <c r="QO122" s="119">
        <f>QN122/QN107</f>
        <v>0</v>
      </c>
      <c r="QP122" s="98">
        <f>QP107*QO122</f>
        <v>0</v>
      </c>
      <c r="QQ122" s="116">
        <f t="shared" si="1838"/>
        <v>0</v>
      </c>
      <c r="QR122" s="90">
        <f>QR107</f>
        <v>744.63</v>
      </c>
      <c r="QS122" s="117">
        <f t="shared" si="1839"/>
        <v>0</v>
      </c>
      <c r="QT122" s="98">
        <f t="shared" si="1840"/>
        <v>0</v>
      </c>
      <c r="QU122" s="98"/>
      <c r="QV122" s="118"/>
      <c r="QW122" s="119" t="e">
        <f t="shared" si="1841"/>
        <v>#DIV/0!</v>
      </c>
      <c r="QX122" s="231">
        <f t="shared" si="1948"/>
        <v>0</v>
      </c>
      <c r="QY122" s="119">
        <f>QX122/QX107</f>
        <v>0</v>
      </c>
      <c r="QZ122" s="98">
        <f>QZ107*QY122</f>
        <v>0</v>
      </c>
      <c r="RA122" s="116">
        <f t="shared" si="1842"/>
        <v>0</v>
      </c>
      <c r="RB122" s="90">
        <f>RB107</f>
        <v>744.63</v>
      </c>
      <c r="RC122" s="117">
        <f t="shared" si="1843"/>
        <v>0</v>
      </c>
      <c r="RD122" s="98">
        <f t="shared" si="1844"/>
        <v>0</v>
      </c>
      <c r="RE122" s="98"/>
      <c r="RF122" s="118"/>
      <c r="RG122" s="119" t="e">
        <f t="shared" si="1845"/>
        <v>#DIV/0!</v>
      </c>
      <c r="RH122" s="231">
        <f t="shared" si="1949"/>
        <v>0</v>
      </c>
      <c r="RI122" s="119">
        <f>RH122/RH107</f>
        <v>0</v>
      </c>
      <c r="RJ122" s="98">
        <f>RJ107*RI122</f>
        <v>0</v>
      </c>
      <c r="RK122" s="116">
        <f t="shared" si="1846"/>
        <v>0</v>
      </c>
      <c r="RL122" s="90">
        <f>RL107</f>
        <v>744.63</v>
      </c>
      <c r="RM122" s="117">
        <f t="shared" si="1847"/>
        <v>0</v>
      </c>
      <c r="RN122" s="98">
        <f t="shared" si="1848"/>
        <v>0</v>
      </c>
      <c r="RO122" s="98"/>
      <c r="RP122" s="118"/>
      <c r="RQ122" s="119" t="e">
        <f t="shared" si="1849"/>
        <v>#DIV/0!</v>
      </c>
      <c r="RR122" s="231">
        <f t="shared" si="1950"/>
        <v>0</v>
      </c>
      <c r="RS122" s="119">
        <f>RR122/RR107</f>
        <v>0</v>
      </c>
      <c r="RT122" s="98">
        <f>RT107*RS122</f>
        <v>0</v>
      </c>
      <c r="RU122" s="116">
        <f t="shared" si="1850"/>
        <v>0</v>
      </c>
      <c r="RV122" s="90">
        <f>RV107</f>
        <v>744.63</v>
      </c>
      <c r="RW122" s="117">
        <f t="shared" si="1851"/>
        <v>0</v>
      </c>
      <c r="RX122" s="98">
        <f t="shared" si="1852"/>
        <v>0</v>
      </c>
      <c r="RY122" s="98"/>
      <c r="RZ122" s="118"/>
      <c r="SA122" s="119" t="e">
        <f t="shared" si="1853"/>
        <v>#DIV/0!</v>
      </c>
      <c r="SB122" s="231">
        <f t="shared" si="1951"/>
        <v>0</v>
      </c>
      <c r="SC122" s="119">
        <f>SB122/SB107</f>
        <v>0</v>
      </c>
      <c r="SD122" s="98">
        <f>SD107*SC122</f>
        <v>0</v>
      </c>
      <c r="SE122" s="116">
        <f t="shared" si="1854"/>
        <v>0</v>
      </c>
      <c r="SF122" s="90">
        <f>SF107</f>
        <v>744.63</v>
      </c>
      <c r="SG122" s="117">
        <f t="shared" si="1855"/>
        <v>0</v>
      </c>
      <c r="SH122" s="98">
        <f t="shared" si="1856"/>
        <v>0</v>
      </c>
      <c r="SI122" s="98"/>
      <c r="SJ122" s="118"/>
      <c r="SK122" s="119" t="e">
        <f t="shared" si="1857"/>
        <v>#DIV/0!</v>
      </c>
      <c r="SL122" s="231">
        <f t="shared" si="1952"/>
        <v>0</v>
      </c>
      <c r="SM122" s="119">
        <f>SL122/SL107</f>
        <v>0</v>
      </c>
      <c r="SN122" s="98">
        <f>SN107*SM122</f>
        <v>0</v>
      </c>
      <c r="SO122" s="116">
        <f t="shared" si="1858"/>
        <v>0</v>
      </c>
      <c r="SP122" s="90">
        <f>SP107</f>
        <v>744.63</v>
      </c>
      <c r="SQ122" s="117">
        <f t="shared" si="1859"/>
        <v>0</v>
      </c>
      <c r="SR122" s="98">
        <f t="shared" si="1860"/>
        <v>0</v>
      </c>
      <c r="SS122" s="98"/>
      <c r="ST122" s="118"/>
      <c r="SU122" s="119" t="e">
        <f t="shared" si="1861"/>
        <v>#DIV/0!</v>
      </c>
      <c r="SV122" s="231">
        <f t="shared" si="1953"/>
        <v>0</v>
      </c>
      <c r="SW122" s="119">
        <f>SV122/SV107</f>
        <v>0</v>
      </c>
      <c r="SX122" s="98">
        <f>SX107*SW122</f>
        <v>0</v>
      </c>
      <c r="SY122" s="116">
        <f t="shared" si="1862"/>
        <v>0</v>
      </c>
      <c r="SZ122" s="90">
        <f>SZ107</f>
        <v>744.63</v>
      </c>
      <c r="TA122" s="117">
        <f t="shared" si="1863"/>
        <v>0</v>
      </c>
      <c r="TB122" s="98">
        <f t="shared" si="1864"/>
        <v>0</v>
      </c>
      <c r="TC122" s="98"/>
      <c r="TD122" s="118"/>
      <c r="TE122" s="119" t="e">
        <f t="shared" si="1865"/>
        <v>#DIV/0!</v>
      </c>
      <c r="TF122" s="231">
        <f t="shared" si="1954"/>
        <v>0</v>
      </c>
      <c r="TG122" s="119">
        <f>TF122/TF107</f>
        <v>0</v>
      </c>
      <c r="TH122" s="98">
        <f>TH107*TG122</f>
        <v>0</v>
      </c>
      <c r="TI122" s="116">
        <f t="shared" si="1866"/>
        <v>0</v>
      </c>
      <c r="TJ122" s="90">
        <f>TJ107</f>
        <v>744.63</v>
      </c>
      <c r="TK122" s="117">
        <f t="shared" si="1867"/>
        <v>0</v>
      </c>
      <c r="TL122" s="98">
        <f t="shared" si="1868"/>
        <v>0</v>
      </c>
      <c r="TM122" s="98"/>
      <c r="TN122" s="118"/>
      <c r="TO122" s="119" t="e">
        <f t="shared" si="1869"/>
        <v>#DIV/0!</v>
      </c>
      <c r="TP122" s="231">
        <f t="shared" si="1955"/>
        <v>0</v>
      </c>
      <c r="TQ122" s="119">
        <f>TP122/TP107</f>
        <v>0</v>
      </c>
      <c r="TR122" s="98">
        <f>TR107*TQ122</f>
        <v>0</v>
      </c>
      <c r="TS122" s="116">
        <f t="shared" si="1870"/>
        <v>0</v>
      </c>
      <c r="TT122" s="90">
        <f>TT107</f>
        <v>744.63</v>
      </c>
      <c r="TU122" s="117">
        <f t="shared" si="1871"/>
        <v>0</v>
      </c>
      <c r="TV122" s="98">
        <f t="shared" si="1872"/>
        <v>0</v>
      </c>
      <c r="TW122" s="98"/>
      <c r="TX122" s="118"/>
      <c r="TY122" s="119" t="e">
        <f t="shared" si="1873"/>
        <v>#DIV/0!</v>
      </c>
      <c r="TZ122" s="231">
        <f t="shared" si="1956"/>
        <v>0</v>
      </c>
      <c r="UA122" s="119">
        <f>TZ122/TZ107</f>
        <v>0</v>
      </c>
      <c r="UB122" s="98">
        <f>UB107*UA122</f>
        <v>0</v>
      </c>
      <c r="UC122" s="116">
        <f t="shared" si="1874"/>
        <v>0</v>
      </c>
      <c r="UD122" s="90">
        <f>UD107</f>
        <v>744.63</v>
      </c>
      <c r="UE122" s="117">
        <f t="shared" si="1875"/>
        <v>0</v>
      </c>
      <c r="UF122" s="98">
        <f t="shared" si="1876"/>
        <v>0</v>
      </c>
      <c r="UG122" s="98"/>
      <c r="UH122" s="118"/>
      <c r="UI122" s="119" t="e">
        <f t="shared" si="1877"/>
        <v>#DIV/0!</v>
      </c>
      <c r="UJ122" s="231">
        <f t="shared" si="1957"/>
        <v>0</v>
      </c>
      <c r="UK122" s="119">
        <f>UJ122/UJ107</f>
        <v>0</v>
      </c>
      <c r="UL122" s="98">
        <f>UL107*UK122</f>
        <v>0</v>
      </c>
      <c r="UM122" s="116">
        <f t="shared" si="1878"/>
        <v>0</v>
      </c>
      <c r="UN122" s="90">
        <f>UN107</f>
        <v>744.63</v>
      </c>
      <c r="UO122" s="117">
        <f t="shared" si="1879"/>
        <v>0</v>
      </c>
      <c r="UP122" s="98">
        <f t="shared" si="1880"/>
        <v>0</v>
      </c>
      <c r="UQ122" s="98"/>
      <c r="UR122" s="118"/>
      <c r="US122" s="119" t="e">
        <f t="shared" si="1881"/>
        <v>#DIV/0!</v>
      </c>
      <c r="UT122" s="231">
        <f t="shared" si="1958"/>
        <v>0</v>
      </c>
      <c r="UU122" s="119">
        <f>UT122/UT107</f>
        <v>0</v>
      </c>
      <c r="UV122" s="98">
        <f>UV107*UU122</f>
        <v>0</v>
      </c>
      <c r="UW122" s="116">
        <f t="shared" si="1882"/>
        <v>0</v>
      </c>
      <c r="UX122" s="90">
        <f>UX107</f>
        <v>744.63</v>
      </c>
      <c r="UY122" s="117">
        <f t="shared" si="1883"/>
        <v>0</v>
      </c>
      <c r="UZ122" s="98">
        <f t="shared" si="1884"/>
        <v>0</v>
      </c>
      <c r="VA122" s="98"/>
      <c r="VB122" s="118"/>
      <c r="VC122" s="119" t="e">
        <f t="shared" si="1885"/>
        <v>#DIV/0!</v>
      </c>
      <c r="VD122" s="231">
        <f t="shared" si="1959"/>
        <v>0</v>
      </c>
      <c r="VE122" s="119">
        <f>VD122/VD107</f>
        <v>0</v>
      </c>
      <c r="VF122" s="98">
        <f>VF107*VE122</f>
        <v>0</v>
      </c>
      <c r="VG122" s="116">
        <f t="shared" si="1886"/>
        <v>0</v>
      </c>
      <c r="VH122" s="90">
        <f>VH107</f>
        <v>744.63</v>
      </c>
      <c r="VI122" s="117">
        <f t="shared" si="1887"/>
        <v>0</v>
      </c>
      <c r="VJ122" s="98">
        <f t="shared" si="1888"/>
        <v>0</v>
      </c>
      <c r="VK122" s="98"/>
      <c r="VL122" s="118"/>
      <c r="VM122" s="119" t="e">
        <f t="shared" si="1889"/>
        <v>#DIV/0!</v>
      </c>
      <c r="VN122" s="231">
        <f t="shared" si="1960"/>
        <v>0</v>
      </c>
      <c r="VO122" s="119">
        <f>VN122/VN107</f>
        <v>0</v>
      </c>
      <c r="VP122" s="98">
        <f>VP107*VO122</f>
        <v>0</v>
      </c>
      <c r="VQ122" s="116">
        <f t="shared" si="1890"/>
        <v>0</v>
      </c>
      <c r="VR122" s="90">
        <f>VR107</f>
        <v>744.63</v>
      </c>
      <c r="VS122" s="117">
        <f t="shared" si="1891"/>
        <v>0</v>
      </c>
      <c r="VT122" s="98">
        <f t="shared" si="1892"/>
        <v>0</v>
      </c>
      <c r="VU122" s="98"/>
      <c r="VV122" s="118"/>
      <c r="VW122" s="119" t="e">
        <f t="shared" si="1893"/>
        <v>#DIV/0!</v>
      </c>
      <c r="VX122" s="231">
        <f t="shared" si="1961"/>
        <v>0</v>
      </c>
      <c r="VY122" s="119">
        <f>VX122/VX107</f>
        <v>0</v>
      </c>
      <c r="VZ122" s="98">
        <f>VZ107*VY122</f>
        <v>0</v>
      </c>
      <c r="WA122" s="116">
        <f t="shared" si="1894"/>
        <v>0</v>
      </c>
      <c r="WB122" s="90">
        <f>WB107</f>
        <v>744.63</v>
      </c>
      <c r="WC122" s="117">
        <f t="shared" si="1895"/>
        <v>0</v>
      </c>
      <c r="WD122" s="98">
        <f t="shared" si="1896"/>
        <v>0</v>
      </c>
      <c r="WE122" s="98"/>
      <c r="WF122" s="118"/>
      <c r="WG122" s="119" t="e">
        <f t="shared" si="1897"/>
        <v>#DIV/0!</v>
      </c>
      <c r="WH122" s="213">
        <f t="shared" si="1898"/>
        <v>0</v>
      </c>
      <c r="WI122" s="119">
        <f>WH122/WH107</f>
        <v>0</v>
      </c>
      <c r="WJ122" s="98">
        <f>WJ107*WI122</f>
        <v>0</v>
      </c>
      <c r="WK122" s="116">
        <f t="shared" si="1899"/>
        <v>0</v>
      </c>
      <c r="WL122" s="90">
        <f>WL107</f>
        <v>744.31</v>
      </c>
      <c r="WM122" s="117">
        <f t="shared" si="1900"/>
        <v>0</v>
      </c>
      <c r="WN122" s="98">
        <f t="shared" si="1901"/>
        <v>0</v>
      </c>
      <c r="WO122" s="98"/>
      <c r="WP122" s="118"/>
    </row>
    <row r="123" spans="1:614" x14ac:dyDescent="0.25">
      <c r="A123" s="5" t="s">
        <v>976</v>
      </c>
      <c r="B123" s="14" t="s">
        <v>480</v>
      </c>
      <c r="C123" s="14"/>
      <c r="D123" s="14"/>
      <c r="E123" s="4"/>
      <c r="F123" s="18">
        <f>SUM(F125:F138)</f>
        <v>288</v>
      </c>
      <c r="G123" s="4"/>
      <c r="H123" s="104"/>
      <c r="I123" s="116"/>
      <c r="J123" s="98"/>
      <c r="K123" s="117">
        <f>K10+K26+K42+K58+K74+K107</f>
        <v>8308.7989099999995</v>
      </c>
      <c r="L123" s="98">
        <f t="shared" si="1660"/>
        <v>2392934.09</v>
      </c>
      <c r="M123" s="124">
        <f>M10+M26+M42+M58+M74+M107</f>
        <v>2392934.09</v>
      </c>
      <c r="N123" s="118">
        <f>M123-L123</f>
        <v>0</v>
      </c>
      <c r="O123" s="119">
        <f t="shared" si="1661"/>
        <v>0.81781999999999999</v>
      </c>
      <c r="P123" s="18">
        <f>SUM(P125:P138)</f>
        <v>424</v>
      </c>
      <c r="Q123" s="4"/>
      <c r="R123" s="104"/>
      <c r="S123" s="116"/>
      <c r="T123" s="98"/>
      <c r="U123" s="117">
        <f>U10+U26+U42+U58+U74+U107</f>
        <v>8882.0015700000004</v>
      </c>
      <c r="V123" s="98">
        <f t="shared" si="1664"/>
        <v>3765968.67</v>
      </c>
      <c r="W123" s="124">
        <f>W10+W26+W42+W58+W74+W107</f>
        <v>3765968.67</v>
      </c>
      <c r="X123" s="118">
        <f>W123-V123</f>
        <v>0</v>
      </c>
      <c r="Y123" s="119">
        <f t="shared" si="1665"/>
        <v>0.87424000000000002</v>
      </c>
      <c r="Z123" s="18">
        <f>SUM(Z125:Z138)</f>
        <v>286</v>
      </c>
      <c r="AA123" s="4"/>
      <c r="AB123" s="104"/>
      <c r="AC123" s="116"/>
      <c r="AD123" s="98"/>
      <c r="AE123" s="117">
        <f>AE10+AE26+AE42+AE58+AE74+AE107</f>
        <v>7403.0437499999998</v>
      </c>
      <c r="AF123" s="98">
        <f t="shared" si="1668"/>
        <v>2117270.5099999998</v>
      </c>
      <c r="AG123" s="124">
        <f>AG10+AG26+AG42+AG58+AG74+AG107</f>
        <v>2117270.52</v>
      </c>
      <c r="AH123" s="118">
        <f>AG123-AF123</f>
        <v>0.01</v>
      </c>
      <c r="AI123" s="119">
        <f t="shared" si="1669"/>
        <v>0.72867000000000004</v>
      </c>
      <c r="AJ123" s="18">
        <f>SUM(AJ125:AJ138)</f>
        <v>261</v>
      </c>
      <c r="AK123" s="4"/>
      <c r="AL123" s="104"/>
      <c r="AM123" s="116"/>
      <c r="AN123" s="98"/>
      <c r="AO123" s="117">
        <f>AO10+AO26+AO42+AO58+AO74+AO107</f>
        <v>11748.041380000001</v>
      </c>
      <c r="AP123" s="98">
        <f t="shared" si="1672"/>
        <v>3066238.8</v>
      </c>
      <c r="AQ123" s="124">
        <f>AQ10+AQ26+AQ42+AQ58+AQ74+AQ107</f>
        <v>3066238.8</v>
      </c>
      <c r="AR123" s="118">
        <f>AQ123-AP123</f>
        <v>0</v>
      </c>
      <c r="AS123" s="119">
        <f t="shared" si="1673"/>
        <v>1.1563399999999999</v>
      </c>
      <c r="AT123" s="18">
        <f>SUM(AT125:AT138)</f>
        <v>124</v>
      </c>
      <c r="AU123" s="4"/>
      <c r="AV123" s="104"/>
      <c r="AW123" s="116"/>
      <c r="AX123" s="98"/>
      <c r="AY123" s="117">
        <f>AY10+AY26+AY42+AY58+AY74+AY107</f>
        <v>9604.2653300000002</v>
      </c>
      <c r="AZ123" s="98">
        <f t="shared" si="1676"/>
        <v>1190928.8999999999</v>
      </c>
      <c r="BA123" s="124">
        <f>BA10+BA26+BA42+BA58+BA74+BA107</f>
        <v>1190928.8999999999</v>
      </c>
      <c r="BB123" s="118">
        <f>BA123-AZ123</f>
        <v>0</v>
      </c>
      <c r="BC123" s="119">
        <f t="shared" si="1677"/>
        <v>0.94533</v>
      </c>
      <c r="BD123" s="18">
        <f>SUM(BD125:BD138)</f>
        <v>0</v>
      </c>
      <c r="BE123" s="4"/>
      <c r="BF123" s="104"/>
      <c r="BG123" s="116"/>
      <c r="BH123" s="98"/>
      <c r="BI123" s="117">
        <f>BI10+BI26+BI42+BI58+BI74+BI107</f>
        <v>0</v>
      </c>
      <c r="BJ123" s="98">
        <f t="shared" si="1680"/>
        <v>0</v>
      </c>
      <c r="BK123" s="124">
        <f>BK10+BK26+BK42+BK58+BK74+BK107</f>
        <v>0</v>
      </c>
      <c r="BL123" s="118">
        <f>BK123-BJ123</f>
        <v>0</v>
      </c>
      <c r="BM123" s="119">
        <f t="shared" si="1681"/>
        <v>0</v>
      </c>
      <c r="BN123" s="18">
        <f>SUM(BN125:BN138)</f>
        <v>158</v>
      </c>
      <c r="BO123" s="4"/>
      <c r="BP123" s="104"/>
      <c r="BQ123" s="116"/>
      <c r="BR123" s="98"/>
      <c r="BS123" s="117">
        <f>BS10+BS26+BS42+BS58+BS74+BS107</f>
        <v>8072.4300499999999</v>
      </c>
      <c r="BT123" s="98">
        <f t="shared" si="1684"/>
        <v>1275443.95</v>
      </c>
      <c r="BU123" s="124">
        <f>BU10+BU26+BU42+BU58+BU74+BU107</f>
        <v>1275443.95</v>
      </c>
      <c r="BV123" s="118">
        <f>BU123-BT123</f>
        <v>0</v>
      </c>
      <c r="BW123" s="119">
        <f t="shared" si="1685"/>
        <v>0.79454999999999998</v>
      </c>
      <c r="BX123" s="18">
        <f>SUM(BX125:BX138)</f>
        <v>0</v>
      </c>
      <c r="BY123" s="4"/>
      <c r="BZ123" s="104"/>
      <c r="CA123" s="116"/>
      <c r="CB123" s="98"/>
      <c r="CC123" s="117">
        <f>CC10+CC26+CC42+CC58+CC74+CC107</f>
        <v>0</v>
      </c>
      <c r="CD123" s="98">
        <f t="shared" si="1688"/>
        <v>0</v>
      </c>
      <c r="CE123" s="124">
        <f>CE10+CE26+CE42+CE58+CE74+CE107</f>
        <v>0</v>
      </c>
      <c r="CF123" s="118">
        <f>CE123-CD123</f>
        <v>0</v>
      </c>
      <c r="CG123" s="119">
        <f t="shared" si="1689"/>
        <v>0</v>
      </c>
      <c r="CH123" s="18">
        <f>SUM(CH125:CH138)</f>
        <v>159</v>
      </c>
      <c r="CI123" s="4"/>
      <c r="CJ123" s="104"/>
      <c r="CK123" s="116"/>
      <c r="CL123" s="98"/>
      <c r="CM123" s="117">
        <f>CM10+CM26+CM42+CM58+CM74+CM107</f>
        <v>7407.0015599999997</v>
      </c>
      <c r="CN123" s="98">
        <f t="shared" si="1692"/>
        <v>1177713.25</v>
      </c>
      <c r="CO123" s="124">
        <f>CO10+CO26+CO42+CO58+CO74+CO107</f>
        <v>1177713.24</v>
      </c>
      <c r="CP123" s="118">
        <f>CO123-CN123</f>
        <v>-0.01</v>
      </c>
      <c r="CQ123" s="119">
        <f t="shared" si="1693"/>
        <v>0.72906000000000004</v>
      </c>
      <c r="CR123" s="18">
        <f>SUM(CR125:CR138)</f>
        <v>0</v>
      </c>
      <c r="CS123" s="4"/>
      <c r="CT123" s="104"/>
      <c r="CU123" s="116"/>
      <c r="CV123" s="98"/>
      <c r="CW123" s="117">
        <f>CW10+CW26+CW42+CW58+CW74+CW107</f>
        <v>0</v>
      </c>
      <c r="CX123" s="98">
        <f t="shared" si="1696"/>
        <v>0</v>
      </c>
      <c r="CY123" s="124">
        <f>CY10+CY26+CY42+CY58+CY74+CY107</f>
        <v>0</v>
      </c>
      <c r="CZ123" s="118">
        <f>CY123-CX123</f>
        <v>0</v>
      </c>
      <c r="DA123" s="119">
        <f t="shared" si="1697"/>
        <v>0</v>
      </c>
      <c r="DB123" s="18">
        <f>SUM(DB125:DB138)</f>
        <v>131</v>
      </c>
      <c r="DC123" s="4"/>
      <c r="DD123" s="104"/>
      <c r="DE123" s="116"/>
      <c r="DF123" s="98"/>
      <c r="DG123" s="117">
        <f>DG10+DG26+DG42+DG58+DG74+DG107</f>
        <v>7528.2118600000003</v>
      </c>
      <c r="DH123" s="98">
        <f t="shared" si="1700"/>
        <v>986195.75</v>
      </c>
      <c r="DI123" s="124">
        <f>DI10+DI26+DI42+DI58+DI74+DI107</f>
        <v>986195.75</v>
      </c>
      <c r="DJ123" s="118">
        <f>DI123-DH123</f>
        <v>0</v>
      </c>
      <c r="DK123" s="119">
        <f t="shared" si="1701"/>
        <v>0.74099000000000004</v>
      </c>
      <c r="DL123" s="18">
        <f>SUM(DL125:DL138)</f>
        <v>273</v>
      </c>
      <c r="DM123" s="4"/>
      <c r="DN123" s="104"/>
      <c r="DO123" s="116"/>
      <c r="DP123" s="98"/>
      <c r="DQ123" s="117">
        <f>DQ10+DQ26+DQ42+DQ58+DQ74+DQ107</f>
        <v>15703.64999</v>
      </c>
      <c r="DR123" s="98">
        <f t="shared" si="1704"/>
        <v>4287096.45</v>
      </c>
      <c r="DS123" s="124">
        <f>DS10+DS26+DS42+DS58+DS74+DS107</f>
        <v>4287096.45</v>
      </c>
      <c r="DT123" s="118">
        <f>DS123-DR123</f>
        <v>0</v>
      </c>
      <c r="DU123" s="119">
        <f t="shared" si="1705"/>
        <v>1.5456799999999999</v>
      </c>
      <c r="DV123" s="18">
        <f>SUM(DV125:DV138)</f>
        <v>134</v>
      </c>
      <c r="DW123" s="4"/>
      <c r="DX123" s="104"/>
      <c r="DY123" s="116"/>
      <c r="DZ123" s="98"/>
      <c r="EA123" s="117">
        <f>EA10+EA26+EA42+EA58+EA74+EA107</f>
        <v>13508.63358</v>
      </c>
      <c r="EB123" s="98">
        <f t="shared" si="1708"/>
        <v>1810156.9</v>
      </c>
      <c r="EC123" s="124">
        <f>EC10+EC26+EC42+EC58+EC74+EC107</f>
        <v>1810156.9</v>
      </c>
      <c r="ED123" s="118">
        <f>EC123-EB123</f>
        <v>0</v>
      </c>
      <c r="EE123" s="119">
        <f t="shared" si="1709"/>
        <v>1.3296300000000001</v>
      </c>
      <c r="EF123" s="18">
        <f>SUM(EF125:EF138)</f>
        <v>51</v>
      </c>
      <c r="EG123" s="4"/>
      <c r="EH123" s="104"/>
      <c r="EI123" s="116"/>
      <c r="EJ123" s="98"/>
      <c r="EK123" s="117">
        <f>EK10+EK26+EK42+EK58+EK74+EK107</f>
        <v>10252.307510000001</v>
      </c>
      <c r="EL123" s="98">
        <f t="shared" si="1712"/>
        <v>522867.68</v>
      </c>
      <c r="EM123" s="124">
        <f>EM10+EM26+EM42+EM58+EM74+EM107</f>
        <v>522867.68</v>
      </c>
      <c r="EN123" s="118">
        <f>EM123-EL123</f>
        <v>0</v>
      </c>
      <c r="EO123" s="119">
        <f t="shared" si="1713"/>
        <v>1.00911</v>
      </c>
      <c r="EP123" s="18">
        <f>SUM(EP125:EP138)</f>
        <v>176</v>
      </c>
      <c r="EQ123" s="4"/>
      <c r="ER123" s="104"/>
      <c r="ES123" s="116"/>
      <c r="ET123" s="98"/>
      <c r="EU123" s="117">
        <f>EU10+EU26+EU42+EU58+EU74+EU107</f>
        <v>10875.85103</v>
      </c>
      <c r="EV123" s="98">
        <f t="shared" si="1716"/>
        <v>1914149.78</v>
      </c>
      <c r="EW123" s="124">
        <f>EW10+EW26+EW42+EW58+EW74+EW107</f>
        <v>1914149.78</v>
      </c>
      <c r="EX123" s="118">
        <f>EW123-EV123</f>
        <v>0</v>
      </c>
      <c r="EY123" s="119">
        <f t="shared" si="1717"/>
        <v>1.0704899999999999</v>
      </c>
      <c r="EZ123" s="18">
        <f>SUM(EZ125:EZ138)</f>
        <v>221</v>
      </c>
      <c r="FA123" s="4"/>
      <c r="FB123" s="104"/>
      <c r="FC123" s="116"/>
      <c r="FD123" s="98"/>
      <c r="FE123" s="117">
        <f>FE10+FE26+FE42+FE58+FE74+FE107</f>
        <v>9601.4597200000007</v>
      </c>
      <c r="FF123" s="98">
        <f t="shared" si="1720"/>
        <v>2121922.6</v>
      </c>
      <c r="FG123" s="124">
        <f>FG10+FG26+FG42+FG58+FG74+FG107</f>
        <v>2121922.6</v>
      </c>
      <c r="FH123" s="118">
        <f>FG123-FF123</f>
        <v>0</v>
      </c>
      <c r="FI123" s="119">
        <f t="shared" si="1721"/>
        <v>0.94504999999999995</v>
      </c>
      <c r="FJ123" s="18">
        <f>SUM(FJ125:FJ138)</f>
        <v>107</v>
      </c>
      <c r="FK123" s="4"/>
      <c r="FL123" s="104"/>
      <c r="FM123" s="116"/>
      <c r="FN123" s="98"/>
      <c r="FO123" s="117">
        <f>FO10+FO26+FO42+FO58+FO74+FO107</f>
        <v>8451.0411299999996</v>
      </c>
      <c r="FP123" s="98">
        <f t="shared" si="1724"/>
        <v>904261.4</v>
      </c>
      <c r="FQ123" s="124">
        <f>FQ10+FQ26+FQ42+FQ58+FQ74+FQ107</f>
        <v>904261.4</v>
      </c>
      <c r="FR123" s="118">
        <f>FQ123-FP123</f>
        <v>0</v>
      </c>
      <c r="FS123" s="119">
        <f t="shared" si="1725"/>
        <v>0.83182</v>
      </c>
      <c r="FT123" s="18">
        <f>SUM(FT125:FT138)</f>
        <v>173</v>
      </c>
      <c r="FU123" s="4"/>
      <c r="FV123" s="104"/>
      <c r="FW123" s="116"/>
      <c r="FX123" s="98"/>
      <c r="FY123" s="117">
        <f>FY10+FY26+FY42+FY58+FY74+FY107</f>
        <v>10378.76239</v>
      </c>
      <c r="FZ123" s="98">
        <f t="shared" si="1728"/>
        <v>1795525.89</v>
      </c>
      <c r="GA123" s="124">
        <f>GA10+GA26+GA42+GA58+GA74+GA107</f>
        <v>1795525.9</v>
      </c>
      <c r="GB123" s="118">
        <f>GA123-FZ123</f>
        <v>0.01</v>
      </c>
      <c r="GC123" s="119">
        <f t="shared" si="1729"/>
        <v>1.02156</v>
      </c>
      <c r="GD123" s="18">
        <f>SUM(GD125:GD138)</f>
        <v>309</v>
      </c>
      <c r="GE123" s="4"/>
      <c r="GF123" s="104"/>
      <c r="GG123" s="116"/>
      <c r="GH123" s="98"/>
      <c r="GI123" s="117">
        <f>GI10+GI26+GI42+GI58+GI74+GI107</f>
        <v>8737.0173400000003</v>
      </c>
      <c r="GJ123" s="98">
        <f t="shared" si="1732"/>
        <v>2699738.36</v>
      </c>
      <c r="GK123" s="124">
        <f>GK10+GK26+GK42+GK58+GK74+GK107</f>
        <v>2699738.36</v>
      </c>
      <c r="GL123" s="118">
        <f>GK123-GJ123</f>
        <v>0</v>
      </c>
      <c r="GM123" s="119">
        <f t="shared" si="1733"/>
        <v>0.85997000000000001</v>
      </c>
      <c r="GN123" s="18">
        <f>SUM(GN125:GN138)</f>
        <v>154</v>
      </c>
      <c r="GO123" s="4"/>
      <c r="GP123" s="104"/>
      <c r="GQ123" s="116"/>
      <c r="GR123" s="98"/>
      <c r="GS123" s="117">
        <f>GS10+GS26+GS42+GS58+GS74+GS107</f>
        <v>10328.07243</v>
      </c>
      <c r="GT123" s="98">
        <f t="shared" si="1736"/>
        <v>1590523.15</v>
      </c>
      <c r="GU123" s="124">
        <f>GU10+GU26+GU42+GU58+GU74+GU107</f>
        <v>1590523.16</v>
      </c>
      <c r="GV123" s="118">
        <f>GU123-GT123</f>
        <v>0.01</v>
      </c>
      <c r="GW123" s="119">
        <f t="shared" si="1737"/>
        <v>1.01657</v>
      </c>
      <c r="GX123" s="18">
        <f>SUM(GX125:GX138)</f>
        <v>95</v>
      </c>
      <c r="GY123" s="4"/>
      <c r="GZ123" s="104"/>
      <c r="HA123" s="116"/>
      <c r="HB123" s="98"/>
      <c r="HC123" s="117">
        <f>HC10+HC26+HC42+HC58+HC74+HC107</f>
        <v>11057.40467</v>
      </c>
      <c r="HD123" s="98">
        <f t="shared" si="1740"/>
        <v>1050453.44</v>
      </c>
      <c r="HE123" s="124">
        <f>HE10+HE26+HE42+HE58+HE74+HE107</f>
        <v>1050453.44</v>
      </c>
      <c r="HF123" s="118">
        <f>HE123-HD123</f>
        <v>0</v>
      </c>
      <c r="HG123" s="119">
        <f t="shared" si="1741"/>
        <v>1.08836</v>
      </c>
      <c r="HH123" s="18">
        <f>SUM(HH125:HH138)</f>
        <v>165</v>
      </c>
      <c r="HI123" s="4"/>
      <c r="HJ123" s="104"/>
      <c r="HK123" s="116"/>
      <c r="HL123" s="98"/>
      <c r="HM123" s="117">
        <f>HM10+HM26+HM42+HM58+HM74+HM107</f>
        <v>11315.412350000001</v>
      </c>
      <c r="HN123" s="98">
        <f t="shared" si="1744"/>
        <v>1867043.04</v>
      </c>
      <c r="HO123" s="124">
        <f>HO10+HO26+HO42+HO58+HO74+HO107</f>
        <v>1867043.04</v>
      </c>
      <c r="HP123" s="118">
        <f>HO123-HN123</f>
        <v>0</v>
      </c>
      <c r="HQ123" s="119">
        <f t="shared" si="1745"/>
        <v>1.11375</v>
      </c>
      <c r="HR123" s="18">
        <f>SUM(HR125:HR138)</f>
        <v>277</v>
      </c>
      <c r="HS123" s="4"/>
      <c r="HT123" s="104"/>
      <c r="HU123" s="116"/>
      <c r="HV123" s="98"/>
      <c r="HW123" s="117">
        <f>HW10+HW26+HW42+HW58+HW74+HW107</f>
        <v>12060.35636</v>
      </c>
      <c r="HX123" s="98">
        <f t="shared" si="1748"/>
        <v>3340718.71</v>
      </c>
      <c r="HY123" s="124">
        <f>HY10+HY26+HY42+HY58+HY74+HY107</f>
        <v>3340718.72</v>
      </c>
      <c r="HZ123" s="118">
        <f>HY123-HX123</f>
        <v>0.01</v>
      </c>
      <c r="IA123" s="119">
        <f t="shared" si="1749"/>
        <v>1.1870799999999999</v>
      </c>
      <c r="IB123" s="18">
        <f>SUM(IB125:IB138)</f>
        <v>480</v>
      </c>
      <c r="IC123" s="4"/>
      <c r="ID123" s="104"/>
      <c r="IE123" s="116"/>
      <c r="IF123" s="98"/>
      <c r="IG123" s="117">
        <f>IG10+IG26+IG42+IG58+IG74+IG107</f>
        <v>8424.1566999999995</v>
      </c>
      <c r="IH123" s="98">
        <f t="shared" si="1752"/>
        <v>4043595.22</v>
      </c>
      <c r="II123" s="124">
        <f>II10+II26+II42+II58+II74+II107</f>
        <v>4043595.21</v>
      </c>
      <c r="IJ123" s="118">
        <f>II123-IH123</f>
        <v>-0.01</v>
      </c>
      <c r="IK123" s="119">
        <f t="shared" si="1753"/>
        <v>0.82916999999999996</v>
      </c>
      <c r="IL123" s="18">
        <f>SUM(IL125:IL138)</f>
        <v>160</v>
      </c>
      <c r="IM123" s="4"/>
      <c r="IN123" s="104"/>
      <c r="IO123" s="116"/>
      <c r="IP123" s="98"/>
      <c r="IQ123" s="117">
        <f>IQ10+IQ26+IQ42+IQ58+IQ74+IQ107</f>
        <v>13757.029630000001</v>
      </c>
      <c r="IR123" s="98">
        <f t="shared" si="1756"/>
        <v>2201124.7400000002</v>
      </c>
      <c r="IS123" s="124">
        <f>IS10+IS26+IS42+IS58+IS74+IS107</f>
        <v>2201124.7400000002</v>
      </c>
      <c r="IT123" s="118">
        <f>IS123-IR123</f>
        <v>0</v>
      </c>
      <c r="IU123" s="119">
        <f t="shared" si="1757"/>
        <v>1.35408</v>
      </c>
      <c r="IV123" s="18">
        <f>SUM(IV125:IV138)</f>
        <v>109</v>
      </c>
      <c r="IW123" s="4"/>
      <c r="IX123" s="104"/>
      <c r="IY123" s="116"/>
      <c r="IZ123" s="98"/>
      <c r="JA123" s="117">
        <f>JA10+JA26+JA42+JA58+JA74+JA107</f>
        <v>9601.5311899999997</v>
      </c>
      <c r="JB123" s="98">
        <f t="shared" si="1760"/>
        <v>1046566.9</v>
      </c>
      <c r="JC123" s="124">
        <f>JC10+JC26+JC42+JC58+JC74+JC107</f>
        <v>1046566.9</v>
      </c>
      <c r="JD123" s="118">
        <f>JC123-JB123</f>
        <v>0</v>
      </c>
      <c r="JE123" s="119">
        <f t="shared" si="1761"/>
        <v>0.94506000000000001</v>
      </c>
      <c r="JF123" s="18">
        <f>SUM(JF125:JF138)</f>
        <v>266</v>
      </c>
      <c r="JG123" s="4"/>
      <c r="JH123" s="104"/>
      <c r="JI123" s="116"/>
      <c r="JJ123" s="98"/>
      <c r="JK123" s="117">
        <f>JK10+JK26+JK42+JK58+JK74+JK107</f>
        <v>13371.411270000001</v>
      </c>
      <c r="JL123" s="98">
        <f t="shared" si="1764"/>
        <v>3556795.4</v>
      </c>
      <c r="JM123" s="124">
        <f>JM10+JM26+JM42+JM58+JM74+JM107</f>
        <v>3556678.47</v>
      </c>
      <c r="JN123" s="118">
        <f>JM123-JL123</f>
        <v>-116.93</v>
      </c>
      <c r="JO123" s="119">
        <f t="shared" si="1765"/>
        <v>1.31612</v>
      </c>
      <c r="JP123" s="18">
        <f>SUM(JP125:JP138)</f>
        <v>272</v>
      </c>
      <c r="JQ123" s="4"/>
      <c r="JR123" s="104"/>
      <c r="JS123" s="116"/>
      <c r="JT123" s="98"/>
      <c r="JU123" s="117">
        <f>JU10+JU26+JU42+JU58+JU74+JU107</f>
        <v>13432.645270000001</v>
      </c>
      <c r="JV123" s="98">
        <f t="shared" si="1768"/>
        <v>3653679.51</v>
      </c>
      <c r="JW123" s="124">
        <f>JW10+JW26+JW42+JW58+JW74+JW107</f>
        <v>3653679.51</v>
      </c>
      <c r="JX123" s="118">
        <f>JW123-JV123</f>
        <v>0</v>
      </c>
      <c r="JY123" s="119">
        <f t="shared" si="1769"/>
        <v>1.3221499999999999</v>
      </c>
      <c r="JZ123" s="18">
        <f>SUM(JZ125:JZ138)</f>
        <v>0</v>
      </c>
      <c r="KA123" s="4"/>
      <c r="KB123" s="104"/>
      <c r="KC123" s="116"/>
      <c r="KD123" s="98"/>
      <c r="KE123" s="117">
        <f>KE10+KE26+KE42+KE58+KE74+KE107</f>
        <v>0</v>
      </c>
      <c r="KF123" s="98">
        <f t="shared" si="1772"/>
        <v>0</v>
      </c>
      <c r="KG123" s="124">
        <f>KG10+KG26+KG42+KG58+KG74+KG107</f>
        <v>0</v>
      </c>
      <c r="KH123" s="118">
        <f>KG123-KF123</f>
        <v>0</v>
      </c>
      <c r="KI123" s="119">
        <f t="shared" si="1773"/>
        <v>0</v>
      </c>
      <c r="KJ123" s="18">
        <f>SUM(KJ125:KJ138)</f>
        <v>163</v>
      </c>
      <c r="KK123" s="4"/>
      <c r="KL123" s="104"/>
      <c r="KM123" s="116"/>
      <c r="KN123" s="98"/>
      <c r="KO123" s="117">
        <f>KO10+KO26+KO42+KO58+KO74+KO107</f>
        <v>7243.9290199999996</v>
      </c>
      <c r="KP123" s="98">
        <f t="shared" si="1776"/>
        <v>1180760.43</v>
      </c>
      <c r="KQ123" s="124">
        <f>KQ10+KQ26+KQ42+KQ58+KQ74+KQ107</f>
        <v>1180760.43</v>
      </c>
      <c r="KR123" s="118">
        <f>KQ123-KP123</f>
        <v>0</v>
      </c>
      <c r="KS123" s="119">
        <f t="shared" si="1777"/>
        <v>0.71301000000000003</v>
      </c>
      <c r="KT123" s="18">
        <f>SUM(KT125:KT138)</f>
        <v>343</v>
      </c>
      <c r="KU123" s="4"/>
      <c r="KV123" s="104"/>
      <c r="KW123" s="116"/>
      <c r="KX123" s="98"/>
      <c r="KY123" s="117">
        <f>KY10+KY26+KY42+KY58+KY74+KY107</f>
        <v>9218.8546200000001</v>
      </c>
      <c r="KZ123" s="98">
        <f t="shared" si="1780"/>
        <v>3162067.13</v>
      </c>
      <c r="LA123" s="124">
        <f>LA10+LA26+LA42+LA58+LA74+LA107</f>
        <v>3162067.14</v>
      </c>
      <c r="LB123" s="118">
        <f>LA123-KZ123</f>
        <v>0.01</v>
      </c>
      <c r="LC123" s="119">
        <f t="shared" si="1781"/>
        <v>0.90739000000000003</v>
      </c>
      <c r="LD123" s="18">
        <f>SUM(LD125:LD138)</f>
        <v>286</v>
      </c>
      <c r="LE123" s="4"/>
      <c r="LF123" s="104"/>
      <c r="LG123" s="116"/>
      <c r="LH123" s="98"/>
      <c r="LI123" s="117">
        <f>LI10+LI26+LI42+LI58+LI74+LI107</f>
        <v>9850.3764599999995</v>
      </c>
      <c r="LJ123" s="98">
        <f t="shared" si="1784"/>
        <v>2817207.67</v>
      </c>
      <c r="LK123" s="124">
        <f>LK10+LK26+LK42+LK58+LK74+LK107</f>
        <v>2817207.67</v>
      </c>
      <c r="LL123" s="118">
        <f>LK123-LJ123</f>
        <v>0</v>
      </c>
      <c r="LM123" s="119">
        <f t="shared" si="1785"/>
        <v>0.96955000000000002</v>
      </c>
      <c r="LN123" s="18">
        <f>SUM(LN125:LN138)</f>
        <v>248</v>
      </c>
      <c r="LO123" s="4"/>
      <c r="LP123" s="104"/>
      <c r="LQ123" s="116"/>
      <c r="LR123" s="98"/>
      <c r="LS123" s="117">
        <f>LS10+LS26+LS42+LS58+LS74+LS107</f>
        <v>9689.1682000000001</v>
      </c>
      <c r="LT123" s="98">
        <f t="shared" si="1788"/>
        <v>2402913.71</v>
      </c>
      <c r="LU123" s="124">
        <f>LU10+LU26+LU42+LU58+LU74+LU107</f>
        <v>2402913.71</v>
      </c>
      <c r="LV123" s="118">
        <f>LU123-LT123</f>
        <v>0</v>
      </c>
      <c r="LW123" s="119">
        <f t="shared" si="1789"/>
        <v>0.95369000000000004</v>
      </c>
      <c r="LX123" s="18">
        <f>SUM(LX125:LX138)</f>
        <v>116</v>
      </c>
      <c r="LY123" s="4"/>
      <c r="LZ123" s="104"/>
      <c r="MA123" s="116"/>
      <c r="MB123" s="98"/>
      <c r="MC123" s="117">
        <f>MC10+MC26+MC42+MC58+MC74+MC107</f>
        <v>14880.155059999999</v>
      </c>
      <c r="MD123" s="98">
        <f t="shared" si="1792"/>
        <v>1726097.99</v>
      </c>
      <c r="ME123" s="124">
        <f>ME10+ME26+ME42+ME58+ME74+ME107</f>
        <v>1726097.99</v>
      </c>
      <c r="MF123" s="118">
        <f>ME123-MD123</f>
        <v>0</v>
      </c>
      <c r="MG123" s="119">
        <f t="shared" si="1793"/>
        <v>1.46462</v>
      </c>
      <c r="MH123" s="18">
        <f>SUM(MH125:MH138)</f>
        <v>145</v>
      </c>
      <c r="MI123" s="4"/>
      <c r="MJ123" s="104"/>
      <c r="MK123" s="116"/>
      <c r="ML123" s="98"/>
      <c r="MM123" s="117">
        <f>MM10+MM26+MM42+MM58+MM74+MM107</f>
        <v>9229.9611499999992</v>
      </c>
      <c r="MN123" s="98">
        <f t="shared" si="1796"/>
        <v>1338344.3700000001</v>
      </c>
      <c r="MO123" s="124">
        <f>MO10+MO26+MO42+MO58+MO74+MO107</f>
        <v>1338344.3700000001</v>
      </c>
      <c r="MP123" s="118">
        <f>MO123-MN123</f>
        <v>0</v>
      </c>
      <c r="MQ123" s="119">
        <f t="shared" si="1797"/>
        <v>0.90849000000000002</v>
      </c>
      <c r="MR123" s="18">
        <f>SUM(MR125:MR138)</f>
        <v>314</v>
      </c>
      <c r="MS123" s="4"/>
      <c r="MT123" s="104"/>
      <c r="MU123" s="116"/>
      <c r="MV123" s="98"/>
      <c r="MW123" s="117">
        <f>MW10+MW26+MW42+MW58+MW74+MW107</f>
        <v>10048.82582</v>
      </c>
      <c r="MX123" s="98">
        <f t="shared" si="1800"/>
        <v>3155331.31</v>
      </c>
      <c r="MY123" s="124">
        <f>MY10+MY26+MY42+MY58+MY74+MY107</f>
        <v>3155331.3</v>
      </c>
      <c r="MZ123" s="118">
        <f>MY123-MX123</f>
        <v>-0.01</v>
      </c>
      <c r="NA123" s="119">
        <f t="shared" si="1801"/>
        <v>0.98909000000000002</v>
      </c>
      <c r="NB123" s="18">
        <f>SUM(NB125:NB138)</f>
        <v>101</v>
      </c>
      <c r="NC123" s="4"/>
      <c r="ND123" s="104"/>
      <c r="NE123" s="116"/>
      <c r="NF123" s="98"/>
      <c r="NG123" s="117">
        <f>NG10+NG26+NG42+NG58+NG74+NG107</f>
        <v>10577.377130000001</v>
      </c>
      <c r="NH123" s="98">
        <f t="shared" si="1804"/>
        <v>1068315.0900000001</v>
      </c>
      <c r="NI123" s="124">
        <f>NI10+NI26+NI42+NI58+NI74+NI107</f>
        <v>1068315.0900000001</v>
      </c>
      <c r="NJ123" s="118">
        <f>NI123-NH123</f>
        <v>0</v>
      </c>
      <c r="NK123" s="119">
        <f t="shared" si="1805"/>
        <v>1.04111</v>
      </c>
      <c r="NL123" s="18">
        <f>SUM(NL125:NL138)</f>
        <v>153</v>
      </c>
      <c r="NM123" s="4"/>
      <c r="NN123" s="104"/>
      <c r="NO123" s="116"/>
      <c r="NP123" s="98"/>
      <c r="NQ123" s="117">
        <f>NQ10+NQ26+NQ42+NQ58+NQ74+NQ107</f>
        <v>10514.198249999999</v>
      </c>
      <c r="NR123" s="98">
        <f t="shared" si="1808"/>
        <v>1608672.33</v>
      </c>
      <c r="NS123" s="124">
        <f>NS10+NS26+NS42+NS58+NS74+NS107</f>
        <v>1608672.33</v>
      </c>
      <c r="NT123" s="118">
        <f>NS123-NR123</f>
        <v>0</v>
      </c>
      <c r="NU123" s="119">
        <f t="shared" si="1809"/>
        <v>1.0348900000000001</v>
      </c>
      <c r="NV123" s="18">
        <f>SUM(NV125:NV138)</f>
        <v>482</v>
      </c>
      <c r="NW123" s="4"/>
      <c r="NX123" s="104"/>
      <c r="NY123" s="116"/>
      <c r="NZ123" s="98"/>
      <c r="OA123" s="117">
        <f>OA10+OA26+OA42+OA58+OA74+OA107</f>
        <v>9226.9523200000003</v>
      </c>
      <c r="OB123" s="98">
        <f t="shared" si="1812"/>
        <v>4447391.0199999996</v>
      </c>
      <c r="OC123" s="124">
        <f>OC10+OC26+OC42+OC58+OC74+OC107</f>
        <v>4447391.0199999996</v>
      </c>
      <c r="OD123" s="118">
        <f>OC123-OB123</f>
        <v>0</v>
      </c>
      <c r="OE123" s="119">
        <f t="shared" si="1813"/>
        <v>0.90819000000000005</v>
      </c>
      <c r="OF123" s="18">
        <f>SUM(OF125:OF138)</f>
        <v>175</v>
      </c>
      <c r="OG123" s="4"/>
      <c r="OH123" s="104"/>
      <c r="OI123" s="116"/>
      <c r="OJ123" s="98"/>
      <c r="OK123" s="117">
        <f>OK10+OK26+OK42+OK58+OK74+OK107</f>
        <v>8158.74755</v>
      </c>
      <c r="OL123" s="98">
        <f t="shared" si="1816"/>
        <v>1427780.82</v>
      </c>
      <c r="OM123" s="124">
        <f>OM10+OM26+OM42+OM58+OM74+OM107</f>
        <v>1427780.82</v>
      </c>
      <c r="ON123" s="118">
        <f>OM123-OL123</f>
        <v>0</v>
      </c>
      <c r="OO123" s="119">
        <f t="shared" si="1817"/>
        <v>0.80305000000000004</v>
      </c>
      <c r="OP123" s="18">
        <f>SUM(OP125:OP138)</f>
        <v>141</v>
      </c>
      <c r="OQ123" s="4"/>
      <c r="OR123" s="104"/>
      <c r="OS123" s="116"/>
      <c r="OT123" s="98"/>
      <c r="OU123" s="117">
        <f>OU10+OU26+OU42+OU58+OU74+OU107</f>
        <v>8210.6353799999997</v>
      </c>
      <c r="OV123" s="98">
        <f t="shared" si="1820"/>
        <v>1157699.5900000001</v>
      </c>
      <c r="OW123" s="124">
        <f>OW10+OW26+OW42+OW58+OW74+OW107</f>
        <v>1157699.5900000001</v>
      </c>
      <c r="OX123" s="118">
        <f>OW123-OV123</f>
        <v>0</v>
      </c>
      <c r="OY123" s="119">
        <f t="shared" si="1821"/>
        <v>0.80815999999999999</v>
      </c>
      <c r="OZ123" s="18">
        <f>SUM(OZ125:OZ138)</f>
        <v>226</v>
      </c>
      <c r="PA123" s="4"/>
      <c r="PB123" s="104"/>
      <c r="PC123" s="116"/>
      <c r="PD123" s="98"/>
      <c r="PE123" s="117">
        <f>PE10+PE26+PE42+PE58+PE74+PE107</f>
        <v>8886.8300799999997</v>
      </c>
      <c r="PF123" s="98">
        <f t="shared" si="1824"/>
        <v>2008423.6</v>
      </c>
      <c r="PG123" s="124">
        <f>PG10+PG26+PG42+PG58+PG74+PG107</f>
        <v>2008423.6</v>
      </c>
      <c r="PH123" s="118">
        <f>PG123-PF123</f>
        <v>0</v>
      </c>
      <c r="PI123" s="119">
        <f t="shared" si="1825"/>
        <v>0.87470999999999999</v>
      </c>
      <c r="PJ123" s="18">
        <f>SUM(PJ125:PJ138)</f>
        <v>67</v>
      </c>
      <c r="PK123" s="4"/>
      <c r="PL123" s="104"/>
      <c r="PM123" s="116"/>
      <c r="PN123" s="98"/>
      <c r="PO123" s="117">
        <f>PO10+PO26+PO42+PO58+PO74+PO107</f>
        <v>13428.781789999999</v>
      </c>
      <c r="PP123" s="98">
        <f t="shared" si="1828"/>
        <v>899728.38</v>
      </c>
      <c r="PQ123" s="124">
        <f>PQ10+PQ26+PQ42+PQ58+PQ74+PQ107</f>
        <v>899728.38</v>
      </c>
      <c r="PR123" s="118">
        <f>PQ123-PP123</f>
        <v>0</v>
      </c>
      <c r="PS123" s="119">
        <f t="shared" si="1829"/>
        <v>1.3217699999999999</v>
      </c>
      <c r="PT123" s="18">
        <f>SUM(PT125:PT138)</f>
        <v>147</v>
      </c>
      <c r="PU123" s="4"/>
      <c r="PV123" s="104"/>
      <c r="PW123" s="116"/>
      <c r="PX123" s="98"/>
      <c r="PY123" s="117">
        <f>PY10+PY26+PY42+PY58+PY74+PY107</f>
        <v>10210.294159999999</v>
      </c>
      <c r="PZ123" s="98">
        <f t="shared" si="1832"/>
        <v>1500913.24</v>
      </c>
      <c r="QA123" s="124">
        <f>QA10+QA26+QA42+QA58+QA74+QA107</f>
        <v>1500913.24</v>
      </c>
      <c r="QB123" s="118">
        <f>QA123-PZ123</f>
        <v>0</v>
      </c>
      <c r="QC123" s="119">
        <f t="shared" si="1833"/>
        <v>1.00498</v>
      </c>
      <c r="QD123" s="18">
        <f>SUM(QD125:QD138)</f>
        <v>0</v>
      </c>
      <c r="QE123" s="4"/>
      <c r="QF123" s="104"/>
      <c r="QG123" s="116"/>
      <c r="QH123" s="98"/>
      <c r="QI123" s="117">
        <f>QI10+QI26+QI42+QI58+QI74+QI107</f>
        <v>0</v>
      </c>
      <c r="QJ123" s="98">
        <f t="shared" si="1836"/>
        <v>0</v>
      </c>
      <c r="QK123" s="124">
        <f>QK10+QK26+QK42+QK58+QK74+QK107</f>
        <v>0</v>
      </c>
      <c r="QL123" s="118">
        <f>QK123-QJ123</f>
        <v>0</v>
      </c>
      <c r="QM123" s="119">
        <f t="shared" si="1837"/>
        <v>0</v>
      </c>
      <c r="QN123" s="18">
        <f>SUM(QN125:QN138)</f>
        <v>244</v>
      </c>
      <c r="QO123" s="4"/>
      <c r="QP123" s="104"/>
      <c r="QQ123" s="116"/>
      <c r="QR123" s="98"/>
      <c r="QS123" s="117">
        <f>QS10+QS26+QS42+QS58+QS74+QS107</f>
        <v>7358.5059899999997</v>
      </c>
      <c r="QT123" s="98">
        <f t="shared" si="1840"/>
        <v>1795475.46</v>
      </c>
      <c r="QU123" s="124">
        <f>QU10+QU26+QU42+QU58+QU74+QU107</f>
        <v>1795475.46</v>
      </c>
      <c r="QV123" s="118">
        <f>QU123-QT123</f>
        <v>0</v>
      </c>
      <c r="QW123" s="119">
        <f t="shared" si="1841"/>
        <v>0.72428000000000003</v>
      </c>
      <c r="QX123" s="18">
        <f>SUM(QX125:QX138)</f>
        <v>155</v>
      </c>
      <c r="QY123" s="4"/>
      <c r="QZ123" s="104"/>
      <c r="RA123" s="116"/>
      <c r="RB123" s="98"/>
      <c r="RC123" s="117">
        <f>RC10+RC26+RC42+RC58+RC74+RC107</f>
        <v>7406.7768400000004</v>
      </c>
      <c r="RD123" s="98">
        <f t="shared" si="1844"/>
        <v>1148050.4099999999</v>
      </c>
      <c r="RE123" s="124">
        <f>RE10+RE26+RE42+RE58+RE74+RE107</f>
        <v>1148050.4099999999</v>
      </c>
      <c r="RF123" s="118">
        <f>RE123-RD123</f>
        <v>0</v>
      </c>
      <c r="RG123" s="119">
        <f t="shared" si="1845"/>
        <v>0.72902999999999996</v>
      </c>
      <c r="RH123" s="18">
        <f>SUM(RH125:RH138)</f>
        <v>156</v>
      </c>
      <c r="RI123" s="4"/>
      <c r="RJ123" s="104"/>
      <c r="RK123" s="116"/>
      <c r="RL123" s="98"/>
      <c r="RM123" s="117">
        <f>RM10+RM26+RM42+RM58+RM74+RM107</f>
        <v>10672.886409999999</v>
      </c>
      <c r="RN123" s="98">
        <f t="shared" si="1848"/>
        <v>1664970.28</v>
      </c>
      <c r="RO123" s="124">
        <f>RO10+RO26+RO42+RO58+RO74+RO107</f>
        <v>1664970.28</v>
      </c>
      <c r="RP123" s="118">
        <f>RO123-RN123</f>
        <v>0</v>
      </c>
      <c r="RQ123" s="119">
        <f t="shared" si="1849"/>
        <v>1.0505100000000001</v>
      </c>
      <c r="RR123" s="18">
        <f>SUM(RR125:RR138)</f>
        <v>141</v>
      </c>
      <c r="RS123" s="4"/>
      <c r="RT123" s="104"/>
      <c r="RU123" s="116"/>
      <c r="RV123" s="98"/>
      <c r="RW123" s="117">
        <f>RW10+RW26+RW42+RW58+RW74+RW107</f>
        <v>12527.60385</v>
      </c>
      <c r="RX123" s="98">
        <f t="shared" si="1852"/>
        <v>1766392.14</v>
      </c>
      <c r="RY123" s="124">
        <f>RY10+RY26+RY42+RY58+RY74+RY107</f>
        <v>1766392.14</v>
      </c>
      <c r="RZ123" s="118">
        <f>RY123-RX123</f>
        <v>0</v>
      </c>
      <c r="SA123" s="119">
        <f t="shared" si="1853"/>
        <v>1.2330700000000001</v>
      </c>
      <c r="SB123" s="18">
        <f>SUM(SB125:SB138)</f>
        <v>359</v>
      </c>
      <c r="SC123" s="4"/>
      <c r="SD123" s="104"/>
      <c r="SE123" s="116"/>
      <c r="SF123" s="98"/>
      <c r="SG123" s="117">
        <f>SG10+SG26+SG42+SG58+SG74+SG107</f>
        <v>11473.649939999999</v>
      </c>
      <c r="SH123" s="98">
        <f t="shared" si="1856"/>
        <v>4119040.33</v>
      </c>
      <c r="SI123" s="124">
        <f>SI10+SI26+SI42+SI58+SI74+SI107</f>
        <v>4119040.32</v>
      </c>
      <c r="SJ123" s="118">
        <f>SI123-SH123</f>
        <v>-0.01</v>
      </c>
      <c r="SK123" s="119">
        <f t="shared" si="1857"/>
        <v>1.1293299999999999</v>
      </c>
      <c r="SL123" s="18">
        <f>SUM(SL125:SL138)</f>
        <v>84</v>
      </c>
      <c r="SM123" s="4"/>
      <c r="SN123" s="104"/>
      <c r="SO123" s="116"/>
      <c r="SP123" s="98"/>
      <c r="SQ123" s="117">
        <f>SQ10+SQ26+SQ42+SQ58+SQ74+SQ107</f>
        <v>6898.9769399999996</v>
      </c>
      <c r="SR123" s="98">
        <f t="shared" si="1860"/>
        <v>579514.06000000006</v>
      </c>
      <c r="SS123" s="124">
        <f>SS10+SS26+SS42+SS58+SS74+SS107</f>
        <v>579514.06000000006</v>
      </c>
      <c r="ST123" s="118">
        <f>SS123-SR123</f>
        <v>0</v>
      </c>
      <c r="SU123" s="119">
        <f t="shared" si="1861"/>
        <v>0.67905000000000004</v>
      </c>
      <c r="SV123" s="18">
        <f>SUM(SV125:SV138)</f>
        <v>299</v>
      </c>
      <c r="SW123" s="4"/>
      <c r="SX123" s="104"/>
      <c r="SY123" s="116"/>
      <c r="SZ123" s="98"/>
      <c r="TA123" s="117">
        <f>TA10+TA26+TA42+TA58+TA74+TA107</f>
        <v>9754.1684499999992</v>
      </c>
      <c r="TB123" s="98">
        <f t="shared" si="1864"/>
        <v>2916496.37</v>
      </c>
      <c r="TC123" s="124">
        <f>TC10+TC26+TC42+TC58+TC74+TC107</f>
        <v>2916496.37</v>
      </c>
      <c r="TD123" s="118">
        <f>TC123-TB123</f>
        <v>0</v>
      </c>
      <c r="TE123" s="119">
        <f t="shared" si="1865"/>
        <v>0.96008000000000004</v>
      </c>
      <c r="TF123" s="18">
        <f>SUM(TF125:TF138)</f>
        <v>265</v>
      </c>
      <c r="TG123" s="4"/>
      <c r="TH123" s="104"/>
      <c r="TI123" s="116"/>
      <c r="TJ123" s="98"/>
      <c r="TK123" s="117">
        <f>TK10+TK26+TK42+TK58+TK74+TK107</f>
        <v>13976.576580000001</v>
      </c>
      <c r="TL123" s="98">
        <f t="shared" si="1868"/>
        <v>3703792.79</v>
      </c>
      <c r="TM123" s="124">
        <f>TM10+TM26+TM42+TM58+TM74+TM107</f>
        <v>3703792.79</v>
      </c>
      <c r="TN123" s="118">
        <f>TM123-TL123</f>
        <v>0</v>
      </c>
      <c r="TO123" s="119">
        <f t="shared" si="1869"/>
        <v>1.3756900000000001</v>
      </c>
      <c r="TP123" s="18">
        <f>SUM(TP125:TP138)</f>
        <v>151</v>
      </c>
      <c r="TQ123" s="4"/>
      <c r="TR123" s="104"/>
      <c r="TS123" s="116"/>
      <c r="TT123" s="98"/>
      <c r="TU123" s="117">
        <f>TU10+TU26+TU42+TU58+TU74+TU107</f>
        <v>10415.52534</v>
      </c>
      <c r="TV123" s="98">
        <f t="shared" si="1872"/>
        <v>1572744.33</v>
      </c>
      <c r="TW123" s="124">
        <f>TW10+TW26+TW42+TW58+TW74+TW107</f>
        <v>1572744.32</v>
      </c>
      <c r="TX123" s="118">
        <f>TW123-TV123</f>
        <v>-0.01</v>
      </c>
      <c r="TY123" s="119">
        <f t="shared" si="1873"/>
        <v>1.02518</v>
      </c>
      <c r="TZ123" s="18">
        <f>SUM(TZ125:TZ138)</f>
        <v>254</v>
      </c>
      <c r="UA123" s="4"/>
      <c r="UB123" s="104"/>
      <c r="UC123" s="116"/>
      <c r="UD123" s="98"/>
      <c r="UE123" s="117">
        <f>UE10+UE26+UE42+UE58+UE74+UE107</f>
        <v>8636.2686699999995</v>
      </c>
      <c r="UF123" s="98">
        <f t="shared" si="1876"/>
        <v>2193612.2400000002</v>
      </c>
      <c r="UG123" s="124">
        <f>UG10+UG26+UG42+UG58+UG74+UG107</f>
        <v>2193612.25</v>
      </c>
      <c r="UH123" s="118">
        <f>UG123-UF123</f>
        <v>0.01</v>
      </c>
      <c r="UI123" s="119">
        <f t="shared" si="1877"/>
        <v>0.85004999999999997</v>
      </c>
      <c r="UJ123" s="18">
        <f>SUM(UJ125:UJ138)</f>
        <v>192</v>
      </c>
      <c r="UK123" s="4"/>
      <c r="UL123" s="104"/>
      <c r="UM123" s="116"/>
      <c r="UN123" s="98"/>
      <c r="UO123" s="117">
        <f>UO10+UO26+UO42+UO58+UO74+UO107</f>
        <v>9457.8158800000001</v>
      </c>
      <c r="UP123" s="98">
        <f t="shared" si="1880"/>
        <v>1815900.65</v>
      </c>
      <c r="UQ123" s="124">
        <f>UQ10+UQ26+UQ42+UQ58+UQ74+UQ107</f>
        <v>1815900.65</v>
      </c>
      <c r="UR123" s="118">
        <f>UQ123-UP123</f>
        <v>0</v>
      </c>
      <c r="US123" s="119">
        <f t="shared" si="1881"/>
        <v>0.93091000000000002</v>
      </c>
      <c r="UT123" s="18">
        <f>SUM(UT125:UT138)</f>
        <v>329</v>
      </c>
      <c r="UU123" s="4"/>
      <c r="UV123" s="104"/>
      <c r="UW123" s="116"/>
      <c r="UX123" s="98"/>
      <c r="UY123" s="117">
        <f>UY10+UY26+UY42+UY58+UY74+UY107</f>
        <v>11679.502769999999</v>
      </c>
      <c r="UZ123" s="98">
        <f t="shared" si="1884"/>
        <v>3842556.41</v>
      </c>
      <c r="VA123" s="124">
        <f>VA10+VA26+VA42+VA58+VA74+VA107</f>
        <v>3842556.41</v>
      </c>
      <c r="VB123" s="118">
        <f>VA123-UZ123</f>
        <v>0</v>
      </c>
      <c r="VC123" s="119">
        <f t="shared" si="1885"/>
        <v>1.1495899999999999</v>
      </c>
      <c r="VD123" s="18">
        <f>SUM(VD125:VD138)</f>
        <v>318</v>
      </c>
      <c r="VE123" s="4"/>
      <c r="VF123" s="104"/>
      <c r="VG123" s="116"/>
      <c r="VH123" s="98"/>
      <c r="VI123" s="117">
        <f>VI10+VI26+VI42+VI58+VI74+VI107</f>
        <v>10504.23315</v>
      </c>
      <c r="VJ123" s="98">
        <f t="shared" si="1888"/>
        <v>3340346.14</v>
      </c>
      <c r="VK123" s="124">
        <f>VK10+VK26+VK42+VK58+VK74+VK107</f>
        <v>3340346.14</v>
      </c>
      <c r="VL123" s="118">
        <f>VK123-VJ123</f>
        <v>0</v>
      </c>
      <c r="VM123" s="119">
        <f t="shared" si="1889"/>
        <v>1.0339100000000001</v>
      </c>
      <c r="VN123" s="18">
        <f>SUM(VN125:VN138)</f>
        <v>515</v>
      </c>
      <c r="VO123" s="4"/>
      <c r="VP123" s="104"/>
      <c r="VQ123" s="116"/>
      <c r="VR123" s="98"/>
      <c r="VS123" s="117">
        <f>VS10+VS26+VS42+VS58+VS74+VS107</f>
        <v>9873.1471999999994</v>
      </c>
      <c r="VT123" s="98">
        <f t="shared" si="1892"/>
        <v>5084670.8099999996</v>
      </c>
      <c r="VU123" s="124">
        <f>VU10+VU26+VU42+VU58+VU74+VU107</f>
        <v>5084670.8099999996</v>
      </c>
      <c r="VV123" s="118">
        <f>VU123-VT123</f>
        <v>0</v>
      </c>
      <c r="VW123" s="119">
        <f t="shared" si="1893"/>
        <v>0.97179000000000004</v>
      </c>
      <c r="VX123" s="18">
        <f>SUM(VX125:VX138)</f>
        <v>345</v>
      </c>
      <c r="VY123" s="4"/>
      <c r="VZ123" s="104"/>
      <c r="WA123" s="116"/>
      <c r="WB123" s="98"/>
      <c r="WC123" s="117">
        <f>WC10+WC26+WC42+WC58+WC74+WC107</f>
        <v>10975.150809999999</v>
      </c>
      <c r="WD123" s="98">
        <f t="shared" si="1896"/>
        <v>3786427.03</v>
      </c>
      <c r="WE123" s="124">
        <f>WE10+WE26+WE42+WE58+WE74+WE107</f>
        <v>3786427.02</v>
      </c>
      <c r="WF123" s="118">
        <f>WE123-WD123</f>
        <v>-0.01</v>
      </c>
      <c r="WG123" s="119">
        <f t="shared" si="1897"/>
        <v>1.08026</v>
      </c>
      <c r="WH123" s="18">
        <f>SUM(WH125:WH138)</f>
        <v>12167</v>
      </c>
      <c r="WI123" s="4"/>
      <c r="WJ123" s="104"/>
      <c r="WK123" s="116"/>
      <c r="WL123" s="98"/>
      <c r="WM123" s="117">
        <f>WM10+WM26+WM42+WM58+WM74+WM107</f>
        <v>10159.70355</v>
      </c>
      <c r="WN123" s="98">
        <f t="shared" si="1901"/>
        <v>123613113.09</v>
      </c>
      <c r="WO123" s="213">
        <f>M123+W123+AG123+AQ123+BA123+BK123+BU123+CE123+CO123+CY123+DI123+DS123+EC123+EM123+EW123+FG123+FQ123+GA123+GK123+GU123+HE123+HO123+HY123+II123+IS123+JC123+JM123+JW123+KG123+KQ123+LA123+LK123+LU123+ME123+MO123+MY123+NI123+NS123+OC123+OM123+OW123+PG123+PQ123+QA123+QK123+QU123+RE123+RO123+RY123+SI123+SS123+TC123+TM123+TW123+UG123+UQ123+VA123+VK123+VU123+WE123</f>
        <v>123610432</v>
      </c>
      <c r="WP123" s="118">
        <f>WO123-WN123</f>
        <v>-2681.09</v>
      </c>
    </row>
    <row r="124" spans="1:614" s="111" customFormat="1" x14ac:dyDescent="0.25">
      <c r="A124" s="109"/>
      <c r="B124" s="110" t="s">
        <v>472</v>
      </c>
      <c r="C124" s="110"/>
      <c r="D124" s="110"/>
      <c r="E124" s="110"/>
      <c r="F124" s="120"/>
      <c r="G124" s="110"/>
      <c r="H124" s="118"/>
      <c r="I124" s="121"/>
      <c r="J124" s="118"/>
      <c r="K124" s="118"/>
      <c r="L124" s="118">
        <f>L123-(SUM(L125:L138))</f>
        <v>-0.1</v>
      </c>
      <c r="M124" s="118"/>
      <c r="N124" s="118"/>
      <c r="O124" s="110"/>
      <c r="P124" s="120"/>
      <c r="Q124" s="110"/>
      <c r="R124" s="118"/>
      <c r="S124" s="121"/>
      <c r="T124" s="118"/>
      <c r="U124" s="118"/>
      <c r="V124" s="118">
        <f>V123-(SUM(V125:V138))</f>
        <v>-45.77</v>
      </c>
      <c r="W124" s="118"/>
      <c r="X124" s="118"/>
      <c r="Y124" s="110"/>
      <c r="Z124" s="120"/>
      <c r="AA124" s="110"/>
      <c r="AB124" s="118"/>
      <c r="AC124" s="121"/>
      <c r="AD124" s="118"/>
      <c r="AE124" s="118"/>
      <c r="AF124" s="118">
        <f>AF123-(SUM(AF125:AF138))</f>
        <v>0</v>
      </c>
      <c r="AG124" s="118"/>
      <c r="AH124" s="118"/>
      <c r="AI124" s="110"/>
      <c r="AJ124" s="120"/>
      <c r="AK124" s="110"/>
      <c r="AL124" s="118"/>
      <c r="AM124" s="121"/>
      <c r="AN124" s="118"/>
      <c r="AO124" s="118"/>
      <c r="AP124" s="118">
        <f>AP123-(SUM(AP125:AP138))</f>
        <v>-14.65</v>
      </c>
      <c r="AQ124" s="118"/>
      <c r="AR124" s="118"/>
      <c r="AS124" s="110"/>
      <c r="AT124" s="120"/>
      <c r="AU124" s="110"/>
      <c r="AV124" s="118"/>
      <c r="AW124" s="121"/>
      <c r="AX124" s="118"/>
      <c r="AY124" s="118"/>
      <c r="AZ124" s="118">
        <f>AZ123-(SUM(AZ125:AZ138))</f>
        <v>-0.01</v>
      </c>
      <c r="BA124" s="118"/>
      <c r="BB124" s="118"/>
      <c r="BC124" s="110"/>
      <c r="BD124" s="120"/>
      <c r="BE124" s="110"/>
      <c r="BF124" s="118"/>
      <c r="BG124" s="121"/>
      <c r="BH124" s="118"/>
      <c r="BI124" s="118"/>
      <c r="BJ124" s="118">
        <f>BJ123-(SUM(BJ125:BJ138))</f>
        <v>0</v>
      </c>
      <c r="BK124" s="118"/>
      <c r="BL124" s="118"/>
      <c r="BM124" s="110"/>
      <c r="BN124" s="120"/>
      <c r="BO124" s="110"/>
      <c r="BP124" s="118"/>
      <c r="BQ124" s="121"/>
      <c r="BR124" s="118"/>
      <c r="BS124" s="118"/>
      <c r="BT124" s="118">
        <f>BT123-(SUM(BT125:BT138))</f>
        <v>0.96</v>
      </c>
      <c r="BU124" s="118"/>
      <c r="BV124" s="118"/>
      <c r="BW124" s="110"/>
      <c r="BX124" s="120"/>
      <c r="BY124" s="110"/>
      <c r="BZ124" s="118"/>
      <c r="CA124" s="121"/>
      <c r="CB124" s="118"/>
      <c r="CC124" s="118"/>
      <c r="CD124" s="118">
        <f>CD123-(SUM(CD125:CD138))</f>
        <v>0</v>
      </c>
      <c r="CE124" s="118"/>
      <c r="CF124" s="118"/>
      <c r="CG124" s="110"/>
      <c r="CH124" s="120"/>
      <c r="CI124" s="110"/>
      <c r="CJ124" s="118"/>
      <c r="CK124" s="121"/>
      <c r="CL124" s="118"/>
      <c r="CM124" s="118"/>
      <c r="CN124" s="118">
        <f>CN123-(SUM(CN125:CN138))</f>
        <v>0.11</v>
      </c>
      <c r="CO124" s="118"/>
      <c r="CP124" s="118"/>
      <c r="CQ124" s="110"/>
      <c r="CR124" s="120"/>
      <c r="CS124" s="110"/>
      <c r="CT124" s="118"/>
      <c r="CU124" s="121"/>
      <c r="CV124" s="118"/>
      <c r="CW124" s="118"/>
      <c r="CX124" s="118">
        <f>CX123-(SUM(CX125:CX138))</f>
        <v>0</v>
      </c>
      <c r="CY124" s="118"/>
      <c r="CZ124" s="118"/>
      <c r="DA124" s="110"/>
      <c r="DB124" s="120"/>
      <c r="DC124" s="110"/>
      <c r="DD124" s="118"/>
      <c r="DE124" s="121"/>
      <c r="DF124" s="118"/>
      <c r="DG124" s="118"/>
      <c r="DH124" s="118">
        <f>DH123-(SUM(DH125:DH138))</f>
        <v>0.01</v>
      </c>
      <c r="DI124" s="118"/>
      <c r="DJ124" s="118"/>
      <c r="DK124" s="110"/>
      <c r="DL124" s="120"/>
      <c r="DM124" s="110"/>
      <c r="DN124" s="118"/>
      <c r="DO124" s="121"/>
      <c r="DP124" s="118"/>
      <c r="DQ124" s="118"/>
      <c r="DR124" s="118">
        <f>DR123-(SUM(DR125:DR138))</f>
        <v>-7.55</v>
      </c>
      <c r="DS124" s="118"/>
      <c r="DT124" s="118"/>
      <c r="DU124" s="110"/>
      <c r="DV124" s="120"/>
      <c r="DW124" s="110"/>
      <c r="DX124" s="118"/>
      <c r="DY124" s="121"/>
      <c r="DZ124" s="118"/>
      <c r="EA124" s="118"/>
      <c r="EB124" s="118">
        <f>EB123-(SUM(EB125:EB138))</f>
        <v>0.01</v>
      </c>
      <c r="EC124" s="118"/>
      <c r="ED124" s="118"/>
      <c r="EE124" s="110"/>
      <c r="EF124" s="120"/>
      <c r="EG124" s="110"/>
      <c r="EH124" s="118"/>
      <c r="EI124" s="121"/>
      <c r="EJ124" s="118"/>
      <c r="EK124" s="118"/>
      <c r="EL124" s="118">
        <f>EL123-(SUM(EL125:EL138))</f>
        <v>0</v>
      </c>
      <c r="EM124" s="118"/>
      <c r="EN124" s="118"/>
      <c r="EO124" s="110"/>
      <c r="EP124" s="120"/>
      <c r="EQ124" s="110"/>
      <c r="ER124" s="118"/>
      <c r="ES124" s="121"/>
      <c r="ET124" s="118"/>
      <c r="EU124" s="118"/>
      <c r="EV124" s="118">
        <f>EV123-(SUM(EV125:EV138))</f>
        <v>0.01</v>
      </c>
      <c r="EW124" s="118"/>
      <c r="EX124" s="118"/>
      <c r="EY124" s="110"/>
      <c r="EZ124" s="120"/>
      <c r="FA124" s="110"/>
      <c r="FB124" s="118"/>
      <c r="FC124" s="121"/>
      <c r="FD124" s="118"/>
      <c r="FE124" s="118"/>
      <c r="FF124" s="118">
        <f>FF123-(SUM(FF125:FF138))</f>
        <v>0.11</v>
      </c>
      <c r="FG124" s="118"/>
      <c r="FH124" s="118"/>
      <c r="FI124" s="110"/>
      <c r="FJ124" s="120"/>
      <c r="FK124" s="110"/>
      <c r="FL124" s="118"/>
      <c r="FM124" s="121"/>
      <c r="FN124" s="118"/>
      <c r="FO124" s="118"/>
      <c r="FP124" s="118">
        <f>FP123-(SUM(FP125:FP138))</f>
        <v>0</v>
      </c>
      <c r="FQ124" s="118"/>
      <c r="FR124" s="118"/>
      <c r="FS124" s="110"/>
      <c r="FT124" s="120"/>
      <c r="FU124" s="110"/>
      <c r="FV124" s="118"/>
      <c r="FW124" s="121"/>
      <c r="FX124" s="118"/>
      <c r="FY124" s="118"/>
      <c r="FZ124" s="118">
        <f>FZ123-(SUM(FZ125:FZ138))</f>
        <v>-0.01</v>
      </c>
      <c r="GA124" s="118"/>
      <c r="GB124" s="118"/>
      <c r="GC124" s="110"/>
      <c r="GD124" s="120"/>
      <c r="GE124" s="110"/>
      <c r="GF124" s="118"/>
      <c r="GG124" s="121"/>
      <c r="GH124" s="118"/>
      <c r="GI124" s="118"/>
      <c r="GJ124" s="118">
        <f>GJ123-(SUM(GJ125:GJ138))</f>
        <v>0</v>
      </c>
      <c r="GK124" s="118"/>
      <c r="GL124" s="118"/>
      <c r="GM124" s="110"/>
      <c r="GN124" s="120"/>
      <c r="GO124" s="110"/>
      <c r="GP124" s="118"/>
      <c r="GQ124" s="121"/>
      <c r="GR124" s="118"/>
      <c r="GS124" s="118"/>
      <c r="GT124" s="118">
        <f>GT123-(SUM(GT125:GT138))</f>
        <v>-0.01</v>
      </c>
      <c r="GU124" s="118"/>
      <c r="GV124" s="118"/>
      <c r="GW124" s="110"/>
      <c r="GX124" s="120"/>
      <c r="GY124" s="110"/>
      <c r="GZ124" s="118"/>
      <c r="HA124" s="121"/>
      <c r="HB124" s="118"/>
      <c r="HC124" s="118"/>
      <c r="HD124" s="118">
        <f>HD123-(SUM(HD125:HD138))</f>
        <v>0</v>
      </c>
      <c r="HE124" s="118"/>
      <c r="HF124" s="118"/>
      <c r="HG124" s="110"/>
      <c r="HH124" s="120"/>
      <c r="HI124" s="110"/>
      <c r="HJ124" s="118"/>
      <c r="HK124" s="121"/>
      <c r="HL124" s="118"/>
      <c r="HM124" s="118"/>
      <c r="HN124" s="118">
        <f>HN123-(SUM(HN125:HN138))</f>
        <v>0</v>
      </c>
      <c r="HO124" s="118"/>
      <c r="HP124" s="118"/>
      <c r="HQ124" s="110"/>
      <c r="HR124" s="120"/>
      <c r="HS124" s="110"/>
      <c r="HT124" s="118"/>
      <c r="HU124" s="121"/>
      <c r="HV124" s="118"/>
      <c r="HW124" s="118"/>
      <c r="HX124" s="118">
        <f>HX123-(SUM(HX125:HX138))</f>
        <v>26.56</v>
      </c>
      <c r="HY124" s="118"/>
      <c r="HZ124" s="118"/>
      <c r="IA124" s="110"/>
      <c r="IB124" s="120"/>
      <c r="IC124" s="110"/>
      <c r="ID124" s="118"/>
      <c r="IE124" s="121"/>
      <c r="IF124" s="118"/>
      <c r="IG124" s="118"/>
      <c r="IH124" s="118">
        <f>IH123-(SUM(IH125:IH138))</f>
        <v>-31.62</v>
      </c>
      <c r="II124" s="118"/>
      <c r="IJ124" s="118"/>
      <c r="IK124" s="110"/>
      <c r="IL124" s="120"/>
      <c r="IM124" s="110"/>
      <c r="IN124" s="118"/>
      <c r="IO124" s="121"/>
      <c r="IP124" s="118"/>
      <c r="IQ124" s="118"/>
      <c r="IR124" s="118">
        <f>IR123-(SUM(IR125:IR138))</f>
        <v>-40.03</v>
      </c>
      <c r="IS124" s="118"/>
      <c r="IT124" s="118"/>
      <c r="IU124" s="110"/>
      <c r="IV124" s="120"/>
      <c r="IW124" s="110"/>
      <c r="IX124" s="118"/>
      <c r="IY124" s="121"/>
      <c r="IZ124" s="118"/>
      <c r="JA124" s="118"/>
      <c r="JB124" s="118">
        <f>JB123-(SUM(JB125:JB138))</f>
        <v>0</v>
      </c>
      <c r="JC124" s="118"/>
      <c r="JD124" s="118"/>
      <c r="JE124" s="110"/>
      <c r="JF124" s="120"/>
      <c r="JG124" s="110"/>
      <c r="JH124" s="118"/>
      <c r="JI124" s="121"/>
      <c r="JJ124" s="118"/>
      <c r="JK124" s="118"/>
      <c r="JL124" s="118">
        <f>JL123-(SUM(JL125:JL138))</f>
        <v>-0.92</v>
      </c>
      <c r="JM124" s="118"/>
      <c r="JN124" s="118"/>
      <c r="JO124" s="110"/>
      <c r="JP124" s="120"/>
      <c r="JQ124" s="110"/>
      <c r="JR124" s="118"/>
      <c r="JS124" s="121"/>
      <c r="JT124" s="118"/>
      <c r="JU124" s="118"/>
      <c r="JV124" s="118">
        <f>JV123-(SUM(JV125:JV138))</f>
        <v>7.35</v>
      </c>
      <c r="JW124" s="118"/>
      <c r="JX124" s="118"/>
      <c r="JY124" s="110"/>
      <c r="JZ124" s="120"/>
      <c r="KA124" s="110"/>
      <c r="KB124" s="118"/>
      <c r="KC124" s="121"/>
      <c r="KD124" s="118"/>
      <c r="KE124" s="118"/>
      <c r="KF124" s="118">
        <f>KF123-(SUM(KF125:KF138))</f>
        <v>0</v>
      </c>
      <c r="KG124" s="118"/>
      <c r="KH124" s="118"/>
      <c r="KI124" s="110"/>
      <c r="KJ124" s="120"/>
      <c r="KK124" s="110"/>
      <c r="KL124" s="118"/>
      <c r="KM124" s="121"/>
      <c r="KN124" s="118"/>
      <c r="KO124" s="118"/>
      <c r="KP124" s="118">
        <f>KP123-(SUM(KP125:KP138))</f>
        <v>6.76</v>
      </c>
      <c r="KQ124" s="118"/>
      <c r="KR124" s="118"/>
      <c r="KS124" s="110"/>
      <c r="KT124" s="120"/>
      <c r="KU124" s="110"/>
      <c r="KV124" s="118"/>
      <c r="KW124" s="121"/>
      <c r="KX124" s="118"/>
      <c r="KY124" s="118"/>
      <c r="KZ124" s="118">
        <f>KZ123-(SUM(KZ125:KZ138))</f>
        <v>6.51</v>
      </c>
      <c r="LA124" s="118"/>
      <c r="LB124" s="118"/>
      <c r="LC124" s="110"/>
      <c r="LD124" s="120"/>
      <c r="LE124" s="110"/>
      <c r="LF124" s="118"/>
      <c r="LG124" s="121"/>
      <c r="LH124" s="118"/>
      <c r="LI124" s="118"/>
      <c r="LJ124" s="118">
        <f>LJ123-(SUM(LJ125:LJ138))</f>
        <v>-7.43</v>
      </c>
      <c r="LK124" s="118"/>
      <c r="LL124" s="118"/>
      <c r="LM124" s="110"/>
      <c r="LN124" s="120"/>
      <c r="LO124" s="110"/>
      <c r="LP124" s="118"/>
      <c r="LQ124" s="121"/>
      <c r="LR124" s="118"/>
      <c r="LS124" s="118"/>
      <c r="LT124" s="118">
        <f>LT123-(SUM(LT125:LT138))</f>
        <v>0</v>
      </c>
      <c r="LU124" s="118"/>
      <c r="LV124" s="118"/>
      <c r="LW124" s="110"/>
      <c r="LX124" s="120"/>
      <c r="LY124" s="110"/>
      <c r="LZ124" s="118"/>
      <c r="MA124" s="121"/>
      <c r="MB124" s="118"/>
      <c r="MC124" s="118"/>
      <c r="MD124" s="118">
        <f>MD123-(SUM(MD125:MD138))</f>
        <v>0</v>
      </c>
      <c r="ME124" s="118"/>
      <c r="MF124" s="118"/>
      <c r="MG124" s="110"/>
      <c r="MH124" s="120"/>
      <c r="MI124" s="110"/>
      <c r="MJ124" s="118"/>
      <c r="MK124" s="121"/>
      <c r="ML124" s="118"/>
      <c r="MM124" s="118"/>
      <c r="MN124" s="118">
        <f>MN123-(SUM(MN125:MN138))</f>
        <v>6.23</v>
      </c>
      <c r="MO124" s="118"/>
      <c r="MP124" s="118"/>
      <c r="MQ124" s="110"/>
      <c r="MR124" s="120"/>
      <c r="MS124" s="110"/>
      <c r="MT124" s="118"/>
      <c r="MU124" s="121"/>
      <c r="MV124" s="118"/>
      <c r="MW124" s="118"/>
      <c r="MX124" s="118">
        <f>MX123-(SUM(MX125:MX138))</f>
        <v>7.45</v>
      </c>
      <c r="MY124" s="118"/>
      <c r="MZ124" s="118"/>
      <c r="NA124" s="110"/>
      <c r="NB124" s="120"/>
      <c r="NC124" s="110"/>
      <c r="ND124" s="118"/>
      <c r="NE124" s="121"/>
      <c r="NF124" s="118"/>
      <c r="NG124" s="118"/>
      <c r="NH124" s="118">
        <f>NH123-(SUM(NH125:NH138))</f>
        <v>-6.43</v>
      </c>
      <c r="NI124" s="118"/>
      <c r="NJ124" s="118"/>
      <c r="NK124" s="110"/>
      <c r="NL124" s="120"/>
      <c r="NM124" s="110"/>
      <c r="NN124" s="118"/>
      <c r="NO124" s="121"/>
      <c r="NP124" s="118"/>
      <c r="NQ124" s="118"/>
      <c r="NR124" s="118">
        <f>NR123-(SUM(NR125:NR138))</f>
        <v>-0.01</v>
      </c>
      <c r="NS124" s="118"/>
      <c r="NT124" s="118"/>
      <c r="NU124" s="110"/>
      <c r="NV124" s="120"/>
      <c r="NW124" s="110"/>
      <c r="NX124" s="118"/>
      <c r="NY124" s="121"/>
      <c r="NZ124" s="118"/>
      <c r="OA124" s="118"/>
      <c r="OB124" s="118">
        <f>OB123-(SUM(OB125:OB138))</f>
        <v>31.62</v>
      </c>
      <c r="OC124" s="118"/>
      <c r="OD124" s="118"/>
      <c r="OE124" s="110"/>
      <c r="OF124" s="120"/>
      <c r="OG124" s="110"/>
      <c r="OH124" s="118"/>
      <c r="OI124" s="121"/>
      <c r="OJ124" s="118"/>
      <c r="OK124" s="118"/>
      <c r="OL124" s="118">
        <f>OL123-(SUM(OL125:OL138))</f>
        <v>32.57</v>
      </c>
      <c r="OM124" s="118"/>
      <c r="ON124" s="118"/>
      <c r="OO124" s="110"/>
      <c r="OP124" s="120"/>
      <c r="OQ124" s="110"/>
      <c r="OR124" s="118"/>
      <c r="OS124" s="121"/>
      <c r="OT124" s="118"/>
      <c r="OU124" s="118"/>
      <c r="OV124" s="118">
        <f>OV123-(SUM(OV125:OV138))</f>
        <v>0.01</v>
      </c>
      <c r="OW124" s="118"/>
      <c r="OX124" s="118"/>
      <c r="OY124" s="110"/>
      <c r="OZ124" s="120"/>
      <c r="PA124" s="110"/>
      <c r="PB124" s="118"/>
      <c r="PC124" s="121"/>
      <c r="PD124" s="118"/>
      <c r="PE124" s="118"/>
      <c r="PF124" s="118">
        <f>PF123-(SUM(PF125:PF138))</f>
        <v>0</v>
      </c>
      <c r="PG124" s="118"/>
      <c r="PH124" s="118"/>
      <c r="PI124" s="110"/>
      <c r="PJ124" s="120"/>
      <c r="PK124" s="110"/>
      <c r="PL124" s="118"/>
      <c r="PM124" s="121"/>
      <c r="PN124" s="118"/>
      <c r="PO124" s="118"/>
      <c r="PP124" s="118">
        <f>PP123-(SUM(PP125:PP138))</f>
        <v>-0.09</v>
      </c>
      <c r="PQ124" s="118"/>
      <c r="PR124" s="118"/>
      <c r="PS124" s="110"/>
      <c r="PT124" s="120"/>
      <c r="PU124" s="110"/>
      <c r="PV124" s="118"/>
      <c r="PW124" s="121"/>
      <c r="PX124" s="118"/>
      <c r="PY124" s="118"/>
      <c r="PZ124" s="118">
        <f>PZ123-(SUM(PZ125:PZ138))</f>
        <v>0</v>
      </c>
      <c r="QA124" s="118"/>
      <c r="QB124" s="118"/>
      <c r="QC124" s="110"/>
      <c r="QD124" s="120"/>
      <c r="QE124" s="110"/>
      <c r="QF124" s="118"/>
      <c r="QG124" s="121"/>
      <c r="QH124" s="118"/>
      <c r="QI124" s="118"/>
      <c r="QJ124" s="118">
        <f>QJ123-(SUM(QJ125:QJ138))</f>
        <v>0</v>
      </c>
      <c r="QK124" s="118"/>
      <c r="QL124" s="118"/>
      <c r="QM124" s="110"/>
      <c r="QN124" s="120"/>
      <c r="QO124" s="110"/>
      <c r="QP124" s="118"/>
      <c r="QQ124" s="121"/>
      <c r="QR124" s="118"/>
      <c r="QS124" s="118"/>
      <c r="QT124" s="118">
        <f>QT123-(SUM(QT125:QT138))</f>
        <v>-0.01</v>
      </c>
      <c r="QU124" s="118"/>
      <c r="QV124" s="118"/>
      <c r="QW124" s="110"/>
      <c r="QX124" s="120"/>
      <c r="QY124" s="110"/>
      <c r="QZ124" s="118"/>
      <c r="RA124" s="121"/>
      <c r="RB124" s="118"/>
      <c r="RC124" s="118"/>
      <c r="RD124" s="118">
        <f>RD123-(SUM(RD125:RD138))</f>
        <v>0</v>
      </c>
      <c r="RE124" s="118"/>
      <c r="RF124" s="118"/>
      <c r="RG124" s="110"/>
      <c r="RH124" s="120"/>
      <c r="RI124" s="110"/>
      <c r="RJ124" s="118"/>
      <c r="RK124" s="121"/>
      <c r="RL124" s="118"/>
      <c r="RM124" s="118"/>
      <c r="RN124" s="118">
        <f>RN123-(SUM(RN125:RN138))</f>
        <v>-5.84</v>
      </c>
      <c r="RO124" s="118"/>
      <c r="RP124" s="118"/>
      <c r="RQ124" s="110"/>
      <c r="RR124" s="120"/>
      <c r="RS124" s="110"/>
      <c r="RT124" s="118"/>
      <c r="RU124" s="121"/>
      <c r="RV124" s="118"/>
      <c r="RW124" s="118"/>
      <c r="RX124" s="118">
        <f>RX123-(SUM(RX125:RX138))</f>
        <v>7.33</v>
      </c>
      <c r="RY124" s="118"/>
      <c r="RZ124" s="118"/>
      <c r="SA124" s="110"/>
      <c r="SB124" s="120"/>
      <c r="SC124" s="110"/>
      <c r="SD124" s="118"/>
      <c r="SE124" s="121"/>
      <c r="SF124" s="118"/>
      <c r="SG124" s="118"/>
      <c r="SH124" s="118">
        <f>SH123-(SUM(SH125:SH138))</f>
        <v>0.01</v>
      </c>
      <c r="SI124" s="118"/>
      <c r="SJ124" s="118"/>
      <c r="SK124" s="110"/>
      <c r="SL124" s="120"/>
      <c r="SM124" s="110"/>
      <c r="SN124" s="118"/>
      <c r="SO124" s="121"/>
      <c r="SP124" s="118"/>
      <c r="SQ124" s="118"/>
      <c r="SR124" s="118">
        <f>SR123-(SUM(SR125:SR138))</f>
        <v>-0.01</v>
      </c>
      <c r="SS124" s="118"/>
      <c r="ST124" s="118"/>
      <c r="SU124" s="110"/>
      <c r="SV124" s="120"/>
      <c r="SW124" s="110"/>
      <c r="SX124" s="118"/>
      <c r="SY124" s="121"/>
      <c r="SZ124" s="118"/>
      <c r="TA124" s="118"/>
      <c r="TB124" s="118">
        <f>TB123-(SUM(TB125:TB138))</f>
        <v>6.49</v>
      </c>
      <c r="TC124" s="118"/>
      <c r="TD124" s="118"/>
      <c r="TE124" s="110"/>
      <c r="TF124" s="120"/>
      <c r="TG124" s="110"/>
      <c r="TH124" s="118"/>
      <c r="TI124" s="121"/>
      <c r="TJ124" s="118"/>
      <c r="TK124" s="118"/>
      <c r="TL124" s="118">
        <f>TL123-(SUM(TL125:TL138))</f>
        <v>31.63</v>
      </c>
      <c r="TM124" s="118"/>
      <c r="TN124" s="118"/>
      <c r="TO124" s="110"/>
      <c r="TP124" s="120"/>
      <c r="TQ124" s="110"/>
      <c r="TR124" s="118"/>
      <c r="TS124" s="121"/>
      <c r="TT124" s="118"/>
      <c r="TU124" s="118"/>
      <c r="TV124" s="118">
        <f>TV123-(SUM(TV125:TV138))</f>
        <v>0.01</v>
      </c>
      <c r="TW124" s="118"/>
      <c r="TX124" s="118"/>
      <c r="TY124" s="110"/>
      <c r="TZ124" s="120"/>
      <c r="UA124" s="110"/>
      <c r="UB124" s="118"/>
      <c r="UC124" s="121"/>
      <c r="UD124" s="118"/>
      <c r="UE124" s="118"/>
      <c r="UF124" s="118">
        <f>UF123-(SUM(UF125:UF138))</f>
        <v>-36.409999999999997</v>
      </c>
      <c r="UG124" s="118"/>
      <c r="UH124" s="118"/>
      <c r="UI124" s="110"/>
      <c r="UJ124" s="120"/>
      <c r="UK124" s="110"/>
      <c r="UL124" s="118"/>
      <c r="UM124" s="121"/>
      <c r="UN124" s="118"/>
      <c r="UO124" s="118"/>
      <c r="UP124" s="118">
        <f>UP123-(SUM(UP125:UP138))</f>
        <v>-7.45</v>
      </c>
      <c r="UQ124" s="118"/>
      <c r="UR124" s="118"/>
      <c r="US124" s="110"/>
      <c r="UT124" s="120"/>
      <c r="UU124" s="110"/>
      <c r="UV124" s="118"/>
      <c r="UW124" s="121"/>
      <c r="UX124" s="118"/>
      <c r="UY124" s="118"/>
      <c r="UZ124" s="118">
        <f>UZ123-(SUM(UZ125:UZ138))</f>
        <v>0</v>
      </c>
      <c r="VA124" s="118"/>
      <c r="VB124" s="118"/>
      <c r="VC124" s="110"/>
      <c r="VD124" s="120"/>
      <c r="VE124" s="110"/>
      <c r="VF124" s="118"/>
      <c r="VG124" s="121"/>
      <c r="VH124" s="118"/>
      <c r="VI124" s="118"/>
      <c r="VJ124" s="118">
        <f>VJ123-(SUM(VJ125:VJ138))</f>
        <v>-49.18</v>
      </c>
      <c r="VK124" s="118"/>
      <c r="VL124" s="118"/>
      <c r="VM124" s="110"/>
      <c r="VN124" s="120"/>
      <c r="VO124" s="110"/>
      <c r="VP124" s="118"/>
      <c r="VQ124" s="121"/>
      <c r="VR124" s="118"/>
      <c r="VS124" s="118"/>
      <c r="VT124" s="118">
        <f>VT123-(SUM(VT125:VT138))</f>
        <v>-43.78</v>
      </c>
      <c r="VU124" s="118"/>
      <c r="VV124" s="118"/>
      <c r="VW124" s="110"/>
      <c r="VX124" s="120"/>
      <c r="VY124" s="110"/>
      <c r="VZ124" s="118"/>
      <c r="WA124" s="121"/>
      <c r="WB124" s="118"/>
      <c r="WC124" s="118"/>
      <c r="WD124" s="118">
        <f>WD123-(SUM(WD125:WD138))</f>
        <v>0</v>
      </c>
      <c r="WE124" s="118"/>
      <c r="WF124" s="118"/>
      <c r="WG124" s="110"/>
      <c r="WH124" s="120"/>
      <c r="WI124" s="110"/>
      <c r="WJ124" s="118"/>
      <c r="WK124" s="121"/>
      <c r="WL124" s="118"/>
      <c r="WM124" s="118"/>
      <c r="WN124" s="118">
        <f>WN123-(SUM(WN125:WN138))</f>
        <v>8.18</v>
      </c>
      <c r="WO124" s="118"/>
      <c r="WP124" s="118"/>
    </row>
    <row r="125" spans="1:614" ht="26.25" customHeight="1" x14ac:dyDescent="0.25">
      <c r="A125" s="5"/>
      <c r="B125" s="205" t="s">
        <v>430</v>
      </c>
      <c r="C125" s="12" t="s">
        <v>751</v>
      </c>
      <c r="D125" s="12" t="s">
        <v>437</v>
      </c>
      <c r="E125" s="4"/>
      <c r="F125" s="231">
        <f t="shared" ref="F125:F137" si="1962">F12</f>
        <v>24</v>
      </c>
      <c r="G125" s="119"/>
      <c r="H125" s="98"/>
      <c r="I125" s="116"/>
      <c r="J125" s="90"/>
      <c r="K125" s="117">
        <f t="shared" ref="K125:L138" si="1963">K12+K28+K44+K60+K76+K109</f>
        <v>8308.0835599999991</v>
      </c>
      <c r="L125" s="98">
        <f t="shared" si="1963"/>
        <v>199394</v>
      </c>
      <c r="M125" s="98"/>
      <c r="N125" s="118"/>
      <c r="O125" s="119">
        <f t="shared" ref="O125:O138" si="1964">K125/$WM125</f>
        <v>0.81777</v>
      </c>
      <c r="P125" s="231">
        <f t="shared" ref="P125:P137" si="1965">P12</f>
        <v>43</v>
      </c>
      <c r="Q125" s="119"/>
      <c r="R125" s="98"/>
      <c r="S125" s="116"/>
      <c r="T125" s="90"/>
      <c r="U125" s="117">
        <f t="shared" ref="U125:V138" si="1966">U12+U28+U44+U60+U76+U109</f>
        <v>8882.2751499999995</v>
      </c>
      <c r="V125" s="98">
        <f t="shared" si="1966"/>
        <v>381937.83</v>
      </c>
      <c r="W125" s="98"/>
      <c r="X125" s="118"/>
      <c r="Y125" s="119">
        <f t="shared" ref="Y125:Y138" si="1967">U125/$WM125</f>
        <v>0.87429000000000001</v>
      </c>
      <c r="Z125" s="231">
        <f t="shared" ref="Z125:Z137" si="1968">Z12</f>
        <v>47</v>
      </c>
      <c r="AA125" s="119"/>
      <c r="AB125" s="98"/>
      <c r="AC125" s="116"/>
      <c r="AD125" s="90"/>
      <c r="AE125" s="117">
        <f t="shared" ref="AE125:AF138" si="1969">AE12+AE28+AE44+AE60+AE76+AE109</f>
        <v>7403.0413099999996</v>
      </c>
      <c r="AF125" s="98">
        <f t="shared" si="1969"/>
        <v>347942.94</v>
      </c>
      <c r="AG125" s="98"/>
      <c r="AH125" s="118"/>
      <c r="AI125" s="119">
        <f t="shared" ref="AI125:AI138" si="1970">AE125/$WM125</f>
        <v>0.72868999999999995</v>
      </c>
      <c r="AJ125" s="231">
        <f t="shared" ref="AJ125:AJ137" si="1971">AJ12</f>
        <v>60</v>
      </c>
      <c r="AK125" s="119"/>
      <c r="AL125" s="98"/>
      <c r="AM125" s="116"/>
      <c r="AN125" s="90"/>
      <c r="AO125" s="117">
        <f t="shared" ref="AO125:AP138" si="1972">AO12+AO28+AO44+AO60+AO76+AO109</f>
        <v>11748.213019999999</v>
      </c>
      <c r="AP125" s="98">
        <f t="shared" si="1972"/>
        <v>704892.78</v>
      </c>
      <c r="AQ125" s="98"/>
      <c r="AR125" s="118"/>
      <c r="AS125" s="119">
        <f t="shared" ref="AS125:AS138" si="1973">AO125/$WM125</f>
        <v>1.15639</v>
      </c>
      <c r="AT125" s="231">
        <f t="shared" ref="AT125:AT137" si="1974">AT12</f>
        <v>23</v>
      </c>
      <c r="AU125" s="119"/>
      <c r="AV125" s="98"/>
      <c r="AW125" s="116"/>
      <c r="AX125" s="90"/>
      <c r="AY125" s="117">
        <f t="shared" ref="AY125:AZ138" si="1975">AY12+AY28+AY44+AY60+AY76+AY109</f>
        <v>9604.4437300000009</v>
      </c>
      <c r="AZ125" s="98">
        <f t="shared" si="1975"/>
        <v>220902.21</v>
      </c>
      <c r="BA125" s="98"/>
      <c r="BB125" s="118"/>
      <c r="BC125" s="119">
        <f t="shared" ref="BC125:BC138" si="1976">AY125/$WM125</f>
        <v>0.94538</v>
      </c>
      <c r="BD125" s="231">
        <f t="shared" ref="BD125:BD137" si="1977">BD12</f>
        <v>0</v>
      </c>
      <c r="BE125" s="119"/>
      <c r="BF125" s="98"/>
      <c r="BG125" s="116"/>
      <c r="BH125" s="90"/>
      <c r="BI125" s="117">
        <f t="shared" ref="BI125:BJ125" si="1978">BI12+BI28+BI44+BI60+BI76+BI109</f>
        <v>0</v>
      </c>
      <c r="BJ125" s="98">
        <f t="shared" si="1978"/>
        <v>0</v>
      </c>
      <c r="BK125" s="98"/>
      <c r="BL125" s="118"/>
      <c r="BM125" s="119">
        <f t="shared" ref="BM125:BM138" si="1979">BI125/$WM125</f>
        <v>0</v>
      </c>
      <c r="BN125" s="231">
        <f t="shared" ref="BN125:BN137" si="1980">BN12</f>
        <v>0</v>
      </c>
      <c r="BO125" s="119"/>
      <c r="BP125" s="98"/>
      <c r="BQ125" s="116"/>
      <c r="BR125" s="90"/>
      <c r="BS125" s="117">
        <f t="shared" ref="BS125:BT138" si="1981">BS12+BS28+BS44+BS60+BS76+BS109</f>
        <v>0</v>
      </c>
      <c r="BT125" s="98">
        <f t="shared" si="1981"/>
        <v>0</v>
      </c>
      <c r="BU125" s="98"/>
      <c r="BV125" s="118"/>
      <c r="BW125" s="119">
        <f t="shared" ref="BW125:BW138" si="1982">BS125/$WM125</f>
        <v>0</v>
      </c>
      <c r="BX125" s="231">
        <f t="shared" ref="BX125:BX137" si="1983">BX12</f>
        <v>0</v>
      </c>
      <c r="BY125" s="119"/>
      <c r="BZ125" s="98"/>
      <c r="CA125" s="116"/>
      <c r="CB125" s="90"/>
      <c r="CC125" s="117">
        <f t="shared" ref="CC125:CD138" si="1984">CC12+CC28+CC44+CC60+CC76+CC109</f>
        <v>0</v>
      </c>
      <c r="CD125" s="98">
        <f t="shared" si="1984"/>
        <v>0</v>
      </c>
      <c r="CE125" s="98"/>
      <c r="CF125" s="118"/>
      <c r="CG125" s="119">
        <f t="shared" ref="CG125:CG138" si="1985">CC125/$WM125</f>
        <v>0</v>
      </c>
      <c r="CH125" s="231">
        <f t="shared" ref="CH125:CH137" si="1986">CH12</f>
        <v>33</v>
      </c>
      <c r="CI125" s="119"/>
      <c r="CJ125" s="98"/>
      <c r="CK125" s="116"/>
      <c r="CL125" s="90"/>
      <c r="CM125" s="117">
        <f t="shared" ref="CM125:CN138" si="1987">CM12+CM28+CM44+CM60+CM76+CM109</f>
        <v>7407.4442799999997</v>
      </c>
      <c r="CN125" s="98">
        <f t="shared" si="1987"/>
        <v>244445.66</v>
      </c>
      <c r="CO125" s="98"/>
      <c r="CP125" s="118"/>
      <c r="CQ125" s="119">
        <f t="shared" ref="CQ125:CQ138" si="1988">CM125/$WM125</f>
        <v>0.72911999999999999</v>
      </c>
      <c r="CR125" s="231">
        <f t="shared" ref="CR125:CR137" si="1989">CR12</f>
        <v>0</v>
      </c>
      <c r="CS125" s="119"/>
      <c r="CT125" s="98"/>
      <c r="CU125" s="116"/>
      <c r="CV125" s="90"/>
      <c r="CW125" s="117">
        <f t="shared" ref="CW125:CX138" si="1990">CW12+CW28+CW44+CW60+CW76+CW109</f>
        <v>0</v>
      </c>
      <c r="CX125" s="98">
        <f t="shared" si="1990"/>
        <v>0</v>
      </c>
      <c r="CY125" s="98"/>
      <c r="CZ125" s="118"/>
      <c r="DA125" s="119">
        <f t="shared" ref="DA125:DA138" si="1991">CW125/$WM125</f>
        <v>0</v>
      </c>
      <c r="DB125" s="231">
        <f t="shared" ref="DB125:DB137" si="1992">DB12</f>
        <v>0</v>
      </c>
      <c r="DC125" s="119"/>
      <c r="DD125" s="98"/>
      <c r="DE125" s="116"/>
      <c r="DF125" s="90"/>
      <c r="DG125" s="117">
        <f t="shared" ref="DG125:DH138" si="1993">DG12+DG28+DG44+DG60+DG76+DG109</f>
        <v>0</v>
      </c>
      <c r="DH125" s="98">
        <f t="shared" si="1993"/>
        <v>0</v>
      </c>
      <c r="DI125" s="98"/>
      <c r="DJ125" s="118"/>
      <c r="DK125" s="119">
        <f t="shared" ref="DK125:DK138" si="1994">DG125/$WM125</f>
        <v>0</v>
      </c>
      <c r="DL125" s="231">
        <f t="shared" ref="DL125:DL137" si="1995">DL12</f>
        <v>43</v>
      </c>
      <c r="DM125" s="119"/>
      <c r="DN125" s="98"/>
      <c r="DO125" s="116"/>
      <c r="DP125" s="90"/>
      <c r="DQ125" s="117">
        <f t="shared" ref="DQ125:DR138" si="1996">DQ12+DQ28+DQ44+DQ60+DQ76+DQ109</f>
        <v>15703.934010000001</v>
      </c>
      <c r="DR125" s="98">
        <f t="shared" si="1996"/>
        <v>675269.16</v>
      </c>
      <c r="DS125" s="98"/>
      <c r="DT125" s="118"/>
      <c r="DU125" s="119">
        <f t="shared" ref="DU125:DU138" si="1997">DQ125/$WM125</f>
        <v>1.54575</v>
      </c>
      <c r="DV125" s="231">
        <f t="shared" ref="DV125:DV137" si="1998">DV12</f>
        <v>12</v>
      </c>
      <c r="DW125" s="119"/>
      <c r="DX125" s="98"/>
      <c r="DY125" s="116"/>
      <c r="DZ125" s="90"/>
      <c r="EA125" s="117">
        <f t="shared" ref="EA125:EB138" si="1999">EA12+EA28+EA44+EA60+EA76+EA109</f>
        <v>13509.08029</v>
      </c>
      <c r="EB125" s="98">
        <f t="shared" si="1999"/>
        <v>162108.96</v>
      </c>
      <c r="EC125" s="98"/>
      <c r="ED125" s="118"/>
      <c r="EE125" s="119">
        <f t="shared" ref="EE125:EE138" si="2000">EA125/$WM125</f>
        <v>1.3297099999999999</v>
      </c>
      <c r="EF125" s="231">
        <f t="shared" ref="EF125:EF137" si="2001">EF12</f>
        <v>0</v>
      </c>
      <c r="EG125" s="119"/>
      <c r="EH125" s="98"/>
      <c r="EI125" s="116"/>
      <c r="EJ125" s="90"/>
      <c r="EK125" s="117">
        <f t="shared" ref="EK125:EL138" si="2002">EK12+EK28+EK44+EK60+EK76+EK109</f>
        <v>0</v>
      </c>
      <c r="EL125" s="98">
        <f t="shared" si="2002"/>
        <v>0</v>
      </c>
      <c r="EM125" s="98"/>
      <c r="EN125" s="118"/>
      <c r="EO125" s="119">
        <f t="shared" ref="EO125:EO138" si="2003">EK125/$WM125</f>
        <v>0</v>
      </c>
      <c r="EP125" s="231">
        <f t="shared" ref="EP125:EP137" si="2004">EP12</f>
        <v>20</v>
      </c>
      <c r="EQ125" s="119"/>
      <c r="ER125" s="98"/>
      <c r="ES125" s="116"/>
      <c r="ET125" s="90"/>
      <c r="EU125" s="117">
        <f t="shared" ref="EU125:EV138" si="2005">EU12+EU28+EU44+EU60+EU76+EU109</f>
        <v>10875.77282</v>
      </c>
      <c r="EV125" s="98">
        <f t="shared" si="2005"/>
        <v>217515.45</v>
      </c>
      <c r="EW125" s="98"/>
      <c r="EX125" s="118"/>
      <c r="EY125" s="119">
        <f t="shared" ref="EY125:EY138" si="2006">EU125/$WM125</f>
        <v>1.0705100000000001</v>
      </c>
      <c r="EZ125" s="231">
        <f t="shared" ref="EZ125:EZ137" si="2007">EZ12</f>
        <v>42</v>
      </c>
      <c r="FA125" s="119"/>
      <c r="FB125" s="98"/>
      <c r="FC125" s="116"/>
      <c r="FD125" s="90"/>
      <c r="FE125" s="117">
        <f t="shared" ref="FE125:FF138" si="2008">FE12+FE28+FE44+FE60+FE76+FE109</f>
        <v>9601.7463499999994</v>
      </c>
      <c r="FF125" s="98">
        <f t="shared" si="2008"/>
        <v>403273.34</v>
      </c>
      <c r="FG125" s="98"/>
      <c r="FH125" s="118"/>
      <c r="FI125" s="119">
        <f t="shared" ref="FI125:FI138" si="2009">FE125/$WM125</f>
        <v>0.94511000000000001</v>
      </c>
      <c r="FJ125" s="231">
        <f t="shared" ref="FJ125:FJ137" si="2010">FJ12</f>
        <v>24</v>
      </c>
      <c r="FK125" s="119"/>
      <c r="FL125" s="98"/>
      <c r="FM125" s="116"/>
      <c r="FN125" s="90"/>
      <c r="FO125" s="117">
        <f t="shared" ref="FO125:FP138" si="2011">FO12+FO28+FO44+FO60+FO76+FO109</f>
        <v>8450.8407399999996</v>
      </c>
      <c r="FP125" s="98">
        <f t="shared" si="2011"/>
        <v>202820.18</v>
      </c>
      <c r="FQ125" s="98"/>
      <c r="FR125" s="118"/>
      <c r="FS125" s="119">
        <f t="shared" ref="FS125:FS138" si="2012">FO125/$WM125</f>
        <v>0.83182999999999996</v>
      </c>
      <c r="FT125" s="231">
        <f t="shared" ref="FT125:FT137" si="2013">FT12</f>
        <v>39</v>
      </c>
      <c r="FU125" s="119"/>
      <c r="FV125" s="98"/>
      <c r="FW125" s="116"/>
      <c r="FX125" s="90"/>
      <c r="FY125" s="117">
        <f t="shared" ref="FY125:FZ138" si="2014">FY12+FY28+FY44+FY60+FY76+FY109</f>
        <v>10378.27543</v>
      </c>
      <c r="FZ125" s="98">
        <f t="shared" si="2014"/>
        <v>404752.74</v>
      </c>
      <c r="GA125" s="98"/>
      <c r="GB125" s="118"/>
      <c r="GC125" s="119">
        <f t="shared" ref="GC125:GC138" si="2015">FY125/$WM125</f>
        <v>1.0215399999999999</v>
      </c>
      <c r="GD125" s="231">
        <f t="shared" ref="GD125:GD137" si="2016">GD12</f>
        <v>28</v>
      </c>
      <c r="GE125" s="119"/>
      <c r="GF125" s="98"/>
      <c r="GG125" s="116"/>
      <c r="GH125" s="90"/>
      <c r="GI125" s="117">
        <f t="shared" ref="GI125:GJ138" si="2017">GI12+GI28+GI44+GI60+GI76+GI109</f>
        <v>8736.2229800000005</v>
      </c>
      <c r="GJ125" s="98">
        <f t="shared" si="2017"/>
        <v>244614.26</v>
      </c>
      <c r="GK125" s="98"/>
      <c r="GL125" s="118"/>
      <c r="GM125" s="119">
        <f t="shared" ref="GM125:GM138" si="2018">GI125/$WM125</f>
        <v>0.85992000000000002</v>
      </c>
      <c r="GN125" s="231">
        <f t="shared" ref="GN125:GN137" si="2019">GN12</f>
        <v>26</v>
      </c>
      <c r="GO125" s="119"/>
      <c r="GP125" s="98"/>
      <c r="GQ125" s="116"/>
      <c r="GR125" s="90"/>
      <c r="GS125" s="117">
        <f t="shared" ref="GS125:GT138" si="2020">GS12+GS28+GS44+GS60+GS76+GS109</f>
        <v>10328.574919999999</v>
      </c>
      <c r="GT125" s="98">
        <f t="shared" si="2020"/>
        <v>268542.96000000002</v>
      </c>
      <c r="GU125" s="98"/>
      <c r="GV125" s="118"/>
      <c r="GW125" s="119">
        <f t="shared" ref="GW125:GW138" si="2021">GS125/$WM125</f>
        <v>1.0166500000000001</v>
      </c>
      <c r="GX125" s="231">
        <f t="shared" ref="GX125:GX137" si="2022">GX12</f>
        <v>0</v>
      </c>
      <c r="GY125" s="119"/>
      <c r="GZ125" s="98"/>
      <c r="HA125" s="116"/>
      <c r="HB125" s="90"/>
      <c r="HC125" s="117">
        <f t="shared" ref="HC125:HD138" si="2023">HC12+HC28+HC44+HC60+HC76+HC109</f>
        <v>0</v>
      </c>
      <c r="HD125" s="98">
        <f t="shared" si="2023"/>
        <v>0</v>
      </c>
      <c r="HE125" s="98"/>
      <c r="HF125" s="118"/>
      <c r="HG125" s="119">
        <f t="shared" ref="HG125:HG138" si="2024">HC125/$WM125</f>
        <v>0</v>
      </c>
      <c r="HH125" s="231">
        <f t="shared" ref="HH125:HH137" si="2025">HH12</f>
        <v>23</v>
      </c>
      <c r="HI125" s="119"/>
      <c r="HJ125" s="98"/>
      <c r="HK125" s="116"/>
      <c r="HL125" s="90"/>
      <c r="HM125" s="117">
        <f t="shared" ref="HM125:HN138" si="2026">HM12+HM28+HM44+HM60+HM76+HM109</f>
        <v>11315.43139</v>
      </c>
      <c r="HN125" s="98">
        <f t="shared" si="2026"/>
        <v>260254.92</v>
      </c>
      <c r="HO125" s="98"/>
      <c r="HP125" s="118"/>
      <c r="HQ125" s="119">
        <f t="shared" ref="HQ125:HQ138" si="2027">HM125/$WM125</f>
        <v>1.1137900000000001</v>
      </c>
      <c r="HR125" s="231">
        <f t="shared" ref="HR125:HR137" si="2028">HR12</f>
        <v>48</v>
      </c>
      <c r="HS125" s="119"/>
      <c r="HT125" s="98"/>
      <c r="HU125" s="116"/>
      <c r="HV125" s="90"/>
      <c r="HW125" s="117">
        <f t="shared" ref="HW125:HX138" si="2029">HW12+HW28+HW44+HW60+HW76+HW109</f>
        <v>12060.43658</v>
      </c>
      <c r="HX125" s="98">
        <f t="shared" si="2029"/>
        <v>578900.96</v>
      </c>
      <c r="HY125" s="98"/>
      <c r="HZ125" s="118"/>
      <c r="IA125" s="119">
        <f t="shared" ref="IA125:IA138" si="2030">HW125/$WM125</f>
        <v>1.18712</v>
      </c>
      <c r="IB125" s="231">
        <f t="shared" ref="IB125:IB137" si="2031">IB12</f>
        <v>81</v>
      </c>
      <c r="IC125" s="119"/>
      <c r="ID125" s="98"/>
      <c r="IE125" s="116"/>
      <c r="IF125" s="90"/>
      <c r="IG125" s="117">
        <f t="shared" ref="IG125:IH138" si="2032">IG12+IG28+IG44+IG60+IG76+IG109</f>
        <v>8424.3040700000001</v>
      </c>
      <c r="IH125" s="98">
        <f t="shared" si="2032"/>
        <v>682368.63</v>
      </c>
      <c r="II125" s="98"/>
      <c r="IJ125" s="118"/>
      <c r="IK125" s="119">
        <f t="shared" ref="IK125:IK138" si="2033">IG125/$WM125</f>
        <v>0.82921</v>
      </c>
      <c r="IL125" s="231">
        <f t="shared" ref="IL125:IL137" si="2034">IL12</f>
        <v>26</v>
      </c>
      <c r="IM125" s="119"/>
      <c r="IN125" s="98"/>
      <c r="IO125" s="116"/>
      <c r="IP125" s="90"/>
      <c r="IQ125" s="117">
        <f t="shared" ref="IQ125:IR138" si="2035">IQ12+IQ28+IQ44+IQ60+IQ76+IQ109</f>
        <v>13757.047780000001</v>
      </c>
      <c r="IR125" s="98">
        <f t="shared" si="2035"/>
        <v>357683.24</v>
      </c>
      <c r="IS125" s="98"/>
      <c r="IT125" s="118"/>
      <c r="IU125" s="119">
        <f t="shared" ref="IU125:IU138" si="2036">IQ125/$WM125</f>
        <v>1.35412</v>
      </c>
      <c r="IV125" s="231">
        <f t="shared" ref="IV125:IV137" si="2037">IV12</f>
        <v>21</v>
      </c>
      <c r="IW125" s="119"/>
      <c r="IX125" s="98"/>
      <c r="IY125" s="116"/>
      <c r="IZ125" s="90"/>
      <c r="JA125" s="117">
        <f t="shared" ref="JA125:JB138" si="2038">JA12+JA28+JA44+JA60+JA76+JA109</f>
        <v>9601.8507800000007</v>
      </c>
      <c r="JB125" s="98">
        <f t="shared" si="2038"/>
        <v>201638.87</v>
      </c>
      <c r="JC125" s="98"/>
      <c r="JD125" s="118"/>
      <c r="JE125" s="119">
        <f t="shared" ref="JE125:JE138" si="2039">JA125/$WM125</f>
        <v>0.94511999999999996</v>
      </c>
      <c r="JF125" s="231">
        <f t="shared" ref="JF125:JF137" si="2040">JF12</f>
        <v>53</v>
      </c>
      <c r="JG125" s="119"/>
      <c r="JH125" s="98"/>
      <c r="JI125" s="116"/>
      <c r="JJ125" s="90"/>
      <c r="JK125" s="117">
        <f t="shared" ref="JK125:JL138" si="2041">JK12+JK28+JK44+JK60+JK76+JK109</f>
        <v>13371.790230000001</v>
      </c>
      <c r="JL125" s="98">
        <f t="shared" si="2041"/>
        <v>708704.88</v>
      </c>
      <c r="JM125" s="98"/>
      <c r="JN125" s="118"/>
      <c r="JO125" s="119">
        <f t="shared" ref="JO125:JO138" si="2042">JK125/$WM125</f>
        <v>1.3162</v>
      </c>
      <c r="JP125" s="231">
        <f t="shared" ref="JP125:JP137" si="2043">JP12</f>
        <v>68</v>
      </c>
      <c r="JQ125" s="119"/>
      <c r="JR125" s="98"/>
      <c r="JS125" s="116"/>
      <c r="JT125" s="90"/>
      <c r="JU125" s="117">
        <f t="shared" ref="JU125:JV138" si="2044">JU12+JU28+JU44+JU60+JU76+JU109</f>
        <v>13432.645270000001</v>
      </c>
      <c r="JV125" s="98">
        <f t="shared" si="2044"/>
        <v>913419.88</v>
      </c>
      <c r="JW125" s="98"/>
      <c r="JX125" s="118"/>
      <c r="JY125" s="119">
        <f t="shared" ref="JY125:JY138" si="2045">JU125/$WM125</f>
        <v>1.32219</v>
      </c>
      <c r="JZ125" s="231">
        <f t="shared" ref="JZ125:JZ137" si="2046">JZ12</f>
        <v>0</v>
      </c>
      <c r="KA125" s="119"/>
      <c r="KB125" s="98"/>
      <c r="KC125" s="116"/>
      <c r="KD125" s="90"/>
      <c r="KE125" s="117">
        <f t="shared" ref="KE125:KF138" si="2047">KE12+KE28+KE44+KE60+KE76+KE109</f>
        <v>0</v>
      </c>
      <c r="KF125" s="98">
        <f t="shared" si="2047"/>
        <v>0</v>
      </c>
      <c r="KG125" s="98"/>
      <c r="KH125" s="118"/>
      <c r="KI125" s="119">
        <f t="shared" ref="KI125:KI138" si="2048">KE125/$WM125</f>
        <v>0</v>
      </c>
      <c r="KJ125" s="231">
        <f t="shared" ref="KJ125:KJ137" si="2049">KJ12</f>
        <v>25</v>
      </c>
      <c r="KK125" s="119"/>
      <c r="KL125" s="98"/>
      <c r="KM125" s="116"/>
      <c r="KN125" s="90"/>
      <c r="KO125" s="117">
        <f t="shared" ref="KO125:KP138" si="2050">KO12+KO28+KO44+KO60+KO76+KO109</f>
        <v>7243.2252699999999</v>
      </c>
      <c r="KP125" s="98">
        <f t="shared" si="2050"/>
        <v>181080.63</v>
      </c>
      <c r="KQ125" s="98"/>
      <c r="KR125" s="118"/>
      <c r="KS125" s="119">
        <f t="shared" ref="KS125:KS138" si="2051">KO125/$WM125</f>
        <v>0.71296000000000004</v>
      </c>
      <c r="KT125" s="231">
        <f t="shared" ref="KT125:KT137" si="2052">KT12</f>
        <v>51</v>
      </c>
      <c r="KU125" s="119"/>
      <c r="KV125" s="98"/>
      <c r="KW125" s="116"/>
      <c r="KX125" s="90"/>
      <c r="KY125" s="117">
        <f t="shared" ref="KY125:KZ138" si="2053">KY12+KY28+KY44+KY60+KY76+KY109</f>
        <v>9218.7163999999993</v>
      </c>
      <c r="KZ125" s="98">
        <f t="shared" si="2053"/>
        <v>470154.53</v>
      </c>
      <c r="LA125" s="98"/>
      <c r="LB125" s="118"/>
      <c r="LC125" s="119">
        <f t="shared" ref="LC125:LC138" si="2054">KY125/$WM125</f>
        <v>0.90741000000000005</v>
      </c>
      <c r="LD125" s="231">
        <f t="shared" ref="LD125:LD137" si="2055">LD12</f>
        <v>70</v>
      </c>
      <c r="LE125" s="119"/>
      <c r="LF125" s="98"/>
      <c r="LG125" s="116"/>
      <c r="LH125" s="90"/>
      <c r="LI125" s="117">
        <f t="shared" ref="LI125:LJ138" si="2056">LI12+LI28+LI44+LI60+LI76+LI109</f>
        <v>9850.7830300000005</v>
      </c>
      <c r="LJ125" s="98">
        <f t="shared" si="2056"/>
        <v>689554.8</v>
      </c>
      <c r="LK125" s="98"/>
      <c r="LL125" s="118"/>
      <c r="LM125" s="119">
        <f t="shared" ref="LM125:LM138" si="2057">LI125/$WM125</f>
        <v>0.96962000000000004</v>
      </c>
      <c r="LN125" s="231">
        <f t="shared" ref="LN125:LN137" si="2058">LN12</f>
        <v>23</v>
      </c>
      <c r="LO125" s="119"/>
      <c r="LP125" s="98"/>
      <c r="LQ125" s="116"/>
      <c r="LR125" s="90"/>
      <c r="LS125" s="117">
        <f t="shared" ref="LS125:LT138" si="2059">LS12+LS28+LS44+LS60+LS76+LS109</f>
        <v>9688.9609899999996</v>
      </c>
      <c r="LT125" s="98">
        <f t="shared" si="2059"/>
        <v>222846.09</v>
      </c>
      <c r="LU125" s="98"/>
      <c r="LV125" s="118"/>
      <c r="LW125" s="119">
        <f t="shared" ref="LW125:LW138" si="2060">LS125/$WM125</f>
        <v>0.95369000000000004</v>
      </c>
      <c r="LX125" s="231">
        <f t="shared" ref="LX125:LX137" si="2061">LX12</f>
        <v>15</v>
      </c>
      <c r="LY125" s="119"/>
      <c r="LZ125" s="98"/>
      <c r="MA125" s="116"/>
      <c r="MB125" s="90"/>
      <c r="MC125" s="117">
        <f t="shared" ref="MC125:MD138" si="2062">MC12+MC28+MC44+MC60+MC76+MC109</f>
        <v>14879.92186</v>
      </c>
      <c r="MD125" s="98">
        <f t="shared" si="2062"/>
        <v>223198.84</v>
      </c>
      <c r="ME125" s="98"/>
      <c r="MF125" s="118"/>
      <c r="MG125" s="119">
        <f t="shared" ref="MG125:MG138" si="2063">MC125/$WM125</f>
        <v>1.46465</v>
      </c>
      <c r="MH125" s="231">
        <f t="shared" ref="MH125:MH137" si="2064">MH12</f>
        <v>25</v>
      </c>
      <c r="MI125" s="119"/>
      <c r="MJ125" s="98"/>
      <c r="MK125" s="116"/>
      <c r="ML125" s="90"/>
      <c r="MM125" s="117">
        <f t="shared" ref="MM125:MN138" si="2065">MM12+MM28+MM44+MM60+MM76+MM109</f>
        <v>9229.8104500000009</v>
      </c>
      <c r="MN125" s="98">
        <f t="shared" si="2065"/>
        <v>230745.26</v>
      </c>
      <c r="MO125" s="98"/>
      <c r="MP125" s="118"/>
      <c r="MQ125" s="119">
        <f t="shared" ref="MQ125:MQ138" si="2066">MM125/$WM125</f>
        <v>0.90849999999999997</v>
      </c>
      <c r="MR125" s="231">
        <f t="shared" ref="MR125:MR137" si="2067">MR12</f>
        <v>35</v>
      </c>
      <c r="MS125" s="119"/>
      <c r="MT125" s="98"/>
      <c r="MU125" s="116"/>
      <c r="MV125" s="90"/>
      <c r="MW125" s="117">
        <f t="shared" ref="MW125:MX138" si="2068">MW12+MW28+MW44+MW60+MW76+MW109</f>
        <v>10048.03666</v>
      </c>
      <c r="MX125" s="98">
        <f t="shared" si="2068"/>
        <v>351681.29</v>
      </c>
      <c r="MY125" s="98"/>
      <c r="MZ125" s="118"/>
      <c r="NA125" s="119">
        <f t="shared" ref="NA125:NA138" si="2069">MW125/$WM125</f>
        <v>0.98904000000000003</v>
      </c>
      <c r="NB125" s="231">
        <f t="shared" ref="NB125:NB137" si="2070">NB12</f>
        <v>26</v>
      </c>
      <c r="NC125" s="119"/>
      <c r="ND125" s="98"/>
      <c r="NE125" s="116"/>
      <c r="NF125" s="90"/>
      <c r="NG125" s="117">
        <f t="shared" ref="NG125:NH138" si="2071">NG12+NG28+NG44+NG60+NG76+NG109</f>
        <v>10577.6515</v>
      </c>
      <c r="NH125" s="98">
        <f t="shared" si="2071"/>
        <v>275018.93</v>
      </c>
      <c r="NI125" s="98"/>
      <c r="NJ125" s="118"/>
      <c r="NK125" s="119">
        <f t="shared" ref="NK125:NK138" si="2072">NG125/$WM125</f>
        <v>1.0411699999999999</v>
      </c>
      <c r="NL125" s="231">
        <f t="shared" ref="NL125:NL137" si="2073">NL12</f>
        <v>24</v>
      </c>
      <c r="NM125" s="119"/>
      <c r="NN125" s="98"/>
      <c r="NO125" s="116"/>
      <c r="NP125" s="90"/>
      <c r="NQ125" s="117">
        <f t="shared" ref="NQ125:NR138" si="2074">NQ12+NQ28+NQ44+NQ60+NQ76+NQ109</f>
        <v>10514.15467</v>
      </c>
      <c r="NR125" s="98">
        <f t="shared" si="2074"/>
        <v>252339.72</v>
      </c>
      <c r="NS125" s="98"/>
      <c r="NT125" s="118"/>
      <c r="NU125" s="119">
        <f t="shared" ref="NU125:NU138" si="2075">NQ125/$WM125</f>
        <v>1.0349200000000001</v>
      </c>
      <c r="NV125" s="231">
        <f t="shared" ref="NV125:NV137" si="2076">NV12</f>
        <v>90</v>
      </c>
      <c r="NW125" s="119"/>
      <c r="NX125" s="98"/>
      <c r="NY125" s="116"/>
      <c r="NZ125" s="90"/>
      <c r="OA125" s="117">
        <f t="shared" ref="OA125:OB138" si="2077">OA12+OA28+OA44+OA60+OA76+OA109</f>
        <v>9226.7362900000007</v>
      </c>
      <c r="OB125" s="98">
        <f t="shared" si="2077"/>
        <v>830406.27</v>
      </c>
      <c r="OC125" s="98"/>
      <c r="OD125" s="118"/>
      <c r="OE125" s="119">
        <f t="shared" ref="OE125:OE138" si="2078">OA125/$WM125</f>
        <v>0.90820000000000001</v>
      </c>
      <c r="OF125" s="231">
        <f t="shared" ref="OF125:OF137" si="2079">OF12</f>
        <v>0</v>
      </c>
      <c r="OG125" s="119"/>
      <c r="OH125" s="98"/>
      <c r="OI125" s="116"/>
      <c r="OJ125" s="90"/>
      <c r="OK125" s="117">
        <f t="shared" ref="OK125:OL138" si="2080">OK12+OK28+OK44+OK60+OK76+OK109</f>
        <v>0</v>
      </c>
      <c r="OL125" s="98">
        <f t="shared" si="2080"/>
        <v>0</v>
      </c>
      <c r="OM125" s="98"/>
      <c r="ON125" s="118"/>
      <c r="OO125" s="119">
        <f t="shared" ref="OO125:OO138" si="2081">OK125/$WM125</f>
        <v>0</v>
      </c>
      <c r="OP125" s="231">
        <f t="shared" ref="OP125:OP137" si="2082">OP12</f>
        <v>0</v>
      </c>
      <c r="OQ125" s="119"/>
      <c r="OR125" s="98"/>
      <c r="OS125" s="116"/>
      <c r="OT125" s="90"/>
      <c r="OU125" s="117">
        <f t="shared" ref="OU125:OV138" si="2083">OU12+OU28+OU44+OU60+OU76+OU109</f>
        <v>0</v>
      </c>
      <c r="OV125" s="98">
        <f t="shared" si="2083"/>
        <v>0</v>
      </c>
      <c r="OW125" s="98"/>
      <c r="OX125" s="118"/>
      <c r="OY125" s="119">
        <f t="shared" ref="OY125:OY138" si="2084">OU125/$WM125</f>
        <v>0</v>
      </c>
      <c r="OZ125" s="231">
        <f t="shared" ref="OZ125:OZ137" si="2085">OZ12</f>
        <v>25</v>
      </c>
      <c r="PA125" s="119"/>
      <c r="PB125" s="98"/>
      <c r="PC125" s="116"/>
      <c r="PD125" s="90"/>
      <c r="PE125" s="117">
        <f t="shared" ref="PE125:PF138" si="2086">PE12+PE28+PE44+PE60+PE76+PE109</f>
        <v>8886.7014999999992</v>
      </c>
      <c r="PF125" s="98">
        <f t="shared" si="2086"/>
        <v>222167.55</v>
      </c>
      <c r="PG125" s="98"/>
      <c r="PH125" s="118"/>
      <c r="PI125" s="119">
        <f t="shared" ref="PI125:PI138" si="2087">PE125/$WM125</f>
        <v>0.87473000000000001</v>
      </c>
      <c r="PJ125" s="231">
        <f t="shared" ref="PJ125:PJ137" si="2088">PJ12</f>
        <v>18</v>
      </c>
      <c r="PK125" s="119"/>
      <c r="PL125" s="98"/>
      <c r="PM125" s="116"/>
      <c r="PN125" s="90"/>
      <c r="PO125" s="117">
        <f t="shared" ref="PO125:PP138" si="2089">PO12+PO28+PO44+PO60+PO76+PO109</f>
        <v>13429.02259</v>
      </c>
      <c r="PP125" s="98">
        <f t="shared" si="2089"/>
        <v>241722.41</v>
      </c>
      <c r="PQ125" s="98"/>
      <c r="PR125" s="118"/>
      <c r="PS125" s="119">
        <f t="shared" ref="PS125:PS138" si="2090">PO125/$WM125</f>
        <v>1.3218300000000001</v>
      </c>
      <c r="PT125" s="231">
        <f t="shared" ref="PT125:PT137" si="2091">PT12</f>
        <v>42</v>
      </c>
      <c r="PU125" s="119"/>
      <c r="PV125" s="98"/>
      <c r="PW125" s="116"/>
      <c r="PX125" s="90"/>
      <c r="PY125" s="117">
        <f t="shared" ref="PY125:PZ138" si="2092">PY12+PY28+PY44+PY60+PY76+PY109</f>
        <v>10209.96925</v>
      </c>
      <c r="PZ125" s="98">
        <f t="shared" si="2092"/>
        <v>428818.7</v>
      </c>
      <c r="QA125" s="98"/>
      <c r="QB125" s="118"/>
      <c r="QC125" s="119">
        <f t="shared" ref="QC125:QC138" si="2093">PY125/$WM125</f>
        <v>1.00498</v>
      </c>
      <c r="QD125" s="231">
        <f t="shared" ref="QD125:QD137" si="2094">QD12</f>
        <v>0</v>
      </c>
      <c r="QE125" s="119"/>
      <c r="QF125" s="98"/>
      <c r="QG125" s="116"/>
      <c r="QH125" s="90"/>
      <c r="QI125" s="117">
        <f t="shared" ref="QI125:QJ138" si="2095">QI12+QI28+QI44+QI60+QI76+QI109</f>
        <v>0</v>
      </c>
      <c r="QJ125" s="98">
        <f t="shared" si="2095"/>
        <v>0</v>
      </c>
      <c r="QK125" s="98"/>
      <c r="QL125" s="118"/>
      <c r="QM125" s="119">
        <f t="shared" ref="QM125:QM138" si="2096">QI125/$WM125</f>
        <v>0</v>
      </c>
      <c r="QN125" s="231">
        <f t="shared" ref="QN125:QN137" si="2097">QN12</f>
        <v>57</v>
      </c>
      <c r="QO125" s="119"/>
      <c r="QP125" s="98"/>
      <c r="QQ125" s="116"/>
      <c r="QR125" s="90"/>
      <c r="QS125" s="117">
        <f t="shared" ref="QS125:QT138" si="2098">QS12+QS28+QS44+QS60+QS76+QS109</f>
        <v>7358.6081800000002</v>
      </c>
      <c r="QT125" s="98">
        <f t="shared" si="2098"/>
        <v>419440.68</v>
      </c>
      <c r="QU125" s="98"/>
      <c r="QV125" s="118"/>
      <c r="QW125" s="119">
        <f t="shared" ref="QW125:QW138" si="2099">QS125/$WM125</f>
        <v>0.72431999999999996</v>
      </c>
      <c r="QX125" s="231">
        <f t="shared" ref="QX125:QX137" si="2100">QX12</f>
        <v>25</v>
      </c>
      <c r="QY125" s="119"/>
      <c r="QZ125" s="98"/>
      <c r="RA125" s="116"/>
      <c r="RB125" s="90"/>
      <c r="RC125" s="117">
        <f t="shared" ref="RC125:RD138" si="2101">RC12+RC28+RC44+RC60+RC76+RC109</f>
        <v>7406.7380999999996</v>
      </c>
      <c r="RD125" s="98">
        <f t="shared" si="2101"/>
        <v>185168.46</v>
      </c>
      <c r="RE125" s="98"/>
      <c r="RF125" s="118"/>
      <c r="RG125" s="119">
        <f t="shared" ref="RG125:RG138" si="2102">RC125/$WM125</f>
        <v>0.72904999999999998</v>
      </c>
      <c r="RH125" s="231">
        <f t="shared" ref="RH125:RH137" si="2103">RH12</f>
        <v>30</v>
      </c>
      <c r="RI125" s="119"/>
      <c r="RJ125" s="98"/>
      <c r="RK125" s="116"/>
      <c r="RL125" s="90"/>
      <c r="RM125" s="117">
        <f t="shared" ref="RM125:RN138" si="2104">RM12+RM28+RM44+RM60+RM76+RM109</f>
        <v>10673.001550000001</v>
      </c>
      <c r="RN125" s="98">
        <f t="shared" si="2104"/>
        <v>320190.06</v>
      </c>
      <c r="RO125" s="98"/>
      <c r="RP125" s="118"/>
      <c r="RQ125" s="119">
        <f t="shared" ref="RQ125:RQ138" si="2105">RM125/$WM125</f>
        <v>1.0505500000000001</v>
      </c>
      <c r="RR125" s="231">
        <f t="shared" ref="RR125:RR137" si="2106">RR12</f>
        <v>26</v>
      </c>
      <c r="RS125" s="119"/>
      <c r="RT125" s="98"/>
      <c r="RU125" s="116"/>
      <c r="RV125" s="90"/>
      <c r="RW125" s="117">
        <f t="shared" ref="RW125:RX138" si="2107">RW12+RW28+RW44+RW60+RW76+RW109</f>
        <v>12527.77288</v>
      </c>
      <c r="RX125" s="98">
        <f t="shared" si="2107"/>
        <v>325722.09000000003</v>
      </c>
      <c r="RY125" s="98"/>
      <c r="RZ125" s="118"/>
      <c r="SA125" s="119">
        <f t="shared" ref="SA125:SA138" si="2108">RW125/$WM125</f>
        <v>1.23312</v>
      </c>
      <c r="SB125" s="231">
        <f t="shared" ref="SB125:SB137" si="2109">SB12</f>
        <v>61</v>
      </c>
      <c r="SC125" s="119"/>
      <c r="SD125" s="98"/>
      <c r="SE125" s="116"/>
      <c r="SF125" s="90"/>
      <c r="SG125" s="117">
        <f t="shared" ref="SG125:SH138" si="2110">SG12+SG28+SG44+SG60+SG76+SG109</f>
        <v>11473.8105</v>
      </c>
      <c r="SH125" s="98">
        <f t="shared" si="2110"/>
        <v>699902.44</v>
      </c>
      <c r="SI125" s="98"/>
      <c r="SJ125" s="118"/>
      <c r="SK125" s="119">
        <f t="shared" ref="SK125:SK138" si="2111">SG125/$WM125</f>
        <v>1.1293800000000001</v>
      </c>
      <c r="SL125" s="231">
        <f t="shared" ref="SL125:SL137" si="2112">SL12</f>
        <v>15</v>
      </c>
      <c r="SM125" s="119"/>
      <c r="SN125" s="98"/>
      <c r="SO125" s="116"/>
      <c r="SP125" s="90"/>
      <c r="SQ125" s="117">
        <f t="shared" ref="SQ125:SR138" si="2113">SQ12+SQ28+SQ44+SQ60+SQ76+SQ109</f>
        <v>6899.0452500000001</v>
      </c>
      <c r="SR125" s="98">
        <f t="shared" si="2113"/>
        <v>103485.69</v>
      </c>
      <c r="SS125" s="98"/>
      <c r="ST125" s="118"/>
      <c r="SU125" s="119">
        <f t="shared" ref="SU125:SU138" si="2114">SQ125/$WM125</f>
        <v>0.67908000000000002</v>
      </c>
      <c r="SV125" s="231">
        <f t="shared" ref="SV125:SV137" si="2115">SV12</f>
        <v>31</v>
      </c>
      <c r="SW125" s="119"/>
      <c r="SX125" s="98"/>
      <c r="SY125" s="116"/>
      <c r="SZ125" s="90"/>
      <c r="TA125" s="117">
        <f t="shared" ref="TA125:TB138" si="2116">TA12+TA28+TA44+TA60+TA76+TA109</f>
        <v>9754.2325600000004</v>
      </c>
      <c r="TB125" s="98">
        <f t="shared" si="2116"/>
        <v>302381.21999999997</v>
      </c>
      <c r="TC125" s="98"/>
      <c r="TD125" s="118"/>
      <c r="TE125" s="119">
        <f t="shared" ref="TE125:TE138" si="2117">TA125/$WM125</f>
        <v>0.96011999999999997</v>
      </c>
      <c r="TF125" s="231">
        <f t="shared" ref="TF125:TF137" si="2118">TF12</f>
        <v>31</v>
      </c>
      <c r="TG125" s="119"/>
      <c r="TH125" s="98"/>
      <c r="TI125" s="116"/>
      <c r="TJ125" s="90"/>
      <c r="TK125" s="117">
        <f t="shared" ref="TK125:TL138" si="2119">TK12+TK28+TK44+TK60+TK76+TK109</f>
        <v>13975.99648</v>
      </c>
      <c r="TL125" s="98">
        <f t="shared" si="2119"/>
        <v>433255.88</v>
      </c>
      <c r="TM125" s="98"/>
      <c r="TN125" s="118"/>
      <c r="TO125" s="119">
        <f t="shared" ref="TO125:TO138" si="2120">TK125/$WM125</f>
        <v>1.3756699999999999</v>
      </c>
      <c r="TP125" s="231">
        <f t="shared" ref="TP125:TP137" si="2121">TP12</f>
        <v>18</v>
      </c>
      <c r="TQ125" s="119"/>
      <c r="TR125" s="98"/>
      <c r="TS125" s="116"/>
      <c r="TT125" s="90"/>
      <c r="TU125" s="117">
        <f t="shared" ref="TU125:TV138" si="2122">TU12+TU28+TU44+TU60+TU76+TU109</f>
        <v>10416.778829999999</v>
      </c>
      <c r="TV125" s="98">
        <f t="shared" si="2122"/>
        <v>187502.02</v>
      </c>
      <c r="TW125" s="98"/>
      <c r="TX125" s="118"/>
      <c r="TY125" s="119">
        <f t="shared" ref="TY125:TY138" si="2123">TU125/$WM125</f>
        <v>1.0253300000000001</v>
      </c>
      <c r="TZ125" s="231">
        <f t="shared" ref="TZ125:TZ137" si="2124">TZ12</f>
        <v>34</v>
      </c>
      <c r="UA125" s="119"/>
      <c r="UB125" s="98"/>
      <c r="UC125" s="116"/>
      <c r="UD125" s="90"/>
      <c r="UE125" s="117">
        <f t="shared" ref="UE125:UF138" si="2125">UE12+UE28+UE44+UE60+UE76+UE109</f>
        <v>8636.08079</v>
      </c>
      <c r="UF125" s="98">
        <f t="shared" si="2125"/>
        <v>293626.73</v>
      </c>
      <c r="UG125" s="98"/>
      <c r="UH125" s="118"/>
      <c r="UI125" s="119">
        <f t="shared" ref="UI125:UI138" si="2126">UE125/$WM125</f>
        <v>0.85006000000000004</v>
      </c>
      <c r="UJ125" s="231">
        <f t="shared" ref="UJ125:UJ137" si="2127">UJ12</f>
        <v>30</v>
      </c>
      <c r="UK125" s="119"/>
      <c r="UL125" s="98"/>
      <c r="UM125" s="116"/>
      <c r="UN125" s="90"/>
      <c r="UO125" s="117">
        <f t="shared" ref="UO125:UP138" si="2128">UO12+UO28+UO44+UO60+UO76+UO109</f>
        <v>9457.6645499999995</v>
      </c>
      <c r="UP125" s="98">
        <f t="shared" si="2128"/>
        <v>283729.94</v>
      </c>
      <c r="UQ125" s="98"/>
      <c r="UR125" s="118"/>
      <c r="US125" s="119">
        <f t="shared" ref="US125:US138" si="2129">UO125/$WM125</f>
        <v>0.93093000000000004</v>
      </c>
      <c r="UT125" s="231">
        <f t="shared" ref="UT125:UT137" si="2130">UT12</f>
        <v>65</v>
      </c>
      <c r="UU125" s="119"/>
      <c r="UV125" s="98"/>
      <c r="UW125" s="116"/>
      <c r="UX125" s="90"/>
      <c r="UY125" s="117">
        <f t="shared" ref="UY125:UZ138" si="2131">UY12+UY28+UY44+UY60+UY76+UY109</f>
        <v>11679.61263</v>
      </c>
      <c r="UZ125" s="98">
        <f t="shared" si="2131"/>
        <v>759174.82</v>
      </c>
      <c r="VA125" s="98"/>
      <c r="VB125" s="118"/>
      <c r="VC125" s="119">
        <f t="shared" ref="VC125:VC138" si="2132">UY125/$WM125</f>
        <v>1.14964</v>
      </c>
      <c r="VD125" s="231">
        <f t="shared" ref="VD125:VD137" si="2133">VD12</f>
        <v>55</v>
      </c>
      <c r="VE125" s="119"/>
      <c r="VF125" s="98"/>
      <c r="VG125" s="116"/>
      <c r="VH125" s="90"/>
      <c r="VI125" s="117">
        <f t="shared" ref="VI125:VJ138" si="2134">VI12+VI28+VI44+VI60+VI76+VI109</f>
        <v>10504.62617</v>
      </c>
      <c r="VJ125" s="98">
        <f t="shared" si="2134"/>
        <v>577754.43999999994</v>
      </c>
      <c r="VK125" s="98"/>
      <c r="VL125" s="118"/>
      <c r="VM125" s="119">
        <f t="shared" ref="VM125:VM138" si="2135">VI125/$WM125</f>
        <v>1.0339799999999999</v>
      </c>
      <c r="VN125" s="231">
        <f t="shared" ref="VN125:VN137" si="2136">VN12</f>
        <v>83</v>
      </c>
      <c r="VO125" s="119"/>
      <c r="VP125" s="98"/>
      <c r="VQ125" s="116"/>
      <c r="VR125" s="90"/>
      <c r="VS125" s="117">
        <f t="shared" ref="VS125:VT138" si="2137">VS12+VS28+VS44+VS60+VS76+VS109</f>
        <v>9873.3756200000007</v>
      </c>
      <c r="VT125" s="98">
        <f t="shared" si="2137"/>
        <v>819490.19</v>
      </c>
      <c r="VU125" s="98"/>
      <c r="VV125" s="118"/>
      <c r="VW125" s="119">
        <f t="shared" ref="VW125:VW138" si="2138">VS125/$WM125</f>
        <v>0.97184999999999999</v>
      </c>
      <c r="VX125" s="231">
        <f t="shared" ref="VX125:VX137" si="2139">VX12</f>
        <v>47</v>
      </c>
      <c r="VY125" s="119"/>
      <c r="VZ125" s="98"/>
      <c r="WA125" s="116"/>
      <c r="WB125" s="90"/>
      <c r="WC125" s="117">
        <f t="shared" ref="WC125:WD138" si="2140">WC12+WC28+WC44+WC60+WC76+WC109</f>
        <v>10974.93288</v>
      </c>
      <c r="WD125" s="98">
        <f t="shared" si="2140"/>
        <v>515821.84</v>
      </c>
      <c r="WE125" s="98"/>
      <c r="WF125" s="118"/>
      <c r="WG125" s="119">
        <f t="shared" ref="WG125:WG138" si="2141">WC125/$WM125</f>
        <v>1.0802700000000001</v>
      </c>
      <c r="WH125" s="213">
        <f t="shared" ref="WH125:WH138" si="2142">F125+P125+Z125+AJ125+AT125+BD125+BN125+BX125+CH125+CR125+DB125+DL125+DV125+EF125+EP125+EZ125+FJ125+FT125+GD125+GN125+GX125+HH125+HR125+IB125+IL125+IV125+JF125+JP125+JZ125+KJ125+KT125+LD125+LN125+LX125+MH125+MR125+NB125+NL125+NV125+OF125+OP125+OZ125+PJ125+PT125+QD125+QN125+QX125+RH125+RR125+SB125+SL125+SV125+TF125+TP125+TZ125+UJ125+UT125+VD125+VN125+VX125</f>
        <v>1861</v>
      </c>
      <c r="WI125" s="119"/>
      <c r="WJ125" s="98"/>
      <c r="WK125" s="116"/>
      <c r="WL125" s="90"/>
      <c r="WM125" s="117">
        <f t="shared" ref="WM125:WN138" si="2143">WM12+WM28+WM44+WM60+WM76+WM109</f>
        <v>10159.394480000001</v>
      </c>
      <c r="WN125" s="117">
        <f t="shared" si="2143"/>
        <v>18906633.129999999</v>
      </c>
      <c r="WO125" s="98"/>
      <c r="WP125" s="118"/>
    </row>
    <row r="126" spans="1:614" ht="26.25" customHeight="1" x14ac:dyDescent="0.25">
      <c r="A126" s="5"/>
      <c r="B126" s="205" t="s">
        <v>422</v>
      </c>
      <c r="C126" s="12" t="s">
        <v>753</v>
      </c>
      <c r="D126" s="12" t="s">
        <v>440</v>
      </c>
      <c r="E126" s="4"/>
      <c r="F126" s="231">
        <f t="shared" si="1962"/>
        <v>229</v>
      </c>
      <c r="G126" s="119"/>
      <c r="H126" s="98"/>
      <c r="I126" s="116"/>
      <c r="J126" s="90"/>
      <c r="K126" s="117">
        <f t="shared" si="1963"/>
        <v>8308.8512599999995</v>
      </c>
      <c r="L126" s="98">
        <f t="shared" si="1963"/>
        <v>1902726.95</v>
      </c>
      <c r="M126" s="98"/>
      <c r="N126" s="118"/>
      <c r="O126" s="119">
        <f t="shared" si="1964"/>
        <v>0.81781999999999999</v>
      </c>
      <c r="P126" s="231">
        <f t="shared" si="1965"/>
        <v>300</v>
      </c>
      <c r="Q126" s="119"/>
      <c r="R126" s="98"/>
      <c r="S126" s="116"/>
      <c r="T126" s="90"/>
      <c r="U126" s="117">
        <f t="shared" si="1966"/>
        <v>8882.0612199999996</v>
      </c>
      <c r="V126" s="98">
        <f t="shared" si="1966"/>
        <v>2664618.37</v>
      </c>
      <c r="W126" s="98"/>
      <c r="X126" s="118"/>
      <c r="Y126" s="119">
        <f t="shared" si="1967"/>
        <v>0.87424000000000002</v>
      </c>
      <c r="Z126" s="231">
        <f t="shared" si="1968"/>
        <v>239</v>
      </c>
      <c r="AA126" s="119"/>
      <c r="AB126" s="98"/>
      <c r="AC126" s="116"/>
      <c r="AD126" s="90"/>
      <c r="AE126" s="117">
        <f t="shared" si="1969"/>
        <v>7403.0442599999997</v>
      </c>
      <c r="AF126" s="98">
        <f t="shared" si="1969"/>
        <v>1769327.57</v>
      </c>
      <c r="AG126" s="98"/>
      <c r="AH126" s="118"/>
      <c r="AI126" s="119">
        <f t="shared" si="1970"/>
        <v>0.72867000000000004</v>
      </c>
      <c r="AJ126" s="231">
        <f t="shared" si="1971"/>
        <v>139</v>
      </c>
      <c r="AK126" s="119"/>
      <c r="AL126" s="98"/>
      <c r="AM126" s="116"/>
      <c r="AN126" s="90"/>
      <c r="AO126" s="117">
        <f t="shared" si="1972"/>
        <v>11748.043879999999</v>
      </c>
      <c r="AP126" s="98">
        <f t="shared" si="1972"/>
        <v>1632978.11</v>
      </c>
      <c r="AQ126" s="98"/>
      <c r="AR126" s="118"/>
      <c r="AS126" s="119">
        <f t="shared" si="1973"/>
        <v>1.1563300000000001</v>
      </c>
      <c r="AT126" s="231">
        <f t="shared" si="1974"/>
        <v>101</v>
      </c>
      <c r="AU126" s="119"/>
      <c r="AV126" s="98"/>
      <c r="AW126" s="116"/>
      <c r="AX126" s="90"/>
      <c r="AY126" s="117">
        <f t="shared" si="1975"/>
        <v>9604.2247100000004</v>
      </c>
      <c r="AZ126" s="98">
        <f t="shared" si="1975"/>
        <v>970026.7</v>
      </c>
      <c r="BA126" s="98"/>
      <c r="BB126" s="118"/>
      <c r="BC126" s="119">
        <f t="shared" si="1976"/>
        <v>0.94532000000000005</v>
      </c>
      <c r="BD126" s="231">
        <f t="shared" si="1977"/>
        <v>0</v>
      </c>
      <c r="BE126" s="119"/>
      <c r="BF126" s="98"/>
      <c r="BG126" s="116"/>
      <c r="BH126" s="90"/>
      <c r="BI126" s="117">
        <f t="shared" ref="BI126:BJ126" si="2144">BI13+BI29+BI45+BI61+BI77+BI110</f>
        <v>0</v>
      </c>
      <c r="BJ126" s="98">
        <f t="shared" si="2144"/>
        <v>0</v>
      </c>
      <c r="BK126" s="98"/>
      <c r="BL126" s="118"/>
      <c r="BM126" s="119">
        <f t="shared" si="1979"/>
        <v>0</v>
      </c>
      <c r="BN126" s="231">
        <f t="shared" si="1980"/>
        <v>77</v>
      </c>
      <c r="BO126" s="119"/>
      <c r="BP126" s="98"/>
      <c r="BQ126" s="116"/>
      <c r="BR126" s="90"/>
      <c r="BS126" s="117">
        <f t="shared" si="1981"/>
        <v>8072.3509299999996</v>
      </c>
      <c r="BT126" s="98">
        <f t="shared" si="1981"/>
        <v>621571.02</v>
      </c>
      <c r="BU126" s="98"/>
      <c r="BV126" s="118"/>
      <c r="BW126" s="119">
        <f t="shared" si="1982"/>
        <v>0.79454000000000002</v>
      </c>
      <c r="BX126" s="231">
        <f t="shared" si="1983"/>
        <v>0</v>
      </c>
      <c r="BY126" s="119"/>
      <c r="BZ126" s="98"/>
      <c r="CA126" s="116"/>
      <c r="CB126" s="90"/>
      <c r="CC126" s="117">
        <f t="shared" si="1984"/>
        <v>0</v>
      </c>
      <c r="CD126" s="98">
        <f t="shared" si="1984"/>
        <v>0</v>
      </c>
      <c r="CE126" s="98"/>
      <c r="CF126" s="118"/>
      <c r="CG126" s="119">
        <f t="shared" si="1985"/>
        <v>0</v>
      </c>
      <c r="CH126" s="231">
        <f t="shared" si="1986"/>
        <v>112</v>
      </c>
      <c r="CI126" s="119"/>
      <c r="CJ126" s="98"/>
      <c r="CK126" s="116"/>
      <c r="CL126" s="90"/>
      <c r="CM126" s="117">
        <f t="shared" si="1987"/>
        <v>7406.8665899999996</v>
      </c>
      <c r="CN126" s="98">
        <f t="shared" si="1987"/>
        <v>829569.06</v>
      </c>
      <c r="CO126" s="98"/>
      <c r="CP126" s="118"/>
      <c r="CQ126" s="119">
        <f t="shared" si="1988"/>
        <v>0.72904000000000002</v>
      </c>
      <c r="CR126" s="231">
        <f t="shared" si="1989"/>
        <v>0</v>
      </c>
      <c r="CS126" s="119"/>
      <c r="CT126" s="98"/>
      <c r="CU126" s="116"/>
      <c r="CV126" s="90"/>
      <c r="CW126" s="117">
        <f t="shared" si="1990"/>
        <v>0</v>
      </c>
      <c r="CX126" s="98">
        <f t="shared" si="1990"/>
        <v>0</v>
      </c>
      <c r="CY126" s="98"/>
      <c r="CZ126" s="118"/>
      <c r="DA126" s="119">
        <f t="shared" si="1991"/>
        <v>0</v>
      </c>
      <c r="DB126" s="231">
        <f t="shared" si="1992"/>
        <v>108</v>
      </c>
      <c r="DC126" s="119"/>
      <c r="DD126" s="98"/>
      <c r="DE126" s="116"/>
      <c r="DF126" s="90"/>
      <c r="DG126" s="117">
        <f t="shared" si="1993"/>
        <v>7528.1166000000003</v>
      </c>
      <c r="DH126" s="98">
        <f t="shared" si="1993"/>
        <v>813036.59</v>
      </c>
      <c r="DI126" s="98"/>
      <c r="DJ126" s="118"/>
      <c r="DK126" s="119">
        <f t="shared" si="1994"/>
        <v>0.74097999999999997</v>
      </c>
      <c r="DL126" s="231">
        <f t="shared" si="1995"/>
        <v>190</v>
      </c>
      <c r="DM126" s="119"/>
      <c r="DN126" s="98"/>
      <c r="DO126" s="116"/>
      <c r="DP126" s="90"/>
      <c r="DQ126" s="117">
        <f t="shared" si="1996"/>
        <v>15703.58842</v>
      </c>
      <c r="DR126" s="98">
        <f t="shared" si="1996"/>
        <v>2983681.8</v>
      </c>
      <c r="DS126" s="98"/>
      <c r="DT126" s="118"/>
      <c r="DU126" s="119">
        <f t="shared" si="1997"/>
        <v>1.5456700000000001</v>
      </c>
      <c r="DV126" s="231">
        <f t="shared" si="1998"/>
        <v>122</v>
      </c>
      <c r="DW126" s="119"/>
      <c r="DX126" s="98"/>
      <c r="DY126" s="116"/>
      <c r="DZ126" s="90"/>
      <c r="EA126" s="117">
        <f t="shared" si="1999"/>
        <v>13508.589610000001</v>
      </c>
      <c r="EB126" s="98">
        <f t="shared" si="1999"/>
        <v>1648047.93</v>
      </c>
      <c r="EC126" s="98"/>
      <c r="ED126" s="118"/>
      <c r="EE126" s="119">
        <f t="shared" si="2000"/>
        <v>1.32962</v>
      </c>
      <c r="EF126" s="231">
        <f t="shared" si="2001"/>
        <v>0</v>
      </c>
      <c r="EG126" s="119"/>
      <c r="EH126" s="98"/>
      <c r="EI126" s="116"/>
      <c r="EJ126" s="90"/>
      <c r="EK126" s="117">
        <f t="shared" si="2002"/>
        <v>0</v>
      </c>
      <c r="EL126" s="98">
        <f t="shared" si="2002"/>
        <v>0</v>
      </c>
      <c r="EM126" s="98"/>
      <c r="EN126" s="118"/>
      <c r="EO126" s="119">
        <f t="shared" si="2003"/>
        <v>0</v>
      </c>
      <c r="EP126" s="231">
        <f t="shared" si="2004"/>
        <v>156</v>
      </c>
      <c r="EQ126" s="119"/>
      <c r="ER126" s="98"/>
      <c r="ES126" s="116"/>
      <c r="ET126" s="90"/>
      <c r="EU126" s="117">
        <f t="shared" si="2005"/>
        <v>10875.86103</v>
      </c>
      <c r="EV126" s="98">
        <f t="shared" si="2005"/>
        <v>1696634.32</v>
      </c>
      <c r="EW126" s="98"/>
      <c r="EX126" s="118"/>
      <c r="EY126" s="119">
        <f t="shared" si="2006"/>
        <v>1.0704899999999999</v>
      </c>
      <c r="EZ126" s="231">
        <f t="shared" si="2007"/>
        <v>164</v>
      </c>
      <c r="FA126" s="119"/>
      <c r="FB126" s="98"/>
      <c r="FC126" s="116"/>
      <c r="FD126" s="90"/>
      <c r="FE126" s="117">
        <f t="shared" si="2008"/>
        <v>9601.4298699999999</v>
      </c>
      <c r="FF126" s="98">
        <f t="shared" si="2008"/>
        <v>1574634.5</v>
      </c>
      <c r="FG126" s="98"/>
      <c r="FH126" s="118"/>
      <c r="FI126" s="119">
        <f t="shared" si="2009"/>
        <v>0.94504999999999995</v>
      </c>
      <c r="FJ126" s="231">
        <f t="shared" si="2010"/>
        <v>83</v>
      </c>
      <c r="FK126" s="119"/>
      <c r="FL126" s="98"/>
      <c r="FM126" s="116"/>
      <c r="FN126" s="90"/>
      <c r="FO126" s="117">
        <f t="shared" si="2011"/>
        <v>8451.09908</v>
      </c>
      <c r="FP126" s="98">
        <f t="shared" si="2011"/>
        <v>701441.22</v>
      </c>
      <c r="FQ126" s="98"/>
      <c r="FR126" s="118"/>
      <c r="FS126" s="119">
        <f t="shared" si="2012"/>
        <v>0.83182</v>
      </c>
      <c r="FT126" s="231">
        <f t="shared" si="2013"/>
        <v>134</v>
      </c>
      <c r="FU126" s="119"/>
      <c r="FV126" s="98"/>
      <c r="FW126" s="116"/>
      <c r="FX126" s="90"/>
      <c r="FY126" s="117">
        <f t="shared" si="2014"/>
        <v>10378.90415</v>
      </c>
      <c r="FZ126" s="98">
        <f t="shared" si="2014"/>
        <v>1390773.16</v>
      </c>
      <c r="GA126" s="98"/>
      <c r="GB126" s="118"/>
      <c r="GC126" s="119">
        <f t="shared" si="2015"/>
        <v>1.0215700000000001</v>
      </c>
      <c r="GD126" s="231">
        <f t="shared" si="2016"/>
        <v>281</v>
      </c>
      <c r="GE126" s="119"/>
      <c r="GF126" s="98"/>
      <c r="GG126" s="116"/>
      <c r="GH126" s="90"/>
      <c r="GI126" s="117">
        <f t="shared" si="2017"/>
        <v>8737.0965099999994</v>
      </c>
      <c r="GJ126" s="98">
        <f t="shared" si="2017"/>
        <v>2455124.1</v>
      </c>
      <c r="GK126" s="98"/>
      <c r="GL126" s="118"/>
      <c r="GM126" s="119">
        <f t="shared" si="2018"/>
        <v>0.85997000000000001</v>
      </c>
      <c r="GN126" s="231">
        <f t="shared" si="2019"/>
        <v>128</v>
      </c>
      <c r="GO126" s="119"/>
      <c r="GP126" s="98"/>
      <c r="GQ126" s="116"/>
      <c r="GR126" s="90"/>
      <c r="GS126" s="117">
        <f t="shared" si="2020"/>
        <v>10327.970369999999</v>
      </c>
      <c r="GT126" s="98">
        <f t="shared" si="2020"/>
        <v>1321980.2</v>
      </c>
      <c r="GU126" s="98"/>
      <c r="GV126" s="118"/>
      <c r="GW126" s="119">
        <f t="shared" si="2021"/>
        <v>1.0165599999999999</v>
      </c>
      <c r="GX126" s="231">
        <f t="shared" si="2022"/>
        <v>0</v>
      </c>
      <c r="GY126" s="119"/>
      <c r="GZ126" s="98"/>
      <c r="HA126" s="116"/>
      <c r="HB126" s="90"/>
      <c r="HC126" s="117">
        <f t="shared" si="2023"/>
        <v>0</v>
      </c>
      <c r="HD126" s="98">
        <f t="shared" si="2023"/>
        <v>0</v>
      </c>
      <c r="HE126" s="98"/>
      <c r="HF126" s="118"/>
      <c r="HG126" s="119">
        <f t="shared" si="2024"/>
        <v>0</v>
      </c>
      <c r="HH126" s="231">
        <f t="shared" si="2025"/>
        <v>142</v>
      </c>
      <c r="HI126" s="119"/>
      <c r="HJ126" s="98"/>
      <c r="HK126" s="116"/>
      <c r="HL126" s="90"/>
      <c r="HM126" s="117">
        <f t="shared" si="2026"/>
        <v>11315.40926</v>
      </c>
      <c r="HN126" s="98">
        <f t="shared" si="2026"/>
        <v>1606788.12</v>
      </c>
      <c r="HO126" s="98"/>
      <c r="HP126" s="118"/>
      <c r="HQ126" s="119">
        <f t="shared" si="2027"/>
        <v>1.11375</v>
      </c>
      <c r="HR126" s="231">
        <f t="shared" si="2028"/>
        <v>219</v>
      </c>
      <c r="HS126" s="119"/>
      <c r="HT126" s="98"/>
      <c r="HU126" s="116"/>
      <c r="HV126" s="90"/>
      <c r="HW126" s="117">
        <f t="shared" si="2029"/>
        <v>12060.281720000001</v>
      </c>
      <c r="HX126" s="98">
        <f t="shared" si="2029"/>
        <v>2641201.69</v>
      </c>
      <c r="HY126" s="98"/>
      <c r="HZ126" s="118"/>
      <c r="IA126" s="119">
        <f t="shared" si="2030"/>
        <v>1.1870700000000001</v>
      </c>
      <c r="IB126" s="231">
        <f t="shared" si="2031"/>
        <v>373</v>
      </c>
      <c r="IC126" s="119"/>
      <c r="ID126" s="98"/>
      <c r="IE126" s="116"/>
      <c r="IF126" s="90"/>
      <c r="IG126" s="117">
        <f t="shared" si="2032"/>
        <v>8424.1504800000002</v>
      </c>
      <c r="IH126" s="98">
        <f t="shared" si="2032"/>
        <v>3142208.13</v>
      </c>
      <c r="II126" s="98"/>
      <c r="IJ126" s="118"/>
      <c r="IK126" s="119">
        <f t="shared" si="2033"/>
        <v>0.82916999999999996</v>
      </c>
      <c r="IL126" s="231">
        <f t="shared" si="2034"/>
        <v>99</v>
      </c>
      <c r="IM126" s="119"/>
      <c r="IN126" s="98"/>
      <c r="IO126" s="116"/>
      <c r="IP126" s="90"/>
      <c r="IQ126" s="117">
        <f t="shared" si="2035"/>
        <v>13757.2294</v>
      </c>
      <c r="IR126" s="98">
        <f t="shared" si="2035"/>
        <v>1361965.71</v>
      </c>
      <c r="IS126" s="98"/>
      <c r="IT126" s="118"/>
      <c r="IU126" s="119">
        <f t="shared" si="2036"/>
        <v>1.35409</v>
      </c>
      <c r="IV126" s="231">
        <f t="shared" si="2037"/>
        <v>88</v>
      </c>
      <c r="IW126" s="119"/>
      <c r="IX126" s="98"/>
      <c r="IY126" s="116"/>
      <c r="IZ126" s="90"/>
      <c r="JA126" s="117">
        <f t="shared" si="2038"/>
        <v>9601.4549200000001</v>
      </c>
      <c r="JB126" s="98">
        <f t="shared" si="2038"/>
        <v>844928.03</v>
      </c>
      <c r="JC126" s="98"/>
      <c r="JD126" s="118"/>
      <c r="JE126" s="119">
        <f t="shared" si="2039"/>
        <v>0.94504999999999995</v>
      </c>
      <c r="JF126" s="231">
        <f t="shared" si="2040"/>
        <v>213</v>
      </c>
      <c r="JG126" s="119"/>
      <c r="JH126" s="98"/>
      <c r="JI126" s="116"/>
      <c r="JJ126" s="90"/>
      <c r="JK126" s="117">
        <f t="shared" si="2041"/>
        <v>13371.32135</v>
      </c>
      <c r="JL126" s="98">
        <f t="shared" si="2041"/>
        <v>2848091.44</v>
      </c>
      <c r="JM126" s="98"/>
      <c r="JN126" s="118"/>
      <c r="JO126" s="119">
        <f t="shared" si="2042"/>
        <v>1.3161099999999999</v>
      </c>
      <c r="JP126" s="231">
        <f t="shared" si="2043"/>
        <v>154</v>
      </c>
      <c r="JQ126" s="119"/>
      <c r="JR126" s="98"/>
      <c r="JS126" s="116"/>
      <c r="JT126" s="90"/>
      <c r="JU126" s="117">
        <f t="shared" si="2044"/>
        <v>13432.6325</v>
      </c>
      <c r="JV126" s="98">
        <f t="shared" si="2044"/>
        <v>2068625.4</v>
      </c>
      <c r="JW126" s="98"/>
      <c r="JX126" s="118"/>
      <c r="JY126" s="119">
        <f t="shared" si="2045"/>
        <v>1.3221400000000001</v>
      </c>
      <c r="JZ126" s="231">
        <f t="shared" si="2046"/>
        <v>0</v>
      </c>
      <c r="KA126" s="119"/>
      <c r="KB126" s="98"/>
      <c r="KC126" s="116"/>
      <c r="KD126" s="90"/>
      <c r="KE126" s="117">
        <f t="shared" si="2047"/>
        <v>0</v>
      </c>
      <c r="KF126" s="98">
        <f t="shared" si="2047"/>
        <v>0</v>
      </c>
      <c r="KG126" s="98"/>
      <c r="KH126" s="118"/>
      <c r="KI126" s="119">
        <f t="shared" si="2048"/>
        <v>0</v>
      </c>
      <c r="KJ126" s="231">
        <f t="shared" si="2049"/>
        <v>123</v>
      </c>
      <c r="KK126" s="119"/>
      <c r="KL126" s="98"/>
      <c r="KM126" s="116"/>
      <c r="KN126" s="90"/>
      <c r="KO126" s="117">
        <f t="shared" si="2050"/>
        <v>7244.0037400000001</v>
      </c>
      <c r="KP126" s="98">
        <f t="shared" si="2050"/>
        <v>891012.46</v>
      </c>
      <c r="KQ126" s="98"/>
      <c r="KR126" s="118"/>
      <c r="KS126" s="119">
        <f t="shared" si="2051"/>
        <v>0.71301000000000003</v>
      </c>
      <c r="KT126" s="231">
        <f t="shared" si="2052"/>
        <v>263</v>
      </c>
      <c r="KU126" s="119"/>
      <c r="KV126" s="98"/>
      <c r="KW126" s="116"/>
      <c r="KX126" s="90"/>
      <c r="KY126" s="117">
        <f t="shared" si="2053"/>
        <v>9218.8291700000009</v>
      </c>
      <c r="KZ126" s="98">
        <f t="shared" si="2053"/>
        <v>2424552.0699999998</v>
      </c>
      <c r="LA126" s="98"/>
      <c r="LB126" s="118"/>
      <c r="LC126" s="119">
        <f t="shared" si="2054"/>
        <v>0.90739000000000003</v>
      </c>
      <c r="LD126" s="231">
        <f t="shared" si="2055"/>
        <v>200</v>
      </c>
      <c r="LE126" s="119"/>
      <c r="LF126" s="98"/>
      <c r="LG126" s="116"/>
      <c r="LH126" s="90"/>
      <c r="LI126" s="117">
        <f t="shared" si="2056"/>
        <v>9850.3140899999999</v>
      </c>
      <c r="LJ126" s="98">
        <f t="shared" si="2056"/>
        <v>1970062.81</v>
      </c>
      <c r="LK126" s="98"/>
      <c r="LL126" s="118"/>
      <c r="LM126" s="119">
        <f t="shared" si="2057"/>
        <v>0.96953999999999996</v>
      </c>
      <c r="LN126" s="231">
        <f t="shared" si="2058"/>
        <v>225</v>
      </c>
      <c r="LO126" s="119"/>
      <c r="LP126" s="98"/>
      <c r="LQ126" s="116"/>
      <c r="LR126" s="90"/>
      <c r="LS126" s="117">
        <f t="shared" si="2059"/>
        <v>9689.1893600000003</v>
      </c>
      <c r="LT126" s="98">
        <f t="shared" si="2059"/>
        <v>2180067.62</v>
      </c>
      <c r="LU126" s="98"/>
      <c r="LV126" s="118"/>
      <c r="LW126" s="119">
        <f t="shared" si="2060"/>
        <v>0.95369000000000004</v>
      </c>
      <c r="LX126" s="231">
        <f t="shared" si="2061"/>
        <v>87</v>
      </c>
      <c r="LY126" s="119"/>
      <c r="LZ126" s="98"/>
      <c r="MA126" s="116"/>
      <c r="MB126" s="90"/>
      <c r="MC126" s="117">
        <f t="shared" si="2062"/>
        <v>14880.06415</v>
      </c>
      <c r="MD126" s="98">
        <f t="shared" si="2062"/>
        <v>1294565.58</v>
      </c>
      <c r="ME126" s="98"/>
      <c r="MF126" s="118"/>
      <c r="MG126" s="119">
        <f t="shared" si="2063"/>
        <v>1.46461</v>
      </c>
      <c r="MH126" s="231">
        <f t="shared" si="2064"/>
        <v>106</v>
      </c>
      <c r="MI126" s="119"/>
      <c r="MJ126" s="98"/>
      <c r="MK126" s="116"/>
      <c r="ML126" s="90"/>
      <c r="MM126" s="117">
        <f t="shared" si="2065"/>
        <v>9229.92778</v>
      </c>
      <c r="MN126" s="98">
        <f t="shared" si="2065"/>
        <v>978372.35</v>
      </c>
      <c r="MO126" s="98"/>
      <c r="MP126" s="118"/>
      <c r="MQ126" s="119">
        <f t="shared" si="2066"/>
        <v>0.90847999999999995</v>
      </c>
      <c r="MR126" s="231">
        <f t="shared" si="2067"/>
        <v>186</v>
      </c>
      <c r="MS126" s="119"/>
      <c r="MT126" s="98"/>
      <c r="MU126" s="116"/>
      <c r="MV126" s="90"/>
      <c r="MW126" s="117">
        <f t="shared" si="2068"/>
        <v>10048.911260000001</v>
      </c>
      <c r="MX126" s="98">
        <f t="shared" si="2068"/>
        <v>1869097.49</v>
      </c>
      <c r="MY126" s="98"/>
      <c r="MZ126" s="118"/>
      <c r="NA126" s="119">
        <f t="shared" si="2069"/>
        <v>0.98909000000000002</v>
      </c>
      <c r="NB126" s="231">
        <f t="shared" si="2070"/>
        <v>16</v>
      </c>
      <c r="NC126" s="119"/>
      <c r="ND126" s="98"/>
      <c r="NE126" s="116"/>
      <c r="NF126" s="90"/>
      <c r="NG126" s="117">
        <f t="shared" si="2071"/>
        <v>10576.910550000001</v>
      </c>
      <c r="NH126" s="98">
        <f t="shared" si="2071"/>
        <v>169230.57</v>
      </c>
      <c r="NI126" s="98"/>
      <c r="NJ126" s="118"/>
      <c r="NK126" s="119">
        <f t="shared" si="2072"/>
        <v>1.0410600000000001</v>
      </c>
      <c r="NL126" s="231">
        <f t="shared" si="2073"/>
        <v>111</v>
      </c>
      <c r="NM126" s="119"/>
      <c r="NN126" s="98"/>
      <c r="NO126" s="116"/>
      <c r="NP126" s="90"/>
      <c r="NQ126" s="117">
        <f t="shared" si="2074"/>
        <v>10514.20529</v>
      </c>
      <c r="NR126" s="98">
        <f t="shared" si="2074"/>
        <v>1167076.78</v>
      </c>
      <c r="NS126" s="98"/>
      <c r="NT126" s="118"/>
      <c r="NU126" s="119">
        <f t="shared" si="2075"/>
        <v>1.0348900000000001</v>
      </c>
      <c r="NV126" s="231">
        <f t="shared" si="2076"/>
        <v>345</v>
      </c>
      <c r="NW126" s="119"/>
      <c r="NX126" s="98"/>
      <c r="NY126" s="116"/>
      <c r="NZ126" s="90"/>
      <c r="OA126" s="117">
        <f t="shared" si="2077"/>
        <v>9226.9431100000002</v>
      </c>
      <c r="OB126" s="98">
        <f t="shared" si="2077"/>
        <v>3183295.38</v>
      </c>
      <c r="OC126" s="98"/>
      <c r="OD126" s="118"/>
      <c r="OE126" s="119">
        <f t="shared" si="2078"/>
        <v>0.90819000000000005</v>
      </c>
      <c r="OF126" s="231">
        <f t="shared" si="2079"/>
        <v>103</v>
      </c>
      <c r="OG126" s="119"/>
      <c r="OH126" s="98"/>
      <c r="OI126" s="116"/>
      <c r="OJ126" s="90"/>
      <c r="OK126" s="117">
        <f t="shared" si="2080"/>
        <v>8158.69452</v>
      </c>
      <c r="OL126" s="98">
        <f t="shared" si="2080"/>
        <v>840345.53</v>
      </c>
      <c r="OM126" s="98"/>
      <c r="ON126" s="118"/>
      <c r="OO126" s="119">
        <f t="shared" si="2081"/>
        <v>0.80303999999999998</v>
      </c>
      <c r="OP126" s="231">
        <f t="shared" si="2082"/>
        <v>128</v>
      </c>
      <c r="OQ126" s="119"/>
      <c r="OR126" s="98"/>
      <c r="OS126" s="116"/>
      <c r="OT126" s="90"/>
      <c r="OU126" s="117">
        <f t="shared" si="2083"/>
        <v>8210.6963400000004</v>
      </c>
      <c r="OV126" s="98">
        <f t="shared" si="2083"/>
        <v>1050969.1200000001</v>
      </c>
      <c r="OW126" s="98"/>
      <c r="OX126" s="118"/>
      <c r="OY126" s="119">
        <f t="shared" si="2084"/>
        <v>0.80815999999999999</v>
      </c>
      <c r="OZ126" s="231">
        <f t="shared" si="2085"/>
        <v>201</v>
      </c>
      <c r="PA126" s="119"/>
      <c r="PB126" s="98"/>
      <c r="PC126" s="116"/>
      <c r="PD126" s="90"/>
      <c r="PE126" s="117">
        <f t="shared" si="2086"/>
        <v>8886.8460699999996</v>
      </c>
      <c r="PF126" s="98">
        <f t="shared" si="2086"/>
        <v>1786256.05</v>
      </c>
      <c r="PG126" s="98"/>
      <c r="PH126" s="118"/>
      <c r="PI126" s="119">
        <f t="shared" si="2087"/>
        <v>0.87470999999999999</v>
      </c>
      <c r="PJ126" s="231">
        <f t="shared" si="2088"/>
        <v>0</v>
      </c>
      <c r="PK126" s="119"/>
      <c r="PL126" s="98"/>
      <c r="PM126" s="116"/>
      <c r="PN126" s="90"/>
      <c r="PO126" s="117">
        <f t="shared" si="2089"/>
        <v>0</v>
      </c>
      <c r="PP126" s="98">
        <f t="shared" si="2089"/>
        <v>0</v>
      </c>
      <c r="PQ126" s="98"/>
      <c r="PR126" s="118"/>
      <c r="PS126" s="119">
        <f t="shared" si="2090"/>
        <v>0</v>
      </c>
      <c r="PT126" s="231">
        <f t="shared" si="2091"/>
        <v>105</v>
      </c>
      <c r="PU126" s="119"/>
      <c r="PV126" s="98"/>
      <c r="PW126" s="116"/>
      <c r="PX126" s="90"/>
      <c r="PY126" s="117">
        <f t="shared" si="2092"/>
        <v>10210.42409</v>
      </c>
      <c r="PZ126" s="98">
        <f t="shared" si="2092"/>
        <v>1072094.54</v>
      </c>
      <c r="QA126" s="98"/>
      <c r="QB126" s="118"/>
      <c r="QC126" s="119">
        <f t="shared" si="2093"/>
        <v>1.00499</v>
      </c>
      <c r="QD126" s="231">
        <f t="shared" si="2094"/>
        <v>0</v>
      </c>
      <c r="QE126" s="119"/>
      <c r="QF126" s="98"/>
      <c r="QG126" s="116"/>
      <c r="QH126" s="90"/>
      <c r="QI126" s="117">
        <f t="shared" si="2095"/>
        <v>0</v>
      </c>
      <c r="QJ126" s="98">
        <f t="shared" si="2095"/>
        <v>0</v>
      </c>
      <c r="QK126" s="98"/>
      <c r="QL126" s="118"/>
      <c r="QM126" s="119">
        <f t="shared" si="2096"/>
        <v>0</v>
      </c>
      <c r="QN126" s="231">
        <f t="shared" si="2097"/>
        <v>187</v>
      </c>
      <c r="QO126" s="119"/>
      <c r="QP126" s="98"/>
      <c r="QQ126" s="116"/>
      <c r="QR126" s="90"/>
      <c r="QS126" s="117">
        <f t="shared" si="2098"/>
        <v>7358.47487</v>
      </c>
      <c r="QT126" s="98">
        <f t="shared" si="2098"/>
        <v>1376034.79</v>
      </c>
      <c r="QU126" s="98"/>
      <c r="QV126" s="118"/>
      <c r="QW126" s="119">
        <f t="shared" si="2099"/>
        <v>0.72428000000000003</v>
      </c>
      <c r="QX126" s="231">
        <f t="shared" si="2100"/>
        <v>130</v>
      </c>
      <c r="QY126" s="119"/>
      <c r="QZ126" s="98"/>
      <c r="RA126" s="116"/>
      <c r="RB126" s="90"/>
      <c r="RC126" s="117">
        <f t="shared" si="2101"/>
        <v>7406.7842899999996</v>
      </c>
      <c r="RD126" s="98">
        <f t="shared" si="2101"/>
        <v>962881.95</v>
      </c>
      <c r="RE126" s="98"/>
      <c r="RF126" s="118"/>
      <c r="RG126" s="119">
        <f t="shared" si="2102"/>
        <v>0.72902999999999996</v>
      </c>
      <c r="RH126" s="231">
        <f t="shared" si="2103"/>
        <v>106</v>
      </c>
      <c r="RI126" s="119"/>
      <c r="RJ126" s="98"/>
      <c r="RK126" s="116"/>
      <c r="RL126" s="90"/>
      <c r="RM126" s="117">
        <f t="shared" si="2104"/>
        <v>10672.86609</v>
      </c>
      <c r="RN126" s="98">
        <f t="shared" si="2104"/>
        <v>1131323.8</v>
      </c>
      <c r="RO126" s="98"/>
      <c r="RP126" s="118"/>
      <c r="RQ126" s="119">
        <f t="shared" si="2105"/>
        <v>1.0505100000000001</v>
      </c>
      <c r="RR126" s="231">
        <f t="shared" si="2106"/>
        <v>73</v>
      </c>
      <c r="RS126" s="119"/>
      <c r="RT126" s="98"/>
      <c r="RU126" s="116"/>
      <c r="RV126" s="90"/>
      <c r="RW126" s="117">
        <f t="shared" si="2107"/>
        <v>12527.34535</v>
      </c>
      <c r="RX126" s="98">
        <f t="shared" si="2107"/>
        <v>914496.22</v>
      </c>
      <c r="RY126" s="98"/>
      <c r="RZ126" s="118"/>
      <c r="SA126" s="119">
        <f t="shared" si="2108"/>
        <v>1.2330399999999999</v>
      </c>
      <c r="SB126" s="231">
        <f t="shared" si="2109"/>
        <v>243</v>
      </c>
      <c r="SC126" s="119"/>
      <c r="SD126" s="98"/>
      <c r="SE126" s="116"/>
      <c r="SF126" s="90"/>
      <c r="SG126" s="117">
        <f t="shared" si="2110"/>
        <v>11473.60889</v>
      </c>
      <c r="SH126" s="98">
        <f t="shared" si="2110"/>
        <v>2788086.95</v>
      </c>
      <c r="SI126" s="98"/>
      <c r="SJ126" s="118"/>
      <c r="SK126" s="119">
        <f t="shared" si="2111"/>
        <v>1.1293200000000001</v>
      </c>
      <c r="SL126" s="231">
        <f t="shared" si="2112"/>
        <v>0</v>
      </c>
      <c r="SM126" s="119"/>
      <c r="SN126" s="98"/>
      <c r="SO126" s="116"/>
      <c r="SP126" s="90"/>
      <c r="SQ126" s="117">
        <f t="shared" si="2113"/>
        <v>0</v>
      </c>
      <c r="SR126" s="98">
        <f t="shared" si="2113"/>
        <v>0</v>
      </c>
      <c r="SS126" s="98"/>
      <c r="ST126" s="118"/>
      <c r="SU126" s="119">
        <f t="shared" si="2114"/>
        <v>0</v>
      </c>
      <c r="SV126" s="231">
        <f t="shared" si="2115"/>
        <v>234</v>
      </c>
      <c r="SW126" s="119"/>
      <c r="SX126" s="98"/>
      <c r="SY126" s="116"/>
      <c r="SZ126" s="90"/>
      <c r="TA126" s="117">
        <f t="shared" si="2116"/>
        <v>9754.1522700000005</v>
      </c>
      <c r="TB126" s="98">
        <f t="shared" si="2116"/>
        <v>2282471.64</v>
      </c>
      <c r="TC126" s="98"/>
      <c r="TD126" s="118"/>
      <c r="TE126" s="119">
        <f t="shared" si="2117"/>
        <v>0.96008000000000004</v>
      </c>
      <c r="TF126" s="231">
        <f t="shared" si="2118"/>
        <v>223</v>
      </c>
      <c r="TG126" s="119"/>
      <c r="TH126" s="98"/>
      <c r="TI126" s="116"/>
      <c r="TJ126" s="90"/>
      <c r="TK126" s="117">
        <f t="shared" si="2119"/>
        <v>13976.54681</v>
      </c>
      <c r="TL126" s="98">
        <f t="shared" si="2119"/>
        <v>3116769.95</v>
      </c>
      <c r="TM126" s="98"/>
      <c r="TN126" s="118"/>
      <c r="TO126" s="119">
        <f t="shared" si="2120"/>
        <v>1.37568</v>
      </c>
      <c r="TP126" s="231">
        <f t="shared" si="2121"/>
        <v>133</v>
      </c>
      <c r="TQ126" s="119"/>
      <c r="TR126" s="98"/>
      <c r="TS126" s="116"/>
      <c r="TT126" s="90"/>
      <c r="TU126" s="117">
        <f t="shared" si="2122"/>
        <v>10415.355680000001</v>
      </c>
      <c r="TV126" s="98">
        <f t="shared" si="2122"/>
        <v>1385242.3</v>
      </c>
      <c r="TW126" s="98"/>
      <c r="TX126" s="118"/>
      <c r="TY126" s="119">
        <f t="shared" si="2123"/>
        <v>1.0251600000000001</v>
      </c>
      <c r="TZ126" s="231">
        <f t="shared" si="2124"/>
        <v>175</v>
      </c>
      <c r="UA126" s="119"/>
      <c r="UB126" s="98"/>
      <c r="UC126" s="116"/>
      <c r="UD126" s="90"/>
      <c r="UE126" s="117">
        <f t="shared" si="2125"/>
        <v>8636.3884400000006</v>
      </c>
      <c r="UF126" s="98">
        <f t="shared" si="2125"/>
        <v>1511367.97</v>
      </c>
      <c r="UG126" s="98"/>
      <c r="UH126" s="118"/>
      <c r="UI126" s="119">
        <f t="shared" si="2126"/>
        <v>0.85006000000000004</v>
      </c>
      <c r="UJ126" s="231">
        <f t="shared" si="2127"/>
        <v>162</v>
      </c>
      <c r="UK126" s="119"/>
      <c r="UL126" s="98"/>
      <c r="UM126" s="116"/>
      <c r="UN126" s="90"/>
      <c r="UO126" s="117">
        <f t="shared" si="2128"/>
        <v>9457.8898599999993</v>
      </c>
      <c r="UP126" s="98">
        <f t="shared" si="2128"/>
        <v>1532178.16</v>
      </c>
      <c r="UQ126" s="98"/>
      <c r="UR126" s="118"/>
      <c r="US126" s="119">
        <f t="shared" si="2129"/>
        <v>0.93091999999999997</v>
      </c>
      <c r="UT126" s="231">
        <f t="shared" si="2130"/>
        <v>252</v>
      </c>
      <c r="UU126" s="119"/>
      <c r="UV126" s="98"/>
      <c r="UW126" s="116"/>
      <c r="UX126" s="90"/>
      <c r="UY126" s="117">
        <f t="shared" si="2131"/>
        <v>11679.551020000001</v>
      </c>
      <c r="UZ126" s="98">
        <f t="shared" si="2131"/>
        <v>2943246.86</v>
      </c>
      <c r="VA126" s="98"/>
      <c r="VB126" s="118"/>
      <c r="VC126" s="119">
        <f t="shared" si="2132"/>
        <v>1.1495899999999999</v>
      </c>
      <c r="VD126" s="231">
        <f t="shared" si="2133"/>
        <v>236</v>
      </c>
      <c r="VE126" s="119"/>
      <c r="VF126" s="98"/>
      <c r="VG126" s="116"/>
      <c r="VH126" s="90"/>
      <c r="VI126" s="117">
        <f t="shared" si="2134"/>
        <v>10504.27382</v>
      </c>
      <c r="VJ126" s="98">
        <f t="shared" si="2134"/>
        <v>2479008.61</v>
      </c>
      <c r="VK126" s="98"/>
      <c r="VL126" s="118"/>
      <c r="VM126" s="119">
        <f t="shared" si="2135"/>
        <v>1.0339100000000001</v>
      </c>
      <c r="VN126" s="231">
        <f t="shared" si="2136"/>
        <v>416</v>
      </c>
      <c r="VO126" s="119"/>
      <c r="VP126" s="98"/>
      <c r="VQ126" s="116"/>
      <c r="VR126" s="90"/>
      <c r="VS126" s="117">
        <f t="shared" si="2137"/>
        <v>9873.1841600000007</v>
      </c>
      <c r="VT126" s="98">
        <f t="shared" si="2137"/>
        <v>4107244.61</v>
      </c>
      <c r="VU126" s="98"/>
      <c r="VV126" s="118"/>
      <c r="VW126" s="119">
        <f t="shared" si="2138"/>
        <v>0.9718</v>
      </c>
      <c r="VX126" s="231">
        <f t="shared" si="2139"/>
        <v>276</v>
      </c>
      <c r="VY126" s="119"/>
      <c r="VZ126" s="98"/>
      <c r="WA126" s="116"/>
      <c r="WB126" s="90"/>
      <c r="WC126" s="117">
        <f t="shared" si="2140"/>
        <v>10975.194509999999</v>
      </c>
      <c r="WD126" s="98">
        <f t="shared" si="2140"/>
        <v>3029153.69</v>
      </c>
      <c r="WE126" s="98"/>
      <c r="WF126" s="118"/>
      <c r="WG126" s="119">
        <f t="shared" si="2141"/>
        <v>1.08026</v>
      </c>
      <c r="WH126" s="213">
        <f t="shared" si="2142"/>
        <v>8896</v>
      </c>
      <c r="WI126" s="119"/>
      <c r="WJ126" s="98"/>
      <c r="WK126" s="116"/>
      <c r="WL126" s="90"/>
      <c r="WM126" s="117">
        <f t="shared" si="2143"/>
        <v>10159.72971</v>
      </c>
      <c r="WN126" s="117">
        <f t="shared" si="2143"/>
        <v>90380955.519999996</v>
      </c>
      <c r="WO126" s="98"/>
      <c r="WP126" s="118"/>
    </row>
    <row r="127" spans="1:614" ht="27.75" customHeight="1" x14ac:dyDescent="0.25">
      <c r="A127" s="5"/>
      <c r="B127" s="205" t="s">
        <v>663</v>
      </c>
      <c r="C127" s="12" t="s">
        <v>751</v>
      </c>
      <c r="D127" s="12" t="s">
        <v>437</v>
      </c>
      <c r="E127" s="4"/>
      <c r="F127" s="231">
        <f t="shared" si="1962"/>
        <v>0</v>
      </c>
      <c r="G127" s="119"/>
      <c r="H127" s="98"/>
      <c r="I127" s="116"/>
      <c r="J127" s="90"/>
      <c r="K127" s="117">
        <f t="shared" si="1963"/>
        <v>0</v>
      </c>
      <c r="L127" s="98">
        <f t="shared" si="1963"/>
        <v>0</v>
      </c>
      <c r="M127" s="98"/>
      <c r="N127" s="118"/>
      <c r="O127" s="119">
        <f t="shared" si="1964"/>
        <v>0</v>
      </c>
      <c r="P127" s="231">
        <f t="shared" si="1965"/>
        <v>0</v>
      </c>
      <c r="Q127" s="119"/>
      <c r="R127" s="98"/>
      <c r="S127" s="116"/>
      <c r="T127" s="90"/>
      <c r="U127" s="117">
        <f t="shared" si="1966"/>
        <v>0</v>
      </c>
      <c r="V127" s="98">
        <f t="shared" si="1966"/>
        <v>0</v>
      </c>
      <c r="W127" s="98"/>
      <c r="X127" s="118"/>
      <c r="Y127" s="119">
        <f t="shared" si="1967"/>
        <v>0</v>
      </c>
      <c r="Z127" s="231">
        <f t="shared" si="1968"/>
        <v>0</v>
      </c>
      <c r="AA127" s="119"/>
      <c r="AB127" s="98"/>
      <c r="AC127" s="116"/>
      <c r="AD127" s="90"/>
      <c r="AE127" s="117">
        <f t="shared" si="1969"/>
        <v>0</v>
      </c>
      <c r="AF127" s="98">
        <f t="shared" si="1969"/>
        <v>0</v>
      </c>
      <c r="AG127" s="98"/>
      <c r="AH127" s="118"/>
      <c r="AI127" s="119">
        <f t="shared" si="1970"/>
        <v>0</v>
      </c>
      <c r="AJ127" s="231">
        <f t="shared" si="1971"/>
        <v>0</v>
      </c>
      <c r="AK127" s="119"/>
      <c r="AL127" s="98"/>
      <c r="AM127" s="116"/>
      <c r="AN127" s="90"/>
      <c r="AO127" s="117">
        <f t="shared" si="1972"/>
        <v>0</v>
      </c>
      <c r="AP127" s="98">
        <f t="shared" si="1972"/>
        <v>0</v>
      </c>
      <c r="AQ127" s="98"/>
      <c r="AR127" s="118"/>
      <c r="AS127" s="119">
        <f t="shared" si="1973"/>
        <v>0</v>
      </c>
      <c r="AT127" s="231">
        <f t="shared" si="1974"/>
        <v>0</v>
      </c>
      <c r="AU127" s="119"/>
      <c r="AV127" s="98"/>
      <c r="AW127" s="116"/>
      <c r="AX127" s="90"/>
      <c r="AY127" s="117">
        <f t="shared" si="1975"/>
        <v>0</v>
      </c>
      <c r="AZ127" s="98">
        <f t="shared" si="1975"/>
        <v>0</v>
      </c>
      <c r="BA127" s="98"/>
      <c r="BB127" s="118"/>
      <c r="BC127" s="119">
        <f t="shared" si="1976"/>
        <v>0</v>
      </c>
      <c r="BD127" s="231">
        <f t="shared" si="1977"/>
        <v>0</v>
      </c>
      <c r="BE127" s="119"/>
      <c r="BF127" s="98"/>
      <c r="BG127" s="116"/>
      <c r="BH127" s="90"/>
      <c r="BI127" s="117">
        <f t="shared" ref="BI127:BJ127" si="2145">BI14+BI30+BI46+BI62+BI78+BI111</f>
        <v>0</v>
      </c>
      <c r="BJ127" s="98">
        <f t="shared" si="2145"/>
        <v>0</v>
      </c>
      <c r="BK127" s="98"/>
      <c r="BL127" s="118"/>
      <c r="BM127" s="119">
        <f t="shared" si="1979"/>
        <v>0</v>
      </c>
      <c r="BN127" s="231">
        <f t="shared" si="1980"/>
        <v>32</v>
      </c>
      <c r="BO127" s="119"/>
      <c r="BP127" s="98"/>
      <c r="BQ127" s="116"/>
      <c r="BR127" s="90"/>
      <c r="BS127" s="117">
        <f t="shared" si="1981"/>
        <v>8072.7872900000002</v>
      </c>
      <c r="BT127" s="98">
        <f t="shared" si="1981"/>
        <v>258329.19</v>
      </c>
      <c r="BU127" s="98"/>
      <c r="BV127" s="118"/>
      <c r="BW127" s="119">
        <f t="shared" si="1982"/>
        <v>0.79459999999999997</v>
      </c>
      <c r="BX127" s="231">
        <f t="shared" si="1983"/>
        <v>0</v>
      </c>
      <c r="BY127" s="119"/>
      <c r="BZ127" s="98"/>
      <c r="CA127" s="116"/>
      <c r="CB127" s="90"/>
      <c r="CC127" s="117">
        <f t="shared" si="1984"/>
        <v>0</v>
      </c>
      <c r="CD127" s="98">
        <f t="shared" si="1984"/>
        <v>0</v>
      </c>
      <c r="CE127" s="98"/>
      <c r="CF127" s="118"/>
      <c r="CG127" s="119">
        <f t="shared" si="1985"/>
        <v>0</v>
      </c>
      <c r="CH127" s="231">
        <f t="shared" si="1986"/>
        <v>0</v>
      </c>
      <c r="CI127" s="119"/>
      <c r="CJ127" s="98"/>
      <c r="CK127" s="116"/>
      <c r="CL127" s="90"/>
      <c r="CM127" s="117">
        <f t="shared" si="1987"/>
        <v>0</v>
      </c>
      <c r="CN127" s="98">
        <f t="shared" si="1987"/>
        <v>0</v>
      </c>
      <c r="CO127" s="98"/>
      <c r="CP127" s="118"/>
      <c r="CQ127" s="119">
        <f t="shared" si="1988"/>
        <v>0</v>
      </c>
      <c r="CR127" s="231">
        <f t="shared" si="1989"/>
        <v>0</v>
      </c>
      <c r="CS127" s="119"/>
      <c r="CT127" s="98"/>
      <c r="CU127" s="116"/>
      <c r="CV127" s="90"/>
      <c r="CW127" s="117">
        <f t="shared" si="1990"/>
        <v>0</v>
      </c>
      <c r="CX127" s="98">
        <f t="shared" si="1990"/>
        <v>0</v>
      </c>
      <c r="CY127" s="98"/>
      <c r="CZ127" s="118"/>
      <c r="DA127" s="119">
        <f t="shared" si="1991"/>
        <v>0</v>
      </c>
      <c r="DB127" s="231">
        <f t="shared" si="1992"/>
        <v>23</v>
      </c>
      <c r="DC127" s="119"/>
      <c r="DD127" s="98"/>
      <c r="DE127" s="116"/>
      <c r="DF127" s="90"/>
      <c r="DG127" s="117">
        <f t="shared" si="1993"/>
        <v>7528.6591699999999</v>
      </c>
      <c r="DH127" s="98">
        <f t="shared" si="1993"/>
        <v>173159.15</v>
      </c>
      <c r="DI127" s="98"/>
      <c r="DJ127" s="118"/>
      <c r="DK127" s="119">
        <f t="shared" si="1994"/>
        <v>0.74104999999999999</v>
      </c>
      <c r="DL127" s="231">
        <f t="shared" si="1995"/>
        <v>0</v>
      </c>
      <c r="DM127" s="119"/>
      <c r="DN127" s="98"/>
      <c r="DO127" s="116"/>
      <c r="DP127" s="90"/>
      <c r="DQ127" s="117">
        <f t="shared" si="1996"/>
        <v>0</v>
      </c>
      <c r="DR127" s="98">
        <f t="shared" si="1996"/>
        <v>0</v>
      </c>
      <c r="DS127" s="98"/>
      <c r="DT127" s="118"/>
      <c r="DU127" s="119">
        <f t="shared" si="1997"/>
        <v>0</v>
      </c>
      <c r="DV127" s="231">
        <f t="shared" si="1998"/>
        <v>0</v>
      </c>
      <c r="DW127" s="119"/>
      <c r="DX127" s="98"/>
      <c r="DY127" s="116"/>
      <c r="DZ127" s="90"/>
      <c r="EA127" s="117">
        <f t="shared" si="1999"/>
        <v>0</v>
      </c>
      <c r="EB127" s="98">
        <f t="shared" si="1999"/>
        <v>0</v>
      </c>
      <c r="EC127" s="98"/>
      <c r="ED127" s="118"/>
      <c r="EE127" s="119">
        <f t="shared" si="2000"/>
        <v>0</v>
      </c>
      <c r="EF127" s="231">
        <f t="shared" si="2001"/>
        <v>0</v>
      </c>
      <c r="EG127" s="119"/>
      <c r="EH127" s="98"/>
      <c r="EI127" s="116"/>
      <c r="EJ127" s="90"/>
      <c r="EK127" s="117">
        <f t="shared" si="2002"/>
        <v>0</v>
      </c>
      <c r="EL127" s="98">
        <f t="shared" si="2002"/>
        <v>0</v>
      </c>
      <c r="EM127" s="98"/>
      <c r="EN127" s="118"/>
      <c r="EO127" s="119">
        <f t="shared" si="2003"/>
        <v>0</v>
      </c>
      <c r="EP127" s="231">
        <f t="shared" si="2004"/>
        <v>0</v>
      </c>
      <c r="EQ127" s="119"/>
      <c r="ER127" s="98"/>
      <c r="ES127" s="116"/>
      <c r="ET127" s="90"/>
      <c r="EU127" s="117">
        <f t="shared" si="2005"/>
        <v>0</v>
      </c>
      <c r="EV127" s="98">
        <f t="shared" si="2005"/>
        <v>0</v>
      </c>
      <c r="EW127" s="98"/>
      <c r="EX127" s="118"/>
      <c r="EY127" s="119">
        <f t="shared" si="2006"/>
        <v>0</v>
      </c>
      <c r="EZ127" s="231">
        <f t="shared" si="2007"/>
        <v>0</v>
      </c>
      <c r="FA127" s="119"/>
      <c r="FB127" s="98"/>
      <c r="FC127" s="116"/>
      <c r="FD127" s="90"/>
      <c r="FE127" s="117">
        <f t="shared" si="2008"/>
        <v>0</v>
      </c>
      <c r="FF127" s="98">
        <f t="shared" si="2008"/>
        <v>0</v>
      </c>
      <c r="FG127" s="98"/>
      <c r="FH127" s="118"/>
      <c r="FI127" s="119">
        <f t="shared" si="2009"/>
        <v>0</v>
      </c>
      <c r="FJ127" s="231">
        <f t="shared" si="2010"/>
        <v>0</v>
      </c>
      <c r="FK127" s="119"/>
      <c r="FL127" s="98"/>
      <c r="FM127" s="116"/>
      <c r="FN127" s="90"/>
      <c r="FO127" s="117">
        <f t="shared" si="2011"/>
        <v>0</v>
      </c>
      <c r="FP127" s="98">
        <f t="shared" si="2011"/>
        <v>0</v>
      </c>
      <c r="FQ127" s="98"/>
      <c r="FR127" s="118"/>
      <c r="FS127" s="119">
        <f t="shared" si="2012"/>
        <v>0</v>
      </c>
      <c r="FT127" s="231">
        <f t="shared" si="2013"/>
        <v>0</v>
      </c>
      <c r="FU127" s="119"/>
      <c r="FV127" s="98"/>
      <c r="FW127" s="116"/>
      <c r="FX127" s="90"/>
      <c r="FY127" s="117">
        <f t="shared" si="2014"/>
        <v>0</v>
      </c>
      <c r="FZ127" s="98">
        <f t="shared" si="2014"/>
        <v>0</v>
      </c>
      <c r="GA127" s="98"/>
      <c r="GB127" s="118"/>
      <c r="GC127" s="119">
        <f t="shared" si="2015"/>
        <v>0</v>
      </c>
      <c r="GD127" s="231">
        <f t="shared" si="2016"/>
        <v>0</v>
      </c>
      <c r="GE127" s="119"/>
      <c r="GF127" s="98"/>
      <c r="GG127" s="116"/>
      <c r="GH127" s="90"/>
      <c r="GI127" s="117">
        <f t="shared" si="2017"/>
        <v>0</v>
      </c>
      <c r="GJ127" s="98">
        <f t="shared" si="2017"/>
        <v>0</v>
      </c>
      <c r="GK127" s="98"/>
      <c r="GL127" s="118"/>
      <c r="GM127" s="119">
        <f t="shared" si="2018"/>
        <v>0</v>
      </c>
      <c r="GN127" s="231">
        <f t="shared" si="2019"/>
        <v>0</v>
      </c>
      <c r="GO127" s="119"/>
      <c r="GP127" s="98"/>
      <c r="GQ127" s="116"/>
      <c r="GR127" s="90"/>
      <c r="GS127" s="117">
        <f t="shared" si="2020"/>
        <v>0</v>
      </c>
      <c r="GT127" s="98">
        <f t="shared" si="2020"/>
        <v>0</v>
      </c>
      <c r="GU127" s="98"/>
      <c r="GV127" s="118"/>
      <c r="GW127" s="119">
        <f t="shared" si="2021"/>
        <v>0</v>
      </c>
      <c r="GX127" s="231">
        <f t="shared" si="2022"/>
        <v>0</v>
      </c>
      <c r="GY127" s="119"/>
      <c r="GZ127" s="98"/>
      <c r="HA127" s="116"/>
      <c r="HB127" s="90"/>
      <c r="HC127" s="117">
        <f t="shared" si="2023"/>
        <v>0</v>
      </c>
      <c r="HD127" s="98">
        <f t="shared" si="2023"/>
        <v>0</v>
      </c>
      <c r="HE127" s="98"/>
      <c r="HF127" s="118"/>
      <c r="HG127" s="119">
        <f t="shared" si="2024"/>
        <v>0</v>
      </c>
      <c r="HH127" s="231">
        <f t="shared" si="2025"/>
        <v>0</v>
      </c>
      <c r="HI127" s="119"/>
      <c r="HJ127" s="98"/>
      <c r="HK127" s="116"/>
      <c r="HL127" s="90"/>
      <c r="HM127" s="117">
        <f t="shared" si="2026"/>
        <v>0</v>
      </c>
      <c r="HN127" s="98">
        <f t="shared" si="2026"/>
        <v>0</v>
      </c>
      <c r="HO127" s="98"/>
      <c r="HP127" s="118"/>
      <c r="HQ127" s="119">
        <f t="shared" si="2027"/>
        <v>0</v>
      </c>
      <c r="HR127" s="231">
        <f t="shared" si="2028"/>
        <v>0</v>
      </c>
      <c r="HS127" s="119"/>
      <c r="HT127" s="98"/>
      <c r="HU127" s="116"/>
      <c r="HV127" s="90"/>
      <c r="HW127" s="117">
        <f t="shared" si="2029"/>
        <v>0</v>
      </c>
      <c r="HX127" s="98">
        <f t="shared" si="2029"/>
        <v>0</v>
      </c>
      <c r="HY127" s="98"/>
      <c r="HZ127" s="118"/>
      <c r="IA127" s="119">
        <f t="shared" si="2030"/>
        <v>0</v>
      </c>
      <c r="IB127" s="231">
        <f t="shared" si="2031"/>
        <v>0</v>
      </c>
      <c r="IC127" s="119"/>
      <c r="ID127" s="98"/>
      <c r="IE127" s="116"/>
      <c r="IF127" s="90"/>
      <c r="IG127" s="117">
        <f t="shared" si="2032"/>
        <v>0</v>
      </c>
      <c r="IH127" s="98">
        <f t="shared" si="2032"/>
        <v>0</v>
      </c>
      <c r="II127" s="98"/>
      <c r="IJ127" s="118"/>
      <c r="IK127" s="119">
        <f t="shared" si="2033"/>
        <v>0</v>
      </c>
      <c r="IL127" s="231">
        <f t="shared" si="2034"/>
        <v>0</v>
      </c>
      <c r="IM127" s="119"/>
      <c r="IN127" s="98"/>
      <c r="IO127" s="116"/>
      <c r="IP127" s="90"/>
      <c r="IQ127" s="117">
        <f t="shared" si="2035"/>
        <v>0</v>
      </c>
      <c r="IR127" s="98">
        <f t="shared" si="2035"/>
        <v>0</v>
      </c>
      <c r="IS127" s="98"/>
      <c r="IT127" s="118"/>
      <c r="IU127" s="119">
        <f t="shared" si="2036"/>
        <v>0</v>
      </c>
      <c r="IV127" s="231">
        <f t="shared" si="2037"/>
        <v>0</v>
      </c>
      <c r="IW127" s="119"/>
      <c r="IX127" s="98"/>
      <c r="IY127" s="116"/>
      <c r="IZ127" s="90"/>
      <c r="JA127" s="117">
        <f t="shared" si="2038"/>
        <v>0</v>
      </c>
      <c r="JB127" s="98">
        <f t="shared" si="2038"/>
        <v>0</v>
      </c>
      <c r="JC127" s="98"/>
      <c r="JD127" s="118"/>
      <c r="JE127" s="119">
        <f t="shared" si="2039"/>
        <v>0</v>
      </c>
      <c r="JF127" s="231">
        <f t="shared" si="2040"/>
        <v>0</v>
      </c>
      <c r="JG127" s="119"/>
      <c r="JH127" s="98"/>
      <c r="JI127" s="116"/>
      <c r="JJ127" s="90"/>
      <c r="JK127" s="117">
        <f t="shared" si="2041"/>
        <v>0</v>
      </c>
      <c r="JL127" s="98">
        <f t="shared" si="2041"/>
        <v>0</v>
      </c>
      <c r="JM127" s="98"/>
      <c r="JN127" s="118"/>
      <c r="JO127" s="119">
        <f t="shared" si="2042"/>
        <v>0</v>
      </c>
      <c r="JP127" s="231">
        <f t="shared" si="2043"/>
        <v>0</v>
      </c>
      <c r="JQ127" s="119"/>
      <c r="JR127" s="98"/>
      <c r="JS127" s="116"/>
      <c r="JT127" s="90"/>
      <c r="JU127" s="117">
        <f t="shared" si="2044"/>
        <v>0</v>
      </c>
      <c r="JV127" s="98">
        <f t="shared" si="2044"/>
        <v>0</v>
      </c>
      <c r="JW127" s="98"/>
      <c r="JX127" s="118"/>
      <c r="JY127" s="119">
        <f t="shared" si="2045"/>
        <v>0</v>
      </c>
      <c r="JZ127" s="231">
        <f t="shared" si="2046"/>
        <v>0</v>
      </c>
      <c r="KA127" s="119"/>
      <c r="KB127" s="98"/>
      <c r="KC127" s="116"/>
      <c r="KD127" s="90"/>
      <c r="KE127" s="117">
        <f t="shared" si="2047"/>
        <v>0</v>
      </c>
      <c r="KF127" s="98">
        <f t="shared" si="2047"/>
        <v>0</v>
      </c>
      <c r="KG127" s="98"/>
      <c r="KH127" s="118"/>
      <c r="KI127" s="119">
        <f t="shared" si="2048"/>
        <v>0</v>
      </c>
      <c r="KJ127" s="231">
        <f t="shared" si="2049"/>
        <v>0</v>
      </c>
      <c r="KK127" s="119"/>
      <c r="KL127" s="98"/>
      <c r="KM127" s="116"/>
      <c r="KN127" s="90"/>
      <c r="KO127" s="117">
        <f t="shared" si="2050"/>
        <v>0</v>
      </c>
      <c r="KP127" s="98">
        <f t="shared" si="2050"/>
        <v>0</v>
      </c>
      <c r="KQ127" s="98"/>
      <c r="KR127" s="118"/>
      <c r="KS127" s="119">
        <f t="shared" si="2051"/>
        <v>0</v>
      </c>
      <c r="KT127" s="231">
        <f t="shared" si="2052"/>
        <v>0</v>
      </c>
      <c r="KU127" s="119"/>
      <c r="KV127" s="98"/>
      <c r="KW127" s="116"/>
      <c r="KX127" s="90"/>
      <c r="KY127" s="117">
        <f t="shared" si="2053"/>
        <v>0</v>
      </c>
      <c r="KZ127" s="98">
        <f t="shared" si="2053"/>
        <v>0</v>
      </c>
      <c r="LA127" s="98"/>
      <c r="LB127" s="118"/>
      <c r="LC127" s="119">
        <f t="shared" si="2054"/>
        <v>0</v>
      </c>
      <c r="LD127" s="231">
        <f t="shared" si="2055"/>
        <v>0</v>
      </c>
      <c r="LE127" s="119"/>
      <c r="LF127" s="98"/>
      <c r="LG127" s="116"/>
      <c r="LH127" s="90"/>
      <c r="LI127" s="117">
        <f t="shared" si="2056"/>
        <v>0</v>
      </c>
      <c r="LJ127" s="98">
        <f t="shared" si="2056"/>
        <v>0</v>
      </c>
      <c r="LK127" s="98"/>
      <c r="LL127" s="118"/>
      <c r="LM127" s="119">
        <f t="shared" si="2057"/>
        <v>0</v>
      </c>
      <c r="LN127" s="231">
        <f t="shared" si="2058"/>
        <v>0</v>
      </c>
      <c r="LO127" s="119"/>
      <c r="LP127" s="98"/>
      <c r="LQ127" s="116"/>
      <c r="LR127" s="90"/>
      <c r="LS127" s="117">
        <f t="shared" si="2059"/>
        <v>0</v>
      </c>
      <c r="LT127" s="98">
        <f t="shared" si="2059"/>
        <v>0</v>
      </c>
      <c r="LU127" s="98"/>
      <c r="LV127" s="118"/>
      <c r="LW127" s="119">
        <f t="shared" si="2060"/>
        <v>0</v>
      </c>
      <c r="LX127" s="231">
        <f t="shared" si="2061"/>
        <v>0</v>
      </c>
      <c r="LY127" s="119"/>
      <c r="LZ127" s="98"/>
      <c r="MA127" s="116"/>
      <c r="MB127" s="90"/>
      <c r="MC127" s="117">
        <f t="shared" si="2062"/>
        <v>0</v>
      </c>
      <c r="MD127" s="98">
        <f t="shared" si="2062"/>
        <v>0</v>
      </c>
      <c r="ME127" s="98"/>
      <c r="MF127" s="118"/>
      <c r="MG127" s="119">
        <f t="shared" si="2063"/>
        <v>0</v>
      </c>
      <c r="MH127" s="231">
        <f t="shared" si="2064"/>
        <v>0</v>
      </c>
      <c r="MI127" s="119"/>
      <c r="MJ127" s="98"/>
      <c r="MK127" s="116"/>
      <c r="ML127" s="90"/>
      <c r="MM127" s="117">
        <f t="shared" si="2065"/>
        <v>0</v>
      </c>
      <c r="MN127" s="98">
        <f t="shared" si="2065"/>
        <v>0</v>
      </c>
      <c r="MO127" s="98"/>
      <c r="MP127" s="118"/>
      <c r="MQ127" s="119">
        <f t="shared" si="2066"/>
        <v>0</v>
      </c>
      <c r="MR127" s="231">
        <f t="shared" si="2067"/>
        <v>0</v>
      </c>
      <c r="MS127" s="119"/>
      <c r="MT127" s="98"/>
      <c r="MU127" s="116"/>
      <c r="MV127" s="90"/>
      <c r="MW127" s="117">
        <f t="shared" si="2068"/>
        <v>0</v>
      </c>
      <c r="MX127" s="98">
        <f t="shared" si="2068"/>
        <v>0</v>
      </c>
      <c r="MY127" s="98"/>
      <c r="MZ127" s="118"/>
      <c r="NA127" s="119">
        <f t="shared" si="2069"/>
        <v>0</v>
      </c>
      <c r="NB127" s="231">
        <f t="shared" si="2070"/>
        <v>0</v>
      </c>
      <c r="NC127" s="119"/>
      <c r="ND127" s="98"/>
      <c r="NE127" s="116"/>
      <c r="NF127" s="90"/>
      <c r="NG127" s="117">
        <f t="shared" si="2071"/>
        <v>0</v>
      </c>
      <c r="NH127" s="98">
        <f t="shared" si="2071"/>
        <v>0</v>
      </c>
      <c r="NI127" s="98"/>
      <c r="NJ127" s="118"/>
      <c r="NK127" s="119">
        <f t="shared" si="2072"/>
        <v>0</v>
      </c>
      <c r="NL127" s="231">
        <f t="shared" si="2073"/>
        <v>0</v>
      </c>
      <c r="NM127" s="119"/>
      <c r="NN127" s="98"/>
      <c r="NO127" s="116"/>
      <c r="NP127" s="90"/>
      <c r="NQ127" s="117">
        <f t="shared" si="2074"/>
        <v>0</v>
      </c>
      <c r="NR127" s="98">
        <f t="shared" si="2074"/>
        <v>0</v>
      </c>
      <c r="NS127" s="98"/>
      <c r="NT127" s="118"/>
      <c r="NU127" s="119">
        <f t="shared" si="2075"/>
        <v>0</v>
      </c>
      <c r="NV127" s="231">
        <f t="shared" si="2076"/>
        <v>0</v>
      </c>
      <c r="NW127" s="119"/>
      <c r="NX127" s="98"/>
      <c r="NY127" s="116"/>
      <c r="NZ127" s="90"/>
      <c r="OA127" s="117">
        <f t="shared" si="2077"/>
        <v>0</v>
      </c>
      <c r="OB127" s="98">
        <f t="shared" si="2077"/>
        <v>0</v>
      </c>
      <c r="OC127" s="98"/>
      <c r="OD127" s="118"/>
      <c r="OE127" s="119">
        <f t="shared" si="2078"/>
        <v>0</v>
      </c>
      <c r="OF127" s="231">
        <f t="shared" si="2079"/>
        <v>41</v>
      </c>
      <c r="OG127" s="119"/>
      <c r="OH127" s="98"/>
      <c r="OI127" s="116"/>
      <c r="OJ127" s="90"/>
      <c r="OK127" s="117">
        <f t="shared" si="2080"/>
        <v>8158.5340800000004</v>
      </c>
      <c r="OL127" s="98">
        <f t="shared" si="2080"/>
        <v>334499.90999999997</v>
      </c>
      <c r="OM127" s="98"/>
      <c r="ON127" s="118"/>
      <c r="OO127" s="119">
        <f t="shared" si="2081"/>
        <v>0.80303999999999998</v>
      </c>
      <c r="OP127" s="231">
        <f t="shared" si="2082"/>
        <v>0</v>
      </c>
      <c r="OQ127" s="119"/>
      <c r="OR127" s="98"/>
      <c r="OS127" s="116"/>
      <c r="OT127" s="90"/>
      <c r="OU127" s="117">
        <f t="shared" si="2083"/>
        <v>0</v>
      </c>
      <c r="OV127" s="98">
        <f t="shared" si="2083"/>
        <v>0</v>
      </c>
      <c r="OW127" s="98"/>
      <c r="OX127" s="118"/>
      <c r="OY127" s="119">
        <f t="shared" si="2084"/>
        <v>0</v>
      </c>
      <c r="OZ127" s="231">
        <f t="shared" si="2085"/>
        <v>0</v>
      </c>
      <c r="PA127" s="119"/>
      <c r="PB127" s="98"/>
      <c r="PC127" s="116"/>
      <c r="PD127" s="90"/>
      <c r="PE127" s="117">
        <f t="shared" si="2086"/>
        <v>0</v>
      </c>
      <c r="PF127" s="98">
        <f t="shared" si="2086"/>
        <v>0</v>
      </c>
      <c r="PG127" s="98"/>
      <c r="PH127" s="118"/>
      <c r="PI127" s="119">
        <f t="shared" si="2087"/>
        <v>0</v>
      </c>
      <c r="PJ127" s="231">
        <f t="shared" si="2088"/>
        <v>0</v>
      </c>
      <c r="PK127" s="119"/>
      <c r="PL127" s="98"/>
      <c r="PM127" s="116"/>
      <c r="PN127" s="90"/>
      <c r="PO127" s="117">
        <f t="shared" si="2089"/>
        <v>0</v>
      </c>
      <c r="PP127" s="98">
        <f t="shared" si="2089"/>
        <v>0</v>
      </c>
      <c r="PQ127" s="98"/>
      <c r="PR127" s="118"/>
      <c r="PS127" s="119">
        <f t="shared" si="2090"/>
        <v>0</v>
      </c>
      <c r="PT127" s="231">
        <f t="shared" si="2091"/>
        <v>0</v>
      </c>
      <c r="PU127" s="119"/>
      <c r="PV127" s="98"/>
      <c r="PW127" s="116"/>
      <c r="PX127" s="90"/>
      <c r="PY127" s="117">
        <f t="shared" si="2092"/>
        <v>0</v>
      </c>
      <c r="PZ127" s="98">
        <f t="shared" si="2092"/>
        <v>0</v>
      </c>
      <c r="QA127" s="98"/>
      <c r="QB127" s="118"/>
      <c r="QC127" s="119">
        <f t="shared" si="2093"/>
        <v>0</v>
      </c>
      <c r="QD127" s="231">
        <f t="shared" si="2094"/>
        <v>0</v>
      </c>
      <c r="QE127" s="119"/>
      <c r="QF127" s="98"/>
      <c r="QG127" s="116"/>
      <c r="QH127" s="90"/>
      <c r="QI127" s="117">
        <f t="shared" si="2095"/>
        <v>0</v>
      </c>
      <c r="QJ127" s="98">
        <f t="shared" si="2095"/>
        <v>0</v>
      </c>
      <c r="QK127" s="98"/>
      <c r="QL127" s="118"/>
      <c r="QM127" s="119">
        <f t="shared" si="2096"/>
        <v>0</v>
      </c>
      <c r="QN127" s="231">
        <f t="shared" si="2097"/>
        <v>0</v>
      </c>
      <c r="QO127" s="119"/>
      <c r="QP127" s="98"/>
      <c r="QQ127" s="116"/>
      <c r="QR127" s="90"/>
      <c r="QS127" s="117">
        <f t="shared" si="2098"/>
        <v>0</v>
      </c>
      <c r="QT127" s="98">
        <f t="shared" si="2098"/>
        <v>0</v>
      </c>
      <c r="QU127" s="98"/>
      <c r="QV127" s="118"/>
      <c r="QW127" s="119">
        <f t="shared" si="2099"/>
        <v>0</v>
      </c>
      <c r="QX127" s="231">
        <f t="shared" si="2100"/>
        <v>0</v>
      </c>
      <c r="QY127" s="119"/>
      <c r="QZ127" s="98"/>
      <c r="RA127" s="116"/>
      <c r="RB127" s="90"/>
      <c r="RC127" s="117">
        <f t="shared" si="2101"/>
        <v>0</v>
      </c>
      <c r="RD127" s="98">
        <f t="shared" si="2101"/>
        <v>0</v>
      </c>
      <c r="RE127" s="98"/>
      <c r="RF127" s="118"/>
      <c r="RG127" s="119">
        <f t="shared" si="2102"/>
        <v>0</v>
      </c>
      <c r="RH127" s="231">
        <f t="shared" si="2103"/>
        <v>0</v>
      </c>
      <c r="RI127" s="119"/>
      <c r="RJ127" s="98"/>
      <c r="RK127" s="116"/>
      <c r="RL127" s="90"/>
      <c r="RM127" s="117">
        <f t="shared" si="2104"/>
        <v>0</v>
      </c>
      <c r="RN127" s="98">
        <f t="shared" si="2104"/>
        <v>0</v>
      </c>
      <c r="RO127" s="98"/>
      <c r="RP127" s="118"/>
      <c r="RQ127" s="119">
        <f t="shared" si="2105"/>
        <v>0</v>
      </c>
      <c r="RR127" s="231">
        <f t="shared" si="2106"/>
        <v>0</v>
      </c>
      <c r="RS127" s="119"/>
      <c r="RT127" s="98"/>
      <c r="RU127" s="116"/>
      <c r="RV127" s="90"/>
      <c r="RW127" s="117">
        <f t="shared" si="2107"/>
        <v>0</v>
      </c>
      <c r="RX127" s="98">
        <f t="shared" si="2107"/>
        <v>0</v>
      </c>
      <c r="RY127" s="98"/>
      <c r="RZ127" s="118"/>
      <c r="SA127" s="119">
        <f t="shared" si="2108"/>
        <v>0</v>
      </c>
      <c r="SB127" s="231">
        <f t="shared" si="2109"/>
        <v>0</v>
      </c>
      <c r="SC127" s="119"/>
      <c r="SD127" s="98"/>
      <c r="SE127" s="116"/>
      <c r="SF127" s="90"/>
      <c r="SG127" s="117">
        <f t="shared" si="2110"/>
        <v>0</v>
      </c>
      <c r="SH127" s="98">
        <f t="shared" si="2110"/>
        <v>0</v>
      </c>
      <c r="SI127" s="98"/>
      <c r="SJ127" s="118"/>
      <c r="SK127" s="119">
        <f t="shared" si="2111"/>
        <v>0</v>
      </c>
      <c r="SL127" s="231">
        <f t="shared" si="2112"/>
        <v>0</v>
      </c>
      <c r="SM127" s="119"/>
      <c r="SN127" s="98"/>
      <c r="SO127" s="116"/>
      <c r="SP127" s="90"/>
      <c r="SQ127" s="117">
        <f t="shared" si="2113"/>
        <v>0</v>
      </c>
      <c r="SR127" s="98">
        <f t="shared" si="2113"/>
        <v>0</v>
      </c>
      <c r="SS127" s="98"/>
      <c r="ST127" s="118"/>
      <c r="SU127" s="119">
        <f t="shared" si="2114"/>
        <v>0</v>
      </c>
      <c r="SV127" s="231">
        <f t="shared" si="2115"/>
        <v>0</v>
      </c>
      <c r="SW127" s="119"/>
      <c r="SX127" s="98"/>
      <c r="SY127" s="116"/>
      <c r="SZ127" s="90"/>
      <c r="TA127" s="117">
        <f t="shared" si="2116"/>
        <v>0</v>
      </c>
      <c r="TB127" s="98">
        <f t="shared" si="2116"/>
        <v>0</v>
      </c>
      <c r="TC127" s="98"/>
      <c r="TD127" s="118"/>
      <c r="TE127" s="119">
        <f t="shared" si="2117"/>
        <v>0</v>
      </c>
      <c r="TF127" s="231">
        <f t="shared" si="2118"/>
        <v>0</v>
      </c>
      <c r="TG127" s="119"/>
      <c r="TH127" s="98"/>
      <c r="TI127" s="116"/>
      <c r="TJ127" s="90"/>
      <c r="TK127" s="117">
        <f t="shared" si="2119"/>
        <v>0</v>
      </c>
      <c r="TL127" s="98">
        <f t="shared" si="2119"/>
        <v>0</v>
      </c>
      <c r="TM127" s="98"/>
      <c r="TN127" s="118"/>
      <c r="TO127" s="119">
        <f t="shared" si="2120"/>
        <v>0</v>
      </c>
      <c r="TP127" s="231">
        <f t="shared" si="2121"/>
        <v>0</v>
      </c>
      <c r="TQ127" s="119"/>
      <c r="TR127" s="98"/>
      <c r="TS127" s="116"/>
      <c r="TT127" s="90"/>
      <c r="TU127" s="117">
        <f t="shared" si="2122"/>
        <v>0</v>
      </c>
      <c r="TV127" s="98">
        <f t="shared" si="2122"/>
        <v>0</v>
      </c>
      <c r="TW127" s="98"/>
      <c r="TX127" s="118"/>
      <c r="TY127" s="119">
        <f t="shared" si="2123"/>
        <v>0</v>
      </c>
      <c r="TZ127" s="231">
        <f t="shared" si="2124"/>
        <v>0</v>
      </c>
      <c r="UA127" s="119"/>
      <c r="UB127" s="98"/>
      <c r="UC127" s="116"/>
      <c r="UD127" s="90"/>
      <c r="UE127" s="117">
        <f t="shared" si="2125"/>
        <v>0</v>
      </c>
      <c r="UF127" s="98">
        <f t="shared" si="2125"/>
        <v>0</v>
      </c>
      <c r="UG127" s="98"/>
      <c r="UH127" s="118"/>
      <c r="UI127" s="119">
        <f t="shared" si="2126"/>
        <v>0</v>
      </c>
      <c r="UJ127" s="231">
        <f t="shared" si="2127"/>
        <v>0</v>
      </c>
      <c r="UK127" s="119"/>
      <c r="UL127" s="98"/>
      <c r="UM127" s="116"/>
      <c r="UN127" s="90"/>
      <c r="UO127" s="117">
        <f t="shared" si="2128"/>
        <v>0</v>
      </c>
      <c r="UP127" s="98">
        <f t="shared" si="2128"/>
        <v>0</v>
      </c>
      <c r="UQ127" s="98"/>
      <c r="UR127" s="118"/>
      <c r="US127" s="119">
        <f t="shared" si="2129"/>
        <v>0</v>
      </c>
      <c r="UT127" s="231">
        <f t="shared" si="2130"/>
        <v>0</v>
      </c>
      <c r="UU127" s="119"/>
      <c r="UV127" s="98"/>
      <c r="UW127" s="116"/>
      <c r="UX127" s="90"/>
      <c r="UY127" s="117">
        <f t="shared" si="2131"/>
        <v>0</v>
      </c>
      <c r="UZ127" s="98">
        <f t="shared" si="2131"/>
        <v>0</v>
      </c>
      <c r="VA127" s="98"/>
      <c r="VB127" s="118"/>
      <c r="VC127" s="119">
        <f t="shared" si="2132"/>
        <v>0</v>
      </c>
      <c r="VD127" s="231">
        <f t="shared" si="2133"/>
        <v>0</v>
      </c>
      <c r="VE127" s="119"/>
      <c r="VF127" s="98"/>
      <c r="VG127" s="116"/>
      <c r="VH127" s="90"/>
      <c r="VI127" s="117">
        <f t="shared" si="2134"/>
        <v>0</v>
      </c>
      <c r="VJ127" s="98">
        <f t="shared" si="2134"/>
        <v>0</v>
      </c>
      <c r="VK127" s="98"/>
      <c r="VL127" s="118"/>
      <c r="VM127" s="119">
        <f t="shared" si="2135"/>
        <v>0</v>
      </c>
      <c r="VN127" s="231">
        <f t="shared" si="2136"/>
        <v>0</v>
      </c>
      <c r="VO127" s="119"/>
      <c r="VP127" s="98"/>
      <c r="VQ127" s="116"/>
      <c r="VR127" s="90"/>
      <c r="VS127" s="117">
        <f t="shared" si="2137"/>
        <v>0</v>
      </c>
      <c r="VT127" s="98">
        <f t="shared" si="2137"/>
        <v>0</v>
      </c>
      <c r="VU127" s="98"/>
      <c r="VV127" s="118"/>
      <c r="VW127" s="119">
        <f t="shared" si="2138"/>
        <v>0</v>
      </c>
      <c r="VX127" s="231">
        <f t="shared" si="2139"/>
        <v>0</v>
      </c>
      <c r="VY127" s="119"/>
      <c r="VZ127" s="98"/>
      <c r="WA127" s="116"/>
      <c r="WB127" s="90"/>
      <c r="WC127" s="117">
        <f t="shared" si="2140"/>
        <v>0</v>
      </c>
      <c r="WD127" s="98">
        <f t="shared" si="2140"/>
        <v>0</v>
      </c>
      <c r="WE127" s="98"/>
      <c r="WF127" s="118"/>
      <c r="WG127" s="119">
        <f t="shared" si="2141"/>
        <v>0</v>
      </c>
      <c r="WH127" s="213">
        <f t="shared" si="2142"/>
        <v>96</v>
      </c>
      <c r="WI127" s="119"/>
      <c r="WJ127" s="98"/>
      <c r="WK127" s="116"/>
      <c r="WL127" s="90"/>
      <c r="WM127" s="117">
        <f t="shared" si="2143"/>
        <v>10159.514939999999</v>
      </c>
      <c r="WN127" s="117">
        <f t="shared" si="2143"/>
        <v>975313.44</v>
      </c>
      <c r="WO127" s="98"/>
      <c r="WP127" s="118"/>
    </row>
    <row r="128" spans="1:614" ht="26.25" customHeight="1" x14ac:dyDescent="0.25">
      <c r="A128" s="5"/>
      <c r="B128" s="205" t="s">
        <v>423</v>
      </c>
      <c r="C128" s="12" t="s">
        <v>753</v>
      </c>
      <c r="D128" s="12" t="s">
        <v>440</v>
      </c>
      <c r="E128" s="4"/>
      <c r="F128" s="231">
        <f t="shared" si="1962"/>
        <v>35</v>
      </c>
      <c r="G128" s="119"/>
      <c r="H128" s="98"/>
      <c r="I128" s="116"/>
      <c r="J128" s="90"/>
      <c r="K128" s="117">
        <f t="shared" si="1963"/>
        <v>8308.9497900000006</v>
      </c>
      <c r="L128" s="98">
        <f t="shared" si="1963"/>
        <v>290813.24</v>
      </c>
      <c r="M128" s="98"/>
      <c r="N128" s="118"/>
      <c r="O128" s="119">
        <f t="shared" si="1964"/>
        <v>0.81781000000000004</v>
      </c>
      <c r="P128" s="231">
        <f t="shared" si="1965"/>
        <v>0</v>
      </c>
      <c r="Q128" s="119"/>
      <c r="R128" s="98"/>
      <c r="S128" s="116"/>
      <c r="T128" s="90"/>
      <c r="U128" s="117">
        <f t="shared" si="1966"/>
        <v>0</v>
      </c>
      <c r="V128" s="98">
        <f t="shared" si="1966"/>
        <v>0</v>
      </c>
      <c r="W128" s="98"/>
      <c r="X128" s="118"/>
      <c r="Y128" s="119">
        <f t="shared" si="1967"/>
        <v>0</v>
      </c>
      <c r="Z128" s="231">
        <f t="shared" si="1968"/>
        <v>0</v>
      </c>
      <c r="AA128" s="119"/>
      <c r="AB128" s="98"/>
      <c r="AC128" s="116"/>
      <c r="AD128" s="90"/>
      <c r="AE128" s="117">
        <f t="shared" si="1969"/>
        <v>0</v>
      </c>
      <c r="AF128" s="98">
        <f t="shared" si="1969"/>
        <v>0</v>
      </c>
      <c r="AG128" s="98"/>
      <c r="AH128" s="118"/>
      <c r="AI128" s="119">
        <f t="shared" si="1970"/>
        <v>0</v>
      </c>
      <c r="AJ128" s="231">
        <f t="shared" si="1971"/>
        <v>49</v>
      </c>
      <c r="AK128" s="119"/>
      <c r="AL128" s="98"/>
      <c r="AM128" s="116"/>
      <c r="AN128" s="90"/>
      <c r="AO128" s="117">
        <f t="shared" si="1972"/>
        <v>11747.96616</v>
      </c>
      <c r="AP128" s="98">
        <f t="shared" si="1972"/>
        <v>575650.34</v>
      </c>
      <c r="AQ128" s="98"/>
      <c r="AR128" s="118"/>
      <c r="AS128" s="119">
        <f t="shared" si="1973"/>
        <v>1.1563000000000001</v>
      </c>
      <c r="AT128" s="231">
        <f t="shared" si="1974"/>
        <v>0</v>
      </c>
      <c r="AU128" s="119"/>
      <c r="AV128" s="98"/>
      <c r="AW128" s="116"/>
      <c r="AX128" s="90"/>
      <c r="AY128" s="117">
        <f t="shared" si="1975"/>
        <v>0</v>
      </c>
      <c r="AZ128" s="98">
        <f t="shared" si="1975"/>
        <v>0</v>
      </c>
      <c r="BA128" s="98"/>
      <c r="BB128" s="118"/>
      <c r="BC128" s="119">
        <f t="shared" si="1976"/>
        <v>0</v>
      </c>
      <c r="BD128" s="231">
        <f t="shared" si="1977"/>
        <v>0</v>
      </c>
      <c r="BE128" s="119"/>
      <c r="BF128" s="98"/>
      <c r="BG128" s="116"/>
      <c r="BH128" s="90"/>
      <c r="BI128" s="117">
        <f t="shared" ref="BI128:BJ128" si="2146">BI15+BI31+BI47+BI63+BI79+BI112</f>
        <v>0</v>
      </c>
      <c r="BJ128" s="98">
        <f t="shared" si="2146"/>
        <v>0</v>
      </c>
      <c r="BK128" s="98"/>
      <c r="BL128" s="118"/>
      <c r="BM128" s="119">
        <f t="shared" si="1979"/>
        <v>0</v>
      </c>
      <c r="BN128" s="231">
        <f t="shared" si="1980"/>
        <v>49</v>
      </c>
      <c r="BO128" s="119"/>
      <c r="BP128" s="98"/>
      <c r="BQ128" s="116"/>
      <c r="BR128" s="90"/>
      <c r="BS128" s="117">
        <f t="shared" si="1981"/>
        <v>8072.3018300000003</v>
      </c>
      <c r="BT128" s="98">
        <f t="shared" si="1981"/>
        <v>395542.78</v>
      </c>
      <c r="BU128" s="98"/>
      <c r="BV128" s="118"/>
      <c r="BW128" s="119">
        <f t="shared" si="1982"/>
        <v>0.79452</v>
      </c>
      <c r="BX128" s="231">
        <f t="shared" si="1983"/>
        <v>0</v>
      </c>
      <c r="BY128" s="119"/>
      <c r="BZ128" s="98"/>
      <c r="CA128" s="116"/>
      <c r="CB128" s="90"/>
      <c r="CC128" s="117">
        <f t="shared" si="1984"/>
        <v>0</v>
      </c>
      <c r="CD128" s="98">
        <f t="shared" si="1984"/>
        <v>0</v>
      </c>
      <c r="CE128" s="98"/>
      <c r="CF128" s="118"/>
      <c r="CG128" s="119">
        <f t="shared" si="1985"/>
        <v>0</v>
      </c>
      <c r="CH128" s="231">
        <f t="shared" si="1986"/>
        <v>0</v>
      </c>
      <c r="CI128" s="119"/>
      <c r="CJ128" s="98"/>
      <c r="CK128" s="116"/>
      <c r="CL128" s="90"/>
      <c r="CM128" s="117">
        <f t="shared" si="1987"/>
        <v>0</v>
      </c>
      <c r="CN128" s="98">
        <f t="shared" si="1987"/>
        <v>0</v>
      </c>
      <c r="CO128" s="98"/>
      <c r="CP128" s="118"/>
      <c r="CQ128" s="119">
        <f t="shared" si="1988"/>
        <v>0</v>
      </c>
      <c r="CR128" s="231">
        <f t="shared" si="1989"/>
        <v>0</v>
      </c>
      <c r="CS128" s="119"/>
      <c r="CT128" s="98"/>
      <c r="CU128" s="116"/>
      <c r="CV128" s="90"/>
      <c r="CW128" s="117">
        <f t="shared" si="1990"/>
        <v>0</v>
      </c>
      <c r="CX128" s="98">
        <f t="shared" si="1990"/>
        <v>0</v>
      </c>
      <c r="CY128" s="98"/>
      <c r="CZ128" s="118"/>
      <c r="DA128" s="119">
        <f t="shared" si="1991"/>
        <v>0</v>
      </c>
      <c r="DB128" s="231">
        <f t="shared" si="1992"/>
        <v>0</v>
      </c>
      <c r="DC128" s="119"/>
      <c r="DD128" s="98"/>
      <c r="DE128" s="116"/>
      <c r="DF128" s="90"/>
      <c r="DG128" s="117">
        <f t="shared" si="1993"/>
        <v>0</v>
      </c>
      <c r="DH128" s="98">
        <f t="shared" si="1993"/>
        <v>0</v>
      </c>
      <c r="DI128" s="98"/>
      <c r="DJ128" s="118"/>
      <c r="DK128" s="119">
        <f t="shared" si="1994"/>
        <v>0</v>
      </c>
      <c r="DL128" s="231">
        <f t="shared" si="1995"/>
        <v>0</v>
      </c>
      <c r="DM128" s="119"/>
      <c r="DN128" s="98"/>
      <c r="DO128" s="116"/>
      <c r="DP128" s="90"/>
      <c r="DQ128" s="117">
        <f t="shared" si="1996"/>
        <v>0</v>
      </c>
      <c r="DR128" s="98">
        <f t="shared" si="1996"/>
        <v>0</v>
      </c>
      <c r="DS128" s="98"/>
      <c r="DT128" s="118"/>
      <c r="DU128" s="119">
        <f t="shared" si="1997"/>
        <v>0</v>
      </c>
      <c r="DV128" s="231">
        <f t="shared" si="1998"/>
        <v>0</v>
      </c>
      <c r="DW128" s="119"/>
      <c r="DX128" s="98"/>
      <c r="DY128" s="116"/>
      <c r="DZ128" s="90"/>
      <c r="EA128" s="117">
        <f t="shared" si="1999"/>
        <v>0</v>
      </c>
      <c r="EB128" s="98">
        <f t="shared" si="1999"/>
        <v>0</v>
      </c>
      <c r="EC128" s="98"/>
      <c r="ED128" s="118"/>
      <c r="EE128" s="119">
        <f t="shared" si="2000"/>
        <v>0</v>
      </c>
      <c r="EF128" s="231">
        <f t="shared" si="2001"/>
        <v>0</v>
      </c>
      <c r="EG128" s="119"/>
      <c r="EH128" s="98"/>
      <c r="EI128" s="116"/>
      <c r="EJ128" s="90"/>
      <c r="EK128" s="117">
        <f t="shared" si="2002"/>
        <v>0</v>
      </c>
      <c r="EL128" s="98">
        <f t="shared" si="2002"/>
        <v>0</v>
      </c>
      <c r="EM128" s="98"/>
      <c r="EN128" s="118"/>
      <c r="EO128" s="119">
        <f t="shared" si="2003"/>
        <v>0</v>
      </c>
      <c r="EP128" s="231">
        <f t="shared" si="2004"/>
        <v>0</v>
      </c>
      <c r="EQ128" s="119"/>
      <c r="ER128" s="98"/>
      <c r="ES128" s="116"/>
      <c r="ET128" s="90"/>
      <c r="EU128" s="117">
        <f t="shared" si="2005"/>
        <v>0</v>
      </c>
      <c r="EV128" s="98">
        <f t="shared" si="2005"/>
        <v>0</v>
      </c>
      <c r="EW128" s="98"/>
      <c r="EX128" s="118"/>
      <c r="EY128" s="119">
        <f t="shared" si="2006"/>
        <v>0</v>
      </c>
      <c r="EZ128" s="231">
        <f t="shared" si="2007"/>
        <v>15</v>
      </c>
      <c r="FA128" s="119"/>
      <c r="FB128" s="98"/>
      <c r="FC128" s="116"/>
      <c r="FD128" s="90"/>
      <c r="FE128" s="117">
        <f t="shared" si="2008"/>
        <v>9600.9766199999995</v>
      </c>
      <c r="FF128" s="98">
        <f t="shared" si="2008"/>
        <v>144014.65</v>
      </c>
      <c r="FG128" s="98"/>
      <c r="FH128" s="118"/>
      <c r="FI128" s="119">
        <f t="shared" si="2009"/>
        <v>0.94498000000000004</v>
      </c>
      <c r="FJ128" s="231">
        <f t="shared" si="2010"/>
        <v>0</v>
      </c>
      <c r="FK128" s="119"/>
      <c r="FL128" s="98"/>
      <c r="FM128" s="116"/>
      <c r="FN128" s="90"/>
      <c r="FO128" s="117">
        <f t="shared" si="2011"/>
        <v>0</v>
      </c>
      <c r="FP128" s="98">
        <f t="shared" si="2011"/>
        <v>0</v>
      </c>
      <c r="FQ128" s="98"/>
      <c r="FR128" s="118"/>
      <c r="FS128" s="119">
        <f t="shared" si="2012"/>
        <v>0</v>
      </c>
      <c r="FT128" s="231">
        <f t="shared" si="2013"/>
        <v>0</v>
      </c>
      <c r="FU128" s="119"/>
      <c r="FV128" s="98"/>
      <c r="FW128" s="116"/>
      <c r="FX128" s="90"/>
      <c r="FY128" s="117">
        <f t="shared" si="2014"/>
        <v>0</v>
      </c>
      <c r="FZ128" s="98">
        <f t="shared" si="2014"/>
        <v>0</v>
      </c>
      <c r="GA128" s="98"/>
      <c r="GB128" s="118"/>
      <c r="GC128" s="119">
        <f t="shared" si="2015"/>
        <v>0</v>
      </c>
      <c r="GD128" s="231">
        <f t="shared" si="2016"/>
        <v>0</v>
      </c>
      <c r="GE128" s="119"/>
      <c r="GF128" s="98"/>
      <c r="GG128" s="116"/>
      <c r="GH128" s="90"/>
      <c r="GI128" s="117">
        <f t="shared" si="2017"/>
        <v>0</v>
      </c>
      <c r="GJ128" s="98">
        <f t="shared" si="2017"/>
        <v>0</v>
      </c>
      <c r="GK128" s="98"/>
      <c r="GL128" s="118"/>
      <c r="GM128" s="119">
        <f t="shared" si="2018"/>
        <v>0</v>
      </c>
      <c r="GN128" s="231">
        <f t="shared" si="2019"/>
        <v>0</v>
      </c>
      <c r="GO128" s="119"/>
      <c r="GP128" s="98"/>
      <c r="GQ128" s="116"/>
      <c r="GR128" s="90"/>
      <c r="GS128" s="117">
        <f t="shared" si="2020"/>
        <v>0</v>
      </c>
      <c r="GT128" s="98">
        <f t="shared" si="2020"/>
        <v>0</v>
      </c>
      <c r="GU128" s="98"/>
      <c r="GV128" s="118"/>
      <c r="GW128" s="119">
        <f t="shared" si="2021"/>
        <v>0</v>
      </c>
      <c r="GX128" s="231">
        <f t="shared" si="2022"/>
        <v>0</v>
      </c>
      <c r="GY128" s="119"/>
      <c r="GZ128" s="98"/>
      <c r="HA128" s="116"/>
      <c r="HB128" s="90"/>
      <c r="HC128" s="117">
        <f t="shared" si="2023"/>
        <v>0</v>
      </c>
      <c r="HD128" s="98">
        <f t="shared" si="2023"/>
        <v>0</v>
      </c>
      <c r="HE128" s="98"/>
      <c r="HF128" s="118"/>
      <c r="HG128" s="119">
        <f t="shared" si="2024"/>
        <v>0</v>
      </c>
      <c r="HH128" s="231">
        <f t="shared" si="2025"/>
        <v>0</v>
      </c>
      <c r="HI128" s="119"/>
      <c r="HJ128" s="98"/>
      <c r="HK128" s="116"/>
      <c r="HL128" s="90"/>
      <c r="HM128" s="117">
        <f t="shared" si="2026"/>
        <v>0</v>
      </c>
      <c r="HN128" s="98">
        <f t="shared" si="2026"/>
        <v>0</v>
      </c>
      <c r="HO128" s="98"/>
      <c r="HP128" s="118"/>
      <c r="HQ128" s="119">
        <f t="shared" si="2027"/>
        <v>0</v>
      </c>
      <c r="HR128" s="231">
        <f t="shared" si="2028"/>
        <v>0</v>
      </c>
      <c r="HS128" s="119"/>
      <c r="HT128" s="98"/>
      <c r="HU128" s="116"/>
      <c r="HV128" s="90"/>
      <c r="HW128" s="117">
        <f t="shared" si="2029"/>
        <v>0</v>
      </c>
      <c r="HX128" s="98">
        <f t="shared" si="2029"/>
        <v>0</v>
      </c>
      <c r="HY128" s="98"/>
      <c r="HZ128" s="118"/>
      <c r="IA128" s="119">
        <f t="shared" si="2030"/>
        <v>0</v>
      </c>
      <c r="IB128" s="231">
        <f t="shared" si="2031"/>
        <v>26</v>
      </c>
      <c r="IC128" s="119"/>
      <c r="ID128" s="98"/>
      <c r="IE128" s="116"/>
      <c r="IF128" s="90"/>
      <c r="IG128" s="117">
        <f t="shared" si="2032"/>
        <v>8425.0034799999994</v>
      </c>
      <c r="IH128" s="98">
        <f t="shared" si="2032"/>
        <v>219050.08</v>
      </c>
      <c r="II128" s="98"/>
      <c r="IJ128" s="118"/>
      <c r="IK128" s="119">
        <f t="shared" si="2033"/>
        <v>0.82923999999999998</v>
      </c>
      <c r="IL128" s="231">
        <f t="shared" si="2034"/>
        <v>0</v>
      </c>
      <c r="IM128" s="119"/>
      <c r="IN128" s="98"/>
      <c r="IO128" s="116"/>
      <c r="IP128" s="90"/>
      <c r="IQ128" s="117">
        <f t="shared" si="2035"/>
        <v>0</v>
      </c>
      <c r="IR128" s="98">
        <f t="shared" si="2035"/>
        <v>0</v>
      </c>
      <c r="IS128" s="98"/>
      <c r="IT128" s="118"/>
      <c r="IU128" s="119">
        <f t="shared" si="2036"/>
        <v>0</v>
      </c>
      <c r="IV128" s="231">
        <f t="shared" si="2037"/>
        <v>0</v>
      </c>
      <c r="IW128" s="119"/>
      <c r="IX128" s="98"/>
      <c r="IY128" s="116"/>
      <c r="IZ128" s="90"/>
      <c r="JA128" s="117">
        <f t="shared" si="2038"/>
        <v>0</v>
      </c>
      <c r="JB128" s="98">
        <f t="shared" si="2038"/>
        <v>0</v>
      </c>
      <c r="JC128" s="98"/>
      <c r="JD128" s="118"/>
      <c r="JE128" s="119">
        <f t="shared" si="2039"/>
        <v>0</v>
      </c>
      <c r="JF128" s="231">
        <f t="shared" si="2040"/>
        <v>0</v>
      </c>
      <c r="JG128" s="119"/>
      <c r="JH128" s="98"/>
      <c r="JI128" s="116"/>
      <c r="JJ128" s="90"/>
      <c r="JK128" s="117">
        <f t="shared" si="2041"/>
        <v>0</v>
      </c>
      <c r="JL128" s="98">
        <f t="shared" si="2041"/>
        <v>0</v>
      </c>
      <c r="JM128" s="98"/>
      <c r="JN128" s="118"/>
      <c r="JO128" s="119">
        <f t="shared" si="2042"/>
        <v>0</v>
      </c>
      <c r="JP128" s="231">
        <f t="shared" si="2043"/>
        <v>0</v>
      </c>
      <c r="JQ128" s="119"/>
      <c r="JR128" s="98"/>
      <c r="JS128" s="116"/>
      <c r="JT128" s="90"/>
      <c r="JU128" s="117">
        <f t="shared" si="2044"/>
        <v>0</v>
      </c>
      <c r="JV128" s="98">
        <f t="shared" si="2044"/>
        <v>0</v>
      </c>
      <c r="JW128" s="98"/>
      <c r="JX128" s="118"/>
      <c r="JY128" s="119">
        <f t="shared" si="2045"/>
        <v>0</v>
      </c>
      <c r="JZ128" s="231">
        <f t="shared" si="2046"/>
        <v>0</v>
      </c>
      <c r="KA128" s="119"/>
      <c r="KB128" s="98"/>
      <c r="KC128" s="116"/>
      <c r="KD128" s="90"/>
      <c r="KE128" s="117">
        <f t="shared" si="2047"/>
        <v>0</v>
      </c>
      <c r="KF128" s="98">
        <f t="shared" si="2047"/>
        <v>0</v>
      </c>
      <c r="KG128" s="98"/>
      <c r="KH128" s="118"/>
      <c r="KI128" s="119">
        <f t="shared" si="2048"/>
        <v>0</v>
      </c>
      <c r="KJ128" s="231">
        <f t="shared" si="2049"/>
        <v>0</v>
      </c>
      <c r="KK128" s="119"/>
      <c r="KL128" s="98"/>
      <c r="KM128" s="116"/>
      <c r="KN128" s="90"/>
      <c r="KO128" s="117">
        <f t="shared" si="2050"/>
        <v>0</v>
      </c>
      <c r="KP128" s="98">
        <f t="shared" si="2050"/>
        <v>0</v>
      </c>
      <c r="KQ128" s="98"/>
      <c r="KR128" s="118"/>
      <c r="KS128" s="119">
        <f t="shared" si="2051"/>
        <v>0</v>
      </c>
      <c r="KT128" s="231">
        <f t="shared" si="2052"/>
        <v>0</v>
      </c>
      <c r="KU128" s="119"/>
      <c r="KV128" s="98"/>
      <c r="KW128" s="116"/>
      <c r="KX128" s="90"/>
      <c r="KY128" s="117">
        <f t="shared" si="2053"/>
        <v>0</v>
      </c>
      <c r="KZ128" s="98">
        <f t="shared" si="2053"/>
        <v>0</v>
      </c>
      <c r="LA128" s="98"/>
      <c r="LB128" s="118"/>
      <c r="LC128" s="119">
        <f t="shared" si="2054"/>
        <v>0</v>
      </c>
      <c r="LD128" s="231">
        <f t="shared" si="2055"/>
        <v>0</v>
      </c>
      <c r="LE128" s="119"/>
      <c r="LF128" s="98"/>
      <c r="LG128" s="116"/>
      <c r="LH128" s="90"/>
      <c r="LI128" s="117">
        <f t="shared" si="2056"/>
        <v>0</v>
      </c>
      <c r="LJ128" s="98">
        <f t="shared" si="2056"/>
        <v>0</v>
      </c>
      <c r="LK128" s="98"/>
      <c r="LL128" s="118"/>
      <c r="LM128" s="119">
        <f t="shared" si="2057"/>
        <v>0</v>
      </c>
      <c r="LN128" s="231">
        <f t="shared" si="2058"/>
        <v>0</v>
      </c>
      <c r="LO128" s="119"/>
      <c r="LP128" s="98"/>
      <c r="LQ128" s="116"/>
      <c r="LR128" s="90"/>
      <c r="LS128" s="117">
        <f t="shared" si="2059"/>
        <v>0</v>
      </c>
      <c r="LT128" s="98">
        <f t="shared" si="2059"/>
        <v>0</v>
      </c>
      <c r="LU128" s="98"/>
      <c r="LV128" s="118"/>
      <c r="LW128" s="119">
        <f t="shared" si="2060"/>
        <v>0</v>
      </c>
      <c r="LX128" s="231">
        <f t="shared" si="2061"/>
        <v>0</v>
      </c>
      <c r="LY128" s="119"/>
      <c r="LZ128" s="98"/>
      <c r="MA128" s="116"/>
      <c r="MB128" s="90"/>
      <c r="MC128" s="117">
        <f t="shared" si="2062"/>
        <v>0</v>
      </c>
      <c r="MD128" s="98">
        <f t="shared" si="2062"/>
        <v>0</v>
      </c>
      <c r="ME128" s="98"/>
      <c r="MF128" s="118"/>
      <c r="MG128" s="119">
        <f t="shared" si="2063"/>
        <v>0</v>
      </c>
      <c r="MH128" s="231">
        <f t="shared" si="2064"/>
        <v>0</v>
      </c>
      <c r="MI128" s="119"/>
      <c r="MJ128" s="98"/>
      <c r="MK128" s="116"/>
      <c r="ML128" s="90"/>
      <c r="MM128" s="117">
        <f t="shared" si="2065"/>
        <v>0</v>
      </c>
      <c r="MN128" s="98">
        <f t="shared" si="2065"/>
        <v>0</v>
      </c>
      <c r="MO128" s="98"/>
      <c r="MP128" s="118"/>
      <c r="MQ128" s="119">
        <f t="shared" si="2066"/>
        <v>0</v>
      </c>
      <c r="MR128" s="231">
        <f t="shared" si="2067"/>
        <v>0</v>
      </c>
      <c r="MS128" s="119"/>
      <c r="MT128" s="98"/>
      <c r="MU128" s="116"/>
      <c r="MV128" s="90"/>
      <c r="MW128" s="117">
        <f t="shared" si="2068"/>
        <v>0</v>
      </c>
      <c r="MX128" s="98">
        <f t="shared" si="2068"/>
        <v>0</v>
      </c>
      <c r="MY128" s="98"/>
      <c r="MZ128" s="118"/>
      <c r="NA128" s="119">
        <f t="shared" si="2069"/>
        <v>0</v>
      </c>
      <c r="NB128" s="231">
        <f t="shared" si="2070"/>
        <v>0</v>
      </c>
      <c r="NC128" s="119"/>
      <c r="ND128" s="98"/>
      <c r="NE128" s="116"/>
      <c r="NF128" s="90"/>
      <c r="NG128" s="117">
        <f t="shared" si="2071"/>
        <v>0</v>
      </c>
      <c r="NH128" s="98">
        <f t="shared" si="2071"/>
        <v>0</v>
      </c>
      <c r="NI128" s="98"/>
      <c r="NJ128" s="118"/>
      <c r="NK128" s="119">
        <f t="shared" si="2072"/>
        <v>0</v>
      </c>
      <c r="NL128" s="231">
        <f t="shared" si="2073"/>
        <v>0</v>
      </c>
      <c r="NM128" s="119"/>
      <c r="NN128" s="98"/>
      <c r="NO128" s="116"/>
      <c r="NP128" s="90"/>
      <c r="NQ128" s="117">
        <f t="shared" si="2074"/>
        <v>0</v>
      </c>
      <c r="NR128" s="98">
        <f t="shared" si="2074"/>
        <v>0</v>
      </c>
      <c r="NS128" s="98"/>
      <c r="NT128" s="118"/>
      <c r="NU128" s="119">
        <f t="shared" si="2075"/>
        <v>0</v>
      </c>
      <c r="NV128" s="231">
        <f t="shared" si="2076"/>
        <v>0</v>
      </c>
      <c r="NW128" s="119"/>
      <c r="NX128" s="98"/>
      <c r="NY128" s="116"/>
      <c r="NZ128" s="90"/>
      <c r="OA128" s="117">
        <f t="shared" si="2077"/>
        <v>0</v>
      </c>
      <c r="OB128" s="98">
        <f t="shared" si="2077"/>
        <v>0</v>
      </c>
      <c r="OC128" s="98"/>
      <c r="OD128" s="118"/>
      <c r="OE128" s="119">
        <f t="shared" si="2078"/>
        <v>0</v>
      </c>
      <c r="OF128" s="231">
        <f t="shared" si="2079"/>
        <v>0</v>
      </c>
      <c r="OG128" s="119"/>
      <c r="OH128" s="98"/>
      <c r="OI128" s="116"/>
      <c r="OJ128" s="90"/>
      <c r="OK128" s="117">
        <f t="shared" si="2080"/>
        <v>0</v>
      </c>
      <c r="OL128" s="98">
        <f t="shared" si="2080"/>
        <v>0</v>
      </c>
      <c r="OM128" s="98"/>
      <c r="ON128" s="118"/>
      <c r="OO128" s="119">
        <f t="shared" si="2081"/>
        <v>0</v>
      </c>
      <c r="OP128" s="231">
        <f t="shared" si="2082"/>
        <v>0</v>
      </c>
      <c r="OQ128" s="119"/>
      <c r="OR128" s="98"/>
      <c r="OS128" s="116"/>
      <c r="OT128" s="90"/>
      <c r="OU128" s="117">
        <f t="shared" si="2083"/>
        <v>0</v>
      </c>
      <c r="OV128" s="98">
        <f t="shared" si="2083"/>
        <v>0</v>
      </c>
      <c r="OW128" s="98"/>
      <c r="OX128" s="118"/>
      <c r="OY128" s="119">
        <f t="shared" si="2084"/>
        <v>0</v>
      </c>
      <c r="OZ128" s="231">
        <f t="shared" si="2085"/>
        <v>0</v>
      </c>
      <c r="PA128" s="119"/>
      <c r="PB128" s="98"/>
      <c r="PC128" s="116"/>
      <c r="PD128" s="90"/>
      <c r="PE128" s="117">
        <f t="shared" si="2086"/>
        <v>0</v>
      </c>
      <c r="PF128" s="98">
        <f t="shared" si="2086"/>
        <v>0</v>
      </c>
      <c r="PG128" s="98"/>
      <c r="PH128" s="118"/>
      <c r="PI128" s="119">
        <f t="shared" si="2087"/>
        <v>0</v>
      </c>
      <c r="PJ128" s="231">
        <f t="shared" si="2088"/>
        <v>49</v>
      </c>
      <c r="PK128" s="119"/>
      <c r="PL128" s="98"/>
      <c r="PM128" s="116"/>
      <c r="PN128" s="90"/>
      <c r="PO128" s="117">
        <f t="shared" si="2089"/>
        <v>13428.695449999999</v>
      </c>
      <c r="PP128" s="98">
        <f t="shared" si="2089"/>
        <v>658006.06000000006</v>
      </c>
      <c r="PQ128" s="98"/>
      <c r="PR128" s="118"/>
      <c r="PS128" s="119">
        <f t="shared" si="2090"/>
        <v>1.3217300000000001</v>
      </c>
      <c r="PT128" s="231">
        <f t="shared" si="2091"/>
        <v>0</v>
      </c>
      <c r="PU128" s="119"/>
      <c r="PV128" s="98"/>
      <c r="PW128" s="116"/>
      <c r="PX128" s="90"/>
      <c r="PY128" s="117">
        <f t="shared" si="2092"/>
        <v>0</v>
      </c>
      <c r="PZ128" s="98">
        <f t="shared" si="2092"/>
        <v>0</v>
      </c>
      <c r="QA128" s="98"/>
      <c r="QB128" s="118"/>
      <c r="QC128" s="119">
        <f t="shared" si="2093"/>
        <v>0</v>
      </c>
      <c r="QD128" s="231">
        <f t="shared" si="2094"/>
        <v>0</v>
      </c>
      <c r="QE128" s="119"/>
      <c r="QF128" s="98"/>
      <c r="QG128" s="116"/>
      <c r="QH128" s="90"/>
      <c r="QI128" s="117">
        <f t="shared" si="2095"/>
        <v>0</v>
      </c>
      <c r="QJ128" s="98">
        <f t="shared" si="2095"/>
        <v>0</v>
      </c>
      <c r="QK128" s="98"/>
      <c r="QL128" s="118"/>
      <c r="QM128" s="119">
        <f t="shared" si="2096"/>
        <v>0</v>
      </c>
      <c r="QN128" s="231">
        <f t="shared" si="2097"/>
        <v>0</v>
      </c>
      <c r="QO128" s="119"/>
      <c r="QP128" s="98"/>
      <c r="QQ128" s="116"/>
      <c r="QR128" s="90"/>
      <c r="QS128" s="117">
        <f t="shared" si="2098"/>
        <v>0</v>
      </c>
      <c r="QT128" s="98">
        <f t="shared" si="2098"/>
        <v>0</v>
      </c>
      <c r="QU128" s="98"/>
      <c r="QV128" s="118"/>
      <c r="QW128" s="119">
        <f t="shared" si="2099"/>
        <v>0</v>
      </c>
      <c r="QX128" s="231">
        <f t="shared" si="2100"/>
        <v>0</v>
      </c>
      <c r="QY128" s="119"/>
      <c r="QZ128" s="98"/>
      <c r="RA128" s="116"/>
      <c r="RB128" s="90"/>
      <c r="RC128" s="117">
        <f t="shared" si="2101"/>
        <v>0</v>
      </c>
      <c r="RD128" s="98">
        <f t="shared" si="2101"/>
        <v>0</v>
      </c>
      <c r="RE128" s="98"/>
      <c r="RF128" s="118"/>
      <c r="RG128" s="119">
        <f t="shared" si="2102"/>
        <v>0</v>
      </c>
      <c r="RH128" s="231">
        <f t="shared" si="2103"/>
        <v>0</v>
      </c>
      <c r="RI128" s="119"/>
      <c r="RJ128" s="98"/>
      <c r="RK128" s="116"/>
      <c r="RL128" s="90"/>
      <c r="RM128" s="117">
        <f t="shared" si="2104"/>
        <v>0</v>
      </c>
      <c r="RN128" s="98">
        <f t="shared" si="2104"/>
        <v>0</v>
      </c>
      <c r="RO128" s="98"/>
      <c r="RP128" s="118"/>
      <c r="RQ128" s="119">
        <f t="shared" si="2105"/>
        <v>0</v>
      </c>
      <c r="RR128" s="231">
        <f t="shared" si="2106"/>
        <v>0</v>
      </c>
      <c r="RS128" s="119"/>
      <c r="RT128" s="98"/>
      <c r="RU128" s="116"/>
      <c r="RV128" s="90"/>
      <c r="RW128" s="117">
        <f t="shared" si="2107"/>
        <v>0</v>
      </c>
      <c r="RX128" s="98">
        <f t="shared" si="2107"/>
        <v>0</v>
      </c>
      <c r="RY128" s="98"/>
      <c r="RZ128" s="118"/>
      <c r="SA128" s="119">
        <f t="shared" si="2108"/>
        <v>0</v>
      </c>
      <c r="SB128" s="231">
        <f t="shared" si="2109"/>
        <v>0</v>
      </c>
      <c r="SC128" s="119"/>
      <c r="SD128" s="98"/>
      <c r="SE128" s="116"/>
      <c r="SF128" s="90"/>
      <c r="SG128" s="117">
        <f t="shared" si="2110"/>
        <v>0</v>
      </c>
      <c r="SH128" s="98">
        <f t="shared" si="2110"/>
        <v>0</v>
      </c>
      <c r="SI128" s="98"/>
      <c r="SJ128" s="118"/>
      <c r="SK128" s="119">
        <f t="shared" si="2111"/>
        <v>0</v>
      </c>
      <c r="SL128" s="231">
        <f t="shared" si="2112"/>
        <v>69</v>
      </c>
      <c r="SM128" s="119"/>
      <c r="SN128" s="98"/>
      <c r="SO128" s="116"/>
      <c r="SP128" s="90"/>
      <c r="SQ128" s="117">
        <f t="shared" si="2113"/>
        <v>6898.96209</v>
      </c>
      <c r="SR128" s="98">
        <f t="shared" si="2113"/>
        <v>476028.38</v>
      </c>
      <c r="SS128" s="98"/>
      <c r="ST128" s="118"/>
      <c r="SU128" s="119">
        <f t="shared" si="2114"/>
        <v>0.67903999999999998</v>
      </c>
      <c r="SV128" s="231">
        <f t="shared" si="2115"/>
        <v>0</v>
      </c>
      <c r="SW128" s="119"/>
      <c r="SX128" s="98"/>
      <c r="SY128" s="116"/>
      <c r="SZ128" s="90"/>
      <c r="TA128" s="117">
        <f t="shared" si="2116"/>
        <v>0</v>
      </c>
      <c r="TB128" s="98">
        <f t="shared" si="2116"/>
        <v>0</v>
      </c>
      <c r="TC128" s="98"/>
      <c r="TD128" s="118"/>
      <c r="TE128" s="119">
        <f t="shared" si="2117"/>
        <v>0</v>
      </c>
      <c r="TF128" s="231">
        <f t="shared" si="2118"/>
        <v>0</v>
      </c>
      <c r="TG128" s="119"/>
      <c r="TH128" s="98"/>
      <c r="TI128" s="116"/>
      <c r="TJ128" s="90"/>
      <c r="TK128" s="117">
        <f t="shared" si="2119"/>
        <v>0</v>
      </c>
      <c r="TL128" s="98">
        <f t="shared" si="2119"/>
        <v>0</v>
      </c>
      <c r="TM128" s="98"/>
      <c r="TN128" s="118"/>
      <c r="TO128" s="119">
        <f t="shared" si="2120"/>
        <v>0</v>
      </c>
      <c r="TP128" s="231">
        <f t="shared" si="2121"/>
        <v>0</v>
      </c>
      <c r="TQ128" s="119"/>
      <c r="TR128" s="98"/>
      <c r="TS128" s="116"/>
      <c r="TT128" s="90"/>
      <c r="TU128" s="117">
        <f t="shared" si="2122"/>
        <v>0</v>
      </c>
      <c r="TV128" s="98">
        <f t="shared" si="2122"/>
        <v>0</v>
      </c>
      <c r="TW128" s="98"/>
      <c r="TX128" s="118"/>
      <c r="TY128" s="119">
        <f t="shared" si="2123"/>
        <v>0</v>
      </c>
      <c r="TZ128" s="231">
        <f t="shared" si="2124"/>
        <v>0</v>
      </c>
      <c r="UA128" s="119"/>
      <c r="UB128" s="98"/>
      <c r="UC128" s="116"/>
      <c r="UD128" s="90"/>
      <c r="UE128" s="117">
        <f t="shared" si="2125"/>
        <v>0</v>
      </c>
      <c r="UF128" s="98">
        <f t="shared" si="2125"/>
        <v>0</v>
      </c>
      <c r="UG128" s="98"/>
      <c r="UH128" s="118"/>
      <c r="UI128" s="119">
        <f t="shared" si="2126"/>
        <v>0</v>
      </c>
      <c r="UJ128" s="231">
        <f t="shared" si="2127"/>
        <v>0</v>
      </c>
      <c r="UK128" s="119"/>
      <c r="UL128" s="98"/>
      <c r="UM128" s="116"/>
      <c r="UN128" s="90"/>
      <c r="UO128" s="117">
        <f t="shared" si="2128"/>
        <v>0</v>
      </c>
      <c r="UP128" s="98">
        <f t="shared" si="2128"/>
        <v>0</v>
      </c>
      <c r="UQ128" s="98"/>
      <c r="UR128" s="118"/>
      <c r="US128" s="119">
        <f t="shared" si="2129"/>
        <v>0</v>
      </c>
      <c r="UT128" s="231">
        <f t="shared" si="2130"/>
        <v>0</v>
      </c>
      <c r="UU128" s="119"/>
      <c r="UV128" s="98"/>
      <c r="UW128" s="116"/>
      <c r="UX128" s="90"/>
      <c r="UY128" s="117">
        <f t="shared" si="2131"/>
        <v>0</v>
      </c>
      <c r="UZ128" s="98">
        <f t="shared" si="2131"/>
        <v>0</v>
      </c>
      <c r="VA128" s="98"/>
      <c r="VB128" s="118"/>
      <c r="VC128" s="119">
        <f t="shared" si="2132"/>
        <v>0</v>
      </c>
      <c r="VD128" s="231">
        <f t="shared" si="2133"/>
        <v>0</v>
      </c>
      <c r="VE128" s="119"/>
      <c r="VF128" s="98"/>
      <c r="VG128" s="116"/>
      <c r="VH128" s="90"/>
      <c r="VI128" s="117">
        <f t="shared" si="2134"/>
        <v>0</v>
      </c>
      <c r="VJ128" s="98">
        <f t="shared" si="2134"/>
        <v>0</v>
      </c>
      <c r="VK128" s="98"/>
      <c r="VL128" s="118"/>
      <c r="VM128" s="119">
        <f t="shared" si="2135"/>
        <v>0</v>
      </c>
      <c r="VN128" s="231">
        <f t="shared" si="2136"/>
        <v>0</v>
      </c>
      <c r="VO128" s="119"/>
      <c r="VP128" s="98"/>
      <c r="VQ128" s="116"/>
      <c r="VR128" s="90"/>
      <c r="VS128" s="117">
        <f t="shared" si="2137"/>
        <v>0</v>
      </c>
      <c r="VT128" s="98">
        <f t="shared" si="2137"/>
        <v>0</v>
      </c>
      <c r="VU128" s="98"/>
      <c r="VV128" s="118"/>
      <c r="VW128" s="119">
        <f t="shared" si="2138"/>
        <v>0</v>
      </c>
      <c r="VX128" s="231">
        <f t="shared" si="2139"/>
        <v>0</v>
      </c>
      <c r="VY128" s="119"/>
      <c r="VZ128" s="98"/>
      <c r="WA128" s="116"/>
      <c r="WB128" s="90"/>
      <c r="WC128" s="117">
        <f t="shared" si="2140"/>
        <v>0</v>
      </c>
      <c r="WD128" s="98">
        <f t="shared" si="2140"/>
        <v>0</v>
      </c>
      <c r="WE128" s="98"/>
      <c r="WF128" s="118"/>
      <c r="WG128" s="119">
        <f t="shared" si="2141"/>
        <v>0</v>
      </c>
      <c r="WH128" s="213">
        <f t="shared" si="2142"/>
        <v>292</v>
      </c>
      <c r="WI128" s="119"/>
      <c r="WJ128" s="98"/>
      <c r="WK128" s="116"/>
      <c r="WL128" s="90"/>
      <c r="WM128" s="117">
        <f t="shared" si="2143"/>
        <v>10159.944600000001</v>
      </c>
      <c r="WN128" s="117">
        <f t="shared" si="2143"/>
        <v>2966703.82</v>
      </c>
      <c r="WO128" s="98"/>
      <c r="WP128" s="118"/>
    </row>
    <row r="129" spans="1:614" ht="27.75" customHeight="1" x14ac:dyDescent="0.25">
      <c r="A129" s="5"/>
      <c r="B129" s="205" t="s">
        <v>424</v>
      </c>
      <c r="C129" s="12" t="s">
        <v>753</v>
      </c>
      <c r="D129" s="12" t="s">
        <v>440</v>
      </c>
      <c r="E129" s="4"/>
      <c r="F129" s="231">
        <f t="shared" si="1962"/>
        <v>0</v>
      </c>
      <c r="G129" s="119"/>
      <c r="H129" s="98"/>
      <c r="I129" s="116"/>
      <c r="J129" s="90"/>
      <c r="K129" s="117">
        <f t="shared" si="1963"/>
        <v>0</v>
      </c>
      <c r="L129" s="98">
        <f t="shared" si="1963"/>
        <v>0</v>
      </c>
      <c r="M129" s="98"/>
      <c r="N129" s="118"/>
      <c r="O129" s="119">
        <f t="shared" si="1964"/>
        <v>0</v>
      </c>
      <c r="P129" s="231">
        <f t="shared" si="1965"/>
        <v>29</v>
      </c>
      <c r="Q129" s="119"/>
      <c r="R129" s="98"/>
      <c r="S129" s="116"/>
      <c r="T129" s="90"/>
      <c r="U129" s="117">
        <f t="shared" si="1966"/>
        <v>8882.9043299999994</v>
      </c>
      <c r="V129" s="98">
        <f t="shared" si="1966"/>
        <v>257604.22</v>
      </c>
      <c r="W129" s="98"/>
      <c r="X129" s="118"/>
      <c r="Y129" s="119">
        <f t="shared" si="1967"/>
        <v>0.87361999999999995</v>
      </c>
      <c r="Z129" s="231">
        <f t="shared" si="1968"/>
        <v>0</v>
      </c>
      <c r="AA129" s="119"/>
      <c r="AB129" s="98"/>
      <c r="AC129" s="116"/>
      <c r="AD129" s="90"/>
      <c r="AE129" s="117">
        <f t="shared" si="1969"/>
        <v>0</v>
      </c>
      <c r="AF129" s="98">
        <f t="shared" si="1969"/>
        <v>0</v>
      </c>
      <c r="AG129" s="98"/>
      <c r="AH129" s="118"/>
      <c r="AI129" s="119">
        <f t="shared" si="1970"/>
        <v>0</v>
      </c>
      <c r="AJ129" s="231">
        <f t="shared" si="1971"/>
        <v>0</v>
      </c>
      <c r="AK129" s="119"/>
      <c r="AL129" s="98"/>
      <c r="AM129" s="116"/>
      <c r="AN129" s="90"/>
      <c r="AO129" s="117">
        <f t="shared" si="1972"/>
        <v>0</v>
      </c>
      <c r="AP129" s="98">
        <f t="shared" si="1972"/>
        <v>0</v>
      </c>
      <c r="AQ129" s="98"/>
      <c r="AR129" s="118"/>
      <c r="AS129" s="119">
        <f t="shared" si="1973"/>
        <v>0</v>
      </c>
      <c r="AT129" s="231">
        <f t="shared" si="1974"/>
        <v>0</v>
      </c>
      <c r="AU129" s="119"/>
      <c r="AV129" s="98"/>
      <c r="AW129" s="116"/>
      <c r="AX129" s="90"/>
      <c r="AY129" s="117">
        <f t="shared" si="1975"/>
        <v>0</v>
      </c>
      <c r="AZ129" s="98">
        <f t="shared" si="1975"/>
        <v>0</v>
      </c>
      <c r="BA129" s="98"/>
      <c r="BB129" s="118"/>
      <c r="BC129" s="119">
        <f t="shared" si="1976"/>
        <v>0</v>
      </c>
      <c r="BD129" s="231">
        <f t="shared" si="1977"/>
        <v>0</v>
      </c>
      <c r="BE129" s="119"/>
      <c r="BF129" s="98"/>
      <c r="BG129" s="116"/>
      <c r="BH129" s="90"/>
      <c r="BI129" s="117">
        <f t="shared" ref="BI129:BJ129" si="2147">BI16+BI32+BI48+BI64+BI80+BI113</f>
        <v>0</v>
      </c>
      <c r="BJ129" s="98">
        <f t="shared" si="2147"/>
        <v>0</v>
      </c>
      <c r="BK129" s="98"/>
      <c r="BL129" s="118"/>
      <c r="BM129" s="119">
        <f t="shared" si="1979"/>
        <v>0</v>
      </c>
      <c r="BN129" s="231">
        <f t="shared" si="1980"/>
        <v>0</v>
      </c>
      <c r="BO129" s="119"/>
      <c r="BP129" s="98"/>
      <c r="BQ129" s="116"/>
      <c r="BR129" s="90"/>
      <c r="BS129" s="117">
        <f t="shared" si="1981"/>
        <v>0</v>
      </c>
      <c r="BT129" s="98">
        <f t="shared" si="1981"/>
        <v>0</v>
      </c>
      <c r="BU129" s="98"/>
      <c r="BV129" s="118"/>
      <c r="BW129" s="119">
        <f t="shared" si="1982"/>
        <v>0</v>
      </c>
      <c r="BX129" s="231">
        <f t="shared" si="1983"/>
        <v>0</v>
      </c>
      <c r="BY129" s="119"/>
      <c r="BZ129" s="98"/>
      <c r="CA129" s="116"/>
      <c r="CB129" s="90"/>
      <c r="CC129" s="117">
        <f t="shared" si="1984"/>
        <v>0</v>
      </c>
      <c r="CD129" s="98">
        <f t="shared" si="1984"/>
        <v>0</v>
      </c>
      <c r="CE129" s="98"/>
      <c r="CF129" s="118"/>
      <c r="CG129" s="119">
        <f t="shared" si="1985"/>
        <v>0</v>
      </c>
      <c r="CH129" s="231">
        <f t="shared" si="1986"/>
        <v>0</v>
      </c>
      <c r="CI129" s="119"/>
      <c r="CJ129" s="98"/>
      <c r="CK129" s="116"/>
      <c r="CL129" s="90"/>
      <c r="CM129" s="117">
        <f t="shared" si="1987"/>
        <v>0</v>
      </c>
      <c r="CN129" s="98">
        <f t="shared" si="1987"/>
        <v>0</v>
      </c>
      <c r="CO129" s="98"/>
      <c r="CP129" s="118"/>
      <c r="CQ129" s="119">
        <f t="shared" si="1988"/>
        <v>0</v>
      </c>
      <c r="CR129" s="231">
        <f t="shared" si="1989"/>
        <v>0</v>
      </c>
      <c r="CS129" s="119"/>
      <c r="CT129" s="98"/>
      <c r="CU129" s="116"/>
      <c r="CV129" s="90"/>
      <c r="CW129" s="117">
        <f t="shared" si="1990"/>
        <v>0</v>
      </c>
      <c r="CX129" s="98">
        <f t="shared" si="1990"/>
        <v>0</v>
      </c>
      <c r="CY129" s="98"/>
      <c r="CZ129" s="118"/>
      <c r="DA129" s="119">
        <f t="shared" si="1991"/>
        <v>0</v>
      </c>
      <c r="DB129" s="231">
        <f t="shared" si="1992"/>
        <v>0</v>
      </c>
      <c r="DC129" s="119"/>
      <c r="DD129" s="98"/>
      <c r="DE129" s="116"/>
      <c r="DF129" s="90"/>
      <c r="DG129" s="117">
        <f t="shared" si="1993"/>
        <v>0</v>
      </c>
      <c r="DH129" s="98">
        <f t="shared" si="1993"/>
        <v>0</v>
      </c>
      <c r="DI129" s="98"/>
      <c r="DJ129" s="118"/>
      <c r="DK129" s="119">
        <f t="shared" si="1994"/>
        <v>0</v>
      </c>
      <c r="DL129" s="231">
        <f t="shared" si="1995"/>
        <v>0</v>
      </c>
      <c r="DM129" s="119"/>
      <c r="DN129" s="98"/>
      <c r="DO129" s="116"/>
      <c r="DP129" s="90"/>
      <c r="DQ129" s="117">
        <f t="shared" si="1996"/>
        <v>0</v>
      </c>
      <c r="DR129" s="98">
        <f t="shared" si="1996"/>
        <v>0</v>
      </c>
      <c r="DS129" s="98"/>
      <c r="DT129" s="118"/>
      <c r="DU129" s="119">
        <f t="shared" si="1997"/>
        <v>0</v>
      </c>
      <c r="DV129" s="231">
        <f t="shared" si="1998"/>
        <v>0</v>
      </c>
      <c r="DW129" s="119"/>
      <c r="DX129" s="98"/>
      <c r="DY129" s="116"/>
      <c r="DZ129" s="90"/>
      <c r="EA129" s="117">
        <f t="shared" si="1999"/>
        <v>0</v>
      </c>
      <c r="EB129" s="98">
        <f t="shared" si="1999"/>
        <v>0</v>
      </c>
      <c r="EC129" s="98"/>
      <c r="ED129" s="118"/>
      <c r="EE129" s="119">
        <f t="shared" si="2000"/>
        <v>0</v>
      </c>
      <c r="EF129" s="231">
        <f t="shared" si="2001"/>
        <v>0</v>
      </c>
      <c r="EG129" s="119"/>
      <c r="EH129" s="98"/>
      <c r="EI129" s="116"/>
      <c r="EJ129" s="90"/>
      <c r="EK129" s="117">
        <f t="shared" si="2002"/>
        <v>0</v>
      </c>
      <c r="EL129" s="98">
        <f t="shared" si="2002"/>
        <v>0</v>
      </c>
      <c r="EM129" s="98"/>
      <c r="EN129" s="118"/>
      <c r="EO129" s="119">
        <f t="shared" si="2003"/>
        <v>0</v>
      </c>
      <c r="EP129" s="231">
        <f t="shared" si="2004"/>
        <v>0</v>
      </c>
      <c r="EQ129" s="119"/>
      <c r="ER129" s="98"/>
      <c r="ES129" s="116"/>
      <c r="ET129" s="90"/>
      <c r="EU129" s="117">
        <f t="shared" si="2005"/>
        <v>0</v>
      </c>
      <c r="EV129" s="98">
        <f t="shared" si="2005"/>
        <v>0</v>
      </c>
      <c r="EW129" s="98"/>
      <c r="EX129" s="118"/>
      <c r="EY129" s="119">
        <f t="shared" si="2006"/>
        <v>0</v>
      </c>
      <c r="EZ129" s="231">
        <f t="shared" si="2007"/>
        <v>0</v>
      </c>
      <c r="FA129" s="119"/>
      <c r="FB129" s="98"/>
      <c r="FC129" s="116"/>
      <c r="FD129" s="90"/>
      <c r="FE129" s="117">
        <f t="shared" si="2008"/>
        <v>0</v>
      </c>
      <c r="FF129" s="98">
        <f t="shared" si="2008"/>
        <v>0</v>
      </c>
      <c r="FG129" s="98"/>
      <c r="FH129" s="118"/>
      <c r="FI129" s="119">
        <f t="shared" si="2009"/>
        <v>0</v>
      </c>
      <c r="FJ129" s="231">
        <f t="shared" si="2010"/>
        <v>0</v>
      </c>
      <c r="FK129" s="119"/>
      <c r="FL129" s="98"/>
      <c r="FM129" s="116"/>
      <c r="FN129" s="90"/>
      <c r="FO129" s="117">
        <f t="shared" si="2011"/>
        <v>0</v>
      </c>
      <c r="FP129" s="98">
        <f t="shared" si="2011"/>
        <v>0</v>
      </c>
      <c r="FQ129" s="98"/>
      <c r="FR129" s="118"/>
      <c r="FS129" s="119">
        <f t="shared" si="2012"/>
        <v>0</v>
      </c>
      <c r="FT129" s="231">
        <f t="shared" si="2013"/>
        <v>0</v>
      </c>
      <c r="FU129" s="119"/>
      <c r="FV129" s="98"/>
      <c r="FW129" s="116"/>
      <c r="FX129" s="90"/>
      <c r="FY129" s="117">
        <f t="shared" si="2014"/>
        <v>0</v>
      </c>
      <c r="FZ129" s="98">
        <f t="shared" si="2014"/>
        <v>0</v>
      </c>
      <c r="GA129" s="98"/>
      <c r="GB129" s="118"/>
      <c r="GC129" s="119">
        <f t="shared" si="2015"/>
        <v>0</v>
      </c>
      <c r="GD129" s="231">
        <f t="shared" si="2016"/>
        <v>0</v>
      </c>
      <c r="GE129" s="119"/>
      <c r="GF129" s="98"/>
      <c r="GG129" s="116"/>
      <c r="GH129" s="90"/>
      <c r="GI129" s="117">
        <f t="shared" si="2017"/>
        <v>0</v>
      </c>
      <c r="GJ129" s="98">
        <f t="shared" si="2017"/>
        <v>0</v>
      </c>
      <c r="GK129" s="98"/>
      <c r="GL129" s="118"/>
      <c r="GM129" s="119">
        <f t="shared" si="2018"/>
        <v>0</v>
      </c>
      <c r="GN129" s="231">
        <f t="shared" si="2019"/>
        <v>0</v>
      </c>
      <c r="GO129" s="119"/>
      <c r="GP129" s="98"/>
      <c r="GQ129" s="116"/>
      <c r="GR129" s="90"/>
      <c r="GS129" s="117">
        <f t="shared" si="2020"/>
        <v>0</v>
      </c>
      <c r="GT129" s="98">
        <f t="shared" si="2020"/>
        <v>0</v>
      </c>
      <c r="GU129" s="98"/>
      <c r="GV129" s="118"/>
      <c r="GW129" s="119">
        <f t="shared" si="2021"/>
        <v>0</v>
      </c>
      <c r="GX129" s="231">
        <f t="shared" si="2022"/>
        <v>0</v>
      </c>
      <c r="GY129" s="119"/>
      <c r="GZ129" s="98"/>
      <c r="HA129" s="116"/>
      <c r="HB129" s="90"/>
      <c r="HC129" s="117">
        <f t="shared" si="2023"/>
        <v>0</v>
      </c>
      <c r="HD129" s="98">
        <f t="shared" si="2023"/>
        <v>0</v>
      </c>
      <c r="HE129" s="98"/>
      <c r="HF129" s="118"/>
      <c r="HG129" s="119">
        <f t="shared" si="2024"/>
        <v>0</v>
      </c>
      <c r="HH129" s="231">
        <f t="shared" si="2025"/>
        <v>0</v>
      </c>
      <c r="HI129" s="119"/>
      <c r="HJ129" s="98"/>
      <c r="HK129" s="116"/>
      <c r="HL129" s="90"/>
      <c r="HM129" s="117">
        <f t="shared" si="2026"/>
        <v>0</v>
      </c>
      <c r="HN129" s="98">
        <f t="shared" si="2026"/>
        <v>0</v>
      </c>
      <c r="HO129" s="98"/>
      <c r="HP129" s="118"/>
      <c r="HQ129" s="119">
        <f t="shared" si="2027"/>
        <v>0</v>
      </c>
      <c r="HR129" s="231">
        <f t="shared" si="2028"/>
        <v>0</v>
      </c>
      <c r="HS129" s="119"/>
      <c r="HT129" s="98"/>
      <c r="HU129" s="116"/>
      <c r="HV129" s="90"/>
      <c r="HW129" s="117">
        <f t="shared" si="2029"/>
        <v>0</v>
      </c>
      <c r="HX129" s="98">
        <f t="shared" si="2029"/>
        <v>0</v>
      </c>
      <c r="HY129" s="98"/>
      <c r="HZ129" s="118"/>
      <c r="IA129" s="119">
        <f t="shared" si="2030"/>
        <v>0</v>
      </c>
      <c r="IB129" s="231">
        <f t="shared" si="2031"/>
        <v>0</v>
      </c>
      <c r="IC129" s="119"/>
      <c r="ID129" s="98"/>
      <c r="IE129" s="116"/>
      <c r="IF129" s="90"/>
      <c r="IG129" s="117">
        <f t="shared" si="2032"/>
        <v>0</v>
      </c>
      <c r="IH129" s="98">
        <f t="shared" si="2032"/>
        <v>0</v>
      </c>
      <c r="II129" s="98"/>
      <c r="IJ129" s="118"/>
      <c r="IK129" s="119">
        <f t="shared" si="2033"/>
        <v>0</v>
      </c>
      <c r="IL129" s="231">
        <f t="shared" si="2034"/>
        <v>0</v>
      </c>
      <c r="IM129" s="119"/>
      <c r="IN129" s="98"/>
      <c r="IO129" s="116"/>
      <c r="IP129" s="90"/>
      <c r="IQ129" s="117">
        <f t="shared" si="2035"/>
        <v>0</v>
      </c>
      <c r="IR129" s="98">
        <f t="shared" si="2035"/>
        <v>0</v>
      </c>
      <c r="IS129" s="98"/>
      <c r="IT129" s="118"/>
      <c r="IU129" s="119">
        <f t="shared" si="2036"/>
        <v>0</v>
      </c>
      <c r="IV129" s="231">
        <f t="shared" si="2037"/>
        <v>0</v>
      </c>
      <c r="IW129" s="119"/>
      <c r="IX129" s="98"/>
      <c r="IY129" s="116"/>
      <c r="IZ129" s="90"/>
      <c r="JA129" s="117">
        <f t="shared" si="2038"/>
        <v>0</v>
      </c>
      <c r="JB129" s="98">
        <f t="shared" si="2038"/>
        <v>0</v>
      </c>
      <c r="JC129" s="98"/>
      <c r="JD129" s="118"/>
      <c r="JE129" s="119">
        <f t="shared" si="2039"/>
        <v>0</v>
      </c>
      <c r="JF129" s="231">
        <f t="shared" si="2040"/>
        <v>0</v>
      </c>
      <c r="JG129" s="119"/>
      <c r="JH129" s="98"/>
      <c r="JI129" s="116"/>
      <c r="JJ129" s="90"/>
      <c r="JK129" s="117">
        <f t="shared" si="2041"/>
        <v>0</v>
      </c>
      <c r="JL129" s="98">
        <f t="shared" si="2041"/>
        <v>0</v>
      </c>
      <c r="JM129" s="98"/>
      <c r="JN129" s="118"/>
      <c r="JO129" s="119">
        <f t="shared" si="2042"/>
        <v>0</v>
      </c>
      <c r="JP129" s="231">
        <f t="shared" si="2043"/>
        <v>0</v>
      </c>
      <c r="JQ129" s="119"/>
      <c r="JR129" s="98"/>
      <c r="JS129" s="116"/>
      <c r="JT129" s="90"/>
      <c r="JU129" s="117">
        <f t="shared" si="2044"/>
        <v>0</v>
      </c>
      <c r="JV129" s="98">
        <f t="shared" si="2044"/>
        <v>0</v>
      </c>
      <c r="JW129" s="98"/>
      <c r="JX129" s="118"/>
      <c r="JY129" s="119">
        <f t="shared" si="2045"/>
        <v>0</v>
      </c>
      <c r="JZ129" s="231">
        <f t="shared" si="2046"/>
        <v>0</v>
      </c>
      <c r="KA129" s="119"/>
      <c r="KB129" s="98"/>
      <c r="KC129" s="116"/>
      <c r="KD129" s="90"/>
      <c r="KE129" s="117">
        <f t="shared" si="2047"/>
        <v>0</v>
      </c>
      <c r="KF129" s="98">
        <f t="shared" si="2047"/>
        <v>0</v>
      </c>
      <c r="KG129" s="98"/>
      <c r="KH129" s="118"/>
      <c r="KI129" s="119">
        <f t="shared" si="2048"/>
        <v>0</v>
      </c>
      <c r="KJ129" s="231">
        <f t="shared" si="2049"/>
        <v>0</v>
      </c>
      <c r="KK129" s="119"/>
      <c r="KL129" s="98"/>
      <c r="KM129" s="116"/>
      <c r="KN129" s="90"/>
      <c r="KO129" s="117">
        <f t="shared" si="2050"/>
        <v>0</v>
      </c>
      <c r="KP129" s="98">
        <f t="shared" si="2050"/>
        <v>0</v>
      </c>
      <c r="KQ129" s="98"/>
      <c r="KR129" s="118"/>
      <c r="KS129" s="119">
        <f t="shared" si="2051"/>
        <v>0</v>
      </c>
      <c r="KT129" s="231">
        <f t="shared" si="2052"/>
        <v>0</v>
      </c>
      <c r="KU129" s="119"/>
      <c r="KV129" s="98"/>
      <c r="KW129" s="116"/>
      <c r="KX129" s="90"/>
      <c r="KY129" s="117">
        <f t="shared" si="2053"/>
        <v>0</v>
      </c>
      <c r="KZ129" s="98">
        <f t="shared" si="2053"/>
        <v>0</v>
      </c>
      <c r="LA129" s="98"/>
      <c r="LB129" s="118"/>
      <c r="LC129" s="119">
        <f t="shared" si="2054"/>
        <v>0</v>
      </c>
      <c r="LD129" s="231">
        <f t="shared" si="2055"/>
        <v>0</v>
      </c>
      <c r="LE129" s="119"/>
      <c r="LF129" s="98"/>
      <c r="LG129" s="116"/>
      <c r="LH129" s="90"/>
      <c r="LI129" s="117">
        <f t="shared" si="2056"/>
        <v>0</v>
      </c>
      <c r="LJ129" s="98">
        <f t="shared" si="2056"/>
        <v>0</v>
      </c>
      <c r="LK129" s="98"/>
      <c r="LL129" s="118"/>
      <c r="LM129" s="119">
        <f t="shared" si="2057"/>
        <v>0</v>
      </c>
      <c r="LN129" s="231">
        <f t="shared" si="2058"/>
        <v>0</v>
      </c>
      <c r="LO129" s="119"/>
      <c r="LP129" s="98"/>
      <c r="LQ129" s="116"/>
      <c r="LR129" s="90"/>
      <c r="LS129" s="117">
        <f t="shared" si="2059"/>
        <v>0</v>
      </c>
      <c r="LT129" s="98">
        <f t="shared" si="2059"/>
        <v>0</v>
      </c>
      <c r="LU129" s="98"/>
      <c r="LV129" s="118"/>
      <c r="LW129" s="119">
        <f t="shared" si="2060"/>
        <v>0</v>
      </c>
      <c r="LX129" s="231">
        <f t="shared" si="2061"/>
        <v>0</v>
      </c>
      <c r="LY129" s="119"/>
      <c r="LZ129" s="98"/>
      <c r="MA129" s="116"/>
      <c r="MB129" s="90"/>
      <c r="MC129" s="117">
        <f t="shared" si="2062"/>
        <v>0</v>
      </c>
      <c r="MD129" s="98">
        <f t="shared" si="2062"/>
        <v>0</v>
      </c>
      <c r="ME129" s="98"/>
      <c r="MF129" s="118"/>
      <c r="MG129" s="119">
        <f t="shared" si="2063"/>
        <v>0</v>
      </c>
      <c r="MH129" s="231">
        <f t="shared" si="2064"/>
        <v>0</v>
      </c>
      <c r="MI129" s="119"/>
      <c r="MJ129" s="98"/>
      <c r="MK129" s="116"/>
      <c r="ML129" s="90"/>
      <c r="MM129" s="117">
        <f t="shared" si="2065"/>
        <v>0</v>
      </c>
      <c r="MN129" s="98">
        <f t="shared" si="2065"/>
        <v>0</v>
      </c>
      <c r="MO129" s="98"/>
      <c r="MP129" s="118"/>
      <c r="MQ129" s="119">
        <f t="shared" si="2066"/>
        <v>0</v>
      </c>
      <c r="MR129" s="231">
        <f t="shared" si="2067"/>
        <v>0</v>
      </c>
      <c r="MS129" s="119"/>
      <c r="MT129" s="98"/>
      <c r="MU129" s="116"/>
      <c r="MV129" s="90"/>
      <c r="MW129" s="117">
        <f t="shared" si="2068"/>
        <v>0</v>
      </c>
      <c r="MX129" s="98">
        <f t="shared" si="2068"/>
        <v>0</v>
      </c>
      <c r="MY129" s="98"/>
      <c r="MZ129" s="118"/>
      <c r="NA129" s="119">
        <f t="shared" si="2069"/>
        <v>0</v>
      </c>
      <c r="NB129" s="231">
        <f t="shared" si="2070"/>
        <v>0</v>
      </c>
      <c r="NC129" s="119"/>
      <c r="ND129" s="98"/>
      <c r="NE129" s="116"/>
      <c r="NF129" s="90"/>
      <c r="NG129" s="117">
        <f t="shared" si="2071"/>
        <v>0</v>
      </c>
      <c r="NH129" s="98">
        <f t="shared" si="2071"/>
        <v>0</v>
      </c>
      <c r="NI129" s="98"/>
      <c r="NJ129" s="118"/>
      <c r="NK129" s="119">
        <f t="shared" si="2072"/>
        <v>0</v>
      </c>
      <c r="NL129" s="231">
        <f t="shared" si="2073"/>
        <v>0</v>
      </c>
      <c r="NM129" s="119"/>
      <c r="NN129" s="98"/>
      <c r="NO129" s="116"/>
      <c r="NP129" s="90"/>
      <c r="NQ129" s="117">
        <f t="shared" si="2074"/>
        <v>0</v>
      </c>
      <c r="NR129" s="98">
        <f t="shared" si="2074"/>
        <v>0</v>
      </c>
      <c r="NS129" s="98"/>
      <c r="NT129" s="118"/>
      <c r="NU129" s="119">
        <f t="shared" si="2075"/>
        <v>0</v>
      </c>
      <c r="NV129" s="231">
        <f t="shared" si="2076"/>
        <v>0</v>
      </c>
      <c r="NW129" s="119"/>
      <c r="NX129" s="98"/>
      <c r="NY129" s="116"/>
      <c r="NZ129" s="90"/>
      <c r="OA129" s="117">
        <f t="shared" si="2077"/>
        <v>0</v>
      </c>
      <c r="OB129" s="98">
        <f t="shared" si="2077"/>
        <v>0</v>
      </c>
      <c r="OC129" s="98"/>
      <c r="OD129" s="118"/>
      <c r="OE129" s="119">
        <f t="shared" si="2078"/>
        <v>0</v>
      </c>
      <c r="OF129" s="231">
        <f t="shared" si="2079"/>
        <v>0</v>
      </c>
      <c r="OG129" s="119"/>
      <c r="OH129" s="98"/>
      <c r="OI129" s="116"/>
      <c r="OJ129" s="90"/>
      <c r="OK129" s="117">
        <f t="shared" si="2080"/>
        <v>0</v>
      </c>
      <c r="OL129" s="98">
        <f t="shared" si="2080"/>
        <v>0</v>
      </c>
      <c r="OM129" s="98"/>
      <c r="ON129" s="118"/>
      <c r="OO129" s="119">
        <f t="shared" si="2081"/>
        <v>0</v>
      </c>
      <c r="OP129" s="231">
        <f t="shared" si="2082"/>
        <v>13</v>
      </c>
      <c r="OQ129" s="119"/>
      <c r="OR129" s="98"/>
      <c r="OS129" s="116"/>
      <c r="OT129" s="90"/>
      <c r="OU129" s="117">
        <f t="shared" si="2083"/>
        <v>8210.03521</v>
      </c>
      <c r="OV129" s="98">
        <f t="shared" si="2083"/>
        <v>106730.46</v>
      </c>
      <c r="OW129" s="98"/>
      <c r="OX129" s="118"/>
      <c r="OY129" s="119">
        <f t="shared" si="2084"/>
        <v>0.80744000000000005</v>
      </c>
      <c r="OZ129" s="231">
        <f t="shared" si="2085"/>
        <v>0</v>
      </c>
      <c r="PA129" s="119"/>
      <c r="PB129" s="98"/>
      <c r="PC129" s="116"/>
      <c r="PD129" s="90"/>
      <c r="PE129" s="117">
        <f t="shared" si="2086"/>
        <v>0</v>
      </c>
      <c r="PF129" s="98">
        <f t="shared" si="2086"/>
        <v>0</v>
      </c>
      <c r="PG129" s="98"/>
      <c r="PH129" s="118"/>
      <c r="PI129" s="119">
        <f t="shared" si="2087"/>
        <v>0</v>
      </c>
      <c r="PJ129" s="231">
        <f t="shared" si="2088"/>
        <v>0</v>
      </c>
      <c r="PK129" s="119"/>
      <c r="PL129" s="98"/>
      <c r="PM129" s="116"/>
      <c r="PN129" s="90"/>
      <c r="PO129" s="117">
        <f t="shared" si="2089"/>
        <v>0</v>
      </c>
      <c r="PP129" s="98">
        <f t="shared" si="2089"/>
        <v>0</v>
      </c>
      <c r="PQ129" s="98"/>
      <c r="PR129" s="118"/>
      <c r="PS129" s="119">
        <f t="shared" si="2090"/>
        <v>0</v>
      </c>
      <c r="PT129" s="231">
        <f t="shared" si="2091"/>
        <v>0</v>
      </c>
      <c r="PU129" s="119"/>
      <c r="PV129" s="98"/>
      <c r="PW129" s="116"/>
      <c r="PX129" s="90"/>
      <c r="PY129" s="117">
        <f t="shared" si="2092"/>
        <v>0</v>
      </c>
      <c r="PZ129" s="98">
        <f t="shared" si="2092"/>
        <v>0</v>
      </c>
      <c r="QA129" s="98"/>
      <c r="QB129" s="118"/>
      <c r="QC129" s="119">
        <f t="shared" si="2093"/>
        <v>0</v>
      </c>
      <c r="QD129" s="231">
        <f t="shared" si="2094"/>
        <v>0</v>
      </c>
      <c r="QE129" s="119"/>
      <c r="QF129" s="98"/>
      <c r="QG129" s="116"/>
      <c r="QH129" s="90"/>
      <c r="QI129" s="117">
        <f t="shared" si="2095"/>
        <v>0</v>
      </c>
      <c r="QJ129" s="98">
        <f t="shared" si="2095"/>
        <v>0</v>
      </c>
      <c r="QK129" s="98"/>
      <c r="QL129" s="118"/>
      <c r="QM129" s="119">
        <f t="shared" si="2096"/>
        <v>0</v>
      </c>
      <c r="QN129" s="231">
        <f t="shared" si="2097"/>
        <v>0</v>
      </c>
      <c r="QO129" s="119"/>
      <c r="QP129" s="98"/>
      <c r="QQ129" s="116"/>
      <c r="QR129" s="90"/>
      <c r="QS129" s="117">
        <f t="shared" si="2098"/>
        <v>0</v>
      </c>
      <c r="QT129" s="98">
        <f t="shared" si="2098"/>
        <v>0</v>
      </c>
      <c r="QU129" s="98"/>
      <c r="QV129" s="118"/>
      <c r="QW129" s="119">
        <f t="shared" si="2099"/>
        <v>0</v>
      </c>
      <c r="QX129" s="231">
        <f t="shared" si="2100"/>
        <v>0</v>
      </c>
      <c r="QY129" s="119"/>
      <c r="QZ129" s="98"/>
      <c r="RA129" s="116"/>
      <c r="RB129" s="90"/>
      <c r="RC129" s="117">
        <f t="shared" si="2101"/>
        <v>0</v>
      </c>
      <c r="RD129" s="98">
        <f t="shared" si="2101"/>
        <v>0</v>
      </c>
      <c r="RE129" s="98"/>
      <c r="RF129" s="118"/>
      <c r="RG129" s="119">
        <f t="shared" si="2102"/>
        <v>0</v>
      </c>
      <c r="RH129" s="231">
        <f t="shared" si="2103"/>
        <v>20</v>
      </c>
      <c r="RI129" s="119"/>
      <c r="RJ129" s="98"/>
      <c r="RK129" s="116"/>
      <c r="RL129" s="90"/>
      <c r="RM129" s="117">
        <f t="shared" si="2104"/>
        <v>10673.112649999999</v>
      </c>
      <c r="RN129" s="98">
        <f t="shared" si="2104"/>
        <v>213462.26</v>
      </c>
      <c r="RO129" s="98"/>
      <c r="RP129" s="118"/>
      <c r="RQ129" s="119">
        <f t="shared" si="2105"/>
        <v>1.0496799999999999</v>
      </c>
      <c r="RR129" s="231">
        <f t="shared" si="2106"/>
        <v>0</v>
      </c>
      <c r="RS129" s="119"/>
      <c r="RT129" s="98"/>
      <c r="RU129" s="116"/>
      <c r="RV129" s="90"/>
      <c r="RW129" s="117">
        <f t="shared" si="2107"/>
        <v>0</v>
      </c>
      <c r="RX129" s="98">
        <f t="shared" si="2107"/>
        <v>0</v>
      </c>
      <c r="RY129" s="98"/>
      <c r="RZ129" s="118"/>
      <c r="SA129" s="119">
        <f t="shared" si="2108"/>
        <v>0</v>
      </c>
      <c r="SB129" s="231">
        <f t="shared" si="2109"/>
        <v>0</v>
      </c>
      <c r="SC129" s="119"/>
      <c r="SD129" s="98"/>
      <c r="SE129" s="116"/>
      <c r="SF129" s="90"/>
      <c r="SG129" s="117">
        <f t="shared" si="2110"/>
        <v>0</v>
      </c>
      <c r="SH129" s="98">
        <f t="shared" si="2110"/>
        <v>0</v>
      </c>
      <c r="SI129" s="98"/>
      <c r="SJ129" s="118"/>
      <c r="SK129" s="119">
        <f t="shared" si="2111"/>
        <v>0</v>
      </c>
      <c r="SL129" s="231">
        <f t="shared" si="2112"/>
        <v>0</v>
      </c>
      <c r="SM129" s="119"/>
      <c r="SN129" s="98"/>
      <c r="SO129" s="116"/>
      <c r="SP129" s="90"/>
      <c r="SQ129" s="117">
        <f t="shared" si="2113"/>
        <v>0</v>
      </c>
      <c r="SR129" s="98">
        <f t="shared" si="2113"/>
        <v>0</v>
      </c>
      <c r="SS129" s="98"/>
      <c r="ST129" s="118"/>
      <c r="SU129" s="119">
        <f t="shared" si="2114"/>
        <v>0</v>
      </c>
      <c r="SV129" s="231">
        <f t="shared" si="2115"/>
        <v>0</v>
      </c>
      <c r="SW129" s="119"/>
      <c r="SX129" s="98"/>
      <c r="SY129" s="116"/>
      <c r="SZ129" s="90"/>
      <c r="TA129" s="117">
        <f t="shared" si="2116"/>
        <v>0</v>
      </c>
      <c r="TB129" s="98">
        <f t="shared" si="2116"/>
        <v>0</v>
      </c>
      <c r="TC129" s="98"/>
      <c r="TD129" s="118"/>
      <c r="TE129" s="119">
        <f t="shared" si="2117"/>
        <v>0</v>
      </c>
      <c r="TF129" s="231">
        <f t="shared" si="2118"/>
        <v>0</v>
      </c>
      <c r="TG129" s="119"/>
      <c r="TH129" s="98"/>
      <c r="TI129" s="116"/>
      <c r="TJ129" s="90"/>
      <c r="TK129" s="117">
        <f t="shared" si="2119"/>
        <v>0</v>
      </c>
      <c r="TL129" s="98">
        <f t="shared" si="2119"/>
        <v>0</v>
      </c>
      <c r="TM129" s="98"/>
      <c r="TN129" s="118"/>
      <c r="TO129" s="119">
        <f t="shared" si="2120"/>
        <v>0</v>
      </c>
      <c r="TP129" s="231">
        <f t="shared" si="2121"/>
        <v>0</v>
      </c>
      <c r="TQ129" s="119"/>
      <c r="TR129" s="98"/>
      <c r="TS129" s="116"/>
      <c r="TT129" s="90"/>
      <c r="TU129" s="117">
        <f t="shared" si="2122"/>
        <v>0</v>
      </c>
      <c r="TV129" s="98">
        <f t="shared" si="2122"/>
        <v>0</v>
      </c>
      <c r="TW129" s="98"/>
      <c r="TX129" s="118"/>
      <c r="TY129" s="119">
        <f t="shared" si="2123"/>
        <v>0</v>
      </c>
      <c r="TZ129" s="231">
        <f t="shared" si="2124"/>
        <v>0</v>
      </c>
      <c r="UA129" s="119"/>
      <c r="UB129" s="98"/>
      <c r="UC129" s="116"/>
      <c r="UD129" s="90"/>
      <c r="UE129" s="117">
        <f t="shared" si="2125"/>
        <v>0</v>
      </c>
      <c r="UF129" s="98">
        <f t="shared" si="2125"/>
        <v>0</v>
      </c>
      <c r="UG129" s="98"/>
      <c r="UH129" s="118"/>
      <c r="UI129" s="119">
        <f t="shared" si="2126"/>
        <v>0</v>
      </c>
      <c r="UJ129" s="231">
        <f t="shared" si="2127"/>
        <v>0</v>
      </c>
      <c r="UK129" s="119"/>
      <c r="UL129" s="98"/>
      <c r="UM129" s="116"/>
      <c r="UN129" s="90"/>
      <c r="UO129" s="117">
        <f t="shared" si="2128"/>
        <v>0</v>
      </c>
      <c r="UP129" s="98">
        <f t="shared" si="2128"/>
        <v>0</v>
      </c>
      <c r="UQ129" s="98"/>
      <c r="UR129" s="118"/>
      <c r="US129" s="119">
        <f t="shared" si="2129"/>
        <v>0</v>
      </c>
      <c r="UT129" s="231">
        <f t="shared" si="2130"/>
        <v>0</v>
      </c>
      <c r="UU129" s="119"/>
      <c r="UV129" s="98"/>
      <c r="UW129" s="116"/>
      <c r="UX129" s="90"/>
      <c r="UY129" s="117">
        <f t="shared" si="2131"/>
        <v>0</v>
      </c>
      <c r="UZ129" s="98">
        <f t="shared" si="2131"/>
        <v>0</v>
      </c>
      <c r="VA129" s="98"/>
      <c r="VB129" s="118"/>
      <c r="VC129" s="119">
        <f t="shared" si="2132"/>
        <v>0</v>
      </c>
      <c r="VD129" s="231">
        <f t="shared" si="2133"/>
        <v>0</v>
      </c>
      <c r="VE129" s="119"/>
      <c r="VF129" s="98"/>
      <c r="VG129" s="116"/>
      <c r="VH129" s="90"/>
      <c r="VI129" s="117">
        <f t="shared" si="2134"/>
        <v>0</v>
      </c>
      <c r="VJ129" s="98">
        <f t="shared" si="2134"/>
        <v>0</v>
      </c>
      <c r="VK129" s="98"/>
      <c r="VL129" s="118"/>
      <c r="VM129" s="119">
        <f t="shared" si="2135"/>
        <v>0</v>
      </c>
      <c r="VN129" s="231">
        <f t="shared" si="2136"/>
        <v>0</v>
      </c>
      <c r="VO129" s="119"/>
      <c r="VP129" s="98"/>
      <c r="VQ129" s="116"/>
      <c r="VR129" s="90"/>
      <c r="VS129" s="117">
        <f t="shared" si="2137"/>
        <v>0</v>
      </c>
      <c r="VT129" s="98">
        <f t="shared" si="2137"/>
        <v>0</v>
      </c>
      <c r="VU129" s="98"/>
      <c r="VV129" s="118"/>
      <c r="VW129" s="119">
        <f t="shared" si="2138"/>
        <v>0</v>
      </c>
      <c r="VX129" s="231">
        <f t="shared" si="2139"/>
        <v>0</v>
      </c>
      <c r="VY129" s="119"/>
      <c r="VZ129" s="98"/>
      <c r="WA129" s="116"/>
      <c r="WB129" s="90"/>
      <c r="WC129" s="117">
        <f t="shared" si="2140"/>
        <v>0</v>
      </c>
      <c r="WD129" s="98">
        <f t="shared" si="2140"/>
        <v>0</v>
      </c>
      <c r="WE129" s="98"/>
      <c r="WF129" s="118"/>
      <c r="WG129" s="119">
        <f t="shared" si="2141"/>
        <v>0</v>
      </c>
      <c r="WH129" s="213">
        <f t="shared" si="2142"/>
        <v>62</v>
      </c>
      <c r="WI129" s="119"/>
      <c r="WJ129" s="98"/>
      <c r="WK129" s="116"/>
      <c r="WL129" s="90"/>
      <c r="WM129" s="117">
        <f t="shared" si="2143"/>
        <v>10167.935320000001</v>
      </c>
      <c r="WN129" s="117">
        <f t="shared" si="2143"/>
        <v>630411.98</v>
      </c>
      <c r="WO129" s="98"/>
      <c r="WP129" s="118"/>
    </row>
    <row r="130" spans="1:614" ht="24" x14ac:dyDescent="0.25">
      <c r="A130" s="5"/>
      <c r="B130" s="85" t="s">
        <v>425</v>
      </c>
      <c r="C130" s="12" t="s">
        <v>752</v>
      </c>
      <c r="D130" s="12" t="s">
        <v>439</v>
      </c>
      <c r="E130" s="4"/>
      <c r="F130" s="231">
        <f t="shared" si="1962"/>
        <v>0</v>
      </c>
      <c r="G130" s="119"/>
      <c r="H130" s="98"/>
      <c r="I130" s="116"/>
      <c r="J130" s="90"/>
      <c r="K130" s="117">
        <f t="shared" si="1963"/>
        <v>0</v>
      </c>
      <c r="L130" s="98">
        <f t="shared" si="1963"/>
        <v>0</v>
      </c>
      <c r="M130" s="98"/>
      <c r="N130" s="118"/>
      <c r="O130" s="119" t="e">
        <f t="shared" si="1964"/>
        <v>#DIV/0!</v>
      </c>
      <c r="P130" s="231">
        <f t="shared" si="1965"/>
        <v>0</v>
      </c>
      <c r="Q130" s="119"/>
      <c r="R130" s="98"/>
      <c r="S130" s="116"/>
      <c r="T130" s="90"/>
      <c r="U130" s="117">
        <f t="shared" si="1966"/>
        <v>0</v>
      </c>
      <c r="V130" s="98">
        <f t="shared" si="1966"/>
        <v>0</v>
      </c>
      <c r="W130" s="98"/>
      <c r="X130" s="118"/>
      <c r="Y130" s="119" t="e">
        <f t="shared" si="1967"/>
        <v>#DIV/0!</v>
      </c>
      <c r="Z130" s="231">
        <f t="shared" si="1968"/>
        <v>0</v>
      </c>
      <c r="AA130" s="119"/>
      <c r="AB130" s="98"/>
      <c r="AC130" s="116"/>
      <c r="AD130" s="90"/>
      <c r="AE130" s="117">
        <f t="shared" si="1969"/>
        <v>0</v>
      </c>
      <c r="AF130" s="98">
        <f t="shared" si="1969"/>
        <v>0</v>
      </c>
      <c r="AG130" s="98"/>
      <c r="AH130" s="118"/>
      <c r="AI130" s="119" t="e">
        <f t="shared" si="1970"/>
        <v>#DIV/0!</v>
      </c>
      <c r="AJ130" s="231">
        <f t="shared" si="1971"/>
        <v>0</v>
      </c>
      <c r="AK130" s="119"/>
      <c r="AL130" s="98"/>
      <c r="AM130" s="116"/>
      <c r="AN130" s="90"/>
      <c r="AO130" s="117">
        <f t="shared" si="1972"/>
        <v>0</v>
      </c>
      <c r="AP130" s="98">
        <f t="shared" si="1972"/>
        <v>0</v>
      </c>
      <c r="AQ130" s="98"/>
      <c r="AR130" s="118"/>
      <c r="AS130" s="119" t="e">
        <f t="shared" si="1973"/>
        <v>#DIV/0!</v>
      </c>
      <c r="AT130" s="231">
        <f t="shared" si="1974"/>
        <v>0</v>
      </c>
      <c r="AU130" s="119"/>
      <c r="AV130" s="98"/>
      <c r="AW130" s="116"/>
      <c r="AX130" s="90"/>
      <c r="AY130" s="117">
        <f t="shared" si="1975"/>
        <v>0</v>
      </c>
      <c r="AZ130" s="98">
        <f t="shared" si="1975"/>
        <v>0</v>
      </c>
      <c r="BA130" s="98"/>
      <c r="BB130" s="118"/>
      <c r="BC130" s="119" t="e">
        <f t="shared" si="1976"/>
        <v>#DIV/0!</v>
      </c>
      <c r="BD130" s="231">
        <f t="shared" si="1977"/>
        <v>0</v>
      </c>
      <c r="BE130" s="119"/>
      <c r="BF130" s="98"/>
      <c r="BG130" s="116"/>
      <c r="BH130" s="90"/>
      <c r="BI130" s="117">
        <f t="shared" ref="BI130:BJ130" si="2148">BI17+BI33+BI49+BI65+BI81+BI114</f>
        <v>0</v>
      </c>
      <c r="BJ130" s="98">
        <f t="shared" si="2148"/>
        <v>0</v>
      </c>
      <c r="BK130" s="98"/>
      <c r="BL130" s="118"/>
      <c r="BM130" s="119" t="e">
        <f t="shared" si="1979"/>
        <v>#DIV/0!</v>
      </c>
      <c r="BN130" s="231">
        <f t="shared" si="1980"/>
        <v>0</v>
      </c>
      <c r="BO130" s="119"/>
      <c r="BP130" s="98"/>
      <c r="BQ130" s="116"/>
      <c r="BR130" s="90"/>
      <c r="BS130" s="117">
        <f t="shared" si="1981"/>
        <v>0</v>
      </c>
      <c r="BT130" s="98">
        <f t="shared" si="1981"/>
        <v>0</v>
      </c>
      <c r="BU130" s="98"/>
      <c r="BV130" s="118"/>
      <c r="BW130" s="119" t="e">
        <f t="shared" si="1982"/>
        <v>#DIV/0!</v>
      </c>
      <c r="BX130" s="231">
        <f t="shared" si="1983"/>
        <v>0</v>
      </c>
      <c r="BY130" s="119"/>
      <c r="BZ130" s="98"/>
      <c r="CA130" s="116"/>
      <c r="CB130" s="90"/>
      <c r="CC130" s="117">
        <f t="shared" si="1984"/>
        <v>0</v>
      </c>
      <c r="CD130" s="98">
        <f t="shared" si="1984"/>
        <v>0</v>
      </c>
      <c r="CE130" s="98"/>
      <c r="CF130" s="118"/>
      <c r="CG130" s="119" t="e">
        <f t="shared" si="1985"/>
        <v>#DIV/0!</v>
      </c>
      <c r="CH130" s="231">
        <f t="shared" si="1986"/>
        <v>0</v>
      </c>
      <c r="CI130" s="119"/>
      <c r="CJ130" s="98"/>
      <c r="CK130" s="116"/>
      <c r="CL130" s="90"/>
      <c r="CM130" s="117">
        <f t="shared" si="1987"/>
        <v>0</v>
      </c>
      <c r="CN130" s="98">
        <f t="shared" si="1987"/>
        <v>0</v>
      </c>
      <c r="CO130" s="98"/>
      <c r="CP130" s="118"/>
      <c r="CQ130" s="119" t="e">
        <f t="shared" si="1988"/>
        <v>#DIV/0!</v>
      </c>
      <c r="CR130" s="231">
        <f t="shared" si="1989"/>
        <v>0</v>
      </c>
      <c r="CS130" s="119"/>
      <c r="CT130" s="98"/>
      <c r="CU130" s="116"/>
      <c r="CV130" s="90"/>
      <c r="CW130" s="117">
        <f t="shared" si="1990"/>
        <v>0</v>
      </c>
      <c r="CX130" s="98">
        <f t="shared" si="1990"/>
        <v>0</v>
      </c>
      <c r="CY130" s="98"/>
      <c r="CZ130" s="118"/>
      <c r="DA130" s="119" t="e">
        <f t="shared" si="1991"/>
        <v>#DIV/0!</v>
      </c>
      <c r="DB130" s="231">
        <f t="shared" si="1992"/>
        <v>0</v>
      </c>
      <c r="DC130" s="119"/>
      <c r="DD130" s="98"/>
      <c r="DE130" s="116"/>
      <c r="DF130" s="90"/>
      <c r="DG130" s="117">
        <f t="shared" si="1993"/>
        <v>0</v>
      </c>
      <c r="DH130" s="98">
        <f t="shared" si="1993"/>
        <v>0</v>
      </c>
      <c r="DI130" s="98"/>
      <c r="DJ130" s="118"/>
      <c r="DK130" s="119" t="e">
        <f t="shared" si="1994"/>
        <v>#DIV/0!</v>
      </c>
      <c r="DL130" s="231">
        <f t="shared" si="1995"/>
        <v>0</v>
      </c>
      <c r="DM130" s="119"/>
      <c r="DN130" s="98"/>
      <c r="DO130" s="116"/>
      <c r="DP130" s="90"/>
      <c r="DQ130" s="117">
        <f t="shared" si="1996"/>
        <v>0</v>
      </c>
      <c r="DR130" s="98">
        <f t="shared" si="1996"/>
        <v>0</v>
      </c>
      <c r="DS130" s="98"/>
      <c r="DT130" s="118"/>
      <c r="DU130" s="119" t="e">
        <f t="shared" si="1997"/>
        <v>#DIV/0!</v>
      </c>
      <c r="DV130" s="231">
        <f t="shared" si="1998"/>
        <v>0</v>
      </c>
      <c r="DW130" s="119"/>
      <c r="DX130" s="98"/>
      <c r="DY130" s="116"/>
      <c r="DZ130" s="90"/>
      <c r="EA130" s="117">
        <f t="shared" si="1999"/>
        <v>0</v>
      </c>
      <c r="EB130" s="98">
        <f t="shared" si="1999"/>
        <v>0</v>
      </c>
      <c r="EC130" s="98"/>
      <c r="ED130" s="118"/>
      <c r="EE130" s="119" t="e">
        <f t="shared" si="2000"/>
        <v>#DIV/0!</v>
      </c>
      <c r="EF130" s="231">
        <f t="shared" si="2001"/>
        <v>0</v>
      </c>
      <c r="EG130" s="119"/>
      <c r="EH130" s="98"/>
      <c r="EI130" s="116"/>
      <c r="EJ130" s="90"/>
      <c r="EK130" s="117">
        <f t="shared" si="2002"/>
        <v>0</v>
      </c>
      <c r="EL130" s="98">
        <f t="shared" si="2002"/>
        <v>0</v>
      </c>
      <c r="EM130" s="98"/>
      <c r="EN130" s="118"/>
      <c r="EO130" s="119" t="e">
        <f t="shared" si="2003"/>
        <v>#DIV/0!</v>
      </c>
      <c r="EP130" s="231">
        <f t="shared" si="2004"/>
        <v>0</v>
      </c>
      <c r="EQ130" s="119"/>
      <c r="ER130" s="98"/>
      <c r="ES130" s="116"/>
      <c r="ET130" s="90"/>
      <c r="EU130" s="117">
        <f t="shared" si="2005"/>
        <v>0</v>
      </c>
      <c r="EV130" s="98">
        <f t="shared" si="2005"/>
        <v>0</v>
      </c>
      <c r="EW130" s="98"/>
      <c r="EX130" s="118"/>
      <c r="EY130" s="119" t="e">
        <f t="shared" si="2006"/>
        <v>#DIV/0!</v>
      </c>
      <c r="EZ130" s="231">
        <f t="shared" si="2007"/>
        <v>0</v>
      </c>
      <c r="FA130" s="119"/>
      <c r="FB130" s="98"/>
      <c r="FC130" s="116"/>
      <c r="FD130" s="90"/>
      <c r="FE130" s="117">
        <f t="shared" si="2008"/>
        <v>0</v>
      </c>
      <c r="FF130" s="98">
        <f t="shared" si="2008"/>
        <v>0</v>
      </c>
      <c r="FG130" s="98"/>
      <c r="FH130" s="118"/>
      <c r="FI130" s="119" t="e">
        <f t="shared" si="2009"/>
        <v>#DIV/0!</v>
      </c>
      <c r="FJ130" s="231">
        <f t="shared" si="2010"/>
        <v>0</v>
      </c>
      <c r="FK130" s="119"/>
      <c r="FL130" s="98"/>
      <c r="FM130" s="116"/>
      <c r="FN130" s="90"/>
      <c r="FO130" s="117">
        <f t="shared" si="2011"/>
        <v>0</v>
      </c>
      <c r="FP130" s="98">
        <f t="shared" si="2011"/>
        <v>0</v>
      </c>
      <c r="FQ130" s="98"/>
      <c r="FR130" s="118"/>
      <c r="FS130" s="119" t="e">
        <f t="shared" si="2012"/>
        <v>#DIV/0!</v>
      </c>
      <c r="FT130" s="231">
        <f t="shared" si="2013"/>
        <v>0</v>
      </c>
      <c r="FU130" s="119"/>
      <c r="FV130" s="98"/>
      <c r="FW130" s="116"/>
      <c r="FX130" s="90"/>
      <c r="FY130" s="117">
        <f t="shared" si="2014"/>
        <v>0</v>
      </c>
      <c r="FZ130" s="98">
        <f t="shared" si="2014"/>
        <v>0</v>
      </c>
      <c r="GA130" s="98"/>
      <c r="GB130" s="118"/>
      <c r="GC130" s="119" t="e">
        <f t="shared" si="2015"/>
        <v>#DIV/0!</v>
      </c>
      <c r="GD130" s="231">
        <f t="shared" si="2016"/>
        <v>0</v>
      </c>
      <c r="GE130" s="119"/>
      <c r="GF130" s="98"/>
      <c r="GG130" s="116"/>
      <c r="GH130" s="90"/>
      <c r="GI130" s="117">
        <f t="shared" si="2017"/>
        <v>0</v>
      </c>
      <c r="GJ130" s="98">
        <f t="shared" si="2017"/>
        <v>0</v>
      </c>
      <c r="GK130" s="98"/>
      <c r="GL130" s="118"/>
      <c r="GM130" s="119" t="e">
        <f t="shared" si="2018"/>
        <v>#DIV/0!</v>
      </c>
      <c r="GN130" s="231">
        <f t="shared" si="2019"/>
        <v>0</v>
      </c>
      <c r="GO130" s="119"/>
      <c r="GP130" s="98"/>
      <c r="GQ130" s="116"/>
      <c r="GR130" s="90"/>
      <c r="GS130" s="117">
        <f t="shared" si="2020"/>
        <v>0</v>
      </c>
      <c r="GT130" s="98">
        <f t="shared" si="2020"/>
        <v>0</v>
      </c>
      <c r="GU130" s="98"/>
      <c r="GV130" s="118"/>
      <c r="GW130" s="119" t="e">
        <f t="shared" si="2021"/>
        <v>#DIV/0!</v>
      </c>
      <c r="GX130" s="231">
        <f t="shared" si="2022"/>
        <v>0</v>
      </c>
      <c r="GY130" s="119"/>
      <c r="GZ130" s="98"/>
      <c r="HA130" s="116"/>
      <c r="HB130" s="90"/>
      <c r="HC130" s="117">
        <f t="shared" si="2023"/>
        <v>0</v>
      </c>
      <c r="HD130" s="98">
        <f t="shared" si="2023"/>
        <v>0</v>
      </c>
      <c r="HE130" s="98"/>
      <c r="HF130" s="118"/>
      <c r="HG130" s="119" t="e">
        <f t="shared" si="2024"/>
        <v>#DIV/0!</v>
      </c>
      <c r="HH130" s="231">
        <f t="shared" si="2025"/>
        <v>0</v>
      </c>
      <c r="HI130" s="119"/>
      <c r="HJ130" s="98"/>
      <c r="HK130" s="116"/>
      <c r="HL130" s="90"/>
      <c r="HM130" s="117">
        <f t="shared" si="2026"/>
        <v>0</v>
      </c>
      <c r="HN130" s="98">
        <f t="shared" si="2026"/>
        <v>0</v>
      </c>
      <c r="HO130" s="98"/>
      <c r="HP130" s="118"/>
      <c r="HQ130" s="119" t="e">
        <f t="shared" si="2027"/>
        <v>#DIV/0!</v>
      </c>
      <c r="HR130" s="231">
        <f t="shared" si="2028"/>
        <v>0</v>
      </c>
      <c r="HS130" s="119"/>
      <c r="HT130" s="98"/>
      <c r="HU130" s="116"/>
      <c r="HV130" s="90"/>
      <c r="HW130" s="117">
        <f t="shared" si="2029"/>
        <v>0</v>
      </c>
      <c r="HX130" s="98">
        <f t="shared" si="2029"/>
        <v>0</v>
      </c>
      <c r="HY130" s="98"/>
      <c r="HZ130" s="118"/>
      <c r="IA130" s="119" t="e">
        <f t="shared" si="2030"/>
        <v>#DIV/0!</v>
      </c>
      <c r="IB130" s="231">
        <f t="shared" si="2031"/>
        <v>0</v>
      </c>
      <c r="IC130" s="119"/>
      <c r="ID130" s="98"/>
      <c r="IE130" s="116"/>
      <c r="IF130" s="90"/>
      <c r="IG130" s="117">
        <f t="shared" si="2032"/>
        <v>0</v>
      </c>
      <c r="IH130" s="98">
        <f t="shared" si="2032"/>
        <v>0</v>
      </c>
      <c r="II130" s="98"/>
      <c r="IJ130" s="118"/>
      <c r="IK130" s="119" t="e">
        <f t="shared" si="2033"/>
        <v>#DIV/0!</v>
      </c>
      <c r="IL130" s="231">
        <f t="shared" si="2034"/>
        <v>0</v>
      </c>
      <c r="IM130" s="119"/>
      <c r="IN130" s="98"/>
      <c r="IO130" s="116"/>
      <c r="IP130" s="90"/>
      <c r="IQ130" s="117">
        <f t="shared" si="2035"/>
        <v>0</v>
      </c>
      <c r="IR130" s="98">
        <f t="shared" si="2035"/>
        <v>0</v>
      </c>
      <c r="IS130" s="98"/>
      <c r="IT130" s="118"/>
      <c r="IU130" s="119" t="e">
        <f t="shared" si="2036"/>
        <v>#DIV/0!</v>
      </c>
      <c r="IV130" s="231">
        <f t="shared" si="2037"/>
        <v>0</v>
      </c>
      <c r="IW130" s="119"/>
      <c r="IX130" s="98"/>
      <c r="IY130" s="116"/>
      <c r="IZ130" s="90"/>
      <c r="JA130" s="117">
        <f t="shared" si="2038"/>
        <v>0</v>
      </c>
      <c r="JB130" s="98">
        <f t="shared" si="2038"/>
        <v>0</v>
      </c>
      <c r="JC130" s="98"/>
      <c r="JD130" s="118"/>
      <c r="JE130" s="119" t="e">
        <f t="shared" si="2039"/>
        <v>#DIV/0!</v>
      </c>
      <c r="JF130" s="231">
        <f t="shared" si="2040"/>
        <v>0</v>
      </c>
      <c r="JG130" s="119"/>
      <c r="JH130" s="98"/>
      <c r="JI130" s="116"/>
      <c r="JJ130" s="90"/>
      <c r="JK130" s="117">
        <f t="shared" si="2041"/>
        <v>0</v>
      </c>
      <c r="JL130" s="98">
        <f t="shared" si="2041"/>
        <v>0</v>
      </c>
      <c r="JM130" s="98"/>
      <c r="JN130" s="118"/>
      <c r="JO130" s="119" t="e">
        <f t="shared" si="2042"/>
        <v>#DIV/0!</v>
      </c>
      <c r="JP130" s="231">
        <f t="shared" si="2043"/>
        <v>0</v>
      </c>
      <c r="JQ130" s="119"/>
      <c r="JR130" s="98"/>
      <c r="JS130" s="116"/>
      <c r="JT130" s="90"/>
      <c r="JU130" s="117">
        <f t="shared" si="2044"/>
        <v>0</v>
      </c>
      <c r="JV130" s="98">
        <f t="shared" si="2044"/>
        <v>0</v>
      </c>
      <c r="JW130" s="98"/>
      <c r="JX130" s="118"/>
      <c r="JY130" s="119" t="e">
        <f t="shared" si="2045"/>
        <v>#DIV/0!</v>
      </c>
      <c r="JZ130" s="231">
        <f t="shared" si="2046"/>
        <v>0</v>
      </c>
      <c r="KA130" s="119"/>
      <c r="KB130" s="98"/>
      <c r="KC130" s="116"/>
      <c r="KD130" s="90"/>
      <c r="KE130" s="117">
        <f t="shared" si="2047"/>
        <v>0</v>
      </c>
      <c r="KF130" s="98">
        <f t="shared" si="2047"/>
        <v>0</v>
      </c>
      <c r="KG130" s="98"/>
      <c r="KH130" s="118"/>
      <c r="KI130" s="119" t="e">
        <f t="shared" si="2048"/>
        <v>#DIV/0!</v>
      </c>
      <c r="KJ130" s="231">
        <f t="shared" si="2049"/>
        <v>0</v>
      </c>
      <c r="KK130" s="119"/>
      <c r="KL130" s="98"/>
      <c r="KM130" s="116"/>
      <c r="KN130" s="90"/>
      <c r="KO130" s="117">
        <f t="shared" si="2050"/>
        <v>0</v>
      </c>
      <c r="KP130" s="98">
        <f t="shared" si="2050"/>
        <v>0</v>
      </c>
      <c r="KQ130" s="98"/>
      <c r="KR130" s="118"/>
      <c r="KS130" s="119" t="e">
        <f t="shared" si="2051"/>
        <v>#DIV/0!</v>
      </c>
      <c r="KT130" s="231">
        <f t="shared" si="2052"/>
        <v>0</v>
      </c>
      <c r="KU130" s="119"/>
      <c r="KV130" s="98"/>
      <c r="KW130" s="116"/>
      <c r="KX130" s="90"/>
      <c r="KY130" s="117">
        <f t="shared" si="2053"/>
        <v>0</v>
      </c>
      <c r="KZ130" s="98">
        <f t="shared" si="2053"/>
        <v>0</v>
      </c>
      <c r="LA130" s="98"/>
      <c r="LB130" s="118"/>
      <c r="LC130" s="119" t="e">
        <f t="shared" si="2054"/>
        <v>#DIV/0!</v>
      </c>
      <c r="LD130" s="231">
        <f t="shared" si="2055"/>
        <v>0</v>
      </c>
      <c r="LE130" s="119"/>
      <c r="LF130" s="98"/>
      <c r="LG130" s="116"/>
      <c r="LH130" s="90"/>
      <c r="LI130" s="117">
        <f t="shared" si="2056"/>
        <v>0</v>
      </c>
      <c r="LJ130" s="98">
        <f t="shared" si="2056"/>
        <v>0</v>
      </c>
      <c r="LK130" s="98"/>
      <c r="LL130" s="118"/>
      <c r="LM130" s="119" t="e">
        <f t="shared" si="2057"/>
        <v>#DIV/0!</v>
      </c>
      <c r="LN130" s="231">
        <f t="shared" si="2058"/>
        <v>0</v>
      </c>
      <c r="LO130" s="119"/>
      <c r="LP130" s="98"/>
      <c r="LQ130" s="116"/>
      <c r="LR130" s="90"/>
      <c r="LS130" s="117">
        <f t="shared" si="2059"/>
        <v>0</v>
      </c>
      <c r="LT130" s="98">
        <f t="shared" si="2059"/>
        <v>0</v>
      </c>
      <c r="LU130" s="98"/>
      <c r="LV130" s="118"/>
      <c r="LW130" s="119" t="e">
        <f t="shared" si="2060"/>
        <v>#DIV/0!</v>
      </c>
      <c r="LX130" s="231">
        <f t="shared" si="2061"/>
        <v>0</v>
      </c>
      <c r="LY130" s="119"/>
      <c r="LZ130" s="98"/>
      <c r="MA130" s="116"/>
      <c r="MB130" s="90"/>
      <c r="MC130" s="117">
        <f t="shared" si="2062"/>
        <v>0</v>
      </c>
      <c r="MD130" s="98">
        <f t="shared" si="2062"/>
        <v>0</v>
      </c>
      <c r="ME130" s="98"/>
      <c r="MF130" s="118"/>
      <c r="MG130" s="119" t="e">
        <f t="shared" si="2063"/>
        <v>#DIV/0!</v>
      </c>
      <c r="MH130" s="231">
        <f t="shared" si="2064"/>
        <v>0</v>
      </c>
      <c r="MI130" s="119"/>
      <c r="MJ130" s="98"/>
      <c r="MK130" s="116"/>
      <c r="ML130" s="90"/>
      <c r="MM130" s="117">
        <f t="shared" si="2065"/>
        <v>0</v>
      </c>
      <c r="MN130" s="98">
        <f t="shared" si="2065"/>
        <v>0</v>
      </c>
      <c r="MO130" s="98"/>
      <c r="MP130" s="118"/>
      <c r="MQ130" s="119" t="e">
        <f t="shared" si="2066"/>
        <v>#DIV/0!</v>
      </c>
      <c r="MR130" s="231">
        <f t="shared" si="2067"/>
        <v>0</v>
      </c>
      <c r="MS130" s="119"/>
      <c r="MT130" s="98"/>
      <c r="MU130" s="116"/>
      <c r="MV130" s="90"/>
      <c r="MW130" s="117">
        <f t="shared" si="2068"/>
        <v>0</v>
      </c>
      <c r="MX130" s="98">
        <f t="shared" si="2068"/>
        <v>0</v>
      </c>
      <c r="MY130" s="98"/>
      <c r="MZ130" s="118"/>
      <c r="NA130" s="119" t="e">
        <f t="shared" si="2069"/>
        <v>#DIV/0!</v>
      </c>
      <c r="NB130" s="231">
        <f t="shared" si="2070"/>
        <v>0</v>
      </c>
      <c r="NC130" s="119"/>
      <c r="ND130" s="98"/>
      <c r="NE130" s="116"/>
      <c r="NF130" s="90"/>
      <c r="NG130" s="117">
        <f t="shared" si="2071"/>
        <v>0</v>
      </c>
      <c r="NH130" s="98">
        <f t="shared" si="2071"/>
        <v>0</v>
      </c>
      <c r="NI130" s="98"/>
      <c r="NJ130" s="118"/>
      <c r="NK130" s="119" t="e">
        <f t="shared" si="2072"/>
        <v>#DIV/0!</v>
      </c>
      <c r="NL130" s="231">
        <f t="shared" si="2073"/>
        <v>0</v>
      </c>
      <c r="NM130" s="119"/>
      <c r="NN130" s="98"/>
      <c r="NO130" s="116"/>
      <c r="NP130" s="90"/>
      <c r="NQ130" s="117">
        <f t="shared" si="2074"/>
        <v>0</v>
      </c>
      <c r="NR130" s="98">
        <f t="shared" si="2074"/>
        <v>0</v>
      </c>
      <c r="NS130" s="98"/>
      <c r="NT130" s="118"/>
      <c r="NU130" s="119" t="e">
        <f t="shared" si="2075"/>
        <v>#DIV/0!</v>
      </c>
      <c r="NV130" s="231">
        <f t="shared" si="2076"/>
        <v>0</v>
      </c>
      <c r="NW130" s="119"/>
      <c r="NX130" s="98"/>
      <c r="NY130" s="116"/>
      <c r="NZ130" s="90"/>
      <c r="OA130" s="117">
        <f t="shared" si="2077"/>
        <v>0</v>
      </c>
      <c r="OB130" s="98">
        <f t="shared" si="2077"/>
        <v>0</v>
      </c>
      <c r="OC130" s="98"/>
      <c r="OD130" s="118"/>
      <c r="OE130" s="119" t="e">
        <f t="shared" si="2078"/>
        <v>#DIV/0!</v>
      </c>
      <c r="OF130" s="231">
        <f t="shared" si="2079"/>
        <v>0</v>
      </c>
      <c r="OG130" s="119"/>
      <c r="OH130" s="98"/>
      <c r="OI130" s="116"/>
      <c r="OJ130" s="90"/>
      <c r="OK130" s="117">
        <f t="shared" si="2080"/>
        <v>0</v>
      </c>
      <c r="OL130" s="98">
        <f t="shared" si="2080"/>
        <v>0</v>
      </c>
      <c r="OM130" s="98"/>
      <c r="ON130" s="118"/>
      <c r="OO130" s="119" t="e">
        <f t="shared" si="2081"/>
        <v>#DIV/0!</v>
      </c>
      <c r="OP130" s="231">
        <f t="shared" si="2082"/>
        <v>0</v>
      </c>
      <c r="OQ130" s="119"/>
      <c r="OR130" s="98"/>
      <c r="OS130" s="116"/>
      <c r="OT130" s="90"/>
      <c r="OU130" s="117">
        <f t="shared" si="2083"/>
        <v>0</v>
      </c>
      <c r="OV130" s="98">
        <f t="shared" si="2083"/>
        <v>0</v>
      </c>
      <c r="OW130" s="98"/>
      <c r="OX130" s="118"/>
      <c r="OY130" s="119" t="e">
        <f t="shared" si="2084"/>
        <v>#DIV/0!</v>
      </c>
      <c r="OZ130" s="231">
        <f t="shared" si="2085"/>
        <v>0</v>
      </c>
      <c r="PA130" s="119"/>
      <c r="PB130" s="98"/>
      <c r="PC130" s="116"/>
      <c r="PD130" s="90"/>
      <c r="PE130" s="117">
        <f t="shared" si="2086"/>
        <v>0</v>
      </c>
      <c r="PF130" s="98">
        <f t="shared" si="2086"/>
        <v>0</v>
      </c>
      <c r="PG130" s="98"/>
      <c r="PH130" s="118"/>
      <c r="PI130" s="119" t="e">
        <f t="shared" si="2087"/>
        <v>#DIV/0!</v>
      </c>
      <c r="PJ130" s="231">
        <f t="shared" si="2088"/>
        <v>0</v>
      </c>
      <c r="PK130" s="119"/>
      <c r="PL130" s="98"/>
      <c r="PM130" s="116"/>
      <c r="PN130" s="90"/>
      <c r="PO130" s="117">
        <f t="shared" si="2089"/>
        <v>0</v>
      </c>
      <c r="PP130" s="98">
        <f t="shared" si="2089"/>
        <v>0</v>
      </c>
      <c r="PQ130" s="98"/>
      <c r="PR130" s="118"/>
      <c r="PS130" s="119" t="e">
        <f t="shared" si="2090"/>
        <v>#DIV/0!</v>
      </c>
      <c r="PT130" s="231">
        <f t="shared" si="2091"/>
        <v>0</v>
      </c>
      <c r="PU130" s="119"/>
      <c r="PV130" s="98"/>
      <c r="PW130" s="116"/>
      <c r="PX130" s="90"/>
      <c r="PY130" s="117">
        <f t="shared" si="2092"/>
        <v>0</v>
      </c>
      <c r="PZ130" s="98">
        <f t="shared" si="2092"/>
        <v>0</v>
      </c>
      <c r="QA130" s="98"/>
      <c r="QB130" s="118"/>
      <c r="QC130" s="119" t="e">
        <f t="shared" si="2093"/>
        <v>#DIV/0!</v>
      </c>
      <c r="QD130" s="231">
        <f t="shared" si="2094"/>
        <v>0</v>
      </c>
      <c r="QE130" s="119"/>
      <c r="QF130" s="98"/>
      <c r="QG130" s="116"/>
      <c r="QH130" s="90"/>
      <c r="QI130" s="117">
        <f t="shared" si="2095"/>
        <v>0</v>
      </c>
      <c r="QJ130" s="98">
        <f t="shared" si="2095"/>
        <v>0</v>
      </c>
      <c r="QK130" s="98"/>
      <c r="QL130" s="118"/>
      <c r="QM130" s="119" t="e">
        <f t="shared" si="2096"/>
        <v>#DIV/0!</v>
      </c>
      <c r="QN130" s="231">
        <f t="shared" si="2097"/>
        <v>0</v>
      </c>
      <c r="QO130" s="119"/>
      <c r="QP130" s="98"/>
      <c r="QQ130" s="116"/>
      <c r="QR130" s="90"/>
      <c r="QS130" s="117">
        <f t="shared" si="2098"/>
        <v>0</v>
      </c>
      <c r="QT130" s="98">
        <f t="shared" si="2098"/>
        <v>0</v>
      </c>
      <c r="QU130" s="98"/>
      <c r="QV130" s="118"/>
      <c r="QW130" s="119" t="e">
        <f t="shared" si="2099"/>
        <v>#DIV/0!</v>
      </c>
      <c r="QX130" s="231">
        <f t="shared" si="2100"/>
        <v>0</v>
      </c>
      <c r="QY130" s="119"/>
      <c r="QZ130" s="98"/>
      <c r="RA130" s="116"/>
      <c r="RB130" s="90"/>
      <c r="RC130" s="117">
        <f t="shared" si="2101"/>
        <v>0</v>
      </c>
      <c r="RD130" s="98">
        <f t="shared" si="2101"/>
        <v>0</v>
      </c>
      <c r="RE130" s="98"/>
      <c r="RF130" s="118"/>
      <c r="RG130" s="119" t="e">
        <f t="shared" si="2102"/>
        <v>#DIV/0!</v>
      </c>
      <c r="RH130" s="231">
        <f t="shared" si="2103"/>
        <v>0</v>
      </c>
      <c r="RI130" s="119"/>
      <c r="RJ130" s="98"/>
      <c r="RK130" s="116"/>
      <c r="RL130" s="90"/>
      <c r="RM130" s="117">
        <f t="shared" si="2104"/>
        <v>0</v>
      </c>
      <c r="RN130" s="98">
        <f t="shared" si="2104"/>
        <v>0</v>
      </c>
      <c r="RO130" s="98"/>
      <c r="RP130" s="118"/>
      <c r="RQ130" s="119" t="e">
        <f t="shared" si="2105"/>
        <v>#DIV/0!</v>
      </c>
      <c r="RR130" s="231">
        <f t="shared" si="2106"/>
        <v>0</v>
      </c>
      <c r="RS130" s="119"/>
      <c r="RT130" s="98"/>
      <c r="RU130" s="116"/>
      <c r="RV130" s="90"/>
      <c r="RW130" s="117">
        <f t="shared" si="2107"/>
        <v>0</v>
      </c>
      <c r="RX130" s="98">
        <f t="shared" si="2107"/>
        <v>0</v>
      </c>
      <c r="RY130" s="98"/>
      <c r="RZ130" s="118"/>
      <c r="SA130" s="119" t="e">
        <f t="shared" si="2108"/>
        <v>#DIV/0!</v>
      </c>
      <c r="SB130" s="231">
        <f t="shared" si="2109"/>
        <v>0</v>
      </c>
      <c r="SC130" s="119"/>
      <c r="SD130" s="98"/>
      <c r="SE130" s="116"/>
      <c r="SF130" s="90"/>
      <c r="SG130" s="117">
        <f t="shared" si="2110"/>
        <v>0</v>
      </c>
      <c r="SH130" s="98">
        <f t="shared" si="2110"/>
        <v>0</v>
      </c>
      <c r="SI130" s="98"/>
      <c r="SJ130" s="118"/>
      <c r="SK130" s="119" t="e">
        <f t="shared" si="2111"/>
        <v>#DIV/0!</v>
      </c>
      <c r="SL130" s="231">
        <f t="shared" si="2112"/>
        <v>0</v>
      </c>
      <c r="SM130" s="119"/>
      <c r="SN130" s="98"/>
      <c r="SO130" s="116"/>
      <c r="SP130" s="90"/>
      <c r="SQ130" s="117">
        <f t="shared" si="2113"/>
        <v>0</v>
      </c>
      <c r="SR130" s="98">
        <f t="shared" si="2113"/>
        <v>0</v>
      </c>
      <c r="SS130" s="98"/>
      <c r="ST130" s="118"/>
      <c r="SU130" s="119" t="e">
        <f t="shared" si="2114"/>
        <v>#DIV/0!</v>
      </c>
      <c r="SV130" s="231">
        <f t="shared" si="2115"/>
        <v>0</v>
      </c>
      <c r="SW130" s="119"/>
      <c r="SX130" s="98"/>
      <c r="SY130" s="116"/>
      <c r="SZ130" s="90"/>
      <c r="TA130" s="117">
        <f t="shared" si="2116"/>
        <v>0</v>
      </c>
      <c r="TB130" s="98">
        <f t="shared" si="2116"/>
        <v>0</v>
      </c>
      <c r="TC130" s="98"/>
      <c r="TD130" s="118"/>
      <c r="TE130" s="119" t="e">
        <f t="shared" si="2117"/>
        <v>#DIV/0!</v>
      </c>
      <c r="TF130" s="231">
        <f t="shared" si="2118"/>
        <v>0</v>
      </c>
      <c r="TG130" s="119"/>
      <c r="TH130" s="98"/>
      <c r="TI130" s="116"/>
      <c r="TJ130" s="90"/>
      <c r="TK130" s="117">
        <f t="shared" si="2119"/>
        <v>0</v>
      </c>
      <c r="TL130" s="98">
        <f t="shared" si="2119"/>
        <v>0</v>
      </c>
      <c r="TM130" s="98"/>
      <c r="TN130" s="118"/>
      <c r="TO130" s="119" t="e">
        <f t="shared" si="2120"/>
        <v>#DIV/0!</v>
      </c>
      <c r="TP130" s="231">
        <f t="shared" si="2121"/>
        <v>0</v>
      </c>
      <c r="TQ130" s="119"/>
      <c r="TR130" s="98"/>
      <c r="TS130" s="116"/>
      <c r="TT130" s="90"/>
      <c r="TU130" s="117">
        <f t="shared" si="2122"/>
        <v>0</v>
      </c>
      <c r="TV130" s="98">
        <f t="shared" si="2122"/>
        <v>0</v>
      </c>
      <c r="TW130" s="98"/>
      <c r="TX130" s="118"/>
      <c r="TY130" s="119" t="e">
        <f t="shared" si="2123"/>
        <v>#DIV/0!</v>
      </c>
      <c r="TZ130" s="231">
        <f t="shared" si="2124"/>
        <v>0</v>
      </c>
      <c r="UA130" s="119"/>
      <c r="UB130" s="98"/>
      <c r="UC130" s="116"/>
      <c r="UD130" s="90"/>
      <c r="UE130" s="117">
        <f t="shared" si="2125"/>
        <v>0</v>
      </c>
      <c r="UF130" s="98">
        <f t="shared" si="2125"/>
        <v>0</v>
      </c>
      <c r="UG130" s="98"/>
      <c r="UH130" s="118"/>
      <c r="UI130" s="119" t="e">
        <f t="shared" si="2126"/>
        <v>#DIV/0!</v>
      </c>
      <c r="UJ130" s="231">
        <f t="shared" si="2127"/>
        <v>0</v>
      </c>
      <c r="UK130" s="119"/>
      <c r="UL130" s="98"/>
      <c r="UM130" s="116"/>
      <c r="UN130" s="90"/>
      <c r="UO130" s="117">
        <f t="shared" si="2128"/>
        <v>0</v>
      </c>
      <c r="UP130" s="98">
        <f t="shared" si="2128"/>
        <v>0</v>
      </c>
      <c r="UQ130" s="98"/>
      <c r="UR130" s="118"/>
      <c r="US130" s="119" t="e">
        <f t="shared" si="2129"/>
        <v>#DIV/0!</v>
      </c>
      <c r="UT130" s="231">
        <f t="shared" si="2130"/>
        <v>0</v>
      </c>
      <c r="UU130" s="119"/>
      <c r="UV130" s="98"/>
      <c r="UW130" s="116"/>
      <c r="UX130" s="90"/>
      <c r="UY130" s="117">
        <f t="shared" si="2131"/>
        <v>0</v>
      </c>
      <c r="UZ130" s="98">
        <f t="shared" si="2131"/>
        <v>0</v>
      </c>
      <c r="VA130" s="98"/>
      <c r="VB130" s="118"/>
      <c r="VC130" s="119" t="e">
        <f t="shared" si="2132"/>
        <v>#DIV/0!</v>
      </c>
      <c r="VD130" s="231">
        <f t="shared" si="2133"/>
        <v>0</v>
      </c>
      <c r="VE130" s="119"/>
      <c r="VF130" s="98"/>
      <c r="VG130" s="116"/>
      <c r="VH130" s="90"/>
      <c r="VI130" s="117">
        <f t="shared" si="2134"/>
        <v>0</v>
      </c>
      <c r="VJ130" s="98">
        <f t="shared" si="2134"/>
        <v>0</v>
      </c>
      <c r="VK130" s="98"/>
      <c r="VL130" s="118"/>
      <c r="VM130" s="119" t="e">
        <f t="shared" si="2135"/>
        <v>#DIV/0!</v>
      </c>
      <c r="VN130" s="231">
        <f t="shared" si="2136"/>
        <v>0</v>
      </c>
      <c r="VO130" s="119"/>
      <c r="VP130" s="98"/>
      <c r="VQ130" s="116"/>
      <c r="VR130" s="90"/>
      <c r="VS130" s="117">
        <f t="shared" si="2137"/>
        <v>0</v>
      </c>
      <c r="VT130" s="98">
        <f t="shared" si="2137"/>
        <v>0</v>
      </c>
      <c r="VU130" s="98"/>
      <c r="VV130" s="118"/>
      <c r="VW130" s="119" t="e">
        <f t="shared" si="2138"/>
        <v>#DIV/0!</v>
      </c>
      <c r="VX130" s="231">
        <f t="shared" si="2139"/>
        <v>0</v>
      </c>
      <c r="VY130" s="119"/>
      <c r="VZ130" s="98"/>
      <c r="WA130" s="116"/>
      <c r="WB130" s="90"/>
      <c r="WC130" s="117">
        <f t="shared" si="2140"/>
        <v>0</v>
      </c>
      <c r="WD130" s="98">
        <f t="shared" si="2140"/>
        <v>0</v>
      </c>
      <c r="WE130" s="98"/>
      <c r="WF130" s="118"/>
      <c r="WG130" s="119" t="e">
        <f t="shared" si="2141"/>
        <v>#DIV/0!</v>
      </c>
      <c r="WH130" s="213">
        <f t="shared" si="2142"/>
        <v>0</v>
      </c>
      <c r="WI130" s="119"/>
      <c r="WJ130" s="98"/>
      <c r="WK130" s="116"/>
      <c r="WL130" s="90"/>
      <c r="WM130" s="117">
        <f t="shared" si="2143"/>
        <v>0</v>
      </c>
      <c r="WN130" s="117">
        <f t="shared" si="2143"/>
        <v>0</v>
      </c>
      <c r="WO130" s="98"/>
      <c r="WP130" s="118"/>
    </row>
    <row r="131" spans="1:614" ht="48" x14ac:dyDescent="0.25">
      <c r="A131" s="5"/>
      <c r="B131" s="91" t="s">
        <v>426</v>
      </c>
      <c r="C131" s="12" t="s">
        <v>752</v>
      </c>
      <c r="D131" s="12" t="s">
        <v>439</v>
      </c>
      <c r="E131" s="4"/>
      <c r="F131" s="231">
        <f t="shared" si="1962"/>
        <v>0</v>
      </c>
      <c r="G131" s="119"/>
      <c r="H131" s="98"/>
      <c r="I131" s="116"/>
      <c r="J131" s="90"/>
      <c r="K131" s="117">
        <f t="shared" si="1963"/>
        <v>0</v>
      </c>
      <c r="L131" s="98">
        <f t="shared" si="1963"/>
        <v>0</v>
      </c>
      <c r="M131" s="98"/>
      <c r="N131" s="118"/>
      <c r="O131" s="119">
        <f t="shared" si="1964"/>
        <v>0</v>
      </c>
      <c r="P131" s="231">
        <f t="shared" si="1965"/>
        <v>52</v>
      </c>
      <c r="Q131" s="119"/>
      <c r="R131" s="98"/>
      <c r="S131" s="116"/>
      <c r="T131" s="90"/>
      <c r="U131" s="117">
        <f t="shared" si="1966"/>
        <v>8881.8082400000003</v>
      </c>
      <c r="V131" s="98">
        <f t="shared" si="1966"/>
        <v>461854.02</v>
      </c>
      <c r="W131" s="98"/>
      <c r="X131" s="118"/>
      <c r="Y131" s="119">
        <f t="shared" si="1967"/>
        <v>0.87424000000000002</v>
      </c>
      <c r="Z131" s="231">
        <f t="shared" si="1968"/>
        <v>0</v>
      </c>
      <c r="AA131" s="119"/>
      <c r="AB131" s="98"/>
      <c r="AC131" s="116"/>
      <c r="AD131" s="90"/>
      <c r="AE131" s="117">
        <f t="shared" si="1969"/>
        <v>0</v>
      </c>
      <c r="AF131" s="98">
        <f t="shared" si="1969"/>
        <v>0</v>
      </c>
      <c r="AG131" s="98"/>
      <c r="AH131" s="118"/>
      <c r="AI131" s="119">
        <f t="shared" si="1970"/>
        <v>0</v>
      </c>
      <c r="AJ131" s="231">
        <f t="shared" si="1971"/>
        <v>13</v>
      </c>
      <c r="AK131" s="119"/>
      <c r="AL131" s="98"/>
      <c r="AM131" s="116"/>
      <c r="AN131" s="90"/>
      <c r="AO131" s="117">
        <f t="shared" si="1972"/>
        <v>11748.632240000001</v>
      </c>
      <c r="AP131" s="98">
        <f t="shared" si="1972"/>
        <v>152732.22</v>
      </c>
      <c r="AQ131" s="98"/>
      <c r="AR131" s="118"/>
      <c r="AS131" s="119">
        <f t="shared" si="1973"/>
        <v>1.15642</v>
      </c>
      <c r="AT131" s="231">
        <f t="shared" si="1974"/>
        <v>0</v>
      </c>
      <c r="AU131" s="119"/>
      <c r="AV131" s="98"/>
      <c r="AW131" s="116"/>
      <c r="AX131" s="90"/>
      <c r="AY131" s="117">
        <f t="shared" si="1975"/>
        <v>0</v>
      </c>
      <c r="AZ131" s="98">
        <f t="shared" si="1975"/>
        <v>0</v>
      </c>
      <c r="BA131" s="98"/>
      <c r="BB131" s="118"/>
      <c r="BC131" s="119">
        <f t="shared" si="1976"/>
        <v>0</v>
      </c>
      <c r="BD131" s="231">
        <f t="shared" si="1977"/>
        <v>0</v>
      </c>
      <c r="BE131" s="119"/>
      <c r="BF131" s="98"/>
      <c r="BG131" s="116"/>
      <c r="BH131" s="90"/>
      <c r="BI131" s="117">
        <f t="shared" ref="BI131:BJ131" si="2149">BI18+BI34+BI50+BI66+BI82+BI115</f>
        <v>0</v>
      </c>
      <c r="BJ131" s="98">
        <f t="shared" si="2149"/>
        <v>0</v>
      </c>
      <c r="BK131" s="98"/>
      <c r="BL131" s="118"/>
      <c r="BM131" s="119">
        <f t="shared" si="1979"/>
        <v>0</v>
      </c>
      <c r="BN131" s="231">
        <f t="shared" si="1980"/>
        <v>0</v>
      </c>
      <c r="BO131" s="119"/>
      <c r="BP131" s="98"/>
      <c r="BQ131" s="116"/>
      <c r="BR131" s="90"/>
      <c r="BS131" s="117">
        <f t="shared" si="1981"/>
        <v>0</v>
      </c>
      <c r="BT131" s="98">
        <f t="shared" si="1981"/>
        <v>0</v>
      </c>
      <c r="BU131" s="98"/>
      <c r="BV131" s="118"/>
      <c r="BW131" s="119">
        <f t="shared" si="1982"/>
        <v>0</v>
      </c>
      <c r="BX131" s="231">
        <f t="shared" si="1983"/>
        <v>0</v>
      </c>
      <c r="BY131" s="119"/>
      <c r="BZ131" s="98"/>
      <c r="CA131" s="116"/>
      <c r="CB131" s="90"/>
      <c r="CC131" s="117">
        <f t="shared" si="1984"/>
        <v>0</v>
      </c>
      <c r="CD131" s="98">
        <f t="shared" si="1984"/>
        <v>0</v>
      </c>
      <c r="CE131" s="98"/>
      <c r="CF131" s="118"/>
      <c r="CG131" s="119">
        <f t="shared" si="1985"/>
        <v>0</v>
      </c>
      <c r="CH131" s="231">
        <f t="shared" si="1986"/>
        <v>14</v>
      </c>
      <c r="CI131" s="119"/>
      <c r="CJ131" s="98"/>
      <c r="CK131" s="116"/>
      <c r="CL131" s="90"/>
      <c r="CM131" s="117">
        <f t="shared" si="1987"/>
        <v>7407.0304800000004</v>
      </c>
      <c r="CN131" s="98">
        <f t="shared" si="1987"/>
        <v>103698.42</v>
      </c>
      <c r="CO131" s="98"/>
      <c r="CP131" s="118"/>
      <c r="CQ131" s="119">
        <f t="shared" si="1988"/>
        <v>0.72907999999999995</v>
      </c>
      <c r="CR131" s="231">
        <f t="shared" si="1989"/>
        <v>0</v>
      </c>
      <c r="CS131" s="119"/>
      <c r="CT131" s="98"/>
      <c r="CU131" s="116"/>
      <c r="CV131" s="90"/>
      <c r="CW131" s="117">
        <f t="shared" si="1990"/>
        <v>0</v>
      </c>
      <c r="CX131" s="98">
        <f t="shared" si="1990"/>
        <v>0</v>
      </c>
      <c r="CY131" s="98"/>
      <c r="CZ131" s="118"/>
      <c r="DA131" s="119">
        <f t="shared" si="1991"/>
        <v>0</v>
      </c>
      <c r="DB131" s="231">
        <f t="shared" si="1992"/>
        <v>0</v>
      </c>
      <c r="DC131" s="119"/>
      <c r="DD131" s="98"/>
      <c r="DE131" s="116"/>
      <c r="DF131" s="90"/>
      <c r="DG131" s="117">
        <f t="shared" si="1993"/>
        <v>0</v>
      </c>
      <c r="DH131" s="98">
        <f t="shared" si="1993"/>
        <v>0</v>
      </c>
      <c r="DI131" s="98"/>
      <c r="DJ131" s="118"/>
      <c r="DK131" s="119">
        <f t="shared" si="1994"/>
        <v>0</v>
      </c>
      <c r="DL131" s="231">
        <f t="shared" si="1995"/>
        <v>40</v>
      </c>
      <c r="DM131" s="119"/>
      <c r="DN131" s="98"/>
      <c r="DO131" s="116"/>
      <c r="DP131" s="90"/>
      <c r="DQ131" s="117">
        <f t="shared" si="1996"/>
        <v>15703.825860000001</v>
      </c>
      <c r="DR131" s="98">
        <f t="shared" si="1996"/>
        <v>628153.04</v>
      </c>
      <c r="DS131" s="98"/>
      <c r="DT131" s="118"/>
      <c r="DU131" s="119">
        <f t="shared" si="1997"/>
        <v>1.54573</v>
      </c>
      <c r="DV131" s="231">
        <f t="shared" si="1998"/>
        <v>0</v>
      </c>
      <c r="DW131" s="119"/>
      <c r="DX131" s="98"/>
      <c r="DY131" s="116"/>
      <c r="DZ131" s="90"/>
      <c r="EA131" s="117">
        <f t="shared" si="1999"/>
        <v>0</v>
      </c>
      <c r="EB131" s="98">
        <f t="shared" si="1999"/>
        <v>0</v>
      </c>
      <c r="EC131" s="98"/>
      <c r="ED131" s="118"/>
      <c r="EE131" s="119">
        <f t="shared" si="2000"/>
        <v>0</v>
      </c>
      <c r="EF131" s="231">
        <f t="shared" si="2001"/>
        <v>51</v>
      </c>
      <c r="EG131" s="119"/>
      <c r="EH131" s="98"/>
      <c r="EI131" s="116"/>
      <c r="EJ131" s="90"/>
      <c r="EK131" s="117">
        <f t="shared" si="2002"/>
        <v>10252.307510000001</v>
      </c>
      <c r="EL131" s="98">
        <f t="shared" si="2002"/>
        <v>522867.68</v>
      </c>
      <c r="EM131" s="98"/>
      <c r="EN131" s="118"/>
      <c r="EO131" s="119">
        <f t="shared" si="2003"/>
        <v>1.0091399999999999</v>
      </c>
      <c r="EP131" s="231">
        <f t="shared" si="2004"/>
        <v>0</v>
      </c>
      <c r="EQ131" s="119"/>
      <c r="ER131" s="98"/>
      <c r="ES131" s="116"/>
      <c r="ET131" s="90"/>
      <c r="EU131" s="117">
        <f t="shared" si="2005"/>
        <v>0</v>
      </c>
      <c r="EV131" s="98">
        <f t="shared" si="2005"/>
        <v>0</v>
      </c>
      <c r="EW131" s="98"/>
      <c r="EX131" s="118"/>
      <c r="EY131" s="119">
        <f t="shared" si="2006"/>
        <v>0</v>
      </c>
      <c r="EZ131" s="231">
        <f t="shared" si="2007"/>
        <v>0</v>
      </c>
      <c r="FA131" s="119"/>
      <c r="FB131" s="98"/>
      <c r="FC131" s="116"/>
      <c r="FD131" s="90"/>
      <c r="FE131" s="117">
        <f t="shared" si="2008"/>
        <v>0</v>
      </c>
      <c r="FF131" s="98">
        <f t="shared" si="2008"/>
        <v>0</v>
      </c>
      <c r="FG131" s="98"/>
      <c r="FH131" s="118"/>
      <c r="FI131" s="119">
        <f t="shared" si="2009"/>
        <v>0</v>
      </c>
      <c r="FJ131" s="231">
        <f t="shared" si="2010"/>
        <v>0</v>
      </c>
      <c r="FK131" s="119"/>
      <c r="FL131" s="98"/>
      <c r="FM131" s="116"/>
      <c r="FN131" s="90"/>
      <c r="FO131" s="117">
        <f t="shared" si="2011"/>
        <v>0</v>
      </c>
      <c r="FP131" s="98">
        <f t="shared" si="2011"/>
        <v>0</v>
      </c>
      <c r="FQ131" s="98"/>
      <c r="FR131" s="118"/>
      <c r="FS131" s="119">
        <f t="shared" si="2012"/>
        <v>0</v>
      </c>
      <c r="FT131" s="231">
        <f t="shared" si="2013"/>
        <v>0</v>
      </c>
      <c r="FU131" s="119"/>
      <c r="FV131" s="98"/>
      <c r="FW131" s="116"/>
      <c r="FX131" s="90"/>
      <c r="FY131" s="117">
        <f t="shared" si="2014"/>
        <v>0</v>
      </c>
      <c r="FZ131" s="98">
        <f t="shared" si="2014"/>
        <v>0</v>
      </c>
      <c r="GA131" s="98"/>
      <c r="GB131" s="118"/>
      <c r="GC131" s="119">
        <f t="shared" si="2015"/>
        <v>0</v>
      </c>
      <c r="GD131" s="231">
        <f t="shared" si="2016"/>
        <v>0</v>
      </c>
      <c r="GE131" s="119"/>
      <c r="GF131" s="98"/>
      <c r="GG131" s="116"/>
      <c r="GH131" s="90"/>
      <c r="GI131" s="117">
        <f t="shared" si="2017"/>
        <v>0</v>
      </c>
      <c r="GJ131" s="98">
        <f t="shared" si="2017"/>
        <v>0</v>
      </c>
      <c r="GK131" s="98"/>
      <c r="GL131" s="118"/>
      <c r="GM131" s="119">
        <f t="shared" si="2018"/>
        <v>0</v>
      </c>
      <c r="GN131" s="231">
        <f t="shared" si="2019"/>
        <v>0</v>
      </c>
      <c r="GO131" s="119"/>
      <c r="GP131" s="98"/>
      <c r="GQ131" s="116"/>
      <c r="GR131" s="90"/>
      <c r="GS131" s="117">
        <f t="shared" si="2020"/>
        <v>0</v>
      </c>
      <c r="GT131" s="98">
        <f t="shared" si="2020"/>
        <v>0</v>
      </c>
      <c r="GU131" s="98"/>
      <c r="GV131" s="118"/>
      <c r="GW131" s="119">
        <f t="shared" si="2021"/>
        <v>0</v>
      </c>
      <c r="GX131" s="231">
        <f t="shared" si="2022"/>
        <v>95</v>
      </c>
      <c r="GY131" s="119"/>
      <c r="GZ131" s="98"/>
      <c r="HA131" s="116"/>
      <c r="HB131" s="90"/>
      <c r="HC131" s="117">
        <f t="shared" si="2023"/>
        <v>11057.40467</v>
      </c>
      <c r="HD131" s="98">
        <f t="shared" si="2023"/>
        <v>1050453.44</v>
      </c>
      <c r="HE131" s="98"/>
      <c r="HF131" s="118"/>
      <c r="HG131" s="119">
        <f t="shared" si="2024"/>
        <v>1.0883799999999999</v>
      </c>
      <c r="HH131" s="231">
        <f t="shared" si="2025"/>
        <v>0</v>
      </c>
      <c r="HI131" s="119"/>
      <c r="HJ131" s="98"/>
      <c r="HK131" s="116"/>
      <c r="HL131" s="90"/>
      <c r="HM131" s="117">
        <f t="shared" si="2026"/>
        <v>0</v>
      </c>
      <c r="HN131" s="98">
        <f t="shared" si="2026"/>
        <v>0</v>
      </c>
      <c r="HO131" s="98"/>
      <c r="HP131" s="118"/>
      <c r="HQ131" s="119">
        <f t="shared" si="2027"/>
        <v>0</v>
      </c>
      <c r="HR131" s="231">
        <f t="shared" si="2028"/>
        <v>10</v>
      </c>
      <c r="HS131" s="119"/>
      <c r="HT131" s="98"/>
      <c r="HU131" s="116"/>
      <c r="HV131" s="90"/>
      <c r="HW131" s="117">
        <f t="shared" si="2029"/>
        <v>12058.951520000001</v>
      </c>
      <c r="HX131" s="98">
        <f t="shared" si="2029"/>
        <v>120589.5</v>
      </c>
      <c r="HY131" s="98"/>
      <c r="HZ131" s="118"/>
      <c r="IA131" s="119">
        <f t="shared" si="2030"/>
        <v>1.1869700000000001</v>
      </c>
      <c r="IB131" s="231">
        <f t="shared" si="2031"/>
        <v>0</v>
      </c>
      <c r="IC131" s="119"/>
      <c r="ID131" s="98"/>
      <c r="IE131" s="116"/>
      <c r="IF131" s="90"/>
      <c r="IG131" s="117">
        <f t="shared" si="2032"/>
        <v>0</v>
      </c>
      <c r="IH131" s="98">
        <f t="shared" si="2032"/>
        <v>0</v>
      </c>
      <c r="II131" s="98"/>
      <c r="IJ131" s="118"/>
      <c r="IK131" s="119">
        <f t="shared" si="2033"/>
        <v>0</v>
      </c>
      <c r="IL131" s="231">
        <f t="shared" si="2034"/>
        <v>23</v>
      </c>
      <c r="IM131" s="119"/>
      <c r="IN131" s="98"/>
      <c r="IO131" s="116"/>
      <c r="IP131" s="90"/>
      <c r="IQ131" s="117">
        <f t="shared" si="2035"/>
        <v>13757.889450000001</v>
      </c>
      <c r="IR131" s="98">
        <f t="shared" si="2035"/>
        <v>316431.46000000002</v>
      </c>
      <c r="IS131" s="98"/>
      <c r="IT131" s="118"/>
      <c r="IU131" s="119">
        <f t="shared" si="2036"/>
        <v>1.35419</v>
      </c>
      <c r="IV131" s="231">
        <f t="shared" si="2037"/>
        <v>0</v>
      </c>
      <c r="IW131" s="119"/>
      <c r="IX131" s="98"/>
      <c r="IY131" s="116"/>
      <c r="IZ131" s="90"/>
      <c r="JA131" s="117">
        <f t="shared" si="2038"/>
        <v>0</v>
      </c>
      <c r="JB131" s="98">
        <f t="shared" si="2038"/>
        <v>0</v>
      </c>
      <c r="JC131" s="98"/>
      <c r="JD131" s="118"/>
      <c r="JE131" s="119">
        <f t="shared" si="2039"/>
        <v>0</v>
      </c>
      <c r="JF131" s="231">
        <f t="shared" si="2040"/>
        <v>0</v>
      </c>
      <c r="JG131" s="119"/>
      <c r="JH131" s="98"/>
      <c r="JI131" s="116"/>
      <c r="JJ131" s="90"/>
      <c r="JK131" s="117">
        <f t="shared" si="2041"/>
        <v>0</v>
      </c>
      <c r="JL131" s="98">
        <f t="shared" si="2041"/>
        <v>0</v>
      </c>
      <c r="JM131" s="98"/>
      <c r="JN131" s="118"/>
      <c r="JO131" s="119">
        <f t="shared" si="2042"/>
        <v>0</v>
      </c>
      <c r="JP131" s="231">
        <f t="shared" si="2043"/>
        <v>36</v>
      </c>
      <c r="JQ131" s="119"/>
      <c r="JR131" s="98"/>
      <c r="JS131" s="116"/>
      <c r="JT131" s="90"/>
      <c r="JU131" s="117">
        <f t="shared" si="2044"/>
        <v>13432.679630000001</v>
      </c>
      <c r="JV131" s="98">
        <f t="shared" si="2044"/>
        <v>483576.46</v>
      </c>
      <c r="JW131" s="98"/>
      <c r="JX131" s="118"/>
      <c r="JY131" s="119">
        <f t="shared" si="2045"/>
        <v>1.3221799999999999</v>
      </c>
      <c r="JZ131" s="231">
        <f t="shared" si="2046"/>
        <v>0</v>
      </c>
      <c r="KA131" s="119"/>
      <c r="KB131" s="98"/>
      <c r="KC131" s="116"/>
      <c r="KD131" s="90"/>
      <c r="KE131" s="117">
        <f t="shared" si="2047"/>
        <v>0</v>
      </c>
      <c r="KF131" s="98">
        <f t="shared" si="2047"/>
        <v>0</v>
      </c>
      <c r="KG131" s="98"/>
      <c r="KH131" s="118"/>
      <c r="KI131" s="119">
        <f t="shared" si="2048"/>
        <v>0</v>
      </c>
      <c r="KJ131" s="231">
        <f t="shared" si="2049"/>
        <v>15</v>
      </c>
      <c r="KK131" s="119"/>
      <c r="KL131" s="98"/>
      <c r="KM131" s="116"/>
      <c r="KN131" s="90"/>
      <c r="KO131" s="117">
        <f t="shared" si="2050"/>
        <v>7244.0388199999998</v>
      </c>
      <c r="KP131" s="98">
        <f t="shared" si="2050"/>
        <v>108660.58</v>
      </c>
      <c r="KQ131" s="98"/>
      <c r="KR131" s="118"/>
      <c r="KS131" s="119">
        <f t="shared" si="2051"/>
        <v>0.71303000000000005</v>
      </c>
      <c r="KT131" s="231">
        <f t="shared" si="2052"/>
        <v>29</v>
      </c>
      <c r="KU131" s="119"/>
      <c r="KV131" s="98"/>
      <c r="KW131" s="116"/>
      <c r="KX131" s="90"/>
      <c r="KY131" s="117">
        <f t="shared" si="2053"/>
        <v>9219.1042400000006</v>
      </c>
      <c r="KZ131" s="98">
        <f t="shared" si="2053"/>
        <v>267354.02</v>
      </c>
      <c r="LA131" s="98"/>
      <c r="LB131" s="118"/>
      <c r="LC131" s="119">
        <f t="shared" si="2054"/>
        <v>0.90744000000000002</v>
      </c>
      <c r="LD131" s="231">
        <f t="shared" si="2055"/>
        <v>16</v>
      </c>
      <c r="LE131" s="119"/>
      <c r="LF131" s="98"/>
      <c r="LG131" s="116"/>
      <c r="LH131" s="90"/>
      <c r="LI131" s="117">
        <f t="shared" si="2056"/>
        <v>9849.8429400000005</v>
      </c>
      <c r="LJ131" s="98">
        <f t="shared" si="2056"/>
        <v>157597.49</v>
      </c>
      <c r="LK131" s="98"/>
      <c r="LL131" s="118"/>
      <c r="LM131" s="119">
        <f t="shared" si="2057"/>
        <v>0.96952000000000005</v>
      </c>
      <c r="LN131" s="231">
        <f t="shared" si="2058"/>
        <v>0</v>
      </c>
      <c r="LO131" s="119"/>
      <c r="LP131" s="98"/>
      <c r="LQ131" s="116"/>
      <c r="LR131" s="90"/>
      <c r="LS131" s="117">
        <f t="shared" si="2059"/>
        <v>0</v>
      </c>
      <c r="LT131" s="98">
        <f t="shared" si="2059"/>
        <v>0</v>
      </c>
      <c r="LU131" s="98"/>
      <c r="LV131" s="118"/>
      <c r="LW131" s="119">
        <f t="shared" si="2060"/>
        <v>0</v>
      </c>
      <c r="LX131" s="231">
        <f t="shared" si="2061"/>
        <v>14</v>
      </c>
      <c r="LY131" s="119"/>
      <c r="LZ131" s="98"/>
      <c r="MA131" s="116"/>
      <c r="MB131" s="90"/>
      <c r="MC131" s="117">
        <f t="shared" si="2062"/>
        <v>14880.969779999999</v>
      </c>
      <c r="MD131" s="98">
        <f t="shared" si="2062"/>
        <v>208333.57</v>
      </c>
      <c r="ME131" s="98"/>
      <c r="MF131" s="118"/>
      <c r="MG131" s="119">
        <f t="shared" si="2063"/>
        <v>1.4647399999999999</v>
      </c>
      <c r="MH131" s="231">
        <f t="shared" si="2064"/>
        <v>14</v>
      </c>
      <c r="MI131" s="119"/>
      <c r="MJ131" s="98"/>
      <c r="MK131" s="116"/>
      <c r="ML131" s="90"/>
      <c r="MM131" s="117">
        <f t="shared" si="2065"/>
        <v>9230.0372299999999</v>
      </c>
      <c r="MN131" s="98">
        <f t="shared" si="2065"/>
        <v>129220.53</v>
      </c>
      <c r="MO131" s="98"/>
      <c r="MP131" s="118"/>
      <c r="MQ131" s="119">
        <f t="shared" si="2066"/>
        <v>0.90851999999999999</v>
      </c>
      <c r="MR131" s="231">
        <f t="shared" si="2067"/>
        <v>63</v>
      </c>
      <c r="MS131" s="119"/>
      <c r="MT131" s="98"/>
      <c r="MU131" s="116"/>
      <c r="MV131" s="90"/>
      <c r="MW131" s="117">
        <f t="shared" si="2068"/>
        <v>10048.981669999999</v>
      </c>
      <c r="MX131" s="98">
        <f t="shared" si="2068"/>
        <v>633085.84</v>
      </c>
      <c r="MY131" s="98"/>
      <c r="MZ131" s="118"/>
      <c r="NA131" s="119">
        <f t="shared" si="2069"/>
        <v>0.98912999999999995</v>
      </c>
      <c r="NB131" s="231">
        <f t="shared" si="2070"/>
        <v>28</v>
      </c>
      <c r="NC131" s="119"/>
      <c r="ND131" s="98"/>
      <c r="NE131" s="116"/>
      <c r="NF131" s="90"/>
      <c r="NG131" s="117">
        <f t="shared" si="2071"/>
        <v>10577.92324</v>
      </c>
      <c r="NH131" s="98">
        <f t="shared" si="2071"/>
        <v>296181.84999999998</v>
      </c>
      <c r="NI131" s="98"/>
      <c r="NJ131" s="118"/>
      <c r="NK131" s="119">
        <f t="shared" si="2072"/>
        <v>1.0411900000000001</v>
      </c>
      <c r="NL131" s="231">
        <f t="shared" si="2073"/>
        <v>18</v>
      </c>
      <c r="NM131" s="119"/>
      <c r="NN131" s="98"/>
      <c r="NO131" s="116"/>
      <c r="NP131" s="90"/>
      <c r="NQ131" s="117">
        <f t="shared" si="2074"/>
        <v>10514.21279</v>
      </c>
      <c r="NR131" s="98">
        <f t="shared" si="2074"/>
        <v>189255.84</v>
      </c>
      <c r="NS131" s="98"/>
      <c r="NT131" s="118"/>
      <c r="NU131" s="119">
        <f t="shared" si="2075"/>
        <v>1.0349200000000001</v>
      </c>
      <c r="NV131" s="231">
        <f t="shared" si="2076"/>
        <v>47</v>
      </c>
      <c r="NW131" s="119"/>
      <c r="NX131" s="98"/>
      <c r="NY131" s="116"/>
      <c r="NZ131" s="90"/>
      <c r="OA131" s="117">
        <f t="shared" si="2077"/>
        <v>9226.7605800000001</v>
      </c>
      <c r="OB131" s="98">
        <f t="shared" si="2077"/>
        <v>433657.75</v>
      </c>
      <c r="OC131" s="98"/>
      <c r="OD131" s="118"/>
      <c r="OE131" s="119">
        <f t="shared" si="2078"/>
        <v>0.90819000000000005</v>
      </c>
      <c r="OF131" s="231">
        <f t="shared" si="2079"/>
        <v>0</v>
      </c>
      <c r="OG131" s="119"/>
      <c r="OH131" s="98"/>
      <c r="OI131" s="116"/>
      <c r="OJ131" s="90"/>
      <c r="OK131" s="117">
        <f t="shared" si="2080"/>
        <v>0</v>
      </c>
      <c r="OL131" s="98">
        <f t="shared" si="2080"/>
        <v>0</v>
      </c>
      <c r="OM131" s="98"/>
      <c r="ON131" s="118"/>
      <c r="OO131" s="119">
        <f t="shared" si="2081"/>
        <v>0</v>
      </c>
      <c r="OP131" s="231">
        <f t="shared" si="2082"/>
        <v>0</v>
      </c>
      <c r="OQ131" s="119"/>
      <c r="OR131" s="98"/>
      <c r="OS131" s="116"/>
      <c r="OT131" s="90"/>
      <c r="OU131" s="117">
        <f t="shared" si="2083"/>
        <v>0</v>
      </c>
      <c r="OV131" s="98">
        <f t="shared" si="2083"/>
        <v>0</v>
      </c>
      <c r="OW131" s="98"/>
      <c r="OX131" s="118"/>
      <c r="OY131" s="119">
        <f t="shared" si="2084"/>
        <v>0</v>
      </c>
      <c r="OZ131" s="231">
        <f t="shared" si="2085"/>
        <v>0</v>
      </c>
      <c r="PA131" s="119"/>
      <c r="PB131" s="98"/>
      <c r="PC131" s="116"/>
      <c r="PD131" s="90"/>
      <c r="PE131" s="117">
        <f t="shared" si="2086"/>
        <v>0</v>
      </c>
      <c r="PF131" s="98">
        <f t="shared" si="2086"/>
        <v>0</v>
      </c>
      <c r="PG131" s="98"/>
      <c r="PH131" s="118"/>
      <c r="PI131" s="119">
        <f t="shared" si="2087"/>
        <v>0</v>
      </c>
      <c r="PJ131" s="231">
        <f t="shared" si="2088"/>
        <v>0</v>
      </c>
      <c r="PK131" s="119"/>
      <c r="PL131" s="98"/>
      <c r="PM131" s="116"/>
      <c r="PN131" s="90"/>
      <c r="PO131" s="117">
        <f t="shared" si="2089"/>
        <v>0</v>
      </c>
      <c r="PP131" s="98">
        <f t="shared" si="2089"/>
        <v>0</v>
      </c>
      <c r="PQ131" s="98"/>
      <c r="PR131" s="118"/>
      <c r="PS131" s="119">
        <f t="shared" si="2090"/>
        <v>0</v>
      </c>
      <c r="PT131" s="231">
        <f t="shared" si="2091"/>
        <v>0</v>
      </c>
      <c r="PU131" s="119"/>
      <c r="PV131" s="98"/>
      <c r="PW131" s="116"/>
      <c r="PX131" s="90"/>
      <c r="PY131" s="117">
        <f t="shared" si="2092"/>
        <v>0</v>
      </c>
      <c r="PZ131" s="98">
        <f t="shared" si="2092"/>
        <v>0</v>
      </c>
      <c r="QA131" s="98"/>
      <c r="QB131" s="118"/>
      <c r="QC131" s="119">
        <f t="shared" si="2093"/>
        <v>0</v>
      </c>
      <c r="QD131" s="231">
        <f t="shared" si="2094"/>
        <v>0</v>
      </c>
      <c r="QE131" s="119"/>
      <c r="QF131" s="98"/>
      <c r="QG131" s="116"/>
      <c r="QH131" s="90"/>
      <c r="QI131" s="117">
        <f t="shared" si="2095"/>
        <v>0</v>
      </c>
      <c r="QJ131" s="98">
        <f t="shared" si="2095"/>
        <v>0</v>
      </c>
      <c r="QK131" s="98"/>
      <c r="QL131" s="118"/>
      <c r="QM131" s="119">
        <f t="shared" si="2096"/>
        <v>0</v>
      </c>
      <c r="QN131" s="231">
        <f t="shared" si="2097"/>
        <v>0</v>
      </c>
      <c r="QO131" s="119"/>
      <c r="QP131" s="98"/>
      <c r="QQ131" s="116"/>
      <c r="QR131" s="90"/>
      <c r="QS131" s="117">
        <f t="shared" si="2098"/>
        <v>0</v>
      </c>
      <c r="QT131" s="98">
        <f t="shared" si="2098"/>
        <v>0</v>
      </c>
      <c r="QU131" s="98"/>
      <c r="QV131" s="118"/>
      <c r="QW131" s="119">
        <f t="shared" si="2099"/>
        <v>0</v>
      </c>
      <c r="QX131" s="231">
        <f t="shared" si="2100"/>
        <v>0</v>
      </c>
      <c r="QY131" s="119"/>
      <c r="QZ131" s="98"/>
      <c r="RA131" s="116"/>
      <c r="RB131" s="90"/>
      <c r="RC131" s="117">
        <f t="shared" si="2101"/>
        <v>0</v>
      </c>
      <c r="RD131" s="98">
        <f t="shared" si="2101"/>
        <v>0</v>
      </c>
      <c r="RE131" s="98"/>
      <c r="RF131" s="118"/>
      <c r="RG131" s="119">
        <f t="shared" si="2102"/>
        <v>0</v>
      </c>
      <c r="RH131" s="231">
        <f t="shared" si="2103"/>
        <v>0</v>
      </c>
      <c r="RI131" s="119"/>
      <c r="RJ131" s="98"/>
      <c r="RK131" s="116"/>
      <c r="RL131" s="90"/>
      <c r="RM131" s="117">
        <f t="shared" si="2104"/>
        <v>0</v>
      </c>
      <c r="RN131" s="98">
        <f t="shared" si="2104"/>
        <v>0</v>
      </c>
      <c r="RO131" s="98"/>
      <c r="RP131" s="118"/>
      <c r="RQ131" s="119">
        <f t="shared" si="2105"/>
        <v>0</v>
      </c>
      <c r="RR131" s="231">
        <f t="shared" si="2106"/>
        <v>0</v>
      </c>
      <c r="RS131" s="119"/>
      <c r="RT131" s="98"/>
      <c r="RU131" s="116"/>
      <c r="RV131" s="90"/>
      <c r="RW131" s="117">
        <f t="shared" si="2107"/>
        <v>0</v>
      </c>
      <c r="RX131" s="98">
        <f t="shared" si="2107"/>
        <v>0</v>
      </c>
      <c r="RY131" s="98"/>
      <c r="RZ131" s="118"/>
      <c r="SA131" s="119">
        <f t="shared" si="2108"/>
        <v>0</v>
      </c>
      <c r="SB131" s="231">
        <f t="shared" si="2109"/>
        <v>55</v>
      </c>
      <c r="SC131" s="119"/>
      <c r="SD131" s="98"/>
      <c r="SE131" s="116"/>
      <c r="SF131" s="90"/>
      <c r="SG131" s="117">
        <f t="shared" si="2110"/>
        <v>11473.65309</v>
      </c>
      <c r="SH131" s="98">
        <f t="shared" si="2110"/>
        <v>631050.93000000005</v>
      </c>
      <c r="SI131" s="98"/>
      <c r="SJ131" s="118"/>
      <c r="SK131" s="119">
        <f t="shared" si="2111"/>
        <v>1.1293599999999999</v>
      </c>
      <c r="SL131" s="231">
        <f t="shared" si="2112"/>
        <v>0</v>
      </c>
      <c r="SM131" s="119"/>
      <c r="SN131" s="98"/>
      <c r="SO131" s="116"/>
      <c r="SP131" s="90"/>
      <c r="SQ131" s="117">
        <f t="shared" si="2113"/>
        <v>0</v>
      </c>
      <c r="SR131" s="98">
        <f t="shared" si="2113"/>
        <v>0</v>
      </c>
      <c r="SS131" s="98"/>
      <c r="ST131" s="118"/>
      <c r="SU131" s="119">
        <f t="shared" si="2114"/>
        <v>0</v>
      </c>
      <c r="SV131" s="231">
        <f t="shared" si="2115"/>
        <v>34</v>
      </c>
      <c r="SW131" s="119"/>
      <c r="SX131" s="98"/>
      <c r="SY131" s="116"/>
      <c r="SZ131" s="90"/>
      <c r="TA131" s="117">
        <f t="shared" si="2116"/>
        <v>9754.0300100000004</v>
      </c>
      <c r="TB131" s="98">
        <f t="shared" si="2116"/>
        <v>331637.02</v>
      </c>
      <c r="TC131" s="98"/>
      <c r="TD131" s="118"/>
      <c r="TE131" s="119">
        <f t="shared" si="2117"/>
        <v>0.96009</v>
      </c>
      <c r="TF131" s="231">
        <f t="shared" si="2118"/>
        <v>11</v>
      </c>
      <c r="TG131" s="119"/>
      <c r="TH131" s="98"/>
      <c r="TI131" s="116"/>
      <c r="TJ131" s="90"/>
      <c r="TK131" s="117">
        <f t="shared" si="2119"/>
        <v>13975.939329999999</v>
      </c>
      <c r="TL131" s="98">
        <f t="shared" si="2119"/>
        <v>153735.32999999999</v>
      </c>
      <c r="TM131" s="98"/>
      <c r="TN131" s="118"/>
      <c r="TO131" s="119">
        <f t="shared" si="2120"/>
        <v>1.3756600000000001</v>
      </c>
      <c r="TP131" s="231">
        <f t="shared" si="2121"/>
        <v>0</v>
      </c>
      <c r="TQ131" s="119"/>
      <c r="TR131" s="98"/>
      <c r="TS131" s="116"/>
      <c r="TT131" s="90"/>
      <c r="TU131" s="117">
        <f t="shared" si="2122"/>
        <v>0</v>
      </c>
      <c r="TV131" s="98">
        <f t="shared" si="2122"/>
        <v>0</v>
      </c>
      <c r="TW131" s="98"/>
      <c r="TX131" s="118"/>
      <c r="TY131" s="119">
        <f t="shared" si="2123"/>
        <v>0</v>
      </c>
      <c r="TZ131" s="231">
        <f t="shared" si="2124"/>
        <v>45</v>
      </c>
      <c r="UA131" s="119"/>
      <c r="UB131" s="98"/>
      <c r="UC131" s="116"/>
      <c r="UD131" s="90"/>
      <c r="UE131" s="117">
        <f t="shared" si="2125"/>
        <v>8636.7544999999991</v>
      </c>
      <c r="UF131" s="98">
        <f t="shared" si="2125"/>
        <v>388653.95</v>
      </c>
      <c r="UG131" s="98"/>
      <c r="UH131" s="118"/>
      <c r="UI131" s="119">
        <f t="shared" si="2126"/>
        <v>0.85011999999999999</v>
      </c>
      <c r="UJ131" s="231">
        <f t="shared" si="2127"/>
        <v>0</v>
      </c>
      <c r="UK131" s="119"/>
      <c r="UL131" s="98"/>
      <c r="UM131" s="116"/>
      <c r="UN131" s="90"/>
      <c r="UO131" s="117">
        <f t="shared" si="2128"/>
        <v>0</v>
      </c>
      <c r="UP131" s="98">
        <f t="shared" si="2128"/>
        <v>0</v>
      </c>
      <c r="UQ131" s="98"/>
      <c r="UR131" s="118"/>
      <c r="US131" s="119">
        <f t="shared" si="2129"/>
        <v>0</v>
      </c>
      <c r="UT131" s="231">
        <f t="shared" si="2130"/>
        <v>12</v>
      </c>
      <c r="UU131" s="119"/>
      <c r="UV131" s="98"/>
      <c r="UW131" s="116"/>
      <c r="UX131" s="90"/>
      <c r="UY131" s="117">
        <f t="shared" si="2131"/>
        <v>11677.8943</v>
      </c>
      <c r="UZ131" s="98">
        <f t="shared" si="2131"/>
        <v>140134.73000000001</v>
      </c>
      <c r="VA131" s="98"/>
      <c r="VB131" s="118"/>
      <c r="VC131" s="119">
        <f t="shared" si="2132"/>
        <v>1.1494599999999999</v>
      </c>
      <c r="VD131" s="231">
        <f t="shared" si="2133"/>
        <v>27</v>
      </c>
      <c r="VE131" s="119"/>
      <c r="VF131" s="98"/>
      <c r="VG131" s="116"/>
      <c r="VH131" s="90"/>
      <c r="VI131" s="117">
        <f t="shared" si="2134"/>
        <v>10504.8987</v>
      </c>
      <c r="VJ131" s="98">
        <f t="shared" si="2134"/>
        <v>283632.27</v>
      </c>
      <c r="VK131" s="98"/>
      <c r="VL131" s="118"/>
      <c r="VM131" s="119">
        <f t="shared" si="2135"/>
        <v>1.034</v>
      </c>
      <c r="VN131" s="231">
        <f t="shared" si="2136"/>
        <v>16</v>
      </c>
      <c r="VO131" s="119"/>
      <c r="VP131" s="98"/>
      <c r="VQ131" s="116"/>
      <c r="VR131" s="90"/>
      <c r="VS131" s="117">
        <f t="shared" si="2137"/>
        <v>9873.7377899999992</v>
      </c>
      <c r="VT131" s="98">
        <f t="shared" si="2137"/>
        <v>157979.79</v>
      </c>
      <c r="VU131" s="98"/>
      <c r="VV131" s="118"/>
      <c r="VW131" s="119">
        <f t="shared" si="2138"/>
        <v>0.97187999999999997</v>
      </c>
      <c r="VX131" s="231">
        <f t="shared" si="2139"/>
        <v>22</v>
      </c>
      <c r="VY131" s="119"/>
      <c r="VZ131" s="98"/>
      <c r="WA131" s="116"/>
      <c r="WB131" s="90"/>
      <c r="WC131" s="117">
        <f t="shared" si="2140"/>
        <v>10975.067880000001</v>
      </c>
      <c r="WD131" s="98">
        <f t="shared" si="2140"/>
        <v>241451.5</v>
      </c>
      <c r="WE131" s="98"/>
      <c r="WF131" s="118"/>
      <c r="WG131" s="119">
        <f t="shared" si="2141"/>
        <v>1.0802799999999999</v>
      </c>
      <c r="WH131" s="213">
        <f t="shared" si="2142"/>
        <v>800</v>
      </c>
      <c r="WI131" s="119"/>
      <c r="WJ131" s="98"/>
      <c r="WK131" s="116"/>
      <c r="WL131" s="90"/>
      <c r="WM131" s="117">
        <f t="shared" si="2143"/>
        <v>10159.46132</v>
      </c>
      <c r="WN131" s="117">
        <f t="shared" si="2143"/>
        <v>8127569.0599999996</v>
      </c>
      <c r="WO131" s="98"/>
      <c r="WP131" s="118"/>
    </row>
    <row r="132" spans="1:614" ht="48" x14ac:dyDescent="0.25">
      <c r="A132" s="5"/>
      <c r="B132" s="91" t="s">
        <v>431</v>
      </c>
      <c r="C132" s="12" t="s">
        <v>750</v>
      </c>
      <c r="D132" s="12" t="s">
        <v>438</v>
      </c>
      <c r="E132" s="4"/>
      <c r="F132" s="231">
        <f t="shared" si="1962"/>
        <v>0</v>
      </c>
      <c r="G132" s="119"/>
      <c r="H132" s="98"/>
      <c r="I132" s="116"/>
      <c r="J132" s="90"/>
      <c r="K132" s="117">
        <f t="shared" si="1963"/>
        <v>0</v>
      </c>
      <c r="L132" s="98">
        <f t="shared" si="1963"/>
        <v>0</v>
      </c>
      <c r="M132" s="98"/>
      <c r="N132" s="118"/>
      <c r="O132" s="119" t="e">
        <f t="shared" si="1964"/>
        <v>#DIV/0!</v>
      </c>
      <c r="P132" s="231">
        <f t="shared" si="1965"/>
        <v>0</v>
      </c>
      <c r="Q132" s="119"/>
      <c r="R132" s="98"/>
      <c r="S132" s="116"/>
      <c r="T132" s="90"/>
      <c r="U132" s="117">
        <f t="shared" si="1966"/>
        <v>0</v>
      </c>
      <c r="V132" s="98">
        <f t="shared" si="1966"/>
        <v>0</v>
      </c>
      <c r="W132" s="98"/>
      <c r="X132" s="118"/>
      <c r="Y132" s="119" t="e">
        <f t="shared" si="1967"/>
        <v>#DIV/0!</v>
      </c>
      <c r="Z132" s="231">
        <f t="shared" si="1968"/>
        <v>0</v>
      </c>
      <c r="AA132" s="119"/>
      <c r="AB132" s="98"/>
      <c r="AC132" s="116"/>
      <c r="AD132" s="90"/>
      <c r="AE132" s="117">
        <f t="shared" si="1969"/>
        <v>0</v>
      </c>
      <c r="AF132" s="98">
        <f t="shared" si="1969"/>
        <v>0</v>
      </c>
      <c r="AG132" s="98"/>
      <c r="AH132" s="118"/>
      <c r="AI132" s="119" t="e">
        <f t="shared" si="1970"/>
        <v>#DIV/0!</v>
      </c>
      <c r="AJ132" s="231">
        <f t="shared" si="1971"/>
        <v>0</v>
      </c>
      <c r="AK132" s="119"/>
      <c r="AL132" s="98"/>
      <c r="AM132" s="116"/>
      <c r="AN132" s="90"/>
      <c r="AO132" s="117">
        <f t="shared" si="1972"/>
        <v>0</v>
      </c>
      <c r="AP132" s="98">
        <f t="shared" si="1972"/>
        <v>0</v>
      </c>
      <c r="AQ132" s="98"/>
      <c r="AR132" s="118"/>
      <c r="AS132" s="119" t="e">
        <f t="shared" si="1973"/>
        <v>#DIV/0!</v>
      </c>
      <c r="AT132" s="231">
        <f t="shared" si="1974"/>
        <v>0</v>
      </c>
      <c r="AU132" s="119"/>
      <c r="AV132" s="98"/>
      <c r="AW132" s="116"/>
      <c r="AX132" s="90"/>
      <c r="AY132" s="117">
        <f t="shared" si="1975"/>
        <v>0</v>
      </c>
      <c r="AZ132" s="98">
        <f t="shared" si="1975"/>
        <v>0</v>
      </c>
      <c r="BA132" s="98"/>
      <c r="BB132" s="118"/>
      <c r="BC132" s="119" t="e">
        <f t="shared" si="1976"/>
        <v>#DIV/0!</v>
      </c>
      <c r="BD132" s="231">
        <f t="shared" si="1977"/>
        <v>0</v>
      </c>
      <c r="BE132" s="119"/>
      <c r="BF132" s="98"/>
      <c r="BG132" s="116"/>
      <c r="BH132" s="90"/>
      <c r="BI132" s="117">
        <f t="shared" ref="BI132:BJ132" si="2150">BI19+BI35+BI51+BI67+BI83+BI116</f>
        <v>0</v>
      </c>
      <c r="BJ132" s="98">
        <f t="shared" si="2150"/>
        <v>0</v>
      </c>
      <c r="BK132" s="98"/>
      <c r="BL132" s="118"/>
      <c r="BM132" s="119" t="e">
        <f t="shared" si="1979"/>
        <v>#DIV/0!</v>
      </c>
      <c r="BN132" s="231">
        <f t="shared" si="1980"/>
        <v>0</v>
      </c>
      <c r="BO132" s="119"/>
      <c r="BP132" s="98"/>
      <c r="BQ132" s="116"/>
      <c r="BR132" s="90"/>
      <c r="BS132" s="117">
        <f t="shared" si="1981"/>
        <v>0</v>
      </c>
      <c r="BT132" s="98">
        <f t="shared" si="1981"/>
        <v>0</v>
      </c>
      <c r="BU132" s="98"/>
      <c r="BV132" s="118"/>
      <c r="BW132" s="119" t="e">
        <f t="shared" si="1982"/>
        <v>#DIV/0!</v>
      </c>
      <c r="BX132" s="231">
        <f t="shared" si="1983"/>
        <v>0</v>
      </c>
      <c r="BY132" s="119"/>
      <c r="BZ132" s="98"/>
      <c r="CA132" s="116"/>
      <c r="CB132" s="90"/>
      <c r="CC132" s="117">
        <f t="shared" si="1984"/>
        <v>0</v>
      </c>
      <c r="CD132" s="98">
        <f t="shared" si="1984"/>
        <v>0</v>
      </c>
      <c r="CE132" s="98"/>
      <c r="CF132" s="118"/>
      <c r="CG132" s="119" t="e">
        <f t="shared" si="1985"/>
        <v>#DIV/0!</v>
      </c>
      <c r="CH132" s="231">
        <f t="shared" si="1986"/>
        <v>0</v>
      </c>
      <c r="CI132" s="119"/>
      <c r="CJ132" s="98"/>
      <c r="CK132" s="116"/>
      <c r="CL132" s="90"/>
      <c r="CM132" s="117">
        <f t="shared" si="1987"/>
        <v>0</v>
      </c>
      <c r="CN132" s="98">
        <f t="shared" si="1987"/>
        <v>0</v>
      </c>
      <c r="CO132" s="98"/>
      <c r="CP132" s="118"/>
      <c r="CQ132" s="119" t="e">
        <f t="shared" si="1988"/>
        <v>#DIV/0!</v>
      </c>
      <c r="CR132" s="231">
        <f t="shared" si="1989"/>
        <v>0</v>
      </c>
      <c r="CS132" s="119"/>
      <c r="CT132" s="98"/>
      <c r="CU132" s="116"/>
      <c r="CV132" s="90"/>
      <c r="CW132" s="117">
        <f t="shared" si="1990"/>
        <v>0</v>
      </c>
      <c r="CX132" s="98">
        <f t="shared" si="1990"/>
        <v>0</v>
      </c>
      <c r="CY132" s="98"/>
      <c r="CZ132" s="118"/>
      <c r="DA132" s="119" t="e">
        <f t="shared" si="1991"/>
        <v>#DIV/0!</v>
      </c>
      <c r="DB132" s="231">
        <f t="shared" si="1992"/>
        <v>0</v>
      </c>
      <c r="DC132" s="119"/>
      <c r="DD132" s="98"/>
      <c r="DE132" s="116"/>
      <c r="DF132" s="90"/>
      <c r="DG132" s="117">
        <f t="shared" si="1993"/>
        <v>0</v>
      </c>
      <c r="DH132" s="98">
        <f t="shared" si="1993"/>
        <v>0</v>
      </c>
      <c r="DI132" s="98"/>
      <c r="DJ132" s="118"/>
      <c r="DK132" s="119" t="e">
        <f t="shared" si="1994"/>
        <v>#DIV/0!</v>
      </c>
      <c r="DL132" s="231">
        <f t="shared" si="1995"/>
        <v>0</v>
      </c>
      <c r="DM132" s="119"/>
      <c r="DN132" s="98"/>
      <c r="DO132" s="116"/>
      <c r="DP132" s="90"/>
      <c r="DQ132" s="117">
        <f t="shared" si="1996"/>
        <v>0</v>
      </c>
      <c r="DR132" s="98">
        <f t="shared" si="1996"/>
        <v>0</v>
      </c>
      <c r="DS132" s="98"/>
      <c r="DT132" s="118"/>
      <c r="DU132" s="119" t="e">
        <f t="shared" si="1997"/>
        <v>#DIV/0!</v>
      </c>
      <c r="DV132" s="231">
        <f t="shared" si="1998"/>
        <v>0</v>
      </c>
      <c r="DW132" s="119"/>
      <c r="DX132" s="98"/>
      <c r="DY132" s="116"/>
      <c r="DZ132" s="90"/>
      <c r="EA132" s="117">
        <f t="shared" si="1999"/>
        <v>0</v>
      </c>
      <c r="EB132" s="98">
        <f t="shared" si="1999"/>
        <v>0</v>
      </c>
      <c r="EC132" s="98"/>
      <c r="ED132" s="118"/>
      <c r="EE132" s="119" t="e">
        <f t="shared" si="2000"/>
        <v>#DIV/0!</v>
      </c>
      <c r="EF132" s="231">
        <f t="shared" si="2001"/>
        <v>0</v>
      </c>
      <c r="EG132" s="119"/>
      <c r="EH132" s="98"/>
      <c r="EI132" s="116"/>
      <c r="EJ132" s="90"/>
      <c r="EK132" s="117">
        <f t="shared" si="2002"/>
        <v>0</v>
      </c>
      <c r="EL132" s="98">
        <f t="shared" si="2002"/>
        <v>0</v>
      </c>
      <c r="EM132" s="98"/>
      <c r="EN132" s="118"/>
      <c r="EO132" s="119" t="e">
        <f t="shared" si="2003"/>
        <v>#DIV/0!</v>
      </c>
      <c r="EP132" s="231">
        <f t="shared" si="2004"/>
        <v>0</v>
      </c>
      <c r="EQ132" s="119"/>
      <c r="ER132" s="98"/>
      <c r="ES132" s="116"/>
      <c r="ET132" s="90"/>
      <c r="EU132" s="117">
        <f t="shared" si="2005"/>
        <v>0</v>
      </c>
      <c r="EV132" s="98">
        <f t="shared" si="2005"/>
        <v>0</v>
      </c>
      <c r="EW132" s="98"/>
      <c r="EX132" s="118"/>
      <c r="EY132" s="119" t="e">
        <f t="shared" si="2006"/>
        <v>#DIV/0!</v>
      </c>
      <c r="EZ132" s="231">
        <f t="shared" si="2007"/>
        <v>0</v>
      </c>
      <c r="FA132" s="119"/>
      <c r="FB132" s="98"/>
      <c r="FC132" s="116"/>
      <c r="FD132" s="90"/>
      <c r="FE132" s="117">
        <f t="shared" si="2008"/>
        <v>0</v>
      </c>
      <c r="FF132" s="98">
        <f t="shared" si="2008"/>
        <v>0</v>
      </c>
      <c r="FG132" s="98"/>
      <c r="FH132" s="118"/>
      <c r="FI132" s="119" t="e">
        <f t="shared" si="2009"/>
        <v>#DIV/0!</v>
      </c>
      <c r="FJ132" s="231">
        <f t="shared" si="2010"/>
        <v>0</v>
      </c>
      <c r="FK132" s="119"/>
      <c r="FL132" s="98"/>
      <c r="FM132" s="116"/>
      <c r="FN132" s="90"/>
      <c r="FO132" s="117">
        <f t="shared" si="2011"/>
        <v>0</v>
      </c>
      <c r="FP132" s="98">
        <f t="shared" si="2011"/>
        <v>0</v>
      </c>
      <c r="FQ132" s="98"/>
      <c r="FR132" s="118"/>
      <c r="FS132" s="119" t="e">
        <f t="shared" si="2012"/>
        <v>#DIV/0!</v>
      </c>
      <c r="FT132" s="231">
        <f t="shared" si="2013"/>
        <v>0</v>
      </c>
      <c r="FU132" s="119"/>
      <c r="FV132" s="98"/>
      <c r="FW132" s="116"/>
      <c r="FX132" s="90"/>
      <c r="FY132" s="117">
        <f t="shared" si="2014"/>
        <v>0</v>
      </c>
      <c r="FZ132" s="98">
        <f t="shared" si="2014"/>
        <v>0</v>
      </c>
      <c r="GA132" s="98"/>
      <c r="GB132" s="118"/>
      <c r="GC132" s="119" t="e">
        <f t="shared" si="2015"/>
        <v>#DIV/0!</v>
      </c>
      <c r="GD132" s="231">
        <f t="shared" si="2016"/>
        <v>0</v>
      </c>
      <c r="GE132" s="119"/>
      <c r="GF132" s="98"/>
      <c r="GG132" s="116"/>
      <c r="GH132" s="90"/>
      <c r="GI132" s="117">
        <f t="shared" si="2017"/>
        <v>0</v>
      </c>
      <c r="GJ132" s="98">
        <f t="shared" si="2017"/>
        <v>0</v>
      </c>
      <c r="GK132" s="98"/>
      <c r="GL132" s="118"/>
      <c r="GM132" s="119" t="e">
        <f t="shared" si="2018"/>
        <v>#DIV/0!</v>
      </c>
      <c r="GN132" s="231">
        <f t="shared" si="2019"/>
        <v>0</v>
      </c>
      <c r="GO132" s="119"/>
      <c r="GP132" s="98"/>
      <c r="GQ132" s="116"/>
      <c r="GR132" s="90"/>
      <c r="GS132" s="117">
        <f t="shared" si="2020"/>
        <v>0</v>
      </c>
      <c r="GT132" s="98">
        <f t="shared" si="2020"/>
        <v>0</v>
      </c>
      <c r="GU132" s="98"/>
      <c r="GV132" s="118"/>
      <c r="GW132" s="119" t="e">
        <f t="shared" si="2021"/>
        <v>#DIV/0!</v>
      </c>
      <c r="GX132" s="231">
        <f t="shared" si="2022"/>
        <v>0</v>
      </c>
      <c r="GY132" s="119"/>
      <c r="GZ132" s="98"/>
      <c r="HA132" s="116"/>
      <c r="HB132" s="90"/>
      <c r="HC132" s="117">
        <f t="shared" si="2023"/>
        <v>0</v>
      </c>
      <c r="HD132" s="98">
        <f t="shared" si="2023"/>
        <v>0</v>
      </c>
      <c r="HE132" s="98"/>
      <c r="HF132" s="118"/>
      <c r="HG132" s="119" t="e">
        <f t="shared" si="2024"/>
        <v>#DIV/0!</v>
      </c>
      <c r="HH132" s="231">
        <f t="shared" si="2025"/>
        <v>0</v>
      </c>
      <c r="HI132" s="119"/>
      <c r="HJ132" s="98"/>
      <c r="HK132" s="116"/>
      <c r="HL132" s="90"/>
      <c r="HM132" s="117">
        <f t="shared" si="2026"/>
        <v>0</v>
      </c>
      <c r="HN132" s="98">
        <f t="shared" si="2026"/>
        <v>0</v>
      </c>
      <c r="HO132" s="98"/>
      <c r="HP132" s="118"/>
      <c r="HQ132" s="119" t="e">
        <f t="shared" si="2027"/>
        <v>#DIV/0!</v>
      </c>
      <c r="HR132" s="231">
        <f t="shared" si="2028"/>
        <v>0</v>
      </c>
      <c r="HS132" s="119"/>
      <c r="HT132" s="98"/>
      <c r="HU132" s="116"/>
      <c r="HV132" s="90"/>
      <c r="HW132" s="117">
        <f t="shared" si="2029"/>
        <v>0</v>
      </c>
      <c r="HX132" s="98">
        <f t="shared" si="2029"/>
        <v>0</v>
      </c>
      <c r="HY132" s="98"/>
      <c r="HZ132" s="118"/>
      <c r="IA132" s="119" t="e">
        <f t="shared" si="2030"/>
        <v>#DIV/0!</v>
      </c>
      <c r="IB132" s="231">
        <f t="shared" si="2031"/>
        <v>0</v>
      </c>
      <c r="IC132" s="119"/>
      <c r="ID132" s="98"/>
      <c r="IE132" s="116"/>
      <c r="IF132" s="90"/>
      <c r="IG132" s="117">
        <f t="shared" si="2032"/>
        <v>0</v>
      </c>
      <c r="IH132" s="98">
        <f t="shared" si="2032"/>
        <v>0</v>
      </c>
      <c r="II132" s="98"/>
      <c r="IJ132" s="118"/>
      <c r="IK132" s="119" t="e">
        <f t="shared" si="2033"/>
        <v>#DIV/0!</v>
      </c>
      <c r="IL132" s="231">
        <f t="shared" si="2034"/>
        <v>0</v>
      </c>
      <c r="IM132" s="119"/>
      <c r="IN132" s="98"/>
      <c r="IO132" s="116"/>
      <c r="IP132" s="90"/>
      <c r="IQ132" s="117">
        <f t="shared" si="2035"/>
        <v>0</v>
      </c>
      <c r="IR132" s="98">
        <f t="shared" si="2035"/>
        <v>0</v>
      </c>
      <c r="IS132" s="98"/>
      <c r="IT132" s="118"/>
      <c r="IU132" s="119" t="e">
        <f t="shared" si="2036"/>
        <v>#DIV/0!</v>
      </c>
      <c r="IV132" s="231">
        <f t="shared" si="2037"/>
        <v>0</v>
      </c>
      <c r="IW132" s="119"/>
      <c r="IX132" s="98"/>
      <c r="IY132" s="116"/>
      <c r="IZ132" s="90"/>
      <c r="JA132" s="117">
        <f t="shared" si="2038"/>
        <v>0</v>
      </c>
      <c r="JB132" s="98">
        <f t="shared" si="2038"/>
        <v>0</v>
      </c>
      <c r="JC132" s="98"/>
      <c r="JD132" s="118"/>
      <c r="JE132" s="119" t="e">
        <f t="shared" si="2039"/>
        <v>#DIV/0!</v>
      </c>
      <c r="JF132" s="231">
        <f t="shared" si="2040"/>
        <v>0</v>
      </c>
      <c r="JG132" s="119"/>
      <c r="JH132" s="98"/>
      <c r="JI132" s="116"/>
      <c r="JJ132" s="90"/>
      <c r="JK132" s="117">
        <f t="shared" si="2041"/>
        <v>0</v>
      </c>
      <c r="JL132" s="98">
        <f t="shared" si="2041"/>
        <v>0</v>
      </c>
      <c r="JM132" s="98"/>
      <c r="JN132" s="118"/>
      <c r="JO132" s="119" t="e">
        <f t="shared" si="2042"/>
        <v>#DIV/0!</v>
      </c>
      <c r="JP132" s="231">
        <f t="shared" si="2043"/>
        <v>0</v>
      </c>
      <c r="JQ132" s="119"/>
      <c r="JR132" s="98"/>
      <c r="JS132" s="116"/>
      <c r="JT132" s="90"/>
      <c r="JU132" s="117">
        <f t="shared" si="2044"/>
        <v>0</v>
      </c>
      <c r="JV132" s="98">
        <f t="shared" si="2044"/>
        <v>0</v>
      </c>
      <c r="JW132" s="98"/>
      <c r="JX132" s="118"/>
      <c r="JY132" s="119" t="e">
        <f t="shared" si="2045"/>
        <v>#DIV/0!</v>
      </c>
      <c r="JZ132" s="231">
        <f t="shared" si="2046"/>
        <v>0</v>
      </c>
      <c r="KA132" s="119"/>
      <c r="KB132" s="98"/>
      <c r="KC132" s="116"/>
      <c r="KD132" s="90"/>
      <c r="KE132" s="117">
        <f t="shared" si="2047"/>
        <v>0</v>
      </c>
      <c r="KF132" s="98">
        <f t="shared" si="2047"/>
        <v>0</v>
      </c>
      <c r="KG132" s="98"/>
      <c r="KH132" s="118"/>
      <c r="KI132" s="119" t="e">
        <f t="shared" si="2048"/>
        <v>#DIV/0!</v>
      </c>
      <c r="KJ132" s="231">
        <f t="shared" si="2049"/>
        <v>0</v>
      </c>
      <c r="KK132" s="119"/>
      <c r="KL132" s="98"/>
      <c r="KM132" s="116"/>
      <c r="KN132" s="90"/>
      <c r="KO132" s="117">
        <f t="shared" si="2050"/>
        <v>0</v>
      </c>
      <c r="KP132" s="98">
        <f t="shared" si="2050"/>
        <v>0</v>
      </c>
      <c r="KQ132" s="98"/>
      <c r="KR132" s="118"/>
      <c r="KS132" s="119" t="e">
        <f t="shared" si="2051"/>
        <v>#DIV/0!</v>
      </c>
      <c r="KT132" s="231">
        <f t="shared" si="2052"/>
        <v>0</v>
      </c>
      <c r="KU132" s="119"/>
      <c r="KV132" s="98"/>
      <c r="KW132" s="116"/>
      <c r="KX132" s="90"/>
      <c r="KY132" s="117">
        <f t="shared" si="2053"/>
        <v>0</v>
      </c>
      <c r="KZ132" s="98">
        <f t="shared" si="2053"/>
        <v>0</v>
      </c>
      <c r="LA132" s="98"/>
      <c r="LB132" s="118"/>
      <c r="LC132" s="119" t="e">
        <f t="shared" si="2054"/>
        <v>#DIV/0!</v>
      </c>
      <c r="LD132" s="231">
        <f t="shared" si="2055"/>
        <v>0</v>
      </c>
      <c r="LE132" s="119"/>
      <c r="LF132" s="98"/>
      <c r="LG132" s="116"/>
      <c r="LH132" s="90"/>
      <c r="LI132" s="117">
        <f t="shared" si="2056"/>
        <v>0</v>
      </c>
      <c r="LJ132" s="98">
        <f t="shared" si="2056"/>
        <v>0</v>
      </c>
      <c r="LK132" s="98"/>
      <c r="LL132" s="118"/>
      <c r="LM132" s="119" t="e">
        <f t="shared" si="2057"/>
        <v>#DIV/0!</v>
      </c>
      <c r="LN132" s="231">
        <f t="shared" si="2058"/>
        <v>0</v>
      </c>
      <c r="LO132" s="119"/>
      <c r="LP132" s="98"/>
      <c r="LQ132" s="116"/>
      <c r="LR132" s="90"/>
      <c r="LS132" s="117">
        <f t="shared" si="2059"/>
        <v>0</v>
      </c>
      <c r="LT132" s="98">
        <f t="shared" si="2059"/>
        <v>0</v>
      </c>
      <c r="LU132" s="98"/>
      <c r="LV132" s="118"/>
      <c r="LW132" s="119" t="e">
        <f t="shared" si="2060"/>
        <v>#DIV/0!</v>
      </c>
      <c r="LX132" s="231">
        <f t="shared" si="2061"/>
        <v>0</v>
      </c>
      <c r="LY132" s="119"/>
      <c r="LZ132" s="98"/>
      <c r="MA132" s="116"/>
      <c r="MB132" s="90"/>
      <c r="MC132" s="117">
        <f t="shared" si="2062"/>
        <v>0</v>
      </c>
      <c r="MD132" s="98">
        <f t="shared" si="2062"/>
        <v>0</v>
      </c>
      <c r="ME132" s="98"/>
      <c r="MF132" s="118"/>
      <c r="MG132" s="119" t="e">
        <f t="shared" si="2063"/>
        <v>#DIV/0!</v>
      </c>
      <c r="MH132" s="231">
        <f t="shared" si="2064"/>
        <v>0</v>
      </c>
      <c r="MI132" s="119"/>
      <c r="MJ132" s="98"/>
      <c r="MK132" s="116"/>
      <c r="ML132" s="90"/>
      <c r="MM132" s="117">
        <f t="shared" si="2065"/>
        <v>0</v>
      </c>
      <c r="MN132" s="98">
        <f t="shared" si="2065"/>
        <v>0</v>
      </c>
      <c r="MO132" s="98"/>
      <c r="MP132" s="118"/>
      <c r="MQ132" s="119" t="e">
        <f t="shared" si="2066"/>
        <v>#DIV/0!</v>
      </c>
      <c r="MR132" s="231">
        <f t="shared" si="2067"/>
        <v>0</v>
      </c>
      <c r="MS132" s="119"/>
      <c r="MT132" s="98"/>
      <c r="MU132" s="116"/>
      <c r="MV132" s="90"/>
      <c r="MW132" s="117">
        <f t="shared" si="2068"/>
        <v>0</v>
      </c>
      <c r="MX132" s="98">
        <f t="shared" si="2068"/>
        <v>0</v>
      </c>
      <c r="MY132" s="98"/>
      <c r="MZ132" s="118"/>
      <c r="NA132" s="119" t="e">
        <f t="shared" si="2069"/>
        <v>#DIV/0!</v>
      </c>
      <c r="NB132" s="231">
        <f t="shared" si="2070"/>
        <v>0</v>
      </c>
      <c r="NC132" s="119"/>
      <c r="ND132" s="98"/>
      <c r="NE132" s="116"/>
      <c r="NF132" s="90"/>
      <c r="NG132" s="117">
        <f t="shared" si="2071"/>
        <v>0</v>
      </c>
      <c r="NH132" s="98">
        <f t="shared" si="2071"/>
        <v>0</v>
      </c>
      <c r="NI132" s="98"/>
      <c r="NJ132" s="118"/>
      <c r="NK132" s="119" t="e">
        <f t="shared" si="2072"/>
        <v>#DIV/0!</v>
      </c>
      <c r="NL132" s="231">
        <f t="shared" si="2073"/>
        <v>0</v>
      </c>
      <c r="NM132" s="119"/>
      <c r="NN132" s="98"/>
      <c r="NO132" s="116"/>
      <c r="NP132" s="90"/>
      <c r="NQ132" s="117">
        <f t="shared" si="2074"/>
        <v>0</v>
      </c>
      <c r="NR132" s="98">
        <f t="shared" si="2074"/>
        <v>0</v>
      </c>
      <c r="NS132" s="98"/>
      <c r="NT132" s="118"/>
      <c r="NU132" s="119" t="e">
        <f t="shared" si="2075"/>
        <v>#DIV/0!</v>
      </c>
      <c r="NV132" s="231">
        <f t="shared" si="2076"/>
        <v>0</v>
      </c>
      <c r="NW132" s="119"/>
      <c r="NX132" s="98"/>
      <c r="NY132" s="116"/>
      <c r="NZ132" s="90"/>
      <c r="OA132" s="117">
        <f t="shared" si="2077"/>
        <v>0</v>
      </c>
      <c r="OB132" s="98">
        <f t="shared" si="2077"/>
        <v>0</v>
      </c>
      <c r="OC132" s="98"/>
      <c r="OD132" s="118"/>
      <c r="OE132" s="119" t="e">
        <f t="shared" si="2078"/>
        <v>#DIV/0!</v>
      </c>
      <c r="OF132" s="231">
        <f t="shared" si="2079"/>
        <v>0</v>
      </c>
      <c r="OG132" s="119"/>
      <c r="OH132" s="98"/>
      <c r="OI132" s="116"/>
      <c r="OJ132" s="90"/>
      <c r="OK132" s="117">
        <f t="shared" si="2080"/>
        <v>0</v>
      </c>
      <c r="OL132" s="98">
        <f t="shared" si="2080"/>
        <v>0</v>
      </c>
      <c r="OM132" s="98"/>
      <c r="ON132" s="118"/>
      <c r="OO132" s="119" t="e">
        <f t="shared" si="2081"/>
        <v>#DIV/0!</v>
      </c>
      <c r="OP132" s="231">
        <f t="shared" si="2082"/>
        <v>0</v>
      </c>
      <c r="OQ132" s="119"/>
      <c r="OR132" s="98"/>
      <c r="OS132" s="116"/>
      <c r="OT132" s="90"/>
      <c r="OU132" s="117">
        <f t="shared" si="2083"/>
        <v>0</v>
      </c>
      <c r="OV132" s="98">
        <f t="shared" si="2083"/>
        <v>0</v>
      </c>
      <c r="OW132" s="98"/>
      <c r="OX132" s="118"/>
      <c r="OY132" s="119" t="e">
        <f t="shared" si="2084"/>
        <v>#DIV/0!</v>
      </c>
      <c r="OZ132" s="231">
        <f t="shared" si="2085"/>
        <v>0</v>
      </c>
      <c r="PA132" s="119"/>
      <c r="PB132" s="98"/>
      <c r="PC132" s="116"/>
      <c r="PD132" s="90"/>
      <c r="PE132" s="117">
        <f t="shared" si="2086"/>
        <v>0</v>
      </c>
      <c r="PF132" s="98">
        <f t="shared" si="2086"/>
        <v>0</v>
      </c>
      <c r="PG132" s="98"/>
      <c r="PH132" s="118"/>
      <c r="PI132" s="119" t="e">
        <f t="shared" si="2087"/>
        <v>#DIV/0!</v>
      </c>
      <c r="PJ132" s="231">
        <f t="shared" si="2088"/>
        <v>0</v>
      </c>
      <c r="PK132" s="119"/>
      <c r="PL132" s="98"/>
      <c r="PM132" s="116"/>
      <c r="PN132" s="90"/>
      <c r="PO132" s="117">
        <f t="shared" si="2089"/>
        <v>0</v>
      </c>
      <c r="PP132" s="98">
        <f t="shared" si="2089"/>
        <v>0</v>
      </c>
      <c r="PQ132" s="98"/>
      <c r="PR132" s="118"/>
      <c r="PS132" s="119" t="e">
        <f t="shared" si="2090"/>
        <v>#DIV/0!</v>
      </c>
      <c r="PT132" s="231">
        <f t="shared" si="2091"/>
        <v>0</v>
      </c>
      <c r="PU132" s="119"/>
      <c r="PV132" s="98"/>
      <c r="PW132" s="116"/>
      <c r="PX132" s="90"/>
      <c r="PY132" s="117">
        <f t="shared" si="2092"/>
        <v>0</v>
      </c>
      <c r="PZ132" s="98">
        <f t="shared" si="2092"/>
        <v>0</v>
      </c>
      <c r="QA132" s="98"/>
      <c r="QB132" s="118"/>
      <c r="QC132" s="119" t="e">
        <f t="shared" si="2093"/>
        <v>#DIV/0!</v>
      </c>
      <c r="QD132" s="231">
        <f t="shared" si="2094"/>
        <v>0</v>
      </c>
      <c r="QE132" s="119"/>
      <c r="QF132" s="98"/>
      <c r="QG132" s="116"/>
      <c r="QH132" s="90"/>
      <c r="QI132" s="117">
        <f t="shared" si="2095"/>
        <v>0</v>
      </c>
      <c r="QJ132" s="98">
        <f t="shared" si="2095"/>
        <v>0</v>
      </c>
      <c r="QK132" s="98"/>
      <c r="QL132" s="118"/>
      <c r="QM132" s="119" t="e">
        <f t="shared" si="2096"/>
        <v>#DIV/0!</v>
      </c>
      <c r="QN132" s="231">
        <f t="shared" si="2097"/>
        <v>0</v>
      </c>
      <c r="QO132" s="119"/>
      <c r="QP132" s="98"/>
      <c r="QQ132" s="116"/>
      <c r="QR132" s="90"/>
      <c r="QS132" s="117">
        <f t="shared" si="2098"/>
        <v>0</v>
      </c>
      <c r="QT132" s="98">
        <f t="shared" si="2098"/>
        <v>0</v>
      </c>
      <c r="QU132" s="98"/>
      <c r="QV132" s="118"/>
      <c r="QW132" s="119" t="e">
        <f t="shared" si="2099"/>
        <v>#DIV/0!</v>
      </c>
      <c r="QX132" s="231">
        <f t="shared" si="2100"/>
        <v>0</v>
      </c>
      <c r="QY132" s="119"/>
      <c r="QZ132" s="98"/>
      <c r="RA132" s="116"/>
      <c r="RB132" s="90"/>
      <c r="RC132" s="117">
        <f t="shared" si="2101"/>
        <v>0</v>
      </c>
      <c r="RD132" s="98">
        <f t="shared" si="2101"/>
        <v>0</v>
      </c>
      <c r="RE132" s="98"/>
      <c r="RF132" s="118"/>
      <c r="RG132" s="119" t="e">
        <f t="shared" si="2102"/>
        <v>#DIV/0!</v>
      </c>
      <c r="RH132" s="231">
        <f t="shared" si="2103"/>
        <v>0</v>
      </c>
      <c r="RI132" s="119"/>
      <c r="RJ132" s="98"/>
      <c r="RK132" s="116"/>
      <c r="RL132" s="90"/>
      <c r="RM132" s="117">
        <f t="shared" si="2104"/>
        <v>0</v>
      </c>
      <c r="RN132" s="98">
        <f t="shared" si="2104"/>
        <v>0</v>
      </c>
      <c r="RO132" s="98"/>
      <c r="RP132" s="118"/>
      <c r="RQ132" s="119" t="e">
        <f t="shared" si="2105"/>
        <v>#DIV/0!</v>
      </c>
      <c r="RR132" s="231">
        <f t="shared" si="2106"/>
        <v>0</v>
      </c>
      <c r="RS132" s="119"/>
      <c r="RT132" s="98"/>
      <c r="RU132" s="116"/>
      <c r="RV132" s="90"/>
      <c r="RW132" s="117">
        <f t="shared" si="2107"/>
        <v>0</v>
      </c>
      <c r="RX132" s="98">
        <f t="shared" si="2107"/>
        <v>0</v>
      </c>
      <c r="RY132" s="98"/>
      <c r="RZ132" s="118"/>
      <c r="SA132" s="119" t="e">
        <f t="shared" si="2108"/>
        <v>#DIV/0!</v>
      </c>
      <c r="SB132" s="231">
        <f t="shared" si="2109"/>
        <v>0</v>
      </c>
      <c r="SC132" s="119"/>
      <c r="SD132" s="98"/>
      <c r="SE132" s="116"/>
      <c r="SF132" s="90"/>
      <c r="SG132" s="117">
        <f t="shared" si="2110"/>
        <v>0</v>
      </c>
      <c r="SH132" s="98">
        <f t="shared" si="2110"/>
        <v>0</v>
      </c>
      <c r="SI132" s="98"/>
      <c r="SJ132" s="118"/>
      <c r="SK132" s="119" t="e">
        <f t="shared" si="2111"/>
        <v>#DIV/0!</v>
      </c>
      <c r="SL132" s="231">
        <f t="shared" si="2112"/>
        <v>0</v>
      </c>
      <c r="SM132" s="119"/>
      <c r="SN132" s="98"/>
      <c r="SO132" s="116"/>
      <c r="SP132" s="90"/>
      <c r="SQ132" s="117">
        <f t="shared" si="2113"/>
        <v>0</v>
      </c>
      <c r="SR132" s="98">
        <f t="shared" si="2113"/>
        <v>0</v>
      </c>
      <c r="SS132" s="98"/>
      <c r="ST132" s="118"/>
      <c r="SU132" s="119" t="e">
        <f t="shared" si="2114"/>
        <v>#DIV/0!</v>
      </c>
      <c r="SV132" s="231">
        <f t="shared" si="2115"/>
        <v>0</v>
      </c>
      <c r="SW132" s="119"/>
      <c r="SX132" s="98"/>
      <c r="SY132" s="116"/>
      <c r="SZ132" s="90"/>
      <c r="TA132" s="117">
        <f t="shared" si="2116"/>
        <v>0</v>
      </c>
      <c r="TB132" s="98">
        <f t="shared" si="2116"/>
        <v>0</v>
      </c>
      <c r="TC132" s="98"/>
      <c r="TD132" s="118"/>
      <c r="TE132" s="119" t="e">
        <f t="shared" si="2117"/>
        <v>#DIV/0!</v>
      </c>
      <c r="TF132" s="231">
        <f t="shared" si="2118"/>
        <v>0</v>
      </c>
      <c r="TG132" s="119"/>
      <c r="TH132" s="98"/>
      <c r="TI132" s="116"/>
      <c r="TJ132" s="90"/>
      <c r="TK132" s="117">
        <f t="shared" si="2119"/>
        <v>0</v>
      </c>
      <c r="TL132" s="98">
        <f t="shared" si="2119"/>
        <v>0</v>
      </c>
      <c r="TM132" s="98"/>
      <c r="TN132" s="118"/>
      <c r="TO132" s="119" t="e">
        <f t="shared" si="2120"/>
        <v>#DIV/0!</v>
      </c>
      <c r="TP132" s="231">
        <f t="shared" si="2121"/>
        <v>0</v>
      </c>
      <c r="TQ132" s="119"/>
      <c r="TR132" s="98"/>
      <c r="TS132" s="116"/>
      <c r="TT132" s="90"/>
      <c r="TU132" s="117">
        <f t="shared" si="2122"/>
        <v>0</v>
      </c>
      <c r="TV132" s="98">
        <f t="shared" si="2122"/>
        <v>0</v>
      </c>
      <c r="TW132" s="98"/>
      <c r="TX132" s="118"/>
      <c r="TY132" s="119" t="e">
        <f t="shared" si="2123"/>
        <v>#DIV/0!</v>
      </c>
      <c r="TZ132" s="231">
        <f t="shared" si="2124"/>
        <v>0</v>
      </c>
      <c r="UA132" s="119"/>
      <c r="UB132" s="98"/>
      <c r="UC132" s="116"/>
      <c r="UD132" s="90"/>
      <c r="UE132" s="117">
        <f t="shared" si="2125"/>
        <v>0</v>
      </c>
      <c r="UF132" s="98">
        <f t="shared" si="2125"/>
        <v>0</v>
      </c>
      <c r="UG132" s="98"/>
      <c r="UH132" s="118"/>
      <c r="UI132" s="119" t="e">
        <f t="shared" si="2126"/>
        <v>#DIV/0!</v>
      </c>
      <c r="UJ132" s="231">
        <f t="shared" si="2127"/>
        <v>0</v>
      </c>
      <c r="UK132" s="119"/>
      <c r="UL132" s="98"/>
      <c r="UM132" s="116"/>
      <c r="UN132" s="90"/>
      <c r="UO132" s="117">
        <f t="shared" si="2128"/>
        <v>0</v>
      </c>
      <c r="UP132" s="98">
        <f t="shared" si="2128"/>
        <v>0</v>
      </c>
      <c r="UQ132" s="98"/>
      <c r="UR132" s="118"/>
      <c r="US132" s="119" t="e">
        <f t="shared" si="2129"/>
        <v>#DIV/0!</v>
      </c>
      <c r="UT132" s="231">
        <f t="shared" si="2130"/>
        <v>0</v>
      </c>
      <c r="UU132" s="119"/>
      <c r="UV132" s="98"/>
      <c r="UW132" s="116"/>
      <c r="UX132" s="90"/>
      <c r="UY132" s="117">
        <f t="shared" si="2131"/>
        <v>0</v>
      </c>
      <c r="UZ132" s="98">
        <f t="shared" si="2131"/>
        <v>0</v>
      </c>
      <c r="VA132" s="98"/>
      <c r="VB132" s="118"/>
      <c r="VC132" s="119" t="e">
        <f t="shared" si="2132"/>
        <v>#DIV/0!</v>
      </c>
      <c r="VD132" s="231">
        <f t="shared" si="2133"/>
        <v>0</v>
      </c>
      <c r="VE132" s="119"/>
      <c r="VF132" s="98"/>
      <c r="VG132" s="116"/>
      <c r="VH132" s="90"/>
      <c r="VI132" s="117">
        <f t="shared" si="2134"/>
        <v>0</v>
      </c>
      <c r="VJ132" s="98">
        <f t="shared" si="2134"/>
        <v>0</v>
      </c>
      <c r="VK132" s="98"/>
      <c r="VL132" s="118"/>
      <c r="VM132" s="119" t="e">
        <f t="shared" si="2135"/>
        <v>#DIV/0!</v>
      </c>
      <c r="VN132" s="231">
        <f t="shared" si="2136"/>
        <v>0</v>
      </c>
      <c r="VO132" s="119"/>
      <c r="VP132" s="98"/>
      <c r="VQ132" s="116"/>
      <c r="VR132" s="90"/>
      <c r="VS132" s="117">
        <f t="shared" si="2137"/>
        <v>0</v>
      </c>
      <c r="VT132" s="98">
        <f t="shared" si="2137"/>
        <v>0</v>
      </c>
      <c r="VU132" s="98"/>
      <c r="VV132" s="118"/>
      <c r="VW132" s="119" t="e">
        <f t="shared" si="2138"/>
        <v>#DIV/0!</v>
      </c>
      <c r="VX132" s="231">
        <f t="shared" si="2139"/>
        <v>0</v>
      </c>
      <c r="VY132" s="119"/>
      <c r="VZ132" s="98"/>
      <c r="WA132" s="116"/>
      <c r="WB132" s="90"/>
      <c r="WC132" s="117">
        <f t="shared" si="2140"/>
        <v>0</v>
      </c>
      <c r="WD132" s="98">
        <f t="shared" si="2140"/>
        <v>0</v>
      </c>
      <c r="WE132" s="98"/>
      <c r="WF132" s="118"/>
      <c r="WG132" s="119" t="e">
        <f t="shared" si="2141"/>
        <v>#DIV/0!</v>
      </c>
      <c r="WH132" s="213">
        <f t="shared" si="2142"/>
        <v>0</v>
      </c>
      <c r="WI132" s="119"/>
      <c r="WJ132" s="98"/>
      <c r="WK132" s="116"/>
      <c r="WL132" s="90"/>
      <c r="WM132" s="117">
        <f t="shared" si="2143"/>
        <v>0</v>
      </c>
      <c r="WN132" s="117">
        <f t="shared" si="2143"/>
        <v>0</v>
      </c>
      <c r="WO132" s="98"/>
      <c r="WP132" s="118"/>
    </row>
    <row r="133" spans="1:614" ht="48" x14ac:dyDescent="0.25">
      <c r="A133" s="5"/>
      <c r="B133" s="91" t="s">
        <v>427</v>
      </c>
      <c r="C133" s="12" t="s">
        <v>752</v>
      </c>
      <c r="D133" s="12" t="s">
        <v>439</v>
      </c>
      <c r="E133" s="4"/>
      <c r="F133" s="231">
        <f t="shared" si="1962"/>
        <v>0</v>
      </c>
      <c r="G133" s="119"/>
      <c r="H133" s="98"/>
      <c r="I133" s="116"/>
      <c r="J133" s="90"/>
      <c r="K133" s="117">
        <f t="shared" si="1963"/>
        <v>0</v>
      </c>
      <c r="L133" s="98">
        <f t="shared" si="1963"/>
        <v>0</v>
      </c>
      <c r="M133" s="98"/>
      <c r="N133" s="118"/>
      <c r="O133" s="119">
        <f t="shared" si="1964"/>
        <v>0</v>
      </c>
      <c r="P133" s="231">
        <f t="shared" si="1965"/>
        <v>0</v>
      </c>
      <c r="Q133" s="119"/>
      <c r="R133" s="98"/>
      <c r="S133" s="116"/>
      <c r="T133" s="90"/>
      <c r="U133" s="117">
        <f t="shared" si="1966"/>
        <v>0</v>
      </c>
      <c r="V133" s="98">
        <f t="shared" si="1966"/>
        <v>0</v>
      </c>
      <c r="W133" s="98"/>
      <c r="X133" s="118"/>
      <c r="Y133" s="119">
        <f t="shared" si="1967"/>
        <v>0</v>
      </c>
      <c r="Z133" s="231">
        <f t="shared" si="1968"/>
        <v>0</v>
      </c>
      <c r="AA133" s="119"/>
      <c r="AB133" s="98"/>
      <c r="AC133" s="116"/>
      <c r="AD133" s="90"/>
      <c r="AE133" s="117">
        <f t="shared" si="1969"/>
        <v>0</v>
      </c>
      <c r="AF133" s="98">
        <f t="shared" si="1969"/>
        <v>0</v>
      </c>
      <c r="AG133" s="98"/>
      <c r="AH133" s="118"/>
      <c r="AI133" s="119">
        <f t="shared" si="1970"/>
        <v>0</v>
      </c>
      <c r="AJ133" s="231">
        <f t="shared" si="1971"/>
        <v>0</v>
      </c>
      <c r="AK133" s="119"/>
      <c r="AL133" s="98"/>
      <c r="AM133" s="116"/>
      <c r="AN133" s="90"/>
      <c r="AO133" s="117">
        <f t="shared" si="1972"/>
        <v>0</v>
      </c>
      <c r="AP133" s="98">
        <f t="shared" si="1972"/>
        <v>0</v>
      </c>
      <c r="AQ133" s="98"/>
      <c r="AR133" s="118"/>
      <c r="AS133" s="119">
        <f t="shared" si="1973"/>
        <v>0</v>
      </c>
      <c r="AT133" s="231">
        <f t="shared" si="1974"/>
        <v>0</v>
      </c>
      <c r="AU133" s="119"/>
      <c r="AV133" s="98"/>
      <c r="AW133" s="116"/>
      <c r="AX133" s="90"/>
      <c r="AY133" s="117">
        <f t="shared" si="1975"/>
        <v>0</v>
      </c>
      <c r="AZ133" s="98">
        <f t="shared" si="1975"/>
        <v>0</v>
      </c>
      <c r="BA133" s="98"/>
      <c r="BB133" s="118"/>
      <c r="BC133" s="119">
        <f t="shared" si="1976"/>
        <v>0</v>
      </c>
      <c r="BD133" s="231">
        <f t="shared" si="1977"/>
        <v>0</v>
      </c>
      <c r="BE133" s="119"/>
      <c r="BF133" s="98"/>
      <c r="BG133" s="116"/>
      <c r="BH133" s="90"/>
      <c r="BI133" s="117">
        <f t="shared" ref="BI133:BJ133" si="2151">BI20+BI36+BI52+BI68+BI84+BI117</f>
        <v>0</v>
      </c>
      <c r="BJ133" s="98">
        <f t="shared" si="2151"/>
        <v>0</v>
      </c>
      <c r="BK133" s="98"/>
      <c r="BL133" s="118"/>
      <c r="BM133" s="119">
        <f t="shared" si="1979"/>
        <v>0</v>
      </c>
      <c r="BN133" s="231">
        <f t="shared" si="1980"/>
        <v>0</v>
      </c>
      <c r="BO133" s="119"/>
      <c r="BP133" s="98"/>
      <c r="BQ133" s="116"/>
      <c r="BR133" s="90"/>
      <c r="BS133" s="117">
        <f t="shared" si="1981"/>
        <v>0</v>
      </c>
      <c r="BT133" s="98">
        <f t="shared" si="1981"/>
        <v>0</v>
      </c>
      <c r="BU133" s="98"/>
      <c r="BV133" s="118"/>
      <c r="BW133" s="119">
        <f t="shared" si="1982"/>
        <v>0</v>
      </c>
      <c r="BX133" s="231">
        <f t="shared" si="1983"/>
        <v>0</v>
      </c>
      <c r="BY133" s="119"/>
      <c r="BZ133" s="98"/>
      <c r="CA133" s="116"/>
      <c r="CB133" s="90"/>
      <c r="CC133" s="117">
        <f t="shared" si="1984"/>
        <v>0</v>
      </c>
      <c r="CD133" s="98">
        <f t="shared" si="1984"/>
        <v>0</v>
      </c>
      <c r="CE133" s="98"/>
      <c r="CF133" s="118"/>
      <c r="CG133" s="119">
        <f t="shared" si="1985"/>
        <v>0</v>
      </c>
      <c r="CH133" s="231">
        <f t="shared" si="1986"/>
        <v>0</v>
      </c>
      <c r="CI133" s="119"/>
      <c r="CJ133" s="98"/>
      <c r="CK133" s="116"/>
      <c r="CL133" s="90"/>
      <c r="CM133" s="117">
        <f t="shared" si="1987"/>
        <v>0</v>
      </c>
      <c r="CN133" s="98">
        <f t="shared" si="1987"/>
        <v>0</v>
      </c>
      <c r="CO133" s="98"/>
      <c r="CP133" s="118"/>
      <c r="CQ133" s="119">
        <f t="shared" si="1988"/>
        <v>0</v>
      </c>
      <c r="CR133" s="231">
        <f t="shared" si="1989"/>
        <v>0</v>
      </c>
      <c r="CS133" s="119"/>
      <c r="CT133" s="98"/>
      <c r="CU133" s="116"/>
      <c r="CV133" s="90"/>
      <c r="CW133" s="117">
        <f t="shared" si="1990"/>
        <v>0</v>
      </c>
      <c r="CX133" s="98">
        <f t="shared" si="1990"/>
        <v>0</v>
      </c>
      <c r="CY133" s="98"/>
      <c r="CZ133" s="118"/>
      <c r="DA133" s="119">
        <f t="shared" si="1991"/>
        <v>0</v>
      </c>
      <c r="DB133" s="231">
        <f t="shared" si="1992"/>
        <v>0</v>
      </c>
      <c r="DC133" s="119"/>
      <c r="DD133" s="98"/>
      <c r="DE133" s="116"/>
      <c r="DF133" s="90"/>
      <c r="DG133" s="117">
        <f t="shared" si="1993"/>
        <v>0</v>
      </c>
      <c r="DH133" s="98">
        <f t="shared" si="1993"/>
        <v>0</v>
      </c>
      <c r="DI133" s="98"/>
      <c r="DJ133" s="118"/>
      <c r="DK133" s="119">
        <f t="shared" si="1994"/>
        <v>0</v>
      </c>
      <c r="DL133" s="231">
        <f t="shared" si="1995"/>
        <v>0</v>
      </c>
      <c r="DM133" s="119"/>
      <c r="DN133" s="98"/>
      <c r="DO133" s="116"/>
      <c r="DP133" s="90"/>
      <c r="DQ133" s="117">
        <f t="shared" si="1996"/>
        <v>0</v>
      </c>
      <c r="DR133" s="98">
        <f t="shared" si="1996"/>
        <v>0</v>
      </c>
      <c r="DS133" s="98"/>
      <c r="DT133" s="118"/>
      <c r="DU133" s="119">
        <f t="shared" si="1997"/>
        <v>0</v>
      </c>
      <c r="DV133" s="231">
        <f t="shared" si="1998"/>
        <v>0</v>
      </c>
      <c r="DW133" s="119"/>
      <c r="DX133" s="98"/>
      <c r="DY133" s="116"/>
      <c r="DZ133" s="90"/>
      <c r="EA133" s="117">
        <f t="shared" si="1999"/>
        <v>0</v>
      </c>
      <c r="EB133" s="98">
        <f t="shared" si="1999"/>
        <v>0</v>
      </c>
      <c r="EC133" s="98"/>
      <c r="ED133" s="118"/>
      <c r="EE133" s="119">
        <f t="shared" si="2000"/>
        <v>0</v>
      </c>
      <c r="EF133" s="231">
        <f t="shared" si="2001"/>
        <v>0</v>
      </c>
      <c r="EG133" s="119"/>
      <c r="EH133" s="98"/>
      <c r="EI133" s="116"/>
      <c r="EJ133" s="90"/>
      <c r="EK133" s="117">
        <f t="shared" si="2002"/>
        <v>0</v>
      </c>
      <c r="EL133" s="98">
        <f t="shared" si="2002"/>
        <v>0</v>
      </c>
      <c r="EM133" s="98"/>
      <c r="EN133" s="118"/>
      <c r="EO133" s="119">
        <f t="shared" si="2003"/>
        <v>0</v>
      </c>
      <c r="EP133" s="231">
        <f t="shared" si="2004"/>
        <v>0</v>
      </c>
      <c r="EQ133" s="119"/>
      <c r="ER133" s="98"/>
      <c r="ES133" s="116"/>
      <c r="ET133" s="90"/>
      <c r="EU133" s="117">
        <f t="shared" si="2005"/>
        <v>0</v>
      </c>
      <c r="EV133" s="98">
        <f t="shared" si="2005"/>
        <v>0</v>
      </c>
      <c r="EW133" s="98"/>
      <c r="EX133" s="118"/>
      <c r="EY133" s="119">
        <f t="shared" si="2006"/>
        <v>0</v>
      </c>
      <c r="EZ133" s="231">
        <f t="shared" si="2007"/>
        <v>0</v>
      </c>
      <c r="FA133" s="119"/>
      <c r="FB133" s="98"/>
      <c r="FC133" s="116"/>
      <c r="FD133" s="90"/>
      <c r="FE133" s="117">
        <f t="shared" si="2008"/>
        <v>0</v>
      </c>
      <c r="FF133" s="98">
        <f t="shared" si="2008"/>
        <v>0</v>
      </c>
      <c r="FG133" s="98"/>
      <c r="FH133" s="118"/>
      <c r="FI133" s="119">
        <f t="shared" si="2009"/>
        <v>0</v>
      </c>
      <c r="FJ133" s="231">
        <f t="shared" si="2010"/>
        <v>0</v>
      </c>
      <c r="FK133" s="119"/>
      <c r="FL133" s="98"/>
      <c r="FM133" s="116"/>
      <c r="FN133" s="90"/>
      <c r="FO133" s="117">
        <f t="shared" si="2011"/>
        <v>0</v>
      </c>
      <c r="FP133" s="98">
        <f t="shared" si="2011"/>
        <v>0</v>
      </c>
      <c r="FQ133" s="98"/>
      <c r="FR133" s="118"/>
      <c r="FS133" s="119">
        <f t="shared" si="2012"/>
        <v>0</v>
      </c>
      <c r="FT133" s="231">
        <f t="shared" si="2013"/>
        <v>0</v>
      </c>
      <c r="FU133" s="119"/>
      <c r="FV133" s="98"/>
      <c r="FW133" s="116"/>
      <c r="FX133" s="90"/>
      <c r="FY133" s="117">
        <f t="shared" si="2014"/>
        <v>0</v>
      </c>
      <c r="FZ133" s="98">
        <f t="shared" si="2014"/>
        <v>0</v>
      </c>
      <c r="GA133" s="98"/>
      <c r="GB133" s="118"/>
      <c r="GC133" s="119">
        <f t="shared" si="2015"/>
        <v>0</v>
      </c>
      <c r="GD133" s="231">
        <f t="shared" si="2016"/>
        <v>0</v>
      </c>
      <c r="GE133" s="119"/>
      <c r="GF133" s="98"/>
      <c r="GG133" s="116"/>
      <c r="GH133" s="90"/>
      <c r="GI133" s="117">
        <f t="shared" si="2017"/>
        <v>0</v>
      </c>
      <c r="GJ133" s="98">
        <f t="shared" si="2017"/>
        <v>0</v>
      </c>
      <c r="GK133" s="98"/>
      <c r="GL133" s="118"/>
      <c r="GM133" s="119">
        <f t="shared" si="2018"/>
        <v>0</v>
      </c>
      <c r="GN133" s="231">
        <f t="shared" si="2019"/>
        <v>0</v>
      </c>
      <c r="GO133" s="119"/>
      <c r="GP133" s="98"/>
      <c r="GQ133" s="116"/>
      <c r="GR133" s="90"/>
      <c r="GS133" s="117">
        <f t="shared" si="2020"/>
        <v>0</v>
      </c>
      <c r="GT133" s="98">
        <f t="shared" si="2020"/>
        <v>0</v>
      </c>
      <c r="GU133" s="98"/>
      <c r="GV133" s="118"/>
      <c r="GW133" s="119">
        <f t="shared" si="2021"/>
        <v>0</v>
      </c>
      <c r="GX133" s="231">
        <f t="shared" si="2022"/>
        <v>0</v>
      </c>
      <c r="GY133" s="119"/>
      <c r="GZ133" s="98"/>
      <c r="HA133" s="116"/>
      <c r="HB133" s="90"/>
      <c r="HC133" s="117">
        <f t="shared" si="2023"/>
        <v>0</v>
      </c>
      <c r="HD133" s="98">
        <f t="shared" si="2023"/>
        <v>0</v>
      </c>
      <c r="HE133" s="98"/>
      <c r="HF133" s="118"/>
      <c r="HG133" s="119">
        <f t="shared" si="2024"/>
        <v>0</v>
      </c>
      <c r="HH133" s="231">
        <f t="shared" si="2025"/>
        <v>0</v>
      </c>
      <c r="HI133" s="119"/>
      <c r="HJ133" s="98"/>
      <c r="HK133" s="116"/>
      <c r="HL133" s="90"/>
      <c r="HM133" s="117">
        <f t="shared" si="2026"/>
        <v>0</v>
      </c>
      <c r="HN133" s="98">
        <f t="shared" si="2026"/>
        <v>0</v>
      </c>
      <c r="HO133" s="98"/>
      <c r="HP133" s="118"/>
      <c r="HQ133" s="119">
        <f t="shared" si="2027"/>
        <v>0</v>
      </c>
      <c r="HR133" s="231">
        <f t="shared" si="2028"/>
        <v>0</v>
      </c>
      <c r="HS133" s="119"/>
      <c r="HT133" s="98"/>
      <c r="HU133" s="116"/>
      <c r="HV133" s="90"/>
      <c r="HW133" s="117">
        <f t="shared" si="2029"/>
        <v>0</v>
      </c>
      <c r="HX133" s="98">
        <f t="shared" si="2029"/>
        <v>0</v>
      </c>
      <c r="HY133" s="98"/>
      <c r="HZ133" s="118"/>
      <c r="IA133" s="119">
        <f t="shared" si="2030"/>
        <v>0</v>
      </c>
      <c r="IB133" s="231">
        <f t="shared" si="2031"/>
        <v>0</v>
      </c>
      <c r="IC133" s="119"/>
      <c r="ID133" s="98"/>
      <c r="IE133" s="116"/>
      <c r="IF133" s="90"/>
      <c r="IG133" s="117">
        <f t="shared" si="2032"/>
        <v>0</v>
      </c>
      <c r="IH133" s="98">
        <f t="shared" si="2032"/>
        <v>0</v>
      </c>
      <c r="II133" s="98"/>
      <c r="IJ133" s="118"/>
      <c r="IK133" s="119">
        <f t="shared" si="2033"/>
        <v>0</v>
      </c>
      <c r="IL133" s="231">
        <f t="shared" si="2034"/>
        <v>12</v>
      </c>
      <c r="IM133" s="119"/>
      <c r="IN133" s="98"/>
      <c r="IO133" s="116"/>
      <c r="IP133" s="90"/>
      <c r="IQ133" s="117">
        <f t="shared" si="2035"/>
        <v>13757.029630000001</v>
      </c>
      <c r="IR133" s="98">
        <f t="shared" si="2035"/>
        <v>165084.35999999999</v>
      </c>
      <c r="IS133" s="98"/>
      <c r="IT133" s="118"/>
      <c r="IU133" s="119">
        <f t="shared" si="2036"/>
        <v>1.3545499999999999</v>
      </c>
      <c r="IV133" s="231">
        <f t="shared" si="2037"/>
        <v>0</v>
      </c>
      <c r="IW133" s="119"/>
      <c r="IX133" s="98"/>
      <c r="IY133" s="116"/>
      <c r="IZ133" s="90"/>
      <c r="JA133" s="117">
        <f t="shared" si="2038"/>
        <v>0</v>
      </c>
      <c r="JB133" s="98">
        <f t="shared" si="2038"/>
        <v>0</v>
      </c>
      <c r="JC133" s="98"/>
      <c r="JD133" s="118"/>
      <c r="JE133" s="119">
        <f t="shared" si="2039"/>
        <v>0</v>
      </c>
      <c r="JF133" s="231">
        <f t="shared" si="2040"/>
        <v>0</v>
      </c>
      <c r="JG133" s="119"/>
      <c r="JH133" s="98"/>
      <c r="JI133" s="116"/>
      <c r="JJ133" s="90"/>
      <c r="JK133" s="117">
        <f t="shared" si="2041"/>
        <v>0</v>
      </c>
      <c r="JL133" s="98">
        <f t="shared" si="2041"/>
        <v>0</v>
      </c>
      <c r="JM133" s="98"/>
      <c r="JN133" s="118"/>
      <c r="JO133" s="119">
        <f t="shared" si="2042"/>
        <v>0</v>
      </c>
      <c r="JP133" s="231">
        <f t="shared" si="2043"/>
        <v>0</v>
      </c>
      <c r="JQ133" s="119"/>
      <c r="JR133" s="98"/>
      <c r="JS133" s="116"/>
      <c r="JT133" s="90"/>
      <c r="JU133" s="117">
        <f t="shared" si="2044"/>
        <v>0</v>
      </c>
      <c r="JV133" s="98">
        <f t="shared" si="2044"/>
        <v>0</v>
      </c>
      <c r="JW133" s="98"/>
      <c r="JX133" s="118"/>
      <c r="JY133" s="119">
        <f t="shared" si="2045"/>
        <v>0</v>
      </c>
      <c r="JZ133" s="231">
        <f t="shared" si="2046"/>
        <v>0</v>
      </c>
      <c r="KA133" s="119"/>
      <c r="KB133" s="98"/>
      <c r="KC133" s="116"/>
      <c r="KD133" s="90"/>
      <c r="KE133" s="117">
        <f t="shared" si="2047"/>
        <v>0</v>
      </c>
      <c r="KF133" s="98">
        <f t="shared" si="2047"/>
        <v>0</v>
      </c>
      <c r="KG133" s="98"/>
      <c r="KH133" s="118"/>
      <c r="KI133" s="119">
        <f t="shared" si="2048"/>
        <v>0</v>
      </c>
      <c r="KJ133" s="231">
        <f t="shared" si="2049"/>
        <v>0</v>
      </c>
      <c r="KK133" s="119"/>
      <c r="KL133" s="98"/>
      <c r="KM133" s="116"/>
      <c r="KN133" s="90"/>
      <c r="KO133" s="117">
        <f t="shared" si="2050"/>
        <v>0</v>
      </c>
      <c r="KP133" s="98">
        <f t="shared" si="2050"/>
        <v>0</v>
      </c>
      <c r="KQ133" s="98"/>
      <c r="KR133" s="118"/>
      <c r="KS133" s="119">
        <f t="shared" si="2051"/>
        <v>0</v>
      </c>
      <c r="KT133" s="231">
        <f t="shared" si="2052"/>
        <v>0</v>
      </c>
      <c r="KU133" s="119"/>
      <c r="KV133" s="98"/>
      <c r="KW133" s="116"/>
      <c r="KX133" s="90"/>
      <c r="KY133" s="117">
        <f t="shared" si="2053"/>
        <v>0</v>
      </c>
      <c r="KZ133" s="98">
        <f t="shared" si="2053"/>
        <v>0</v>
      </c>
      <c r="LA133" s="98"/>
      <c r="LB133" s="118"/>
      <c r="LC133" s="119">
        <f t="shared" si="2054"/>
        <v>0</v>
      </c>
      <c r="LD133" s="231">
        <f t="shared" si="2055"/>
        <v>0</v>
      </c>
      <c r="LE133" s="119"/>
      <c r="LF133" s="98"/>
      <c r="LG133" s="116"/>
      <c r="LH133" s="90"/>
      <c r="LI133" s="117">
        <f t="shared" si="2056"/>
        <v>0</v>
      </c>
      <c r="LJ133" s="98">
        <f t="shared" si="2056"/>
        <v>0</v>
      </c>
      <c r="LK133" s="98"/>
      <c r="LL133" s="118"/>
      <c r="LM133" s="119">
        <f t="shared" si="2057"/>
        <v>0</v>
      </c>
      <c r="LN133" s="231">
        <f t="shared" si="2058"/>
        <v>0</v>
      </c>
      <c r="LO133" s="119"/>
      <c r="LP133" s="98"/>
      <c r="LQ133" s="116"/>
      <c r="LR133" s="90"/>
      <c r="LS133" s="117">
        <f t="shared" si="2059"/>
        <v>0</v>
      </c>
      <c r="LT133" s="98">
        <f t="shared" si="2059"/>
        <v>0</v>
      </c>
      <c r="LU133" s="98"/>
      <c r="LV133" s="118"/>
      <c r="LW133" s="119">
        <f t="shared" si="2060"/>
        <v>0</v>
      </c>
      <c r="LX133" s="231">
        <f t="shared" si="2061"/>
        <v>0</v>
      </c>
      <c r="LY133" s="119"/>
      <c r="LZ133" s="98"/>
      <c r="MA133" s="116"/>
      <c r="MB133" s="90"/>
      <c r="MC133" s="117">
        <f t="shared" si="2062"/>
        <v>0</v>
      </c>
      <c r="MD133" s="98">
        <f t="shared" si="2062"/>
        <v>0</v>
      </c>
      <c r="ME133" s="98"/>
      <c r="MF133" s="118"/>
      <c r="MG133" s="119">
        <f t="shared" si="2063"/>
        <v>0</v>
      </c>
      <c r="MH133" s="231">
        <f t="shared" si="2064"/>
        <v>0</v>
      </c>
      <c r="MI133" s="119"/>
      <c r="MJ133" s="98"/>
      <c r="MK133" s="116"/>
      <c r="ML133" s="90"/>
      <c r="MM133" s="117">
        <f t="shared" si="2065"/>
        <v>0</v>
      </c>
      <c r="MN133" s="98">
        <f t="shared" si="2065"/>
        <v>0</v>
      </c>
      <c r="MO133" s="98"/>
      <c r="MP133" s="118"/>
      <c r="MQ133" s="119">
        <f t="shared" si="2066"/>
        <v>0</v>
      </c>
      <c r="MR133" s="231">
        <f t="shared" si="2067"/>
        <v>0</v>
      </c>
      <c r="MS133" s="119"/>
      <c r="MT133" s="98"/>
      <c r="MU133" s="116"/>
      <c r="MV133" s="90"/>
      <c r="MW133" s="117">
        <f t="shared" si="2068"/>
        <v>0</v>
      </c>
      <c r="MX133" s="98">
        <f t="shared" si="2068"/>
        <v>0</v>
      </c>
      <c r="MY133" s="98"/>
      <c r="MZ133" s="118"/>
      <c r="NA133" s="119">
        <f t="shared" si="2069"/>
        <v>0</v>
      </c>
      <c r="NB133" s="231">
        <f t="shared" si="2070"/>
        <v>31</v>
      </c>
      <c r="NC133" s="119"/>
      <c r="ND133" s="98"/>
      <c r="NE133" s="116"/>
      <c r="NF133" s="90"/>
      <c r="NG133" s="117">
        <f t="shared" si="2071"/>
        <v>10577.10253</v>
      </c>
      <c r="NH133" s="98">
        <f t="shared" si="2071"/>
        <v>327890.17</v>
      </c>
      <c r="NI133" s="98"/>
      <c r="NJ133" s="118"/>
      <c r="NK133" s="119">
        <f t="shared" si="2072"/>
        <v>1.04145</v>
      </c>
      <c r="NL133" s="231">
        <f t="shared" si="2073"/>
        <v>0</v>
      </c>
      <c r="NM133" s="119"/>
      <c r="NN133" s="98"/>
      <c r="NO133" s="116"/>
      <c r="NP133" s="90"/>
      <c r="NQ133" s="117">
        <f t="shared" si="2074"/>
        <v>0</v>
      </c>
      <c r="NR133" s="98">
        <f t="shared" si="2074"/>
        <v>0</v>
      </c>
      <c r="NS133" s="98"/>
      <c r="NT133" s="118"/>
      <c r="NU133" s="119">
        <f t="shared" si="2075"/>
        <v>0</v>
      </c>
      <c r="NV133" s="231">
        <f t="shared" si="2076"/>
        <v>0</v>
      </c>
      <c r="NW133" s="119"/>
      <c r="NX133" s="98"/>
      <c r="NY133" s="116"/>
      <c r="NZ133" s="90"/>
      <c r="OA133" s="117">
        <f t="shared" si="2077"/>
        <v>0</v>
      </c>
      <c r="OB133" s="98">
        <f t="shared" si="2077"/>
        <v>0</v>
      </c>
      <c r="OC133" s="98"/>
      <c r="OD133" s="118"/>
      <c r="OE133" s="119">
        <f t="shared" si="2078"/>
        <v>0</v>
      </c>
      <c r="OF133" s="231">
        <f t="shared" si="2079"/>
        <v>31</v>
      </c>
      <c r="OG133" s="119"/>
      <c r="OH133" s="98"/>
      <c r="OI133" s="116"/>
      <c r="OJ133" s="90"/>
      <c r="OK133" s="117">
        <f t="shared" si="2080"/>
        <v>8158.1550900000002</v>
      </c>
      <c r="OL133" s="98">
        <f t="shared" si="2080"/>
        <v>252902.81</v>
      </c>
      <c r="OM133" s="98"/>
      <c r="ON133" s="118"/>
      <c r="OO133" s="119">
        <f t="shared" si="2081"/>
        <v>0.80327000000000004</v>
      </c>
      <c r="OP133" s="231">
        <f t="shared" si="2082"/>
        <v>0</v>
      </c>
      <c r="OQ133" s="119"/>
      <c r="OR133" s="98"/>
      <c r="OS133" s="116"/>
      <c r="OT133" s="90"/>
      <c r="OU133" s="117">
        <f t="shared" si="2083"/>
        <v>0</v>
      </c>
      <c r="OV133" s="98">
        <f t="shared" si="2083"/>
        <v>0</v>
      </c>
      <c r="OW133" s="98"/>
      <c r="OX133" s="118"/>
      <c r="OY133" s="119">
        <f t="shared" si="2084"/>
        <v>0</v>
      </c>
      <c r="OZ133" s="231">
        <f t="shared" si="2085"/>
        <v>0</v>
      </c>
      <c r="PA133" s="119"/>
      <c r="PB133" s="98"/>
      <c r="PC133" s="116"/>
      <c r="PD133" s="90"/>
      <c r="PE133" s="117">
        <f t="shared" si="2086"/>
        <v>0</v>
      </c>
      <c r="PF133" s="98">
        <f t="shared" si="2086"/>
        <v>0</v>
      </c>
      <c r="PG133" s="98"/>
      <c r="PH133" s="118"/>
      <c r="PI133" s="119">
        <f t="shared" si="2087"/>
        <v>0</v>
      </c>
      <c r="PJ133" s="231">
        <f t="shared" si="2088"/>
        <v>0</v>
      </c>
      <c r="PK133" s="119"/>
      <c r="PL133" s="98"/>
      <c r="PM133" s="116"/>
      <c r="PN133" s="90"/>
      <c r="PO133" s="117">
        <f t="shared" si="2089"/>
        <v>0</v>
      </c>
      <c r="PP133" s="98">
        <f t="shared" si="2089"/>
        <v>0</v>
      </c>
      <c r="PQ133" s="98"/>
      <c r="PR133" s="118"/>
      <c r="PS133" s="119">
        <f t="shared" si="2090"/>
        <v>0</v>
      </c>
      <c r="PT133" s="231">
        <f t="shared" si="2091"/>
        <v>0</v>
      </c>
      <c r="PU133" s="119"/>
      <c r="PV133" s="98"/>
      <c r="PW133" s="116"/>
      <c r="PX133" s="90"/>
      <c r="PY133" s="117">
        <f t="shared" si="2092"/>
        <v>0</v>
      </c>
      <c r="PZ133" s="98">
        <f t="shared" si="2092"/>
        <v>0</v>
      </c>
      <c r="QA133" s="98"/>
      <c r="QB133" s="118"/>
      <c r="QC133" s="119">
        <f t="shared" si="2093"/>
        <v>0</v>
      </c>
      <c r="QD133" s="231">
        <f t="shared" si="2094"/>
        <v>0</v>
      </c>
      <c r="QE133" s="119"/>
      <c r="QF133" s="98"/>
      <c r="QG133" s="116"/>
      <c r="QH133" s="90"/>
      <c r="QI133" s="117">
        <f t="shared" si="2095"/>
        <v>0</v>
      </c>
      <c r="QJ133" s="98">
        <f t="shared" si="2095"/>
        <v>0</v>
      </c>
      <c r="QK133" s="98"/>
      <c r="QL133" s="118"/>
      <c r="QM133" s="119">
        <f t="shared" si="2096"/>
        <v>0</v>
      </c>
      <c r="QN133" s="231">
        <f t="shared" si="2097"/>
        <v>0</v>
      </c>
      <c r="QO133" s="119"/>
      <c r="QP133" s="98"/>
      <c r="QQ133" s="116"/>
      <c r="QR133" s="90"/>
      <c r="QS133" s="117">
        <f t="shared" si="2098"/>
        <v>0</v>
      </c>
      <c r="QT133" s="98">
        <f t="shared" si="2098"/>
        <v>0</v>
      </c>
      <c r="QU133" s="98"/>
      <c r="QV133" s="118"/>
      <c r="QW133" s="119">
        <f t="shared" si="2099"/>
        <v>0</v>
      </c>
      <c r="QX133" s="231">
        <f t="shared" si="2100"/>
        <v>0</v>
      </c>
      <c r="QY133" s="119"/>
      <c r="QZ133" s="98"/>
      <c r="RA133" s="116"/>
      <c r="RB133" s="90"/>
      <c r="RC133" s="117">
        <f t="shared" si="2101"/>
        <v>0</v>
      </c>
      <c r="RD133" s="98">
        <f t="shared" si="2101"/>
        <v>0</v>
      </c>
      <c r="RE133" s="98"/>
      <c r="RF133" s="118"/>
      <c r="RG133" s="119">
        <f t="shared" si="2102"/>
        <v>0</v>
      </c>
      <c r="RH133" s="231">
        <f t="shared" si="2103"/>
        <v>0</v>
      </c>
      <c r="RI133" s="119"/>
      <c r="RJ133" s="98"/>
      <c r="RK133" s="116"/>
      <c r="RL133" s="90"/>
      <c r="RM133" s="117">
        <f t="shared" si="2104"/>
        <v>0</v>
      </c>
      <c r="RN133" s="98">
        <f t="shared" si="2104"/>
        <v>0</v>
      </c>
      <c r="RO133" s="98"/>
      <c r="RP133" s="118"/>
      <c r="RQ133" s="119">
        <f t="shared" si="2105"/>
        <v>0</v>
      </c>
      <c r="RR133" s="231">
        <f t="shared" si="2106"/>
        <v>0</v>
      </c>
      <c r="RS133" s="119"/>
      <c r="RT133" s="98"/>
      <c r="RU133" s="116"/>
      <c r="RV133" s="90"/>
      <c r="RW133" s="117">
        <f t="shared" si="2107"/>
        <v>0</v>
      </c>
      <c r="RX133" s="98">
        <f t="shared" si="2107"/>
        <v>0</v>
      </c>
      <c r="RY133" s="98"/>
      <c r="RZ133" s="118"/>
      <c r="SA133" s="119">
        <f t="shared" si="2108"/>
        <v>0</v>
      </c>
      <c r="SB133" s="231">
        <f t="shared" si="2109"/>
        <v>0</v>
      </c>
      <c r="SC133" s="119"/>
      <c r="SD133" s="98"/>
      <c r="SE133" s="116"/>
      <c r="SF133" s="90"/>
      <c r="SG133" s="117">
        <f t="shared" si="2110"/>
        <v>0</v>
      </c>
      <c r="SH133" s="98">
        <f t="shared" si="2110"/>
        <v>0</v>
      </c>
      <c r="SI133" s="98"/>
      <c r="SJ133" s="118"/>
      <c r="SK133" s="119">
        <f t="shared" si="2111"/>
        <v>0</v>
      </c>
      <c r="SL133" s="231">
        <f t="shared" si="2112"/>
        <v>0</v>
      </c>
      <c r="SM133" s="119"/>
      <c r="SN133" s="98"/>
      <c r="SO133" s="116"/>
      <c r="SP133" s="90"/>
      <c r="SQ133" s="117">
        <f t="shared" si="2113"/>
        <v>0</v>
      </c>
      <c r="SR133" s="98">
        <f t="shared" si="2113"/>
        <v>0</v>
      </c>
      <c r="SS133" s="98"/>
      <c r="ST133" s="118"/>
      <c r="SU133" s="119">
        <f t="shared" si="2114"/>
        <v>0</v>
      </c>
      <c r="SV133" s="231">
        <f t="shared" si="2115"/>
        <v>0</v>
      </c>
      <c r="SW133" s="119"/>
      <c r="SX133" s="98"/>
      <c r="SY133" s="116"/>
      <c r="SZ133" s="90"/>
      <c r="TA133" s="117">
        <f t="shared" si="2116"/>
        <v>0</v>
      </c>
      <c r="TB133" s="98">
        <f t="shared" si="2116"/>
        <v>0</v>
      </c>
      <c r="TC133" s="98"/>
      <c r="TD133" s="118"/>
      <c r="TE133" s="119">
        <f t="shared" si="2117"/>
        <v>0</v>
      </c>
      <c r="TF133" s="231">
        <f t="shared" si="2118"/>
        <v>0</v>
      </c>
      <c r="TG133" s="119"/>
      <c r="TH133" s="98"/>
      <c r="TI133" s="116"/>
      <c r="TJ133" s="90"/>
      <c r="TK133" s="117">
        <f t="shared" si="2119"/>
        <v>0</v>
      </c>
      <c r="TL133" s="98">
        <f t="shared" si="2119"/>
        <v>0</v>
      </c>
      <c r="TM133" s="98"/>
      <c r="TN133" s="118"/>
      <c r="TO133" s="119">
        <f t="shared" si="2120"/>
        <v>0</v>
      </c>
      <c r="TP133" s="231">
        <f t="shared" si="2121"/>
        <v>0</v>
      </c>
      <c r="TQ133" s="119"/>
      <c r="TR133" s="98"/>
      <c r="TS133" s="116"/>
      <c r="TT133" s="90"/>
      <c r="TU133" s="117">
        <f t="shared" si="2122"/>
        <v>0</v>
      </c>
      <c r="TV133" s="98">
        <f t="shared" si="2122"/>
        <v>0</v>
      </c>
      <c r="TW133" s="98"/>
      <c r="TX133" s="118"/>
      <c r="TY133" s="119">
        <f t="shared" si="2123"/>
        <v>0</v>
      </c>
      <c r="TZ133" s="231">
        <f t="shared" si="2124"/>
        <v>0</v>
      </c>
      <c r="UA133" s="119"/>
      <c r="UB133" s="98"/>
      <c r="UC133" s="116"/>
      <c r="UD133" s="90"/>
      <c r="UE133" s="117">
        <f t="shared" si="2125"/>
        <v>0</v>
      </c>
      <c r="UF133" s="98">
        <f t="shared" si="2125"/>
        <v>0</v>
      </c>
      <c r="UG133" s="98"/>
      <c r="UH133" s="118"/>
      <c r="UI133" s="119">
        <f t="shared" si="2126"/>
        <v>0</v>
      </c>
      <c r="UJ133" s="231">
        <f t="shared" si="2127"/>
        <v>0</v>
      </c>
      <c r="UK133" s="119"/>
      <c r="UL133" s="98"/>
      <c r="UM133" s="116"/>
      <c r="UN133" s="90"/>
      <c r="UO133" s="117">
        <f t="shared" si="2128"/>
        <v>0</v>
      </c>
      <c r="UP133" s="98">
        <f t="shared" si="2128"/>
        <v>0</v>
      </c>
      <c r="UQ133" s="98"/>
      <c r="UR133" s="118"/>
      <c r="US133" s="119">
        <f t="shared" si="2129"/>
        <v>0</v>
      </c>
      <c r="UT133" s="231">
        <f t="shared" si="2130"/>
        <v>0</v>
      </c>
      <c r="UU133" s="119"/>
      <c r="UV133" s="98"/>
      <c r="UW133" s="116"/>
      <c r="UX133" s="90"/>
      <c r="UY133" s="117">
        <f t="shared" si="2131"/>
        <v>0</v>
      </c>
      <c r="UZ133" s="98">
        <f t="shared" si="2131"/>
        <v>0</v>
      </c>
      <c r="VA133" s="98"/>
      <c r="VB133" s="118"/>
      <c r="VC133" s="119">
        <f t="shared" si="2132"/>
        <v>0</v>
      </c>
      <c r="VD133" s="231">
        <f t="shared" si="2133"/>
        <v>0</v>
      </c>
      <c r="VE133" s="119"/>
      <c r="VF133" s="98"/>
      <c r="VG133" s="116"/>
      <c r="VH133" s="90"/>
      <c r="VI133" s="117">
        <f t="shared" si="2134"/>
        <v>0</v>
      </c>
      <c r="VJ133" s="98">
        <f t="shared" si="2134"/>
        <v>0</v>
      </c>
      <c r="VK133" s="98"/>
      <c r="VL133" s="118"/>
      <c r="VM133" s="119">
        <f t="shared" si="2135"/>
        <v>0</v>
      </c>
      <c r="VN133" s="231">
        <f t="shared" si="2136"/>
        <v>0</v>
      </c>
      <c r="VO133" s="119"/>
      <c r="VP133" s="98"/>
      <c r="VQ133" s="116"/>
      <c r="VR133" s="90"/>
      <c r="VS133" s="117">
        <f t="shared" si="2137"/>
        <v>0</v>
      </c>
      <c r="VT133" s="98">
        <f t="shared" si="2137"/>
        <v>0</v>
      </c>
      <c r="VU133" s="98"/>
      <c r="VV133" s="118"/>
      <c r="VW133" s="119">
        <f t="shared" si="2138"/>
        <v>0</v>
      </c>
      <c r="VX133" s="231">
        <f t="shared" si="2139"/>
        <v>0</v>
      </c>
      <c r="VY133" s="119"/>
      <c r="VZ133" s="98"/>
      <c r="WA133" s="116"/>
      <c r="WB133" s="90"/>
      <c r="WC133" s="117">
        <f t="shared" si="2140"/>
        <v>0</v>
      </c>
      <c r="WD133" s="98">
        <f t="shared" si="2140"/>
        <v>0</v>
      </c>
      <c r="WE133" s="98"/>
      <c r="WF133" s="118"/>
      <c r="WG133" s="119">
        <f t="shared" si="2141"/>
        <v>0</v>
      </c>
      <c r="WH133" s="213">
        <f t="shared" si="2142"/>
        <v>74</v>
      </c>
      <c r="WI133" s="119"/>
      <c r="WJ133" s="98"/>
      <c r="WK133" s="116"/>
      <c r="WL133" s="90"/>
      <c r="WM133" s="117">
        <f t="shared" si="2143"/>
        <v>10156.178190000001</v>
      </c>
      <c r="WN133" s="117">
        <f t="shared" si="2143"/>
        <v>751557.18</v>
      </c>
      <c r="WO133" s="98"/>
      <c r="WP133" s="118"/>
    </row>
    <row r="134" spans="1:614" ht="16.5" customHeight="1" x14ac:dyDescent="0.25">
      <c r="A134" s="5"/>
      <c r="B134" s="85" t="s">
        <v>432</v>
      </c>
      <c r="C134" s="12" t="s">
        <v>751</v>
      </c>
      <c r="D134" s="12" t="s">
        <v>437</v>
      </c>
      <c r="E134" s="4"/>
      <c r="F134" s="231">
        <f t="shared" si="1962"/>
        <v>0</v>
      </c>
      <c r="G134" s="119"/>
      <c r="H134" s="98"/>
      <c r="I134" s="116"/>
      <c r="J134" s="90"/>
      <c r="K134" s="117">
        <f t="shared" si="1963"/>
        <v>0</v>
      </c>
      <c r="L134" s="98">
        <f t="shared" si="1963"/>
        <v>0</v>
      </c>
      <c r="M134" s="98"/>
      <c r="N134" s="118"/>
      <c r="O134" s="119" t="e">
        <f t="shared" si="1964"/>
        <v>#DIV/0!</v>
      </c>
      <c r="P134" s="231">
        <f t="shared" si="1965"/>
        <v>0</v>
      </c>
      <c r="Q134" s="119"/>
      <c r="R134" s="98"/>
      <c r="S134" s="116"/>
      <c r="T134" s="90"/>
      <c r="U134" s="117">
        <f t="shared" si="1966"/>
        <v>0</v>
      </c>
      <c r="V134" s="98">
        <f t="shared" si="1966"/>
        <v>0</v>
      </c>
      <c r="W134" s="98"/>
      <c r="X134" s="118"/>
      <c r="Y134" s="119" t="e">
        <f t="shared" si="1967"/>
        <v>#DIV/0!</v>
      </c>
      <c r="Z134" s="231">
        <f t="shared" si="1968"/>
        <v>0</v>
      </c>
      <c r="AA134" s="119"/>
      <c r="AB134" s="98"/>
      <c r="AC134" s="116"/>
      <c r="AD134" s="90"/>
      <c r="AE134" s="117">
        <f t="shared" si="1969"/>
        <v>0</v>
      </c>
      <c r="AF134" s="98">
        <f t="shared" si="1969"/>
        <v>0</v>
      </c>
      <c r="AG134" s="98"/>
      <c r="AH134" s="118"/>
      <c r="AI134" s="119" t="e">
        <f t="shared" si="1970"/>
        <v>#DIV/0!</v>
      </c>
      <c r="AJ134" s="231">
        <f t="shared" si="1971"/>
        <v>0</v>
      </c>
      <c r="AK134" s="119"/>
      <c r="AL134" s="98"/>
      <c r="AM134" s="116"/>
      <c r="AN134" s="90"/>
      <c r="AO134" s="117">
        <f t="shared" si="1972"/>
        <v>0</v>
      </c>
      <c r="AP134" s="98">
        <f t="shared" si="1972"/>
        <v>0</v>
      </c>
      <c r="AQ134" s="98"/>
      <c r="AR134" s="118"/>
      <c r="AS134" s="119" t="e">
        <f t="shared" si="1973"/>
        <v>#DIV/0!</v>
      </c>
      <c r="AT134" s="231">
        <f t="shared" si="1974"/>
        <v>0</v>
      </c>
      <c r="AU134" s="119"/>
      <c r="AV134" s="98"/>
      <c r="AW134" s="116"/>
      <c r="AX134" s="90"/>
      <c r="AY134" s="117">
        <f t="shared" si="1975"/>
        <v>0</v>
      </c>
      <c r="AZ134" s="98">
        <f t="shared" si="1975"/>
        <v>0</v>
      </c>
      <c r="BA134" s="98"/>
      <c r="BB134" s="118"/>
      <c r="BC134" s="119" t="e">
        <f t="shared" si="1976"/>
        <v>#DIV/0!</v>
      </c>
      <c r="BD134" s="231">
        <f t="shared" si="1977"/>
        <v>0</v>
      </c>
      <c r="BE134" s="119"/>
      <c r="BF134" s="98"/>
      <c r="BG134" s="116"/>
      <c r="BH134" s="90"/>
      <c r="BI134" s="117">
        <f t="shared" ref="BI134:BJ134" si="2152">BI21+BI37+BI53+BI69+BI85+BI118</f>
        <v>0</v>
      </c>
      <c r="BJ134" s="98">
        <f t="shared" si="2152"/>
        <v>0</v>
      </c>
      <c r="BK134" s="98"/>
      <c r="BL134" s="118"/>
      <c r="BM134" s="119" t="e">
        <f t="shared" si="1979"/>
        <v>#DIV/0!</v>
      </c>
      <c r="BN134" s="231">
        <f t="shared" si="1980"/>
        <v>0</v>
      </c>
      <c r="BO134" s="119"/>
      <c r="BP134" s="98"/>
      <c r="BQ134" s="116"/>
      <c r="BR134" s="90"/>
      <c r="BS134" s="117">
        <f t="shared" si="1981"/>
        <v>0</v>
      </c>
      <c r="BT134" s="98">
        <f t="shared" si="1981"/>
        <v>0</v>
      </c>
      <c r="BU134" s="98"/>
      <c r="BV134" s="118"/>
      <c r="BW134" s="119" t="e">
        <f t="shared" si="1982"/>
        <v>#DIV/0!</v>
      </c>
      <c r="BX134" s="231">
        <f t="shared" si="1983"/>
        <v>0</v>
      </c>
      <c r="BY134" s="119"/>
      <c r="BZ134" s="98"/>
      <c r="CA134" s="116"/>
      <c r="CB134" s="90"/>
      <c r="CC134" s="117">
        <f t="shared" si="1984"/>
        <v>0</v>
      </c>
      <c r="CD134" s="98">
        <f t="shared" si="1984"/>
        <v>0</v>
      </c>
      <c r="CE134" s="98"/>
      <c r="CF134" s="118"/>
      <c r="CG134" s="119" t="e">
        <f t="shared" si="1985"/>
        <v>#DIV/0!</v>
      </c>
      <c r="CH134" s="231">
        <f t="shared" si="1986"/>
        <v>0</v>
      </c>
      <c r="CI134" s="119"/>
      <c r="CJ134" s="98"/>
      <c r="CK134" s="116"/>
      <c r="CL134" s="90"/>
      <c r="CM134" s="117">
        <f t="shared" si="1987"/>
        <v>0</v>
      </c>
      <c r="CN134" s="98">
        <f t="shared" si="1987"/>
        <v>0</v>
      </c>
      <c r="CO134" s="98"/>
      <c r="CP134" s="118"/>
      <c r="CQ134" s="119" t="e">
        <f t="shared" si="1988"/>
        <v>#DIV/0!</v>
      </c>
      <c r="CR134" s="231">
        <f t="shared" si="1989"/>
        <v>0</v>
      </c>
      <c r="CS134" s="119"/>
      <c r="CT134" s="98"/>
      <c r="CU134" s="116"/>
      <c r="CV134" s="90"/>
      <c r="CW134" s="117">
        <f t="shared" si="1990"/>
        <v>0</v>
      </c>
      <c r="CX134" s="98">
        <f t="shared" si="1990"/>
        <v>0</v>
      </c>
      <c r="CY134" s="98"/>
      <c r="CZ134" s="118"/>
      <c r="DA134" s="119" t="e">
        <f t="shared" si="1991"/>
        <v>#DIV/0!</v>
      </c>
      <c r="DB134" s="231">
        <f t="shared" si="1992"/>
        <v>0</v>
      </c>
      <c r="DC134" s="119"/>
      <c r="DD134" s="98"/>
      <c r="DE134" s="116"/>
      <c r="DF134" s="90"/>
      <c r="DG134" s="117">
        <f t="shared" si="1993"/>
        <v>0</v>
      </c>
      <c r="DH134" s="98">
        <f t="shared" si="1993"/>
        <v>0</v>
      </c>
      <c r="DI134" s="98"/>
      <c r="DJ134" s="118"/>
      <c r="DK134" s="119" t="e">
        <f t="shared" si="1994"/>
        <v>#DIV/0!</v>
      </c>
      <c r="DL134" s="231">
        <f t="shared" si="1995"/>
        <v>0</v>
      </c>
      <c r="DM134" s="119"/>
      <c r="DN134" s="98"/>
      <c r="DO134" s="116"/>
      <c r="DP134" s="90"/>
      <c r="DQ134" s="117">
        <f t="shared" si="1996"/>
        <v>0</v>
      </c>
      <c r="DR134" s="98">
        <f t="shared" si="1996"/>
        <v>0</v>
      </c>
      <c r="DS134" s="98"/>
      <c r="DT134" s="118"/>
      <c r="DU134" s="119" t="e">
        <f t="shared" si="1997"/>
        <v>#DIV/0!</v>
      </c>
      <c r="DV134" s="231">
        <f t="shared" si="1998"/>
        <v>0</v>
      </c>
      <c r="DW134" s="119"/>
      <c r="DX134" s="98"/>
      <c r="DY134" s="116"/>
      <c r="DZ134" s="90"/>
      <c r="EA134" s="117">
        <f t="shared" si="1999"/>
        <v>0</v>
      </c>
      <c r="EB134" s="98">
        <f t="shared" si="1999"/>
        <v>0</v>
      </c>
      <c r="EC134" s="98"/>
      <c r="ED134" s="118"/>
      <c r="EE134" s="119" t="e">
        <f t="shared" si="2000"/>
        <v>#DIV/0!</v>
      </c>
      <c r="EF134" s="231">
        <f t="shared" si="2001"/>
        <v>0</v>
      </c>
      <c r="EG134" s="119"/>
      <c r="EH134" s="98"/>
      <c r="EI134" s="116"/>
      <c r="EJ134" s="90"/>
      <c r="EK134" s="117">
        <f t="shared" si="2002"/>
        <v>0</v>
      </c>
      <c r="EL134" s="98">
        <f t="shared" si="2002"/>
        <v>0</v>
      </c>
      <c r="EM134" s="98"/>
      <c r="EN134" s="118"/>
      <c r="EO134" s="119" t="e">
        <f t="shared" si="2003"/>
        <v>#DIV/0!</v>
      </c>
      <c r="EP134" s="231">
        <f t="shared" si="2004"/>
        <v>0</v>
      </c>
      <c r="EQ134" s="119"/>
      <c r="ER134" s="98"/>
      <c r="ES134" s="116"/>
      <c r="ET134" s="90"/>
      <c r="EU134" s="117">
        <f t="shared" si="2005"/>
        <v>0</v>
      </c>
      <c r="EV134" s="98">
        <f t="shared" si="2005"/>
        <v>0</v>
      </c>
      <c r="EW134" s="98"/>
      <c r="EX134" s="118"/>
      <c r="EY134" s="119" t="e">
        <f t="shared" si="2006"/>
        <v>#DIV/0!</v>
      </c>
      <c r="EZ134" s="231">
        <f t="shared" si="2007"/>
        <v>0</v>
      </c>
      <c r="FA134" s="119"/>
      <c r="FB134" s="98"/>
      <c r="FC134" s="116"/>
      <c r="FD134" s="90"/>
      <c r="FE134" s="117">
        <f t="shared" si="2008"/>
        <v>0</v>
      </c>
      <c r="FF134" s="98">
        <f t="shared" si="2008"/>
        <v>0</v>
      </c>
      <c r="FG134" s="98"/>
      <c r="FH134" s="118"/>
      <c r="FI134" s="119" t="e">
        <f t="shared" si="2009"/>
        <v>#DIV/0!</v>
      </c>
      <c r="FJ134" s="231">
        <f t="shared" si="2010"/>
        <v>0</v>
      </c>
      <c r="FK134" s="119"/>
      <c r="FL134" s="98"/>
      <c r="FM134" s="116"/>
      <c r="FN134" s="90"/>
      <c r="FO134" s="117">
        <f t="shared" si="2011"/>
        <v>0</v>
      </c>
      <c r="FP134" s="98">
        <f t="shared" si="2011"/>
        <v>0</v>
      </c>
      <c r="FQ134" s="98"/>
      <c r="FR134" s="118"/>
      <c r="FS134" s="119" t="e">
        <f t="shared" si="2012"/>
        <v>#DIV/0!</v>
      </c>
      <c r="FT134" s="231">
        <f t="shared" si="2013"/>
        <v>0</v>
      </c>
      <c r="FU134" s="119"/>
      <c r="FV134" s="98"/>
      <c r="FW134" s="116"/>
      <c r="FX134" s="90"/>
      <c r="FY134" s="117">
        <f t="shared" si="2014"/>
        <v>0</v>
      </c>
      <c r="FZ134" s="98">
        <f t="shared" si="2014"/>
        <v>0</v>
      </c>
      <c r="GA134" s="98"/>
      <c r="GB134" s="118"/>
      <c r="GC134" s="119" t="e">
        <f t="shared" si="2015"/>
        <v>#DIV/0!</v>
      </c>
      <c r="GD134" s="231">
        <f t="shared" si="2016"/>
        <v>0</v>
      </c>
      <c r="GE134" s="119"/>
      <c r="GF134" s="98"/>
      <c r="GG134" s="116"/>
      <c r="GH134" s="90"/>
      <c r="GI134" s="117">
        <f t="shared" si="2017"/>
        <v>0</v>
      </c>
      <c r="GJ134" s="98">
        <f t="shared" si="2017"/>
        <v>0</v>
      </c>
      <c r="GK134" s="98"/>
      <c r="GL134" s="118"/>
      <c r="GM134" s="119" t="e">
        <f t="shared" si="2018"/>
        <v>#DIV/0!</v>
      </c>
      <c r="GN134" s="231">
        <f t="shared" si="2019"/>
        <v>0</v>
      </c>
      <c r="GO134" s="119"/>
      <c r="GP134" s="98"/>
      <c r="GQ134" s="116"/>
      <c r="GR134" s="90"/>
      <c r="GS134" s="117">
        <f t="shared" si="2020"/>
        <v>0</v>
      </c>
      <c r="GT134" s="98">
        <f t="shared" si="2020"/>
        <v>0</v>
      </c>
      <c r="GU134" s="98"/>
      <c r="GV134" s="118"/>
      <c r="GW134" s="119" t="e">
        <f t="shared" si="2021"/>
        <v>#DIV/0!</v>
      </c>
      <c r="GX134" s="231">
        <f t="shared" si="2022"/>
        <v>0</v>
      </c>
      <c r="GY134" s="119"/>
      <c r="GZ134" s="98"/>
      <c r="HA134" s="116"/>
      <c r="HB134" s="90"/>
      <c r="HC134" s="117">
        <f t="shared" si="2023"/>
        <v>0</v>
      </c>
      <c r="HD134" s="98">
        <f t="shared" si="2023"/>
        <v>0</v>
      </c>
      <c r="HE134" s="98"/>
      <c r="HF134" s="118"/>
      <c r="HG134" s="119" t="e">
        <f t="shared" si="2024"/>
        <v>#DIV/0!</v>
      </c>
      <c r="HH134" s="231">
        <f t="shared" si="2025"/>
        <v>0</v>
      </c>
      <c r="HI134" s="119"/>
      <c r="HJ134" s="98"/>
      <c r="HK134" s="116"/>
      <c r="HL134" s="90"/>
      <c r="HM134" s="117">
        <f t="shared" si="2026"/>
        <v>0</v>
      </c>
      <c r="HN134" s="98">
        <f t="shared" si="2026"/>
        <v>0</v>
      </c>
      <c r="HO134" s="98"/>
      <c r="HP134" s="118"/>
      <c r="HQ134" s="119" t="e">
        <f t="shared" si="2027"/>
        <v>#DIV/0!</v>
      </c>
      <c r="HR134" s="231">
        <f t="shared" si="2028"/>
        <v>0</v>
      </c>
      <c r="HS134" s="119"/>
      <c r="HT134" s="98"/>
      <c r="HU134" s="116"/>
      <c r="HV134" s="90"/>
      <c r="HW134" s="117">
        <f t="shared" si="2029"/>
        <v>0</v>
      </c>
      <c r="HX134" s="98">
        <f t="shared" si="2029"/>
        <v>0</v>
      </c>
      <c r="HY134" s="98"/>
      <c r="HZ134" s="118"/>
      <c r="IA134" s="119" t="e">
        <f t="shared" si="2030"/>
        <v>#DIV/0!</v>
      </c>
      <c r="IB134" s="231">
        <f t="shared" si="2031"/>
        <v>0</v>
      </c>
      <c r="IC134" s="119"/>
      <c r="ID134" s="98"/>
      <c r="IE134" s="116"/>
      <c r="IF134" s="90"/>
      <c r="IG134" s="117">
        <f t="shared" si="2032"/>
        <v>0</v>
      </c>
      <c r="IH134" s="98">
        <f t="shared" si="2032"/>
        <v>0</v>
      </c>
      <c r="II134" s="98"/>
      <c r="IJ134" s="118"/>
      <c r="IK134" s="119" t="e">
        <f t="shared" si="2033"/>
        <v>#DIV/0!</v>
      </c>
      <c r="IL134" s="231">
        <f t="shared" si="2034"/>
        <v>0</v>
      </c>
      <c r="IM134" s="119"/>
      <c r="IN134" s="98"/>
      <c r="IO134" s="116"/>
      <c r="IP134" s="90"/>
      <c r="IQ134" s="117">
        <f t="shared" si="2035"/>
        <v>0</v>
      </c>
      <c r="IR134" s="98">
        <f t="shared" si="2035"/>
        <v>0</v>
      </c>
      <c r="IS134" s="98"/>
      <c r="IT134" s="118"/>
      <c r="IU134" s="119" t="e">
        <f t="shared" si="2036"/>
        <v>#DIV/0!</v>
      </c>
      <c r="IV134" s="231">
        <f t="shared" si="2037"/>
        <v>0</v>
      </c>
      <c r="IW134" s="119"/>
      <c r="IX134" s="98"/>
      <c r="IY134" s="116"/>
      <c r="IZ134" s="90"/>
      <c r="JA134" s="117">
        <f t="shared" si="2038"/>
        <v>0</v>
      </c>
      <c r="JB134" s="98">
        <f t="shared" si="2038"/>
        <v>0</v>
      </c>
      <c r="JC134" s="98"/>
      <c r="JD134" s="118"/>
      <c r="JE134" s="119" t="e">
        <f t="shared" si="2039"/>
        <v>#DIV/0!</v>
      </c>
      <c r="JF134" s="231">
        <f t="shared" si="2040"/>
        <v>0</v>
      </c>
      <c r="JG134" s="119"/>
      <c r="JH134" s="98"/>
      <c r="JI134" s="116"/>
      <c r="JJ134" s="90"/>
      <c r="JK134" s="117">
        <f t="shared" si="2041"/>
        <v>0</v>
      </c>
      <c r="JL134" s="98">
        <f t="shared" si="2041"/>
        <v>0</v>
      </c>
      <c r="JM134" s="98"/>
      <c r="JN134" s="118"/>
      <c r="JO134" s="119" t="e">
        <f t="shared" si="2042"/>
        <v>#DIV/0!</v>
      </c>
      <c r="JP134" s="231">
        <f t="shared" si="2043"/>
        <v>0</v>
      </c>
      <c r="JQ134" s="119"/>
      <c r="JR134" s="98"/>
      <c r="JS134" s="116"/>
      <c r="JT134" s="90"/>
      <c r="JU134" s="117">
        <f t="shared" si="2044"/>
        <v>0</v>
      </c>
      <c r="JV134" s="98">
        <f t="shared" si="2044"/>
        <v>0</v>
      </c>
      <c r="JW134" s="98"/>
      <c r="JX134" s="118"/>
      <c r="JY134" s="119" t="e">
        <f t="shared" si="2045"/>
        <v>#DIV/0!</v>
      </c>
      <c r="JZ134" s="231">
        <f t="shared" si="2046"/>
        <v>0</v>
      </c>
      <c r="KA134" s="119"/>
      <c r="KB134" s="98"/>
      <c r="KC134" s="116"/>
      <c r="KD134" s="90"/>
      <c r="KE134" s="117">
        <f t="shared" si="2047"/>
        <v>0</v>
      </c>
      <c r="KF134" s="98">
        <f t="shared" si="2047"/>
        <v>0</v>
      </c>
      <c r="KG134" s="98"/>
      <c r="KH134" s="118"/>
      <c r="KI134" s="119" t="e">
        <f t="shared" si="2048"/>
        <v>#DIV/0!</v>
      </c>
      <c r="KJ134" s="231">
        <f t="shared" si="2049"/>
        <v>0</v>
      </c>
      <c r="KK134" s="119"/>
      <c r="KL134" s="98"/>
      <c r="KM134" s="116"/>
      <c r="KN134" s="90"/>
      <c r="KO134" s="117">
        <f t="shared" si="2050"/>
        <v>0</v>
      </c>
      <c r="KP134" s="98">
        <f t="shared" si="2050"/>
        <v>0</v>
      </c>
      <c r="KQ134" s="98"/>
      <c r="KR134" s="118"/>
      <c r="KS134" s="119" t="e">
        <f t="shared" si="2051"/>
        <v>#DIV/0!</v>
      </c>
      <c r="KT134" s="231">
        <f t="shared" si="2052"/>
        <v>0</v>
      </c>
      <c r="KU134" s="119"/>
      <c r="KV134" s="98"/>
      <c r="KW134" s="116"/>
      <c r="KX134" s="90"/>
      <c r="KY134" s="117">
        <f t="shared" si="2053"/>
        <v>0</v>
      </c>
      <c r="KZ134" s="98">
        <f t="shared" si="2053"/>
        <v>0</v>
      </c>
      <c r="LA134" s="98"/>
      <c r="LB134" s="118"/>
      <c r="LC134" s="119" t="e">
        <f t="shared" si="2054"/>
        <v>#DIV/0!</v>
      </c>
      <c r="LD134" s="231">
        <f t="shared" si="2055"/>
        <v>0</v>
      </c>
      <c r="LE134" s="119"/>
      <c r="LF134" s="98"/>
      <c r="LG134" s="116"/>
      <c r="LH134" s="90"/>
      <c r="LI134" s="117">
        <f t="shared" si="2056"/>
        <v>0</v>
      </c>
      <c r="LJ134" s="98">
        <f t="shared" si="2056"/>
        <v>0</v>
      </c>
      <c r="LK134" s="98"/>
      <c r="LL134" s="118"/>
      <c r="LM134" s="119" t="e">
        <f t="shared" si="2057"/>
        <v>#DIV/0!</v>
      </c>
      <c r="LN134" s="231">
        <f t="shared" si="2058"/>
        <v>0</v>
      </c>
      <c r="LO134" s="119"/>
      <c r="LP134" s="98"/>
      <c r="LQ134" s="116"/>
      <c r="LR134" s="90"/>
      <c r="LS134" s="117">
        <f t="shared" si="2059"/>
        <v>0</v>
      </c>
      <c r="LT134" s="98">
        <f t="shared" si="2059"/>
        <v>0</v>
      </c>
      <c r="LU134" s="98"/>
      <c r="LV134" s="118"/>
      <c r="LW134" s="119" t="e">
        <f t="shared" si="2060"/>
        <v>#DIV/0!</v>
      </c>
      <c r="LX134" s="231">
        <f t="shared" si="2061"/>
        <v>0</v>
      </c>
      <c r="LY134" s="119"/>
      <c r="LZ134" s="98"/>
      <c r="MA134" s="116"/>
      <c r="MB134" s="90"/>
      <c r="MC134" s="117">
        <f t="shared" si="2062"/>
        <v>0</v>
      </c>
      <c r="MD134" s="98">
        <f t="shared" si="2062"/>
        <v>0</v>
      </c>
      <c r="ME134" s="98"/>
      <c r="MF134" s="118"/>
      <c r="MG134" s="119" t="e">
        <f t="shared" si="2063"/>
        <v>#DIV/0!</v>
      </c>
      <c r="MH134" s="231">
        <f t="shared" si="2064"/>
        <v>0</v>
      </c>
      <c r="MI134" s="119"/>
      <c r="MJ134" s="98"/>
      <c r="MK134" s="116"/>
      <c r="ML134" s="90"/>
      <c r="MM134" s="117">
        <f t="shared" si="2065"/>
        <v>0</v>
      </c>
      <c r="MN134" s="98">
        <f t="shared" si="2065"/>
        <v>0</v>
      </c>
      <c r="MO134" s="98"/>
      <c r="MP134" s="118"/>
      <c r="MQ134" s="119" t="e">
        <f t="shared" si="2066"/>
        <v>#DIV/0!</v>
      </c>
      <c r="MR134" s="231">
        <f t="shared" si="2067"/>
        <v>0</v>
      </c>
      <c r="MS134" s="119"/>
      <c r="MT134" s="98"/>
      <c r="MU134" s="116"/>
      <c r="MV134" s="90"/>
      <c r="MW134" s="117">
        <f t="shared" si="2068"/>
        <v>0</v>
      </c>
      <c r="MX134" s="98">
        <f t="shared" si="2068"/>
        <v>0</v>
      </c>
      <c r="MY134" s="98"/>
      <c r="MZ134" s="118"/>
      <c r="NA134" s="119" t="e">
        <f t="shared" si="2069"/>
        <v>#DIV/0!</v>
      </c>
      <c r="NB134" s="231">
        <f t="shared" si="2070"/>
        <v>0</v>
      </c>
      <c r="NC134" s="119"/>
      <c r="ND134" s="98"/>
      <c r="NE134" s="116"/>
      <c r="NF134" s="90"/>
      <c r="NG134" s="117">
        <f t="shared" si="2071"/>
        <v>0</v>
      </c>
      <c r="NH134" s="98">
        <f t="shared" si="2071"/>
        <v>0</v>
      </c>
      <c r="NI134" s="98"/>
      <c r="NJ134" s="118"/>
      <c r="NK134" s="119" t="e">
        <f t="shared" si="2072"/>
        <v>#DIV/0!</v>
      </c>
      <c r="NL134" s="231">
        <f t="shared" si="2073"/>
        <v>0</v>
      </c>
      <c r="NM134" s="119"/>
      <c r="NN134" s="98"/>
      <c r="NO134" s="116"/>
      <c r="NP134" s="90"/>
      <c r="NQ134" s="117">
        <f t="shared" si="2074"/>
        <v>0</v>
      </c>
      <c r="NR134" s="98">
        <f t="shared" si="2074"/>
        <v>0</v>
      </c>
      <c r="NS134" s="98"/>
      <c r="NT134" s="118"/>
      <c r="NU134" s="119" t="e">
        <f t="shared" si="2075"/>
        <v>#DIV/0!</v>
      </c>
      <c r="NV134" s="231">
        <f t="shared" si="2076"/>
        <v>0</v>
      </c>
      <c r="NW134" s="119"/>
      <c r="NX134" s="98"/>
      <c r="NY134" s="116"/>
      <c r="NZ134" s="90"/>
      <c r="OA134" s="117">
        <f t="shared" si="2077"/>
        <v>0</v>
      </c>
      <c r="OB134" s="98">
        <f t="shared" si="2077"/>
        <v>0</v>
      </c>
      <c r="OC134" s="98"/>
      <c r="OD134" s="118"/>
      <c r="OE134" s="119" t="e">
        <f t="shared" si="2078"/>
        <v>#DIV/0!</v>
      </c>
      <c r="OF134" s="231">
        <f t="shared" si="2079"/>
        <v>0</v>
      </c>
      <c r="OG134" s="119"/>
      <c r="OH134" s="98"/>
      <c r="OI134" s="116"/>
      <c r="OJ134" s="90"/>
      <c r="OK134" s="117">
        <f t="shared" si="2080"/>
        <v>0</v>
      </c>
      <c r="OL134" s="98">
        <f t="shared" si="2080"/>
        <v>0</v>
      </c>
      <c r="OM134" s="98"/>
      <c r="ON134" s="118"/>
      <c r="OO134" s="119" t="e">
        <f t="shared" si="2081"/>
        <v>#DIV/0!</v>
      </c>
      <c r="OP134" s="231">
        <f t="shared" si="2082"/>
        <v>0</v>
      </c>
      <c r="OQ134" s="119"/>
      <c r="OR134" s="98"/>
      <c r="OS134" s="116"/>
      <c r="OT134" s="90"/>
      <c r="OU134" s="117">
        <f t="shared" si="2083"/>
        <v>0</v>
      </c>
      <c r="OV134" s="98">
        <f t="shared" si="2083"/>
        <v>0</v>
      </c>
      <c r="OW134" s="98"/>
      <c r="OX134" s="118"/>
      <c r="OY134" s="119" t="e">
        <f t="shared" si="2084"/>
        <v>#DIV/0!</v>
      </c>
      <c r="OZ134" s="231">
        <f t="shared" si="2085"/>
        <v>0</v>
      </c>
      <c r="PA134" s="119"/>
      <c r="PB134" s="98"/>
      <c r="PC134" s="116"/>
      <c r="PD134" s="90"/>
      <c r="PE134" s="117">
        <f t="shared" si="2086"/>
        <v>0</v>
      </c>
      <c r="PF134" s="98">
        <f t="shared" si="2086"/>
        <v>0</v>
      </c>
      <c r="PG134" s="98"/>
      <c r="PH134" s="118"/>
      <c r="PI134" s="119" t="e">
        <f t="shared" si="2087"/>
        <v>#DIV/0!</v>
      </c>
      <c r="PJ134" s="231">
        <f t="shared" si="2088"/>
        <v>0</v>
      </c>
      <c r="PK134" s="119"/>
      <c r="PL134" s="98"/>
      <c r="PM134" s="116"/>
      <c r="PN134" s="90"/>
      <c r="PO134" s="117">
        <f t="shared" si="2089"/>
        <v>0</v>
      </c>
      <c r="PP134" s="98">
        <f t="shared" si="2089"/>
        <v>0</v>
      </c>
      <c r="PQ134" s="98"/>
      <c r="PR134" s="118"/>
      <c r="PS134" s="119" t="e">
        <f t="shared" si="2090"/>
        <v>#DIV/0!</v>
      </c>
      <c r="PT134" s="231">
        <f t="shared" si="2091"/>
        <v>0</v>
      </c>
      <c r="PU134" s="119"/>
      <c r="PV134" s="98"/>
      <c r="PW134" s="116"/>
      <c r="PX134" s="90"/>
      <c r="PY134" s="117">
        <f t="shared" si="2092"/>
        <v>0</v>
      </c>
      <c r="PZ134" s="98">
        <f t="shared" si="2092"/>
        <v>0</v>
      </c>
      <c r="QA134" s="98"/>
      <c r="QB134" s="118"/>
      <c r="QC134" s="119" t="e">
        <f t="shared" si="2093"/>
        <v>#DIV/0!</v>
      </c>
      <c r="QD134" s="231">
        <f t="shared" si="2094"/>
        <v>0</v>
      </c>
      <c r="QE134" s="119"/>
      <c r="QF134" s="98"/>
      <c r="QG134" s="116"/>
      <c r="QH134" s="90"/>
      <c r="QI134" s="117">
        <f t="shared" si="2095"/>
        <v>0</v>
      </c>
      <c r="QJ134" s="98">
        <f t="shared" si="2095"/>
        <v>0</v>
      </c>
      <c r="QK134" s="98"/>
      <c r="QL134" s="118"/>
      <c r="QM134" s="119" t="e">
        <f t="shared" si="2096"/>
        <v>#DIV/0!</v>
      </c>
      <c r="QN134" s="231">
        <f t="shared" si="2097"/>
        <v>0</v>
      </c>
      <c r="QO134" s="119"/>
      <c r="QP134" s="98"/>
      <c r="QQ134" s="116"/>
      <c r="QR134" s="90"/>
      <c r="QS134" s="117">
        <f t="shared" si="2098"/>
        <v>0</v>
      </c>
      <c r="QT134" s="98">
        <f t="shared" si="2098"/>
        <v>0</v>
      </c>
      <c r="QU134" s="98"/>
      <c r="QV134" s="118"/>
      <c r="QW134" s="119" t="e">
        <f t="shared" si="2099"/>
        <v>#DIV/0!</v>
      </c>
      <c r="QX134" s="231">
        <f t="shared" si="2100"/>
        <v>0</v>
      </c>
      <c r="QY134" s="119"/>
      <c r="QZ134" s="98"/>
      <c r="RA134" s="116"/>
      <c r="RB134" s="90"/>
      <c r="RC134" s="117">
        <f t="shared" si="2101"/>
        <v>0</v>
      </c>
      <c r="RD134" s="98">
        <f t="shared" si="2101"/>
        <v>0</v>
      </c>
      <c r="RE134" s="98"/>
      <c r="RF134" s="118"/>
      <c r="RG134" s="119" t="e">
        <f t="shared" si="2102"/>
        <v>#DIV/0!</v>
      </c>
      <c r="RH134" s="231">
        <f t="shared" si="2103"/>
        <v>0</v>
      </c>
      <c r="RI134" s="119"/>
      <c r="RJ134" s="98"/>
      <c r="RK134" s="116"/>
      <c r="RL134" s="90"/>
      <c r="RM134" s="117">
        <f t="shared" si="2104"/>
        <v>0</v>
      </c>
      <c r="RN134" s="98">
        <f t="shared" si="2104"/>
        <v>0</v>
      </c>
      <c r="RO134" s="98"/>
      <c r="RP134" s="118"/>
      <c r="RQ134" s="119" t="e">
        <f t="shared" si="2105"/>
        <v>#DIV/0!</v>
      </c>
      <c r="RR134" s="231">
        <f t="shared" si="2106"/>
        <v>0</v>
      </c>
      <c r="RS134" s="119"/>
      <c r="RT134" s="98"/>
      <c r="RU134" s="116"/>
      <c r="RV134" s="90"/>
      <c r="RW134" s="117">
        <f t="shared" si="2107"/>
        <v>0</v>
      </c>
      <c r="RX134" s="98">
        <f t="shared" si="2107"/>
        <v>0</v>
      </c>
      <c r="RY134" s="98"/>
      <c r="RZ134" s="118"/>
      <c r="SA134" s="119" t="e">
        <f t="shared" si="2108"/>
        <v>#DIV/0!</v>
      </c>
      <c r="SB134" s="231">
        <f t="shared" si="2109"/>
        <v>0</v>
      </c>
      <c r="SC134" s="119"/>
      <c r="SD134" s="98"/>
      <c r="SE134" s="116"/>
      <c r="SF134" s="90"/>
      <c r="SG134" s="117">
        <f t="shared" si="2110"/>
        <v>0</v>
      </c>
      <c r="SH134" s="98">
        <f t="shared" si="2110"/>
        <v>0</v>
      </c>
      <c r="SI134" s="98"/>
      <c r="SJ134" s="118"/>
      <c r="SK134" s="119" t="e">
        <f t="shared" si="2111"/>
        <v>#DIV/0!</v>
      </c>
      <c r="SL134" s="231">
        <f t="shared" si="2112"/>
        <v>0</v>
      </c>
      <c r="SM134" s="119"/>
      <c r="SN134" s="98"/>
      <c r="SO134" s="116"/>
      <c r="SP134" s="90"/>
      <c r="SQ134" s="117">
        <f t="shared" si="2113"/>
        <v>0</v>
      </c>
      <c r="SR134" s="98">
        <f t="shared" si="2113"/>
        <v>0</v>
      </c>
      <c r="SS134" s="98"/>
      <c r="ST134" s="118"/>
      <c r="SU134" s="119" t="e">
        <f t="shared" si="2114"/>
        <v>#DIV/0!</v>
      </c>
      <c r="SV134" s="231">
        <f t="shared" si="2115"/>
        <v>0</v>
      </c>
      <c r="SW134" s="119"/>
      <c r="SX134" s="98"/>
      <c r="SY134" s="116"/>
      <c r="SZ134" s="90"/>
      <c r="TA134" s="117">
        <f t="shared" si="2116"/>
        <v>0</v>
      </c>
      <c r="TB134" s="98">
        <f t="shared" si="2116"/>
        <v>0</v>
      </c>
      <c r="TC134" s="98"/>
      <c r="TD134" s="118"/>
      <c r="TE134" s="119" t="e">
        <f t="shared" si="2117"/>
        <v>#DIV/0!</v>
      </c>
      <c r="TF134" s="231">
        <f t="shared" si="2118"/>
        <v>0</v>
      </c>
      <c r="TG134" s="119"/>
      <c r="TH134" s="98"/>
      <c r="TI134" s="116"/>
      <c r="TJ134" s="90"/>
      <c r="TK134" s="117">
        <f t="shared" si="2119"/>
        <v>0</v>
      </c>
      <c r="TL134" s="98">
        <f t="shared" si="2119"/>
        <v>0</v>
      </c>
      <c r="TM134" s="98"/>
      <c r="TN134" s="118"/>
      <c r="TO134" s="119" t="e">
        <f t="shared" si="2120"/>
        <v>#DIV/0!</v>
      </c>
      <c r="TP134" s="231">
        <f t="shared" si="2121"/>
        <v>0</v>
      </c>
      <c r="TQ134" s="119"/>
      <c r="TR134" s="98"/>
      <c r="TS134" s="116"/>
      <c r="TT134" s="90"/>
      <c r="TU134" s="117">
        <f t="shared" si="2122"/>
        <v>0</v>
      </c>
      <c r="TV134" s="98">
        <f t="shared" si="2122"/>
        <v>0</v>
      </c>
      <c r="TW134" s="98"/>
      <c r="TX134" s="118"/>
      <c r="TY134" s="119" t="e">
        <f t="shared" si="2123"/>
        <v>#DIV/0!</v>
      </c>
      <c r="TZ134" s="231">
        <f t="shared" si="2124"/>
        <v>0</v>
      </c>
      <c r="UA134" s="119"/>
      <c r="UB134" s="98"/>
      <c r="UC134" s="116"/>
      <c r="UD134" s="90"/>
      <c r="UE134" s="117">
        <f t="shared" si="2125"/>
        <v>0</v>
      </c>
      <c r="UF134" s="98">
        <f t="shared" si="2125"/>
        <v>0</v>
      </c>
      <c r="UG134" s="98"/>
      <c r="UH134" s="118"/>
      <c r="UI134" s="119" t="e">
        <f t="shared" si="2126"/>
        <v>#DIV/0!</v>
      </c>
      <c r="UJ134" s="231">
        <f t="shared" si="2127"/>
        <v>0</v>
      </c>
      <c r="UK134" s="119"/>
      <c r="UL134" s="98"/>
      <c r="UM134" s="116"/>
      <c r="UN134" s="90"/>
      <c r="UO134" s="117">
        <f t="shared" si="2128"/>
        <v>0</v>
      </c>
      <c r="UP134" s="98">
        <f t="shared" si="2128"/>
        <v>0</v>
      </c>
      <c r="UQ134" s="98"/>
      <c r="UR134" s="118"/>
      <c r="US134" s="119" t="e">
        <f t="shared" si="2129"/>
        <v>#DIV/0!</v>
      </c>
      <c r="UT134" s="231">
        <f t="shared" si="2130"/>
        <v>0</v>
      </c>
      <c r="UU134" s="119"/>
      <c r="UV134" s="98"/>
      <c r="UW134" s="116"/>
      <c r="UX134" s="90"/>
      <c r="UY134" s="117">
        <f t="shared" si="2131"/>
        <v>0</v>
      </c>
      <c r="UZ134" s="98">
        <f t="shared" si="2131"/>
        <v>0</v>
      </c>
      <c r="VA134" s="98"/>
      <c r="VB134" s="118"/>
      <c r="VC134" s="119" t="e">
        <f t="shared" si="2132"/>
        <v>#DIV/0!</v>
      </c>
      <c r="VD134" s="231">
        <f t="shared" si="2133"/>
        <v>0</v>
      </c>
      <c r="VE134" s="119"/>
      <c r="VF134" s="98"/>
      <c r="VG134" s="116"/>
      <c r="VH134" s="90"/>
      <c r="VI134" s="117">
        <f t="shared" si="2134"/>
        <v>0</v>
      </c>
      <c r="VJ134" s="98">
        <f t="shared" si="2134"/>
        <v>0</v>
      </c>
      <c r="VK134" s="98"/>
      <c r="VL134" s="118"/>
      <c r="VM134" s="119" t="e">
        <f t="shared" si="2135"/>
        <v>#DIV/0!</v>
      </c>
      <c r="VN134" s="231">
        <f t="shared" si="2136"/>
        <v>0</v>
      </c>
      <c r="VO134" s="119"/>
      <c r="VP134" s="98"/>
      <c r="VQ134" s="116"/>
      <c r="VR134" s="90"/>
      <c r="VS134" s="117">
        <f t="shared" si="2137"/>
        <v>0</v>
      </c>
      <c r="VT134" s="98">
        <f t="shared" si="2137"/>
        <v>0</v>
      </c>
      <c r="VU134" s="98"/>
      <c r="VV134" s="118"/>
      <c r="VW134" s="119" t="e">
        <f t="shared" si="2138"/>
        <v>#DIV/0!</v>
      </c>
      <c r="VX134" s="231">
        <f t="shared" si="2139"/>
        <v>0</v>
      </c>
      <c r="VY134" s="119"/>
      <c r="VZ134" s="98"/>
      <c r="WA134" s="116"/>
      <c r="WB134" s="90"/>
      <c r="WC134" s="117">
        <f t="shared" si="2140"/>
        <v>0</v>
      </c>
      <c r="WD134" s="98">
        <f t="shared" si="2140"/>
        <v>0</v>
      </c>
      <c r="WE134" s="98"/>
      <c r="WF134" s="118"/>
      <c r="WG134" s="119" t="e">
        <f t="shared" si="2141"/>
        <v>#DIV/0!</v>
      </c>
      <c r="WH134" s="213">
        <f t="shared" si="2142"/>
        <v>0</v>
      </c>
      <c r="WI134" s="119"/>
      <c r="WJ134" s="98"/>
      <c r="WK134" s="116"/>
      <c r="WL134" s="90"/>
      <c r="WM134" s="117">
        <f t="shared" si="2143"/>
        <v>0</v>
      </c>
      <c r="WN134" s="117">
        <f t="shared" si="2143"/>
        <v>0</v>
      </c>
      <c r="WO134" s="98"/>
      <c r="WP134" s="118"/>
    </row>
    <row r="135" spans="1:614" ht="16.5" customHeight="1" x14ac:dyDescent="0.25">
      <c r="A135" s="5"/>
      <c r="B135" s="91" t="s">
        <v>428</v>
      </c>
      <c r="C135" s="12" t="s">
        <v>753</v>
      </c>
      <c r="D135" s="12" t="s">
        <v>440</v>
      </c>
      <c r="E135" s="4"/>
      <c r="F135" s="231">
        <f t="shared" si="1962"/>
        <v>0</v>
      </c>
      <c r="G135" s="119"/>
      <c r="H135" s="98"/>
      <c r="I135" s="116"/>
      <c r="J135" s="90"/>
      <c r="K135" s="117">
        <f t="shared" si="1963"/>
        <v>0</v>
      </c>
      <c r="L135" s="98">
        <f t="shared" si="1963"/>
        <v>0</v>
      </c>
      <c r="M135" s="98"/>
      <c r="N135" s="118"/>
      <c r="O135" s="119">
        <f t="shared" si="1964"/>
        <v>0</v>
      </c>
      <c r="P135" s="231">
        <f t="shared" si="1965"/>
        <v>0</v>
      </c>
      <c r="Q135" s="119"/>
      <c r="R135" s="98"/>
      <c r="S135" s="116"/>
      <c r="T135" s="90"/>
      <c r="U135" s="117">
        <f t="shared" si="1966"/>
        <v>0</v>
      </c>
      <c r="V135" s="98">
        <f t="shared" si="1966"/>
        <v>0</v>
      </c>
      <c r="W135" s="98"/>
      <c r="X135" s="118"/>
      <c r="Y135" s="119">
        <f t="shared" si="1967"/>
        <v>0</v>
      </c>
      <c r="Z135" s="231">
        <f t="shared" si="1968"/>
        <v>0</v>
      </c>
      <c r="AA135" s="119"/>
      <c r="AB135" s="98"/>
      <c r="AC135" s="116"/>
      <c r="AD135" s="90"/>
      <c r="AE135" s="117">
        <f t="shared" si="1969"/>
        <v>0</v>
      </c>
      <c r="AF135" s="98">
        <f t="shared" si="1969"/>
        <v>0</v>
      </c>
      <c r="AG135" s="98"/>
      <c r="AH135" s="118"/>
      <c r="AI135" s="119">
        <f t="shared" si="1970"/>
        <v>0</v>
      </c>
      <c r="AJ135" s="231">
        <f t="shared" si="1971"/>
        <v>0</v>
      </c>
      <c r="AK135" s="119"/>
      <c r="AL135" s="98"/>
      <c r="AM135" s="116"/>
      <c r="AN135" s="90"/>
      <c r="AO135" s="117">
        <f t="shared" si="1972"/>
        <v>0</v>
      </c>
      <c r="AP135" s="98">
        <f t="shared" si="1972"/>
        <v>0</v>
      </c>
      <c r="AQ135" s="98"/>
      <c r="AR135" s="118"/>
      <c r="AS135" s="119">
        <f t="shared" si="1973"/>
        <v>0</v>
      </c>
      <c r="AT135" s="231">
        <f t="shared" si="1974"/>
        <v>0</v>
      </c>
      <c r="AU135" s="119"/>
      <c r="AV135" s="98"/>
      <c r="AW135" s="116"/>
      <c r="AX135" s="90"/>
      <c r="AY135" s="117">
        <f t="shared" si="1975"/>
        <v>0</v>
      </c>
      <c r="AZ135" s="98">
        <f t="shared" si="1975"/>
        <v>0</v>
      </c>
      <c r="BA135" s="98"/>
      <c r="BB135" s="118"/>
      <c r="BC135" s="119">
        <f t="shared" si="1976"/>
        <v>0</v>
      </c>
      <c r="BD135" s="231">
        <f t="shared" si="1977"/>
        <v>0</v>
      </c>
      <c r="BE135" s="119"/>
      <c r="BF135" s="98"/>
      <c r="BG135" s="116"/>
      <c r="BH135" s="90"/>
      <c r="BI135" s="117">
        <f t="shared" ref="BI135:BJ135" si="2153">BI22+BI38+BI54+BI70+BI86+BI119</f>
        <v>0</v>
      </c>
      <c r="BJ135" s="98">
        <f t="shared" si="2153"/>
        <v>0</v>
      </c>
      <c r="BK135" s="98"/>
      <c r="BL135" s="118"/>
      <c r="BM135" s="119">
        <f t="shared" si="1979"/>
        <v>0</v>
      </c>
      <c r="BN135" s="231">
        <f t="shared" si="1980"/>
        <v>0</v>
      </c>
      <c r="BO135" s="119"/>
      <c r="BP135" s="98"/>
      <c r="BQ135" s="116"/>
      <c r="BR135" s="90"/>
      <c r="BS135" s="117">
        <f t="shared" si="1981"/>
        <v>0</v>
      </c>
      <c r="BT135" s="98">
        <f t="shared" si="1981"/>
        <v>0</v>
      </c>
      <c r="BU135" s="98"/>
      <c r="BV135" s="118"/>
      <c r="BW135" s="119">
        <f t="shared" si="1982"/>
        <v>0</v>
      </c>
      <c r="BX135" s="231">
        <f t="shared" si="1983"/>
        <v>0</v>
      </c>
      <c r="BY135" s="119"/>
      <c r="BZ135" s="98"/>
      <c r="CA135" s="116"/>
      <c r="CB135" s="90"/>
      <c r="CC135" s="117">
        <f t="shared" si="1984"/>
        <v>0</v>
      </c>
      <c r="CD135" s="98">
        <f t="shared" si="1984"/>
        <v>0</v>
      </c>
      <c r="CE135" s="98"/>
      <c r="CF135" s="118"/>
      <c r="CG135" s="119">
        <f t="shared" si="1985"/>
        <v>0</v>
      </c>
      <c r="CH135" s="231">
        <f t="shared" si="1986"/>
        <v>0</v>
      </c>
      <c r="CI135" s="119"/>
      <c r="CJ135" s="98"/>
      <c r="CK135" s="116"/>
      <c r="CL135" s="90"/>
      <c r="CM135" s="117">
        <f t="shared" si="1987"/>
        <v>0</v>
      </c>
      <c r="CN135" s="98">
        <f t="shared" si="1987"/>
        <v>0</v>
      </c>
      <c r="CO135" s="98"/>
      <c r="CP135" s="118"/>
      <c r="CQ135" s="119">
        <f t="shared" si="1988"/>
        <v>0</v>
      </c>
      <c r="CR135" s="231">
        <f t="shared" si="1989"/>
        <v>0</v>
      </c>
      <c r="CS135" s="119"/>
      <c r="CT135" s="98"/>
      <c r="CU135" s="116"/>
      <c r="CV135" s="90"/>
      <c r="CW135" s="117">
        <f t="shared" si="1990"/>
        <v>0</v>
      </c>
      <c r="CX135" s="98">
        <f t="shared" si="1990"/>
        <v>0</v>
      </c>
      <c r="CY135" s="98"/>
      <c r="CZ135" s="118"/>
      <c r="DA135" s="119">
        <f t="shared" si="1991"/>
        <v>0</v>
      </c>
      <c r="DB135" s="231">
        <f t="shared" si="1992"/>
        <v>0</v>
      </c>
      <c r="DC135" s="119"/>
      <c r="DD135" s="98"/>
      <c r="DE135" s="116"/>
      <c r="DF135" s="90"/>
      <c r="DG135" s="117">
        <f t="shared" si="1993"/>
        <v>0</v>
      </c>
      <c r="DH135" s="98">
        <f t="shared" si="1993"/>
        <v>0</v>
      </c>
      <c r="DI135" s="98"/>
      <c r="DJ135" s="118"/>
      <c r="DK135" s="119">
        <f t="shared" si="1994"/>
        <v>0</v>
      </c>
      <c r="DL135" s="231">
        <f t="shared" si="1995"/>
        <v>0</v>
      </c>
      <c r="DM135" s="119"/>
      <c r="DN135" s="98"/>
      <c r="DO135" s="116"/>
      <c r="DP135" s="90"/>
      <c r="DQ135" s="117">
        <f t="shared" si="1996"/>
        <v>0</v>
      </c>
      <c r="DR135" s="98">
        <f t="shared" si="1996"/>
        <v>0</v>
      </c>
      <c r="DS135" s="98"/>
      <c r="DT135" s="118"/>
      <c r="DU135" s="119">
        <f t="shared" si="1997"/>
        <v>0</v>
      </c>
      <c r="DV135" s="231">
        <f t="shared" si="1998"/>
        <v>0</v>
      </c>
      <c r="DW135" s="119"/>
      <c r="DX135" s="98"/>
      <c r="DY135" s="116"/>
      <c r="DZ135" s="90"/>
      <c r="EA135" s="117">
        <f t="shared" si="1999"/>
        <v>0</v>
      </c>
      <c r="EB135" s="98">
        <f t="shared" si="1999"/>
        <v>0</v>
      </c>
      <c r="EC135" s="98"/>
      <c r="ED135" s="118"/>
      <c r="EE135" s="119">
        <f t="shared" si="2000"/>
        <v>0</v>
      </c>
      <c r="EF135" s="231">
        <f t="shared" si="2001"/>
        <v>0</v>
      </c>
      <c r="EG135" s="119"/>
      <c r="EH135" s="98"/>
      <c r="EI135" s="116"/>
      <c r="EJ135" s="90"/>
      <c r="EK135" s="117">
        <f t="shared" si="2002"/>
        <v>0</v>
      </c>
      <c r="EL135" s="98">
        <f t="shared" si="2002"/>
        <v>0</v>
      </c>
      <c r="EM135" s="98"/>
      <c r="EN135" s="118"/>
      <c r="EO135" s="119">
        <f t="shared" si="2003"/>
        <v>0</v>
      </c>
      <c r="EP135" s="231">
        <f t="shared" si="2004"/>
        <v>0</v>
      </c>
      <c r="EQ135" s="119"/>
      <c r="ER135" s="98"/>
      <c r="ES135" s="116"/>
      <c r="ET135" s="90"/>
      <c r="EU135" s="117">
        <f t="shared" si="2005"/>
        <v>0</v>
      </c>
      <c r="EV135" s="98">
        <f t="shared" si="2005"/>
        <v>0</v>
      </c>
      <c r="EW135" s="98"/>
      <c r="EX135" s="118"/>
      <c r="EY135" s="119">
        <f t="shared" si="2006"/>
        <v>0</v>
      </c>
      <c r="EZ135" s="231">
        <f t="shared" si="2007"/>
        <v>0</v>
      </c>
      <c r="FA135" s="119"/>
      <c r="FB135" s="98"/>
      <c r="FC135" s="116"/>
      <c r="FD135" s="90"/>
      <c r="FE135" s="117">
        <f t="shared" si="2008"/>
        <v>0</v>
      </c>
      <c r="FF135" s="98">
        <f t="shared" si="2008"/>
        <v>0</v>
      </c>
      <c r="FG135" s="98"/>
      <c r="FH135" s="118"/>
      <c r="FI135" s="119">
        <f t="shared" si="2009"/>
        <v>0</v>
      </c>
      <c r="FJ135" s="231">
        <f t="shared" si="2010"/>
        <v>0</v>
      </c>
      <c r="FK135" s="119"/>
      <c r="FL135" s="98"/>
      <c r="FM135" s="116"/>
      <c r="FN135" s="90"/>
      <c r="FO135" s="117">
        <f t="shared" si="2011"/>
        <v>0</v>
      </c>
      <c r="FP135" s="98">
        <f t="shared" si="2011"/>
        <v>0</v>
      </c>
      <c r="FQ135" s="98"/>
      <c r="FR135" s="118"/>
      <c r="FS135" s="119">
        <f t="shared" si="2012"/>
        <v>0</v>
      </c>
      <c r="FT135" s="231">
        <f t="shared" si="2013"/>
        <v>0</v>
      </c>
      <c r="FU135" s="119"/>
      <c r="FV135" s="98"/>
      <c r="FW135" s="116"/>
      <c r="FX135" s="90"/>
      <c r="FY135" s="117">
        <f t="shared" si="2014"/>
        <v>0</v>
      </c>
      <c r="FZ135" s="98">
        <f t="shared" si="2014"/>
        <v>0</v>
      </c>
      <c r="GA135" s="98"/>
      <c r="GB135" s="118"/>
      <c r="GC135" s="119">
        <f t="shared" si="2015"/>
        <v>0</v>
      </c>
      <c r="GD135" s="231">
        <f t="shared" si="2016"/>
        <v>0</v>
      </c>
      <c r="GE135" s="119"/>
      <c r="GF135" s="98"/>
      <c r="GG135" s="116"/>
      <c r="GH135" s="90"/>
      <c r="GI135" s="117">
        <f t="shared" si="2017"/>
        <v>0</v>
      </c>
      <c r="GJ135" s="98">
        <f t="shared" si="2017"/>
        <v>0</v>
      </c>
      <c r="GK135" s="98"/>
      <c r="GL135" s="118"/>
      <c r="GM135" s="119">
        <f t="shared" si="2018"/>
        <v>0</v>
      </c>
      <c r="GN135" s="231">
        <f t="shared" si="2019"/>
        <v>0</v>
      </c>
      <c r="GO135" s="119"/>
      <c r="GP135" s="98"/>
      <c r="GQ135" s="116"/>
      <c r="GR135" s="90"/>
      <c r="GS135" s="117">
        <f t="shared" si="2020"/>
        <v>0</v>
      </c>
      <c r="GT135" s="98">
        <f t="shared" si="2020"/>
        <v>0</v>
      </c>
      <c r="GU135" s="98"/>
      <c r="GV135" s="118"/>
      <c r="GW135" s="119">
        <f t="shared" si="2021"/>
        <v>0</v>
      </c>
      <c r="GX135" s="231">
        <f t="shared" si="2022"/>
        <v>0</v>
      </c>
      <c r="GY135" s="119"/>
      <c r="GZ135" s="98"/>
      <c r="HA135" s="116"/>
      <c r="HB135" s="90"/>
      <c r="HC135" s="117">
        <f t="shared" si="2023"/>
        <v>0</v>
      </c>
      <c r="HD135" s="98">
        <f t="shared" si="2023"/>
        <v>0</v>
      </c>
      <c r="HE135" s="98"/>
      <c r="HF135" s="118"/>
      <c r="HG135" s="119">
        <f t="shared" si="2024"/>
        <v>0</v>
      </c>
      <c r="HH135" s="231">
        <f t="shared" si="2025"/>
        <v>0</v>
      </c>
      <c r="HI135" s="119"/>
      <c r="HJ135" s="98"/>
      <c r="HK135" s="116"/>
      <c r="HL135" s="90"/>
      <c r="HM135" s="117">
        <f t="shared" si="2026"/>
        <v>0</v>
      </c>
      <c r="HN135" s="98">
        <f t="shared" si="2026"/>
        <v>0</v>
      </c>
      <c r="HO135" s="98"/>
      <c r="HP135" s="118"/>
      <c r="HQ135" s="119">
        <f t="shared" si="2027"/>
        <v>0</v>
      </c>
      <c r="HR135" s="231">
        <f t="shared" si="2028"/>
        <v>0</v>
      </c>
      <c r="HS135" s="119"/>
      <c r="HT135" s="98"/>
      <c r="HU135" s="116"/>
      <c r="HV135" s="90"/>
      <c r="HW135" s="117">
        <f t="shared" si="2029"/>
        <v>0</v>
      </c>
      <c r="HX135" s="98">
        <f t="shared" si="2029"/>
        <v>0</v>
      </c>
      <c r="HY135" s="98"/>
      <c r="HZ135" s="118"/>
      <c r="IA135" s="119">
        <f t="shared" si="2030"/>
        <v>0</v>
      </c>
      <c r="IB135" s="231">
        <f t="shared" si="2031"/>
        <v>0</v>
      </c>
      <c r="IC135" s="119"/>
      <c r="ID135" s="98"/>
      <c r="IE135" s="116"/>
      <c r="IF135" s="90"/>
      <c r="IG135" s="117">
        <f t="shared" si="2032"/>
        <v>0</v>
      </c>
      <c r="IH135" s="98">
        <f t="shared" si="2032"/>
        <v>0</v>
      </c>
      <c r="II135" s="98"/>
      <c r="IJ135" s="118"/>
      <c r="IK135" s="119">
        <f t="shared" si="2033"/>
        <v>0</v>
      </c>
      <c r="IL135" s="231">
        <f t="shared" si="2034"/>
        <v>0</v>
      </c>
      <c r="IM135" s="119"/>
      <c r="IN135" s="98"/>
      <c r="IO135" s="116"/>
      <c r="IP135" s="90"/>
      <c r="IQ135" s="117">
        <f t="shared" si="2035"/>
        <v>0</v>
      </c>
      <c r="IR135" s="98">
        <f t="shared" si="2035"/>
        <v>0</v>
      </c>
      <c r="IS135" s="98"/>
      <c r="IT135" s="118"/>
      <c r="IU135" s="119">
        <f t="shared" si="2036"/>
        <v>0</v>
      </c>
      <c r="IV135" s="231">
        <f t="shared" si="2037"/>
        <v>0</v>
      </c>
      <c r="IW135" s="119"/>
      <c r="IX135" s="98"/>
      <c r="IY135" s="116"/>
      <c r="IZ135" s="90"/>
      <c r="JA135" s="117">
        <f t="shared" si="2038"/>
        <v>0</v>
      </c>
      <c r="JB135" s="98">
        <f t="shared" si="2038"/>
        <v>0</v>
      </c>
      <c r="JC135" s="98"/>
      <c r="JD135" s="118"/>
      <c r="JE135" s="119">
        <f t="shared" si="2039"/>
        <v>0</v>
      </c>
      <c r="JF135" s="231">
        <f t="shared" si="2040"/>
        <v>0</v>
      </c>
      <c r="JG135" s="119"/>
      <c r="JH135" s="98"/>
      <c r="JI135" s="116"/>
      <c r="JJ135" s="90"/>
      <c r="JK135" s="117">
        <f t="shared" si="2041"/>
        <v>0</v>
      </c>
      <c r="JL135" s="98">
        <f t="shared" si="2041"/>
        <v>0</v>
      </c>
      <c r="JM135" s="98"/>
      <c r="JN135" s="118"/>
      <c r="JO135" s="119">
        <f t="shared" si="2042"/>
        <v>0</v>
      </c>
      <c r="JP135" s="231">
        <f t="shared" si="2043"/>
        <v>14</v>
      </c>
      <c r="JQ135" s="119"/>
      <c r="JR135" s="98"/>
      <c r="JS135" s="116"/>
      <c r="JT135" s="90"/>
      <c r="JU135" s="117">
        <f t="shared" si="2044"/>
        <v>13432.17281</v>
      </c>
      <c r="JV135" s="98">
        <f t="shared" si="2044"/>
        <v>188050.42</v>
      </c>
      <c r="JW135" s="98"/>
      <c r="JX135" s="118"/>
      <c r="JY135" s="119">
        <f t="shared" si="2045"/>
        <v>1.3227500000000001</v>
      </c>
      <c r="JZ135" s="231">
        <f t="shared" si="2046"/>
        <v>0</v>
      </c>
      <c r="KA135" s="119"/>
      <c r="KB135" s="98"/>
      <c r="KC135" s="116"/>
      <c r="KD135" s="90"/>
      <c r="KE135" s="117">
        <f t="shared" si="2047"/>
        <v>0</v>
      </c>
      <c r="KF135" s="98">
        <f t="shared" si="2047"/>
        <v>0</v>
      </c>
      <c r="KG135" s="98"/>
      <c r="KH135" s="118"/>
      <c r="KI135" s="119">
        <f t="shared" si="2048"/>
        <v>0</v>
      </c>
      <c r="KJ135" s="231">
        <f t="shared" si="2049"/>
        <v>0</v>
      </c>
      <c r="KK135" s="119"/>
      <c r="KL135" s="98"/>
      <c r="KM135" s="116"/>
      <c r="KN135" s="90"/>
      <c r="KO135" s="117">
        <f t="shared" si="2050"/>
        <v>0</v>
      </c>
      <c r="KP135" s="98">
        <f t="shared" si="2050"/>
        <v>0</v>
      </c>
      <c r="KQ135" s="98"/>
      <c r="KR135" s="118"/>
      <c r="KS135" s="119">
        <f t="shared" si="2051"/>
        <v>0</v>
      </c>
      <c r="KT135" s="231">
        <f t="shared" si="2052"/>
        <v>0</v>
      </c>
      <c r="KU135" s="119"/>
      <c r="KV135" s="98"/>
      <c r="KW135" s="116"/>
      <c r="KX135" s="90"/>
      <c r="KY135" s="117">
        <f t="shared" si="2053"/>
        <v>0</v>
      </c>
      <c r="KZ135" s="98">
        <f t="shared" si="2053"/>
        <v>0</v>
      </c>
      <c r="LA135" s="98"/>
      <c r="LB135" s="118"/>
      <c r="LC135" s="119">
        <f t="shared" si="2054"/>
        <v>0</v>
      </c>
      <c r="LD135" s="231">
        <f t="shared" si="2055"/>
        <v>0</v>
      </c>
      <c r="LE135" s="119"/>
      <c r="LF135" s="98"/>
      <c r="LG135" s="116"/>
      <c r="LH135" s="90"/>
      <c r="LI135" s="117">
        <f t="shared" si="2056"/>
        <v>0</v>
      </c>
      <c r="LJ135" s="98">
        <f t="shared" si="2056"/>
        <v>0</v>
      </c>
      <c r="LK135" s="98"/>
      <c r="LL135" s="118"/>
      <c r="LM135" s="119">
        <f t="shared" si="2057"/>
        <v>0</v>
      </c>
      <c r="LN135" s="231">
        <f t="shared" si="2058"/>
        <v>0</v>
      </c>
      <c r="LO135" s="119"/>
      <c r="LP135" s="98"/>
      <c r="LQ135" s="116"/>
      <c r="LR135" s="90"/>
      <c r="LS135" s="117">
        <f t="shared" si="2059"/>
        <v>0</v>
      </c>
      <c r="LT135" s="98">
        <f t="shared" si="2059"/>
        <v>0</v>
      </c>
      <c r="LU135" s="98"/>
      <c r="LV135" s="118"/>
      <c r="LW135" s="119">
        <f t="shared" si="2060"/>
        <v>0</v>
      </c>
      <c r="LX135" s="231">
        <f t="shared" si="2061"/>
        <v>0</v>
      </c>
      <c r="LY135" s="119"/>
      <c r="LZ135" s="98"/>
      <c r="MA135" s="116"/>
      <c r="MB135" s="90"/>
      <c r="MC135" s="117">
        <f t="shared" si="2062"/>
        <v>0</v>
      </c>
      <c r="MD135" s="98">
        <f t="shared" si="2062"/>
        <v>0</v>
      </c>
      <c r="ME135" s="98"/>
      <c r="MF135" s="118"/>
      <c r="MG135" s="119">
        <f t="shared" si="2063"/>
        <v>0</v>
      </c>
      <c r="MH135" s="231">
        <f t="shared" si="2064"/>
        <v>0</v>
      </c>
      <c r="MI135" s="119"/>
      <c r="MJ135" s="98"/>
      <c r="MK135" s="116"/>
      <c r="ML135" s="90"/>
      <c r="MM135" s="117">
        <f t="shared" si="2065"/>
        <v>0</v>
      </c>
      <c r="MN135" s="98">
        <f t="shared" si="2065"/>
        <v>0</v>
      </c>
      <c r="MO135" s="98"/>
      <c r="MP135" s="118"/>
      <c r="MQ135" s="119">
        <f t="shared" si="2066"/>
        <v>0</v>
      </c>
      <c r="MR135" s="231">
        <f t="shared" si="2067"/>
        <v>0</v>
      </c>
      <c r="MS135" s="119"/>
      <c r="MT135" s="98"/>
      <c r="MU135" s="116"/>
      <c r="MV135" s="90"/>
      <c r="MW135" s="117">
        <f t="shared" si="2068"/>
        <v>0</v>
      </c>
      <c r="MX135" s="98">
        <f t="shared" si="2068"/>
        <v>0</v>
      </c>
      <c r="MY135" s="98"/>
      <c r="MZ135" s="118"/>
      <c r="NA135" s="119">
        <f t="shared" si="2069"/>
        <v>0</v>
      </c>
      <c r="NB135" s="231">
        <f t="shared" si="2070"/>
        <v>0</v>
      </c>
      <c r="NC135" s="119"/>
      <c r="ND135" s="98"/>
      <c r="NE135" s="116"/>
      <c r="NF135" s="90"/>
      <c r="NG135" s="117">
        <f t="shared" si="2071"/>
        <v>0</v>
      </c>
      <c r="NH135" s="98">
        <f t="shared" si="2071"/>
        <v>0</v>
      </c>
      <c r="NI135" s="98"/>
      <c r="NJ135" s="118"/>
      <c r="NK135" s="119">
        <f t="shared" si="2072"/>
        <v>0</v>
      </c>
      <c r="NL135" s="231">
        <f t="shared" si="2073"/>
        <v>0</v>
      </c>
      <c r="NM135" s="119"/>
      <c r="NN135" s="98"/>
      <c r="NO135" s="116"/>
      <c r="NP135" s="90"/>
      <c r="NQ135" s="117">
        <f t="shared" si="2074"/>
        <v>0</v>
      </c>
      <c r="NR135" s="98">
        <f t="shared" si="2074"/>
        <v>0</v>
      </c>
      <c r="NS135" s="98"/>
      <c r="NT135" s="118"/>
      <c r="NU135" s="119">
        <f t="shared" si="2075"/>
        <v>0</v>
      </c>
      <c r="NV135" s="231">
        <f t="shared" si="2076"/>
        <v>0</v>
      </c>
      <c r="NW135" s="119"/>
      <c r="NX135" s="98"/>
      <c r="NY135" s="116"/>
      <c r="NZ135" s="90"/>
      <c r="OA135" s="117">
        <f t="shared" si="2077"/>
        <v>0</v>
      </c>
      <c r="OB135" s="98">
        <f t="shared" si="2077"/>
        <v>0</v>
      </c>
      <c r="OC135" s="98"/>
      <c r="OD135" s="118"/>
      <c r="OE135" s="119">
        <f t="shared" si="2078"/>
        <v>0</v>
      </c>
      <c r="OF135" s="231">
        <f t="shared" si="2079"/>
        <v>0</v>
      </c>
      <c r="OG135" s="119"/>
      <c r="OH135" s="98"/>
      <c r="OI135" s="116"/>
      <c r="OJ135" s="90"/>
      <c r="OK135" s="117">
        <f t="shared" si="2080"/>
        <v>0</v>
      </c>
      <c r="OL135" s="98">
        <f t="shared" si="2080"/>
        <v>0</v>
      </c>
      <c r="OM135" s="98"/>
      <c r="ON135" s="118"/>
      <c r="OO135" s="119">
        <f t="shared" si="2081"/>
        <v>0</v>
      </c>
      <c r="OP135" s="231">
        <f t="shared" si="2082"/>
        <v>0</v>
      </c>
      <c r="OQ135" s="119"/>
      <c r="OR135" s="98"/>
      <c r="OS135" s="116"/>
      <c r="OT135" s="90"/>
      <c r="OU135" s="117">
        <f t="shared" si="2083"/>
        <v>0</v>
      </c>
      <c r="OV135" s="98">
        <f t="shared" si="2083"/>
        <v>0</v>
      </c>
      <c r="OW135" s="98"/>
      <c r="OX135" s="118"/>
      <c r="OY135" s="119">
        <f t="shared" si="2084"/>
        <v>0</v>
      </c>
      <c r="OZ135" s="231">
        <f t="shared" si="2085"/>
        <v>0</v>
      </c>
      <c r="PA135" s="119"/>
      <c r="PB135" s="98"/>
      <c r="PC135" s="116"/>
      <c r="PD135" s="90"/>
      <c r="PE135" s="117">
        <f t="shared" si="2086"/>
        <v>0</v>
      </c>
      <c r="PF135" s="98">
        <f t="shared" si="2086"/>
        <v>0</v>
      </c>
      <c r="PG135" s="98"/>
      <c r="PH135" s="118"/>
      <c r="PI135" s="119">
        <f t="shared" si="2087"/>
        <v>0</v>
      </c>
      <c r="PJ135" s="231">
        <f t="shared" si="2088"/>
        <v>0</v>
      </c>
      <c r="PK135" s="119"/>
      <c r="PL135" s="98"/>
      <c r="PM135" s="116"/>
      <c r="PN135" s="90"/>
      <c r="PO135" s="117">
        <f t="shared" si="2089"/>
        <v>0</v>
      </c>
      <c r="PP135" s="98">
        <f t="shared" si="2089"/>
        <v>0</v>
      </c>
      <c r="PQ135" s="98"/>
      <c r="PR135" s="118"/>
      <c r="PS135" s="119">
        <f t="shared" si="2090"/>
        <v>0</v>
      </c>
      <c r="PT135" s="231">
        <f t="shared" si="2091"/>
        <v>0</v>
      </c>
      <c r="PU135" s="119"/>
      <c r="PV135" s="98"/>
      <c r="PW135" s="116"/>
      <c r="PX135" s="90"/>
      <c r="PY135" s="117">
        <f t="shared" si="2092"/>
        <v>0</v>
      </c>
      <c r="PZ135" s="98">
        <f t="shared" si="2092"/>
        <v>0</v>
      </c>
      <c r="QA135" s="98"/>
      <c r="QB135" s="118"/>
      <c r="QC135" s="119">
        <f t="shared" si="2093"/>
        <v>0</v>
      </c>
      <c r="QD135" s="231">
        <f t="shared" si="2094"/>
        <v>0</v>
      </c>
      <c r="QE135" s="119"/>
      <c r="QF135" s="98"/>
      <c r="QG135" s="116"/>
      <c r="QH135" s="90"/>
      <c r="QI135" s="117">
        <f t="shared" si="2095"/>
        <v>0</v>
      </c>
      <c r="QJ135" s="98">
        <f t="shared" si="2095"/>
        <v>0</v>
      </c>
      <c r="QK135" s="98"/>
      <c r="QL135" s="118"/>
      <c r="QM135" s="119">
        <f t="shared" si="2096"/>
        <v>0</v>
      </c>
      <c r="QN135" s="231">
        <f t="shared" si="2097"/>
        <v>0</v>
      </c>
      <c r="QO135" s="119"/>
      <c r="QP135" s="98"/>
      <c r="QQ135" s="116"/>
      <c r="QR135" s="90"/>
      <c r="QS135" s="117">
        <f t="shared" si="2098"/>
        <v>0</v>
      </c>
      <c r="QT135" s="98">
        <f t="shared" si="2098"/>
        <v>0</v>
      </c>
      <c r="QU135" s="98"/>
      <c r="QV135" s="118"/>
      <c r="QW135" s="119">
        <f t="shared" si="2099"/>
        <v>0</v>
      </c>
      <c r="QX135" s="231">
        <f t="shared" si="2100"/>
        <v>0</v>
      </c>
      <c r="QY135" s="119"/>
      <c r="QZ135" s="98"/>
      <c r="RA135" s="116"/>
      <c r="RB135" s="90"/>
      <c r="RC135" s="117">
        <f t="shared" si="2101"/>
        <v>0</v>
      </c>
      <c r="RD135" s="98">
        <f t="shared" si="2101"/>
        <v>0</v>
      </c>
      <c r="RE135" s="98"/>
      <c r="RF135" s="118"/>
      <c r="RG135" s="119">
        <f t="shared" si="2102"/>
        <v>0</v>
      </c>
      <c r="RH135" s="231">
        <f t="shared" si="2103"/>
        <v>0</v>
      </c>
      <c r="RI135" s="119"/>
      <c r="RJ135" s="98"/>
      <c r="RK135" s="116"/>
      <c r="RL135" s="90"/>
      <c r="RM135" s="117">
        <f t="shared" si="2104"/>
        <v>0</v>
      </c>
      <c r="RN135" s="98">
        <f t="shared" si="2104"/>
        <v>0</v>
      </c>
      <c r="RO135" s="98"/>
      <c r="RP135" s="118"/>
      <c r="RQ135" s="119">
        <f t="shared" si="2105"/>
        <v>0</v>
      </c>
      <c r="RR135" s="231">
        <f t="shared" si="2106"/>
        <v>0</v>
      </c>
      <c r="RS135" s="119"/>
      <c r="RT135" s="98"/>
      <c r="RU135" s="116"/>
      <c r="RV135" s="90"/>
      <c r="RW135" s="117">
        <f t="shared" si="2107"/>
        <v>0</v>
      </c>
      <c r="RX135" s="98">
        <f t="shared" si="2107"/>
        <v>0</v>
      </c>
      <c r="RY135" s="98"/>
      <c r="RZ135" s="118"/>
      <c r="SA135" s="119">
        <f t="shared" si="2108"/>
        <v>0</v>
      </c>
      <c r="SB135" s="231">
        <f t="shared" si="2109"/>
        <v>0</v>
      </c>
      <c r="SC135" s="119"/>
      <c r="SD135" s="98"/>
      <c r="SE135" s="116"/>
      <c r="SF135" s="90"/>
      <c r="SG135" s="117">
        <f t="shared" si="2110"/>
        <v>0</v>
      </c>
      <c r="SH135" s="98">
        <f t="shared" si="2110"/>
        <v>0</v>
      </c>
      <c r="SI135" s="98"/>
      <c r="SJ135" s="118"/>
      <c r="SK135" s="119">
        <f t="shared" si="2111"/>
        <v>0</v>
      </c>
      <c r="SL135" s="231">
        <f t="shared" si="2112"/>
        <v>0</v>
      </c>
      <c r="SM135" s="119"/>
      <c r="SN135" s="98"/>
      <c r="SO135" s="116"/>
      <c r="SP135" s="90"/>
      <c r="SQ135" s="117">
        <f t="shared" si="2113"/>
        <v>0</v>
      </c>
      <c r="SR135" s="98">
        <f t="shared" si="2113"/>
        <v>0</v>
      </c>
      <c r="SS135" s="98"/>
      <c r="ST135" s="118"/>
      <c r="SU135" s="119">
        <f t="shared" si="2114"/>
        <v>0</v>
      </c>
      <c r="SV135" s="231">
        <f t="shared" si="2115"/>
        <v>0</v>
      </c>
      <c r="SW135" s="119"/>
      <c r="SX135" s="98"/>
      <c r="SY135" s="116"/>
      <c r="SZ135" s="90"/>
      <c r="TA135" s="117">
        <f t="shared" si="2116"/>
        <v>0</v>
      </c>
      <c r="TB135" s="98">
        <f t="shared" si="2116"/>
        <v>0</v>
      </c>
      <c r="TC135" s="98"/>
      <c r="TD135" s="118"/>
      <c r="TE135" s="119">
        <f t="shared" si="2117"/>
        <v>0</v>
      </c>
      <c r="TF135" s="231">
        <f t="shared" si="2118"/>
        <v>0</v>
      </c>
      <c r="TG135" s="119"/>
      <c r="TH135" s="98"/>
      <c r="TI135" s="116"/>
      <c r="TJ135" s="90"/>
      <c r="TK135" s="117">
        <f t="shared" si="2119"/>
        <v>0</v>
      </c>
      <c r="TL135" s="98">
        <f t="shared" si="2119"/>
        <v>0</v>
      </c>
      <c r="TM135" s="98"/>
      <c r="TN135" s="118"/>
      <c r="TO135" s="119">
        <f t="shared" si="2120"/>
        <v>0</v>
      </c>
      <c r="TP135" s="231">
        <f t="shared" si="2121"/>
        <v>0</v>
      </c>
      <c r="TQ135" s="119"/>
      <c r="TR135" s="98"/>
      <c r="TS135" s="116"/>
      <c r="TT135" s="90"/>
      <c r="TU135" s="117">
        <f t="shared" si="2122"/>
        <v>0</v>
      </c>
      <c r="TV135" s="98">
        <f t="shared" si="2122"/>
        <v>0</v>
      </c>
      <c r="TW135" s="98"/>
      <c r="TX135" s="118"/>
      <c r="TY135" s="119">
        <f t="shared" si="2123"/>
        <v>0</v>
      </c>
      <c r="TZ135" s="231">
        <f t="shared" si="2124"/>
        <v>0</v>
      </c>
      <c r="UA135" s="119"/>
      <c r="UB135" s="98"/>
      <c r="UC135" s="116"/>
      <c r="UD135" s="90"/>
      <c r="UE135" s="117">
        <f t="shared" si="2125"/>
        <v>0</v>
      </c>
      <c r="UF135" s="98">
        <f t="shared" si="2125"/>
        <v>0</v>
      </c>
      <c r="UG135" s="98"/>
      <c r="UH135" s="118"/>
      <c r="UI135" s="119">
        <f t="shared" si="2126"/>
        <v>0</v>
      </c>
      <c r="UJ135" s="231">
        <f t="shared" si="2127"/>
        <v>0</v>
      </c>
      <c r="UK135" s="119"/>
      <c r="UL135" s="98"/>
      <c r="UM135" s="116"/>
      <c r="UN135" s="90"/>
      <c r="UO135" s="117">
        <f t="shared" si="2128"/>
        <v>0</v>
      </c>
      <c r="UP135" s="98">
        <f t="shared" si="2128"/>
        <v>0</v>
      </c>
      <c r="UQ135" s="98"/>
      <c r="UR135" s="118"/>
      <c r="US135" s="119">
        <f t="shared" si="2129"/>
        <v>0</v>
      </c>
      <c r="UT135" s="231">
        <f t="shared" si="2130"/>
        <v>0</v>
      </c>
      <c r="UU135" s="119"/>
      <c r="UV135" s="98"/>
      <c r="UW135" s="116"/>
      <c r="UX135" s="90"/>
      <c r="UY135" s="117">
        <f t="shared" si="2131"/>
        <v>0</v>
      </c>
      <c r="UZ135" s="98">
        <f t="shared" si="2131"/>
        <v>0</v>
      </c>
      <c r="VA135" s="98"/>
      <c r="VB135" s="118"/>
      <c r="VC135" s="119">
        <f t="shared" si="2132"/>
        <v>0</v>
      </c>
      <c r="VD135" s="231">
        <f t="shared" si="2133"/>
        <v>0</v>
      </c>
      <c r="VE135" s="119"/>
      <c r="VF135" s="98"/>
      <c r="VG135" s="116"/>
      <c r="VH135" s="90"/>
      <c r="VI135" s="117">
        <f t="shared" si="2134"/>
        <v>0</v>
      </c>
      <c r="VJ135" s="98">
        <f t="shared" si="2134"/>
        <v>0</v>
      </c>
      <c r="VK135" s="98"/>
      <c r="VL135" s="118"/>
      <c r="VM135" s="119">
        <f t="shared" si="2135"/>
        <v>0</v>
      </c>
      <c r="VN135" s="231">
        <f t="shared" si="2136"/>
        <v>0</v>
      </c>
      <c r="VO135" s="119"/>
      <c r="VP135" s="98"/>
      <c r="VQ135" s="116"/>
      <c r="VR135" s="90"/>
      <c r="VS135" s="117">
        <f t="shared" si="2137"/>
        <v>0</v>
      </c>
      <c r="VT135" s="98">
        <f t="shared" si="2137"/>
        <v>0</v>
      </c>
      <c r="VU135" s="98"/>
      <c r="VV135" s="118"/>
      <c r="VW135" s="119">
        <f t="shared" si="2138"/>
        <v>0</v>
      </c>
      <c r="VX135" s="231">
        <f t="shared" si="2139"/>
        <v>0</v>
      </c>
      <c r="VY135" s="119"/>
      <c r="VZ135" s="98"/>
      <c r="WA135" s="116"/>
      <c r="WB135" s="90"/>
      <c r="WC135" s="117">
        <f t="shared" si="2140"/>
        <v>0</v>
      </c>
      <c r="WD135" s="98">
        <f t="shared" si="2140"/>
        <v>0</v>
      </c>
      <c r="WE135" s="98"/>
      <c r="WF135" s="118"/>
      <c r="WG135" s="119">
        <f t="shared" si="2141"/>
        <v>0</v>
      </c>
      <c r="WH135" s="213">
        <f t="shared" si="2142"/>
        <v>14</v>
      </c>
      <c r="WI135" s="119"/>
      <c r="WJ135" s="98"/>
      <c r="WK135" s="116"/>
      <c r="WL135" s="90"/>
      <c r="WM135" s="117">
        <f t="shared" si="2143"/>
        <v>10154.71776</v>
      </c>
      <c r="WN135" s="117">
        <f t="shared" si="2143"/>
        <v>142166.06</v>
      </c>
      <c r="WO135" s="98"/>
      <c r="WP135" s="118"/>
    </row>
    <row r="136" spans="1:614" ht="15" customHeight="1" x14ac:dyDescent="0.25">
      <c r="A136" s="5"/>
      <c r="B136" s="85" t="s">
        <v>433</v>
      </c>
      <c r="C136" s="12" t="s">
        <v>751</v>
      </c>
      <c r="D136" s="12" t="s">
        <v>437</v>
      </c>
      <c r="E136" s="4"/>
      <c r="F136" s="231">
        <f t="shared" si="1962"/>
        <v>0</v>
      </c>
      <c r="G136" s="119"/>
      <c r="H136" s="98"/>
      <c r="I136" s="116"/>
      <c r="J136" s="90"/>
      <c r="K136" s="117">
        <f t="shared" si="1963"/>
        <v>0</v>
      </c>
      <c r="L136" s="98">
        <f t="shared" si="1963"/>
        <v>0</v>
      </c>
      <c r="M136" s="98"/>
      <c r="N136" s="118"/>
      <c r="O136" s="119" t="e">
        <f t="shared" si="1964"/>
        <v>#DIV/0!</v>
      </c>
      <c r="P136" s="231">
        <f t="shared" si="1965"/>
        <v>0</v>
      </c>
      <c r="Q136" s="119"/>
      <c r="R136" s="98"/>
      <c r="S136" s="116"/>
      <c r="T136" s="90"/>
      <c r="U136" s="117">
        <f t="shared" si="1966"/>
        <v>0</v>
      </c>
      <c r="V136" s="98">
        <f t="shared" si="1966"/>
        <v>0</v>
      </c>
      <c r="W136" s="98"/>
      <c r="X136" s="118"/>
      <c r="Y136" s="119" t="e">
        <f t="shared" si="1967"/>
        <v>#DIV/0!</v>
      </c>
      <c r="Z136" s="231">
        <f t="shared" si="1968"/>
        <v>0</v>
      </c>
      <c r="AA136" s="119"/>
      <c r="AB136" s="98"/>
      <c r="AC136" s="116"/>
      <c r="AD136" s="90"/>
      <c r="AE136" s="117">
        <f t="shared" si="1969"/>
        <v>0</v>
      </c>
      <c r="AF136" s="98">
        <f t="shared" si="1969"/>
        <v>0</v>
      </c>
      <c r="AG136" s="98"/>
      <c r="AH136" s="118"/>
      <c r="AI136" s="119" t="e">
        <f t="shared" si="1970"/>
        <v>#DIV/0!</v>
      </c>
      <c r="AJ136" s="231">
        <f t="shared" si="1971"/>
        <v>0</v>
      </c>
      <c r="AK136" s="119"/>
      <c r="AL136" s="98"/>
      <c r="AM136" s="116"/>
      <c r="AN136" s="90"/>
      <c r="AO136" s="117">
        <f t="shared" si="1972"/>
        <v>0</v>
      </c>
      <c r="AP136" s="98">
        <f t="shared" si="1972"/>
        <v>0</v>
      </c>
      <c r="AQ136" s="98"/>
      <c r="AR136" s="118"/>
      <c r="AS136" s="119" t="e">
        <f t="shared" si="1973"/>
        <v>#DIV/0!</v>
      </c>
      <c r="AT136" s="231">
        <f t="shared" si="1974"/>
        <v>0</v>
      </c>
      <c r="AU136" s="119"/>
      <c r="AV136" s="98"/>
      <c r="AW136" s="116"/>
      <c r="AX136" s="90"/>
      <c r="AY136" s="117">
        <f t="shared" si="1975"/>
        <v>0</v>
      </c>
      <c r="AZ136" s="98">
        <f t="shared" si="1975"/>
        <v>0</v>
      </c>
      <c r="BA136" s="98"/>
      <c r="BB136" s="118"/>
      <c r="BC136" s="119" t="e">
        <f t="shared" si="1976"/>
        <v>#DIV/0!</v>
      </c>
      <c r="BD136" s="231">
        <f t="shared" si="1977"/>
        <v>0</v>
      </c>
      <c r="BE136" s="119"/>
      <c r="BF136" s="98"/>
      <c r="BG136" s="116"/>
      <c r="BH136" s="90"/>
      <c r="BI136" s="117">
        <f t="shared" ref="BI136:BJ136" si="2154">BI23+BI39+BI55+BI71+BI87+BI120</f>
        <v>0</v>
      </c>
      <c r="BJ136" s="98">
        <f t="shared" si="2154"/>
        <v>0</v>
      </c>
      <c r="BK136" s="98"/>
      <c r="BL136" s="118"/>
      <c r="BM136" s="119" t="e">
        <f t="shared" si="1979"/>
        <v>#DIV/0!</v>
      </c>
      <c r="BN136" s="231">
        <f t="shared" si="1980"/>
        <v>0</v>
      </c>
      <c r="BO136" s="119"/>
      <c r="BP136" s="98"/>
      <c r="BQ136" s="116"/>
      <c r="BR136" s="90"/>
      <c r="BS136" s="117">
        <f t="shared" si="1981"/>
        <v>0</v>
      </c>
      <c r="BT136" s="98">
        <f t="shared" si="1981"/>
        <v>0</v>
      </c>
      <c r="BU136" s="98"/>
      <c r="BV136" s="118"/>
      <c r="BW136" s="119" t="e">
        <f t="shared" si="1982"/>
        <v>#DIV/0!</v>
      </c>
      <c r="BX136" s="231">
        <f t="shared" si="1983"/>
        <v>0</v>
      </c>
      <c r="BY136" s="119"/>
      <c r="BZ136" s="98"/>
      <c r="CA136" s="116"/>
      <c r="CB136" s="90"/>
      <c r="CC136" s="117">
        <f t="shared" si="1984"/>
        <v>0</v>
      </c>
      <c r="CD136" s="98">
        <f t="shared" si="1984"/>
        <v>0</v>
      </c>
      <c r="CE136" s="98"/>
      <c r="CF136" s="118"/>
      <c r="CG136" s="119" t="e">
        <f t="shared" si="1985"/>
        <v>#DIV/0!</v>
      </c>
      <c r="CH136" s="231">
        <f t="shared" si="1986"/>
        <v>0</v>
      </c>
      <c r="CI136" s="119"/>
      <c r="CJ136" s="98"/>
      <c r="CK136" s="116"/>
      <c r="CL136" s="90"/>
      <c r="CM136" s="117">
        <f t="shared" si="1987"/>
        <v>0</v>
      </c>
      <c r="CN136" s="98">
        <f t="shared" si="1987"/>
        <v>0</v>
      </c>
      <c r="CO136" s="98"/>
      <c r="CP136" s="118"/>
      <c r="CQ136" s="119" t="e">
        <f t="shared" si="1988"/>
        <v>#DIV/0!</v>
      </c>
      <c r="CR136" s="231">
        <f t="shared" si="1989"/>
        <v>0</v>
      </c>
      <c r="CS136" s="119"/>
      <c r="CT136" s="98"/>
      <c r="CU136" s="116"/>
      <c r="CV136" s="90"/>
      <c r="CW136" s="117">
        <f t="shared" si="1990"/>
        <v>0</v>
      </c>
      <c r="CX136" s="98">
        <f t="shared" si="1990"/>
        <v>0</v>
      </c>
      <c r="CY136" s="98"/>
      <c r="CZ136" s="118"/>
      <c r="DA136" s="119" t="e">
        <f t="shared" si="1991"/>
        <v>#DIV/0!</v>
      </c>
      <c r="DB136" s="231">
        <f t="shared" si="1992"/>
        <v>0</v>
      </c>
      <c r="DC136" s="119"/>
      <c r="DD136" s="98"/>
      <c r="DE136" s="116"/>
      <c r="DF136" s="90"/>
      <c r="DG136" s="117">
        <f t="shared" si="1993"/>
        <v>0</v>
      </c>
      <c r="DH136" s="98">
        <f t="shared" si="1993"/>
        <v>0</v>
      </c>
      <c r="DI136" s="98"/>
      <c r="DJ136" s="118"/>
      <c r="DK136" s="119" t="e">
        <f t="shared" si="1994"/>
        <v>#DIV/0!</v>
      </c>
      <c r="DL136" s="231">
        <f t="shared" si="1995"/>
        <v>0</v>
      </c>
      <c r="DM136" s="119"/>
      <c r="DN136" s="98"/>
      <c r="DO136" s="116"/>
      <c r="DP136" s="90"/>
      <c r="DQ136" s="117">
        <f t="shared" si="1996"/>
        <v>0</v>
      </c>
      <c r="DR136" s="98">
        <f t="shared" si="1996"/>
        <v>0</v>
      </c>
      <c r="DS136" s="98"/>
      <c r="DT136" s="118"/>
      <c r="DU136" s="119" t="e">
        <f t="shared" si="1997"/>
        <v>#DIV/0!</v>
      </c>
      <c r="DV136" s="231">
        <f t="shared" si="1998"/>
        <v>0</v>
      </c>
      <c r="DW136" s="119"/>
      <c r="DX136" s="98"/>
      <c r="DY136" s="116"/>
      <c r="DZ136" s="90"/>
      <c r="EA136" s="117">
        <f t="shared" si="1999"/>
        <v>0</v>
      </c>
      <c r="EB136" s="98">
        <f t="shared" si="1999"/>
        <v>0</v>
      </c>
      <c r="EC136" s="98"/>
      <c r="ED136" s="118"/>
      <c r="EE136" s="119" t="e">
        <f t="shared" si="2000"/>
        <v>#DIV/0!</v>
      </c>
      <c r="EF136" s="231">
        <f t="shared" si="2001"/>
        <v>0</v>
      </c>
      <c r="EG136" s="119"/>
      <c r="EH136" s="98"/>
      <c r="EI136" s="116"/>
      <c r="EJ136" s="90"/>
      <c r="EK136" s="117">
        <f t="shared" si="2002"/>
        <v>0</v>
      </c>
      <c r="EL136" s="98">
        <f t="shared" si="2002"/>
        <v>0</v>
      </c>
      <c r="EM136" s="98"/>
      <c r="EN136" s="118"/>
      <c r="EO136" s="119" t="e">
        <f t="shared" si="2003"/>
        <v>#DIV/0!</v>
      </c>
      <c r="EP136" s="231">
        <f t="shared" si="2004"/>
        <v>0</v>
      </c>
      <c r="EQ136" s="119"/>
      <c r="ER136" s="98"/>
      <c r="ES136" s="116"/>
      <c r="ET136" s="90"/>
      <c r="EU136" s="117">
        <f t="shared" si="2005"/>
        <v>0</v>
      </c>
      <c r="EV136" s="98">
        <f t="shared" si="2005"/>
        <v>0</v>
      </c>
      <c r="EW136" s="98"/>
      <c r="EX136" s="118"/>
      <c r="EY136" s="119" t="e">
        <f t="shared" si="2006"/>
        <v>#DIV/0!</v>
      </c>
      <c r="EZ136" s="231">
        <f t="shared" si="2007"/>
        <v>0</v>
      </c>
      <c r="FA136" s="119"/>
      <c r="FB136" s="98"/>
      <c r="FC136" s="116"/>
      <c r="FD136" s="90"/>
      <c r="FE136" s="117">
        <f t="shared" si="2008"/>
        <v>0</v>
      </c>
      <c r="FF136" s="98">
        <f t="shared" si="2008"/>
        <v>0</v>
      </c>
      <c r="FG136" s="98"/>
      <c r="FH136" s="118"/>
      <c r="FI136" s="119" t="e">
        <f t="shared" si="2009"/>
        <v>#DIV/0!</v>
      </c>
      <c r="FJ136" s="231">
        <f t="shared" si="2010"/>
        <v>0</v>
      </c>
      <c r="FK136" s="119"/>
      <c r="FL136" s="98"/>
      <c r="FM136" s="116"/>
      <c r="FN136" s="90"/>
      <c r="FO136" s="117">
        <f t="shared" si="2011"/>
        <v>0</v>
      </c>
      <c r="FP136" s="98">
        <f t="shared" si="2011"/>
        <v>0</v>
      </c>
      <c r="FQ136" s="98"/>
      <c r="FR136" s="118"/>
      <c r="FS136" s="119" t="e">
        <f t="shared" si="2012"/>
        <v>#DIV/0!</v>
      </c>
      <c r="FT136" s="231">
        <f t="shared" si="2013"/>
        <v>0</v>
      </c>
      <c r="FU136" s="119"/>
      <c r="FV136" s="98"/>
      <c r="FW136" s="116"/>
      <c r="FX136" s="90"/>
      <c r="FY136" s="117">
        <f t="shared" si="2014"/>
        <v>0</v>
      </c>
      <c r="FZ136" s="98">
        <f t="shared" si="2014"/>
        <v>0</v>
      </c>
      <c r="GA136" s="98"/>
      <c r="GB136" s="118"/>
      <c r="GC136" s="119" t="e">
        <f t="shared" si="2015"/>
        <v>#DIV/0!</v>
      </c>
      <c r="GD136" s="231">
        <f t="shared" si="2016"/>
        <v>0</v>
      </c>
      <c r="GE136" s="119"/>
      <c r="GF136" s="98"/>
      <c r="GG136" s="116"/>
      <c r="GH136" s="90"/>
      <c r="GI136" s="117">
        <f t="shared" si="2017"/>
        <v>0</v>
      </c>
      <c r="GJ136" s="98">
        <f t="shared" si="2017"/>
        <v>0</v>
      </c>
      <c r="GK136" s="98"/>
      <c r="GL136" s="118"/>
      <c r="GM136" s="119" t="e">
        <f t="shared" si="2018"/>
        <v>#DIV/0!</v>
      </c>
      <c r="GN136" s="231">
        <f t="shared" si="2019"/>
        <v>0</v>
      </c>
      <c r="GO136" s="119"/>
      <c r="GP136" s="98"/>
      <c r="GQ136" s="116"/>
      <c r="GR136" s="90"/>
      <c r="GS136" s="117">
        <f t="shared" si="2020"/>
        <v>0</v>
      </c>
      <c r="GT136" s="98">
        <f t="shared" si="2020"/>
        <v>0</v>
      </c>
      <c r="GU136" s="98"/>
      <c r="GV136" s="118"/>
      <c r="GW136" s="119" t="e">
        <f t="shared" si="2021"/>
        <v>#DIV/0!</v>
      </c>
      <c r="GX136" s="231">
        <f t="shared" si="2022"/>
        <v>0</v>
      </c>
      <c r="GY136" s="119"/>
      <c r="GZ136" s="98"/>
      <c r="HA136" s="116"/>
      <c r="HB136" s="90"/>
      <c r="HC136" s="117">
        <f t="shared" si="2023"/>
        <v>0</v>
      </c>
      <c r="HD136" s="98">
        <f t="shared" si="2023"/>
        <v>0</v>
      </c>
      <c r="HE136" s="98"/>
      <c r="HF136" s="118"/>
      <c r="HG136" s="119" t="e">
        <f t="shared" si="2024"/>
        <v>#DIV/0!</v>
      </c>
      <c r="HH136" s="231">
        <f t="shared" si="2025"/>
        <v>0</v>
      </c>
      <c r="HI136" s="119"/>
      <c r="HJ136" s="98"/>
      <c r="HK136" s="116"/>
      <c r="HL136" s="90"/>
      <c r="HM136" s="117">
        <f t="shared" si="2026"/>
        <v>0</v>
      </c>
      <c r="HN136" s="98">
        <f t="shared" si="2026"/>
        <v>0</v>
      </c>
      <c r="HO136" s="98"/>
      <c r="HP136" s="118"/>
      <c r="HQ136" s="119" t="e">
        <f t="shared" si="2027"/>
        <v>#DIV/0!</v>
      </c>
      <c r="HR136" s="231">
        <f t="shared" si="2028"/>
        <v>0</v>
      </c>
      <c r="HS136" s="119"/>
      <c r="HT136" s="98"/>
      <c r="HU136" s="116"/>
      <c r="HV136" s="90"/>
      <c r="HW136" s="117">
        <f t="shared" si="2029"/>
        <v>0</v>
      </c>
      <c r="HX136" s="98">
        <f t="shared" si="2029"/>
        <v>0</v>
      </c>
      <c r="HY136" s="98"/>
      <c r="HZ136" s="118"/>
      <c r="IA136" s="119" t="e">
        <f t="shared" si="2030"/>
        <v>#DIV/0!</v>
      </c>
      <c r="IB136" s="231">
        <f t="shared" si="2031"/>
        <v>0</v>
      </c>
      <c r="IC136" s="119"/>
      <c r="ID136" s="98"/>
      <c r="IE136" s="116"/>
      <c r="IF136" s="90"/>
      <c r="IG136" s="117">
        <f t="shared" si="2032"/>
        <v>0</v>
      </c>
      <c r="IH136" s="98">
        <f t="shared" si="2032"/>
        <v>0</v>
      </c>
      <c r="II136" s="98"/>
      <c r="IJ136" s="118"/>
      <c r="IK136" s="119" t="e">
        <f t="shared" si="2033"/>
        <v>#DIV/0!</v>
      </c>
      <c r="IL136" s="231">
        <f t="shared" si="2034"/>
        <v>0</v>
      </c>
      <c r="IM136" s="119"/>
      <c r="IN136" s="98"/>
      <c r="IO136" s="116"/>
      <c r="IP136" s="90"/>
      <c r="IQ136" s="117">
        <f t="shared" si="2035"/>
        <v>0</v>
      </c>
      <c r="IR136" s="98">
        <f t="shared" si="2035"/>
        <v>0</v>
      </c>
      <c r="IS136" s="98"/>
      <c r="IT136" s="118"/>
      <c r="IU136" s="119" t="e">
        <f t="shared" si="2036"/>
        <v>#DIV/0!</v>
      </c>
      <c r="IV136" s="231">
        <f t="shared" si="2037"/>
        <v>0</v>
      </c>
      <c r="IW136" s="119"/>
      <c r="IX136" s="98"/>
      <c r="IY136" s="116"/>
      <c r="IZ136" s="90"/>
      <c r="JA136" s="117">
        <f t="shared" si="2038"/>
        <v>0</v>
      </c>
      <c r="JB136" s="98">
        <f t="shared" si="2038"/>
        <v>0</v>
      </c>
      <c r="JC136" s="98"/>
      <c r="JD136" s="118"/>
      <c r="JE136" s="119" t="e">
        <f t="shared" si="2039"/>
        <v>#DIV/0!</v>
      </c>
      <c r="JF136" s="231">
        <f t="shared" si="2040"/>
        <v>0</v>
      </c>
      <c r="JG136" s="119"/>
      <c r="JH136" s="98"/>
      <c r="JI136" s="116"/>
      <c r="JJ136" s="90"/>
      <c r="JK136" s="117">
        <f t="shared" si="2041"/>
        <v>0</v>
      </c>
      <c r="JL136" s="98">
        <f t="shared" si="2041"/>
        <v>0</v>
      </c>
      <c r="JM136" s="98"/>
      <c r="JN136" s="118"/>
      <c r="JO136" s="119" t="e">
        <f t="shared" si="2042"/>
        <v>#DIV/0!</v>
      </c>
      <c r="JP136" s="231">
        <f t="shared" si="2043"/>
        <v>0</v>
      </c>
      <c r="JQ136" s="119"/>
      <c r="JR136" s="98"/>
      <c r="JS136" s="116"/>
      <c r="JT136" s="90"/>
      <c r="JU136" s="117">
        <f t="shared" si="2044"/>
        <v>0</v>
      </c>
      <c r="JV136" s="98">
        <f t="shared" si="2044"/>
        <v>0</v>
      </c>
      <c r="JW136" s="98"/>
      <c r="JX136" s="118"/>
      <c r="JY136" s="119" t="e">
        <f t="shared" si="2045"/>
        <v>#DIV/0!</v>
      </c>
      <c r="JZ136" s="231">
        <f t="shared" si="2046"/>
        <v>0</v>
      </c>
      <c r="KA136" s="119"/>
      <c r="KB136" s="98"/>
      <c r="KC136" s="116"/>
      <c r="KD136" s="90"/>
      <c r="KE136" s="117">
        <f t="shared" si="2047"/>
        <v>0</v>
      </c>
      <c r="KF136" s="98">
        <f t="shared" si="2047"/>
        <v>0</v>
      </c>
      <c r="KG136" s="98"/>
      <c r="KH136" s="118"/>
      <c r="KI136" s="119" t="e">
        <f t="shared" si="2048"/>
        <v>#DIV/0!</v>
      </c>
      <c r="KJ136" s="231">
        <f t="shared" si="2049"/>
        <v>0</v>
      </c>
      <c r="KK136" s="119"/>
      <c r="KL136" s="98"/>
      <c r="KM136" s="116"/>
      <c r="KN136" s="90"/>
      <c r="KO136" s="117">
        <f t="shared" si="2050"/>
        <v>0</v>
      </c>
      <c r="KP136" s="98">
        <f t="shared" si="2050"/>
        <v>0</v>
      </c>
      <c r="KQ136" s="98"/>
      <c r="KR136" s="118"/>
      <c r="KS136" s="119" t="e">
        <f t="shared" si="2051"/>
        <v>#DIV/0!</v>
      </c>
      <c r="KT136" s="231">
        <f t="shared" si="2052"/>
        <v>0</v>
      </c>
      <c r="KU136" s="119"/>
      <c r="KV136" s="98"/>
      <c r="KW136" s="116"/>
      <c r="KX136" s="90"/>
      <c r="KY136" s="117">
        <f t="shared" si="2053"/>
        <v>0</v>
      </c>
      <c r="KZ136" s="98">
        <f t="shared" si="2053"/>
        <v>0</v>
      </c>
      <c r="LA136" s="98"/>
      <c r="LB136" s="118"/>
      <c r="LC136" s="119" t="e">
        <f t="shared" si="2054"/>
        <v>#DIV/0!</v>
      </c>
      <c r="LD136" s="231">
        <f t="shared" si="2055"/>
        <v>0</v>
      </c>
      <c r="LE136" s="119"/>
      <c r="LF136" s="98"/>
      <c r="LG136" s="116"/>
      <c r="LH136" s="90"/>
      <c r="LI136" s="117">
        <f t="shared" si="2056"/>
        <v>0</v>
      </c>
      <c r="LJ136" s="98">
        <f t="shared" si="2056"/>
        <v>0</v>
      </c>
      <c r="LK136" s="98"/>
      <c r="LL136" s="118"/>
      <c r="LM136" s="119" t="e">
        <f t="shared" si="2057"/>
        <v>#DIV/0!</v>
      </c>
      <c r="LN136" s="231">
        <f t="shared" si="2058"/>
        <v>0</v>
      </c>
      <c r="LO136" s="119"/>
      <c r="LP136" s="98"/>
      <c r="LQ136" s="116"/>
      <c r="LR136" s="90"/>
      <c r="LS136" s="117">
        <f t="shared" si="2059"/>
        <v>0</v>
      </c>
      <c r="LT136" s="98">
        <f t="shared" si="2059"/>
        <v>0</v>
      </c>
      <c r="LU136" s="98"/>
      <c r="LV136" s="118"/>
      <c r="LW136" s="119" t="e">
        <f t="shared" si="2060"/>
        <v>#DIV/0!</v>
      </c>
      <c r="LX136" s="231">
        <f t="shared" si="2061"/>
        <v>0</v>
      </c>
      <c r="LY136" s="119"/>
      <c r="LZ136" s="98"/>
      <c r="MA136" s="116"/>
      <c r="MB136" s="90"/>
      <c r="MC136" s="117">
        <f t="shared" si="2062"/>
        <v>0</v>
      </c>
      <c r="MD136" s="98">
        <f t="shared" si="2062"/>
        <v>0</v>
      </c>
      <c r="ME136" s="98"/>
      <c r="MF136" s="118"/>
      <c r="MG136" s="119" t="e">
        <f t="shared" si="2063"/>
        <v>#DIV/0!</v>
      </c>
      <c r="MH136" s="231">
        <f t="shared" si="2064"/>
        <v>0</v>
      </c>
      <c r="MI136" s="119"/>
      <c r="MJ136" s="98"/>
      <c r="MK136" s="116"/>
      <c r="ML136" s="90"/>
      <c r="MM136" s="117">
        <f t="shared" si="2065"/>
        <v>0</v>
      </c>
      <c r="MN136" s="98">
        <f t="shared" si="2065"/>
        <v>0</v>
      </c>
      <c r="MO136" s="98"/>
      <c r="MP136" s="118"/>
      <c r="MQ136" s="119" t="e">
        <f t="shared" si="2066"/>
        <v>#DIV/0!</v>
      </c>
      <c r="MR136" s="231">
        <f t="shared" si="2067"/>
        <v>0</v>
      </c>
      <c r="MS136" s="119"/>
      <c r="MT136" s="98"/>
      <c r="MU136" s="116"/>
      <c r="MV136" s="90"/>
      <c r="MW136" s="117">
        <f t="shared" si="2068"/>
        <v>0</v>
      </c>
      <c r="MX136" s="98">
        <f t="shared" si="2068"/>
        <v>0</v>
      </c>
      <c r="MY136" s="98"/>
      <c r="MZ136" s="118"/>
      <c r="NA136" s="119" t="e">
        <f t="shared" si="2069"/>
        <v>#DIV/0!</v>
      </c>
      <c r="NB136" s="231">
        <f t="shared" si="2070"/>
        <v>0</v>
      </c>
      <c r="NC136" s="119"/>
      <c r="ND136" s="98"/>
      <c r="NE136" s="116"/>
      <c r="NF136" s="90"/>
      <c r="NG136" s="117">
        <f t="shared" si="2071"/>
        <v>0</v>
      </c>
      <c r="NH136" s="98">
        <f t="shared" si="2071"/>
        <v>0</v>
      </c>
      <c r="NI136" s="98"/>
      <c r="NJ136" s="118"/>
      <c r="NK136" s="119" t="e">
        <f t="shared" si="2072"/>
        <v>#DIV/0!</v>
      </c>
      <c r="NL136" s="231">
        <f t="shared" si="2073"/>
        <v>0</v>
      </c>
      <c r="NM136" s="119"/>
      <c r="NN136" s="98"/>
      <c r="NO136" s="116"/>
      <c r="NP136" s="90"/>
      <c r="NQ136" s="117">
        <f t="shared" si="2074"/>
        <v>0</v>
      </c>
      <c r="NR136" s="98">
        <f t="shared" si="2074"/>
        <v>0</v>
      </c>
      <c r="NS136" s="98"/>
      <c r="NT136" s="118"/>
      <c r="NU136" s="119" t="e">
        <f t="shared" si="2075"/>
        <v>#DIV/0!</v>
      </c>
      <c r="NV136" s="231">
        <f t="shared" si="2076"/>
        <v>0</v>
      </c>
      <c r="NW136" s="119"/>
      <c r="NX136" s="98"/>
      <c r="NY136" s="116"/>
      <c r="NZ136" s="90"/>
      <c r="OA136" s="117">
        <f t="shared" si="2077"/>
        <v>0</v>
      </c>
      <c r="OB136" s="98">
        <f t="shared" si="2077"/>
        <v>0</v>
      </c>
      <c r="OC136" s="98"/>
      <c r="OD136" s="118"/>
      <c r="OE136" s="119" t="e">
        <f t="shared" si="2078"/>
        <v>#DIV/0!</v>
      </c>
      <c r="OF136" s="231">
        <f t="shared" si="2079"/>
        <v>0</v>
      </c>
      <c r="OG136" s="119"/>
      <c r="OH136" s="98"/>
      <c r="OI136" s="116"/>
      <c r="OJ136" s="90"/>
      <c r="OK136" s="117">
        <f t="shared" si="2080"/>
        <v>0</v>
      </c>
      <c r="OL136" s="98">
        <f t="shared" si="2080"/>
        <v>0</v>
      </c>
      <c r="OM136" s="98"/>
      <c r="ON136" s="118"/>
      <c r="OO136" s="119" t="e">
        <f t="shared" si="2081"/>
        <v>#DIV/0!</v>
      </c>
      <c r="OP136" s="231">
        <f t="shared" si="2082"/>
        <v>0</v>
      </c>
      <c r="OQ136" s="119"/>
      <c r="OR136" s="98"/>
      <c r="OS136" s="116"/>
      <c r="OT136" s="90"/>
      <c r="OU136" s="117">
        <f t="shared" si="2083"/>
        <v>0</v>
      </c>
      <c r="OV136" s="98">
        <f t="shared" si="2083"/>
        <v>0</v>
      </c>
      <c r="OW136" s="98"/>
      <c r="OX136" s="118"/>
      <c r="OY136" s="119" t="e">
        <f t="shared" si="2084"/>
        <v>#DIV/0!</v>
      </c>
      <c r="OZ136" s="231">
        <f t="shared" si="2085"/>
        <v>0</v>
      </c>
      <c r="PA136" s="119"/>
      <c r="PB136" s="98"/>
      <c r="PC136" s="116"/>
      <c r="PD136" s="90"/>
      <c r="PE136" s="117">
        <f t="shared" si="2086"/>
        <v>0</v>
      </c>
      <c r="PF136" s="98">
        <f t="shared" si="2086"/>
        <v>0</v>
      </c>
      <c r="PG136" s="98"/>
      <c r="PH136" s="118"/>
      <c r="PI136" s="119" t="e">
        <f t="shared" si="2087"/>
        <v>#DIV/0!</v>
      </c>
      <c r="PJ136" s="231">
        <f t="shared" si="2088"/>
        <v>0</v>
      </c>
      <c r="PK136" s="119"/>
      <c r="PL136" s="98"/>
      <c r="PM136" s="116"/>
      <c r="PN136" s="90"/>
      <c r="PO136" s="117">
        <f t="shared" si="2089"/>
        <v>0</v>
      </c>
      <c r="PP136" s="98">
        <f t="shared" si="2089"/>
        <v>0</v>
      </c>
      <c r="PQ136" s="98"/>
      <c r="PR136" s="118"/>
      <c r="PS136" s="119" t="e">
        <f t="shared" si="2090"/>
        <v>#DIV/0!</v>
      </c>
      <c r="PT136" s="231">
        <f t="shared" si="2091"/>
        <v>0</v>
      </c>
      <c r="PU136" s="119"/>
      <c r="PV136" s="98"/>
      <c r="PW136" s="116"/>
      <c r="PX136" s="90"/>
      <c r="PY136" s="117">
        <f t="shared" si="2092"/>
        <v>0</v>
      </c>
      <c r="PZ136" s="98">
        <f t="shared" si="2092"/>
        <v>0</v>
      </c>
      <c r="QA136" s="98"/>
      <c r="QB136" s="118"/>
      <c r="QC136" s="119" t="e">
        <f t="shared" si="2093"/>
        <v>#DIV/0!</v>
      </c>
      <c r="QD136" s="231">
        <f t="shared" si="2094"/>
        <v>0</v>
      </c>
      <c r="QE136" s="119"/>
      <c r="QF136" s="98"/>
      <c r="QG136" s="116"/>
      <c r="QH136" s="90"/>
      <c r="QI136" s="117">
        <f t="shared" si="2095"/>
        <v>0</v>
      </c>
      <c r="QJ136" s="98">
        <f t="shared" si="2095"/>
        <v>0</v>
      </c>
      <c r="QK136" s="98"/>
      <c r="QL136" s="118"/>
      <c r="QM136" s="119" t="e">
        <f t="shared" si="2096"/>
        <v>#DIV/0!</v>
      </c>
      <c r="QN136" s="231">
        <f t="shared" si="2097"/>
        <v>0</v>
      </c>
      <c r="QO136" s="119"/>
      <c r="QP136" s="98"/>
      <c r="QQ136" s="116"/>
      <c r="QR136" s="90"/>
      <c r="QS136" s="117">
        <f t="shared" si="2098"/>
        <v>0</v>
      </c>
      <c r="QT136" s="98">
        <f t="shared" si="2098"/>
        <v>0</v>
      </c>
      <c r="QU136" s="98"/>
      <c r="QV136" s="118"/>
      <c r="QW136" s="119" t="e">
        <f t="shared" si="2099"/>
        <v>#DIV/0!</v>
      </c>
      <c r="QX136" s="231">
        <f t="shared" si="2100"/>
        <v>0</v>
      </c>
      <c r="QY136" s="119"/>
      <c r="QZ136" s="98"/>
      <c r="RA136" s="116"/>
      <c r="RB136" s="90"/>
      <c r="RC136" s="117">
        <f t="shared" si="2101"/>
        <v>0</v>
      </c>
      <c r="RD136" s="98">
        <f t="shared" si="2101"/>
        <v>0</v>
      </c>
      <c r="RE136" s="98"/>
      <c r="RF136" s="118"/>
      <c r="RG136" s="119" t="e">
        <f t="shared" si="2102"/>
        <v>#DIV/0!</v>
      </c>
      <c r="RH136" s="231">
        <f t="shared" si="2103"/>
        <v>0</v>
      </c>
      <c r="RI136" s="119"/>
      <c r="RJ136" s="98"/>
      <c r="RK136" s="116"/>
      <c r="RL136" s="90"/>
      <c r="RM136" s="117">
        <f t="shared" si="2104"/>
        <v>0</v>
      </c>
      <c r="RN136" s="98">
        <f t="shared" si="2104"/>
        <v>0</v>
      </c>
      <c r="RO136" s="98"/>
      <c r="RP136" s="118"/>
      <c r="RQ136" s="119" t="e">
        <f t="shared" si="2105"/>
        <v>#DIV/0!</v>
      </c>
      <c r="RR136" s="231">
        <f t="shared" si="2106"/>
        <v>0</v>
      </c>
      <c r="RS136" s="119"/>
      <c r="RT136" s="98"/>
      <c r="RU136" s="116"/>
      <c r="RV136" s="90"/>
      <c r="RW136" s="117">
        <f t="shared" si="2107"/>
        <v>0</v>
      </c>
      <c r="RX136" s="98">
        <f t="shared" si="2107"/>
        <v>0</v>
      </c>
      <c r="RY136" s="98"/>
      <c r="RZ136" s="118"/>
      <c r="SA136" s="119" t="e">
        <f t="shared" si="2108"/>
        <v>#DIV/0!</v>
      </c>
      <c r="SB136" s="231">
        <f t="shared" si="2109"/>
        <v>0</v>
      </c>
      <c r="SC136" s="119"/>
      <c r="SD136" s="98"/>
      <c r="SE136" s="116"/>
      <c r="SF136" s="90"/>
      <c r="SG136" s="117">
        <f t="shared" si="2110"/>
        <v>0</v>
      </c>
      <c r="SH136" s="98">
        <f t="shared" si="2110"/>
        <v>0</v>
      </c>
      <c r="SI136" s="98"/>
      <c r="SJ136" s="118"/>
      <c r="SK136" s="119" t="e">
        <f t="shared" si="2111"/>
        <v>#DIV/0!</v>
      </c>
      <c r="SL136" s="231">
        <f t="shared" si="2112"/>
        <v>0</v>
      </c>
      <c r="SM136" s="119"/>
      <c r="SN136" s="98"/>
      <c r="SO136" s="116"/>
      <c r="SP136" s="90"/>
      <c r="SQ136" s="117">
        <f t="shared" si="2113"/>
        <v>0</v>
      </c>
      <c r="SR136" s="98">
        <f t="shared" si="2113"/>
        <v>0</v>
      </c>
      <c r="SS136" s="98"/>
      <c r="ST136" s="118"/>
      <c r="SU136" s="119" t="e">
        <f t="shared" si="2114"/>
        <v>#DIV/0!</v>
      </c>
      <c r="SV136" s="231">
        <f t="shared" si="2115"/>
        <v>0</v>
      </c>
      <c r="SW136" s="119"/>
      <c r="SX136" s="98"/>
      <c r="SY136" s="116"/>
      <c r="SZ136" s="90"/>
      <c r="TA136" s="117">
        <f t="shared" si="2116"/>
        <v>0</v>
      </c>
      <c r="TB136" s="98">
        <f t="shared" si="2116"/>
        <v>0</v>
      </c>
      <c r="TC136" s="98"/>
      <c r="TD136" s="118"/>
      <c r="TE136" s="119" t="e">
        <f t="shared" si="2117"/>
        <v>#DIV/0!</v>
      </c>
      <c r="TF136" s="231">
        <f t="shared" si="2118"/>
        <v>0</v>
      </c>
      <c r="TG136" s="119"/>
      <c r="TH136" s="98"/>
      <c r="TI136" s="116"/>
      <c r="TJ136" s="90"/>
      <c r="TK136" s="117">
        <f t="shared" si="2119"/>
        <v>0</v>
      </c>
      <c r="TL136" s="98">
        <f t="shared" si="2119"/>
        <v>0</v>
      </c>
      <c r="TM136" s="98"/>
      <c r="TN136" s="118"/>
      <c r="TO136" s="119" t="e">
        <f t="shared" si="2120"/>
        <v>#DIV/0!</v>
      </c>
      <c r="TP136" s="231">
        <f t="shared" si="2121"/>
        <v>0</v>
      </c>
      <c r="TQ136" s="119"/>
      <c r="TR136" s="98"/>
      <c r="TS136" s="116"/>
      <c r="TT136" s="90"/>
      <c r="TU136" s="117">
        <f t="shared" si="2122"/>
        <v>0</v>
      </c>
      <c r="TV136" s="98">
        <f t="shared" si="2122"/>
        <v>0</v>
      </c>
      <c r="TW136" s="98"/>
      <c r="TX136" s="118"/>
      <c r="TY136" s="119" t="e">
        <f t="shared" si="2123"/>
        <v>#DIV/0!</v>
      </c>
      <c r="TZ136" s="231">
        <f t="shared" si="2124"/>
        <v>0</v>
      </c>
      <c r="UA136" s="119"/>
      <c r="UB136" s="98"/>
      <c r="UC136" s="116"/>
      <c r="UD136" s="90"/>
      <c r="UE136" s="117">
        <f t="shared" si="2125"/>
        <v>0</v>
      </c>
      <c r="UF136" s="98">
        <f t="shared" si="2125"/>
        <v>0</v>
      </c>
      <c r="UG136" s="98"/>
      <c r="UH136" s="118"/>
      <c r="UI136" s="119" t="e">
        <f t="shared" si="2126"/>
        <v>#DIV/0!</v>
      </c>
      <c r="UJ136" s="231">
        <f t="shared" si="2127"/>
        <v>0</v>
      </c>
      <c r="UK136" s="119"/>
      <c r="UL136" s="98"/>
      <c r="UM136" s="116"/>
      <c r="UN136" s="90"/>
      <c r="UO136" s="117">
        <f t="shared" si="2128"/>
        <v>0</v>
      </c>
      <c r="UP136" s="98">
        <f t="shared" si="2128"/>
        <v>0</v>
      </c>
      <c r="UQ136" s="98"/>
      <c r="UR136" s="118"/>
      <c r="US136" s="119" t="e">
        <f t="shared" si="2129"/>
        <v>#DIV/0!</v>
      </c>
      <c r="UT136" s="231">
        <f t="shared" si="2130"/>
        <v>0</v>
      </c>
      <c r="UU136" s="119"/>
      <c r="UV136" s="98"/>
      <c r="UW136" s="116"/>
      <c r="UX136" s="90"/>
      <c r="UY136" s="117">
        <f t="shared" si="2131"/>
        <v>0</v>
      </c>
      <c r="UZ136" s="98">
        <f t="shared" si="2131"/>
        <v>0</v>
      </c>
      <c r="VA136" s="98"/>
      <c r="VB136" s="118"/>
      <c r="VC136" s="119" t="e">
        <f t="shared" si="2132"/>
        <v>#DIV/0!</v>
      </c>
      <c r="VD136" s="231">
        <f t="shared" si="2133"/>
        <v>0</v>
      </c>
      <c r="VE136" s="119"/>
      <c r="VF136" s="98"/>
      <c r="VG136" s="116"/>
      <c r="VH136" s="90"/>
      <c r="VI136" s="117">
        <f t="shared" si="2134"/>
        <v>0</v>
      </c>
      <c r="VJ136" s="98">
        <f t="shared" si="2134"/>
        <v>0</v>
      </c>
      <c r="VK136" s="98"/>
      <c r="VL136" s="118"/>
      <c r="VM136" s="119" t="e">
        <f t="shared" si="2135"/>
        <v>#DIV/0!</v>
      </c>
      <c r="VN136" s="231">
        <f t="shared" si="2136"/>
        <v>0</v>
      </c>
      <c r="VO136" s="119"/>
      <c r="VP136" s="98"/>
      <c r="VQ136" s="116"/>
      <c r="VR136" s="90"/>
      <c r="VS136" s="117">
        <f t="shared" si="2137"/>
        <v>0</v>
      </c>
      <c r="VT136" s="98">
        <f t="shared" si="2137"/>
        <v>0</v>
      </c>
      <c r="VU136" s="98"/>
      <c r="VV136" s="118"/>
      <c r="VW136" s="119" t="e">
        <f t="shared" si="2138"/>
        <v>#DIV/0!</v>
      </c>
      <c r="VX136" s="231">
        <f t="shared" si="2139"/>
        <v>0</v>
      </c>
      <c r="VY136" s="119"/>
      <c r="VZ136" s="98"/>
      <c r="WA136" s="116"/>
      <c r="WB136" s="90"/>
      <c r="WC136" s="117">
        <f t="shared" si="2140"/>
        <v>0</v>
      </c>
      <c r="WD136" s="98">
        <f t="shared" si="2140"/>
        <v>0</v>
      </c>
      <c r="WE136" s="98"/>
      <c r="WF136" s="118"/>
      <c r="WG136" s="119" t="e">
        <f t="shared" si="2141"/>
        <v>#DIV/0!</v>
      </c>
      <c r="WH136" s="213">
        <f t="shared" si="2142"/>
        <v>0</v>
      </c>
      <c r="WI136" s="119"/>
      <c r="WJ136" s="98"/>
      <c r="WK136" s="116"/>
      <c r="WL136" s="90"/>
      <c r="WM136" s="117">
        <f t="shared" si="2143"/>
        <v>0</v>
      </c>
      <c r="WN136" s="117">
        <f t="shared" si="2143"/>
        <v>0</v>
      </c>
      <c r="WO136" s="98"/>
      <c r="WP136" s="118"/>
    </row>
    <row r="137" spans="1:614" ht="16.5" customHeight="1" x14ac:dyDescent="0.25">
      <c r="A137" s="5"/>
      <c r="B137" s="91" t="s">
        <v>429</v>
      </c>
      <c r="C137" s="12" t="s">
        <v>753</v>
      </c>
      <c r="D137" s="12" t="s">
        <v>440</v>
      </c>
      <c r="E137" s="4"/>
      <c r="F137" s="231">
        <f t="shared" si="1962"/>
        <v>0</v>
      </c>
      <c r="G137" s="119"/>
      <c r="H137" s="98"/>
      <c r="I137" s="116"/>
      <c r="J137" s="90"/>
      <c r="K137" s="117">
        <f t="shared" si="1963"/>
        <v>0</v>
      </c>
      <c r="L137" s="98">
        <f t="shared" si="1963"/>
        <v>0</v>
      </c>
      <c r="M137" s="98"/>
      <c r="N137" s="118"/>
      <c r="O137" s="119">
        <f t="shared" si="1964"/>
        <v>0</v>
      </c>
      <c r="P137" s="231">
        <f t="shared" si="1965"/>
        <v>0</v>
      </c>
      <c r="Q137" s="119"/>
      <c r="R137" s="98"/>
      <c r="S137" s="116"/>
      <c r="T137" s="90"/>
      <c r="U137" s="117">
        <f t="shared" si="1966"/>
        <v>0</v>
      </c>
      <c r="V137" s="98">
        <f t="shared" si="1966"/>
        <v>0</v>
      </c>
      <c r="W137" s="98"/>
      <c r="X137" s="118"/>
      <c r="Y137" s="119">
        <f t="shared" si="1967"/>
        <v>0</v>
      </c>
      <c r="Z137" s="231">
        <f t="shared" si="1968"/>
        <v>0</v>
      </c>
      <c r="AA137" s="119"/>
      <c r="AB137" s="98"/>
      <c r="AC137" s="116"/>
      <c r="AD137" s="90"/>
      <c r="AE137" s="117">
        <f t="shared" si="1969"/>
        <v>0</v>
      </c>
      <c r="AF137" s="98">
        <f t="shared" si="1969"/>
        <v>0</v>
      </c>
      <c r="AG137" s="98"/>
      <c r="AH137" s="118"/>
      <c r="AI137" s="119">
        <f t="shared" si="1970"/>
        <v>0</v>
      </c>
      <c r="AJ137" s="231">
        <f t="shared" si="1971"/>
        <v>0</v>
      </c>
      <c r="AK137" s="119"/>
      <c r="AL137" s="98"/>
      <c r="AM137" s="116"/>
      <c r="AN137" s="90"/>
      <c r="AO137" s="117">
        <f t="shared" si="1972"/>
        <v>0</v>
      </c>
      <c r="AP137" s="98">
        <f t="shared" si="1972"/>
        <v>0</v>
      </c>
      <c r="AQ137" s="98"/>
      <c r="AR137" s="118"/>
      <c r="AS137" s="119">
        <f t="shared" si="1973"/>
        <v>0</v>
      </c>
      <c r="AT137" s="231">
        <f t="shared" si="1974"/>
        <v>0</v>
      </c>
      <c r="AU137" s="119"/>
      <c r="AV137" s="98"/>
      <c r="AW137" s="116"/>
      <c r="AX137" s="90"/>
      <c r="AY137" s="117">
        <f t="shared" si="1975"/>
        <v>0</v>
      </c>
      <c r="AZ137" s="98">
        <f t="shared" si="1975"/>
        <v>0</v>
      </c>
      <c r="BA137" s="98"/>
      <c r="BB137" s="118"/>
      <c r="BC137" s="119">
        <f t="shared" si="1976"/>
        <v>0</v>
      </c>
      <c r="BD137" s="231">
        <f t="shared" si="1977"/>
        <v>0</v>
      </c>
      <c r="BE137" s="119"/>
      <c r="BF137" s="98"/>
      <c r="BG137" s="116"/>
      <c r="BH137" s="90"/>
      <c r="BI137" s="117">
        <f t="shared" ref="BI137:BJ137" si="2155">BI24+BI40+BI56+BI72+BI88+BI121</f>
        <v>0</v>
      </c>
      <c r="BJ137" s="98">
        <f t="shared" si="2155"/>
        <v>0</v>
      </c>
      <c r="BK137" s="98"/>
      <c r="BL137" s="118"/>
      <c r="BM137" s="119">
        <f t="shared" si="1979"/>
        <v>0</v>
      </c>
      <c r="BN137" s="231">
        <f t="shared" si="1980"/>
        <v>0</v>
      </c>
      <c r="BO137" s="119"/>
      <c r="BP137" s="98"/>
      <c r="BQ137" s="116"/>
      <c r="BR137" s="90"/>
      <c r="BS137" s="117">
        <f t="shared" si="1981"/>
        <v>0</v>
      </c>
      <c r="BT137" s="98">
        <f t="shared" si="1981"/>
        <v>0</v>
      </c>
      <c r="BU137" s="98"/>
      <c r="BV137" s="118"/>
      <c r="BW137" s="119">
        <f t="shared" si="1982"/>
        <v>0</v>
      </c>
      <c r="BX137" s="231">
        <f t="shared" si="1983"/>
        <v>0</v>
      </c>
      <c r="BY137" s="119"/>
      <c r="BZ137" s="98"/>
      <c r="CA137" s="116"/>
      <c r="CB137" s="90"/>
      <c r="CC137" s="117">
        <f t="shared" si="1984"/>
        <v>0</v>
      </c>
      <c r="CD137" s="98">
        <f t="shared" si="1984"/>
        <v>0</v>
      </c>
      <c r="CE137" s="98"/>
      <c r="CF137" s="118"/>
      <c r="CG137" s="119">
        <f t="shared" si="1985"/>
        <v>0</v>
      </c>
      <c r="CH137" s="231">
        <f t="shared" si="1986"/>
        <v>0</v>
      </c>
      <c r="CI137" s="119"/>
      <c r="CJ137" s="98"/>
      <c r="CK137" s="116"/>
      <c r="CL137" s="90"/>
      <c r="CM137" s="117">
        <f t="shared" si="1987"/>
        <v>0</v>
      </c>
      <c r="CN137" s="98">
        <f t="shared" si="1987"/>
        <v>0</v>
      </c>
      <c r="CO137" s="98"/>
      <c r="CP137" s="118"/>
      <c r="CQ137" s="119">
        <f t="shared" si="1988"/>
        <v>0</v>
      </c>
      <c r="CR137" s="231">
        <f t="shared" si="1989"/>
        <v>0</v>
      </c>
      <c r="CS137" s="119"/>
      <c r="CT137" s="98"/>
      <c r="CU137" s="116"/>
      <c r="CV137" s="90"/>
      <c r="CW137" s="117">
        <f t="shared" si="1990"/>
        <v>0</v>
      </c>
      <c r="CX137" s="98">
        <f t="shared" si="1990"/>
        <v>0</v>
      </c>
      <c r="CY137" s="98"/>
      <c r="CZ137" s="118"/>
      <c r="DA137" s="119">
        <f t="shared" si="1991"/>
        <v>0</v>
      </c>
      <c r="DB137" s="231">
        <f t="shared" si="1992"/>
        <v>0</v>
      </c>
      <c r="DC137" s="119"/>
      <c r="DD137" s="98"/>
      <c r="DE137" s="116"/>
      <c r="DF137" s="90"/>
      <c r="DG137" s="117">
        <f t="shared" si="1993"/>
        <v>0</v>
      </c>
      <c r="DH137" s="98">
        <f t="shared" si="1993"/>
        <v>0</v>
      </c>
      <c r="DI137" s="98"/>
      <c r="DJ137" s="118"/>
      <c r="DK137" s="119">
        <f t="shared" si="1994"/>
        <v>0</v>
      </c>
      <c r="DL137" s="231">
        <f t="shared" si="1995"/>
        <v>0</v>
      </c>
      <c r="DM137" s="119"/>
      <c r="DN137" s="98"/>
      <c r="DO137" s="116"/>
      <c r="DP137" s="90"/>
      <c r="DQ137" s="117">
        <f t="shared" si="1996"/>
        <v>0</v>
      </c>
      <c r="DR137" s="98">
        <f t="shared" si="1996"/>
        <v>0</v>
      </c>
      <c r="DS137" s="98"/>
      <c r="DT137" s="118"/>
      <c r="DU137" s="119">
        <f t="shared" si="1997"/>
        <v>0</v>
      </c>
      <c r="DV137" s="231">
        <f t="shared" si="1998"/>
        <v>0</v>
      </c>
      <c r="DW137" s="119"/>
      <c r="DX137" s="98"/>
      <c r="DY137" s="116"/>
      <c r="DZ137" s="90"/>
      <c r="EA137" s="117">
        <f t="shared" si="1999"/>
        <v>0</v>
      </c>
      <c r="EB137" s="98">
        <f t="shared" si="1999"/>
        <v>0</v>
      </c>
      <c r="EC137" s="98"/>
      <c r="ED137" s="118"/>
      <c r="EE137" s="119">
        <f t="shared" si="2000"/>
        <v>0</v>
      </c>
      <c r="EF137" s="231">
        <f t="shared" si="2001"/>
        <v>0</v>
      </c>
      <c r="EG137" s="119"/>
      <c r="EH137" s="98"/>
      <c r="EI137" s="116"/>
      <c r="EJ137" s="90"/>
      <c r="EK137" s="117">
        <f t="shared" si="2002"/>
        <v>0</v>
      </c>
      <c r="EL137" s="98">
        <f t="shared" si="2002"/>
        <v>0</v>
      </c>
      <c r="EM137" s="98"/>
      <c r="EN137" s="118"/>
      <c r="EO137" s="119">
        <f t="shared" si="2003"/>
        <v>0</v>
      </c>
      <c r="EP137" s="231">
        <f t="shared" si="2004"/>
        <v>0</v>
      </c>
      <c r="EQ137" s="119"/>
      <c r="ER137" s="98"/>
      <c r="ES137" s="116"/>
      <c r="ET137" s="90"/>
      <c r="EU137" s="117">
        <f t="shared" si="2005"/>
        <v>0</v>
      </c>
      <c r="EV137" s="98">
        <f t="shared" si="2005"/>
        <v>0</v>
      </c>
      <c r="EW137" s="98"/>
      <c r="EX137" s="118"/>
      <c r="EY137" s="119">
        <f t="shared" si="2006"/>
        <v>0</v>
      </c>
      <c r="EZ137" s="231">
        <f t="shared" si="2007"/>
        <v>0</v>
      </c>
      <c r="FA137" s="119"/>
      <c r="FB137" s="98"/>
      <c r="FC137" s="116"/>
      <c r="FD137" s="90"/>
      <c r="FE137" s="117">
        <f t="shared" si="2008"/>
        <v>0</v>
      </c>
      <c r="FF137" s="98">
        <f t="shared" si="2008"/>
        <v>0</v>
      </c>
      <c r="FG137" s="98"/>
      <c r="FH137" s="118"/>
      <c r="FI137" s="119">
        <f t="shared" si="2009"/>
        <v>0</v>
      </c>
      <c r="FJ137" s="231">
        <f t="shared" si="2010"/>
        <v>0</v>
      </c>
      <c r="FK137" s="119"/>
      <c r="FL137" s="98"/>
      <c r="FM137" s="116"/>
      <c r="FN137" s="90"/>
      <c r="FO137" s="117">
        <f t="shared" si="2011"/>
        <v>0</v>
      </c>
      <c r="FP137" s="98">
        <f t="shared" si="2011"/>
        <v>0</v>
      </c>
      <c r="FQ137" s="98"/>
      <c r="FR137" s="118"/>
      <c r="FS137" s="119">
        <f t="shared" si="2012"/>
        <v>0</v>
      </c>
      <c r="FT137" s="231">
        <f t="shared" si="2013"/>
        <v>0</v>
      </c>
      <c r="FU137" s="119"/>
      <c r="FV137" s="98"/>
      <c r="FW137" s="116"/>
      <c r="FX137" s="90"/>
      <c r="FY137" s="117">
        <f t="shared" si="2014"/>
        <v>0</v>
      </c>
      <c r="FZ137" s="98">
        <f t="shared" si="2014"/>
        <v>0</v>
      </c>
      <c r="GA137" s="98"/>
      <c r="GB137" s="118"/>
      <c r="GC137" s="119">
        <f t="shared" si="2015"/>
        <v>0</v>
      </c>
      <c r="GD137" s="231">
        <f t="shared" si="2016"/>
        <v>0</v>
      </c>
      <c r="GE137" s="119"/>
      <c r="GF137" s="98"/>
      <c r="GG137" s="116"/>
      <c r="GH137" s="90"/>
      <c r="GI137" s="117">
        <f t="shared" si="2017"/>
        <v>0</v>
      </c>
      <c r="GJ137" s="98">
        <f t="shared" si="2017"/>
        <v>0</v>
      </c>
      <c r="GK137" s="98"/>
      <c r="GL137" s="118"/>
      <c r="GM137" s="119">
        <f t="shared" si="2018"/>
        <v>0</v>
      </c>
      <c r="GN137" s="231">
        <f t="shared" si="2019"/>
        <v>0</v>
      </c>
      <c r="GO137" s="119"/>
      <c r="GP137" s="98"/>
      <c r="GQ137" s="116"/>
      <c r="GR137" s="90"/>
      <c r="GS137" s="117">
        <f t="shared" si="2020"/>
        <v>0</v>
      </c>
      <c r="GT137" s="98">
        <f t="shared" si="2020"/>
        <v>0</v>
      </c>
      <c r="GU137" s="98"/>
      <c r="GV137" s="118"/>
      <c r="GW137" s="119">
        <f t="shared" si="2021"/>
        <v>0</v>
      </c>
      <c r="GX137" s="231">
        <f t="shared" si="2022"/>
        <v>0</v>
      </c>
      <c r="GY137" s="119"/>
      <c r="GZ137" s="98"/>
      <c r="HA137" s="116"/>
      <c r="HB137" s="90"/>
      <c r="HC137" s="117">
        <f t="shared" si="2023"/>
        <v>0</v>
      </c>
      <c r="HD137" s="98">
        <f t="shared" si="2023"/>
        <v>0</v>
      </c>
      <c r="HE137" s="98"/>
      <c r="HF137" s="118"/>
      <c r="HG137" s="119">
        <f t="shared" si="2024"/>
        <v>0</v>
      </c>
      <c r="HH137" s="231">
        <f t="shared" si="2025"/>
        <v>0</v>
      </c>
      <c r="HI137" s="119"/>
      <c r="HJ137" s="98"/>
      <c r="HK137" s="116"/>
      <c r="HL137" s="90"/>
      <c r="HM137" s="117">
        <f t="shared" si="2026"/>
        <v>0</v>
      </c>
      <c r="HN137" s="98">
        <f t="shared" si="2026"/>
        <v>0</v>
      </c>
      <c r="HO137" s="98"/>
      <c r="HP137" s="118"/>
      <c r="HQ137" s="119">
        <f t="shared" si="2027"/>
        <v>0</v>
      </c>
      <c r="HR137" s="231">
        <f t="shared" si="2028"/>
        <v>0</v>
      </c>
      <c r="HS137" s="119"/>
      <c r="HT137" s="98"/>
      <c r="HU137" s="116"/>
      <c r="HV137" s="90"/>
      <c r="HW137" s="117">
        <f t="shared" si="2029"/>
        <v>0</v>
      </c>
      <c r="HX137" s="98">
        <f t="shared" si="2029"/>
        <v>0</v>
      </c>
      <c r="HY137" s="98"/>
      <c r="HZ137" s="118"/>
      <c r="IA137" s="119">
        <f t="shared" si="2030"/>
        <v>0</v>
      </c>
      <c r="IB137" s="231">
        <f t="shared" si="2031"/>
        <v>0</v>
      </c>
      <c r="IC137" s="119"/>
      <c r="ID137" s="98"/>
      <c r="IE137" s="116"/>
      <c r="IF137" s="90"/>
      <c r="IG137" s="117">
        <f t="shared" si="2032"/>
        <v>0</v>
      </c>
      <c r="IH137" s="98">
        <f t="shared" si="2032"/>
        <v>0</v>
      </c>
      <c r="II137" s="98"/>
      <c r="IJ137" s="118"/>
      <c r="IK137" s="119">
        <f t="shared" si="2033"/>
        <v>0</v>
      </c>
      <c r="IL137" s="231">
        <f t="shared" si="2034"/>
        <v>0</v>
      </c>
      <c r="IM137" s="119"/>
      <c r="IN137" s="98"/>
      <c r="IO137" s="116"/>
      <c r="IP137" s="90"/>
      <c r="IQ137" s="117">
        <f t="shared" si="2035"/>
        <v>0</v>
      </c>
      <c r="IR137" s="98">
        <f t="shared" si="2035"/>
        <v>0</v>
      </c>
      <c r="IS137" s="98"/>
      <c r="IT137" s="118"/>
      <c r="IU137" s="119">
        <f t="shared" si="2036"/>
        <v>0</v>
      </c>
      <c r="IV137" s="231">
        <f t="shared" si="2037"/>
        <v>0</v>
      </c>
      <c r="IW137" s="119"/>
      <c r="IX137" s="98"/>
      <c r="IY137" s="116"/>
      <c r="IZ137" s="90"/>
      <c r="JA137" s="117">
        <f t="shared" si="2038"/>
        <v>0</v>
      </c>
      <c r="JB137" s="98">
        <f t="shared" si="2038"/>
        <v>0</v>
      </c>
      <c r="JC137" s="98"/>
      <c r="JD137" s="118"/>
      <c r="JE137" s="119">
        <f t="shared" si="2039"/>
        <v>0</v>
      </c>
      <c r="JF137" s="231">
        <f t="shared" si="2040"/>
        <v>0</v>
      </c>
      <c r="JG137" s="119"/>
      <c r="JH137" s="98"/>
      <c r="JI137" s="116"/>
      <c r="JJ137" s="90"/>
      <c r="JK137" s="117">
        <f t="shared" si="2041"/>
        <v>0</v>
      </c>
      <c r="JL137" s="98">
        <f t="shared" si="2041"/>
        <v>0</v>
      </c>
      <c r="JM137" s="98"/>
      <c r="JN137" s="118"/>
      <c r="JO137" s="119">
        <f t="shared" si="2042"/>
        <v>0</v>
      </c>
      <c r="JP137" s="231">
        <f t="shared" si="2043"/>
        <v>0</v>
      </c>
      <c r="JQ137" s="119"/>
      <c r="JR137" s="98"/>
      <c r="JS137" s="116"/>
      <c r="JT137" s="90"/>
      <c r="JU137" s="117">
        <f t="shared" si="2044"/>
        <v>0</v>
      </c>
      <c r="JV137" s="98">
        <f t="shared" si="2044"/>
        <v>0</v>
      </c>
      <c r="JW137" s="98"/>
      <c r="JX137" s="118"/>
      <c r="JY137" s="119">
        <f t="shared" si="2045"/>
        <v>0</v>
      </c>
      <c r="JZ137" s="231">
        <f t="shared" si="2046"/>
        <v>0</v>
      </c>
      <c r="KA137" s="119"/>
      <c r="KB137" s="98"/>
      <c r="KC137" s="116"/>
      <c r="KD137" s="90"/>
      <c r="KE137" s="117">
        <f t="shared" si="2047"/>
        <v>0</v>
      </c>
      <c r="KF137" s="98">
        <f t="shared" si="2047"/>
        <v>0</v>
      </c>
      <c r="KG137" s="98"/>
      <c r="KH137" s="118"/>
      <c r="KI137" s="119">
        <f t="shared" si="2048"/>
        <v>0</v>
      </c>
      <c r="KJ137" s="231">
        <f t="shared" si="2049"/>
        <v>0</v>
      </c>
      <c r="KK137" s="119"/>
      <c r="KL137" s="98"/>
      <c r="KM137" s="116"/>
      <c r="KN137" s="90"/>
      <c r="KO137" s="117">
        <f t="shared" si="2050"/>
        <v>0</v>
      </c>
      <c r="KP137" s="98">
        <f t="shared" si="2050"/>
        <v>0</v>
      </c>
      <c r="KQ137" s="98"/>
      <c r="KR137" s="118"/>
      <c r="KS137" s="119">
        <f t="shared" si="2051"/>
        <v>0</v>
      </c>
      <c r="KT137" s="231">
        <f t="shared" si="2052"/>
        <v>0</v>
      </c>
      <c r="KU137" s="119"/>
      <c r="KV137" s="98"/>
      <c r="KW137" s="116"/>
      <c r="KX137" s="90"/>
      <c r="KY137" s="117">
        <f t="shared" si="2053"/>
        <v>0</v>
      </c>
      <c r="KZ137" s="98">
        <f t="shared" si="2053"/>
        <v>0</v>
      </c>
      <c r="LA137" s="98"/>
      <c r="LB137" s="118"/>
      <c r="LC137" s="119">
        <f t="shared" si="2054"/>
        <v>0</v>
      </c>
      <c r="LD137" s="231">
        <f t="shared" si="2055"/>
        <v>0</v>
      </c>
      <c r="LE137" s="119"/>
      <c r="LF137" s="98"/>
      <c r="LG137" s="116"/>
      <c r="LH137" s="90"/>
      <c r="LI137" s="117">
        <f t="shared" si="2056"/>
        <v>0</v>
      </c>
      <c r="LJ137" s="98">
        <f t="shared" si="2056"/>
        <v>0</v>
      </c>
      <c r="LK137" s="98"/>
      <c r="LL137" s="118"/>
      <c r="LM137" s="119">
        <f t="shared" si="2057"/>
        <v>0</v>
      </c>
      <c r="LN137" s="231">
        <f t="shared" si="2058"/>
        <v>0</v>
      </c>
      <c r="LO137" s="119"/>
      <c r="LP137" s="98"/>
      <c r="LQ137" s="116"/>
      <c r="LR137" s="90"/>
      <c r="LS137" s="117">
        <f t="shared" si="2059"/>
        <v>0</v>
      </c>
      <c r="LT137" s="98">
        <f t="shared" si="2059"/>
        <v>0</v>
      </c>
      <c r="LU137" s="98"/>
      <c r="LV137" s="118"/>
      <c r="LW137" s="119">
        <f t="shared" si="2060"/>
        <v>0</v>
      </c>
      <c r="LX137" s="231">
        <f t="shared" si="2061"/>
        <v>0</v>
      </c>
      <c r="LY137" s="119"/>
      <c r="LZ137" s="98"/>
      <c r="MA137" s="116"/>
      <c r="MB137" s="90"/>
      <c r="MC137" s="117">
        <f t="shared" si="2062"/>
        <v>0</v>
      </c>
      <c r="MD137" s="98">
        <f t="shared" si="2062"/>
        <v>0</v>
      </c>
      <c r="ME137" s="98"/>
      <c r="MF137" s="118"/>
      <c r="MG137" s="119">
        <f t="shared" si="2063"/>
        <v>0</v>
      </c>
      <c r="MH137" s="231">
        <f t="shared" si="2064"/>
        <v>0</v>
      </c>
      <c r="MI137" s="119"/>
      <c r="MJ137" s="98"/>
      <c r="MK137" s="116"/>
      <c r="ML137" s="90"/>
      <c r="MM137" s="117">
        <f t="shared" si="2065"/>
        <v>0</v>
      </c>
      <c r="MN137" s="98">
        <f t="shared" si="2065"/>
        <v>0</v>
      </c>
      <c r="MO137" s="98"/>
      <c r="MP137" s="118"/>
      <c r="MQ137" s="119">
        <f t="shared" si="2066"/>
        <v>0</v>
      </c>
      <c r="MR137" s="231">
        <f t="shared" si="2067"/>
        <v>30</v>
      </c>
      <c r="MS137" s="119"/>
      <c r="MT137" s="98"/>
      <c r="MU137" s="116"/>
      <c r="MV137" s="90"/>
      <c r="MW137" s="117">
        <f t="shared" si="2068"/>
        <v>10048.64106</v>
      </c>
      <c r="MX137" s="98">
        <f t="shared" si="2068"/>
        <v>301459.24</v>
      </c>
      <c r="MY137" s="98"/>
      <c r="MZ137" s="118"/>
      <c r="NA137" s="119">
        <f t="shared" si="2069"/>
        <v>0.98867000000000005</v>
      </c>
      <c r="NB137" s="231">
        <f t="shared" si="2070"/>
        <v>0</v>
      </c>
      <c r="NC137" s="119"/>
      <c r="ND137" s="98"/>
      <c r="NE137" s="116"/>
      <c r="NF137" s="90"/>
      <c r="NG137" s="117">
        <f t="shared" si="2071"/>
        <v>0</v>
      </c>
      <c r="NH137" s="98">
        <f t="shared" si="2071"/>
        <v>0</v>
      </c>
      <c r="NI137" s="98"/>
      <c r="NJ137" s="118"/>
      <c r="NK137" s="119">
        <f t="shared" si="2072"/>
        <v>0</v>
      </c>
      <c r="NL137" s="231">
        <f t="shared" si="2073"/>
        <v>0</v>
      </c>
      <c r="NM137" s="119"/>
      <c r="NN137" s="98"/>
      <c r="NO137" s="116"/>
      <c r="NP137" s="90"/>
      <c r="NQ137" s="117">
        <f t="shared" si="2074"/>
        <v>0</v>
      </c>
      <c r="NR137" s="98">
        <f t="shared" si="2074"/>
        <v>0</v>
      </c>
      <c r="NS137" s="98"/>
      <c r="NT137" s="118"/>
      <c r="NU137" s="119">
        <f t="shared" si="2075"/>
        <v>0</v>
      </c>
      <c r="NV137" s="231">
        <f t="shared" si="2076"/>
        <v>0</v>
      </c>
      <c r="NW137" s="119"/>
      <c r="NX137" s="98"/>
      <c r="NY137" s="116"/>
      <c r="NZ137" s="90"/>
      <c r="OA137" s="117">
        <f t="shared" si="2077"/>
        <v>0</v>
      </c>
      <c r="OB137" s="98">
        <f t="shared" si="2077"/>
        <v>0</v>
      </c>
      <c r="OC137" s="98"/>
      <c r="OD137" s="118"/>
      <c r="OE137" s="119">
        <f t="shared" si="2078"/>
        <v>0</v>
      </c>
      <c r="OF137" s="231">
        <f t="shared" si="2079"/>
        <v>0</v>
      </c>
      <c r="OG137" s="119"/>
      <c r="OH137" s="98"/>
      <c r="OI137" s="116"/>
      <c r="OJ137" s="90"/>
      <c r="OK137" s="117">
        <f t="shared" si="2080"/>
        <v>0</v>
      </c>
      <c r="OL137" s="98">
        <f t="shared" si="2080"/>
        <v>0</v>
      </c>
      <c r="OM137" s="98"/>
      <c r="ON137" s="118"/>
      <c r="OO137" s="119">
        <f t="shared" si="2081"/>
        <v>0</v>
      </c>
      <c r="OP137" s="231">
        <f t="shared" si="2082"/>
        <v>0</v>
      </c>
      <c r="OQ137" s="119"/>
      <c r="OR137" s="98"/>
      <c r="OS137" s="116"/>
      <c r="OT137" s="90"/>
      <c r="OU137" s="117">
        <f t="shared" si="2083"/>
        <v>0</v>
      </c>
      <c r="OV137" s="98">
        <f t="shared" si="2083"/>
        <v>0</v>
      </c>
      <c r="OW137" s="98"/>
      <c r="OX137" s="118"/>
      <c r="OY137" s="119">
        <f t="shared" si="2084"/>
        <v>0</v>
      </c>
      <c r="OZ137" s="231">
        <f t="shared" si="2085"/>
        <v>0</v>
      </c>
      <c r="PA137" s="119"/>
      <c r="PB137" s="98"/>
      <c r="PC137" s="116"/>
      <c r="PD137" s="90"/>
      <c r="PE137" s="117">
        <f t="shared" si="2086"/>
        <v>0</v>
      </c>
      <c r="PF137" s="98">
        <f t="shared" si="2086"/>
        <v>0</v>
      </c>
      <c r="PG137" s="98"/>
      <c r="PH137" s="118"/>
      <c r="PI137" s="119">
        <f t="shared" si="2087"/>
        <v>0</v>
      </c>
      <c r="PJ137" s="231">
        <f t="shared" si="2088"/>
        <v>0</v>
      </c>
      <c r="PK137" s="119"/>
      <c r="PL137" s="98"/>
      <c r="PM137" s="116"/>
      <c r="PN137" s="90"/>
      <c r="PO137" s="117">
        <f t="shared" si="2089"/>
        <v>0</v>
      </c>
      <c r="PP137" s="98">
        <f t="shared" si="2089"/>
        <v>0</v>
      </c>
      <c r="PQ137" s="98"/>
      <c r="PR137" s="118"/>
      <c r="PS137" s="119">
        <f t="shared" si="2090"/>
        <v>0</v>
      </c>
      <c r="PT137" s="231">
        <f t="shared" si="2091"/>
        <v>0</v>
      </c>
      <c r="PU137" s="119"/>
      <c r="PV137" s="98"/>
      <c r="PW137" s="116"/>
      <c r="PX137" s="90"/>
      <c r="PY137" s="117">
        <f t="shared" si="2092"/>
        <v>0</v>
      </c>
      <c r="PZ137" s="98">
        <f t="shared" si="2092"/>
        <v>0</v>
      </c>
      <c r="QA137" s="98"/>
      <c r="QB137" s="118"/>
      <c r="QC137" s="119">
        <f t="shared" si="2093"/>
        <v>0</v>
      </c>
      <c r="QD137" s="231">
        <f t="shared" si="2094"/>
        <v>0</v>
      </c>
      <c r="QE137" s="119"/>
      <c r="QF137" s="98"/>
      <c r="QG137" s="116"/>
      <c r="QH137" s="90"/>
      <c r="QI137" s="117">
        <f t="shared" si="2095"/>
        <v>0</v>
      </c>
      <c r="QJ137" s="98">
        <f t="shared" si="2095"/>
        <v>0</v>
      </c>
      <c r="QK137" s="98"/>
      <c r="QL137" s="118"/>
      <c r="QM137" s="119">
        <f t="shared" si="2096"/>
        <v>0</v>
      </c>
      <c r="QN137" s="231">
        <f t="shared" si="2097"/>
        <v>0</v>
      </c>
      <c r="QO137" s="119"/>
      <c r="QP137" s="98"/>
      <c r="QQ137" s="116"/>
      <c r="QR137" s="90"/>
      <c r="QS137" s="117">
        <f t="shared" si="2098"/>
        <v>0</v>
      </c>
      <c r="QT137" s="98">
        <f t="shared" si="2098"/>
        <v>0</v>
      </c>
      <c r="QU137" s="98"/>
      <c r="QV137" s="118"/>
      <c r="QW137" s="119">
        <f t="shared" si="2099"/>
        <v>0</v>
      </c>
      <c r="QX137" s="231">
        <f t="shared" si="2100"/>
        <v>0</v>
      </c>
      <c r="QY137" s="119"/>
      <c r="QZ137" s="98"/>
      <c r="RA137" s="116"/>
      <c r="RB137" s="90"/>
      <c r="RC137" s="117">
        <f t="shared" si="2101"/>
        <v>0</v>
      </c>
      <c r="RD137" s="98">
        <f t="shared" si="2101"/>
        <v>0</v>
      </c>
      <c r="RE137" s="98"/>
      <c r="RF137" s="118"/>
      <c r="RG137" s="119">
        <f t="shared" si="2102"/>
        <v>0</v>
      </c>
      <c r="RH137" s="231">
        <f t="shared" si="2103"/>
        <v>0</v>
      </c>
      <c r="RI137" s="119"/>
      <c r="RJ137" s="98"/>
      <c r="RK137" s="116"/>
      <c r="RL137" s="90"/>
      <c r="RM137" s="117">
        <f t="shared" si="2104"/>
        <v>0</v>
      </c>
      <c r="RN137" s="98">
        <f t="shared" si="2104"/>
        <v>0</v>
      </c>
      <c r="RO137" s="98"/>
      <c r="RP137" s="118"/>
      <c r="RQ137" s="119">
        <f t="shared" si="2105"/>
        <v>0</v>
      </c>
      <c r="RR137" s="231">
        <f t="shared" si="2106"/>
        <v>42</v>
      </c>
      <c r="RS137" s="119"/>
      <c r="RT137" s="98"/>
      <c r="RU137" s="116"/>
      <c r="RV137" s="90"/>
      <c r="RW137" s="117">
        <f t="shared" si="2107"/>
        <v>12527.77363</v>
      </c>
      <c r="RX137" s="98">
        <f t="shared" si="2107"/>
        <v>526166.5</v>
      </c>
      <c r="RY137" s="98"/>
      <c r="RZ137" s="118"/>
      <c r="SA137" s="119">
        <f t="shared" si="2108"/>
        <v>1.2325900000000001</v>
      </c>
      <c r="SB137" s="231">
        <f t="shared" si="2109"/>
        <v>0</v>
      </c>
      <c r="SC137" s="119"/>
      <c r="SD137" s="98"/>
      <c r="SE137" s="116"/>
      <c r="SF137" s="90"/>
      <c r="SG137" s="117">
        <f t="shared" si="2110"/>
        <v>0</v>
      </c>
      <c r="SH137" s="98">
        <f t="shared" si="2110"/>
        <v>0</v>
      </c>
      <c r="SI137" s="98"/>
      <c r="SJ137" s="118"/>
      <c r="SK137" s="119">
        <f t="shared" si="2111"/>
        <v>0</v>
      </c>
      <c r="SL137" s="231">
        <f t="shared" si="2112"/>
        <v>0</v>
      </c>
      <c r="SM137" s="119"/>
      <c r="SN137" s="98"/>
      <c r="SO137" s="116"/>
      <c r="SP137" s="90"/>
      <c r="SQ137" s="117">
        <f t="shared" si="2113"/>
        <v>0</v>
      </c>
      <c r="SR137" s="98">
        <f t="shared" si="2113"/>
        <v>0</v>
      </c>
      <c r="SS137" s="98"/>
      <c r="ST137" s="118"/>
      <c r="SU137" s="119">
        <f t="shared" si="2114"/>
        <v>0</v>
      </c>
      <c r="SV137" s="231">
        <f t="shared" si="2115"/>
        <v>0</v>
      </c>
      <c r="SW137" s="119"/>
      <c r="SX137" s="98"/>
      <c r="SY137" s="116"/>
      <c r="SZ137" s="90"/>
      <c r="TA137" s="117">
        <f t="shared" si="2116"/>
        <v>0</v>
      </c>
      <c r="TB137" s="98">
        <f t="shared" si="2116"/>
        <v>0</v>
      </c>
      <c r="TC137" s="98"/>
      <c r="TD137" s="118"/>
      <c r="TE137" s="119">
        <f t="shared" si="2117"/>
        <v>0</v>
      </c>
      <c r="TF137" s="231">
        <f t="shared" si="2118"/>
        <v>0</v>
      </c>
      <c r="TG137" s="119"/>
      <c r="TH137" s="98"/>
      <c r="TI137" s="116"/>
      <c r="TJ137" s="90"/>
      <c r="TK137" s="117">
        <f t="shared" si="2119"/>
        <v>0</v>
      </c>
      <c r="TL137" s="98">
        <f t="shared" si="2119"/>
        <v>0</v>
      </c>
      <c r="TM137" s="98"/>
      <c r="TN137" s="118"/>
      <c r="TO137" s="119">
        <f t="shared" si="2120"/>
        <v>0</v>
      </c>
      <c r="TP137" s="231">
        <f t="shared" si="2121"/>
        <v>0</v>
      </c>
      <c r="TQ137" s="119"/>
      <c r="TR137" s="98"/>
      <c r="TS137" s="116"/>
      <c r="TT137" s="90"/>
      <c r="TU137" s="117">
        <f t="shared" si="2122"/>
        <v>0</v>
      </c>
      <c r="TV137" s="98">
        <f t="shared" si="2122"/>
        <v>0</v>
      </c>
      <c r="TW137" s="98"/>
      <c r="TX137" s="118"/>
      <c r="TY137" s="119">
        <f t="shared" si="2123"/>
        <v>0</v>
      </c>
      <c r="TZ137" s="231">
        <f t="shared" si="2124"/>
        <v>0</v>
      </c>
      <c r="UA137" s="119"/>
      <c r="UB137" s="98"/>
      <c r="UC137" s="116"/>
      <c r="UD137" s="90"/>
      <c r="UE137" s="117">
        <f t="shared" si="2125"/>
        <v>0</v>
      </c>
      <c r="UF137" s="98">
        <f t="shared" si="2125"/>
        <v>0</v>
      </c>
      <c r="UG137" s="98"/>
      <c r="UH137" s="118"/>
      <c r="UI137" s="119">
        <f t="shared" si="2126"/>
        <v>0</v>
      </c>
      <c r="UJ137" s="231">
        <f t="shared" si="2127"/>
        <v>0</v>
      </c>
      <c r="UK137" s="119"/>
      <c r="UL137" s="98"/>
      <c r="UM137" s="116"/>
      <c r="UN137" s="90"/>
      <c r="UO137" s="117">
        <f t="shared" si="2128"/>
        <v>0</v>
      </c>
      <c r="UP137" s="98">
        <f t="shared" si="2128"/>
        <v>0</v>
      </c>
      <c r="UQ137" s="98"/>
      <c r="UR137" s="118"/>
      <c r="US137" s="119">
        <f t="shared" si="2129"/>
        <v>0</v>
      </c>
      <c r="UT137" s="231">
        <f t="shared" si="2130"/>
        <v>0</v>
      </c>
      <c r="UU137" s="119"/>
      <c r="UV137" s="98"/>
      <c r="UW137" s="116"/>
      <c r="UX137" s="90"/>
      <c r="UY137" s="117">
        <f t="shared" si="2131"/>
        <v>0</v>
      </c>
      <c r="UZ137" s="98">
        <f t="shared" si="2131"/>
        <v>0</v>
      </c>
      <c r="VA137" s="98"/>
      <c r="VB137" s="118"/>
      <c r="VC137" s="119">
        <f t="shared" si="2132"/>
        <v>0</v>
      </c>
      <c r="VD137" s="231">
        <f t="shared" si="2133"/>
        <v>0</v>
      </c>
      <c r="VE137" s="119"/>
      <c r="VF137" s="98"/>
      <c r="VG137" s="116"/>
      <c r="VH137" s="90"/>
      <c r="VI137" s="117">
        <f t="shared" si="2134"/>
        <v>0</v>
      </c>
      <c r="VJ137" s="98">
        <f t="shared" si="2134"/>
        <v>0</v>
      </c>
      <c r="VK137" s="98"/>
      <c r="VL137" s="118"/>
      <c r="VM137" s="119">
        <f t="shared" si="2135"/>
        <v>0</v>
      </c>
      <c r="VN137" s="231">
        <f t="shared" si="2136"/>
        <v>0</v>
      </c>
      <c r="VO137" s="119"/>
      <c r="VP137" s="98"/>
      <c r="VQ137" s="116"/>
      <c r="VR137" s="90"/>
      <c r="VS137" s="117">
        <f t="shared" si="2137"/>
        <v>0</v>
      </c>
      <c r="VT137" s="98">
        <f t="shared" si="2137"/>
        <v>0</v>
      </c>
      <c r="VU137" s="98"/>
      <c r="VV137" s="118"/>
      <c r="VW137" s="119">
        <f t="shared" si="2138"/>
        <v>0</v>
      </c>
      <c r="VX137" s="231">
        <f t="shared" si="2139"/>
        <v>0</v>
      </c>
      <c r="VY137" s="119"/>
      <c r="VZ137" s="98"/>
      <c r="WA137" s="116"/>
      <c r="WB137" s="90"/>
      <c r="WC137" s="117">
        <f t="shared" si="2140"/>
        <v>0</v>
      </c>
      <c r="WD137" s="98">
        <f t="shared" si="2140"/>
        <v>0</v>
      </c>
      <c r="WE137" s="98"/>
      <c r="WF137" s="118"/>
      <c r="WG137" s="119">
        <f t="shared" si="2141"/>
        <v>0</v>
      </c>
      <c r="WH137" s="213">
        <f t="shared" si="2142"/>
        <v>72</v>
      </c>
      <c r="WI137" s="119"/>
      <c r="WJ137" s="98"/>
      <c r="WK137" s="116"/>
      <c r="WL137" s="90"/>
      <c r="WM137" s="117">
        <f t="shared" si="2143"/>
        <v>10163.815570000001</v>
      </c>
      <c r="WN137" s="117">
        <f t="shared" si="2143"/>
        <v>731794.72</v>
      </c>
      <c r="WO137" s="98"/>
      <c r="WP137" s="118"/>
    </row>
    <row r="138" spans="1:614" ht="24" x14ac:dyDescent="0.25">
      <c r="A138" s="5"/>
      <c r="B138" s="205" t="s">
        <v>1141</v>
      </c>
      <c r="C138" s="12"/>
      <c r="D138" s="12"/>
      <c r="E138" s="4"/>
      <c r="F138" s="231">
        <f>F25</f>
        <v>0</v>
      </c>
      <c r="G138" s="119"/>
      <c r="H138" s="98"/>
      <c r="I138" s="116"/>
      <c r="J138" s="90"/>
      <c r="K138" s="117">
        <f t="shared" si="1963"/>
        <v>0</v>
      </c>
      <c r="L138" s="98">
        <f t="shared" si="1963"/>
        <v>0</v>
      </c>
      <c r="M138" s="98"/>
      <c r="N138" s="118"/>
      <c r="O138" s="119" t="e">
        <f t="shared" si="1964"/>
        <v>#DIV/0!</v>
      </c>
      <c r="P138" s="231">
        <f>P25</f>
        <v>0</v>
      </c>
      <c r="Q138" s="119"/>
      <c r="R138" s="98"/>
      <c r="S138" s="116"/>
      <c r="T138" s="90"/>
      <c r="U138" s="117">
        <f t="shared" si="1966"/>
        <v>0</v>
      </c>
      <c r="V138" s="98">
        <f t="shared" si="1966"/>
        <v>0</v>
      </c>
      <c r="W138" s="98"/>
      <c r="X138" s="118"/>
      <c r="Y138" s="119" t="e">
        <f t="shared" si="1967"/>
        <v>#DIV/0!</v>
      </c>
      <c r="Z138" s="231">
        <f>Z25</f>
        <v>0</v>
      </c>
      <c r="AA138" s="119"/>
      <c r="AB138" s="98"/>
      <c r="AC138" s="116"/>
      <c r="AD138" s="90"/>
      <c r="AE138" s="117">
        <f t="shared" si="1969"/>
        <v>0</v>
      </c>
      <c r="AF138" s="98">
        <f t="shared" si="1969"/>
        <v>0</v>
      </c>
      <c r="AG138" s="98"/>
      <c r="AH138" s="118"/>
      <c r="AI138" s="119" t="e">
        <f t="shared" si="1970"/>
        <v>#DIV/0!</v>
      </c>
      <c r="AJ138" s="231">
        <f>AJ25</f>
        <v>0</v>
      </c>
      <c r="AK138" s="119"/>
      <c r="AL138" s="98"/>
      <c r="AM138" s="116"/>
      <c r="AN138" s="90"/>
      <c r="AO138" s="117">
        <f t="shared" si="1972"/>
        <v>0</v>
      </c>
      <c r="AP138" s="98">
        <f t="shared" si="1972"/>
        <v>0</v>
      </c>
      <c r="AQ138" s="98"/>
      <c r="AR138" s="118"/>
      <c r="AS138" s="119" t="e">
        <f t="shared" si="1973"/>
        <v>#DIV/0!</v>
      </c>
      <c r="AT138" s="231">
        <f>AT25</f>
        <v>0</v>
      </c>
      <c r="AU138" s="119"/>
      <c r="AV138" s="98"/>
      <c r="AW138" s="116"/>
      <c r="AX138" s="90"/>
      <c r="AY138" s="117">
        <f t="shared" si="1975"/>
        <v>0</v>
      </c>
      <c r="AZ138" s="98">
        <f t="shared" si="1975"/>
        <v>0</v>
      </c>
      <c r="BA138" s="98"/>
      <c r="BB138" s="118"/>
      <c r="BC138" s="119" t="e">
        <f t="shared" si="1976"/>
        <v>#DIV/0!</v>
      </c>
      <c r="BD138" s="231">
        <f>BD25</f>
        <v>0</v>
      </c>
      <c r="BE138" s="119"/>
      <c r="BF138" s="98"/>
      <c r="BG138" s="116"/>
      <c r="BH138" s="90"/>
      <c r="BI138" s="117">
        <f t="shared" ref="BI138:BJ138" si="2156">BI25+BI41+BI57+BI73+BI89+BI122</f>
        <v>0</v>
      </c>
      <c r="BJ138" s="98">
        <f t="shared" si="2156"/>
        <v>0</v>
      </c>
      <c r="BK138" s="98"/>
      <c r="BL138" s="118"/>
      <c r="BM138" s="119" t="e">
        <f t="shared" si="1979"/>
        <v>#DIV/0!</v>
      </c>
      <c r="BN138" s="231">
        <f>BN25</f>
        <v>0</v>
      </c>
      <c r="BO138" s="119"/>
      <c r="BP138" s="98"/>
      <c r="BQ138" s="116"/>
      <c r="BR138" s="90"/>
      <c r="BS138" s="117">
        <f t="shared" si="1981"/>
        <v>0</v>
      </c>
      <c r="BT138" s="98">
        <f t="shared" si="1981"/>
        <v>0</v>
      </c>
      <c r="BU138" s="98"/>
      <c r="BV138" s="118"/>
      <c r="BW138" s="119" t="e">
        <f t="shared" si="1982"/>
        <v>#DIV/0!</v>
      </c>
      <c r="BX138" s="231">
        <f>BX25</f>
        <v>0</v>
      </c>
      <c r="BY138" s="119"/>
      <c r="BZ138" s="98"/>
      <c r="CA138" s="116"/>
      <c r="CB138" s="90"/>
      <c r="CC138" s="117">
        <f t="shared" si="1984"/>
        <v>0</v>
      </c>
      <c r="CD138" s="98">
        <f t="shared" si="1984"/>
        <v>0</v>
      </c>
      <c r="CE138" s="98"/>
      <c r="CF138" s="118"/>
      <c r="CG138" s="119" t="e">
        <f t="shared" si="1985"/>
        <v>#DIV/0!</v>
      </c>
      <c r="CH138" s="231">
        <f>CH25</f>
        <v>0</v>
      </c>
      <c r="CI138" s="119"/>
      <c r="CJ138" s="98"/>
      <c r="CK138" s="116"/>
      <c r="CL138" s="90"/>
      <c r="CM138" s="117">
        <f t="shared" si="1987"/>
        <v>0</v>
      </c>
      <c r="CN138" s="98">
        <f t="shared" si="1987"/>
        <v>0</v>
      </c>
      <c r="CO138" s="98"/>
      <c r="CP138" s="118"/>
      <c r="CQ138" s="119" t="e">
        <f t="shared" si="1988"/>
        <v>#DIV/0!</v>
      </c>
      <c r="CR138" s="231">
        <f>CR25</f>
        <v>0</v>
      </c>
      <c r="CS138" s="119"/>
      <c r="CT138" s="98"/>
      <c r="CU138" s="116"/>
      <c r="CV138" s="90"/>
      <c r="CW138" s="117">
        <f t="shared" si="1990"/>
        <v>0</v>
      </c>
      <c r="CX138" s="98">
        <f t="shared" si="1990"/>
        <v>0</v>
      </c>
      <c r="CY138" s="98"/>
      <c r="CZ138" s="118"/>
      <c r="DA138" s="119" t="e">
        <f t="shared" si="1991"/>
        <v>#DIV/0!</v>
      </c>
      <c r="DB138" s="231">
        <f>DB25</f>
        <v>0</v>
      </c>
      <c r="DC138" s="119"/>
      <c r="DD138" s="98"/>
      <c r="DE138" s="116"/>
      <c r="DF138" s="90"/>
      <c r="DG138" s="117">
        <f t="shared" si="1993"/>
        <v>0</v>
      </c>
      <c r="DH138" s="98">
        <f t="shared" si="1993"/>
        <v>0</v>
      </c>
      <c r="DI138" s="98"/>
      <c r="DJ138" s="118"/>
      <c r="DK138" s="119" t="e">
        <f t="shared" si="1994"/>
        <v>#DIV/0!</v>
      </c>
      <c r="DL138" s="231">
        <f>DL25</f>
        <v>0</v>
      </c>
      <c r="DM138" s="119"/>
      <c r="DN138" s="98"/>
      <c r="DO138" s="116"/>
      <c r="DP138" s="90"/>
      <c r="DQ138" s="117">
        <f t="shared" si="1996"/>
        <v>0</v>
      </c>
      <c r="DR138" s="98">
        <f t="shared" si="1996"/>
        <v>0</v>
      </c>
      <c r="DS138" s="98"/>
      <c r="DT138" s="118"/>
      <c r="DU138" s="119" t="e">
        <f t="shared" si="1997"/>
        <v>#DIV/0!</v>
      </c>
      <c r="DV138" s="231">
        <f>DV25</f>
        <v>0</v>
      </c>
      <c r="DW138" s="119"/>
      <c r="DX138" s="98"/>
      <c r="DY138" s="116"/>
      <c r="DZ138" s="90"/>
      <c r="EA138" s="117">
        <f t="shared" si="1999"/>
        <v>0</v>
      </c>
      <c r="EB138" s="98">
        <f t="shared" si="1999"/>
        <v>0</v>
      </c>
      <c r="EC138" s="98"/>
      <c r="ED138" s="118"/>
      <c r="EE138" s="119" t="e">
        <f t="shared" si="2000"/>
        <v>#DIV/0!</v>
      </c>
      <c r="EF138" s="231">
        <f>EF25</f>
        <v>0</v>
      </c>
      <c r="EG138" s="119"/>
      <c r="EH138" s="98"/>
      <c r="EI138" s="116"/>
      <c r="EJ138" s="90"/>
      <c r="EK138" s="117">
        <f t="shared" si="2002"/>
        <v>0</v>
      </c>
      <c r="EL138" s="98">
        <f t="shared" si="2002"/>
        <v>0</v>
      </c>
      <c r="EM138" s="98"/>
      <c r="EN138" s="118"/>
      <c r="EO138" s="119" t="e">
        <f t="shared" si="2003"/>
        <v>#DIV/0!</v>
      </c>
      <c r="EP138" s="231">
        <f>EP25</f>
        <v>0</v>
      </c>
      <c r="EQ138" s="119"/>
      <c r="ER138" s="98"/>
      <c r="ES138" s="116"/>
      <c r="ET138" s="90"/>
      <c r="EU138" s="117">
        <f t="shared" si="2005"/>
        <v>0</v>
      </c>
      <c r="EV138" s="98">
        <f t="shared" si="2005"/>
        <v>0</v>
      </c>
      <c r="EW138" s="98"/>
      <c r="EX138" s="118"/>
      <c r="EY138" s="119" t="e">
        <f t="shared" si="2006"/>
        <v>#DIV/0!</v>
      </c>
      <c r="EZ138" s="231">
        <f>EZ25</f>
        <v>0</v>
      </c>
      <c r="FA138" s="119"/>
      <c r="FB138" s="98"/>
      <c r="FC138" s="116"/>
      <c r="FD138" s="90"/>
      <c r="FE138" s="117">
        <f t="shared" si="2008"/>
        <v>0</v>
      </c>
      <c r="FF138" s="98">
        <f t="shared" si="2008"/>
        <v>0</v>
      </c>
      <c r="FG138" s="98"/>
      <c r="FH138" s="118"/>
      <c r="FI138" s="119" t="e">
        <f t="shared" si="2009"/>
        <v>#DIV/0!</v>
      </c>
      <c r="FJ138" s="231">
        <f>FJ25</f>
        <v>0</v>
      </c>
      <c r="FK138" s="119"/>
      <c r="FL138" s="98"/>
      <c r="FM138" s="116"/>
      <c r="FN138" s="90"/>
      <c r="FO138" s="117">
        <f t="shared" si="2011"/>
        <v>0</v>
      </c>
      <c r="FP138" s="98">
        <f t="shared" si="2011"/>
        <v>0</v>
      </c>
      <c r="FQ138" s="98"/>
      <c r="FR138" s="118"/>
      <c r="FS138" s="119" t="e">
        <f t="shared" si="2012"/>
        <v>#DIV/0!</v>
      </c>
      <c r="FT138" s="231">
        <f>FT25</f>
        <v>0</v>
      </c>
      <c r="FU138" s="119"/>
      <c r="FV138" s="98"/>
      <c r="FW138" s="116"/>
      <c r="FX138" s="90"/>
      <c r="FY138" s="117">
        <f t="shared" si="2014"/>
        <v>0</v>
      </c>
      <c r="FZ138" s="98">
        <f t="shared" si="2014"/>
        <v>0</v>
      </c>
      <c r="GA138" s="98"/>
      <c r="GB138" s="118"/>
      <c r="GC138" s="119" t="e">
        <f t="shared" si="2015"/>
        <v>#DIV/0!</v>
      </c>
      <c r="GD138" s="231">
        <f>GD25</f>
        <v>0</v>
      </c>
      <c r="GE138" s="119"/>
      <c r="GF138" s="98"/>
      <c r="GG138" s="116"/>
      <c r="GH138" s="90"/>
      <c r="GI138" s="117">
        <f t="shared" si="2017"/>
        <v>0</v>
      </c>
      <c r="GJ138" s="98">
        <f t="shared" si="2017"/>
        <v>0</v>
      </c>
      <c r="GK138" s="98"/>
      <c r="GL138" s="118"/>
      <c r="GM138" s="119" t="e">
        <f t="shared" si="2018"/>
        <v>#DIV/0!</v>
      </c>
      <c r="GN138" s="231">
        <f>GN25</f>
        <v>0</v>
      </c>
      <c r="GO138" s="119"/>
      <c r="GP138" s="98"/>
      <c r="GQ138" s="116"/>
      <c r="GR138" s="90"/>
      <c r="GS138" s="117">
        <f t="shared" si="2020"/>
        <v>0</v>
      </c>
      <c r="GT138" s="98">
        <f t="shared" si="2020"/>
        <v>0</v>
      </c>
      <c r="GU138" s="98"/>
      <c r="GV138" s="118"/>
      <c r="GW138" s="119" t="e">
        <f t="shared" si="2021"/>
        <v>#DIV/0!</v>
      </c>
      <c r="GX138" s="231">
        <f>GX25</f>
        <v>0</v>
      </c>
      <c r="GY138" s="119"/>
      <c r="GZ138" s="98"/>
      <c r="HA138" s="116"/>
      <c r="HB138" s="90"/>
      <c r="HC138" s="117">
        <f t="shared" si="2023"/>
        <v>0</v>
      </c>
      <c r="HD138" s="98">
        <f t="shared" si="2023"/>
        <v>0</v>
      </c>
      <c r="HE138" s="98"/>
      <c r="HF138" s="118"/>
      <c r="HG138" s="119" t="e">
        <f t="shared" si="2024"/>
        <v>#DIV/0!</v>
      </c>
      <c r="HH138" s="231">
        <f>HH25</f>
        <v>0</v>
      </c>
      <c r="HI138" s="119"/>
      <c r="HJ138" s="98"/>
      <c r="HK138" s="116"/>
      <c r="HL138" s="90"/>
      <c r="HM138" s="117">
        <f t="shared" si="2026"/>
        <v>0</v>
      </c>
      <c r="HN138" s="98">
        <f t="shared" si="2026"/>
        <v>0</v>
      </c>
      <c r="HO138" s="98"/>
      <c r="HP138" s="118"/>
      <c r="HQ138" s="119" t="e">
        <f t="shared" si="2027"/>
        <v>#DIV/0!</v>
      </c>
      <c r="HR138" s="231">
        <f>HR25</f>
        <v>0</v>
      </c>
      <c r="HS138" s="119"/>
      <c r="HT138" s="98"/>
      <c r="HU138" s="116"/>
      <c r="HV138" s="90"/>
      <c r="HW138" s="117">
        <f t="shared" si="2029"/>
        <v>0</v>
      </c>
      <c r="HX138" s="98">
        <f t="shared" si="2029"/>
        <v>0</v>
      </c>
      <c r="HY138" s="98"/>
      <c r="HZ138" s="118"/>
      <c r="IA138" s="119" t="e">
        <f t="shared" si="2030"/>
        <v>#DIV/0!</v>
      </c>
      <c r="IB138" s="231">
        <f>IB25</f>
        <v>0</v>
      </c>
      <c r="IC138" s="119"/>
      <c r="ID138" s="98"/>
      <c r="IE138" s="116"/>
      <c r="IF138" s="90"/>
      <c r="IG138" s="117">
        <f t="shared" si="2032"/>
        <v>0</v>
      </c>
      <c r="IH138" s="98">
        <f t="shared" si="2032"/>
        <v>0</v>
      </c>
      <c r="II138" s="98"/>
      <c r="IJ138" s="118"/>
      <c r="IK138" s="119" t="e">
        <f t="shared" si="2033"/>
        <v>#DIV/0!</v>
      </c>
      <c r="IL138" s="231">
        <f>IL25</f>
        <v>0</v>
      </c>
      <c r="IM138" s="119"/>
      <c r="IN138" s="98"/>
      <c r="IO138" s="116"/>
      <c r="IP138" s="90"/>
      <c r="IQ138" s="117">
        <f t="shared" si="2035"/>
        <v>0</v>
      </c>
      <c r="IR138" s="98">
        <f t="shared" si="2035"/>
        <v>0</v>
      </c>
      <c r="IS138" s="98"/>
      <c r="IT138" s="118"/>
      <c r="IU138" s="119" t="e">
        <f t="shared" si="2036"/>
        <v>#DIV/0!</v>
      </c>
      <c r="IV138" s="231">
        <f>IV25</f>
        <v>0</v>
      </c>
      <c r="IW138" s="119"/>
      <c r="IX138" s="98"/>
      <c r="IY138" s="116"/>
      <c r="IZ138" s="90"/>
      <c r="JA138" s="117">
        <f t="shared" si="2038"/>
        <v>0</v>
      </c>
      <c r="JB138" s="98">
        <f t="shared" si="2038"/>
        <v>0</v>
      </c>
      <c r="JC138" s="98"/>
      <c r="JD138" s="118"/>
      <c r="JE138" s="119" t="e">
        <f t="shared" si="2039"/>
        <v>#DIV/0!</v>
      </c>
      <c r="JF138" s="231">
        <f>JF25</f>
        <v>0</v>
      </c>
      <c r="JG138" s="119"/>
      <c r="JH138" s="98"/>
      <c r="JI138" s="116"/>
      <c r="JJ138" s="90"/>
      <c r="JK138" s="117">
        <f t="shared" si="2041"/>
        <v>0</v>
      </c>
      <c r="JL138" s="98">
        <f t="shared" si="2041"/>
        <v>0</v>
      </c>
      <c r="JM138" s="98"/>
      <c r="JN138" s="118"/>
      <c r="JO138" s="119" t="e">
        <f t="shared" si="2042"/>
        <v>#DIV/0!</v>
      </c>
      <c r="JP138" s="231">
        <f>JP25</f>
        <v>0</v>
      </c>
      <c r="JQ138" s="119"/>
      <c r="JR138" s="98"/>
      <c r="JS138" s="116"/>
      <c r="JT138" s="90"/>
      <c r="JU138" s="117">
        <f t="shared" si="2044"/>
        <v>0</v>
      </c>
      <c r="JV138" s="98">
        <f t="shared" si="2044"/>
        <v>0</v>
      </c>
      <c r="JW138" s="98"/>
      <c r="JX138" s="118"/>
      <c r="JY138" s="119" t="e">
        <f t="shared" si="2045"/>
        <v>#DIV/0!</v>
      </c>
      <c r="JZ138" s="231">
        <f>JZ25</f>
        <v>0</v>
      </c>
      <c r="KA138" s="119"/>
      <c r="KB138" s="98"/>
      <c r="KC138" s="116"/>
      <c r="KD138" s="90"/>
      <c r="KE138" s="117">
        <f t="shared" si="2047"/>
        <v>0</v>
      </c>
      <c r="KF138" s="98">
        <f t="shared" si="2047"/>
        <v>0</v>
      </c>
      <c r="KG138" s="98"/>
      <c r="KH138" s="118"/>
      <c r="KI138" s="119" t="e">
        <f t="shared" si="2048"/>
        <v>#DIV/0!</v>
      </c>
      <c r="KJ138" s="231">
        <f>KJ25</f>
        <v>0</v>
      </c>
      <c r="KK138" s="119"/>
      <c r="KL138" s="98"/>
      <c r="KM138" s="116"/>
      <c r="KN138" s="90"/>
      <c r="KO138" s="117">
        <f t="shared" si="2050"/>
        <v>0</v>
      </c>
      <c r="KP138" s="98">
        <f t="shared" si="2050"/>
        <v>0</v>
      </c>
      <c r="KQ138" s="98"/>
      <c r="KR138" s="118"/>
      <c r="KS138" s="119" t="e">
        <f t="shared" si="2051"/>
        <v>#DIV/0!</v>
      </c>
      <c r="KT138" s="231">
        <f>KT25</f>
        <v>0</v>
      </c>
      <c r="KU138" s="119"/>
      <c r="KV138" s="98"/>
      <c r="KW138" s="116"/>
      <c r="KX138" s="90"/>
      <c r="KY138" s="117">
        <f t="shared" si="2053"/>
        <v>0</v>
      </c>
      <c r="KZ138" s="98">
        <f t="shared" si="2053"/>
        <v>0</v>
      </c>
      <c r="LA138" s="98"/>
      <c r="LB138" s="118"/>
      <c r="LC138" s="119" t="e">
        <f t="shared" si="2054"/>
        <v>#DIV/0!</v>
      </c>
      <c r="LD138" s="231">
        <f>LD25</f>
        <v>0</v>
      </c>
      <c r="LE138" s="119"/>
      <c r="LF138" s="98"/>
      <c r="LG138" s="116"/>
      <c r="LH138" s="90"/>
      <c r="LI138" s="117">
        <f t="shared" si="2056"/>
        <v>0</v>
      </c>
      <c r="LJ138" s="98">
        <f t="shared" si="2056"/>
        <v>0</v>
      </c>
      <c r="LK138" s="98"/>
      <c r="LL138" s="118"/>
      <c r="LM138" s="119" t="e">
        <f t="shared" si="2057"/>
        <v>#DIV/0!</v>
      </c>
      <c r="LN138" s="231">
        <f>LN25</f>
        <v>0</v>
      </c>
      <c r="LO138" s="119"/>
      <c r="LP138" s="98"/>
      <c r="LQ138" s="116"/>
      <c r="LR138" s="90"/>
      <c r="LS138" s="117">
        <f t="shared" si="2059"/>
        <v>0</v>
      </c>
      <c r="LT138" s="98">
        <f t="shared" si="2059"/>
        <v>0</v>
      </c>
      <c r="LU138" s="98"/>
      <c r="LV138" s="118"/>
      <c r="LW138" s="119" t="e">
        <f t="shared" si="2060"/>
        <v>#DIV/0!</v>
      </c>
      <c r="LX138" s="231">
        <f>LX25</f>
        <v>0</v>
      </c>
      <c r="LY138" s="119"/>
      <c r="LZ138" s="98"/>
      <c r="MA138" s="116"/>
      <c r="MB138" s="90"/>
      <c r="MC138" s="117">
        <f t="shared" si="2062"/>
        <v>0</v>
      </c>
      <c r="MD138" s="98">
        <f t="shared" si="2062"/>
        <v>0</v>
      </c>
      <c r="ME138" s="98"/>
      <c r="MF138" s="118"/>
      <c r="MG138" s="119" t="e">
        <f t="shared" si="2063"/>
        <v>#DIV/0!</v>
      </c>
      <c r="MH138" s="231">
        <f>MH25</f>
        <v>0</v>
      </c>
      <c r="MI138" s="119"/>
      <c r="MJ138" s="98"/>
      <c r="MK138" s="116"/>
      <c r="ML138" s="90"/>
      <c r="MM138" s="117">
        <f t="shared" si="2065"/>
        <v>0</v>
      </c>
      <c r="MN138" s="98">
        <f t="shared" si="2065"/>
        <v>0</v>
      </c>
      <c r="MO138" s="98"/>
      <c r="MP138" s="118"/>
      <c r="MQ138" s="119" t="e">
        <f t="shared" si="2066"/>
        <v>#DIV/0!</v>
      </c>
      <c r="MR138" s="231">
        <f>MR25</f>
        <v>0</v>
      </c>
      <c r="MS138" s="119"/>
      <c r="MT138" s="98"/>
      <c r="MU138" s="116"/>
      <c r="MV138" s="90"/>
      <c r="MW138" s="117">
        <f t="shared" si="2068"/>
        <v>0</v>
      </c>
      <c r="MX138" s="98">
        <f t="shared" si="2068"/>
        <v>0</v>
      </c>
      <c r="MY138" s="98"/>
      <c r="MZ138" s="118"/>
      <c r="NA138" s="119" t="e">
        <f t="shared" si="2069"/>
        <v>#DIV/0!</v>
      </c>
      <c r="NB138" s="231">
        <f>NB25</f>
        <v>0</v>
      </c>
      <c r="NC138" s="119"/>
      <c r="ND138" s="98"/>
      <c r="NE138" s="116"/>
      <c r="NF138" s="90"/>
      <c r="NG138" s="117">
        <f t="shared" si="2071"/>
        <v>0</v>
      </c>
      <c r="NH138" s="98">
        <f t="shared" si="2071"/>
        <v>0</v>
      </c>
      <c r="NI138" s="98"/>
      <c r="NJ138" s="118"/>
      <c r="NK138" s="119" t="e">
        <f t="shared" si="2072"/>
        <v>#DIV/0!</v>
      </c>
      <c r="NL138" s="231">
        <f>NL25</f>
        <v>0</v>
      </c>
      <c r="NM138" s="119"/>
      <c r="NN138" s="98"/>
      <c r="NO138" s="116"/>
      <c r="NP138" s="90"/>
      <c r="NQ138" s="117">
        <f t="shared" si="2074"/>
        <v>0</v>
      </c>
      <c r="NR138" s="98">
        <f t="shared" si="2074"/>
        <v>0</v>
      </c>
      <c r="NS138" s="98"/>
      <c r="NT138" s="118"/>
      <c r="NU138" s="119" t="e">
        <f t="shared" si="2075"/>
        <v>#DIV/0!</v>
      </c>
      <c r="NV138" s="231">
        <f>NV25</f>
        <v>0</v>
      </c>
      <c r="NW138" s="119"/>
      <c r="NX138" s="98"/>
      <c r="NY138" s="116"/>
      <c r="NZ138" s="90"/>
      <c r="OA138" s="117">
        <f t="shared" si="2077"/>
        <v>0</v>
      </c>
      <c r="OB138" s="98">
        <f t="shared" si="2077"/>
        <v>0</v>
      </c>
      <c r="OC138" s="98"/>
      <c r="OD138" s="118"/>
      <c r="OE138" s="119" t="e">
        <f t="shared" si="2078"/>
        <v>#DIV/0!</v>
      </c>
      <c r="OF138" s="231">
        <f>OF25</f>
        <v>0</v>
      </c>
      <c r="OG138" s="119"/>
      <c r="OH138" s="98"/>
      <c r="OI138" s="116"/>
      <c r="OJ138" s="90"/>
      <c r="OK138" s="117">
        <f t="shared" si="2080"/>
        <v>0</v>
      </c>
      <c r="OL138" s="98">
        <f t="shared" si="2080"/>
        <v>0</v>
      </c>
      <c r="OM138" s="98"/>
      <c r="ON138" s="118"/>
      <c r="OO138" s="119" t="e">
        <f t="shared" si="2081"/>
        <v>#DIV/0!</v>
      </c>
      <c r="OP138" s="231">
        <f>OP25</f>
        <v>0</v>
      </c>
      <c r="OQ138" s="119"/>
      <c r="OR138" s="98"/>
      <c r="OS138" s="116"/>
      <c r="OT138" s="90"/>
      <c r="OU138" s="117">
        <f t="shared" si="2083"/>
        <v>0</v>
      </c>
      <c r="OV138" s="98">
        <f t="shared" si="2083"/>
        <v>0</v>
      </c>
      <c r="OW138" s="98"/>
      <c r="OX138" s="118"/>
      <c r="OY138" s="119" t="e">
        <f t="shared" si="2084"/>
        <v>#DIV/0!</v>
      </c>
      <c r="OZ138" s="231">
        <f>OZ25</f>
        <v>0</v>
      </c>
      <c r="PA138" s="119"/>
      <c r="PB138" s="98"/>
      <c r="PC138" s="116"/>
      <c r="PD138" s="90"/>
      <c r="PE138" s="117">
        <f t="shared" si="2086"/>
        <v>0</v>
      </c>
      <c r="PF138" s="98">
        <f t="shared" si="2086"/>
        <v>0</v>
      </c>
      <c r="PG138" s="98"/>
      <c r="PH138" s="118"/>
      <c r="PI138" s="119" t="e">
        <f t="shared" si="2087"/>
        <v>#DIV/0!</v>
      </c>
      <c r="PJ138" s="231">
        <f>PJ25</f>
        <v>0</v>
      </c>
      <c r="PK138" s="119"/>
      <c r="PL138" s="98"/>
      <c r="PM138" s="116"/>
      <c r="PN138" s="90"/>
      <c r="PO138" s="117">
        <f t="shared" si="2089"/>
        <v>0</v>
      </c>
      <c r="PP138" s="98">
        <f t="shared" si="2089"/>
        <v>0</v>
      </c>
      <c r="PQ138" s="98"/>
      <c r="PR138" s="118"/>
      <c r="PS138" s="119" t="e">
        <f t="shared" si="2090"/>
        <v>#DIV/0!</v>
      </c>
      <c r="PT138" s="231">
        <f>PT25</f>
        <v>0</v>
      </c>
      <c r="PU138" s="119"/>
      <c r="PV138" s="98"/>
      <c r="PW138" s="116"/>
      <c r="PX138" s="90"/>
      <c r="PY138" s="117">
        <f t="shared" si="2092"/>
        <v>0</v>
      </c>
      <c r="PZ138" s="98">
        <f t="shared" si="2092"/>
        <v>0</v>
      </c>
      <c r="QA138" s="98"/>
      <c r="QB138" s="118"/>
      <c r="QC138" s="119" t="e">
        <f t="shared" si="2093"/>
        <v>#DIV/0!</v>
      </c>
      <c r="QD138" s="231">
        <f>QD25</f>
        <v>0</v>
      </c>
      <c r="QE138" s="119"/>
      <c r="QF138" s="98"/>
      <c r="QG138" s="116"/>
      <c r="QH138" s="90"/>
      <c r="QI138" s="117">
        <f t="shared" si="2095"/>
        <v>0</v>
      </c>
      <c r="QJ138" s="98">
        <f t="shared" si="2095"/>
        <v>0</v>
      </c>
      <c r="QK138" s="98"/>
      <c r="QL138" s="118"/>
      <c r="QM138" s="119" t="e">
        <f t="shared" si="2096"/>
        <v>#DIV/0!</v>
      </c>
      <c r="QN138" s="231">
        <f>QN25</f>
        <v>0</v>
      </c>
      <c r="QO138" s="119"/>
      <c r="QP138" s="98"/>
      <c r="QQ138" s="116"/>
      <c r="QR138" s="90"/>
      <c r="QS138" s="117">
        <f t="shared" si="2098"/>
        <v>0</v>
      </c>
      <c r="QT138" s="98">
        <f t="shared" si="2098"/>
        <v>0</v>
      </c>
      <c r="QU138" s="98"/>
      <c r="QV138" s="118"/>
      <c r="QW138" s="119" t="e">
        <f t="shared" si="2099"/>
        <v>#DIV/0!</v>
      </c>
      <c r="QX138" s="231">
        <f>QX25</f>
        <v>0</v>
      </c>
      <c r="QY138" s="119"/>
      <c r="QZ138" s="98"/>
      <c r="RA138" s="116"/>
      <c r="RB138" s="90"/>
      <c r="RC138" s="117">
        <f t="shared" si="2101"/>
        <v>0</v>
      </c>
      <c r="RD138" s="98">
        <f t="shared" si="2101"/>
        <v>0</v>
      </c>
      <c r="RE138" s="98"/>
      <c r="RF138" s="118"/>
      <c r="RG138" s="119" t="e">
        <f t="shared" si="2102"/>
        <v>#DIV/0!</v>
      </c>
      <c r="RH138" s="231">
        <f>RH25</f>
        <v>0</v>
      </c>
      <c r="RI138" s="119"/>
      <c r="RJ138" s="98"/>
      <c r="RK138" s="116"/>
      <c r="RL138" s="90"/>
      <c r="RM138" s="117">
        <f t="shared" si="2104"/>
        <v>0</v>
      </c>
      <c r="RN138" s="98">
        <f t="shared" si="2104"/>
        <v>0</v>
      </c>
      <c r="RO138" s="98"/>
      <c r="RP138" s="118"/>
      <c r="RQ138" s="119" t="e">
        <f t="shared" si="2105"/>
        <v>#DIV/0!</v>
      </c>
      <c r="RR138" s="231">
        <f>RR25</f>
        <v>0</v>
      </c>
      <c r="RS138" s="119"/>
      <c r="RT138" s="98"/>
      <c r="RU138" s="116"/>
      <c r="RV138" s="90"/>
      <c r="RW138" s="117">
        <f t="shared" si="2107"/>
        <v>0</v>
      </c>
      <c r="RX138" s="98">
        <f t="shared" si="2107"/>
        <v>0</v>
      </c>
      <c r="RY138" s="98"/>
      <c r="RZ138" s="118"/>
      <c r="SA138" s="119" t="e">
        <f t="shared" si="2108"/>
        <v>#DIV/0!</v>
      </c>
      <c r="SB138" s="231">
        <f>SB25</f>
        <v>0</v>
      </c>
      <c r="SC138" s="119"/>
      <c r="SD138" s="98"/>
      <c r="SE138" s="116"/>
      <c r="SF138" s="90"/>
      <c r="SG138" s="117">
        <f t="shared" si="2110"/>
        <v>0</v>
      </c>
      <c r="SH138" s="98">
        <f t="shared" si="2110"/>
        <v>0</v>
      </c>
      <c r="SI138" s="98"/>
      <c r="SJ138" s="118"/>
      <c r="SK138" s="119" t="e">
        <f t="shared" si="2111"/>
        <v>#DIV/0!</v>
      </c>
      <c r="SL138" s="231">
        <f>SL25</f>
        <v>0</v>
      </c>
      <c r="SM138" s="119"/>
      <c r="SN138" s="98"/>
      <c r="SO138" s="116"/>
      <c r="SP138" s="90"/>
      <c r="SQ138" s="117">
        <f t="shared" si="2113"/>
        <v>0</v>
      </c>
      <c r="SR138" s="98">
        <f t="shared" si="2113"/>
        <v>0</v>
      </c>
      <c r="SS138" s="98"/>
      <c r="ST138" s="118"/>
      <c r="SU138" s="119" t="e">
        <f t="shared" si="2114"/>
        <v>#DIV/0!</v>
      </c>
      <c r="SV138" s="231">
        <f>SV25</f>
        <v>0</v>
      </c>
      <c r="SW138" s="119"/>
      <c r="SX138" s="98"/>
      <c r="SY138" s="116"/>
      <c r="SZ138" s="90"/>
      <c r="TA138" s="117">
        <f t="shared" si="2116"/>
        <v>0</v>
      </c>
      <c r="TB138" s="98">
        <f t="shared" si="2116"/>
        <v>0</v>
      </c>
      <c r="TC138" s="98"/>
      <c r="TD138" s="118"/>
      <c r="TE138" s="119" t="e">
        <f t="shared" si="2117"/>
        <v>#DIV/0!</v>
      </c>
      <c r="TF138" s="231">
        <f>TF25</f>
        <v>0</v>
      </c>
      <c r="TG138" s="119"/>
      <c r="TH138" s="98"/>
      <c r="TI138" s="116"/>
      <c r="TJ138" s="90"/>
      <c r="TK138" s="117">
        <f t="shared" si="2119"/>
        <v>0</v>
      </c>
      <c r="TL138" s="98">
        <f t="shared" si="2119"/>
        <v>0</v>
      </c>
      <c r="TM138" s="98"/>
      <c r="TN138" s="118"/>
      <c r="TO138" s="119" t="e">
        <f t="shared" si="2120"/>
        <v>#DIV/0!</v>
      </c>
      <c r="TP138" s="231">
        <f>TP25</f>
        <v>0</v>
      </c>
      <c r="TQ138" s="119"/>
      <c r="TR138" s="98"/>
      <c r="TS138" s="116"/>
      <c r="TT138" s="90"/>
      <c r="TU138" s="117">
        <f t="shared" si="2122"/>
        <v>0</v>
      </c>
      <c r="TV138" s="98">
        <f t="shared" si="2122"/>
        <v>0</v>
      </c>
      <c r="TW138" s="98"/>
      <c r="TX138" s="118"/>
      <c r="TY138" s="119" t="e">
        <f t="shared" si="2123"/>
        <v>#DIV/0!</v>
      </c>
      <c r="TZ138" s="231">
        <f>TZ25</f>
        <v>0</v>
      </c>
      <c r="UA138" s="119"/>
      <c r="UB138" s="98"/>
      <c r="UC138" s="116"/>
      <c r="UD138" s="90"/>
      <c r="UE138" s="117">
        <f t="shared" si="2125"/>
        <v>0</v>
      </c>
      <c r="UF138" s="98">
        <f t="shared" si="2125"/>
        <v>0</v>
      </c>
      <c r="UG138" s="98"/>
      <c r="UH138" s="118"/>
      <c r="UI138" s="119" t="e">
        <f t="shared" si="2126"/>
        <v>#DIV/0!</v>
      </c>
      <c r="UJ138" s="231">
        <f>UJ25</f>
        <v>0</v>
      </c>
      <c r="UK138" s="119"/>
      <c r="UL138" s="98"/>
      <c r="UM138" s="116"/>
      <c r="UN138" s="90"/>
      <c r="UO138" s="117">
        <f t="shared" si="2128"/>
        <v>0</v>
      </c>
      <c r="UP138" s="98">
        <f t="shared" si="2128"/>
        <v>0</v>
      </c>
      <c r="UQ138" s="98"/>
      <c r="UR138" s="118"/>
      <c r="US138" s="119" t="e">
        <f t="shared" si="2129"/>
        <v>#DIV/0!</v>
      </c>
      <c r="UT138" s="231">
        <f>UT25</f>
        <v>0</v>
      </c>
      <c r="UU138" s="119"/>
      <c r="UV138" s="98"/>
      <c r="UW138" s="116"/>
      <c r="UX138" s="90"/>
      <c r="UY138" s="117">
        <f t="shared" si="2131"/>
        <v>0</v>
      </c>
      <c r="UZ138" s="98">
        <f t="shared" si="2131"/>
        <v>0</v>
      </c>
      <c r="VA138" s="98"/>
      <c r="VB138" s="118"/>
      <c r="VC138" s="119" t="e">
        <f t="shared" si="2132"/>
        <v>#DIV/0!</v>
      </c>
      <c r="VD138" s="231">
        <f>VD25</f>
        <v>0</v>
      </c>
      <c r="VE138" s="119"/>
      <c r="VF138" s="98"/>
      <c r="VG138" s="116"/>
      <c r="VH138" s="90"/>
      <c r="VI138" s="117">
        <f t="shared" si="2134"/>
        <v>0</v>
      </c>
      <c r="VJ138" s="98">
        <f t="shared" si="2134"/>
        <v>0</v>
      </c>
      <c r="VK138" s="98"/>
      <c r="VL138" s="118"/>
      <c r="VM138" s="119" t="e">
        <f t="shared" si="2135"/>
        <v>#DIV/0!</v>
      </c>
      <c r="VN138" s="231">
        <f>VN25</f>
        <v>0</v>
      </c>
      <c r="VO138" s="119"/>
      <c r="VP138" s="98"/>
      <c r="VQ138" s="116"/>
      <c r="VR138" s="90"/>
      <c r="VS138" s="117">
        <f t="shared" si="2137"/>
        <v>0</v>
      </c>
      <c r="VT138" s="98">
        <f t="shared" si="2137"/>
        <v>0</v>
      </c>
      <c r="VU138" s="98"/>
      <c r="VV138" s="118"/>
      <c r="VW138" s="119" t="e">
        <f t="shared" si="2138"/>
        <v>#DIV/0!</v>
      </c>
      <c r="VX138" s="231">
        <f>VX25</f>
        <v>0</v>
      </c>
      <c r="VY138" s="119"/>
      <c r="VZ138" s="98"/>
      <c r="WA138" s="116"/>
      <c r="WB138" s="90"/>
      <c r="WC138" s="117">
        <f t="shared" si="2140"/>
        <v>0</v>
      </c>
      <c r="WD138" s="98">
        <f t="shared" si="2140"/>
        <v>0</v>
      </c>
      <c r="WE138" s="98"/>
      <c r="WF138" s="118"/>
      <c r="WG138" s="119" t="e">
        <f t="shared" si="2141"/>
        <v>#DIV/0!</v>
      </c>
      <c r="WH138" s="213">
        <f t="shared" si="2142"/>
        <v>0</v>
      </c>
      <c r="WI138" s="119"/>
      <c r="WJ138" s="98"/>
      <c r="WK138" s="116"/>
      <c r="WL138" s="90"/>
      <c r="WM138" s="117">
        <f t="shared" si="2143"/>
        <v>0</v>
      </c>
      <c r="WN138" s="117">
        <f t="shared" si="2143"/>
        <v>0</v>
      </c>
      <c r="WO138" s="98"/>
      <c r="WP138" s="118"/>
    </row>
  </sheetData>
  <mergeCells count="66">
    <mergeCell ref="A2:E2"/>
    <mergeCell ref="A3:E3"/>
    <mergeCell ref="A4:E4"/>
    <mergeCell ref="A5:E5"/>
    <mergeCell ref="F6:O6"/>
    <mergeCell ref="Z6:AI6"/>
    <mergeCell ref="AJ6:AS6"/>
    <mergeCell ref="AT6:BC6"/>
    <mergeCell ref="BN6:BW6"/>
    <mergeCell ref="P6:Y6"/>
    <mergeCell ref="BD6:BM6"/>
    <mergeCell ref="BX6:CG6"/>
    <mergeCell ref="CH6:CQ6"/>
    <mergeCell ref="CR6:DA6"/>
    <mergeCell ref="DB6:DK6"/>
    <mergeCell ref="DL6:DU6"/>
    <mergeCell ref="DV6:EE6"/>
    <mergeCell ref="EF6:EO6"/>
    <mergeCell ref="EP6:EY6"/>
    <mergeCell ref="EZ6:FI6"/>
    <mergeCell ref="FJ6:FS6"/>
    <mergeCell ref="FT6:GC6"/>
    <mergeCell ref="GD6:GM6"/>
    <mergeCell ref="GN6:GW6"/>
    <mergeCell ref="GX6:HG6"/>
    <mergeCell ref="HH6:HQ6"/>
    <mergeCell ref="HR6:IA6"/>
    <mergeCell ref="IB6:IK6"/>
    <mergeCell ref="IL6:IU6"/>
    <mergeCell ref="IV6:JE6"/>
    <mergeCell ref="JF6:JO6"/>
    <mergeCell ref="JP6:JY6"/>
    <mergeCell ref="JZ6:KI6"/>
    <mergeCell ref="KJ6:KS6"/>
    <mergeCell ref="KT6:LC6"/>
    <mergeCell ref="LD6:LM6"/>
    <mergeCell ref="LN6:LW6"/>
    <mergeCell ref="LX6:MG6"/>
    <mergeCell ref="MH6:MQ6"/>
    <mergeCell ref="MR6:NA6"/>
    <mergeCell ref="NB6:NK6"/>
    <mergeCell ref="NL6:NU6"/>
    <mergeCell ref="NV6:OE6"/>
    <mergeCell ref="OF6:OO6"/>
    <mergeCell ref="OP6:OY6"/>
    <mergeCell ref="OZ6:PI6"/>
    <mergeCell ref="PJ6:PS6"/>
    <mergeCell ref="PT6:QC6"/>
    <mergeCell ref="QD6:QM6"/>
    <mergeCell ref="QN6:QW6"/>
    <mergeCell ref="QX6:RG6"/>
    <mergeCell ref="RH6:RQ6"/>
    <mergeCell ref="RR6:SA6"/>
    <mergeCell ref="SB6:SK6"/>
    <mergeCell ref="SL6:SU6"/>
    <mergeCell ref="SV6:TE6"/>
    <mergeCell ref="TF6:TO6"/>
    <mergeCell ref="TP6:TY6"/>
    <mergeCell ref="TZ6:UI6"/>
    <mergeCell ref="UJ6:US6"/>
    <mergeCell ref="UT6:VC6"/>
    <mergeCell ref="WH5:WP5"/>
    <mergeCell ref="WH6:WP6"/>
    <mergeCell ref="VD6:VM6"/>
    <mergeCell ref="VN6:VW6"/>
    <mergeCell ref="VX6:WG6"/>
  </mergeCells>
  <pageMargins left="0.70866141732283472" right="0.70866141732283472" top="0.74803149606299213" bottom="0.74803149606299213" header="0.31496062992125984" footer="0.31496062992125984"/>
  <pageSetup paperSize="9" scale="18" fitToWidth="0" orientation="landscape" verticalDpi="0" r:id="rId1"/>
  <colBreaks count="2" manualBreakCount="2">
    <brk id="25" max="107" man="1"/>
    <brk id="45" max="107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U101"/>
  <sheetViews>
    <sheetView view="pageBreakPreview" zoomScale="75" zoomScaleSheetLayoutView="75" workbookViewId="0">
      <pane xSplit="1" ySplit="14" topLeftCell="B47" activePane="bottomRight" state="frozen"/>
      <selection activeCell="A4" sqref="A4:F4"/>
      <selection pane="topRight" activeCell="A4" sqref="A4:F4"/>
      <selection pane="bottomLeft" activeCell="A4" sqref="A4:F4"/>
      <selection pane="bottomRight" activeCell="F89" sqref="F89"/>
    </sheetView>
  </sheetViews>
  <sheetFormatPr defaultRowHeight="15.75" x14ac:dyDescent="0.25"/>
  <cols>
    <col min="1" max="1" width="22" style="224" bestFit="1" customWidth="1"/>
    <col min="2" max="2" width="10.5703125" style="225" customWidth="1"/>
    <col min="3" max="3" width="9.7109375" style="226" customWidth="1"/>
    <col min="4" max="4" width="19" style="226" customWidth="1"/>
    <col min="5" max="5" width="13.85546875" style="323" customWidth="1"/>
    <col min="6" max="6" width="17.7109375" style="323" customWidth="1"/>
    <col min="7" max="7" width="10.85546875" style="638" customWidth="1"/>
    <col min="8" max="8" width="15.5703125" style="323" customWidth="1"/>
    <col min="9" max="9" width="14.42578125" style="323" customWidth="1"/>
    <col min="10" max="10" width="8.42578125" style="226" customWidth="1"/>
    <col min="11" max="11" width="13.28515625" style="226" customWidth="1"/>
    <col min="12" max="12" width="15.28515625" style="226" customWidth="1"/>
    <col min="13" max="13" width="14.5703125" style="226" customWidth="1"/>
    <col min="14" max="14" width="14.28515625" style="323" customWidth="1"/>
    <col min="15" max="15" width="10.85546875" style="638" customWidth="1"/>
    <col min="16" max="16" width="15.5703125" style="323" customWidth="1"/>
    <col min="17" max="17" width="14.42578125" style="323" customWidth="1"/>
    <col min="18" max="18" width="8.85546875" style="225" customWidth="1"/>
    <col min="19" max="19" width="14" style="226" customWidth="1"/>
    <col min="20" max="20" width="15.140625" style="226" customWidth="1"/>
    <col min="21" max="21" width="13.85546875" style="226" customWidth="1"/>
    <col min="22" max="22" width="15.140625" style="323" customWidth="1"/>
    <col min="23" max="23" width="10.85546875" style="638" customWidth="1"/>
    <col min="24" max="24" width="15.140625" style="323" customWidth="1"/>
    <col min="25" max="25" width="14.42578125" style="323" customWidth="1"/>
    <col min="26" max="26" width="9.5703125" style="224" bestFit="1" customWidth="1"/>
    <col min="27" max="27" width="12.5703125" style="225" customWidth="1"/>
    <col min="28" max="28" width="8.7109375" style="224" customWidth="1"/>
    <col min="29" max="29" width="12.5703125" style="224" customWidth="1"/>
    <col min="30" max="30" width="12.140625" style="226" customWidth="1"/>
    <col min="31" max="33" width="14" style="226" customWidth="1"/>
    <col min="34" max="34" width="15.140625" style="226" customWidth="1"/>
    <col min="35" max="35" width="13.85546875" style="323" customWidth="1"/>
    <col min="36" max="36" width="15.140625" style="323" customWidth="1"/>
    <col min="37" max="37" width="10.85546875" style="638" customWidth="1"/>
    <col min="38" max="38" width="16.85546875" style="323" customWidth="1"/>
    <col min="39" max="39" width="14.42578125" style="323" customWidth="1"/>
    <col min="40" max="42" width="20" style="323" customWidth="1"/>
    <col min="43" max="43" width="16.7109375" style="323" customWidth="1"/>
    <col min="44" max="44" width="15" style="224" customWidth="1"/>
    <col min="45" max="45" width="16.5703125" style="224" customWidth="1"/>
    <col min="46" max="46" width="11.42578125" style="224" customWidth="1"/>
    <col min="47" max="262" width="9.140625" style="224"/>
    <col min="263" max="263" width="0" style="224" hidden="1" customWidth="1"/>
    <col min="264" max="264" width="6.28515625" style="224" customWidth="1"/>
    <col min="265" max="265" width="1.42578125" style="224" customWidth="1"/>
    <col min="266" max="266" width="1.140625" style="224" customWidth="1"/>
    <col min="267" max="267" width="1.42578125" style="224" customWidth="1"/>
    <col min="268" max="268" width="1.140625" style="224" customWidth="1"/>
    <col min="269" max="271" width="1.5703125" style="224" customWidth="1"/>
    <col min="272" max="272" width="1.7109375" style="224" customWidth="1"/>
    <col min="273" max="273" width="1.28515625" style="224" customWidth="1"/>
    <col min="274" max="275" width="1.7109375" style="224" customWidth="1"/>
    <col min="276" max="276" width="1.140625" style="224" customWidth="1"/>
    <col min="277" max="277" width="1.5703125" style="224" customWidth="1"/>
    <col min="278" max="278" width="2" style="224" customWidth="1"/>
    <col min="279" max="279" width="1.140625" style="224" customWidth="1"/>
    <col min="280" max="280" width="1.28515625" style="224" customWidth="1"/>
    <col min="281" max="282" width="1.5703125" style="224" customWidth="1"/>
    <col min="283" max="283" width="1.85546875" style="224" customWidth="1"/>
    <col min="284" max="284" width="3.140625" style="224" customWidth="1"/>
    <col min="285" max="518" width="9.140625" style="224"/>
    <col min="519" max="519" width="0" style="224" hidden="1" customWidth="1"/>
    <col min="520" max="520" width="6.28515625" style="224" customWidth="1"/>
    <col min="521" max="521" width="1.42578125" style="224" customWidth="1"/>
    <col min="522" max="522" width="1.140625" style="224" customWidth="1"/>
    <col min="523" max="523" width="1.42578125" style="224" customWidth="1"/>
    <col min="524" max="524" width="1.140625" style="224" customWidth="1"/>
    <col min="525" max="527" width="1.5703125" style="224" customWidth="1"/>
    <col min="528" max="528" width="1.7109375" style="224" customWidth="1"/>
    <col min="529" max="529" width="1.28515625" style="224" customWidth="1"/>
    <col min="530" max="531" width="1.7109375" style="224" customWidth="1"/>
    <col min="532" max="532" width="1.140625" style="224" customWidth="1"/>
    <col min="533" max="533" width="1.5703125" style="224" customWidth="1"/>
    <col min="534" max="534" width="2" style="224" customWidth="1"/>
    <col min="535" max="535" width="1.140625" style="224" customWidth="1"/>
    <col min="536" max="536" width="1.28515625" style="224" customWidth="1"/>
    <col min="537" max="538" width="1.5703125" style="224" customWidth="1"/>
    <col min="539" max="539" width="1.85546875" style="224" customWidth="1"/>
    <col min="540" max="540" width="3.140625" style="224" customWidth="1"/>
    <col min="541" max="774" width="9.140625" style="224"/>
    <col min="775" max="775" width="0" style="224" hidden="1" customWidth="1"/>
    <col min="776" max="776" width="6.28515625" style="224" customWidth="1"/>
    <col min="777" max="777" width="1.42578125" style="224" customWidth="1"/>
    <col min="778" max="778" width="1.140625" style="224" customWidth="1"/>
    <col min="779" max="779" width="1.42578125" style="224" customWidth="1"/>
    <col min="780" max="780" width="1.140625" style="224" customWidth="1"/>
    <col min="781" max="783" width="1.5703125" style="224" customWidth="1"/>
    <col min="784" max="784" width="1.7109375" style="224" customWidth="1"/>
    <col min="785" max="785" width="1.28515625" style="224" customWidth="1"/>
    <col min="786" max="787" width="1.7109375" style="224" customWidth="1"/>
    <col min="788" max="788" width="1.140625" style="224" customWidth="1"/>
    <col min="789" max="789" width="1.5703125" style="224" customWidth="1"/>
    <col min="790" max="790" width="2" style="224" customWidth="1"/>
    <col min="791" max="791" width="1.140625" style="224" customWidth="1"/>
    <col min="792" max="792" width="1.28515625" style="224" customWidth="1"/>
    <col min="793" max="794" width="1.5703125" style="224" customWidth="1"/>
    <col min="795" max="795" width="1.85546875" style="224" customWidth="1"/>
    <col min="796" max="796" width="3.140625" style="224" customWidth="1"/>
    <col min="797" max="1030" width="9.140625" style="224"/>
    <col min="1031" max="1031" width="0" style="224" hidden="1" customWidth="1"/>
    <col min="1032" max="1032" width="6.28515625" style="224" customWidth="1"/>
    <col min="1033" max="1033" width="1.42578125" style="224" customWidth="1"/>
    <col min="1034" max="1034" width="1.140625" style="224" customWidth="1"/>
    <col min="1035" max="1035" width="1.42578125" style="224" customWidth="1"/>
    <col min="1036" max="1036" width="1.140625" style="224" customWidth="1"/>
    <col min="1037" max="1039" width="1.5703125" style="224" customWidth="1"/>
    <col min="1040" max="1040" width="1.7109375" style="224" customWidth="1"/>
    <col min="1041" max="1041" width="1.28515625" style="224" customWidth="1"/>
    <col min="1042" max="1043" width="1.7109375" style="224" customWidth="1"/>
    <col min="1044" max="1044" width="1.140625" style="224" customWidth="1"/>
    <col min="1045" max="1045" width="1.5703125" style="224" customWidth="1"/>
    <col min="1046" max="1046" width="2" style="224" customWidth="1"/>
    <col min="1047" max="1047" width="1.140625" style="224" customWidth="1"/>
    <col min="1048" max="1048" width="1.28515625" style="224" customWidth="1"/>
    <col min="1049" max="1050" width="1.5703125" style="224" customWidth="1"/>
    <col min="1051" max="1051" width="1.85546875" style="224" customWidth="1"/>
    <col min="1052" max="1052" width="3.140625" style="224" customWidth="1"/>
    <col min="1053" max="1286" width="9.140625" style="224"/>
    <col min="1287" max="1287" width="0" style="224" hidden="1" customWidth="1"/>
    <col min="1288" max="1288" width="6.28515625" style="224" customWidth="1"/>
    <col min="1289" max="1289" width="1.42578125" style="224" customWidth="1"/>
    <col min="1290" max="1290" width="1.140625" style="224" customWidth="1"/>
    <col min="1291" max="1291" width="1.42578125" style="224" customWidth="1"/>
    <col min="1292" max="1292" width="1.140625" style="224" customWidth="1"/>
    <col min="1293" max="1295" width="1.5703125" style="224" customWidth="1"/>
    <col min="1296" max="1296" width="1.7109375" style="224" customWidth="1"/>
    <col min="1297" max="1297" width="1.28515625" style="224" customWidth="1"/>
    <col min="1298" max="1299" width="1.7109375" style="224" customWidth="1"/>
    <col min="1300" max="1300" width="1.140625" style="224" customWidth="1"/>
    <col min="1301" max="1301" width="1.5703125" style="224" customWidth="1"/>
    <col min="1302" max="1302" width="2" style="224" customWidth="1"/>
    <col min="1303" max="1303" width="1.140625" style="224" customWidth="1"/>
    <col min="1304" max="1304" width="1.28515625" style="224" customWidth="1"/>
    <col min="1305" max="1306" width="1.5703125" style="224" customWidth="1"/>
    <col min="1307" max="1307" width="1.85546875" style="224" customWidth="1"/>
    <col min="1308" max="1308" width="3.140625" style="224" customWidth="1"/>
    <col min="1309" max="1542" width="9.140625" style="224"/>
    <col min="1543" max="1543" width="0" style="224" hidden="1" customWidth="1"/>
    <col min="1544" max="1544" width="6.28515625" style="224" customWidth="1"/>
    <col min="1545" max="1545" width="1.42578125" style="224" customWidth="1"/>
    <col min="1546" max="1546" width="1.140625" style="224" customWidth="1"/>
    <col min="1547" max="1547" width="1.42578125" style="224" customWidth="1"/>
    <col min="1548" max="1548" width="1.140625" style="224" customWidth="1"/>
    <col min="1549" max="1551" width="1.5703125" style="224" customWidth="1"/>
    <col min="1552" max="1552" width="1.7109375" style="224" customWidth="1"/>
    <col min="1553" max="1553" width="1.28515625" style="224" customWidth="1"/>
    <col min="1554" max="1555" width="1.7109375" style="224" customWidth="1"/>
    <col min="1556" max="1556" width="1.140625" style="224" customWidth="1"/>
    <col min="1557" max="1557" width="1.5703125" style="224" customWidth="1"/>
    <col min="1558" max="1558" width="2" style="224" customWidth="1"/>
    <col min="1559" max="1559" width="1.140625" style="224" customWidth="1"/>
    <col min="1560" max="1560" width="1.28515625" style="224" customWidth="1"/>
    <col min="1561" max="1562" width="1.5703125" style="224" customWidth="1"/>
    <col min="1563" max="1563" width="1.85546875" style="224" customWidth="1"/>
    <col min="1564" max="1564" width="3.140625" style="224" customWidth="1"/>
    <col min="1565" max="1798" width="9.140625" style="224"/>
    <col min="1799" max="1799" width="0" style="224" hidden="1" customWidth="1"/>
    <col min="1800" max="1800" width="6.28515625" style="224" customWidth="1"/>
    <col min="1801" max="1801" width="1.42578125" style="224" customWidth="1"/>
    <col min="1802" max="1802" width="1.140625" style="224" customWidth="1"/>
    <col min="1803" max="1803" width="1.42578125" style="224" customWidth="1"/>
    <col min="1804" max="1804" width="1.140625" style="224" customWidth="1"/>
    <col min="1805" max="1807" width="1.5703125" style="224" customWidth="1"/>
    <col min="1808" max="1808" width="1.7109375" style="224" customWidth="1"/>
    <col min="1809" max="1809" width="1.28515625" style="224" customWidth="1"/>
    <col min="1810" max="1811" width="1.7109375" style="224" customWidth="1"/>
    <col min="1812" max="1812" width="1.140625" style="224" customWidth="1"/>
    <col min="1813" max="1813" width="1.5703125" style="224" customWidth="1"/>
    <col min="1814" max="1814" width="2" style="224" customWidth="1"/>
    <col min="1815" max="1815" width="1.140625" style="224" customWidth="1"/>
    <col min="1816" max="1816" width="1.28515625" style="224" customWidth="1"/>
    <col min="1817" max="1818" width="1.5703125" style="224" customWidth="1"/>
    <col min="1819" max="1819" width="1.85546875" style="224" customWidth="1"/>
    <col min="1820" max="1820" width="3.140625" style="224" customWidth="1"/>
    <col min="1821" max="2054" width="9.140625" style="224"/>
    <col min="2055" max="2055" width="0" style="224" hidden="1" customWidth="1"/>
    <col min="2056" max="2056" width="6.28515625" style="224" customWidth="1"/>
    <col min="2057" max="2057" width="1.42578125" style="224" customWidth="1"/>
    <col min="2058" max="2058" width="1.140625" style="224" customWidth="1"/>
    <col min="2059" max="2059" width="1.42578125" style="224" customWidth="1"/>
    <col min="2060" max="2060" width="1.140625" style="224" customWidth="1"/>
    <col min="2061" max="2063" width="1.5703125" style="224" customWidth="1"/>
    <col min="2064" max="2064" width="1.7109375" style="224" customWidth="1"/>
    <col min="2065" max="2065" width="1.28515625" style="224" customWidth="1"/>
    <col min="2066" max="2067" width="1.7109375" style="224" customWidth="1"/>
    <col min="2068" max="2068" width="1.140625" style="224" customWidth="1"/>
    <col min="2069" max="2069" width="1.5703125" style="224" customWidth="1"/>
    <col min="2070" max="2070" width="2" style="224" customWidth="1"/>
    <col min="2071" max="2071" width="1.140625" style="224" customWidth="1"/>
    <col min="2072" max="2072" width="1.28515625" style="224" customWidth="1"/>
    <col min="2073" max="2074" width="1.5703125" style="224" customWidth="1"/>
    <col min="2075" max="2075" width="1.85546875" style="224" customWidth="1"/>
    <col min="2076" max="2076" width="3.140625" style="224" customWidth="1"/>
    <col min="2077" max="2310" width="9.140625" style="224"/>
    <col min="2311" max="2311" width="0" style="224" hidden="1" customWidth="1"/>
    <col min="2312" max="2312" width="6.28515625" style="224" customWidth="1"/>
    <col min="2313" max="2313" width="1.42578125" style="224" customWidth="1"/>
    <col min="2314" max="2314" width="1.140625" style="224" customWidth="1"/>
    <col min="2315" max="2315" width="1.42578125" style="224" customWidth="1"/>
    <col min="2316" max="2316" width="1.140625" style="224" customWidth="1"/>
    <col min="2317" max="2319" width="1.5703125" style="224" customWidth="1"/>
    <col min="2320" max="2320" width="1.7109375" style="224" customWidth="1"/>
    <col min="2321" max="2321" width="1.28515625" style="224" customWidth="1"/>
    <col min="2322" max="2323" width="1.7109375" style="224" customWidth="1"/>
    <col min="2324" max="2324" width="1.140625" style="224" customWidth="1"/>
    <col min="2325" max="2325" width="1.5703125" style="224" customWidth="1"/>
    <col min="2326" max="2326" width="2" style="224" customWidth="1"/>
    <col min="2327" max="2327" width="1.140625" style="224" customWidth="1"/>
    <col min="2328" max="2328" width="1.28515625" style="224" customWidth="1"/>
    <col min="2329" max="2330" width="1.5703125" style="224" customWidth="1"/>
    <col min="2331" max="2331" width="1.85546875" style="224" customWidth="1"/>
    <col min="2332" max="2332" width="3.140625" style="224" customWidth="1"/>
    <col min="2333" max="2566" width="9.140625" style="224"/>
    <col min="2567" max="2567" width="0" style="224" hidden="1" customWidth="1"/>
    <col min="2568" max="2568" width="6.28515625" style="224" customWidth="1"/>
    <col min="2569" max="2569" width="1.42578125" style="224" customWidth="1"/>
    <col min="2570" max="2570" width="1.140625" style="224" customWidth="1"/>
    <col min="2571" max="2571" width="1.42578125" style="224" customWidth="1"/>
    <col min="2572" max="2572" width="1.140625" style="224" customWidth="1"/>
    <col min="2573" max="2575" width="1.5703125" style="224" customWidth="1"/>
    <col min="2576" max="2576" width="1.7109375" style="224" customWidth="1"/>
    <col min="2577" max="2577" width="1.28515625" style="224" customWidth="1"/>
    <col min="2578" max="2579" width="1.7109375" style="224" customWidth="1"/>
    <col min="2580" max="2580" width="1.140625" style="224" customWidth="1"/>
    <col min="2581" max="2581" width="1.5703125" style="224" customWidth="1"/>
    <col min="2582" max="2582" width="2" style="224" customWidth="1"/>
    <col min="2583" max="2583" width="1.140625" style="224" customWidth="1"/>
    <col min="2584" max="2584" width="1.28515625" style="224" customWidth="1"/>
    <col min="2585" max="2586" width="1.5703125" style="224" customWidth="1"/>
    <col min="2587" max="2587" width="1.85546875" style="224" customWidth="1"/>
    <col min="2588" max="2588" width="3.140625" style="224" customWidth="1"/>
    <col min="2589" max="2822" width="9.140625" style="224"/>
    <col min="2823" max="2823" width="0" style="224" hidden="1" customWidth="1"/>
    <col min="2824" max="2824" width="6.28515625" style="224" customWidth="1"/>
    <col min="2825" max="2825" width="1.42578125" style="224" customWidth="1"/>
    <col min="2826" max="2826" width="1.140625" style="224" customWidth="1"/>
    <col min="2827" max="2827" width="1.42578125" style="224" customWidth="1"/>
    <col min="2828" max="2828" width="1.140625" style="224" customWidth="1"/>
    <col min="2829" max="2831" width="1.5703125" style="224" customWidth="1"/>
    <col min="2832" max="2832" width="1.7109375" style="224" customWidth="1"/>
    <col min="2833" max="2833" width="1.28515625" style="224" customWidth="1"/>
    <col min="2834" max="2835" width="1.7109375" style="224" customWidth="1"/>
    <col min="2836" max="2836" width="1.140625" style="224" customWidth="1"/>
    <col min="2837" max="2837" width="1.5703125" style="224" customWidth="1"/>
    <col min="2838" max="2838" width="2" style="224" customWidth="1"/>
    <col min="2839" max="2839" width="1.140625" style="224" customWidth="1"/>
    <col min="2840" max="2840" width="1.28515625" style="224" customWidth="1"/>
    <col min="2841" max="2842" width="1.5703125" style="224" customWidth="1"/>
    <col min="2843" max="2843" width="1.85546875" style="224" customWidth="1"/>
    <col min="2844" max="2844" width="3.140625" style="224" customWidth="1"/>
    <col min="2845" max="3078" width="9.140625" style="224"/>
    <col min="3079" max="3079" width="0" style="224" hidden="1" customWidth="1"/>
    <col min="3080" max="3080" width="6.28515625" style="224" customWidth="1"/>
    <col min="3081" max="3081" width="1.42578125" style="224" customWidth="1"/>
    <col min="3082" max="3082" width="1.140625" style="224" customWidth="1"/>
    <col min="3083" max="3083" width="1.42578125" style="224" customWidth="1"/>
    <col min="3084" max="3084" width="1.140625" style="224" customWidth="1"/>
    <col min="3085" max="3087" width="1.5703125" style="224" customWidth="1"/>
    <col min="3088" max="3088" width="1.7109375" style="224" customWidth="1"/>
    <col min="3089" max="3089" width="1.28515625" style="224" customWidth="1"/>
    <col min="3090" max="3091" width="1.7109375" style="224" customWidth="1"/>
    <col min="3092" max="3092" width="1.140625" style="224" customWidth="1"/>
    <col min="3093" max="3093" width="1.5703125" style="224" customWidth="1"/>
    <col min="3094" max="3094" width="2" style="224" customWidth="1"/>
    <col min="3095" max="3095" width="1.140625" style="224" customWidth="1"/>
    <col min="3096" max="3096" width="1.28515625" style="224" customWidth="1"/>
    <col min="3097" max="3098" width="1.5703125" style="224" customWidth="1"/>
    <col min="3099" max="3099" width="1.85546875" style="224" customWidth="1"/>
    <col min="3100" max="3100" width="3.140625" style="224" customWidth="1"/>
    <col min="3101" max="3334" width="9.140625" style="224"/>
    <col min="3335" max="3335" width="0" style="224" hidden="1" customWidth="1"/>
    <col min="3336" max="3336" width="6.28515625" style="224" customWidth="1"/>
    <col min="3337" max="3337" width="1.42578125" style="224" customWidth="1"/>
    <col min="3338" max="3338" width="1.140625" style="224" customWidth="1"/>
    <col min="3339" max="3339" width="1.42578125" style="224" customWidth="1"/>
    <col min="3340" max="3340" width="1.140625" style="224" customWidth="1"/>
    <col min="3341" max="3343" width="1.5703125" style="224" customWidth="1"/>
    <col min="3344" max="3344" width="1.7109375" style="224" customWidth="1"/>
    <col min="3345" max="3345" width="1.28515625" style="224" customWidth="1"/>
    <col min="3346" max="3347" width="1.7109375" style="224" customWidth="1"/>
    <col min="3348" max="3348" width="1.140625" style="224" customWidth="1"/>
    <col min="3349" max="3349" width="1.5703125" style="224" customWidth="1"/>
    <col min="3350" max="3350" width="2" style="224" customWidth="1"/>
    <col min="3351" max="3351" width="1.140625" style="224" customWidth="1"/>
    <col min="3352" max="3352" width="1.28515625" style="224" customWidth="1"/>
    <col min="3353" max="3354" width="1.5703125" style="224" customWidth="1"/>
    <col min="3355" max="3355" width="1.85546875" style="224" customWidth="1"/>
    <col min="3356" max="3356" width="3.140625" style="224" customWidth="1"/>
    <col min="3357" max="3590" width="9.140625" style="224"/>
    <col min="3591" max="3591" width="0" style="224" hidden="1" customWidth="1"/>
    <col min="3592" max="3592" width="6.28515625" style="224" customWidth="1"/>
    <col min="3593" max="3593" width="1.42578125" style="224" customWidth="1"/>
    <col min="3594" max="3594" width="1.140625" style="224" customWidth="1"/>
    <col min="3595" max="3595" width="1.42578125" style="224" customWidth="1"/>
    <col min="3596" max="3596" width="1.140625" style="224" customWidth="1"/>
    <col min="3597" max="3599" width="1.5703125" style="224" customWidth="1"/>
    <col min="3600" max="3600" width="1.7109375" style="224" customWidth="1"/>
    <col min="3601" max="3601" width="1.28515625" style="224" customWidth="1"/>
    <col min="3602" max="3603" width="1.7109375" style="224" customWidth="1"/>
    <col min="3604" max="3604" width="1.140625" style="224" customWidth="1"/>
    <col min="3605" max="3605" width="1.5703125" style="224" customWidth="1"/>
    <col min="3606" max="3606" width="2" style="224" customWidth="1"/>
    <col min="3607" max="3607" width="1.140625" style="224" customWidth="1"/>
    <col min="3608" max="3608" width="1.28515625" style="224" customWidth="1"/>
    <col min="3609" max="3610" width="1.5703125" style="224" customWidth="1"/>
    <col min="3611" max="3611" width="1.85546875" style="224" customWidth="1"/>
    <col min="3612" max="3612" width="3.140625" style="224" customWidth="1"/>
    <col min="3613" max="3846" width="9.140625" style="224"/>
    <col min="3847" max="3847" width="0" style="224" hidden="1" customWidth="1"/>
    <col min="3848" max="3848" width="6.28515625" style="224" customWidth="1"/>
    <col min="3849" max="3849" width="1.42578125" style="224" customWidth="1"/>
    <col min="3850" max="3850" width="1.140625" style="224" customWidth="1"/>
    <col min="3851" max="3851" width="1.42578125" style="224" customWidth="1"/>
    <col min="3852" max="3852" width="1.140625" style="224" customWidth="1"/>
    <col min="3853" max="3855" width="1.5703125" style="224" customWidth="1"/>
    <col min="3856" max="3856" width="1.7109375" style="224" customWidth="1"/>
    <col min="3857" max="3857" width="1.28515625" style="224" customWidth="1"/>
    <col min="3858" max="3859" width="1.7109375" style="224" customWidth="1"/>
    <col min="3860" max="3860" width="1.140625" style="224" customWidth="1"/>
    <col min="3861" max="3861" width="1.5703125" style="224" customWidth="1"/>
    <col min="3862" max="3862" width="2" style="224" customWidth="1"/>
    <col min="3863" max="3863" width="1.140625" style="224" customWidth="1"/>
    <col min="3864" max="3864" width="1.28515625" style="224" customWidth="1"/>
    <col min="3865" max="3866" width="1.5703125" style="224" customWidth="1"/>
    <col min="3867" max="3867" width="1.85546875" style="224" customWidth="1"/>
    <col min="3868" max="3868" width="3.140625" style="224" customWidth="1"/>
    <col min="3869" max="4102" width="9.140625" style="224"/>
    <col min="4103" max="4103" width="0" style="224" hidden="1" customWidth="1"/>
    <col min="4104" max="4104" width="6.28515625" style="224" customWidth="1"/>
    <col min="4105" max="4105" width="1.42578125" style="224" customWidth="1"/>
    <col min="4106" max="4106" width="1.140625" style="224" customWidth="1"/>
    <col min="4107" max="4107" width="1.42578125" style="224" customWidth="1"/>
    <col min="4108" max="4108" width="1.140625" style="224" customWidth="1"/>
    <col min="4109" max="4111" width="1.5703125" style="224" customWidth="1"/>
    <col min="4112" max="4112" width="1.7109375" style="224" customWidth="1"/>
    <col min="4113" max="4113" width="1.28515625" style="224" customWidth="1"/>
    <col min="4114" max="4115" width="1.7109375" style="224" customWidth="1"/>
    <col min="4116" max="4116" width="1.140625" style="224" customWidth="1"/>
    <col min="4117" max="4117" width="1.5703125" style="224" customWidth="1"/>
    <col min="4118" max="4118" width="2" style="224" customWidth="1"/>
    <col min="4119" max="4119" width="1.140625" style="224" customWidth="1"/>
    <col min="4120" max="4120" width="1.28515625" style="224" customWidth="1"/>
    <col min="4121" max="4122" width="1.5703125" style="224" customWidth="1"/>
    <col min="4123" max="4123" width="1.85546875" style="224" customWidth="1"/>
    <col min="4124" max="4124" width="3.140625" style="224" customWidth="1"/>
    <col min="4125" max="4358" width="9.140625" style="224"/>
    <col min="4359" max="4359" width="0" style="224" hidden="1" customWidth="1"/>
    <col min="4360" max="4360" width="6.28515625" style="224" customWidth="1"/>
    <col min="4361" max="4361" width="1.42578125" style="224" customWidth="1"/>
    <col min="4362" max="4362" width="1.140625" style="224" customWidth="1"/>
    <col min="4363" max="4363" width="1.42578125" style="224" customWidth="1"/>
    <col min="4364" max="4364" width="1.140625" style="224" customWidth="1"/>
    <col min="4365" max="4367" width="1.5703125" style="224" customWidth="1"/>
    <col min="4368" max="4368" width="1.7109375" style="224" customWidth="1"/>
    <col min="4369" max="4369" width="1.28515625" style="224" customWidth="1"/>
    <col min="4370" max="4371" width="1.7109375" style="224" customWidth="1"/>
    <col min="4372" max="4372" width="1.140625" style="224" customWidth="1"/>
    <col min="4373" max="4373" width="1.5703125" style="224" customWidth="1"/>
    <col min="4374" max="4374" width="2" style="224" customWidth="1"/>
    <col min="4375" max="4375" width="1.140625" style="224" customWidth="1"/>
    <col min="4376" max="4376" width="1.28515625" style="224" customWidth="1"/>
    <col min="4377" max="4378" width="1.5703125" style="224" customWidth="1"/>
    <col min="4379" max="4379" width="1.85546875" style="224" customWidth="1"/>
    <col min="4380" max="4380" width="3.140625" style="224" customWidth="1"/>
    <col min="4381" max="4614" width="9.140625" style="224"/>
    <col min="4615" max="4615" width="0" style="224" hidden="1" customWidth="1"/>
    <col min="4616" max="4616" width="6.28515625" style="224" customWidth="1"/>
    <col min="4617" max="4617" width="1.42578125" style="224" customWidth="1"/>
    <col min="4618" max="4618" width="1.140625" style="224" customWidth="1"/>
    <col min="4619" max="4619" width="1.42578125" style="224" customWidth="1"/>
    <col min="4620" max="4620" width="1.140625" style="224" customWidth="1"/>
    <col min="4621" max="4623" width="1.5703125" style="224" customWidth="1"/>
    <col min="4624" max="4624" width="1.7109375" style="224" customWidth="1"/>
    <col min="4625" max="4625" width="1.28515625" style="224" customWidth="1"/>
    <col min="4626" max="4627" width="1.7109375" style="224" customWidth="1"/>
    <col min="4628" max="4628" width="1.140625" style="224" customWidth="1"/>
    <col min="4629" max="4629" width="1.5703125" style="224" customWidth="1"/>
    <col min="4630" max="4630" width="2" style="224" customWidth="1"/>
    <col min="4631" max="4631" width="1.140625" style="224" customWidth="1"/>
    <col min="4632" max="4632" width="1.28515625" style="224" customWidth="1"/>
    <col min="4633" max="4634" width="1.5703125" style="224" customWidth="1"/>
    <col min="4635" max="4635" width="1.85546875" style="224" customWidth="1"/>
    <col min="4636" max="4636" width="3.140625" style="224" customWidth="1"/>
    <col min="4637" max="4870" width="9.140625" style="224"/>
    <col min="4871" max="4871" width="0" style="224" hidden="1" customWidth="1"/>
    <col min="4872" max="4872" width="6.28515625" style="224" customWidth="1"/>
    <col min="4873" max="4873" width="1.42578125" style="224" customWidth="1"/>
    <col min="4874" max="4874" width="1.140625" style="224" customWidth="1"/>
    <col min="4875" max="4875" width="1.42578125" style="224" customWidth="1"/>
    <col min="4876" max="4876" width="1.140625" style="224" customWidth="1"/>
    <col min="4877" max="4879" width="1.5703125" style="224" customWidth="1"/>
    <col min="4880" max="4880" width="1.7109375" style="224" customWidth="1"/>
    <col min="4881" max="4881" width="1.28515625" style="224" customWidth="1"/>
    <col min="4882" max="4883" width="1.7109375" style="224" customWidth="1"/>
    <col min="4884" max="4884" width="1.140625" style="224" customWidth="1"/>
    <col min="4885" max="4885" width="1.5703125" style="224" customWidth="1"/>
    <col min="4886" max="4886" width="2" style="224" customWidth="1"/>
    <col min="4887" max="4887" width="1.140625" style="224" customWidth="1"/>
    <col min="4888" max="4888" width="1.28515625" style="224" customWidth="1"/>
    <col min="4889" max="4890" width="1.5703125" style="224" customWidth="1"/>
    <col min="4891" max="4891" width="1.85546875" style="224" customWidth="1"/>
    <col min="4892" max="4892" width="3.140625" style="224" customWidth="1"/>
    <col min="4893" max="5126" width="9.140625" style="224"/>
    <col min="5127" max="5127" width="0" style="224" hidden="1" customWidth="1"/>
    <col min="5128" max="5128" width="6.28515625" style="224" customWidth="1"/>
    <col min="5129" max="5129" width="1.42578125" style="224" customWidth="1"/>
    <col min="5130" max="5130" width="1.140625" style="224" customWidth="1"/>
    <col min="5131" max="5131" width="1.42578125" style="224" customWidth="1"/>
    <col min="5132" max="5132" width="1.140625" style="224" customWidth="1"/>
    <col min="5133" max="5135" width="1.5703125" style="224" customWidth="1"/>
    <col min="5136" max="5136" width="1.7109375" style="224" customWidth="1"/>
    <col min="5137" max="5137" width="1.28515625" style="224" customWidth="1"/>
    <col min="5138" max="5139" width="1.7109375" style="224" customWidth="1"/>
    <col min="5140" max="5140" width="1.140625" style="224" customWidth="1"/>
    <col min="5141" max="5141" width="1.5703125" style="224" customWidth="1"/>
    <col min="5142" max="5142" width="2" style="224" customWidth="1"/>
    <col min="5143" max="5143" width="1.140625" style="224" customWidth="1"/>
    <col min="5144" max="5144" width="1.28515625" style="224" customWidth="1"/>
    <col min="5145" max="5146" width="1.5703125" style="224" customWidth="1"/>
    <col min="5147" max="5147" width="1.85546875" style="224" customWidth="1"/>
    <col min="5148" max="5148" width="3.140625" style="224" customWidth="1"/>
    <col min="5149" max="5382" width="9.140625" style="224"/>
    <col min="5383" max="5383" width="0" style="224" hidden="1" customWidth="1"/>
    <col min="5384" max="5384" width="6.28515625" style="224" customWidth="1"/>
    <col min="5385" max="5385" width="1.42578125" style="224" customWidth="1"/>
    <col min="5386" max="5386" width="1.140625" style="224" customWidth="1"/>
    <col min="5387" max="5387" width="1.42578125" style="224" customWidth="1"/>
    <col min="5388" max="5388" width="1.140625" style="224" customWidth="1"/>
    <col min="5389" max="5391" width="1.5703125" style="224" customWidth="1"/>
    <col min="5392" max="5392" width="1.7109375" style="224" customWidth="1"/>
    <col min="5393" max="5393" width="1.28515625" style="224" customWidth="1"/>
    <col min="5394" max="5395" width="1.7109375" style="224" customWidth="1"/>
    <col min="5396" max="5396" width="1.140625" style="224" customWidth="1"/>
    <col min="5397" max="5397" width="1.5703125" style="224" customWidth="1"/>
    <col min="5398" max="5398" width="2" style="224" customWidth="1"/>
    <col min="5399" max="5399" width="1.140625" style="224" customWidth="1"/>
    <col min="5400" max="5400" width="1.28515625" style="224" customWidth="1"/>
    <col min="5401" max="5402" width="1.5703125" style="224" customWidth="1"/>
    <col min="5403" max="5403" width="1.85546875" style="224" customWidth="1"/>
    <col min="5404" max="5404" width="3.140625" style="224" customWidth="1"/>
    <col min="5405" max="5638" width="9.140625" style="224"/>
    <col min="5639" max="5639" width="0" style="224" hidden="1" customWidth="1"/>
    <col min="5640" max="5640" width="6.28515625" style="224" customWidth="1"/>
    <col min="5641" max="5641" width="1.42578125" style="224" customWidth="1"/>
    <col min="5642" max="5642" width="1.140625" style="224" customWidth="1"/>
    <col min="5643" max="5643" width="1.42578125" style="224" customWidth="1"/>
    <col min="5644" max="5644" width="1.140625" style="224" customWidth="1"/>
    <col min="5645" max="5647" width="1.5703125" style="224" customWidth="1"/>
    <col min="5648" max="5648" width="1.7109375" style="224" customWidth="1"/>
    <col min="5649" max="5649" width="1.28515625" style="224" customWidth="1"/>
    <col min="5650" max="5651" width="1.7109375" style="224" customWidth="1"/>
    <col min="5652" max="5652" width="1.140625" style="224" customWidth="1"/>
    <col min="5653" max="5653" width="1.5703125" style="224" customWidth="1"/>
    <col min="5654" max="5654" width="2" style="224" customWidth="1"/>
    <col min="5655" max="5655" width="1.140625" style="224" customWidth="1"/>
    <col min="5656" max="5656" width="1.28515625" style="224" customWidth="1"/>
    <col min="5657" max="5658" width="1.5703125" style="224" customWidth="1"/>
    <col min="5659" max="5659" width="1.85546875" style="224" customWidth="1"/>
    <col min="5660" max="5660" width="3.140625" style="224" customWidth="1"/>
    <col min="5661" max="5894" width="9.140625" style="224"/>
    <col min="5895" max="5895" width="0" style="224" hidden="1" customWidth="1"/>
    <col min="5896" max="5896" width="6.28515625" style="224" customWidth="1"/>
    <col min="5897" max="5897" width="1.42578125" style="224" customWidth="1"/>
    <col min="5898" max="5898" width="1.140625" style="224" customWidth="1"/>
    <col min="5899" max="5899" width="1.42578125" style="224" customWidth="1"/>
    <col min="5900" max="5900" width="1.140625" style="224" customWidth="1"/>
    <col min="5901" max="5903" width="1.5703125" style="224" customWidth="1"/>
    <col min="5904" max="5904" width="1.7109375" style="224" customWidth="1"/>
    <col min="5905" max="5905" width="1.28515625" style="224" customWidth="1"/>
    <col min="5906" max="5907" width="1.7109375" style="224" customWidth="1"/>
    <col min="5908" max="5908" width="1.140625" style="224" customWidth="1"/>
    <col min="5909" max="5909" width="1.5703125" style="224" customWidth="1"/>
    <col min="5910" max="5910" width="2" style="224" customWidth="1"/>
    <col min="5911" max="5911" width="1.140625" style="224" customWidth="1"/>
    <col min="5912" max="5912" width="1.28515625" style="224" customWidth="1"/>
    <col min="5913" max="5914" width="1.5703125" style="224" customWidth="1"/>
    <col min="5915" max="5915" width="1.85546875" style="224" customWidth="1"/>
    <col min="5916" max="5916" width="3.140625" style="224" customWidth="1"/>
    <col min="5917" max="6150" width="9.140625" style="224"/>
    <col min="6151" max="6151" width="0" style="224" hidden="1" customWidth="1"/>
    <col min="6152" max="6152" width="6.28515625" style="224" customWidth="1"/>
    <col min="6153" max="6153" width="1.42578125" style="224" customWidth="1"/>
    <col min="6154" max="6154" width="1.140625" style="224" customWidth="1"/>
    <col min="6155" max="6155" width="1.42578125" style="224" customWidth="1"/>
    <col min="6156" max="6156" width="1.140625" style="224" customWidth="1"/>
    <col min="6157" max="6159" width="1.5703125" style="224" customWidth="1"/>
    <col min="6160" max="6160" width="1.7109375" style="224" customWidth="1"/>
    <col min="6161" max="6161" width="1.28515625" style="224" customWidth="1"/>
    <col min="6162" max="6163" width="1.7109375" style="224" customWidth="1"/>
    <col min="6164" max="6164" width="1.140625" style="224" customWidth="1"/>
    <col min="6165" max="6165" width="1.5703125" style="224" customWidth="1"/>
    <col min="6166" max="6166" width="2" style="224" customWidth="1"/>
    <col min="6167" max="6167" width="1.140625" style="224" customWidth="1"/>
    <col min="6168" max="6168" width="1.28515625" style="224" customWidth="1"/>
    <col min="6169" max="6170" width="1.5703125" style="224" customWidth="1"/>
    <col min="6171" max="6171" width="1.85546875" style="224" customWidth="1"/>
    <col min="6172" max="6172" width="3.140625" style="224" customWidth="1"/>
    <col min="6173" max="6406" width="9.140625" style="224"/>
    <col min="6407" max="6407" width="0" style="224" hidden="1" customWidth="1"/>
    <col min="6408" max="6408" width="6.28515625" style="224" customWidth="1"/>
    <col min="6409" max="6409" width="1.42578125" style="224" customWidth="1"/>
    <col min="6410" max="6410" width="1.140625" style="224" customWidth="1"/>
    <col min="6411" max="6411" width="1.42578125" style="224" customWidth="1"/>
    <col min="6412" max="6412" width="1.140625" style="224" customWidth="1"/>
    <col min="6413" max="6415" width="1.5703125" style="224" customWidth="1"/>
    <col min="6416" max="6416" width="1.7109375" style="224" customWidth="1"/>
    <col min="6417" max="6417" width="1.28515625" style="224" customWidth="1"/>
    <col min="6418" max="6419" width="1.7109375" style="224" customWidth="1"/>
    <col min="6420" max="6420" width="1.140625" style="224" customWidth="1"/>
    <col min="6421" max="6421" width="1.5703125" style="224" customWidth="1"/>
    <col min="6422" max="6422" width="2" style="224" customWidth="1"/>
    <col min="6423" max="6423" width="1.140625" style="224" customWidth="1"/>
    <col min="6424" max="6424" width="1.28515625" style="224" customWidth="1"/>
    <col min="6425" max="6426" width="1.5703125" style="224" customWidth="1"/>
    <col min="6427" max="6427" width="1.85546875" style="224" customWidth="1"/>
    <col min="6428" max="6428" width="3.140625" style="224" customWidth="1"/>
    <col min="6429" max="6662" width="9.140625" style="224"/>
    <col min="6663" max="6663" width="0" style="224" hidden="1" customWidth="1"/>
    <col min="6664" max="6664" width="6.28515625" style="224" customWidth="1"/>
    <col min="6665" max="6665" width="1.42578125" style="224" customWidth="1"/>
    <col min="6666" max="6666" width="1.140625" style="224" customWidth="1"/>
    <col min="6667" max="6667" width="1.42578125" style="224" customWidth="1"/>
    <col min="6668" max="6668" width="1.140625" style="224" customWidth="1"/>
    <col min="6669" max="6671" width="1.5703125" style="224" customWidth="1"/>
    <col min="6672" max="6672" width="1.7109375" style="224" customWidth="1"/>
    <col min="6673" max="6673" width="1.28515625" style="224" customWidth="1"/>
    <col min="6674" max="6675" width="1.7109375" style="224" customWidth="1"/>
    <col min="6676" max="6676" width="1.140625" style="224" customWidth="1"/>
    <col min="6677" max="6677" width="1.5703125" style="224" customWidth="1"/>
    <col min="6678" max="6678" width="2" style="224" customWidth="1"/>
    <col min="6679" max="6679" width="1.140625" style="224" customWidth="1"/>
    <col min="6680" max="6680" width="1.28515625" style="224" customWidth="1"/>
    <col min="6681" max="6682" width="1.5703125" style="224" customWidth="1"/>
    <col min="6683" max="6683" width="1.85546875" style="224" customWidth="1"/>
    <col min="6684" max="6684" width="3.140625" style="224" customWidth="1"/>
    <col min="6685" max="6918" width="9.140625" style="224"/>
    <col min="6919" max="6919" width="0" style="224" hidden="1" customWidth="1"/>
    <col min="6920" max="6920" width="6.28515625" style="224" customWidth="1"/>
    <col min="6921" max="6921" width="1.42578125" style="224" customWidth="1"/>
    <col min="6922" max="6922" width="1.140625" style="224" customWidth="1"/>
    <col min="6923" max="6923" width="1.42578125" style="224" customWidth="1"/>
    <col min="6924" max="6924" width="1.140625" style="224" customWidth="1"/>
    <col min="6925" max="6927" width="1.5703125" style="224" customWidth="1"/>
    <col min="6928" max="6928" width="1.7109375" style="224" customWidth="1"/>
    <col min="6929" max="6929" width="1.28515625" style="224" customWidth="1"/>
    <col min="6930" max="6931" width="1.7109375" style="224" customWidth="1"/>
    <col min="6932" max="6932" width="1.140625" style="224" customWidth="1"/>
    <col min="6933" max="6933" width="1.5703125" style="224" customWidth="1"/>
    <col min="6934" max="6934" width="2" style="224" customWidth="1"/>
    <col min="6935" max="6935" width="1.140625" style="224" customWidth="1"/>
    <col min="6936" max="6936" width="1.28515625" style="224" customWidth="1"/>
    <col min="6937" max="6938" width="1.5703125" style="224" customWidth="1"/>
    <col min="6939" max="6939" width="1.85546875" style="224" customWidth="1"/>
    <col min="6940" max="6940" width="3.140625" style="224" customWidth="1"/>
    <col min="6941" max="7174" width="9.140625" style="224"/>
    <col min="7175" max="7175" width="0" style="224" hidden="1" customWidth="1"/>
    <col min="7176" max="7176" width="6.28515625" style="224" customWidth="1"/>
    <col min="7177" max="7177" width="1.42578125" style="224" customWidth="1"/>
    <col min="7178" max="7178" width="1.140625" style="224" customWidth="1"/>
    <col min="7179" max="7179" width="1.42578125" style="224" customWidth="1"/>
    <col min="7180" max="7180" width="1.140625" style="224" customWidth="1"/>
    <col min="7181" max="7183" width="1.5703125" style="224" customWidth="1"/>
    <col min="7184" max="7184" width="1.7109375" style="224" customWidth="1"/>
    <col min="7185" max="7185" width="1.28515625" style="224" customWidth="1"/>
    <col min="7186" max="7187" width="1.7109375" style="224" customWidth="1"/>
    <col min="7188" max="7188" width="1.140625" style="224" customWidth="1"/>
    <col min="7189" max="7189" width="1.5703125" style="224" customWidth="1"/>
    <col min="7190" max="7190" width="2" style="224" customWidth="1"/>
    <col min="7191" max="7191" width="1.140625" style="224" customWidth="1"/>
    <col min="7192" max="7192" width="1.28515625" style="224" customWidth="1"/>
    <col min="7193" max="7194" width="1.5703125" style="224" customWidth="1"/>
    <col min="7195" max="7195" width="1.85546875" style="224" customWidth="1"/>
    <col min="7196" max="7196" width="3.140625" style="224" customWidth="1"/>
    <col min="7197" max="7430" width="9.140625" style="224"/>
    <col min="7431" max="7431" width="0" style="224" hidden="1" customWidth="1"/>
    <col min="7432" max="7432" width="6.28515625" style="224" customWidth="1"/>
    <col min="7433" max="7433" width="1.42578125" style="224" customWidth="1"/>
    <col min="7434" max="7434" width="1.140625" style="224" customWidth="1"/>
    <col min="7435" max="7435" width="1.42578125" style="224" customWidth="1"/>
    <col min="7436" max="7436" width="1.140625" style="224" customWidth="1"/>
    <col min="7437" max="7439" width="1.5703125" style="224" customWidth="1"/>
    <col min="7440" max="7440" width="1.7109375" style="224" customWidth="1"/>
    <col min="7441" max="7441" width="1.28515625" style="224" customWidth="1"/>
    <col min="7442" max="7443" width="1.7109375" style="224" customWidth="1"/>
    <col min="7444" max="7444" width="1.140625" style="224" customWidth="1"/>
    <col min="7445" max="7445" width="1.5703125" style="224" customWidth="1"/>
    <col min="7446" max="7446" width="2" style="224" customWidth="1"/>
    <col min="7447" max="7447" width="1.140625" style="224" customWidth="1"/>
    <col min="7448" max="7448" width="1.28515625" style="224" customWidth="1"/>
    <col min="7449" max="7450" width="1.5703125" style="224" customWidth="1"/>
    <col min="7451" max="7451" width="1.85546875" style="224" customWidth="1"/>
    <col min="7452" max="7452" width="3.140625" style="224" customWidth="1"/>
    <col min="7453" max="7686" width="9.140625" style="224"/>
    <col min="7687" max="7687" width="0" style="224" hidden="1" customWidth="1"/>
    <col min="7688" max="7688" width="6.28515625" style="224" customWidth="1"/>
    <col min="7689" max="7689" width="1.42578125" style="224" customWidth="1"/>
    <col min="7690" max="7690" width="1.140625" style="224" customWidth="1"/>
    <col min="7691" max="7691" width="1.42578125" style="224" customWidth="1"/>
    <col min="7692" max="7692" width="1.140625" style="224" customWidth="1"/>
    <col min="7693" max="7695" width="1.5703125" style="224" customWidth="1"/>
    <col min="7696" max="7696" width="1.7109375" style="224" customWidth="1"/>
    <col min="7697" max="7697" width="1.28515625" style="224" customWidth="1"/>
    <col min="7698" max="7699" width="1.7109375" style="224" customWidth="1"/>
    <col min="7700" max="7700" width="1.140625" style="224" customWidth="1"/>
    <col min="7701" max="7701" width="1.5703125" style="224" customWidth="1"/>
    <col min="7702" max="7702" width="2" style="224" customWidth="1"/>
    <col min="7703" max="7703" width="1.140625" style="224" customWidth="1"/>
    <col min="7704" max="7704" width="1.28515625" style="224" customWidth="1"/>
    <col min="7705" max="7706" width="1.5703125" style="224" customWidth="1"/>
    <col min="7707" max="7707" width="1.85546875" style="224" customWidth="1"/>
    <col min="7708" max="7708" width="3.140625" style="224" customWidth="1"/>
    <col min="7709" max="7942" width="9.140625" style="224"/>
    <col min="7943" max="7943" width="0" style="224" hidden="1" customWidth="1"/>
    <col min="7944" max="7944" width="6.28515625" style="224" customWidth="1"/>
    <col min="7945" max="7945" width="1.42578125" style="224" customWidth="1"/>
    <col min="7946" max="7946" width="1.140625" style="224" customWidth="1"/>
    <col min="7947" max="7947" width="1.42578125" style="224" customWidth="1"/>
    <col min="7948" max="7948" width="1.140625" style="224" customWidth="1"/>
    <col min="7949" max="7951" width="1.5703125" style="224" customWidth="1"/>
    <col min="7952" max="7952" width="1.7109375" style="224" customWidth="1"/>
    <col min="7953" max="7953" width="1.28515625" style="224" customWidth="1"/>
    <col min="7954" max="7955" width="1.7109375" style="224" customWidth="1"/>
    <col min="7956" max="7956" width="1.140625" style="224" customWidth="1"/>
    <col min="7957" max="7957" width="1.5703125" style="224" customWidth="1"/>
    <col min="7958" max="7958" width="2" style="224" customWidth="1"/>
    <col min="7959" max="7959" width="1.140625" style="224" customWidth="1"/>
    <col min="7960" max="7960" width="1.28515625" style="224" customWidth="1"/>
    <col min="7961" max="7962" width="1.5703125" style="224" customWidth="1"/>
    <col min="7963" max="7963" width="1.85546875" style="224" customWidth="1"/>
    <col min="7964" max="7964" width="3.140625" style="224" customWidth="1"/>
    <col min="7965" max="8198" width="9.140625" style="224"/>
    <col min="8199" max="8199" width="0" style="224" hidden="1" customWidth="1"/>
    <col min="8200" max="8200" width="6.28515625" style="224" customWidth="1"/>
    <col min="8201" max="8201" width="1.42578125" style="224" customWidth="1"/>
    <col min="8202" max="8202" width="1.140625" style="224" customWidth="1"/>
    <col min="8203" max="8203" width="1.42578125" style="224" customWidth="1"/>
    <col min="8204" max="8204" width="1.140625" style="224" customWidth="1"/>
    <col min="8205" max="8207" width="1.5703125" style="224" customWidth="1"/>
    <col min="8208" max="8208" width="1.7109375" style="224" customWidth="1"/>
    <col min="8209" max="8209" width="1.28515625" style="224" customWidth="1"/>
    <col min="8210" max="8211" width="1.7109375" style="224" customWidth="1"/>
    <col min="8212" max="8212" width="1.140625" style="224" customWidth="1"/>
    <col min="8213" max="8213" width="1.5703125" style="224" customWidth="1"/>
    <col min="8214" max="8214" width="2" style="224" customWidth="1"/>
    <col min="8215" max="8215" width="1.140625" style="224" customWidth="1"/>
    <col min="8216" max="8216" width="1.28515625" style="224" customWidth="1"/>
    <col min="8217" max="8218" width="1.5703125" style="224" customWidth="1"/>
    <col min="8219" max="8219" width="1.85546875" style="224" customWidth="1"/>
    <col min="8220" max="8220" width="3.140625" style="224" customWidth="1"/>
    <col min="8221" max="8454" width="9.140625" style="224"/>
    <col min="8455" max="8455" width="0" style="224" hidden="1" customWidth="1"/>
    <col min="8456" max="8456" width="6.28515625" style="224" customWidth="1"/>
    <col min="8457" max="8457" width="1.42578125" style="224" customWidth="1"/>
    <col min="8458" max="8458" width="1.140625" style="224" customWidth="1"/>
    <col min="8459" max="8459" width="1.42578125" style="224" customWidth="1"/>
    <col min="8460" max="8460" width="1.140625" style="224" customWidth="1"/>
    <col min="8461" max="8463" width="1.5703125" style="224" customWidth="1"/>
    <col min="8464" max="8464" width="1.7109375" style="224" customWidth="1"/>
    <col min="8465" max="8465" width="1.28515625" style="224" customWidth="1"/>
    <col min="8466" max="8467" width="1.7109375" style="224" customWidth="1"/>
    <col min="8468" max="8468" width="1.140625" style="224" customWidth="1"/>
    <col min="8469" max="8469" width="1.5703125" style="224" customWidth="1"/>
    <col min="8470" max="8470" width="2" style="224" customWidth="1"/>
    <col min="8471" max="8471" width="1.140625" style="224" customWidth="1"/>
    <col min="8472" max="8472" width="1.28515625" style="224" customWidth="1"/>
    <col min="8473" max="8474" width="1.5703125" style="224" customWidth="1"/>
    <col min="8475" max="8475" width="1.85546875" style="224" customWidth="1"/>
    <col min="8476" max="8476" width="3.140625" style="224" customWidth="1"/>
    <col min="8477" max="8710" width="9.140625" style="224"/>
    <col min="8711" max="8711" width="0" style="224" hidden="1" customWidth="1"/>
    <col min="8712" max="8712" width="6.28515625" style="224" customWidth="1"/>
    <col min="8713" max="8713" width="1.42578125" style="224" customWidth="1"/>
    <col min="8714" max="8714" width="1.140625" style="224" customWidth="1"/>
    <col min="8715" max="8715" width="1.42578125" style="224" customWidth="1"/>
    <col min="8716" max="8716" width="1.140625" style="224" customWidth="1"/>
    <col min="8717" max="8719" width="1.5703125" style="224" customWidth="1"/>
    <col min="8720" max="8720" width="1.7109375" style="224" customWidth="1"/>
    <col min="8721" max="8721" width="1.28515625" style="224" customWidth="1"/>
    <col min="8722" max="8723" width="1.7109375" style="224" customWidth="1"/>
    <col min="8724" max="8724" width="1.140625" style="224" customWidth="1"/>
    <col min="8725" max="8725" width="1.5703125" style="224" customWidth="1"/>
    <col min="8726" max="8726" width="2" style="224" customWidth="1"/>
    <col min="8727" max="8727" width="1.140625" style="224" customWidth="1"/>
    <col min="8728" max="8728" width="1.28515625" style="224" customWidth="1"/>
    <col min="8729" max="8730" width="1.5703125" style="224" customWidth="1"/>
    <col min="8731" max="8731" width="1.85546875" style="224" customWidth="1"/>
    <col min="8732" max="8732" width="3.140625" style="224" customWidth="1"/>
    <col min="8733" max="8966" width="9.140625" style="224"/>
    <col min="8967" max="8967" width="0" style="224" hidden="1" customWidth="1"/>
    <col min="8968" max="8968" width="6.28515625" style="224" customWidth="1"/>
    <col min="8969" max="8969" width="1.42578125" style="224" customWidth="1"/>
    <col min="8970" max="8970" width="1.140625" style="224" customWidth="1"/>
    <col min="8971" max="8971" width="1.42578125" style="224" customWidth="1"/>
    <col min="8972" max="8972" width="1.140625" style="224" customWidth="1"/>
    <col min="8973" max="8975" width="1.5703125" style="224" customWidth="1"/>
    <col min="8976" max="8976" width="1.7109375" style="224" customWidth="1"/>
    <col min="8977" max="8977" width="1.28515625" style="224" customWidth="1"/>
    <col min="8978" max="8979" width="1.7109375" style="224" customWidth="1"/>
    <col min="8980" max="8980" width="1.140625" style="224" customWidth="1"/>
    <col min="8981" max="8981" width="1.5703125" style="224" customWidth="1"/>
    <col min="8982" max="8982" width="2" style="224" customWidth="1"/>
    <col min="8983" max="8983" width="1.140625" style="224" customWidth="1"/>
    <col min="8984" max="8984" width="1.28515625" style="224" customWidth="1"/>
    <col min="8985" max="8986" width="1.5703125" style="224" customWidth="1"/>
    <col min="8987" max="8987" width="1.85546875" style="224" customWidth="1"/>
    <col min="8988" max="8988" width="3.140625" style="224" customWidth="1"/>
    <col min="8989" max="9222" width="9.140625" style="224"/>
    <col min="9223" max="9223" width="0" style="224" hidden="1" customWidth="1"/>
    <col min="9224" max="9224" width="6.28515625" style="224" customWidth="1"/>
    <col min="9225" max="9225" width="1.42578125" style="224" customWidth="1"/>
    <col min="9226" max="9226" width="1.140625" style="224" customWidth="1"/>
    <col min="9227" max="9227" width="1.42578125" style="224" customWidth="1"/>
    <col min="9228" max="9228" width="1.140625" style="224" customWidth="1"/>
    <col min="9229" max="9231" width="1.5703125" style="224" customWidth="1"/>
    <col min="9232" max="9232" width="1.7109375" style="224" customWidth="1"/>
    <col min="9233" max="9233" width="1.28515625" style="224" customWidth="1"/>
    <col min="9234" max="9235" width="1.7109375" style="224" customWidth="1"/>
    <col min="9236" max="9236" width="1.140625" style="224" customWidth="1"/>
    <col min="9237" max="9237" width="1.5703125" style="224" customWidth="1"/>
    <col min="9238" max="9238" width="2" style="224" customWidth="1"/>
    <col min="9239" max="9239" width="1.140625" style="224" customWidth="1"/>
    <col min="9240" max="9240" width="1.28515625" style="224" customWidth="1"/>
    <col min="9241" max="9242" width="1.5703125" style="224" customWidth="1"/>
    <col min="9243" max="9243" width="1.85546875" style="224" customWidth="1"/>
    <col min="9244" max="9244" width="3.140625" style="224" customWidth="1"/>
    <col min="9245" max="9478" width="9.140625" style="224"/>
    <col min="9479" max="9479" width="0" style="224" hidden="1" customWidth="1"/>
    <col min="9480" max="9480" width="6.28515625" style="224" customWidth="1"/>
    <col min="9481" max="9481" width="1.42578125" style="224" customWidth="1"/>
    <col min="9482" max="9482" width="1.140625" style="224" customWidth="1"/>
    <col min="9483" max="9483" width="1.42578125" style="224" customWidth="1"/>
    <col min="9484" max="9484" width="1.140625" style="224" customWidth="1"/>
    <col min="9485" max="9487" width="1.5703125" style="224" customWidth="1"/>
    <col min="9488" max="9488" width="1.7109375" style="224" customWidth="1"/>
    <col min="9489" max="9489" width="1.28515625" style="224" customWidth="1"/>
    <col min="9490" max="9491" width="1.7109375" style="224" customWidth="1"/>
    <col min="9492" max="9492" width="1.140625" style="224" customWidth="1"/>
    <col min="9493" max="9493" width="1.5703125" style="224" customWidth="1"/>
    <col min="9494" max="9494" width="2" style="224" customWidth="1"/>
    <col min="9495" max="9495" width="1.140625" style="224" customWidth="1"/>
    <col min="9496" max="9496" width="1.28515625" style="224" customWidth="1"/>
    <col min="9497" max="9498" width="1.5703125" style="224" customWidth="1"/>
    <col min="9499" max="9499" width="1.85546875" style="224" customWidth="1"/>
    <col min="9500" max="9500" width="3.140625" style="224" customWidth="1"/>
    <col min="9501" max="9734" width="9.140625" style="224"/>
    <col min="9735" max="9735" width="0" style="224" hidden="1" customWidth="1"/>
    <col min="9736" max="9736" width="6.28515625" style="224" customWidth="1"/>
    <col min="9737" max="9737" width="1.42578125" style="224" customWidth="1"/>
    <col min="9738" max="9738" width="1.140625" style="224" customWidth="1"/>
    <col min="9739" max="9739" width="1.42578125" style="224" customWidth="1"/>
    <col min="9740" max="9740" width="1.140625" style="224" customWidth="1"/>
    <col min="9741" max="9743" width="1.5703125" style="224" customWidth="1"/>
    <col min="9744" max="9744" width="1.7109375" style="224" customWidth="1"/>
    <col min="9745" max="9745" width="1.28515625" style="224" customWidth="1"/>
    <col min="9746" max="9747" width="1.7109375" style="224" customWidth="1"/>
    <col min="9748" max="9748" width="1.140625" style="224" customWidth="1"/>
    <col min="9749" max="9749" width="1.5703125" style="224" customWidth="1"/>
    <col min="9750" max="9750" width="2" style="224" customWidth="1"/>
    <col min="9751" max="9751" width="1.140625" style="224" customWidth="1"/>
    <col min="9752" max="9752" width="1.28515625" style="224" customWidth="1"/>
    <col min="9753" max="9754" width="1.5703125" style="224" customWidth="1"/>
    <col min="9755" max="9755" width="1.85546875" style="224" customWidth="1"/>
    <col min="9756" max="9756" width="3.140625" style="224" customWidth="1"/>
    <col min="9757" max="9990" width="9.140625" style="224"/>
    <col min="9991" max="9991" width="0" style="224" hidden="1" customWidth="1"/>
    <col min="9992" max="9992" width="6.28515625" style="224" customWidth="1"/>
    <col min="9993" max="9993" width="1.42578125" style="224" customWidth="1"/>
    <col min="9994" max="9994" width="1.140625" style="224" customWidth="1"/>
    <col min="9995" max="9995" width="1.42578125" style="224" customWidth="1"/>
    <col min="9996" max="9996" width="1.140625" style="224" customWidth="1"/>
    <col min="9997" max="9999" width="1.5703125" style="224" customWidth="1"/>
    <col min="10000" max="10000" width="1.7109375" style="224" customWidth="1"/>
    <col min="10001" max="10001" width="1.28515625" style="224" customWidth="1"/>
    <col min="10002" max="10003" width="1.7109375" style="224" customWidth="1"/>
    <col min="10004" max="10004" width="1.140625" style="224" customWidth="1"/>
    <col min="10005" max="10005" width="1.5703125" style="224" customWidth="1"/>
    <col min="10006" max="10006" width="2" style="224" customWidth="1"/>
    <col min="10007" max="10007" width="1.140625" style="224" customWidth="1"/>
    <col min="10008" max="10008" width="1.28515625" style="224" customWidth="1"/>
    <col min="10009" max="10010" width="1.5703125" style="224" customWidth="1"/>
    <col min="10011" max="10011" width="1.85546875" style="224" customWidth="1"/>
    <col min="10012" max="10012" width="3.140625" style="224" customWidth="1"/>
    <col min="10013" max="10246" width="9.140625" style="224"/>
    <col min="10247" max="10247" width="0" style="224" hidden="1" customWidth="1"/>
    <col min="10248" max="10248" width="6.28515625" style="224" customWidth="1"/>
    <col min="10249" max="10249" width="1.42578125" style="224" customWidth="1"/>
    <col min="10250" max="10250" width="1.140625" style="224" customWidth="1"/>
    <col min="10251" max="10251" width="1.42578125" style="224" customWidth="1"/>
    <col min="10252" max="10252" width="1.140625" style="224" customWidth="1"/>
    <col min="10253" max="10255" width="1.5703125" style="224" customWidth="1"/>
    <col min="10256" max="10256" width="1.7109375" style="224" customWidth="1"/>
    <col min="10257" max="10257" width="1.28515625" style="224" customWidth="1"/>
    <col min="10258" max="10259" width="1.7109375" style="224" customWidth="1"/>
    <col min="10260" max="10260" width="1.140625" style="224" customWidth="1"/>
    <col min="10261" max="10261" width="1.5703125" style="224" customWidth="1"/>
    <col min="10262" max="10262" width="2" style="224" customWidth="1"/>
    <col min="10263" max="10263" width="1.140625" style="224" customWidth="1"/>
    <col min="10264" max="10264" width="1.28515625" style="224" customWidth="1"/>
    <col min="10265" max="10266" width="1.5703125" style="224" customWidth="1"/>
    <col min="10267" max="10267" width="1.85546875" style="224" customWidth="1"/>
    <col min="10268" max="10268" width="3.140625" style="224" customWidth="1"/>
    <col min="10269" max="10502" width="9.140625" style="224"/>
    <col min="10503" max="10503" width="0" style="224" hidden="1" customWidth="1"/>
    <col min="10504" max="10504" width="6.28515625" style="224" customWidth="1"/>
    <col min="10505" max="10505" width="1.42578125" style="224" customWidth="1"/>
    <col min="10506" max="10506" width="1.140625" style="224" customWidth="1"/>
    <col min="10507" max="10507" width="1.42578125" style="224" customWidth="1"/>
    <col min="10508" max="10508" width="1.140625" style="224" customWidth="1"/>
    <col min="10509" max="10511" width="1.5703125" style="224" customWidth="1"/>
    <col min="10512" max="10512" width="1.7109375" style="224" customWidth="1"/>
    <col min="10513" max="10513" width="1.28515625" style="224" customWidth="1"/>
    <col min="10514" max="10515" width="1.7109375" style="224" customWidth="1"/>
    <col min="10516" max="10516" width="1.140625" style="224" customWidth="1"/>
    <col min="10517" max="10517" width="1.5703125" style="224" customWidth="1"/>
    <col min="10518" max="10518" width="2" style="224" customWidth="1"/>
    <col min="10519" max="10519" width="1.140625" style="224" customWidth="1"/>
    <col min="10520" max="10520" width="1.28515625" style="224" customWidth="1"/>
    <col min="10521" max="10522" width="1.5703125" style="224" customWidth="1"/>
    <col min="10523" max="10523" width="1.85546875" style="224" customWidth="1"/>
    <col min="10524" max="10524" width="3.140625" style="224" customWidth="1"/>
    <col min="10525" max="10758" width="9.140625" style="224"/>
    <col min="10759" max="10759" width="0" style="224" hidden="1" customWidth="1"/>
    <col min="10760" max="10760" width="6.28515625" style="224" customWidth="1"/>
    <col min="10761" max="10761" width="1.42578125" style="224" customWidth="1"/>
    <col min="10762" max="10762" width="1.140625" style="224" customWidth="1"/>
    <col min="10763" max="10763" width="1.42578125" style="224" customWidth="1"/>
    <col min="10764" max="10764" width="1.140625" style="224" customWidth="1"/>
    <col min="10765" max="10767" width="1.5703125" style="224" customWidth="1"/>
    <col min="10768" max="10768" width="1.7109375" style="224" customWidth="1"/>
    <col min="10769" max="10769" width="1.28515625" style="224" customWidth="1"/>
    <col min="10770" max="10771" width="1.7109375" style="224" customWidth="1"/>
    <col min="10772" max="10772" width="1.140625" style="224" customWidth="1"/>
    <col min="10773" max="10773" width="1.5703125" style="224" customWidth="1"/>
    <col min="10774" max="10774" width="2" style="224" customWidth="1"/>
    <col min="10775" max="10775" width="1.140625" style="224" customWidth="1"/>
    <col min="10776" max="10776" width="1.28515625" style="224" customWidth="1"/>
    <col min="10777" max="10778" width="1.5703125" style="224" customWidth="1"/>
    <col min="10779" max="10779" width="1.85546875" style="224" customWidth="1"/>
    <col min="10780" max="10780" width="3.140625" style="224" customWidth="1"/>
    <col min="10781" max="11014" width="9.140625" style="224"/>
    <col min="11015" max="11015" width="0" style="224" hidden="1" customWidth="1"/>
    <col min="11016" max="11016" width="6.28515625" style="224" customWidth="1"/>
    <col min="11017" max="11017" width="1.42578125" style="224" customWidth="1"/>
    <col min="11018" max="11018" width="1.140625" style="224" customWidth="1"/>
    <col min="11019" max="11019" width="1.42578125" style="224" customWidth="1"/>
    <col min="11020" max="11020" width="1.140625" style="224" customWidth="1"/>
    <col min="11021" max="11023" width="1.5703125" style="224" customWidth="1"/>
    <col min="11024" max="11024" width="1.7109375" style="224" customWidth="1"/>
    <col min="11025" max="11025" width="1.28515625" style="224" customWidth="1"/>
    <col min="11026" max="11027" width="1.7109375" style="224" customWidth="1"/>
    <col min="11028" max="11028" width="1.140625" style="224" customWidth="1"/>
    <col min="11029" max="11029" width="1.5703125" style="224" customWidth="1"/>
    <col min="11030" max="11030" width="2" style="224" customWidth="1"/>
    <col min="11031" max="11031" width="1.140625" style="224" customWidth="1"/>
    <col min="11032" max="11032" width="1.28515625" style="224" customWidth="1"/>
    <col min="11033" max="11034" width="1.5703125" style="224" customWidth="1"/>
    <col min="11035" max="11035" width="1.85546875" style="224" customWidth="1"/>
    <col min="11036" max="11036" width="3.140625" style="224" customWidth="1"/>
    <col min="11037" max="11270" width="9.140625" style="224"/>
    <col min="11271" max="11271" width="0" style="224" hidden="1" customWidth="1"/>
    <col min="11272" max="11272" width="6.28515625" style="224" customWidth="1"/>
    <col min="11273" max="11273" width="1.42578125" style="224" customWidth="1"/>
    <col min="11274" max="11274" width="1.140625" style="224" customWidth="1"/>
    <col min="11275" max="11275" width="1.42578125" style="224" customWidth="1"/>
    <col min="11276" max="11276" width="1.140625" style="224" customWidth="1"/>
    <col min="11277" max="11279" width="1.5703125" style="224" customWidth="1"/>
    <col min="11280" max="11280" width="1.7109375" style="224" customWidth="1"/>
    <col min="11281" max="11281" width="1.28515625" style="224" customWidth="1"/>
    <col min="11282" max="11283" width="1.7109375" style="224" customWidth="1"/>
    <col min="11284" max="11284" width="1.140625" style="224" customWidth="1"/>
    <col min="11285" max="11285" width="1.5703125" style="224" customWidth="1"/>
    <col min="11286" max="11286" width="2" style="224" customWidth="1"/>
    <col min="11287" max="11287" width="1.140625" style="224" customWidth="1"/>
    <col min="11288" max="11288" width="1.28515625" style="224" customWidth="1"/>
    <col min="11289" max="11290" width="1.5703125" style="224" customWidth="1"/>
    <col min="11291" max="11291" width="1.85546875" style="224" customWidth="1"/>
    <col min="11292" max="11292" width="3.140625" style="224" customWidth="1"/>
    <col min="11293" max="11526" width="9.140625" style="224"/>
    <col min="11527" max="11527" width="0" style="224" hidden="1" customWidth="1"/>
    <col min="11528" max="11528" width="6.28515625" style="224" customWidth="1"/>
    <col min="11529" max="11529" width="1.42578125" style="224" customWidth="1"/>
    <col min="11530" max="11530" width="1.140625" style="224" customWidth="1"/>
    <col min="11531" max="11531" width="1.42578125" style="224" customWidth="1"/>
    <col min="11532" max="11532" width="1.140625" style="224" customWidth="1"/>
    <col min="11533" max="11535" width="1.5703125" style="224" customWidth="1"/>
    <col min="11536" max="11536" width="1.7109375" style="224" customWidth="1"/>
    <col min="11537" max="11537" width="1.28515625" style="224" customWidth="1"/>
    <col min="11538" max="11539" width="1.7109375" style="224" customWidth="1"/>
    <col min="11540" max="11540" width="1.140625" style="224" customWidth="1"/>
    <col min="11541" max="11541" width="1.5703125" style="224" customWidth="1"/>
    <col min="11542" max="11542" width="2" style="224" customWidth="1"/>
    <col min="11543" max="11543" width="1.140625" style="224" customWidth="1"/>
    <col min="11544" max="11544" width="1.28515625" style="224" customWidth="1"/>
    <col min="11545" max="11546" width="1.5703125" style="224" customWidth="1"/>
    <col min="11547" max="11547" width="1.85546875" style="224" customWidth="1"/>
    <col min="11548" max="11548" width="3.140625" style="224" customWidth="1"/>
    <col min="11549" max="11782" width="9.140625" style="224"/>
    <col min="11783" max="11783" width="0" style="224" hidden="1" customWidth="1"/>
    <col min="11784" max="11784" width="6.28515625" style="224" customWidth="1"/>
    <col min="11785" max="11785" width="1.42578125" style="224" customWidth="1"/>
    <col min="11786" max="11786" width="1.140625" style="224" customWidth="1"/>
    <col min="11787" max="11787" width="1.42578125" style="224" customWidth="1"/>
    <col min="11788" max="11788" width="1.140625" style="224" customWidth="1"/>
    <col min="11789" max="11791" width="1.5703125" style="224" customWidth="1"/>
    <col min="11792" max="11792" width="1.7109375" style="224" customWidth="1"/>
    <col min="11793" max="11793" width="1.28515625" style="224" customWidth="1"/>
    <col min="11794" max="11795" width="1.7109375" style="224" customWidth="1"/>
    <col min="11796" max="11796" width="1.140625" style="224" customWidth="1"/>
    <col min="11797" max="11797" width="1.5703125" style="224" customWidth="1"/>
    <col min="11798" max="11798" width="2" style="224" customWidth="1"/>
    <col min="11799" max="11799" width="1.140625" style="224" customWidth="1"/>
    <col min="11800" max="11800" width="1.28515625" style="224" customWidth="1"/>
    <col min="11801" max="11802" width="1.5703125" style="224" customWidth="1"/>
    <col min="11803" max="11803" width="1.85546875" style="224" customWidth="1"/>
    <col min="11804" max="11804" width="3.140625" style="224" customWidth="1"/>
    <col min="11805" max="12038" width="9.140625" style="224"/>
    <col min="12039" max="12039" width="0" style="224" hidden="1" customWidth="1"/>
    <col min="12040" max="12040" width="6.28515625" style="224" customWidth="1"/>
    <col min="12041" max="12041" width="1.42578125" style="224" customWidth="1"/>
    <col min="12042" max="12042" width="1.140625" style="224" customWidth="1"/>
    <col min="12043" max="12043" width="1.42578125" style="224" customWidth="1"/>
    <col min="12044" max="12044" width="1.140625" style="224" customWidth="1"/>
    <col min="12045" max="12047" width="1.5703125" style="224" customWidth="1"/>
    <col min="12048" max="12048" width="1.7109375" style="224" customWidth="1"/>
    <col min="12049" max="12049" width="1.28515625" style="224" customWidth="1"/>
    <col min="12050" max="12051" width="1.7109375" style="224" customWidth="1"/>
    <col min="12052" max="12052" width="1.140625" style="224" customWidth="1"/>
    <col min="12053" max="12053" width="1.5703125" style="224" customWidth="1"/>
    <col min="12054" max="12054" width="2" style="224" customWidth="1"/>
    <col min="12055" max="12055" width="1.140625" style="224" customWidth="1"/>
    <col min="12056" max="12056" width="1.28515625" style="224" customWidth="1"/>
    <col min="12057" max="12058" width="1.5703125" style="224" customWidth="1"/>
    <col min="12059" max="12059" width="1.85546875" style="224" customWidth="1"/>
    <col min="12060" max="12060" width="3.140625" style="224" customWidth="1"/>
    <col min="12061" max="12294" width="9.140625" style="224"/>
    <col min="12295" max="12295" width="0" style="224" hidden="1" customWidth="1"/>
    <col min="12296" max="12296" width="6.28515625" style="224" customWidth="1"/>
    <col min="12297" max="12297" width="1.42578125" style="224" customWidth="1"/>
    <col min="12298" max="12298" width="1.140625" style="224" customWidth="1"/>
    <col min="12299" max="12299" width="1.42578125" style="224" customWidth="1"/>
    <col min="12300" max="12300" width="1.140625" style="224" customWidth="1"/>
    <col min="12301" max="12303" width="1.5703125" style="224" customWidth="1"/>
    <col min="12304" max="12304" width="1.7109375" style="224" customWidth="1"/>
    <col min="12305" max="12305" width="1.28515625" style="224" customWidth="1"/>
    <col min="12306" max="12307" width="1.7109375" style="224" customWidth="1"/>
    <col min="12308" max="12308" width="1.140625" style="224" customWidth="1"/>
    <col min="12309" max="12309" width="1.5703125" style="224" customWidth="1"/>
    <col min="12310" max="12310" width="2" style="224" customWidth="1"/>
    <col min="12311" max="12311" width="1.140625" style="224" customWidth="1"/>
    <col min="12312" max="12312" width="1.28515625" style="224" customWidth="1"/>
    <col min="12313" max="12314" width="1.5703125" style="224" customWidth="1"/>
    <col min="12315" max="12315" width="1.85546875" style="224" customWidth="1"/>
    <col min="12316" max="12316" width="3.140625" style="224" customWidth="1"/>
    <col min="12317" max="12550" width="9.140625" style="224"/>
    <col min="12551" max="12551" width="0" style="224" hidden="1" customWidth="1"/>
    <col min="12552" max="12552" width="6.28515625" style="224" customWidth="1"/>
    <col min="12553" max="12553" width="1.42578125" style="224" customWidth="1"/>
    <col min="12554" max="12554" width="1.140625" style="224" customWidth="1"/>
    <col min="12555" max="12555" width="1.42578125" style="224" customWidth="1"/>
    <col min="12556" max="12556" width="1.140625" style="224" customWidth="1"/>
    <col min="12557" max="12559" width="1.5703125" style="224" customWidth="1"/>
    <col min="12560" max="12560" width="1.7109375" style="224" customWidth="1"/>
    <col min="12561" max="12561" width="1.28515625" style="224" customWidth="1"/>
    <col min="12562" max="12563" width="1.7109375" style="224" customWidth="1"/>
    <col min="12564" max="12564" width="1.140625" style="224" customWidth="1"/>
    <col min="12565" max="12565" width="1.5703125" style="224" customWidth="1"/>
    <col min="12566" max="12566" width="2" style="224" customWidth="1"/>
    <col min="12567" max="12567" width="1.140625" style="224" customWidth="1"/>
    <col min="12568" max="12568" width="1.28515625" style="224" customWidth="1"/>
    <col min="12569" max="12570" width="1.5703125" style="224" customWidth="1"/>
    <col min="12571" max="12571" width="1.85546875" style="224" customWidth="1"/>
    <col min="12572" max="12572" width="3.140625" style="224" customWidth="1"/>
    <col min="12573" max="12806" width="9.140625" style="224"/>
    <col min="12807" max="12807" width="0" style="224" hidden="1" customWidth="1"/>
    <col min="12808" max="12808" width="6.28515625" style="224" customWidth="1"/>
    <col min="12809" max="12809" width="1.42578125" style="224" customWidth="1"/>
    <col min="12810" max="12810" width="1.140625" style="224" customWidth="1"/>
    <col min="12811" max="12811" width="1.42578125" style="224" customWidth="1"/>
    <col min="12812" max="12812" width="1.140625" style="224" customWidth="1"/>
    <col min="12813" max="12815" width="1.5703125" style="224" customWidth="1"/>
    <col min="12816" max="12816" width="1.7109375" style="224" customWidth="1"/>
    <col min="12817" max="12817" width="1.28515625" style="224" customWidth="1"/>
    <col min="12818" max="12819" width="1.7109375" style="224" customWidth="1"/>
    <col min="12820" max="12820" width="1.140625" style="224" customWidth="1"/>
    <col min="12821" max="12821" width="1.5703125" style="224" customWidth="1"/>
    <col min="12822" max="12822" width="2" style="224" customWidth="1"/>
    <col min="12823" max="12823" width="1.140625" style="224" customWidth="1"/>
    <col min="12824" max="12824" width="1.28515625" style="224" customWidth="1"/>
    <col min="12825" max="12826" width="1.5703125" style="224" customWidth="1"/>
    <col min="12827" max="12827" width="1.85546875" style="224" customWidth="1"/>
    <col min="12828" max="12828" width="3.140625" style="224" customWidth="1"/>
    <col min="12829" max="13062" width="9.140625" style="224"/>
    <col min="13063" max="13063" width="0" style="224" hidden="1" customWidth="1"/>
    <col min="13064" max="13064" width="6.28515625" style="224" customWidth="1"/>
    <col min="13065" max="13065" width="1.42578125" style="224" customWidth="1"/>
    <col min="13066" max="13066" width="1.140625" style="224" customWidth="1"/>
    <col min="13067" max="13067" width="1.42578125" style="224" customWidth="1"/>
    <col min="13068" max="13068" width="1.140625" style="224" customWidth="1"/>
    <col min="13069" max="13071" width="1.5703125" style="224" customWidth="1"/>
    <col min="13072" max="13072" width="1.7109375" style="224" customWidth="1"/>
    <col min="13073" max="13073" width="1.28515625" style="224" customWidth="1"/>
    <col min="13074" max="13075" width="1.7109375" style="224" customWidth="1"/>
    <col min="13076" max="13076" width="1.140625" style="224" customWidth="1"/>
    <col min="13077" max="13077" width="1.5703125" style="224" customWidth="1"/>
    <col min="13078" max="13078" width="2" style="224" customWidth="1"/>
    <col min="13079" max="13079" width="1.140625" style="224" customWidth="1"/>
    <col min="13080" max="13080" width="1.28515625" style="224" customWidth="1"/>
    <col min="13081" max="13082" width="1.5703125" style="224" customWidth="1"/>
    <col min="13083" max="13083" width="1.85546875" style="224" customWidth="1"/>
    <col min="13084" max="13084" width="3.140625" style="224" customWidth="1"/>
    <col min="13085" max="13318" width="9.140625" style="224"/>
    <col min="13319" max="13319" width="0" style="224" hidden="1" customWidth="1"/>
    <col min="13320" max="13320" width="6.28515625" style="224" customWidth="1"/>
    <col min="13321" max="13321" width="1.42578125" style="224" customWidth="1"/>
    <col min="13322" max="13322" width="1.140625" style="224" customWidth="1"/>
    <col min="13323" max="13323" width="1.42578125" style="224" customWidth="1"/>
    <col min="13324" max="13324" width="1.140625" style="224" customWidth="1"/>
    <col min="13325" max="13327" width="1.5703125" style="224" customWidth="1"/>
    <col min="13328" max="13328" width="1.7109375" style="224" customWidth="1"/>
    <col min="13329" max="13329" width="1.28515625" style="224" customWidth="1"/>
    <col min="13330" max="13331" width="1.7109375" style="224" customWidth="1"/>
    <col min="13332" max="13332" width="1.140625" style="224" customWidth="1"/>
    <col min="13333" max="13333" width="1.5703125" style="224" customWidth="1"/>
    <col min="13334" max="13334" width="2" style="224" customWidth="1"/>
    <col min="13335" max="13335" width="1.140625" style="224" customWidth="1"/>
    <col min="13336" max="13336" width="1.28515625" style="224" customWidth="1"/>
    <col min="13337" max="13338" width="1.5703125" style="224" customWidth="1"/>
    <col min="13339" max="13339" width="1.85546875" style="224" customWidth="1"/>
    <col min="13340" max="13340" width="3.140625" style="224" customWidth="1"/>
    <col min="13341" max="13574" width="9.140625" style="224"/>
    <col min="13575" max="13575" width="0" style="224" hidden="1" customWidth="1"/>
    <col min="13576" max="13576" width="6.28515625" style="224" customWidth="1"/>
    <col min="13577" max="13577" width="1.42578125" style="224" customWidth="1"/>
    <col min="13578" max="13578" width="1.140625" style="224" customWidth="1"/>
    <col min="13579" max="13579" width="1.42578125" style="224" customWidth="1"/>
    <col min="13580" max="13580" width="1.140625" style="224" customWidth="1"/>
    <col min="13581" max="13583" width="1.5703125" style="224" customWidth="1"/>
    <col min="13584" max="13584" width="1.7109375" style="224" customWidth="1"/>
    <col min="13585" max="13585" width="1.28515625" style="224" customWidth="1"/>
    <col min="13586" max="13587" width="1.7109375" style="224" customWidth="1"/>
    <col min="13588" max="13588" width="1.140625" style="224" customWidth="1"/>
    <col min="13589" max="13589" width="1.5703125" style="224" customWidth="1"/>
    <col min="13590" max="13590" width="2" style="224" customWidth="1"/>
    <col min="13591" max="13591" width="1.140625" style="224" customWidth="1"/>
    <col min="13592" max="13592" width="1.28515625" style="224" customWidth="1"/>
    <col min="13593" max="13594" width="1.5703125" style="224" customWidth="1"/>
    <col min="13595" max="13595" width="1.85546875" style="224" customWidth="1"/>
    <col min="13596" max="13596" width="3.140625" style="224" customWidth="1"/>
    <col min="13597" max="13830" width="9.140625" style="224"/>
    <col min="13831" max="13831" width="0" style="224" hidden="1" customWidth="1"/>
    <col min="13832" max="13832" width="6.28515625" style="224" customWidth="1"/>
    <col min="13833" max="13833" width="1.42578125" style="224" customWidth="1"/>
    <col min="13834" max="13834" width="1.140625" style="224" customWidth="1"/>
    <col min="13835" max="13835" width="1.42578125" style="224" customWidth="1"/>
    <col min="13836" max="13836" width="1.140625" style="224" customWidth="1"/>
    <col min="13837" max="13839" width="1.5703125" style="224" customWidth="1"/>
    <col min="13840" max="13840" width="1.7109375" style="224" customWidth="1"/>
    <col min="13841" max="13841" width="1.28515625" style="224" customWidth="1"/>
    <col min="13842" max="13843" width="1.7109375" style="224" customWidth="1"/>
    <col min="13844" max="13844" width="1.140625" style="224" customWidth="1"/>
    <col min="13845" max="13845" width="1.5703125" style="224" customWidth="1"/>
    <col min="13846" max="13846" width="2" style="224" customWidth="1"/>
    <col min="13847" max="13847" width="1.140625" style="224" customWidth="1"/>
    <col min="13848" max="13848" width="1.28515625" style="224" customWidth="1"/>
    <col min="13849" max="13850" width="1.5703125" style="224" customWidth="1"/>
    <col min="13851" max="13851" width="1.85546875" style="224" customWidth="1"/>
    <col min="13852" max="13852" width="3.140625" style="224" customWidth="1"/>
    <col min="13853" max="14086" width="9.140625" style="224"/>
    <col min="14087" max="14087" width="0" style="224" hidden="1" customWidth="1"/>
    <col min="14088" max="14088" width="6.28515625" style="224" customWidth="1"/>
    <col min="14089" max="14089" width="1.42578125" style="224" customWidth="1"/>
    <col min="14090" max="14090" width="1.140625" style="224" customWidth="1"/>
    <col min="14091" max="14091" width="1.42578125" style="224" customWidth="1"/>
    <col min="14092" max="14092" width="1.140625" style="224" customWidth="1"/>
    <col min="14093" max="14095" width="1.5703125" style="224" customWidth="1"/>
    <col min="14096" max="14096" width="1.7109375" style="224" customWidth="1"/>
    <col min="14097" max="14097" width="1.28515625" style="224" customWidth="1"/>
    <col min="14098" max="14099" width="1.7109375" style="224" customWidth="1"/>
    <col min="14100" max="14100" width="1.140625" style="224" customWidth="1"/>
    <col min="14101" max="14101" width="1.5703125" style="224" customWidth="1"/>
    <col min="14102" max="14102" width="2" style="224" customWidth="1"/>
    <col min="14103" max="14103" width="1.140625" style="224" customWidth="1"/>
    <col min="14104" max="14104" width="1.28515625" style="224" customWidth="1"/>
    <col min="14105" max="14106" width="1.5703125" style="224" customWidth="1"/>
    <col min="14107" max="14107" width="1.85546875" style="224" customWidth="1"/>
    <col min="14108" max="14108" width="3.140625" style="224" customWidth="1"/>
    <col min="14109" max="14342" width="9.140625" style="224"/>
    <col min="14343" max="14343" width="0" style="224" hidden="1" customWidth="1"/>
    <col min="14344" max="14344" width="6.28515625" style="224" customWidth="1"/>
    <col min="14345" max="14345" width="1.42578125" style="224" customWidth="1"/>
    <col min="14346" max="14346" width="1.140625" style="224" customWidth="1"/>
    <col min="14347" max="14347" width="1.42578125" style="224" customWidth="1"/>
    <col min="14348" max="14348" width="1.140625" style="224" customWidth="1"/>
    <col min="14349" max="14351" width="1.5703125" style="224" customWidth="1"/>
    <col min="14352" max="14352" width="1.7109375" style="224" customWidth="1"/>
    <col min="14353" max="14353" width="1.28515625" style="224" customWidth="1"/>
    <col min="14354" max="14355" width="1.7109375" style="224" customWidth="1"/>
    <col min="14356" max="14356" width="1.140625" style="224" customWidth="1"/>
    <col min="14357" max="14357" width="1.5703125" style="224" customWidth="1"/>
    <col min="14358" max="14358" width="2" style="224" customWidth="1"/>
    <col min="14359" max="14359" width="1.140625" style="224" customWidth="1"/>
    <col min="14360" max="14360" width="1.28515625" style="224" customWidth="1"/>
    <col min="14361" max="14362" width="1.5703125" style="224" customWidth="1"/>
    <col min="14363" max="14363" width="1.85546875" style="224" customWidth="1"/>
    <col min="14364" max="14364" width="3.140625" style="224" customWidth="1"/>
    <col min="14365" max="14598" width="9.140625" style="224"/>
    <col min="14599" max="14599" width="0" style="224" hidden="1" customWidth="1"/>
    <col min="14600" max="14600" width="6.28515625" style="224" customWidth="1"/>
    <col min="14601" max="14601" width="1.42578125" style="224" customWidth="1"/>
    <col min="14602" max="14602" width="1.140625" style="224" customWidth="1"/>
    <col min="14603" max="14603" width="1.42578125" style="224" customWidth="1"/>
    <col min="14604" max="14604" width="1.140625" style="224" customWidth="1"/>
    <col min="14605" max="14607" width="1.5703125" style="224" customWidth="1"/>
    <col min="14608" max="14608" width="1.7109375" style="224" customWidth="1"/>
    <col min="14609" max="14609" width="1.28515625" style="224" customWidth="1"/>
    <col min="14610" max="14611" width="1.7109375" style="224" customWidth="1"/>
    <col min="14612" max="14612" width="1.140625" style="224" customWidth="1"/>
    <col min="14613" max="14613" width="1.5703125" style="224" customWidth="1"/>
    <col min="14614" max="14614" width="2" style="224" customWidth="1"/>
    <col min="14615" max="14615" width="1.140625" style="224" customWidth="1"/>
    <col min="14616" max="14616" width="1.28515625" style="224" customWidth="1"/>
    <col min="14617" max="14618" width="1.5703125" style="224" customWidth="1"/>
    <col min="14619" max="14619" width="1.85546875" style="224" customWidth="1"/>
    <col min="14620" max="14620" width="3.140625" style="224" customWidth="1"/>
    <col min="14621" max="14854" width="9.140625" style="224"/>
    <col min="14855" max="14855" width="0" style="224" hidden="1" customWidth="1"/>
    <col min="14856" max="14856" width="6.28515625" style="224" customWidth="1"/>
    <col min="14857" max="14857" width="1.42578125" style="224" customWidth="1"/>
    <col min="14858" max="14858" width="1.140625" style="224" customWidth="1"/>
    <col min="14859" max="14859" width="1.42578125" style="224" customWidth="1"/>
    <col min="14860" max="14860" width="1.140625" style="224" customWidth="1"/>
    <col min="14861" max="14863" width="1.5703125" style="224" customWidth="1"/>
    <col min="14864" max="14864" width="1.7109375" style="224" customWidth="1"/>
    <col min="14865" max="14865" width="1.28515625" style="224" customWidth="1"/>
    <col min="14866" max="14867" width="1.7109375" style="224" customWidth="1"/>
    <col min="14868" max="14868" width="1.140625" style="224" customWidth="1"/>
    <col min="14869" max="14869" width="1.5703125" style="224" customWidth="1"/>
    <col min="14870" max="14870" width="2" style="224" customWidth="1"/>
    <col min="14871" max="14871" width="1.140625" style="224" customWidth="1"/>
    <col min="14872" max="14872" width="1.28515625" style="224" customWidth="1"/>
    <col min="14873" max="14874" width="1.5703125" style="224" customWidth="1"/>
    <col min="14875" max="14875" width="1.85546875" style="224" customWidth="1"/>
    <col min="14876" max="14876" width="3.140625" style="224" customWidth="1"/>
    <col min="14877" max="15110" width="9.140625" style="224"/>
    <col min="15111" max="15111" width="0" style="224" hidden="1" customWidth="1"/>
    <col min="15112" max="15112" width="6.28515625" style="224" customWidth="1"/>
    <col min="15113" max="15113" width="1.42578125" style="224" customWidth="1"/>
    <col min="15114" max="15114" width="1.140625" style="224" customWidth="1"/>
    <col min="15115" max="15115" width="1.42578125" style="224" customWidth="1"/>
    <col min="15116" max="15116" width="1.140625" style="224" customWidth="1"/>
    <col min="15117" max="15119" width="1.5703125" style="224" customWidth="1"/>
    <col min="15120" max="15120" width="1.7109375" style="224" customWidth="1"/>
    <col min="15121" max="15121" width="1.28515625" style="224" customWidth="1"/>
    <col min="15122" max="15123" width="1.7109375" style="224" customWidth="1"/>
    <col min="15124" max="15124" width="1.140625" style="224" customWidth="1"/>
    <col min="15125" max="15125" width="1.5703125" style="224" customWidth="1"/>
    <col min="15126" max="15126" width="2" style="224" customWidth="1"/>
    <col min="15127" max="15127" width="1.140625" style="224" customWidth="1"/>
    <col min="15128" max="15128" width="1.28515625" style="224" customWidth="1"/>
    <col min="15129" max="15130" width="1.5703125" style="224" customWidth="1"/>
    <col min="15131" max="15131" width="1.85546875" style="224" customWidth="1"/>
    <col min="15132" max="15132" width="3.140625" style="224" customWidth="1"/>
    <col min="15133" max="15366" width="9.140625" style="224"/>
    <col min="15367" max="15367" width="0" style="224" hidden="1" customWidth="1"/>
    <col min="15368" max="15368" width="6.28515625" style="224" customWidth="1"/>
    <col min="15369" max="15369" width="1.42578125" style="224" customWidth="1"/>
    <col min="15370" max="15370" width="1.140625" style="224" customWidth="1"/>
    <col min="15371" max="15371" width="1.42578125" style="224" customWidth="1"/>
    <col min="15372" max="15372" width="1.140625" style="224" customWidth="1"/>
    <col min="15373" max="15375" width="1.5703125" style="224" customWidth="1"/>
    <col min="15376" max="15376" width="1.7109375" style="224" customWidth="1"/>
    <col min="15377" max="15377" width="1.28515625" style="224" customWidth="1"/>
    <col min="15378" max="15379" width="1.7109375" style="224" customWidth="1"/>
    <col min="15380" max="15380" width="1.140625" style="224" customWidth="1"/>
    <col min="15381" max="15381" width="1.5703125" style="224" customWidth="1"/>
    <col min="15382" max="15382" width="2" style="224" customWidth="1"/>
    <col min="15383" max="15383" width="1.140625" style="224" customWidth="1"/>
    <col min="15384" max="15384" width="1.28515625" style="224" customWidth="1"/>
    <col min="15385" max="15386" width="1.5703125" style="224" customWidth="1"/>
    <col min="15387" max="15387" width="1.85546875" style="224" customWidth="1"/>
    <col min="15388" max="15388" width="3.140625" style="224" customWidth="1"/>
    <col min="15389" max="15622" width="9.140625" style="224"/>
    <col min="15623" max="15623" width="0" style="224" hidden="1" customWidth="1"/>
    <col min="15624" max="15624" width="6.28515625" style="224" customWidth="1"/>
    <col min="15625" max="15625" width="1.42578125" style="224" customWidth="1"/>
    <col min="15626" max="15626" width="1.140625" style="224" customWidth="1"/>
    <col min="15627" max="15627" width="1.42578125" style="224" customWidth="1"/>
    <col min="15628" max="15628" width="1.140625" style="224" customWidth="1"/>
    <col min="15629" max="15631" width="1.5703125" style="224" customWidth="1"/>
    <col min="15632" max="15632" width="1.7109375" style="224" customWidth="1"/>
    <col min="15633" max="15633" width="1.28515625" style="224" customWidth="1"/>
    <col min="15634" max="15635" width="1.7109375" style="224" customWidth="1"/>
    <col min="15636" max="15636" width="1.140625" style="224" customWidth="1"/>
    <col min="15637" max="15637" width="1.5703125" style="224" customWidth="1"/>
    <col min="15638" max="15638" width="2" style="224" customWidth="1"/>
    <col min="15639" max="15639" width="1.140625" style="224" customWidth="1"/>
    <col min="15640" max="15640" width="1.28515625" style="224" customWidth="1"/>
    <col min="15641" max="15642" width="1.5703125" style="224" customWidth="1"/>
    <col min="15643" max="15643" width="1.85546875" style="224" customWidth="1"/>
    <col min="15644" max="15644" width="3.140625" style="224" customWidth="1"/>
    <col min="15645" max="15878" width="9.140625" style="224"/>
    <col min="15879" max="15879" width="0" style="224" hidden="1" customWidth="1"/>
    <col min="15880" max="15880" width="6.28515625" style="224" customWidth="1"/>
    <col min="15881" max="15881" width="1.42578125" style="224" customWidth="1"/>
    <col min="15882" max="15882" width="1.140625" style="224" customWidth="1"/>
    <col min="15883" max="15883" width="1.42578125" style="224" customWidth="1"/>
    <col min="15884" max="15884" width="1.140625" style="224" customWidth="1"/>
    <col min="15885" max="15887" width="1.5703125" style="224" customWidth="1"/>
    <col min="15888" max="15888" width="1.7109375" style="224" customWidth="1"/>
    <col min="15889" max="15889" width="1.28515625" style="224" customWidth="1"/>
    <col min="15890" max="15891" width="1.7109375" style="224" customWidth="1"/>
    <col min="15892" max="15892" width="1.140625" style="224" customWidth="1"/>
    <col min="15893" max="15893" width="1.5703125" style="224" customWidth="1"/>
    <col min="15894" max="15894" width="2" style="224" customWidth="1"/>
    <col min="15895" max="15895" width="1.140625" style="224" customWidth="1"/>
    <col min="15896" max="15896" width="1.28515625" style="224" customWidth="1"/>
    <col min="15897" max="15898" width="1.5703125" style="224" customWidth="1"/>
    <col min="15899" max="15899" width="1.85546875" style="224" customWidth="1"/>
    <col min="15900" max="15900" width="3.140625" style="224" customWidth="1"/>
    <col min="15901" max="16134" width="9.140625" style="224"/>
    <col min="16135" max="16135" width="0" style="224" hidden="1" customWidth="1"/>
    <col min="16136" max="16136" width="6.28515625" style="224" customWidth="1"/>
    <col min="16137" max="16137" width="1.42578125" style="224" customWidth="1"/>
    <col min="16138" max="16138" width="1.140625" style="224" customWidth="1"/>
    <col min="16139" max="16139" width="1.42578125" style="224" customWidth="1"/>
    <col min="16140" max="16140" width="1.140625" style="224" customWidth="1"/>
    <col min="16141" max="16143" width="1.5703125" style="224" customWidth="1"/>
    <col min="16144" max="16144" width="1.7109375" style="224" customWidth="1"/>
    <col min="16145" max="16145" width="1.28515625" style="224" customWidth="1"/>
    <col min="16146" max="16147" width="1.7109375" style="224" customWidth="1"/>
    <col min="16148" max="16148" width="1.140625" style="224" customWidth="1"/>
    <col min="16149" max="16149" width="1.5703125" style="224" customWidth="1"/>
    <col min="16150" max="16150" width="2" style="224" customWidth="1"/>
    <col min="16151" max="16151" width="1.140625" style="224" customWidth="1"/>
    <col min="16152" max="16152" width="1.28515625" style="224" customWidth="1"/>
    <col min="16153" max="16154" width="1.5703125" style="224" customWidth="1"/>
    <col min="16155" max="16155" width="1.85546875" style="224" customWidth="1"/>
    <col min="16156" max="16156" width="3.140625" style="224" customWidth="1"/>
    <col min="16157" max="16379" width="9.140625" style="224"/>
    <col min="16380" max="16384" width="8.7109375" style="224" customWidth="1"/>
  </cols>
  <sheetData>
    <row r="1" spans="1:47" s="223" customFormat="1" ht="18" hidden="1" customHeight="1" x14ac:dyDescent="0.25">
      <c r="A1" s="222"/>
      <c r="B1" s="222"/>
      <c r="C1" s="222"/>
      <c r="D1" s="222"/>
      <c r="E1" s="274"/>
      <c r="F1" s="274"/>
      <c r="G1" s="549"/>
      <c r="H1" s="274"/>
      <c r="I1" s="274"/>
      <c r="J1" s="222"/>
      <c r="K1" s="222"/>
      <c r="L1" s="222"/>
      <c r="M1" s="222"/>
      <c r="N1" s="274"/>
      <c r="O1" s="549"/>
      <c r="P1" s="274"/>
      <c r="Q1" s="274"/>
      <c r="R1" s="222"/>
      <c r="S1" s="222"/>
      <c r="T1" s="222"/>
      <c r="U1" s="222"/>
      <c r="V1" s="274"/>
      <c r="W1" s="549"/>
      <c r="X1" s="274"/>
      <c r="Y1" s="274"/>
      <c r="Z1" s="222"/>
      <c r="AA1" s="222"/>
      <c r="AB1" s="222"/>
      <c r="AC1" s="222"/>
      <c r="AD1" s="222"/>
      <c r="AE1" s="222"/>
      <c r="AF1" s="222"/>
      <c r="AG1" s="222"/>
      <c r="AH1" s="222"/>
      <c r="AI1" s="274"/>
      <c r="AJ1" s="274"/>
      <c r="AK1" s="549"/>
      <c r="AL1" s="274"/>
      <c r="AM1" s="274"/>
      <c r="AN1" s="274"/>
      <c r="AO1" s="274"/>
      <c r="AP1" s="274"/>
      <c r="AQ1" s="274"/>
    </row>
    <row r="2" spans="1:47" x14ac:dyDescent="0.25">
      <c r="A2" s="1360" t="s">
        <v>1281</v>
      </c>
      <c r="B2" s="1360"/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  <c r="P2" s="1360"/>
      <c r="Q2" s="1360"/>
      <c r="R2" s="1360"/>
      <c r="S2" s="1360"/>
      <c r="T2" s="1360"/>
      <c r="U2" s="1360"/>
      <c r="V2" s="1360"/>
      <c r="W2" s="1360"/>
      <c r="X2" s="1360"/>
      <c r="Y2" s="1360"/>
      <c r="Z2" s="1360"/>
      <c r="AA2" s="1360"/>
      <c r="AB2" s="1360"/>
      <c r="AC2" s="1360"/>
      <c r="AD2" s="1360"/>
      <c r="AE2" s="1360"/>
      <c r="AF2" s="1360"/>
      <c r="AG2" s="1360"/>
      <c r="AH2" s="1360"/>
      <c r="AI2" s="1360"/>
      <c r="AJ2" s="1360"/>
      <c r="AK2" s="1360"/>
      <c r="AL2" s="1360"/>
      <c r="AM2" s="1360"/>
      <c r="AN2" s="313"/>
      <c r="AO2" s="313"/>
      <c r="AP2" s="313"/>
      <c r="AQ2" s="313"/>
    </row>
    <row r="3" spans="1:47" x14ac:dyDescent="0.25">
      <c r="A3" s="1360" t="s">
        <v>832</v>
      </c>
      <c r="B3" s="1360"/>
      <c r="C3" s="1360"/>
      <c r="D3" s="1360"/>
      <c r="E3" s="1360"/>
      <c r="F3" s="1360"/>
      <c r="G3" s="1360"/>
      <c r="H3" s="1360"/>
      <c r="I3" s="1360"/>
      <c r="J3" s="1360"/>
      <c r="K3" s="1360"/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1360"/>
      <c r="W3" s="1360"/>
      <c r="X3" s="1360"/>
      <c r="Y3" s="1360"/>
      <c r="Z3" s="1360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/>
      <c r="AK3" s="1360"/>
      <c r="AL3" s="1360"/>
      <c r="AM3" s="1360"/>
      <c r="AN3" s="313"/>
      <c r="AO3" s="313"/>
      <c r="AP3" s="313"/>
      <c r="AQ3" s="313"/>
    </row>
    <row r="4" spans="1:47" hidden="1" x14ac:dyDescent="0.25">
      <c r="A4" s="1361"/>
      <c r="B4" s="1361"/>
      <c r="C4" s="1361"/>
      <c r="D4" s="1361"/>
      <c r="E4" s="1361"/>
      <c r="F4" s="1361"/>
      <c r="G4" s="1361"/>
      <c r="H4" s="1361"/>
      <c r="I4" s="1361"/>
      <c r="J4" s="1361"/>
      <c r="K4" s="1361"/>
      <c r="L4" s="1361"/>
      <c r="M4" s="1361"/>
      <c r="N4" s="1361"/>
      <c r="O4" s="1361"/>
      <c r="P4" s="1361"/>
      <c r="Q4" s="1361"/>
      <c r="R4" s="1361"/>
      <c r="S4" s="1361"/>
      <c r="T4" s="1361"/>
      <c r="U4" s="1361"/>
      <c r="V4" s="1361"/>
      <c r="W4" s="1361"/>
      <c r="X4" s="1361"/>
      <c r="Y4" s="1361"/>
      <c r="Z4" s="1361"/>
      <c r="AA4" s="1361"/>
      <c r="AB4" s="1361"/>
      <c r="AC4" s="1361"/>
      <c r="AD4" s="1361"/>
      <c r="AE4" s="1361"/>
      <c r="AF4" s="1361"/>
      <c r="AG4" s="1361"/>
      <c r="AH4" s="1361"/>
      <c r="AI4" s="1361"/>
      <c r="AJ4" s="1361"/>
      <c r="AK4" s="1361"/>
      <c r="AL4" s="1361"/>
      <c r="AM4" s="1361"/>
      <c r="AN4" s="313"/>
      <c r="AO4" s="313"/>
      <c r="AP4" s="313"/>
      <c r="AQ4" s="313"/>
    </row>
    <row r="5" spans="1:47" x14ac:dyDescent="0.25">
      <c r="A5" s="1360" t="s">
        <v>833</v>
      </c>
      <c r="B5" s="1360"/>
      <c r="C5" s="1360"/>
      <c r="D5" s="1360"/>
      <c r="E5" s="1360"/>
      <c r="F5" s="1360"/>
      <c r="G5" s="1360"/>
      <c r="H5" s="1360"/>
      <c r="I5" s="1360"/>
      <c r="J5" s="1360"/>
      <c r="K5" s="1360"/>
      <c r="L5" s="1360"/>
      <c r="M5" s="1360"/>
      <c r="N5" s="1360"/>
      <c r="O5" s="1360"/>
      <c r="P5" s="1360"/>
      <c r="Q5" s="1360"/>
      <c r="R5" s="1360"/>
      <c r="S5" s="1360"/>
      <c r="T5" s="1360"/>
      <c r="U5" s="1360"/>
      <c r="V5" s="1360"/>
      <c r="W5" s="1360"/>
      <c r="X5" s="1360"/>
      <c r="Y5" s="1360"/>
      <c r="Z5" s="1360"/>
      <c r="AA5" s="1360"/>
      <c r="AB5" s="1360"/>
      <c r="AC5" s="1360"/>
      <c r="AD5" s="1360"/>
      <c r="AE5" s="1360"/>
      <c r="AF5" s="1360"/>
      <c r="AG5" s="1360"/>
      <c r="AH5" s="1360"/>
      <c r="AI5" s="1360"/>
      <c r="AJ5" s="1360"/>
      <c r="AK5" s="1360"/>
      <c r="AL5" s="1360"/>
      <c r="AM5" s="1360"/>
      <c r="AN5" s="313"/>
      <c r="AO5" s="313"/>
      <c r="AP5" s="313"/>
      <c r="AQ5" s="313"/>
    </row>
    <row r="6" spans="1:47" ht="18.75" hidden="1" customHeight="1" x14ac:dyDescent="0.25">
      <c r="A6" s="274"/>
      <c r="B6" s="222"/>
      <c r="C6" s="222"/>
      <c r="D6" s="222"/>
      <c r="E6" s="274"/>
      <c r="F6" s="274"/>
      <c r="G6" s="549"/>
      <c r="H6" s="274"/>
      <c r="I6" s="274"/>
      <c r="J6" s="222"/>
      <c r="K6" s="222"/>
      <c r="L6" s="222"/>
      <c r="M6" s="222"/>
      <c r="N6" s="274"/>
      <c r="O6" s="549"/>
      <c r="P6" s="274"/>
      <c r="Q6" s="274"/>
      <c r="R6" s="222"/>
      <c r="S6" s="222"/>
      <c r="T6" s="222"/>
      <c r="U6" s="222"/>
      <c r="V6" s="274"/>
      <c r="W6" s="549"/>
      <c r="X6" s="274"/>
      <c r="Y6" s="274"/>
      <c r="Z6" s="222"/>
      <c r="AA6" s="222"/>
      <c r="AB6" s="222"/>
      <c r="AC6" s="222"/>
      <c r="AD6" s="222"/>
      <c r="AE6" s="222"/>
      <c r="AF6" s="222"/>
      <c r="AG6" s="222"/>
      <c r="AH6" s="222"/>
      <c r="AI6" s="274"/>
      <c r="AJ6" s="274"/>
      <c r="AK6" s="549"/>
      <c r="AL6" s="274"/>
      <c r="AM6" s="274"/>
      <c r="AN6" s="274"/>
      <c r="AO6" s="274"/>
      <c r="AP6" s="274"/>
      <c r="AQ6" s="274"/>
    </row>
    <row r="7" spans="1:47" s="314" customFormat="1" ht="14.25" customHeight="1" x14ac:dyDescent="0.25">
      <c r="A7" s="1362" t="s">
        <v>834</v>
      </c>
      <c r="B7" s="1363" t="s">
        <v>836</v>
      </c>
      <c r="C7" s="1364"/>
      <c r="D7" s="1364"/>
      <c r="E7" s="1364"/>
      <c r="F7" s="1364"/>
      <c r="G7" s="1364"/>
      <c r="H7" s="1364"/>
      <c r="I7" s="1365"/>
      <c r="J7" s="1366" t="s">
        <v>838</v>
      </c>
      <c r="K7" s="1367"/>
      <c r="L7" s="1367"/>
      <c r="M7" s="1367"/>
      <c r="N7" s="1367"/>
      <c r="O7" s="1367"/>
      <c r="P7" s="1367"/>
      <c r="Q7" s="1368"/>
      <c r="R7" s="1363" t="s">
        <v>837</v>
      </c>
      <c r="S7" s="1364"/>
      <c r="T7" s="1364"/>
      <c r="U7" s="1364"/>
      <c r="V7" s="1364"/>
      <c r="W7" s="1364"/>
      <c r="X7" s="1364"/>
      <c r="Y7" s="1365"/>
      <c r="Z7" s="1363" t="s">
        <v>835</v>
      </c>
      <c r="AA7" s="1364"/>
      <c r="AB7" s="1364"/>
      <c r="AC7" s="1364"/>
      <c r="AD7" s="1364"/>
      <c r="AE7" s="1364"/>
      <c r="AF7" s="1364"/>
      <c r="AG7" s="1364"/>
      <c r="AH7" s="1364"/>
      <c r="AI7" s="1364"/>
      <c r="AJ7" s="1364"/>
      <c r="AK7" s="1364"/>
      <c r="AL7" s="1364"/>
      <c r="AM7" s="1365"/>
      <c r="AN7" s="1382" t="s">
        <v>1282</v>
      </c>
      <c r="AO7" s="1385" t="s">
        <v>1283</v>
      </c>
      <c r="AP7" s="1382" t="s">
        <v>1284</v>
      </c>
      <c r="AQ7" s="1388" t="s">
        <v>1285</v>
      </c>
      <c r="AR7" s="1388"/>
      <c r="AS7" s="1389" t="s">
        <v>1286</v>
      </c>
    </row>
    <row r="8" spans="1:47" s="276" customFormat="1" ht="12.75" customHeight="1" x14ac:dyDescent="0.25">
      <c r="A8" s="1362"/>
      <c r="B8" s="1372" t="s">
        <v>947</v>
      </c>
      <c r="C8" s="1373" t="s">
        <v>948</v>
      </c>
      <c r="D8" s="1372" t="s">
        <v>949</v>
      </c>
      <c r="E8" s="1372"/>
      <c r="F8" s="1369" t="s">
        <v>1287</v>
      </c>
      <c r="G8" s="1369" t="s">
        <v>1288</v>
      </c>
      <c r="H8" s="1369" t="s">
        <v>1092</v>
      </c>
      <c r="I8" s="1369" t="s">
        <v>1093</v>
      </c>
      <c r="J8" s="1372" t="s">
        <v>950</v>
      </c>
      <c r="K8" s="1372" t="s">
        <v>951</v>
      </c>
      <c r="L8" s="1372" t="s">
        <v>952</v>
      </c>
      <c r="M8" s="1372"/>
      <c r="N8" s="1369" t="s">
        <v>1287</v>
      </c>
      <c r="O8" s="1369" t="s">
        <v>1288</v>
      </c>
      <c r="P8" s="1369" t="s">
        <v>1092</v>
      </c>
      <c r="Q8" s="1369" t="s">
        <v>1093</v>
      </c>
      <c r="R8" s="1372" t="s">
        <v>953</v>
      </c>
      <c r="S8" s="1372" t="s">
        <v>954</v>
      </c>
      <c r="T8" s="1372" t="s">
        <v>955</v>
      </c>
      <c r="U8" s="1372"/>
      <c r="V8" s="1369" t="s">
        <v>1287</v>
      </c>
      <c r="W8" s="1369" t="s">
        <v>1288</v>
      </c>
      <c r="X8" s="1369" t="s">
        <v>1092</v>
      </c>
      <c r="Y8" s="1369" t="s">
        <v>1093</v>
      </c>
      <c r="Z8" s="1373" t="s">
        <v>956</v>
      </c>
      <c r="AA8" s="1376" t="s">
        <v>957</v>
      </c>
      <c r="AB8" s="1379" t="s">
        <v>958</v>
      </c>
      <c r="AC8" s="1373" t="s">
        <v>959</v>
      </c>
      <c r="AD8" s="1379" t="s">
        <v>1289</v>
      </c>
      <c r="AE8" s="1372" t="s">
        <v>960</v>
      </c>
      <c r="AF8" s="1372"/>
      <c r="AG8" s="1372"/>
      <c r="AH8" s="1372"/>
      <c r="AI8" s="1372"/>
      <c r="AJ8" s="1369" t="s">
        <v>1287</v>
      </c>
      <c r="AK8" s="1369" t="s">
        <v>1288</v>
      </c>
      <c r="AL8" s="1369" t="s">
        <v>1092</v>
      </c>
      <c r="AM8" s="1369" t="s">
        <v>1093</v>
      </c>
      <c r="AN8" s="1383"/>
      <c r="AO8" s="1386"/>
      <c r="AP8" s="1383"/>
      <c r="AQ8" s="1369" t="s">
        <v>1094</v>
      </c>
      <c r="AR8" s="1369" t="s">
        <v>1095</v>
      </c>
      <c r="AS8" s="1389"/>
    </row>
    <row r="9" spans="1:47" s="276" customFormat="1" ht="12.75" customHeight="1" x14ac:dyDescent="0.25">
      <c r="A9" s="1362"/>
      <c r="B9" s="1372"/>
      <c r="C9" s="1374"/>
      <c r="D9" s="1372"/>
      <c r="E9" s="1372"/>
      <c r="F9" s="1370"/>
      <c r="G9" s="1370"/>
      <c r="H9" s="1370"/>
      <c r="I9" s="1370"/>
      <c r="J9" s="1372"/>
      <c r="K9" s="1372"/>
      <c r="L9" s="1372"/>
      <c r="M9" s="1372"/>
      <c r="N9" s="1370"/>
      <c r="O9" s="1370"/>
      <c r="P9" s="1370"/>
      <c r="Q9" s="1370"/>
      <c r="R9" s="1372"/>
      <c r="S9" s="1372"/>
      <c r="T9" s="1372"/>
      <c r="U9" s="1372"/>
      <c r="V9" s="1370"/>
      <c r="W9" s="1370"/>
      <c r="X9" s="1370"/>
      <c r="Y9" s="1370"/>
      <c r="Z9" s="1374"/>
      <c r="AA9" s="1377"/>
      <c r="AB9" s="1380"/>
      <c r="AC9" s="1374"/>
      <c r="AD9" s="1380"/>
      <c r="AE9" s="1372"/>
      <c r="AF9" s="1372"/>
      <c r="AG9" s="1372"/>
      <c r="AH9" s="1372"/>
      <c r="AI9" s="1372"/>
      <c r="AJ9" s="1370"/>
      <c r="AK9" s="1370"/>
      <c r="AL9" s="1370"/>
      <c r="AM9" s="1370"/>
      <c r="AN9" s="1383"/>
      <c r="AO9" s="1386"/>
      <c r="AP9" s="1383"/>
      <c r="AQ9" s="1370"/>
      <c r="AR9" s="1370"/>
      <c r="AS9" s="1389"/>
    </row>
    <row r="10" spans="1:47" s="276" customFormat="1" ht="14.25" customHeight="1" x14ac:dyDescent="0.25">
      <c r="A10" s="1362"/>
      <c r="B10" s="1372"/>
      <c r="C10" s="1374"/>
      <c r="D10" s="1372" t="s">
        <v>961</v>
      </c>
      <c r="E10" s="1397" t="s">
        <v>1290</v>
      </c>
      <c r="F10" s="1370"/>
      <c r="G10" s="1370"/>
      <c r="H10" s="1370"/>
      <c r="I10" s="1370"/>
      <c r="J10" s="1372"/>
      <c r="K10" s="1372"/>
      <c r="L10" s="1372" t="s">
        <v>961</v>
      </c>
      <c r="M10" s="1397" t="s">
        <v>1290</v>
      </c>
      <c r="N10" s="1370"/>
      <c r="O10" s="1370"/>
      <c r="P10" s="1370"/>
      <c r="Q10" s="1370"/>
      <c r="R10" s="1372"/>
      <c r="S10" s="1372"/>
      <c r="T10" s="1372" t="s">
        <v>961</v>
      </c>
      <c r="U10" s="1397" t="s">
        <v>1290</v>
      </c>
      <c r="V10" s="1370"/>
      <c r="W10" s="1370"/>
      <c r="X10" s="1370"/>
      <c r="Y10" s="1370"/>
      <c r="Z10" s="1374"/>
      <c r="AA10" s="1377"/>
      <c r="AB10" s="1380"/>
      <c r="AC10" s="1374"/>
      <c r="AD10" s="1380"/>
      <c r="AE10" s="1372" t="s">
        <v>839</v>
      </c>
      <c r="AF10" s="1372" t="s">
        <v>840</v>
      </c>
      <c r="AG10" s="1373" t="s">
        <v>1291</v>
      </c>
      <c r="AH10" s="1372" t="s">
        <v>961</v>
      </c>
      <c r="AI10" s="1397" t="s">
        <v>1290</v>
      </c>
      <c r="AJ10" s="1370"/>
      <c r="AK10" s="1370"/>
      <c r="AL10" s="1370"/>
      <c r="AM10" s="1370"/>
      <c r="AN10" s="1383"/>
      <c r="AO10" s="1386"/>
      <c r="AP10" s="1383"/>
      <c r="AQ10" s="1370"/>
      <c r="AR10" s="1370"/>
      <c r="AS10" s="1389"/>
    </row>
    <row r="11" spans="1:47" s="276" customFormat="1" ht="14.25" customHeight="1" x14ac:dyDescent="0.25">
      <c r="A11" s="1362"/>
      <c r="B11" s="1372"/>
      <c r="C11" s="1374"/>
      <c r="D11" s="1372"/>
      <c r="E11" s="1397"/>
      <c r="F11" s="1370"/>
      <c r="G11" s="1370"/>
      <c r="H11" s="1370"/>
      <c r="I11" s="1370"/>
      <c r="J11" s="1372"/>
      <c r="K11" s="1372"/>
      <c r="L11" s="1372"/>
      <c r="M11" s="1397"/>
      <c r="N11" s="1370"/>
      <c r="O11" s="1370"/>
      <c r="P11" s="1370"/>
      <c r="Q11" s="1370"/>
      <c r="R11" s="1372"/>
      <c r="S11" s="1372"/>
      <c r="T11" s="1372"/>
      <c r="U11" s="1397"/>
      <c r="V11" s="1370"/>
      <c r="W11" s="1370"/>
      <c r="X11" s="1370"/>
      <c r="Y11" s="1370"/>
      <c r="Z11" s="1374"/>
      <c r="AA11" s="1377"/>
      <c r="AB11" s="1380"/>
      <c r="AC11" s="1374"/>
      <c r="AD11" s="1380"/>
      <c r="AE11" s="1372"/>
      <c r="AF11" s="1372"/>
      <c r="AG11" s="1374"/>
      <c r="AH11" s="1372"/>
      <c r="AI11" s="1397"/>
      <c r="AJ11" s="1370"/>
      <c r="AK11" s="1370"/>
      <c r="AL11" s="1370"/>
      <c r="AM11" s="1370"/>
      <c r="AN11" s="1383"/>
      <c r="AO11" s="1386"/>
      <c r="AP11" s="1383"/>
      <c r="AQ11" s="1370"/>
      <c r="AR11" s="1370"/>
      <c r="AS11" s="1389"/>
    </row>
    <row r="12" spans="1:47" s="276" customFormat="1" ht="78.75" customHeight="1" x14ac:dyDescent="0.25">
      <c r="A12" s="1362"/>
      <c r="B12" s="1372"/>
      <c r="C12" s="1375"/>
      <c r="D12" s="1372"/>
      <c r="E12" s="1397"/>
      <c r="F12" s="1371"/>
      <c r="G12" s="1371"/>
      <c r="H12" s="1371"/>
      <c r="I12" s="1371"/>
      <c r="J12" s="1372"/>
      <c r="K12" s="1372"/>
      <c r="L12" s="1372"/>
      <c r="M12" s="1397"/>
      <c r="N12" s="1371"/>
      <c r="O12" s="1371"/>
      <c r="P12" s="1371"/>
      <c r="Q12" s="1371"/>
      <c r="R12" s="1372"/>
      <c r="S12" s="1372"/>
      <c r="T12" s="1372"/>
      <c r="U12" s="1397"/>
      <c r="V12" s="1371"/>
      <c r="W12" s="1371"/>
      <c r="X12" s="1371"/>
      <c r="Y12" s="1371"/>
      <c r="Z12" s="1375"/>
      <c r="AA12" s="1378"/>
      <c r="AB12" s="1381"/>
      <c r="AC12" s="1375"/>
      <c r="AD12" s="1381"/>
      <c r="AE12" s="1372"/>
      <c r="AF12" s="1372"/>
      <c r="AG12" s="1375"/>
      <c r="AH12" s="1372"/>
      <c r="AI12" s="1397"/>
      <c r="AJ12" s="1371"/>
      <c r="AK12" s="1371"/>
      <c r="AL12" s="1371"/>
      <c r="AM12" s="1371"/>
      <c r="AN12" s="1384"/>
      <c r="AO12" s="1387"/>
      <c r="AP12" s="1384"/>
      <c r="AQ12" s="1371"/>
      <c r="AR12" s="1371"/>
      <c r="AS12" s="1389"/>
    </row>
    <row r="13" spans="1:47" s="276" customFormat="1" ht="16.5" customHeight="1" x14ac:dyDescent="0.25">
      <c r="A13" s="1362"/>
      <c r="B13" s="550" t="s">
        <v>844</v>
      </c>
      <c r="C13" s="551" t="s">
        <v>35</v>
      </c>
      <c r="D13" s="551" t="s">
        <v>843</v>
      </c>
      <c r="E13" s="552" t="s">
        <v>843</v>
      </c>
      <c r="F13" s="552"/>
      <c r="G13" s="552"/>
      <c r="H13" s="552"/>
      <c r="I13" s="552"/>
      <c r="J13" s="550" t="s">
        <v>847</v>
      </c>
      <c r="K13" s="551" t="s">
        <v>841</v>
      </c>
      <c r="L13" s="551" t="s">
        <v>843</v>
      </c>
      <c r="M13" s="551" t="s">
        <v>843</v>
      </c>
      <c r="N13" s="552"/>
      <c r="O13" s="552"/>
      <c r="P13" s="552"/>
      <c r="Q13" s="552"/>
      <c r="R13" s="550" t="s">
        <v>845</v>
      </c>
      <c r="S13" s="551" t="s">
        <v>846</v>
      </c>
      <c r="T13" s="551" t="s">
        <v>843</v>
      </c>
      <c r="U13" s="551" t="s">
        <v>843</v>
      </c>
      <c r="V13" s="552"/>
      <c r="W13" s="552"/>
      <c r="X13" s="552"/>
      <c r="Y13" s="552"/>
      <c r="Z13" s="553" t="s">
        <v>842</v>
      </c>
      <c r="AA13" s="554" t="s">
        <v>841</v>
      </c>
      <c r="AB13" s="555" t="s">
        <v>842</v>
      </c>
      <c r="AC13" s="554" t="s">
        <v>841</v>
      </c>
      <c r="AD13" s="555" t="s">
        <v>842</v>
      </c>
      <c r="AE13" s="551" t="s">
        <v>843</v>
      </c>
      <c r="AF13" s="551" t="s">
        <v>843</v>
      </c>
      <c r="AG13" s="551" t="s">
        <v>843</v>
      </c>
      <c r="AH13" s="551" t="s">
        <v>843</v>
      </c>
      <c r="AI13" s="551" t="s">
        <v>843</v>
      </c>
      <c r="AJ13" s="552"/>
      <c r="AK13" s="552"/>
      <c r="AL13" s="552"/>
      <c r="AM13" s="552"/>
      <c r="AN13" s="551" t="s">
        <v>843</v>
      </c>
      <c r="AO13" s="551"/>
      <c r="AP13" s="551"/>
      <c r="AQ13" s="552"/>
      <c r="AR13" s="552"/>
    </row>
    <row r="14" spans="1:47" s="276" customFormat="1" ht="12.75" x14ac:dyDescent="0.25">
      <c r="A14" s="556">
        <v>1</v>
      </c>
      <c r="B14" s="556">
        <v>2</v>
      </c>
      <c r="C14" s="556">
        <v>3</v>
      </c>
      <c r="D14" s="556" t="s">
        <v>962</v>
      </c>
      <c r="E14" s="557"/>
      <c r="F14" s="557"/>
      <c r="G14" s="557"/>
      <c r="H14" s="557"/>
      <c r="I14" s="557"/>
      <c r="J14" s="556">
        <v>5</v>
      </c>
      <c r="K14" s="556">
        <v>6</v>
      </c>
      <c r="L14" s="556" t="s">
        <v>963</v>
      </c>
      <c r="M14" s="556"/>
      <c r="N14" s="557"/>
      <c r="O14" s="557"/>
      <c r="P14" s="557"/>
      <c r="Q14" s="557"/>
      <c r="R14" s="556">
        <v>8</v>
      </c>
      <c r="S14" s="556">
        <v>9</v>
      </c>
      <c r="T14" s="556" t="s">
        <v>964</v>
      </c>
      <c r="U14" s="556"/>
      <c r="V14" s="557"/>
      <c r="W14" s="557"/>
      <c r="X14" s="557"/>
      <c r="Y14" s="557"/>
      <c r="Z14" s="556">
        <v>11</v>
      </c>
      <c r="AA14" s="556">
        <v>12</v>
      </c>
      <c r="AB14" s="558">
        <v>13</v>
      </c>
      <c r="AC14" s="556">
        <v>14</v>
      </c>
      <c r="AD14" s="558"/>
      <c r="AE14" s="556" t="s">
        <v>965</v>
      </c>
      <c r="AF14" s="556" t="s">
        <v>966</v>
      </c>
      <c r="AG14" s="556">
        <v>17</v>
      </c>
      <c r="AH14" s="556" t="s">
        <v>967</v>
      </c>
      <c r="AI14" s="556"/>
      <c r="AJ14" s="557"/>
      <c r="AK14" s="557"/>
      <c r="AL14" s="557"/>
      <c r="AM14" s="557"/>
      <c r="AN14" s="556" t="s">
        <v>968</v>
      </c>
      <c r="AO14" s="556"/>
      <c r="AP14" s="556"/>
      <c r="AQ14" s="557"/>
      <c r="AR14" s="557"/>
      <c r="AS14" s="559"/>
    </row>
    <row r="15" spans="1:47" s="277" customFormat="1" x14ac:dyDescent="0.25">
      <c r="A15" s="918" t="s">
        <v>603</v>
      </c>
      <c r="B15" s="560">
        <v>2644.05</v>
      </c>
      <c r="C15" s="560">
        <v>404.1</v>
      </c>
      <c r="D15" s="561">
        <f t="shared" ref="D15:D69" si="0">B15*C15</f>
        <v>1068460.6100000001</v>
      </c>
      <c r="E15" s="562"/>
      <c r="F15" s="563">
        <f>D15-E15</f>
        <v>1068460.6100000001</v>
      </c>
      <c r="G15" s="564">
        <v>0.84471229999999997</v>
      </c>
      <c r="H15" s="563">
        <f>ROUND(F15*G15,2)</f>
        <v>902541.82</v>
      </c>
      <c r="I15" s="565">
        <f>ROUND(H15/1000,1)+0.1</f>
        <v>902.6</v>
      </c>
      <c r="J15" s="560"/>
      <c r="K15" s="560"/>
      <c r="L15" s="561">
        <f t="shared" ref="L15:L69" si="1">J15*K15</f>
        <v>0</v>
      </c>
      <c r="M15" s="562"/>
      <c r="N15" s="563">
        <f>L15-M15</f>
        <v>0</v>
      </c>
      <c r="O15" s="564">
        <v>0.84471229999999997</v>
      </c>
      <c r="P15" s="563">
        <f>ROUND(N15*O15,2)</f>
        <v>0</v>
      </c>
      <c r="Q15" s="565">
        <f>ROUND(P15/1000,1)</f>
        <v>0</v>
      </c>
      <c r="R15" s="560">
        <v>10.36</v>
      </c>
      <c r="S15" s="560">
        <v>88200</v>
      </c>
      <c r="T15" s="561">
        <f t="shared" ref="T15:T69" si="2">R15*S15</f>
        <v>913752</v>
      </c>
      <c r="U15" s="562"/>
      <c r="V15" s="563">
        <f>T15-U15</f>
        <v>913752</v>
      </c>
      <c r="W15" s="564">
        <v>0.84471229999999997</v>
      </c>
      <c r="X15" s="563">
        <f>ROUND(V15*W15,2)</f>
        <v>771857.55</v>
      </c>
      <c r="Y15" s="565">
        <f>ROUND(X15/1000,1)</f>
        <v>771.9</v>
      </c>
      <c r="Z15" s="560">
        <v>57.88</v>
      </c>
      <c r="AA15" s="566">
        <v>3120</v>
      </c>
      <c r="AB15" s="566">
        <v>24.35</v>
      </c>
      <c r="AC15" s="566">
        <f>AA15*1</f>
        <v>3120</v>
      </c>
      <c r="AD15" s="566">
        <v>12.18</v>
      </c>
      <c r="AE15" s="561">
        <f>Z15*AA15</f>
        <v>180585.60000000001</v>
      </c>
      <c r="AF15" s="561">
        <f>AB15*AC15</f>
        <v>75972</v>
      </c>
      <c r="AG15" s="567">
        <f>AC15*AD15</f>
        <v>38001.599999999999</v>
      </c>
      <c r="AH15" s="568">
        <f t="shared" ref="AH15:AH69" si="3">AG15+AE15+AF15</f>
        <v>294559.2</v>
      </c>
      <c r="AI15" s="561"/>
      <c r="AJ15" s="563">
        <f>AH15-AI15</f>
        <v>294559.2</v>
      </c>
      <c r="AK15" s="564">
        <v>0.84471229999999997</v>
      </c>
      <c r="AL15" s="563">
        <f>ROUND(AJ15*AK15,2)</f>
        <v>248817.78</v>
      </c>
      <c r="AM15" s="565">
        <f>ROUND(AL15/1000,1)</f>
        <v>248.8</v>
      </c>
      <c r="AN15" s="569">
        <f t="shared" ref="AN15:AN69" si="4">D15+L15+T15+AH15</f>
        <v>2276771.81</v>
      </c>
      <c r="AO15" s="569"/>
      <c r="AP15" s="569">
        <f>AN15-AO15</f>
        <v>2276771.81</v>
      </c>
      <c r="AQ15" s="563">
        <f t="shared" ref="AQ15:AR46" si="5">H15+P15+X15+AL15</f>
        <v>1923217.15</v>
      </c>
      <c r="AR15" s="565">
        <f t="shared" si="5"/>
        <v>1923.3</v>
      </c>
      <c r="AS15" s="570">
        <f>AQ15-AP15</f>
        <v>-353554.66</v>
      </c>
      <c r="AT15" s="571">
        <f>AQ15/1000</f>
        <v>1923.2</v>
      </c>
      <c r="AU15" s="572">
        <f>AT15-AR15</f>
        <v>-0.1</v>
      </c>
    </row>
    <row r="16" spans="1:47" s="325" customFormat="1" ht="15" customHeight="1" x14ac:dyDescent="0.25">
      <c r="A16" s="918" t="s">
        <v>604</v>
      </c>
      <c r="B16" s="560">
        <v>2644.05</v>
      </c>
      <c r="C16" s="560">
        <v>585.30999999999995</v>
      </c>
      <c r="D16" s="561">
        <f t="shared" si="0"/>
        <v>1547588.91</v>
      </c>
      <c r="E16" s="562"/>
      <c r="F16" s="563">
        <f t="shared" ref="F16:F69" si="6">D16-E16</f>
        <v>1547588.91</v>
      </c>
      <c r="G16" s="564">
        <v>0.84471229999999997</v>
      </c>
      <c r="H16" s="563">
        <f t="shared" ref="H16:H69" si="7">ROUND(F16*G16,2)</f>
        <v>1307267.3899999999</v>
      </c>
      <c r="I16" s="565">
        <f t="shared" ref="I16:I68" si="8">ROUND(H16/1000,1)</f>
        <v>1307.3</v>
      </c>
      <c r="J16" s="560"/>
      <c r="K16" s="560"/>
      <c r="L16" s="561">
        <f t="shared" si="1"/>
        <v>0</v>
      </c>
      <c r="M16" s="562"/>
      <c r="N16" s="563">
        <f t="shared" ref="N16:N69" si="9">L16-M16</f>
        <v>0</v>
      </c>
      <c r="O16" s="564">
        <v>0.84471229999999997</v>
      </c>
      <c r="P16" s="563">
        <f t="shared" ref="P16:P69" si="10">ROUND(N16*O16,2)</f>
        <v>0</v>
      </c>
      <c r="Q16" s="565">
        <f t="shared" ref="Q16:Q69" si="11">ROUND(P16/1000,1)</f>
        <v>0</v>
      </c>
      <c r="R16" s="560">
        <v>10.36</v>
      </c>
      <c r="S16" s="560">
        <v>130540</v>
      </c>
      <c r="T16" s="561">
        <f t="shared" si="2"/>
        <v>1352394.4</v>
      </c>
      <c r="U16" s="562"/>
      <c r="V16" s="563">
        <f t="shared" ref="V16:V69" si="12">T16-U16</f>
        <v>1352394.4</v>
      </c>
      <c r="W16" s="564">
        <v>0.84471229999999997</v>
      </c>
      <c r="X16" s="563">
        <f t="shared" ref="X16:X69" si="13">ROUND(V16*W16,2)</f>
        <v>1142384.18</v>
      </c>
      <c r="Y16" s="565">
        <f t="shared" ref="Y16:Y69" si="14">ROUND(X16/1000,1)</f>
        <v>1142.4000000000001</v>
      </c>
      <c r="Z16" s="560">
        <v>57.88</v>
      </c>
      <c r="AA16" s="566">
        <v>6390</v>
      </c>
      <c r="AB16" s="566">
        <v>24.35</v>
      </c>
      <c r="AC16" s="566">
        <f t="shared" ref="AC16:AC69" si="15">AA16*1</f>
        <v>6390</v>
      </c>
      <c r="AD16" s="566">
        <v>12.18</v>
      </c>
      <c r="AE16" s="561">
        <f t="shared" ref="AE16:AE69" si="16">Z16*AA16</f>
        <v>369853.2</v>
      </c>
      <c r="AF16" s="561">
        <f t="shared" ref="AF16:AG69" si="17">AB16*AC16</f>
        <v>155596.5</v>
      </c>
      <c r="AG16" s="567">
        <f t="shared" si="17"/>
        <v>77830.2</v>
      </c>
      <c r="AH16" s="568">
        <f t="shared" si="3"/>
        <v>603279.9</v>
      </c>
      <c r="AI16" s="562"/>
      <c r="AJ16" s="563">
        <f t="shared" ref="AJ16:AJ69" si="18">AH16-AI16</f>
        <v>603279.9</v>
      </c>
      <c r="AK16" s="564">
        <v>0.84471229999999997</v>
      </c>
      <c r="AL16" s="563">
        <f t="shared" ref="AL16:AL69" si="19">ROUND(AJ16*AK16,2)</f>
        <v>509597.95</v>
      </c>
      <c r="AM16" s="565">
        <f t="shared" ref="AM16:AM68" si="20">ROUND(AL16/1000,1)</f>
        <v>509.6</v>
      </c>
      <c r="AN16" s="569">
        <f t="shared" si="4"/>
        <v>3503263.21</v>
      </c>
      <c r="AO16" s="569"/>
      <c r="AP16" s="569">
        <f t="shared" ref="AP16:AP69" si="21">AN16-AO16</f>
        <v>3503263.21</v>
      </c>
      <c r="AQ16" s="563">
        <f t="shared" si="5"/>
        <v>2959249.52</v>
      </c>
      <c r="AR16" s="565">
        <f t="shared" si="5"/>
        <v>2959.3</v>
      </c>
      <c r="AS16" s="570">
        <f t="shared" ref="AS16:AS73" si="22">AQ16-AP16</f>
        <v>-544013.68999999994</v>
      </c>
      <c r="AT16" s="571">
        <f t="shared" ref="AT16:AT72" si="23">AQ16/1000</f>
        <v>2959.2</v>
      </c>
      <c r="AU16" s="572">
        <f t="shared" ref="AU16:AU72" si="24">AT16-AR16</f>
        <v>-0.1</v>
      </c>
    </row>
    <row r="17" spans="1:47" s="325" customFormat="1" x14ac:dyDescent="0.25">
      <c r="A17" s="918" t="s">
        <v>605</v>
      </c>
      <c r="B17" s="560">
        <v>2644.05</v>
      </c>
      <c r="C17" s="560">
        <v>330</v>
      </c>
      <c r="D17" s="561">
        <f t="shared" si="0"/>
        <v>872536.5</v>
      </c>
      <c r="E17" s="562"/>
      <c r="F17" s="563">
        <f t="shared" si="6"/>
        <v>872536.5</v>
      </c>
      <c r="G17" s="564">
        <v>0.84471229999999997</v>
      </c>
      <c r="H17" s="563">
        <f t="shared" si="7"/>
        <v>737042.31</v>
      </c>
      <c r="I17" s="565">
        <f t="shared" si="8"/>
        <v>737</v>
      </c>
      <c r="J17" s="560"/>
      <c r="K17" s="560"/>
      <c r="L17" s="561">
        <f t="shared" si="1"/>
        <v>0</v>
      </c>
      <c r="M17" s="562"/>
      <c r="N17" s="563">
        <f t="shared" si="9"/>
        <v>0</v>
      </c>
      <c r="O17" s="564">
        <v>0.84471229999999997</v>
      </c>
      <c r="P17" s="563">
        <f t="shared" si="10"/>
        <v>0</v>
      </c>
      <c r="Q17" s="565">
        <f t="shared" si="11"/>
        <v>0</v>
      </c>
      <c r="R17" s="560">
        <v>10.36</v>
      </c>
      <c r="S17" s="560">
        <v>80910</v>
      </c>
      <c r="T17" s="561">
        <f t="shared" si="2"/>
        <v>838227.6</v>
      </c>
      <c r="U17" s="562"/>
      <c r="V17" s="563">
        <f t="shared" si="12"/>
        <v>838227.6</v>
      </c>
      <c r="W17" s="564">
        <v>0.84471229999999997</v>
      </c>
      <c r="X17" s="563">
        <f t="shared" si="13"/>
        <v>708061.16</v>
      </c>
      <c r="Y17" s="565">
        <f t="shared" si="14"/>
        <v>708.1</v>
      </c>
      <c r="Z17" s="560">
        <v>57.88</v>
      </c>
      <c r="AA17" s="566">
        <v>3170</v>
      </c>
      <c r="AB17" s="566">
        <v>24.35</v>
      </c>
      <c r="AC17" s="566">
        <f t="shared" si="15"/>
        <v>3170</v>
      </c>
      <c r="AD17" s="566">
        <v>12.18</v>
      </c>
      <c r="AE17" s="561">
        <f t="shared" si="16"/>
        <v>183479.6</v>
      </c>
      <c r="AF17" s="561">
        <f t="shared" si="17"/>
        <v>77189.5</v>
      </c>
      <c r="AG17" s="567">
        <f t="shared" si="17"/>
        <v>38610.6</v>
      </c>
      <c r="AH17" s="568">
        <f t="shared" si="3"/>
        <v>299279.7</v>
      </c>
      <c r="AI17" s="562"/>
      <c r="AJ17" s="563">
        <f t="shared" si="18"/>
        <v>299279.7</v>
      </c>
      <c r="AK17" s="564">
        <v>0.84471229999999997</v>
      </c>
      <c r="AL17" s="563">
        <f t="shared" si="19"/>
        <v>252805.24</v>
      </c>
      <c r="AM17" s="565">
        <f t="shared" si="20"/>
        <v>252.8</v>
      </c>
      <c r="AN17" s="569">
        <f t="shared" si="4"/>
        <v>2010043.8</v>
      </c>
      <c r="AO17" s="569"/>
      <c r="AP17" s="569">
        <f t="shared" si="21"/>
        <v>2010043.8</v>
      </c>
      <c r="AQ17" s="563">
        <f t="shared" si="5"/>
        <v>1697908.71</v>
      </c>
      <c r="AR17" s="565">
        <f t="shared" si="5"/>
        <v>1697.9</v>
      </c>
      <c r="AS17" s="570">
        <f t="shared" si="22"/>
        <v>-312135.09000000003</v>
      </c>
      <c r="AT17" s="571">
        <f t="shared" si="23"/>
        <v>1697.9</v>
      </c>
      <c r="AU17" s="572">
        <f t="shared" si="24"/>
        <v>0</v>
      </c>
    </row>
    <row r="18" spans="1:47" s="325" customFormat="1" ht="15" customHeight="1" x14ac:dyDescent="0.25">
      <c r="A18" s="918" t="s">
        <v>606</v>
      </c>
      <c r="B18" s="560">
        <v>2644.05</v>
      </c>
      <c r="C18" s="560">
        <v>530</v>
      </c>
      <c r="D18" s="561">
        <f t="shared" si="0"/>
        <v>1401346.5</v>
      </c>
      <c r="E18" s="562"/>
      <c r="F18" s="563">
        <f t="shared" si="6"/>
        <v>1401346.5</v>
      </c>
      <c r="G18" s="564">
        <v>0.84471229999999997</v>
      </c>
      <c r="H18" s="563">
        <f t="shared" si="7"/>
        <v>1183734.6299999999</v>
      </c>
      <c r="I18" s="565">
        <f t="shared" si="8"/>
        <v>1183.7</v>
      </c>
      <c r="J18" s="560"/>
      <c r="K18" s="560"/>
      <c r="L18" s="561">
        <f t="shared" si="1"/>
        <v>0</v>
      </c>
      <c r="M18" s="562"/>
      <c r="N18" s="563">
        <f t="shared" si="9"/>
        <v>0</v>
      </c>
      <c r="O18" s="564">
        <v>0.84471229999999997</v>
      </c>
      <c r="P18" s="563">
        <f t="shared" si="10"/>
        <v>0</v>
      </c>
      <c r="Q18" s="565">
        <f t="shared" si="11"/>
        <v>0</v>
      </c>
      <c r="R18" s="560">
        <v>10.36</v>
      </c>
      <c r="S18" s="560">
        <v>114870</v>
      </c>
      <c r="T18" s="561">
        <f t="shared" si="2"/>
        <v>1190053.2</v>
      </c>
      <c r="U18" s="562"/>
      <c r="V18" s="563">
        <f t="shared" si="12"/>
        <v>1190053.2</v>
      </c>
      <c r="W18" s="564">
        <v>0.84471229999999997</v>
      </c>
      <c r="X18" s="563">
        <f t="shared" si="13"/>
        <v>1005252.58</v>
      </c>
      <c r="Y18" s="565">
        <f t="shared" si="14"/>
        <v>1005.3</v>
      </c>
      <c r="Z18" s="560">
        <v>57.88</v>
      </c>
      <c r="AA18" s="566">
        <v>2900</v>
      </c>
      <c r="AB18" s="566">
        <v>24.35</v>
      </c>
      <c r="AC18" s="566">
        <f t="shared" si="15"/>
        <v>2900</v>
      </c>
      <c r="AD18" s="566">
        <v>12.18</v>
      </c>
      <c r="AE18" s="561">
        <f t="shared" si="16"/>
        <v>167852</v>
      </c>
      <c r="AF18" s="561">
        <f t="shared" si="17"/>
        <v>70615</v>
      </c>
      <c r="AG18" s="567">
        <f t="shared" si="17"/>
        <v>35322</v>
      </c>
      <c r="AH18" s="568">
        <f t="shared" si="3"/>
        <v>273789</v>
      </c>
      <c r="AI18" s="562"/>
      <c r="AJ18" s="563">
        <f t="shared" si="18"/>
        <v>273789</v>
      </c>
      <c r="AK18" s="564">
        <v>0.84471229999999997</v>
      </c>
      <c r="AL18" s="563">
        <f t="shared" si="19"/>
        <v>231272.94</v>
      </c>
      <c r="AM18" s="565">
        <f t="shared" si="20"/>
        <v>231.3</v>
      </c>
      <c r="AN18" s="569">
        <f t="shared" si="4"/>
        <v>2865188.7</v>
      </c>
      <c r="AO18" s="569"/>
      <c r="AP18" s="569">
        <f t="shared" si="21"/>
        <v>2865188.7</v>
      </c>
      <c r="AQ18" s="563">
        <f t="shared" si="5"/>
        <v>2420260.15</v>
      </c>
      <c r="AR18" s="565">
        <f t="shared" si="5"/>
        <v>2420.3000000000002</v>
      </c>
      <c r="AS18" s="570">
        <f t="shared" si="22"/>
        <v>-444928.55</v>
      </c>
      <c r="AT18" s="571">
        <f t="shared" si="23"/>
        <v>2420.3000000000002</v>
      </c>
      <c r="AU18" s="572">
        <f t="shared" si="24"/>
        <v>0</v>
      </c>
    </row>
    <row r="19" spans="1:47" x14ac:dyDescent="0.25">
      <c r="A19" s="918" t="s">
        <v>607</v>
      </c>
      <c r="B19" s="560">
        <v>2644.05</v>
      </c>
      <c r="C19" s="560">
        <v>174.18</v>
      </c>
      <c r="D19" s="561">
        <f t="shared" si="0"/>
        <v>460540.63</v>
      </c>
      <c r="E19" s="562"/>
      <c r="F19" s="563">
        <f t="shared" si="6"/>
        <v>460540.63</v>
      </c>
      <c r="G19" s="564">
        <v>0.84471229999999997</v>
      </c>
      <c r="H19" s="563">
        <f t="shared" si="7"/>
        <v>389024.33</v>
      </c>
      <c r="I19" s="565">
        <f t="shared" si="8"/>
        <v>389</v>
      </c>
      <c r="J19" s="560"/>
      <c r="K19" s="560"/>
      <c r="L19" s="561">
        <f t="shared" si="1"/>
        <v>0</v>
      </c>
      <c r="M19" s="562"/>
      <c r="N19" s="563">
        <f t="shared" si="9"/>
        <v>0</v>
      </c>
      <c r="O19" s="564">
        <v>0.84471229999999997</v>
      </c>
      <c r="P19" s="563">
        <f t="shared" si="10"/>
        <v>0</v>
      </c>
      <c r="Q19" s="565">
        <f t="shared" si="11"/>
        <v>0</v>
      </c>
      <c r="R19" s="560">
        <v>10.36</v>
      </c>
      <c r="S19" s="560">
        <v>54400</v>
      </c>
      <c r="T19" s="561">
        <f t="shared" si="2"/>
        <v>563584</v>
      </c>
      <c r="U19" s="562"/>
      <c r="V19" s="563">
        <f t="shared" si="12"/>
        <v>563584</v>
      </c>
      <c r="W19" s="564">
        <v>0.84471229999999997</v>
      </c>
      <c r="X19" s="563">
        <f t="shared" si="13"/>
        <v>476066.34</v>
      </c>
      <c r="Y19" s="565">
        <f t="shared" si="14"/>
        <v>476.1</v>
      </c>
      <c r="Z19" s="560">
        <v>57.88</v>
      </c>
      <c r="AA19" s="566">
        <v>1180</v>
      </c>
      <c r="AB19" s="566">
        <v>24.35</v>
      </c>
      <c r="AC19" s="566">
        <f t="shared" si="15"/>
        <v>1180</v>
      </c>
      <c r="AD19" s="566">
        <v>12.18</v>
      </c>
      <c r="AE19" s="561">
        <f t="shared" si="16"/>
        <v>68298.399999999994</v>
      </c>
      <c r="AF19" s="561">
        <f t="shared" si="17"/>
        <v>28733</v>
      </c>
      <c r="AG19" s="567">
        <f t="shared" si="17"/>
        <v>14372.4</v>
      </c>
      <c r="AH19" s="568">
        <f t="shared" si="3"/>
        <v>111403.8</v>
      </c>
      <c r="AI19" s="562"/>
      <c r="AJ19" s="563">
        <f t="shared" si="18"/>
        <v>111403.8</v>
      </c>
      <c r="AK19" s="564">
        <v>0.84471229999999997</v>
      </c>
      <c r="AL19" s="563">
        <f t="shared" si="19"/>
        <v>94104.16</v>
      </c>
      <c r="AM19" s="565">
        <f t="shared" si="20"/>
        <v>94.1</v>
      </c>
      <c r="AN19" s="569">
        <f t="shared" si="4"/>
        <v>1135528.43</v>
      </c>
      <c r="AO19" s="569"/>
      <c r="AP19" s="569">
        <f t="shared" si="21"/>
        <v>1135528.43</v>
      </c>
      <c r="AQ19" s="563">
        <f t="shared" si="5"/>
        <v>959194.83</v>
      </c>
      <c r="AR19" s="565">
        <f t="shared" si="5"/>
        <v>959.2</v>
      </c>
      <c r="AS19" s="570">
        <f t="shared" si="22"/>
        <v>-176333.6</v>
      </c>
      <c r="AT19" s="571">
        <f t="shared" si="23"/>
        <v>959.2</v>
      </c>
      <c r="AU19" s="572">
        <f t="shared" si="24"/>
        <v>0</v>
      </c>
    </row>
    <row r="20" spans="1:47" x14ac:dyDescent="0.25">
      <c r="A20" s="918" t="s">
        <v>848</v>
      </c>
      <c r="B20" s="560">
        <v>3050</v>
      </c>
      <c r="C20" s="560">
        <v>136.94999999999999</v>
      </c>
      <c r="D20" s="561">
        <f t="shared" si="0"/>
        <v>417697.5</v>
      </c>
      <c r="E20" s="562"/>
      <c r="F20" s="563">
        <f t="shared" si="6"/>
        <v>417697.5</v>
      </c>
      <c r="G20" s="564">
        <v>0.84471229999999997</v>
      </c>
      <c r="H20" s="563">
        <f t="shared" si="7"/>
        <v>352834.22</v>
      </c>
      <c r="I20" s="565">
        <f t="shared" si="8"/>
        <v>352.8</v>
      </c>
      <c r="J20" s="560"/>
      <c r="K20" s="560"/>
      <c r="L20" s="561">
        <f t="shared" si="1"/>
        <v>0</v>
      </c>
      <c r="M20" s="562"/>
      <c r="N20" s="563">
        <f t="shared" si="9"/>
        <v>0</v>
      </c>
      <c r="O20" s="564">
        <v>0.84471229999999997</v>
      </c>
      <c r="P20" s="563">
        <f t="shared" si="10"/>
        <v>0</v>
      </c>
      <c r="Q20" s="565">
        <f t="shared" si="11"/>
        <v>0</v>
      </c>
      <c r="R20" s="560">
        <v>10.36</v>
      </c>
      <c r="S20" s="560">
        <v>54890</v>
      </c>
      <c r="T20" s="561">
        <f t="shared" si="2"/>
        <v>568660.4</v>
      </c>
      <c r="U20" s="562"/>
      <c r="V20" s="563">
        <f t="shared" si="12"/>
        <v>568660.4</v>
      </c>
      <c r="W20" s="564">
        <v>0.84471229999999997</v>
      </c>
      <c r="X20" s="563">
        <f t="shared" si="13"/>
        <v>480354.43</v>
      </c>
      <c r="Y20" s="565">
        <f t="shared" si="14"/>
        <v>480.4</v>
      </c>
      <c r="Z20" s="560">
        <v>57.88</v>
      </c>
      <c r="AA20" s="566">
        <v>1330</v>
      </c>
      <c r="AB20" s="566">
        <v>24.35</v>
      </c>
      <c r="AC20" s="566">
        <f t="shared" si="15"/>
        <v>1330</v>
      </c>
      <c r="AD20" s="566">
        <v>12.18</v>
      </c>
      <c r="AE20" s="561">
        <f t="shared" si="16"/>
        <v>76980.399999999994</v>
      </c>
      <c r="AF20" s="561">
        <f t="shared" si="17"/>
        <v>32385.5</v>
      </c>
      <c r="AG20" s="567">
        <f t="shared" si="17"/>
        <v>16199.4</v>
      </c>
      <c r="AH20" s="568">
        <f t="shared" si="3"/>
        <v>125565.3</v>
      </c>
      <c r="AI20" s="562"/>
      <c r="AJ20" s="563">
        <f t="shared" si="18"/>
        <v>125565.3</v>
      </c>
      <c r="AK20" s="564">
        <v>0.84471229999999997</v>
      </c>
      <c r="AL20" s="563">
        <f t="shared" si="19"/>
        <v>106066.55</v>
      </c>
      <c r="AM20" s="565">
        <f t="shared" si="20"/>
        <v>106.1</v>
      </c>
      <c r="AN20" s="569">
        <f t="shared" si="4"/>
        <v>1111923.2</v>
      </c>
      <c r="AO20" s="569"/>
      <c r="AP20" s="569">
        <f t="shared" si="21"/>
        <v>1111923.2</v>
      </c>
      <c r="AQ20" s="563">
        <f t="shared" si="5"/>
        <v>939255.2</v>
      </c>
      <c r="AR20" s="565">
        <f t="shared" si="5"/>
        <v>939.3</v>
      </c>
      <c r="AS20" s="570">
        <f t="shared" si="22"/>
        <v>-172668</v>
      </c>
      <c r="AT20" s="571">
        <f t="shared" si="23"/>
        <v>939.3</v>
      </c>
      <c r="AU20" s="572">
        <f t="shared" si="24"/>
        <v>0</v>
      </c>
    </row>
    <row r="21" spans="1:47" x14ac:dyDescent="0.25">
      <c r="A21" s="919" t="s">
        <v>1352</v>
      </c>
      <c r="B21" s="560">
        <v>2644.05</v>
      </c>
      <c r="C21" s="560">
        <v>236.69</v>
      </c>
      <c r="D21" s="561">
        <f t="shared" si="0"/>
        <v>625820.18999999994</v>
      </c>
      <c r="E21" s="562"/>
      <c r="F21" s="563">
        <f t="shared" si="6"/>
        <v>625820.18999999994</v>
      </c>
      <c r="G21" s="564">
        <v>0.84471229999999997</v>
      </c>
      <c r="H21" s="563">
        <f t="shared" si="7"/>
        <v>528638.01</v>
      </c>
      <c r="I21" s="565">
        <f t="shared" si="8"/>
        <v>528.6</v>
      </c>
      <c r="J21" s="560"/>
      <c r="K21" s="560"/>
      <c r="L21" s="561">
        <f t="shared" si="1"/>
        <v>0</v>
      </c>
      <c r="M21" s="562"/>
      <c r="N21" s="563">
        <f t="shared" si="9"/>
        <v>0</v>
      </c>
      <c r="O21" s="564">
        <v>0.84471229999999997</v>
      </c>
      <c r="P21" s="563">
        <f t="shared" si="10"/>
        <v>0</v>
      </c>
      <c r="Q21" s="565">
        <f t="shared" si="11"/>
        <v>0</v>
      </c>
      <c r="R21" s="560">
        <v>10.36</v>
      </c>
      <c r="S21" s="560">
        <v>34860</v>
      </c>
      <c r="T21" s="561">
        <f t="shared" si="2"/>
        <v>361149.6</v>
      </c>
      <c r="U21" s="562"/>
      <c r="V21" s="563">
        <f t="shared" si="12"/>
        <v>361149.6</v>
      </c>
      <c r="W21" s="564">
        <v>0.84471229999999997</v>
      </c>
      <c r="X21" s="563">
        <f t="shared" si="13"/>
        <v>305067.51</v>
      </c>
      <c r="Y21" s="565">
        <f t="shared" si="14"/>
        <v>305.10000000000002</v>
      </c>
      <c r="Z21" s="560">
        <v>57.88</v>
      </c>
      <c r="AA21" s="566">
        <v>1090</v>
      </c>
      <c r="AB21" s="566">
        <v>24.35</v>
      </c>
      <c r="AC21" s="566">
        <f t="shared" si="15"/>
        <v>1090</v>
      </c>
      <c r="AD21" s="566">
        <v>12.18</v>
      </c>
      <c r="AE21" s="561">
        <f t="shared" si="16"/>
        <v>63089.2</v>
      </c>
      <c r="AF21" s="561">
        <f t="shared" si="17"/>
        <v>26541.5</v>
      </c>
      <c r="AG21" s="567">
        <f t="shared" si="17"/>
        <v>13276.2</v>
      </c>
      <c r="AH21" s="568">
        <f t="shared" si="3"/>
        <v>102906.9</v>
      </c>
      <c r="AI21" s="562"/>
      <c r="AJ21" s="563">
        <f t="shared" si="18"/>
        <v>102906.9</v>
      </c>
      <c r="AK21" s="564">
        <v>0.84471229999999997</v>
      </c>
      <c r="AL21" s="563">
        <f t="shared" si="19"/>
        <v>86926.720000000001</v>
      </c>
      <c r="AM21" s="565">
        <f t="shared" si="20"/>
        <v>86.9</v>
      </c>
      <c r="AN21" s="569">
        <f t="shared" si="4"/>
        <v>1089876.69</v>
      </c>
      <c r="AO21" s="569"/>
      <c r="AP21" s="569">
        <f t="shared" si="21"/>
        <v>1089876.69</v>
      </c>
      <c r="AQ21" s="563">
        <f t="shared" si="5"/>
        <v>920632.24</v>
      </c>
      <c r="AR21" s="565">
        <f t="shared" si="5"/>
        <v>920.6</v>
      </c>
      <c r="AS21" s="570">
        <f t="shared" si="22"/>
        <v>-169244.45</v>
      </c>
      <c r="AT21" s="571">
        <f t="shared" si="23"/>
        <v>920.6</v>
      </c>
      <c r="AU21" s="572">
        <f t="shared" si="24"/>
        <v>0</v>
      </c>
    </row>
    <row r="22" spans="1:47" x14ac:dyDescent="0.25">
      <c r="A22" s="918" t="s">
        <v>611</v>
      </c>
      <c r="B22" s="560">
        <v>3163.33</v>
      </c>
      <c r="C22" s="560">
        <v>125.68</v>
      </c>
      <c r="D22" s="561">
        <f t="shared" si="0"/>
        <v>397567.31</v>
      </c>
      <c r="E22" s="562"/>
      <c r="F22" s="563">
        <f t="shared" si="6"/>
        <v>397567.31</v>
      </c>
      <c r="G22" s="564">
        <v>0.84471229999999997</v>
      </c>
      <c r="H22" s="563">
        <f t="shared" si="7"/>
        <v>335830</v>
      </c>
      <c r="I22" s="565">
        <f t="shared" si="8"/>
        <v>335.8</v>
      </c>
      <c r="J22" s="560"/>
      <c r="K22" s="560"/>
      <c r="L22" s="561">
        <f t="shared" si="1"/>
        <v>0</v>
      </c>
      <c r="M22" s="562"/>
      <c r="N22" s="563">
        <f t="shared" si="9"/>
        <v>0</v>
      </c>
      <c r="O22" s="564">
        <v>0.84471229999999997</v>
      </c>
      <c r="P22" s="563">
        <f t="shared" si="10"/>
        <v>0</v>
      </c>
      <c r="Q22" s="565">
        <f t="shared" si="11"/>
        <v>0</v>
      </c>
      <c r="R22" s="560">
        <v>10.36</v>
      </c>
      <c r="S22" s="560">
        <v>41400</v>
      </c>
      <c r="T22" s="561">
        <f t="shared" si="2"/>
        <v>428904</v>
      </c>
      <c r="U22" s="562"/>
      <c r="V22" s="563">
        <f t="shared" si="12"/>
        <v>428904</v>
      </c>
      <c r="W22" s="564">
        <v>0.84471229999999997</v>
      </c>
      <c r="X22" s="563">
        <f t="shared" si="13"/>
        <v>362300.48</v>
      </c>
      <c r="Y22" s="565">
        <f t="shared" si="14"/>
        <v>362.3</v>
      </c>
      <c r="Z22" s="560">
        <v>57.88</v>
      </c>
      <c r="AA22" s="566">
        <v>840</v>
      </c>
      <c r="AB22" s="566">
        <v>24.35</v>
      </c>
      <c r="AC22" s="566">
        <f t="shared" si="15"/>
        <v>840</v>
      </c>
      <c r="AD22" s="566">
        <v>12.18</v>
      </c>
      <c r="AE22" s="561">
        <f t="shared" si="16"/>
        <v>48619.199999999997</v>
      </c>
      <c r="AF22" s="561">
        <f t="shared" si="17"/>
        <v>20454</v>
      </c>
      <c r="AG22" s="567">
        <f t="shared" si="17"/>
        <v>10231.200000000001</v>
      </c>
      <c r="AH22" s="568">
        <f t="shared" si="3"/>
        <v>79304.399999999994</v>
      </c>
      <c r="AI22" s="562"/>
      <c r="AJ22" s="563">
        <f t="shared" si="18"/>
        <v>79304.399999999994</v>
      </c>
      <c r="AK22" s="564">
        <v>0.84471229999999997</v>
      </c>
      <c r="AL22" s="563">
        <f t="shared" si="19"/>
        <v>66989.399999999994</v>
      </c>
      <c r="AM22" s="565">
        <f t="shared" si="20"/>
        <v>67</v>
      </c>
      <c r="AN22" s="569">
        <f t="shared" si="4"/>
        <v>905775.71</v>
      </c>
      <c r="AO22" s="569"/>
      <c r="AP22" s="569">
        <f t="shared" si="21"/>
        <v>905775.71</v>
      </c>
      <c r="AQ22" s="563">
        <f t="shared" si="5"/>
        <v>765119.88</v>
      </c>
      <c r="AR22" s="565">
        <f t="shared" si="5"/>
        <v>765.1</v>
      </c>
      <c r="AS22" s="570">
        <f t="shared" si="22"/>
        <v>-140655.82999999999</v>
      </c>
      <c r="AT22" s="571">
        <f t="shared" si="23"/>
        <v>765.1</v>
      </c>
      <c r="AU22" s="572">
        <f t="shared" si="24"/>
        <v>0</v>
      </c>
    </row>
    <row r="23" spans="1:47" x14ac:dyDescent="0.25">
      <c r="A23" s="918" t="s">
        <v>656</v>
      </c>
      <c r="B23" s="560">
        <v>2644.05</v>
      </c>
      <c r="C23" s="560">
        <v>294.55</v>
      </c>
      <c r="D23" s="561">
        <f t="shared" si="0"/>
        <v>778804.93</v>
      </c>
      <c r="E23" s="562"/>
      <c r="F23" s="563">
        <f t="shared" si="6"/>
        <v>778804.93</v>
      </c>
      <c r="G23" s="564">
        <v>0.84471229999999997</v>
      </c>
      <c r="H23" s="563">
        <f t="shared" si="7"/>
        <v>657866.1</v>
      </c>
      <c r="I23" s="565">
        <f t="shared" si="8"/>
        <v>657.9</v>
      </c>
      <c r="J23" s="560"/>
      <c r="K23" s="560"/>
      <c r="L23" s="561">
        <f t="shared" si="1"/>
        <v>0</v>
      </c>
      <c r="M23" s="562"/>
      <c r="N23" s="563">
        <f t="shared" si="9"/>
        <v>0</v>
      </c>
      <c r="O23" s="564">
        <v>0.84471229999999997</v>
      </c>
      <c r="P23" s="563">
        <f t="shared" si="10"/>
        <v>0</v>
      </c>
      <c r="Q23" s="565">
        <f t="shared" si="11"/>
        <v>0</v>
      </c>
      <c r="R23" s="560">
        <v>10.36</v>
      </c>
      <c r="S23" s="560">
        <v>72660</v>
      </c>
      <c r="T23" s="561">
        <f t="shared" si="2"/>
        <v>752757.6</v>
      </c>
      <c r="U23" s="562"/>
      <c r="V23" s="563">
        <f t="shared" si="12"/>
        <v>752757.6</v>
      </c>
      <c r="W23" s="564">
        <v>0.84471229999999997</v>
      </c>
      <c r="X23" s="563">
        <f t="shared" si="13"/>
        <v>635863.6</v>
      </c>
      <c r="Y23" s="565">
        <f t="shared" si="14"/>
        <v>635.9</v>
      </c>
      <c r="Z23" s="560">
        <v>57.88</v>
      </c>
      <c r="AA23" s="566">
        <v>2200</v>
      </c>
      <c r="AB23" s="566">
        <v>24.35</v>
      </c>
      <c r="AC23" s="566">
        <f t="shared" si="15"/>
        <v>2200</v>
      </c>
      <c r="AD23" s="566">
        <v>12.18</v>
      </c>
      <c r="AE23" s="561">
        <f t="shared" si="16"/>
        <v>127336</v>
      </c>
      <c r="AF23" s="561">
        <f t="shared" si="17"/>
        <v>53570</v>
      </c>
      <c r="AG23" s="567">
        <f t="shared" si="17"/>
        <v>26796</v>
      </c>
      <c r="AH23" s="568">
        <f t="shared" si="3"/>
        <v>207702</v>
      </c>
      <c r="AI23" s="562"/>
      <c r="AJ23" s="563">
        <f t="shared" si="18"/>
        <v>207702</v>
      </c>
      <c r="AK23" s="564">
        <v>0.84471229999999997</v>
      </c>
      <c r="AL23" s="563">
        <f t="shared" si="19"/>
        <v>175448.43</v>
      </c>
      <c r="AM23" s="565">
        <f t="shared" si="20"/>
        <v>175.4</v>
      </c>
      <c r="AN23" s="569">
        <f t="shared" si="4"/>
        <v>1739264.53</v>
      </c>
      <c r="AO23" s="569"/>
      <c r="AP23" s="569">
        <f t="shared" si="21"/>
        <v>1739264.53</v>
      </c>
      <c r="AQ23" s="563">
        <f t="shared" si="5"/>
        <v>1469178.13</v>
      </c>
      <c r="AR23" s="565">
        <f t="shared" si="5"/>
        <v>1469.2</v>
      </c>
      <c r="AS23" s="570">
        <f t="shared" si="22"/>
        <v>-270086.40000000002</v>
      </c>
      <c r="AT23" s="571">
        <f t="shared" si="23"/>
        <v>1469.2</v>
      </c>
      <c r="AU23" s="572">
        <f t="shared" si="24"/>
        <v>0</v>
      </c>
    </row>
    <row r="24" spans="1:47" x14ac:dyDescent="0.25">
      <c r="A24" s="918" t="s">
        <v>612</v>
      </c>
      <c r="B24" s="560">
        <v>3163.33</v>
      </c>
      <c r="C24" s="560">
        <v>514.04999999999995</v>
      </c>
      <c r="D24" s="561">
        <f t="shared" si="0"/>
        <v>1626109.79</v>
      </c>
      <c r="E24" s="562"/>
      <c r="F24" s="563">
        <f t="shared" si="6"/>
        <v>1626109.79</v>
      </c>
      <c r="G24" s="564">
        <v>0.84471229999999997</v>
      </c>
      <c r="H24" s="563">
        <f t="shared" si="7"/>
        <v>1373594.94</v>
      </c>
      <c r="I24" s="565">
        <f t="shared" si="8"/>
        <v>1373.6</v>
      </c>
      <c r="J24" s="560"/>
      <c r="K24" s="560"/>
      <c r="L24" s="561">
        <f t="shared" si="1"/>
        <v>0</v>
      </c>
      <c r="M24" s="562"/>
      <c r="N24" s="563">
        <f t="shared" si="9"/>
        <v>0</v>
      </c>
      <c r="O24" s="564">
        <v>0.84471229999999997</v>
      </c>
      <c r="P24" s="563">
        <f t="shared" si="10"/>
        <v>0</v>
      </c>
      <c r="Q24" s="565">
        <f t="shared" si="11"/>
        <v>0</v>
      </c>
      <c r="R24" s="560">
        <v>10.36</v>
      </c>
      <c r="S24" s="560">
        <v>215500</v>
      </c>
      <c r="T24" s="561">
        <f t="shared" si="2"/>
        <v>2232580</v>
      </c>
      <c r="U24" s="562"/>
      <c r="V24" s="563">
        <f t="shared" si="12"/>
        <v>2232580</v>
      </c>
      <c r="W24" s="564">
        <v>0.84471229999999997</v>
      </c>
      <c r="X24" s="563">
        <f t="shared" si="13"/>
        <v>1885887.79</v>
      </c>
      <c r="Y24" s="565">
        <f t="shared" si="14"/>
        <v>1885.9</v>
      </c>
      <c r="Z24" s="560">
        <v>57.88</v>
      </c>
      <c r="AA24" s="566">
        <v>3260</v>
      </c>
      <c r="AB24" s="566">
        <v>24.35</v>
      </c>
      <c r="AC24" s="566">
        <f t="shared" si="15"/>
        <v>3260</v>
      </c>
      <c r="AD24" s="566">
        <v>12.18</v>
      </c>
      <c r="AE24" s="561">
        <f t="shared" si="16"/>
        <v>188688.8</v>
      </c>
      <c r="AF24" s="561">
        <f t="shared" si="17"/>
        <v>79381</v>
      </c>
      <c r="AG24" s="567">
        <f t="shared" si="17"/>
        <v>39706.800000000003</v>
      </c>
      <c r="AH24" s="568">
        <f t="shared" si="3"/>
        <v>307776.59999999998</v>
      </c>
      <c r="AI24" s="562"/>
      <c r="AJ24" s="563">
        <f t="shared" si="18"/>
        <v>307776.59999999998</v>
      </c>
      <c r="AK24" s="564">
        <v>0.84471229999999997</v>
      </c>
      <c r="AL24" s="563">
        <f t="shared" si="19"/>
        <v>259982.68</v>
      </c>
      <c r="AM24" s="565">
        <f t="shared" si="20"/>
        <v>260</v>
      </c>
      <c r="AN24" s="569">
        <f t="shared" si="4"/>
        <v>4166466.39</v>
      </c>
      <c r="AO24" s="569"/>
      <c r="AP24" s="569">
        <f t="shared" si="21"/>
        <v>4166466.39</v>
      </c>
      <c r="AQ24" s="563">
        <f t="shared" si="5"/>
        <v>3519465.41</v>
      </c>
      <c r="AR24" s="565">
        <f t="shared" si="5"/>
        <v>3519.5</v>
      </c>
      <c r="AS24" s="570">
        <f t="shared" si="22"/>
        <v>-647000.98</v>
      </c>
      <c r="AT24" s="571">
        <f t="shared" si="23"/>
        <v>3519.5</v>
      </c>
      <c r="AU24" s="572">
        <f t="shared" si="24"/>
        <v>0</v>
      </c>
    </row>
    <row r="25" spans="1:47" x14ac:dyDescent="0.25">
      <c r="A25" s="918" t="s">
        <v>613</v>
      </c>
      <c r="B25" s="560">
        <v>3163.33</v>
      </c>
      <c r="C25" s="560">
        <v>249.67</v>
      </c>
      <c r="D25" s="561">
        <f t="shared" si="0"/>
        <v>789788.6</v>
      </c>
      <c r="E25" s="562"/>
      <c r="F25" s="563">
        <f t="shared" si="6"/>
        <v>789788.6</v>
      </c>
      <c r="G25" s="564">
        <v>0.84471229999999997</v>
      </c>
      <c r="H25" s="563">
        <f t="shared" si="7"/>
        <v>667144.14</v>
      </c>
      <c r="I25" s="565">
        <f t="shared" si="8"/>
        <v>667.1</v>
      </c>
      <c r="J25" s="560"/>
      <c r="K25" s="560"/>
      <c r="L25" s="561">
        <f t="shared" si="1"/>
        <v>0</v>
      </c>
      <c r="M25" s="562"/>
      <c r="N25" s="563">
        <f t="shared" si="9"/>
        <v>0</v>
      </c>
      <c r="O25" s="564">
        <v>0.84471229999999997</v>
      </c>
      <c r="P25" s="563">
        <f t="shared" si="10"/>
        <v>0</v>
      </c>
      <c r="Q25" s="565">
        <f t="shared" si="11"/>
        <v>0</v>
      </c>
      <c r="R25" s="560">
        <v>10.36</v>
      </c>
      <c r="S25" s="560">
        <v>78080</v>
      </c>
      <c r="T25" s="561">
        <f t="shared" si="2"/>
        <v>808908.80000000005</v>
      </c>
      <c r="U25" s="562"/>
      <c r="V25" s="563">
        <f t="shared" si="12"/>
        <v>808908.80000000005</v>
      </c>
      <c r="W25" s="564">
        <v>0.84471229999999997</v>
      </c>
      <c r="X25" s="563">
        <f t="shared" si="13"/>
        <v>683295.21</v>
      </c>
      <c r="Y25" s="565">
        <f t="shared" si="14"/>
        <v>683.3</v>
      </c>
      <c r="Z25" s="560">
        <v>57.88</v>
      </c>
      <c r="AA25" s="566">
        <v>1370</v>
      </c>
      <c r="AB25" s="566">
        <v>24.35</v>
      </c>
      <c r="AC25" s="566">
        <f t="shared" si="15"/>
        <v>1370</v>
      </c>
      <c r="AD25" s="566">
        <v>12.18</v>
      </c>
      <c r="AE25" s="561">
        <f t="shared" si="16"/>
        <v>79295.600000000006</v>
      </c>
      <c r="AF25" s="561">
        <f t="shared" si="17"/>
        <v>33359.5</v>
      </c>
      <c r="AG25" s="567">
        <f t="shared" si="17"/>
        <v>16686.599999999999</v>
      </c>
      <c r="AH25" s="568">
        <f t="shared" si="3"/>
        <v>129341.7</v>
      </c>
      <c r="AI25" s="562"/>
      <c r="AJ25" s="563">
        <f t="shared" si="18"/>
        <v>129341.7</v>
      </c>
      <c r="AK25" s="564">
        <v>0.84471229999999997</v>
      </c>
      <c r="AL25" s="563">
        <f t="shared" si="19"/>
        <v>109256.52</v>
      </c>
      <c r="AM25" s="565">
        <f t="shared" si="20"/>
        <v>109.3</v>
      </c>
      <c r="AN25" s="569">
        <f t="shared" si="4"/>
        <v>1728039.1</v>
      </c>
      <c r="AO25" s="569"/>
      <c r="AP25" s="569">
        <f t="shared" si="21"/>
        <v>1728039.1</v>
      </c>
      <c r="AQ25" s="563">
        <f t="shared" si="5"/>
        <v>1459695.87</v>
      </c>
      <c r="AR25" s="565">
        <f t="shared" si="5"/>
        <v>1459.7</v>
      </c>
      <c r="AS25" s="570">
        <f t="shared" si="22"/>
        <v>-268343.23</v>
      </c>
      <c r="AT25" s="571">
        <f t="shared" si="23"/>
        <v>1459.7</v>
      </c>
      <c r="AU25" s="572">
        <f t="shared" si="24"/>
        <v>0</v>
      </c>
    </row>
    <row r="26" spans="1:47" x14ac:dyDescent="0.25">
      <c r="A26" s="918" t="s">
        <v>746</v>
      </c>
      <c r="B26" s="573"/>
      <c r="C26" s="560"/>
      <c r="D26" s="561"/>
      <c r="E26" s="562"/>
      <c r="F26" s="563">
        <f t="shared" si="6"/>
        <v>0</v>
      </c>
      <c r="G26" s="564">
        <v>0.84471229999999997</v>
      </c>
      <c r="H26" s="563">
        <f t="shared" si="7"/>
        <v>0</v>
      </c>
      <c r="I26" s="565">
        <f t="shared" si="8"/>
        <v>0</v>
      </c>
      <c r="J26" s="560">
        <v>9.92</v>
      </c>
      <c r="K26" s="560">
        <v>17000</v>
      </c>
      <c r="L26" s="561">
        <f t="shared" si="1"/>
        <v>168640</v>
      </c>
      <c r="M26" s="562"/>
      <c r="N26" s="563">
        <f t="shared" si="9"/>
        <v>168640</v>
      </c>
      <c r="O26" s="564">
        <v>0.84471229999999997</v>
      </c>
      <c r="P26" s="563">
        <f t="shared" si="10"/>
        <v>142452.28</v>
      </c>
      <c r="Q26" s="565">
        <f>ROUND(P26/1000,1)-0.1</f>
        <v>142.4</v>
      </c>
      <c r="R26" s="560">
        <v>10.36</v>
      </c>
      <c r="S26" s="560">
        <v>22070</v>
      </c>
      <c r="T26" s="561">
        <f t="shared" si="2"/>
        <v>228645.2</v>
      </c>
      <c r="U26" s="562"/>
      <c r="V26" s="563">
        <f t="shared" si="12"/>
        <v>228645.2</v>
      </c>
      <c r="W26" s="564">
        <v>0.84471229999999997</v>
      </c>
      <c r="X26" s="563">
        <f t="shared" si="13"/>
        <v>193139.41</v>
      </c>
      <c r="Y26" s="565">
        <f t="shared" si="14"/>
        <v>193.1</v>
      </c>
      <c r="Z26" s="560">
        <v>57.88</v>
      </c>
      <c r="AA26" s="566">
        <v>750</v>
      </c>
      <c r="AB26" s="566">
        <v>24.35</v>
      </c>
      <c r="AC26" s="566">
        <f t="shared" si="15"/>
        <v>750</v>
      </c>
      <c r="AD26" s="566">
        <v>12.18</v>
      </c>
      <c r="AE26" s="561">
        <f t="shared" si="16"/>
        <v>43410</v>
      </c>
      <c r="AF26" s="561">
        <f t="shared" si="17"/>
        <v>18262.5</v>
      </c>
      <c r="AG26" s="567">
        <f t="shared" si="17"/>
        <v>9135</v>
      </c>
      <c r="AH26" s="568">
        <f t="shared" si="3"/>
        <v>70807.5</v>
      </c>
      <c r="AI26" s="562"/>
      <c r="AJ26" s="563">
        <f t="shared" si="18"/>
        <v>70807.5</v>
      </c>
      <c r="AK26" s="564">
        <v>0.84471229999999997</v>
      </c>
      <c r="AL26" s="563">
        <f t="shared" si="19"/>
        <v>59811.97</v>
      </c>
      <c r="AM26" s="565">
        <f t="shared" si="20"/>
        <v>59.8</v>
      </c>
      <c r="AN26" s="569">
        <f t="shared" si="4"/>
        <v>468092.7</v>
      </c>
      <c r="AO26" s="569"/>
      <c r="AP26" s="569">
        <f t="shared" si="21"/>
        <v>468092.7</v>
      </c>
      <c r="AQ26" s="563">
        <f t="shared" si="5"/>
        <v>395403.66</v>
      </c>
      <c r="AR26" s="565">
        <f t="shared" si="5"/>
        <v>395.3</v>
      </c>
      <c r="AS26" s="570">
        <f t="shared" si="22"/>
        <v>-72689.039999999994</v>
      </c>
      <c r="AT26" s="571">
        <f t="shared" si="23"/>
        <v>395.4</v>
      </c>
      <c r="AU26" s="572">
        <f t="shared" si="24"/>
        <v>0.1</v>
      </c>
    </row>
    <row r="27" spans="1:47" x14ac:dyDescent="0.25">
      <c r="A27" s="918" t="s">
        <v>614</v>
      </c>
      <c r="B27" s="560">
        <v>3163.33</v>
      </c>
      <c r="C27" s="560">
        <v>479</v>
      </c>
      <c r="D27" s="561">
        <f t="shared" si="0"/>
        <v>1515235.07</v>
      </c>
      <c r="E27" s="562"/>
      <c r="F27" s="563">
        <f t="shared" si="6"/>
        <v>1515235.07</v>
      </c>
      <c r="G27" s="564">
        <v>0.84471229999999997</v>
      </c>
      <c r="H27" s="563">
        <f t="shared" si="7"/>
        <v>1279937.7</v>
      </c>
      <c r="I27" s="565">
        <f t="shared" si="8"/>
        <v>1279.9000000000001</v>
      </c>
      <c r="J27" s="560"/>
      <c r="K27" s="560"/>
      <c r="L27" s="561">
        <f t="shared" si="1"/>
        <v>0</v>
      </c>
      <c r="M27" s="562"/>
      <c r="N27" s="563">
        <f t="shared" si="9"/>
        <v>0</v>
      </c>
      <c r="O27" s="564">
        <v>0.84471229999999997</v>
      </c>
      <c r="P27" s="563">
        <f t="shared" si="10"/>
        <v>0</v>
      </c>
      <c r="Q27" s="565">
        <f t="shared" si="11"/>
        <v>0</v>
      </c>
      <c r="R27" s="560">
        <v>10.36</v>
      </c>
      <c r="S27" s="560">
        <v>17520</v>
      </c>
      <c r="T27" s="561">
        <f t="shared" si="2"/>
        <v>181507.20000000001</v>
      </c>
      <c r="U27" s="562"/>
      <c r="V27" s="563">
        <f t="shared" si="12"/>
        <v>181507.20000000001</v>
      </c>
      <c r="W27" s="564">
        <v>0.84471229999999997</v>
      </c>
      <c r="X27" s="563">
        <f t="shared" si="13"/>
        <v>153321.35999999999</v>
      </c>
      <c r="Y27" s="565">
        <f t="shared" si="14"/>
        <v>153.30000000000001</v>
      </c>
      <c r="Z27" s="560">
        <v>57.88</v>
      </c>
      <c r="AA27" s="566">
        <v>1380</v>
      </c>
      <c r="AB27" s="566">
        <v>24.35</v>
      </c>
      <c r="AC27" s="566">
        <f t="shared" si="15"/>
        <v>1380</v>
      </c>
      <c r="AD27" s="566">
        <v>12.18</v>
      </c>
      <c r="AE27" s="561">
        <f t="shared" si="16"/>
        <v>79874.399999999994</v>
      </c>
      <c r="AF27" s="561">
        <f t="shared" si="17"/>
        <v>33603</v>
      </c>
      <c r="AG27" s="567">
        <f t="shared" si="17"/>
        <v>16808.400000000001</v>
      </c>
      <c r="AH27" s="568">
        <f t="shared" si="3"/>
        <v>130285.8</v>
      </c>
      <c r="AI27" s="562"/>
      <c r="AJ27" s="563">
        <f t="shared" si="18"/>
        <v>130285.8</v>
      </c>
      <c r="AK27" s="564">
        <v>0.84471229999999997</v>
      </c>
      <c r="AL27" s="563">
        <f t="shared" si="19"/>
        <v>110054.02</v>
      </c>
      <c r="AM27" s="565">
        <f t="shared" si="20"/>
        <v>110.1</v>
      </c>
      <c r="AN27" s="569">
        <f t="shared" si="4"/>
        <v>1827028.07</v>
      </c>
      <c r="AO27" s="569"/>
      <c r="AP27" s="569">
        <f t="shared" si="21"/>
        <v>1827028.07</v>
      </c>
      <c r="AQ27" s="563">
        <f t="shared" si="5"/>
        <v>1543313.08</v>
      </c>
      <c r="AR27" s="565">
        <f t="shared" si="5"/>
        <v>1543.3</v>
      </c>
      <c r="AS27" s="570">
        <f t="shared" si="22"/>
        <v>-283714.99</v>
      </c>
      <c r="AT27" s="571">
        <f t="shared" si="23"/>
        <v>1543.3</v>
      </c>
      <c r="AU27" s="572">
        <f t="shared" si="24"/>
        <v>0</v>
      </c>
    </row>
    <row r="28" spans="1:47" x14ac:dyDescent="0.25">
      <c r="A28" s="918" t="s">
        <v>615</v>
      </c>
      <c r="B28" s="573"/>
      <c r="C28" s="560"/>
      <c r="D28" s="561"/>
      <c r="E28" s="562"/>
      <c r="F28" s="563">
        <f t="shared" si="6"/>
        <v>0</v>
      </c>
      <c r="G28" s="564">
        <v>0.84471229999999997</v>
      </c>
      <c r="H28" s="563">
        <f t="shared" si="7"/>
        <v>0</v>
      </c>
      <c r="I28" s="565">
        <f t="shared" si="8"/>
        <v>0</v>
      </c>
      <c r="J28" s="560">
        <v>9.92</v>
      </c>
      <c r="K28" s="560">
        <v>102200</v>
      </c>
      <c r="L28" s="561">
        <f t="shared" si="1"/>
        <v>1013824</v>
      </c>
      <c r="M28" s="562"/>
      <c r="N28" s="563">
        <f t="shared" si="9"/>
        <v>1013824</v>
      </c>
      <c r="O28" s="564">
        <v>0.84471229999999997</v>
      </c>
      <c r="P28" s="563">
        <f t="shared" si="10"/>
        <v>856389.6</v>
      </c>
      <c r="Q28" s="565">
        <f t="shared" si="11"/>
        <v>856.4</v>
      </c>
      <c r="R28" s="560">
        <v>10.36</v>
      </c>
      <c r="S28" s="560">
        <v>67290</v>
      </c>
      <c r="T28" s="561">
        <f t="shared" si="2"/>
        <v>697124.4</v>
      </c>
      <c r="U28" s="562"/>
      <c r="V28" s="563">
        <f t="shared" si="12"/>
        <v>697124.4</v>
      </c>
      <c r="W28" s="564">
        <v>0.84471229999999997</v>
      </c>
      <c r="X28" s="563">
        <f t="shared" si="13"/>
        <v>588869.56000000006</v>
      </c>
      <c r="Y28" s="565">
        <f t="shared" si="14"/>
        <v>588.9</v>
      </c>
      <c r="Z28" s="560">
        <v>57.88</v>
      </c>
      <c r="AA28" s="566">
        <v>3170</v>
      </c>
      <c r="AB28" s="566">
        <v>24.35</v>
      </c>
      <c r="AC28" s="566">
        <f t="shared" si="15"/>
        <v>3170</v>
      </c>
      <c r="AD28" s="566">
        <v>12.18</v>
      </c>
      <c r="AE28" s="561">
        <f t="shared" si="16"/>
        <v>183479.6</v>
      </c>
      <c r="AF28" s="561">
        <f t="shared" si="17"/>
        <v>77189.5</v>
      </c>
      <c r="AG28" s="567">
        <f t="shared" si="17"/>
        <v>38610.6</v>
      </c>
      <c r="AH28" s="568">
        <f t="shared" si="3"/>
        <v>299279.7</v>
      </c>
      <c r="AI28" s="562"/>
      <c r="AJ28" s="563">
        <f t="shared" si="18"/>
        <v>299279.7</v>
      </c>
      <c r="AK28" s="564">
        <v>0.84471229999999997</v>
      </c>
      <c r="AL28" s="563">
        <f t="shared" si="19"/>
        <v>252805.24</v>
      </c>
      <c r="AM28" s="565">
        <f t="shared" si="20"/>
        <v>252.8</v>
      </c>
      <c r="AN28" s="569">
        <f t="shared" si="4"/>
        <v>2010228.1</v>
      </c>
      <c r="AO28" s="569"/>
      <c r="AP28" s="569">
        <f t="shared" si="21"/>
        <v>2010228.1</v>
      </c>
      <c r="AQ28" s="563">
        <f t="shared" si="5"/>
        <v>1698064.4</v>
      </c>
      <c r="AR28" s="565">
        <f t="shared" si="5"/>
        <v>1698.1</v>
      </c>
      <c r="AS28" s="570">
        <f t="shared" si="22"/>
        <v>-312163.7</v>
      </c>
      <c r="AT28" s="571">
        <f t="shared" si="23"/>
        <v>1698.1</v>
      </c>
      <c r="AU28" s="572">
        <f t="shared" si="24"/>
        <v>0</v>
      </c>
    </row>
    <row r="29" spans="1:47" x14ac:dyDescent="0.25">
      <c r="A29" s="918" t="s">
        <v>747</v>
      </c>
      <c r="B29" s="560">
        <v>2644.05</v>
      </c>
      <c r="C29" s="560">
        <v>157.74</v>
      </c>
      <c r="D29" s="561">
        <f t="shared" si="0"/>
        <v>417072.45</v>
      </c>
      <c r="E29" s="562"/>
      <c r="F29" s="563">
        <f t="shared" si="6"/>
        <v>417072.45</v>
      </c>
      <c r="G29" s="564">
        <v>0.84471229999999997</v>
      </c>
      <c r="H29" s="563">
        <f t="shared" si="7"/>
        <v>352306.23</v>
      </c>
      <c r="I29" s="565">
        <f t="shared" si="8"/>
        <v>352.3</v>
      </c>
      <c r="J29" s="560"/>
      <c r="K29" s="560"/>
      <c r="L29" s="561">
        <f t="shared" si="1"/>
        <v>0</v>
      </c>
      <c r="M29" s="562"/>
      <c r="N29" s="563">
        <f t="shared" si="9"/>
        <v>0</v>
      </c>
      <c r="O29" s="564">
        <v>0.84471229999999997</v>
      </c>
      <c r="P29" s="563">
        <f t="shared" si="10"/>
        <v>0</v>
      </c>
      <c r="Q29" s="565">
        <f t="shared" si="11"/>
        <v>0</v>
      </c>
      <c r="R29" s="560">
        <v>10.36</v>
      </c>
      <c r="S29" s="560">
        <v>33980</v>
      </c>
      <c r="T29" s="561">
        <f t="shared" si="2"/>
        <v>352032.8</v>
      </c>
      <c r="U29" s="562"/>
      <c r="V29" s="563">
        <f t="shared" si="12"/>
        <v>352032.8</v>
      </c>
      <c r="W29" s="564">
        <v>0.84471229999999997</v>
      </c>
      <c r="X29" s="563">
        <f t="shared" si="13"/>
        <v>297366.44</v>
      </c>
      <c r="Y29" s="565">
        <f t="shared" si="14"/>
        <v>297.39999999999998</v>
      </c>
      <c r="Z29" s="560">
        <v>57.88</v>
      </c>
      <c r="AA29" s="566">
        <v>1000</v>
      </c>
      <c r="AB29" s="566">
        <v>24.35</v>
      </c>
      <c r="AC29" s="566">
        <f t="shared" si="15"/>
        <v>1000</v>
      </c>
      <c r="AD29" s="566">
        <v>12.18</v>
      </c>
      <c r="AE29" s="561">
        <f t="shared" si="16"/>
        <v>57880</v>
      </c>
      <c r="AF29" s="561">
        <f t="shared" si="17"/>
        <v>24350</v>
      </c>
      <c r="AG29" s="567">
        <f t="shared" si="17"/>
        <v>12180</v>
      </c>
      <c r="AH29" s="568">
        <f t="shared" si="3"/>
        <v>94410</v>
      </c>
      <c r="AI29" s="562"/>
      <c r="AJ29" s="563">
        <f t="shared" si="18"/>
        <v>94410</v>
      </c>
      <c r="AK29" s="564">
        <v>0.84471229999999997</v>
      </c>
      <c r="AL29" s="563">
        <f t="shared" si="19"/>
        <v>79749.289999999994</v>
      </c>
      <c r="AM29" s="565">
        <f t="shared" si="20"/>
        <v>79.7</v>
      </c>
      <c r="AN29" s="569">
        <f t="shared" si="4"/>
        <v>863515.25</v>
      </c>
      <c r="AO29" s="569"/>
      <c r="AP29" s="569">
        <f t="shared" si="21"/>
        <v>863515.25</v>
      </c>
      <c r="AQ29" s="563">
        <f t="shared" si="5"/>
        <v>729421.96</v>
      </c>
      <c r="AR29" s="565">
        <f t="shared" si="5"/>
        <v>729.4</v>
      </c>
      <c r="AS29" s="570">
        <f t="shared" si="22"/>
        <v>-134093.29</v>
      </c>
      <c r="AT29" s="571">
        <f t="shared" si="23"/>
        <v>729.4</v>
      </c>
      <c r="AU29" s="572">
        <f t="shared" si="24"/>
        <v>0</v>
      </c>
    </row>
    <row r="30" spans="1:47" x14ac:dyDescent="0.25">
      <c r="A30" s="918" t="s">
        <v>849</v>
      </c>
      <c r="B30" s="560">
        <v>3163.33</v>
      </c>
      <c r="C30" s="560">
        <v>284.05</v>
      </c>
      <c r="D30" s="561">
        <f t="shared" si="0"/>
        <v>898543.89</v>
      </c>
      <c r="E30" s="562"/>
      <c r="F30" s="563">
        <f t="shared" si="6"/>
        <v>898543.89</v>
      </c>
      <c r="G30" s="564">
        <v>0.84471229999999997</v>
      </c>
      <c r="H30" s="563">
        <f t="shared" si="7"/>
        <v>759011.08</v>
      </c>
      <c r="I30" s="565">
        <f t="shared" si="8"/>
        <v>759</v>
      </c>
      <c r="J30" s="560"/>
      <c r="K30" s="560"/>
      <c r="L30" s="561">
        <f t="shared" si="1"/>
        <v>0</v>
      </c>
      <c r="M30" s="562"/>
      <c r="N30" s="563">
        <f t="shared" si="9"/>
        <v>0</v>
      </c>
      <c r="O30" s="564">
        <v>0.84471229999999997</v>
      </c>
      <c r="P30" s="563">
        <f t="shared" si="10"/>
        <v>0</v>
      </c>
      <c r="Q30" s="565">
        <f t="shared" si="11"/>
        <v>0</v>
      </c>
      <c r="R30" s="560">
        <v>10.36</v>
      </c>
      <c r="S30" s="560">
        <v>67570</v>
      </c>
      <c r="T30" s="561">
        <f t="shared" si="2"/>
        <v>700025.2</v>
      </c>
      <c r="U30" s="562"/>
      <c r="V30" s="563">
        <f t="shared" si="12"/>
        <v>700025.2</v>
      </c>
      <c r="W30" s="564">
        <v>0.84471229999999997</v>
      </c>
      <c r="X30" s="563">
        <f t="shared" si="13"/>
        <v>591319.9</v>
      </c>
      <c r="Y30" s="565">
        <f t="shared" si="14"/>
        <v>591.29999999999995</v>
      </c>
      <c r="Z30" s="560">
        <v>57.88</v>
      </c>
      <c r="AA30" s="566">
        <v>1400</v>
      </c>
      <c r="AB30" s="566">
        <v>24.35</v>
      </c>
      <c r="AC30" s="566">
        <f t="shared" si="15"/>
        <v>1400</v>
      </c>
      <c r="AD30" s="566">
        <v>12.18</v>
      </c>
      <c r="AE30" s="561">
        <f t="shared" si="16"/>
        <v>81032</v>
      </c>
      <c r="AF30" s="561">
        <f t="shared" si="17"/>
        <v>34090</v>
      </c>
      <c r="AG30" s="567">
        <f t="shared" si="17"/>
        <v>17052</v>
      </c>
      <c r="AH30" s="568">
        <f t="shared" si="3"/>
        <v>132174</v>
      </c>
      <c r="AI30" s="562"/>
      <c r="AJ30" s="563">
        <f t="shared" si="18"/>
        <v>132174</v>
      </c>
      <c r="AK30" s="564">
        <v>0.84471229999999997</v>
      </c>
      <c r="AL30" s="563">
        <f t="shared" si="19"/>
        <v>111649</v>
      </c>
      <c r="AM30" s="565">
        <f t="shared" si="20"/>
        <v>111.6</v>
      </c>
      <c r="AN30" s="569">
        <f t="shared" si="4"/>
        <v>1730743.09</v>
      </c>
      <c r="AO30" s="569"/>
      <c r="AP30" s="569">
        <f t="shared" si="21"/>
        <v>1730743.09</v>
      </c>
      <c r="AQ30" s="563">
        <f t="shared" si="5"/>
        <v>1461979.98</v>
      </c>
      <c r="AR30" s="565">
        <f t="shared" si="5"/>
        <v>1461.9</v>
      </c>
      <c r="AS30" s="570">
        <f t="shared" si="22"/>
        <v>-268763.11</v>
      </c>
      <c r="AT30" s="571">
        <f t="shared" si="23"/>
        <v>1462</v>
      </c>
      <c r="AU30" s="572">
        <f t="shared" si="24"/>
        <v>0.1</v>
      </c>
    </row>
    <row r="31" spans="1:47" x14ac:dyDescent="0.25">
      <c r="A31" s="920" t="s">
        <v>617</v>
      </c>
      <c r="B31" s="560">
        <v>3163.33</v>
      </c>
      <c r="C31" s="560">
        <v>429</v>
      </c>
      <c r="D31" s="561">
        <f t="shared" si="0"/>
        <v>1357068.57</v>
      </c>
      <c r="E31" s="562"/>
      <c r="F31" s="563">
        <f t="shared" si="6"/>
        <v>1357068.57</v>
      </c>
      <c r="G31" s="564">
        <v>0.84471229999999997</v>
      </c>
      <c r="H31" s="563">
        <f t="shared" si="7"/>
        <v>1146332.51</v>
      </c>
      <c r="I31" s="565">
        <f t="shared" si="8"/>
        <v>1146.3</v>
      </c>
      <c r="J31" s="560"/>
      <c r="K31" s="560"/>
      <c r="L31" s="561">
        <f t="shared" si="1"/>
        <v>0</v>
      </c>
      <c r="M31" s="562"/>
      <c r="N31" s="563">
        <f t="shared" si="9"/>
        <v>0</v>
      </c>
      <c r="O31" s="564">
        <v>0.84471229999999997</v>
      </c>
      <c r="P31" s="563">
        <f t="shared" si="10"/>
        <v>0</v>
      </c>
      <c r="Q31" s="565">
        <f t="shared" si="11"/>
        <v>0</v>
      </c>
      <c r="R31" s="560">
        <v>10.36</v>
      </c>
      <c r="S31" s="560">
        <v>88050</v>
      </c>
      <c r="T31" s="561">
        <f t="shared" si="2"/>
        <v>912198</v>
      </c>
      <c r="U31" s="562"/>
      <c r="V31" s="563">
        <f t="shared" si="12"/>
        <v>912198</v>
      </c>
      <c r="W31" s="564">
        <v>0.84471229999999997</v>
      </c>
      <c r="X31" s="563">
        <f t="shared" si="13"/>
        <v>770544.87</v>
      </c>
      <c r="Y31" s="565">
        <f t="shared" si="14"/>
        <v>770.5</v>
      </c>
      <c r="Z31" s="560">
        <v>57.88</v>
      </c>
      <c r="AA31" s="566">
        <v>2820</v>
      </c>
      <c r="AB31" s="566">
        <v>24.35</v>
      </c>
      <c r="AC31" s="566">
        <f t="shared" si="15"/>
        <v>2820</v>
      </c>
      <c r="AD31" s="566">
        <v>12.18</v>
      </c>
      <c r="AE31" s="561">
        <f t="shared" si="16"/>
        <v>163221.6</v>
      </c>
      <c r="AF31" s="561">
        <f t="shared" si="17"/>
        <v>68667</v>
      </c>
      <c r="AG31" s="567">
        <f t="shared" si="17"/>
        <v>34347.599999999999</v>
      </c>
      <c r="AH31" s="568">
        <f t="shared" si="3"/>
        <v>266236.2</v>
      </c>
      <c r="AI31" s="562"/>
      <c r="AJ31" s="563">
        <f t="shared" si="18"/>
        <v>266236.2</v>
      </c>
      <c r="AK31" s="564">
        <v>0.84471229999999997</v>
      </c>
      <c r="AL31" s="563">
        <f t="shared" si="19"/>
        <v>224892.99</v>
      </c>
      <c r="AM31" s="565">
        <f t="shared" si="20"/>
        <v>224.9</v>
      </c>
      <c r="AN31" s="569">
        <f t="shared" si="4"/>
        <v>2535502.77</v>
      </c>
      <c r="AO31" s="569"/>
      <c r="AP31" s="569">
        <f t="shared" si="21"/>
        <v>2535502.77</v>
      </c>
      <c r="AQ31" s="563">
        <f t="shared" si="5"/>
        <v>2141770.37</v>
      </c>
      <c r="AR31" s="565">
        <f t="shared" si="5"/>
        <v>2141.6999999999998</v>
      </c>
      <c r="AS31" s="570">
        <f t="shared" si="22"/>
        <v>-393732.4</v>
      </c>
      <c r="AT31" s="571">
        <f t="shared" si="23"/>
        <v>2141.8000000000002</v>
      </c>
      <c r="AU31" s="572">
        <f t="shared" si="24"/>
        <v>0.1</v>
      </c>
    </row>
    <row r="32" spans="1:47" x14ac:dyDescent="0.25">
      <c r="A32" s="918" t="s">
        <v>618</v>
      </c>
      <c r="B32" s="560">
        <v>2644.05</v>
      </c>
      <c r="C32" s="560">
        <v>171.15</v>
      </c>
      <c r="D32" s="561">
        <f t="shared" si="0"/>
        <v>452529.16</v>
      </c>
      <c r="E32" s="562"/>
      <c r="F32" s="563">
        <f t="shared" si="6"/>
        <v>452529.16</v>
      </c>
      <c r="G32" s="564">
        <v>0.84471229999999997</v>
      </c>
      <c r="H32" s="563">
        <f t="shared" si="7"/>
        <v>382256.95</v>
      </c>
      <c r="I32" s="565">
        <f t="shared" si="8"/>
        <v>382.3</v>
      </c>
      <c r="J32" s="560"/>
      <c r="K32" s="560"/>
      <c r="L32" s="561">
        <f t="shared" si="1"/>
        <v>0</v>
      </c>
      <c r="M32" s="562"/>
      <c r="N32" s="563">
        <f t="shared" si="9"/>
        <v>0</v>
      </c>
      <c r="O32" s="564">
        <v>0.84471229999999997</v>
      </c>
      <c r="P32" s="563">
        <f t="shared" si="10"/>
        <v>0</v>
      </c>
      <c r="Q32" s="565">
        <f t="shared" si="11"/>
        <v>0</v>
      </c>
      <c r="R32" s="560">
        <v>10.36</v>
      </c>
      <c r="S32" s="560">
        <v>87780</v>
      </c>
      <c r="T32" s="561">
        <f t="shared" si="2"/>
        <v>909400.8</v>
      </c>
      <c r="U32" s="562"/>
      <c r="V32" s="563">
        <f t="shared" si="12"/>
        <v>909400.8</v>
      </c>
      <c r="W32" s="564">
        <v>0.84471229999999997</v>
      </c>
      <c r="X32" s="563">
        <f t="shared" si="13"/>
        <v>768182.04</v>
      </c>
      <c r="Y32" s="565">
        <f t="shared" si="14"/>
        <v>768.2</v>
      </c>
      <c r="Z32" s="560">
        <v>57.88</v>
      </c>
      <c r="AA32" s="566">
        <v>1560</v>
      </c>
      <c r="AB32" s="566">
        <v>24.35</v>
      </c>
      <c r="AC32" s="566">
        <f t="shared" si="15"/>
        <v>1560</v>
      </c>
      <c r="AD32" s="566">
        <v>12.18</v>
      </c>
      <c r="AE32" s="561">
        <f t="shared" si="16"/>
        <v>90292.800000000003</v>
      </c>
      <c r="AF32" s="561">
        <f t="shared" si="17"/>
        <v>37986</v>
      </c>
      <c r="AG32" s="567">
        <f t="shared" si="17"/>
        <v>19000.8</v>
      </c>
      <c r="AH32" s="568">
        <f t="shared" si="3"/>
        <v>147279.6</v>
      </c>
      <c r="AI32" s="562"/>
      <c r="AJ32" s="563">
        <f t="shared" si="18"/>
        <v>147279.6</v>
      </c>
      <c r="AK32" s="564">
        <v>0.84471229999999997</v>
      </c>
      <c r="AL32" s="563">
        <f t="shared" si="19"/>
        <v>124408.89</v>
      </c>
      <c r="AM32" s="565">
        <f t="shared" si="20"/>
        <v>124.4</v>
      </c>
      <c r="AN32" s="569">
        <f t="shared" si="4"/>
        <v>1509209.56</v>
      </c>
      <c r="AO32" s="569"/>
      <c r="AP32" s="569">
        <f t="shared" si="21"/>
        <v>1509209.56</v>
      </c>
      <c r="AQ32" s="563">
        <f t="shared" si="5"/>
        <v>1274847.8799999999</v>
      </c>
      <c r="AR32" s="565">
        <f t="shared" si="5"/>
        <v>1274.9000000000001</v>
      </c>
      <c r="AS32" s="570">
        <f t="shared" si="22"/>
        <v>-234361.68</v>
      </c>
      <c r="AT32" s="571">
        <f t="shared" si="23"/>
        <v>1274.8</v>
      </c>
      <c r="AU32" s="572">
        <f t="shared" si="24"/>
        <v>-0.1</v>
      </c>
    </row>
    <row r="33" spans="1:47" x14ac:dyDescent="0.25">
      <c r="A33" s="918" t="s">
        <v>619</v>
      </c>
      <c r="B33" s="560">
        <v>2644.05</v>
      </c>
      <c r="C33" s="560">
        <v>164.85</v>
      </c>
      <c r="D33" s="561">
        <f t="shared" si="0"/>
        <v>435871.64</v>
      </c>
      <c r="E33" s="562"/>
      <c r="F33" s="563">
        <f t="shared" si="6"/>
        <v>435871.64</v>
      </c>
      <c r="G33" s="564">
        <v>0.84471229999999997</v>
      </c>
      <c r="H33" s="563">
        <f t="shared" si="7"/>
        <v>368186.14</v>
      </c>
      <c r="I33" s="565">
        <f t="shared" si="8"/>
        <v>368.2</v>
      </c>
      <c r="J33" s="560"/>
      <c r="K33" s="560"/>
      <c r="L33" s="561">
        <f t="shared" si="1"/>
        <v>0</v>
      </c>
      <c r="M33" s="562"/>
      <c r="N33" s="563">
        <f t="shared" si="9"/>
        <v>0</v>
      </c>
      <c r="O33" s="564">
        <v>0.84471229999999997</v>
      </c>
      <c r="P33" s="563">
        <f t="shared" si="10"/>
        <v>0</v>
      </c>
      <c r="Q33" s="565">
        <f t="shared" si="11"/>
        <v>0</v>
      </c>
      <c r="R33" s="560">
        <v>10.36</v>
      </c>
      <c r="S33" s="560">
        <v>43710</v>
      </c>
      <c r="T33" s="561">
        <f t="shared" si="2"/>
        <v>452835.6</v>
      </c>
      <c r="U33" s="562"/>
      <c r="V33" s="563">
        <f t="shared" si="12"/>
        <v>452835.6</v>
      </c>
      <c r="W33" s="564">
        <v>0.84471229999999997</v>
      </c>
      <c r="X33" s="563">
        <f t="shared" si="13"/>
        <v>382515.8</v>
      </c>
      <c r="Y33" s="565">
        <f t="shared" si="14"/>
        <v>382.5</v>
      </c>
      <c r="Z33" s="560">
        <v>57.88</v>
      </c>
      <c r="AA33" s="566">
        <v>1240</v>
      </c>
      <c r="AB33" s="566">
        <v>24.35</v>
      </c>
      <c r="AC33" s="566">
        <f t="shared" si="15"/>
        <v>1240</v>
      </c>
      <c r="AD33" s="566">
        <v>12.18</v>
      </c>
      <c r="AE33" s="561">
        <f t="shared" si="16"/>
        <v>71771.199999999997</v>
      </c>
      <c r="AF33" s="561">
        <f t="shared" si="17"/>
        <v>30194</v>
      </c>
      <c r="AG33" s="567">
        <f t="shared" si="17"/>
        <v>15103.2</v>
      </c>
      <c r="AH33" s="568">
        <f t="shared" si="3"/>
        <v>117068.4</v>
      </c>
      <c r="AI33" s="562"/>
      <c r="AJ33" s="563">
        <f t="shared" si="18"/>
        <v>117068.4</v>
      </c>
      <c r="AK33" s="564">
        <v>0.84471229999999997</v>
      </c>
      <c r="AL33" s="563">
        <f t="shared" si="19"/>
        <v>98889.12</v>
      </c>
      <c r="AM33" s="565">
        <f t="shared" si="20"/>
        <v>98.9</v>
      </c>
      <c r="AN33" s="569">
        <f t="shared" si="4"/>
        <v>1005775.64</v>
      </c>
      <c r="AO33" s="569"/>
      <c r="AP33" s="569">
        <f t="shared" si="21"/>
        <v>1005775.64</v>
      </c>
      <c r="AQ33" s="563">
        <f t="shared" si="5"/>
        <v>849591.06</v>
      </c>
      <c r="AR33" s="565">
        <f t="shared" si="5"/>
        <v>849.6</v>
      </c>
      <c r="AS33" s="570">
        <f t="shared" si="22"/>
        <v>-156184.57999999999</v>
      </c>
      <c r="AT33" s="571">
        <f t="shared" si="23"/>
        <v>849.6</v>
      </c>
      <c r="AU33" s="572">
        <f t="shared" si="24"/>
        <v>0</v>
      </c>
    </row>
    <row r="34" spans="1:47" x14ac:dyDescent="0.25">
      <c r="A34" s="918" t="s">
        <v>621</v>
      </c>
      <c r="B34" s="560">
        <v>2644.05</v>
      </c>
      <c r="C34" s="560">
        <v>261.89999999999998</v>
      </c>
      <c r="D34" s="561">
        <f t="shared" si="0"/>
        <v>692476.7</v>
      </c>
      <c r="E34" s="562"/>
      <c r="F34" s="563">
        <f t="shared" si="6"/>
        <v>692476.7</v>
      </c>
      <c r="G34" s="564">
        <v>0.84471229999999997</v>
      </c>
      <c r="H34" s="563">
        <f t="shared" si="7"/>
        <v>584943.59</v>
      </c>
      <c r="I34" s="565">
        <f t="shared" si="8"/>
        <v>584.9</v>
      </c>
      <c r="J34" s="560"/>
      <c r="K34" s="560"/>
      <c r="L34" s="561">
        <f t="shared" si="1"/>
        <v>0</v>
      </c>
      <c r="M34" s="562"/>
      <c r="N34" s="563">
        <f t="shared" si="9"/>
        <v>0</v>
      </c>
      <c r="O34" s="564">
        <v>0.84471229999999997</v>
      </c>
      <c r="P34" s="563">
        <f t="shared" si="10"/>
        <v>0</v>
      </c>
      <c r="Q34" s="565">
        <f t="shared" si="11"/>
        <v>0</v>
      </c>
      <c r="R34" s="560">
        <v>10.36</v>
      </c>
      <c r="S34" s="560">
        <v>224040</v>
      </c>
      <c r="T34" s="561">
        <f t="shared" si="2"/>
        <v>2321054.4</v>
      </c>
      <c r="U34" s="562"/>
      <c r="V34" s="563">
        <f t="shared" si="12"/>
        <v>2321054.4</v>
      </c>
      <c r="W34" s="564">
        <v>0.84471229999999997</v>
      </c>
      <c r="X34" s="563">
        <f t="shared" si="13"/>
        <v>1960623.2</v>
      </c>
      <c r="Y34" s="565">
        <f t="shared" si="14"/>
        <v>1960.6</v>
      </c>
      <c r="Z34" s="560">
        <v>57.88</v>
      </c>
      <c r="AA34" s="566">
        <v>1620</v>
      </c>
      <c r="AB34" s="566">
        <v>24.35</v>
      </c>
      <c r="AC34" s="566">
        <f t="shared" si="15"/>
        <v>1620</v>
      </c>
      <c r="AD34" s="566">
        <v>12.18</v>
      </c>
      <c r="AE34" s="561">
        <f t="shared" si="16"/>
        <v>93765.6</v>
      </c>
      <c r="AF34" s="561">
        <f t="shared" si="17"/>
        <v>39447</v>
      </c>
      <c r="AG34" s="567">
        <f t="shared" si="17"/>
        <v>19731.599999999999</v>
      </c>
      <c r="AH34" s="568">
        <f t="shared" si="3"/>
        <v>152944.20000000001</v>
      </c>
      <c r="AI34" s="562"/>
      <c r="AJ34" s="563">
        <f t="shared" si="18"/>
        <v>152944.20000000001</v>
      </c>
      <c r="AK34" s="564">
        <v>0.84471229999999997</v>
      </c>
      <c r="AL34" s="563">
        <f t="shared" si="19"/>
        <v>129193.85</v>
      </c>
      <c r="AM34" s="565">
        <f t="shared" si="20"/>
        <v>129.19999999999999</v>
      </c>
      <c r="AN34" s="569">
        <f t="shared" si="4"/>
        <v>3166475.3</v>
      </c>
      <c r="AO34" s="569"/>
      <c r="AP34" s="569">
        <f t="shared" si="21"/>
        <v>3166475.3</v>
      </c>
      <c r="AQ34" s="563">
        <f t="shared" si="5"/>
        <v>2674760.64</v>
      </c>
      <c r="AR34" s="565">
        <f t="shared" si="5"/>
        <v>2674.7</v>
      </c>
      <c r="AS34" s="570">
        <f t="shared" si="22"/>
        <v>-491714.66</v>
      </c>
      <c r="AT34" s="571">
        <f t="shared" si="23"/>
        <v>2674.8</v>
      </c>
      <c r="AU34" s="572">
        <f t="shared" si="24"/>
        <v>0.1</v>
      </c>
    </row>
    <row r="35" spans="1:47" x14ac:dyDescent="0.25">
      <c r="A35" s="921" t="s">
        <v>622</v>
      </c>
      <c r="B35" s="560">
        <v>3163.33</v>
      </c>
      <c r="C35" s="560">
        <v>358.62</v>
      </c>
      <c r="D35" s="561">
        <f t="shared" si="0"/>
        <v>1134433.3999999999</v>
      </c>
      <c r="E35" s="562"/>
      <c r="F35" s="563">
        <f t="shared" si="6"/>
        <v>1134433.3999999999</v>
      </c>
      <c r="G35" s="564">
        <v>0.84471229999999997</v>
      </c>
      <c r="H35" s="563">
        <f t="shared" si="7"/>
        <v>958269.85</v>
      </c>
      <c r="I35" s="565">
        <f t="shared" si="8"/>
        <v>958.3</v>
      </c>
      <c r="J35" s="560"/>
      <c r="K35" s="560"/>
      <c r="L35" s="561">
        <f t="shared" si="1"/>
        <v>0</v>
      </c>
      <c r="M35" s="562"/>
      <c r="N35" s="563">
        <f t="shared" si="9"/>
        <v>0</v>
      </c>
      <c r="O35" s="564">
        <v>0.84471229999999997</v>
      </c>
      <c r="P35" s="563">
        <f t="shared" si="10"/>
        <v>0</v>
      </c>
      <c r="Q35" s="565">
        <f t="shared" si="11"/>
        <v>0</v>
      </c>
      <c r="R35" s="560">
        <v>10.36</v>
      </c>
      <c r="S35" s="560">
        <v>229780</v>
      </c>
      <c r="T35" s="561">
        <f t="shared" si="2"/>
        <v>2380520.7999999998</v>
      </c>
      <c r="U35" s="562"/>
      <c r="V35" s="563">
        <f t="shared" si="12"/>
        <v>2380520.7999999998</v>
      </c>
      <c r="W35" s="564">
        <v>0.84471229999999997</v>
      </c>
      <c r="X35" s="563">
        <f t="shared" si="13"/>
        <v>2010855.2</v>
      </c>
      <c r="Y35" s="565">
        <f t="shared" si="14"/>
        <v>2010.9</v>
      </c>
      <c r="Z35" s="560">
        <v>57.88</v>
      </c>
      <c r="AA35" s="566">
        <v>4440</v>
      </c>
      <c r="AB35" s="566">
        <v>24.35</v>
      </c>
      <c r="AC35" s="566">
        <f t="shared" si="15"/>
        <v>4440</v>
      </c>
      <c r="AD35" s="566">
        <v>12.18</v>
      </c>
      <c r="AE35" s="561">
        <f t="shared" si="16"/>
        <v>256987.2</v>
      </c>
      <c r="AF35" s="561">
        <f t="shared" si="17"/>
        <v>108114</v>
      </c>
      <c r="AG35" s="567">
        <f t="shared" si="17"/>
        <v>54079.199999999997</v>
      </c>
      <c r="AH35" s="568">
        <f t="shared" si="3"/>
        <v>419180.4</v>
      </c>
      <c r="AI35" s="562"/>
      <c r="AJ35" s="563">
        <f t="shared" si="18"/>
        <v>419180.4</v>
      </c>
      <c r="AK35" s="564">
        <v>0.84471229999999997</v>
      </c>
      <c r="AL35" s="563">
        <f t="shared" si="19"/>
        <v>354086.84</v>
      </c>
      <c r="AM35" s="565">
        <f t="shared" si="20"/>
        <v>354.1</v>
      </c>
      <c r="AN35" s="569">
        <f t="shared" si="4"/>
        <v>3934134.6</v>
      </c>
      <c r="AO35" s="569"/>
      <c r="AP35" s="569">
        <f t="shared" si="21"/>
        <v>3934134.6</v>
      </c>
      <c r="AQ35" s="563">
        <f t="shared" si="5"/>
        <v>3323211.89</v>
      </c>
      <c r="AR35" s="565">
        <f t="shared" si="5"/>
        <v>3323.3</v>
      </c>
      <c r="AS35" s="570">
        <f t="shared" si="22"/>
        <v>-610922.71</v>
      </c>
      <c r="AT35" s="571">
        <f t="shared" si="23"/>
        <v>3323.2</v>
      </c>
      <c r="AU35" s="572">
        <f t="shared" si="24"/>
        <v>-0.1</v>
      </c>
    </row>
    <row r="36" spans="1:47" x14ac:dyDescent="0.25">
      <c r="A36" s="918" t="s">
        <v>850</v>
      </c>
      <c r="B36" s="560">
        <v>3163.33</v>
      </c>
      <c r="C36" s="560">
        <v>340</v>
      </c>
      <c r="D36" s="561">
        <f t="shared" si="0"/>
        <v>1075532.2</v>
      </c>
      <c r="E36" s="562"/>
      <c r="F36" s="563">
        <f t="shared" si="6"/>
        <v>1075532.2</v>
      </c>
      <c r="G36" s="564">
        <v>0.84471229999999997</v>
      </c>
      <c r="H36" s="563">
        <f t="shared" si="7"/>
        <v>908515.28</v>
      </c>
      <c r="I36" s="565">
        <f t="shared" si="8"/>
        <v>908.5</v>
      </c>
      <c r="J36" s="560"/>
      <c r="K36" s="560"/>
      <c r="L36" s="561">
        <f t="shared" si="1"/>
        <v>0</v>
      </c>
      <c r="M36" s="562"/>
      <c r="N36" s="563">
        <f t="shared" si="9"/>
        <v>0</v>
      </c>
      <c r="O36" s="564">
        <v>0.84471229999999997</v>
      </c>
      <c r="P36" s="563">
        <f t="shared" si="10"/>
        <v>0</v>
      </c>
      <c r="Q36" s="565">
        <f t="shared" si="11"/>
        <v>0</v>
      </c>
      <c r="R36" s="560">
        <v>10.36</v>
      </c>
      <c r="S36" s="560">
        <v>85120</v>
      </c>
      <c r="T36" s="561">
        <f t="shared" si="2"/>
        <v>881843.19999999995</v>
      </c>
      <c r="U36" s="562"/>
      <c r="V36" s="563">
        <f t="shared" si="12"/>
        <v>881843.19999999995</v>
      </c>
      <c r="W36" s="564">
        <v>0.84471229999999997</v>
      </c>
      <c r="X36" s="563">
        <f t="shared" si="13"/>
        <v>744903.8</v>
      </c>
      <c r="Y36" s="565">
        <f t="shared" si="14"/>
        <v>744.9</v>
      </c>
      <c r="Z36" s="560">
        <v>57.88</v>
      </c>
      <c r="AA36" s="566">
        <v>1730</v>
      </c>
      <c r="AB36" s="566">
        <v>24.35</v>
      </c>
      <c r="AC36" s="566">
        <f t="shared" si="15"/>
        <v>1730</v>
      </c>
      <c r="AD36" s="566">
        <v>12.18</v>
      </c>
      <c r="AE36" s="561">
        <f t="shared" si="16"/>
        <v>100132.4</v>
      </c>
      <c r="AF36" s="561">
        <f t="shared" si="17"/>
        <v>42125.5</v>
      </c>
      <c r="AG36" s="567">
        <f t="shared" si="17"/>
        <v>21071.4</v>
      </c>
      <c r="AH36" s="568">
        <f t="shared" si="3"/>
        <v>163329.29999999999</v>
      </c>
      <c r="AI36" s="562"/>
      <c r="AJ36" s="563">
        <f t="shared" si="18"/>
        <v>163329.29999999999</v>
      </c>
      <c r="AK36" s="564">
        <v>0.84471229999999997</v>
      </c>
      <c r="AL36" s="563">
        <f t="shared" si="19"/>
        <v>137966.26999999999</v>
      </c>
      <c r="AM36" s="565">
        <f t="shared" si="20"/>
        <v>138</v>
      </c>
      <c r="AN36" s="569">
        <f t="shared" si="4"/>
        <v>2120704.7000000002</v>
      </c>
      <c r="AO36" s="569"/>
      <c r="AP36" s="569">
        <f t="shared" si="21"/>
        <v>2120704.7000000002</v>
      </c>
      <c r="AQ36" s="563">
        <f t="shared" si="5"/>
        <v>1791385.35</v>
      </c>
      <c r="AR36" s="565">
        <f t="shared" si="5"/>
        <v>1791.4</v>
      </c>
      <c r="AS36" s="570">
        <f t="shared" si="22"/>
        <v>-329319.34999999998</v>
      </c>
      <c r="AT36" s="571">
        <f t="shared" si="23"/>
        <v>1791.4</v>
      </c>
      <c r="AU36" s="572">
        <f t="shared" si="24"/>
        <v>0</v>
      </c>
    </row>
    <row r="37" spans="1:47" x14ac:dyDescent="0.25">
      <c r="A37" s="918" t="s">
        <v>624</v>
      </c>
      <c r="B37" s="560">
        <v>3163.33</v>
      </c>
      <c r="C37" s="560">
        <v>169.2</v>
      </c>
      <c r="D37" s="561">
        <f t="shared" si="0"/>
        <v>535235.43999999994</v>
      </c>
      <c r="E37" s="562"/>
      <c r="F37" s="563">
        <f t="shared" si="6"/>
        <v>535235.43999999994</v>
      </c>
      <c r="G37" s="564">
        <v>0.84471229999999997</v>
      </c>
      <c r="H37" s="563">
        <f t="shared" si="7"/>
        <v>452119.96</v>
      </c>
      <c r="I37" s="565">
        <f t="shared" si="8"/>
        <v>452.1</v>
      </c>
      <c r="J37" s="560"/>
      <c r="K37" s="560"/>
      <c r="L37" s="561">
        <f t="shared" si="1"/>
        <v>0</v>
      </c>
      <c r="M37" s="562"/>
      <c r="N37" s="563">
        <f t="shared" si="9"/>
        <v>0</v>
      </c>
      <c r="O37" s="564">
        <v>0.84471229999999997</v>
      </c>
      <c r="P37" s="563">
        <f t="shared" si="10"/>
        <v>0</v>
      </c>
      <c r="Q37" s="565">
        <f t="shared" si="11"/>
        <v>0</v>
      </c>
      <c r="R37" s="560">
        <v>10.36</v>
      </c>
      <c r="S37" s="560">
        <v>33280</v>
      </c>
      <c r="T37" s="561">
        <f t="shared" si="2"/>
        <v>344780.79999999999</v>
      </c>
      <c r="U37" s="562"/>
      <c r="V37" s="563">
        <f t="shared" si="12"/>
        <v>344780.79999999999</v>
      </c>
      <c r="W37" s="564">
        <v>0.84471229999999997</v>
      </c>
      <c r="X37" s="563">
        <f t="shared" si="13"/>
        <v>291240.58</v>
      </c>
      <c r="Y37" s="565">
        <f t="shared" si="14"/>
        <v>291.2</v>
      </c>
      <c r="Z37" s="560">
        <v>57.88</v>
      </c>
      <c r="AA37" s="566">
        <v>900</v>
      </c>
      <c r="AB37" s="566">
        <v>24.35</v>
      </c>
      <c r="AC37" s="566">
        <f t="shared" si="15"/>
        <v>900</v>
      </c>
      <c r="AD37" s="566">
        <v>12.18</v>
      </c>
      <c r="AE37" s="561">
        <f t="shared" si="16"/>
        <v>52092</v>
      </c>
      <c r="AF37" s="561">
        <f t="shared" si="17"/>
        <v>21915</v>
      </c>
      <c r="AG37" s="567">
        <f t="shared" si="17"/>
        <v>10962</v>
      </c>
      <c r="AH37" s="568">
        <f t="shared" si="3"/>
        <v>84969</v>
      </c>
      <c r="AI37" s="562"/>
      <c r="AJ37" s="563">
        <f t="shared" si="18"/>
        <v>84969</v>
      </c>
      <c r="AK37" s="564">
        <v>0.84471229999999997</v>
      </c>
      <c r="AL37" s="563">
        <f t="shared" si="19"/>
        <v>71774.36</v>
      </c>
      <c r="AM37" s="565">
        <f t="shared" si="20"/>
        <v>71.8</v>
      </c>
      <c r="AN37" s="569">
        <f t="shared" si="4"/>
        <v>964985.24</v>
      </c>
      <c r="AO37" s="569"/>
      <c r="AP37" s="569">
        <f t="shared" si="21"/>
        <v>964985.24</v>
      </c>
      <c r="AQ37" s="563">
        <f t="shared" si="5"/>
        <v>815134.9</v>
      </c>
      <c r="AR37" s="565">
        <f t="shared" si="5"/>
        <v>815.1</v>
      </c>
      <c r="AS37" s="570">
        <f t="shared" si="22"/>
        <v>-149850.34</v>
      </c>
      <c r="AT37" s="571">
        <f t="shared" si="23"/>
        <v>815.1</v>
      </c>
      <c r="AU37" s="572">
        <f t="shared" si="24"/>
        <v>0</v>
      </c>
    </row>
    <row r="38" spans="1:47" x14ac:dyDescent="0.25">
      <c r="A38" s="921" t="s">
        <v>930</v>
      </c>
      <c r="B38" s="560">
        <v>3163.33</v>
      </c>
      <c r="C38" s="574">
        <v>586.28</v>
      </c>
      <c r="D38" s="575">
        <f t="shared" si="0"/>
        <v>1854597.11</v>
      </c>
      <c r="E38" s="575">
        <v>2672.64</v>
      </c>
      <c r="F38" s="563">
        <f t="shared" si="6"/>
        <v>1851924.47</v>
      </c>
      <c r="G38" s="564">
        <v>0.84471229999999997</v>
      </c>
      <c r="H38" s="563">
        <f t="shared" si="7"/>
        <v>1564343.38</v>
      </c>
      <c r="I38" s="565">
        <f t="shared" si="8"/>
        <v>1564.3</v>
      </c>
      <c r="J38" s="574"/>
      <c r="K38" s="574"/>
      <c r="L38" s="575">
        <f t="shared" si="1"/>
        <v>0</v>
      </c>
      <c r="M38" s="575"/>
      <c r="N38" s="563">
        <f t="shared" si="9"/>
        <v>0</v>
      </c>
      <c r="O38" s="564">
        <v>0.84471229999999997</v>
      </c>
      <c r="P38" s="563">
        <f t="shared" si="10"/>
        <v>0</v>
      </c>
      <c r="Q38" s="565">
        <f t="shared" si="11"/>
        <v>0</v>
      </c>
      <c r="R38" s="560">
        <v>10.36</v>
      </c>
      <c r="S38" s="574">
        <v>127640</v>
      </c>
      <c r="T38" s="575">
        <f t="shared" si="2"/>
        <v>1322350.3999999999</v>
      </c>
      <c r="U38" s="575">
        <v>2672.64</v>
      </c>
      <c r="V38" s="563">
        <f t="shared" si="12"/>
        <v>1319677.76</v>
      </c>
      <c r="W38" s="564">
        <v>0.84471229999999997</v>
      </c>
      <c r="X38" s="563">
        <f t="shared" si="13"/>
        <v>1114748.04</v>
      </c>
      <c r="Y38" s="565">
        <f t="shared" si="14"/>
        <v>1114.7</v>
      </c>
      <c r="Z38" s="560">
        <v>57.88</v>
      </c>
      <c r="AA38" s="576">
        <v>2940</v>
      </c>
      <c r="AB38" s="566">
        <v>24.35</v>
      </c>
      <c r="AC38" s="576">
        <f t="shared" si="15"/>
        <v>2940</v>
      </c>
      <c r="AD38" s="566">
        <v>12.18</v>
      </c>
      <c r="AE38" s="575">
        <f t="shared" si="16"/>
        <v>170167.2</v>
      </c>
      <c r="AF38" s="575">
        <f t="shared" si="17"/>
        <v>71589</v>
      </c>
      <c r="AG38" s="577">
        <f t="shared" si="17"/>
        <v>35809.199999999997</v>
      </c>
      <c r="AH38" s="578">
        <f t="shared" si="3"/>
        <v>277565.40000000002</v>
      </c>
      <c r="AI38" s="575">
        <v>2672.64</v>
      </c>
      <c r="AJ38" s="563">
        <f t="shared" si="18"/>
        <v>274892.76</v>
      </c>
      <c r="AK38" s="564">
        <v>0.84471229999999997</v>
      </c>
      <c r="AL38" s="563">
        <f t="shared" si="19"/>
        <v>232205.3</v>
      </c>
      <c r="AM38" s="565">
        <f t="shared" si="20"/>
        <v>232.2</v>
      </c>
      <c r="AN38" s="579">
        <f t="shared" si="4"/>
        <v>3454512.91</v>
      </c>
      <c r="AO38" s="579">
        <f>E38+M38+U38+AI38</f>
        <v>8017.92</v>
      </c>
      <c r="AP38" s="569">
        <f t="shared" si="21"/>
        <v>3446494.99</v>
      </c>
      <c r="AQ38" s="563">
        <f t="shared" si="5"/>
        <v>2911296.72</v>
      </c>
      <c r="AR38" s="565">
        <f t="shared" si="5"/>
        <v>2911.2</v>
      </c>
      <c r="AS38" s="570">
        <f t="shared" si="22"/>
        <v>-535198.27</v>
      </c>
      <c r="AT38" s="571">
        <f t="shared" si="23"/>
        <v>2911.3</v>
      </c>
      <c r="AU38" s="572">
        <f t="shared" si="24"/>
        <v>0.1</v>
      </c>
    </row>
    <row r="39" spans="1:47" x14ac:dyDescent="0.25">
      <c r="A39" s="918" t="s">
        <v>625</v>
      </c>
      <c r="B39" s="560">
        <v>3163.33</v>
      </c>
      <c r="C39" s="560">
        <v>300</v>
      </c>
      <c r="D39" s="561">
        <f t="shared" si="0"/>
        <v>948999</v>
      </c>
      <c r="E39" s="562"/>
      <c r="F39" s="563">
        <f t="shared" si="6"/>
        <v>948999</v>
      </c>
      <c r="G39" s="564">
        <v>0.84471229999999997</v>
      </c>
      <c r="H39" s="563">
        <f t="shared" si="7"/>
        <v>801631.13</v>
      </c>
      <c r="I39" s="565">
        <f t="shared" si="8"/>
        <v>801.6</v>
      </c>
      <c r="J39" s="560"/>
      <c r="K39" s="560"/>
      <c r="L39" s="561">
        <f t="shared" si="1"/>
        <v>0</v>
      </c>
      <c r="M39" s="562"/>
      <c r="N39" s="563">
        <f t="shared" si="9"/>
        <v>0</v>
      </c>
      <c r="O39" s="564">
        <v>0.84471229999999997</v>
      </c>
      <c r="P39" s="563">
        <f t="shared" si="10"/>
        <v>0</v>
      </c>
      <c r="Q39" s="565">
        <f t="shared" si="11"/>
        <v>0</v>
      </c>
      <c r="R39" s="560">
        <v>10.36</v>
      </c>
      <c r="S39" s="560">
        <v>218760</v>
      </c>
      <c r="T39" s="561">
        <f t="shared" si="2"/>
        <v>2266353.6</v>
      </c>
      <c r="U39" s="562"/>
      <c r="V39" s="563">
        <f t="shared" si="12"/>
        <v>2266353.6</v>
      </c>
      <c r="W39" s="564">
        <v>0.84471229999999997</v>
      </c>
      <c r="X39" s="563">
        <f t="shared" si="13"/>
        <v>1914416.76</v>
      </c>
      <c r="Y39" s="565">
        <f t="shared" si="14"/>
        <v>1914.4</v>
      </c>
      <c r="Z39" s="560">
        <v>57.88</v>
      </c>
      <c r="AA39" s="566">
        <v>3720</v>
      </c>
      <c r="AB39" s="566">
        <v>24.35</v>
      </c>
      <c r="AC39" s="566">
        <f t="shared" si="15"/>
        <v>3720</v>
      </c>
      <c r="AD39" s="566">
        <v>12.18</v>
      </c>
      <c r="AE39" s="561">
        <f t="shared" si="16"/>
        <v>215313.6</v>
      </c>
      <c r="AF39" s="561">
        <f t="shared" si="17"/>
        <v>90582</v>
      </c>
      <c r="AG39" s="567">
        <f t="shared" si="17"/>
        <v>45309.599999999999</v>
      </c>
      <c r="AH39" s="568">
        <f t="shared" si="3"/>
        <v>351205.2</v>
      </c>
      <c r="AI39" s="562"/>
      <c r="AJ39" s="563">
        <f t="shared" si="18"/>
        <v>351205.2</v>
      </c>
      <c r="AK39" s="564">
        <v>0.84471229999999997</v>
      </c>
      <c r="AL39" s="563">
        <f t="shared" si="19"/>
        <v>296667.34999999998</v>
      </c>
      <c r="AM39" s="565">
        <f t="shared" si="20"/>
        <v>296.7</v>
      </c>
      <c r="AN39" s="569">
        <f t="shared" si="4"/>
        <v>3566557.8</v>
      </c>
      <c r="AO39" s="569"/>
      <c r="AP39" s="569">
        <f t="shared" si="21"/>
        <v>3566557.8</v>
      </c>
      <c r="AQ39" s="563">
        <f t="shared" si="5"/>
        <v>3012715.24</v>
      </c>
      <c r="AR39" s="565">
        <f t="shared" si="5"/>
        <v>3012.7</v>
      </c>
      <c r="AS39" s="570">
        <f t="shared" si="22"/>
        <v>-553842.56000000006</v>
      </c>
      <c r="AT39" s="571">
        <f t="shared" si="23"/>
        <v>3012.7</v>
      </c>
      <c r="AU39" s="572">
        <f t="shared" si="24"/>
        <v>0</v>
      </c>
    </row>
    <row r="40" spans="1:47" x14ac:dyDescent="0.25">
      <c r="A40" s="918" t="s">
        <v>627</v>
      </c>
      <c r="B40" s="560">
        <v>2644.05</v>
      </c>
      <c r="C40" s="560">
        <v>143.86000000000001</v>
      </c>
      <c r="D40" s="561">
        <f t="shared" si="0"/>
        <v>380373.03</v>
      </c>
      <c r="E40" s="562"/>
      <c r="F40" s="563">
        <f t="shared" si="6"/>
        <v>380373.03</v>
      </c>
      <c r="G40" s="564">
        <v>0.84471229999999997</v>
      </c>
      <c r="H40" s="563">
        <f t="shared" si="7"/>
        <v>321305.78000000003</v>
      </c>
      <c r="I40" s="565">
        <f t="shared" si="8"/>
        <v>321.3</v>
      </c>
      <c r="J40" s="560"/>
      <c r="K40" s="560"/>
      <c r="L40" s="561">
        <f t="shared" si="1"/>
        <v>0</v>
      </c>
      <c r="M40" s="562"/>
      <c r="N40" s="563">
        <f t="shared" si="9"/>
        <v>0</v>
      </c>
      <c r="O40" s="564">
        <v>0.84471229999999997</v>
      </c>
      <c r="P40" s="563">
        <f t="shared" si="10"/>
        <v>0</v>
      </c>
      <c r="Q40" s="565">
        <f t="shared" si="11"/>
        <v>0</v>
      </c>
      <c r="R40" s="560">
        <v>10.36</v>
      </c>
      <c r="S40" s="560">
        <v>47460</v>
      </c>
      <c r="T40" s="561">
        <f t="shared" si="2"/>
        <v>491685.6</v>
      </c>
      <c r="U40" s="562"/>
      <c r="V40" s="563">
        <f t="shared" si="12"/>
        <v>491685.6</v>
      </c>
      <c r="W40" s="564">
        <v>0.84471229999999997</v>
      </c>
      <c r="X40" s="563">
        <f t="shared" si="13"/>
        <v>415332.87</v>
      </c>
      <c r="Y40" s="565">
        <f t="shared" si="14"/>
        <v>415.3</v>
      </c>
      <c r="Z40" s="560">
        <v>57.88</v>
      </c>
      <c r="AA40" s="566">
        <v>2400</v>
      </c>
      <c r="AB40" s="566">
        <v>24.35</v>
      </c>
      <c r="AC40" s="566">
        <f t="shared" si="15"/>
        <v>2400</v>
      </c>
      <c r="AD40" s="566">
        <v>12.18</v>
      </c>
      <c r="AE40" s="561">
        <f t="shared" si="16"/>
        <v>138912</v>
      </c>
      <c r="AF40" s="561">
        <f t="shared" si="17"/>
        <v>58440</v>
      </c>
      <c r="AG40" s="567">
        <f t="shared" si="17"/>
        <v>29232</v>
      </c>
      <c r="AH40" s="568">
        <f t="shared" si="3"/>
        <v>226584</v>
      </c>
      <c r="AI40" s="562"/>
      <c r="AJ40" s="563">
        <f t="shared" si="18"/>
        <v>226584</v>
      </c>
      <c r="AK40" s="564">
        <v>0.84471229999999997</v>
      </c>
      <c r="AL40" s="563">
        <f t="shared" si="19"/>
        <v>191398.29</v>
      </c>
      <c r="AM40" s="565">
        <f t="shared" si="20"/>
        <v>191.4</v>
      </c>
      <c r="AN40" s="569">
        <f t="shared" si="4"/>
        <v>1098642.6299999999</v>
      </c>
      <c r="AO40" s="569"/>
      <c r="AP40" s="569">
        <f t="shared" si="21"/>
        <v>1098642.6299999999</v>
      </c>
      <c r="AQ40" s="563">
        <f t="shared" si="5"/>
        <v>928036.94</v>
      </c>
      <c r="AR40" s="565">
        <f t="shared" si="5"/>
        <v>928</v>
      </c>
      <c r="AS40" s="570">
        <f t="shared" si="22"/>
        <v>-170605.69</v>
      </c>
      <c r="AT40" s="571">
        <f t="shared" si="23"/>
        <v>928</v>
      </c>
      <c r="AU40" s="572">
        <f t="shared" si="24"/>
        <v>0</v>
      </c>
    </row>
    <row r="41" spans="1:47" x14ac:dyDescent="0.25">
      <c r="A41" s="918" t="s">
        <v>628</v>
      </c>
      <c r="B41" s="560">
        <v>2644.05</v>
      </c>
      <c r="C41" s="560">
        <v>473.9</v>
      </c>
      <c r="D41" s="561">
        <f t="shared" si="0"/>
        <v>1253015.3</v>
      </c>
      <c r="E41" s="562"/>
      <c r="F41" s="563">
        <f t="shared" si="6"/>
        <v>1253015.3</v>
      </c>
      <c r="G41" s="564">
        <v>0.84471229999999997</v>
      </c>
      <c r="H41" s="563">
        <f t="shared" si="7"/>
        <v>1058437.44</v>
      </c>
      <c r="I41" s="565">
        <f t="shared" si="8"/>
        <v>1058.4000000000001</v>
      </c>
      <c r="J41" s="560"/>
      <c r="K41" s="560"/>
      <c r="L41" s="561">
        <f t="shared" si="1"/>
        <v>0</v>
      </c>
      <c r="M41" s="562"/>
      <c r="N41" s="563">
        <f t="shared" si="9"/>
        <v>0</v>
      </c>
      <c r="O41" s="564">
        <v>0.84471229999999997</v>
      </c>
      <c r="P41" s="563">
        <f t="shared" si="10"/>
        <v>0</v>
      </c>
      <c r="Q41" s="565">
        <f t="shared" si="11"/>
        <v>0</v>
      </c>
      <c r="R41" s="560">
        <v>10.36</v>
      </c>
      <c r="S41" s="560">
        <v>129160</v>
      </c>
      <c r="T41" s="561">
        <f t="shared" si="2"/>
        <v>1338097.6000000001</v>
      </c>
      <c r="U41" s="562"/>
      <c r="V41" s="563">
        <f t="shared" si="12"/>
        <v>1338097.6000000001</v>
      </c>
      <c r="W41" s="564">
        <v>0.84471229999999997</v>
      </c>
      <c r="X41" s="563">
        <f t="shared" si="13"/>
        <v>1130307.5</v>
      </c>
      <c r="Y41" s="565">
        <f t="shared" si="14"/>
        <v>1130.3</v>
      </c>
      <c r="Z41" s="560">
        <v>57.88</v>
      </c>
      <c r="AA41" s="566">
        <v>4202</v>
      </c>
      <c r="AB41" s="566">
        <v>24.35</v>
      </c>
      <c r="AC41" s="566">
        <f t="shared" si="15"/>
        <v>4202</v>
      </c>
      <c r="AD41" s="566">
        <v>12.18</v>
      </c>
      <c r="AE41" s="561">
        <f t="shared" si="16"/>
        <v>243211.76</v>
      </c>
      <c r="AF41" s="561">
        <f t="shared" si="17"/>
        <v>102318.7</v>
      </c>
      <c r="AG41" s="567">
        <f t="shared" si="17"/>
        <v>51180.36</v>
      </c>
      <c r="AH41" s="568">
        <f t="shared" si="3"/>
        <v>396710.82</v>
      </c>
      <c r="AI41" s="562"/>
      <c r="AJ41" s="563">
        <f t="shared" si="18"/>
        <v>396710.82</v>
      </c>
      <c r="AK41" s="564">
        <v>0.84471229999999997</v>
      </c>
      <c r="AL41" s="563">
        <f t="shared" si="19"/>
        <v>335106.51</v>
      </c>
      <c r="AM41" s="565">
        <f t="shared" si="20"/>
        <v>335.1</v>
      </c>
      <c r="AN41" s="569">
        <f t="shared" si="4"/>
        <v>2987823.72</v>
      </c>
      <c r="AO41" s="569"/>
      <c r="AP41" s="569">
        <f t="shared" si="21"/>
        <v>2987823.72</v>
      </c>
      <c r="AQ41" s="563">
        <f t="shared" si="5"/>
        <v>2523851.4500000002</v>
      </c>
      <c r="AR41" s="565">
        <f t="shared" si="5"/>
        <v>2523.8000000000002</v>
      </c>
      <c r="AS41" s="570">
        <f t="shared" si="22"/>
        <v>-463972.27</v>
      </c>
      <c r="AT41" s="571">
        <f t="shared" si="23"/>
        <v>2523.9</v>
      </c>
      <c r="AU41" s="572">
        <f t="shared" si="24"/>
        <v>0.1</v>
      </c>
    </row>
    <row r="42" spans="1:47" x14ac:dyDescent="0.25">
      <c r="A42" s="918" t="s">
        <v>921</v>
      </c>
      <c r="B42" s="560">
        <v>3163.33</v>
      </c>
      <c r="C42" s="560">
        <v>495</v>
      </c>
      <c r="D42" s="561">
        <f t="shared" si="0"/>
        <v>1565848.35</v>
      </c>
      <c r="E42" s="562"/>
      <c r="F42" s="563">
        <f t="shared" si="6"/>
        <v>1565848.35</v>
      </c>
      <c r="G42" s="564">
        <v>0.84471229999999997</v>
      </c>
      <c r="H42" s="563">
        <f t="shared" si="7"/>
        <v>1322691.3600000001</v>
      </c>
      <c r="I42" s="565">
        <f t="shared" si="8"/>
        <v>1322.7</v>
      </c>
      <c r="J42" s="560"/>
      <c r="K42" s="560"/>
      <c r="L42" s="561">
        <f t="shared" si="1"/>
        <v>0</v>
      </c>
      <c r="M42" s="562"/>
      <c r="N42" s="563">
        <f t="shared" si="9"/>
        <v>0</v>
      </c>
      <c r="O42" s="564">
        <v>0.84471229999999997</v>
      </c>
      <c r="P42" s="563">
        <f t="shared" si="10"/>
        <v>0</v>
      </c>
      <c r="Q42" s="565">
        <f t="shared" si="11"/>
        <v>0</v>
      </c>
      <c r="R42" s="560">
        <v>10.36</v>
      </c>
      <c r="S42" s="560">
        <v>84010</v>
      </c>
      <c r="T42" s="561">
        <f t="shared" si="2"/>
        <v>870343.6</v>
      </c>
      <c r="U42" s="562"/>
      <c r="V42" s="563">
        <f t="shared" si="12"/>
        <v>870343.6</v>
      </c>
      <c r="W42" s="564">
        <v>0.84471229999999997</v>
      </c>
      <c r="X42" s="563">
        <f t="shared" si="13"/>
        <v>735189.94</v>
      </c>
      <c r="Y42" s="565">
        <f t="shared" si="14"/>
        <v>735.2</v>
      </c>
      <c r="Z42" s="560">
        <v>57.88</v>
      </c>
      <c r="AA42" s="566">
        <v>2900</v>
      </c>
      <c r="AB42" s="566">
        <v>24.35</v>
      </c>
      <c r="AC42" s="566">
        <f t="shared" si="15"/>
        <v>2900</v>
      </c>
      <c r="AD42" s="566">
        <v>12.18</v>
      </c>
      <c r="AE42" s="561">
        <f t="shared" si="16"/>
        <v>167852</v>
      </c>
      <c r="AF42" s="561">
        <f t="shared" si="17"/>
        <v>70615</v>
      </c>
      <c r="AG42" s="567">
        <f t="shared" si="17"/>
        <v>35322</v>
      </c>
      <c r="AH42" s="568">
        <f t="shared" si="3"/>
        <v>273789</v>
      </c>
      <c r="AI42" s="562"/>
      <c r="AJ42" s="563">
        <f t="shared" si="18"/>
        <v>273789</v>
      </c>
      <c r="AK42" s="564">
        <v>0.84471229999999997</v>
      </c>
      <c r="AL42" s="563">
        <f t="shared" si="19"/>
        <v>231272.94</v>
      </c>
      <c r="AM42" s="565">
        <f t="shared" si="20"/>
        <v>231.3</v>
      </c>
      <c r="AN42" s="569">
        <f t="shared" si="4"/>
        <v>2709980.95</v>
      </c>
      <c r="AO42" s="569"/>
      <c r="AP42" s="569">
        <f t="shared" si="21"/>
        <v>2709980.95</v>
      </c>
      <c r="AQ42" s="563">
        <f t="shared" si="5"/>
        <v>2289154.2400000002</v>
      </c>
      <c r="AR42" s="565">
        <f t="shared" si="5"/>
        <v>2289.1999999999998</v>
      </c>
      <c r="AS42" s="570">
        <f t="shared" si="22"/>
        <v>-420826.71</v>
      </c>
      <c r="AT42" s="571">
        <f t="shared" si="23"/>
        <v>2289.1999999999998</v>
      </c>
      <c r="AU42" s="572">
        <f t="shared" si="24"/>
        <v>0</v>
      </c>
    </row>
    <row r="43" spans="1:47" x14ac:dyDescent="0.25">
      <c r="A43" s="918" t="s">
        <v>630</v>
      </c>
      <c r="B43" s="560">
        <v>2644.05</v>
      </c>
      <c r="C43" s="560">
        <v>555</v>
      </c>
      <c r="D43" s="561">
        <f t="shared" si="0"/>
        <v>1467447.75</v>
      </c>
      <c r="E43" s="562"/>
      <c r="F43" s="563">
        <f t="shared" si="6"/>
        <v>1467447.75</v>
      </c>
      <c r="G43" s="564">
        <v>0.84471229999999997</v>
      </c>
      <c r="H43" s="563">
        <f t="shared" si="7"/>
        <v>1239571.1599999999</v>
      </c>
      <c r="I43" s="565">
        <f t="shared" si="8"/>
        <v>1239.5999999999999</v>
      </c>
      <c r="J43" s="560"/>
      <c r="K43" s="560"/>
      <c r="L43" s="561">
        <f t="shared" si="1"/>
        <v>0</v>
      </c>
      <c r="M43" s="562"/>
      <c r="N43" s="563">
        <f t="shared" si="9"/>
        <v>0</v>
      </c>
      <c r="O43" s="564">
        <v>0.84471229999999997</v>
      </c>
      <c r="P43" s="563">
        <f t="shared" si="10"/>
        <v>0</v>
      </c>
      <c r="Q43" s="565">
        <f t="shared" si="11"/>
        <v>0</v>
      </c>
      <c r="R43" s="560">
        <v>10.36</v>
      </c>
      <c r="S43" s="560">
        <v>54200</v>
      </c>
      <c r="T43" s="561">
        <f t="shared" si="2"/>
        <v>561512</v>
      </c>
      <c r="U43" s="562"/>
      <c r="V43" s="563">
        <f t="shared" si="12"/>
        <v>561512</v>
      </c>
      <c r="W43" s="564">
        <v>0.84471229999999997</v>
      </c>
      <c r="X43" s="563">
        <f t="shared" si="13"/>
        <v>474316.09</v>
      </c>
      <c r="Y43" s="565">
        <f t="shared" si="14"/>
        <v>474.3</v>
      </c>
      <c r="Z43" s="560">
        <v>57.88</v>
      </c>
      <c r="AA43" s="566">
        <v>2210</v>
      </c>
      <c r="AB43" s="566">
        <v>24.35</v>
      </c>
      <c r="AC43" s="566">
        <f t="shared" si="15"/>
        <v>2210</v>
      </c>
      <c r="AD43" s="566">
        <v>12.18</v>
      </c>
      <c r="AE43" s="561">
        <f t="shared" si="16"/>
        <v>127914.8</v>
      </c>
      <c r="AF43" s="561">
        <f t="shared" si="17"/>
        <v>53813.5</v>
      </c>
      <c r="AG43" s="567">
        <f t="shared" si="17"/>
        <v>26917.8</v>
      </c>
      <c r="AH43" s="568">
        <f t="shared" si="3"/>
        <v>208646.1</v>
      </c>
      <c r="AI43" s="562"/>
      <c r="AJ43" s="563">
        <f t="shared" si="18"/>
        <v>208646.1</v>
      </c>
      <c r="AK43" s="564">
        <v>0.84471229999999997</v>
      </c>
      <c r="AL43" s="563">
        <f t="shared" si="19"/>
        <v>176245.93</v>
      </c>
      <c r="AM43" s="565">
        <f t="shared" si="20"/>
        <v>176.2</v>
      </c>
      <c r="AN43" s="569">
        <f t="shared" si="4"/>
        <v>2237605.85</v>
      </c>
      <c r="AO43" s="569"/>
      <c r="AP43" s="569">
        <f t="shared" si="21"/>
        <v>2237605.85</v>
      </c>
      <c r="AQ43" s="563">
        <f t="shared" si="5"/>
        <v>1890133.18</v>
      </c>
      <c r="AR43" s="565">
        <f t="shared" si="5"/>
        <v>1890.1</v>
      </c>
      <c r="AS43" s="570">
        <f t="shared" si="22"/>
        <v>-347472.67</v>
      </c>
      <c r="AT43" s="571">
        <f t="shared" si="23"/>
        <v>1890.1</v>
      </c>
      <c r="AU43" s="572">
        <f t="shared" si="24"/>
        <v>0</v>
      </c>
    </row>
    <row r="44" spans="1:47" x14ac:dyDescent="0.25">
      <c r="A44" s="918" t="s">
        <v>851</v>
      </c>
      <c r="B44" s="560">
        <v>3163.33</v>
      </c>
      <c r="C44" s="560">
        <v>374.23</v>
      </c>
      <c r="D44" s="561">
        <f t="shared" si="0"/>
        <v>1183812.99</v>
      </c>
      <c r="E44" s="562"/>
      <c r="F44" s="563">
        <f t="shared" si="6"/>
        <v>1183812.99</v>
      </c>
      <c r="G44" s="564">
        <v>0.84471229999999997</v>
      </c>
      <c r="H44" s="563">
        <f t="shared" si="7"/>
        <v>999981.39</v>
      </c>
      <c r="I44" s="565">
        <f t="shared" si="8"/>
        <v>1000</v>
      </c>
      <c r="J44" s="560"/>
      <c r="K44" s="560"/>
      <c r="L44" s="561">
        <f t="shared" si="1"/>
        <v>0</v>
      </c>
      <c r="M44" s="562"/>
      <c r="N44" s="563">
        <f t="shared" si="9"/>
        <v>0</v>
      </c>
      <c r="O44" s="564">
        <v>0.84471229999999997</v>
      </c>
      <c r="P44" s="563">
        <f t="shared" si="10"/>
        <v>0</v>
      </c>
      <c r="Q44" s="565">
        <f t="shared" si="11"/>
        <v>0</v>
      </c>
      <c r="R44" s="560">
        <v>10.36</v>
      </c>
      <c r="S44" s="560">
        <v>37340</v>
      </c>
      <c r="T44" s="561">
        <f t="shared" si="2"/>
        <v>386842.4</v>
      </c>
      <c r="U44" s="562"/>
      <c r="V44" s="563">
        <f t="shared" si="12"/>
        <v>386842.4</v>
      </c>
      <c r="W44" s="564">
        <v>0.84471229999999997</v>
      </c>
      <c r="X44" s="563">
        <f t="shared" si="13"/>
        <v>326770.53000000003</v>
      </c>
      <c r="Y44" s="565">
        <f t="shared" si="14"/>
        <v>326.8</v>
      </c>
      <c r="Z44" s="560">
        <v>57.88</v>
      </c>
      <c r="AA44" s="566">
        <v>700</v>
      </c>
      <c r="AB44" s="566">
        <v>24.35</v>
      </c>
      <c r="AC44" s="566">
        <f t="shared" si="15"/>
        <v>700</v>
      </c>
      <c r="AD44" s="566">
        <v>12.18</v>
      </c>
      <c r="AE44" s="561">
        <f t="shared" si="16"/>
        <v>40516</v>
      </c>
      <c r="AF44" s="561">
        <f t="shared" si="17"/>
        <v>17045</v>
      </c>
      <c r="AG44" s="567">
        <f t="shared" si="17"/>
        <v>8526</v>
      </c>
      <c r="AH44" s="568">
        <f t="shared" si="3"/>
        <v>66087</v>
      </c>
      <c r="AI44" s="562"/>
      <c r="AJ44" s="563">
        <f t="shared" si="18"/>
        <v>66087</v>
      </c>
      <c r="AK44" s="564">
        <v>0.84471229999999997</v>
      </c>
      <c r="AL44" s="563">
        <f t="shared" si="19"/>
        <v>55824.5</v>
      </c>
      <c r="AM44" s="565">
        <f t="shared" si="20"/>
        <v>55.8</v>
      </c>
      <c r="AN44" s="569">
        <f t="shared" si="4"/>
        <v>1636742.39</v>
      </c>
      <c r="AO44" s="569"/>
      <c r="AP44" s="569">
        <f t="shared" si="21"/>
        <v>1636742.39</v>
      </c>
      <c r="AQ44" s="563">
        <f t="shared" si="5"/>
        <v>1382576.42</v>
      </c>
      <c r="AR44" s="565">
        <f t="shared" si="5"/>
        <v>1382.6</v>
      </c>
      <c r="AS44" s="570">
        <f t="shared" si="22"/>
        <v>-254165.97</v>
      </c>
      <c r="AT44" s="571">
        <f t="shared" si="23"/>
        <v>1382.6</v>
      </c>
      <c r="AU44" s="572">
        <f t="shared" si="24"/>
        <v>0</v>
      </c>
    </row>
    <row r="45" spans="1:47" x14ac:dyDescent="0.25">
      <c r="A45" s="918" t="s">
        <v>1292</v>
      </c>
      <c r="B45" s="560">
        <v>2644.05</v>
      </c>
      <c r="C45" s="574">
        <v>235.72</v>
      </c>
      <c r="D45" s="575">
        <f t="shared" si="0"/>
        <v>623255.47</v>
      </c>
      <c r="E45" s="580"/>
      <c r="F45" s="563">
        <f t="shared" si="6"/>
        <v>623255.47</v>
      </c>
      <c r="G45" s="564">
        <v>0.84471229999999997</v>
      </c>
      <c r="H45" s="563">
        <f t="shared" si="7"/>
        <v>526471.56000000006</v>
      </c>
      <c r="I45" s="565">
        <f t="shared" si="8"/>
        <v>526.5</v>
      </c>
      <c r="J45" s="574"/>
      <c r="K45" s="574"/>
      <c r="L45" s="575">
        <f t="shared" si="1"/>
        <v>0</v>
      </c>
      <c r="M45" s="580"/>
      <c r="N45" s="563">
        <f t="shared" si="9"/>
        <v>0</v>
      </c>
      <c r="O45" s="564">
        <v>0.84471229999999997</v>
      </c>
      <c r="P45" s="563">
        <f t="shared" si="10"/>
        <v>0</v>
      </c>
      <c r="Q45" s="565">
        <f t="shared" si="11"/>
        <v>0</v>
      </c>
      <c r="R45" s="560">
        <v>10.36</v>
      </c>
      <c r="S45" s="574">
        <v>41960</v>
      </c>
      <c r="T45" s="575">
        <f t="shared" si="2"/>
        <v>434705.6</v>
      </c>
      <c r="U45" s="580"/>
      <c r="V45" s="563">
        <f t="shared" si="12"/>
        <v>434705.6</v>
      </c>
      <c r="W45" s="564">
        <v>0.84471229999999997</v>
      </c>
      <c r="X45" s="563">
        <f t="shared" si="13"/>
        <v>367201.17</v>
      </c>
      <c r="Y45" s="565">
        <f t="shared" si="14"/>
        <v>367.2</v>
      </c>
      <c r="Z45" s="560">
        <v>57.88</v>
      </c>
      <c r="AA45" s="576">
        <v>2260</v>
      </c>
      <c r="AB45" s="566">
        <v>24.35</v>
      </c>
      <c r="AC45" s="576">
        <f t="shared" si="15"/>
        <v>2260</v>
      </c>
      <c r="AD45" s="566">
        <v>12.18</v>
      </c>
      <c r="AE45" s="575">
        <f t="shared" si="16"/>
        <v>130808.8</v>
      </c>
      <c r="AF45" s="575">
        <f t="shared" si="17"/>
        <v>55031</v>
      </c>
      <c r="AG45" s="577">
        <f t="shared" si="17"/>
        <v>27526.799999999999</v>
      </c>
      <c r="AH45" s="578">
        <f t="shared" si="3"/>
        <v>213366.6</v>
      </c>
      <c r="AI45" s="580"/>
      <c r="AJ45" s="563">
        <f t="shared" si="18"/>
        <v>213366.6</v>
      </c>
      <c r="AK45" s="564">
        <v>0.84471229999999997</v>
      </c>
      <c r="AL45" s="563">
        <f t="shared" si="19"/>
        <v>180233.39</v>
      </c>
      <c r="AM45" s="565">
        <f t="shared" si="20"/>
        <v>180.2</v>
      </c>
      <c r="AN45" s="579">
        <f t="shared" si="4"/>
        <v>1271327.67</v>
      </c>
      <c r="AO45" s="579"/>
      <c r="AP45" s="569">
        <f t="shared" si="21"/>
        <v>1271327.67</v>
      </c>
      <c r="AQ45" s="563">
        <f t="shared" si="5"/>
        <v>1073906.1200000001</v>
      </c>
      <c r="AR45" s="565">
        <f t="shared" si="5"/>
        <v>1073.9000000000001</v>
      </c>
      <c r="AS45" s="570">
        <f t="shared" si="22"/>
        <v>-197421.55</v>
      </c>
      <c r="AT45" s="571">
        <f t="shared" si="23"/>
        <v>1073.9000000000001</v>
      </c>
      <c r="AU45" s="572">
        <f t="shared" si="24"/>
        <v>0</v>
      </c>
    </row>
    <row r="46" spans="1:47" x14ac:dyDescent="0.25">
      <c r="A46" s="918" t="s">
        <v>633</v>
      </c>
      <c r="B46" s="560">
        <v>3163.33</v>
      </c>
      <c r="C46" s="574">
        <v>639</v>
      </c>
      <c r="D46" s="575">
        <f t="shared" si="0"/>
        <v>2021367.87</v>
      </c>
      <c r="E46" s="580"/>
      <c r="F46" s="563">
        <f t="shared" si="6"/>
        <v>2021367.87</v>
      </c>
      <c r="G46" s="564">
        <v>0.84471229999999997</v>
      </c>
      <c r="H46" s="563">
        <f t="shared" si="7"/>
        <v>1707474.3</v>
      </c>
      <c r="I46" s="565">
        <f t="shared" si="8"/>
        <v>1707.5</v>
      </c>
      <c r="J46" s="574"/>
      <c r="K46" s="574"/>
      <c r="L46" s="575">
        <f t="shared" si="1"/>
        <v>0</v>
      </c>
      <c r="M46" s="562"/>
      <c r="N46" s="563">
        <f t="shared" si="9"/>
        <v>0</v>
      </c>
      <c r="O46" s="564">
        <v>0.84471229999999997</v>
      </c>
      <c r="P46" s="563">
        <f t="shared" si="10"/>
        <v>0</v>
      </c>
      <c r="Q46" s="565">
        <f t="shared" si="11"/>
        <v>0</v>
      </c>
      <c r="R46" s="560">
        <v>10.36</v>
      </c>
      <c r="S46" s="574">
        <v>69650</v>
      </c>
      <c r="T46" s="575">
        <f t="shared" si="2"/>
        <v>721574</v>
      </c>
      <c r="U46" s="562"/>
      <c r="V46" s="563">
        <f t="shared" si="12"/>
        <v>721574</v>
      </c>
      <c r="W46" s="564">
        <v>0.84471229999999997</v>
      </c>
      <c r="X46" s="563">
        <f t="shared" si="13"/>
        <v>609522.43000000005</v>
      </c>
      <c r="Y46" s="565">
        <f t="shared" si="14"/>
        <v>609.5</v>
      </c>
      <c r="Z46" s="560">
        <v>57.88</v>
      </c>
      <c r="AA46" s="576">
        <v>3450</v>
      </c>
      <c r="AB46" s="566">
        <v>24.35</v>
      </c>
      <c r="AC46" s="566">
        <f t="shared" si="15"/>
        <v>3450</v>
      </c>
      <c r="AD46" s="566">
        <v>12.18</v>
      </c>
      <c r="AE46" s="575">
        <f t="shared" si="16"/>
        <v>199686</v>
      </c>
      <c r="AF46" s="575">
        <f t="shared" si="17"/>
        <v>84007.5</v>
      </c>
      <c r="AG46" s="567">
        <f t="shared" si="17"/>
        <v>42021</v>
      </c>
      <c r="AH46" s="568">
        <f t="shared" si="3"/>
        <v>325714.5</v>
      </c>
      <c r="AI46" s="562"/>
      <c r="AJ46" s="563">
        <f t="shared" si="18"/>
        <v>325714.5</v>
      </c>
      <c r="AK46" s="564">
        <v>0.84471229999999997</v>
      </c>
      <c r="AL46" s="563">
        <f t="shared" si="19"/>
        <v>275135.03999999998</v>
      </c>
      <c r="AM46" s="565">
        <f t="shared" si="20"/>
        <v>275.10000000000002</v>
      </c>
      <c r="AN46" s="569">
        <f t="shared" si="4"/>
        <v>3068656.37</v>
      </c>
      <c r="AO46" s="569"/>
      <c r="AP46" s="569">
        <f t="shared" si="21"/>
        <v>3068656.37</v>
      </c>
      <c r="AQ46" s="563">
        <f t="shared" si="5"/>
        <v>2592131.77</v>
      </c>
      <c r="AR46" s="565">
        <f t="shared" si="5"/>
        <v>2592.1</v>
      </c>
      <c r="AS46" s="570">
        <f t="shared" si="22"/>
        <v>-476524.6</v>
      </c>
      <c r="AT46" s="571">
        <f t="shared" si="23"/>
        <v>2592.1</v>
      </c>
      <c r="AU46" s="572">
        <f t="shared" si="24"/>
        <v>0</v>
      </c>
    </row>
    <row r="47" spans="1:47" x14ac:dyDescent="0.25">
      <c r="A47" s="918" t="s">
        <v>634</v>
      </c>
      <c r="B47" s="560">
        <v>2644.05</v>
      </c>
      <c r="C47" s="574">
        <v>146.72</v>
      </c>
      <c r="D47" s="575">
        <f t="shared" si="0"/>
        <v>387935.02</v>
      </c>
      <c r="E47" s="580"/>
      <c r="F47" s="563">
        <f t="shared" si="6"/>
        <v>387935.02</v>
      </c>
      <c r="G47" s="564">
        <v>0.84471229999999997</v>
      </c>
      <c r="H47" s="563">
        <f t="shared" si="7"/>
        <v>327693.48</v>
      </c>
      <c r="I47" s="565">
        <f t="shared" si="8"/>
        <v>327.7</v>
      </c>
      <c r="J47" s="574"/>
      <c r="K47" s="574"/>
      <c r="L47" s="575">
        <f t="shared" si="1"/>
        <v>0</v>
      </c>
      <c r="M47" s="562"/>
      <c r="N47" s="563">
        <f t="shared" si="9"/>
        <v>0</v>
      </c>
      <c r="O47" s="564">
        <v>0.84471229999999997</v>
      </c>
      <c r="P47" s="563">
        <f t="shared" si="10"/>
        <v>0</v>
      </c>
      <c r="Q47" s="565">
        <f t="shared" si="11"/>
        <v>0</v>
      </c>
      <c r="R47" s="560">
        <v>10.36</v>
      </c>
      <c r="S47" s="574">
        <v>43110</v>
      </c>
      <c r="T47" s="575">
        <f t="shared" si="2"/>
        <v>446619.6</v>
      </c>
      <c r="U47" s="562"/>
      <c r="V47" s="563">
        <f t="shared" si="12"/>
        <v>446619.6</v>
      </c>
      <c r="W47" s="564">
        <v>0.84471229999999997</v>
      </c>
      <c r="X47" s="563">
        <f t="shared" si="13"/>
        <v>377265.07</v>
      </c>
      <c r="Y47" s="565">
        <f t="shared" si="14"/>
        <v>377.3</v>
      </c>
      <c r="Z47" s="560">
        <v>57.88</v>
      </c>
      <c r="AA47" s="576">
        <v>1610</v>
      </c>
      <c r="AB47" s="566">
        <v>24.35</v>
      </c>
      <c r="AC47" s="566">
        <f t="shared" si="15"/>
        <v>1610</v>
      </c>
      <c r="AD47" s="566">
        <v>12.18</v>
      </c>
      <c r="AE47" s="575">
        <f t="shared" si="16"/>
        <v>93186.8</v>
      </c>
      <c r="AF47" s="575">
        <f t="shared" si="17"/>
        <v>39203.5</v>
      </c>
      <c r="AG47" s="567">
        <f t="shared" si="17"/>
        <v>19609.8</v>
      </c>
      <c r="AH47" s="568">
        <f t="shared" si="3"/>
        <v>152000.1</v>
      </c>
      <c r="AI47" s="562"/>
      <c r="AJ47" s="563">
        <f t="shared" si="18"/>
        <v>152000.1</v>
      </c>
      <c r="AK47" s="564">
        <v>0.84471229999999997</v>
      </c>
      <c r="AL47" s="563">
        <f t="shared" si="19"/>
        <v>128396.35</v>
      </c>
      <c r="AM47" s="565">
        <f t="shared" si="20"/>
        <v>128.4</v>
      </c>
      <c r="AN47" s="569">
        <f t="shared" si="4"/>
        <v>986554.72</v>
      </c>
      <c r="AO47" s="569"/>
      <c r="AP47" s="569">
        <f t="shared" si="21"/>
        <v>986554.72</v>
      </c>
      <c r="AQ47" s="563">
        <f t="shared" ref="AQ47:AR69" si="25">H47+P47+X47+AL47</f>
        <v>833354.9</v>
      </c>
      <c r="AR47" s="565">
        <f t="shared" si="25"/>
        <v>833.4</v>
      </c>
      <c r="AS47" s="570">
        <f t="shared" si="22"/>
        <v>-153199.82</v>
      </c>
      <c r="AT47" s="571">
        <f t="shared" si="23"/>
        <v>833.4</v>
      </c>
      <c r="AU47" s="572">
        <f t="shared" si="24"/>
        <v>0</v>
      </c>
    </row>
    <row r="48" spans="1:47" x14ac:dyDescent="0.25">
      <c r="A48" s="918" t="s">
        <v>635</v>
      </c>
      <c r="B48" s="560">
        <v>3163.33</v>
      </c>
      <c r="C48" s="574">
        <v>233</v>
      </c>
      <c r="D48" s="575">
        <f t="shared" si="0"/>
        <v>737055.89</v>
      </c>
      <c r="E48" s="580"/>
      <c r="F48" s="563">
        <f t="shared" si="6"/>
        <v>737055.89</v>
      </c>
      <c r="G48" s="564">
        <v>0.84471229999999997</v>
      </c>
      <c r="H48" s="563">
        <f t="shared" si="7"/>
        <v>622600.18000000005</v>
      </c>
      <c r="I48" s="565">
        <f t="shared" si="8"/>
        <v>622.6</v>
      </c>
      <c r="J48" s="574"/>
      <c r="K48" s="574"/>
      <c r="L48" s="575">
        <f t="shared" si="1"/>
        <v>0</v>
      </c>
      <c r="M48" s="580"/>
      <c r="N48" s="563">
        <f t="shared" si="9"/>
        <v>0</v>
      </c>
      <c r="O48" s="564">
        <v>0.84471229999999997</v>
      </c>
      <c r="P48" s="563">
        <f t="shared" si="10"/>
        <v>0</v>
      </c>
      <c r="Q48" s="565">
        <f t="shared" si="11"/>
        <v>0</v>
      </c>
      <c r="R48" s="560">
        <v>10.36</v>
      </c>
      <c r="S48" s="574">
        <v>60940</v>
      </c>
      <c r="T48" s="575">
        <f t="shared" si="2"/>
        <v>631338.4</v>
      </c>
      <c r="U48" s="580"/>
      <c r="V48" s="563">
        <f t="shared" si="12"/>
        <v>631338.4</v>
      </c>
      <c r="W48" s="564">
        <v>0.84471229999999997</v>
      </c>
      <c r="X48" s="563">
        <f t="shared" si="13"/>
        <v>533299.31000000006</v>
      </c>
      <c r="Y48" s="565">
        <f t="shared" si="14"/>
        <v>533.29999999999995</v>
      </c>
      <c r="Z48" s="560">
        <v>57.88</v>
      </c>
      <c r="AA48" s="576">
        <v>1220</v>
      </c>
      <c r="AB48" s="566">
        <v>24.35</v>
      </c>
      <c r="AC48" s="576">
        <f t="shared" si="15"/>
        <v>1220</v>
      </c>
      <c r="AD48" s="566">
        <v>12.18</v>
      </c>
      <c r="AE48" s="575">
        <f t="shared" si="16"/>
        <v>70613.600000000006</v>
      </c>
      <c r="AF48" s="575">
        <f t="shared" si="17"/>
        <v>29707</v>
      </c>
      <c r="AG48" s="577">
        <f t="shared" si="17"/>
        <v>14859.6</v>
      </c>
      <c r="AH48" s="578">
        <f t="shared" si="3"/>
        <v>115180.2</v>
      </c>
      <c r="AI48" s="580"/>
      <c r="AJ48" s="563">
        <f t="shared" si="18"/>
        <v>115180.2</v>
      </c>
      <c r="AK48" s="564">
        <v>0.84471229999999997</v>
      </c>
      <c r="AL48" s="563">
        <f t="shared" si="19"/>
        <v>97294.13</v>
      </c>
      <c r="AM48" s="565">
        <f t="shared" si="20"/>
        <v>97.3</v>
      </c>
      <c r="AN48" s="579">
        <f t="shared" si="4"/>
        <v>1483574.49</v>
      </c>
      <c r="AO48" s="579"/>
      <c r="AP48" s="569">
        <f t="shared" si="21"/>
        <v>1483574.49</v>
      </c>
      <c r="AQ48" s="563">
        <f t="shared" si="25"/>
        <v>1253193.6200000001</v>
      </c>
      <c r="AR48" s="565">
        <f t="shared" si="25"/>
        <v>1253.2</v>
      </c>
      <c r="AS48" s="570">
        <f t="shared" si="22"/>
        <v>-230380.87</v>
      </c>
      <c r="AT48" s="571">
        <f t="shared" si="23"/>
        <v>1253.2</v>
      </c>
      <c r="AU48" s="572">
        <f t="shared" si="24"/>
        <v>0</v>
      </c>
    </row>
    <row r="49" spans="1:47" x14ac:dyDescent="0.25">
      <c r="A49" s="922" t="s">
        <v>1084</v>
      </c>
      <c r="B49" s="560">
        <v>3163.33</v>
      </c>
      <c r="C49" s="574">
        <v>826.92</v>
      </c>
      <c r="D49" s="575">
        <f t="shared" si="0"/>
        <v>2615820.84</v>
      </c>
      <c r="E49" s="580"/>
      <c r="F49" s="563">
        <f t="shared" si="6"/>
        <v>2615820.84</v>
      </c>
      <c r="G49" s="564">
        <v>0.84471229999999997</v>
      </c>
      <c r="H49" s="563">
        <f t="shared" si="7"/>
        <v>2209616.04</v>
      </c>
      <c r="I49" s="565">
        <f t="shared" si="8"/>
        <v>2209.6</v>
      </c>
      <c r="J49" s="574"/>
      <c r="K49" s="574"/>
      <c r="L49" s="575">
        <f t="shared" si="1"/>
        <v>0</v>
      </c>
      <c r="M49" s="580"/>
      <c r="N49" s="563">
        <f t="shared" si="9"/>
        <v>0</v>
      </c>
      <c r="O49" s="564">
        <v>0.84471229999999997</v>
      </c>
      <c r="P49" s="563">
        <f t="shared" si="10"/>
        <v>0</v>
      </c>
      <c r="Q49" s="565">
        <f t="shared" si="11"/>
        <v>0</v>
      </c>
      <c r="R49" s="560">
        <v>10.36</v>
      </c>
      <c r="S49" s="574">
        <v>114640</v>
      </c>
      <c r="T49" s="575">
        <f t="shared" si="2"/>
        <v>1187670.3999999999</v>
      </c>
      <c r="U49" s="580"/>
      <c r="V49" s="563">
        <f t="shared" si="12"/>
        <v>1187670.3999999999</v>
      </c>
      <c r="W49" s="564">
        <v>0.84471229999999997</v>
      </c>
      <c r="X49" s="563">
        <f t="shared" si="13"/>
        <v>1003239.8</v>
      </c>
      <c r="Y49" s="565">
        <f t="shared" si="14"/>
        <v>1003.2</v>
      </c>
      <c r="Z49" s="560">
        <v>57.88</v>
      </c>
      <c r="AA49" s="576">
        <v>4880</v>
      </c>
      <c r="AB49" s="566">
        <v>24.35</v>
      </c>
      <c r="AC49" s="576">
        <f t="shared" si="15"/>
        <v>4880</v>
      </c>
      <c r="AD49" s="566">
        <v>12.18</v>
      </c>
      <c r="AE49" s="575">
        <f t="shared" si="16"/>
        <v>282454.40000000002</v>
      </c>
      <c r="AF49" s="575">
        <f t="shared" si="17"/>
        <v>118828</v>
      </c>
      <c r="AG49" s="577">
        <f t="shared" si="17"/>
        <v>59438.400000000001</v>
      </c>
      <c r="AH49" s="578">
        <f t="shared" si="3"/>
        <v>460720.8</v>
      </c>
      <c r="AI49" s="580"/>
      <c r="AJ49" s="563">
        <f t="shared" si="18"/>
        <v>460720.8</v>
      </c>
      <c r="AK49" s="564">
        <v>0.84471229999999997</v>
      </c>
      <c r="AL49" s="563">
        <f t="shared" si="19"/>
        <v>389176.53</v>
      </c>
      <c r="AM49" s="565">
        <f t="shared" si="20"/>
        <v>389.2</v>
      </c>
      <c r="AN49" s="579">
        <f t="shared" si="4"/>
        <v>4264212.04</v>
      </c>
      <c r="AO49" s="579"/>
      <c r="AP49" s="569">
        <f t="shared" si="21"/>
        <v>4264212.04</v>
      </c>
      <c r="AQ49" s="563">
        <f t="shared" si="25"/>
        <v>3602032.37</v>
      </c>
      <c r="AR49" s="565">
        <f t="shared" si="25"/>
        <v>3602</v>
      </c>
      <c r="AS49" s="570">
        <f t="shared" si="22"/>
        <v>-662179.67000000004</v>
      </c>
      <c r="AT49" s="571">
        <f t="shared" si="23"/>
        <v>3602</v>
      </c>
      <c r="AU49" s="572">
        <f t="shared" si="24"/>
        <v>0</v>
      </c>
    </row>
    <row r="50" spans="1:47" x14ac:dyDescent="0.25">
      <c r="A50" s="918" t="s">
        <v>636</v>
      </c>
      <c r="B50" s="560">
        <v>3163.33</v>
      </c>
      <c r="C50" s="560">
        <v>282.06</v>
      </c>
      <c r="D50" s="561">
        <f t="shared" si="0"/>
        <v>892248.86</v>
      </c>
      <c r="E50" s="562"/>
      <c r="F50" s="563">
        <f t="shared" si="6"/>
        <v>892248.86</v>
      </c>
      <c r="G50" s="564">
        <v>0.84471229999999997</v>
      </c>
      <c r="H50" s="563">
        <f t="shared" si="7"/>
        <v>753693.59</v>
      </c>
      <c r="I50" s="565">
        <f t="shared" si="8"/>
        <v>753.7</v>
      </c>
      <c r="J50" s="560"/>
      <c r="K50" s="560"/>
      <c r="L50" s="561">
        <f t="shared" si="1"/>
        <v>0</v>
      </c>
      <c r="M50" s="562"/>
      <c r="N50" s="563">
        <f t="shared" si="9"/>
        <v>0</v>
      </c>
      <c r="O50" s="564">
        <v>0.84471229999999997</v>
      </c>
      <c r="P50" s="563">
        <f t="shared" si="10"/>
        <v>0</v>
      </c>
      <c r="Q50" s="565">
        <f t="shared" si="11"/>
        <v>0</v>
      </c>
      <c r="R50" s="560">
        <v>10.36</v>
      </c>
      <c r="S50" s="560">
        <v>30880</v>
      </c>
      <c r="T50" s="561">
        <f t="shared" si="2"/>
        <v>319916.79999999999</v>
      </c>
      <c r="U50" s="562"/>
      <c r="V50" s="563">
        <f t="shared" si="12"/>
        <v>319916.79999999999</v>
      </c>
      <c r="W50" s="564">
        <v>0.84471229999999997</v>
      </c>
      <c r="X50" s="563">
        <f t="shared" si="13"/>
        <v>270237.65999999997</v>
      </c>
      <c r="Y50" s="565">
        <f t="shared" si="14"/>
        <v>270.2</v>
      </c>
      <c r="Z50" s="560">
        <v>57.88</v>
      </c>
      <c r="AA50" s="566">
        <v>1432</v>
      </c>
      <c r="AB50" s="566">
        <v>24.35</v>
      </c>
      <c r="AC50" s="566">
        <f t="shared" si="15"/>
        <v>1432</v>
      </c>
      <c r="AD50" s="566">
        <v>12.18</v>
      </c>
      <c r="AE50" s="561">
        <f t="shared" si="16"/>
        <v>82884.160000000003</v>
      </c>
      <c r="AF50" s="561">
        <f t="shared" si="17"/>
        <v>34869.199999999997</v>
      </c>
      <c r="AG50" s="567">
        <f t="shared" si="17"/>
        <v>17441.759999999998</v>
      </c>
      <c r="AH50" s="568">
        <f t="shared" si="3"/>
        <v>135195.12</v>
      </c>
      <c r="AI50" s="562"/>
      <c r="AJ50" s="563">
        <f t="shared" si="18"/>
        <v>135195.12</v>
      </c>
      <c r="AK50" s="564">
        <v>0.84471229999999997</v>
      </c>
      <c r="AL50" s="563">
        <f t="shared" si="19"/>
        <v>114200.98</v>
      </c>
      <c r="AM50" s="565">
        <f t="shared" si="20"/>
        <v>114.2</v>
      </c>
      <c r="AN50" s="569">
        <f t="shared" si="4"/>
        <v>1347360.78</v>
      </c>
      <c r="AO50" s="569"/>
      <c r="AP50" s="569">
        <f t="shared" si="21"/>
        <v>1347360.78</v>
      </c>
      <c r="AQ50" s="563">
        <f t="shared" si="25"/>
        <v>1138132.23</v>
      </c>
      <c r="AR50" s="565">
        <f t="shared" si="25"/>
        <v>1138.0999999999999</v>
      </c>
      <c r="AS50" s="570">
        <f t="shared" si="22"/>
        <v>-209228.55</v>
      </c>
      <c r="AT50" s="571">
        <f t="shared" si="23"/>
        <v>1138.0999999999999</v>
      </c>
      <c r="AU50" s="572">
        <f t="shared" si="24"/>
        <v>0</v>
      </c>
    </row>
    <row r="51" spans="1:47" x14ac:dyDescent="0.25">
      <c r="A51" s="918" t="s">
        <v>867</v>
      </c>
      <c r="B51" s="560">
        <v>2284.19</v>
      </c>
      <c r="C51" s="560">
        <v>178.47</v>
      </c>
      <c r="D51" s="561">
        <f t="shared" si="0"/>
        <v>407659.39</v>
      </c>
      <c r="E51" s="562"/>
      <c r="F51" s="563">
        <f t="shared" si="6"/>
        <v>407659.39</v>
      </c>
      <c r="G51" s="564">
        <v>0.84471229999999997</v>
      </c>
      <c r="H51" s="563">
        <f t="shared" si="7"/>
        <v>344354.9</v>
      </c>
      <c r="I51" s="565">
        <f t="shared" si="8"/>
        <v>344.4</v>
      </c>
      <c r="J51" s="560"/>
      <c r="K51" s="560"/>
      <c r="L51" s="561">
        <f t="shared" si="1"/>
        <v>0</v>
      </c>
      <c r="M51" s="562"/>
      <c r="N51" s="563">
        <f t="shared" si="9"/>
        <v>0</v>
      </c>
      <c r="O51" s="564">
        <v>0.84471229999999997</v>
      </c>
      <c r="P51" s="563">
        <f t="shared" si="10"/>
        <v>0</v>
      </c>
      <c r="Q51" s="565">
        <f t="shared" si="11"/>
        <v>0</v>
      </c>
      <c r="R51" s="560">
        <v>10.36</v>
      </c>
      <c r="S51" s="560">
        <v>54720</v>
      </c>
      <c r="T51" s="561">
        <f t="shared" si="2"/>
        <v>566899.19999999995</v>
      </c>
      <c r="U51" s="562"/>
      <c r="V51" s="563">
        <f t="shared" si="12"/>
        <v>566899.19999999995</v>
      </c>
      <c r="W51" s="564">
        <v>0.84471229999999997</v>
      </c>
      <c r="X51" s="563">
        <f t="shared" si="13"/>
        <v>478866.73</v>
      </c>
      <c r="Y51" s="565">
        <f t="shared" si="14"/>
        <v>478.9</v>
      </c>
      <c r="Z51" s="560">
        <v>57.88</v>
      </c>
      <c r="AA51" s="566">
        <v>1230</v>
      </c>
      <c r="AB51" s="566">
        <v>24.35</v>
      </c>
      <c r="AC51" s="566">
        <f t="shared" si="15"/>
        <v>1230</v>
      </c>
      <c r="AD51" s="566">
        <v>12.18</v>
      </c>
      <c r="AE51" s="561">
        <f t="shared" si="16"/>
        <v>71192.399999999994</v>
      </c>
      <c r="AF51" s="561">
        <f t="shared" si="17"/>
        <v>29950.5</v>
      </c>
      <c r="AG51" s="567">
        <f t="shared" si="17"/>
        <v>14981.4</v>
      </c>
      <c r="AH51" s="568">
        <f t="shared" si="3"/>
        <v>116124.3</v>
      </c>
      <c r="AI51" s="562"/>
      <c r="AJ51" s="563">
        <f t="shared" si="18"/>
        <v>116124.3</v>
      </c>
      <c r="AK51" s="564">
        <v>0.84471229999999997</v>
      </c>
      <c r="AL51" s="563">
        <f t="shared" si="19"/>
        <v>98091.62</v>
      </c>
      <c r="AM51" s="565">
        <f t="shared" si="20"/>
        <v>98.1</v>
      </c>
      <c r="AN51" s="569">
        <f t="shared" si="4"/>
        <v>1090682.8899999999</v>
      </c>
      <c r="AO51" s="569"/>
      <c r="AP51" s="569">
        <f t="shared" si="21"/>
        <v>1090682.8899999999</v>
      </c>
      <c r="AQ51" s="563">
        <f t="shared" si="25"/>
        <v>921313.25</v>
      </c>
      <c r="AR51" s="565">
        <f t="shared" si="25"/>
        <v>921.4</v>
      </c>
      <c r="AS51" s="570">
        <f t="shared" si="22"/>
        <v>-169369.64</v>
      </c>
      <c r="AT51" s="571">
        <f t="shared" si="23"/>
        <v>921.3</v>
      </c>
      <c r="AU51" s="572">
        <f t="shared" si="24"/>
        <v>-0.1</v>
      </c>
    </row>
    <row r="52" spans="1:47" x14ac:dyDescent="0.25">
      <c r="A52" s="918" t="s">
        <v>852</v>
      </c>
      <c r="B52" s="560">
        <v>3163.33</v>
      </c>
      <c r="C52" s="560">
        <v>148.44999999999999</v>
      </c>
      <c r="D52" s="561">
        <f t="shared" si="0"/>
        <v>469596.34</v>
      </c>
      <c r="E52" s="562"/>
      <c r="F52" s="563">
        <f t="shared" si="6"/>
        <v>469596.34</v>
      </c>
      <c r="G52" s="564">
        <v>0.84471229999999997</v>
      </c>
      <c r="H52" s="563">
        <f t="shared" si="7"/>
        <v>396673.8</v>
      </c>
      <c r="I52" s="565">
        <f t="shared" si="8"/>
        <v>396.7</v>
      </c>
      <c r="J52" s="560"/>
      <c r="K52" s="560"/>
      <c r="L52" s="561">
        <f t="shared" si="1"/>
        <v>0</v>
      </c>
      <c r="M52" s="562"/>
      <c r="N52" s="563">
        <f t="shared" si="9"/>
        <v>0</v>
      </c>
      <c r="O52" s="564">
        <v>0.84471229999999997</v>
      </c>
      <c r="P52" s="563">
        <f t="shared" si="10"/>
        <v>0</v>
      </c>
      <c r="Q52" s="565">
        <f t="shared" si="11"/>
        <v>0</v>
      </c>
      <c r="R52" s="560">
        <v>10.36</v>
      </c>
      <c r="S52" s="560">
        <v>121290</v>
      </c>
      <c r="T52" s="561">
        <f t="shared" si="2"/>
        <v>1256564.3999999999</v>
      </c>
      <c r="U52" s="562"/>
      <c r="V52" s="563">
        <f t="shared" si="12"/>
        <v>1256564.3999999999</v>
      </c>
      <c r="W52" s="564">
        <v>0.84471229999999997</v>
      </c>
      <c r="X52" s="563">
        <f t="shared" si="13"/>
        <v>1061435.3999999999</v>
      </c>
      <c r="Y52" s="565">
        <f t="shared" si="14"/>
        <v>1061.4000000000001</v>
      </c>
      <c r="Z52" s="560">
        <v>57.88</v>
      </c>
      <c r="AA52" s="566">
        <v>1854</v>
      </c>
      <c r="AB52" s="566">
        <v>24.35</v>
      </c>
      <c r="AC52" s="566">
        <f t="shared" si="15"/>
        <v>1854</v>
      </c>
      <c r="AD52" s="566">
        <v>12.18</v>
      </c>
      <c r="AE52" s="561">
        <f t="shared" si="16"/>
        <v>107309.52</v>
      </c>
      <c r="AF52" s="561">
        <f t="shared" si="17"/>
        <v>45144.9</v>
      </c>
      <c r="AG52" s="567">
        <f t="shared" si="17"/>
        <v>22581.72</v>
      </c>
      <c r="AH52" s="568">
        <f t="shared" si="3"/>
        <v>175036.14</v>
      </c>
      <c r="AI52" s="562"/>
      <c r="AJ52" s="563">
        <f t="shared" si="18"/>
        <v>175036.14</v>
      </c>
      <c r="AK52" s="564">
        <v>0.84471229999999997</v>
      </c>
      <c r="AL52" s="563">
        <f t="shared" si="19"/>
        <v>147855.18</v>
      </c>
      <c r="AM52" s="565">
        <f t="shared" si="20"/>
        <v>147.9</v>
      </c>
      <c r="AN52" s="569">
        <f t="shared" si="4"/>
        <v>1901196.88</v>
      </c>
      <c r="AO52" s="569"/>
      <c r="AP52" s="569">
        <f t="shared" si="21"/>
        <v>1901196.88</v>
      </c>
      <c r="AQ52" s="563">
        <f t="shared" si="25"/>
        <v>1605964.38</v>
      </c>
      <c r="AR52" s="565">
        <f t="shared" si="25"/>
        <v>1606</v>
      </c>
      <c r="AS52" s="570">
        <f t="shared" si="22"/>
        <v>-295232.5</v>
      </c>
      <c r="AT52" s="571">
        <f t="shared" si="23"/>
        <v>1606</v>
      </c>
      <c r="AU52" s="572">
        <f t="shared" si="24"/>
        <v>0</v>
      </c>
    </row>
    <row r="53" spans="1:47" x14ac:dyDescent="0.25">
      <c r="A53" s="918" t="s">
        <v>638</v>
      </c>
      <c r="B53" s="560">
        <v>3163.33</v>
      </c>
      <c r="C53" s="560">
        <v>97.97</v>
      </c>
      <c r="D53" s="561">
        <f t="shared" si="0"/>
        <v>309911.44</v>
      </c>
      <c r="E53" s="562"/>
      <c r="F53" s="563">
        <f t="shared" si="6"/>
        <v>309911.44</v>
      </c>
      <c r="G53" s="564">
        <v>0.84471229999999997</v>
      </c>
      <c r="H53" s="563">
        <f t="shared" si="7"/>
        <v>261786.01</v>
      </c>
      <c r="I53" s="565">
        <f t="shared" si="8"/>
        <v>261.8</v>
      </c>
      <c r="J53" s="560"/>
      <c r="K53" s="560"/>
      <c r="L53" s="561">
        <f t="shared" si="1"/>
        <v>0</v>
      </c>
      <c r="M53" s="562"/>
      <c r="N53" s="563">
        <f t="shared" si="9"/>
        <v>0</v>
      </c>
      <c r="O53" s="564">
        <v>0.84471229999999997</v>
      </c>
      <c r="P53" s="563">
        <f t="shared" si="10"/>
        <v>0</v>
      </c>
      <c r="Q53" s="565">
        <f t="shared" si="11"/>
        <v>0</v>
      </c>
      <c r="R53" s="560">
        <v>10.36</v>
      </c>
      <c r="S53" s="560">
        <v>38750</v>
      </c>
      <c r="T53" s="561">
        <f t="shared" si="2"/>
        <v>401450</v>
      </c>
      <c r="U53" s="562"/>
      <c r="V53" s="563">
        <f t="shared" si="12"/>
        <v>401450</v>
      </c>
      <c r="W53" s="564">
        <v>0.84471229999999997</v>
      </c>
      <c r="X53" s="563">
        <f t="shared" si="13"/>
        <v>339109.75</v>
      </c>
      <c r="Y53" s="565">
        <f t="shared" si="14"/>
        <v>339.1</v>
      </c>
      <c r="Z53" s="560">
        <v>57.88</v>
      </c>
      <c r="AA53" s="566">
        <v>1380</v>
      </c>
      <c r="AB53" s="566">
        <v>24.35</v>
      </c>
      <c r="AC53" s="566">
        <f t="shared" si="15"/>
        <v>1380</v>
      </c>
      <c r="AD53" s="566">
        <v>12.18</v>
      </c>
      <c r="AE53" s="561">
        <f t="shared" si="16"/>
        <v>79874.399999999994</v>
      </c>
      <c r="AF53" s="561">
        <f t="shared" si="17"/>
        <v>33603</v>
      </c>
      <c r="AG53" s="567">
        <f t="shared" si="17"/>
        <v>16808.400000000001</v>
      </c>
      <c r="AH53" s="568">
        <f t="shared" si="3"/>
        <v>130285.8</v>
      </c>
      <c r="AI53" s="562"/>
      <c r="AJ53" s="563">
        <f t="shared" si="18"/>
        <v>130285.8</v>
      </c>
      <c r="AK53" s="564">
        <v>0.84471229999999997</v>
      </c>
      <c r="AL53" s="563">
        <f t="shared" si="19"/>
        <v>110054.02</v>
      </c>
      <c r="AM53" s="565">
        <f t="shared" si="20"/>
        <v>110.1</v>
      </c>
      <c r="AN53" s="569">
        <f t="shared" si="4"/>
        <v>841647.24</v>
      </c>
      <c r="AO53" s="569"/>
      <c r="AP53" s="569">
        <f t="shared" si="21"/>
        <v>841647.24</v>
      </c>
      <c r="AQ53" s="563">
        <f t="shared" si="25"/>
        <v>710949.78</v>
      </c>
      <c r="AR53" s="565">
        <f t="shared" si="25"/>
        <v>711</v>
      </c>
      <c r="AS53" s="570">
        <f t="shared" si="22"/>
        <v>-130697.46</v>
      </c>
      <c r="AT53" s="571">
        <f t="shared" si="23"/>
        <v>710.9</v>
      </c>
      <c r="AU53" s="572">
        <f t="shared" si="24"/>
        <v>-0.1</v>
      </c>
    </row>
    <row r="54" spans="1:47" x14ac:dyDescent="0.25">
      <c r="A54" s="918" t="s">
        <v>639</v>
      </c>
      <c r="B54" s="560">
        <v>3163.33</v>
      </c>
      <c r="C54" s="560">
        <v>282.14999999999998</v>
      </c>
      <c r="D54" s="561">
        <f t="shared" si="0"/>
        <v>892533.56</v>
      </c>
      <c r="E54" s="562"/>
      <c r="F54" s="563">
        <f t="shared" si="6"/>
        <v>892533.56</v>
      </c>
      <c r="G54" s="564">
        <v>0.84471229999999997</v>
      </c>
      <c r="H54" s="563">
        <f t="shared" si="7"/>
        <v>753934.08</v>
      </c>
      <c r="I54" s="565">
        <f t="shared" si="8"/>
        <v>753.9</v>
      </c>
      <c r="J54" s="560"/>
      <c r="K54" s="560"/>
      <c r="L54" s="561">
        <f t="shared" si="1"/>
        <v>0</v>
      </c>
      <c r="M54" s="562"/>
      <c r="N54" s="563">
        <f t="shared" si="9"/>
        <v>0</v>
      </c>
      <c r="O54" s="564">
        <v>0.84471229999999997</v>
      </c>
      <c r="P54" s="563">
        <f t="shared" si="10"/>
        <v>0</v>
      </c>
      <c r="Q54" s="565">
        <f t="shared" si="11"/>
        <v>0</v>
      </c>
      <c r="R54" s="560">
        <v>10.36</v>
      </c>
      <c r="S54" s="560">
        <v>31970</v>
      </c>
      <c r="T54" s="561">
        <f t="shared" si="2"/>
        <v>331209.2</v>
      </c>
      <c r="U54" s="562"/>
      <c r="V54" s="563">
        <f t="shared" si="12"/>
        <v>331209.2</v>
      </c>
      <c r="W54" s="564">
        <v>0.84471229999999997</v>
      </c>
      <c r="X54" s="563">
        <f t="shared" si="13"/>
        <v>279776.49</v>
      </c>
      <c r="Y54" s="565">
        <f t="shared" si="14"/>
        <v>279.8</v>
      </c>
      <c r="Z54" s="560">
        <v>57.88</v>
      </c>
      <c r="AA54" s="566">
        <v>2084</v>
      </c>
      <c r="AB54" s="566">
        <v>24.35</v>
      </c>
      <c r="AC54" s="566">
        <f t="shared" si="15"/>
        <v>2084</v>
      </c>
      <c r="AD54" s="566">
        <v>12.18</v>
      </c>
      <c r="AE54" s="561">
        <f t="shared" si="16"/>
        <v>120621.92</v>
      </c>
      <c r="AF54" s="561">
        <f t="shared" si="17"/>
        <v>50745.4</v>
      </c>
      <c r="AG54" s="567">
        <f t="shared" si="17"/>
        <v>25383.119999999999</v>
      </c>
      <c r="AH54" s="568">
        <f t="shared" si="3"/>
        <v>196750.44</v>
      </c>
      <c r="AI54" s="562"/>
      <c r="AJ54" s="563">
        <f t="shared" si="18"/>
        <v>196750.44</v>
      </c>
      <c r="AK54" s="564">
        <v>0.84471229999999997</v>
      </c>
      <c r="AL54" s="563">
        <f t="shared" si="19"/>
        <v>166197.51999999999</v>
      </c>
      <c r="AM54" s="565">
        <f t="shared" si="20"/>
        <v>166.2</v>
      </c>
      <c r="AN54" s="569">
        <f t="shared" si="4"/>
        <v>1420493.2</v>
      </c>
      <c r="AO54" s="569"/>
      <c r="AP54" s="569">
        <f t="shared" si="21"/>
        <v>1420493.2</v>
      </c>
      <c r="AQ54" s="563">
        <f t="shared" si="25"/>
        <v>1199908.0900000001</v>
      </c>
      <c r="AR54" s="565">
        <f t="shared" si="25"/>
        <v>1199.9000000000001</v>
      </c>
      <c r="AS54" s="570">
        <f t="shared" si="22"/>
        <v>-220585.11</v>
      </c>
      <c r="AT54" s="571">
        <f t="shared" si="23"/>
        <v>1199.9000000000001</v>
      </c>
      <c r="AU54" s="572">
        <f t="shared" si="24"/>
        <v>0</v>
      </c>
    </row>
    <row r="55" spans="1:47" x14ac:dyDescent="0.25">
      <c r="A55" s="918" t="s">
        <v>641</v>
      </c>
      <c r="B55" s="560">
        <v>3163.33</v>
      </c>
      <c r="C55" s="560">
        <v>193.74</v>
      </c>
      <c r="D55" s="561">
        <f t="shared" si="0"/>
        <v>612863.55000000005</v>
      </c>
      <c r="E55" s="562"/>
      <c r="F55" s="563">
        <f t="shared" si="6"/>
        <v>612863.55000000005</v>
      </c>
      <c r="G55" s="564">
        <v>0.84471229999999997</v>
      </c>
      <c r="H55" s="563">
        <f t="shared" si="7"/>
        <v>517693.38</v>
      </c>
      <c r="I55" s="565">
        <f t="shared" si="8"/>
        <v>517.70000000000005</v>
      </c>
      <c r="J55" s="560"/>
      <c r="K55" s="560"/>
      <c r="L55" s="561">
        <f t="shared" si="1"/>
        <v>0</v>
      </c>
      <c r="M55" s="562"/>
      <c r="N55" s="563">
        <f t="shared" si="9"/>
        <v>0</v>
      </c>
      <c r="O55" s="564">
        <v>0.84471229999999997</v>
      </c>
      <c r="P55" s="563">
        <f t="shared" si="10"/>
        <v>0</v>
      </c>
      <c r="Q55" s="565">
        <f t="shared" si="11"/>
        <v>0</v>
      </c>
      <c r="R55" s="560">
        <v>10.36</v>
      </c>
      <c r="S55" s="560">
        <v>94260</v>
      </c>
      <c r="T55" s="561">
        <f t="shared" si="2"/>
        <v>976533.6</v>
      </c>
      <c r="U55" s="562"/>
      <c r="V55" s="563">
        <f t="shared" si="12"/>
        <v>976533.6</v>
      </c>
      <c r="W55" s="564">
        <v>0.84471229999999997</v>
      </c>
      <c r="X55" s="563">
        <f t="shared" si="13"/>
        <v>824889.94</v>
      </c>
      <c r="Y55" s="565">
        <f t="shared" si="14"/>
        <v>824.9</v>
      </c>
      <c r="Z55" s="560">
        <v>57.88</v>
      </c>
      <c r="AA55" s="566">
        <v>1260</v>
      </c>
      <c r="AB55" s="566">
        <v>24.35</v>
      </c>
      <c r="AC55" s="566">
        <f t="shared" si="15"/>
        <v>1260</v>
      </c>
      <c r="AD55" s="566">
        <v>12.18</v>
      </c>
      <c r="AE55" s="561">
        <f t="shared" si="16"/>
        <v>72928.800000000003</v>
      </c>
      <c r="AF55" s="561">
        <f t="shared" si="17"/>
        <v>30681</v>
      </c>
      <c r="AG55" s="567">
        <f t="shared" si="17"/>
        <v>15346.8</v>
      </c>
      <c r="AH55" s="568">
        <f t="shared" si="3"/>
        <v>118956.6</v>
      </c>
      <c r="AI55" s="562"/>
      <c r="AJ55" s="563">
        <f t="shared" si="18"/>
        <v>118956.6</v>
      </c>
      <c r="AK55" s="564">
        <v>0.84471229999999997</v>
      </c>
      <c r="AL55" s="563">
        <f t="shared" si="19"/>
        <v>100484.1</v>
      </c>
      <c r="AM55" s="565">
        <f t="shared" si="20"/>
        <v>100.5</v>
      </c>
      <c r="AN55" s="569">
        <f t="shared" si="4"/>
        <v>1708353.75</v>
      </c>
      <c r="AO55" s="569"/>
      <c r="AP55" s="569">
        <f t="shared" si="21"/>
        <v>1708353.75</v>
      </c>
      <c r="AQ55" s="563">
        <f t="shared" si="25"/>
        <v>1443067.42</v>
      </c>
      <c r="AR55" s="565">
        <f t="shared" si="25"/>
        <v>1443.1</v>
      </c>
      <c r="AS55" s="570">
        <f t="shared" si="22"/>
        <v>-265286.33</v>
      </c>
      <c r="AT55" s="571">
        <f t="shared" si="23"/>
        <v>1443.1</v>
      </c>
      <c r="AU55" s="572">
        <f t="shared" si="24"/>
        <v>0</v>
      </c>
    </row>
    <row r="56" spans="1:47" x14ac:dyDescent="0.25">
      <c r="A56" s="918" t="s">
        <v>642</v>
      </c>
      <c r="B56" s="560">
        <v>2644.05</v>
      </c>
      <c r="C56" s="560">
        <v>186</v>
      </c>
      <c r="D56" s="561">
        <f t="shared" si="0"/>
        <v>491793.3</v>
      </c>
      <c r="E56" s="562"/>
      <c r="F56" s="563">
        <f t="shared" si="6"/>
        <v>491793.3</v>
      </c>
      <c r="G56" s="564">
        <v>0.84471229999999997</v>
      </c>
      <c r="H56" s="563">
        <f t="shared" si="7"/>
        <v>415423.85</v>
      </c>
      <c r="I56" s="565">
        <f t="shared" si="8"/>
        <v>415.4</v>
      </c>
      <c r="J56" s="560"/>
      <c r="K56" s="560"/>
      <c r="L56" s="561">
        <f t="shared" si="1"/>
        <v>0</v>
      </c>
      <c r="M56" s="562"/>
      <c r="N56" s="563">
        <f t="shared" si="9"/>
        <v>0</v>
      </c>
      <c r="O56" s="564">
        <v>0.84471229999999997</v>
      </c>
      <c r="P56" s="563">
        <f t="shared" si="10"/>
        <v>0</v>
      </c>
      <c r="Q56" s="565">
        <f t="shared" si="11"/>
        <v>0</v>
      </c>
      <c r="R56" s="560">
        <v>10.36</v>
      </c>
      <c r="S56" s="560">
        <v>42360</v>
      </c>
      <c r="T56" s="561">
        <f t="shared" si="2"/>
        <v>438849.6</v>
      </c>
      <c r="U56" s="562"/>
      <c r="V56" s="563">
        <f t="shared" si="12"/>
        <v>438849.6</v>
      </c>
      <c r="W56" s="564">
        <v>0.84471229999999997</v>
      </c>
      <c r="X56" s="563">
        <f t="shared" si="13"/>
        <v>370701.65</v>
      </c>
      <c r="Y56" s="565">
        <f t="shared" si="14"/>
        <v>370.7</v>
      </c>
      <c r="Z56" s="560">
        <v>57.88</v>
      </c>
      <c r="AA56" s="566">
        <v>1380</v>
      </c>
      <c r="AB56" s="566">
        <v>24.35</v>
      </c>
      <c r="AC56" s="566">
        <f t="shared" si="15"/>
        <v>1380</v>
      </c>
      <c r="AD56" s="566">
        <v>12.18</v>
      </c>
      <c r="AE56" s="561">
        <f t="shared" si="16"/>
        <v>79874.399999999994</v>
      </c>
      <c r="AF56" s="561">
        <f t="shared" si="17"/>
        <v>33603</v>
      </c>
      <c r="AG56" s="567">
        <f t="shared" si="17"/>
        <v>16808.400000000001</v>
      </c>
      <c r="AH56" s="568">
        <f t="shared" si="3"/>
        <v>130285.8</v>
      </c>
      <c r="AI56" s="562"/>
      <c r="AJ56" s="563">
        <f t="shared" si="18"/>
        <v>130285.8</v>
      </c>
      <c r="AK56" s="564">
        <v>0.84471229999999997</v>
      </c>
      <c r="AL56" s="563">
        <f t="shared" si="19"/>
        <v>110054.02</v>
      </c>
      <c r="AM56" s="565">
        <f t="shared" si="20"/>
        <v>110.1</v>
      </c>
      <c r="AN56" s="569">
        <f t="shared" si="4"/>
        <v>1060928.7</v>
      </c>
      <c r="AO56" s="569"/>
      <c r="AP56" s="569">
        <f t="shared" si="21"/>
        <v>1060928.7</v>
      </c>
      <c r="AQ56" s="563">
        <f t="shared" si="25"/>
        <v>896179.52</v>
      </c>
      <c r="AR56" s="565">
        <f t="shared" si="25"/>
        <v>896.2</v>
      </c>
      <c r="AS56" s="570">
        <f t="shared" si="22"/>
        <v>-164749.18</v>
      </c>
      <c r="AT56" s="571">
        <f t="shared" si="23"/>
        <v>896.2</v>
      </c>
      <c r="AU56" s="572">
        <f t="shared" si="24"/>
        <v>0</v>
      </c>
    </row>
    <row r="57" spans="1:47" x14ac:dyDescent="0.25">
      <c r="A57" s="918" t="s">
        <v>643</v>
      </c>
      <c r="B57" s="560">
        <v>3163.33</v>
      </c>
      <c r="C57" s="560">
        <v>329</v>
      </c>
      <c r="D57" s="561">
        <f t="shared" si="0"/>
        <v>1040735.57</v>
      </c>
      <c r="E57" s="562"/>
      <c r="F57" s="563">
        <f t="shared" si="6"/>
        <v>1040735.57</v>
      </c>
      <c r="G57" s="564">
        <v>0.84471229999999997</v>
      </c>
      <c r="H57" s="563">
        <f t="shared" si="7"/>
        <v>879122.14</v>
      </c>
      <c r="I57" s="565">
        <f t="shared" si="8"/>
        <v>879.1</v>
      </c>
      <c r="J57" s="560"/>
      <c r="K57" s="560"/>
      <c r="L57" s="561">
        <f t="shared" si="1"/>
        <v>0</v>
      </c>
      <c r="M57" s="562"/>
      <c r="N57" s="563">
        <f t="shared" si="9"/>
        <v>0</v>
      </c>
      <c r="O57" s="564">
        <v>0.84471229999999997</v>
      </c>
      <c r="P57" s="563">
        <f t="shared" si="10"/>
        <v>0</v>
      </c>
      <c r="Q57" s="565">
        <f t="shared" si="11"/>
        <v>0</v>
      </c>
      <c r="R57" s="560">
        <v>10.36</v>
      </c>
      <c r="S57" s="560">
        <v>38540</v>
      </c>
      <c r="T57" s="561">
        <f t="shared" si="2"/>
        <v>399274.4</v>
      </c>
      <c r="U57" s="562"/>
      <c r="V57" s="563">
        <f t="shared" si="12"/>
        <v>399274.4</v>
      </c>
      <c r="W57" s="564">
        <v>0.84471229999999997</v>
      </c>
      <c r="X57" s="563">
        <f t="shared" si="13"/>
        <v>337272</v>
      </c>
      <c r="Y57" s="565">
        <f t="shared" si="14"/>
        <v>337.3</v>
      </c>
      <c r="Z57" s="560">
        <v>57.88</v>
      </c>
      <c r="AA57" s="566">
        <v>1460</v>
      </c>
      <c r="AB57" s="566">
        <v>24.35</v>
      </c>
      <c r="AC57" s="566">
        <f t="shared" si="15"/>
        <v>1460</v>
      </c>
      <c r="AD57" s="566">
        <v>12.18</v>
      </c>
      <c r="AE57" s="561">
        <f t="shared" si="16"/>
        <v>84504.8</v>
      </c>
      <c r="AF57" s="561">
        <f t="shared" si="17"/>
        <v>35551</v>
      </c>
      <c r="AG57" s="567">
        <f t="shared" si="17"/>
        <v>17782.8</v>
      </c>
      <c r="AH57" s="568">
        <f t="shared" si="3"/>
        <v>137838.6</v>
      </c>
      <c r="AI57" s="562"/>
      <c r="AJ57" s="563">
        <f t="shared" si="18"/>
        <v>137838.6</v>
      </c>
      <c r="AK57" s="564">
        <v>0.84471229999999997</v>
      </c>
      <c r="AL57" s="563">
        <f t="shared" si="19"/>
        <v>116433.96</v>
      </c>
      <c r="AM57" s="565">
        <f t="shared" si="20"/>
        <v>116.4</v>
      </c>
      <c r="AN57" s="569">
        <f t="shared" si="4"/>
        <v>1577848.57</v>
      </c>
      <c r="AO57" s="569"/>
      <c r="AP57" s="569">
        <f t="shared" si="21"/>
        <v>1577848.57</v>
      </c>
      <c r="AQ57" s="563">
        <f t="shared" si="25"/>
        <v>1332828.1000000001</v>
      </c>
      <c r="AR57" s="565">
        <f t="shared" si="25"/>
        <v>1332.8</v>
      </c>
      <c r="AS57" s="570">
        <f t="shared" si="22"/>
        <v>-245020.47</v>
      </c>
      <c r="AT57" s="571">
        <f t="shared" si="23"/>
        <v>1332.8</v>
      </c>
      <c r="AU57" s="572">
        <f t="shared" si="24"/>
        <v>0</v>
      </c>
    </row>
    <row r="58" spans="1:47" x14ac:dyDescent="0.25">
      <c r="A58" s="918" t="s">
        <v>644</v>
      </c>
      <c r="B58" s="560">
        <v>3163.33</v>
      </c>
      <c r="C58" s="560">
        <v>280.58</v>
      </c>
      <c r="D58" s="561">
        <f t="shared" si="0"/>
        <v>887567.13</v>
      </c>
      <c r="E58" s="562"/>
      <c r="F58" s="563">
        <f t="shared" si="6"/>
        <v>887567.13</v>
      </c>
      <c r="G58" s="564">
        <v>0.84471229999999997</v>
      </c>
      <c r="H58" s="563">
        <f t="shared" si="7"/>
        <v>749738.87</v>
      </c>
      <c r="I58" s="565">
        <f t="shared" si="8"/>
        <v>749.7</v>
      </c>
      <c r="J58" s="560"/>
      <c r="K58" s="560"/>
      <c r="L58" s="561">
        <f t="shared" si="1"/>
        <v>0</v>
      </c>
      <c r="M58" s="562"/>
      <c r="N58" s="563">
        <f t="shared" si="9"/>
        <v>0</v>
      </c>
      <c r="O58" s="564">
        <v>0.84471229999999997</v>
      </c>
      <c r="P58" s="563">
        <f t="shared" si="10"/>
        <v>0</v>
      </c>
      <c r="Q58" s="565">
        <f t="shared" si="11"/>
        <v>0</v>
      </c>
      <c r="R58" s="560">
        <v>10.36</v>
      </c>
      <c r="S58" s="560">
        <v>63570</v>
      </c>
      <c r="T58" s="561">
        <f t="shared" si="2"/>
        <v>658585.19999999995</v>
      </c>
      <c r="U58" s="562"/>
      <c r="V58" s="563">
        <f t="shared" si="12"/>
        <v>658585.19999999995</v>
      </c>
      <c r="W58" s="564">
        <v>0.84471229999999997</v>
      </c>
      <c r="X58" s="563">
        <f t="shared" si="13"/>
        <v>556315.02</v>
      </c>
      <c r="Y58" s="565">
        <f t="shared" si="14"/>
        <v>556.29999999999995</v>
      </c>
      <c r="Z58" s="560">
        <v>57.88</v>
      </c>
      <c r="AA58" s="566">
        <v>1410</v>
      </c>
      <c r="AB58" s="566">
        <v>24.35</v>
      </c>
      <c r="AC58" s="566">
        <f t="shared" si="15"/>
        <v>1410</v>
      </c>
      <c r="AD58" s="566">
        <v>12.18</v>
      </c>
      <c r="AE58" s="561">
        <f t="shared" si="16"/>
        <v>81610.8</v>
      </c>
      <c r="AF58" s="561">
        <f t="shared" si="17"/>
        <v>34333.5</v>
      </c>
      <c r="AG58" s="567">
        <f t="shared" si="17"/>
        <v>17173.8</v>
      </c>
      <c r="AH58" s="568">
        <f t="shared" si="3"/>
        <v>133118.1</v>
      </c>
      <c r="AI58" s="562"/>
      <c r="AJ58" s="563">
        <f t="shared" si="18"/>
        <v>133118.1</v>
      </c>
      <c r="AK58" s="564">
        <v>0.84471229999999997</v>
      </c>
      <c r="AL58" s="563">
        <f t="shared" si="19"/>
        <v>112446.5</v>
      </c>
      <c r="AM58" s="565">
        <f t="shared" si="20"/>
        <v>112.4</v>
      </c>
      <c r="AN58" s="569">
        <f t="shared" si="4"/>
        <v>1679270.43</v>
      </c>
      <c r="AO58" s="569"/>
      <c r="AP58" s="569">
        <f t="shared" si="21"/>
        <v>1679270.43</v>
      </c>
      <c r="AQ58" s="563">
        <f t="shared" si="25"/>
        <v>1418500.39</v>
      </c>
      <c r="AR58" s="565">
        <f t="shared" si="25"/>
        <v>1418.4</v>
      </c>
      <c r="AS58" s="570">
        <f t="shared" si="22"/>
        <v>-260770.04</v>
      </c>
      <c r="AT58" s="571">
        <f t="shared" si="23"/>
        <v>1418.5</v>
      </c>
      <c r="AU58" s="572">
        <f t="shared" si="24"/>
        <v>0.1</v>
      </c>
    </row>
    <row r="59" spans="1:47" ht="25.5" x14ac:dyDescent="0.25">
      <c r="A59" s="918" t="s">
        <v>853</v>
      </c>
      <c r="B59" s="560">
        <v>3163.33</v>
      </c>
      <c r="C59" s="574">
        <v>674.97</v>
      </c>
      <c r="D59" s="575">
        <f t="shared" si="0"/>
        <v>2135152.85</v>
      </c>
      <c r="E59" s="580"/>
      <c r="F59" s="563">
        <f t="shared" si="6"/>
        <v>2135152.85</v>
      </c>
      <c r="G59" s="564">
        <v>0.84471229999999997</v>
      </c>
      <c r="H59" s="563">
        <f t="shared" si="7"/>
        <v>1803589.87</v>
      </c>
      <c r="I59" s="565">
        <f t="shared" si="8"/>
        <v>1803.6</v>
      </c>
      <c r="J59" s="574"/>
      <c r="K59" s="574"/>
      <c r="L59" s="575">
        <f t="shared" si="1"/>
        <v>0</v>
      </c>
      <c r="M59" s="580"/>
      <c r="N59" s="563">
        <f t="shared" si="9"/>
        <v>0</v>
      </c>
      <c r="O59" s="564">
        <v>0.84471229999999997</v>
      </c>
      <c r="P59" s="563">
        <f t="shared" si="10"/>
        <v>0</v>
      </c>
      <c r="Q59" s="565">
        <f t="shared" si="11"/>
        <v>0</v>
      </c>
      <c r="R59" s="560">
        <v>10.36</v>
      </c>
      <c r="S59" s="574">
        <v>127000</v>
      </c>
      <c r="T59" s="575">
        <f t="shared" si="2"/>
        <v>1315720</v>
      </c>
      <c r="U59" s="580"/>
      <c r="V59" s="563">
        <f t="shared" si="12"/>
        <v>1315720</v>
      </c>
      <c r="W59" s="564">
        <v>0.84471229999999997</v>
      </c>
      <c r="X59" s="563">
        <f t="shared" si="13"/>
        <v>1111404.8700000001</v>
      </c>
      <c r="Y59" s="565">
        <f t="shared" si="14"/>
        <v>1111.4000000000001</v>
      </c>
      <c r="Z59" s="560">
        <v>57.88</v>
      </c>
      <c r="AA59" s="576">
        <v>5350</v>
      </c>
      <c r="AB59" s="566">
        <v>24.35</v>
      </c>
      <c r="AC59" s="576">
        <f t="shared" si="15"/>
        <v>5350</v>
      </c>
      <c r="AD59" s="566">
        <v>12.18</v>
      </c>
      <c r="AE59" s="575">
        <f t="shared" si="16"/>
        <v>309658</v>
      </c>
      <c r="AF59" s="575">
        <f t="shared" si="17"/>
        <v>130272.5</v>
      </c>
      <c r="AG59" s="577">
        <f t="shared" si="17"/>
        <v>65163</v>
      </c>
      <c r="AH59" s="578">
        <f t="shared" si="3"/>
        <v>505093.5</v>
      </c>
      <c r="AI59" s="580"/>
      <c r="AJ59" s="563">
        <f t="shared" si="18"/>
        <v>505093.5</v>
      </c>
      <c r="AK59" s="564">
        <v>0.84471229999999997</v>
      </c>
      <c r="AL59" s="563">
        <f t="shared" si="19"/>
        <v>426658.69</v>
      </c>
      <c r="AM59" s="565">
        <f t="shared" si="20"/>
        <v>426.7</v>
      </c>
      <c r="AN59" s="579">
        <f t="shared" si="4"/>
        <v>3955966.35</v>
      </c>
      <c r="AO59" s="579"/>
      <c r="AP59" s="569">
        <f t="shared" si="21"/>
        <v>3955966.35</v>
      </c>
      <c r="AQ59" s="563">
        <f t="shared" si="25"/>
        <v>3341653.43</v>
      </c>
      <c r="AR59" s="565">
        <f t="shared" si="25"/>
        <v>3341.7</v>
      </c>
      <c r="AS59" s="570">
        <f t="shared" si="22"/>
        <v>-614312.92000000004</v>
      </c>
      <c r="AT59" s="571">
        <f t="shared" si="23"/>
        <v>3341.7</v>
      </c>
      <c r="AU59" s="572">
        <f t="shared" si="24"/>
        <v>0</v>
      </c>
    </row>
    <row r="60" spans="1:47" x14ac:dyDescent="0.25">
      <c r="A60" s="918" t="s">
        <v>655</v>
      </c>
      <c r="B60" s="573"/>
      <c r="C60" s="560"/>
      <c r="D60" s="561"/>
      <c r="E60" s="562"/>
      <c r="F60" s="563">
        <f t="shared" si="6"/>
        <v>0</v>
      </c>
      <c r="G60" s="564">
        <v>0.84471229999999997</v>
      </c>
      <c r="H60" s="563">
        <f t="shared" si="7"/>
        <v>0</v>
      </c>
      <c r="I60" s="565">
        <f t="shared" si="8"/>
        <v>0</v>
      </c>
      <c r="J60" s="560">
        <v>9.92</v>
      </c>
      <c r="K60" s="560">
        <v>20600</v>
      </c>
      <c r="L60" s="561">
        <f t="shared" si="1"/>
        <v>204352</v>
      </c>
      <c r="M60" s="562"/>
      <c r="N60" s="563">
        <f t="shared" si="9"/>
        <v>204352</v>
      </c>
      <c r="O60" s="564">
        <v>0.84471229999999997</v>
      </c>
      <c r="P60" s="563">
        <f t="shared" si="10"/>
        <v>172618.65</v>
      </c>
      <c r="Q60" s="565">
        <f t="shared" si="11"/>
        <v>172.6</v>
      </c>
      <c r="R60" s="560">
        <v>10.36</v>
      </c>
      <c r="S60" s="560">
        <v>18260</v>
      </c>
      <c r="T60" s="561">
        <f t="shared" si="2"/>
        <v>189173.6</v>
      </c>
      <c r="U60" s="562"/>
      <c r="V60" s="563">
        <f t="shared" si="12"/>
        <v>189173.6</v>
      </c>
      <c r="W60" s="564">
        <v>0.84471229999999997</v>
      </c>
      <c r="X60" s="563">
        <f t="shared" si="13"/>
        <v>159797.26999999999</v>
      </c>
      <c r="Y60" s="565">
        <f t="shared" si="14"/>
        <v>159.80000000000001</v>
      </c>
      <c r="Z60" s="560">
        <v>57.88</v>
      </c>
      <c r="AA60" s="566">
        <v>1263</v>
      </c>
      <c r="AB60" s="566">
        <v>24.35</v>
      </c>
      <c r="AC60" s="566">
        <f t="shared" si="15"/>
        <v>1263</v>
      </c>
      <c r="AD60" s="566">
        <v>12.18</v>
      </c>
      <c r="AE60" s="561">
        <f t="shared" si="16"/>
        <v>73102.44</v>
      </c>
      <c r="AF60" s="561">
        <f t="shared" si="17"/>
        <v>30754.05</v>
      </c>
      <c r="AG60" s="567">
        <f t="shared" si="17"/>
        <v>15383.34</v>
      </c>
      <c r="AH60" s="568">
        <f t="shared" si="3"/>
        <v>119239.83</v>
      </c>
      <c r="AI60" s="562"/>
      <c r="AJ60" s="563">
        <f t="shared" si="18"/>
        <v>119239.83</v>
      </c>
      <c r="AK60" s="564">
        <v>0.84471229999999997</v>
      </c>
      <c r="AL60" s="563">
        <f t="shared" si="19"/>
        <v>100723.35</v>
      </c>
      <c r="AM60" s="565">
        <f t="shared" si="20"/>
        <v>100.7</v>
      </c>
      <c r="AN60" s="569">
        <f t="shared" si="4"/>
        <v>512765.43</v>
      </c>
      <c r="AO60" s="569"/>
      <c r="AP60" s="569">
        <f t="shared" si="21"/>
        <v>512765.43</v>
      </c>
      <c r="AQ60" s="563">
        <f t="shared" si="25"/>
        <v>433139.27</v>
      </c>
      <c r="AR60" s="565">
        <f t="shared" si="25"/>
        <v>433.1</v>
      </c>
      <c r="AS60" s="570">
        <f t="shared" si="22"/>
        <v>-79626.16</v>
      </c>
      <c r="AT60" s="571">
        <f t="shared" si="23"/>
        <v>433.1</v>
      </c>
      <c r="AU60" s="572">
        <f t="shared" si="24"/>
        <v>0</v>
      </c>
    </row>
    <row r="61" spans="1:47" x14ac:dyDescent="0.25">
      <c r="A61" s="918" t="s">
        <v>646</v>
      </c>
      <c r="B61" s="560">
        <v>2644.05</v>
      </c>
      <c r="C61" s="560">
        <v>423.7</v>
      </c>
      <c r="D61" s="561">
        <f t="shared" si="0"/>
        <v>1120283.99</v>
      </c>
      <c r="E61" s="562"/>
      <c r="F61" s="563">
        <f t="shared" si="6"/>
        <v>1120283.99</v>
      </c>
      <c r="G61" s="564">
        <v>0.84471229999999997</v>
      </c>
      <c r="H61" s="563">
        <f t="shared" si="7"/>
        <v>946317.67</v>
      </c>
      <c r="I61" s="565">
        <f t="shared" si="8"/>
        <v>946.3</v>
      </c>
      <c r="J61" s="560"/>
      <c r="K61" s="560"/>
      <c r="L61" s="561">
        <f t="shared" si="1"/>
        <v>0</v>
      </c>
      <c r="M61" s="562"/>
      <c r="N61" s="563">
        <f t="shared" si="9"/>
        <v>0</v>
      </c>
      <c r="O61" s="564">
        <v>0.84471229999999997</v>
      </c>
      <c r="P61" s="563">
        <f t="shared" si="10"/>
        <v>0</v>
      </c>
      <c r="Q61" s="565">
        <f t="shared" si="11"/>
        <v>0</v>
      </c>
      <c r="R61" s="560">
        <v>10.36</v>
      </c>
      <c r="S61" s="560">
        <v>124410</v>
      </c>
      <c r="T61" s="561">
        <f t="shared" si="2"/>
        <v>1288887.6000000001</v>
      </c>
      <c r="U61" s="562"/>
      <c r="V61" s="563">
        <f t="shared" si="12"/>
        <v>1288887.6000000001</v>
      </c>
      <c r="W61" s="564">
        <v>0.84471229999999997</v>
      </c>
      <c r="X61" s="563">
        <f t="shared" si="13"/>
        <v>1088739.21</v>
      </c>
      <c r="Y61" s="565">
        <f t="shared" si="14"/>
        <v>1088.7</v>
      </c>
      <c r="Z61" s="560">
        <v>57.88</v>
      </c>
      <c r="AA61" s="566">
        <v>3670</v>
      </c>
      <c r="AB61" s="566">
        <v>24.35</v>
      </c>
      <c r="AC61" s="566">
        <f t="shared" si="15"/>
        <v>3670</v>
      </c>
      <c r="AD61" s="566">
        <v>12.18</v>
      </c>
      <c r="AE61" s="561">
        <f t="shared" si="16"/>
        <v>212419.6</v>
      </c>
      <c r="AF61" s="561">
        <f t="shared" si="17"/>
        <v>89364.5</v>
      </c>
      <c r="AG61" s="567">
        <f t="shared" si="17"/>
        <v>44700.6</v>
      </c>
      <c r="AH61" s="568">
        <f t="shared" si="3"/>
        <v>346484.7</v>
      </c>
      <c r="AI61" s="562"/>
      <c r="AJ61" s="563">
        <f t="shared" si="18"/>
        <v>346484.7</v>
      </c>
      <c r="AK61" s="564">
        <v>0.84471229999999997</v>
      </c>
      <c r="AL61" s="563">
        <f t="shared" si="19"/>
        <v>292679.89</v>
      </c>
      <c r="AM61" s="565">
        <f t="shared" si="20"/>
        <v>292.7</v>
      </c>
      <c r="AN61" s="569">
        <f t="shared" si="4"/>
        <v>2755656.29</v>
      </c>
      <c r="AO61" s="569"/>
      <c r="AP61" s="569">
        <f t="shared" si="21"/>
        <v>2755656.29</v>
      </c>
      <c r="AQ61" s="563">
        <f t="shared" si="25"/>
        <v>2327736.77</v>
      </c>
      <c r="AR61" s="565">
        <f t="shared" si="25"/>
        <v>2327.6999999999998</v>
      </c>
      <c r="AS61" s="570">
        <f t="shared" si="22"/>
        <v>-427919.52</v>
      </c>
      <c r="AT61" s="571">
        <f t="shared" si="23"/>
        <v>2327.6999999999998</v>
      </c>
      <c r="AU61" s="572">
        <f t="shared" si="24"/>
        <v>0</v>
      </c>
    </row>
    <row r="62" spans="1:47" x14ac:dyDescent="0.25">
      <c r="A62" s="918" t="s">
        <v>922</v>
      </c>
      <c r="B62" s="560">
        <v>3163.33</v>
      </c>
      <c r="C62" s="560">
        <v>352.06</v>
      </c>
      <c r="D62" s="561">
        <f t="shared" si="0"/>
        <v>1113681.96</v>
      </c>
      <c r="E62" s="562"/>
      <c r="F62" s="563">
        <f t="shared" si="6"/>
        <v>1113681.96</v>
      </c>
      <c r="G62" s="564">
        <v>0.84471229999999997</v>
      </c>
      <c r="H62" s="563">
        <f t="shared" si="7"/>
        <v>940740.85</v>
      </c>
      <c r="I62" s="565">
        <f t="shared" si="8"/>
        <v>940.7</v>
      </c>
      <c r="J62" s="560"/>
      <c r="K62" s="560"/>
      <c r="L62" s="561">
        <f t="shared" si="1"/>
        <v>0</v>
      </c>
      <c r="M62" s="562"/>
      <c r="N62" s="563">
        <f t="shared" si="9"/>
        <v>0</v>
      </c>
      <c r="O62" s="564">
        <v>0.84471229999999997</v>
      </c>
      <c r="P62" s="563">
        <f t="shared" si="10"/>
        <v>0</v>
      </c>
      <c r="Q62" s="565">
        <f t="shared" si="11"/>
        <v>0</v>
      </c>
      <c r="R62" s="560">
        <v>10.36</v>
      </c>
      <c r="S62" s="560">
        <v>204960</v>
      </c>
      <c r="T62" s="561">
        <f t="shared" si="2"/>
        <v>2123385.6</v>
      </c>
      <c r="U62" s="562"/>
      <c r="V62" s="563">
        <f t="shared" si="12"/>
        <v>2123385.6</v>
      </c>
      <c r="W62" s="564">
        <v>0.84471229999999997</v>
      </c>
      <c r="X62" s="563">
        <f t="shared" si="13"/>
        <v>1793649.93</v>
      </c>
      <c r="Y62" s="565">
        <f t="shared" si="14"/>
        <v>1793.6</v>
      </c>
      <c r="Z62" s="560">
        <v>57.88</v>
      </c>
      <c r="AA62" s="566">
        <v>3204</v>
      </c>
      <c r="AB62" s="566">
        <v>24.35</v>
      </c>
      <c r="AC62" s="566">
        <f t="shared" si="15"/>
        <v>3204</v>
      </c>
      <c r="AD62" s="566">
        <v>12.18</v>
      </c>
      <c r="AE62" s="561">
        <f t="shared" si="16"/>
        <v>185447.52</v>
      </c>
      <c r="AF62" s="561">
        <f t="shared" si="17"/>
        <v>78017.399999999994</v>
      </c>
      <c r="AG62" s="567">
        <f t="shared" si="17"/>
        <v>39024.720000000001</v>
      </c>
      <c r="AH62" s="568">
        <f t="shared" si="3"/>
        <v>302489.64</v>
      </c>
      <c r="AI62" s="562"/>
      <c r="AJ62" s="563">
        <f t="shared" si="18"/>
        <v>302489.64</v>
      </c>
      <c r="AK62" s="564">
        <v>0.84471229999999997</v>
      </c>
      <c r="AL62" s="563">
        <f t="shared" si="19"/>
        <v>255516.72</v>
      </c>
      <c r="AM62" s="565">
        <f t="shared" si="20"/>
        <v>255.5</v>
      </c>
      <c r="AN62" s="569">
        <f t="shared" si="4"/>
        <v>3539557.2</v>
      </c>
      <c r="AO62" s="569"/>
      <c r="AP62" s="569">
        <f t="shared" si="21"/>
        <v>3539557.2</v>
      </c>
      <c r="AQ62" s="563">
        <f t="shared" si="25"/>
        <v>2989907.5</v>
      </c>
      <c r="AR62" s="565">
        <f t="shared" si="25"/>
        <v>2989.8</v>
      </c>
      <c r="AS62" s="570">
        <f t="shared" si="22"/>
        <v>-549649.69999999995</v>
      </c>
      <c r="AT62" s="571">
        <f t="shared" si="23"/>
        <v>2989.9</v>
      </c>
      <c r="AU62" s="572">
        <f t="shared" si="24"/>
        <v>0.1</v>
      </c>
    </row>
    <row r="63" spans="1:47" x14ac:dyDescent="0.25">
      <c r="A63" s="918" t="s">
        <v>648</v>
      </c>
      <c r="B63" s="560">
        <v>3163.33</v>
      </c>
      <c r="C63" s="560">
        <v>254.64</v>
      </c>
      <c r="D63" s="561">
        <f t="shared" si="0"/>
        <v>805510.35</v>
      </c>
      <c r="E63" s="562"/>
      <c r="F63" s="563">
        <f t="shared" si="6"/>
        <v>805510.35</v>
      </c>
      <c r="G63" s="564">
        <v>0.84471229999999997</v>
      </c>
      <c r="H63" s="563">
        <f t="shared" si="7"/>
        <v>680424.5</v>
      </c>
      <c r="I63" s="565">
        <f t="shared" si="8"/>
        <v>680.4</v>
      </c>
      <c r="J63" s="560"/>
      <c r="K63" s="560"/>
      <c r="L63" s="561">
        <f t="shared" si="1"/>
        <v>0</v>
      </c>
      <c r="M63" s="562"/>
      <c r="N63" s="563">
        <f t="shared" si="9"/>
        <v>0</v>
      </c>
      <c r="O63" s="564">
        <v>0.84471229999999997</v>
      </c>
      <c r="P63" s="563">
        <f t="shared" si="10"/>
        <v>0</v>
      </c>
      <c r="Q63" s="565">
        <f t="shared" si="11"/>
        <v>0</v>
      </c>
      <c r="R63" s="560">
        <v>10.36</v>
      </c>
      <c r="S63" s="560">
        <v>48320</v>
      </c>
      <c r="T63" s="561">
        <f t="shared" si="2"/>
        <v>500595.20000000001</v>
      </c>
      <c r="U63" s="562"/>
      <c r="V63" s="563">
        <f t="shared" si="12"/>
        <v>500595.20000000001</v>
      </c>
      <c r="W63" s="564">
        <v>0.84471229999999997</v>
      </c>
      <c r="X63" s="563">
        <f t="shared" si="13"/>
        <v>422858.92</v>
      </c>
      <c r="Y63" s="565">
        <f t="shared" si="14"/>
        <v>422.9</v>
      </c>
      <c r="Z63" s="560">
        <v>57.88</v>
      </c>
      <c r="AA63" s="566">
        <v>2440</v>
      </c>
      <c r="AB63" s="566">
        <v>24.35</v>
      </c>
      <c r="AC63" s="566">
        <f t="shared" si="15"/>
        <v>2440</v>
      </c>
      <c r="AD63" s="566">
        <v>12.18</v>
      </c>
      <c r="AE63" s="561">
        <f t="shared" si="16"/>
        <v>141227.20000000001</v>
      </c>
      <c r="AF63" s="561">
        <f t="shared" si="17"/>
        <v>59414</v>
      </c>
      <c r="AG63" s="567">
        <f t="shared" si="17"/>
        <v>29719.200000000001</v>
      </c>
      <c r="AH63" s="568">
        <f t="shared" si="3"/>
        <v>230360.4</v>
      </c>
      <c r="AI63" s="562"/>
      <c r="AJ63" s="563">
        <f t="shared" si="18"/>
        <v>230360.4</v>
      </c>
      <c r="AK63" s="564">
        <v>0.84471229999999997</v>
      </c>
      <c r="AL63" s="563">
        <f t="shared" si="19"/>
        <v>194588.26</v>
      </c>
      <c r="AM63" s="565">
        <f t="shared" si="20"/>
        <v>194.6</v>
      </c>
      <c r="AN63" s="569">
        <f t="shared" si="4"/>
        <v>1536465.95</v>
      </c>
      <c r="AO63" s="569"/>
      <c r="AP63" s="569">
        <f t="shared" si="21"/>
        <v>1536465.95</v>
      </c>
      <c r="AQ63" s="563">
        <f t="shared" si="25"/>
        <v>1297871.68</v>
      </c>
      <c r="AR63" s="565">
        <f t="shared" si="25"/>
        <v>1297.9000000000001</v>
      </c>
      <c r="AS63" s="570">
        <f t="shared" si="22"/>
        <v>-238594.27</v>
      </c>
      <c r="AT63" s="571">
        <f t="shared" si="23"/>
        <v>1297.9000000000001</v>
      </c>
      <c r="AU63" s="572">
        <f t="shared" si="24"/>
        <v>0</v>
      </c>
    </row>
    <row r="64" spans="1:47" x14ac:dyDescent="0.25">
      <c r="A64" s="918" t="s">
        <v>657</v>
      </c>
      <c r="B64" s="560">
        <v>2644.05</v>
      </c>
      <c r="C64" s="560">
        <v>423.3</v>
      </c>
      <c r="D64" s="561">
        <f t="shared" si="0"/>
        <v>1119226.3700000001</v>
      </c>
      <c r="E64" s="562"/>
      <c r="F64" s="563">
        <f t="shared" si="6"/>
        <v>1119226.3700000001</v>
      </c>
      <c r="G64" s="564">
        <v>0.84471229999999997</v>
      </c>
      <c r="H64" s="563">
        <f t="shared" si="7"/>
        <v>945424.28</v>
      </c>
      <c r="I64" s="565">
        <f t="shared" si="8"/>
        <v>945.4</v>
      </c>
      <c r="J64" s="560"/>
      <c r="K64" s="560"/>
      <c r="L64" s="561">
        <f t="shared" si="1"/>
        <v>0</v>
      </c>
      <c r="M64" s="562"/>
      <c r="N64" s="563">
        <f t="shared" si="9"/>
        <v>0</v>
      </c>
      <c r="O64" s="564">
        <v>0.84471229999999997</v>
      </c>
      <c r="P64" s="563">
        <f t="shared" si="10"/>
        <v>0</v>
      </c>
      <c r="Q64" s="565">
        <f t="shared" si="11"/>
        <v>0</v>
      </c>
      <c r="R64" s="560">
        <v>10.36</v>
      </c>
      <c r="S64" s="560">
        <v>59930</v>
      </c>
      <c r="T64" s="561">
        <f t="shared" si="2"/>
        <v>620874.80000000005</v>
      </c>
      <c r="U64" s="562"/>
      <c r="V64" s="563">
        <f t="shared" si="12"/>
        <v>620874.80000000005</v>
      </c>
      <c r="W64" s="564">
        <v>0.84471229999999997</v>
      </c>
      <c r="X64" s="563">
        <f t="shared" si="13"/>
        <v>524460.57999999996</v>
      </c>
      <c r="Y64" s="565">
        <f t="shared" si="14"/>
        <v>524.5</v>
      </c>
      <c r="Z64" s="560">
        <v>57.88</v>
      </c>
      <c r="AA64" s="566">
        <v>3100</v>
      </c>
      <c r="AB64" s="566">
        <v>24.35</v>
      </c>
      <c r="AC64" s="566">
        <f t="shared" si="15"/>
        <v>3100</v>
      </c>
      <c r="AD64" s="566">
        <v>12.18</v>
      </c>
      <c r="AE64" s="561">
        <f t="shared" si="16"/>
        <v>179428</v>
      </c>
      <c r="AF64" s="561">
        <f t="shared" si="17"/>
        <v>75485</v>
      </c>
      <c r="AG64" s="567">
        <f t="shared" si="17"/>
        <v>37758</v>
      </c>
      <c r="AH64" s="568">
        <f t="shared" si="3"/>
        <v>292671</v>
      </c>
      <c r="AI64" s="562"/>
      <c r="AJ64" s="563">
        <f t="shared" si="18"/>
        <v>292671</v>
      </c>
      <c r="AK64" s="564">
        <v>0.84471229999999997</v>
      </c>
      <c r="AL64" s="563">
        <f t="shared" si="19"/>
        <v>247222.79</v>
      </c>
      <c r="AM64" s="565">
        <f t="shared" si="20"/>
        <v>247.2</v>
      </c>
      <c r="AN64" s="569">
        <f t="shared" si="4"/>
        <v>2032772.17</v>
      </c>
      <c r="AO64" s="569"/>
      <c r="AP64" s="569">
        <f t="shared" si="21"/>
        <v>2032772.17</v>
      </c>
      <c r="AQ64" s="563">
        <f t="shared" si="25"/>
        <v>1717107.65</v>
      </c>
      <c r="AR64" s="565">
        <f t="shared" si="25"/>
        <v>1717.1</v>
      </c>
      <c r="AS64" s="570">
        <f t="shared" si="22"/>
        <v>-315664.52</v>
      </c>
      <c r="AT64" s="571">
        <f t="shared" si="23"/>
        <v>1717.1</v>
      </c>
      <c r="AU64" s="572">
        <f t="shared" si="24"/>
        <v>0</v>
      </c>
    </row>
    <row r="65" spans="1:47" x14ac:dyDescent="0.25">
      <c r="A65" s="918" t="s">
        <v>650</v>
      </c>
      <c r="B65" s="560">
        <v>2644.05</v>
      </c>
      <c r="C65" s="560">
        <v>256.98</v>
      </c>
      <c r="D65" s="561">
        <f t="shared" si="0"/>
        <v>679467.97</v>
      </c>
      <c r="E65" s="562"/>
      <c r="F65" s="563">
        <f t="shared" si="6"/>
        <v>679467.97</v>
      </c>
      <c r="G65" s="564">
        <v>0.84471229999999997</v>
      </c>
      <c r="H65" s="563">
        <f t="shared" si="7"/>
        <v>573954.94999999995</v>
      </c>
      <c r="I65" s="565">
        <f t="shared" si="8"/>
        <v>574</v>
      </c>
      <c r="J65" s="560"/>
      <c r="K65" s="560"/>
      <c r="L65" s="561">
        <f t="shared" si="1"/>
        <v>0</v>
      </c>
      <c r="M65" s="562"/>
      <c r="N65" s="563">
        <f t="shared" si="9"/>
        <v>0</v>
      </c>
      <c r="O65" s="564">
        <v>0.84471229999999997</v>
      </c>
      <c r="P65" s="563">
        <f t="shared" si="10"/>
        <v>0</v>
      </c>
      <c r="Q65" s="565">
        <f t="shared" si="11"/>
        <v>0</v>
      </c>
      <c r="R65" s="560">
        <v>10.36</v>
      </c>
      <c r="S65" s="560">
        <v>70000</v>
      </c>
      <c r="T65" s="561">
        <f t="shared" si="2"/>
        <v>725200</v>
      </c>
      <c r="U65" s="562"/>
      <c r="V65" s="563">
        <f t="shared" si="12"/>
        <v>725200</v>
      </c>
      <c r="W65" s="564">
        <v>0.84471229999999997</v>
      </c>
      <c r="X65" s="563">
        <f t="shared" si="13"/>
        <v>612585.36</v>
      </c>
      <c r="Y65" s="565">
        <f t="shared" si="14"/>
        <v>612.6</v>
      </c>
      <c r="Z65" s="560">
        <v>57.88</v>
      </c>
      <c r="AA65" s="566">
        <v>3504</v>
      </c>
      <c r="AB65" s="566">
        <v>24.35</v>
      </c>
      <c r="AC65" s="566">
        <f t="shared" si="15"/>
        <v>3504</v>
      </c>
      <c r="AD65" s="566">
        <v>12.18</v>
      </c>
      <c r="AE65" s="561">
        <f t="shared" si="16"/>
        <v>202811.51999999999</v>
      </c>
      <c r="AF65" s="561">
        <f t="shared" si="17"/>
        <v>85322.4</v>
      </c>
      <c r="AG65" s="567">
        <f t="shared" si="17"/>
        <v>42678.720000000001</v>
      </c>
      <c r="AH65" s="568">
        <f t="shared" si="3"/>
        <v>330812.64</v>
      </c>
      <c r="AI65" s="562"/>
      <c r="AJ65" s="563">
        <f t="shared" si="18"/>
        <v>330812.64</v>
      </c>
      <c r="AK65" s="564">
        <v>0.84471229999999997</v>
      </c>
      <c r="AL65" s="563">
        <f t="shared" si="19"/>
        <v>279441.51</v>
      </c>
      <c r="AM65" s="565">
        <f t="shared" si="20"/>
        <v>279.39999999999998</v>
      </c>
      <c r="AN65" s="569">
        <f t="shared" si="4"/>
        <v>1735480.61</v>
      </c>
      <c r="AO65" s="569"/>
      <c r="AP65" s="569">
        <f t="shared" si="21"/>
        <v>1735480.61</v>
      </c>
      <c r="AQ65" s="563">
        <f t="shared" si="25"/>
        <v>1465981.82</v>
      </c>
      <c r="AR65" s="565">
        <f t="shared" si="25"/>
        <v>1466</v>
      </c>
      <c r="AS65" s="570">
        <f t="shared" si="22"/>
        <v>-269498.78999999998</v>
      </c>
      <c r="AT65" s="571">
        <f t="shared" si="23"/>
        <v>1466</v>
      </c>
      <c r="AU65" s="572">
        <f t="shared" si="24"/>
        <v>0</v>
      </c>
    </row>
    <row r="66" spans="1:47" x14ac:dyDescent="0.25">
      <c r="A66" s="918" t="s">
        <v>651</v>
      </c>
      <c r="B66" s="560">
        <v>2644.05</v>
      </c>
      <c r="C66" s="560">
        <v>445.31</v>
      </c>
      <c r="D66" s="561">
        <f t="shared" si="0"/>
        <v>1177421.9099999999</v>
      </c>
      <c r="E66" s="562"/>
      <c r="F66" s="563">
        <f t="shared" si="6"/>
        <v>1177421.9099999999</v>
      </c>
      <c r="G66" s="564">
        <v>0.84471229999999997</v>
      </c>
      <c r="H66" s="563">
        <f t="shared" si="7"/>
        <v>994582.77</v>
      </c>
      <c r="I66" s="565">
        <f t="shared" si="8"/>
        <v>994.6</v>
      </c>
      <c r="J66" s="560"/>
      <c r="K66" s="560"/>
      <c r="L66" s="561">
        <f t="shared" si="1"/>
        <v>0</v>
      </c>
      <c r="M66" s="562"/>
      <c r="N66" s="563">
        <f t="shared" si="9"/>
        <v>0</v>
      </c>
      <c r="O66" s="564">
        <v>0.84471229999999997</v>
      </c>
      <c r="P66" s="563">
        <f t="shared" si="10"/>
        <v>0</v>
      </c>
      <c r="Q66" s="565">
        <f t="shared" si="11"/>
        <v>0</v>
      </c>
      <c r="R66" s="560">
        <v>10.36</v>
      </c>
      <c r="S66" s="560">
        <v>190680</v>
      </c>
      <c r="T66" s="561">
        <f t="shared" si="2"/>
        <v>1975444.8</v>
      </c>
      <c r="U66" s="562"/>
      <c r="V66" s="563">
        <f t="shared" si="12"/>
        <v>1975444.8</v>
      </c>
      <c r="W66" s="564">
        <v>0.84471229999999997</v>
      </c>
      <c r="X66" s="563">
        <f t="shared" si="13"/>
        <v>1668682.52</v>
      </c>
      <c r="Y66" s="565">
        <f t="shared" si="14"/>
        <v>1668.7</v>
      </c>
      <c r="Z66" s="560">
        <v>57.88</v>
      </c>
      <c r="AA66" s="566">
        <v>5542</v>
      </c>
      <c r="AB66" s="566">
        <v>24.35</v>
      </c>
      <c r="AC66" s="566">
        <f t="shared" si="15"/>
        <v>5542</v>
      </c>
      <c r="AD66" s="566">
        <v>12.18</v>
      </c>
      <c r="AE66" s="561">
        <f t="shared" si="16"/>
        <v>320770.96000000002</v>
      </c>
      <c r="AF66" s="561">
        <f t="shared" si="17"/>
        <v>134947.70000000001</v>
      </c>
      <c r="AG66" s="567">
        <f t="shared" si="17"/>
        <v>67501.56</v>
      </c>
      <c r="AH66" s="568">
        <f t="shared" si="3"/>
        <v>523220.22</v>
      </c>
      <c r="AI66" s="562"/>
      <c r="AJ66" s="563">
        <f t="shared" si="18"/>
        <v>523220.22</v>
      </c>
      <c r="AK66" s="564">
        <v>0.84471229999999997</v>
      </c>
      <c r="AL66" s="563">
        <f t="shared" si="19"/>
        <v>441970.56</v>
      </c>
      <c r="AM66" s="565">
        <f t="shared" si="20"/>
        <v>442</v>
      </c>
      <c r="AN66" s="569">
        <f t="shared" si="4"/>
        <v>3676086.93</v>
      </c>
      <c r="AO66" s="569"/>
      <c r="AP66" s="569">
        <f t="shared" si="21"/>
        <v>3676086.93</v>
      </c>
      <c r="AQ66" s="563">
        <f t="shared" si="25"/>
        <v>3105235.85</v>
      </c>
      <c r="AR66" s="565">
        <f t="shared" si="25"/>
        <v>3105.3</v>
      </c>
      <c r="AS66" s="570">
        <f t="shared" si="22"/>
        <v>-570851.07999999996</v>
      </c>
      <c r="AT66" s="571">
        <f t="shared" si="23"/>
        <v>3105.2</v>
      </c>
      <c r="AU66" s="572">
        <f t="shared" si="24"/>
        <v>-0.1</v>
      </c>
    </row>
    <row r="67" spans="1:47" x14ac:dyDescent="0.25">
      <c r="A67" s="918" t="s">
        <v>923</v>
      </c>
      <c r="B67" s="560">
        <v>2644.05</v>
      </c>
      <c r="C67" s="560">
        <v>655.28</v>
      </c>
      <c r="D67" s="561">
        <f t="shared" si="0"/>
        <v>1732593.08</v>
      </c>
      <c r="E67" s="562"/>
      <c r="F67" s="563">
        <f t="shared" si="6"/>
        <v>1732593.08</v>
      </c>
      <c r="G67" s="564">
        <v>0.84471229999999997</v>
      </c>
      <c r="H67" s="563">
        <f t="shared" si="7"/>
        <v>1463542.69</v>
      </c>
      <c r="I67" s="565">
        <f t="shared" si="8"/>
        <v>1463.5</v>
      </c>
      <c r="J67" s="560"/>
      <c r="K67" s="560"/>
      <c r="L67" s="561">
        <f t="shared" si="1"/>
        <v>0</v>
      </c>
      <c r="M67" s="562"/>
      <c r="N67" s="563">
        <f t="shared" si="9"/>
        <v>0</v>
      </c>
      <c r="O67" s="564">
        <v>0.84471229999999997</v>
      </c>
      <c r="P67" s="563">
        <f t="shared" si="10"/>
        <v>0</v>
      </c>
      <c r="Q67" s="565">
        <f t="shared" si="11"/>
        <v>0</v>
      </c>
      <c r="R67" s="560">
        <v>10.36</v>
      </c>
      <c r="S67" s="560">
        <v>92330</v>
      </c>
      <c r="T67" s="561">
        <f t="shared" si="2"/>
        <v>956538.8</v>
      </c>
      <c r="U67" s="562"/>
      <c r="V67" s="563">
        <f t="shared" si="12"/>
        <v>956538.8</v>
      </c>
      <c r="W67" s="564">
        <v>0.84471229999999997</v>
      </c>
      <c r="X67" s="563">
        <f t="shared" si="13"/>
        <v>808000.09</v>
      </c>
      <c r="Y67" s="565">
        <f t="shared" si="14"/>
        <v>808</v>
      </c>
      <c r="Z67" s="560">
        <v>57.88</v>
      </c>
      <c r="AA67" s="566">
        <v>5620</v>
      </c>
      <c r="AB67" s="566">
        <v>24.35</v>
      </c>
      <c r="AC67" s="566">
        <f t="shared" si="15"/>
        <v>5620</v>
      </c>
      <c r="AD67" s="566">
        <v>12.18</v>
      </c>
      <c r="AE67" s="561">
        <f t="shared" si="16"/>
        <v>325285.59999999998</v>
      </c>
      <c r="AF67" s="561">
        <f t="shared" si="17"/>
        <v>136847</v>
      </c>
      <c r="AG67" s="567">
        <f t="shared" si="17"/>
        <v>68451.600000000006</v>
      </c>
      <c r="AH67" s="568">
        <f t="shared" si="3"/>
        <v>530584.19999999995</v>
      </c>
      <c r="AI67" s="562"/>
      <c r="AJ67" s="563">
        <f t="shared" si="18"/>
        <v>530584.19999999995</v>
      </c>
      <c r="AK67" s="564">
        <v>0.84471229999999997</v>
      </c>
      <c r="AL67" s="563">
        <f t="shared" si="19"/>
        <v>448191</v>
      </c>
      <c r="AM67" s="565">
        <f t="shared" si="20"/>
        <v>448.2</v>
      </c>
      <c r="AN67" s="569">
        <f t="shared" si="4"/>
        <v>3219716.08</v>
      </c>
      <c r="AO67" s="569"/>
      <c r="AP67" s="569">
        <f t="shared" si="21"/>
        <v>3219716.08</v>
      </c>
      <c r="AQ67" s="563">
        <f t="shared" si="25"/>
        <v>2719733.78</v>
      </c>
      <c r="AR67" s="565">
        <f t="shared" si="25"/>
        <v>2719.7</v>
      </c>
      <c r="AS67" s="570">
        <f t="shared" si="22"/>
        <v>-499982.3</v>
      </c>
      <c r="AT67" s="571">
        <f t="shared" si="23"/>
        <v>2719.7</v>
      </c>
      <c r="AU67" s="572">
        <f t="shared" si="24"/>
        <v>0</v>
      </c>
    </row>
    <row r="68" spans="1:47" x14ac:dyDescent="0.25">
      <c r="A68" s="918" t="s">
        <v>653</v>
      </c>
      <c r="B68" s="560">
        <v>2644.05</v>
      </c>
      <c r="C68" s="560">
        <v>439</v>
      </c>
      <c r="D68" s="561">
        <f t="shared" si="0"/>
        <v>1160737.95</v>
      </c>
      <c r="E68" s="562"/>
      <c r="F68" s="563">
        <f t="shared" si="6"/>
        <v>1160737.95</v>
      </c>
      <c r="G68" s="564">
        <v>0.84471229999999997</v>
      </c>
      <c r="H68" s="563">
        <f t="shared" si="7"/>
        <v>980489.62</v>
      </c>
      <c r="I68" s="565">
        <f t="shared" si="8"/>
        <v>980.5</v>
      </c>
      <c r="J68" s="560"/>
      <c r="K68" s="560"/>
      <c r="L68" s="561">
        <f t="shared" si="1"/>
        <v>0</v>
      </c>
      <c r="M68" s="562"/>
      <c r="N68" s="563">
        <f t="shared" si="9"/>
        <v>0</v>
      </c>
      <c r="O68" s="564">
        <v>0.84471229999999997</v>
      </c>
      <c r="P68" s="563">
        <f t="shared" si="10"/>
        <v>0</v>
      </c>
      <c r="Q68" s="565">
        <f t="shared" si="11"/>
        <v>0</v>
      </c>
      <c r="R68" s="560">
        <v>10.36</v>
      </c>
      <c r="S68" s="560">
        <v>286560</v>
      </c>
      <c r="T68" s="561">
        <f t="shared" si="2"/>
        <v>2968761.6</v>
      </c>
      <c r="U68" s="562"/>
      <c r="V68" s="563">
        <f t="shared" si="12"/>
        <v>2968761.6</v>
      </c>
      <c r="W68" s="564">
        <v>0.84471229999999997</v>
      </c>
      <c r="X68" s="563">
        <f t="shared" si="13"/>
        <v>2507749.44</v>
      </c>
      <c r="Y68" s="565">
        <f t="shared" si="14"/>
        <v>2507.6999999999998</v>
      </c>
      <c r="Z68" s="560">
        <v>57.88</v>
      </c>
      <c r="AA68" s="566">
        <v>6710</v>
      </c>
      <c r="AB68" s="566">
        <v>24.35</v>
      </c>
      <c r="AC68" s="566">
        <f t="shared" si="15"/>
        <v>6710</v>
      </c>
      <c r="AD68" s="566">
        <v>12.18</v>
      </c>
      <c r="AE68" s="561">
        <f t="shared" si="16"/>
        <v>388374.8</v>
      </c>
      <c r="AF68" s="561">
        <f t="shared" si="17"/>
        <v>163388.5</v>
      </c>
      <c r="AG68" s="567">
        <f t="shared" si="17"/>
        <v>81727.8</v>
      </c>
      <c r="AH68" s="568">
        <f t="shared" si="3"/>
        <v>633491.1</v>
      </c>
      <c r="AI68" s="562"/>
      <c r="AJ68" s="563">
        <f t="shared" si="18"/>
        <v>633491.1</v>
      </c>
      <c r="AK68" s="564">
        <v>0.84471229999999997</v>
      </c>
      <c r="AL68" s="563">
        <f t="shared" si="19"/>
        <v>535117.72</v>
      </c>
      <c r="AM68" s="565">
        <f t="shared" si="20"/>
        <v>535.1</v>
      </c>
      <c r="AN68" s="569">
        <f t="shared" si="4"/>
        <v>4762990.6500000004</v>
      </c>
      <c r="AO68" s="569"/>
      <c r="AP68" s="569">
        <f t="shared" si="21"/>
        <v>4762990.6500000004</v>
      </c>
      <c r="AQ68" s="563">
        <f t="shared" si="25"/>
        <v>4023356.78</v>
      </c>
      <c r="AR68" s="565">
        <f t="shared" si="25"/>
        <v>4023.3</v>
      </c>
      <c r="AS68" s="570">
        <f t="shared" si="22"/>
        <v>-739633.87</v>
      </c>
      <c r="AT68" s="571">
        <f t="shared" si="23"/>
        <v>4023.4</v>
      </c>
      <c r="AU68" s="572">
        <f t="shared" si="24"/>
        <v>0.1</v>
      </c>
    </row>
    <row r="69" spans="1:47" ht="16.5" thickBot="1" x14ac:dyDescent="0.3">
      <c r="A69" s="923" t="s">
        <v>924</v>
      </c>
      <c r="B69" s="560">
        <v>2644.05</v>
      </c>
      <c r="C69" s="315">
        <v>608.47</v>
      </c>
      <c r="D69" s="316">
        <f t="shared" si="0"/>
        <v>1608825.1</v>
      </c>
      <c r="E69" s="562"/>
      <c r="F69" s="563">
        <f t="shared" si="6"/>
        <v>1608825.1</v>
      </c>
      <c r="G69" s="564">
        <v>0.84471229999999997</v>
      </c>
      <c r="H69" s="563">
        <f t="shared" si="7"/>
        <v>1358994.35</v>
      </c>
      <c r="I69" s="565">
        <f>ROUND(H69/1000,1)+0.3</f>
        <v>1359.3</v>
      </c>
      <c r="J69" s="315"/>
      <c r="K69" s="315"/>
      <c r="L69" s="316">
        <f t="shared" si="1"/>
        <v>0</v>
      </c>
      <c r="M69" s="562"/>
      <c r="N69" s="563">
        <f t="shared" si="9"/>
        <v>0</v>
      </c>
      <c r="O69" s="564">
        <v>0.84471229999999997</v>
      </c>
      <c r="P69" s="563">
        <f t="shared" si="10"/>
        <v>0</v>
      </c>
      <c r="Q69" s="565">
        <f t="shared" si="11"/>
        <v>0</v>
      </c>
      <c r="R69" s="560">
        <v>10.36</v>
      </c>
      <c r="S69" s="315">
        <v>167040</v>
      </c>
      <c r="T69" s="316">
        <f t="shared" si="2"/>
        <v>1730534.3999999999</v>
      </c>
      <c r="U69" s="562"/>
      <c r="V69" s="563">
        <f t="shared" si="12"/>
        <v>1730534.3999999999</v>
      </c>
      <c r="W69" s="564">
        <v>0.84471229999999997</v>
      </c>
      <c r="X69" s="563">
        <f t="shared" si="13"/>
        <v>1461803.69</v>
      </c>
      <c r="Y69" s="565">
        <f t="shared" si="14"/>
        <v>1461.8</v>
      </c>
      <c r="Z69" s="560">
        <v>57.88</v>
      </c>
      <c r="AA69" s="317">
        <v>3540</v>
      </c>
      <c r="AB69" s="566">
        <v>24.35</v>
      </c>
      <c r="AC69" s="566">
        <f t="shared" si="15"/>
        <v>3540</v>
      </c>
      <c r="AD69" s="566">
        <v>12.18</v>
      </c>
      <c r="AE69" s="316">
        <f t="shared" si="16"/>
        <v>204895.2</v>
      </c>
      <c r="AF69" s="316">
        <f t="shared" si="17"/>
        <v>86199</v>
      </c>
      <c r="AG69" s="567">
        <f t="shared" si="17"/>
        <v>43117.2</v>
      </c>
      <c r="AH69" s="581">
        <f t="shared" si="3"/>
        <v>334211.40000000002</v>
      </c>
      <c r="AI69" s="562"/>
      <c r="AJ69" s="563">
        <f t="shared" si="18"/>
        <v>334211.40000000002</v>
      </c>
      <c r="AK69" s="564">
        <v>0.84471229999999997</v>
      </c>
      <c r="AL69" s="563">
        <f t="shared" si="19"/>
        <v>282312.48</v>
      </c>
      <c r="AM69" s="565">
        <f>ROUND(AL69/1000,1)+0.1</f>
        <v>282.39999999999998</v>
      </c>
      <c r="AN69" s="318">
        <f t="shared" si="4"/>
        <v>3673570.9</v>
      </c>
      <c r="AO69" s="318"/>
      <c r="AP69" s="569">
        <f t="shared" si="21"/>
        <v>3673570.9</v>
      </c>
      <c r="AQ69" s="563">
        <f t="shared" si="25"/>
        <v>3103110.52</v>
      </c>
      <c r="AR69" s="565">
        <f t="shared" si="25"/>
        <v>3103.5</v>
      </c>
      <c r="AS69" s="570">
        <f t="shared" si="22"/>
        <v>-570460.38</v>
      </c>
      <c r="AT69" s="571">
        <f t="shared" si="23"/>
        <v>3103.1</v>
      </c>
      <c r="AU69" s="572">
        <f t="shared" si="24"/>
        <v>-0.4</v>
      </c>
    </row>
    <row r="70" spans="1:47" ht="16.5" thickBot="1" x14ac:dyDescent="0.3">
      <c r="A70" s="582" t="s">
        <v>749</v>
      </c>
      <c r="B70" s="319"/>
      <c r="C70" s="320">
        <f>SUM(C15:C69)</f>
        <v>17918.45</v>
      </c>
      <c r="D70" s="320">
        <f>SUM(D15:D69)</f>
        <v>52197599.280000001</v>
      </c>
      <c r="E70" s="320">
        <f>SUM(E15:E69)</f>
        <v>2672.64</v>
      </c>
      <c r="F70" s="320">
        <f>SUM(F15:F69)</f>
        <v>52194926.640000001</v>
      </c>
      <c r="G70" s="320"/>
      <c r="H70" s="320">
        <f t="shared" ref="H70:I70" si="26">SUM(H15:H69)</f>
        <v>44089696.549999997</v>
      </c>
      <c r="I70" s="583">
        <f t="shared" si="26"/>
        <v>44089.7</v>
      </c>
      <c r="J70" s="319"/>
      <c r="K70" s="320">
        <f>SUM(K15:K69)</f>
        <v>139800</v>
      </c>
      <c r="L70" s="320">
        <f>SUM(L15:L69)</f>
        <v>1386816</v>
      </c>
      <c r="M70" s="320">
        <f>SUM(M15:M69)</f>
        <v>0</v>
      </c>
      <c r="N70" s="320">
        <f>SUM(N15:N69)</f>
        <v>1386816</v>
      </c>
      <c r="O70" s="320"/>
      <c r="P70" s="320">
        <f t="shared" ref="P70:Q70" si="27">SUM(P15:P69)</f>
        <v>1171460.53</v>
      </c>
      <c r="Q70" s="583">
        <f t="shared" si="27"/>
        <v>1171.4000000000001</v>
      </c>
      <c r="R70" s="319"/>
      <c r="S70" s="320">
        <f>SUM(S15:S69)</f>
        <v>4901200</v>
      </c>
      <c r="T70" s="320">
        <f>SUM(T15:T69)</f>
        <v>50776432</v>
      </c>
      <c r="U70" s="320">
        <f>SUM(U15:U69)</f>
        <v>2672.64</v>
      </c>
      <c r="V70" s="320">
        <f>SUM(V15:V69)</f>
        <v>50773759.359999999</v>
      </c>
      <c r="W70" s="320"/>
      <c r="X70" s="320">
        <f t="shared" ref="X70:Y70" si="28">SUM(X15:X69)</f>
        <v>42889219.020000003</v>
      </c>
      <c r="Y70" s="583">
        <f t="shared" si="28"/>
        <v>42889.3</v>
      </c>
      <c r="Z70" s="319"/>
      <c r="AA70" s="320">
        <f>SUM(AA15:AA69)</f>
        <v>138785</v>
      </c>
      <c r="AB70" s="584"/>
      <c r="AC70" s="320">
        <f>SUM(AC15:AC69)</f>
        <v>138785</v>
      </c>
      <c r="AD70" s="585"/>
      <c r="AE70" s="320">
        <f>SUM(AE15:AE69)</f>
        <v>8032875.7999999998</v>
      </c>
      <c r="AF70" s="320">
        <f>SUM(AF15:AF69)</f>
        <v>3379414.75</v>
      </c>
      <c r="AG70" s="320">
        <f>SUM(AG15:AG69)</f>
        <v>1690401.3</v>
      </c>
      <c r="AH70" s="320">
        <f>SUM(AH15:AH69)</f>
        <v>13102691.85</v>
      </c>
      <c r="AI70" s="320"/>
      <c r="AJ70" s="320">
        <f t="shared" ref="AJ70:AR70" si="29">SUM(AJ15:AJ69)</f>
        <v>13100019.210000001</v>
      </c>
      <c r="AK70" s="320"/>
      <c r="AL70" s="320">
        <f t="shared" ref="AL70:AM70" si="30">SUM(AL15:AL69)</f>
        <v>11065747.34</v>
      </c>
      <c r="AM70" s="583">
        <f t="shared" si="30"/>
        <v>11065.9</v>
      </c>
      <c r="AN70" s="320">
        <f t="shared" si="29"/>
        <v>117463539.13</v>
      </c>
      <c r="AO70" s="320">
        <f t="shared" si="29"/>
        <v>8017.92</v>
      </c>
      <c r="AP70" s="320">
        <f t="shared" si="29"/>
        <v>117455521.20999999</v>
      </c>
      <c r="AQ70" s="320">
        <f t="shared" si="29"/>
        <v>99216123.439999998</v>
      </c>
      <c r="AR70" s="320">
        <f t="shared" si="29"/>
        <v>99216.3</v>
      </c>
      <c r="AS70" s="570">
        <f t="shared" si="22"/>
        <v>-18239397.77</v>
      </c>
      <c r="AT70" s="571">
        <f t="shared" si="23"/>
        <v>99216.1</v>
      </c>
      <c r="AU70" s="572">
        <f t="shared" si="24"/>
        <v>-0.2</v>
      </c>
    </row>
    <row r="71" spans="1:47" hidden="1" x14ac:dyDescent="0.25">
      <c r="A71" s="586" t="s">
        <v>658</v>
      </c>
      <c r="B71" s="321"/>
      <c r="C71" s="322"/>
      <c r="D71" s="322">
        <f t="shared" ref="D71:F71" si="31">D70-D72</f>
        <v>46286614.439999998</v>
      </c>
      <c r="E71" s="322">
        <f t="shared" si="31"/>
        <v>2672.64</v>
      </c>
      <c r="F71" s="322">
        <f t="shared" si="31"/>
        <v>46283941.799999997</v>
      </c>
      <c r="G71" s="322"/>
      <c r="H71" s="322">
        <f t="shared" ref="H71:I71" si="32">H70-H72</f>
        <v>39096614.939999998</v>
      </c>
      <c r="I71" s="587">
        <f t="shared" si="32"/>
        <v>39096.6</v>
      </c>
      <c r="J71" s="321"/>
      <c r="K71" s="322">
        <f t="shared" ref="K71:N71" si="33">K70-K72</f>
        <v>139800</v>
      </c>
      <c r="L71" s="322">
        <f t="shared" si="33"/>
        <v>1386816</v>
      </c>
      <c r="M71" s="322">
        <f t="shared" si="33"/>
        <v>0</v>
      </c>
      <c r="N71" s="322">
        <f t="shared" si="33"/>
        <v>1386816</v>
      </c>
      <c r="O71" s="322"/>
      <c r="P71" s="322">
        <f t="shared" ref="P71:Q71" si="34">P70-P72</f>
        <v>1171460.53</v>
      </c>
      <c r="Q71" s="587">
        <f t="shared" si="34"/>
        <v>1171.4000000000001</v>
      </c>
      <c r="R71" s="321"/>
      <c r="S71" s="322"/>
      <c r="T71" s="322">
        <f t="shared" ref="T71:V71" si="35">T70-T72</f>
        <v>46349396.799999997</v>
      </c>
      <c r="U71" s="322">
        <f t="shared" si="35"/>
        <v>2672.64</v>
      </c>
      <c r="V71" s="322">
        <f t="shared" si="35"/>
        <v>46346724.159999996</v>
      </c>
      <c r="W71" s="322"/>
      <c r="X71" s="322">
        <f t="shared" ref="X71:Y71" si="36">X70-X72</f>
        <v>39149647.93</v>
      </c>
      <c r="Y71" s="587">
        <f t="shared" si="36"/>
        <v>39149.599999999999</v>
      </c>
      <c r="Z71" s="321"/>
      <c r="AA71" s="322"/>
      <c r="AB71" s="588"/>
      <c r="AC71" s="322"/>
      <c r="AD71" s="589"/>
      <c r="AE71" s="322">
        <f t="shared" ref="AE71:AR71" si="37">AE70-AE72</f>
        <v>7253811</v>
      </c>
      <c r="AF71" s="322">
        <f t="shared" si="37"/>
        <v>3051663.75</v>
      </c>
      <c r="AG71" s="322">
        <f t="shared" si="37"/>
        <v>1526458.5</v>
      </c>
      <c r="AH71" s="322">
        <f t="shared" si="37"/>
        <v>11831933.25</v>
      </c>
      <c r="AI71" s="322"/>
      <c r="AJ71" s="322">
        <f t="shared" si="37"/>
        <v>11829260.609999999</v>
      </c>
      <c r="AK71" s="322"/>
      <c r="AL71" s="322">
        <f t="shared" ref="AL71:AM71" si="38">AL70-AL72</f>
        <v>9992321.9199999999</v>
      </c>
      <c r="AM71" s="587">
        <f t="shared" si="38"/>
        <v>9992.4</v>
      </c>
      <c r="AN71" s="322">
        <f t="shared" si="37"/>
        <v>105854760.48999999</v>
      </c>
      <c r="AO71" s="322">
        <f t="shared" si="37"/>
        <v>8017.92</v>
      </c>
      <c r="AP71" s="322">
        <f t="shared" si="37"/>
        <v>105846742.56999999</v>
      </c>
      <c r="AQ71" s="322">
        <f t="shared" si="37"/>
        <v>89410045.319999993</v>
      </c>
      <c r="AR71" s="322">
        <f t="shared" si="37"/>
        <v>89410</v>
      </c>
      <c r="AS71" s="570">
        <f t="shared" si="22"/>
        <v>-16436697.25</v>
      </c>
      <c r="AT71" s="571">
        <f t="shared" si="23"/>
        <v>89410</v>
      </c>
      <c r="AU71" s="572">
        <f t="shared" si="24"/>
        <v>0</v>
      </c>
    </row>
    <row r="72" spans="1:47" hidden="1" x14ac:dyDescent="0.25">
      <c r="A72" s="590" t="s">
        <v>659</v>
      </c>
      <c r="B72" s="591"/>
      <c r="C72" s="592"/>
      <c r="D72" s="592">
        <f>D15+D18+D20+D49+D51</f>
        <v>5910984.8399999999</v>
      </c>
      <c r="E72" s="592">
        <f>E15+E18+E20+E49+E51</f>
        <v>0</v>
      </c>
      <c r="F72" s="592">
        <f>F15+F18+F20+F49+F51</f>
        <v>5910984.8399999999</v>
      </c>
      <c r="G72" s="592"/>
      <c r="H72" s="592">
        <f t="shared" ref="H72:I72" si="39">H15+H18+H20+H49+H51</f>
        <v>4993081.6100000003</v>
      </c>
      <c r="I72" s="593">
        <f t="shared" si="39"/>
        <v>4993.1000000000004</v>
      </c>
      <c r="J72" s="591"/>
      <c r="K72" s="592">
        <f>K15+K18+K20+K49+K51</f>
        <v>0</v>
      </c>
      <c r="L72" s="592">
        <f>L15+L18+L20+L49+L51</f>
        <v>0</v>
      </c>
      <c r="M72" s="592">
        <f>M15+M18+M20+M49+M51</f>
        <v>0</v>
      </c>
      <c r="N72" s="592">
        <f>N15+N18+N20+N49+N51</f>
        <v>0</v>
      </c>
      <c r="O72" s="592"/>
      <c r="P72" s="592">
        <f t="shared" ref="P72:Q72" si="40">P15+P18+P20+P49+P51</f>
        <v>0</v>
      </c>
      <c r="Q72" s="593">
        <f t="shared" si="40"/>
        <v>0</v>
      </c>
      <c r="R72" s="591"/>
      <c r="S72" s="592"/>
      <c r="T72" s="592">
        <f>T15+T18+T20+T49+T51</f>
        <v>4427035.2</v>
      </c>
      <c r="U72" s="592">
        <f>U15+U18+U20+U49+U51</f>
        <v>0</v>
      </c>
      <c r="V72" s="592">
        <f>V15+V18+V20+V49+V51</f>
        <v>4427035.2</v>
      </c>
      <c r="W72" s="592"/>
      <c r="X72" s="592">
        <f t="shared" ref="X72:Y72" si="41">X15+X18+X20+X49+X51</f>
        <v>3739571.09</v>
      </c>
      <c r="Y72" s="593">
        <f t="shared" si="41"/>
        <v>3739.7</v>
      </c>
      <c r="Z72" s="591"/>
      <c r="AA72" s="592"/>
      <c r="AB72" s="594"/>
      <c r="AC72" s="592"/>
      <c r="AD72" s="595"/>
      <c r="AE72" s="592">
        <f>AE15+AE18+AE20+AE49+AE51</f>
        <v>779064.8</v>
      </c>
      <c r="AF72" s="592">
        <f>AF15+AF18+AF20+AF49+AF51</f>
        <v>327751</v>
      </c>
      <c r="AG72" s="592">
        <f>AG15+AG18+AG20+AG49+AG51</f>
        <v>163942.79999999999</v>
      </c>
      <c r="AH72" s="592">
        <f>AH15+AH18+AH20+AH49+AH51</f>
        <v>1270758.6000000001</v>
      </c>
      <c r="AI72" s="592"/>
      <c r="AJ72" s="592">
        <f t="shared" ref="AJ72:AR72" si="42">AJ15+AJ18+AJ20+AJ49+AJ51</f>
        <v>1270758.6000000001</v>
      </c>
      <c r="AK72" s="592"/>
      <c r="AL72" s="592">
        <f t="shared" ref="AL72:AM72" si="43">AL15+AL18+AL20+AL49+AL51</f>
        <v>1073425.42</v>
      </c>
      <c r="AM72" s="593">
        <f t="shared" si="43"/>
        <v>1073.5</v>
      </c>
      <c r="AN72" s="592">
        <f t="shared" si="42"/>
        <v>11608778.640000001</v>
      </c>
      <c r="AO72" s="592">
        <f t="shared" si="42"/>
        <v>0</v>
      </c>
      <c r="AP72" s="592">
        <f t="shared" si="42"/>
        <v>11608778.640000001</v>
      </c>
      <c r="AQ72" s="592">
        <f t="shared" si="42"/>
        <v>9806078.1199999992</v>
      </c>
      <c r="AR72" s="592">
        <f t="shared" si="42"/>
        <v>9806.2999999999993</v>
      </c>
      <c r="AS72" s="570">
        <f t="shared" si="22"/>
        <v>-1802700.52</v>
      </c>
      <c r="AT72" s="571">
        <f t="shared" si="23"/>
        <v>9806.1</v>
      </c>
      <c r="AU72" s="572">
        <f t="shared" si="24"/>
        <v>-0.2</v>
      </c>
    </row>
    <row r="73" spans="1:47" ht="15" x14ac:dyDescent="0.25">
      <c r="A73" s="274" t="s">
        <v>1293</v>
      </c>
      <c r="B73" s="596"/>
      <c r="C73" s="597"/>
      <c r="D73" s="597"/>
      <c r="E73" s="597"/>
      <c r="F73" s="597"/>
      <c r="G73" s="597"/>
      <c r="H73" s="597"/>
      <c r="I73" s="598"/>
      <c r="J73" s="596"/>
      <c r="K73" s="597"/>
      <c r="L73" s="597"/>
      <c r="M73" s="597"/>
      <c r="N73" s="597"/>
      <c r="O73" s="597"/>
      <c r="P73" s="597"/>
      <c r="Q73" s="598"/>
      <c r="R73" s="596"/>
      <c r="S73" s="597"/>
      <c r="T73" s="597"/>
      <c r="U73" s="597"/>
      <c r="V73" s="597"/>
      <c r="W73" s="597"/>
      <c r="X73" s="597"/>
      <c r="Y73" s="598"/>
      <c r="Z73" s="596"/>
      <c r="AA73" s="597"/>
      <c r="AB73" s="599"/>
      <c r="AC73" s="597"/>
      <c r="AD73" s="600"/>
      <c r="AE73" s="597"/>
      <c r="AF73" s="597"/>
      <c r="AG73" s="597"/>
      <c r="AH73" s="597"/>
      <c r="AI73" s="597"/>
      <c r="AJ73" s="597"/>
      <c r="AK73" s="597"/>
      <c r="AL73" s="597"/>
      <c r="AM73" s="598"/>
      <c r="AN73" s="597"/>
      <c r="AO73" s="597"/>
      <c r="AP73" s="597"/>
      <c r="AQ73" s="597"/>
      <c r="AR73" s="597"/>
      <c r="AS73" s="570">
        <f t="shared" si="22"/>
        <v>0</v>
      </c>
    </row>
    <row r="74" spans="1:47" ht="15.75" hidden="1" customHeight="1" x14ac:dyDescent="0.25">
      <c r="A74" s="1362" t="s">
        <v>834</v>
      </c>
      <c r="B74" s="1363" t="s">
        <v>836</v>
      </c>
      <c r="C74" s="1364"/>
      <c r="D74" s="1364"/>
      <c r="E74" s="1364"/>
      <c r="F74" s="1364"/>
      <c r="G74" s="601"/>
      <c r="H74" s="526"/>
      <c r="I74" s="602"/>
      <c r="J74" s="1366" t="s">
        <v>838</v>
      </c>
      <c r="K74" s="1367"/>
      <c r="L74" s="1367"/>
      <c r="M74" s="1367"/>
      <c r="N74" s="1367"/>
      <c r="O74" s="601"/>
      <c r="P74" s="526"/>
      <c r="Q74" s="602"/>
      <c r="R74" s="1363" t="s">
        <v>837</v>
      </c>
      <c r="S74" s="1364"/>
      <c r="T74" s="1364"/>
      <c r="U74" s="1364"/>
      <c r="V74" s="1364"/>
      <c r="W74" s="1364"/>
      <c r="X74" s="1364"/>
      <c r="Y74" s="1365"/>
      <c r="Z74" s="1363" t="s">
        <v>835</v>
      </c>
      <c r="AA74" s="1364"/>
      <c r="AB74" s="1364"/>
      <c r="AC74" s="1364"/>
      <c r="AD74" s="1364"/>
      <c r="AE74" s="1364"/>
      <c r="AF74" s="1364"/>
      <c r="AG74" s="1364"/>
      <c r="AH74" s="1364"/>
      <c r="AI74" s="1364"/>
      <c r="AJ74" s="1364"/>
      <c r="AK74" s="1364"/>
      <c r="AL74" s="1364"/>
      <c r="AM74" s="1365"/>
      <c r="AN74" s="1394" t="s">
        <v>1090</v>
      </c>
      <c r="AO74" s="1394" t="s">
        <v>1283</v>
      </c>
      <c r="AP74" s="1394" t="s">
        <v>1294</v>
      </c>
      <c r="AQ74" s="1388" t="s">
        <v>1091</v>
      </c>
      <c r="AR74" s="1388"/>
      <c r="AS74" s="570"/>
    </row>
    <row r="75" spans="1:47" ht="12.75" hidden="1" customHeight="1" x14ac:dyDescent="0.25">
      <c r="A75" s="1362"/>
      <c r="B75" s="1372" t="s">
        <v>947</v>
      </c>
      <c r="C75" s="1373" t="s">
        <v>948</v>
      </c>
      <c r="D75" s="1372" t="s">
        <v>949</v>
      </c>
      <c r="E75" s="1372"/>
      <c r="F75" s="1369" t="s">
        <v>1092</v>
      </c>
      <c r="G75" s="1369" t="s">
        <v>1288</v>
      </c>
      <c r="H75" s="1369" t="s">
        <v>1092</v>
      </c>
      <c r="I75" s="1391" t="s">
        <v>1093</v>
      </c>
      <c r="J75" s="1372" t="s">
        <v>950</v>
      </c>
      <c r="K75" s="1372" t="s">
        <v>951</v>
      </c>
      <c r="L75" s="1372" t="s">
        <v>952</v>
      </c>
      <c r="M75" s="1372"/>
      <c r="N75" s="1369" t="s">
        <v>1092</v>
      </c>
      <c r="O75" s="1369" t="s">
        <v>1288</v>
      </c>
      <c r="P75" s="1369" t="s">
        <v>1092</v>
      </c>
      <c r="Q75" s="1391" t="s">
        <v>1093</v>
      </c>
      <c r="R75" s="1372" t="s">
        <v>953</v>
      </c>
      <c r="S75" s="1372" t="s">
        <v>954</v>
      </c>
      <c r="T75" s="1372" t="s">
        <v>955</v>
      </c>
      <c r="U75" s="1372"/>
      <c r="V75" s="1369" t="s">
        <v>1092</v>
      </c>
      <c r="W75" s="1369" t="s">
        <v>1288</v>
      </c>
      <c r="X75" s="1369" t="s">
        <v>1092</v>
      </c>
      <c r="Y75" s="1391" t="s">
        <v>1093</v>
      </c>
      <c r="Z75" s="1373" t="s">
        <v>956</v>
      </c>
      <c r="AA75" s="1376" t="s">
        <v>957</v>
      </c>
      <c r="AB75" s="1379" t="s">
        <v>958</v>
      </c>
      <c r="AC75" s="1373" t="s">
        <v>959</v>
      </c>
      <c r="AD75" s="1379" t="s">
        <v>1289</v>
      </c>
      <c r="AE75" s="1372" t="s">
        <v>960</v>
      </c>
      <c r="AF75" s="1372"/>
      <c r="AG75" s="1372"/>
      <c r="AH75" s="1372"/>
      <c r="AI75" s="1372"/>
      <c r="AJ75" s="1369" t="s">
        <v>1092</v>
      </c>
      <c r="AK75" s="1369" t="s">
        <v>1288</v>
      </c>
      <c r="AL75" s="1369" t="s">
        <v>1092</v>
      </c>
      <c r="AM75" s="1391" t="s">
        <v>1093</v>
      </c>
      <c r="AN75" s="1395"/>
      <c r="AO75" s="1395"/>
      <c r="AP75" s="1395"/>
      <c r="AQ75" s="1369" t="s">
        <v>1094</v>
      </c>
      <c r="AR75" s="1369" t="s">
        <v>1095</v>
      </c>
      <c r="AS75" s="570"/>
    </row>
    <row r="76" spans="1:47" ht="12.75" hidden="1" customHeight="1" x14ac:dyDescent="0.25">
      <c r="A76" s="1362"/>
      <c r="B76" s="1372"/>
      <c r="C76" s="1374"/>
      <c r="D76" s="1372"/>
      <c r="E76" s="1372"/>
      <c r="F76" s="1370"/>
      <c r="G76" s="1370"/>
      <c r="H76" s="1370"/>
      <c r="I76" s="1392"/>
      <c r="J76" s="1372"/>
      <c r="K76" s="1372"/>
      <c r="L76" s="1372"/>
      <c r="M76" s="1372"/>
      <c r="N76" s="1370"/>
      <c r="O76" s="1370"/>
      <c r="P76" s="1370"/>
      <c r="Q76" s="1392"/>
      <c r="R76" s="1372"/>
      <c r="S76" s="1372"/>
      <c r="T76" s="1372"/>
      <c r="U76" s="1372"/>
      <c r="V76" s="1370"/>
      <c r="W76" s="1370"/>
      <c r="X76" s="1370"/>
      <c r="Y76" s="1392"/>
      <c r="Z76" s="1374"/>
      <c r="AA76" s="1377"/>
      <c r="AB76" s="1380"/>
      <c r="AC76" s="1374"/>
      <c r="AD76" s="1380"/>
      <c r="AE76" s="1372"/>
      <c r="AF76" s="1372"/>
      <c r="AG76" s="1372"/>
      <c r="AH76" s="1372"/>
      <c r="AI76" s="1372"/>
      <c r="AJ76" s="1370"/>
      <c r="AK76" s="1370"/>
      <c r="AL76" s="1370"/>
      <c r="AM76" s="1392"/>
      <c r="AN76" s="1395"/>
      <c r="AO76" s="1395"/>
      <c r="AP76" s="1395"/>
      <c r="AQ76" s="1370"/>
      <c r="AR76" s="1370"/>
      <c r="AS76" s="570"/>
    </row>
    <row r="77" spans="1:47" ht="12.75" hidden="1" customHeight="1" x14ac:dyDescent="0.25">
      <c r="A77" s="1362"/>
      <c r="B77" s="1372"/>
      <c r="C77" s="1374"/>
      <c r="D77" s="1372" t="s">
        <v>961</v>
      </c>
      <c r="E77" s="1390" t="s">
        <v>1096</v>
      </c>
      <c r="F77" s="1370"/>
      <c r="G77" s="1370"/>
      <c r="H77" s="1370"/>
      <c r="I77" s="1392"/>
      <c r="J77" s="1372"/>
      <c r="K77" s="1372"/>
      <c r="L77" s="1372" t="s">
        <v>961</v>
      </c>
      <c r="M77" s="1390" t="s">
        <v>1096</v>
      </c>
      <c r="N77" s="1370"/>
      <c r="O77" s="1370"/>
      <c r="P77" s="1370"/>
      <c r="Q77" s="1392"/>
      <c r="R77" s="1372"/>
      <c r="S77" s="1372"/>
      <c r="T77" s="1372" t="s">
        <v>961</v>
      </c>
      <c r="U77" s="1390" t="s">
        <v>1096</v>
      </c>
      <c r="V77" s="1370"/>
      <c r="W77" s="1370"/>
      <c r="X77" s="1370"/>
      <c r="Y77" s="1392"/>
      <c r="Z77" s="1374"/>
      <c r="AA77" s="1377"/>
      <c r="AB77" s="1380"/>
      <c r="AC77" s="1374"/>
      <c r="AD77" s="1380"/>
      <c r="AE77" s="1372" t="s">
        <v>839</v>
      </c>
      <c r="AF77" s="1372" t="s">
        <v>840</v>
      </c>
      <c r="AG77" s="1373" t="s">
        <v>1291</v>
      </c>
      <c r="AH77" s="1372" t="s">
        <v>961</v>
      </c>
      <c r="AI77" s="1390" t="s">
        <v>1096</v>
      </c>
      <c r="AJ77" s="1370"/>
      <c r="AK77" s="1370"/>
      <c r="AL77" s="1370"/>
      <c r="AM77" s="1392"/>
      <c r="AN77" s="1395"/>
      <c r="AO77" s="1395"/>
      <c r="AP77" s="1395"/>
      <c r="AQ77" s="1370"/>
      <c r="AR77" s="1370"/>
      <c r="AS77" s="570"/>
    </row>
    <row r="78" spans="1:47" ht="12.75" hidden="1" customHeight="1" x14ac:dyDescent="0.25">
      <c r="A78" s="1362"/>
      <c r="B78" s="1372"/>
      <c r="C78" s="1374"/>
      <c r="D78" s="1372"/>
      <c r="E78" s="1390"/>
      <c r="F78" s="1370"/>
      <c r="G78" s="1370"/>
      <c r="H78" s="1370"/>
      <c r="I78" s="1392"/>
      <c r="J78" s="1372"/>
      <c r="K78" s="1372"/>
      <c r="L78" s="1372"/>
      <c r="M78" s="1390"/>
      <c r="N78" s="1370"/>
      <c r="O78" s="1370"/>
      <c r="P78" s="1370"/>
      <c r="Q78" s="1392"/>
      <c r="R78" s="1372"/>
      <c r="S78" s="1372"/>
      <c r="T78" s="1372"/>
      <c r="U78" s="1390"/>
      <c r="V78" s="1370"/>
      <c r="W78" s="1370"/>
      <c r="X78" s="1370"/>
      <c r="Y78" s="1392"/>
      <c r="Z78" s="1374"/>
      <c r="AA78" s="1377"/>
      <c r="AB78" s="1380"/>
      <c r="AC78" s="1374"/>
      <c r="AD78" s="1380"/>
      <c r="AE78" s="1372"/>
      <c r="AF78" s="1372"/>
      <c r="AG78" s="1374"/>
      <c r="AH78" s="1372"/>
      <c r="AI78" s="1390"/>
      <c r="AJ78" s="1370"/>
      <c r="AK78" s="1370"/>
      <c r="AL78" s="1370"/>
      <c r="AM78" s="1392"/>
      <c r="AN78" s="1395"/>
      <c r="AO78" s="1395"/>
      <c r="AP78" s="1395"/>
      <c r="AQ78" s="1370"/>
      <c r="AR78" s="1370"/>
      <c r="AS78" s="570"/>
    </row>
    <row r="79" spans="1:47" ht="27" hidden="1" customHeight="1" x14ac:dyDescent="0.25">
      <c r="A79" s="1362"/>
      <c r="B79" s="1372"/>
      <c r="C79" s="1375"/>
      <c r="D79" s="1372"/>
      <c r="E79" s="1390"/>
      <c r="F79" s="1371"/>
      <c r="G79" s="1371"/>
      <c r="H79" s="1371"/>
      <c r="I79" s="1393"/>
      <c r="J79" s="1372"/>
      <c r="K79" s="1372"/>
      <c r="L79" s="1372"/>
      <c r="M79" s="1390"/>
      <c r="N79" s="1371"/>
      <c r="O79" s="1371"/>
      <c r="P79" s="1371"/>
      <c r="Q79" s="1393"/>
      <c r="R79" s="1372"/>
      <c r="S79" s="1372"/>
      <c r="T79" s="1372"/>
      <c r="U79" s="1390"/>
      <c r="V79" s="1371"/>
      <c r="W79" s="1371"/>
      <c r="X79" s="1371"/>
      <c r="Y79" s="1393"/>
      <c r="Z79" s="1375"/>
      <c r="AA79" s="1378"/>
      <c r="AB79" s="1381"/>
      <c r="AC79" s="1375"/>
      <c r="AD79" s="1381"/>
      <c r="AE79" s="1372"/>
      <c r="AF79" s="1372"/>
      <c r="AG79" s="1375"/>
      <c r="AH79" s="1372"/>
      <c r="AI79" s="1390"/>
      <c r="AJ79" s="1371"/>
      <c r="AK79" s="1371"/>
      <c r="AL79" s="1371"/>
      <c r="AM79" s="1393"/>
      <c r="AN79" s="1396"/>
      <c r="AO79" s="1396"/>
      <c r="AP79" s="1396"/>
      <c r="AQ79" s="1371"/>
      <c r="AR79" s="1371"/>
      <c r="AS79" s="570"/>
    </row>
    <row r="80" spans="1:47" ht="12.75" hidden="1" customHeight="1" x14ac:dyDescent="0.25">
      <c r="A80" s="1362"/>
      <c r="B80" s="550" t="s">
        <v>844</v>
      </c>
      <c r="C80" s="551" t="s">
        <v>35</v>
      </c>
      <c r="D80" s="551" t="s">
        <v>843</v>
      </c>
      <c r="E80" s="552" t="s">
        <v>843</v>
      </c>
      <c r="F80" s="552"/>
      <c r="G80" s="552"/>
      <c r="H80" s="552"/>
      <c r="I80" s="603"/>
      <c r="J80" s="550" t="s">
        <v>847</v>
      </c>
      <c r="K80" s="551" t="s">
        <v>841</v>
      </c>
      <c r="L80" s="551" t="s">
        <v>843</v>
      </c>
      <c r="M80" s="551" t="s">
        <v>843</v>
      </c>
      <c r="N80" s="552"/>
      <c r="O80" s="552"/>
      <c r="P80" s="552"/>
      <c r="Q80" s="603"/>
      <c r="R80" s="550" t="s">
        <v>845</v>
      </c>
      <c r="S80" s="551" t="s">
        <v>846</v>
      </c>
      <c r="T80" s="551" t="s">
        <v>843</v>
      </c>
      <c r="U80" s="551" t="s">
        <v>843</v>
      </c>
      <c r="V80" s="552"/>
      <c r="W80" s="552"/>
      <c r="X80" s="552"/>
      <c r="Y80" s="603"/>
      <c r="Z80" s="553" t="s">
        <v>842</v>
      </c>
      <c r="AA80" s="554" t="s">
        <v>841</v>
      </c>
      <c r="AB80" s="555" t="s">
        <v>842</v>
      </c>
      <c r="AC80" s="554" t="s">
        <v>841</v>
      </c>
      <c r="AD80" s="555" t="s">
        <v>842</v>
      </c>
      <c r="AE80" s="551" t="s">
        <v>843</v>
      </c>
      <c r="AF80" s="551" t="s">
        <v>843</v>
      </c>
      <c r="AG80" s="551" t="s">
        <v>843</v>
      </c>
      <c r="AH80" s="551" t="s">
        <v>843</v>
      </c>
      <c r="AI80" s="551" t="s">
        <v>843</v>
      </c>
      <c r="AJ80" s="552"/>
      <c r="AK80" s="552"/>
      <c r="AL80" s="552"/>
      <c r="AM80" s="603"/>
      <c r="AN80" s="551" t="s">
        <v>843</v>
      </c>
      <c r="AO80" s="551"/>
      <c r="AP80" s="551"/>
      <c r="AQ80" s="552"/>
      <c r="AR80" s="552"/>
      <c r="AS80" s="570"/>
    </row>
    <row r="81" spans="1:47" ht="15" hidden="1" x14ac:dyDescent="0.25">
      <c r="A81" s="556">
        <v>1</v>
      </c>
      <c r="B81" s="556">
        <v>2</v>
      </c>
      <c r="C81" s="556">
        <v>3</v>
      </c>
      <c r="D81" s="556" t="s">
        <v>962</v>
      </c>
      <c r="E81" s="557"/>
      <c r="F81" s="557"/>
      <c r="G81" s="557"/>
      <c r="H81" s="557"/>
      <c r="I81" s="604"/>
      <c r="J81" s="556">
        <v>5</v>
      </c>
      <c r="K81" s="556">
        <v>6</v>
      </c>
      <c r="L81" s="556" t="s">
        <v>963</v>
      </c>
      <c r="M81" s="556"/>
      <c r="N81" s="557"/>
      <c r="O81" s="557"/>
      <c r="P81" s="557"/>
      <c r="Q81" s="604"/>
      <c r="R81" s="556">
        <v>8</v>
      </c>
      <c r="S81" s="556">
        <v>9</v>
      </c>
      <c r="T81" s="556" t="s">
        <v>964</v>
      </c>
      <c r="U81" s="556"/>
      <c r="V81" s="557"/>
      <c r="W81" s="557"/>
      <c r="X81" s="557"/>
      <c r="Y81" s="604"/>
      <c r="Z81" s="556">
        <v>11</v>
      </c>
      <c r="AA81" s="556">
        <v>12</v>
      </c>
      <c r="AB81" s="558">
        <v>13</v>
      </c>
      <c r="AC81" s="556">
        <v>14</v>
      </c>
      <c r="AD81" s="558"/>
      <c r="AE81" s="556" t="s">
        <v>965</v>
      </c>
      <c r="AF81" s="556" t="s">
        <v>966</v>
      </c>
      <c r="AG81" s="556">
        <v>17</v>
      </c>
      <c r="AH81" s="556" t="s">
        <v>967</v>
      </c>
      <c r="AI81" s="556"/>
      <c r="AJ81" s="557"/>
      <c r="AK81" s="557"/>
      <c r="AL81" s="557"/>
      <c r="AM81" s="604"/>
      <c r="AN81" s="556" t="s">
        <v>968</v>
      </c>
      <c r="AO81" s="556"/>
      <c r="AP81" s="556"/>
      <c r="AQ81" s="557"/>
      <c r="AR81" s="557"/>
      <c r="AS81" s="570"/>
    </row>
    <row r="82" spans="1:47" ht="25.5" customHeight="1" x14ac:dyDescent="0.25">
      <c r="A82" s="605" t="s">
        <v>1295</v>
      </c>
      <c r="B82" s="606"/>
      <c r="C82" s="606"/>
      <c r="D82" s="607">
        <f t="shared" ref="D82:D83" si="44">B82*C82</f>
        <v>0</v>
      </c>
      <c r="E82" s="562"/>
      <c r="F82" s="608">
        <f t="shared" ref="F82:F83" si="45">D82*E82</f>
        <v>0</v>
      </c>
      <c r="G82" s="564">
        <v>0.84471229999999997</v>
      </c>
      <c r="H82" s="563">
        <f t="shared" ref="H82" si="46">ROUND(F82*G82,2)</f>
        <v>0</v>
      </c>
      <c r="I82" s="565">
        <f t="shared" ref="I82" si="47">ROUND(H82/1000,1)</f>
        <v>0</v>
      </c>
      <c r="J82" s="560">
        <v>9.92</v>
      </c>
      <c r="K82" s="560">
        <v>178800</v>
      </c>
      <c r="L82" s="561">
        <f t="shared" ref="L82:L83" si="48">J82*K82</f>
        <v>1773696</v>
      </c>
      <c r="M82" s="562"/>
      <c r="N82" s="563">
        <f>L82-M82</f>
        <v>1773696</v>
      </c>
      <c r="O82" s="564">
        <v>0.84471229999999997</v>
      </c>
      <c r="P82" s="563">
        <f t="shared" ref="P82:P83" si="49">ROUND(N82*O82,2)</f>
        <v>1498262.83</v>
      </c>
      <c r="Q82" s="565">
        <f>ROUND(P82/1000,1)</f>
        <v>1498.3</v>
      </c>
      <c r="R82" s="606">
        <v>10.36</v>
      </c>
      <c r="S82" s="606">
        <v>125000</v>
      </c>
      <c r="T82" s="607">
        <f t="shared" ref="T82:T83" si="50">R82*S82</f>
        <v>1295000</v>
      </c>
      <c r="U82" s="562"/>
      <c r="V82" s="608">
        <f>T82-U82</f>
        <v>1295000</v>
      </c>
      <c r="W82" s="564">
        <v>0.84471229999999997</v>
      </c>
      <c r="X82" s="563">
        <f t="shared" ref="X82:X83" si="51">ROUND(V82*W82,2)</f>
        <v>1093902.43</v>
      </c>
      <c r="Y82" s="565">
        <f>ROUND(X82/1000,1)-0.1</f>
        <v>1093.8</v>
      </c>
      <c r="Z82" s="560">
        <v>57.88</v>
      </c>
      <c r="AA82" s="606">
        <v>6000</v>
      </c>
      <c r="AB82" s="566">
        <v>24.35</v>
      </c>
      <c r="AC82" s="606">
        <v>6000</v>
      </c>
      <c r="AD82" s="566">
        <v>12.18</v>
      </c>
      <c r="AE82" s="607">
        <f>Z82*AA82</f>
        <v>347280</v>
      </c>
      <c r="AF82" s="607">
        <f>AB82*AC82</f>
        <v>146100</v>
      </c>
      <c r="AG82" s="606">
        <f>AC82*AD82</f>
        <v>73080</v>
      </c>
      <c r="AH82" s="608">
        <f>AE82+AF82+AG82</f>
        <v>566460</v>
      </c>
      <c r="AI82" s="607"/>
      <c r="AJ82" s="608">
        <f>AH82-AI82</f>
        <v>566460</v>
      </c>
      <c r="AK82" s="564">
        <v>0.84471229999999997</v>
      </c>
      <c r="AL82" s="563">
        <f t="shared" ref="AL82" si="52">ROUND(AJ82*AK82,2)</f>
        <v>478495.73</v>
      </c>
      <c r="AM82" s="565">
        <f t="shared" ref="AM82" si="53">ROUND(AL82/1000,1)</f>
        <v>478.5</v>
      </c>
      <c r="AN82" s="608">
        <f>D82+L82+T82+AH82</f>
        <v>3635156</v>
      </c>
      <c r="AO82" s="608"/>
      <c r="AP82" s="569">
        <f t="shared" ref="AP82:AP83" si="54">AN82-AO82</f>
        <v>3635156</v>
      </c>
      <c r="AQ82" s="563">
        <f>H82+P82+X82+AL82</f>
        <v>3070660.99</v>
      </c>
      <c r="AR82" s="565">
        <f t="shared" ref="AR82:AR83" si="55">I82+Q82+Y82+AM82</f>
        <v>3070.6</v>
      </c>
      <c r="AS82" s="570">
        <f t="shared" ref="AS82:AS89" si="56">AQ82-AP82</f>
        <v>-564495.01</v>
      </c>
      <c r="AT82" s="571">
        <f t="shared" ref="AT82:AT89" si="57">AQ82/1000</f>
        <v>3070.7</v>
      </c>
      <c r="AU82" s="572">
        <f t="shared" ref="AU82:AU89" si="58">AT82-AR82</f>
        <v>0.1</v>
      </c>
    </row>
    <row r="83" spans="1:47" ht="29.25" customHeight="1" thickBot="1" x14ac:dyDescent="0.3">
      <c r="A83" s="609" t="s">
        <v>1296</v>
      </c>
      <c r="B83" s="610"/>
      <c r="C83" s="610"/>
      <c r="D83" s="611">
        <f t="shared" si="44"/>
        <v>0</v>
      </c>
      <c r="E83" s="612"/>
      <c r="F83" s="613">
        <f t="shared" si="45"/>
        <v>0</v>
      </c>
      <c r="G83" s="564">
        <v>0.84471229999999997</v>
      </c>
      <c r="H83" s="565">
        <f>F83*G83</f>
        <v>0</v>
      </c>
      <c r="I83" s="614">
        <f t="shared" ref="I83" si="59">H83/1000</f>
        <v>0</v>
      </c>
      <c r="J83" s="315">
        <v>9.92</v>
      </c>
      <c r="K83" s="315">
        <v>137600</v>
      </c>
      <c r="L83" s="316">
        <f t="shared" si="48"/>
        <v>1364992</v>
      </c>
      <c r="M83" s="612"/>
      <c r="N83" s="563">
        <f>L83-M83</f>
        <v>1364992</v>
      </c>
      <c r="O83" s="564">
        <v>0.84471229999999997</v>
      </c>
      <c r="P83" s="563">
        <f t="shared" si="49"/>
        <v>1153025.53</v>
      </c>
      <c r="Q83" s="565">
        <f>ROUND(P83/1000,1)</f>
        <v>1153</v>
      </c>
      <c r="R83" s="610">
        <v>10.36</v>
      </c>
      <c r="S83" s="610">
        <v>125000</v>
      </c>
      <c r="T83" s="611">
        <f t="shared" si="50"/>
        <v>1295000</v>
      </c>
      <c r="U83" s="612"/>
      <c r="V83" s="608">
        <f>T83-U83</f>
        <v>1295000</v>
      </c>
      <c r="W83" s="564">
        <v>0.84471229999999997</v>
      </c>
      <c r="X83" s="563">
        <f t="shared" si="51"/>
        <v>1093902.43</v>
      </c>
      <c r="Y83" s="565">
        <f>ROUND(X83/1000,1)-0.1</f>
        <v>1093.8</v>
      </c>
      <c r="Z83" s="560">
        <v>57.88</v>
      </c>
      <c r="AA83" s="610">
        <v>6000</v>
      </c>
      <c r="AB83" s="566">
        <v>24.35</v>
      </c>
      <c r="AC83" s="610">
        <v>6000</v>
      </c>
      <c r="AD83" s="566">
        <v>12.18</v>
      </c>
      <c r="AE83" s="611">
        <f>Z83*AA83</f>
        <v>347280</v>
      </c>
      <c r="AF83" s="611">
        <f>AB83*AC83</f>
        <v>146100</v>
      </c>
      <c r="AG83" s="606">
        <f>AC83*AD83</f>
        <v>73080</v>
      </c>
      <c r="AH83" s="613">
        <f>AE83+AF83+AG83</f>
        <v>566460</v>
      </c>
      <c r="AI83" s="611"/>
      <c r="AJ83" s="608">
        <f>AH83-AI83</f>
        <v>566460</v>
      </c>
      <c r="AK83" s="564">
        <v>0.84471229999999997</v>
      </c>
      <c r="AL83" s="565">
        <f>AJ83*AK83</f>
        <v>478495.7</v>
      </c>
      <c r="AM83" s="614">
        <f t="shared" ref="AM83" si="60">AL83/1000</f>
        <v>478.5</v>
      </c>
      <c r="AN83" s="613">
        <f>D83+L83+T83+AH83</f>
        <v>3226452</v>
      </c>
      <c r="AO83" s="613"/>
      <c r="AP83" s="569">
        <f t="shared" si="54"/>
        <v>3226452</v>
      </c>
      <c r="AQ83" s="563">
        <f>H83+P83+X83+AL83</f>
        <v>2725423.66</v>
      </c>
      <c r="AR83" s="565">
        <f t="shared" si="55"/>
        <v>2725.3</v>
      </c>
      <c r="AS83" s="570">
        <f t="shared" si="56"/>
        <v>-501028.34</v>
      </c>
      <c r="AT83" s="571">
        <f t="shared" si="57"/>
        <v>2725.4</v>
      </c>
      <c r="AU83" s="572">
        <f t="shared" si="58"/>
        <v>0.1</v>
      </c>
    </row>
    <row r="84" spans="1:47" ht="29.25" customHeight="1" thickBot="1" x14ac:dyDescent="0.3">
      <c r="A84" s="615" t="s">
        <v>883</v>
      </c>
      <c r="B84" s="616"/>
      <c r="C84" s="616"/>
      <c r="D84" s="616">
        <f t="shared" ref="D84:AD84" si="61">SUM(D82:D83)</f>
        <v>0</v>
      </c>
      <c r="E84" s="616">
        <f t="shared" si="61"/>
        <v>0</v>
      </c>
      <c r="F84" s="616">
        <f t="shared" si="61"/>
        <v>0</v>
      </c>
      <c r="G84" s="616"/>
      <c r="H84" s="616"/>
      <c r="I84" s="617"/>
      <c r="J84" s="616">
        <v>9.0500000000000007</v>
      </c>
      <c r="K84" s="616">
        <f t="shared" si="61"/>
        <v>316400</v>
      </c>
      <c r="L84" s="616">
        <f t="shared" si="61"/>
        <v>3138688</v>
      </c>
      <c r="M84" s="616"/>
      <c r="N84" s="616">
        <f t="shared" si="61"/>
        <v>3138688</v>
      </c>
      <c r="O84" s="616"/>
      <c r="P84" s="616">
        <f t="shared" si="61"/>
        <v>2651288.36</v>
      </c>
      <c r="Q84" s="616">
        <f t="shared" si="61"/>
        <v>2651.3</v>
      </c>
      <c r="R84" s="616">
        <v>9.1199999999999992</v>
      </c>
      <c r="S84" s="616">
        <f t="shared" si="61"/>
        <v>250000</v>
      </c>
      <c r="T84" s="616">
        <f t="shared" si="61"/>
        <v>2590000</v>
      </c>
      <c r="U84" s="616"/>
      <c r="V84" s="616">
        <f t="shared" si="61"/>
        <v>2590000</v>
      </c>
      <c r="W84" s="616">
        <f t="shared" si="61"/>
        <v>1.69</v>
      </c>
      <c r="X84" s="616">
        <f t="shared" si="61"/>
        <v>2187804.86</v>
      </c>
      <c r="Y84" s="616">
        <f t="shared" si="61"/>
        <v>2187.6</v>
      </c>
      <c r="Z84" s="616">
        <v>56.14</v>
      </c>
      <c r="AA84" s="616">
        <f>SUM(AA82:AA83)</f>
        <v>12000</v>
      </c>
      <c r="AB84" s="616">
        <v>22.8</v>
      </c>
      <c r="AC84" s="616">
        <f>SUM(AC82:AC83)</f>
        <v>12000</v>
      </c>
      <c r="AD84" s="616">
        <f t="shared" si="61"/>
        <v>24.36</v>
      </c>
      <c r="AE84" s="616">
        <f>SUM(AE82:AE83)</f>
        <v>694560</v>
      </c>
      <c r="AF84" s="616">
        <f>SUM(AF82:AF83)</f>
        <v>292200</v>
      </c>
      <c r="AG84" s="616">
        <f t="shared" ref="AG84:AH84" si="62">SUM(AG82:AG83)</f>
        <v>146160</v>
      </c>
      <c r="AH84" s="616">
        <f t="shared" si="62"/>
        <v>1132920</v>
      </c>
      <c r="AI84" s="616"/>
      <c r="AJ84" s="616">
        <f t="shared" ref="AJ84:AR84" si="63">SUM(AJ82:AJ83)</f>
        <v>1132920</v>
      </c>
      <c r="AK84" s="616">
        <f t="shared" si="63"/>
        <v>1.69</v>
      </c>
      <c r="AL84" s="616">
        <f t="shared" si="63"/>
        <v>956991.43</v>
      </c>
      <c r="AM84" s="616">
        <f t="shared" si="63"/>
        <v>957</v>
      </c>
      <c r="AN84" s="616">
        <f t="shared" si="63"/>
        <v>6861608</v>
      </c>
      <c r="AO84" s="616">
        <f t="shared" si="63"/>
        <v>0</v>
      </c>
      <c r="AP84" s="616">
        <f t="shared" si="63"/>
        <v>6861608</v>
      </c>
      <c r="AQ84" s="616">
        <f t="shared" si="63"/>
        <v>5796084.6500000004</v>
      </c>
      <c r="AR84" s="618">
        <f t="shared" si="63"/>
        <v>5795.9</v>
      </c>
      <c r="AS84" s="570">
        <f t="shared" si="56"/>
        <v>-1065523.3500000001</v>
      </c>
      <c r="AT84" s="571">
        <f t="shared" si="57"/>
        <v>5796.1</v>
      </c>
      <c r="AU84" s="572">
        <f t="shared" si="58"/>
        <v>0.2</v>
      </c>
    </row>
    <row r="85" spans="1:47" s="313" customFormat="1" ht="15" hidden="1" x14ac:dyDescent="0.25">
      <c r="A85" s="619" t="s">
        <v>1297</v>
      </c>
      <c r="B85" s="620"/>
      <c r="C85" s="621"/>
      <c r="D85" s="621"/>
      <c r="E85" s="621"/>
      <c r="F85" s="621"/>
      <c r="G85" s="621"/>
      <c r="H85" s="621"/>
      <c r="I85" s="622"/>
      <c r="J85" s="621"/>
      <c r="K85" s="621"/>
      <c r="L85" s="621"/>
      <c r="M85" s="621"/>
      <c r="N85" s="621"/>
      <c r="O85" s="621"/>
      <c r="P85" s="621"/>
      <c r="Q85" s="622"/>
      <c r="R85" s="620"/>
      <c r="S85" s="621"/>
      <c r="T85" s="621"/>
      <c r="U85" s="621"/>
      <c r="V85" s="621"/>
      <c r="W85" s="621"/>
      <c r="X85" s="621"/>
      <c r="Y85" s="622"/>
      <c r="Z85" s="623"/>
      <c r="AA85" s="623"/>
      <c r="AB85" s="623"/>
      <c r="AC85" s="623"/>
      <c r="AD85" s="623"/>
      <c r="AE85" s="624"/>
      <c r="AF85" s="621"/>
      <c r="AG85" s="621"/>
      <c r="AH85" s="621"/>
      <c r="AI85" s="621"/>
      <c r="AJ85" s="621"/>
      <c r="AK85" s="621"/>
      <c r="AL85" s="621"/>
      <c r="AM85" s="622"/>
      <c r="AN85" s="621"/>
      <c r="AO85" s="621"/>
      <c r="AP85" s="621"/>
      <c r="AQ85" s="621"/>
      <c r="AR85" s="624"/>
      <c r="AS85" s="570">
        <f t="shared" si="56"/>
        <v>0</v>
      </c>
      <c r="AT85" s="571">
        <f t="shared" si="57"/>
        <v>0</v>
      </c>
      <c r="AU85" s="572">
        <f t="shared" si="58"/>
        <v>0</v>
      </c>
    </row>
    <row r="86" spans="1:47" s="313" customFormat="1" ht="15" hidden="1" x14ac:dyDescent="0.25">
      <c r="A86" s="625" t="s">
        <v>659</v>
      </c>
      <c r="B86" s="626"/>
      <c r="C86" s="626"/>
      <c r="D86" s="626">
        <f>D84</f>
        <v>0</v>
      </c>
      <c r="E86" s="626"/>
      <c r="F86" s="626">
        <f t="shared" ref="F86:AR86" si="64">F84</f>
        <v>0</v>
      </c>
      <c r="G86" s="626">
        <f t="shared" si="64"/>
        <v>0</v>
      </c>
      <c r="H86" s="626"/>
      <c r="I86" s="627"/>
      <c r="J86" s="626"/>
      <c r="K86" s="626">
        <f t="shared" si="64"/>
        <v>316400</v>
      </c>
      <c r="L86" s="626">
        <f t="shared" si="64"/>
        <v>3138688</v>
      </c>
      <c r="M86" s="626">
        <f t="shared" si="64"/>
        <v>0</v>
      </c>
      <c r="N86" s="626">
        <f t="shared" si="64"/>
        <v>3138688</v>
      </c>
      <c r="O86" s="626">
        <f t="shared" si="64"/>
        <v>0</v>
      </c>
      <c r="P86" s="626">
        <f t="shared" si="64"/>
        <v>2651288.36</v>
      </c>
      <c r="Q86" s="626">
        <f t="shared" si="64"/>
        <v>2651.3</v>
      </c>
      <c r="R86" s="626"/>
      <c r="S86" s="626">
        <f t="shared" si="64"/>
        <v>250000</v>
      </c>
      <c r="T86" s="626">
        <f t="shared" si="64"/>
        <v>2590000</v>
      </c>
      <c r="U86" s="626">
        <f t="shared" si="64"/>
        <v>0</v>
      </c>
      <c r="V86" s="626">
        <f t="shared" si="64"/>
        <v>2590000</v>
      </c>
      <c r="W86" s="626">
        <f t="shared" si="64"/>
        <v>1.69</v>
      </c>
      <c r="X86" s="626">
        <f t="shared" si="64"/>
        <v>2187804.86</v>
      </c>
      <c r="Y86" s="626">
        <f t="shared" si="64"/>
        <v>2187.6</v>
      </c>
      <c r="Z86" s="626">
        <f t="shared" si="64"/>
        <v>56.14</v>
      </c>
      <c r="AA86" s="626">
        <f t="shared" si="64"/>
        <v>12000</v>
      </c>
      <c r="AB86" s="626">
        <f t="shared" si="64"/>
        <v>22.8</v>
      </c>
      <c r="AC86" s="626">
        <f t="shared" si="64"/>
        <v>12000</v>
      </c>
      <c r="AD86" s="626">
        <f t="shared" si="64"/>
        <v>24.36</v>
      </c>
      <c r="AE86" s="626">
        <f t="shared" si="64"/>
        <v>694560</v>
      </c>
      <c r="AF86" s="626">
        <f t="shared" si="64"/>
        <v>292200</v>
      </c>
      <c r="AG86" s="626">
        <f t="shared" si="64"/>
        <v>146160</v>
      </c>
      <c r="AH86" s="626">
        <f t="shared" si="64"/>
        <v>1132920</v>
      </c>
      <c r="AI86" s="626">
        <f t="shared" si="64"/>
        <v>0</v>
      </c>
      <c r="AJ86" s="626">
        <f t="shared" si="64"/>
        <v>1132920</v>
      </c>
      <c r="AK86" s="626">
        <f t="shared" si="64"/>
        <v>1.69</v>
      </c>
      <c r="AL86" s="626">
        <f t="shared" si="64"/>
        <v>956991.43</v>
      </c>
      <c r="AM86" s="626">
        <f t="shared" si="64"/>
        <v>957</v>
      </c>
      <c r="AN86" s="626">
        <f t="shared" si="64"/>
        <v>6861608</v>
      </c>
      <c r="AO86" s="626">
        <f t="shared" si="64"/>
        <v>0</v>
      </c>
      <c r="AP86" s="626">
        <f t="shared" si="64"/>
        <v>6861608</v>
      </c>
      <c r="AQ86" s="626">
        <f t="shared" si="64"/>
        <v>5796084.6500000004</v>
      </c>
      <c r="AR86" s="626">
        <f t="shared" si="64"/>
        <v>5795.9</v>
      </c>
      <c r="AS86" s="570">
        <f t="shared" si="56"/>
        <v>-1065523.3500000001</v>
      </c>
      <c r="AT86" s="571">
        <f t="shared" si="57"/>
        <v>5796.1</v>
      </c>
      <c r="AU86" s="572">
        <f t="shared" si="58"/>
        <v>0.2</v>
      </c>
    </row>
    <row r="87" spans="1:47" s="636" customFormat="1" ht="12.75" x14ac:dyDescent="0.25">
      <c r="A87" s="628" t="s">
        <v>749</v>
      </c>
      <c r="B87" s="629"/>
      <c r="C87" s="630"/>
      <c r="D87" s="631">
        <f>D84+D70</f>
        <v>52197599.280000001</v>
      </c>
      <c r="E87" s="631"/>
      <c r="F87" s="631">
        <f t="shared" ref="F87:AR89" si="65">F84+F70</f>
        <v>52194926.640000001</v>
      </c>
      <c r="G87" s="631">
        <f t="shared" si="65"/>
        <v>0</v>
      </c>
      <c r="H87" s="631">
        <f t="shared" si="65"/>
        <v>44089696.549999997</v>
      </c>
      <c r="I87" s="632">
        <f t="shared" si="65"/>
        <v>44089.7</v>
      </c>
      <c r="J87" s="631"/>
      <c r="K87" s="631">
        <f t="shared" si="65"/>
        <v>456200</v>
      </c>
      <c r="L87" s="631">
        <f t="shared" si="65"/>
        <v>4525504</v>
      </c>
      <c r="M87" s="631">
        <f t="shared" si="65"/>
        <v>0</v>
      </c>
      <c r="N87" s="631">
        <f t="shared" si="65"/>
        <v>4525504</v>
      </c>
      <c r="O87" s="631">
        <f t="shared" si="65"/>
        <v>0</v>
      </c>
      <c r="P87" s="631">
        <f t="shared" si="65"/>
        <v>3822748.89</v>
      </c>
      <c r="Q87" s="631">
        <f t="shared" si="65"/>
        <v>3822.7</v>
      </c>
      <c r="R87" s="631"/>
      <c r="S87" s="631">
        <f t="shared" si="65"/>
        <v>5151200</v>
      </c>
      <c r="T87" s="631">
        <f t="shared" si="65"/>
        <v>53366432</v>
      </c>
      <c r="U87" s="631">
        <f t="shared" si="65"/>
        <v>2672.64</v>
      </c>
      <c r="V87" s="631">
        <f t="shared" si="65"/>
        <v>53363759.359999999</v>
      </c>
      <c r="W87" s="631">
        <f t="shared" si="65"/>
        <v>1.69</v>
      </c>
      <c r="X87" s="631">
        <f t="shared" si="65"/>
        <v>45077023.880000003</v>
      </c>
      <c r="Y87" s="631">
        <f t="shared" si="65"/>
        <v>45076.9</v>
      </c>
      <c r="Z87" s="631">
        <f t="shared" si="65"/>
        <v>56.14</v>
      </c>
      <c r="AA87" s="631">
        <f t="shared" si="65"/>
        <v>150785</v>
      </c>
      <c r="AB87" s="631">
        <f t="shared" si="65"/>
        <v>22.8</v>
      </c>
      <c r="AC87" s="631">
        <f t="shared" si="65"/>
        <v>150785</v>
      </c>
      <c r="AD87" s="631">
        <f t="shared" si="65"/>
        <v>24.36</v>
      </c>
      <c r="AE87" s="631">
        <f t="shared" si="65"/>
        <v>8727435.8000000007</v>
      </c>
      <c r="AF87" s="631">
        <f t="shared" si="65"/>
        <v>3671614.75</v>
      </c>
      <c r="AG87" s="631">
        <f t="shared" si="65"/>
        <v>1836561.3</v>
      </c>
      <c r="AH87" s="631">
        <f t="shared" si="65"/>
        <v>14235611.85</v>
      </c>
      <c r="AI87" s="631">
        <f t="shared" si="65"/>
        <v>0</v>
      </c>
      <c r="AJ87" s="631">
        <f t="shared" si="65"/>
        <v>14232939.210000001</v>
      </c>
      <c r="AK87" s="631">
        <f t="shared" si="65"/>
        <v>1.69</v>
      </c>
      <c r="AL87" s="631">
        <f t="shared" si="65"/>
        <v>12022738.77</v>
      </c>
      <c r="AM87" s="631">
        <f t="shared" si="65"/>
        <v>12022.9</v>
      </c>
      <c r="AN87" s="631">
        <f t="shared" si="65"/>
        <v>124325147.13</v>
      </c>
      <c r="AO87" s="631">
        <f t="shared" si="65"/>
        <v>8017.92</v>
      </c>
      <c r="AP87" s="631">
        <f t="shared" si="65"/>
        <v>124317129.20999999</v>
      </c>
      <c r="AQ87" s="631">
        <f t="shared" si="65"/>
        <v>105012208.09</v>
      </c>
      <c r="AR87" s="631">
        <f t="shared" si="65"/>
        <v>105012.2</v>
      </c>
      <c r="AS87" s="633">
        <f t="shared" si="56"/>
        <v>-19304921.120000001</v>
      </c>
      <c r="AT87" s="634">
        <f t="shared" si="57"/>
        <v>105012.2</v>
      </c>
      <c r="AU87" s="635">
        <f t="shared" si="58"/>
        <v>0</v>
      </c>
    </row>
    <row r="88" spans="1:47" s="636" customFormat="1" ht="12.75" x14ac:dyDescent="0.25">
      <c r="A88" s="628" t="s">
        <v>1297</v>
      </c>
      <c r="B88" s="629"/>
      <c r="C88" s="630"/>
      <c r="D88" s="631">
        <f>D85+D71</f>
        <v>46286614.439999998</v>
      </c>
      <c r="E88" s="631"/>
      <c r="F88" s="631">
        <f t="shared" si="65"/>
        <v>46283941.799999997</v>
      </c>
      <c r="G88" s="631">
        <f t="shared" si="65"/>
        <v>0</v>
      </c>
      <c r="H88" s="631">
        <f t="shared" si="65"/>
        <v>39096614.939999998</v>
      </c>
      <c r="I88" s="632">
        <f t="shared" si="65"/>
        <v>39096.6</v>
      </c>
      <c r="J88" s="631"/>
      <c r="K88" s="631">
        <f t="shared" si="65"/>
        <v>139800</v>
      </c>
      <c r="L88" s="631">
        <f t="shared" si="65"/>
        <v>1386816</v>
      </c>
      <c r="M88" s="631">
        <f t="shared" si="65"/>
        <v>0</v>
      </c>
      <c r="N88" s="631">
        <f t="shared" si="65"/>
        <v>1386816</v>
      </c>
      <c r="O88" s="631">
        <f t="shared" si="65"/>
        <v>0</v>
      </c>
      <c r="P88" s="631">
        <f t="shared" si="65"/>
        <v>1171460.53</v>
      </c>
      <c r="Q88" s="631">
        <f t="shared" si="65"/>
        <v>1171.4000000000001</v>
      </c>
      <c r="R88" s="631"/>
      <c r="S88" s="631">
        <f t="shared" si="65"/>
        <v>0</v>
      </c>
      <c r="T88" s="631">
        <f t="shared" si="65"/>
        <v>46349396.799999997</v>
      </c>
      <c r="U88" s="631">
        <f t="shared" si="65"/>
        <v>2672.64</v>
      </c>
      <c r="V88" s="631">
        <f t="shared" si="65"/>
        <v>46346724.159999996</v>
      </c>
      <c r="W88" s="631">
        <f t="shared" si="65"/>
        <v>0</v>
      </c>
      <c r="X88" s="631">
        <f t="shared" si="65"/>
        <v>39149647.93</v>
      </c>
      <c r="Y88" s="631">
        <f t="shared" si="65"/>
        <v>39149.599999999999</v>
      </c>
      <c r="Z88" s="631">
        <f t="shared" si="65"/>
        <v>0</v>
      </c>
      <c r="AA88" s="631">
        <f t="shared" si="65"/>
        <v>0</v>
      </c>
      <c r="AB88" s="631">
        <f t="shared" si="65"/>
        <v>0</v>
      </c>
      <c r="AC88" s="631">
        <f t="shared" si="65"/>
        <v>0</v>
      </c>
      <c r="AD88" s="631">
        <f t="shared" si="65"/>
        <v>0</v>
      </c>
      <c r="AE88" s="631">
        <f t="shared" si="65"/>
        <v>7253811</v>
      </c>
      <c r="AF88" s="631">
        <f t="shared" si="65"/>
        <v>3051663.75</v>
      </c>
      <c r="AG88" s="631">
        <f t="shared" si="65"/>
        <v>1526458.5</v>
      </c>
      <c r="AH88" s="631">
        <f t="shared" si="65"/>
        <v>11831933.25</v>
      </c>
      <c r="AI88" s="631">
        <f t="shared" si="65"/>
        <v>0</v>
      </c>
      <c r="AJ88" s="631">
        <f t="shared" si="65"/>
        <v>11829260.609999999</v>
      </c>
      <c r="AK88" s="631">
        <f t="shared" si="65"/>
        <v>0</v>
      </c>
      <c r="AL88" s="631">
        <f t="shared" si="65"/>
        <v>9992321.9199999999</v>
      </c>
      <c r="AM88" s="631">
        <f t="shared" si="65"/>
        <v>9992.4</v>
      </c>
      <c r="AN88" s="631">
        <f t="shared" si="65"/>
        <v>105854760.48999999</v>
      </c>
      <c r="AO88" s="631">
        <f t="shared" si="65"/>
        <v>8017.92</v>
      </c>
      <c r="AP88" s="631">
        <f t="shared" si="65"/>
        <v>105846742.56999999</v>
      </c>
      <c r="AQ88" s="631">
        <f t="shared" si="65"/>
        <v>89410045.319999993</v>
      </c>
      <c r="AR88" s="631">
        <f t="shared" si="65"/>
        <v>89410</v>
      </c>
      <c r="AS88" s="633">
        <f t="shared" si="56"/>
        <v>-16436697.25</v>
      </c>
      <c r="AT88" s="634">
        <f t="shared" si="57"/>
        <v>89410</v>
      </c>
      <c r="AU88" s="635">
        <f t="shared" si="58"/>
        <v>0</v>
      </c>
    </row>
    <row r="89" spans="1:47" s="636" customFormat="1" ht="12.75" x14ac:dyDescent="0.25">
      <c r="A89" s="628" t="s">
        <v>659</v>
      </c>
      <c r="B89" s="629"/>
      <c r="C89" s="630"/>
      <c r="D89" s="631">
        <f>D86+D72</f>
        <v>5910984.8399999999</v>
      </c>
      <c r="E89" s="631"/>
      <c r="F89" s="631">
        <f t="shared" si="65"/>
        <v>5910984.8399999999</v>
      </c>
      <c r="G89" s="631">
        <f t="shared" si="65"/>
        <v>0</v>
      </c>
      <c r="H89" s="631">
        <f t="shared" si="65"/>
        <v>4993081.6100000003</v>
      </c>
      <c r="I89" s="632">
        <f t="shared" si="65"/>
        <v>4993.1000000000004</v>
      </c>
      <c r="J89" s="631"/>
      <c r="K89" s="631">
        <f t="shared" si="65"/>
        <v>316400</v>
      </c>
      <c r="L89" s="631">
        <f t="shared" si="65"/>
        <v>3138688</v>
      </c>
      <c r="M89" s="631">
        <f t="shared" si="65"/>
        <v>0</v>
      </c>
      <c r="N89" s="631">
        <f t="shared" si="65"/>
        <v>3138688</v>
      </c>
      <c r="O89" s="631">
        <f t="shared" si="65"/>
        <v>0</v>
      </c>
      <c r="P89" s="631">
        <f t="shared" si="65"/>
        <v>2651288.36</v>
      </c>
      <c r="Q89" s="631">
        <f t="shared" si="65"/>
        <v>2651.3</v>
      </c>
      <c r="R89" s="631"/>
      <c r="S89" s="631">
        <f t="shared" si="65"/>
        <v>250000</v>
      </c>
      <c r="T89" s="631">
        <f t="shared" si="65"/>
        <v>7017035.2000000002</v>
      </c>
      <c r="U89" s="631">
        <f t="shared" si="65"/>
        <v>0</v>
      </c>
      <c r="V89" s="631">
        <f t="shared" si="65"/>
        <v>7017035.2000000002</v>
      </c>
      <c r="W89" s="631">
        <f t="shared" si="65"/>
        <v>1.69</v>
      </c>
      <c r="X89" s="631">
        <f t="shared" si="65"/>
        <v>5927375.9500000002</v>
      </c>
      <c r="Y89" s="631">
        <f t="shared" si="65"/>
        <v>5927.3</v>
      </c>
      <c r="Z89" s="631">
        <f t="shared" si="65"/>
        <v>56.14</v>
      </c>
      <c r="AA89" s="631">
        <f t="shared" si="65"/>
        <v>12000</v>
      </c>
      <c r="AB89" s="631">
        <f t="shared" si="65"/>
        <v>22.8</v>
      </c>
      <c r="AC89" s="631">
        <f t="shared" si="65"/>
        <v>12000</v>
      </c>
      <c r="AD89" s="631">
        <f t="shared" si="65"/>
        <v>24.36</v>
      </c>
      <c r="AE89" s="631">
        <f t="shared" si="65"/>
        <v>1473624.8</v>
      </c>
      <c r="AF89" s="631">
        <f t="shared" si="65"/>
        <v>619951</v>
      </c>
      <c r="AG89" s="631">
        <f t="shared" si="65"/>
        <v>310102.8</v>
      </c>
      <c r="AH89" s="631">
        <f t="shared" si="65"/>
        <v>2403678.6</v>
      </c>
      <c r="AI89" s="631">
        <f t="shared" si="65"/>
        <v>0</v>
      </c>
      <c r="AJ89" s="631">
        <f t="shared" si="65"/>
        <v>2403678.6</v>
      </c>
      <c r="AK89" s="631">
        <f t="shared" si="65"/>
        <v>1.69</v>
      </c>
      <c r="AL89" s="631">
        <f t="shared" si="65"/>
        <v>2030416.85</v>
      </c>
      <c r="AM89" s="631">
        <f t="shared" si="65"/>
        <v>2030.5</v>
      </c>
      <c r="AN89" s="631">
        <f t="shared" si="65"/>
        <v>18470386.640000001</v>
      </c>
      <c r="AO89" s="631">
        <f t="shared" si="65"/>
        <v>0</v>
      </c>
      <c r="AP89" s="631">
        <f t="shared" si="65"/>
        <v>18470386.640000001</v>
      </c>
      <c r="AQ89" s="631">
        <f t="shared" si="65"/>
        <v>15602162.77</v>
      </c>
      <c r="AR89" s="631">
        <f t="shared" si="65"/>
        <v>15602.2</v>
      </c>
      <c r="AS89" s="633">
        <f t="shared" si="56"/>
        <v>-2868223.87</v>
      </c>
      <c r="AT89" s="634">
        <f t="shared" si="57"/>
        <v>15602.2</v>
      </c>
      <c r="AU89" s="635">
        <f t="shared" si="58"/>
        <v>0</v>
      </c>
    </row>
    <row r="90" spans="1:47" ht="12.75" x14ac:dyDescent="0.25">
      <c r="C90" s="637"/>
      <c r="D90" s="637"/>
      <c r="E90" s="638"/>
      <c r="F90" s="638"/>
      <c r="H90" s="638"/>
      <c r="I90" s="638"/>
      <c r="J90" s="637"/>
      <c r="K90" s="637"/>
      <c r="L90" s="637"/>
      <c r="M90" s="637"/>
      <c r="N90" s="638"/>
      <c r="P90" s="638"/>
      <c r="Q90" s="638"/>
      <c r="S90" s="637"/>
      <c r="T90" s="637"/>
      <c r="U90" s="637"/>
      <c r="V90" s="638"/>
      <c r="X90" s="638"/>
      <c r="Y90" s="638"/>
      <c r="AD90" s="637"/>
      <c r="AE90" s="637"/>
      <c r="AF90" s="637"/>
      <c r="AG90" s="637"/>
      <c r="AH90" s="637"/>
      <c r="AI90" s="638"/>
      <c r="AJ90" s="638"/>
      <c r="AL90" s="638"/>
      <c r="AM90" s="638"/>
      <c r="AN90" s="638"/>
      <c r="AO90" s="638"/>
      <c r="AP90" s="638"/>
      <c r="AQ90" s="638"/>
      <c r="AR90" s="639">
        <f>I87+Q87+Y87+AM87</f>
        <v>105012.2</v>
      </c>
    </row>
    <row r="97" spans="26:30" x14ac:dyDescent="0.25">
      <c r="Z97" s="222"/>
      <c r="AA97" s="222"/>
      <c r="AB97" s="222"/>
      <c r="AC97" s="222"/>
      <c r="AD97" s="275" t="s">
        <v>1298</v>
      </c>
    </row>
    <row r="98" spans="26:30" x14ac:dyDescent="0.25">
      <c r="Z98" s="222"/>
      <c r="AA98" s="222"/>
      <c r="AB98" s="222"/>
      <c r="AC98" s="222"/>
      <c r="AD98" s="222"/>
    </row>
    <row r="99" spans="26:30" x14ac:dyDescent="0.25">
      <c r="Z99" s="222"/>
      <c r="AA99" s="222"/>
      <c r="AB99" s="222"/>
      <c r="AC99" s="222"/>
      <c r="AD99" s="222"/>
    </row>
    <row r="100" spans="26:30" x14ac:dyDescent="0.25">
      <c r="Z100" s="222"/>
      <c r="AA100" s="222"/>
      <c r="AB100" s="222"/>
      <c r="AC100" s="222"/>
      <c r="AD100" s="222"/>
    </row>
    <row r="101" spans="26:30" x14ac:dyDescent="0.25">
      <c r="Z101" s="222"/>
      <c r="AA101" s="222"/>
      <c r="AB101" s="222"/>
      <c r="AC101" s="222"/>
      <c r="AD101" s="275" t="s">
        <v>1299</v>
      </c>
    </row>
  </sheetData>
  <mergeCells count="111">
    <mergeCell ref="AA75:AA79"/>
    <mergeCell ref="O75:O79"/>
    <mergeCell ref="P75:P79"/>
    <mergeCell ref="Q75:Q79"/>
    <mergeCell ref="R75:R79"/>
    <mergeCell ref="S75:S79"/>
    <mergeCell ref="T75:U76"/>
    <mergeCell ref="B75:B79"/>
    <mergeCell ref="C75:C79"/>
    <mergeCell ref="D75:E76"/>
    <mergeCell ref="F75:F79"/>
    <mergeCell ref="G75:G79"/>
    <mergeCell ref="H75:H79"/>
    <mergeCell ref="I75:I79"/>
    <mergeCell ref="Y75:Y79"/>
    <mergeCell ref="Z75:Z79"/>
    <mergeCell ref="A74:A80"/>
    <mergeCell ref="B74:F74"/>
    <mergeCell ref="J74:N74"/>
    <mergeCell ref="R74:Y74"/>
    <mergeCell ref="Z74:AM74"/>
    <mergeCell ref="AN74:AN79"/>
    <mergeCell ref="J75:J79"/>
    <mergeCell ref="K75:K79"/>
    <mergeCell ref="L75:M76"/>
    <mergeCell ref="N75:N79"/>
    <mergeCell ref="D77:D79"/>
    <mergeCell ref="E77:E79"/>
    <mergeCell ref="L77:L79"/>
    <mergeCell ref="M77:M79"/>
    <mergeCell ref="T77:T79"/>
    <mergeCell ref="U77:U79"/>
    <mergeCell ref="AB75:AB79"/>
    <mergeCell ref="AC75:AC79"/>
    <mergeCell ref="AD75:AD79"/>
    <mergeCell ref="AG77:AG79"/>
    <mergeCell ref="AH77:AH79"/>
    <mergeCell ref="V75:V79"/>
    <mergeCell ref="W75:W79"/>
    <mergeCell ref="X75:X79"/>
    <mergeCell ref="D10:D12"/>
    <mergeCell ref="E10:E12"/>
    <mergeCell ref="L10:L12"/>
    <mergeCell ref="M10:M12"/>
    <mergeCell ref="T10:T12"/>
    <mergeCell ref="U10:U12"/>
    <mergeCell ref="AE10:AE12"/>
    <mergeCell ref="AC8:AC12"/>
    <mergeCell ref="AD8:AD12"/>
    <mergeCell ref="AE8:AI9"/>
    <mergeCell ref="AF10:AF12"/>
    <mergeCell ref="AG10:AG12"/>
    <mergeCell ref="AH10:AH12"/>
    <mergeCell ref="AI10:AI12"/>
    <mergeCell ref="Z8:Z12"/>
    <mergeCell ref="I8:I12"/>
    <mergeCell ref="J8:J12"/>
    <mergeCell ref="K8:K12"/>
    <mergeCell ref="L8:M9"/>
    <mergeCell ref="N8:N12"/>
    <mergeCell ref="O8:O12"/>
    <mergeCell ref="W8:W12"/>
    <mergeCell ref="X8:X12"/>
    <mergeCell ref="Y8:Y12"/>
    <mergeCell ref="AN7:AN12"/>
    <mergeCell ref="AO7:AO12"/>
    <mergeCell ref="AP7:AP12"/>
    <mergeCell ref="AQ7:AR7"/>
    <mergeCell ref="AS7:AS12"/>
    <mergeCell ref="AE75:AI76"/>
    <mergeCell ref="AJ75:AJ79"/>
    <mergeCell ref="AK75:AK79"/>
    <mergeCell ref="AE77:AE79"/>
    <mergeCell ref="AF77:AF79"/>
    <mergeCell ref="AQ8:AQ12"/>
    <mergeCell ref="AR8:AR12"/>
    <mergeCell ref="AJ8:AJ12"/>
    <mergeCell ref="AK8:AK12"/>
    <mergeCell ref="AL8:AL12"/>
    <mergeCell ref="AI77:AI79"/>
    <mergeCell ref="AL75:AL79"/>
    <mergeCell ref="AM75:AM79"/>
    <mergeCell ref="AQ75:AQ79"/>
    <mergeCell ref="AR75:AR79"/>
    <mergeCell ref="AO74:AO79"/>
    <mergeCell ref="AP74:AP79"/>
    <mergeCell ref="AQ74:AR74"/>
    <mergeCell ref="A2:AM2"/>
    <mergeCell ref="A3:AM3"/>
    <mergeCell ref="A4:AM4"/>
    <mergeCell ref="A5:AM5"/>
    <mergeCell ref="A7:A13"/>
    <mergeCell ref="B7:I7"/>
    <mergeCell ref="J7:Q7"/>
    <mergeCell ref="R7:Y7"/>
    <mergeCell ref="Z7:AM7"/>
    <mergeCell ref="H8:H12"/>
    <mergeCell ref="AM8:AM12"/>
    <mergeCell ref="B8:B12"/>
    <mergeCell ref="C8:C12"/>
    <mergeCell ref="D8:E9"/>
    <mergeCell ref="F8:F12"/>
    <mergeCell ref="G8:G12"/>
    <mergeCell ref="AA8:AA12"/>
    <mergeCell ref="AB8:AB12"/>
    <mergeCell ref="P8:P12"/>
    <mergeCell ref="Q8:Q12"/>
    <mergeCell ref="R8:R12"/>
    <mergeCell ref="S8:S12"/>
    <mergeCell ref="T8:U9"/>
    <mergeCell ref="V8:V12"/>
  </mergeCells>
  <printOptions horizontalCentered="1"/>
  <pageMargins left="0.59055118110236227" right="0.39370078740157483" top="0.19685039370078741" bottom="0.23622047244094491" header="0.19685039370078741" footer="0.19685039370078741"/>
  <pageSetup paperSize="9" scale="48" firstPageNumber="0" fitToWidth="0" orientation="landscape" horizontalDpi="300" verticalDpi="300" r:id="rId1"/>
  <headerFooter alignWithMargins="0"/>
  <colBreaks count="1" manualBreakCount="1">
    <brk id="17" max="8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N86"/>
  <sheetViews>
    <sheetView view="pageBreakPreview" zoomScaleSheetLayoutView="100" workbookViewId="0">
      <pane xSplit="2" ySplit="9" topLeftCell="C62" activePane="bottomRight" state="frozen"/>
      <selection activeCell="A4" sqref="A4:F4"/>
      <selection pane="topRight" activeCell="A4" sqref="A4:F4"/>
      <selection pane="bottomLeft" activeCell="A4" sqref="A4:F4"/>
      <selection pane="bottomRight" activeCell="L71" sqref="L71"/>
    </sheetView>
  </sheetViews>
  <sheetFormatPr defaultColWidth="8.7109375" defaultRowHeight="15" x14ac:dyDescent="0.25"/>
  <cols>
    <col min="1" max="1" width="8.7109375" style="222"/>
    <col min="2" max="2" width="26.7109375" style="222" customWidth="1"/>
    <col min="3" max="4" width="14.28515625" style="222" customWidth="1"/>
    <col min="5" max="5" width="11.85546875" style="222" customWidth="1"/>
    <col min="6" max="6" width="19.5703125" style="222" customWidth="1"/>
    <col min="7" max="9" width="13" style="222" customWidth="1"/>
    <col min="10" max="10" width="14.5703125" style="222" customWidth="1"/>
    <col min="11" max="11" width="10.5703125" style="222" customWidth="1"/>
    <col min="12" max="16384" width="8.7109375" style="222"/>
  </cols>
  <sheetData>
    <row r="1" spans="2:14" x14ac:dyDescent="0.25">
      <c r="B1" s="326"/>
    </row>
    <row r="2" spans="2:14" ht="15.75" x14ac:dyDescent="0.25">
      <c r="B2" s="1360" t="s">
        <v>1340</v>
      </c>
      <c r="C2" s="1360"/>
      <c r="D2" s="1360"/>
      <c r="E2" s="1360"/>
      <c r="F2" s="1360"/>
    </row>
    <row r="3" spans="2:14" ht="15.75" x14ac:dyDescent="0.25">
      <c r="B3" s="1360" t="s">
        <v>969</v>
      </c>
      <c r="C3" s="1360"/>
      <c r="D3" s="1360"/>
      <c r="E3" s="1360"/>
      <c r="F3" s="1360"/>
    </row>
    <row r="4" spans="2:14" ht="15.75" x14ac:dyDescent="0.25">
      <c r="B4" s="1360" t="s">
        <v>833</v>
      </c>
      <c r="C4" s="1360"/>
      <c r="D4" s="1360"/>
      <c r="E4" s="1360"/>
      <c r="F4" s="1360"/>
    </row>
    <row r="5" spans="2:14" x14ac:dyDescent="0.25">
      <c r="B5" s="1398"/>
      <c r="C5" s="1398"/>
      <c r="D5" s="1398"/>
      <c r="E5" s="1398"/>
      <c r="F5" s="1398"/>
      <c r="G5" s="868"/>
      <c r="H5" s="868"/>
      <c r="I5" s="868"/>
      <c r="J5" s="868"/>
      <c r="K5" s="868"/>
      <c r="L5" s="868"/>
      <c r="M5" s="868"/>
      <c r="N5" s="868"/>
    </row>
    <row r="6" spans="2:14" ht="29.25" customHeight="1" x14ac:dyDescent="0.25">
      <c r="B6" s="1399" t="s">
        <v>920</v>
      </c>
      <c r="C6" s="1400" t="s">
        <v>970</v>
      </c>
      <c r="D6" s="1400"/>
      <c r="E6" s="1400"/>
      <c r="F6" s="1400"/>
      <c r="G6" s="1397" t="s">
        <v>1290</v>
      </c>
      <c r="H6" s="1369" t="s">
        <v>1341</v>
      </c>
      <c r="I6" s="1369" t="s">
        <v>1288</v>
      </c>
      <c r="J6" s="1366" t="s">
        <v>1285</v>
      </c>
      <c r="K6" s="1368"/>
      <c r="L6" s="868"/>
      <c r="M6" s="868"/>
      <c r="N6" s="868"/>
    </row>
    <row r="7" spans="2:14" ht="15" customHeight="1" x14ac:dyDescent="0.25">
      <c r="B7" s="1399"/>
      <c r="C7" s="1401" t="s">
        <v>971</v>
      </c>
      <c r="D7" s="1401"/>
      <c r="E7" s="1401"/>
      <c r="F7" s="1401"/>
      <c r="G7" s="1397"/>
      <c r="H7" s="1370"/>
      <c r="I7" s="1370"/>
      <c r="J7" s="1369" t="s">
        <v>1094</v>
      </c>
      <c r="K7" s="1369" t="s">
        <v>1095</v>
      </c>
    </row>
    <row r="8" spans="2:14" s="278" customFormat="1" ht="72" customHeight="1" x14ac:dyDescent="0.25">
      <c r="B8" s="1399"/>
      <c r="C8" s="869" t="s">
        <v>1097</v>
      </c>
      <c r="D8" s="870" t="s">
        <v>972</v>
      </c>
      <c r="E8" s="870" t="s">
        <v>973</v>
      </c>
      <c r="F8" s="870" t="s">
        <v>974</v>
      </c>
      <c r="G8" s="1397"/>
      <c r="H8" s="1371"/>
      <c r="I8" s="1371"/>
      <c r="J8" s="1371"/>
      <c r="K8" s="1371"/>
    </row>
    <row r="9" spans="2:14" s="279" customFormat="1" ht="21" customHeight="1" x14ac:dyDescent="0.25">
      <c r="B9" s="871">
        <v>1</v>
      </c>
      <c r="C9" s="871">
        <v>2</v>
      </c>
      <c r="D9" s="871">
        <v>3</v>
      </c>
      <c r="E9" s="871">
        <v>4</v>
      </c>
      <c r="F9" s="871" t="s">
        <v>975</v>
      </c>
      <c r="G9" s="871">
        <v>6</v>
      </c>
      <c r="H9" s="871"/>
      <c r="I9" s="871"/>
      <c r="J9" s="871">
        <v>7</v>
      </c>
      <c r="K9" s="871">
        <v>8</v>
      </c>
    </row>
    <row r="10" spans="2:14" ht="15.75" x14ac:dyDescent="0.25">
      <c r="B10" s="872" t="s">
        <v>603</v>
      </c>
      <c r="C10" s="873">
        <v>13</v>
      </c>
      <c r="D10" s="873">
        <v>744.63</v>
      </c>
      <c r="E10" s="874">
        <v>12</v>
      </c>
      <c r="F10" s="875">
        <f>C10*D10*E10</f>
        <v>116162.28</v>
      </c>
      <c r="G10" s="876"/>
      <c r="H10" s="877">
        <f>F10-G10</f>
        <v>116162.28</v>
      </c>
      <c r="I10" s="564">
        <v>0.84471229999999997</v>
      </c>
      <c r="J10" s="563">
        <f>ROUND(H10*I10,2)</f>
        <v>98123.71</v>
      </c>
      <c r="K10" s="565">
        <f>ROUND(J10/1000,1)</f>
        <v>98.1</v>
      </c>
      <c r="L10" s="878">
        <f>H10-J10</f>
        <v>18038.57</v>
      </c>
    </row>
    <row r="11" spans="2:14" s="325" customFormat="1" ht="15" customHeight="1" x14ac:dyDescent="0.25">
      <c r="B11" s="872" t="s">
        <v>1342</v>
      </c>
      <c r="C11" s="873">
        <v>29.4</v>
      </c>
      <c r="D11" s="873">
        <v>744.63</v>
      </c>
      <c r="E11" s="874">
        <v>12</v>
      </c>
      <c r="F11" s="875">
        <f t="shared" ref="F11:F64" si="0">C11*D11*E11</f>
        <v>262705.46000000002</v>
      </c>
      <c r="G11" s="876"/>
      <c r="H11" s="877">
        <f t="shared" ref="H11:H64" si="1">F11-G11</f>
        <v>262705.46000000002</v>
      </c>
      <c r="I11" s="564">
        <v>0.84471229999999997</v>
      </c>
      <c r="J11" s="563">
        <f t="shared" ref="J11:J64" si="2">ROUND(H11*I11,2)</f>
        <v>221910.53</v>
      </c>
      <c r="K11" s="565">
        <f t="shared" ref="K11:K64" si="3">ROUND(J11/1000,1)</f>
        <v>221.9</v>
      </c>
      <c r="L11" s="878">
        <f t="shared" ref="L11:L67" si="4">H11-J11</f>
        <v>40794.93</v>
      </c>
      <c r="M11" s="879"/>
    </row>
    <row r="12" spans="2:14" s="325" customFormat="1" ht="15.75" x14ac:dyDescent="0.25">
      <c r="B12" s="872" t="s">
        <v>605</v>
      </c>
      <c r="C12" s="873">
        <v>12</v>
      </c>
      <c r="D12" s="873">
        <v>744.63</v>
      </c>
      <c r="E12" s="874">
        <v>12</v>
      </c>
      <c r="F12" s="875">
        <f t="shared" si="0"/>
        <v>107226.72</v>
      </c>
      <c r="G12" s="876"/>
      <c r="H12" s="877">
        <f t="shared" si="1"/>
        <v>107226.72</v>
      </c>
      <c r="I12" s="564">
        <v>0.84471229999999997</v>
      </c>
      <c r="J12" s="563">
        <f t="shared" si="2"/>
        <v>90575.73</v>
      </c>
      <c r="K12" s="565">
        <f t="shared" si="3"/>
        <v>90.6</v>
      </c>
      <c r="L12" s="878">
        <f t="shared" si="4"/>
        <v>16650.990000000002</v>
      </c>
      <c r="M12" s="291"/>
    </row>
    <row r="13" spans="2:14" s="325" customFormat="1" ht="15" customHeight="1" x14ac:dyDescent="0.25">
      <c r="B13" s="872" t="s">
        <v>606</v>
      </c>
      <c r="C13" s="873">
        <v>22.5</v>
      </c>
      <c r="D13" s="873">
        <v>744.63</v>
      </c>
      <c r="E13" s="874">
        <v>12</v>
      </c>
      <c r="F13" s="875">
        <f t="shared" si="0"/>
        <v>201050.1</v>
      </c>
      <c r="G13" s="876"/>
      <c r="H13" s="877">
        <f t="shared" si="1"/>
        <v>201050.1</v>
      </c>
      <c r="I13" s="564">
        <v>0.84471229999999997</v>
      </c>
      <c r="J13" s="563">
        <f t="shared" si="2"/>
        <v>169829.49</v>
      </c>
      <c r="K13" s="565">
        <f t="shared" si="3"/>
        <v>169.8</v>
      </c>
      <c r="L13" s="878">
        <f t="shared" si="4"/>
        <v>31220.61</v>
      </c>
      <c r="M13" s="879"/>
    </row>
    <row r="14" spans="2:14" ht="15.75" x14ac:dyDescent="0.25">
      <c r="B14" s="872" t="s">
        <v>1312</v>
      </c>
      <c r="C14" s="873">
        <v>6.2</v>
      </c>
      <c r="D14" s="873">
        <v>744.63</v>
      </c>
      <c r="E14" s="874">
        <v>12</v>
      </c>
      <c r="F14" s="875">
        <f t="shared" si="0"/>
        <v>55400.47</v>
      </c>
      <c r="G14" s="876"/>
      <c r="H14" s="877">
        <f t="shared" si="1"/>
        <v>55400.47</v>
      </c>
      <c r="I14" s="564">
        <v>0.84471229999999997</v>
      </c>
      <c r="J14" s="563">
        <f t="shared" si="2"/>
        <v>46797.46</v>
      </c>
      <c r="K14" s="565">
        <f t="shared" si="3"/>
        <v>46.8</v>
      </c>
      <c r="L14" s="878">
        <f t="shared" si="4"/>
        <v>8603.01</v>
      </c>
      <c r="M14" s="291"/>
    </row>
    <row r="15" spans="2:14" ht="15.75" x14ac:dyDescent="0.25">
      <c r="B15" s="872" t="s">
        <v>608</v>
      </c>
      <c r="C15" s="873">
        <v>18.3</v>
      </c>
      <c r="D15" s="873">
        <v>744.63</v>
      </c>
      <c r="E15" s="874">
        <v>12</v>
      </c>
      <c r="F15" s="875">
        <f t="shared" si="0"/>
        <v>163520.75</v>
      </c>
      <c r="G15" s="876"/>
      <c r="H15" s="877">
        <f t="shared" si="1"/>
        <v>163520.75</v>
      </c>
      <c r="I15" s="564">
        <v>0.84471229999999997</v>
      </c>
      <c r="J15" s="563">
        <f t="shared" si="2"/>
        <v>138127.99</v>
      </c>
      <c r="K15" s="565">
        <f t="shared" si="3"/>
        <v>138.1</v>
      </c>
      <c r="L15" s="878">
        <f t="shared" si="4"/>
        <v>25392.76</v>
      </c>
      <c r="M15" s="291"/>
    </row>
    <row r="16" spans="2:14" ht="15.75" x14ac:dyDescent="0.25">
      <c r="B16" s="872" t="s">
        <v>1313</v>
      </c>
      <c r="C16" s="873">
        <v>9.83</v>
      </c>
      <c r="D16" s="873">
        <v>744.63</v>
      </c>
      <c r="E16" s="874">
        <v>12</v>
      </c>
      <c r="F16" s="875">
        <f t="shared" si="0"/>
        <v>87836.55</v>
      </c>
      <c r="G16" s="876"/>
      <c r="H16" s="877">
        <f t="shared" si="1"/>
        <v>87836.55</v>
      </c>
      <c r="I16" s="564">
        <v>0.84471229999999997</v>
      </c>
      <c r="J16" s="563">
        <f t="shared" si="2"/>
        <v>74196.61</v>
      </c>
      <c r="K16" s="565">
        <f t="shared" si="3"/>
        <v>74.2</v>
      </c>
      <c r="L16" s="878">
        <f t="shared" si="4"/>
        <v>13639.94</v>
      </c>
      <c r="M16" s="291"/>
    </row>
    <row r="17" spans="2:12" ht="15.75" x14ac:dyDescent="0.25">
      <c r="B17" s="872" t="s">
        <v>1343</v>
      </c>
      <c r="C17" s="873">
        <v>9</v>
      </c>
      <c r="D17" s="873">
        <v>744.63</v>
      </c>
      <c r="E17" s="874">
        <v>12</v>
      </c>
      <c r="F17" s="875">
        <f t="shared" si="0"/>
        <v>80420.039999999994</v>
      </c>
      <c r="G17" s="876"/>
      <c r="H17" s="877">
        <f t="shared" si="1"/>
        <v>80420.039999999994</v>
      </c>
      <c r="I17" s="564">
        <v>0.84471229999999997</v>
      </c>
      <c r="J17" s="563">
        <f t="shared" si="2"/>
        <v>67931.8</v>
      </c>
      <c r="K17" s="565">
        <f t="shared" si="3"/>
        <v>67.900000000000006</v>
      </c>
      <c r="L17" s="878">
        <f t="shared" si="4"/>
        <v>12488.24</v>
      </c>
    </row>
    <row r="18" spans="2:12" ht="15.75" x14ac:dyDescent="0.25">
      <c r="B18" s="872" t="s">
        <v>656</v>
      </c>
      <c r="C18" s="873">
        <v>14.3</v>
      </c>
      <c r="D18" s="873">
        <v>744.63</v>
      </c>
      <c r="E18" s="874">
        <v>12</v>
      </c>
      <c r="F18" s="875">
        <f t="shared" si="0"/>
        <v>127778.51</v>
      </c>
      <c r="G18" s="876"/>
      <c r="H18" s="877">
        <f t="shared" si="1"/>
        <v>127778.51</v>
      </c>
      <c r="I18" s="564">
        <v>0.84471229999999997</v>
      </c>
      <c r="J18" s="563">
        <f t="shared" si="2"/>
        <v>107936.08</v>
      </c>
      <c r="K18" s="565">
        <f t="shared" si="3"/>
        <v>107.9</v>
      </c>
      <c r="L18" s="878">
        <f t="shared" si="4"/>
        <v>19842.43</v>
      </c>
    </row>
    <row r="19" spans="2:12" ht="15.75" x14ac:dyDescent="0.25">
      <c r="B19" s="872" t="s">
        <v>1344</v>
      </c>
      <c r="C19" s="873">
        <v>13.5</v>
      </c>
      <c r="D19" s="873">
        <v>744.63</v>
      </c>
      <c r="E19" s="874">
        <v>12</v>
      </c>
      <c r="F19" s="875">
        <f t="shared" si="0"/>
        <v>120630.06</v>
      </c>
      <c r="G19" s="876"/>
      <c r="H19" s="877">
        <f t="shared" si="1"/>
        <v>120630.06</v>
      </c>
      <c r="I19" s="564">
        <v>0.84471229999999997</v>
      </c>
      <c r="J19" s="563">
        <f t="shared" si="2"/>
        <v>101897.7</v>
      </c>
      <c r="K19" s="565">
        <f t="shared" si="3"/>
        <v>101.9</v>
      </c>
      <c r="L19" s="878">
        <f t="shared" si="4"/>
        <v>18732.36</v>
      </c>
    </row>
    <row r="20" spans="2:12" ht="15.75" x14ac:dyDescent="0.25">
      <c r="B20" s="872" t="s">
        <v>613</v>
      </c>
      <c r="C20" s="873">
        <v>9.19</v>
      </c>
      <c r="D20" s="873">
        <v>744.63</v>
      </c>
      <c r="E20" s="874">
        <v>12</v>
      </c>
      <c r="F20" s="875">
        <f t="shared" si="0"/>
        <v>82117.8</v>
      </c>
      <c r="G20" s="876"/>
      <c r="H20" s="877">
        <f t="shared" si="1"/>
        <v>82117.8</v>
      </c>
      <c r="I20" s="564">
        <v>0.84471229999999997</v>
      </c>
      <c r="J20" s="563">
        <f t="shared" si="2"/>
        <v>69365.919999999998</v>
      </c>
      <c r="K20" s="565">
        <f t="shared" si="3"/>
        <v>69.400000000000006</v>
      </c>
      <c r="L20" s="878">
        <f t="shared" si="4"/>
        <v>12751.88</v>
      </c>
    </row>
    <row r="21" spans="2:12" ht="15.75" x14ac:dyDescent="0.25">
      <c r="B21" s="880" t="s">
        <v>746</v>
      </c>
      <c r="C21" s="873">
        <v>6.13</v>
      </c>
      <c r="D21" s="873">
        <v>744.63</v>
      </c>
      <c r="E21" s="874">
        <v>12</v>
      </c>
      <c r="F21" s="875">
        <f t="shared" si="0"/>
        <v>54774.98</v>
      </c>
      <c r="G21" s="876"/>
      <c r="H21" s="877">
        <f t="shared" si="1"/>
        <v>54774.98</v>
      </c>
      <c r="I21" s="564">
        <v>0.84471229999999997</v>
      </c>
      <c r="J21" s="563">
        <f t="shared" si="2"/>
        <v>46269.1</v>
      </c>
      <c r="K21" s="565">
        <f t="shared" si="3"/>
        <v>46.3</v>
      </c>
      <c r="L21" s="878">
        <f t="shared" si="4"/>
        <v>8505.8799999999992</v>
      </c>
    </row>
    <row r="22" spans="2:12" ht="15.75" x14ac:dyDescent="0.25">
      <c r="B22" s="872" t="s">
        <v>614</v>
      </c>
      <c r="C22" s="873">
        <v>9.75</v>
      </c>
      <c r="D22" s="873">
        <v>744.63</v>
      </c>
      <c r="E22" s="874">
        <v>12</v>
      </c>
      <c r="F22" s="875">
        <f t="shared" si="0"/>
        <v>87121.71</v>
      </c>
      <c r="G22" s="876"/>
      <c r="H22" s="877">
        <f t="shared" si="1"/>
        <v>87121.71</v>
      </c>
      <c r="I22" s="564">
        <v>0.84471229999999997</v>
      </c>
      <c r="J22" s="563">
        <f t="shared" si="2"/>
        <v>73592.78</v>
      </c>
      <c r="K22" s="565">
        <f t="shared" si="3"/>
        <v>73.599999999999994</v>
      </c>
      <c r="L22" s="878">
        <f t="shared" si="4"/>
        <v>13528.93</v>
      </c>
    </row>
    <row r="23" spans="2:12" ht="15.75" x14ac:dyDescent="0.25">
      <c r="B23" s="872" t="s">
        <v>615</v>
      </c>
      <c r="C23" s="873">
        <v>12.5</v>
      </c>
      <c r="D23" s="873">
        <v>744.63</v>
      </c>
      <c r="E23" s="874">
        <v>12</v>
      </c>
      <c r="F23" s="875">
        <f t="shared" si="0"/>
        <v>111694.5</v>
      </c>
      <c r="G23" s="876"/>
      <c r="H23" s="877">
        <f t="shared" si="1"/>
        <v>111694.5</v>
      </c>
      <c r="I23" s="564">
        <v>0.84471229999999997</v>
      </c>
      <c r="J23" s="563">
        <f t="shared" si="2"/>
        <v>94349.72</v>
      </c>
      <c r="K23" s="565">
        <f t="shared" si="3"/>
        <v>94.3</v>
      </c>
      <c r="L23" s="878">
        <f t="shared" si="4"/>
        <v>17344.78</v>
      </c>
    </row>
    <row r="24" spans="2:12" ht="15.75" x14ac:dyDescent="0.25">
      <c r="B24" s="881" t="s">
        <v>747</v>
      </c>
      <c r="C24" s="873">
        <v>4.5599999999999996</v>
      </c>
      <c r="D24" s="873">
        <v>744.63</v>
      </c>
      <c r="E24" s="874">
        <v>12</v>
      </c>
      <c r="F24" s="875">
        <f t="shared" si="0"/>
        <v>40746.15</v>
      </c>
      <c r="G24" s="876"/>
      <c r="H24" s="877">
        <f t="shared" si="1"/>
        <v>40746.15</v>
      </c>
      <c r="I24" s="564">
        <v>0.84471229999999997</v>
      </c>
      <c r="J24" s="563">
        <f t="shared" si="2"/>
        <v>34418.769999999997</v>
      </c>
      <c r="K24" s="565">
        <f t="shared" si="3"/>
        <v>34.4</v>
      </c>
      <c r="L24" s="878">
        <f t="shared" si="4"/>
        <v>6327.38</v>
      </c>
    </row>
    <row r="25" spans="2:12" ht="15.75" x14ac:dyDescent="0.25">
      <c r="B25" s="872" t="s">
        <v>616</v>
      </c>
      <c r="C25" s="873">
        <v>7.25</v>
      </c>
      <c r="D25" s="873">
        <v>744.63</v>
      </c>
      <c r="E25" s="874">
        <v>12</v>
      </c>
      <c r="F25" s="875">
        <f t="shared" si="0"/>
        <v>64782.81</v>
      </c>
      <c r="G25" s="876"/>
      <c r="H25" s="877">
        <f t="shared" si="1"/>
        <v>64782.81</v>
      </c>
      <c r="I25" s="564">
        <v>0.84471229999999997</v>
      </c>
      <c r="J25" s="563">
        <f t="shared" si="2"/>
        <v>54722.84</v>
      </c>
      <c r="K25" s="565">
        <f t="shared" si="3"/>
        <v>54.7</v>
      </c>
      <c r="L25" s="878">
        <f t="shared" si="4"/>
        <v>10059.969999999999</v>
      </c>
    </row>
    <row r="26" spans="2:12" ht="15.75" x14ac:dyDescent="0.25">
      <c r="B26" s="872" t="s">
        <v>1345</v>
      </c>
      <c r="C26" s="873">
        <v>18.38</v>
      </c>
      <c r="D26" s="873">
        <v>744.63</v>
      </c>
      <c r="E26" s="874">
        <v>12</v>
      </c>
      <c r="F26" s="875">
        <f t="shared" si="0"/>
        <v>164235.59</v>
      </c>
      <c r="G26" s="876"/>
      <c r="H26" s="877">
        <f t="shared" si="1"/>
        <v>164235.59</v>
      </c>
      <c r="I26" s="564">
        <v>0.84471229999999997</v>
      </c>
      <c r="J26" s="563">
        <f t="shared" si="2"/>
        <v>138731.82</v>
      </c>
      <c r="K26" s="565">
        <f t="shared" si="3"/>
        <v>138.69999999999999</v>
      </c>
      <c r="L26" s="878">
        <f t="shared" si="4"/>
        <v>25503.77</v>
      </c>
    </row>
    <row r="27" spans="2:12" ht="15.75" x14ac:dyDescent="0.25">
      <c r="B27" s="872" t="s">
        <v>618</v>
      </c>
      <c r="C27" s="873">
        <v>9.1</v>
      </c>
      <c r="D27" s="873">
        <v>744.63</v>
      </c>
      <c r="E27" s="874">
        <v>12</v>
      </c>
      <c r="F27" s="875">
        <f t="shared" si="0"/>
        <v>81313.600000000006</v>
      </c>
      <c r="G27" s="876"/>
      <c r="H27" s="877">
        <f t="shared" si="1"/>
        <v>81313.600000000006</v>
      </c>
      <c r="I27" s="564">
        <v>0.84471229999999997</v>
      </c>
      <c r="J27" s="563">
        <f t="shared" si="2"/>
        <v>68686.600000000006</v>
      </c>
      <c r="K27" s="565">
        <f t="shared" si="3"/>
        <v>68.7</v>
      </c>
      <c r="L27" s="878">
        <f t="shared" si="4"/>
        <v>12627</v>
      </c>
    </row>
    <row r="28" spans="2:12" ht="15.75" x14ac:dyDescent="0.25">
      <c r="B28" s="872" t="s">
        <v>619</v>
      </c>
      <c r="C28" s="873">
        <v>5</v>
      </c>
      <c r="D28" s="873">
        <v>744.63</v>
      </c>
      <c r="E28" s="874">
        <v>12</v>
      </c>
      <c r="F28" s="875">
        <f t="shared" si="0"/>
        <v>44677.8</v>
      </c>
      <c r="G28" s="876"/>
      <c r="H28" s="877">
        <f t="shared" si="1"/>
        <v>44677.8</v>
      </c>
      <c r="I28" s="564">
        <v>0.84471229999999997</v>
      </c>
      <c r="J28" s="563">
        <f t="shared" si="2"/>
        <v>37739.89</v>
      </c>
      <c r="K28" s="565">
        <f t="shared" si="3"/>
        <v>37.700000000000003</v>
      </c>
      <c r="L28" s="878">
        <f t="shared" si="4"/>
        <v>6937.91</v>
      </c>
    </row>
    <row r="29" spans="2:12" ht="15.75" x14ac:dyDescent="0.25">
      <c r="B29" s="872" t="s">
        <v>1314</v>
      </c>
      <c r="C29" s="873">
        <v>19.5</v>
      </c>
      <c r="D29" s="873">
        <v>744.63</v>
      </c>
      <c r="E29" s="874">
        <v>12</v>
      </c>
      <c r="F29" s="875">
        <f t="shared" si="0"/>
        <v>174243.42</v>
      </c>
      <c r="G29" s="876"/>
      <c r="H29" s="877">
        <f t="shared" si="1"/>
        <v>174243.42</v>
      </c>
      <c r="I29" s="564">
        <v>0.84471229999999997</v>
      </c>
      <c r="J29" s="563">
        <f t="shared" si="2"/>
        <v>147185.56</v>
      </c>
      <c r="K29" s="565">
        <f t="shared" si="3"/>
        <v>147.19999999999999</v>
      </c>
      <c r="L29" s="878">
        <f t="shared" si="4"/>
        <v>27057.86</v>
      </c>
    </row>
    <row r="30" spans="2:12" ht="15.75" x14ac:dyDescent="0.25">
      <c r="B30" s="872" t="s">
        <v>622</v>
      </c>
      <c r="C30" s="882">
        <v>12.25</v>
      </c>
      <c r="D30" s="873">
        <v>744.63</v>
      </c>
      <c r="E30" s="874">
        <v>12</v>
      </c>
      <c r="F30" s="875">
        <f t="shared" si="0"/>
        <v>109460.61</v>
      </c>
      <c r="G30" s="876"/>
      <c r="H30" s="877">
        <f t="shared" si="1"/>
        <v>109460.61</v>
      </c>
      <c r="I30" s="564">
        <v>0.84471229999999997</v>
      </c>
      <c r="J30" s="563">
        <f t="shared" si="2"/>
        <v>92462.720000000001</v>
      </c>
      <c r="K30" s="565">
        <f t="shared" si="3"/>
        <v>92.5</v>
      </c>
      <c r="L30" s="878">
        <f t="shared" si="4"/>
        <v>16997.89</v>
      </c>
    </row>
    <row r="31" spans="2:12" ht="15.75" x14ac:dyDescent="0.25">
      <c r="B31" s="872" t="s">
        <v>623</v>
      </c>
      <c r="C31" s="873">
        <v>9</v>
      </c>
      <c r="D31" s="873">
        <v>744.63</v>
      </c>
      <c r="E31" s="874">
        <v>12</v>
      </c>
      <c r="F31" s="875">
        <f t="shared" si="0"/>
        <v>80420.039999999994</v>
      </c>
      <c r="G31" s="876"/>
      <c r="H31" s="877">
        <f t="shared" si="1"/>
        <v>80420.039999999994</v>
      </c>
      <c r="I31" s="564">
        <v>0.84471229999999997</v>
      </c>
      <c r="J31" s="563">
        <f t="shared" si="2"/>
        <v>67931.8</v>
      </c>
      <c r="K31" s="565">
        <f t="shared" si="3"/>
        <v>67.900000000000006</v>
      </c>
      <c r="L31" s="878">
        <f t="shared" si="4"/>
        <v>12488.24</v>
      </c>
    </row>
    <row r="32" spans="2:12" ht="15.75" x14ac:dyDescent="0.25">
      <c r="B32" s="872" t="s">
        <v>624</v>
      </c>
      <c r="C32" s="873">
        <v>9.1300000000000008</v>
      </c>
      <c r="D32" s="873">
        <v>744.63</v>
      </c>
      <c r="E32" s="874">
        <v>12</v>
      </c>
      <c r="F32" s="875">
        <f t="shared" si="0"/>
        <v>81581.66</v>
      </c>
      <c r="G32" s="876"/>
      <c r="H32" s="877">
        <f t="shared" si="1"/>
        <v>81581.66</v>
      </c>
      <c r="I32" s="564">
        <v>0.84471229999999997</v>
      </c>
      <c r="J32" s="563">
        <f t="shared" si="2"/>
        <v>68913.03</v>
      </c>
      <c r="K32" s="565">
        <f t="shared" si="3"/>
        <v>68.900000000000006</v>
      </c>
      <c r="L32" s="878">
        <f t="shared" si="4"/>
        <v>12668.63</v>
      </c>
    </row>
    <row r="33" spans="2:12" ht="15.75" x14ac:dyDescent="0.25">
      <c r="B33" s="872" t="s">
        <v>930</v>
      </c>
      <c r="C33" s="883">
        <v>12.63</v>
      </c>
      <c r="D33" s="873">
        <v>744.63</v>
      </c>
      <c r="E33" s="874">
        <v>12</v>
      </c>
      <c r="F33" s="875">
        <f t="shared" si="0"/>
        <v>112856.12</v>
      </c>
      <c r="G33" s="877">
        <v>2672.64</v>
      </c>
      <c r="H33" s="877">
        <f t="shared" si="1"/>
        <v>110183.48</v>
      </c>
      <c r="I33" s="564">
        <v>0.84471229999999997</v>
      </c>
      <c r="J33" s="563">
        <f t="shared" si="2"/>
        <v>93073.34</v>
      </c>
      <c r="K33" s="565">
        <f t="shared" si="3"/>
        <v>93.1</v>
      </c>
      <c r="L33" s="878">
        <f t="shared" si="4"/>
        <v>17110.14</v>
      </c>
    </row>
    <row r="34" spans="2:12" ht="15.75" x14ac:dyDescent="0.25">
      <c r="B34" s="659" t="s">
        <v>1315</v>
      </c>
      <c r="C34" s="873">
        <v>9.75</v>
      </c>
      <c r="D34" s="873">
        <v>744.63</v>
      </c>
      <c r="E34" s="874">
        <v>12</v>
      </c>
      <c r="F34" s="875">
        <f t="shared" si="0"/>
        <v>87121.71</v>
      </c>
      <c r="G34" s="876"/>
      <c r="H34" s="877">
        <f t="shared" si="1"/>
        <v>87121.71</v>
      </c>
      <c r="I34" s="564">
        <v>0.84471229999999997</v>
      </c>
      <c r="J34" s="563">
        <f t="shared" si="2"/>
        <v>73592.78</v>
      </c>
      <c r="K34" s="565">
        <f t="shared" si="3"/>
        <v>73.599999999999994</v>
      </c>
      <c r="L34" s="878">
        <f t="shared" si="4"/>
        <v>13528.93</v>
      </c>
    </row>
    <row r="35" spans="2:12" ht="15.75" x14ac:dyDescent="0.25">
      <c r="B35" s="872" t="s">
        <v>627</v>
      </c>
      <c r="C35" s="873">
        <v>9.19</v>
      </c>
      <c r="D35" s="873">
        <v>744.63</v>
      </c>
      <c r="E35" s="874">
        <v>12</v>
      </c>
      <c r="F35" s="875">
        <f t="shared" si="0"/>
        <v>82117.8</v>
      </c>
      <c r="G35" s="876"/>
      <c r="H35" s="877">
        <f t="shared" si="1"/>
        <v>82117.8</v>
      </c>
      <c r="I35" s="564">
        <v>0.84471229999999997</v>
      </c>
      <c r="J35" s="563">
        <f t="shared" si="2"/>
        <v>69365.919999999998</v>
      </c>
      <c r="K35" s="565">
        <f t="shared" si="3"/>
        <v>69.400000000000006</v>
      </c>
      <c r="L35" s="878">
        <f t="shared" si="4"/>
        <v>12751.88</v>
      </c>
    </row>
    <row r="36" spans="2:12" ht="15.75" x14ac:dyDescent="0.25">
      <c r="B36" s="872" t="s">
        <v>1346</v>
      </c>
      <c r="C36" s="873">
        <v>19.5</v>
      </c>
      <c r="D36" s="873">
        <v>744.63</v>
      </c>
      <c r="E36" s="874">
        <v>12</v>
      </c>
      <c r="F36" s="875">
        <f t="shared" si="0"/>
        <v>174243.42</v>
      </c>
      <c r="G36" s="876"/>
      <c r="H36" s="877">
        <f t="shared" si="1"/>
        <v>174243.42</v>
      </c>
      <c r="I36" s="564">
        <v>0.84471229999999997</v>
      </c>
      <c r="J36" s="563">
        <f t="shared" si="2"/>
        <v>147185.56</v>
      </c>
      <c r="K36" s="565">
        <f t="shared" si="3"/>
        <v>147.19999999999999</v>
      </c>
      <c r="L36" s="878">
        <f t="shared" si="4"/>
        <v>27057.86</v>
      </c>
    </row>
    <row r="37" spans="2:12" ht="15.75" x14ac:dyDescent="0.25">
      <c r="B37" s="872" t="s">
        <v>1316</v>
      </c>
      <c r="C37" s="873">
        <v>12</v>
      </c>
      <c r="D37" s="873">
        <v>744.63</v>
      </c>
      <c r="E37" s="874">
        <v>12</v>
      </c>
      <c r="F37" s="875">
        <f t="shared" si="0"/>
        <v>107226.72</v>
      </c>
      <c r="G37" s="876"/>
      <c r="H37" s="877">
        <f t="shared" si="1"/>
        <v>107226.72</v>
      </c>
      <c r="I37" s="564">
        <v>0.84471229999999997</v>
      </c>
      <c r="J37" s="563">
        <f t="shared" si="2"/>
        <v>90575.73</v>
      </c>
      <c r="K37" s="565">
        <f t="shared" si="3"/>
        <v>90.6</v>
      </c>
      <c r="L37" s="878">
        <f t="shared" si="4"/>
        <v>16650.990000000002</v>
      </c>
    </row>
    <row r="38" spans="2:12" ht="15.75" x14ac:dyDescent="0.25">
      <c r="B38" s="872" t="s">
        <v>630</v>
      </c>
      <c r="C38" s="873">
        <v>18.5</v>
      </c>
      <c r="D38" s="873">
        <v>744.63</v>
      </c>
      <c r="E38" s="874">
        <v>12</v>
      </c>
      <c r="F38" s="875">
        <f t="shared" si="0"/>
        <v>165307.85999999999</v>
      </c>
      <c r="G38" s="876"/>
      <c r="H38" s="877">
        <f t="shared" si="1"/>
        <v>165307.85999999999</v>
      </c>
      <c r="I38" s="564">
        <v>0.84471229999999997</v>
      </c>
      <c r="J38" s="563">
        <f t="shared" si="2"/>
        <v>139637.57999999999</v>
      </c>
      <c r="K38" s="565">
        <f t="shared" si="3"/>
        <v>139.6</v>
      </c>
      <c r="L38" s="878">
        <f t="shared" si="4"/>
        <v>25670.28</v>
      </c>
    </row>
    <row r="39" spans="2:12" ht="15.75" x14ac:dyDescent="0.25">
      <c r="B39" s="884" t="s">
        <v>851</v>
      </c>
      <c r="C39" s="885">
        <v>10</v>
      </c>
      <c r="D39" s="873">
        <v>744.63</v>
      </c>
      <c r="E39" s="874">
        <v>12</v>
      </c>
      <c r="F39" s="875">
        <f t="shared" si="0"/>
        <v>89355.6</v>
      </c>
      <c r="G39" s="876"/>
      <c r="H39" s="877">
        <f t="shared" si="1"/>
        <v>89355.6</v>
      </c>
      <c r="I39" s="564">
        <v>0.84471229999999997</v>
      </c>
      <c r="J39" s="563">
        <f t="shared" si="2"/>
        <v>75479.77</v>
      </c>
      <c r="K39" s="565">
        <f t="shared" si="3"/>
        <v>75.5</v>
      </c>
      <c r="L39" s="878">
        <f t="shared" si="4"/>
        <v>13875.83</v>
      </c>
    </row>
    <row r="40" spans="2:12" ht="25.5" x14ac:dyDescent="0.25">
      <c r="B40" s="659" t="s">
        <v>632</v>
      </c>
      <c r="C40" s="873">
        <v>7.5</v>
      </c>
      <c r="D40" s="873">
        <v>744.63</v>
      </c>
      <c r="E40" s="874">
        <v>12</v>
      </c>
      <c r="F40" s="875">
        <f t="shared" si="0"/>
        <v>67016.7</v>
      </c>
      <c r="G40" s="876"/>
      <c r="H40" s="877">
        <f t="shared" si="1"/>
        <v>67016.7</v>
      </c>
      <c r="I40" s="564">
        <v>0.84471229999999997</v>
      </c>
      <c r="J40" s="563">
        <f t="shared" si="2"/>
        <v>56609.83</v>
      </c>
      <c r="K40" s="565">
        <f t="shared" si="3"/>
        <v>56.6</v>
      </c>
      <c r="L40" s="878">
        <f t="shared" si="4"/>
        <v>10406.870000000001</v>
      </c>
    </row>
    <row r="41" spans="2:12" ht="15.75" x14ac:dyDescent="0.25">
      <c r="B41" s="872" t="s">
        <v>633</v>
      </c>
      <c r="C41" s="873">
        <v>9.6999999999999993</v>
      </c>
      <c r="D41" s="873">
        <v>744.63</v>
      </c>
      <c r="E41" s="874">
        <v>12</v>
      </c>
      <c r="F41" s="875">
        <f t="shared" si="0"/>
        <v>86674.93</v>
      </c>
      <c r="G41" s="876"/>
      <c r="H41" s="877">
        <f t="shared" si="1"/>
        <v>86674.93</v>
      </c>
      <c r="I41" s="564">
        <v>0.84471229999999997</v>
      </c>
      <c r="J41" s="563">
        <f t="shared" si="2"/>
        <v>73215.38</v>
      </c>
      <c r="K41" s="565">
        <f t="shared" si="3"/>
        <v>73.2</v>
      </c>
      <c r="L41" s="878">
        <f t="shared" si="4"/>
        <v>13459.55</v>
      </c>
    </row>
    <row r="42" spans="2:12" ht="15.75" x14ac:dyDescent="0.25">
      <c r="B42" s="872" t="s">
        <v>634</v>
      </c>
      <c r="C42" s="873">
        <v>9.15</v>
      </c>
      <c r="D42" s="873">
        <v>744.63</v>
      </c>
      <c r="E42" s="874">
        <v>12</v>
      </c>
      <c r="F42" s="875">
        <f t="shared" si="0"/>
        <v>81760.37</v>
      </c>
      <c r="G42" s="876"/>
      <c r="H42" s="877">
        <f t="shared" si="1"/>
        <v>81760.37</v>
      </c>
      <c r="I42" s="564">
        <v>0.84471229999999997</v>
      </c>
      <c r="J42" s="563">
        <f t="shared" si="2"/>
        <v>69063.990000000005</v>
      </c>
      <c r="K42" s="565">
        <f t="shared" si="3"/>
        <v>69.099999999999994</v>
      </c>
      <c r="L42" s="878">
        <f t="shared" si="4"/>
        <v>12696.38</v>
      </c>
    </row>
    <row r="43" spans="2:12" ht="15.75" x14ac:dyDescent="0.25">
      <c r="B43" s="872" t="s">
        <v>1347</v>
      </c>
      <c r="C43" s="873">
        <v>14</v>
      </c>
      <c r="D43" s="873">
        <v>744.63</v>
      </c>
      <c r="E43" s="874">
        <v>12</v>
      </c>
      <c r="F43" s="875">
        <f t="shared" si="0"/>
        <v>125097.84</v>
      </c>
      <c r="G43" s="876"/>
      <c r="H43" s="877">
        <f t="shared" si="1"/>
        <v>125097.84</v>
      </c>
      <c r="I43" s="564">
        <v>0.84471229999999997</v>
      </c>
      <c r="J43" s="563">
        <f t="shared" si="2"/>
        <v>105671.67999999999</v>
      </c>
      <c r="K43" s="565">
        <f t="shared" si="3"/>
        <v>105.7</v>
      </c>
      <c r="L43" s="878">
        <f t="shared" si="4"/>
        <v>19426.16</v>
      </c>
    </row>
    <row r="44" spans="2:12" ht="15.75" x14ac:dyDescent="0.25">
      <c r="B44" s="659" t="s">
        <v>1084</v>
      </c>
      <c r="C44" s="873">
        <v>20.5</v>
      </c>
      <c r="D44" s="873">
        <v>744.63</v>
      </c>
      <c r="E44" s="874">
        <v>12</v>
      </c>
      <c r="F44" s="875">
        <f t="shared" si="0"/>
        <v>183178.98</v>
      </c>
      <c r="G44" s="876"/>
      <c r="H44" s="877">
        <f t="shared" si="1"/>
        <v>183178.98</v>
      </c>
      <c r="I44" s="564">
        <v>0.84471229999999997</v>
      </c>
      <c r="J44" s="563">
        <f t="shared" si="2"/>
        <v>154733.54</v>
      </c>
      <c r="K44" s="565">
        <f>ROUND(J44/1000,1)+0.1</f>
        <v>154.80000000000001</v>
      </c>
      <c r="L44" s="878">
        <f t="shared" si="4"/>
        <v>28445.439999999999</v>
      </c>
    </row>
    <row r="45" spans="2:12" ht="15.75" x14ac:dyDescent="0.25">
      <c r="B45" s="872" t="s">
        <v>636</v>
      </c>
      <c r="C45" s="873">
        <v>9</v>
      </c>
      <c r="D45" s="873">
        <v>744.63</v>
      </c>
      <c r="E45" s="874">
        <v>12</v>
      </c>
      <c r="F45" s="875">
        <f t="shared" si="0"/>
        <v>80420.039999999994</v>
      </c>
      <c r="G45" s="876"/>
      <c r="H45" s="877">
        <f t="shared" si="1"/>
        <v>80420.039999999994</v>
      </c>
      <c r="I45" s="564">
        <v>0.84471229999999997</v>
      </c>
      <c r="J45" s="563">
        <f t="shared" si="2"/>
        <v>67931.8</v>
      </c>
      <c r="K45" s="565">
        <f t="shared" si="3"/>
        <v>67.900000000000006</v>
      </c>
      <c r="L45" s="878">
        <f t="shared" si="4"/>
        <v>12488.24</v>
      </c>
    </row>
    <row r="46" spans="2:12" ht="15.75" x14ac:dyDescent="0.25">
      <c r="B46" s="872" t="s">
        <v>1348</v>
      </c>
      <c r="C46" s="873">
        <v>7.5</v>
      </c>
      <c r="D46" s="873">
        <v>744.63</v>
      </c>
      <c r="E46" s="874">
        <v>12</v>
      </c>
      <c r="F46" s="875">
        <f t="shared" si="0"/>
        <v>67016.7</v>
      </c>
      <c r="G46" s="876"/>
      <c r="H46" s="877">
        <f t="shared" si="1"/>
        <v>67016.7</v>
      </c>
      <c r="I46" s="564">
        <v>0.84471229999999997</v>
      </c>
      <c r="J46" s="563">
        <f t="shared" si="2"/>
        <v>56609.83</v>
      </c>
      <c r="K46" s="565">
        <f>ROUND(J46/1000,1)+0.1</f>
        <v>56.7</v>
      </c>
      <c r="L46" s="878">
        <f t="shared" si="4"/>
        <v>10406.870000000001</v>
      </c>
    </row>
    <row r="47" spans="2:12" ht="15.75" x14ac:dyDescent="0.25">
      <c r="B47" s="872" t="s">
        <v>852</v>
      </c>
      <c r="C47" s="873">
        <v>12</v>
      </c>
      <c r="D47" s="873">
        <v>744.63</v>
      </c>
      <c r="E47" s="874">
        <v>12</v>
      </c>
      <c r="F47" s="875">
        <f t="shared" si="0"/>
        <v>107226.72</v>
      </c>
      <c r="G47" s="876"/>
      <c r="H47" s="877">
        <f t="shared" si="1"/>
        <v>107226.72</v>
      </c>
      <c r="I47" s="564">
        <v>0.84471229999999997</v>
      </c>
      <c r="J47" s="563">
        <f t="shared" si="2"/>
        <v>90575.73</v>
      </c>
      <c r="K47" s="565">
        <f t="shared" si="3"/>
        <v>90.6</v>
      </c>
      <c r="L47" s="878">
        <f t="shared" si="4"/>
        <v>16650.990000000002</v>
      </c>
    </row>
    <row r="48" spans="2:12" ht="15.75" x14ac:dyDescent="0.25">
      <c r="B48" s="872" t="s">
        <v>638</v>
      </c>
      <c r="C48" s="873">
        <v>6.5</v>
      </c>
      <c r="D48" s="873">
        <v>744.63</v>
      </c>
      <c r="E48" s="874">
        <v>12</v>
      </c>
      <c r="F48" s="875">
        <f t="shared" si="0"/>
        <v>58081.14</v>
      </c>
      <c r="G48" s="876"/>
      <c r="H48" s="877">
        <f t="shared" si="1"/>
        <v>58081.14</v>
      </c>
      <c r="I48" s="564">
        <v>0.84471229999999997</v>
      </c>
      <c r="J48" s="563">
        <f t="shared" si="2"/>
        <v>49061.85</v>
      </c>
      <c r="K48" s="565">
        <f t="shared" si="3"/>
        <v>49.1</v>
      </c>
      <c r="L48" s="878">
        <f t="shared" si="4"/>
        <v>9019.2900000000009</v>
      </c>
    </row>
    <row r="49" spans="2:12" ht="15.75" x14ac:dyDescent="0.25">
      <c r="B49" s="872" t="s">
        <v>1320</v>
      </c>
      <c r="C49" s="873">
        <v>9</v>
      </c>
      <c r="D49" s="873">
        <v>744.63</v>
      </c>
      <c r="E49" s="874">
        <v>12</v>
      </c>
      <c r="F49" s="875">
        <f t="shared" si="0"/>
        <v>80420.039999999994</v>
      </c>
      <c r="G49" s="876"/>
      <c r="H49" s="877">
        <f t="shared" si="1"/>
        <v>80420.039999999994</v>
      </c>
      <c r="I49" s="564">
        <v>0.84471229999999997</v>
      </c>
      <c r="J49" s="563">
        <f t="shared" si="2"/>
        <v>67931.8</v>
      </c>
      <c r="K49" s="565">
        <f t="shared" si="3"/>
        <v>67.900000000000006</v>
      </c>
      <c r="L49" s="878">
        <f t="shared" si="4"/>
        <v>12488.24</v>
      </c>
    </row>
    <row r="50" spans="2:12" ht="15.75" x14ac:dyDescent="0.25">
      <c r="B50" s="659" t="s">
        <v>1321</v>
      </c>
      <c r="C50" s="873">
        <v>9.75</v>
      </c>
      <c r="D50" s="873">
        <v>744.63</v>
      </c>
      <c r="E50" s="874">
        <v>12</v>
      </c>
      <c r="F50" s="875">
        <f t="shared" si="0"/>
        <v>87121.71</v>
      </c>
      <c r="G50" s="876"/>
      <c r="H50" s="877">
        <f t="shared" si="1"/>
        <v>87121.71</v>
      </c>
      <c r="I50" s="564">
        <v>0.84471229999999997</v>
      </c>
      <c r="J50" s="563">
        <f t="shared" si="2"/>
        <v>73592.78</v>
      </c>
      <c r="K50" s="565">
        <f t="shared" si="3"/>
        <v>73.599999999999994</v>
      </c>
      <c r="L50" s="878">
        <f t="shared" si="4"/>
        <v>13528.93</v>
      </c>
    </row>
    <row r="51" spans="2:12" ht="15.75" x14ac:dyDescent="0.25">
      <c r="B51" s="886" t="s">
        <v>642</v>
      </c>
      <c r="C51" s="873">
        <v>9.75</v>
      </c>
      <c r="D51" s="873">
        <v>744.63</v>
      </c>
      <c r="E51" s="874">
        <v>12</v>
      </c>
      <c r="F51" s="875">
        <f t="shared" si="0"/>
        <v>87121.71</v>
      </c>
      <c r="G51" s="876"/>
      <c r="H51" s="877">
        <f t="shared" si="1"/>
        <v>87121.71</v>
      </c>
      <c r="I51" s="564">
        <v>0.84471229999999997</v>
      </c>
      <c r="J51" s="563">
        <f t="shared" si="2"/>
        <v>73592.78</v>
      </c>
      <c r="K51" s="565">
        <f t="shared" si="3"/>
        <v>73.599999999999994</v>
      </c>
      <c r="L51" s="878">
        <f t="shared" si="4"/>
        <v>13528.93</v>
      </c>
    </row>
    <row r="52" spans="2:12" ht="15.75" x14ac:dyDescent="0.25">
      <c r="B52" s="872" t="s">
        <v>643</v>
      </c>
      <c r="C52" s="873">
        <v>9.75</v>
      </c>
      <c r="D52" s="873">
        <v>744.63</v>
      </c>
      <c r="E52" s="874">
        <v>12</v>
      </c>
      <c r="F52" s="875">
        <f t="shared" si="0"/>
        <v>87121.71</v>
      </c>
      <c r="G52" s="876"/>
      <c r="H52" s="877">
        <f t="shared" si="1"/>
        <v>87121.71</v>
      </c>
      <c r="I52" s="564">
        <v>0.84471229999999997</v>
      </c>
      <c r="J52" s="563">
        <f t="shared" si="2"/>
        <v>73592.78</v>
      </c>
      <c r="K52" s="565">
        <f t="shared" si="3"/>
        <v>73.599999999999994</v>
      </c>
      <c r="L52" s="878">
        <f t="shared" si="4"/>
        <v>13528.93</v>
      </c>
    </row>
    <row r="53" spans="2:12" ht="15.75" x14ac:dyDescent="0.25">
      <c r="B53" s="659" t="s">
        <v>1323</v>
      </c>
      <c r="C53" s="873">
        <v>9.75</v>
      </c>
      <c r="D53" s="873">
        <v>744.63</v>
      </c>
      <c r="E53" s="874">
        <v>12</v>
      </c>
      <c r="F53" s="875">
        <f t="shared" si="0"/>
        <v>87121.71</v>
      </c>
      <c r="G53" s="876"/>
      <c r="H53" s="877">
        <f t="shared" si="1"/>
        <v>87121.71</v>
      </c>
      <c r="I53" s="564">
        <v>0.84471229999999997</v>
      </c>
      <c r="J53" s="563">
        <f t="shared" si="2"/>
        <v>73592.78</v>
      </c>
      <c r="K53" s="565">
        <f t="shared" si="3"/>
        <v>73.599999999999994</v>
      </c>
      <c r="L53" s="878">
        <f t="shared" si="4"/>
        <v>13528.93</v>
      </c>
    </row>
    <row r="54" spans="2:12" ht="25.5" x14ac:dyDescent="0.25">
      <c r="B54" s="872" t="s">
        <v>853</v>
      </c>
      <c r="C54" s="873">
        <v>18.25</v>
      </c>
      <c r="D54" s="873">
        <v>744.63</v>
      </c>
      <c r="E54" s="874">
        <v>12</v>
      </c>
      <c r="F54" s="875">
        <f t="shared" si="0"/>
        <v>163073.97</v>
      </c>
      <c r="G54" s="876"/>
      <c r="H54" s="877">
        <f t="shared" si="1"/>
        <v>163073.97</v>
      </c>
      <c r="I54" s="564">
        <v>0.84471229999999997</v>
      </c>
      <c r="J54" s="563">
        <f t="shared" si="2"/>
        <v>137750.59</v>
      </c>
      <c r="K54" s="565">
        <f t="shared" si="3"/>
        <v>137.80000000000001</v>
      </c>
      <c r="L54" s="878">
        <f t="shared" si="4"/>
        <v>25323.38</v>
      </c>
    </row>
    <row r="55" spans="2:12" ht="15.75" x14ac:dyDescent="0.25">
      <c r="B55" s="872" t="s">
        <v>1349</v>
      </c>
      <c r="C55" s="873">
        <v>7.47</v>
      </c>
      <c r="D55" s="873">
        <v>744.63</v>
      </c>
      <c r="E55" s="874">
        <v>12</v>
      </c>
      <c r="F55" s="875">
        <f t="shared" si="0"/>
        <v>66748.63</v>
      </c>
      <c r="G55" s="876"/>
      <c r="H55" s="877">
        <f t="shared" si="1"/>
        <v>66748.63</v>
      </c>
      <c r="I55" s="564">
        <v>0.84471229999999997</v>
      </c>
      <c r="J55" s="563">
        <f t="shared" si="2"/>
        <v>56383.39</v>
      </c>
      <c r="K55" s="565">
        <f t="shared" si="3"/>
        <v>56.4</v>
      </c>
      <c r="L55" s="878">
        <f t="shared" si="4"/>
        <v>10365.24</v>
      </c>
    </row>
    <row r="56" spans="2:12" ht="15.75" x14ac:dyDescent="0.25">
      <c r="B56" s="872" t="s">
        <v>646</v>
      </c>
      <c r="C56" s="873">
        <v>18</v>
      </c>
      <c r="D56" s="873">
        <v>744.63</v>
      </c>
      <c r="E56" s="874">
        <v>12</v>
      </c>
      <c r="F56" s="875">
        <f t="shared" si="0"/>
        <v>160840.07999999999</v>
      </c>
      <c r="G56" s="876"/>
      <c r="H56" s="877">
        <f t="shared" si="1"/>
        <v>160840.07999999999</v>
      </c>
      <c r="I56" s="564">
        <v>0.84471229999999997</v>
      </c>
      <c r="J56" s="563">
        <f t="shared" si="2"/>
        <v>135863.59</v>
      </c>
      <c r="K56" s="565">
        <f t="shared" si="3"/>
        <v>135.9</v>
      </c>
      <c r="L56" s="878">
        <f t="shared" si="4"/>
        <v>24976.49</v>
      </c>
    </row>
    <row r="57" spans="2:12" ht="15.75" x14ac:dyDescent="0.25">
      <c r="B57" s="872" t="s">
        <v>1324</v>
      </c>
      <c r="C57" s="873">
        <v>18.38</v>
      </c>
      <c r="D57" s="873">
        <v>744.63</v>
      </c>
      <c r="E57" s="874">
        <v>12</v>
      </c>
      <c r="F57" s="875">
        <f t="shared" si="0"/>
        <v>164235.59</v>
      </c>
      <c r="G57" s="876"/>
      <c r="H57" s="877">
        <f t="shared" si="1"/>
        <v>164235.59</v>
      </c>
      <c r="I57" s="564">
        <v>0.84471229999999997</v>
      </c>
      <c r="J57" s="563">
        <f t="shared" si="2"/>
        <v>138731.82</v>
      </c>
      <c r="K57" s="565">
        <f t="shared" si="3"/>
        <v>138.69999999999999</v>
      </c>
      <c r="L57" s="878">
        <f t="shared" si="4"/>
        <v>25503.77</v>
      </c>
    </row>
    <row r="58" spans="2:12" ht="15.75" x14ac:dyDescent="0.25">
      <c r="B58" s="881" t="s">
        <v>648</v>
      </c>
      <c r="C58" s="873">
        <v>4.0599999999999996</v>
      </c>
      <c r="D58" s="873">
        <v>744.63</v>
      </c>
      <c r="E58" s="874">
        <v>12</v>
      </c>
      <c r="F58" s="875">
        <f t="shared" si="0"/>
        <v>36278.370000000003</v>
      </c>
      <c r="G58" s="876"/>
      <c r="H58" s="877">
        <f t="shared" si="1"/>
        <v>36278.370000000003</v>
      </c>
      <c r="I58" s="564">
        <v>0.84471229999999997</v>
      </c>
      <c r="J58" s="563">
        <f t="shared" si="2"/>
        <v>30644.79</v>
      </c>
      <c r="K58" s="565">
        <f t="shared" si="3"/>
        <v>30.6</v>
      </c>
      <c r="L58" s="878">
        <f t="shared" si="4"/>
        <v>5633.58</v>
      </c>
    </row>
    <row r="59" spans="2:12" ht="15.75" x14ac:dyDescent="0.25">
      <c r="B59" s="872" t="s">
        <v>657</v>
      </c>
      <c r="C59" s="873">
        <v>18</v>
      </c>
      <c r="D59" s="873">
        <v>744.63</v>
      </c>
      <c r="E59" s="874">
        <v>12</v>
      </c>
      <c r="F59" s="875">
        <f t="shared" si="0"/>
        <v>160840.07999999999</v>
      </c>
      <c r="G59" s="876"/>
      <c r="H59" s="877">
        <f t="shared" si="1"/>
        <v>160840.07999999999</v>
      </c>
      <c r="I59" s="564">
        <v>0.84471229999999997</v>
      </c>
      <c r="J59" s="563">
        <f t="shared" si="2"/>
        <v>135863.59</v>
      </c>
      <c r="K59" s="565">
        <f t="shared" si="3"/>
        <v>135.9</v>
      </c>
      <c r="L59" s="878">
        <f t="shared" si="4"/>
        <v>24976.49</v>
      </c>
    </row>
    <row r="60" spans="2:12" ht="15.75" x14ac:dyDescent="0.25">
      <c r="B60" s="872" t="s">
        <v>1350</v>
      </c>
      <c r="C60" s="873">
        <v>9</v>
      </c>
      <c r="D60" s="873">
        <v>744.63</v>
      </c>
      <c r="E60" s="874">
        <v>12</v>
      </c>
      <c r="F60" s="875">
        <f t="shared" si="0"/>
        <v>80420.039999999994</v>
      </c>
      <c r="G60" s="876"/>
      <c r="H60" s="877">
        <f t="shared" si="1"/>
        <v>80420.039999999994</v>
      </c>
      <c r="I60" s="564">
        <v>0.84471229999999997</v>
      </c>
      <c r="J60" s="563">
        <f t="shared" si="2"/>
        <v>67931.8</v>
      </c>
      <c r="K60" s="565">
        <f t="shared" si="3"/>
        <v>67.900000000000006</v>
      </c>
      <c r="L60" s="878">
        <f t="shared" si="4"/>
        <v>12488.24</v>
      </c>
    </row>
    <row r="61" spans="2:12" ht="15.75" x14ac:dyDescent="0.25">
      <c r="B61" s="872" t="s">
        <v>651</v>
      </c>
      <c r="C61" s="873">
        <v>18.63</v>
      </c>
      <c r="D61" s="873">
        <v>744.63</v>
      </c>
      <c r="E61" s="874">
        <v>12</v>
      </c>
      <c r="F61" s="875">
        <f t="shared" si="0"/>
        <v>166469.48000000001</v>
      </c>
      <c r="G61" s="876"/>
      <c r="H61" s="877">
        <f t="shared" si="1"/>
        <v>166469.48000000001</v>
      </c>
      <c r="I61" s="564">
        <v>0.84471229999999997</v>
      </c>
      <c r="J61" s="563">
        <f t="shared" si="2"/>
        <v>140618.82</v>
      </c>
      <c r="K61" s="565">
        <f t="shared" si="3"/>
        <v>140.6</v>
      </c>
      <c r="L61" s="878">
        <f t="shared" si="4"/>
        <v>25850.66</v>
      </c>
    </row>
    <row r="62" spans="2:12" ht="15.75" x14ac:dyDescent="0.25">
      <c r="B62" s="872" t="s">
        <v>652</v>
      </c>
      <c r="C62" s="873">
        <v>13.5</v>
      </c>
      <c r="D62" s="873">
        <v>744.63</v>
      </c>
      <c r="E62" s="874">
        <v>12</v>
      </c>
      <c r="F62" s="875">
        <f t="shared" si="0"/>
        <v>120630.06</v>
      </c>
      <c r="G62" s="876"/>
      <c r="H62" s="877">
        <f t="shared" si="1"/>
        <v>120630.06</v>
      </c>
      <c r="I62" s="564">
        <v>0.84471229999999997</v>
      </c>
      <c r="J62" s="563">
        <f t="shared" si="2"/>
        <v>101897.7</v>
      </c>
      <c r="K62" s="565">
        <f>ROUND(J62/1000,1)-0.1</f>
        <v>101.8</v>
      </c>
      <c r="L62" s="878">
        <f t="shared" si="4"/>
        <v>18732.36</v>
      </c>
    </row>
    <row r="63" spans="2:12" ht="15.75" x14ac:dyDescent="0.25">
      <c r="B63" s="872" t="s">
        <v>653</v>
      </c>
      <c r="C63" s="873">
        <v>36</v>
      </c>
      <c r="D63" s="873">
        <v>744.63</v>
      </c>
      <c r="E63" s="874">
        <v>12</v>
      </c>
      <c r="F63" s="875">
        <f t="shared" si="0"/>
        <v>321680.15999999997</v>
      </c>
      <c r="G63" s="876"/>
      <c r="H63" s="877">
        <f t="shared" si="1"/>
        <v>321680.15999999997</v>
      </c>
      <c r="I63" s="564">
        <v>0.84471229999999997</v>
      </c>
      <c r="J63" s="563">
        <f t="shared" si="2"/>
        <v>271727.19</v>
      </c>
      <c r="K63" s="565">
        <f t="shared" si="3"/>
        <v>271.7</v>
      </c>
      <c r="L63" s="878">
        <f t="shared" si="4"/>
        <v>49952.97</v>
      </c>
    </row>
    <row r="64" spans="2:12" ht="16.5" thickBot="1" x14ac:dyDescent="0.3">
      <c r="B64" s="887" t="s">
        <v>924</v>
      </c>
      <c r="C64" s="885">
        <v>12.63</v>
      </c>
      <c r="D64" s="873">
        <v>744.63</v>
      </c>
      <c r="E64" s="874">
        <v>12</v>
      </c>
      <c r="F64" s="875">
        <f t="shared" si="0"/>
        <v>112856.12</v>
      </c>
      <c r="G64" s="876"/>
      <c r="H64" s="877">
        <f t="shared" si="1"/>
        <v>112856.12</v>
      </c>
      <c r="I64" s="564">
        <v>0.84471229999999997</v>
      </c>
      <c r="J64" s="563">
        <f t="shared" si="2"/>
        <v>95330.95</v>
      </c>
      <c r="K64" s="565">
        <f t="shared" si="3"/>
        <v>95.3</v>
      </c>
      <c r="L64" s="878">
        <f t="shared" si="4"/>
        <v>17525.169999999998</v>
      </c>
    </row>
    <row r="65" spans="2:12" x14ac:dyDescent="0.25">
      <c r="B65" s="667" t="s">
        <v>883</v>
      </c>
      <c r="C65" s="592">
        <f t="shared" ref="C65" si="5">SUM(C10:C64)</f>
        <v>689.11</v>
      </c>
      <c r="D65" s="592"/>
      <c r="E65" s="592"/>
      <c r="F65" s="592">
        <f t="shared" ref="F65:H65" si="6">SUM(F10:F64)</f>
        <v>6157583.7199999997</v>
      </c>
      <c r="G65" s="592">
        <f t="shared" si="6"/>
        <v>2672.64</v>
      </c>
      <c r="H65" s="592">
        <f t="shared" si="6"/>
        <v>6154911.0800000001</v>
      </c>
      <c r="I65" s="592"/>
      <c r="J65" s="592">
        <f t="shared" ref="J65:K65" si="7">SUM(J10:J64)</f>
        <v>5199129.1100000003</v>
      </c>
      <c r="K65" s="888">
        <f t="shared" si="7"/>
        <v>5199.1000000000004</v>
      </c>
      <c r="L65" s="878">
        <f t="shared" si="4"/>
        <v>955781.97</v>
      </c>
    </row>
    <row r="66" spans="2:12" x14ac:dyDescent="0.25">
      <c r="B66" s="889" t="s">
        <v>1297</v>
      </c>
      <c r="C66" s="592">
        <f t="shared" ref="C66" si="8">C65-C67</f>
        <v>607.30999999999995</v>
      </c>
      <c r="D66" s="592"/>
      <c r="E66" s="592"/>
      <c r="F66" s="592">
        <f t="shared" ref="F66:H66" si="9">F65-F67</f>
        <v>5426654.9100000001</v>
      </c>
      <c r="G66" s="592">
        <f t="shared" si="9"/>
        <v>2672.64</v>
      </c>
      <c r="H66" s="592">
        <f t="shared" si="9"/>
        <v>5423982.2699999996</v>
      </c>
      <c r="I66" s="592"/>
      <c r="J66" s="592">
        <f t="shared" ref="J66:K66" si="10">J65-J67</f>
        <v>4581704.55</v>
      </c>
      <c r="K66" s="888">
        <f t="shared" si="10"/>
        <v>4581.6000000000004</v>
      </c>
      <c r="L66" s="878">
        <f t="shared" si="4"/>
        <v>842277.72</v>
      </c>
    </row>
    <row r="67" spans="2:12" ht="15.75" thickBot="1" x14ac:dyDescent="0.3">
      <c r="B67" s="675" t="s">
        <v>659</v>
      </c>
      <c r="C67" s="592">
        <f>C10+C13+C15+C44+C46</f>
        <v>81.8</v>
      </c>
      <c r="D67" s="592"/>
      <c r="E67" s="592"/>
      <c r="F67" s="592">
        <f>F10+F13+F15+F44+F46</f>
        <v>730928.81</v>
      </c>
      <c r="G67" s="592">
        <f t="shared" ref="G67:H67" si="11">G10+G13+G15+G44+G46</f>
        <v>0</v>
      </c>
      <c r="H67" s="592">
        <f t="shared" si="11"/>
        <v>730928.81</v>
      </c>
      <c r="I67" s="592"/>
      <c r="J67" s="592">
        <f>J10+J13+J15+J44+J46</f>
        <v>617424.56000000006</v>
      </c>
      <c r="K67" s="888">
        <f>K10+K13+K15+K44+K46</f>
        <v>617.5</v>
      </c>
      <c r="L67" s="878">
        <f t="shared" si="4"/>
        <v>113504.25</v>
      </c>
    </row>
    <row r="68" spans="2:12" x14ac:dyDescent="0.25">
      <c r="B68" s="222" t="s">
        <v>1293</v>
      </c>
    </row>
    <row r="69" spans="2:12" ht="31.5" customHeight="1" x14ac:dyDescent="0.25">
      <c r="B69" s="1399" t="s">
        <v>920</v>
      </c>
      <c r="C69" s="1400" t="s">
        <v>970</v>
      </c>
      <c r="D69" s="1400"/>
      <c r="E69" s="1400"/>
      <c r="F69" s="1400"/>
      <c r="G69" s="1397" t="s">
        <v>1290</v>
      </c>
      <c r="H69" s="890"/>
      <c r="I69" s="890"/>
      <c r="J69" s="1366" t="s">
        <v>1351</v>
      </c>
      <c r="K69" s="1368"/>
    </row>
    <row r="70" spans="2:12" ht="15" customHeight="1" x14ac:dyDescent="0.25">
      <c r="B70" s="1399"/>
      <c r="C70" s="1401" t="s">
        <v>971</v>
      </c>
      <c r="D70" s="1401"/>
      <c r="E70" s="1401"/>
      <c r="F70" s="1401"/>
      <c r="G70" s="1397"/>
      <c r="H70" s="524"/>
      <c r="I70" s="524"/>
      <c r="J70" s="1369" t="s">
        <v>1094</v>
      </c>
      <c r="K70" s="1369" t="s">
        <v>1095</v>
      </c>
    </row>
    <row r="71" spans="2:12" ht="75" x14ac:dyDescent="0.25">
      <c r="B71" s="1399"/>
      <c r="C71" s="869" t="s">
        <v>1097</v>
      </c>
      <c r="D71" s="870" t="s">
        <v>972</v>
      </c>
      <c r="E71" s="870" t="s">
        <v>973</v>
      </c>
      <c r="F71" s="870" t="s">
        <v>974</v>
      </c>
      <c r="G71" s="1397"/>
      <c r="H71" s="525"/>
      <c r="I71" s="525"/>
      <c r="J71" s="1371"/>
      <c r="K71" s="1371"/>
    </row>
    <row r="72" spans="2:12" x14ac:dyDescent="0.25">
      <c r="B72" s="871">
        <v>1</v>
      </c>
      <c r="C72" s="871">
        <v>2</v>
      </c>
      <c r="D72" s="871">
        <v>3</v>
      </c>
      <c r="E72" s="871">
        <v>4</v>
      </c>
      <c r="F72" s="871" t="s">
        <v>975</v>
      </c>
      <c r="G72" s="871">
        <v>6</v>
      </c>
      <c r="H72" s="871"/>
      <c r="I72" s="871"/>
      <c r="J72" s="871">
        <v>7</v>
      </c>
      <c r="K72" s="871">
        <v>8</v>
      </c>
    </row>
    <row r="73" spans="2:12" ht="25.5" x14ac:dyDescent="0.25">
      <c r="B73" s="605" t="s">
        <v>1295</v>
      </c>
      <c r="C73" s="891">
        <v>14</v>
      </c>
      <c r="D73" s="873">
        <v>744.63</v>
      </c>
      <c r="E73" s="892">
        <v>12</v>
      </c>
      <c r="F73" s="893">
        <f t="shared" ref="F73:F74" si="12">C73*D73*E73</f>
        <v>125097.84</v>
      </c>
      <c r="G73" s="876"/>
      <c r="H73" s="877">
        <f t="shared" ref="H73:H74" si="13">F73-G73</f>
        <v>125097.84</v>
      </c>
      <c r="I73" s="564">
        <v>0.84471229999999997</v>
      </c>
      <c r="J73" s="563">
        <f t="shared" ref="J73:J74" si="14">ROUND(H73*I73,2)</f>
        <v>105671.67999999999</v>
      </c>
      <c r="K73" s="565">
        <f>ROUND(J73/1000,1)+0.1</f>
        <v>105.8</v>
      </c>
    </row>
    <row r="74" spans="2:12" ht="26.25" thickBot="1" x14ac:dyDescent="0.3">
      <c r="B74" s="609" t="s">
        <v>1296</v>
      </c>
      <c r="C74" s="894">
        <v>14</v>
      </c>
      <c r="D74" s="873">
        <v>744.63</v>
      </c>
      <c r="E74" s="895">
        <v>12</v>
      </c>
      <c r="F74" s="896">
        <f t="shared" si="12"/>
        <v>125097.84</v>
      </c>
      <c r="G74" s="897"/>
      <c r="H74" s="877">
        <f t="shared" si="13"/>
        <v>125097.84</v>
      </c>
      <c r="I74" s="564">
        <v>0.84471229999999997</v>
      </c>
      <c r="J74" s="563">
        <f t="shared" si="14"/>
        <v>105671.67999999999</v>
      </c>
      <c r="K74" s="565">
        <f>ROUND(J74/1000,1)+0.1</f>
        <v>105.8</v>
      </c>
    </row>
    <row r="75" spans="2:12" ht="15" customHeight="1" x14ac:dyDescent="0.25">
      <c r="B75" s="667" t="s">
        <v>883</v>
      </c>
      <c r="C75" s="899">
        <f>SUM(C73:C74)</f>
        <v>28</v>
      </c>
      <c r="D75" s="898"/>
      <c r="E75" s="898"/>
      <c r="F75" s="899">
        <f>SUM(F73:F74)</f>
        <v>250195.68</v>
      </c>
      <c r="G75" s="899">
        <f t="shared" ref="G75:H75" si="15">SUM(G73:G74)</f>
        <v>0</v>
      </c>
      <c r="H75" s="899">
        <f t="shared" si="15"/>
        <v>250195.68</v>
      </c>
      <c r="I75" s="899"/>
      <c r="J75" s="899">
        <f t="shared" ref="J75:K75" si="16">SUM(J73:J74)</f>
        <v>211343.35999999999</v>
      </c>
      <c r="K75" s="900">
        <f t="shared" si="16"/>
        <v>211.6</v>
      </c>
    </row>
    <row r="76" spans="2:12" x14ac:dyDescent="0.25">
      <c r="B76" s="889" t="s">
        <v>1297</v>
      </c>
      <c r="C76" s="901"/>
      <c r="D76" s="901"/>
      <c r="E76" s="901"/>
      <c r="F76" s="901"/>
      <c r="G76" s="901"/>
      <c r="H76" s="901"/>
      <c r="I76" s="901"/>
      <c r="J76" s="901"/>
      <c r="K76" s="902"/>
    </row>
    <row r="77" spans="2:12" ht="15.75" thickBot="1" x14ac:dyDescent="0.3">
      <c r="B77" s="675" t="s">
        <v>659</v>
      </c>
      <c r="C77" s="904">
        <f>C75</f>
        <v>28</v>
      </c>
      <c r="D77" s="903"/>
      <c r="E77" s="903"/>
      <c r="F77" s="904">
        <f>F75</f>
        <v>250195.68</v>
      </c>
      <c r="G77" s="904">
        <f t="shared" ref="G77:H77" si="17">G75</f>
        <v>0</v>
      </c>
      <c r="H77" s="904">
        <f t="shared" si="17"/>
        <v>250195.68</v>
      </c>
      <c r="I77" s="904"/>
      <c r="J77" s="904">
        <f t="shared" ref="J77:K77" si="18">J75</f>
        <v>211343.35999999999</v>
      </c>
      <c r="K77" s="905">
        <f t="shared" si="18"/>
        <v>211.6</v>
      </c>
    </row>
    <row r="78" spans="2:12" x14ac:dyDescent="0.25">
      <c r="B78" s="906" t="s">
        <v>749</v>
      </c>
      <c r="C78" s="908">
        <f>C75+C65</f>
        <v>717.11</v>
      </c>
      <c r="D78" s="907"/>
      <c r="E78" s="907"/>
      <c r="F78" s="908">
        <f>F75+F65</f>
        <v>6407779.4000000004</v>
      </c>
      <c r="G78" s="908">
        <f t="shared" ref="G78:H80" si="19">G75+G65</f>
        <v>2672.64</v>
      </c>
      <c r="H78" s="908">
        <f t="shared" si="19"/>
        <v>6405106.7599999998</v>
      </c>
      <c r="I78" s="908"/>
      <c r="J78" s="908">
        <f t="shared" ref="J78:K80" si="20">J75+J65</f>
        <v>5410472.4699999997</v>
      </c>
      <c r="K78" s="909">
        <f t="shared" si="20"/>
        <v>5410.7</v>
      </c>
    </row>
    <row r="79" spans="2:12" x14ac:dyDescent="0.25">
      <c r="B79" s="910" t="s">
        <v>1297</v>
      </c>
      <c r="C79" s="912">
        <f>C76+C66</f>
        <v>607.30999999999995</v>
      </c>
      <c r="D79" s="911"/>
      <c r="E79" s="911"/>
      <c r="F79" s="912">
        <f>F76+F66</f>
        <v>5426654.9100000001</v>
      </c>
      <c r="G79" s="912">
        <f t="shared" si="19"/>
        <v>2672.64</v>
      </c>
      <c r="H79" s="912">
        <f t="shared" si="19"/>
        <v>5423982.2699999996</v>
      </c>
      <c r="I79" s="912"/>
      <c r="J79" s="912">
        <f t="shared" si="20"/>
        <v>4581704.55</v>
      </c>
      <c r="K79" s="913">
        <f t="shared" si="20"/>
        <v>4581.6000000000004</v>
      </c>
    </row>
    <row r="80" spans="2:12" ht="15.75" thickBot="1" x14ac:dyDescent="0.3">
      <c r="B80" s="914" t="s">
        <v>659</v>
      </c>
      <c r="C80" s="916">
        <f>C77+C67</f>
        <v>109.8</v>
      </c>
      <c r="D80" s="915"/>
      <c r="E80" s="915"/>
      <c r="F80" s="916">
        <f>F77+F67</f>
        <v>981124.49</v>
      </c>
      <c r="G80" s="916">
        <f t="shared" si="19"/>
        <v>0</v>
      </c>
      <c r="H80" s="916">
        <f t="shared" si="19"/>
        <v>981124.49</v>
      </c>
      <c r="I80" s="916"/>
      <c r="J80" s="916">
        <f t="shared" si="20"/>
        <v>828767.92</v>
      </c>
      <c r="K80" s="917">
        <f t="shared" si="20"/>
        <v>829.1</v>
      </c>
    </row>
    <row r="82" spans="2:9" x14ac:dyDescent="0.25">
      <c r="B82" s="275" t="s">
        <v>1330</v>
      </c>
      <c r="G82" s="275" t="s">
        <v>1298</v>
      </c>
      <c r="H82" s="275"/>
      <c r="I82" s="275"/>
    </row>
    <row r="83" spans="2:9" x14ac:dyDescent="0.25">
      <c r="B83" s="275" t="s">
        <v>1331</v>
      </c>
    </row>
    <row r="86" spans="2:9" x14ac:dyDescent="0.25">
      <c r="B86" s="275" t="s">
        <v>314</v>
      </c>
      <c r="G86" s="275" t="s">
        <v>1299</v>
      </c>
      <c r="H86" s="275"/>
      <c r="I86" s="275"/>
    </row>
  </sheetData>
  <mergeCells count="20">
    <mergeCell ref="B69:B71"/>
    <mergeCell ref="C69:F69"/>
    <mergeCell ref="G69:G71"/>
    <mergeCell ref="J69:K69"/>
    <mergeCell ref="C70:F70"/>
    <mergeCell ref="J70:J71"/>
    <mergeCell ref="K70:K71"/>
    <mergeCell ref="G6:G8"/>
    <mergeCell ref="H6:H8"/>
    <mergeCell ref="I6:I8"/>
    <mergeCell ref="J6:K6"/>
    <mergeCell ref="C7:F7"/>
    <mergeCell ref="J7:J8"/>
    <mergeCell ref="K7:K8"/>
    <mergeCell ref="B2:F2"/>
    <mergeCell ref="B3:F3"/>
    <mergeCell ref="B4:F4"/>
    <mergeCell ref="B5:F5"/>
    <mergeCell ref="B6:B8"/>
    <mergeCell ref="C6:F6"/>
  </mergeCells>
  <pageMargins left="0" right="0" top="0.15748031496062992" bottom="0.35433070866141736" header="0.31496062992125984" footer="0.31496062992125984"/>
  <pageSetup paperSize="9" scale="52" orientation="portrait" r:id="rId1"/>
  <rowBreaks count="1" manualBreakCount="1">
    <brk id="86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">
    <tabColor rgb="FF92D050"/>
  </sheetPr>
  <dimension ref="A1:Q298"/>
  <sheetViews>
    <sheetView workbookViewId="0">
      <pane xSplit="2" ySplit="31" topLeftCell="C276" activePane="bottomRight" state="frozen"/>
      <selection pane="topRight" activeCell="C1" sqref="C1"/>
      <selection pane="bottomLeft" activeCell="A32" sqref="A32"/>
      <selection pane="bottomRight" activeCell="P1" sqref="P1"/>
    </sheetView>
  </sheetViews>
  <sheetFormatPr defaultColWidth="9.140625" defaultRowHeight="15" x14ac:dyDescent="0.2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.7109375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6" x14ac:dyDescent="0.25">
      <c r="P1" s="292" t="s">
        <v>1117</v>
      </c>
    </row>
    <row r="2" spans="1:16" x14ac:dyDescent="0.25">
      <c r="B2" s="1358" t="s">
        <v>48</v>
      </c>
      <c r="C2" s="1358"/>
      <c r="D2" s="1358"/>
      <c r="E2" s="1358"/>
      <c r="F2" s="1358"/>
      <c r="G2" s="1358"/>
      <c r="H2" s="1358"/>
      <c r="I2" s="1358"/>
      <c r="J2" s="1358"/>
      <c r="K2" s="1358"/>
      <c r="L2" s="1358"/>
      <c r="M2" s="1358"/>
      <c r="N2" s="1358"/>
      <c r="O2" s="1358"/>
      <c r="P2" s="1358"/>
    </row>
    <row r="3" spans="1:16" x14ac:dyDescent="0.25">
      <c r="B3" s="1358" t="s">
        <v>49</v>
      </c>
      <c r="C3" s="1358"/>
      <c r="D3" s="1358"/>
      <c r="E3" s="1358"/>
      <c r="F3" s="1358"/>
      <c r="G3" s="1358"/>
      <c r="H3" s="1358"/>
      <c r="I3" s="1358"/>
      <c r="J3" s="1358"/>
      <c r="K3" s="1358"/>
      <c r="L3" s="1358"/>
      <c r="M3" s="1358"/>
      <c r="N3" s="1358"/>
      <c r="O3" s="1358"/>
      <c r="P3" s="1358"/>
    </row>
    <row r="4" spans="1:16" x14ac:dyDescent="0.25">
      <c r="B4" s="1358" t="s">
        <v>248</v>
      </c>
      <c r="C4" s="1358"/>
      <c r="D4" s="1358"/>
      <c r="E4" s="1358"/>
      <c r="F4" s="1358"/>
      <c r="G4" s="1358"/>
      <c r="H4" s="1358"/>
      <c r="I4" s="1358"/>
      <c r="J4" s="1358"/>
      <c r="K4" s="1358"/>
      <c r="L4" s="1358"/>
      <c r="M4" s="1358"/>
      <c r="N4" s="1358"/>
      <c r="O4" s="1358"/>
      <c r="P4" s="1358"/>
    </row>
    <row r="5" spans="1:16" x14ac:dyDescent="0.25">
      <c r="B5" s="1359" t="s">
        <v>371</v>
      </c>
      <c r="C5" s="1359"/>
      <c r="D5" s="1359"/>
      <c r="E5" s="1359"/>
      <c r="F5" s="1359"/>
      <c r="G5" s="1359"/>
      <c r="H5" s="1359"/>
      <c r="I5" s="1359"/>
      <c r="J5" s="1359"/>
      <c r="K5" s="1359"/>
      <c r="L5" s="1359"/>
      <c r="M5" s="1359"/>
      <c r="N5" s="1359"/>
      <c r="O5" s="1359"/>
      <c r="P5" s="1359"/>
    </row>
    <row r="6" spans="1:16" x14ac:dyDescent="0.25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</row>
    <row r="7" spans="1:16" hidden="1" x14ac:dyDescent="0.25">
      <c r="A7" s="1" t="s">
        <v>316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</row>
    <row r="8" spans="1:16" hidden="1" x14ac:dyDescent="0.25">
      <c r="A8" s="31" t="s">
        <v>315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</row>
    <row r="9" spans="1:16" hidden="1" x14ac:dyDescent="0.25">
      <c r="A9" s="31" t="s">
        <v>317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</row>
    <row r="10" spans="1:16" hidden="1" x14ac:dyDescent="0.25">
      <c r="A10" s="31" t="s">
        <v>372</v>
      </c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</row>
    <row r="11" spans="1:16" hidden="1" x14ac:dyDescent="0.25">
      <c r="A11" s="31" t="s">
        <v>318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</row>
    <row r="12" spans="1:16" hidden="1" x14ac:dyDescent="0.25">
      <c r="A12" s="31" t="s">
        <v>319</v>
      </c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</row>
    <row r="13" spans="1:16" hidden="1" x14ac:dyDescent="0.25">
      <c r="A13" s="31" t="s">
        <v>320</v>
      </c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</row>
    <row r="14" spans="1:16" hidden="1" x14ac:dyDescent="0.25">
      <c r="A14" s="31" t="s">
        <v>321</v>
      </c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</row>
    <row r="15" spans="1:16" hidden="1" x14ac:dyDescent="0.25">
      <c r="A15" s="31" t="s">
        <v>322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</row>
    <row r="16" spans="1:16" hidden="1" x14ac:dyDescent="0.25">
      <c r="A16" s="31" t="s">
        <v>333</v>
      </c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</row>
    <row r="17" spans="1:17" hidden="1" x14ac:dyDescent="0.25">
      <c r="A17" s="31" t="s">
        <v>323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</row>
    <row r="18" spans="1:17" hidden="1" x14ac:dyDescent="0.25">
      <c r="A18" s="31" t="s">
        <v>325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</row>
    <row r="19" spans="1:17" hidden="1" x14ac:dyDescent="0.25">
      <c r="A19" s="31" t="s">
        <v>324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</row>
    <row r="20" spans="1:17" hidden="1" x14ac:dyDescent="0.25">
      <c r="A20" s="34" t="s">
        <v>326</v>
      </c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</row>
    <row r="21" spans="1:17" hidden="1" x14ac:dyDescent="0.25">
      <c r="A21" s="34" t="s">
        <v>328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</row>
    <row r="22" spans="1:17" hidden="1" x14ac:dyDescent="0.25">
      <c r="A22" s="34" t="s">
        <v>327</v>
      </c>
      <c r="B22" s="148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</row>
    <row r="23" spans="1:17" hidden="1" x14ac:dyDescent="0.25">
      <c r="A23" s="34" t="s">
        <v>344</v>
      </c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</row>
    <row r="24" spans="1:17" hidden="1" x14ac:dyDescent="0.25">
      <c r="A24" s="34" t="s">
        <v>331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</row>
    <row r="25" spans="1:17" hidden="1" x14ac:dyDescent="0.25">
      <c r="A25" s="34" t="s">
        <v>329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</row>
    <row r="26" spans="1:17" hidden="1" x14ac:dyDescent="0.25">
      <c r="A26" s="34" t="s">
        <v>330</v>
      </c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</row>
    <row r="27" spans="1:17" hidden="1" x14ac:dyDescent="0.25">
      <c r="A27" s="34" t="s">
        <v>332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</row>
    <row r="28" spans="1:17" ht="60" customHeight="1" x14ac:dyDescent="0.25">
      <c r="A28" s="1410" t="s">
        <v>220</v>
      </c>
      <c r="B28" s="1412" t="s">
        <v>3</v>
      </c>
      <c r="C28" s="1413" t="s">
        <v>50</v>
      </c>
      <c r="D28" s="1415" t="s">
        <v>1081</v>
      </c>
      <c r="E28" s="1417" t="s">
        <v>204</v>
      </c>
      <c r="F28" s="1418"/>
      <c r="G28" s="1413" t="s">
        <v>58</v>
      </c>
      <c r="H28" s="1423" t="s">
        <v>31</v>
      </c>
      <c r="I28" s="1424"/>
      <c r="J28" s="1425"/>
      <c r="K28" s="1413" t="s">
        <v>63</v>
      </c>
      <c r="L28" s="1413" t="s">
        <v>62</v>
      </c>
      <c r="M28" s="1423" t="s">
        <v>31</v>
      </c>
      <c r="N28" s="1424"/>
      <c r="O28" s="1425"/>
      <c r="P28" s="1426" t="s">
        <v>51</v>
      </c>
      <c r="Q28" s="1421" t="s">
        <v>1082</v>
      </c>
    </row>
    <row r="29" spans="1:17" ht="65.25" customHeight="1" x14ac:dyDescent="0.25">
      <c r="A29" s="1411"/>
      <c r="B29" s="1268"/>
      <c r="C29" s="1414"/>
      <c r="D29" s="1416"/>
      <c r="E29" s="38" t="s">
        <v>192</v>
      </c>
      <c r="F29" s="38" t="s">
        <v>193</v>
      </c>
      <c r="G29" s="1414"/>
      <c r="H29" s="38" t="s">
        <v>147</v>
      </c>
      <c r="I29" s="38" t="s">
        <v>223</v>
      </c>
      <c r="J29" s="38" t="s">
        <v>148</v>
      </c>
      <c r="K29" s="1414"/>
      <c r="L29" s="1414"/>
      <c r="M29" s="38" t="s">
        <v>147</v>
      </c>
      <c r="N29" s="38" t="s">
        <v>223</v>
      </c>
      <c r="O29" s="38" t="s">
        <v>148</v>
      </c>
      <c r="P29" s="1264"/>
      <c r="Q29" s="1422"/>
    </row>
    <row r="30" spans="1:17" ht="33.75" x14ac:dyDescent="0.25">
      <c r="A30" s="59">
        <v>1</v>
      </c>
      <c r="B30" s="147">
        <v>2</v>
      </c>
      <c r="C30" s="3">
        <v>3</v>
      </c>
      <c r="D30" s="3">
        <v>4</v>
      </c>
      <c r="E30" s="3">
        <v>5</v>
      </c>
      <c r="F30" s="3">
        <v>6</v>
      </c>
      <c r="G30" s="3" t="s">
        <v>250</v>
      </c>
      <c r="H30" s="3" t="s">
        <v>251</v>
      </c>
      <c r="I30" s="3" t="s">
        <v>252</v>
      </c>
      <c r="J30" s="3">
        <v>9</v>
      </c>
      <c r="K30" s="3">
        <v>10</v>
      </c>
      <c r="L30" s="3" t="s">
        <v>253</v>
      </c>
      <c r="M30" s="3" t="s">
        <v>254</v>
      </c>
      <c r="N30" s="3" t="s">
        <v>255</v>
      </c>
      <c r="O30" s="3" t="s">
        <v>256</v>
      </c>
      <c r="P30" s="3">
        <v>14</v>
      </c>
      <c r="Q30" s="3">
        <v>15</v>
      </c>
    </row>
    <row r="31" spans="1:17" x14ac:dyDescent="0.25">
      <c r="A31" s="52"/>
      <c r="B31" s="1419" t="s">
        <v>72</v>
      </c>
      <c r="C31" s="1419"/>
      <c r="D31" s="1419"/>
      <c r="E31" s="1419"/>
      <c r="F31" s="1419"/>
      <c r="G31" s="1419"/>
      <c r="H31" s="1419"/>
      <c r="I31" s="1419"/>
      <c r="J31" s="1419"/>
      <c r="K31" s="1419"/>
      <c r="L31" s="1419"/>
      <c r="M31" s="1419"/>
      <c r="N31" s="1419"/>
      <c r="O31" s="1419"/>
      <c r="P31" s="1420"/>
      <c r="Q31" s="53"/>
    </row>
    <row r="32" spans="1:17" ht="22.5" x14ac:dyDescent="0.25">
      <c r="A32" s="47"/>
      <c r="B32" s="37" t="s">
        <v>53</v>
      </c>
      <c r="C32" s="19">
        <v>5</v>
      </c>
      <c r="D32" s="21">
        <v>136</v>
      </c>
      <c r="E32" s="25">
        <f>1+1+2+1+1</f>
        <v>6</v>
      </c>
      <c r="F32" s="25">
        <f>1*13/10</f>
        <v>1</v>
      </c>
      <c r="G32" s="22">
        <f>(E32+F32)/D32/C32</f>
        <v>1.0290000000000001E-2</v>
      </c>
      <c r="H32" s="22">
        <f>G32-J32</f>
        <v>1.0290000000000001E-2</v>
      </c>
      <c r="I32" s="22">
        <f>(F32)/D32/C32</f>
        <v>1.47E-3</v>
      </c>
      <c r="J32" s="22"/>
      <c r="K32" s="19">
        <v>40000</v>
      </c>
      <c r="L32" s="23">
        <f>G32*K32</f>
        <v>411.6</v>
      </c>
      <c r="M32" s="23">
        <f>H32*K32</f>
        <v>411.6</v>
      </c>
      <c r="N32" s="23">
        <f>I32*K32</f>
        <v>58.8</v>
      </c>
      <c r="O32" s="23">
        <f>L32-M32</f>
        <v>0</v>
      </c>
      <c r="P32" s="20" t="s">
        <v>140</v>
      </c>
      <c r="Q32" s="20"/>
    </row>
    <row r="33" spans="1:17" ht="22.5" x14ac:dyDescent="0.25">
      <c r="A33" s="47"/>
      <c r="B33" s="37" t="s">
        <v>54</v>
      </c>
      <c r="C33" s="19">
        <v>5</v>
      </c>
      <c r="D33" s="21">
        <v>136</v>
      </c>
      <c r="E33" s="25">
        <f>E32</f>
        <v>6</v>
      </c>
      <c r="F33" s="25">
        <f>F32</f>
        <v>1</v>
      </c>
      <c r="G33" s="22">
        <f>(E33+F33)/D33/C33</f>
        <v>1.0290000000000001E-2</v>
      </c>
      <c r="H33" s="22">
        <f t="shared" ref="H33:H39" si="0">G33-J33</f>
        <v>1.0290000000000001E-2</v>
      </c>
      <c r="I33" s="22">
        <f>(F33)/D33/C33</f>
        <v>1.47E-3</v>
      </c>
      <c r="J33" s="22"/>
      <c r="K33" s="19">
        <v>6700</v>
      </c>
      <c r="L33" s="23">
        <f>G33*K33</f>
        <v>68.94</v>
      </c>
      <c r="M33" s="23">
        <f t="shared" ref="M33:M39" si="1">H33*K33</f>
        <v>68.94</v>
      </c>
      <c r="N33" s="23">
        <f t="shared" ref="N33:N39" si="2">I33*K33</f>
        <v>9.85</v>
      </c>
      <c r="O33" s="23">
        <f t="shared" ref="O33:O39" si="3">L33-M33</f>
        <v>0</v>
      </c>
      <c r="P33" s="20" t="s">
        <v>140</v>
      </c>
      <c r="Q33" s="20"/>
    </row>
    <row r="34" spans="1:17" ht="33.75" x14ac:dyDescent="0.25">
      <c r="A34" s="47"/>
      <c r="B34" s="37" t="s">
        <v>55</v>
      </c>
      <c r="C34" s="19">
        <v>5</v>
      </c>
      <c r="D34" s="21">
        <v>136</v>
      </c>
      <c r="E34" s="25">
        <v>1</v>
      </c>
      <c r="F34" s="25"/>
      <c r="G34" s="22">
        <f>(E34+F34)/D34/C34</f>
        <v>1.47E-3</v>
      </c>
      <c r="H34" s="22">
        <f t="shared" si="0"/>
        <v>1.47E-3</v>
      </c>
      <c r="I34" s="22"/>
      <c r="J34" s="22"/>
      <c r="K34" s="19">
        <v>25800</v>
      </c>
      <c r="L34" s="23">
        <f>G34*K34</f>
        <v>37.93</v>
      </c>
      <c r="M34" s="23">
        <f t="shared" si="1"/>
        <v>37.93</v>
      </c>
      <c r="N34" s="23">
        <f t="shared" si="2"/>
        <v>0</v>
      </c>
      <c r="O34" s="23">
        <f t="shared" si="3"/>
        <v>0</v>
      </c>
      <c r="P34" s="19" t="s">
        <v>65</v>
      </c>
      <c r="Q34" s="20"/>
    </row>
    <row r="35" spans="1:17" x14ac:dyDescent="0.25">
      <c r="A35" s="47"/>
      <c r="B35" s="37" t="s">
        <v>56</v>
      </c>
      <c r="C35" s="19">
        <v>5</v>
      </c>
      <c r="D35" s="21">
        <v>136</v>
      </c>
      <c r="E35" s="25">
        <v>1</v>
      </c>
      <c r="F35" s="25"/>
      <c r="G35" s="22">
        <f>(E35+F35)/D35/C35</f>
        <v>1.47E-3</v>
      </c>
      <c r="H35" s="22">
        <f t="shared" si="0"/>
        <v>1.47E-3</v>
      </c>
      <c r="I35" s="22"/>
      <c r="J35" s="22"/>
      <c r="K35" s="19">
        <v>7500</v>
      </c>
      <c r="L35" s="23">
        <f>G35*K35</f>
        <v>11.03</v>
      </c>
      <c r="M35" s="23">
        <f t="shared" si="1"/>
        <v>11.03</v>
      </c>
      <c r="N35" s="23">
        <f t="shared" si="2"/>
        <v>0</v>
      </c>
      <c r="O35" s="23">
        <f t="shared" si="3"/>
        <v>0</v>
      </c>
      <c r="P35" s="19" t="s">
        <v>64</v>
      </c>
      <c r="Q35" s="20"/>
    </row>
    <row r="36" spans="1:17" ht="22.5" x14ac:dyDescent="0.25">
      <c r="A36" s="47"/>
      <c r="B36" s="37" t="s">
        <v>60</v>
      </c>
      <c r="C36" s="19">
        <v>1</v>
      </c>
      <c r="D36" s="21">
        <v>136</v>
      </c>
      <c r="E36" s="25">
        <f>1*E33/5</f>
        <v>1</v>
      </c>
      <c r="F36" s="25">
        <f>1*F33/5</f>
        <v>0</v>
      </c>
      <c r="G36" s="22">
        <f t="shared" ref="G36:G96" si="4">(E36+F36)/D36/C36</f>
        <v>7.3499999999999998E-3</v>
      </c>
      <c r="H36" s="22">
        <f t="shared" si="0"/>
        <v>7.3499999999999998E-3</v>
      </c>
      <c r="I36" s="22">
        <f>(F36)/D36/C36</f>
        <v>0</v>
      </c>
      <c r="J36" s="22"/>
      <c r="K36" s="19">
        <v>7000</v>
      </c>
      <c r="L36" s="23">
        <f t="shared" ref="L36:L96" si="5">G36*K36</f>
        <v>51.45</v>
      </c>
      <c r="M36" s="23">
        <f t="shared" si="1"/>
        <v>51.45</v>
      </c>
      <c r="N36" s="23">
        <f t="shared" si="2"/>
        <v>0</v>
      </c>
      <c r="O36" s="23">
        <f t="shared" si="3"/>
        <v>0</v>
      </c>
      <c r="P36" s="19" t="s">
        <v>194</v>
      </c>
      <c r="Q36" s="20"/>
    </row>
    <row r="37" spans="1:17" x14ac:dyDescent="0.25">
      <c r="A37" s="47"/>
      <c r="B37" s="37" t="s">
        <v>61</v>
      </c>
      <c r="C37" s="19">
        <v>1</v>
      </c>
      <c r="D37" s="21">
        <v>136</v>
      </c>
      <c r="E37" s="25">
        <f>1*E34</f>
        <v>1</v>
      </c>
      <c r="F37" s="25">
        <f>1*F34</f>
        <v>0</v>
      </c>
      <c r="G37" s="22">
        <f t="shared" si="4"/>
        <v>7.3499999999999998E-3</v>
      </c>
      <c r="H37" s="22">
        <f t="shared" si="0"/>
        <v>7.3499999999999998E-3</v>
      </c>
      <c r="I37" s="22"/>
      <c r="J37" s="22"/>
      <c r="K37" s="19">
        <v>9000</v>
      </c>
      <c r="L37" s="23">
        <f t="shared" si="5"/>
        <v>66.150000000000006</v>
      </c>
      <c r="M37" s="23">
        <f t="shared" si="1"/>
        <v>66.150000000000006</v>
      </c>
      <c r="N37" s="23">
        <f t="shared" si="2"/>
        <v>0</v>
      </c>
      <c r="O37" s="23">
        <f t="shared" si="3"/>
        <v>0</v>
      </c>
      <c r="P37" s="19" t="s">
        <v>59</v>
      </c>
      <c r="Q37" s="20"/>
    </row>
    <row r="38" spans="1:17" ht="22.5" x14ac:dyDescent="0.25">
      <c r="A38" s="47"/>
      <c r="B38" s="37" t="s">
        <v>57</v>
      </c>
      <c r="C38" s="19">
        <v>1</v>
      </c>
      <c r="D38" s="21">
        <v>136</v>
      </c>
      <c r="E38" s="25">
        <f>1*E35*12</f>
        <v>12</v>
      </c>
      <c r="F38" s="25">
        <f>1*F35*12</f>
        <v>0</v>
      </c>
      <c r="G38" s="22">
        <f t="shared" si="4"/>
        <v>8.8239999999999999E-2</v>
      </c>
      <c r="H38" s="22">
        <f t="shared" si="0"/>
        <v>8.8239999999999999E-2</v>
      </c>
      <c r="I38" s="22"/>
      <c r="J38" s="22"/>
      <c r="K38" s="19">
        <v>90</v>
      </c>
      <c r="L38" s="23">
        <f t="shared" si="5"/>
        <v>7.94</v>
      </c>
      <c r="M38" s="23">
        <f t="shared" si="1"/>
        <v>7.94</v>
      </c>
      <c r="N38" s="23">
        <f t="shared" si="2"/>
        <v>0</v>
      </c>
      <c r="O38" s="23">
        <f t="shared" si="3"/>
        <v>0</v>
      </c>
      <c r="P38" s="19" t="s">
        <v>66</v>
      </c>
      <c r="Q38" s="20"/>
    </row>
    <row r="39" spans="1:17" ht="33.75" x14ac:dyDescent="0.25">
      <c r="A39" s="47"/>
      <c r="B39" s="37" t="s">
        <v>52</v>
      </c>
      <c r="C39" s="19">
        <v>1</v>
      </c>
      <c r="D39" s="21">
        <v>136</v>
      </c>
      <c r="E39" s="21">
        <f>(1+4+1+2)*12</f>
        <v>96</v>
      </c>
      <c r="F39" s="21">
        <f>2*13*4</f>
        <v>104</v>
      </c>
      <c r="G39" s="22">
        <f t="shared" si="4"/>
        <v>1.4705900000000001</v>
      </c>
      <c r="H39" s="22">
        <f t="shared" si="0"/>
        <v>1.4705900000000001</v>
      </c>
      <c r="I39" s="22">
        <f>(F39)/D39/C39</f>
        <v>0.76471</v>
      </c>
      <c r="J39" s="22"/>
      <c r="K39" s="19">
        <v>220</v>
      </c>
      <c r="L39" s="23">
        <f t="shared" si="5"/>
        <v>323.52999999999997</v>
      </c>
      <c r="M39" s="23">
        <f t="shared" si="1"/>
        <v>323.52999999999997</v>
      </c>
      <c r="N39" s="23">
        <f t="shared" si="2"/>
        <v>168.24</v>
      </c>
      <c r="O39" s="23">
        <f t="shared" si="3"/>
        <v>0</v>
      </c>
      <c r="P39" s="20" t="s">
        <v>141</v>
      </c>
      <c r="Q39" s="20"/>
    </row>
    <row r="40" spans="1:17" x14ac:dyDescent="0.25">
      <c r="A40" s="47"/>
      <c r="B40" s="1427" t="s">
        <v>67</v>
      </c>
      <c r="C40" s="1427"/>
      <c r="D40" s="1427"/>
      <c r="E40" s="1427"/>
      <c r="F40" s="1427"/>
      <c r="G40" s="1427"/>
      <c r="H40" s="1427"/>
      <c r="I40" s="1427"/>
      <c r="J40" s="1427"/>
      <c r="K40" s="1427"/>
      <c r="L40" s="1427"/>
      <c r="M40" s="1427"/>
      <c r="N40" s="1427"/>
      <c r="O40" s="1427"/>
      <c r="P40" s="1428"/>
      <c r="Q40" s="20"/>
    </row>
    <row r="41" spans="1:17" ht="45" x14ac:dyDescent="0.25">
      <c r="A41" s="47"/>
      <c r="B41" s="37" t="s">
        <v>68</v>
      </c>
      <c r="C41" s="19">
        <v>3</v>
      </c>
      <c r="D41" s="21">
        <v>136</v>
      </c>
      <c r="E41" s="25">
        <f>1*6+1+1</f>
        <v>8</v>
      </c>
      <c r="F41" s="25">
        <f>1*13</f>
        <v>13</v>
      </c>
      <c r="G41" s="22">
        <f t="shared" si="4"/>
        <v>5.1470000000000002E-2</v>
      </c>
      <c r="H41" s="22">
        <f>G41-J41</f>
        <v>5.1470000000000002E-2</v>
      </c>
      <c r="I41" s="22"/>
      <c r="J41" s="22"/>
      <c r="K41" s="19">
        <v>500</v>
      </c>
      <c r="L41" s="23">
        <f t="shared" si="5"/>
        <v>25.74</v>
      </c>
      <c r="M41" s="23">
        <f>H41*K41</f>
        <v>25.74</v>
      </c>
      <c r="N41" s="23">
        <f>I41*K41</f>
        <v>0</v>
      </c>
      <c r="O41" s="23">
        <f>L41-M41</f>
        <v>0</v>
      </c>
      <c r="P41" s="20" t="s">
        <v>142</v>
      </c>
      <c r="Q41" s="20"/>
    </row>
    <row r="42" spans="1:17" x14ac:dyDescent="0.25">
      <c r="A42" s="47"/>
      <c r="B42" s="37" t="s">
        <v>69</v>
      </c>
      <c r="C42" s="19">
        <v>5</v>
      </c>
      <c r="D42" s="21">
        <v>136</v>
      </c>
      <c r="E42" s="21">
        <v>2</v>
      </c>
      <c r="F42" s="21"/>
      <c r="G42" s="22">
        <f t="shared" si="4"/>
        <v>2.9399999999999999E-3</v>
      </c>
      <c r="H42" s="22">
        <f>G42-J42</f>
        <v>2.9399999999999999E-3</v>
      </c>
      <c r="I42" s="22"/>
      <c r="J42" s="22"/>
      <c r="K42" s="19">
        <v>5500</v>
      </c>
      <c r="L42" s="23">
        <f t="shared" si="5"/>
        <v>16.170000000000002</v>
      </c>
      <c r="M42" s="23">
        <f>H42*K42</f>
        <v>16.170000000000002</v>
      </c>
      <c r="N42" s="23">
        <f>I42*K42</f>
        <v>0</v>
      </c>
      <c r="O42" s="23">
        <f>L42-M42</f>
        <v>0</v>
      </c>
      <c r="P42" s="19" t="s">
        <v>70</v>
      </c>
      <c r="Q42" s="20"/>
    </row>
    <row r="43" spans="1:17" x14ac:dyDescent="0.25">
      <c r="A43" s="47"/>
      <c r="B43" s="44" t="s">
        <v>212</v>
      </c>
      <c r="C43" s="40"/>
      <c r="D43" s="41"/>
      <c r="E43" s="41"/>
      <c r="F43" s="41"/>
      <c r="G43" s="42"/>
      <c r="H43" s="42"/>
      <c r="I43" s="42"/>
      <c r="J43" s="42"/>
      <c r="K43" s="40"/>
      <c r="L43" s="43">
        <f>SUM(L32:L39,L41:L42)</f>
        <v>1020.48</v>
      </c>
      <c r="M43" s="43">
        <f>SUM(M32:M39,M41:M42)</f>
        <v>1020.48</v>
      </c>
      <c r="N43" s="43">
        <f>SUM(N32:N39,N41:N42)</f>
        <v>236.89</v>
      </c>
      <c r="O43" s="43">
        <f>SUM(O32:O39,O41:O42)</f>
        <v>0</v>
      </c>
      <c r="P43" s="40"/>
      <c r="Q43" s="20"/>
    </row>
    <row r="44" spans="1:17" x14ac:dyDescent="0.25">
      <c r="A44" s="47" t="s">
        <v>221</v>
      </c>
      <c r="B44" s="44"/>
      <c r="C44" s="40"/>
      <c r="D44" s="41"/>
      <c r="E44" s="41"/>
      <c r="F44" s="41"/>
      <c r="G44" s="42"/>
      <c r="H44" s="42"/>
      <c r="I44" s="42"/>
      <c r="J44" s="42"/>
      <c r="K44" s="40"/>
      <c r="L44" s="43">
        <f>SUM(M44:O44)</f>
        <v>236.89</v>
      </c>
      <c r="M44" s="43"/>
      <c r="N44" s="43">
        <f>N43</f>
        <v>236.89</v>
      </c>
      <c r="O44" s="43"/>
      <c r="P44" s="40" t="s">
        <v>291</v>
      </c>
      <c r="Q44" s="20"/>
    </row>
    <row r="45" spans="1:17" x14ac:dyDescent="0.25">
      <c r="A45" s="47" t="s">
        <v>222</v>
      </c>
      <c r="B45" s="44"/>
      <c r="C45" s="40"/>
      <c r="D45" s="41"/>
      <c r="E45" s="41"/>
      <c r="F45" s="41"/>
      <c r="G45" s="42"/>
      <c r="H45" s="42"/>
      <c r="I45" s="42"/>
      <c r="J45" s="42"/>
      <c r="K45" s="40"/>
      <c r="L45" s="43">
        <f>SUM(M45:O45)</f>
        <v>783.59</v>
      </c>
      <c r="M45" s="43">
        <f>M43-N44</f>
        <v>783.59</v>
      </c>
      <c r="N45" s="43"/>
      <c r="O45" s="43"/>
      <c r="P45" s="40" t="s">
        <v>291</v>
      </c>
      <c r="Q45" s="20"/>
    </row>
    <row r="46" spans="1:17" x14ac:dyDescent="0.25">
      <c r="A46" s="52"/>
      <c r="B46" s="1419" t="s">
        <v>71</v>
      </c>
      <c r="C46" s="1419"/>
      <c r="D46" s="1419"/>
      <c r="E46" s="1419"/>
      <c r="F46" s="1419"/>
      <c r="G46" s="1419"/>
      <c r="H46" s="1419"/>
      <c r="I46" s="1419"/>
      <c r="J46" s="1419"/>
      <c r="K46" s="1419"/>
      <c r="L46" s="1419"/>
      <c r="M46" s="1419"/>
      <c r="N46" s="1419"/>
      <c r="O46" s="1419"/>
      <c r="P46" s="1420"/>
      <c r="Q46" s="53"/>
    </row>
    <row r="47" spans="1:17" ht="22.5" x14ac:dyDescent="0.25">
      <c r="A47" s="47"/>
      <c r="B47" s="37" t="s">
        <v>73</v>
      </c>
      <c r="C47" s="19">
        <v>1</v>
      </c>
      <c r="D47" s="21">
        <v>136</v>
      </c>
      <c r="E47" s="21">
        <f>6*1</f>
        <v>6</v>
      </c>
      <c r="F47" s="25">
        <f>13</f>
        <v>13</v>
      </c>
      <c r="G47" s="22">
        <f t="shared" si="4"/>
        <v>0.13971</v>
      </c>
      <c r="H47" s="22">
        <f t="shared" ref="H47:H87" si="6">G47-J47</f>
        <v>0.13971</v>
      </c>
      <c r="I47" s="22">
        <f t="shared" ref="I47:I87" si="7">(F47)/D47/C47</f>
        <v>9.5589999999999994E-2</v>
      </c>
      <c r="J47" s="22"/>
      <c r="K47" s="19">
        <v>170</v>
      </c>
      <c r="L47" s="23">
        <f t="shared" si="5"/>
        <v>23.75</v>
      </c>
      <c r="M47" s="23">
        <f t="shared" ref="M47:M87" si="8">H47*K47</f>
        <v>23.75</v>
      </c>
      <c r="N47" s="23">
        <f t="shared" ref="N47:N87" si="9">I47*K47</f>
        <v>16.25</v>
      </c>
      <c r="O47" s="23">
        <f t="shared" ref="O47:O87" si="10">L47-M47</f>
        <v>0</v>
      </c>
      <c r="P47" s="19" t="s">
        <v>143</v>
      </c>
      <c r="Q47" s="20"/>
    </row>
    <row r="48" spans="1:17" x14ac:dyDescent="0.25">
      <c r="A48" s="47"/>
      <c r="B48" s="37" t="s">
        <v>74</v>
      </c>
      <c r="C48" s="19">
        <v>5</v>
      </c>
      <c r="D48" s="21">
        <v>136</v>
      </c>
      <c r="E48" s="21">
        <f>6*1</f>
        <v>6</v>
      </c>
      <c r="F48" s="25">
        <f>13</f>
        <v>13</v>
      </c>
      <c r="G48" s="22">
        <f t="shared" si="4"/>
        <v>2.794E-2</v>
      </c>
      <c r="H48" s="22">
        <f t="shared" si="6"/>
        <v>2.794E-2</v>
      </c>
      <c r="I48" s="22">
        <f t="shared" si="7"/>
        <v>1.9120000000000002E-2</v>
      </c>
      <c r="J48" s="22"/>
      <c r="K48" s="19">
        <v>360</v>
      </c>
      <c r="L48" s="23">
        <f t="shared" si="5"/>
        <v>10.06</v>
      </c>
      <c r="M48" s="23">
        <f t="shared" si="8"/>
        <v>10.06</v>
      </c>
      <c r="N48" s="23">
        <f t="shared" si="9"/>
        <v>6.88</v>
      </c>
      <c r="O48" s="23">
        <f t="shared" si="10"/>
        <v>0</v>
      </c>
      <c r="P48" s="19" t="s">
        <v>143</v>
      </c>
      <c r="Q48" s="20"/>
    </row>
    <row r="49" spans="1:17" x14ac:dyDescent="0.25">
      <c r="A49" s="47"/>
      <c r="B49" s="37" t="s">
        <v>75</v>
      </c>
      <c r="C49" s="19">
        <v>3</v>
      </c>
      <c r="D49" s="21">
        <v>136</v>
      </c>
      <c r="E49" s="21">
        <f>6*1</f>
        <v>6</v>
      </c>
      <c r="F49" s="25">
        <f>13</f>
        <v>13</v>
      </c>
      <c r="G49" s="22">
        <f t="shared" si="4"/>
        <v>4.657E-2</v>
      </c>
      <c r="H49" s="22">
        <f t="shared" si="6"/>
        <v>4.657E-2</v>
      </c>
      <c r="I49" s="22">
        <f t="shared" si="7"/>
        <v>3.1859999999999999E-2</v>
      </c>
      <c r="J49" s="22"/>
      <c r="K49" s="19">
        <v>20</v>
      </c>
      <c r="L49" s="23">
        <f t="shared" si="5"/>
        <v>0.93</v>
      </c>
      <c r="M49" s="23">
        <f t="shared" si="8"/>
        <v>0.93</v>
      </c>
      <c r="N49" s="23">
        <f t="shared" si="9"/>
        <v>0.64</v>
      </c>
      <c r="O49" s="23">
        <f t="shared" si="10"/>
        <v>0</v>
      </c>
      <c r="P49" s="19" t="s">
        <v>143</v>
      </c>
      <c r="Q49" s="20"/>
    </row>
    <row r="50" spans="1:17" x14ac:dyDescent="0.25">
      <c r="A50" s="47"/>
      <c r="B50" s="37" t="s">
        <v>76</v>
      </c>
      <c r="C50" s="19">
        <v>1</v>
      </c>
      <c r="D50" s="21">
        <v>136</v>
      </c>
      <c r="E50" s="21">
        <f>6*1</f>
        <v>6</v>
      </c>
      <c r="F50" s="25">
        <f>13</f>
        <v>13</v>
      </c>
      <c r="G50" s="22">
        <f t="shared" si="4"/>
        <v>0.13971</v>
      </c>
      <c r="H50" s="22">
        <f t="shared" si="6"/>
        <v>0.13971</v>
      </c>
      <c r="I50" s="22">
        <f t="shared" si="7"/>
        <v>9.5589999999999994E-2</v>
      </c>
      <c r="J50" s="22"/>
      <c r="K50" s="19">
        <v>20</v>
      </c>
      <c r="L50" s="23">
        <f t="shared" si="5"/>
        <v>2.79</v>
      </c>
      <c r="M50" s="23">
        <f t="shared" si="8"/>
        <v>2.79</v>
      </c>
      <c r="N50" s="23">
        <f t="shared" si="9"/>
        <v>1.91</v>
      </c>
      <c r="O50" s="23">
        <f t="shared" si="10"/>
        <v>0</v>
      </c>
      <c r="P50" s="19" t="s">
        <v>143</v>
      </c>
      <c r="Q50" s="20"/>
    </row>
    <row r="51" spans="1:17" x14ac:dyDescent="0.25">
      <c r="A51" s="47"/>
      <c r="B51" s="37" t="s">
        <v>77</v>
      </c>
      <c r="C51" s="19">
        <v>1</v>
      </c>
      <c r="D51" s="21">
        <v>136</v>
      </c>
      <c r="E51" s="21">
        <v>5</v>
      </c>
      <c r="F51" s="21"/>
      <c r="G51" s="22">
        <f t="shared" si="4"/>
        <v>3.6760000000000001E-2</v>
      </c>
      <c r="H51" s="22">
        <f t="shared" si="6"/>
        <v>3.6760000000000001E-2</v>
      </c>
      <c r="I51" s="22">
        <f t="shared" si="7"/>
        <v>0</v>
      </c>
      <c r="J51" s="22"/>
      <c r="K51" s="19">
        <v>120</v>
      </c>
      <c r="L51" s="23">
        <f t="shared" si="5"/>
        <v>4.41</v>
      </c>
      <c r="M51" s="23">
        <f t="shared" si="8"/>
        <v>4.41</v>
      </c>
      <c r="N51" s="23">
        <f t="shared" si="9"/>
        <v>0</v>
      </c>
      <c r="O51" s="23">
        <f t="shared" si="10"/>
        <v>0</v>
      </c>
      <c r="P51" s="19" t="s">
        <v>78</v>
      </c>
      <c r="Q51" s="20"/>
    </row>
    <row r="52" spans="1:17" x14ac:dyDescent="0.25">
      <c r="A52" s="47"/>
      <c r="B52" s="37" t="s">
        <v>79</v>
      </c>
      <c r="C52" s="19">
        <v>1</v>
      </c>
      <c r="D52" s="21">
        <v>136</v>
      </c>
      <c r="E52" s="25">
        <f>6*4</f>
        <v>24</v>
      </c>
      <c r="F52" s="25">
        <f>4*8</f>
        <v>32</v>
      </c>
      <c r="G52" s="22">
        <f t="shared" si="4"/>
        <v>0.41176000000000001</v>
      </c>
      <c r="H52" s="22">
        <f t="shared" si="6"/>
        <v>0.41176000000000001</v>
      </c>
      <c r="I52" s="22">
        <f t="shared" si="7"/>
        <v>0.23529</v>
      </c>
      <c r="J52" s="22"/>
      <c r="K52" s="19">
        <v>15</v>
      </c>
      <c r="L52" s="23">
        <f t="shared" si="5"/>
        <v>6.18</v>
      </c>
      <c r="M52" s="23">
        <f t="shared" si="8"/>
        <v>6.18</v>
      </c>
      <c r="N52" s="23">
        <f t="shared" si="9"/>
        <v>3.53</v>
      </c>
      <c r="O52" s="23">
        <f t="shared" si="10"/>
        <v>0</v>
      </c>
      <c r="P52" s="27" t="s">
        <v>80</v>
      </c>
      <c r="Q52" s="20"/>
    </row>
    <row r="53" spans="1:17" x14ac:dyDescent="0.25">
      <c r="A53" s="47"/>
      <c r="B53" s="37" t="s">
        <v>81</v>
      </c>
      <c r="C53" s="19">
        <v>1</v>
      </c>
      <c r="D53" s="21">
        <v>136</v>
      </c>
      <c r="E53" s="25">
        <f>6*4</f>
        <v>24</v>
      </c>
      <c r="F53" s="25">
        <f>4*136</f>
        <v>544</v>
      </c>
      <c r="G53" s="22">
        <f t="shared" si="4"/>
        <v>4.1764700000000001</v>
      </c>
      <c r="H53" s="22">
        <f t="shared" si="6"/>
        <v>4.1764700000000001</v>
      </c>
      <c r="I53" s="22">
        <f t="shared" si="7"/>
        <v>4</v>
      </c>
      <c r="J53" s="22"/>
      <c r="K53" s="19">
        <v>15</v>
      </c>
      <c r="L53" s="23">
        <f t="shared" si="5"/>
        <v>62.65</v>
      </c>
      <c r="M53" s="23">
        <f t="shared" si="8"/>
        <v>62.65</v>
      </c>
      <c r="N53" s="23">
        <f t="shared" si="9"/>
        <v>60</v>
      </c>
      <c r="O53" s="23">
        <f t="shared" si="10"/>
        <v>0</v>
      </c>
      <c r="P53" s="27" t="s">
        <v>373</v>
      </c>
      <c r="Q53" s="20"/>
    </row>
    <row r="54" spans="1:17" ht="22.5" x14ac:dyDescent="0.25">
      <c r="A54" s="47"/>
      <c r="B54" s="37" t="s">
        <v>82</v>
      </c>
      <c r="C54" s="19">
        <v>1</v>
      </c>
      <c r="D54" s="21">
        <v>136</v>
      </c>
      <c r="E54" s="21">
        <f>6*1</f>
        <v>6</v>
      </c>
      <c r="F54" s="21">
        <f>13*1</f>
        <v>13</v>
      </c>
      <c r="G54" s="22">
        <f t="shared" si="4"/>
        <v>0.13971</v>
      </c>
      <c r="H54" s="22">
        <f t="shared" si="6"/>
        <v>0.13971</v>
      </c>
      <c r="I54" s="22">
        <f t="shared" si="7"/>
        <v>9.5589999999999994E-2</v>
      </c>
      <c r="J54" s="22"/>
      <c r="K54" s="19">
        <v>250</v>
      </c>
      <c r="L54" s="23">
        <f t="shared" si="5"/>
        <v>34.93</v>
      </c>
      <c r="M54" s="23">
        <f t="shared" si="8"/>
        <v>34.93</v>
      </c>
      <c r="N54" s="23">
        <f t="shared" si="9"/>
        <v>23.9</v>
      </c>
      <c r="O54" s="23">
        <f t="shared" si="10"/>
        <v>0</v>
      </c>
      <c r="P54" s="26" t="s">
        <v>84</v>
      </c>
      <c r="Q54" s="20"/>
    </row>
    <row r="55" spans="1:17" x14ac:dyDescent="0.25">
      <c r="A55" s="47"/>
      <c r="B55" s="37" t="s">
        <v>83</v>
      </c>
      <c r="C55" s="19">
        <v>1</v>
      </c>
      <c r="D55" s="21">
        <v>136</v>
      </c>
      <c r="E55" s="21">
        <f>6*1</f>
        <v>6</v>
      </c>
      <c r="F55" s="21">
        <f>13*1</f>
        <v>13</v>
      </c>
      <c r="G55" s="22">
        <f t="shared" si="4"/>
        <v>0.13971</v>
      </c>
      <c r="H55" s="22">
        <f t="shared" si="6"/>
        <v>0.13971</v>
      </c>
      <c r="I55" s="22">
        <f t="shared" si="7"/>
        <v>9.5589999999999994E-2</v>
      </c>
      <c r="J55" s="22"/>
      <c r="K55" s="19">
        <v>260</v>
      </c>
      <c r="L55" s="23">
        <f t="shared" si="5"/>
        <v>36.32</v>
      </c>
      <c r="M55" s="23">
        <f t="shared" si="8"/>
        <v>36.32</v>
      </c>
      <c r="N55" s="23">
        <f t="shared" si="9"/>
        <v>24.85</v>
      </c>
      <c r="O55" s="23">
        <f t="shared" si="10"/>
        <v>0</v>
      </c>
      <c r="P55" s="27" t="s">
        <v>143</v>
      </c>
      <c r="Q55" s="20"/>
    </row>
    <row r="56" spans="1:17" x14ac:dyDescent="0.25">
      <c r="A56" s="47"/>
      <c r="B56" s="37" t="s">
        <v>85</v>
      </c>
      <c r="C56" s="19">
        <v>1</v>
      </c>
      <c r="D56" s="21">
        <v>136</v>
      </c>
      <c r="E56" s="25">
        <f>6*4</f>
        <v>24</v>
      </c>
      <c r="F56" s="25">
        <f>4*8</f>
        <v>32</v>
      </c>
      <c r="G56" s="22">
        <f t="shared" si="4"/>
        <v>0.41176000000000001</v>
      </c>
      <c r="H56" s="22">
        <f t="shared" si="6"/>
        <v>0.41176000000000001</v>
      </c>
      <c r="I56" s="22">
        <f t="shared" si="7"/>
        <v>0.23529</v>
      </c>
      <c r="J56" s="22"/>
      <c r="K56" s="19">
        <v>10</v>
      </c>
      <c r="L56" s="23">
        <f t="shared" si="5"/>
        <v>4.12</v>
      </c>
      <c r="M56" s="23">
        <f t="shared" si="8"/>
        <v>4.12</v>
      </c>
      <c r="N56" s="23">
        <f t="shared" si="9"/>
        <v>2.35</v>
      </c>
      <c r="O56" s="23">
        <f t="shared" si="10"/>
        <v>0</v>
      </c>
      <c r="P56" s="27" t="s">
        <v>80</v>
      </c>
      <c r="Q56" s="20"/>
    </row>
    <row r="57" spans="1:17" x14ac:dyDescent="0.25">
      <c r="A57" s="47"/>
      <c r="B57" s="37" t="s">
        <v>86</v>
      </c>
      <c r="C57" s="19">
        <v>5</v>
      </c>
      <c r="D57" s="21">
        <v>136</v>
      </c>
      <c r="E57" s="21">
        <f>6*1</f>
        <v>6</v>
      </c>
      <c r="F57" s="21">
        <f>13*1</f>
        <v>13</v>
      </c>
      <c r="G57" s="22">
        <f t="shared" si="4"/>
        <v>2.794E-2</v>
      </c>
      <c r="H57" s="22">
        <f t="shared" si="6"/>
        <v>2.794E-2</v>
      </c>
      <c r="I57" s="22">
        <f t="shared" si="7"/>
        <v>1.9120000000000002E-2</v>
      </c>
      <c r="J57" s="22"/>
      <c r="K57" s="19">
        <v>27</v>
      </c>
      <c r="L57" s="23">
        <f t="shared" si="5"/>
        <v>0.75</v>
      </c>
      <c r="M57" s="23">
        <f t="shared" si="8"/>
        <v>0.75</v>
      </c>
      <c r="N57" s="23">
        <f t="shared" si="9"/>
        <v>0.52</v>
      </c>
      <c r="O57" s="23">
        <f t="shared" si="10"/>
        <v>0</v>
      </c>
      <c r="P57" s="19" t="s">
        <v>143</v>
      </c>
      <c r="Q57" s="20"/>
    </row>
    <row r="58" spans="1:17" x14ac:dyDescent="0.25">
      <c r="A58" s="47"/>
      <c r="B58" s="37" t="s">
        <v>87</v>
      </c>
      <c r="C58" s="19">
        <v>3</v>
      </c>
      <c r="D58" s="21">
        <v>136</v>
      </c>
      <c r="E58" s="21">
        <f>6*1</f>
        <v>6</v>
      </c>
      <c r="F58" s="21">
        <f>13*1</f>
        <v>13</v>
      </c>
      <c r="G58" s="22">
        <f t="shared" si="4"/>
        <v>4.657E-2</v>
      </c>
      <c r="H58" s="22">
        <f t="shared" si="6"/>
        <v>4.657E-2</v>
      </c>
      <c r="I58" s="22">
        <f t="shared" si="7"/>
        <v>3.1859999999999999E-2</v>
      </c>
      <c r="J58" s="22"/>
      <c r="K58" s="19">
        <v>250</v>
      </c>
      <c r="L58" s="23">
        <f t="shared" si="5"/>
        <v>11.64</v>
      </c>
      <c r="M58" s="23">
        <f t="shared" si="8"/>
        <v>11.64</v>
      </c>
      <c r="N58" s="23">
        <f t="shared" si="9"/>
        <v>7.97</v>
      </c>
      <c r="O58" s="23">
        <f t="shared" si="10"/>
        <v>0</v>
      </c>
      <c r="P58" s="19" t="s">
        <v>143</v>
      </c>
      <c r="Q58" s="20"/>
    </row>
    <row r="59" spans="1:17" x14ac:dyDescent="0.25">
      <c r="A59" s="47"/>
      <c r="B59" s="37" t="s">
        <v>88</v>
      </c>
      <c r="C59" s="19">
        <v>3</v>
      </c>
      <c r="D59" s="21">
        <v>136</v>
      </c>
      <c r="E59" s="21">
        <f>6*1</f>
        <v>6</v>
      </c>
      <c r="F59" s="21">
        <f>13*1</f>
        <v>13</v>
      </c>
      <c r="G59" s="22">
        <f t="shared" si="4"/>
        <v>4.657E-2</v>
      </c>
      <c r="H59" s="22">
        <f t="shared" si="6"/>
        <v>4.657E-2</v>
      </c>
      <c r="I59" s="22">
        <f t="shared" si="7"/>
        <v>3.1859999999999999E-2</v>
      </c>
      <c r="J59" s="22"/>
      <c r="K59" s="19">
        <v>316</v>
      </c>
      <c r="L59" s="23">
        <f t="shared" si="5"/>
        <v>14.72</v>
      </c>
      <c r="M59" s="23">
        <f t="shared" si="8"/>
        <v>14.72</v>
      </c>
      <c r="N59" s="23">
        <f t="shared" si="9"/>
        <v>10.07</v>
      </c>
      <c r="O59" s="23">
        <f t="shared" si="10"/>
        <v>0</v>
      </c>
      <c r="P59" s="19" t="s">
        <v>143</v>
      </c>
      <c r="Q59" s="20"/>
    </row>
    <row r="60" spans="1:17" x14ac:dyDescent="0.25">
      <c r="A60" s="47"/>
      <c r="B60" s="37" t="s">
        <v>89</v>
      </c>
      <c r="C60" s="19">
        <v>1</v>
      </c>
      <c r="D60" s="21">
        <v>136</v>
      </c>
      <c r="E60" s="21">
        <f>6*4</f>
        <v>24</v>
      </c>
      <c r="F60" s="21">
        <f>13*4</f>
        <v>52</v>
      </c>
      <c r="G60" s="22">
        <f t="shared" si="4"/>
        <v>0.55881999999999998</v>
      </c>
      <c r="H60" s="22">
        <f t="shared" si="6"/>
        <v>0.55881999999999998</v>
      </c>
      <c r="I60" s="22">
        <f t="shared" si="7"/>
        <v>0.38235000000000002</v>
      </c>
      <c r="J60" s="22"/>
      <c r="K60" s="19">
        <v>20</v>
      </c>
      <c r="L60" s="23">
        <f t="shared" si="5"/>
        <v>11.18</v>
      </c>
      <c r="M60" s="23">
        <f t="shared" si="8"/>
        <v>11.18</v>
      </c>
      <c r="N60" s="23">
        <f t="shared" si="9"/>
        <v>7.65</v>
      </c>
      <c r="O60" s="23">
        <f t="shared" si="10"/>
        <v>0</v>
      </c>
      <c r="P60" s="19" t="s">
        <v>145</v>
      </c>
      <c r="Q60" s="20"/>
    </row>
    <row r="61" spans="1:17" x14ac:dyDescent="0.25">
      <c r="A61" s="47"/>
      <c r="B61" s="37" t="s">
        <v>90</v>
      </c>
      <c r="C61" s="19">
        <v>1</v>
      </c>
      <c r="D61" s="21">
        <v>136</v>
      </c>
      <c r="E61" s="21">
        <f>6*4</f>
        <v>24</v>
      </c>
      <c r="F61" s="21">
        <f>13*4</f>
        <v>52</v>
      </c>
      <c r="G61" s="22">
        <f t="shared" si="4"/>
        <v>0.55881999999999998</v>
      </c>
      <c r="H61" s="22">
        <f t="shared" si="6"/>
        <v>0.55881999999999998</v>
      </c>
      <c r="I61" s="22">
        <f t="shared" si="7"/>
        <v>0.38235000000000002</v>
      </c>
      <c r="J61" s="22"/>
      <c r="K61" s="19">
        <v>30</v>
      </c>
      <c r="L61" s="23">
        <f t="shared" si="5"/>
        <v>16.760000000000002</v>
      </c>
      <c r="M61" s="23">
        <f t="shared" si="8"/>
        <v>16.760000000000002</v>
      </c>
      <c r="N61" s="23">
        <f t="shared" si="9"/>
        <v>11.47</v>
      </c>
      <c r="O61" s="23">
        <f t="shared" si="10"/>
        <v>0</v>
      </c>
      <c r="P61" s="19" t="s">
        <v>145</v>
      </c>
      <c r="Q61" s="20"/>
    </row>
    <row r="62" spans="1:17" x14ac:dyDescent="0.25">
      <c r="A62" s="47"/>
      <c r="B62" s="37" t="s">
        <v>334</v>
      </c>
      <c r="C62" s="19">
        <v>1</v>
      </c>
      <c r="D62" s="21">
        <v>136</v>
      </c>
      <c r="E62" s="21">
        <f>6*1</f>
        <v>6</v>
      </c>
      <c r="F62" s="21">
        <f>13*1</f>
        <v>13</v>
      </c>
      <c r="G62" s="22">
        <f t="shared" si="4"/>
        <v>0.13971</v>
      </c>
      <c r="H62" s="22">
        <f t="shared" si="6"/>
        <v>0.13971</v>
      </c>
      <c r="I62" s="22">
        <f t="shared" si="7"/>
        <v>9.5589999999999994E-2</v>
      </c>
      <c r="J62" s="22"/>
      <c r="K62" s="19">
        <v>20</v>
      </c>
      <c r="L62" s="23">
        <f t="shared" si="5"/>
        <v>2.79</v>
      </c>
      <c r="M62" s="23">
        <f t="shared" si="8"/>
        <v>2.79</v>
      </c>
      <c r="N62" s="23">
        <f t="shared" si="9"/>
        <v>1.91</v>
      </c>
      <c r="O62" s="23">
        <f t="shared" si="10"/>
        <v>0</v>
      </c>
      <c r="P62" s="19" t="s">
        <v>143</v>
      </c>
      <c r="Q62" s="20"/>
    </row>
    <row r="63" spans="1:17" x14ac:dyDescent="0.25">
      <c r="A63" s="47"/>
      <c r="B63" s="37" t="s">
        <v>91</v>
      </c>
      <c r="C63" s="19">
        <v>1</v>
      </c>
      <c r="D63" s="21">
        <v>136</v>
      </c>
      <c r="E63" s="21">
        <f>6*4</f>
        <v>24</v>
      </c>
      <c r="F63" s="21">
        <f>13*4</f>
        <v>52</v>
      </c>
      <c r="G63" s="22">
        <f t="shared" si="4"/>
        <v>0.55881999999999998</v>
      </c>
      <c r="H63" s="22">
        <f t="shared" si="6"/>
        <v>0.55881999999999998</v>
      </c>
      <c r="I63" s="22">
        <f t="shared" si="7"/>
        <v>0.38235000000000002</v>
      </c>
      <c r="J63" s="22"/>
      <c r="K63" s="19">
        <v>25</v>
      </c>
      <c r="L63" s="23">
        <f t="shared" si="5"/>
        <v>13.97</v>
      </c>
      <c r="M63" s="23">
        <f t="shared" si="8"/>
        <v>13.97</v>
      </c>
      <c r="N63" s="23">
        <f t="shared" si="9"/>
        <v>9.56</v>
      </c>
      <c r="O63" s="23">
        <f t="shared" si="10"/>
        <v>0</v>
      </c>
      <c r="P63" s="19" t="s">
        <v>145</v>
      </c>
      <c r="Q63" s="20"/>
    </row>
    <row r="64" spans="1:17" x14ac:dyDescent="0.25">
      <c r="A64" s="47"/>
      <c r="B64" s="37" t="s">
        <v>92</v>
      </c>
      <c r="C64" s="19">
        <v>1</v>
      </c>
      <c r="D64" s="21">
        <v>136</v>
      </c>
      <c r="E64" s="21">
        <f>6*1</f>
        <v>6</v>
      </c>
      <c r="F64" s="21">
        <f>13*1</f>
        <v>13</v>
      </c>
      <c r="G64" s="22">
        <f t="shared" si="4"/>
        <v>0.13971</v>
      </c>
      <c r="H64" s="22">
        <f t="shared" si="6"/>
        <v>0.13971</v>
      </c>
      <c r="I64" s="22">
        <f t="shared" si="7"/>
        <v>9.5589999999999994E-2</v>
      </c>
      <c r="J64" s="22"/>
      <c r="K64" s="19">
        <v>60</v>
      </c>
      <c r="L64" s="23">
        <f t="shared" si="5"/>
        <v>8.3800000000000008</v>
      </c>
      <c r="M64" s="23">
        <f t="shared" si="8"/>
        <v>8.3800000000000008</v>
      </c>
      <c r="N64" s="23">
        <f t="shared" si="9"/>
        <v>5.74</v>
      </c>
      <c r="O64" s="23">
        <f t="shared" si="10"/>
        <v>0</v>
      </c>
      <c r="P64" s="19" t="s">
        <v>143</v>
      </c>
      <c r="Q64" s="20"/>
    </row>
    <row r="65" spans="1:17" x14ac:dyDescent="0.25">
      <c r="A65" s="47"/>
      <c r="B65" s="37" t="s">
        <v>93</v>
      </c>
      <c r="C65" s="19">
        <v>1</v>
      </c>
      <c r="D65" s="21">
        <v>136</v>
      </c>
      <c r="E65" s="21">
        <f>6*1</f>
        <v>6</v>
      </c>
      <c r="F65" s="21">
        <f>13*1</f>
        <v>13</v>
      </c>
      <c r="G65" s="22">
        <f t="shared" si="4"/>
        <v>0.13971</v>
      </c>
      <c r="H65" s="22">
        <f t="shared" si="6"/>
        <v>0.13971</v>
      </c>
      <c r="I65" s="22">
        <f t="shared" si="7"/>
        <v>9.5589999999999994E-2</v>
      </c>
      <c r="J65" s="22"/>
      <c r="K65" s="19">
        <v>60</v>
      </c>
      <c r="L65" s="23">
        <f t="shared" si="5"/>
        <v>8.3800000000000008</v>
      </c>
      <c r="M65" s="23">
        <f t="shared" si="8"/>
        <v>8.3800000000000008</v>
      </c>
      <c r="N65" s="23">
        <f t="shared" si="9"/>
        <v>5.74</v>
      </c>
      <c r="O65" s="23">
        <f t="shared" si="10"/>
        <v>0</v>
      </c>
      <c r="P65" s="19" t="s">
        <v>143</v>
      </c>
      <c r="Q65" s="20"/>
    </row>
    <row r="66" spans="1:17" x14ac:dyDescent="0.25">
      <c r="A66" s="47"/>
      <c r="B66" s="37" t="s">
        <v>94</v>
      </c>
      <c r="C66" s="19">
        <v>5</v>
      </c>
      <c r="D66" s="21">
        <v>136</v>
      </c>
      <c r="E66" s="21">
        <f>6*1</f>
        <v>6</v>
      </c>
      <c r="F66" s="21">
        <f>13*1</f>
        <v>13</v>
      </c>
      <c r="G66" s="22">
        <f t="shared" si="4"/>
        <v>2.794E-2</v>
      </c>
      <c r="H66" s="22">
        <f t="shared" si="6"/>
        <v>2.794E-2</v>
      </c>
      <c r="I66" s="22">
        <f t="shared" si="7"/>
        <v>1.9120000000000002E-2</v>
      </c>
      <c r="J66" s="22"/>
      <c r="K66" s="19">
        <v>1000</v>
      </c>
      <c r="L66" s="23">
        <f t="shared" si="5"/>
        <v>27.94</v>
      </c>
      <c r="M66" s="23">
        <f t="shared" si="8"/>
        <v>27.94</v>
      </c>
      <c r="N66" s="23">
        <f t="shared" si="9"/>
        <v>19.12</v>
      </c>
      <c r="O66" s="23">
        <f t="shared" si="10"/>
        <v>0</v>
      </c>
      <c r="P66" s="19" t="s">
        <v>143</v>
      </c>
      <c r="Q66" s="20"/>
    </row>
    <row r="67" spans="1:17" x14ac:dyDescent="0.25">
      <c r="A67" s="47"/>
      <c r="B67" s="37" t="s">
        <v>95</v>
      </c>
      <c r="C67" s="19">
        <v>1</v>
      </c>
      <c r="D67" s="21">
        <v>136</v>
      </c>
      <c r="E67" s="21">
        <f>6*4</f>
        <v>24</v>
      </c>
      <c r="F67" s="21">
        <f>13*4</f>
        <v>52</v>
      </c>
      <c r="G67" s="22">
        <f t="shared" si="4"/>
        <v>0.55881999999999998</v>
      </c>
      <c r="H67" s="22">
        <f t="shared" si="6"/>
        <v>0.55881999999999998</v>
      </c>
      <c r="I67" s="22">
        <f t="shared" si="7"/>
        <v>0.38235000000000002</v>
      </c>
      <c r="J67" s="22"/>
      <c r="K67" s="19">
        <v>20</v>
      </c>
      <c r="L67" s="23">
        <f t="shared" si="5"/>
        <v>11.18</v>
      </c>
      <c r="M67" s="23">
        <f t="shared" si="8"/>
        <v>11.18</v>
      </c>
      <c r="N67" s="23">
        <f t="shared" si="9"/>
        <v>7.65</v>
      </c>
      <c r="O67" s="23">
        <f t="shared" si="10"/>
        <v>0</v>
      </c>
      <c r="P67" s="19" t="s">
        <v>145</v>
      </c>
      <c r="Q67" s="20"/>
    </row>
    <row r="68" spans="1:17" x14ac:dyDescent="0.25">
      <c r="A68" s="47"/>
      <c r="B68" s="37" t="s">
        <v>96</v>
      </c>
      <c r="C68" s="19">
        <v>1</v>
      </c>
      <c r="D68" s="21">
        <v>136</v>
      </c>
      <c r="E68" s="21">
        <f>6*1</f>
        <v>6</v>
      </c>
      <c r="F68" s="21">
        <f>13*1</f>
        <v>13</v>
      </c>
      <c r="G68" s="22">
        <f t="shared" si="4"/>
        <v>0.13971</v>
      </c>
      <c r="H68" s="22">
        <f t="shared" si="6"/>
        <v>0.13971</v>
      </c>
      <c r="I68" s="22">
        <f t="shared" si="7"/>
        <v>9.5589999999999994E-2</v>
      </c>
      <c r="J68" s="22"/>
      <c r="K68" s="19">
        <v>25</v>
      </c>
      <c r="L68" s="23">
        <f t="shared" si="5"/>
        <v>3.49</v>
      </c>
      <c r="M68" s="23">
        <f t="shared" si="8"/>
        <v>3.49</v>
      </c>
      <c r="N68" s="23">
        <f t="shared" si="9"/>
        <v>2.39</v>
      </c>
      <c r="O68" s="23">
        <f t="shared" si="10"/>
        <v>0</v>
      </c>
      <c r="P68" s="19" t="s">
        <v>143</v>
      </c>
      <c r="Q68" s="20"/>
    </row>
    <row r="69" spans="1:17" x14ac:dyDescent="0.25">
      <c r="A69" s="47"/>
      <c r="B69" s="37" t="s">
        <v>97</v>
      </c>
      <c r="C69" s="19">
        <v>5</v>
      </c>
      <c r="D69" s="21">
        <v>136</v>
      </c>
      <c r="E69" s="21">
        <f>6*1</f>
        <v>6</v>
      </c>
      <c r="F69" s="21">
        <f>13*1</f>
        <v>13</v>
      </c>
      <c r="G69" s="22">
        <f t="shared" si="4"/>
        <v>2.794E-2</v>
      </c>
      <c r="H69" s="22">
        <f t="shared" si="6"/>
        <v>2.794E-2</v>
      </c>
      <c r="I69" s="22">
        <f t="shared" si="7"/>
        <v>1.9120000000000002E-2</v>
      </c>
      <c r="J69" s="22"/>
      <c r="K69" s="19">
        <v>60</v>
      </c>
      <c r="L69" s="23">
        <f t="shared" si="5"/>
        <v>1.68</v>
      </c>
      <c r="M69" s="23">
        <f t="shared" si="8"/>
        <v>1.68</v>
      </c>
      <c r="N69" s="23">
        <f t="shared" si="9"/>
        <v>1.1499999999999999</v>
      </c>
      <c r="O69" s="23">
        <f t="shared" si="10"/>
        <v>0</v>
      </c>
      <c r="P69" s="19" t="s">
        <v>143</v>
      </c>
      <c r="Q69" s="20"/>
    </row>
    <row r="70" spans="1:17" x14ac:dyDescent="0.25">
      <c r="A70" s="47"/>
      <c r="B70" s="37" t="s">
        <v>98</v>
      </c>
      <c r="C70" s="19">
        <v>5</v>
      </c>
      <c r="D70" s="21">
        <v>136</v>
      </c>
      <c r="E70" s="21">
        <v>4</v>
      </c>
      <c r="F70" s="21"/>
      <c r="G70" s="22">
        <f t="shared" si="4"/>
        <v>5.8799999999999998E-3</v>
      </c>
      <c r="H70" s="22">
        <f t="shared" si="6"/>
        <v>5.8799999999999998E-3</v>
      </c>
      <c r="I70" s="22">
        <f t="shared" si="7"/>
        <v>0</v>
      </c>
      <c r="J70" s="22"/>
      <c r="K70" s="19">
        <v>250</v>
      </c>
      <c r="L70" s="23">
        <f t="shared" si="5"/>
        <v>1.47</v>
      </c>
      <c r="M70" s="23">
        <f t="shared" si="8"/>
        <v>1.47</v>
      </c>
      <c r="N70" s="23">
        <f t="shared" si="9"/>
        <v>0</v>
      </c>
      <c r="O70" s="23">
        <f t="shared" si="10"/>
        <v>0</v>
      </c>
      <c r="P70" s="20" t="s">
        <v>286</v>
      </c>
      <c r="Q70" s="20"/>
    </row>
    <row r="71" spans="1:17" x14ac:dyDescent="0.25">
      <c r="A71" s="47"/>
      <c r="B71" s="37" t="s">
        <v>99</v>
      </c>
      <c r="C71" s="19">
        <v>1</v>
      </c>
      <c r="D71" s="21">
        <v>136</v>
      </c>
      <c r="E71" s="21">
        <f t="shared" ref="E71:E77" si="11">6*1</f>
        <v>6</v>
      </c>
      <c r="F71" s="21">
        <f t="shared" ref="F71:F77" si="12">13*1</f>
        <v>13</v>
      </c>
      <c r="G71" s="22">
        <f t="shared" si="4"/>
        <v>0.13971</v>
      </c>
      <c r="H71" s="22">
        <f t="shared" si="6"/>
        <v>0.13971</v>
      </c>
      <c r="I71" s="22">
        <f t="shared" si="7"/>
        <v>9.5589999999999994E-2</v>
      </c>
      <c r="J71" s="22"/>
      <c r="K71" s="19">
        <v>3</v>
      </c>
      <c r="L71" s="23">
        <f t="shared" si="5"/>
        <v>0.42</v>
      </c>
      <c r="M71" s="23">
        <f t="shared" si="8"/>
        <v>0.42</v>
      </c>
      <c r="N71" s="23">
        <f t="shared" si="9"/>
        <v>0.28999999999999998</v>
      </c>
      <c r="O71" s="23">
        <f t="shared" si="10"/>
        <v>0</v>
      </c>
      <c r="P71" s="19" t="s">
        <v>143</v>
      </c>
      <c r="Q71" s="20"/>
    </row>
    <row r="72" spans="1:17" x14ac:dyDescent="0.25">
      <c r="A72" s="47"/>
      <c r="B72" s="37" t="s">
        <v>100</v>
      </c>
      <c r="C72" s="19">
        <v>1</v>
      </c>
      <c r="D72" s="21">
        <v>136</v>
      </c>
      <c r="E72" s="21">
        <f t="shared" si="11"/>
        <v>6</v>
      </c>
      <c r="F72" s="21">
        <f t="shared" si="12"/>
        <v>13</v>
      </c>
      <c r="G72" s="22">
        <f t="shared" si="4"/>
        <v>0.13971</v>
      </c>
      <c r="H72" s="22">
        <f t="shared" si="6"/>
        <v>0.13971</v>
      </c>
      <c r="I72" s="22">
        <f t="shared" si="7"/>
        <v>9.5589999999999994E-2</v>
      </c>
      <c r="J72" s="22"/>
      <c r="K72" s="19">
        <v>6</v>
      </c>
      <c r="L72" s="23">
        <f t="shared" si="5"/>
        <v>0.84</v>
      </c>
      <c r="M72" s="23">
        <f t="shared" si="8"/>
        <v>0.84</v>
      </c>
      <c r="N72" s="23">
        <f t="shared" si="9"/>
        <v>0.56999999999999995</v>
      </c>
      <c r="O72" s="23">
        <f t="shared" si="10"/>
        <v>0</v>
      </c>
      <c r="P72" s="19" t="s">
        <v>143</v>
      </c>
      <c r="Q72" s="20"/>
    </row>
    <row r="73" spans="1:17" x14ac:dyDescent="0.25">
      <c r="A73" s="47"/>
      <c r="B73" s="37" t="s">
        <v>101</v>
      </c>
      <c r="C73" s="19">
        <v>1</v>
      </c>
      <c r="D73" s="21">
        <v>136</v>
      </c>
      <c r="E73" s="21">
        <f t="shared" si="11"/>
        <v>6</v>
      </c>
      <c r="F73" s="21">
        <f t="shared" si="12"/>
        <v>13</v>
      </c>
      <c r="G73" s="22">
        <f t="shared" si="4"/>
        <v>0.13971</v>
      </c>
      <c r="H73" s="22">
        <f t="shared" si="6"/>
        <v>0.13971</v>
      </c>
      <c r="I73" s="22">
        <f t="shared" si="7"/>
        <v>9.5589999999999994E-2</v>
      </c>
      <c r="J73" s="22"/>
      <c r="K73" s="19">
        <v>13</v>
      </c>
      <c r="L73" s="23">
        <f t="shared" si="5"/>
        <v>1.82</v>
      </c>
      <c r="M73" s="23">
        <f t="shared" si="8"/>
        <v>1.82</v>
      </c>
      <c r="N73" s="23">
        <f t="shared" si="9"/>
        <v>1.24</v>
      </c>
      <c r="O73" s="23">
        <f t="shared" si="10"/>
        <v>0</v>
      </c>
      <c r="P73" s="19" t="s">
        <v>143</v>
      </c>
      <c r="Q73" s="20"/>
    </row>
    <row r="74" spans="1:17" ht="22.5" x14ac:dyDescent="0.25">
      <c r="A74" s="47"/>
      <c r="B74" s="37" t="s">
        <v>102</v>
      </c>
      <c r="C74" s="19">
        <v>2</v>
      </c>
      <c r="D74" s="21">
        <v>136</v>
      </c>
      <c r="E74" s="21">
        <f t="shared" si="11"/>
        <v>6</v>
      </c>
      <c r="F74" s="21">
        <f t="shared" si="12"/>
        <v>13</v>
      </c>
      <c r="G74" s="22">
        <f t="shared" si="4"/>
        <v>6.9849999999999995E-2</v>
      </c>
      <c r="H74" s="22">
        <f t="shared" si="6"/>
        <v>6.9849999999999995E-2</v>
      </c>
      <c r="I74" s="22">
        <f t="shared" si="7"/>
        <v>4.7789999999999999E-2</v>
      </c>
      <c r="J74" s="22"/>
      <c r="K74" s="19">
        <v>50</v>
      </c>
      <c r="L74" s="23">
        <f t="shared" si="5"/>
        <v>3.49</v>
      </c>
      <c r="M74" s="23">
        <f t="shared" si="8"/>
        <v>3.49</v>
      </c>
      <c r="N74" s="23">
        <f t="shared" si="9"/>
        <v>2.39</v>
      </c>
      <c r="O74" s="23">
        <f t="shared" si="10"/>
        <v>0</v>
      </c>
      <c r="P74" s="19" t="s">
        <v>143</v>
      </c>
      <c r="Q74" s="20"/>
    </row>
    <row r="75" spans="1:17" x14ac:dyDescent="0.25">
      <c r="A75" s="47"/>
      <c r="B75" s="37" t="s">
        <v>103</v>
      </c>
      <c r="C75" s="19">
        <v>1</v>
      </c>
      <c r="D75" s="21">
        <v>136</v>
      </c>
      <c r="E75" s="21">
        <f t="shared" si="11"/>
        <v>6</v>
      </c>
      <c r="F75" s="21">
        <f t="shared" si="12"/>
        <v>13</v>
      </c>
      <c r="G75" s="22">
        <f t="shared" si="4"/>
        <v>0.13971</v>
      </c>
      <c r="H75" s="22">
        <f t="shared" si="6"/>
        <v>0.13971</v>
      </c>
      <c r="I75" s="22">
        <f t="shared" si="7"/>
        <v>9.5589999999999994E-2</v>
      </c>
      <c r="J75" s="22"/>
      <c r="K75" s="19">
        <v>50</v>
      </c>
      <c r="L75" s="23">
        <f t="shared" si="5"/>
        <v>6.99</v>
      </c>
      <c r="M75" s="23">
        <f t="shared" si="8"/>
        <v>6.99</v>
      </c>
      <c r="N75" s="23">
        <f t="shared" si="9"/>
        <v>4.78</v>
      </c>
      <c r="O75" s="23">
        <f t="shared" si="10"/>
        <v>0</v>
      </c>
      <c r="P75" s="19" t="s">
        <v>143</v>
      </c>
      <c r="Q75" s="20"/>
    </row>
    <row r="76" spans="1:17" x14ac:dyDescent="0.25">
      <c r="A76" s="47"/>
      <c r="B76" s="37" t="s">
        <v>104</v>
      </c>
      <c r="C76" s="19">
        <v>1</v>
      </c>
      <c r="D76" s="21">
        <v>136</v>
      </c>
      <c r="E76" s="21">
        <f t="shared" si="11"/>
        <v>6</v>
      </c>
      <c r="F76" s="21">
        <f t="shared" si="12"/>
        <v>13</v>
      </c>
      <c r="G76" s="22">
        <f t="shared" si="4"/>
        <v>0.13971</v>
      </c>
      <c r="H76" s="22">
        <f t="shared" si="6"/>
        <v>0.13971</v>
      </c>
      <c r="I76" s="22">
        <f t="shared" si="7"/>
        <v>9.5589999999999994E-2</v>
      </c>
      <c r="J76" s="22"/>
      <c r="K76" s="19">
        <v>50</v>
      </c>
      <c r="L76" s="23">
        <f t="shared" si="5"/>
        <v>6.99</v>
      </c>
      <c r="M76" s="23">
        <f t="shared" si="8"/>
        <v>6.99</v>
      </c>
      <c r="N76" s="23">
        <f t="shared" si="9"/>
        <v>4.78</v>
      </c>
      <c r="O76" s="23">
        <f t="shared" si="10"/>
        <v>0</v>
      </c>
      <c r="P76" s="19" t="s">
        <v>143</v>
      </c>
      <c r="Q76" s="20"/>
    </row>
    <row r="77" spans="1:17" x14ac:dyDescent="0.25">
      <c r="A77" s="47"/>
      <c r="B77" s="37" t="s">
        <v>105</v>
      </c>
      <c r="C77" s="19">
        <v>5</v>
      </c>
      <c r="D77" s="21">
        <v>136</v>
      </c>
      <c r="E77" s="21">
        <f t="shared" si="11"/>
        <v>6</v>
      </c>
      <c r="F77" s="21">
        <f t="shared" si="12"/>
        <v>13</v>
      </c>
      <c r="G77" s="22">
        <f t="shared" si="4"/>
        <v>2.794E-2</v>
      </c>
      <c r="H77" s="22">
        <f t="shared" si="6"/>
        <v>2.794E-2</v>
      </c>
      <c r="I77" s="22">
        <f t="shared" si="7"/>
        <v>1.9120000000000002E-2</v>
      </c>
      <c r="J77" s="22"/>
      <c r="K77" s="19">
        <v>100</v>
      </c>
      <c r="L77" s="23">
        <f t="shared" si="5"/>
        <v>2.79</v>
      </c>
      <c r="M77" s="23">
        <f t="shared" si="8"/>
        <v>2.79</v>
      </c>
      <c r="N77" s="23">
        <f t="shared" si="9"/>
        <v>1.91</v>
      </c>
      <c r="O77" s="23">
        <f t="shared" si="10"/>
        <v>0</v>
      </c>
      <c r="P77" s="19" t="s">
        <v>143</v>
      </c>
      <c r="Q77" s="20"/>
    </row>
    <row r="78" spans="1:17" ht="33.75" x14ac:dyDescent="0.25">
      <c r="A78" s="47"/>
      <c r="B78" s="37" t="s">
        <v>106</v>
      </c>
      <c r="C78" s="19">
        <v>1</v>
      </c>
      <c r="D78" s="21">
        <v>136</v>
      </c>
      <c r="E78" s="21">
        <f>6*2</f>
        <v>12</v>
      </c>
      <c r="F78" s="21">
        <f>13*2</f>
        <v>26</v>
      </c>
      <c r="G78" s="22">
        <f t="shared" si="4"/>
        <v>0.27940999999999999</v>
      </c>
      <c r="H78" s="22">
        <f t="shared" si="6"/>
        <v>0.27940999999999999</v>
      </c>
      <c r="I78" s="22">
        <f t="shared" si="7"/>
        <v>0.19117999999999999</v>
      </c>
      <c r="J78" s="22"/>
      <c r="K78" s="19">
        <v>40</v>
      </c>
      <c r="L78" s="23">
        <f t="shared" si="5"/>
        <v>11.18</v>
      </c>
      <c r="M78" s="23">
        <f t="shared" si="8"/>
        <v>11.18</v>
      </c>
      <c r="N78" s="23">
        <f t="shared" si="9"/>
        <v>7.65</v>
      </c>
      <c r="O78" s="23">
        <f t="shared" si="10"/>
        <v>0</v>
      </c>
      <c r="P78" s="19" t="s">
        <v>144</v>
      </c>
      <c r="Q78" s="20"/>
    </row>
    <row r="79" spans="1:17" ht="22.5" x14ac:dyDescent="0.25">
      <c r="A79" s="47"/>
      <c r="B79" s="37" t="s">
        <v>107</v>
      </c>
      <c r="C79" s="19">
        <v>1</v>
      </c>
      <c r="D79" s="21">
        <v>136</v>
      </c>
      <c r="E79" s="21">
        <f>6*2</f>
        <v>12</v>
      </c>
      <c r="F79" s="21">
        <f>13*2</f>
        <v>26</v>
      </c>
      <c r="G79" s="22">
        <f t="shared" si="4"/>
        <v>0.27940999999999999</v>
      </c>
      <c r="H79" s="22">
        <f t="shared" si="6"/>
        <v>0.27940999999999999</v>
      </c>
      <c r="I79" s="22">
        <f t="shared" si="7"/>
        <v>0.19117999999999999</v>
      </c>
      <c r="J79" s="22"/>
      <c r="K79" s="19">
        <v>200</v>
      </c>
      <c r="L79" s="23">
        <f t="shared" si="5"/>
        <v>55.88</v>
      </c>
      <c r="M79" s="23">
        <f t="shared" si="8"/>
        <v>55.88</v>
      </c>
      <c r="N79" s="23">
        <f t="shared" si="9"/>
        <v>38.24</v>
      </c>
      <c r="O79" s="23">
        <f t="shared" si="10"/>
        <v>0</v>
      </c>
      <c r="P79" s="19" t="s">
        <v>144</v>
      </c>
      <c r="Q79" s="20"/>
    </row>
    <row r="80" spans="1:17" x14ac:dyDescent="0.25">
      <c r="A80" s="47"/>
      <c r="B80" s="37" t="s">
        <v>108</v>
      </c>
      <c r="C80" s="19">
        <v>1</v>
      </c>
      <c r="D80" s="21">
        <v>136</v>
      </c>
      <c r="E80" s="21">
        <f>6*1</f>
        <v>6</v>
      </c>
      <c r="F80" s="21">
        <f>13*1</f>
        <v>13</v>
      </c>
      <c r="G80" s="22">
        <f t="shared" si="4"/>
        <v>0.13971</v>
      </c>
      <c r="H80" s="22">
        <f t="shared" si="6"/>
        <v>0.13971</v>
      </c>
      <c r="I80" s="22">
        <f t="shared" si="7"/>
        <v>9.5589999999999994E-2</v>
      </c>
      <c r="J80" s="22"/>
      <c r="K80" s="19">
        <v>50</v>
      </c>
      <c r="L80" s="23">
        <f t="shared" si="5"/>
        <v>6.99</v>
      </c>
      <c r="M80" s="23">
        <f t="shared" si="8"/>
        <v>6.99</v>
      </c>
      <c r="N80" s="23">
        <f t="shared" si="9"/>
        <v>4.78</v>
      </c>
      <c r="O80" s="23">
        <f t="shared" si="10"/>
        <v>0</v>
      </c>
      <c r="P80" s="19" t="s">
        <v>143</v>
      </c>
      <c r="Q80" s="20"/>
    </row>
    <row r="81" spans="1:17" x14ac:dyDescent="0.25">
      <c r="A81" s="47"/>
      <c r="B81" s="37" t="s">
        <v>109</v>
      </c>
      <c r="C81" s="19">
        <v>1</v>
      </c>
      <c r="D81" s="21">
        <v>136</v>
      </c>
      <c r="E81" s="21">
        <f>6*2</f>
        <v>12</v>
      </c>
      <c r="F81" s="21">
        <f>13*2</f>
        <v>26</v>
      </c>
      <c r="G81" s="22">
        <f t="shared" si="4"/>
        <v>0.27940999999999999</v>
      </c>
      <c r="H81" s="22">
        <f t="shared" si="6"/>
        <v>0.27940999999999999</v>
      </c>
      <c r="I81" s="22">
        <f t="shared" si="7"/>
        <v>0.19117999999999999</v>
      </c>
      <c r="J81" s="22"/>
      <c r="K81" s="19">
        <v>45</v>
      </c>
      <c r="L81" s="23">
        <f t="shared" si="5"/>
        <v>12.57</v>
      </c>
      <c r="M81" s="23">
        <f t="shared" si="8"/>
        <v>12.57</v>
      </c>
      <c r="N81" s="23">
        <f t="shared" si="9"/>
        <v>8.6</v>
      </c>
      <c r="O81" s="23">
        <f t="shared" si="10"/>
        <v>0</v>
      </c>
      <c r="P81" s="19" t="s">
        <v>144</v>
      </c>
      <c r="Q81" s="20"/>
    </row>
    <row r="82" spans="1:17" x14ac:dyDescent="0.25">
      <c r="A82" s="47"/>
      <c r="B82" s="37" t="s">
        <v>110</v>
      </c>
      <c r="C82" s="19">
        <v>3</v>
      </c>
      <c r="D82" s="21">
        <v>136</v>
      </c>
      <c r="E82" s="21">
        <f>6*1</f>
        <v>6</v>
      </c>
      <c r="F82" s="21">
        <f>13*1</f>
        <v>13</v>
      </c>
      <c r="G82" s="22">
        <f t="shared" si="4"/>
        <v>4.657E-2</v>
      </c>
      <c r="H82" s="22">
        <f t="shared" si="6"/>
        <v>4.657E-2</v>
      </c>
      <c r="I82" s="22">
        <f t="shared" si="7"/>
        <v>3.1859999999999999E-2</v>
      </c>
      <c r="J82" s="22"/>
      <c r="K82" s="19">
        <v>60</v>
      </c>
      <c r="L82" s="23">
        <f t="shared" si="5"/>
        <v>2.79</v>
      </c>
      <c r="M82" s="23">
        <f t="shared" si="8"/>
        <v>2.79</v>
      </c>
      <c r="N82" s="23">
        <f t="shared" si="9"/>
        <v>1.91</v>
      </c>
      <c r="O82" s="23">
        <f t="shared" si="10"/>
        <v>0</v>
      </c>
      <c r="P82" s="19" t="s">
        <v>143</v>
      </c>
      <c r="Q82" s="20"/>
    </row>
    <row r="83" spans="1:17" x14ac:dyDescent="0.25">
      <c r="A83" s="47"/>
      <c r="B83" s="37" t="s">
        <v>111</v>
      </c>
      <c r="C83" s="19">
        <v>1</v>
      </c>
      <c r="D83" s="21">
        <v>136</v>
      </c>
      <c r="E83" s="21">
        <f>6*1</f>
        <v>6</v>
      </c>
      <c r="F83" s="21">
        <f>13*1</f>
        <v>13</v>
      </c>
      <c r="G83" s="22">
        <f t="shared" si="4"/>
        <v>0.13971</v>
      </c>
      <c r="H83" s="22">
        <f t="shared" si="6"/>
        <v>0.13971</v>
      </c>
      <c r="I83" s="22">
        <f t="shared" si="7"/>
        <v>9.5589999999999994E-2</v>
      </c>
      <c r="J83" s="22"/>
      <c r="K83" s="19">
        <v>60</v>
      </c>
      <c r="L83" s="23">
        <f t="shared" si="5"/>
        <v>8.3800000000000008</v>
      </c>
      <c r="M83" s="23">
        <f t="shared" si="8"/>
        <v>8.3800000000000008</v>
      </c>
      <c r="N83" s="23">
        <f t="shared" si="9"/>
        <v>5.74</v>
      </c>
      <c r="O83" s="23">
        <f t="shared" si="10"/>
        <v>0</v>
      </c>
      <c r="P83" s="19" t="s">
        <v>143</v>
      </c>
      <c r="Q83" s="20"/>
    </row>
    <row r="84" spans="1:17" x14ac:dyDescent="0.25">
      <c r="A84" s="47"/>
      <c r="B84" s="37" t="s">
        <v>112</v>
      </c>
      <c r="C84" s="19">
        <v>5</v>
      </c>
      <c r="D84" s="21">
        <v>136</v>
      </c>
      <c r="E84" s="21">
        <f>6*1</f>
        <v>6</v>
      </c>
      <c r="F84" s="21">
        <f>13*1</f>
        <v>13</v>
      </c>
      <c r="G84" s="22">
        <f t="shared" si="4"/>
        <v>2.794E-2</v>
      </c>
      <c r="H84" s="22">
        <f t="shared" si="6"/>
        <v>2.794E-2</v>
      </c>
      <c r="I84" s="22">
        <f t="shared" si="7"/>
        <v>1.9120000000000002E-2</v>
      </c>
      <c r="J84" s="22"/>
      <c r="K84" s="19">
        <v>150</v>
      </c>
      <c r="L84" s="23">
        <f t="shared" si="5"/>
        <v>4.1900000000000004</v>
      </c>
      <c r="M84" s="23">
        <f t="shared" si="8"/>
        <v>4.1900000000000004</v>
      </c>
      <c r="N84" s="23">
        <f t="shared" si="9"/>
        <v>2.87</v>
      </c>
      <c r="O84" s="23">
        <f t="shared" si="10"/>
        <v>0</v>
      </c>
      <c r="P84" s="19" t="s">
        <v>143</v>
      </c>
      <c r="Q84" s="20"/>
    </row>
    <row r="85" spans="1:17" x14ac:dyDescent="0.25">
      <c r="A85" s="47"/>
      <c r="B85" s="37" t="s">
        <v>113</v>
      </c>
      <c r="C85" s="19">
        <v>5</v>
      </c>
      <c r="D85" s="21">
        <v>136</v>
      </c>
      <c r="E85" s="21">
        <f>6*1</f>
        <v>6</v>
      </c>
      <c r="F85" s="21">
        <f>13*1</f>
        <v>13</v>
      </c>
      <c r="G85" s="22">
        <f t="shared" si="4"/>
        <v>2.794E-2</v>
      </c>
      <c r="H85" s="22">
        <f t="shared" si="6"/>
        <v>2.794E-2</v>
      </c>
      <c r="I85" s="22">
        <f t="shared" si="7"/>
        <v>1.9120000000000002E-2</v>
      </c>
      <c r="J85" s="22"/>
      <c r="K85" s="19">
        <v>300</v>
      </c>
      <c r="L85" s="23">
        <f t="shared" si="5"/>
        <v>8.3800000000000008</v>
      </c>
      <c r="M85" s="23">
        <f t="shared" si="8"/>
        <v>8.3800000000000008</v>
      </c>
      <c r="N85" s="23">
        <f t="shared" si="9"/>
        <v>5.74</v>
      </c>
      <c r="O85" s="23">
        <f t="shared" si="10"/>
        <v>0</v>
      </c>
      <c r="P85" s="19" t="s">
        <v>143</v>
      </c>
      <c r="Q85" s="20"/>
    </row>
    <row r="86" spans="1:17" x14ac:dyDescent="0.25">
      <c r="A86" s="47"/>
      <c r="B86" s="37" t="s">
        <v>114</v>
      </c>
      <c r="C86" s="19">
        <v>1</v>
      </c>
      <c r="D86" s="21">
        <v>136</v>
      </c>
      <c r="E86" s="21">
        <v>2</v>
      </c>
      <c r="F86" s="21"/>
      <c r="G86" s="22">
        <f t="shared" si="4"/>
        <v>1.4710000000000001E-2</v>
      </c>
      <c r="H86" s="22">
        <f t="shared" si="6"/>
        <v>1.4710000000000001E-2</v>
      </c>
      <c r="I86" s="22">
        <f t="shared" si="7"/>
        <v>0</v>
      </c>
      <c r="J86" s="22"/>
      <c r="K86" s="19">
        <v>60</v>
      </c>
      <c r="L86" s="23">
        <f t="shared" si="5"/>
        <v>0.88</v>
      </c>
      <c r="M86" s="23">
        <f t="shared" si="8"/>
        <v>0.88</v>
      </c>
      <c r="N86" s="23">
        <f t="shared" si="9"/>
        <v>0</v>
      </c>
      <c r="O86" s="23">
        <f t="shared" si="10"/>
        <v>0</v>
      </c>
      <c r="P86" s="19" t="s">
        <v>116</v>
      </c>
      <c r="Q86" s="20"/>
    </row>
    <row r="87" spans="1:17" x14ac:dyDescent="0.25">
      <c r="A87" s="47"/>
      <c r="B87" s="37" t="s">
        <v>115</v>
      </c>
      <c r="C87" s="19">
        <v>1</v>
      </c>
      <c r="D87" s="21">
        <v>136</v>
      </c>
      <c r="E87" s="21">
        <f>6*1</f>
        <v>6</v>
      </c>
      <c r="F87" s="21">
        <f>13*1</f>
        <v>13</v>
      </c>
      <c r="G87" s="22">
        <f t="shared" si="4"/>
        <v>0.13971</v>
      </c>
      <c r="H87" s="22">
        <f t="shared" si="6"/>
        <v>0.13971</v>
      </c>
      <c r="I87" s="22">
        <f t="shared" si="7"/>
        <v>9.5589999999999994E-2</v>
      </c>
      <c r="J87" s="22"/>
      <c r="K87" s="19">
        <v>600</v>
      </c>
      <c r="L87" s="23">
        <f t="shared" si="5"/>
        <v>83.83</v>
      </c>
      <c r="M87" s="23">
        <f t="shared" si="8"/>
        <v>83.83</v>
      </c>
      <c r="N87" s="23">
        <f t="shared" si="9"/>
        <v>57.35</v>
      </c>
      <c r="O87" s="23">
        <f t="shared" si="10"/>
        <v>0</v>
      </c>
      <c r="P87" s="19" t="s">
        <v>143</v>
      </c>
      <c r="Q87" s="20"/>
    </row>
    <row r="88" spans="1:17" x14ac:dyDescent="0.25">
      <c r="A88" s="47"/>
      <c r="B88" s="44" t="s">
        <v>212</v>
      </c>
      <c r="C88" s="40"/>
      <c r="D88" s="41"/>
      <c r="E88" s="41"/>
      <c r="F88" s="41"/>
      <c r="G88" s="42"/>
      <c r="H88" s="42"/>
      <c r="I88" s="42"/>
      <c r="J88" s="42"/>
      <c r="K88" s="40"/>
      <c r="L88" s="43">
        <f>SUM(L47:L87)</f>
        <v>538.88</v>
      </c>
      <c r="M88" s="43">
        <f>SUM(M47:M87)</f>
        <v>538.88</v>
      </c>
      <c r="N88" s="43">
        <f>SUM(N47:N87)</f>
        <v>380.09</v>
      </c>
      <c r="O88" s="43">
        <f>SUM(O47:O87)</f>
        <v>0</v>
      </c>
      <c r="P88" s="40"/>
      <c r="Q88" s="20"/>
    </row>
    <row r="89" spans="1:17" x14ac:dyDescent="0.25">
      <c r="A89" s="47" t="s">
        <v>221</v>
      </c>
      <c r="B89" s="44"/>
      <c r="C89" s="40"/>
      <c r="D89" s="41"/>
      <c r="E89" s="41"/>
      <c r="F89" s="41"/>
      <c r="G89" s="42"/>
      <c r="H89" s="42"/>
      <c r="I89" s="42"/>
      <c r="J89" s="42"/>
      <c r="K89" s="40"/>
      <c r="L89" s="43">
        <f>SUM(M89:O89)</f>
        <v>380.09</v>
      </c>
      <c r="M89" s="43"/>
      <c r="N89" s="43">
        <f>N88</f>
        <v>380.09</v>
      </c>
      <c r="O89" s="43"/>
      <c r="P89" s="40" t="s">
        <v>291</v>
      </c>
      <c r="Q89" s="20"/>
    </row>
    <row r="90" spans="1:17" x14ac:dyDescent="0.25">
      <c r="A90" s="47" t="s">
        <v>222</v>
      </c>
      <c r="B90" s="44"/>
      <c r="C90" s="40"/>
      <c r="D90" s="41"/>
      <c r="E90" s="41"/>
      <c r="F90" s="41"/>
      <c r="G90" s="42"/>
      <c r="H90" s="42"/>
      <c r="I90" s="42"/>
      <c r="J90" s="42"/>
      <c r="K90" s="40"/>
      <c r="L90" s="43">
        <f>SUM(M90:O90)</f>
        <v>158.79</v>
      </c>
      <c r="M90" s="43">
        <f>M88-N89</f>
        <v>158.79</v>
      </c>
      <c r="N90" s="43"/>
      <c r="O90" s="43"/>
      <c r="P90" s="40" t="s">
        <v>291</v>
      </c>
      <c r="Q90" s="20"/>
    </row>
    <row r="91" spans="1:17" x14ac:dyDescent="0.25">
      <c r="A91" s="52"/>
      <c r="B91" s="1419" t="s">
        <v>336</v>
      </c>
      <c r="C91" s="1419"/>
      <c r="D91" s="1419"/>
      <c r="E91" s="1419"/>
      <c r="F91" s="1419"/>
      <c r="G91" s="1419"/>
      <c r="H91" s="1419"/>
      <c r="I91" s="1419"/>
      <c r="J91" s="1419"/>
      <c r="K91" s="1419"/>
      <c r="L91" s="1419"/>
      <c r="M91" s="1419"/>
      <c r="N91" s="1419"/>
      <c r="O91" s="1419"/>
      <c r="P91" s="1420"/>
      <c r="Q91" s="53"/>
    </row>
    <row r="92" spans="1:17" x14ac:dyDescent="0.25">
      <c r="A92" s="47"/>
      <c r="B92" s="354" t="s">
        <v>117</v>
      </c>
      <c r="C92" s="355">
        <v>5</v>
      </c>
      <c r="D92" s="25">
        <v>136</v>
      </c>
      <c r="E92" s="25">
        <f>6*1</f>
        <v>6</v>
      </c>
      <c r="F92" s="25">
        <f>9*1</f>
        <v>9</v>
      </c>
      <c r="G92" s="22">
        <f t="shared" si="4"/>
        <v>2.206E-2</v>
      </c>
      <c r="H92" s="22">
        <f t="shared" ref="H92:H108" si="13">G92-J92</f>
        <v>2.206E-2</v>
      </c>
      <c r="I92" s="22"/>
      <c r="J92" s="22"/>
      <c r="K92" s="19">
        <v>80</v>
      </c>
      <c r="L92" s="23">
        <f t="shared" si="5"/>
        <v>1.76</v>
      </c>
      <c r="M92" s="23">
        <f t="shared" ref="M92:M108" si="14">H92*K92</f>
        <v>1.76</v>
      </c>
      <c r="N92" s="23">
        <f t="shared" ref="N92:N108" si="15">I92*K92</f>
        <v>0</v>
      </c>
      <c r="O92" s="23">
        <f t="shared" ref="O92:O108" si="16">L92-M92</f>
        <v>0</v>
      </c>
      <c r="P92" s="19" t="s">
        <v>335</v>
      </c>
      <c r="Q92" s="20"/>
    </row>
    <row r="93" spans="1:17" x14ac:dyDescent="0.25">
      <c r="A93" s="47"/>
      <c r="B93" s="354" t="s">
        <v>120</v>
      </c>
      <c r="C93" s="355">
        <v>5</v>
      </c>
      <c r="D93" s="25">
        <v>136</v>
      </c>
      <c r="E93" s="25">
        <v>2</v>
      </c>
      <c r="F93" s="25"/>
      <c r="G93" s="22">
        <f>(E93+F93)/D93/C93</f>
        <v>2.9399999999999999E-3</v>
      </c>
      <c r="H93" s="22">
        <f t="shared" si="13"/>
        <v>2.9399999999999999E-3</v>
      </c>
      <c r="I93" s="22"/>
      <c r="J93" s="22"/>
      <c r="K93" s="19">
        <v>80</v>
      </c>
      <c r="L93" s="23">
        <f>G93*K93</f>
        <v>0.24</v>
      </c>
      <c r="M93" s="23">
        <f t="shared" si="14"/>
        <v>0.24</v>
      </c>
      <c r="N93" s="23">
        <f t="shared" si="15"/>
        <v>0</v>
      </c>
      <c r="O93" s="23">
        <f t="shared" si="16"/>
        <v>0</v>
      </c>
      <c r="P93" s="20" t="s">
        <v>337</v>
      </c>
      <c r="Q93" s="20"/>
    </row>
    <row r="94" spans="1:17" ht="33.75" x14ac:dyDescent="0.25">
      <c r="A94" s="47"/>
      <c r="B94" s="354" t="s">
        <v>121</v>
      </c>
      <c r="C94" s="355">
        <v>1</v>
      </c>
      <c r="D94" s="25">
        <v>136</v>
      </c>
      <c r="E94" s="25">
        <f>(E92+E93)*12</f>
        <v>96</v>
      </c>
      <c r="F94" s="25">
        <f>(F92+F93)*12</f>
        <v>108</v>
      </c>
      <c r="G94" s="22">
        <f>(E94+F94)/D94/C94</f>
        <v>1.5</v>
      </c>
      <c r="H94" s="22">
        <f t="shared" si="13"/>
        <v>1.5</v>
      </c>
      <c r="I94" s="22"/>
      <c r="J94" s="22"/>
      <c r="K94" s="19">
        <v>16</v>
      </c>
      <c r="L94" s="23">
        <f>G94*K94</f>
        <v>24</v>
      </c>
      <c r="M94" s="23">
        <f t="shared" si="14"/>
        <v>24</v>
      </c>
      <c r="N94" s="23">
        <f t="shared" si="15"/>
        <v>0</v>
      </c>
      <c r="O94" s="23">
        <f t="shared" si="16"/>
        <v>0</v>
      </c>
      <c r="P94" s="20" t="s">
        <v>338</v>
      </c>
      <c r="Q94" s="20"/>
    </row>
    <row r="95" spans="1:17" x14ac:dyDescent="0.25">
      <c r="A95" s="47"/>
      <c r="B95" s="354" t="s">
        <v>118</v>
      </c>
      <c r="C95" s="355">
        <v>10</v>
      </c>
      <c r="D95" s="25">
        <v>136</v>
      </c>
      <c r="E95" s="25">
        <f>6*1</f>
        <v>6</v>
      </c>
      <c r="F95" s="25">
        <f>13*1</f>
        <v>13</v>
      </c>
      <c r="G95" s="22">
        <f t="shared" si="4"/>
        <v>1.397E-2</v>
      </c>
      <c r="H95" s="22">
        <f t="shared" si="13"/>
        <v>1.397E-2</v>
      </c>
      <c r="I95" s="22"/>
      <c r="J95" s="22"/>
      <c r="K95" s="19">
        <v>100</v>
      </c>
      <c r="L95" s="23">
        <f t="shared" si="5"/>
        <v>1.4</v>
      </c>
      <c r="M95" s="23">
        <f t="shared" si="14"/>
        <v>1.4</v>
      </c>
      <c r="N95" s="23">
        <f t="shared" si="15"/>
        <v>0</v>
      </c>
      <c r="O95" s="23">
        <f t="shared" si="16"/>
        <v>0</v>
      </c>
      <c r="P95" s="19" t="s">
        <v>143</v>
      </c>
      <c r="Q95" s="20"/>
    </row>
    <row r="96" spans="1:17" ht="22.5" x14ac:dyDescent="0.25">
      <c r="A96" s="47"/>
      <c r="B96" s="354" t="s">
        <v>119</v>
      </c>
      <c r="C96" s="355">
        <v>1</v>
      </c>
      <c r="D96" s="25">
        <v>136</v>
      </c>
      <c r="E96" s="25">
        <v>2</v>
      </c>
      <c r="F96" s="25">
        <v>1</v>
      </c>
      <c r="G96" s="22">
        <f t="shared" si="4"/>
        <v>2.206E-2</v>
      </c>
      <c r="H96" s="22">
        <f t="shared" si="13"/>
        <v>2.206E-2</v>
      </c>
      <c r="I96" s="22"/>
      <c r="J96" s="22"/>
      <c r="K96" s="19">
        <v>30</v>
      </c>
      <c r="L96" s="23">
        <f t="shared" si="5"/>
        <v>0.66</v>
      </c>
      <c r="M96" s="23">
        <f t="shared" si="14"/>
        <v>0.66</v>
      </c>
      <c r="N96" s="23">
        <f t="shared" si="15"/>
        <v>0</v>
      </c>
      <c r="O96" s="23">
        <f t="shared" si="16"/>
        <v>0</v>
      </c>
      <c r="P96" s="20" t="s">
        <v>137</v>
      </c>
      <c r="Q96" s="20"/>
    </row>
    <row r="97" spans="1:17" x14ac:dyDescent="0.25">
      <c r="A97" s="47"/>
      <c r="B97" s="354" t="s">
        <v>123</v>
      </c>
      <c r="C97" s="355">
        <v>1</v>
      </c>
      <c r="D97" s="25">
        <v>136</v>
      </c>
      <c r="E97" s="25">
        <f>1+1+2+1+1</f>
        <v>6</v>
      </c>
      <c r="F97" s="25">
        <f>1*13/10</f>
        <v>1</v>
      </c>
      <c r="G97" s="22">
        <f>(E97+F97)/D97/C97</f>
        <v>5.1470000000000002E-2</v>
      </c>
      <c r="H97" s="22">
        <f t="shared" si="13"/>
        <v>5.1470000000000002E-2</v>
      </c>
      <c r="I97" s="22"/>
      <c r="J97" s="22"/>
      <c r="K97" s="19">
        <v>200</v>
      </c>
      <c r="L97" s="23">
        <f>G97*K97</f>
        <v>10.29</v>
      </c>
      <c r="M97" s="23">
        <f t="shared" si="14"/>
        <v>10.29</v>
      </c>
      <c r="N97" s="23">
        <f t="shared" si="15"/>
        <v>0</v>
      </c>
      <c r="O97" s="23">
        <f t="shared" si="16"/>
        <v>0</v>
      </c>
      <c r="P97" s="19" t="s">
        <v>134</v>
      </c>
      <c r="Q97" s="20"/>
    </row>
    <row r="98" spans="1:17" ht="22.5" x14ac:dyDescent="0.25">
      <c r="A98" s="47"/>
      <c r="B98" s="354" t="s">
        <v>128</v>
      </c>
      <c r="C98" s="355">
        <v>1</v>
      </c>
      <c r="D98" s="25">
        <v>136</v>
      </c>
      <c r="E98" s="356">
        <f>12*1</f>
        <v>12</v>
      </c>
      <c r="F98" s="25"/>
      <c r="G98" s="22">
        <f>(E98+F98)/D98/C98</f>
        <v>8.8239999999999999E-2</v>
      </c>
      <c r="H98" s="22">
        <f t="shared" si="13"/>
        <v>8.8239999999999999E-2</v>
      </c>
      <c r="I98" s="22"/>
      <c r="J98" s="22"/>
      <c r="K98" s="19">
        <v>55</v>
      </c>
      <c r="L98" s="23">
        <f>G98*K98</f>
        <v>4.8499999999999996</v>
      </c>
      <c r="M98" s="23">
        <f t="shared" si="14"/>
        <v>4.8499999999999996</v>
      </c>
      <c r="N98" s="23">
        <f t="shared" si="15"/>
        <v>0</v>
      </c>
      <c r="O98" s="23">
        <f t="shared" si="16"/>
        <v>0</v>
      </c>
      <c r="P98" s="19" t="s">
        <v>287</v>
      </c>
      <c r="Q98" s="20"/>
    </row>
    <row r="99" spans="1:17" ht="22.5" x14ac:dyDescent="0.25">
      <c r="A99" s="47"/>
      <c r="B99" s="354" t="s">
        <v>129</v>
      </c>
      <c r="C99" s="355">
        <v>5</v>
      </c>
      <c r="D99" s="25">
        <v>136</v>
      </c>
      <c r="E99" s="25">
        <v>1</v>
      </c>
      <c r="F99" s="25"/>
      <c r="G99" s="22">
        <f t="shared" ref="G99:G108" si="17">(E99+F99)/D99/C99</f>
        <v>1.47E-3</v>
      </c>
      <c r="H99" s="22">
        <f t="shared" si="13"/>
        <v>1.47E-3</v>
      </c>
      <c r="I99" s="22"/>
      <c r="J99" s="22"/>
      <c r="K99" s="19">
        <v>250</v>
      </c>
      <c r="L99" s="23">
        <f t="shared" ref="L99:L108" si="18">G99*K99</f>
        <v>0.37</v>
      </c>
      <c r="M99" s="23">
        <f t="shared" si="14"/>
        <v>0.37</v>
      </c>
      <c r="N99" s="23">
        <f t="shared" si="15"/>
        <v>0</v>
      </c>
      <c r="O99" s="23">
        <f t="shared" si="16"/>
        <v>0</v>
      </c>
      <c r="P99" s="27" t="s">
        <v>206</v>
      </c>
      <c r="Q99" s="20"/>
    </row>
    <row r="100" spans="1:17" ht="22.5" x14ac:dyDescent="0.25">
      <c r="A100" s="47"/>
      <c r="B100" s="354" t="s">
        <v>133</v>
      </c>
      <c r="C100" s="355">
        <v>5</v>
      </c>
      <c r="D100" s="25">
        <v>136</v>
      </c>
      <c r="E100" s="25">
        <v>1</v>
      </c>
      <c r="F100" s="25"/>
      <c r="G100" s="22">
        <f t="shared" si="17"/>
        <v>1.47E-3</v>
      </c>
      <c r="H100" s="22">
        <f t="shared" si="13"/>
        <v>1.47E-3</v>
      </c>
      <c r="I100" s="22"/>
      <c r="J100" s="22"/>
      <c r="K100" s="19">
        <v>1282</v>
      </c>
      <c r="L100" s="23">
        <f t="shared" si="18"/>
        <v>1.88</v>
      </c>
      <c r="M100" s="23">
        <f t="shared" si="14"/>
        <v>1.88</v>
      </c>
      <c r="N100" s="23">
        <f t="shared" si="15"/>
        <v>0</v>
      </c>
      <c r="O100" s="23">
        <f t="shared" si="16"/>
        <v>0</v>
      </c>
      <c r="P100" s="27" t="s">
        <v>206</v>
      </c>
      <c r="Q100" s="20"/>
    </row>
    <row r="101" spans="1:17" ht="22.5" x14ac:dyDescent="0.25">
      <c r="A101" s="47"/>
      <c r="B101" s="354" t="s">
        <v>130</v>
      </c>
      <c r="C101" s="355">
        <v>1</v>
      </c>
      <c r="D101" s="25">
        <v>136</v>
      </c>
      <c r="E101" s="25">
        <f>4*1</f>
        <v>4</v>
      </c>
      <c r="F101" s="25"/>
      <c r="G101" s="22">
        <f t="shared" si="17"/>
        <v>2.9409999999999999E-2</v>
      </c>
      <c r="H101" s="22">
        <f t="shared" si="13"/>
        <v>2.9409999999999999E-2</v>
      </c>
      <c r="I101" s="22"/>
      <c r="J101" s="22"/>
      <c r="K101" s="19">
        <v>270</v>
      </c>
      <c r="L101" s="23">
        <f t="shared" si="18"/>
        <v>7.94</v>
      </c>
      <c r="M101" s="23">
        <f t="shared" si="14"/>
        <v>7.94</v>
      </c>
      <c r="N101" s="23">
        <f t="shared" si="15"/>
        <v>0</v>
      </c>
      <c r="O101" s="23">
        <f t="shared" si="16"/>
        <v>0</v>
      </c>
      <c r="P101" s="27" t="s">
        <v>374</v>
      </c>
      <c r="Q101" s="20"/>
    </row>
    <row r="102" spans="1:17" ht="22.5" x14ac:dyDescent="0.25">
      <c r="A102" s="47"/>
      <c r="B102" s="354" t="s">
        <v>124</v>
      </c>
      <c r="C102" s="355">
        <v>1</v>
      </c>
      <c r="D102" s="25">
        <v>136</v>
      </c>
      <c r="E102" s="25">
        <v>2</v>
      </c>
      <c r="F102" s="25"/>
      <c r="G102" s="22">
        <f t="shared" si="17"/>
        <v>1.4710000000000001E-2</v>
      </c>
      <c r="H102" s="22">
        <f t="shared" si="13"/>
        <v>1.4710000000000001E-2</v>
      </c>
      <c r="I102" s="22"/>
      <c r="J102" s="22"/>
      <c r="K102" s="19">
        <v>150</v>
      </c>
      <c r="L102" s="23">
        <f t="shared" si="18"/>
        <v>2.21</v>
      </c>
      <c r="M102" s="23">
        <f t="shared" si="14"/>
        <v>2.21</v>
      </c>
      <c r="N102" s="23">
        <f t="shared" si="15"/>
        <v>0</v>
      </c>
      <c r="O102" s="23">
        <f t="shared" si="16"/>
        <v>0</v>
      </c>
      <c r="P102" s="20" t="s">
        <v>340</v>
      </c>
      <c r="Q102" s="20"/>
    </row>
    <row r="103" spans="1:17" ht="22.5" x14ac:dyDescent="0.25">
      <c r="A103" s="47"/>
      <c r="B103" s="354" t="s">
        <v>135</v>
      </c>
      <c r="C103" s="355">
        <v>1</v>
      </c>
      <c r="D103" s="25">
        <v>136</v>
      </c>
      <c r="E103" s="25">
        <f>4*1</f>
        <v>4</v>
      </c>
      <c r="F103" s="25"/>
      <c r="G103" s="22">
        <f>(E103+F103)/D103/C103</f>
        <v>2.9409999999999999E-2</v>
      </c>
      <c r="H103" s="22">
        <f t="shared" si="13"/>
        <v>2.9409999999999999E-2</v>
      </c>
      <c r="I103" s="22"/>
      <c r="J103" s="22"/>
      <c r="K103" s="19">
        <v>150</v>
      </c>
      <c r="L103" s="23">
        <f>G103*K103</f>
        <v>4.41</v>
      </c>
      <c r="M103" s="23">
        <f t="shared" si="14"/>
        <v>4.41</v>
      </c>
      <c r="N103" s="23">
        <f t="shared" si="15"/>
        <v>0</v>
      </c>
      <c r="O103" s="23">
        <f t="shared" si="16"/>
        <v>0</v>
      </c>
      <c r="P103" s="20" t="s">
        <v>288</v>
      </c>
      <c r="Q103" s="20"/>
    </row>
    <row r="104" spans="1:17" ht="22.5" x14ac:dyDescent="0.25">
      <c r="A104" s="47"/>
      <c r="B104" s="354" t="s">
        <v>207</v>
      </c>
      <c r="C104" s="355">
        <v>1</v>
      </c>
      <c r="D104" s="25">
        <v>136</v>
      </c>
      <c r="E104" s="25">
        <v>2</v>
      </c>
      <c r="F104" s="25">
        <f>0.5*9</f>
        <v>5</v>
      </c>
      <c r="G104" s="22">
        <f>(E104+F104)/D104/C104</f>
        <v>5.1470000000000002E-2</v>
      </c>
      <c r="H104" s="22">
        <f t="shared" si="13"/>
        <v>5.1470000000000002E-2</v>
      </c>
      <c r="I104" s="22"/>
      <c r="J104" s="22"/>
      <c r="K104" s="19">
        <v>300</v>
      </c>
      <c r="L104" s="23">
        <f>G104*K104</f>
        <v>15.44</v>
      </c>
      <c r="M104" s="23">
        <f t="shared" si="14"/>
        <v>15.44</v>
      </c>
      <c r="N104" s="23">
        <f t="shared" si="15"/>
        <v>0</v>
      </c>
      <c r="O104" s="23">
        <f t="shared" si="16"/>
        <v>0</v>
      </c>
      <c r="P104" s="26" t="s">
        <v>341</v>
      </c>
      <c r="Q104" s="20"/>
    </row>
    <row r="105" spans="1:17" x14ac:dyDescent="0.25">
      <c r="A105" s="47"/>
      <c r="B105" s="354" t="s">
        <v>131</v>
      </c>
      <c r="C105" s="355">
        <v>1</v>
      </c>
      <c r="D105" s="25">
        <v>136</v>
      </c>
      <c r="E105" s="25">
        <f>2*12*1</f>
        <v>24</v>
      </c>
      <c r="F105" s="25"/>
      <c r="G105" s="22">
        <f t="shared" si="17"/>
        <v>0.17646999999999999</v>
      </c>
      <c r="H105" s="22">
        <f t="shared" si="13"/>
        <v>0.17646999999999999</v>
      </c>
      <c r="I105" s="22"/>
      <c r="J105" s="22"/>
      <c r="K105" s="19">
        <v>50</v>
      </c>
      <c r="L105" s="23">
        <f t="shared" si="18"/>
        <v>8.82</v>
      </c>
      <c r="M105" s="23">
        <f t="shared" si="14"/>
        <v>8.82</v>
      </c>
      <c r="N105" s="23">
        <f t="shared" si="15"/>
        <v>0</v>
      </c>
      <c r="O105" s="23">
        <f t="shared" si="16"/>
        <v>0</v>
      </c>
      <c r="P105" s="19" t="s">
        <v>138</v>
      </c>
      <c r="Q105" s="20"/>
    </row>
    <row r="106" spans="1:17" x14ac:dyDescent="0.25">
      <c r="A106" s="47"/>
      <c r="B106" s="354" t="s">
        <v>132</v>
      </c>
      <c r="C106" s="355">
        <v>1</v>
      </c>
      <c r="D106" s="25">
        <v>136</v>
      </c>
      <c r="E106" s="25">
        <f>4*12</f>
        <v>48</v>
      </c>
      <c r="F106" s="25"/>
      <c r="G106" s="22">
        <f t="shared" si="17"/>
        <v>0.35293999999999998</v>
      </c>
      <c r="H106" s="22">
        <f t="shared" si="13"/>
        <v>0.35293999999999998</v>
      </c>
      <c r="I106" s="22"/>
      <c r="J106" s="22"/>
      <c r="K106" s="19">
        <v>13</v>
      </c>
      <c r="L106" s="23">
        <f t="shared" si="18"/>
        <v>4.59</v>
      </c>
      <c r="M106" s="23">
        <f t="shared" si="14"/>
        <v>4.59</v>
      </c>
      <c r="N106" s="23">
        <f t="shared" si="15"/>
        <v>0</v>
      </c>
      <c r="O106" s="23">
        <f t="shared" si="16"/>
        <v>0</v>
      </c>
      <c r="P106" s="20" t="s">
        <v>342</v>
      </c>
      <c r="Q106" s="20"/>
    </row>
    <row r="107" spans="1:17" x14ac:dyDescent="0.25">
      <c r="A107" s="47"/>
      <c r="B107" s="354" t="s">
        <v>122</v>
      </c>
      <c r="C107" s="355">
        <v>1</v>
      </c>
      <c r="D107" s="25">
        <v>136</v>
      </c>
      <c r="E107" s="25">
        <f>2*12</f>
        <v>24</v>
      </c>
      <c r="F107" s="25"/>
      <c r="G107" s="22">
        <f t="shared" si="17"/>
        <v>0.17646999999999999</v>
      </c>
      <c r="H107" s="22">
        <f t="shared" si="13"/>
        <v>0.17646999999999999</v>
      </c>
      <c r="I107" s="22"/>
      <c r="J107" s="22"/>
      <c r="K107" s="19">
        <v>60</v>
      </c>
      <c r="L107" s="23">
        <f t="shared" si="18"/>
        <v>10.59</v>
      </c>
      <c r="M107" s="23">
        <f t="shared" si="14"/>
        <v>10.59</v>
      </c>
      <c r="N107" s="23">
        <f t="shared" si="15"/>
        <v>0</v>
      </c>
      <c r="O107" s="23">
        <f t="shared" si="16"/>
        <v>0</v>
      </c>
      <c r="P107" s="20" t="s">
        <v>343</v>
      </c>
      <c r="Q107" s="20"/>
    </row>
    <row r="108" spans="1:17" ht="22.5" x14ac:dyDescent="0.25">
      <c r="A108" s="47"/>
      <c r="B108" s="354" t="s">
        <v>205</v>
      </c>
      <c r="C108" s="357">
        <v>5</v>
      </c>
      <c r="D108" s="25">
        <v>136</v>
      </c>
      <c r="E108" s="356">
        <f>1*1</f>
        <v>1</v>
      </c>
      <c r="F108" s="356"/>
      <c r="G108" s="29">
        <f t="shared" si="17"/>
        <v>1.47E-3</v>
      </c>
      <c r="H108" s="22">
        <f t="shared" si="13"/>
        <v>1.47E-3</v>
      </c>
      <c r="I108" s="22"/>
      <c r="J108" s="29"/>
      <c r="K108" s="27">
        <v>750</v>
      </c>
      <c r="L108" s="30">
        <f t="shared" si="18"/>
        <v>1.1000000000000001</v>
      </c>
      <c r="M108" s="23">
        <f t="shared" si="14"/>
        <v>1.1000000000000001</v>
      </c>
      <c r="N108" s="23">
        <f t="shared" si="15"/>
        <v>0</v>
      </c>
      <c r="O108" s="23">
        <f t="shared" si="16"/>
        <v>0</v>
      </c>
      <c r="P108" s="19" t="s">
        <v>206</v>
      </c>
      <c r="Q108" s="20"/>
    </row>
    <row r="109" spans="1:17" x14ac:dyDescent="0.25">
      <c r="A109" s="47" t="s">
        <v>222</v>
      </c>
      <c r="B109" s="358" t="s">
        <v>212</v>
      </c>
      <c r="C109" s="359"/>
      <c r="D109" s="360"/>
      <c r="E109" s="360"/>
      <c r="F109" s="360"/>
      <c r="G109" s="42"/>
      <c r="H109" s="42"/>
      <c r="I109" s="42"/>
      <c r="J109" s="42"/>
      <c r="K109" s="40"/>
      <c r="L109" s="43">
        <f>SUM(L92:L108)</f>
        <v>100.55</v>
      </c>
      <c r="M109" s="43">
        <f>SUM(M92:M108)</f>
        <v>100.55</v>
      </c>
      <c r="N109" s="43">
        <f>SUM(N92:N108)</f>
        <v>0</v>
      </c>
      <c r="O109" s="43">
        <f>SUM(O92:O108)</f>
        <v>0</v>
      </c>
      <c r="P109" s="40" t="s">
        <v>291</v>
      </c>
      <c r="Q109" s="20"/>
    </row>
    <row r="110" spans="1:17" x14ac:dyDescent="0.25">
      <c r="A110" s="52"/>
      <c r="B110" s="1419" t="s">
        <v>339</v>
      </c>
      <c r="C110" s="1419"/>
      <c r="D110" s="1419"/>
      <c r="E110" s="1419"/>
      <c r="F110" s="1419"/>
      <c r="G110" s="1419"/>
      <c r="H110" s="1419"/>
      <c r="I110" s="1419"/>
      <c r="J110" s="1419"/>
      <c r="K110" s="1419"/>
      <c r="L110" s="1419"/>
      <c r="M110" s="1419"/>
      <c r="N110" s="1419"/>
      <c r="O110" s="1419"/>
      <c r="P110" s="1420"/>
      <c r="Q110" s="53"/>
    </row>
    <row r="111" spans="1:17" x14ac:dyDescent="0.25">
      <c r="A111" s="47"/>
      <c r="B111" s="45" t="s">
        <v>127</v>
      </c>
      <c r="C111" s="27">
        <v>10</v>
      </c>
      <c r="D111" s="21">
        <v>136</v>
      </c>
      <c r="E111" s="28">
        <f>1*1+28*1</f>
        <v>29</v>
      </c>
      <c r="F111" s="28"/>
      <c r="G111" s="29">
        <f>(E111+F111)/D111/C111</f>
        <v>2.1319999999999999E-2</v>
      </c>
      <c r="H111" s="22">
        <f>G111-J111</f>
        <v>0</v>
      </c>
      <c r="I111" s="22"/>
      <c r="J111" s="22">
        <f>E111/D111/C111</f>
        <v>2.1319999999999999E-2</v>
      </c>
      <c r="K111" s="27"/>
      <c r="L111" s="30">
        <f>G111*K111</f>
        <v>0</v>
      </c>
      <c r="M111" s="23">
        <f>H111*K111</f>
        <v>0</v>
      </c>
      <c r="N111" s="23">
        <f>I111*K111</f>
        <v>0</v>
      </c>
      <c r="O111" s="23">
        <f>L111-M111</f>
        <v>0</v>
      </c>
      <c r="P111" s="27" t="s">
        <v>136</v>
      </c>
      <c r="Q111" s="20"/>
    </row>
    <row r="112" spans="1:17" x14ac:dyDescent="0.25">
      <c r="A112" s="47"/>
      <c r="B112" s="37" t="s">
        <v>125</v>
      </c>
      <c r="C112" s="19">
        <v>1</v>
      </c>
      <c r="D112" s="21">
        <v>136</v>
      </c>
      <c r="E112" s="21">
        <f>1*1+28*1</f>
        <v>29</v>
      </c>
      <c r="F112" s="21"/>
      <c r="G112" s="22">
        <f>(E112+F112)/D112/C112</f>
        <v>0.21324000000000001</v>
      </c>
      <c r="H112" s="22">
        <f>G112-J112</f>
        <v>0</v>
      </c>
      <c r="I112" s="22"/>
      <c r="J112" s="22">
        <f>E112/D112/C112</f>
        <v>0.21324000000000001</v>
      </c>
      <c r="K112" s="19">
        <f>250-250</f>
        <v>0</v>
      </c>
      <c r="L112" s="23">
        <f>G112*K112</f>
        <v>0</v>
      </c>
      <c r="M112" s="23">
        <f>H112*K112</f>
        <v>0</v>
      </c>
      <c r="N112" s="23">
        <f>I112*K112</f>
        <v>0</v>
      </c>
      <c r="O112" s="23">
        <f>L112-M112</f>
        <v>0</v>
      </c>
      <c r="P112" s="19" t="s">
        <v>126</v>
      </c>
      <c r="Q112" s="20"/>
    </row>
    <row r="113" spans="1:17" hidden="1" x14ac:dyDescent="0.25">
      <c r="A113" s="47"/>
      <c r="B113" s="46" t="s">
        <v>304</v>
      </c>
      <c r="C113" s="19">
        <v>1</v>
      </c>
      <c r="D113" s="21">
        <v>136</v>
      </c>
      <c r="E113" s="24"/>
      <c r="F113" s="24"/>
      <c r="G113" s="22">
        <f>(E113+F113)/D113/C113</f>
        <v>0</v>
      </c>
      <c r="H113" s="22">
        <f>G113-J113</f>
        <v>0</v>
      </c>
      <c r="I113" s="22"/>
      <c r="J113" s="22">
        <f>E113/D113/C113</f>
        <v>0</v>
      </c>
      <c r="K113" s="19">
        <v>3.5</v>
      </c>
      <c r="L113" s="23">
        <f>G113*K113</f>
        <v>0</v>
      </c>
      <c r="M113" s="23">
        <f>H113*K113</f>
        <v>0</v>
      </c>
      <c r="N113" s="23">
        <f>I113*K113</f>
        <v>0</v>
      </c>
      <c r="O113" s="23">
        <f>L113-M113</f>
        <v>0</v>
      </c>
      <c r="P113" s="20"/>
      <c r="Q113" s="20"/>
    </row>
    <row r="114" spans="1:17" ht="22.5" hidden="1" x14ac:dyDescent="0.25">
      <c r="A114" s="47"/>
      <c r="B114" s="46" t="s">
        <v>305</v>
      </c>
      <c r="C114" s="19">
        <v>1</v>
      </c>
      <c r="D114" s="21">
        <v>136</v>
      </c>
      <c r="E114" s="24"/>
      <c r="F114" s="24"/>
      <c r="G114" s="22">
        <f>(E114+F114)/D114/C114</f>
        <v>0</v>
      </c>
      <c r="H114" s="22">
        <f>G114-J114</f>
        <v>0</v>
      </c>
      <c r="I114" s="22"/>
      <c r="J114" s="22">
        <f>E114/D114/C114</f>
        <v>0</v>
      </c>
      <c r="K114" s="19">
        <v>0.6</v>
      </c>
      <c r="L114" s="23">
        <f>G114*K114</f>
        <v>0</v>
      </c>
      <c r="M114" s="23">
        <f>H114*K114</f>
        <v>0</v>
      </c>
      <c r="N114" s="23">
        <f>I114*K114</f>
        <v>0</v>
      </c>
      <c r="O114" s="23">
        <f>L114-M114</f>
        <v>0</v>
      </c>
      <c r="P114" s="20"/>
      <c r="Q114" s="20"/>
    </row>
    <row r="115" spans="1:17" x14ac:dyDescent="0.25">
      <c r="A115" s="47"/>
      <c r="B115" s="45" t="s">
        <v>414</v>
      </c>
      <c r="C115" s="19">
        <v>5</v>
      </c>
      <c r="D115" s="21">
        <v>136</v>
      </c>
      <c r="E115" s="25">
        <v>1</v>
      </c>
      <c r="F115" s="24"/>
      <c r="G115" s="22">
        <f t="shared" ref="G115:G129" si="19">(E115+F115)/D115/C115</f>
        <v>1.47E-3</v>
      </c>
      <c r="H115" s="22">
        <f t="shared" ref="H115:H129" si="20">G115-J115</f>
        <v>0</v>
      </c>
      <c r="I115" s="22"/>
      <c r="J115" s="22">
        <f t="shared" ref="J115:J129" si="21">E115/D115/C115</f>
        <v>1.47E-3</v>
      </c>
      <c r="K115" s="19">
        <v>25000</v>
      </c>
      <c r="L115" s="23">
        <f t="shared" ref="L115:L129" si="22">G115*K115</f>
        <v>36.75</v>
      </c>
      <c r="M115" s="23">
        <f t="shared" ref="M115:M129" si="23">H115*K115</f>
        <v>0</v>
      </c>
      <c r="N115" s="23">
        <f t="shared" ref="N115:N129" si="24">I115*K115</f>
        <v>0</v>
      </c>
      <c r="O115" s="23">
        <f t="shared" ref="O115:O129" si="25">L115-M115</f>
        <v>36.75</v>
      </c>
      <c r="P115" s="20" t="s">
        <v>64</v>
      </c>
      <c r="Q115" s="20"/>
    </row>
    <row r="116" spans="1:17" x14ac:dyDescent="0.25">
      <c r="A116" s="47"/>
      <c r="B116" s="45" t="s">
        <v>402</v>
      </c>
      <c r="C116" s="19">
        <v>5</v>
      </c>
      <c r="D116" s="21">
        <v>136</v>
      </c>
      <c r="E116" s="25">
        <v>1</v>
      </c>
      <c r="F116" s="24"/>
      <c r="G116" s="22">
        <f t="shared" si="19"/>
        <v>1.47E-3</v>
      </c>
      <c r="H116" s="22">
        <f t="shared" si="20"/>
        <v>0</v>
      </c>
      <c r="I116" s="22"/>
      <c r="J116" s="22">
        <f t="shared" si="21"/>
        <v>1.47E-3</v>
      </c>
      <c r="K116" s="19">
        <v>35000</v>
      </c>
      <c r="L116" s="23">
        <f t="shared" si="22"/>
        <v>51.45</v>
      </c>
      <c r="M116" s="23">
        <f t="shared" si="23"/>
        <v>0</v>
      </c>
      <c r="N116" s="23">
        <f t="shared" si="24"/>
        <v>0</v>
      </c>
      <c r="O116" s="23">
        <f t="shared" si="25"/>
        <v>51.45</v>
      </c>
      <c r="P116" s="20" t="s">
        <v>64</v>
      </c>
      <c r="Q116" s="20"/>
    </row>
    <row r="117" spans="1:17" ht="22.5" x14ac:dyDescent="0.25">
      <c r="A117" s="47"/>
      <c r="B117" s="45" t="s">
        <v>412</v>
      </c>
      <c r="C117" s="19">
        <v>5</v>
      </c>
      <c r="D117" s="21">
        <v>136</v>
      </c>
      <c r="E117" s="25">
        <v>1</v>
      </c>
      <c r="F117" s="24"/>
      <c r="G117" s="22">
        <f t="shared" si="19"/>
        <v>1.47E-3</v>
      </c>
      <c r="H117" s="22">
        <f t="shared" si="20"/>
        <v>0</v>
      </c>
      <c r="I117" s="22"/>
      <c r="J117" s="22">
        <f t="shared" si="21"/>
        <v>1.47E-3</v>
      </c>
      <c r="K117" s="19">
        <v>25000</v>
      </c>
      <c r="L117" s="23">
        <f t="shared" si="22"/>
        <v>36.75</v>
      </c>
      <c r="M117" s="23">
        <f t="shared" si="23"/>
        <v>0</v>
      </c>
      <c r="N117" s="23">
        <f t="shared" si="24"/>
        <v>0</v>
      </c>
      <c r="O117" s="23">
        <f t="shared" si="25"/>
        <v>36.75</v>
      </c>
      <c r="P117" s="20" t="s">
        <v>64</v>
      </c>
      <c r="Q117" s="20"/>
    </row>
    <row r="118" spans="1:17" x14ac:dyDescent="0.25">
      <c r="A118" s="47"/>
      <c r="B118" s="45" t="s">
        <v>403</v>
      </c>
      <c r="C118" s="19">
        <v>5</v>
      </c>
      <c r="D118" s="21">
        <v>136</v>
      </c>
      <c r="E118" s="25">
        <v>1</v>
      </c>
      <c r="F118" s="24"/>
      <c r="G118" s="22">
        <f t="shared" si="19"/>
        <v>1.47E-3</v>
      </c>
      <c r="H118" s="22">
        <f t="shared" si="20"/>
        <v>0</v>
      </c>
      <c r="I118" s="22"/>
      <c r="J118" s="22">
        <f t="shared" si="21"/>
        <v>1.47E-3</v>
      </c>
      <c r="K118" s="19">
        <v>65000</v>
      </c>
      <c r="L118" s="23">
        <f t="shared" si="22"/>
        <v>95.55</v>
      </c>
      <c r="M118" s="23">
        <f t="shared" si="23"/>
        <v>0</v>
      </c>
      <c r="N118" s="23">
        <f t="shared" si="24"/>
        <v>0</v>
      </c>
      <c r="O118" s="23">
        <f t="shared" si="25"/>
        <v>95.55</v>
      </c>
      <c r="P118" s="20" t="s">
        <v>64</v>
      </c>
      <c r="Q118" s="20"/>
    </row>
    <row r="119" spans="1:17" x14ac:dyDescent="0.25">
      <c r="A119" s="47"/>
      <c r="B119" s="45" t="s">
        <v>404</v>
      </c>
      <c r="C119" s="19">
        <v>5</v>
      </c>
      <c r="D119" s="21">
        <v>136</v>
      </c>
      <c r="E119" s="25">
        <v>1</v>
      </c>
      <c r="F119" s="24"/>
      <c r="G119" s="22">
        <f t="shared" si="19"/>
        <v>1.47E-3</v>
      </c>
      <c r="H119" s="22">
        <f t="shared" si="20"/>
        <v>0</v>
      </c>
      <c r="I119" s="22"/>
      <c r="J119" s="22">
        <f t="shared" si="21"/>
        <v>1.47E-3</v>
      </c>
      <c r="K119" s="19">
        <v>50000</v>
      </c>
      <c r="L119" s="23">
        <f t="shared" si="22"/>
        <v>73.5</v>
      </c>
      <c r="M119" s="23">
        <f t="shared" si="23"/>
        <v>0</v>
      </c>
      <c r="N119" s="23">
        <f t="shared" si="24"/>
        <v>0</v>
      </c>
      <c r="O119" s="23">
        <f t="shared" si="25"/>
        <v>73.5</v>
      </c>
      <c r="P119" s="20" t="s">
        <v>64</v>
      </c>
      <c r="Q119" s="20"/>
    </row>
    <row r="120" spans="1:17" x14ac:dyDescent="0.25">
      <c r="A120" s="47"/>
      <c r="B120" s="45" t="s">
        <v>405</v>
      </c>
      <c r="C120" s="19">
        <v>5</v>
      </c>
      <c r="D120" s="21">
        <v>136</v>
      </c>
      <c r="E120" s="25">
        <v>1</v>
      </c>
      <c r="F120" s="24"/>
      <c r="G120" s="22">
        <f t="shared" si="19"/>
        <v>1.47E-3</v>
      </c>
      <c r="H120" s="22">
        <f t="shared" si="20"/>
        <v>0</v>
      </c>
      <c r="I120" s="22"/>
      <c r="J120" s="22">
        <f t="shared" si="21"/>
        <v>1.47E-3</v>
      </c>
      <c r="K120" s="19">
        <v>50000</v>
      </c>
      <c r="L120" s="23">
        <f t="shared" si="22"/>
        <v>73.5</v>
      </c>
      <c r="M120" s="23">
        <f t="shared" si="23"/>
        <v>0</v>
      </c>
      <c r="N120" s="23">
        <f t="shared" si="24"/>
        <v>0</v>
      </c>
      <c r="O120" s="23">
        <f t="shared" si="25"/>
        <v>73.5</v>
      </c>
      <c r="P120" s="20" t="s">
        <v>64</v>
      </c>
      <c r="Q120" s="20"/>
    </row>
    <row r="121" spans="1:17" x14ac:dyDescent="0.25">
      <c r="A121" s="47"/>
      <c r="B121" s="45" t="s">
        <v>406</v>
      </c>
      <c r="C121" s="19">
        <v>5</v>
      </c>
      <c r="D121" s="21">
        <v>136</v>
      </c>
      <c r="E121" s="25">
        <v>1</v>
      </c>
      <c r="F121" s="24"/>
      <c r="G121" s="22">
        <f t="shared" si="19"/>
        <v>1.47E-3</v>
      </c>
      <c r="H121" s="22">
        <f t="shared" si="20"/>
        <v>0</v>
      </c>
      <c r="I121" s="22"/>
      <c r="J121" s="22">
        <f t="shared" si="21"/>
        <v>1.47E-3</v>
      </c>
      <c r="K121" s="19">
        <v>25000</v>
      </c>
      <c r="L121" s="23">
        <f t="shared" si="22"/>
        <v>36.75</v>
      </c>
      <c r="M121" s="23">
        <f t="shared" si="23"/>
        <v>0</v>
      </c>
      <c r="N121" s="23">
        <f t="shared" si="24"/>
        <v>0</v>
      </c>
      <c r="O121" s="23">
        <f t="shared" si="25"/>
        <v>36.75</v>
      </c>
      <c r="P121" s="20" t="s">
        <v>64</v>
      </c>
      <c r="Q121" s="20"/>
    </row>
    <row r="122" spans="1:17" x14ac:dyDescent="0.25">
      <c r="A122" s="47"/>
      <c r="B122" s="45" t="s">
        <v>407</v>
      </c>
      <c r="C122" s="19">
        <v>5</v>
      </c>
      <c r="D122" s="21">
        <v>136</v>
      </c>
      <c r="E122" s="25">
        <v>1</v>
      </c>
      <c r="F122" s="24"/>
      <c r="G122" s="22">
        <f t="shared" si="19"/>
        <v>1.47E-3</v>
      </c>
      <c r="H122" s="22">
        <f t="shared" si="20"/>
        <v>0</v>
      </c>
      <c r="I122" s="22"/>
      <c r="J122" s="22">
        <f t="shared" si="21"/>
        <v>1.47E-3</v>
      </c>
      <c r="K122" s="19">
        <v>50000</v>
      </c>
      <c r="L122" s="23">
        <f t="shared" si="22"/>
        <v>73.5</v>
      </c>
      <c r="M122" s="23">
        <f t="shared" si="23"/>
        <v>0</v>
      </c>
      <c r="N122" s="23">
        <f t="shared" si="24"/>
        <v>0</v>
      </c>
      <c r="O122" s="23">
        <f t="shared" si="25"/>
        <v>73.5</v>
      </c>
      <c r="P122" s="20" t="s">
        <v>64</v>
      </c>
      <c r="Q122" s="20"/>
    </row>
    <row r="123" spans="1:17" x14ac:dyDescent="0.25">
      <c r="A123" s="47"/>
      <c r="B123" s="45" t="s">
        <v>410</v>
      </c>
      <c r="C123" s="19">
        <v>5</v>
      </c>
      <c r="D123" s="21">
        <v>136</v>
      </c>
      <c r="E123" s="25">
        <v>1</v>
      </c>
      <c r="F123" s="24"/>
      <c r="G123" s="22">
        <f>(E123+F123)/D123/C123</f>
        <v>1.47E-3</v>
      </c>
      <c r="H123" s="22">
        <f>G123-J123</f>
        <v>0</v>
      </c>
      <c r="I123" s="22"/>
      <c r="J123" s="22">
        <f>E123/D123/C123</f>
        <v>1.47E-3</v>
      </c>
      <c r="K123" s="19">
        <v>50000</v>
      </c>
      <c r="L123" s="23">
        <f>G123*K123</f>
        <v>73.5</v>
      </c>
      <c r="M123" s="23">
        <f>H123*K123</f>
        <v>0</v>
      </c>
      <c r="N123" s="23">
        <f>I123*K123</f>
        <v>0</v>
      </c>
      <c r="O123" s="23">
        <f>L123-M123</f>
        <v>73.5</v>
      </c>
      <c r="P123" s="20" t="s">
        <v>64</v>
      </c>
      <c r="Q123" s="20"/>
    </row>
    <row r="124" spans="1:17" x14ac:dyDescent="0.25">
      <c r="A124" s="47"/>
      <c r="B124" s="45" t="s">
        <v>413</v>
      </c>
      <c r="C124" s="19">
        <v>5</v>
      </c>
      <c r="D124" s="21">
        <v>136</v>
      </c>
      <c r="E124" s="25">
        <v>1</v>
      </c>
      <c r="F124" s="24"/>
      <c r="G124" s="22">
        <f>(E124+F124)/D124/C124</f>
        <v>1.47E-3</v>
      </c>
      <c r="H124" s="22">
        <f>G124-J124</f>
        <v>0</v>
      </c>
      <c r="I124" s="22"/>
      <c r="J124" s="22">
        <f>E124/D124/C124</f>
        <v>1.47E-3</v>
      </c>
      <c r="K124" s="19">
        <v>30000</v>
      </c>
      <c r="L124" s="23">
        <f>G124*K124</f>
        <v>44.1</v>
      </c>
      <c r="M124" s="23">
        <f>H124*K124</f>
        <v>0</v>
      </c>
      <c r="N124" s="23">
        <f>I124*K124</f>
        <v>0</v>
      </c>
      <c r="O124" s="23">
        <f>L124-M124</f>
        <v>44.1</v>
      </c>
      <c r="P124" s="20" t="s">
        <v>64</v>
      </c>
      <c r="Q124" s="20"/>
    </row>
    <row r="125" spans="1:17" x14ac:dyDescent="0.25">
      <c r="A125" s="47"/>
      <c r="B125" s="45" t="s">
        <v>409</v>
      </c>
      <c r="C125" s="19">
        <v>5</v>
      </c>
      <c r="D125" s="21">
        <v>136</v>
      </c>
      <c r="E125" s="25">
        <v>1</v>
      </c>
      <c r="F125" s="24"/>
      <c r="G125" s="22">
        <f>(E125+F125)/D125/C125</f>
        <v>1.47E-3</v>
      </c>
      <c r="H125" s="22">
        <f>G125-J125</f>
        <v>0</v>
      </c>
      <c r="I125" s="22"/>
      <c r="J125" s="22">
        <f>E125/D125/C125</f>
        <v>1.47E-3</v>
      </c>
      <c r="K125" s="19">
        <v>4000</v>
      </c>
      <c r="L125" s="23">
        <f>G125*K125</f>
        <v>5.88</v>
      </c>
      <c r="M125" s="23">
        <f>H125*K125</f>
        <v>0</v>
      </c>
      <c r="N125" s="23">
        <f>I125*K125</f>
        <v>0</v>
      </c>
      <c r="O125" s="23">
        <f>L125-M125</f>
        <v>5.88</v>
      </c>
      <c r="P125" s="20" t="s">
        <v>64</v>
      </c>
      <c r="Q125" s="20"/>
    </row>
    <row r="126" spans="1:17" x14ac:dyDescent="0.25">
      <c r="A126" s="47"/>
      <c r="B126" s="45" t="s">
        <v>408</v>
      </c>
      <c r="C126" s="19">
        <v>5</v>
      </c>
      <c r="D126" s="21">
        <v>136</v>
      </c>
      <c r="E126" s="25">
        <v>1</v>
      </c>
      <c r="F126" s="24"/>
      <c r="G126" s="22">
        <f t="shared" si="19"/>
        <v>1.47E-3</v>
      </c>
      <c r="H126" s="22">
        <f t="shared" si="20"/>
        <v>0</v>
      </c>
      <c r="I126" s="22"/>
      <c r="J126" s="22">
        <f t="shared" si="21"/>
        <v>1.47E-3</v>
      </c>
      <c r="K126" s="19">
        <v>1500</v>
      </c>
      <c r="L126" s="23">
        <f t="shared" si="22"/>
        <v>2.21</v>
      </c>
      <c r="M126" s="23">
        <f t="shared" si="23"/>
        <v>0</v>
      </c>
      <c r="N126" s="23">
        <f t="shared" si="24"/>
        <v>0</v>
      </c>
      <c r="O126" s="23">
        <f t="shared" si="25"/>
        <v>2.21</v>
      </c>
      <c r="P126" s="20" t="s">
        <v>64</v>
      </c>
      <c r="Q126" s="20"/>
    </row>
    <row r="127" spans="1:17" x14ac:dyDescent="0.25">
      <c r="A127" s="47"/>
      <c r="B127" s="45" t="s">
        <v>411</v>
      </c>
      <c r="C127" s="19">
        <v>5</v>
      </c>
      <c r="D127" s="21">
        <v>136</v>
      </c>
      <c r="E127" s="25">
        <v>1</v>
      </c>
      <c r="F127" s="24"/>
      <c r="G127" s="22">
        <f t="shared" si="19"/>
        <v>1.47E-3</v>
      </c>
      <c r="H127" s="22">
        <f t="shared" si="20"/>
        <v>0</v>
      </c>
      <c r="I127" s="22"/>
      <c r="J127" s="22">
        <f t="shared" si="21"/>
        <v>1.47E-3</v>
      </c>
      <c r="K127" s="19">
        <v>1500</v>
      </c>
      <c r="L127" s="23">
        <f t="shared" si="22"/>
        <v>2.21</v>
      </c>
      <c r="M127" s="23">
        <f t="shared" si="23"/>
        <v>0</v>
      </c>
      <c r="N127" s="23">
        <f t="shared" si="24"/>
        <v>0</v>
      </c>
      <c r="O127" s="23">
        <f t="shared" si="25"/>
        <v>2.21</v>
      </c>
      <c r="P127" s="20" t="s">
        <v>64</v>
      </c>
      <c r="Q127" s="20"/>
    </row>
    <row r="128" spans="1:17" x14ac:dyDescent="0.25">
      <c r="A128" s="47"/>
      <c r="B128" s="45" t="s">
        <v>415</v>
      </c>
      <c r="C128" s="19">
        <v>5</v>
      </c>
      <c r="D128" s="21">
        <v>136</v>
      </c>
      <c r="E128" s="25">
        <v>1</v>
      </c>
      <c r="F128" s="24"/>
      <c r="G128" s="22">
        <f t="shared" si="19"/>
        <v>1.47E-3</v>
      </c>
      <c r="H128" s="22">
        <f t="shared" si="20"/>
        <v>0</v>
      </c>
      <c r="I128" s="22"/>
      <c r="J128" s="22">
        <f t="shared" si="21"/>
        <v>1.47E-3</v>
      </c>
      <c r="K128" s="19">
        <v>25000</v>
      </c>
      <c r="L128" s="23">
        <f t="shared" si="22"/>
        <v>36.75</v>
      </c>
      <c r="M128" s="23">
        <f t="shared" si="23"/>
        <v>0</v>
      </c>
      <c r="N128" s="23">
        <f t="shared" si="24"/>
        <v>0</v>
      </c>
      <c r="O128" s="23">
        <f t="shared" si="25"/>
        <v>36.75</v>
      </c>
      <c r="P128" s="20" t="s">
        <v>64</v>
      </c>
      <c r="Q128" s="20"/>
    </row>
    <row r="129" spans="1:17" x14ac:dyDescent="0.25">
      <c r="A129" s="47"/>
      <c r="B129" s="45" t="s">
        <v>416</v>
      </c>
      <c r="C129" s="19">
        <v>5</v>
      </c>
      <c r="D129" s="21">
        <v>136</v>
      </c>
      <c r="E129" s="25">
        <v>1</v>
      </c>
      <c r="F129" s="24"/>
      <c r="G129" s="22">
        <f t="shared" si="19"/>
        <v>1.47E-3</v>
      </c>
      <c r="H129" s="22">
        <f t="shared" si="20"/>
        <v>0</v>
      </c>
      <c r="I129" s="22"/>
      <c r="J129" s="22">
        <f t="shared" si="21"/>
        <v>1.47E-3</v>
      </c>
      <c r="K129" s="19">
        <v>20000</v>
      </c>
      <c r="L129" s="23">
        <f t="shared" si="22"/>
        <v>29.4</v>
      </c>
      <c r="M129" s="23">
        <f t="shared" si="23"/>
        <v>0</v>
      </c>
      <c r="N129" s="23">
        <f t="shared" si="24"/>
        <v>0</v>
      </c>
      <c r="O129" s="23">
        <f t="shared" si="25"/>
        <v>29.4</v>
      </c>
      <c r="P129" s="20" t="s">
        <v>64</v>
      </c>
      <c r="Q129" s="20"/>
    </row>
    <row r="130" spans="1:17" x14ac:dyDescent="0.25">
      <c r="A130" s="47" t="s">
        <v>224</v>
      </c>
      <c r="B130" s="44" t="s">
        <v>212</v>
      </c>
      <c r="C130" s="40"/>
      <c r="D130" s="41"/>
      <c r="E130" s="41"/>
      <c r="F130" s="41"/>
      <c r="G130" s="42"/>
      <c r="H130" s="42"/>
      <c r="I130" s="42"/>
      <c r="J130" s="42"/>
      <c r="K130" s="40"/>
      <c r="L130" s="43">
        <f>SUM(L111:L129)</f>
        <v>671.8</v>
      </c>
      <c r="M130" s="43">
        <f>SUM(M111:M129)</f>
        <v>0</v>
      </c>
      <c r="N130" s="43">
        <f>SUM(N111:N129)</f>
        <v>0</v>
      </c>
      <c r="O130" s="43">
        <f>SUM(O111:O129)</f>
        <v>671.8</v>
      </c>
      <c r="P130" s="40" t="s">
        <v>292</v>
      </c>
      <c r="Q130" s="20"/>
    </row>
    <row r="131" spans="1:17" x14ac:dyDescent="0.25">
      <c r="A131" s="52"/>
      <c r="B131" s="1419" t="s">
        <v>146</v>
      </c>
      <c r="C131" s="1419"/>
      <c r="D131" s="1419"/>
      <c r="E131" s="1419"/>
      <c r="F131" s="1419"/>
      <c r="G131" s="1419"/>
      <c r="H131" s="1419"/>
      <c r="I131" s="1419"/>
      <c r="J131" s="1419"/>
      <c r="K131" s="1419"/>
      <c r="L131" s="1419"/>
      <c r="M131" s="1419"/>
      <c r="N131" s="1419"/>
      <c r="O131" s="1419"/>
      <c r="P131" s="1420"/>
      <c r="Q131" s="53"/>
    </row>
    <row r="132" spans="1:17" ht="22.5" x14ac:dyDescent="0.25">
      <c r="A132" s="47"/>
      <c r="B132" s="37" t="s">
        <v>149</v>
      </c>
      <c r="C132" s="19">
        <v>1</v>
      </c>
      <c r="D132" s="21">
        <v>136</v>
      </c>
      <c r="E132" s="21">
        <v>1</v>
      </c>
      <c r="F132" s="21"/>
      <c r="G132" s="22">
        <f t="shared" ref="G132:G195" si="26">(E132+F132)/D132/C132</f>
        <v>7.3499999999999998E-3</v>
      </c>
      <c r="H132" s="22">
        <f t="shared" ref="H132:H137" si="27">G132-J132</f>
        <v>0</v>
      </c>
      <c r="I132" s="22"/>
      <c r="J132" s="22">
        <f t="shared" ref="J132:J137" si="28">E132/D132/C132</f>
        <v>7.3499999999999998E-3</v>
      </c>
      <c r="K132" s="19">
        <v>1200</v>
      </c>
      <c r="L132" s="23">
        <f t="shared" ref="L132:L195" si="29">G132*K132</f>
        <v>8.82</v>
      </c>
      <c r="M132" s="23">
        <f t="shared" ref="M132:M137" si="30">H132*K132</f>
        <v>0</v>
      </c>
      <c r="N132" s="23">
        <f t="shared" ref="N132:N137" si="31">I132*K132</f>
        <v>0</v>
      </c>
      <c r="O132" s="23">
        <f t="shared" ref="O132:O137" si="32">L132-M132</f>
        <v>8.82</v>
      </c>
      <c r="P132" s="19" t="s">
        <v>154</v>
      </c>
      <c r="Q132" s="20"/>
    </row>
    <row r="133" spans="1:17" x14ac:dyDescent="0.25">
      <c r="A133" s="47"/>
      <c r="B133" s="37" t="s">
        <v>150</v>
      </c>
      <c r="C133" s="19">
        <v>1</v>
      </c>
      <c r="D133" s="21">
        <v>136</v>
      </c>
      <c r="E133" s="21">
        <v>1</v>
      </c>
      <c r="F133" s="21"/>
      <c r="G133" s="22">
        <f t="shared" si="26"/>
        <v>7.3499999999999998E-3</v>
      </c>
      <c r="H133" s="22">
        <f t="shared" si="27"/>
        <v>0</v>
      </c>
      <c r="I133" s="22"/>
      <c r="J133" s="22">
        <f t="shared" si="28"/>
        <v>7.3499999999999998E-3</v>
      </c>
      <c r="K133" s="19">
        <v>1200</v>
      </c>
      <c r="L133" s="23">
        <f t="shared" si="29"/>
        <v>8.82</v>
      </c>
      <c r="M133" s="23">
        <f t="shared" si="30"/>
        <v>0</v>
      </c>
      <c r="N133" s="23">
        <f t="shared" si="31"/>
        <v>0</v>
      </c>
      <c r="O133" s="23">
        <f t="shared" si="32"/>
        <v>8.82</v>
      </c>
      <c r="P133" s="19" t="s">
        <v>154</v>
      </c>
      <c r="Q133" s="20"/>
    </row>
    <row r="134" spans="1:17" ht="22.5" x14ac:dyDescent="0.25">
      <c r="A134" s="47"/>
      <c r="B134" s="37" t="s">
        <v>152</v>
      </c>
      <c r="C134" s="19">
        <v>1</v>
      </c>
      <c r="D134" s="21">
        <v>136</v>
      </c>
      <c r="E134" s="21">
        <v>2</v>
      </c>
      <c r="F134" s="21"/>
      <c r="G134" s="22">
        <f t="shared" si="26"/>
        <v>1.4710000000000001E-2</v>
      </c>
      <c r="H134" s="22">
        <f t="shared" si="27"/>
        <v>0</v>
      </c>
      <c r="I134" s="22"/>
      <c r="J134" s="22">
        <f t="shared" si="28"/>
        <v>1.4710000000000001E-2</v>
      </c>
      <c r="K134" s="19">
        <v>1200</v>
      </c>
      <c r="L134" s="23">
        <f t="shared" si="29"/>
        <v>17.649999999999999</v>
      </c>
      <c r="M134" s="23">
        <f t="shared" si="30"/>
        <v>0</v>
      </c>
      <c r="N134" s="23">
        <f t="shared" si="31"/>
        <v>0</v>
      </c>
      <c r="O134" s="23">
        <f t="shared" si="32"/>
        <v>17.649999999999999</v>
      </c>
      <c r="P134" s="19" t="s">
        <v>155</v>
      </c>
      <c r="Q134" s="20"/>
    </row>
    <row r="135" spans="1:17" x14ac:dyDescent="0.25">
      <c r="A135" s="47"/>
      <c r="B135" s="37" t="s">
        <v>151</v>
      </c>
      <c r="C135" s="19">
        <v>1</v>
      </c>
      <c r="D135" s="21">
        <v>136</v>
      </c>
      <c r="E135" s="21">
        <v>2</v>
      </c>
      <c r="F135" s="21"/>
      <c r="G135" s="22">
        <f t="shared" si="26"/>
        <v>1.4710000000000001E-2</v>
      </c>
      <c r="H135" s="22">
        <f t="shared" si="27"/>
        <v>0</v>
      </c>
      <c r="I135" s="22"/>
      <c r="J135" s="22">
        <f t="shared" si="28"/>
        <v>1.4710000000000001E-2</v>
      </c>
      <c r="K135" s="19">
        <v>1500</v>
      </c>
      <c r="L135" s="23">
        <f t="shared" si="29"/>
        <v>22.07</v>
      </c>
      <c r="M135" s="23">
        <f t="shared" si="30"/>
        <v>0</v>
      </c>
      <c r="N135" s="23">
        <f t="shared" si="31"/>
        <v>0</v>
      </c>
      <c r="O135" s="23">
        <f t="shared" si="32"/>
        <v>22.07</v>
      </c>
      <c r="P135" s="19" t="s">
        <v>155</v>
      </c>
      <c r="Q135" s="20"/>
    </row>
    <row r="136" spans="1:17" x14ac:dyDescent="0.25">
      <c r="A136" s="47"/>
      <c r="B136" s="37" t="s">
        <v>153</v>
      </c>
      <c r="C136" s="19">
        <v>1</v>
      </c>
      <c r="D136" s="21">
        <v>136</v>
      </c>
      <c r="E136" s="21">
        <v>44</v>
      </c>
      <c r="F136" s="21"/>
      <c r="G136" s="22">
        <f t="shared" si="26"/>
        <v>0.32352999999999998</v>
      </c>
      <c r="H136" s="22">
        <f t="shared" si="27"/>
        <v>0</v>
      </c>
      <c r="I136" s="22"/>
      <c r="J136" s="22">
        <f t="shared" si="28"/>
        <v>0.32352999999999998</v>
      </c>
      <c r="K136" s="19">
        <v>350</v>
      </c>
      <c r="L136" s="23">
        <f t="shared" si="29"/>
        <v>113.24</v>
      </c>
      <c r="M136" s="23">
        <f t="shared" si="30"/>
        <v>0</v>
      </c>
      <c r="N136" s="23">
        <f t="shared" si="31"/>
        <v>0</v>
      </c>
      <c r="O136" s="23">
        <f t="shared" si="32"/>
        <v>113.24</v>
      </c>
      <c r="P136" s="19" t="s">
        <v>156</v>
      </c>
      <c r="Q136" s="20"/>
    </row>
    <row r="137" spans="1:17" ht="22.5" x14ac:dyDescent="0.25">
      <c r="A137" s="47"/>
      <c r="B137" s="37" t="s">
        <v>139</v>
      </c>
      <c r="C137" s="19">
        <v>1</v>
      </c>
      <c r="D137" s="21">
        <v>136</v>
      </c>
      <c r="E137" s="21">
        <v>1</v>
      </c>
      <c r="F137" s="21"/>
      <c r="G137" s="22">
        <f t="shared" si="26"/>
        <v>7.3499999999999998E-3</v>
      </c>
      <c r="H137" s="22">
        <f t="shared" si="27"/>
        <v>0</v>
      </c>
      <c r="I137" s="22"/>
      <c r="J137" s="22">
        <f t="shared" si="28"/>
        <v>7.3499999999999998E-3</v>
      </c>
      <c r="K137" s="19">
        <v>1200</v>
      </c>
      <c r="L137" s="23">
        <f t="shared" si="29"/>
        <v>8.82</v>
      </c>
      <c r="M137" s="23">
        <f t="shared" si="30"/>
        <v>0</v>
      </c>
      <c r="N137" s="23">
        <f t="shared" si="31"/>
        <v>0</v>
      </c>
      <c r="O137" s="23">
        <f t="shared" si="32"/>
        <v>8.82</v>
      </c>
      <c r="P137" s="19" t="s">
        <v>154</v>
      </c>
      <c r="Q137" s="20"/>
    </row>
    <row r="138" spans="1:17" x14ac:dyDescent="0.25">
      <c r="A138" s="47" t="s">
        <v>224</v>
      </c>
      <c r="B138" s="44" t="s">
        <v>212</v>
      </c>
      <c r="C138" s="40"/>
      <c r="D138" s="41"/>
      <c r="E138" s="41"/>
      <c r="F138" s="41"/>
      <c r="G138" s="42"/>
      <c r="H138" s="42"/>
      <c r="I138" s="42"/>
      <c r="J138" s="42"/>
      <c r="K138" s="40"/>
      <c r="L138" s="43">
        <f>SUM(L132:L137)</f>
        <v>179.42</v>
      </c>
      <c r="M138" s="43">
        <f>SUM(M132:M137)</f>
        <v>0</v>
      </c>
      <c r="N138" s="43">
        <f>SUM(N132:N137)</f>
        <v>0</v>
      </c>
      <c r="O138" s="43">
        <f>SUM(O132:O137)</f>
        <v>179.42</v>
      </c>
      <c r="P138" s="40" t="s">
        <v>292</v>
      </c>
      <c r="Q138" s="20"/>
    </row>
    <row r="139" spans="1:17" x14ac:dyDescent="0.25">
      <c r="A139" s="52"/>
      <c r="B139" s="1419" t="s">
        <v>352</v>
      </c>
      <c r="C139" s="1419"/>
      <c r="D139" s="1419"/>
      <c r="E139" s="1419"/>
      <c r="F139" s="1419"/>
      <c r="G139" s="1419"/>
      <c r="H139" s="1419"/>
      <c r="I139" s="1419"/>
      <c r="J139" s="1419"/>
      <c r="K139" s="1419"/>
      <c r="L139" s="1419"/>
      <c r="M139" s="1419"/>
      <c r="N139" s="1419"/>
      <c r="O139" s="1419"/>
      <c r="P139" s="1420"/>
      <c r="Q139" s="53"/>
    </row>
    <row r="140" spans="1:17" x14ac:dyDescent="0.25">
      <c r="A140" s="47"/>
      <c r="B140" s="37" t="s">
        <v>157</v>
      </c>
      <c r="C140" s="19">
        <v>1</v>
      </c>
      <c r="D140" s="21">
        <v>136</v>
      </c>
      <c r="E140" s="28">
        <v>3</v>
      </c>
      <c r="F140" s="28">
        <v>1</v>
      </c>
      <c r="G140" s="22">
        <f t="shared" si="26"/>
        <v>2.9409999999999999E-2</v>
      </c>
      <c r="H140" s="22">
        <f t="shared" ref="H140:H146" si="33">G140-J140</f>
        <v>7.3499999999999998E-3</v>
      </c>
      <c r="I140" s="22">
        <f>(F140)/D140/C140</f>
        <v>7.3499999999999998E-3</v>
      </c>
      <c r="J140" s="22">
        <f t="shared" ref="J140:J146" si="34">E140/D140/C140</f>
        <v>2.206E-2</v>
      </c>
      <c r="K140" s="19">
        <v>1323</v>
      </c>
      <c r="L140" s="23">
        <f t="shared" si="29"/>
        <v>38.909999999999997</v>
      </c>
      <c r="M140" s="23">
        <f t="shared" ref="M140:M146" si="35">H140*K140</f>
        <v>9.7200000000000006</v>
      </c>
      <c r="N140" s="23">
        <f t="shared" ref="N140:N146" si="36">I140*K140</f>
        <v>9.7200000000000006</v>
      </c>
      <c r="O140" s="23">
        <f t="shared" ref="O140:O146" si="37">L140-M140</f>
        <v>29.19</v>
      </c>
      <c r="P140" s="19" t="s">
        <v>178</v>
      </c>
      <c r="Q140" s="20"/>
    </row>
    <row r="141" spans="1:17" x14ac:dyDescent="0.25">
      <c r="A141" s="47"/>
      <c r="B141" s="37" t="s">
        <v>158</v>
      </c>
      <c r="C141" s="19">
        <v>1</v>
      </c>
      <c r="D141" s="21">
        <v>136</v>
      </c>
      <c r="E141" s="28">
        <v>23</v>
      </c>
      <c r="F141" s="28">
        <v>17</v>
      </c>
      <c r="G141" s="22">
        <f t="shared" si="26"/>
        <v>0.29411999999999999</v>
      </c>
      <c r="H141" s="22">
        <f>G141-J141</f>
        <v>0.125</v>
      </c>
      <c r="I141" s="22">
        <f>(F141)/D141/C141</f>
        <v>0.125</v>
      </c>
      <c r="J141" s="22">
        <f t="shared" si="34"/>
        <v>0.16911999999999999</v>
      </c>
      <c r="K141" s="19">
        <v>1745</v>
      </c>
      <c r="L141" s="23">
        <f t="shared" si="29"/>
        <v>513.24</v>
      </c>
      <c r="M141" s="23">
        <f t="shared" si="35"/>
        <v>218.13</v>
      </c>
      <c r="N141" s="23">
        <f t="shared" si="36"/>
        <v>218.13</v>
      </c>
      <c r="O141" s="23">
        <f t="shared" si="37"/>
        <v>295.11</v>
      </c>
      <c r="P141" s="19" t="s">
        <v>178</v>
      </c>
      <c r="Q141" s="20"/>
    </row>
    <row r="142" spans="1:17" x14ac:dyDescent="0.25">
      <c r="A142" s="47"/>
      <c r="B142" s="45" t="s">
        <v>159</v>
      </c>
      <c r="C142" s="19">
        <v>1</v>
      </c>
      <c r="D142" s="28">
        <v>209</v>
      </c>
      <c r="E142" s="21">
        <v>2300</v>
      </c>
      <c r="F142" s="21"/>
      <c r="G142" s="22">
        <f t="shared" si="26"/>
        <v>11.00478</v>
      </c>
      <c r="H142" s="22">
        <f t="shared" si="33"/>
        <v>0</v>
      </c>
      <c r="I142" s="22"/>
      <c r="J142" s="22">
        <f t="shared" si="34"/>
        <v>11.00478</v>
      </c>
      <c r="K142" s="19">
        <v>0.22</v>
      </c>
      <c r="L142" s="23">
        <f t="shared" si="29"/>
        <v>2.42</v>
      </c>
      <c r="M142" s="23">
        <f t="shared" si="35"/>
        <v>0</v>
      </c>
      <c r="N142" s="23">
        <f t="shared" si="36"/>
        <v>0</v>
      </c>
      <c r="O142" s="23">
        <f t="shared" si="37"/>
        <v>2.42</v>
      </c>
      <c r="P142" s="20" t="s">
        <v>289</v>
      </c>
      <c r="Q142" s="20" t="s">
        <v>353</v>
      </c>
    </row>
    <row r="143" spans="1:17" x14ac:dyDescent="0.25">
      <c r="A143" s="47"/>
      <c r="B143" s="37" t="s">
        <v>160</v>
      </c>
      <c r="C143" s="19">
        <v>1</v>
      </c>
      <c r="D143" s="28">
        <v>209</v>
      </c>
      <c r="E143" s="21">
        <v>2300</v>
      </c>
      <c r="F143" s="21"/>
      <c r="G143" s="22">
        <f t="shared" si="26"/>
        <v>11.00478</v>
      </c>
      <c r="H143" s="22">
        <f t="shared" si="33"/>
        <v>0</v>
      </c>
      <c r="I143" s="22"/>
      <c r="J143" s="22">
        <f t="shared" si="34"/>
        <v>11.00478</v>
      </c>
      <c r="K143" s="19">
        <v>0.8</v>
      </c>
      <c r="L143" s="23">
        <f t="shared" si="29"/>
        <v>8.8000000000000007</v>
      </c>
      <c r="M143" s="23">
        <f t="shared" si="35"/>
        <v>0</v>
      </c>
      <c r="N143" s="23">
        <f t="shared" si="36"/>
        <v>0</v>
      </c>
      <c r="O143" s="23">
        <f t="shared" si="37"/>
        <v>8.8000000000000007</v>
      </c>
      <c r="P143" s="20" t="s">
        <v>289</v>
      </c>
      <c r="Q143" s="20" t="s">
        <v>353</v>
      </c>
    </row>
    <row r="144" spans="1:17" x14ac:dyDescent="0.25">
      <c r="A144" s="47"/>
      <c r="B144" s="37" t="s">
        <v>161</v>
      </c>
      <c r="C144" s="19">
        <v>1</v>
      </c>
      <c r="D144" s="28">
        <v>209</v>
      </c>
      <c r="E144" s="21">
        <f>600*2</f>
        <v>1200</v>
      </c>
      <c r="F144" s="21"/>
      <c r="G144" s="22">
        <f t="shared" si="26"/>
        <v>5.7416299999999998</v>
      </c>
      <c r="H144" s="22">
        <f t="shared" si="33"/>
        <v>0</v>
      </c>
      <c r="I144" s="22"/>
      <c r="J144" s="22">
        <f t="shared" si="34"/>
        <v>5.7416299999999998</v>
      </c>
      <c r="K144" s="19">
        <f>400/1000</f>
        <v>0.4</v>
      </c>
      <c r="L144" s="23">
        <f t="shared" si="29"/>
        <v>2.2999999999999998</v>
      </c>
      <c r="M144" s="23">
        <f t="shared" si="35"/>
        <v>0</v>
      </c>
      <c r="N144" s="23">
        <f t="shared" si="36"/>
        <v>0</v>
      </c>
      <c r="O144" s="23">
        <f t="shared" si="37"/>
        <v>2.2999999999999998</v>
      </c>
      <c r="P144" s="20" t="s">
        <v>354</v>
      </c>
      <c r="Q144" s="20" t="s">
        <v>353</v>
      </c>
    </row>
    <row r="145" spans="1:17" x14ac:dyDescent="0.25">
      <c r="A145" s="47"/>
      <c r="B145" s="37" t="s">
        <v>162</v>
      </c>
      <c r="C145" s="19">
        <v>1</v>
      </c>
      <c r="D145" s="28">
        <v>209</v>
      </c>
      <c r="E145" s="21">
        <v>6</v>
      </c>
      <c r="F145" s="21"/>
      <c r="G145" s="22">
        <f t="shared" si="26"/>
        <v>2.8709999999999999E-2</v>
      </c>
      <c r="H145" s="22">
        <f t="shared" si="33"/>
        <v>0</v>
      </c>
      <c r="I145" s="22"/>
      <c r="J145" s="22">
        <f t="shared" si="34"/>
        <v>2.8709999999999999E-2</v>
      </c>
      <c r="K145" s="19">
        <v>1220</v>
      </c>
      <c r="L145" s="23">
        <f t="shared" si="29"/>
        <v>35.03</v>
      </c>
      <c r="M145" s="23">
        <f t="shared" si="35"/>
        <v>0</v>
      </c>
      <c r="N145" s="23">
        <f t="shared" si="36"/>
        <v>0</v>
      </c>
      <c r="O145" s="23">
        <f t="shared" si="37"/>
        <v>35.03</v>
      </c>
      <c r="P145" s="19" t="s">
        <v>355</v>
      </c>
      <c r="Q145" s="20" t="s">
        <v>353</v>
      </c>
    </row>
    <row r="146" spans="1:17" ht="14.25" customHeight="1" x14ac:dyDescent="0.25">
      <c r="A146" s="47"/>
      <c r="B146" s="45" t="s">
        <v>163</v>
      </c>
      <c r="C146" s="19">
        <v>1</v>
      </c>
      <c r="D146" s="28">
        <v>209</v>
      </c>
      <c r="E146" s="21">
        <v>2</v>
      </c>
      <c r="F146" s="21"/>
      <c r="G146" s="22">
        <f t="shared" si="26"/>
        <v>9.5700000000000004E-3</v>
      </c>
      <c r="H146" s="22">
        <f t="shared" si="33"/>
        <v>0</v>
      </c>
      <c r="I146" s="22"/>
      <c r="J146" s="22">
        <f t="shared" si="34"/>
        <v>9.5700000000000004E-3</v>
      </c>
      <c r="K146" s="19">
        <v>1320</v>
      </c>
      <c r="L146" s="23">
        <f t="shared" si="29"/>
        <v>12.63</v>
      </c>
      <c r="M146" s="23">
        <f t="shared" si="35"/>
        <v>0</v>
      </c>
      <c r="N146" s="23">
        <f t="shared" si="36"/>
        <v>0</v>
      </c>
      <c r="O146" s="23">
        <f t="shared" si="37"/>
        <v>12.63</v>
      </c>
      <c r="P146" s="19" t="s">
        <v>356</v>
      </c>
      <c r="Q146" s="20" t="s">
        <v>353</v>
      </c>
    </row>
    <row r="147" spans="1:17" x14ac:dyDescent="0.25">
      <c r="A147" s="47"/>
      <c r="B147" s="44" t="s">
        <v>212</v>
      </c>
      <c r="C147" s="40"/>
      <c r="D147" s="41"/>
      <c r="E147" s="41"/>
      <c r="F147" s="41"/>
      <c r="G147" s="42"/>
      <c r="H147" s="42"/>
      <c r="I147" s="42"/>
      <c r="J147" s="42"/>
      <c r="K147" s="40"/>
      <c r="L147" s="43">
        <f>SUM(L140:L146)</f>
        <v>613.33000000000004</v>
      </c>
      <c r="M147" s="43">
        <f>SUM(M140:M146)</f>
        <v>227.85</v>
      </c>
      <c r="N147" s="43">
        <f>SUM(N140:N146)</f>
        <v>227.85</v>
      </c>
      <c r="O147" s="43">
        <f>SUM(O140:O146)</f>
        <v>385.48</v>
      </c>
      <c r="P147" s="40"/>
      <c r="Q147" s="20"/>
    </row>
    <row r="148" spans="1:17" x14ac:dyDescent="0.25">
      <c r="A148" s="47" t="s">
        <v>222</v>
      </c>
      <c r="B148" s="44"/>
      <c r="C148" s="40"/>
      <c r="D148" s="41"/>
      <c r="E148" s="41"/>
      <c r="F148" s="41"/>
      <c r="G148" s="42"/>
      <c r="H148" s="42"/>
      <c r="I148" s="42"/>
      <c r="J148" s="42"/>
      <c r="K148" s="40"/>
      <c r="L148" s="43">
        <f>SUM(M148:O148)</f>
        <v>227.85</v>
      </c>
      <c r="M148" s="43"/>
      <c r="N148" s="43">
        <f>N147</f>
        <v>227.85</v>
      </c>
      <c r="O148" s="43"/>
      <c r="P148" s="40" t="s">
        <v>291</v>
      </c>
      <c r="Q148" s="20"/>
    </row>
    <row r="149" spans="1:17" x14ac:dyDescent="0.25">
      <c r="A149" s="47" t="s">
        <v>224</v>
      </c>
      <c r="B149" s="44"/>
      <c r="C149" s="40"/>
      <c r="D149" s="41"/>
      <c r="E149" s="41"/>
      <c r="F149" s="41"/>
      <c r="G149" s="42"/>
      <c r="H149" s="42"/>
      <c r="I149" s="42"/>
      <c r="J149" s="42"/>
      <c r="K149" s="40"/>
      <c r="L149" s="43">
        <f>SUM(M149:O149)</f>
        <v>385.48</v>
      </c>
      <c r="M149" s="43">
        <f>M147-N148</f>
        <v>0</v>
      </c>
      <c r="N149" s="43"/>
      <c r="O149" s="43">
        <f>O147</f>
        <v>385.48</v>
      </c>
      <c r="P149" s="40" t="s">
        <v>292</v>
      </c>
      <c r="Q149" s="20"/>
    </row>
    <row r="150" spans="1:17" x14ac:dyDescent="0.25">
      <c r="A150" s="52"/>
      <c r="B150" s="1419" t="s">
        <v>165</v>
      </c>
      <c r="C150" s="1419"/>
      <c r="D150" s="1419"/>
      <c r="E150" s="1419"/>
      <c r="F150" s="1419"/>
      <c r="G150" s="1419"/>
      <c r="H150" s="1419"/>
      <c r="I150" s="1419"/>
      <c r="J150" s="1419"/>
      <c r="K150" s="1419"/>
      <c r="L150" s="1419"/>
      <c r="M150" s="1419"/>
      <c r="N150" s="1419"/>
      <c r="O150" s="1419"/>
      <c r="P150" s="1420"/>
      <c r="Q150" s="53"/>
    </row>
    <row r="151" spans="1:17" x14ac:dyDescent="0.25">
      <c r="A151" s="47"/>
      <c r="B151" s="37" t="s">
        <v>166</v>
      </c>
      <c r="C151" s="19">
        <v>1</v>
      </c>
      <c r="D151" s="21">
        <v>136</v>
      </c>
      <c r="E151" s="21">
        <v>12</v>
      </c>
      <c r="F151" s="21"/>
      <c r="G151" s="22">
        <f t="shared" si="26"/>
        <v>8.8239999999999999E-2</v>
      </c>
      <c r="H151" s="22">
        <f>G151-J151</f>
        <v>8.8239999999999999E-2</v>
      </c>
      <c r="I151" s="22"/>
      <c r="J151" s="22"/>
      <c r="K151" s="21">
        <v>2000</v>
      </c>
      <c r="L151" s="23">
        <f t="shared" si="29"/>
        <v>176.48</v>
      </c>
      <c r="M151" s="23">
        <f>H151*K151</f>
        <v>176.48</v>
      </c>
      <c r="N151" s="23">
        <f>I151*K151</f>
        <v>0</v>
      </c>
      <c r="O151" s="23">
        <f>L151-M151</f>
        <v>0</v>
      </c>
      <c r="P151" s="19" t="s">
        <v>170</v>
      </c>
      <c r="Q151" s="20"/>
    </row>
    <row r="152" spans="1:17" x14ac:dyDescent="0.25">
      <c r="A152" s="47"/>
      <c r="B152" s="37" t="s">
        <v>167</v>
      </c>
      <c r="C152" s="19">
        <v>1</v>
      </c>
      <c r="D152" s="21">
        <v>136</v>
      </c>
      <c r="E152" s="21">
        <v>12</v>
      </c>
      <c r="F152" s="21"/>
      <c r="G152" s="22">
        <f t="shared" si="26"/>
        <v>8.8239999999999999E-2</v>
      </c>
      <c r="H152" s="22">
        <f>G152-J152</f>
        <v>8.8239999999999999E-2</v>
      </c>
      <c r="I152" s="22"/>
      <c r="J152" s="22"/>
      <c r="K152" s="21">
        <v>6000</v>
      </c>
      <c r="L152" s="23">
        <f t="shared" si="29"/>
        <v>529.44000000000005</v>
      </c>
      <c r="M152" s="23">
        <f>H152*K152</f>
        <v>529.44000000000005</v>
      </c>
      <c r="N152" s="23">
        <f>I152*K152</f>
        <v>0</v>
      </c>
      <c r="O152" s="23">
        <f>L152-M152</f>
        <v>0</v>
      </c>
      <c r="P152" s="19" t="s">
        <v>170</v>
      </c>
      <c r="Q152" s="20"/>
    </row>
    <row r="153" spans="1:17" x14ac:dyDescent="0.25">
      <c r="A153" s="47"/>
      <c r="B153" s="37" t="s">
        <v>168</v>
      </c>
      <c r="C153" s="19">
        <v>1</v>
      </c>
      <c r="D153" s="21">
        <v>136</v>
      </c>
      <c r="E153" s="21">
        <v>12</v>
      </c>
      <c r="F153" s="21"/>
      <c r="G153" s="22">
        <f t="shared" si="26"/>
        <v>8.8239999999999999E-2</v>
      </c>
      <c r="H153" s="22">
        <f>G153-J153</f>
        <v>8.8239999999999999E-2</v>
      </c>
      <c r="I153" s="22"/>
      <c r="J153" s="22"/>
      <c r="K153" s="21">
        <v>380</v>
      </c>
      <c r="L153" s="23">
        <f t="shared" si="29"/>
        <v>33.53</v>
      </c>
      <c r="M153" s="23">
        <f>H153*K153</f>
        <v>33.53</v>
      </c>
      <c r="N153" s="23">
        <f>I153*K153</f>
        <v>0</v>
      </c>
      <c r="O153" s="23">
        <f>L153-M153</f>
        <v>0</v>
      </c>
      <c r="P153" s="19" t="s">
        <v>170</v>
      </c>
      <c r="Q153" s="20"/>
    </row>
    <row r="154" spans="1:17" x14ac:dyDescent="0.25">
      <c r="A154" s="47"/>
      <c r="B154" s="37" t="s">
        <v>169</v>
      </c>
      <c r="C154" s="19">
        <v>1</v>
      </c>
      <c r="D154" s="21">
        <v>136</v>
      </c>
      <c r="E154" s="21">
        <v>12</v>
      </c>
      <c r="F154" s="21"/>
      <c r="G154" s="22">
        <f t="shared" si="26"/>
        <v>8.8239999999999999E-2</v>
      </c>
      <c r="H154" s="22">
        <f>G154-J154</f>
        <v>8.8239999999999999E-2</v>
      </c>
      <c r="I154" s="22"/>
      <c r="J154" s="22"/>
      <c r="K154" s="21">
        <v>260</v>
      </c>
      <c r="L154" s="23">
        <f t="shared" si="29"/>
        <v>22.94</v>
      </c>
      <c r="M154" s="23">
        <f>H154*K154</f>
        <v>22.94</v>
      </c>
      <c r="N154" s="23">
        <f>I154*K154</f>
        <v>0</v>
      </c>
      <c r="O154" s="23">
        <f>L154-M154</f>
        <v>0</v>
      </c>
      <c r="P154" s="19" t="s">
        <v>170</v>
      </c>
      <c r="Q154" s="20"/>
    </row>
    <row r="155" spans="1:17" ht="22.5" x14ac:dyDescent="0.25">
      <c r="A155" s="47"/>
      <c r="B155" s="37" t="s">
        <v>195</v>
      </c>
      <c r="C155" s="19">
        <v>1</v>
      </c>
      <c r="D155" s="21">
        <v>136</v>
      </c>
      <c r="E155" s="21">
        <v>1</v>
      </c>
      <c r="F155" s="21"/>
      <c r="G155" s="22">
        <f t="shared" si="26"/>
        <v>7.3499999999999998E-3</v>
      </c>
      <c r="H155" s="22">
        <f>G155-J155</f>
        <v>7.3499999999999998E-3</v>
      </c>
      <c r="I155" s="22"/>
      <c r="J155" s="22"/>
      <c r="K155" s="21">
        <v>6320</v>
      </c>
      <c r="L155" s="23">
        <f t="shared" si="29"/>
        <v>46.45</v>
      </c>
      <c r="M155" s="23">
        <f>H155*K155</f>
        <v>46.45</v>
      </c>
      <c r="N155" s="23">
        <f>I155*K155</f>
        <v>0</v>
      </c>
      <c r="O155" s="23">
        <f>L155-M155</f>
        <v>0</v>
      </c>
      <c r="P155" s="19" t="s">
        <v>171</v>
      </c>
      <c r="Q155" s="20"/>
    </row>
    <row r="156" spans="1:17" x14ac:dyDescent="0.25">
      <c r="A156" s="47"/>
      <c r="B156" s="44" t="s">
        <v>212</v>
      </c>
      <c r="C156" s="40"/>
      <c r="D156" s="41"/>
      <c r="E156" s="41"/>
      <c r="F156" s="41"/>
      <c r="G156" s="42"/>
      <c r="H156" s="42"/>
      <c r="I156" s="42"/>
      <c r="J156" s="42"/>
      <c r="K156" s="40"/>
      <c r="L156" s="43">
        <f>SUM(L151:L155)</f>
        <v>808.84</v>
      </c>
      <c r="M156" s="43">
        <f>SUM(M151:M155)</f>
        <v>808.84</v>
      </c>
      <c r="N156" s="43">
        <f>SUM(N151:N155)</f>
        <v>0</v>
      </c>
      <c r="O156" s="43">
        <f>SUM(O151:O155)</f>
        <v>0</v>
      </c>
      <c r="P156" s="40"/>
      <c r="Q156" s="20"/>
    </row>
    <row r="157" spans="1:17" x14ac:dyDescent="0.25">
      <c r="A157" s="47" t="s">
        <v>222</v>
      </c>
      <c r="B157" s="44"/>
      <c r="C157" s="40"/>
      <c r="D157" s="41"/>
      <c r="E157" s="41"/>
      <c r="F157" s="41"/>
      <c r="G157" s="42"/>
      <c r="H157" s="42"/>
      <c r="I157" s="42"/>
      <c r="J157" s="42"/>
      <c r="K157" s="40"/>
      <c r="L157" s="43">
        <f>SUM(M157:O157)</f>
        <v>808.84</v>
      </c>
      <c r="M157" s="43">
        <f>M156</f>
        <v>808.84</v>
      </c>
      <c r="N157" s="43">
        <f>N156</f>
        <v>0</v>
      </c>
      <c r="O157" s="73"/>
      <c r="P157" s="40" t="s">
        <v>291</v>
      </c>
      <c r="Q157" s="20"/>
    </row>
    <row r="158" spans="1:17" x14ac:dyDescent="0.25">
      <c r="A158" s="47" t="s">
        <v>241</v>
      </c>
      <c r="B158" s="44"/>
      <c r="C158" s="40"/>
      <c r="D158" s="41"/>
      <c r="E158" s="41"/>
      <c r="F158" s="41"/>
      <c r="G158" s="42"/>
      <c r="H158" s="42"/>
      <c r="I158" s="42"/>
      <c r="J158" s="42"/>
      <c r="K158" s="40"/>
      <c r="L158" s="43">
        <f>SUM(M158:O158)</f>
        <v>0</v>
      </c>
      <c r="M158" s="73"/>
      <c r="N158" s="73"/>
      <c r="O158" s="43">
        <f>O156</f>
        <v>0</v>
      </c>
      <c r="P158" s="40" t="s">
        <v>292</v>
      </c>
      <c r="Q158" s="20"/>
    </row>
    <row r="159" spans="1:17" x14ac:dyDescent="0.25">
      <c r="A159" s="52"/>
      <c r="B159" s="1419" t="s">
        <v>172</v>
      </c>
      <c r="C159" s="1419"/>
      <c r="D159" s="1419"/>
      <c r="E159" s="1419"/>
      <c r="F159" s="1419"/>
      <c r="G159" s="1419"/>
      <c r="H159" s="1419"/>
      <c r="I159" s="1419"/>
      <c r="J159" s="1419"/>
      <c r="K159" s="1419"/>
      <c r="L159" s="1419"/>
      <c r="M159" s="1419"/>
      <c r="N159" s="1419"/>
      <c r="O159" s="1419"/>
      <c r="P159" s="1420"/>
      <c r="Q159" s="53"/>
    </row>
    <row r="160" spans="1:17" hidden="1" x14ac:dyDescent="0.25">
      <c r="A160" s="47"/>
      <c r="B160" s="37" t="s">
        <v>177</v>
      </c>
      <c r="C160" s="19">
        <v>1</v>
      </c>
      <c r="D160" s="36">
        <v>209</v>
      </c>
      <c r="E160" s="21">
        <v>12</v>
      </c>
      <c r="F160" s="21"/>
      <c r="G160" s="22">
        <f t="shared" si="26"/>
        <v>5.7419999999999999E-2</v>
      </c>
      <c r="H160" s="22">
        <f>G160-J160</f>
        <v>0</v>
      </c>
      <c r="I160" s="22"/>
      <c r="J160" s="22">
        <f>E160/D160/C160</f>
        <v>5.7419999999999999E-2</v>
      </c>
      <c r="K160" s="21">
        <f>2340-2340</f>
        <v>0</v>
      </c>
      <c r="L160" s="23">
        <f t="shared" si="29"/>
        <v>0</v>
      </c>
      <c r="M160" s="23">
        <f>H160*K160</f>
        <v>0</v>
      </c>
      <c r="N160" s="23">
        <f>I160*K160</f>
        <v>0</v>
      </c>
      <c r="O160" s="23">
        <f>L160-M160</f>
        <v>0</v>
      </c>
      <c r="P160" s="19" t="s">
        <v>170</v>
      </c>
      <c r="Q160" s="20" t="s">
        <v>353</v>
      </c>
    </row>
    <row r="161" spans="1:17" x14ac:dyDescent="0.25">
      <c r="A161" s="47"/>
      <c r="B161" s="37" t="s">
        <v>175</v>
      </c>
      <c r="C161" s="19">
        <v>1</v>
      </c>
      <c r="D161" s="28">
        <v>209</v>
      </c>
      <c r="E161" s="32">
        <v>2436</v>
      </c>
      <c r="F161" s="21"/>
      <c r="G161" s="22">
        <f t="shared" si="26"/>
        <v>11.6555</v>
      </c>
      <c r="H161" s="22">
        <f>G161-J161</f>
        <v>0</v>
      </c>
      <c r="I161" s="22"/>
      <c r="J161" s="22">
        <f>E161/D161/C161</f>
        <v>11.6555</v>
      </c>
      <c r="K161" s="19">
        <v>0.64</v>
      </c>
      <c r="L161" s="23">
        <f t="shared" si="29"/>
        <v>7.46</v>
      </c>
      <c r="M161" s="23">
        <f>H161*K161</f>
        <v>0</v>
      </c>
      <c r="N161" s="23">
        <f>I161*K161</f>
        <v>0</v>
      </c>
      <c r="O161" s="23">
        <f>L161-M161</f>
        <v>7.46</v>
      </c>
      <c r="P161" s="20" t="s">
        <v>173</v>
      </c>
      <c r="Q161" s="20" t="s">
        <v>353</v>
      </c>
    </row>
    <row r="162" spans="1:17" x14ac:dyDescent="0.25">
      <c r="A162" s="47"/>
      <c r="B162" s="37" t="s">
        <v>176</v>
      </c>
      <c r="C162" s="19">
        <v>1</v>
      </c>
      <c r="D162" s="28">
        <v>209</v>
      </c>
      <c r="E162" s="32">
        <v>2436</v>
      </c>
      <c r="F162" s="21"/>
      <c r="G162" s="22">
        <f t="shared" si="26"/>
        <v>11.6555</v>
      </c>
      <c r="H162" s="22">
        <f>G162-J162</f>
        <v>0</v>
      </c>
      <c r="I162" s="22"/>
      <c r="J162" s="22">
        <f>E162/D162/C162</f>
        <v>11.6555</v>
      </c>
      <c r="K162" s="33">
        <v>0.73</v>
      </c>
      <c r="L162" s="23">
        <f t="shared" si="29"/>
        <v>8.51</v>
      </c>
      <c r="M162" s="23">
        <f>H162*K162</f>
        <v>0</v>
      </c>
      <c r="N162" s="23">
        <f>I162*K162</f>
        <v>0</v>
      </c>
      <c r="O162" s="23">
        <f>L162-M162</f>
        <v>8.51</v>
      </c>
      <c r="P162" s="20" t="s">
        <v>174</v>
      </c>
      <c r="Q162" s="20" t="s">
        <v>353</v>
      </c>
    </row>
    <row r="163" spans="1:17" x14ac:dyDescent="0.25">
      <c r="A163" s="47" t="s">
        <v>242</v>
      </c>
      <c r="B163" s="44" t="s">
        <v>212</v>
      </c>
      <c r="C163" s="40"/>
      <c r="D163" s="41"/>
      <c r="E163" s="41"/>
      <c r="F163" s="41"/>
      <c r="G163" s="42"/>
      <c r="H163" s="42"/>
      <c r="I163" s="42"/>
      <c r="J163" s="42"/>
      <c r="K163" s="40"/>
      <c r="L163" s="43">
        <f>SUM(L160:L162)</f>
        <v>15.97</v>
      </c>
      <c r="M163" s="43">
        <f>SUM(M160:M162)</f>
        <v>0</v>
      </c>
      <c r="N163" s="43">
        <f>SUM(N160:N162)</f>
        <v>0</v>
      </c>
      <c r="O163" s="43">
        <f>SUM(O160:O162)</f>
        <v>15.97</v>
      </c>
      <c r="P163" s="40" t="s">
        <v>292</v>
      </c>
      <c r="Q163" s="20"/>
    </row>
    <row r="164" spans="1:17" x14ac:dyDescent="0.25">
      <c r="A164" s="52"/>
      <c r="B164" s="1419" t="s">
        <v>180</v>
      </c>
      <c r="C164" s="1419"/>
      <c r="D164" s="1419"/>
      <c r="E164" s="1419"/>
      <c r="F164" s="1419"/>
      <c r="G164" s="1419"/>
      <c r="H164" s="1419"/>
      <c r="I164" s="1419"/>
      <c r="J164" s="1419"/>
      <c r="K164" s="1419"/>
      <c r="L164" s="1419"/>
      <c r="M164" s="1419"/>
      <c r="N164" s="1419"/>
      <c r="O164" s="1419"/>
      <c r="P164" s="1420"/>
      <c r="Q164" s="53"/>
    </row>
    <row r="165" spans="1:17" x14ac:dyDescent="0.25">
      <c r="A165" s="47"/>
      <c r="B165" s="37" t="s">
        <v>179</v>
      </c>
      <c r="C165" s="19">
        <v>1</v>
      </c>
      <c r="D165" s="28">
        <v>100</v>
      </c>
      <c r="E165" s="21">
        <v>1</v>
      </c>
      <c r="F165" s="21"/>
      <c r="G165" s="22">
        <f t="shared" si="26"/>
        <v>0.01</v>
      </c>
      <c r="H165" s="22">
        <f>G165-J165</f>
        <v>0</v>
      </c>
      <c r="I165" s="22"/>
      <c r="J165" s="22">
        <f>E165/D165/C165</f>
        <v>0.01</v>
      </c>
      <c r="K165" s="27">
        <v>5000</v>
      </c>
      <c r="L165" s="23">
        <f t="shared" si="29"/>
        <v>50</v>
      </c>
      <c r="M165" s="23">
        <f t="shared" ref="M165:M178" si="38">H165*K165</f>
        <v>0</v>
      </c>
      <c r="N165" s="23">
        <f t="shared" ref="N165:N178" si="39">I165*K165</f>
        <v>0</v>
      </c>
      <c r="O165" s="23">
        <f t="shared" ref="O165:O178" si="40">L165-M165</f>
        <v>50</v>
      </c>
      <c r="P165" s="19" t="s">
        <v>171</v>
      </c>
      <c r="Q165" s="20" t="s">
        <v>357</v>
      </c>
    </row>
    <row r="166" spans="1:17" x14ac:dyDescent="0.25">
      <c r="A166" s="47"/>
      <c r="B166" s="37" t="s">
        <v>181</v>
      </c>
      <c r="C166" s="19">
        <v>1</v>
      </c>
      <c r="D166" s="28">
        <v>100</v>
      </c>
      <c r="E166" s="21">
        <v>1</v>
      </c>
      <c r="F166" s="21"/>
      <c r="G166" s="22">
        <f t="shared" si="26"/>
        <v>0.01</v>
      </c>
      <c r="H166" s="22">
        <f>G166-J166</f>
        <v>0</v>
      </c>
      <c r="I166" s="22"/>
      <c r="J166" s="22">
        <f>E166/D166/C166</f>
        <v>0.01</v>
      </c>
      <c r="K166" s="27">
        <v>11000</v>
      </c>
      <c r="L166" s="23">
        <f t="shared" si="29"/>
        <v>110</v>
      </c>
      <c r="M166" s="23">
        <f t="shared" si="38"/>
        <v>0</v>
      </c>
      <c r="N166" s="23">
        <f t="shared" si="39"/>
        <v>0</v>
      </c>
      <c r="O166" s="23">
        <f t="shared" si="40"/>
        <v>110</v>
      </c>
      <c r="P166" s="19" t="s">
        <v>171</v>
      </c>
      <c r="Q166" s="20" t="s">
        <v>357</v>
      </c>
    </row>
    <row r="167" spans="1:17" ht="22.5" x14ac:dyDescent="0.25">
      <c r="A167" s="47"/>
      <c r="B167" s="37" t="s">
        <v>182</v>
      </c>
      <c r="C167" s="19">
        <v>1</v>
      </c>
      <c r="D167" s="28">
        <v>100</v>
      </c>
      <c r="E167" s="21">
        <v>1</v>
      </c>
      <c r="F167" s="21"/>
      <c r="G167" s="22">
        <f t="shared" si="26"/>
        <v>0.01</v>
      </c>
      <c r="H167" s="22">
        <f>G167-J167</f>
        <v>0</v>
      </c>
      <c r="I167" s="22"/>
      <c r="J167" s="22">
        <f>E167/D167/C167</f>
        <v>0.01</v>
      </c>
      <c r="K167" s="27">
        <v>600</v>
      </c>
      <c r="L167" s="23">
        <f t="shared" si="29"/>
        <v>6</v>
      </c>
      <c r="M167" s="23">
        <f t="shared" si="38"/>
        <v>0</v>
      </c>
      <c r="N167" s="23">
        <f t="shared" si="39"/>
        <v>0</v>
      </c>
      <c r="O167" s="23">
        <f t="shared" si="40"/>
        <v>6</v>
      </c>
      <c r="P167" s="19" t="s">
        <v>171</v>
      </c>
      <c r="Q167" s="20" t="s">
        <v>357</v>
      </c>
    </row>
    <row r="168" spans="1:17" x14ac:dyDescent="0.25">
      <c r="A168" s="47"/>
      <c r="B168" s="37" t="s">
        <v>183</v>
      </c>
      <c r="C168" s="19">
        <v>1</v>
      </c>
      <c r="D168" s="28">
        <v>100</v>
      </c>
      <c r="E168" s="21">
        <v>1</v>
      </c>
      <c r="F168" s="21"/>
      <c r="G168" s="22">
        <f t="shared" si="26"/>
        <v>0.01</v>
      </c>
      <c r="H168" s="22">
        <f>G168-J168</f>
        <v>0</v>
      </c>
      <c r="I168" s="22"/>
      <c r="J168" s="22">
        <f>E168/D168/C168</f>
        <v>0.01</v>
      </c>
      <c r="K168" s="27">
        <v>13200</v>
      </c>
      <c r="L168" s="23">
        <f t="shared" si="29"/>
        <v>132</v>
      </c>
      <c r="M168" s="23">
        <f t="shared" si="38"/>
        <v>0</v>
      </c>
      <c r="N168" s="23">
        <f t="shared" si="39"/>
        <v>0</v>
      </c>
      <c r="O168" s="23">
        <f t="shared" si="40"/>
        <v>132</v>
      </c>
      <c r="P168" s="19" t="s">
        <v>171</v>
      </c>
      <c r="Q168" s="20" t="s">
        <v>357</v>
      </c>
    </row>
    <row r="169" spans="1:17" ht="22.5" x14ac:dyDescent="0.25">
      <c r="A169" s="47"/>
      <c r="B169" s="37" t="s">
        <v>184</v>
      </c>
      <c r="C169" s="19">
        <v>1</v>
      </c>
      <c r="D169" s="28">
        <v>100</v>
      </c>
      <c r="E169" s="21">
        <v>1</v>
      </c>
      <c r="F169" s="21"/>
      <c r="G169" s="22">
        <f t="shared" si="26"/>
        <v>0.01</v>
      </c>
      <c r="H169" s="22">
        <f>G169-J169</f>
        <v>0</v>
      </c>
      <c r="I169" s="22"/>
      <c r="J169" s="22">
        <f>E169/D169/C169</f>
        <v>0.01</v>
      </c>
      <c r="K169" s="27">
        <v>2800</v>
      </c>
      <c r="L169" s="23">
        <f t="shared" si="29"/>
        <v>28</v>
      </c>
      <c r="M169" s="23">
        <f t="shared" si="38"/>
        <v>0</v>
      </c>
      <c r="N169" s="23">
        <f t="shared" si="39"/>
        <v>0</v>
      </c>
      <c r="O169" s="23">
        <f t="shared" si="40"/>
        <v>28</v>
      </c>
      <c r="P169" s="19" t="s">
        <v>171</v>
      </c>
      <c r="Q169" s="20" t="s">
        <v>357</v>
      </c>
    </row>
    <row r="170" spans="1:17" x14ac:dyDescent="0.25">
      <c r="A170" s="47"/>
      <c r="B170" s="37"/>
      <c r="C170" s="19"/>
      <c r="D170" s="21"/>
      <c r="E170" s="21"/>
      <c r="F170" s="21"/>
      <c r="G170" s="22"/>
      <c r="H170" s="22"/>
      <c r="I170" s="22"/>
      <c r="J170" s="22"/>
      <c r="K170" s="19"/>
      <c r="L170" s="23"/>
      <c r="M170" s="23">
        <f t="shared" si="38"/>
        <v>0</v>
      </c>
      <c r="N170" s="23">
        <f t="shared" si="39"/>
        <v>0</v>
      </c>
      <c r="O170" s="23">
        <f t="shared" si="40"/>
        <v>0</v>
      </c>
      <c r="P170" s="19"/>
      <c r="Q170" s="20"/>
    </row>
    <row r="171" spans="1:17" x14ac:dyDescent="0.25">
      <c r="A171" s="47"/>
      <c r="B171" s="37" t="s">
        <v>187</v>
      </c>
      <c r="C171" s="19">
        <v>1</v>
      </c>
      <c r="D171" s="21">
        <v>136</v>
      </c>
      <c r="E171" s="21">
        <f>12*3</f>
        <v>36</v>
      </c>
      <c r="F171" s="21"/>
      <c r="G171" s="22">
        <f t="shared" si="26"/>
        <v>0.26471</v>
      </c>
      <c r="H171" s="22">
        <f>G171-J171</f>
        <v>0.26471</v>
      </c>
      <c r="I171" s="22">
        <f>(F171)/D171/C171</f>
        <v>0</v>
      </c>
      <c r="J171" s="22"/>
      <c r="K171" s="21">
        <v>578</v>
      </c>
      <c r="L171" s="23">
        <f t="shared" si="29"/>
        <v>153</v>
      </c>
      <c r="M171" s="23">
        <f t="shared" si="38"/>
        <v>153</v>
      </c>
      <c r="N171" s="23">
        <f t="shared" si="39"/>
        <v>0</v>
      </c>
      <c r="O171" s="23">
        <f t="shared" si="40"/>
        <v>0</v>
      </c>
      <c r="P171" s="19" t="s">
        <v>293</v>
      </c>
      <c r="Q171" s="20"/>
    </row>
    <row r="172" spans="1:17" x14ac:dyDescent="0.25">
      <c r="A172" s="47"/>
      <c r="B172" s="37" t="s">
        <v>185</v>
      </c>
      <c r="C172" s="19">
        <v>1</v>
      </c>
      <c r="D172" s="21">
        <v>136</v>
      </c>
      <c r="E172" s="21">
        <f>12*1</f>
        <v>12</v>
      </c>
      <c r="F172" s="21"/>
      <c r="G172" s="22">
        <f t="shared" si="26"/>
        <v>8.8239999999999999E-2</v>
      </c>
      <c r="H172" s="22">
        <f>G172-J172</f>
        <v>8.8239999999999999E-2</v>
      </c>
      <c r="I172" s="22">
        <f>(F172)/D172/C172</f>
        <v>0</v>
      </c>
      <c r="J172" s="22"/>
      <c r="K172" s="21">
        <v>2000</v>
      </c>
      <c r="L172" s="23">
        <f t="shared" si="29"/>
        <v>176.48</v>
      </c>
      <c r="M172" s="23">
        <f t="shared" si="38"/>
        <v>176.48</v>
      </c>
      <c r="N172" s="23">
        <f t="shared" si="39"/>
        <v>0</v>
      </c>
      <c r="O172" s="23">
        <f t="shared" si="40"/>
        <v>0</v>
      </c>
      <c r="P172" s="19" t="s">
        <v>189</v>
      </c>
      <c r="Q172" s="20"/>
    </row>
    <row r="173" spans="1:17" x14ac:dyDescent="0.25">
      <c r="A173" s="47"/>
      <c r="B173" s="37" t="s">
        <v>186</v>
      </c>
      <c r="C173" s="19">
        <v>1</v>
      </c>
      <c r="D173" s="21">
        <v>136</v>
      </c>
      <c r="E173" s="21">
        <f>1*2</f>
        <v>2</v>
      </c>
      <c r="F173" s="21"/>
      <c r="G173" s="22">
        <f t="shared" si="26"/>
        <v>1.4710000000000001E-2</v>
      </c>
      <c r="H173" s="22">
        <f>G173-J173</f>
        <v>1.4710000000000001E-2</v>
      </c>
      <c r="I173" s="22">
        <f>(F173)/D173/C173</f>
        <v>0</v>
      </c>
      <c r="J173" s="22"/>
      <c r="K173" s="21">
        <v>7000</v>
      </c>
      <c r="L173" s="23">
        <f t="shared" si="29"/>
        <v>102.97</v>
      </c>
      <c r="M173" s="23">
        <f t="shared" si="38"/>
        <v>102.97</v>
      </c>
      <c r="N173" s="23">
        <f t="shared" si="39"/>
        <v>0</v>
      </c>
      <c r="O173" s="23">
        <f t="shared" si="40"/>
        <v>0</v>
      </c>
      <c r="P173" s="19" t="s">
        <v>294</v>
      </c>
      <c r="Q173" s="20"/>
    </row>
    <row r="174" spans="1:17" ht="22.5" x14ac:dyDescent="0.25">
      <c r="A174" s="47"/>
      <c r="B174" s="37" t="s">
        <v>188</v>
      </c>
      <c r="C174" s="19">
        <v>1</v>
      </c>
      <c r="D174" s="21">
        <v>136</v>
      </c>
      <c r="E174" s="21">
        <f>1*4</f>
        <v>4</v>
      </c>
      <c r="F174" s="21"/>
      <c r="G174" s="22">
        <f t="shared" si="26"/>
        <v>2.9409999999999999E-2</v>
      </c>
      <c r="H174" s="22">
        <f>G174-J174</f>
        <v>2.9409999999999999E-2</v>
      </c>
      <c r="I174" s="22">
        <f>(F174)/D174/C174</f>
        <v>0</v>
      </c>
      <c r="J174" s="22"/>
      <c r="K174" s="21">
        <v>4692</v>
      </c>
      <c r="L174" s="23">
        <f t="shared" si="29"/>
        <v>137.99</v>
      </c>
      <c r="M174" s="23">
        <f t="shared" si="38"/>
        <v>137.99</v>
      </c>
      <c r="N174" s="23">
        <f t="shared" si="39"/>
        <v>0</v>
      </c>
      <c r="O174" s="23">
        <f t="shared" si="40"/>
        <v>0</v>
      </c>
      <c r="P174" s="19" t="s">
        <v>190</v>
      </c>
      <c r="Q174" s="20"/>
    </row>
    <row r="175" spans="1:17" x14ac:dyDescent="0.25">
      <c r="A175" s="47"/>
      <c r="B175" s="37"/>
      <c r="C175" s="19"/>
      <c r="D175" s="21"/>
      <c r="E175" s="21"/>
      <c r="F175" s="21"/>
      <c r="G175" s="22"/>
      <c r="H175" s="22"/>
      <c r="I175" s="22"/>
      <c r="J175" s="22"/>
      <c r="K175" s="21"/>
      <c r="L175" s="23"/>
      <c r="M175" s="23"/>
      <c r="N175" s="23"/>
      <c r="O175" s="23"/>
      <c r="P175" s="19"/>
      <c r="Q175" s="20"/>
    </row>
    <row r="176" spans="1:17" ht="15" hidden="1" customHeight="1" x14ac:dyDescent="0.25">
      <c r="A176" s="47"/>
      <c r="B176" s="46" t="s">
        <v>296</v>
      </c>
      <c r="C176" s="19">
        <v>1</v>
      </c>
      <c r="D176" s="36">
        <v>1000</v>
      </c>
      <c r="E176" s="21">
        <v>1</v>
      </c>
      <c r="F176" s="21"/>
      <c r="G176" s="22">
        <f>(E176+F176)/D176/C176</f>
        <v>1E-3</v>
      </c>
      <c r="H176" s="22">
        <f>G176-J176</f>
        <v>0</v>
      </c>
      <c r="I176" s="22"/>
      <c r="J176" s="22">
        <f>E176/D176/C176</f>
        <v>1E-3</v>
      </c>
      <c r="K176" s="21">
        <v>0</v>
      </c>
      <c r="L176" s="23">
        <f>G176*K176</f>
        <v>0</v>
      </c>
      <c r="M176" s="23">
        <f>H176*K176</f>
        <v>0</v>
      </c>
      <c r="N176" s="23">
        <f>I176*K176</f>
        <v>0</v>
      </c>
      <c r="O176" s="23">
        <f>L176-M176</f>
        <v>0</v>
      </c>
      <c r="P176" s="19" t="s">
        <v>295</v>
      </c>
      <c r="Q176" s="20"/>
    </row>
    <row r="177" spans="1:17" ht="78.75" x14ac:dyDescent="0.25">
      <c r="A177" s="47"/>
      <c r="B177" s="37" t="s">
        <v>297</v>
      </c>
      <c r="C177" s="19">
        <v>1</v>
      </c>
      <c r="D177" s="28">
        <v>215</v>
      </c>
      <c r="E177" s="21">
        <v>1</v>
      </c>
      <c r="F177" s="21"/>
      <c r="G177" s="22">
        <f>(E177+F177)/D177/C177</f>
        <v>4.6499999999999996E-3</v>
      </c>
      <c r="H177" s="22">
        <f>G177-J177</f>
        <v>0</v>
      </c>
      <c r="I177" s="22"/>
      <c r="J177" s="22">
        <f>E177/D177/C177</f>
        <v>4.6499999999999996E-3</v>
      </c>
      <c r="K177" s="21">
        <v>9000</v>
      </c>
      <c r="L177" s="23">
        <f>G177*K177</f>
        <v>41.85</v>
      </c>
      <c r="M177" s="23">
        <f>H177*K177</f>
        <v>0</v>
      </c>
      <c r="N177" s="23">
        <f>I177*K177</f>
        <v>0</v>
      </c>
      <c r="O177" s="23">
        <f>L177-M177</f>
        <v>41.85</v>
      </c>
      <c r="P177" s="19" t="s">
        <v>295</v>
      </c>
      <c r="Q177" s="20" t="s">
        <v>358</v>
      </c>
    </row>
    <row r="178" spans="1:17" ht="33.75" x14ac:dyDescent="0.25">
      <c r="A178" s="47"/>
      <c r="B178" s="37" t="s">
        <v>359</v>
      </c>
      <c r="C178" s="19">
        <v>1</v>
      </c>
      <c r="D178" s="28">
        <v>743</v>
      </c>
      <c r="E178" s="21">
        <v>1</v>
      </c>
      <c r="F178" s="21"/>
      <c r="G178" s="22">
        <f t="shared" si="26"/>
        <v>1.3500000000000001E-3</v>
      </c>
      <c r="H178" s="22">
        <f>G178-J178</f>
        <v>0</v>
      </c>
      <c r="I178" s="22"/>
      <c r="J178" s="22">
        <f>E178/D178/C178</f>
        <v>1.3500000000000001E-3</v>
      </c>
      <c r="K178" s="21">
        <v>55734.720000000001</v>
      </c>
      <c r="L178" s="23">
        <f t="shared" si="29"/>
        <v>75.239999999999995</v>
      </c>
      <c r="M178" s="23">
        <f t="shared" si="38"/>
        <v>0</v>
      </c>
      <c r="N178" s="23">
        <f t="shared" si="39"/>
        <v>0</v>
      </c>
      <c r="O178" s="23">
        <f t="shared" si="40"/>
        <v>75.239999999999995</v>
      </c>
      <c r="P178" s="19" t="s">
        <v>295</v>
      </c>
      <c r="Q178" s="20" t="s">
        <v>360</v>
      </c>
    </row>
    <row r="179" spans="1:17" x14ac:dyDescent="0.25">
      <c r="A179" s="47"/>
      <c r="B179" s="44" t="s">
        <v>212</v>
      </c>
      <c r="C179" s="40"/>
      <c r="D179" s="41"/>
      <c r="E179" s="41"/>
      <c r="F179" s="41"/>
      <c r="G179" s="42"/>
      <c r="H179" s="42"/>
      <c r="I179" s="42"/>
      <c r="J179" s="42"/>
      <c r="K179" s="40"/>
      <c r="L179" s="43">
        <f>SUM(L165:L178)</f>
        <v>1013.53</v>
      </c>
      <c r="M179" s="43">
        <f>SUM(M165:M178)</f>
        <v>570.44000000000005</v>
      </c>
      <c r="N179" s="43">
        <f>SUM(N165:N178)</f>
        <v>0</v>
      </c>
      <c r="O179" s="43">
        <f>SUM(O165:O178)</f>
        <v>443.09</v>
      </c>
      <c r="P179" s="40"/>
      <c r="Q179" s="20"/>
    </row>
    <row r="180" spans="1:17" x14ac:dyDescent="0.25">
      <c r="A180" s="47" t="s">
        <v>222</v>
      </c>
      <c r="B180" s="44"/>
      <c r="C180" s="40"/>
      <c r="D180" s="41"/>
      <c r="E180" s="41"/>
      <c r="F180" s="41"/>
      <c r="G180" s="42"/>
      <c r="H180" s="42"/>
      <c r="I180" s="42"/>
      <c r="J180" s="42"/>
      <c r="K180" s="40"/>
      <c r="L180" s="43">
        <f>SUM(M180:O180)</f>
        <v>570.44000000000005</v>
      </c>
      <c r="M180" s="43">
        <f>M179</f>
        <v>570.44000000000005</v>
      </c>
      <c r="N180" s="43">
        <f>N179</f>
        <v>0</v>
      </c>
      <c r="O180" s="43"/>
      <c r="P180" s="40" t="s">
        <v>291</v>
      </c>
      <c r="Q180" s="20"/>
    </row>
    <row r="181" spans="1:17" x14ac:dyDescent="0.25">
      <c r="A181" s="47" t="s">
        <v>243</v>
      </c>
      <c r="B181" s="44"/>
      <c r="C181" s="40"/>
      <c r="D181" s="41"/>
      <c r="E181" s="41"/>
      <c r="F181" s="41"/>
      <c r="G181" s="42"/>
      <c r="H181" s="42"/>
      <c r="I181" s="42"/>
      <c r="J181" s="42"/>
      <c r="K181" s="40"/>
      <c r="L181" s="43">
        <f>SUM(M181:O181)</f>
        <v>443.09</v>
      </c>
      <c r="M181" s="43"/>
      <c r="N181" s="43"/>
      <c r="O181" s="43">
        <f>O179</f>
        <v>443.09</v>
      </c>
      <c r="P181" s="40" t="s">
        <v>292</v>
      </c>
      <c r="Q181" s="20"/>
    </row>
    <row r="182" spans="1:17" hidden="1" x14ac:dyDescent="0.25">
      <c r="A182" s="52"/>
      <c r="B182" s="1419" t="s">
        <v>302</v>
      </c>
      <c r="C182" s="1419"/>
      <c r="D182" s="1419"/>
      <c r="E182" s="1419"/>
      <c r="F182" s="1419"/>
      <c r="G182" s="1419"/>
      <c r="H182" s="1419"/>
      <c r="I182" s="1419"/>
      <c r="J182" s="1419"/>
      <c r="K182" s="1419"/>
      <c r="L182" s="1419"/>
      <c r="M182" s="1419"/>
      <c r="N182" s="1419"/>
      <c r="O182" s="1419"/>
      <c r="P182" s="1420"/>
      <c r="Q182" s="53"/>
    </row>
    <row r="183" spans="1:17" hidden="1" x14ac:dyDescent="0.25">
      <c r="A183" s="47"/>
      <c r="B183" s="37" t="s">
        <v>361</v>
      </c>
      <c r="C183" s="19">
        <v>1</v>
      </c>
      <c r="D183" s="36">
        <v>230</v>
      </c>
      <c r="E183" s="21">
        <v>12</v>
      </c>
      <c r="F183" s="21"/>
      <c r="G183" s="22">
        <f>(E183+F183)/D183/C183</f>
        <v>5.2170000000000001E-2</v>
      </c>
      <c r="H183" s="22">
        <f>G183-J183</f>
        <v>0</v>
      </c>
      <c r="I183" s="22"/>
      <c r="J183" s="22">
        <f>E183/D183/C183</f>
        <v>5.2170000000000001E-2</v>
      </c>
      <c r="K183" s="21">
        <f>3400-3400</f>
        <v>0</v>
      </c>
      <c r="L183" s="23">
        <f>G183*K183</f>
        <v>0</v>
      </c>
      <c r="M183" s="23">
        <f>H183*K183</f>
        <v>0</v>
      </c>
      <c r="N183" s="23">
        <f>I183*K183</f>
        <v>0</v>
      </c>
      <c r="O183" s="23">
        <f>L183-M183</f>
        <v>0</v>
      </c>
      <c r="P183" s="19" t="s">
        <v>295</v>
      </c>
      <c r="Q183" s="20" t="s">
        <v>362</v>
      </c>
    </row>
    <row r="184" spans="1:17" ht="46.5" hidden="1" customHeight="1" x14ac:dyDescent="0.25">
      <c r="A184" s="47"/>
      <c r="B184" s="37" t="s">
        <v>303</v>
      </c>
      <c r="C184" s="19">
        <v>1</v>
      </c>
      <c r="D184" s="36">
        <v>230</v>
      </c>
      <c r="E184" s="21">
        <v>12</v>
      </c>
      <c r="F184" s="21"/>
      <c r="G184" s="22">
        <f>(E184+F184)/D184/C184</f>
        <v>5.2170000000000001E-2</v>
      </c>
      <c r="H184" s="22">
        <f>G184-J184</f>
        <v>0</v>
      </c>
      <c r="I184" s="22"/>
      <c r="J184" s="22">
        <f>E184/D184/C184</f>
        <v>5.2170000000000001E-2</v>
      </c>
      <c r="K184" s="19">
        <f>50000-50000</f>
        <v>0</v>
      </c>
      <c r="L184" s="23">
        <f>G184*K184</f>
        <v>0</v>
      </c>
      <c r="M184" s="23">
        <f>H184*K184</f>
        <v>0</v>
      </c>
      <c r="N184" s="23">
        <f>I184*K184</f>
        <v>0</v>
      </c>
      <c r="O184" s="23">
        <f>L184-M184</f>
        <v>0</v>
      </c>
      <c r="P184" s="19" t="s">
        <v>295</v>
      </c>
      <c r="Q184" s="20" t="s">
        <v>362</v>
      </c>
    </row>
    <row r="185" spans="1:17" hidden="1" x14ac:dyDescent="0.25">
      <c r="A185" s="74" t="s">
        <v>224</v>
      </c>
      <c r="B185" s="44" t="s">
        <v>212</v>
      </c>
      <c r="C185" s="40"/>
      <c r="D185" s="41"/>
      <c r="E185" s="41"/>
      <c r="F185" s="41"/>
      <c r="G185" s="42"/>
      <c r="H185" s="42"/>
      <c r="I185" s="42"/>
      <c r="J185" s="42"/>
      <c r="K185" s="40"/>
      <c r="L185" s="43">
        <f>SUM(L183:L184)</f>
        <v>0</v>
      </c>
      <c r="M185" s="43">
        <f>SUM(M183:M184)</f>
        <v>0</v>
      </c>
      <c r="N185" s="43">
        <f>SUM(N183:N184)</f>
        <v>0</v>
      </c>
      <c r="O185" s="43">
        <f>SUM(O183:O184)</f>
        <v>0</v>
      </c>
      <c r="P185" s="40" t="s">
        <v>292</v>
      </c>
      <c r="Q185" s="20"/>
    </row>
    <row r="186" spans="1:17" x14ac:dyDescent="0.25">
      <c r="A186" s="52"/>
      <c r="B186" s="1419" t="s">
        <v>191</v>
      </c>
      <c r="C186" s="1419"/>
      <c r="D186" s="1419"/>
      <c r="E186" s="1419"/>
      <c r="F186" s="1419"/>
      <c r="G186" s="1419"/>
      <c r="H186" s="1419"/>
      <c r="I186" s="1419"/>
      <c r="J186" s="1419"/>
      <c r="K186" s="1419"/>
      <c r="L186" s="1419"/>
      <c r="M186" s="1419"/>
      <c r="N186" s="1419"/>
      <c r="O186" s="1419"/>
      <c r="P186" s="1420"/>
      <c r="Q186" s="53"/>
    </row>
    <row r="187" spans="1:17" x14ac:dyDescent="0.25">
      <c r="A187" s="47"/>
      <c r="B187" s="37" t="s">
        <v>196</v>
      </c>
      <c r="C187" s="19">
        <v>1</v>
      </c>
      <c r="D187" s="21">
        <v>136</v>
      </c>
      <c r="E187" s="21">
        <v>1</v>
      </c>
      <c r="F187" s="21"/>
      <c r="G187" s="22">
        <f t="shared" si="26"/>
        <v>7.3499999999999998E-3</v>
      </c>
      <c r="H187" s="22">
        <f t="shared" ref="H187:H195" si="41">G187-J187</f>
        <v>7.3499999999999998E-3</v>
      </c>
      <c r="I187" s="22"/>
      <c r="J187" s="22"/>
      <c r="K187" s="19">
        <v>6000</v>
      </c>
      <c r="L187" s="23">
        <f t="shared" si="29"/>
        <v>44.1</v>
      </c>
      <c r="M187" s="23">
        <f t="shared" ref="M187:M195" si="42">H187*K187</f>
        <v>44.1</v>
      </c>
      <c r="N187" s="23">
        <f t="shared" ref="N187:N195" si="43">I187*K187</f>
        <v>0</v>
      </c>
      <c r="O187" s="23">
        <f t="shared" ref="O187:O195" si="44">L187-M187</f>
        <v>0</v>
      </c>
      <c r="P187" s="19" t="s">
        <v>208</v>
      </c>
      <c r="Q187" s="20"/>
    </row>
    <row r="188" spans="1:17" x14ac:dyDescent="0.25">
      <c r="A188" s="47"/>
      <c r="B188" s="37" t="s">
        <v>197</v>
      </c>
      <c r="C188" s="19">
        <v>1</v>
      </c>
      <c r="D188" s="21">
        <v>136</v>
      </c>
      <c r="E188" s="21">
        <v>1</v>
      </c>
      <c r="F188" s="21"/>
      <c r="G188" s="22">
        <f t="shared" si="26"/>
        <v>7.3499999999999998E-3</v>
      </c>
      <c r="H188" s="22">
        <f t="shared" si="41"/>
        <v>7.3499999999999998E-3</v>
      </c>
      <c r="I188" s="22"/>
      <c r="J188" s="22"/>
      <c r="K188" s="19">
        <v>7500</v>
      </c>
      <c r="L188" s="23">
        <f t="shared" si="29"/>
        <v>55.13</v>
      </c>
      <c r="M188" s="23">
        <f t="shared" si="42"/>
        <v>55.13</v>
      </c>
      <c r="N188" s="23">
        <f t="shared" si="43"/>
        <v>0</v>
      </c>
      <c r="O188" s="23">
        <f t="shared" si="44"/>
        <v>0</v>
      </c>
      <c r="P188" s="19" t="s">
        <v>208</v>
      </c>
      <c r="Q188" s="20"/>
    </row>
    <row r="189" spans="1:17" ht="22.5" x14ac:dyDescent="0.25">
      <c r="A189" s="47"/>
      <c r="B189" s="37" t="s">
        <v>198</v>
      </c>
      <c r="C189" s="19">
        <v>1</v>
      </c>
      <c r="D189" s="21">
        <v>136</v>
      </c>
      <c r="E189" s="21">
        <v>1</v>
      </c>
      <c r="F189" s="21"/>
      <c r="G189" s="22">
        <f t="shared" si="26"/>
        <v>7.3499999999999998E-3</v>
      </c>
      <c r="H189" s="22">
        <f t="shared" si="41"/>
        <v>7.3499999999999998E-3</v>
      </c>
      <c r="I189" s="22"/>
      <c r="J189" s="22"/>
      <c r="K189" s="19">
        <v>10000</v>
      </c>
      <c r="L189" s="23">
        <f t="shared" si="29"/>
        <v>73.5</v>
      </c>
      <c r="M189" s="23">
        <f t="shared" si="42"/>
        <v>73.5</v>
      </c>
      <c r="N189" s="23">
        <f t="shared" si="43"/>
        <v>0</v>
      </c>
      <c r="O189" s="23">
        <f t="shared" si="44"/>
        <v>0</v>
      </c>
      <c r="P189" s="19" t="s">
        <v>208</v>
      </c>
      <c r="Q189" s="20"/>
    </row>
    <row r="190" spans="1:17" x14ac:dyDescent="0.25">
      <c r="A190" s="47"/>
      <c r="B190" s="37" t="s">
        <v>199</v>
      </c>
      <c r="C190" s="19">
        <v>1</v>
      </c>
      <c r="D190" s="21">
        <v>136</v>
      </c>
      <c r="E190" s="21">
        <v>1</v>
      </c>
      <c r="F190" s="21"/>
      <c r="G190" s="22">
        <f t="shared" si="26"/>
        <v>7.3499999999999998E-3</v>
      </c>
      <c r="H190" s="22">
        <f t="shared" si="41"/>
        <v>7.3499999999999998E-3</v>
      </c>
      <c r="I190" s="22"/>
      <c r="J190" s="22"/>
      <c r="K190" s="19">
        <v>15000</v>
      </c>
      <c r="L190" s="23">
        <f t="shared" si="29"/>
        <v>110.25</v>
      </c>
      <c r="M190" s="23">
        <f t="shared" si="42"/>
        <v>110.25</v>
      </c>
      <c r="N190" s="23">
        <f t="shared" si="43"/>
        <v>0</v>
      </c>
      <c r="O190" s="23">
        <f t="shared" si="44"/>
        <v>0</v>
      </c>
      <c r="P190" s="19" t="s">
        <v>208</v>
      </c>
      <c r="Q190" s="20"/>
    </row>
    <row r="191" spans="1:17" x14ac:dyDescent="0.25">
      <c r="A191" s="47"/>
      <c r="B191" s="37" t="s">
        <v>200</v>
      </c>
      <c r="C191" s="19">
        <v>1</v>
      </c>
      <c r="D191" s="21">
        <v>136</v>
      </c>
      <c r="E191" s="21">
        <v>1</v>
      </c>
      <c r="F191" s="21"/>
      <c r="G191" s="22">
        <f t="shared" si="26"/>
        <v>7.3499999999999998E-3</v>
      </c>
      <c r="H191" s="22">
        <f t="shared" si="41"/>
        <v>7.3499999999999998E-3</v>
      </c>
      <c r="I191" s="22"/>
      <c r="J191" s="22"/>
      <c r="K191" s="19">
        <v>3000</v>
      </c>
      <c r="L191" s="23">
        <f t="shared" si="29"/>
        <v>22.05</v>
      </c>
      <c r="M191" s="23">
        <f t="shared" si="42"/>
        <v>22.05</v>
      </c>
      <c r="N191" s="23">
        <f t="shared" si="43"/>
        <v>0</v>
      </c>
      <c r="O191" s="23">
        <f t="shared" si="44"/>
        <v>0</v>
      </c>
      <c r="P191" s="19" t="s">
        <v>208</v>
      </c>
      <c r="Q191" s="20"/>
    </row>
    <row r="192" spans="1:17" ht="22.5" x14ac:dyDescent="0.25">
      <c r="A192" s="47"/>
      <c r="B192" s="37" t="s">
        <v>201</v>
      </c>
      <c r="C192" s="19">
        <v>1</v>
      </c>
      <c r="D192" s="21">
        <v>136</v>
      </c>
      <c r="E192" s="21">
        <v>1</v>
      </c>
      <c r="F192" s="21"/>
      <c r="G192" s="22">
        <f t="shared" si="26"/>
        <v>7.3499999999999998E-3</v>
      </c>
      <c r="H192" s="22">
        <f t="shared" si="41"/>
        <v>7.3499999999999998E-3</v>
      </c>
      <c r="I192" s="22"/>
      <c r="J192" s="22"/>
      <c r="K192" s="19">
        <v>6500</v>
      </c>
      <c r="L192" s="23">
        <f t="shared" si="29"/>
        <v>47.78</v>
      </c>
      <c r="M192" s="23">
        <f t="shared" si="42"/>
        <v>47.78</v>
      </c>
      <c r="N192" s="23">
        <f t="shared" si="43"/>
        <v>0</v>
      </c>
      <c r="O192" s="23">
        <f t="shared" si="44"/>
        <v>0</v>
      </c>
      <c r="P192" s="19" t="s">
        <v>208</v>
      </c>
      <c r="Q192" s="20"/>
    </row>
    <row r="193" spans="1:17" ht="22.5" x14ac:dyDescent="0.25">
      <c r="A193" s="47"/>
      <c r="B193" s="37" t="s">
        <v>202</v>
      </c>
      <c r="C193" s="19">
        <v>1</v>
      </c>
      <c r="D193" s="21">
        <v>136</v>
      </c>
      <c r="E193" s="21">
        <v>7</v>
      </c>
      <c r="F193" s="21"/>
      <c r="G193" s="22">
        <f t="shared" si="26"/>
        <v>5.1470000000000002E-2</v>
      </c>
      <c r="H193" s="22">
        <f t="shared" si="41"/>
        <v>5.1470000000000002E-2</v>
      </c>
      <c r="I193" s="22"/>
      <c r="J193" s="22"/>
      <c r="K193" s="19">
        <v>2500</v>
      </c>
      <c r="L193" s="23">
        <f t="shared" si="29"/>
        <v>128.68</v>
      </c>
      <c r="M193" s="23">
        <f t="shared" si="42"/>
        <v>128.68</v>
      </c>
      <c r="N193" s="23">
        <f t="shared" si="43"/>
        <v>0</v>
      </c>
      <c r="O193" s="23">
        <f t="shared" si="44"/>
        <v>0</v>
      </c>
      <c r="P193" s="19" t="s">
        <v>208</v>
      </c>
      <c r="Q193" s="20"/>
    </row>
    <row r="194" spans="1:17" ht="22.5" x14ac:dyDescent="0.25">
      <c r="A194" s="47"/>
      <c r="B194" s="37" t="s">
        <v>203</v>
      </c>
      <c r="C194" s="19">
        <v>1</v>
      </c>
      <c r="D194" s="21">
        <v>136</v>
      </c>
      <c r="E194" s="21">
        <v>7</v>
      </c>
      <c r="F194" s="21"/>
      <c r="G194" s="22">
        <f t="shared" si="26"/>
        <v>5.1470000000000002E-2</v>
      </c>
      <c r="H194" s="22">
        <f t="shared" si="41"/>
        <v>5.1470000000000002E-2</v>
      </c>
      <c r="I194" s="22"/>
      <c r="J194" s="22"/>
      <c r="K194" s="19">
        <v>6200</v>
      </c>
      <c r="L194" s="23">
        <f t="shared" si="29"/>
        <v>319.11</v>
      </c>
      <c r="M194" s="23">
        <f t="shared" si="42"/>
        <v>319.11</v>
      </c>
      <c r="N194" s="23">
        <f t="shared" si="43"/>
        <v>0</v>
      </c>
      <c r="O194" s="23">
        <f t="shared" si="44"/>
        <v>0</v>
      </c>
      <c r="P194" s="19" t="s">
        <v>208</v>
      </c>
      <c r="Q194" s="20"/>
    </row>
    <row r="195" spans="1:17" ht="22.5" x14ac:dyDescent="0.25">
      <c r="A195" s="47"/>
      <c r="B195" s="37" t="s">
        <v>375</v>
      </c>
      <c r="C195" s="19">
        <v>1</v>
      </c>
      <c r="D195" s="21">
        <v>136</v>
      </c>
      <c r="E195" s="21">
        <v>1</v>
      </c>
      <c r="F195" s="21"/>
      <c r="G195" s="22">
        <f t="shared" si="26"/>
        <v>7.3499999999999998E-3</v>
      </c>
      <c r="H195" s="22">
        <f t="shared" si="41"/>
        <v>7.3499999999999998E-3</v>
      </c>
      <c r="I195" s="22"/>
      <c r="J195" s="22"/>
      <c r="K195" s="19">
        <v>4500</v>
      </c>
      <c r="L195" s="23">
        <f t="shared" si="29"/>
        <v>33.08</v>
      </c>
      <c r="M195" s="23">
        <f t="shared" si="42"/>
        <v>33.08</v>
      </c>
      <c r="N195" s="23">
        <f t="shared" si="43"/>
        <v>0</v>
      </c>
      <c r="O195" s="23">
        <f t="shared" si="44"/>
        <v>0</v>
      </c>
      <c r="P195" s="19" t="s">
        <v>208</v>
      </c>
      <c r="Q195" s="20"/>
    </row>
    <row r="196" spans="1:17" x14ac:dyDescent="0.25">
      <c r="A196" s="50" t="s">
        <v>222</v>
      </c>
      <c r="B196" s="44" t="s">
        <v>212</v>
      </c>
      <c r="C196" s="40"/>
      <c r="D196" s="41"/>
      <c r="E196" s="41"/>
      <c r="F196" s="41"/>
      <c r="G196" s="42"/>
      <c r="H196" s="42"/>
      <c r="I196" s="42"/>
      <c r="J196" s="42"/>
      <c r="K196" s="40"/>
      <c r="L196" s="43">
        <f>SUM(L187:L195)</f>
        <v>833.68</v>
      </c>
      <c r="M196" s="43">
        <f>SUM(M187:M195)</f>
        <v>833.68</v>
      </c>
      <c r="N196" s="43">
        <f>SUM(N187:N195)</f>
        <v>0</v>
      </c>
      <c r="O196" s="43">
        <f>SUM(O187:O195)</f>
        <v>0</v>
      </c>
      <c r="P196" s="40" t="s">
        <v>291</v>
      </c>
      <c r="Q196" s="20"/>
    </row>
    <row r="197" spans="1:17" x14ac:dyDescent="0.25">
      <c r="A197" s="52"/>
      <c r="B197" s="1419" t="s">
        <v>209</v>
      </c>
      <c r="C197" s="1419"/>
      <c r="D197" s="1419"/>
      <c r="E197" s="1419"/>
      <c r="F197" s="1419"/>
      <c r="G197" s="1419"/>
      <c r="H197" s="1419"/>
      <c r="I197" s="1419"/>
      <c r="J197" s="1419"/>
      <c r="K197" s="1419"/>
      <c r="L197" s="1419"/>
      <c r="M197" s="1419"/>
      <c r="N197" s="1419"/>
      <c r="O197" s="1419"/>
      <c r="P197" s="1420"/>
      <c r="Q197" s="53"/>
    </row>
    <row r="198" spans="1:17" x14ac:dyDescent="0.25">
      <c r="A198" s="47"/>
      <c r="B198" s="37" t="s">
        <v>210</v>
      </c>
      <c r="C198" s="19">
        <v>1</v>
      </c>
      <c r="D198" s="28">
        <v>970</v>
      </c>
      <c r="E198" s="21">
        <v>1</v>
      </c>
      <c r="F198" s="21"/>
      <c r="G198" s="22">
        <f>(E198+F198)/D198/C198</f>
        <v>1.0300000000000001E-3</v>
      </c>
      <c r="H198" s="22">
        <f>G198-J198</f>
        <v>0</v>
      </c>
      <c r="I198" s="22"/>
      <c r="J198" s="22">
        <f>E198/D198/C198</f>
        <v>1.0300000000000001E-3</v>
      </c>
      <c r="K198" s="19">
        <v>75400</v>
      </c>
      <c r="L198" s="23">
        <f>G198*K198</f>
        <v>77.66</v>
      </c>
      <c r="M198" s="23">
        <f>H198*K198</f>
        <v>0</v>
      </c>
      <c r="N198" s="23">
        <f>I198*K198</f>
        <v>0</v>
      </c>
      <c r="O198" s="23">
        <f>L198-M198</f>
        <v>77.66</v>
      </c>
      <c r="P198" s="19" t="s">
        <v>208</v>
      </c>
      <c r="Q198" s="20"/>
    </row>
    <row r="199" spans="1:17" x14ac:dyDescent="0.25">
      <c r="A199" s="47" t="s">
        <v>242</v>
      </c>
      <c r="B199" s="44" t="s">
        <v>212</v>
      </c>
      <c r="C199" s="40"/>
      <c r="D199" s="41"/>
      <c r="E199" s="41"/>
      <c r="F199" s="41"/>
      <c r="G199" s="42"/>
      <c r="H199" s="42"/>
      <c r="I199" s="42"/>
      <c r="J199" s="42"/>
      <c r="K199" s="40"/>
      <c r="L199" s="43">
        <f>SUM(L198:L198)</f>
        <v>77.66</v>
      </c>
      <c r="M199" s="43">
        <f>SUM(M198:M198)</f>
        <v>0</v>
      </c>
      <c r="N199" s="43">
        <f>SUM(N198:N198)</f>
        <v>0</v>
      </c>
      <c r="O199" s="43">
        <f>SUM(O198:O198)</f>
        <v>77.66</v>
      </c>
      <c r="P199" s="40" t="s">
        <v>292</v>
      </c>
      <c r="Q199" s="20"/>
    </row>
    <row r="200" spans="1:17" x14ac:dyDescent="0.25">
      <c r="A200" s="52"/>
      <c r="B200" s="1419" t="s">
        <v>225</v>
      </c>
      <c r="C200" s="1419"/>
      <c r="D200" s="1419"/>
      <c r="E200" s="1419"/>
      <c r="F200" s="1419"/>
      <c r="G200" s="1419"/>
      <c r="H200" s="1419"/>
      <c r="I200" s="1419"/>
      <c r="J200" s="1419"/>
      <c r="K200" s="1419"/>
      <c r="L200" s="1419"/>
      <c r="M200" s="1419"/>
      <c r="N200" s="1419"/>
      <c r="O200" s="1419"/>
      <c r="P200" s="1420"/>
      <c r="Q200" s="53"/>
    </row>
    <row r="201" spans="1:17" x14ac:dyDescent="0.25">
      <c r="A201" s="47"/>
      <c r="B201" s="37" t="s">
        <v>228</v>
      </c>
      <c r="C201" s="19">
        <v>1</v>
      </c>
      <c r="D201" s="28">
        <v>209</v>
      </c>
      <c r="E201" s="21">
        <f>12*1</f>
        <v>12</v>
      </c>
      <c r="F201" s="21"/>
      <c r="G201" s="22">
        <f>(E201+F201)/D201/C201</f>
        <v>5.7419999999999999E-2</v>
      </c>
      <c r="H201" s="22">
        <f>G201-J201</f>
        <v>0</v>
      </c>
      <c r="I201" s="22"/>
      <c r="J201" s="22">
        <f>E201/D201/C201</f>
        <v>5.7419999999999999E-2</v>
      </c>
      <c r="K201" s="19">
        <v>500</v>
      </c>
      <c r="L201" s="23">
        <f>G201*K201</f>
        <v>28.71</v>
      </c>
      <c r="M201" s="23">
        <f>H201*K201</f>
        <v>0</v>
      </c>
      <c r="N201" s="23">
        <f>I201*K201</f>
        <v>0</v>
      </c>
      <c r="O201" s="23">
        <f>L201-M201</f>
        <v>28.71</v>
      </c>
      <c r="P201" s="19" t="s">
        <v>298</v>
      </c>
      <c r="Q201" s="20" t="s">
        <v>353</v>
      </c>
    </row>
    <row r="202" spans="1:17" x14ac:dyDescent="0.25">
      <c r="A202" s="47" t="s">
        <v>224</v>
      </c>
      <c r="B202" s="44" t="s">
        <v>212</v>
      </c>
      <c r="C202" s="40"/>
      <c r="D202" s="41"/>
      <c r="E202" s="41"/>
      <c r="F202" s="41"/>
      <c r="G202" s="42"/>
      <c r="H202" s="42"/>
      <c r="I202" s="42"/>
      <c r="J202" s="42"/>
      <c r="K202" s="40"/>
      <c r="L202" s="43">
        <f>SUM(L201:L201)</f>
        <v>28.71</v>
      </c>
      <c r="M202" s="43">
        <f>SUM(M201:M201)</f>
        <v>0</v>
      </c>
      <c r="N202" s="43">
        <f>SUM(N201:N201)</f>
        <v>0</v>
      </c>
      <c r="O202" s="43">
        <f>SUM(O201:O201)</f>
        <v>28.71</v>
      </c>
      <c r="P202" s="40" t="s">
        <v>292</v>
      </c>
      <c r="Q202" s="20"/>
    </row>
    <row r="203" spans="1:17" x14ac:dyDescent="0.25">
      <c r="A203" s="52"/>
      <c r="B203" s="1419" t="s">
        <v>227</v>
      </c>
      <c r="C203" s="1419"/>
      <c r="D203" s="1419"/>
      <c r="E203" s="1419"/>
      <c r="F203" s="1419"/>
      <c r="G203" s="1419"/>
      <c r="H203" s="1419"/>
      <c r="I203" s="1419"/>
      <c r="J203" s="1419"/>
      <c r="K203" s="1419"/>
      <c r="L203" s="1419"/>
      <c r="M203" s="1419"/>
      <c r="N203" s="1419"/>
      <c r="O203" s="1419"/>
      <c r="P203" s="1420"/>
      <c r="Q203" s="53"/>
    </row>
    <row r="204" spans="1:17" x14ac:dyDescent="0.25">
      <c r="A204" s="47"/>
      <c r="B204" s="37" t="s">
        <v>228</v>
      </c>
      <c r="C204" s="19">
        <v>1</v>
      </c>
      <c r="D204" s="28">
        <v>209</v>
      </c>
      <c r="E204" s="21">
        <f>12*1</f>
        <v>12</v>
      </c>
      <c r="F204" s="21"/>
      <c r="G204" s="22">
        <f>(E204+F204)/D204/C204</f>
        <v>5.7419999999999999E-2</v>
      </c>
      <c r="H204" s="22">
        <f>G204-J204</f>
        <v>0</v>
      </c>
      <c r="I204" s="22"/>
      <c r="J204" s="22">
        <f>E204/D204/C204</f>
        <v>5.7419999999999999E-2</v>
      </c>
      <c r="K204" s="19">
        <v>3294</v>
      </c>
      <c r="L204" s="23">
        <f>G204*K204</f>
        <v>189.14</v>
      </c>
      <c r="M204" s="23">
        <f>H204*K204</f>
        <v>0</v>
      </c>
      <c r="N204" s="23">
        <f>I204*K204</f>
        <v>0</v>
      </c>
      <c r="O204" s="23">
        <f>L204-M204</f>
        <v>189.14</v>
      </c>
      <c r="P204" s="19" t="s">
        <v>298</v>
      </c>
      <c r="Q204" s="20" t="s">
        <v>353</v>
      </c>
    </row>
    <row r="205" spans="1:17" x14ac:dyDescent="0.25">
      <c r="A205" s="47"/>
      <c r="B205" s="37" t="s">
        <v>229</v>
      </c>
      <c r="C205" s="19">
        <v>1</v>
      </c>
      <c r="D205" s="28">
        <v>209</v>
      </c>
      <c r="E205" s="21">
        <f>12*1</f>
        <v>12</v>
      </c>
      <c r="F205" s="21"/>
      <c r="G205" s="22">
        <f>(E205+F205)/D205/C205</f>
        <v>5.7419999999999999E-2</v>
      </c>
      <c r="H205" s="22">
        <f>G205-J205</f>
        <v>0</v>
      </c>
      <c r="I205" s="22"/>
      <c r="J205" s="22">
        <f>E205/D205/C205</f>
        <v>5.7419999999999999E-2</v>
      </c>
      <c r="K205" s="19">
        <v>1495</v>
      </c>
      <c r="L205" s="23">
        <f>G205*K205</f>
        <v>85.84</v>
      </c>
      <c r="M205" s="23">
        <f>H205*K205</f>
        <v>0</v>
      </c>
      <c r="N205" s="23">
        <f>I205*K205</f>
        <v>0</v>
      </c>
      <c r="O205" s="23">
        <f>L205-M205</f>
        <v>85.84</v>
      </c>
      <c r="P205" s="19" t="s">
        <v>298</v>
      </c>
      <c r="Q205" s="20" t="s">
        <v>353</v>
      </c>
    </row>
    <row r="206" spans="1:17" x14ac:dyDescent="0.25">
      <c r="A206" s="47" t="s">
        <v>243</v>
      </c>
      <c r="B206" s="44" t="s">
        <v>212</v>
      </c>
      <c r="C206" s="40"/>
      <c r="D206" s="41"/>
      <c r="E206" s="41"/>
      <c r="F206" s="41"/>
      <c r="G206" s="42"/>
      <c r="H206" s="42"/>
      <c r="I206" s="42"/>
      <c r="J206" s="42"/>
      <c r="K206" s="40"/>
      <c r="L206" s="43">
        <f>SUM(L204:L205)</f>
        <v>274.98</v>
      </c>
      <c r="M206" s="43">
        <f>SUM(M204:M205)</f>
        <v>0</v>
      </c>
      <c r="N206" s="43">
        <f>SUM(N204:N205)</f>
        <v>0</v>
      </c>
      <c r="O206" s="43">
        <f>SUM(O204:O205)</f>
        <v>274.98</v>
      </c>
      <c r="P206" s="40" t="s">
        <v>292</v>
      </c>
      <c r="Q206" s="20"/>
    </row>
    <row r="207" spans="1:17" x14ac:dyDescent="0.25">
      <c r="A207" s="52"/>
      <c r="B207" s="1419" t="s">
        <v>226</v>
      </c>
      <c r="C207" s="1419"/>
      <c r="D207" s="1419"/>
      <c r="E207" s="1419"/>
      <c r="F207" s="1419"/>
      <c r="G207" s="1419"/>
      <c r="H207" s="1419"/>
      <c r="I207" s="1419"/>
      <c r="J207" s="1419"/>
      <c r="K207" s="1419"/>
      <c r="L207" s="1419"/>
      <c r="M207" s="1419"/>
      <c r="N207" s="1419"/>
      <c r="O207" s="1419"/>
      <c r="P207" s="1420"/>
      <c r="Q207" s="53"/>
    </row>
    <row r="208" spans="1:17" x14ac:dyDescent="0.25">
      <c r="A208" s="47"/>
      <c r="B208" s="37" t="s">
        <v>230</v>
      </c>
      <c r="C208" s="19">
        <v>1</v>
      </c>
      <c r="D208" s="28">
        <v>115</v>
      </c>
      <c r="E208" s="21">
        <v>7</v>
      </c>
      <c r="F208" s="21"/>
      <c r="G208" s="22">
        <f>(E208+F208)/D208/C208</f>
        <v>6.087E-2</v>
      </c>
      <c r="H208" s="22">
        <f>G208-J208</f>
        <v>0</v>
      </c>
      <c r="I208" s="22"/>
      <c r="J208" s="22">
        <f>E208/D208/C208</f>
        <v>6.087E-2</v>
      </c>
      <c r="K208" s="19">
        <v>600</v>
      </c>
      <c r="L208" s="23">
        <f>G208*K208</f>
        <v>36.520000000000003</v>
      </c>
      <c r="M208" s="23">
        <f>H208*K208</f>
        <v>0</v>
      </c>
      <c r="N208" s="23">
        <f>I208*K208</f>
        <v>0</v>
      </c>
      <c r="O208" s="23">
        <f>L208-M208</f>
        <v>36.520000000000003</v>
      </c>
      <c r="P208" s="19" t="s">
        <v>234</v>
      </c>
      <c r="Q208" s="20" t="s">
        <v>1132</v>
      </c>
    </row>
    <row r="209" spans="1:17" x14ac:dyDescent="0.25">
      <c r="A209" s="47"/>
      <c r="B209" s="37" t="s">
        <v>231</v>
      </c>
      <c r="C209" s="19">
        <v>1</v>
      </c>
      <c r="D209" s="28">
        <v>245</v>
      </c>
      <c r="E209" s="21">
        <v>1</v>
      </c>
      <c r="F209" s="21"/>
      <c r="G209" s="22">
        <f>(E209+F209)/D209/C209</f>
        <v>4.0800000000000003E-3</v>
      </c>
      <c r="H209" s="22">
        <f>G209-J209</f>
        <v>0</v>
      </c>
      <c r="I209" s="22"/>
      <c r="J209" s="22">
        <f>E209/D209/C209</f>
        <v>4.0800000000000003E-3</v>
      </c>
      <c r="K209" s="19">
        <v>1029</v>
      </c>
      <c r="L209" s="23">
        <f>G209*K209</f>
        <v>4.2</v>
      </c>
      <c r="M209" s="23">
        <f>H209*K209</f>
        <v>0</v>
      </c>
      <c r="N209" s="23">
        <f>I209*K209</f>
        <v>0</v>
      </c>
      <c r="O209" s="23">
        <f>L209-M209</f>
        <v>4.2</v>
      </c>
      <c r="P209" s="19" t="s">
        <v>236</v>
      </c>
      <c r="Q209" s="20" t="s">
        <v>363</v>
      </c>
    </row>
    <row r="210" spans="1:17" ht="22.5" x14ac:dyDescent="0.25">
      <c r="A210" s="47"/>
      <c r="B210" s="37" t="s">
        <v>232</v>
      </c>
      <c r="C210" s="19">
        <v>1</v>
      </c>
      <c r="D210" s="28">
        <v>115</v>
      </c>
      <c r="E210" s="21">
        <f>2*1</f>
        <v>2</v>
      </c>
      <c r="F210" s="21"/>
      <c r="G210" s="22">
        <f>(E210+F210)/D210/C210</f>
        <v>1.7389999999999999E-2</v>
      </c>
      <c r="H210" s="22">
        <f>G210-J210</f>
        <v>0</v>
      </c>
      <c r="I210" s="22"/>
      <c r="J210" s="22">
        <f>E210/D210/C210</f>
        <v>1.7389999999999999E-2</v>
      </c>
      <c r="K210" s="19">
        <v>750</v>
      </c>
      <c r="L210" s="23">
        <f>G210*K210</f>
        <v>13.04</v>
      </c>
      <c r="M210" s="23">
        <f>H210*K210</f>
        <v>0</v>
      </c>
      <c r="N210" s="23">
        <f>I210*K210</f>
        <v>0</v>
      </c>
      <c r="O210" s="23">
        <f>L210-M210</f>
        <v>13.04</v>
      </c>
      <c r="P210" s="19" t="s">
        <v>235</v>
      </c>
      <c r="Q210" s="20" t="s">
        <v>1132</v>
      </c>
    </row>
    <row r="211" spans="1:17" x14ac:dyDescent="0.25">
      <c r="A211" s="47"/>
      <c r="B211" s="37" t="s">
        <v>233</v>
      </c>
      <c r="C211" s="19">
        <v>5</v>
      </c>
      <c r="D211" s="28">
        <v>115</v>
      </c>
      <c r="E211" s="21">
        <v>2</v>
      </c>
      <c r="F211" s="21"/>
      <c r="G211" s="22">
        <f>(E211+F211)/D211/C211</f>
        <v>3.48E-3</v>
      </c>
      <c r="H211" s="22">
        <f>G211-J211</f>
        <v>0</v>
      </c>
      <c r="I211" s="22"/>
      <c r="J211" s="22">
        <f>E211/D211/C211</f>
        <v>3.48E-3</v>
      </c>
      <c r="K211" s="19">
        <v>7250</v>
      </c>
      <c r="L211" s="23">
        <f>G211*K211</f>
        <v>25.23</v>
      </c>
      <c r="M211" s="23">
        <f>H211*K211</f>
        <v>0</v>
      </c>
      <c r="N211" s="23">
        <f>I211*K211</f>
        <v>0</v>
      </c>
      <c r="O211" s="23">
        <f>L211-M211</f>
        <v>25.23</v>
      </c>
      <c r="P211" s="19" t="s">
        <v>364</v>
      </c>
      <c r="Q211" s="20" t="s">
        <v>1132</v>
      </c>
    </row>
    <row r="212" spans="1:17" hidden="1" x14ac:dyDescent="0.25">
      <c r="A212" s="47"/>
      <c r="B212" s="46" t="s">
        <v>299</v>
      </c>
      <c r="C212" s="19">
        <v>5</v>
      </c>
      <c r="D212" s="36">
        <v>750</v>
      </c>
      <c r="E212" s="21">
        <v>1</v>
      </c>
      <c r="F212" s="21"/>
      <c r="G212" s="22">
        <f>(E212+F212)/D212/C212</f>
        <v>2.7E-4</v>
      </c>
      <c r="H212" s="22">
        <f>G212-J212</f>
        <v>0</v>
      </c>
      <c r="I212" s="22"/>
      <c r="J212" s="22">
        <f>E212/D212/C212</f>
        <v>2.7E-4</v>
      </c>
      <c r="K212" s="19">
        <v>0</v>
      </c>
      <c r="L212" s="23">
        <f>G212*K212</f>
        <v>0</v>
      </c>
      <c r="M212" s="23">
        <f>H212*K212</f>
        <v>0</v>
      </c>
      <c r="N212" s="23">
        <f>I212*K212</f>
        <v>0</v>
      </c>
      <c r="O212" s="23">
        <f>L212-M212</f>
        <v>0</v>
      </c>
      <c r="P212" s="19" t="s">
        <v>300</v>
      </c>
      <c r="Q212" s="20" t="s">
        <v>301</v>
      </c>
    </row>
    <row r="213" spans="1:17" x14ac:dyDescent="0.25">
      <c r="A213" s="47" t="s">
        <v>243</v>
      </c>
      <c r="B213" s="44" t="s">
        <v>212</v>
      </c>
      <c r="C213" s="40"/>
      <c r="D213" s="41"/>
      <c r="E213" s="41"/>
      <c r="F213" s="41"/>
      <c r="G213" s="42"/>
      <c r="H213" s="42"/>
      <c r="I213" s="42"/>
      <c r="J213" s="42"/>
      <c r="K213" s="40"/>
      <c r="L213" s="43">
        <f>SUM(L208:L212)</f>
        <v>78.989999999999995</v>
      </c>
      <c r="M213" s="43">
        <f>SUM(M208:M212)</f>
        <v>0</v>
      </c>
      <c r="N213" s="43">
        <f>SUM(N208:N212)</f>
        <v>0</v>
      </c>
      <c r="O213" s="43">
        <f>SUM(O208:O212)</f>
        <v>78.989999999999995</v>
      </c>
      <c r="P213" s="40" t="s">
        <v>292</v>
      </c>
      <c r="Q213" s="20"/>
    </row>
    <row r="214" spans="1:17" hidden="1" x14ac:dyDescent="0.25">
      <c r="A214" s="52"/>
      <c r="B214" s="1419" t="s">
        <v>239</v>
      </c>
      <c r="C214" s="1419"/>
      <c r="D214" s="1419"/>
      <c r="E214" s="1419"/>
      <c r="F214" s="1419"/>
      <c r="G214" s="1419"/>
      <c r="H214" s="1419"/>
      <c r="I214" s="1419"/>
      <c r="J214" s="1419"/>
      <c r="K214" s="1419"/>
      <c r="L214" s="1419"/>
      <c r="M214" s="1419"/>
      <c r="N214" s="1419"/>
      <c r="O214" s="1419"/>
      <c r="P214" s="1420"/>
      <c r="Q214" s="53"/>
    </row>
    <row r="215" spans="1:17" hidden="1" x14ac:dyDescent="0.25">
      <c r="A215" s="47"/>
      <c r="B215" s="37" t="s">
        <v>237</v>
      </c>
      <c r="C215" s="19">
        <v>1</v>
      </c>
      <c r="D215" s="21">
        <v>136</v>
      </c>
      <c r="E215" s="21">
        <v>4</v>
      </c>
      <c r="F215" s="21"/>
      <c r="G215" s="22">
        <f>(E215+F215)/D215/C215</f>
        <v>2.9409999999999999E-2</v>
      </c>
      <c r="H215" s="22">
        <f>G215-J215</f>
        <v>0</v>
      </c>
      <c r="I215" s="22"/>
      <c r="J215" s="22">
        <f>E215/D215/C215</f>
        <v>2.9409999999999999E-2</v>
      </c>
      <c r="K215" s="21"/>
      <c r="L215" s="23">
        <f>G215*K215</f>
        <v>0</v>
      </c>
      <c r="M215" s="23">
        <f>H215*K215</f>
        <v>0</v>
      </c>
      <c r="N215" s="23">
        <f>I215*K215</f>
        <v>0</v>
      </c>
      <c r="O215" s="23">
        <f>L215-M215</f>
        <v>0</v>
      </c>
      <c r="P215" s="19" t="s">
        <v>240</v>
      </c>
      <c r="Q215" s="20"/>
    </row>
    <row r="216" spans="1:17" hidden="1" x14ac:dyDescent="0.25">
      <c r="A216" s="47" t="s">
        <v>224</v>
      </c>
      <c r="B216" s="44" t="s">
        <v>212</v>
      </c>
      <c r="C216" s="40"/>
      <c r="D216" s="41"/>
      <c r="E216" s="41"/>
      <c r="F216" s="41"/>
      <c r="G216" s="42"/>
      <c r="H216" s="42"/>
      <c r="I216" s="42"/>
      <c r="J216" s="42"/>
      <c r="K216" s="40"/>
      <c r="L216" s="43">
        <f>SUM(L215:L215)</f>
        <v>0</v>
      </c>
      <c r="M216" s="43">
        <f>SUM(M215:M215)</f>
        <v>0</v>
      </c>
      <c r="N216" s="43">
        <f>SUM(N215:N215)</f>
        <v>0</v>
      </c>
      <c r="O216" s="43">
        <f>SUM(O215:O215)</f>
        <v>0</v>
      </c>
      <c r="P216" s="40" t="s">
        <v>292</v>
      </c>
      <c r="Q216" s="20"/>
    </row>
    <row r="217" spans="1:17" x14ac:dyDescent="0.25">
      <c r="A217" s="52"/>
      <c r="B217" s="1419" t="s">
        <v>365</v>
      </c>
      <c r="C217" s="1419"/>
      <c r="D217" s="1419"/>
      <c r="E217" s="1419"/>
      <c r="F217" s="1419"/>
      <c r="G217" s="1419"/>
      <c r="H217" s="1419"/>
      <c r="I217" s="1419"/>
      <c r="J217" s="1419"/>
      <c r="K217" s="1419"/>
      <c r="L217" s="1419"/>
      <c r="M217" s="1419"/>
      <c r="N217" s="1419"/>
      <c r="O217" s="1419"/>
      <c r="P217" s="1420"/>
      <c r="Q217" s="53"/>
    </row>
    <row r="218" spans="1:17" x14ac:dyDescent="0.25">
      <c r="A218" s="47" t="s">
        <v>243</v>
      </c>
      <c r="B218" s="45" t="s">
        <v>366</v>
      </c>
      <c r="C218" s="19">
        <v>1</v>
      </c>
      <c r="D218" s="28">
        <v>270</v>
      </c>
      <c r="E218" s="21">
        <v>12</v>
      </c>
      <c r="F218" s="21"/>
      <c r="G218" s="22">
        <f>(E218+F218)/D218/C218</f>
        <v>4.444E-2</v>
      </c>
      <c r="H218" s="22">
        <f>G218-J218</f>
        <v>0</v>
      </c>
      <c r="I218" s="22"/>
      <c r="J218" s="22">
        <f>E218/D218/C218</f>
        <v>4.444E-2</v>
      </c>
      <c r="K218" s="21">
        <v>32500</v>
      </c>
      <c r="L218" s="23">
        <f>G218*K218</f>
        <v>1444.3</v>
      </c>
      <c r="M218" s="23">
        <f>H218*K218</f>
        <v>0</v>
      </c>
      <c r="N218" s="23">
        <f>I218*K218</f>
        <v>0</v>
      </c>
      <c r="O218" s="23">
        <f>L218-M218</f>
        <v>1444.3</v>
      </c>
      <c r="P218" s="19" t="s">
        <v>367</v>
      </c>
      <c r="Q218" s="20" t="s">
        <v>979</v>
      </c>
    </row>
    <row r="219" spans="1:17" hidden="1" x14ac:dyDescent="0.25">
      <c r="A219" s="47" t="s">
        <v>243</v>
      </c>
      <c r="B219" s="46" t="s">
        <v>306</v>
      </c>
      <c r="C219" s="19">
        <v>1</v>
      </c>
      <c r="D219" s="36">
        <v>925</v>
      </c>
      <c r="E219" s="21"/>
      <c r="F219" s="21"/>
      <c r="G219" s="22">
        <f t="shared" ref="G219:G224" si="45">(E219+F219)/D219/C219</f>
        <v>0</v>
      </c>
      <c r="H219" s="22">
        <f t="shared" ref="H219:H224" si="46">G219-J219</f>
        <v>0</v>
      </c>
      <c r="I219" s="22"/>
      <c r="J219" s="22">
        <f t="shared" ref="J219:J224" si="47">E219/D219/C219</f>
        <v>0</v>
      </c>
      <c r="K219" s="21"/>
      <c r="L219" s="23">
        <f t="shared" ref="L219:L224" si="48">G219*K219</f>
        <v>0</v>
      </c>
      <c r="M219" s="23">
        <f t="shared" ref="M219:M224" si="49">H219*K219</f>
        <v>0</v>
      </c>
      <c r="N219" s="23">
        <f t="shared" ref="N219:N224" si="50">I219*K219</f>
        <v>0</v>
      </c>
      <c r="O219" s="23">
        <f t="shared" ref="O219:O224" si="51">L219-M219</f>
        <v>0</v>
      </c>
      <c r="P219" s="19"/>
      <c r="Q219" s="20"/>
    </row>
    <row r="220" spans="1:17" hidden="1" x14ac:dyDescent="0.25">
      <c r="A220" s="47" t="s">
        <v>243</v>
      </c>
      <c r="B220" s="46" t="s">
        <v>307</v>
      </c>
      <c r="C220" s="19">
        <v>1</v>
      </c>
      <c r="D220" s="36">
        <v>925</v>
      </c>
      <c r="E220" s="21"/>
      <c r="F220" s="21"/>
      <c r="G220" s="22">
        <f t="shared" si="45"/>
        <v>0</v>
      </c>
      <c r="H220" s="22">
        <f t="shared" si="46"/>
        <v>0</v>
      </c>
      <c r="I220" s="22"/>
      <c r="J220" s="22">
        <f t="shared" si="47"/>
        <v>0</v>
      </c>
      <c r="K220" s="21"/>
      <c r="L220" s="23">
        <f t="shared" si="48"/>
        <v>0</v>
      </c>
      <c r="M220" s="23">
        <f t="shared" si="49"/>
        <v>0</v>
      </c>
      <c r="N220" s="23">
        <f t="shared" si="50"/>
        <v>0</v>
      </c>
      <c r="O220" s="23">
        <f t="shared" si="51"/>
        <v>0</v>
      </c>
      <c r="P220" s="19"/>
      <c r="Q220" s="20"/>
    </row>
    <row r="221" spans="1:17" hidden="1" x14ac:dyDescent="0.25">
      <c r="A221" s="47" t="s">
        <v>243</v>
      </c>
      <c r="B221" s="46" t="s">
        <v>308</v>
      </c>
      <c r="C221" s="19">
        <v>1</v>
      </c>
      <c r="D221" s="36">
        <v>925</v>
      </c>
      <c r="E221" s="21"/>
      <c r="F221" s="21"/>
      <c r="G221" s="22">
        <f>(E221+F221)/D221/C221</f>
        <v>0</v>
      </c>
      <c r="H221" s="22">
        <f>G221-J221</f>
        <v>0</v>
      </c>
      <c r="I221" s="22"/>
      <c r="J221" s="22">
        <f>E221/D221/C221</f>
        <v>0</v>
      </c>
      <c r="K221" s="21"/>
      <c r="L221" s="23">
        <f>G221*K221</f>
        <v>0</v>
      </c>
      <c r="M221" s="23">
        <f>H221*K221</f>
        <v>0</v>
      </c>
      <c r="N221" s="23">
        <f>I221*K221</f>
        <v>0</v>
      </c>
      <c r="O221" s="23">
        <f>L221-M221</f>
        <v>0</v>
      </c>
      <c r="P221" s="19"/>
      <c r="Q221" s="20"/>
    </row>
    <row r="222" spans="1:17" ht="39.75" hidden="1" customHeight="1" x14ac:dyDescent="0.25">
      <c r="A222" s="47" t="s">
        <v>241</v>
      </c>
      <c r="B222" s="46" t="s">
        <v>290</v>
      </c>
      <c r="C222" s="19">
        <v>1</v>
      </c>
      <c r="D222" s="36">
        <v>925</v>
      </c>
      <c r="E222" s="21"/>
      <c r="F222" s="21"/>
      <c r="G222" s="22">
        <f>(E222+F222)/D222/C222</f>
        <v>0</v>
      </c>
      <c r="H222" s="22">
        <f>G222-J222</f>
        <v>0</v>
      </c>
      <c r="I222" s="22"/>
      <c r="J222" s="22">
        <f>E222/D222/C222</f>
        <v>0</v>
      </c>
      <c r="K222" s="21"/>
      <c r="L222" s="23">
        <f>G222*K222</f>
        <v>0</v>
      </c>
      <c r="M222" s="23">
        <f>H222*K222</f>
        <v>0</v>
      </c>
      <c r="N222" s="23">
        <f>I222*K222</f>
        <v>0</v>
      </c>
      <c r="O222" s="23">
        <f>L222-M222</f>
        <v>0</v>
      </c>
      <c r="P222" s="19"/>
      <c r="Q222" s="20"/>
    </row>
    <row r="223" spans="1:17" hidden="1" x14ac:dyDescent="0.25">
      <c r="A223" s="47" t="s">
        <v>224</v>
      </c>
      <c r="B223" s="46" t="s">
        <v>284</v>
      </c>
      <c r="C223" s="19">
        <v>1</v>
      </c>
      <c r="D223" s="36">
        <v>925</v>
      </c>
      <c r="E223" s="21"/>
      <c r="F223" s="21"/>
      <c r="G223" s="22">
        <f t="shared" si="45"/>
        <v>0</v>
      </c>
      <c r="H223" s="22">
        <f t="shared" si="46"/>
        <v>0</v>
      </c>
      <c r="I223" s="22"/>
      <c r="J223" s="22">
        <f t="shared" si="47"/>
        <v>0</v>
      </c>
      <c r="K223" s="21"/>
      <c r="L223" s="23">
        <f t="shared" si="48"/>
        <v>0</v>
      </c>
      <c r="M223" s="23">
        <f t="shared" si="49"/>
        <v>0</v>
      </c>
      <c r="N223" s="23">
        <f t="shared" si="50"/>
        <v>0</v>
      </c>
      <c r="O223" s="23">
        <f t="shared" si="51"/>
        <v>0</v>
      </c>
      <c r="P223" s="19"/>
      <c r="Q223" s="20"/>
    </row>
    <row r="224" spans="1:17" hidden="1" x14ac:dyDescent="0.25">
      <c r="A224" s="47" t="s">
        <v>224</v>
      </c>
      <c r="B224" s="46" t="s">
        <v>285</v>
      </c>
      <c r="C224" s="19">
        <v>1</v>
      </c>
      <c r="D224" s="36">
        <v>925</v>
      </c>
      <c r="E224" s="21"/>
      <c r="F224" s="21"/>
      <c r="G224" s="22">
        <f t="shared" si="45"/>
        <v>0</v>
      </c>
      <c r="H224" s="22">
        <f t="shared" si="46"/>
        <v>0</v>
      </c>
      <c r="I224" s="22"/>
      <c r="J224" s="22">
        <f t="shared" si="47"/>
        <v>0</v>
      </c>
      <c r="K224" s="21"/>
      <c r="L224" s="23">
        <f t="shared" si="48"/>
        <v>0</v>
      </c>
      <c r="M224" s="23">
        <f t="shared" si="49"/>
        <v>0</v>
      </c>
      <c r="N224" s="23">
        <f t="shared" si="50"/>
        <v>0</v>
      </c>
      <c r="O224" s="23">
        <f t="shared" si="51"/>
        <v>0</v>
      </c>
      <c r="P224" s="19"/>
      <c r="Q224" s="20"/>
    </row>
    <row r="225" spans="1:17" hidden="1" x14ac:dyDescent="0.25">
      <c r="A225" s="47" t="s">
        <v>224</v>
      </c>
      <c r="B225" s="46" t="s">
        <v>238</v>
      </c>
      <c r="C225" s="19">
        <v>1</v>
      </c>
      <c r="D225" s="36">
        <v>925</v>
      </c>
      <c r="E225" s="21"/>
      <c r="F225" s="21"/>
      <c r="G225" s="22">
        <f>(E225+F225)/D225/C225</f>
        <v>0</v>
      </c>
      <c r="H225" s="22">
        <f>G225-J225</f>
        <v>0</v>
      </c>
      <c r="I225" s="22"/>
      <c r="J225" s="22">
        <f>E225/D225/C225</f>
        <v>0</v>
      </c>
      <c r="K225" s="21"/>
      <c r="L225" s="23">
        <f>G225*K225</f>
        <v>0</v>
      </c>
      <c r="M225" s="23">
        <f>H225*K225</f>
        <v>0</v>
      </c>
      <c r="N225" s="23">
        <f>I225*K225</f>
        <v>0</v>
      </c>
      <c r="O225" s="23">
        <f>L225-M225</f>
        <v>0</v>
      </c>
      <c r="P225" s="19"/>
      <c r="Q225" s="20"/>
    </row>
    <row r="226" spans="1:17" x14ac:dyDescent="0.25">
      <c r="A226" s="47" t="s">
        <v>243</v>
      </c>
      <c r="B226" s="44" t="s">
        <v>212</v>
      </c>
      <c r="C226" s="40"/>
      <c r="D226" s="41"/>
      <c r="E226" s="41"/>
      <c r="F226" s="41"/>
      <c r="G226" s="42"/>
      <c r="H226" s="42"/>
      <c r="I226" s="42"/>
      <c r="J226" s="42"/>
      <c r="K226" s="40"/>
      <c r="L226" s="43">
        <f>L218+L219+L220+L221</f>
        <v>1444.3</v>
      </c>
      <c r="M226" s="43">
        <f>M218+M219+M220+M221</f>
        <v>0</v>
      </c>
      <c r="N226" s="43">
        <f>N218+N219+N220+N221</f>
        <v>0</v>
      </c>
      <c r="O226" s="43">
        <f>O218+O219+O220+O221</f>
        <v>1444.3</v>
      </c>
      <c r="P226" s="40" t="s">
        <v>292</v>
      </c>
      <c r="Q226" s="20"/>
    </row>
    <row r="227" spans="1:17" hidden="1" x14ac:dyDescent="0.25">
      <c r="A227" s="47" t="s">
        <v>241</v>
      </c>
      <c r="B227" s="44" t="s">
        <v>212</v>
      </c>
      <c r="C227" s="40"/>
      <c r="D227" s="41"/>
      <c r="E227" s="41"/>
      <c r="F227" s="41"/>
      <c r="G227" s="42"/>
      <c r="H227" s="42"/>
      <c r="I227" s="42"/>
      <c r="J227" s="42"/>
      <c r="K227" s="40"/>
      <c r="L227" s="43">
        <f>L222</f>
        <v>0</v>
      </c>
      <c r="M227" s="43">
        <f>M222</f>
        <v>0</v>
      </c>
      <c r="N227" s="43">
        <f>N222</f>
        <v>0</v>
      </c>
      <c r="O227" s="43">
        <f>O222</f>
        <v>0</v>
      </c>
      <c r="P227" s="40" t="s">
        <v>419</v>
      </c>
      <c r="Q227" s="20"/>
    </row>
    <row r="228" spans="1:17" hidden="1" x14ac:dyDescent="0.25">
      <c r="A228" s="47" t="s">
        <v>224</v>
      </c>
      <c r="B228" s="44" t="s">
        <v>212</v>
      </c>
      <c r="C228" s="40"/>
      <c r="D228" s="41"/>
      <c r="E228" s="41"/>
      <c r="F228" s="41"/>
      <c r="G228" s="42"/>
      <c r="H228" s="42"/>
      <c r="I228" s="42"/>
      <c r="J228" s="42"/>
      <c r="K228" s="40"/>
      <c r="L228" s="43">
        <f>L223+L224+L225</f>
        <v>0</v>
      </c>
      <c r="M228" s="43">
        <f>M223+M224+M225</f>
        <v>0</v>
      </c>
      <c r="N228" s="43">
        <f>N223+N224+N225</f>
        <v>0</v>
      </c>
      <c r="O228" s="43">
        <f>O223+O224+O225</f>
        <v>0</v>
      </c>
      <c r="P228" s="40" t="s">
        <v>419</v>
      </c>
      <c r="Q228" s="20"/>
    </row>
    <row r="229" spans="1:17" x14ac:dyDescent="0.25">
      <c r="A229" s="52"/>
      <c r="B229" s="1419" t="s">
        <v>368</v>
      </c>
      <c r="C229" s="1419"/>
      <c r="D229" s="1419"/>
      <c r="E229" s="1419"/>
      <c r="F229" s="1419"/>
      <c r="G229" s="1419"/>
      <c r="H229" s="1419"/>
      <c r="I229" s="1419"/>
      <c r="J229" s="1419"/>
      <c r="K229" s="1419"/>
      <c r="L229" s="1419"/>
      <c r="M229" s="1419"/>
      <c r="N229" s="1419"/>
      <c r="O229" s="1419"/>
      <c r="P229" s="1420"/>
      <c r="Q229" s="53"/>
    </row>
    <row r="230" spans="1:17" ht="45" x14ac:dyDescent="0.25">
      <c r="A230" s="47"/>
      <c r="B230" s="37" t="s">
        <v>369</v>
      </c>
      <c r="C230" s="19">
        <v>1</v>
      </c>
      <c r="D230" s="28">
        <v>46</v>
      </c>
      <c r="E230" s="32">
        <v>12</v>
      </c>
      <c r="F230" s="21"/>
      <c r="G230" s="22">
        <f>(E230+F230)/D230/C230</f>
        <v>0.26086999999999999</v>
      </c>
      <c r="H230" s="22">
        <f>G230-J230</f>
        <v>0</v>
      </c>
      <c r="I230" s="22"/>
      <c r="J230" s="22">
        <f>E230/D230/C230</f>
        <v>0.26086999999999999</v>
      </c>
      <c r="K230" s="33">
        <v>1100</v>
      </c>
      <c r="L230" s="23">
        <f>G230*K230</f>
        <v>286.95999999999998</v>
      </c>
      <c r="M230" s="23">
        <f>H230*K230</f>
        <v>0</v>
      </c>
      <c r="N230" s="23">
        <f>I230*K230</f>
        <v>0</v>
      </c>
      <c r="O230" s="23">
        <f>L230-M230</f>
        <v>286.95999999999998</v>
      </c>
      <c r="P230" s="19" t="s">
        <v>170</v>
      </c>
      <c r="Q230" s="20" t="s">
        <v>345</v>
      </c>
    </row>
    <row r="231" spans="1:17" x14ac:dyDescent="0.25">
      <c r="A231" s="74" t="s">
        <v>224</v>
      </c>
      <c r="B231" s="44" t="s">
        <v>212</v>
      </c>
      <c r="C231" s="40"/>
      <c r="D231" s="41"/>
      <c r="E231" s="41"/>
      <c r="F231" s="41"/>
      <c r="G231" s="42"/>
      <c r="H231" s="42"/>
      <c r="I231" s="42"/>
      <c r="J231" s="42"/>
      <c r="K231" s="40"/>
      <c r="L231" s="43">
        <f>SUM(L230:L230)</f>
        <v>286.95999999999998</v>
      </c>
      <c r="M231" s="43">
        <f>SUM(M230:M230)</f>
        <v>0</v>
      </c>
      <c r="N231" s="43">
        <f>SUM(N230:N230)</f>
        <v>0</v>
      </c>
      <c r="O231" s="43">
        <f>SUM(O230:O230)</f>
        <v>286.95999999999998</v>
      </c>
      <c r="P231" s="40" t="s">
        <v>292</v>
      </c>
      <c r="Q231" s="20"/>
    </row>
    <row r="232" spans="1:17" x14ac:dyDescent="0.25">
      <c r="A232" s="52"/>
      <c r="B232" s="1419" t="s">
        <v>376</v>
      </c>
      <c r="C232" s="1419"/>
      <c r="D232" s="1419"/>
      <c r="E232" s="1419"/>
      <c r="F232" s="1419"/>
      <c r="G232" s="1419"/>
      <c r="H232" s="1419"/>
      <c r="I232" s="1419"/>
      <c r="J232" s="1419"/>
      <c r="K232" s="1419"/>
      <c r="L232" s="1419"/>
      <c r="M232" s="1419"/>
      <c r="N232" s="1419"/>
      <c r="O232" s="1419"/>
      <c r="P232" s="1420"/>
      <c r="Q232" s="53"/>
    </row>
    <row r="233" spans="1:17" ht="22.5" x14ac:dyDescent="0.25">
      <c r="A233" s="47"/>
      <c r="B233" s="37" t="s">
        <v>377</v>
      </c>
      <c r="C233" s="19">
        <v>5</v>
      </c>
      <c r="D233" s="21">
        <v>136</v>
      </c>
      <c r="E233" s="21">
        <f>2*10</f>
        <v>20</v>
      </c>
      <c r="F233" s="21">
        <f>(18)*10</f>
        <v>180</v>
      </c>
      <c r="G233" s="22">
        <f>(E233+F233)/D233/C233</f>
        <v>0.29411999999999999</v>
      </c>
      <c r="H233" s="22">
        <f>G233-J233</f>
        <v>0.29411999999999999</v>
      </c>
      <c r="I233" s="22"/>
      <c r="J233" s="22"/>
      <c r="K233" s="21">
        <v>100</v>
      </c>
      <c r="L233" s="23">
        <f>G233*K233</f>
        <v>29.41</v>
      </c>
      <c r="M233" s="23">
        <f>H233*K233</f>
        <v>29.41</v>
      </c>
      <c r="N233" s="23">
        <f>I233*K233</f>
        <v>0</v>
      </c>
      <c r="O233" s="23">
        <f>L233-M233</f>
        <v>0</v>
      </c>
      <c r="P233" s="20" t="s">
        <v>390</v>
      </c>
      <c r="Q233" s="20"/>
    </row>
    <row r="234" spans="1:17" ht="22.5" x14ac:dyDescent="0.25">
      <c r="A234" s="47"/>
      <c r="B234" s="37" t="s">
        <v>378</v>
      </c>
      <c r="C234" s="19">
        <v>5</v>
      </c>
      <c r="D234" s="21">
        <v>136</v>
      </c>
      <c r="E234" s="21">
        <f>2*2</f>
        <v>4</v>
      </c>
      <c r="F234" s="21">
        <f>(18)*2</f>
        <v>36</v>
      </c>
      <c r="G234" s="22">
        <f>(E234+F234)/D234/C234</f>
        <v>5.8819999999999997E-2</v>
      </c>
      <c r="H234" s="22">
        <f>G234-J234</f>
        <v>5.8819999999999997E-2</v>
      </c>
      <c r="I234" s="22"/>
      <c r="J234" s="22"/>
      <c r="K234" s="21">
        <v>120</v>
      </c>
      <c r="L234" s="23">
        <f>G234*K234</f>
        <v>7.06</v>
      </c>
      <c r="M234" s="23">
        <f>H234*K234</f>
        <v>7.06</v>
      </c>
      <c r="N234" s="23">
        <f>I234*K234</f>
        <v>0</v>
      </c>
      <c r="O234" s="23">
        <f>L234-M234</f>
        <v>0</v>
      </c>
      <c r="P234" s="20" t="s">
        <v>391</v>
      </c>
      <c r="Q234" s="20"/>
    </row>
    <row r="235" spans="1:17" ht="22.5" x14ac:dyDescent="0.25">
      <c r="A235" s="47"/>
      <c r="B235" s="45" t="s">
        <v>379</v>
      </c>
      <c r="C235" s="19">
        <v>5</v>
      </c>
      <c r="D235" s="21">
        <v>136</v>
      </c>
      <c r="E235" s="21">
        <f>2*10</f>
        <v>20</v>
      </c>
      <c r="F235" s="21">
        <f>(18)*10</f>
        <v>180</v>
      </c>
      <c r="G235" s="22">
        <f>(E235+F235)/D235/C235</f>
        <v>0.29411999999999999</v>
      </c>
      <c r="H235" s="22">
        <f>G235-J235</f>
        <v>0.29411999999999999</v>
      </c>
      <c r="I235" s="22"/>
      <c r="J235" s="22"/>
      <c r="K235" s="21">
        <v>550</v>
      </c>
      <c r="L235" s="23">
        <f>G235*K235</f>
        <v>161.77000000000001</v>
      </c>
      <c r="M235" s="23">
        <f>H235*K235</f>
        <v>161.77000000000001</v>
      </c>
      <c r="N235" s="23">
        <f>I235*K235</f>
        <v>0</v>
      </c>
      <c r="O235" s="23">
        <f>L235-M235</f>
        <v>0</v>
      </c>
      <c r="P235" s="20" t="s">
        <v>390</v>
      </c>
      <c r="Q235" s="20"/>
    </row>
    <row r="236" spans="1:17" x14ac:dyDescent="0.25">
      <c r="A236" s="47"/>
      <c r="B236" s="44" t="s">
        <v>212</v>
      </c>
      <c r="C236" s="40"/>
      <c r="D236" s="41"/>
      <c r="E236" s="41"/>
      <c r="F236" s="41"/>
      <c r="G236" s="42"/>
      <c r="H236" s="42"/>
      <c r="I236" s="42"/>
      <c r="J236" s="42"/>
      <c r="K236" s="40"/>
      <c r="L236" s="43">
        <f>SUM(L233:L235)</f>
        <v>198.24</v>
      </c>
      <c r="M236" s="43">
        <f>SUM(M233:M235)</f>
        <v>198.24</v>
      </c>
      <c r="N236" s="43">
        <f>SUM(N233:N235)</f>
        <v>0</v>
      </c>
      <c r="O236" s="43">
        <f>SUM(O233:O235)</f>
        <v>0</v>
      </c>
      <c r="P236" s="40"/>
      <c r="Q236" s="20"/>
    </row>
    <row r="237" spans="1:17" x14ac:dyDescent="0.25">
      <c r="A237" s="47" t="s">
        <v>222</v>
      </c>
      <c r="B237" s="44"/>
      <c r="C237" s="40"/>
      <c r="D237" s="41"/>
      <c r="E237" s="41"/>
      <c r="F237" s="41"/>
      <c r="G237" s="42"/>
      <c r="H237" s="42"/>
      <c r="I237" s="42"/>
      <c r="J237" s="42"/>
      <c r="K237" s="40"/>
      <c r="L237" s="43">
        <f>SUM(M237:O237)</f>
        <v>191.18</v>
      </c>
      <c r="M237" s="43">
        <f>M233+M235</f>
        <v>191.18</v>
      </c>
      <c r="N237" s="43">
        <f>N236</f>
        <v>0</v>
      </c>
      <c r="O237" s="43"/>
      <c r="P237" s="40" t="s">
        <v>291</v>
      </c>
      <c r="Q237" s="20"/>
    </row>
    <row r="238" spans="1:17" x14ac:dyDescent="0.25">
      <c r="A238" s="47" t="s">
        <v>246</v>
      </c>
      <c r="B238" s="44"/>
      <c r="C238" s="40"/>
      <c r="D238" s="41"/>
      <c r="E238" s="41"/>
      <c r="F238" s="41"/>
      <c r="G238" s="42"/>
      <c r="H238" s="42"/>
      <c r="I238" s="42"/>
      <c r="J238" s="42"/>
      <c r="K238" s="40"/>
      <c r="L238" s="43">
        <f>SUM(M238:O238)</f>
        <v>0</v>
      </c>
      <c r="M238" s="43"/>
      <c r="N238" s="43"/>
      <c r="O238" s="43">
        <f>O236</f>
        <v>0</v>
      </c>
      <c r="P238" s="40" t="s">
        <v>292</v>
      </c>
      <c r="Q238" s="20"/>
    </row>
    <row r="239" spans="1:17" x14ac:dyDescent="0.25">
      <c r="A239" s="52"/>
      <c r="B239" s="1419" t="s">
        <v>380</v>
      </c>
      <c r="C239" s="1419"/>
      <c r="D239" s="1419"/>
      <c r="E239" s="1419"/>
      <c r="F239" s="1419"/>
      <c r="G239" s="1419"/>
      <c r="H239" s="1419"/>
      <c r="I239" s="1419"/>
      <c r="J239" s="1419"/>
      <c r="K239" s="1419"/>
      <c r="L239" s="1419"/>
      <c r="M239" s="1419"/>
      <c r="N239" s="1419"/>
      <c r="O239" s="1419"/>
      <c r="P239" s="1420"/>
      <c r="Q239" s="53"/>
    </row>
    <row r="240" spans="1:17" ht="33.75" x14ac:dyDescent="0.25">
      <c r="A240" s="47"/>
      <c r="B240" s="37" t="s">
        <v>381</v>
      </c>
      <c r="C240" s="19">
        <v>5</v>
      </c>
      <c r="D240" s="21">
        <v>136</v>
      </c>
      <c r="E240" s="21">
        <f>1+1</f>
        <v>2</v>
      </c>
      <c r="F240" s="21">
        <f>(18)</f>
        <v>18</v>
      </c>
      <c r="G240" s="22">
        <f>(E240+F240)/D240/C240</f>
        <v>2.9409999999999999E-2</v>
      </c>
      <c r="H240" s="22">
        <f>G240-J240</f>
        <v>2.9409999999999999E-2</v>
      </c>
      <c r="I240" s="22"/>
      <c r="J240" s="22"/>
      <c r="K240" s="21">
        <v>5300</v>
      </c>
      <c r="L240" s="23">
        <f>G240*K240</f>
        <v>155.87</v>
      </c>
      <c r="M240" s="23">
        <f>H240*K240</f>
        <v>155.87</v>
      </c>
      <c r="N240" s="23">
        <f>I240*K240</f>
        <v>0</v>
      </c>
      <c r="O240" s="23">
        <f>L240-M240</f>
        <v>0</v>
      </c>
      <c r="P240" s="20" t="s">
        <v>392</v>
      </c>
      <c r="Q240" s="20"/>
    </row>
    <row r="241" spans="1:17" x14ac:dyDescent="0.25">
      <c r="A241" s="47" t="s">
        <v>222</v>
      </c>
      <c r="B241" s="44" t="s">
        <v>212</v>
      </c>
      <c r="C241" s="40"/>
      <c r="D241" s="41"/>
      <c r="E241" s="41"/>
      <c r="F241" s="41"/>
      <c r="G241" s="42"/>
      <c r="H241" s="42"/>
      <c r="I241" s="42"/>
      <c r="J241" s="42"/>
      <c r="K241" s="40"/>
      <c r="L241" s="43">
        <f>SUM(L240:L240)</f>
        <v>155.87</v>
      </c>
      <c r="M241" s="43">
        <f>SUM(M240:M240)</f>
        <v>155.87</v>
      </c>
      <c r="N241" s="43">
        <f>SUM(N240:N240)</f>
        <v>0</v>
      </c>
      <c r="O241" s="43">
        <f>SUM(O240:O240)</f>
        <v>0</v>
      </c>
      <c r="P241" s="40" t="s">
        <v>291</v>
      </c>
      <c r="Q241" s="20"/>
    </row>
    <row r="242" spans="1:17" x14ac:dyDescent="0.25">
      <c r="A242" s="52"/>
      <c r="B242" s="1419" t="s">
        <v>382</v>
      </c>
      <c r="C242" s="1419"/>
      <c r="D242" s="1419"/>
      <c r="E242" s="1419"/>
      <c r="F242" s="1419"/>
      <c r="G242" s="1419"/>
      <c r="H242" s="1419"/>
      <c r="I242" s="1419"/>
      <c r="J242" s="1419"/>
      <c r="K242" s="1419"/>
      <c r="L242" s="1419"/>
      <c r="M242" s="1419"/>
      <c r="N242" s="1419"/>
      <c r="O242" s="1419"/>
      <c r="P242" s="1420"/>
      <c r="Q242" s="53"/>
    </row>
    <row r="243" spans="1:17" x14ac:dyDescent="0.25">
      <c r="A243" s="47"/>
      <c r="B243" s="37" t="s">
        <v>383</v>
      </c>
      <c r="C243" s="19">
        <v>1</v>
      </c>
      <c r="D243" s="21">
        <v>136</v>
      </c>
      <c r="E243" s="21">
        <v>12</v>
      </c>
      <c r="F243" s="21"/>
      <c r="G243" s="22">
        <f t="shared" ref="G243:G251" si="52">(E243+F243)/D243/C243</f>
        <v>8.8239999999999999E-2</v>
      </c>
      <c r="H243" s="22">
        <f t="shared" ref="H243:H251" si="53">G243-J243</f>
        <v>8.8239999999999999E-2</v>
      </c>
      <c r="I243" s="22"/>
      <c r="J243" s="22"/>
      <c r="K243" s="21">
        <v>400</v>
      </c>
      <c r="L243" s="23">
        <f t="shared" ref="L243:L251" si="54">G243*K243</f>
        <v>35.299999999999997</v>
      </c>
      <c r="M243" s="23">
        <f t="shared" ref="M243:M251" si="55">H243*K243</f>
        <v>35.299999999999997</v>
      </c>
      <c r="N243" s="23">
        <f t="shared" ref="N243:N251" si="56">I243*K243</f>
        <v>0</v>
      </c>
      <c r="O243" s="23">
        <f t="shared" ref="O243:O251" si="57">L243-M243</f>
        <v>0</v>
      </c>
      <c r="P243" s="20" t="s">
        <v>384</v>
      </c>
      <c r="Q243" s="20"/>
    </row>
    <row r="244" spans="1:17" x14ac:dyDescent="0.25">
      <c r="A244" s="47"/>
      <c r="B244" s="37" t="s">
        <v>312</v>
      </c>
      <c r="C244" s="19">
        <v>1</v>
      </c>
      <c r="D244" s="21">
        <v>136</v>
      </c>
      <c r="E244" s="21">
        <v>12</v>
      </c>
      <c r="F244" s="21"/>
      <c r="G244" s="22">
        <f t="shared" si="52"/>
        <v>8.8239999999999999E-2</v>
      </c>
      <c r="H244" s="22">
        <f t="shared" si="53"/>
        <v>8.8239999999999999E-2</v>
      </c>
      <c r="I244" s="22"/>
      <c r="J244" s="22"/>
      <c r="K244" s="21">
        <v>1400</v>
      </c>
      <c r="L244" s="23">
        <f t="shared" si="54"/>
        <v>123.54</v>
      </c>
      <c r="M244" s="23">
        <f t="shared" si="55"/>
        <v>123.54</v>
      </c>
      <c r="N244" s="23">
        <f t="shared" si="56"/>
        <v>0</v>
      </c>
      <c r="O244" s="23">
        <f t="shared" si="57"/>
        <v>0</v>
      </c>
      <c r="P244" s="20" t="s">
        <v>384</v>
      </c>
      <c r="Q244" s="20"/>
    </row>
    <row r="245" spans="1:17" x14ac:dyDescent="0.25">
      <c r="A245" s="47"/>
      <c r="B245" s="285" t="s">
        <v>981</v>
      </c>
      <c r="C245" s="19">
        <v>1</v>
      </c>
      <c r="D245" s="21">
        <v>136</v>
      </c>
      <c r="E245" s="21"/>
      <c r="F245" s="21">
        <v>12</v>
      </c>
      <c r="G245" s="22">
        <f t="shared" si="52"/>
        <v>8.8239999999999999E-2</v>
      </c>
      <c r="H245" s="22">
        <f t="shared" si="53"/>
        <v>8.8239999999999999E-2</v>
      </c>
      <c r="I245" s="22"/>
      <c r="J245" s="22"/>
      <c r="K245" s="28">
        <v>300</v>
      </c>
      <c r="L245" s="23">
        <f t="shared" si="54"/>
        <v>26.47</v>
      </c>
      <c r="M245" s="23">
        <f t="shared" si="55"/>
        <v>26.47</v>
      </c>
      <c r="N245" s="23">
        <f t="shared" si="56"/>
        <v>0</v>
      </c>
      <c r="O245" s="23">
        <f t="shared" si="57"/>
        <v>0</v>
      </c>
      <c r="P245" s="20" t="s">
        <v>384</v>
      </c>
      <c r="Q245" s="20"/>
    </row>
    <row r="246" spans="1:17" x14ac:dyDescent="0.25">
      <c r="A246" s="47"/>
      <c r="B246" s="45" t="s">
        <v>393</v>
      </c>
      <c r="C246" s="19">
        <v>1</v>
      </c>
      <c r="D246" s="21">
        <v>136</v>
      </c>
      <c r="E246" s="21"/>
      <c r="F246" s="21">
        <v>12</v>
      </c>
      <c r="G246" s="22">
        <f t="shared" si="52"/>
        <v>8.8239999999999999E-2</v>
      </c>
      <c r="H246" s="22">
        <f t="shared" si="53"/>
        <v>8.8239999999999999E-2</v>
      </c>
      <c r="I246" s="22"/>
      <c r="J246" s="22"/>
      <c r="K246" s="28">
        <v>200</v>
      </c>
      <c r="L246" s="23">
        <f t="shared" si="54"/>
        <v>17.649999999999999</v>
      </c>
      <c r="M246" s="23">
        <f t="shared" si="55"/>
        <v>17.649999999999999</v>
      </c>
      <c r="N246" s="23">
        <f t="shared" si="56"/>
        <v>0</v>
      </c>
      <c r="O246" s="23">
        <f t="shared" si="57"/>
        <v>0</v>
      </c>
      <c r="P246" s="20" t="s">
        <v>384</v>
      </c>
      <c r="Q246" s="20"/>
    </row>
    <row r="247" spans="1:17" x14ac:dyDescent="0.25">
      <c r="A247" s="47"/>
      <c r="B247" s="45" t="s">
        <v>394</v>
      </c>
      <c r="C247" s="19">
        <v>1</v>
      </c>
      <c r="D247" s="21">
        <v>136</v>
      </c>
      <c r="E247" s="21"/>
      <c r="F247" s="21">
        <v>12</v>
      </c>
      <c r="G247" s="22">
        <f t="shared" si="52"/>
        <v>8.8239999999999999E-2</v>
      </c>
      <c r="H247" s="22">
        <f t="shared" si="53"/>
        <v>8.8239999999999999E-2</v>
      </c>
      <c r="I247" s="22"/>
      <c r="J247" s="22"/>
      <c r="K247" s="28">
        <v>250</v>
      </c>
      <c r="L247" s="23">
        <f t="shared" si="54"/>
        <v>22.06</v>
      </c>
      <c r="M247" s="23">
        <f t="shared" si="55"/>
        <v>22.06</v>
      </c>
      <c r="N247" s="23">
        <f t="shared" si="56"/>
        <v>0</v>
      </c>
      <c r="O247" s="23">
        <f t="shared" si="57"/>
        <v>0</v>
      </c>
      <c r="P247" s="20" t="s">
        <v>384</v>
      </c>
      <c r="Q247" s="20"/>
    </row>
    <row r="248" spans="1:17" x14ac:dyDescent="0.25">
      <c r="A248" s="47"/>
      <c r="B248" s="45" t="s">
        <v>395</v>
      </c>
      <c r="C248" s="19">
        <v>1</v>
      </c>
      <c r="D248" s="21">
        <v>136</v>
      </c>
      <c r="E248" s="21"/>
      <c r="F248" s="21">
        <v>12</v>
      </c>
      <c r="G248" s="22">
        <f t="shared" si="52"/>
        <v>8.8239999999999999E-2</v>
      </c>
      <c r="H248" s="22">
        <f t="shared" si="53"/>
        <v>8.8239999999999999E-2</v>
      </c>
      <c r="I248" s="22"/>
      <c r="J248" s="22"/>
      <c r="K248" s="28">
        <v>150</v>
      </c>
      <c r="L248" s="23">
        <f t="shared" si="54"/>
        <v>13.24</v>
      </c>
      <c r="M248" s="23">
        <f t="shared" si="55"/>
        <v>13.24</v>
      </c>
      <c r="N248" s="23">
        <f t="shared" si="56"/>
        <v>0</v>
      </c>
      <c r="O248" s="23">
        <f t="shared" si="57"/>
        <v>0</v>
      </c>
      <c r="P248" s="20" t="s">
        <v>384</v>
      </c>
      <c r="Q248" s="20"/>
    </row>
    <row r="249" spans="1:17" x14ac:dyDescent="0.25">
      <c r="A249" s="47"/>
      <c r="B249" s="45" t="s">
        <v>396</v>
      </c>
      <c r="C249" s="19">
        <v>1</v>
      </c>
      <c r="D249" s="21">
        <v>136</v>
      </c>
      <c r="E249" s="21"/>
      <c r="F249" s="21">
        <v>12</v>
      </c>
      <c r="G249" s="22">
        <f t="shared" si="52"/>
        <v>8.8239999999999999E-2</v>
      </c>
      <c r="H249" s="22">
        <f t="shared" si="53"/>
        <v>8.8239999999999999E-2</v>
      </c>
      <c r="I249" s="22"/>
      <c r="J249" s="22"/>
      <c r="K249" s="21">
        <v>150</v>
      </c>
      <c r="L249" s="23">
        <f t="shared" si="54"/>
        <v>13.24</v>
      </c>
      <c r="M249" s="23">
        <f t="shared" si="55"/>
        <v>13.24</v>
      </c>
      <c r="N249" s="23">
        <f t="shared" si="56"/>
        <v>0</v>
      </c>
      <c r="O249" s="23">
        <f t="shared" si="57"/>
        <v>0</v>
      </c>
      <c r="P249" s="20" t="s">
        <v>384</v>
      </c>
      <c r="Q249" s="20"/>
    </row>
    <row r="250" spans="1:17" x14ac:dyDescent="0.25">
      <c r="A250" s="47"/>
      <c r="B250" s="45" t="s">
        <v>385</v>
      </c>
      <c r="C250" s="19">
        <v>1</v>
      </c>
      <c r="D250" s="21">
        <v>136</v>
      </c>
      <c r="E250" s="21"/>
      <c r="F250" s="21">
        <v>12</v>
      </c>
      <c r="G250" s="22">
        <f t="shared" si="52"/>
        <v>8.8239999999999999E-2</v>
      </c>
      <c r="H250" s="22">
        <f t="shared" si="53"/>
        <v>8.8239999999999999E-2</v>
      </c>
      <c r="I250" s="22"/>
      <c r="J250" s="22"/>
      <c r="K250" s="21">
        <v>250</v>
      </c>
      <c r="L250" s="23">
        <f t="shared" si="54"/>
        <v>22.06</v>
      </c>
      <c r="M250" s="23">
        <f t="shared" si="55"/>
        <v>22.06</v>
      </c>
      <c r="N250" s="23">
        <f t="shared" si="56"/>
        <v>0</v>
      </c>
      <c r="O250" s="23">
        <f t="shared" si="57"/>
        <v>0</v>
      </c>
      <c r="P250" s="20" t="s">
        <v>384</v>
      </c>
      <c r="Q250" s="20"/>
    </row>
    <row r="251" spans="1:17" ht="22.5" x14ac:dyDescent="0.25">
      <c r="A251" s="47"/>
      <c r="B251" s="45" t="s">
        <v>397</v>
      </c>
      <c r="C251" s="19">
        <v>1</v>
      </c>
      <c r="D251" s="21">
        <v>136</v>
      </c>
      <c r="E251" s="21"/>
      <c r="F251" s="21">
        <v>12</v>
      </c>
      <c r="G251" s="22">
        <f t="shared" si="52"/>
        <v>8.8239999999999999E-2</v>
      </c>
      <c r="H251" s="22">
        <f t="shared" si="53"/>
        <v>8.8239999999999999E-2</v>
      </c>
      <c r="I251" s="22"/>
      <c r="J251" s="22"/>
      <c r="K251" s="21">
        <v>350</v>
      </c>
      <c r="L251" s="23">
        <f t="shared" si="54"/>
        <v>30.88</v>
      </c>
      <c r="M251" s="23">
        <f t="shared" si="55"/>
        <v>30.88</v>
      </c>
      <c r="N251" s="23">
        <f t="shared" si="56"/>
        <v>0</v>
      </c>
      <c r="O251" s="23">
        <f t="shared" si="57"/>
        <v>0</v>
      </c>
      <c r="P251" s="20" t="s">
        <v>384</v>
      </c>
      <c r="Q251" s="20"/>
    </row>
    <row r="252" spans="1:17" x14ac:dyDescent="0.25">
      <c r="A252" s="47" t="s">
        <v>222</v>
      </c>
      <c r="B252" s="44" t="s">
        <v>212</v>
      </c>
      <c r="C252" s="40"/>
      <c r="D252" s="41"/>
      <c r="E252" s="41"/>
      <c r="F252" s="41"/>
      <c r="G252" s="42"/>
      <c r="H252" s="42"/>
      <c r="I252" s="42"/>
      <c r="J252" s="42"/>
      <c r="K252" s="40"/>
      <c r="L252" s="43">
        <f>SUM(L243:L251)</f>
        <v>304.44</v>
      </c>
      <c r="M252" s="43">
        <f>SUM(M243:M251)</f>
        <v>304.44</v>
      </c>
      <c r="N252" s="43">
        <f>SUM(N243:N251)</f>
        <v>0</v>
      </c>
      <c r="O252" s="43">
        <f>SUM(O243:O251)</f>
        <v>0</v>
      </c>
      <c r="P252" s="40" t="s">
        <v>291</v>
      </c>
      <c r="Q252" s="20"/>
    </row>
    <row r="253" spans="1:17" x14ac:dyDescent="0.25">
      <c r="A253" s="52"/>
      <c r="B253" s="1419" t="s">
        <v>386</v>
      </c>
      <c r="C253" s="1419"/>
      <c r="D253" s="1419"/>
      <c r="E253" s="1419"/>
      <c r="F253" s="1419"/>
      <c r="G253" s="1419"/>
      <c r="H253" s="1419"/>
      <c r="I253" s="1419"/>
      <c r="J253" s="1419"/>
      <c r="K253" s="1419"/>
      <c r="L253" s="1419"/>
      <c r="M253" s="1419"/>
      <c r="N253" s="1419"/>
      <c r="O253" s="1419"/>
      <c r="P253" s="1420"/>
      <c r="Q253" s="53"/>
    </row>
    <row r="254" spans="1:17" x14ac:dyDescent="0.25">
      <c r="A254" s="47"/>
      <c r="B254" s="37" t="s">
        <v>387</v>
      </c>
      <c r="C254" s="19">
        <v>2</v>
      </c>
      <c r="D254" s="21">
        <v>136</v>
      </c>
      <c r="E254" s="21"/>
      <c r="F254" s="21">
        <f>1*8</f>
        <v>8</v>
      </c>
      <c r="G254" s="22">
        <f t="shared" ref="G254:G260" si="58">(E254+F254)/D254/C254</f>
        <v>2.9409999999999999E-2</v>
      </c>
      <c r="H254" s="22">
        <f t="shared" ref="H254:H260" si="59">G254-J254</f>
        <v>2.9409999999999999E-2</v>
      </c>
      <c r="I254" s="22"/>
      <c r="J254" s="22"/>
      <c r="K254" s="21">
        <v>5000</v>
      </c>
      <c r="L254" s="23">
        <f t="shared" ref="L254:L260" si="60">G254*K254</f>
        <v>147.05000000000001</v>
      </c>
      <c r="M254" s="23">
        <f t="shared" ref="M254:M260" si="61">H254*K254</f>
        <v>147.05000000000001</v>
      </c>
      <c r="N254" s="23">
        <f t="shared" ref="N254:N260" si="62">I254*K254</f>
        <v>0</v>
      </c>
      <c r="O254" s="23">
        <f t="shared" ref="O254:O260" si="63">L254-M254</f>
        <v>0</v>
      </c>
      <c r="P254" s="20" t="s">
        <v>400</v>
      </c>
      <c r="Q254" s="20"/>
    </row>
    <row r="255" spans="1:17" x14ac:dyDescent="0.25">
      <c r="A255" s="47"/>
      <c r="B255" s="37" t="s">
        <v>417</v>
      </c>
      <c r="C255" s="19">
        <v>2</v>
      </c>
      <c r="D255" s="21">
        <v>136</v>
      </c>
      <c r="E255" s="21"/>
      <c r="F255" s="21">
        <f>1*8</f>
        <v>8</v>
      </c>
      <c r="G255" s="22">
        <f>(E255+F255)/D255/C255</f>
        <v>2.9409999999999999E-2</v>
      </c>
      <c r="H255" s="22">
        <f>G255-J255</f>
        <v>2.9409999999999999E-2</v>
      </c>
      <c r="I255" s="22"/>
      <c r="J255" s="22"/>
      <c r="K255" s="21">
        <v>5000</v>
      </c>
      <c r="L255" s="23">
        <f>G255*K255</f>
        <v>147.05000000000001</v>
      </c>
      <c r="M255" s="23">
        <f t="shared" si="61"/>
        <v>147.05000000000001</v>
      </c>
      <c r="N255" s="23">
        <f t="shared" si="62"/>
        <v>0</v>
      </c>
      <c r="O255" s="23">
        <f t="shared" si="63"/>
        <v>0</v>
      </c>
      <c r="P255" s="20" t="s">
        <v>400</v>
      </c>
      <c r="Q255" s="20"/>
    </row>
    <row r="256" spans="1:17" x14ac:dyDescent="0.25">
      <c r="A256" s="47"/>
      <c r="B256" s="37" t="s">
        <v>398</v>
      </c>
      <c r="C256" s="19">
        <v>1</v>
      </c>
      <c r="D256" s="21">
        <v>136</v>
      </c>
      <c r="E256" s="21"/>
      <c r="F256" s="21">
        <f>1*8</f>
        <v>8</v>
      </c>
      <c r="G256" s="22">
        <f t="shared" si="58"/>
        <v>5.8819999999999997E-2</v>
      </c>
      <c r="H256" s="22">
        <f t="shared" si="59"/>
        <v>5.8819999999999997E-2</v>
      </c>
      <c r="I256" s="22"/>
      <c r="J256" s="22"/>
      <c r="K256" s="21">
        <v>5000</v>
      </c>
      <c r="L256" s="23">
        <f t="shared" si="60"/>
        <v>294.10000000000002</v>
      </c>
      <c r="M256" s="23">
        <f t="shared" si="61"/>
        <v>294.10000000000002</v>
      </c>
      <c r="N256" s="23">
        <f t="shared" si="62"/>
        <v>0</v>
      </c>
      <c r="O256" s="23">
        <f t="shared" si="63"/>
        <v>0</v>
      </c>
      <c r="P256" s="20" t="s">
        <v>400</v>
      </c>
      <c r="Q256" s="20"/>
    </row>
    <row r="257" spans="1:17" x14ac:dyDescent="0.25">
      <c r="A257" s="47"/>
      <c r="B257" s="45" t="s">
        <v>401</v>
      </c>
      <c r="C257" s="19">
        <v>2</v>
      </c>
      <c r="D257" s="21">
        <v>136</v>
      </c>
      <c r="E257" s="21"/>
      <c r="F257" s="21">
        <f>1*8</f>
        <v>8</v>
      </c>
      <c r="G257" s="22">
        <f t="shared" si="58"/>
        <v>2.9409999999999999E-2</v>
      </c>
      <c r="H257" s="22">
        <f t="shared" si="59"/>
        <v>2.9409999999999999E-2</v>
      </c>
      <c r="I257" s="22"/>
      <c r="J257" s="22"/>
      <c r="K257" s="21">
        <v>5000</v>
      </c>
      <c r="L257" s="23">
        <f t="shared" si="60"/>
        <v>147.05000000000001</v>
      </c>
      <c r="M257" s="23">
        <f t="shared" si="61"/>
        <v>147.05000000000001</v>
      </c>
      <c r="N257" s="23">
        <f t="shared" si="62"/>
        <v>0</v>
      </c>
      <c r="O257" s="23">
        <f t="shared" si="63"/>
        <v>0</v>
      </c>
      <c r="P257" s="20" t="s">
        <v>400</v>
      </c>
      <c r="Q257" s="20"/>
    </row>
    <row r="258" spans="1:17" ht="22.5" x14ac:dyDescent="0.25">
      <c r="A258" s="47"/>
      <c r="B258" s="45" t="s">
        <v>418</v>
      </c>
      <c r="C258" s="19">
        <v>5</v>
      </c>
      <c r="D258" s="21">
        <v>136</v>
      </c>
      <c r="E258" s="21"/>
      <c r="F258" s="21">
        <f>1*8</f>
        <v>8</v>
      </c>
      <c r="G258" s="22">
        <f>(E258+F258)/D258/C258</f>
        <v>1.176E-2</v>
      </c>
      <c r="H258" s="22">
        <f>G258-J258</f>
        <v>1.176E-2</v>
      </c>
      <c r="I258" s="22"/>
      <c r="J258" s="22"/>
      <c r="K258" s="21">
        <v>5000</v>
      </c>
      <c r="L258" s="23">
        <f>G258*K258</f>
        <v>58.8</v>
      </c>
      <c r="M258" s="23">
        <f t="shared" si="61"/>
        <v>58.8</v>
      </c>
      <c r="N258" s="23">
        <f t="shared" si="62"/>
        <v>0</v>
      </c>
      <c r="O258" s="23">
        <f t="shared" si="63"/>
        <v>0</v>
      </c>
      <c r="P258" s="20" t="s">
        <v>400</v>
      </c>
      <c r="Q258" s="20"/>
    </row>
    <row r="259" spans="1:17" x14ac:dyDescent="0.25">
      <c r="A259" s="47"/>
      <c r="B259" s="45" t="s">
        <v>388</v>
      </c>
      <c r="C259" s="19">
        <v>10</v>
      </c>
      <c r="D259" s="21">
        <v>136</v>
      </c>
      <c r="E259" s="21"/>
      <c r="F259" s="21">
        <v>1</v>
      </c>
      <c r="G259" s="22">
        <f t="shared" si="58"/>
        <v>7.3999999999999999E-4</v>
      </c>
      <c r="H259" s="22">
        <f t="shared" si="59"/>
        <v>7.3999999999999999E-4</v>
      </c>
      <c r="I259" s="22"/>
      <c r="J259" s="22"/>
      <c r="K259" s="21">
        <v>30000</v>
      </c>
      <c r="L259" s="23">
        <f t="shared" si="60"/>
        <v>22.2</v>
      </c>
      <c r="M259" s="23">
        <f t="shared" si="61"/>
        <v>22.2</v>
      </c>
      <c r="N259" s="23">
        <f t="shared" si="62"/>
        <v>0</v>
      </c>
      <c r="O259" s="23">
        <f t="shared" si="63"/>
        <v>0</v>
      </c>
      <c r="P259" s="20" t="s">
        <v>399</v>
      </c>
      <c r="Q259" s="20"/>
    </row>
    <row r="260" spans="1:17" x14ac:dyDescent="0.25">
      <c r="A260" s="47"/>
      <c r="B260" s="45" t="s">
        <v>389</v>
      </c>
      <c r="C260" s="19">
        <v>10</v>
      </c>
      <c r="D260" s="21">
        <v>136</v>
      </c>
      <c r="E260" s="21"/>
      <c r="F260" s="21">
        <v>1</v>
      </c>
      <c r="G260" s="22">
        <f t="shared" si="58"/>
        <v>7.3999999999999999E-4</v>
      </c>
      <c r="H260" s="22">
        <f t="shared" si="59"/>
        <v>7.3999999999999999E-4</v>
      </c>
      <c r="I260" s="22"/>
      <c r="J260" s="22"/>
      <c r="K260" s="21">
        <v>30000</v>
      </c>
      <c r="L260" s="23">
        <f t="shared" si="60"/>
        <v>22.2</v>
      </c>
      <c r="M260" s="23">
        <f t="shared" si="61"/>
        <v>22.2</v>
      </c>
      <c r="N260" s="23">
        <f t="shared" si="62"/>
        <v>0</v>
      </c>
      <c r="O260" s="23">
        <f t="shared" si="63"/>
        <v>0</v>
      </c>
      <c r="P260" s="20" t="s">
        <v>399</v>
      </c>
      <c r="Q260" s="20"/>
    </row>
    <row r="261" spans="1:17" x14ac:dyDescent="0.25">
      <c r="A261" s="47" t="s">
        <v>221</v>
      </c>
      <c r="B261" s="44" t="s">
        <v>212</v>
      </c>
      <c r="C261" s="40"/>
      <c r="D261" s="41"/>
      <c r="E261" s="41"/>
      <c r="F261" s="41"/>
      <c r="G261" s="42"/>
      <c r="H261" s="42"/>
      <c r="I261" s="42"/>
      <c r="J261" s="42"/>
      <c r="K261" s="40"/>
      <c r="L261" s="43">
        <f>SUM(L254:L260)</f>
        <v>838.45</v>
      </c>
      <c r="M261" s="43">
        <f>SUM(M254:M260)</f>
        <v>838.45</v>
      </c>
      <c r="N261" s="43">
        <f>SUM(N254:N260)</f>
        <v>0</v>
      </c>
      <c r="O261" s="43">
        <f>SUM(O254:O260)</f>
        <v>0</v>
      </c>
      <c r="P261" s="40" t="s">
        <v>291</v>
      </c>
      <c r="Q261" s="20"/>
    </row>
    <row r="262" spans="1:17" x14ac:dyDescent="0.25">
      <c r="A262" s="68"/>
      <c r="B262" s="75"/>
      <c r="C262" s="76"/>
      <c r="D262" s="77"/>
      <c r="E262" s="77"/>
      <c r="F262" s="77"/>
      <c r="G262" s="78"/>
      <c r="H262" s="78"/>
      <c r="I262" s="78"/>
      <c r="J262" s="78"/>
      <c r="K262" s="76"/>
      <c r="L262" s="79"/>
      <c r="M262" s="79"/>
      <c r="N262" s="79"/>
      <c r="O262" s="79"/>
      <c r="P262" s="76"/>
      <c r="Q262" s="80"/>
    </row>
    <row r="263" spans="1:17" x14ac:dyDescent="0.25">
      <c r="A263" s="52"/>
      <c r="B263" s="54" t="s">
        <v>211</v>
      </c>
      <c r="C263" s="55"/>
      <c r="D263" s="56"/>
      <c r="E263" s="56"/>
      <c r="F263" s="56"/>
      <c r="G263" s="57"/>
      <c r="H263" s="57"/>
      <c r="I263" s="57"/>
      <c r="J263" s="57"/>
      <c r="K263" s="56"/>
      <c r="L263" s="58">
        <f>L43+L88+L109+L130+L138+L147+L156+L163+L179+L185+L196+L199+L202+L206+L213+L216+L236+L241+L252+L261</f>
        <v>7753.82</v>
      </c>
      <c r="M263" s="58">
        <f>M43+M88+M109+M130+M138+M147+M156+M163+M179+M185+M196+M199+M202+M206+M213+M216+M236+M241+M252+M261</f>
        <v>5597.72</v>
      </c>
      <c r="N263" s="58">
        <f>N43+N88+N109+N130+N138+N147+N156+N163+N179+N185+N196+N199+N202+N206+N213+N216+N236+N241+N252+N261</f>
        <v>844.83</v>
      </c>
      <c r="O263" s="58">
        <f>O43+O88+O109+O130+O138+O147+O156+O163+O179+O185+O196+O199+O202+O206+O213+O216+O236+O241+O252+O261</f>
        <v>2156.1</v>
      </c>
      <c r="P263" s="55"/>
      <c r="Q263" s="53"/>
    </row>
    <row r="264" spans="1:17" ht="22.5" x14ac:dyDescent="0.25">
      <c r="A264" s="52"/>
      <c r="B264" s="54" t="s">
        <v>309</v>
      </c>
      <c r="C264" s="55"/>
      <c r="D264" s="56"/>
      <c r="E264" s="56"/>
      <c r="F264" s="56"/>
      <c r="G264" s="57"/>
      <c r="H264" s="57"/>
      <c r="I264" s="57"/>
      <c r="J264" s="57"/>
      <c r="K264" s="56"/>
      <c r="L264" s="58">
        <f>L130+L138+L149+L158+L163+L181+L185+L199+L202+L206+L213+L216+L238</f>
        <v>2156.1</v>
      </c>
      <c r="M264" s="58">
        <f>M130+M138+M149+M158+M163+M181+M185+M199+M202+M206+M213+M216+M238</f>
        <v>0</v>
      </c>
      <c r="N264" s="58">
        <f>N130+N138+N149+N158+N163+N181+N185+N199+N202+N206+N213+N216+N238</f>
        <v>0</v>
      </c>
      <c r="O264" s="58">
        <f>O130+O138+O149+O158+O163+O181+O185+O199+O202+O206+O213+O216+O238</f>
        <v>2156.1</v>
      </c>
      <c r="P264" s="55"/>
      <c r="Q264" s="53"/>
    </row>
    <row r="266" spans="1:17" x14ac:dyDescent="0.25">
      <c r="A266" s="1" t="s">
        <v>310</v>
      </c>
    </row>
    <row r="267" spans="1:17" x14ac:dyDescent="0.25">
      <c r="A267" s="47" t="s">
        <v>245</v>
      </c>
      <c r="B267" s="44" t="s">
        <v>212</v>
      </c>
      <c r="C267" s="40"/>
      <c r="D267" s="41"/>
      <c r="E267" s="41"/>
      <c r="F267" s="41"/>
      <c r="G267" s="42"/>
      <c r="H267" s="42"/>
      <c r="I267" s="42"/>
      <c r="J267" s="42"/>
      <c r="K267" s="40"/>
      <c r="L267" s="65">
        <v>0</v>
      </c>
      <c r="M267" s="65">
        <v>0</v>
      </c>
      <c r="N267" s="65">
        <v>0</v>
      </c>
      <c r="O267" s="65">
        <v>0</v>
      </c>
      <c r="P267" s="40" t="s">
        <v>311</v>
      </c>
      <c r="Q267" s="20"/>
    </row>
    <row r="268" spans="1:17" x14ac:dyDescent="0.25">
      <c r="A268" s="47" t="s">
        <v>221</v>
      </c>
      <c r="B268" s="44" t="s">
        <v>212</v>
      </c>
      <c r="C268" s="40"/>
      <c r="D268" s="41"/>
      <c r="E268" s="41"/>
      <c r="F268" s="41"/>
      <c r="G268" s="42"/>
      <c r="H268" s="42"/>
      <c r="I268" s="42"/>
      <c r="J268" s="42"/>
      <c r="K268" s="40"/>
      <c r="L268" s="281">
        <f>L44+L89+L261</f>
        <v>1455</v>
      </c>
      <c r="M268" s="65">
        <f>M44+M89+M261</f>
        <v>838</v>
      </c>
      <c r="N268" s="65">
        <f>N44+N89+N261</f>
        <v>617</v>
      </c>
      <c r="O268" s="65">
        <f>O44+O89+O261</f>
        <v>0</v>
      </c>
      <c r="P268" s="40" t="s">
        <v>311</v>
      </c>
      <c r="Q268" s="20"/>
    </row>
    <row r="269" spans="1:17" x14ac:dyDescent="0.25">
      <c r="A269" s="47" t="s">
        <v>222</v>
      </c>
      <c r="B269" s="44" t="s">
        <v>212</v>
      </c>
      <c r="C269" s="40"/>
      <c r="D269" s="41"/>
      <c r="E269" s="41"/>
      <c r="F269" s="41"/>
      <c r="G269" s="42"/>
      <c r="H269" s="42"/>
      <c r="I269" s="42"/>
      <c r="J269" s="42"/>
      <c r="K269" s="40"/>
      <c r="L269" s="281">
        <f>L45+L90+L109+L148+L157+L180+L196+L237+L241+L252</f>
        <v>4135</v>
      </c>
      <c r="M269" s="65">
        <f>M45+M90+M109+M148+M157+M180+M196+M237+M241+M252</f>
        <v>3907</v>
      </c>
      <c r="N269" s="65">
        <f>N45+N90+N109+N148+N157+N180+N196+N237+N241+N252</f>
        <v>228</v>
      </c>
      <c r="O269" s="65">
        <f>O45+O90+O109+O148+O157+O180+O196+O237+O241+O252</f>
        <v>0</v>
      </c>
      <c r="P269" s="40" t="s">
        <v>311</v>
      </c>
      <c r="Q269" s="20"/>
    </row>
    <row r="270" spans="1:17" x14ac:dyDescent="0.25">
      <c r="A270" s="47" t="s">
        <v>247</v>
      </c>
      <c r="B270" s="44" t="s">
        <v>212</v>
      </c>
      <c r="C270" s="40"/>
      <c r="D270" s="41"/>
      <c r="E270" s="41"/>
      <c r="F270" s="41"/>
      <c r="G270" s="42"/>
      <c r="H270" s="42"/>
      <c r="I270" s="42"/>
      <c r="J270" s="42"/>
      <c r="K270" s="40"/>
      <c r="L270" s="65">
        <v>0</v>
      </c>
      <c r="M270" s="65">
        <v>0</v>
      </c>
      <c r="N270" s="65">
        <v>0</v>
      </c>
      <c r="O270" s="65">
        <v>0</v>
      </c>
      <c r="P270" s="40" t="s">
        <v>815</v>
      </c>
      <c r="Q270" s="20"/>
    </row>
    <row r="271" spans="1:17" x14ac:dyDescent="0.25">
      <c r="A271" s="47" t="s">
        <v>242</v>
      </c>
      <c r="B271" s="44" t="s">
        <v>212</v>
      </c>
      <c r="C271" s="40"/>
      <c r="D271" s="41"/>
      <c r="E271" s="41"/>
      <c r="F271" s="41"/>
      <c r="G271" s="42"/>
      <c r="H271" s="42"/>
      <c r="I271" s="42"/>
      <c r="J271" s="42"/>
      <c r="K271" s="40"/>
      <c r="L271" s="66">
        <f>L163+L199</f>
        <v>94</v>
      </c>
      <c r="M271" s="66">
        <f>M163+M199</f>
        <v>0</v>
      </c>
      <c r="N271" s="66">
        <f>N163+N199</f>
        <v>0</v>
      </c>
      <c r="O271" s="66">
        <f>O163+O199</f>
        <v>94</v>
      </c>
      <c r="P271" s="40"/>
      <c r="Q271" s="20"/>
    </row>
    <row r="272" spans="1:17" x14ac:dyDescent="0.25">
      <c r="A272" s="47" t="s">
        <v>243</v>
      </c>
      <c r="B272" s="44" t="s">
        <v>212</v>
      </c>
      <c r="C272" s="40"/>
      <c r="D272" s="41"/>
      <c r="E272" s="41"/>
      <c r="F272" s="41"/>
      <c r="G272" s="42"/>
      <c r="H272" s="42"/>
      <c r="I272" s="42"/>
      <c r="J272" s="42"/>
      <c r="K272" s="40"/>
      <c r="L272" s="66">
        <f>L181+L206+L213</f>
        <v>797</v>
      </c>
      <c r="M272" s="66">
        <f>M181+M206+M213</f>
        <v>0</v>
      </c>
      <c r="N272" s="66">
        <f>N181+N206+N213</f>
        <v>0</v>
      </c>
      <c r="O272" s="66">
        <f>O181+O206+O213</f>
        <v>797</v>
      </c>
      <c r="P272" s="40"/>
      <c r="Q272" s="20"/>
    </row>
    <row r="273" spans="1:17" x14ac:dyDescent="0.25">
      <c r="A273" s="47" t="s">
        <v>241</v>
      </c>
      <c r="B273" s="44" t="s">
        <v>212</v>
      </c>
      <c r="C273" s="40"/>
      <c r="D273" s="41"/>
      <c r="E273" s="41"/>
      <c r="F273" s="41"/>
      <c r="G273" s="42"/>
      <c r="H273" s="42"/>
      <c r="I273" s="42"/>
      <c r="J273" s="42"/>
      <c r="K273" s="40"/>
      <c r="L273" s="65">
        <v>0</v>
      </c>
      <c r="M273" s="65">
        <v>0</v>
      </c>
      <c r="N273" s="65">
        <v>0</v>
      </c>
      <c r="O273" s="65">
        <v>0</v>
      </c>
      <c r="P273" s="40" t="s">
        <v>311</v>
      </c>
      <c r="Q273" s="20"/>
    </row>
    <row r="274" spans="1:17" x14ac:dyDescent="0.25">
      <c r="A274" s="47" t="s">
        <v>246</v>
      </c>
      <c r="B274" s="44" t="s">
        <v>212</v>
      </c>
      <c r="C274" s="40"/>
      <c r="D274" s="41"/>
      <c r="E274" s="41"/>
      <c r="F274" s="41"/>
      <c r="G274" s="42"/>
      <c r="H274" s="42"/>
      <c r="I274" s="42"/>
      <c r="J274" s="42"/>
      <c r="K274" s="40"/>
      <c r="L274" s="65">
        <v>0</v>
      </c>
      <c r="M274" s="65">
        <v>0</v>
      </c>
      <c r="N274" s="65">
        <v>0</v>
      </c>
      <c r="O274" s="65">
        <v>0</v>
      </c>
      <c r="P274" s="39" t="s">
        <v>249</v>
      </c>
      <c r="Q274" s="20"/>
    </row>
    <row r="275" spans="1:17" x14ac:dyDescent="0.25">
      <c r="A275" s="47" t="s">
        <v>244</v>
      </c>
      <c r="B275" s="44" t="s">
        <v>212</v>
      </c>
      <c r="C275" s="40"/>
      <c r="D275" s="41"/>
      <c r="E275" s="41"/>
      <c r="F275" s="41"/>
      <c r="G275" s="42"/>
      <c r="H275" s="42"/>
      <c r="I275" s="42"/>
      <c r="J275" s="42"/>
      <c r="K275" s="40"/>
      <c r="L275" s="65">
        <v>0</v>
      </c>
      <c r="M275" s="65">
        <v>0</v>
      </c>
      <c r="N275" s="65">
        <v>0</v>
      </c>
      <c r="O275" s="65">
        <v>0</v>
      </c>
      <c r="P275" s="40" t="s">
        <v>814</v>
      </c>
      <c r="Q275" s="20"/>
    </row>
    <row r="276" spans="1:17" x14ac:dyDescent="0.25">
      <c r="A276" s="47" t="s">
        <v>224</v>
      </c>
      <c r="B276" s="44" t="s">
        <v>212</v>
      </c>
      <c r="C276" s="40"/>
      <c r="D276" s="41"/>
      <c r="E276" s="41"/>
      <c r="F276" s="41"/>
      <c r="G276" s="42"/>
      <c r="H276" s="42"/>
      <c r="I276" s="42"/>
      <c r="J276" s="42"/>
      <c r="K276" s="40"/>
      <c r="L276" s="66">
        <f>L130+L138+L149+L185+L202+L216</f>
        <v>1265</v>
      </c>
      <c r="M276" s="66">
        <f>M130+M138+M149+M185+M202+M216</f>
        <v>0</v>
      </c>
      <c r="N276" s="66">
        <f>N130+N138+N149+N185+N202+N216</f>
        <v>0</v>
      </c>
      <c r="O276" s="66">
        <f>O130+O138+O149+O185+O202+O216</f>
        <v>1265</v>
      </c>
      <c r="P276" s="40"/>
      <c r="Q276" s="20"/>
    </row>
    <row r="277" spans="1:17" x14ac:dyDescent="0.25">
      <c r="A277" s="48"/>
      <c r="B277" s="60" t="s">
        <v>211</v>
      </c>
      <c r="C277" s="61"/>
      <c r="D277" s="62"/>
      <c r="E277" s="62"/>
      <c r="F277" s="62"/>
      <c r="G277" s="63"/>
      <c r="H277" s="63"/>
      <c r="I277" s="63"/>
      <c r="J277" s="63"/>
      <c r="K277" s="62"/>
      <c r="L277" s="67">
        <f>SUM(L267:L276)</f>
        <v>7746</v>
      </c>
      <c r="M277" s="67">
        <f>SUM(M267:M276)</f>
        <v>4745</v>
      </c>
      <c r="N277" s="67">
        <f>SUM(N267:N276)</f>
        <v>845</v>
      </c>
      <c r="O277" s="67">
        <f>SUM(O267:O276)</f>
        <v>2156</v>
      </c>
      <c r="P277" s="61"/>
      <c r="Q277" s="49"/>
    </row>
    <row r="278" spans="1:17" x14ac:dyDescent="0.25">
      <c r="L278" s="83">
        <f>M278+N278+O278</f>
        <v>5590</v>
      </c>
      <c r="M278" s="83">
        <f>M267+M268+M269+M273</f>
        <v>4745</v>
      </c>
      <c r="N278" s="83">
        <f>N267+N268+N269+N273</f>
        <v>845</v>
      </c>
      <c r="O278" s="83">
        <f>O267+O268+O269+O273</f>
        <v>0</v>
      </c>
      <c r="P278" s="84" t="s">
        <v>434</v>
      </c>
    </row>
    <row r="279" spans="1:17" x14ac:dyDescent="0.25">
      <c r="L279" s="83">
        <f>M279+N279+O279</f>
        <v>2156</v>
      </c>
      <c r="M279" s="83">
        <v>0</v>
      </c>
      <c r="N279" s="83">
        <v>0</v>
      </c>
      <c r="O279" s="83">
        <f>O270+O271+O272+O274+O275+O276</f>
        <v>2156</v>
      </c>
      <c r="P279" s="84" t="s">
        <v>821</v>
      </c>
    </row>
    <row r="280" spans="1:17" ht="24" customHeight="1" x14ac:dyDescent="0.25">
      <c r="I280" s="1403" t="s">
        <v>1232</v>
      </c>
      <c r="J280" s="1404"/>
      <c r="K280" s="1405"/>
      <c r="L280" s="1402" t="s">
        <v>1231</v>
      </c>
      <c r="M280" s="1402"/>
      <c r="N280" s="1402"/>
      <c r="O280" s="1402"/>
    </row>
    <row r="281" spans="1:17" ht="21" x14ac:dyDescent="0.25">
      <c r="B281" s="216" t="s">
        <v>820</v>
      </c>
      <c r="I281" s="217" t="s">
        <v>1024</v>
      </c>
      <c r="J281" s="217" t="s">
        <v>1026</v>
      </c>
      <c r="K281" s="217" t="s">
        <v>1025</v>
      </c>
      <c r="L281" s="217" t="s">
        <v>816</v>
      </c>
      <c r="M281" s="217" t="s">
        <v>817</v>
      </c>
      <c r="N281" s="217" t="s">
        <v>818</v>
      </c>
      <c r="O281" s="217" t="s">
        <v>819</v>
      </c>
    </row>
    <row r="282" spans="1:17" ht="33.75" customHeight="1" x14ac:dyDescent="0.25">
      <c r="B282" s="214" t="s">
        <v>430</v>
      </c>
      <c r="C282" s="1406" t="s">
        <v>437</v>
      </c>
      <c r="D282" s="1407"/>
      <c r="E282" s="1408"/>
      <c r="F282" s="500"/>
      <c r="G282" s="500"/>
      <c r="H282" s="501"/>
      <c r="I282" s="502" t="s">
        <v>1233</v>
      </c>
      <c r="J282" s="215">
        <f t="shared" ref="J282:J295" si="64">$L$268</f>
        <v>1455</v>
      </c>
      <c r="K282" s="215">
        <f t="shared" ref="K282:K295" si="65">$L$269</f>
        <v>4135</v>
      </c>
      <c r="L282" s="215">
        <f>O$271</f>
        <v>94</v>
      </c>
      <c r="M282" s="215">
        <f>O$272</f>
        <v>797</v>
      </c>
      <c r="N282" s="215">
        <f>O$274</f>
        <v>0</v>
      </c>
      <c r="O282" s="215">
        <f>O$276</f>
        <v>1265</v>
      </c>
    </row>
    <row r="283" spans="1:17" ht="33.75" customHeight="1" x14ac:dyDescent="0.25">
      <c r="B283" s="214" t="s">
        <v>422</v>
      </c>
      <c r="C283" s="1406" t="s">
        <v>440</v>
      </c>
      <c r="D283" s="1407"/>
      <c r="E283" s="1408"/>
      <c r="F283" s="500"/>
      <c r="G283" s="500"/>
      <c r="H283" s="501"/>
      <c r="I283" s="502" t="s">
        <v>1233</v>
      </c>
      <c r="J283" s="215">
        <f t="shared" si="64"/>
        <v>1455</v>
      </c>
      <c r="K283" s="215">
        <f t="shared" si="65"/>
        <v>4135</v>
      </c>
      <c r="L283" s="215">
        <f t="shared" ref="L283:L294" si="66">O$271</f>
        <v>94</v>
      </c>
      <c r="M283" s="215">
        <f t="shared" ref="M283:M294" si="67">O$272</f>
        <v>797</v>
      </c>
      <c r="N283" s="215">
        <f t="shared" ref="N283:N294" si="68">O$274</f>
        <v>0</v>
      </c>
      <c r="O283" s="215">
        <f t="shared" ref="O283:O295" si="69">O$276</f>
        <v>1265</v>
      </c>
    </row>
    <row r="284" spans="1:17" ht="33.75" customHeight="1" x14ac:dyDescent="0.25">
      <c r="B284" s="214" t="s">
        <v>663</v>
      </c>
      <c r="C284" s="1406" t="s">
        <v>437</v>
      </c>
      <c r="D284" s="1407"/>
      <c r="E284" s="1408"/>
      <c r="F284" s="500"/>
      <c r="G284" s="500"/>
      <c r="H284" s="501"/>
      <c r="I284" s="502" t="s">
        <v>1233</v>
      </c>
      <c r="J284" s="215">
        <f t="shared" si="64"/>
        <v>1455</v>
      </c>
      <c r="K284" s="215">
        <f t="shared" si="65"/>
        <v>4135</v>
      </c>
      <c r="L284" s="215">
        <f t="shared" si="66"/>
        <v>94</v>
      </c>
      <c r="M284" s="215">
        <f t="shared" si="67"/>
        <v>797</v>
      </c>
      <c r="N284" s="215">
        <f t="shared" si="68"/>
        <v>0</v>
      </c>
      <c r="O284" s="215">
        <f t="shared" si="69"/>
        <v>1265</v>
      </c>
    </row>
    <row r="285" spans="1:17" ht="33.75" customHeight="1" x14ac:dyDescent="0.25">
      <c r="B285" s="214" t="s">
        <v>423</v>
      </c>
      <c r="C285" s="1406" t="s">
        <v>440</v>
      </c>
      <c r="D285" s="1407"/>
      <c r="E285" s="1408"/>
      <c r="F285" s="500"/>
      <c r="G285" s="500"/>
      <c r="H285" s="501"/>
      <c r="I285" s="502" t="s">
        <v>1233</v>
      </c>
      <c r="J285" s="215">
        <f t="shared" si="64"/>
        <v>1455</v>
      </c>
      <c r="K285" s="215">
        <f t="shared" si="65"/>
        <v>4135</v>
      </c>
      <c r="L285" s="215">
        <f t="shared" si="66"/>
        <v>94</v>
      </c>
      <c r="M285" s="215">
        <f t="shared" si="67"/>
        <v>797</v>
      </c>
      <c r="N285" s="215">
        <f t="shared" si="68"/>
        <v>0</v>
      </c>
      <c r="O285" s="215">
        <f t="shared" si="69"/>
        <v>1265</v>
      </c>
    </row>
    <row r="286" spans="1:17" ht="33.75" customHeight="1" x14ac:dyDescent="0.25">
      <c r="B286" s="214" t="s">
        <v>424</v>
      </c>
      <c r="C286" s="1406" t="s">
        <v>440</v>
      </c>
      <c r="D286" s="1407"/>
      <c r="E286" s="1408"/>
      <c r="F286" s="500"/>
      <c r="G286" s="500"/>
      <c r="H286" s="501"/>
      <c r="I286" s="502" t="s">
        <v>1233</v>
      </c>
      <c r="J286" s="215">
        <f t="shared" si="64"/>
        <v>1455</v>
      </c>
      <c r="K286" s="215">
        <f t="shared" si="65"/>
        <v>4135</v>
      </c>
      <c r="L286" s="215">
        <f t="shared" si="66"/>
        <v>94</v>
      </c>
      <c r="M286" s="215">
        <f t="shared" si="67"/>
        <v>797</v>
      </c>
      <c r="N286" s="215">
        <f t="shared" si="68"/>
        <v>0</v>
      </c>
      <c r="O286" s="215">
        <f t="shared" si="69"/>
        <v>1265</v>
      </c>
    </row>
    <row r="287" spans="1:17" ht="45" customHeight="1" x14ac:dyDescent="0.25">
      <c r="B287" s="219" t="s">
        <v>425</v>
      </c>
      <c r="C287" s="1406" t="s">
        <v>439</v>
      </c>
      <c r="D287" s="1407"/>
      <c r="E287" s="1408"/>
      <c r="F287" s="500"/>
      <c r="G287" s="500"/>
      <c r="H287" s="501"/>
      <c r="I287" s="502" t="s">
        <v>1233</v>
      </c>
      <c r="J287" s="215">
        <f t="shared" si="64"/>
        <v>1455</v>
      </c>
      <c r="K287" s="215">
        <f t="shared" si="65"/>
        <v>4135</v>
      </c>
      <c r="L287" s="215">
        <f t="shared" si="66"/>
        <v>94</v>
      </c>
      <c r="M287" s="215">
        <f t="shared" si="67"/>
        <v>797</v>
      </c>
      <c r="N287" s="215">
        <f t="shared" si="68"/>
        <v>0</v>
      </c>
      <c r="O287" s="215">
        <f t="shared" si="69"/>
        <v>1265</v>
      </c>
    </row>
    <row r="288" spans="1:17" ht="78.75" customHeight="1" x14ac:dyDescent="0.25">
      <c r="B288" s="220" t="s">
        <v>426</v>
      </c>
      <c r="C288" s="1406" t="s">
        <v>439</v>
      </c>
      <c r="D288" s="1407"/>
      <c r="E288" s="1408"/>
      <c r="F288" s="500"/>
      <c r="G288" s="500"/>
      <c r="H288" s="501"/>
      <c r="I288" s="502" t="s">
        <v>1233</v>
      </c>
      <c r="J288" s="215">
        <f t="shared" si="64"/>
        <v>1455</v>
      </c>
      <c r="K288" s="215">
        <f t="shared" si="65"/>
        <v>4135</v>
      </c>
      <c r="L288" s="215">
        <f t="shared" si="66"/>
        <v>94</v>
      </c>
      <c r="M288" s="215">
        <f t="shared" si="67"/>
        <v>797</v>
      </c>
      <c r="N288" s="215">
        <f t="shared" si="68"/>
        <v>0</v>
      </c>
      <c r="O288" s="215">
        <f t="shared" si="69"/>
        <v>1265</v>
      </c>
    </row>
    <row r="289" spans="2:17" ht="78.75" customHeight="1" x14ac:dyDescent="0.25">
      <c r="B289" s="220" t="s">
        <v>431</v>
      </c>
      <c r="C289" s="1406" t="s">
        <v>438</v>
      </c>
      <c r="D289" s="1407"/>
      <c r="E289" s="1408"/>
      <c r="F289" s="500"/>
      <c r="G289" s="500"/>
      <c r="H289" s="501"/>
      <c r="I289" s="502" t="s">
        <v>1233</v>
      </c>
      <c r="J289" s="215">
        <f t="shared" si="64"/>
        <v>1455</v>
      </c>
      <c r="K289" s="215">
        <f t="shared" si="65"/>
        <v>4135</v>
      </c>
      <c r="L289" s="215">
        <f t="shared" si="66"/>
        <v>94</v>
      </c>
      <c r="M289" s="215">
        <f t="shared" si="67"/>
        <v>797</v>
      </c>
      <c r="N289" s="215">
        <f t="shared" si="68"/>
        <v>0</v>
      </c>
      <c r="O289" s="215">
        <f t="shared" si="69"/>
        <v>1265</v>
      </c>
    </row>
    <row r="290" spans="2:17" ht="90" customHeight="1" x14ac:dyDescent="0.25">
      <c r="B290" s="220" t="s">
        <v>427</v>
      </c>
      <c r="C290" s="1406" t="s">
        <v>439</v>
      </c>
      <c r="D290" s="1407"/>
      <c r="E290" s="1408"/>
      <c r="F290" s="500"/>
      <c r="G290" s="500"/>
      <c r="H290" s="501"/>
      <c r="I290" s="502" t="s">
        <v>1233</v>
      </c>
      <c r="J290" s="215">
        <f t="shared" si="64"/>
        <v>1455</v>
      </c>
      <c r="K290" s="215">
        <f t="shared" si="65"/>
        <v>4135</v>
      </c>
      <c r="L290" s="215">
        <f t="shared" si="66"/>
        <v>94</v>
      </c>
      <c r="M290" s="215">
        <f t="shared" si="67"/>
        <v>797</v>
      </c>
      <c r="N290" s="215">
        <f t="shared" si="68"/>
        <v>0</v>
      </c>
      <c r="O290" s="215">
        <f t="shared" si="69"/>
        <v>1265</v>
      </c>
    </row>
    <row r="291" spans="2:17" ht="22.5" customHeight="1" x14ac:dyDescent="0.25">
      <c r="B291" s="219" t="s">
        <v>432</v>
      </c>
      <c r="C291" s="1406" t="s">
        <v>437</v>
      </c>
      <c r="D291" s="1407"/>
      <c r="E291" s="1408"/>
      <c r="F291" s="500"/>
      <c r="G291" s="500"/>
      <c r="H291" s="501"/>
      <c r="I291" s="502" t="s">
        <v>1233</v>
      </c>
      <c r="J291" s="215">
        <f t="shared" si="64"/>
        <v>1455</v>
      </c>
      <c r="K291" s="215">
        <f t="shared" si="65"/>
        <v>4135</v>
      </c>
      <c r="L291" s="215">
        <f t="shared" si="66"/>
        <v>94</v>
      </c>
      <c r="M291" s="215">
        <f t="shared" si="67"/>
        <v>797</v>
      </c>
      <c r="N291" s="215">
        <f t="shared" si="68"/>
        <v>0</v>
      </c>
      <c r="O291" s="215">
        <f t="shared" si="69"/>
        <v>1265</v>
      </c>
    </row>
    <row r="292" spans="2:17" ht="22.5" customHeight="1" x14ac:dyDescent="0.25">
      <c r="B292" s="220" t="s">
        <v>428</v>
      </c>
      <c r="C292" s="1406" t="s">
        <v>440</v>
      </c>
      <c r="D292" s="1407"/>
      <c r="E292" s="1408"/>
      <c r="F292" s="500"/>
      <c r="G292" s="500"/>
      <c r="H292" s="501"/>
      <c r="I292" s="502" t="s">
        <v>1233</v>
      </c>
      <c r="J292" s="215">
        <f t="shared" si="64"/>
        <v>1455</v>
      </c>
      <c r="K292" s="215">
        <f t="shared" si="65"/>
        <v>4135</v>
      </c>
      <c r="L292" s="215">
        <f t="shared" si="66"/>
        <v>94</v>
      </c>
      <c r="M292" s="215">
        <f t="shared" si="67"/>
        <v>797</v>
      </c>
      <c r="N292" s="215">
        <f t="shared" si="68"/>
        <v>0</v>
      </c>
      <c r="O292" s="215">
        <f t="shared" si="69"/>
        <v>1265</v>
      </c>
    </row>
    <row r="293" spans="2:17" ht="22.5" customHeight="1" x14ac:dyDescent="0.25">
      <c r="B293" s="219" t="s">
        <v>433</v>
      </c>
      <c r="C293" s="1406" t="s">
        <v>437</v>
      </c>
      <c r="D293" s="1407"/>
      <c r="E293" s="1408"/>
      <c r="F293" s="500"/>
      <c r="G293" s="500"/>
      <c r="H293" s="501"/>
      <c r="I293" s="502" t="s">
        <v>1233</v>
      </c>
      <c r="J293" s="215">
        <f t="shared" si="64"/>
        <v>1455</v>
      </c>
      <c r="K293" s="215">
        <f t="shared" si="65"/>
        <v>4135</v>
      </c>
      <c r="L293" s="215">
        <f t="shared" si="66"/>
        <v>94</v>
      </c>
      <c r="M293" s="215">
        <f t="shared" si="67"/>
        <v>797</v>
      </c>
      <c r="N293" s="215">
        <f t="shared" si="68"/>
        <v>0</v>
      </c>
      <c r="O293" s="215">
        <f t="shared" si="69"/>
        <v>1265</v>
      </c>
    </row>
    <row r="294" spans="2:17" ht="22.5" customHeight="1" x14ac:dyDescent="0.25">
      <c r="B294" s="220" t="s">
        <v>429</v>
      </c>
      <c r="C294" s="1406" t="s">
        <v>440</v>
      </c>
      <c r="D294" s="1407"/>
      <c r="E294" s="1408"/>
      <c r="F294" s="500"/>
      <c r="G294" s="500"/>
      <c r="H294" s="501"/>
      <c r="I294" s="502" t="s">
        <v>1233</v>
      </c>
      <c r="J294" s="215">
        <f t="shared" si="64"/>
        <v>1455</v>
      </c>
      <c r="K294" s="215">
        <f t="shared" si="65"/>
        <v>4135</v>
      </c>
      <c r="L294" s="215">
        <f t="shared" si="66"/>
        <v>94</v>
      </c>
      <c r="M294" s="215">
        <f t="shared" si="67"/>
        <v>797</v>
      </c>
      <c r="N294" s="215">
        <f t="shared" si="68"/>
        <v>0</v>
      </c>
      <c r="O294" s="215">
        <f t="shared" si="69"/>
        <v>1265</v>
      </c>
    </row>
    <row r="295" spans="2:17" ht="33.75" customHeight="1" x14ac:dyDescent="0.25">
      <c r="B295" s="26" t="s">
        <v>1141</v>
      </c>
      <c r="C295" s="1409" t="s">
        <v>1145</v>
      </c>
      <c r="D295" s="1407"/>
      <c r="E295" s="1408"/>
      <c r="F295" s="500"/>
      <c r="G295" s="500"/>
      <c r="H295" s="501"/>
      <c r="I295" s="502" t="s">
        <v>1233</v>
      </c>
      <c r="J295" s="215">
        <f t="shared" si="64"/>
        <v>1455</v>
      </c>
      <c r="K295" s="215">
        <f t="shared" si="65"/>
        <v>4135</v>
      </c>
      <c r="L295" s="215">
        <f>O$271</f>
        <v>94</v>
      </c>
      <c r="M295" s="215">
        <f>O$272</f>
        <v>797</v>
      </c>
      <c r="N295" s="215">
        <f>O$274</f>
        <v>0</v>
      </c>
      <c r="O295" s="215">
        <f t="shared" si="69"/>
        <v>1265</v>
      </c>
    </row>
    <row r="298" spans="2:17" x14ac:dyDescent="0.25">
      <c r="B298" s="1" t="s">
        <v>496</v>
      </c>
      <c r="I298" s="1" t="s">
        <v>257</v>
      </c>
      <c r="Q298" s="1"/>
    </row>
  </sheetData>
  <mergeCells count="55">
    <mergeCell ref="B253:P253"/>
    <mergeCell ref="B229:P229"/>
    <mergeCell ref="B207:P207"/>
    <mergeCell ref="B214:P214"/>
    <mergeCell ref="B232:P232"/>
    <mergeCell ref="B239:P239"/>
    <mergeCell ref="B242:P242"/>
    <mergeCell ref="B217:P217"/>
    <mergeCell ref="B139:P139"/>
    <mergeCell ref="B150:P150"/>
    <mergeCell ref="B159:P159"/>
    <mergeCell ref="B164:P164"/>
    <mergeCell ref="B182:P182"/>
    <mergeCell ref="B40:P40"/>
    <mergeCell ref="B46:P46"/>
    <mergeCell ref="B91:P91"/>
    <mergeCell ref="B110:P110"/>
    <mergeCell ref="B131:P131"/>
    <mergeCell ref="B197:P197"/>
    <mergeCell ref="B200:P200"/>
    <mergeCell ref="B203:P203"/>
    <mergeCell ref="Q28:Q29"/>
    <mergeCell ref="B2:P2"/>
    <mergeCell ref="B3:P3"/>
    <mergeCell ref="B4:P4"/>
    <mergeCell ref="B5:P5"/>
    <mergeCell ref="G28:G29"/>
    <mergeCell ref="H28:J28"/>
    <mergeCell ref="K28:K29"/>
    <mergeCell ref="L28:L29"/>
    <mergeCell ref="M28:O28"/>
    <mergeCell ref="P28:P29"/>
    <mergeCell ref="B186:P186"/>
    <mergeCell ref="B31:P31"/>
    <mergeCell ref="A28:A29"/>
    <mergeCell ref="B28:B29"/>
    <mergeCell ref="C28:C29"/>
    <mergeCell ref="D28:D29"/>
    <mergeCell ref="E28:F28"/>
    <mergeCell ref="C295:E295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L280:O280"/>
    <mergeCell ref="I280:K280"/>
    <mergeCell ref="C292:E292"/>
    <mergeCell ref="C293:E293"/>
    <mergeCell ref="C294:E294"/>
  </mergeCells>
  <pageMargins left="0.70866141732283472" right="0.70866141732283472" top="0.74803149606299213" bottom="0.74803149606299213" header="0.31496062992125984" footer="0.31496062992125984"/>
  <pageSetup paperSize="9" scale="65" fitToHeight="8" orientation="landscape" horizontalDpi="180" verticalDpi="18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AE42"/>
  <sheetViews>
    <sheetView view="pageBreakPreview" zoomScale="75" zoomScaleSheetLayoutView="75" workbookViewId="0">
      <pane xSplit="1" ySplit="8" topLeftCell="B22" activePane="bottomRight" state="frozen"/>
      <selection pane="topRight" activeCell="B1" sqref="B1"/>
      <selection pane="bottomLeft" activeCell="A8" sqref="A8"/>
      <selection pane="bottomRight" activeCell="D29" sqref="D29"/>
    </sheetView>
  </sheetViews>
  <sheetFormatPr defaultRowHeight="15" x14ac:dyDescent="0.25"/>
  <cols>
    <col min="1" max="1" width="49.85546875" style="368" customWidth="1"/>
    <col min="2" max="2" width="10.42578125" style="368" customWidth="1"/>
    <col min="3" max="3" width="10.28515625" style="368" customWidth="1"/>
    <col min="4" max="4" width="8" style="368" customWidth="1"/>
    <col min="5" max="5" width="6.5703125" style="368" customWidth="1"/>
    <col min="6" max="6" width="9.28515625" style="368" customWidth="1"/>
    <col min="7" max="7" width="6.7109375" style="368" customWidth="1"/>
    <col min="8" max="8" width="9.28515625" style="368" customWidth="1"/>
    <col min="9" max="9" width="6.7109375" style="368" customWidth="1"/>
    <col min="10" max="10" width="9.28515625" style="368" customWidth="1"/>
    <col min="11" max="11" width="6.7109375" style="368" customWidth="1"/>
    <col min="12" max="12" width="10.42578125" style="368" customWidth="1"/>
    <col min="13" max="13" width="9.28515625" style="368" customWidth="1"/>
    <col min="14" max="14" width="8.7109375" style="368" customWidth="1"/>
    <col min="15" max="15" width="10.42578125" style="368" customWidth="1"/>
    <col min="16" max="16" width="9.28515625" style="368" customWidth="1"/>
    <col min="17" max="17" width="8" style="368" customWidth="1"/>
    <col min="18" max="18" width="9.85546875" style="368" customWidth="1"/>
    <col min="19" max="19" width="14" style="368" hidden="1" customWidth="1"/>
    <col min="20" max="20" width="12.28515625" style="368" customWidth="1"/>
    <col min="21" max="22" width="10.7109375" style="368" hidden="1" customWidth="1"/>
    <col min="23" max="23" width="5.85546875" style="368" customWidth="1"/>
    <col min="24" max="31" width="12.28515625" style="368" customWidth="1"/>
    <col min="32" max="232" width="9.140625" style="368"/>
    <col min="233" max="233" width="52.140625" style="368" customWidth="1"/>
    <col min="234" max="234" width="9" style="368" customWidth="1"/>
    <col min="235" max="236" width="8" style="368" customWidth="1"/>
    <col min="237" max="237" width="6.5703125" style="368" customWidth="1"/>
    <col min="238" max="238" width="8" style="368" customWidth="1"/>
    <col min="239" max="239" width="6.85546875" style="368" customWidth="1"/>
    <col min="240" max="240" width="8.7109375" style="368" customWidth="1"/>
    <col min="241" max="241" width="6.85546875" style="368" customWidth="1"/>
    <col min="242" max="242" width="8" style="368" customWidth="1"/>
    <col min="243" max="243" width="7" style="368" customWidth="1"/>
    <col min="244" max="248" width="0" style="368" hidden="1" customWidth="1"/>
    <col min="249" max="249" width="9" style="368" customWidth="1"/>
    <col min="250" max="250" width="8" style="368" customWidth="1"/>
    <col min="251" max="251" width="8.7109375" style="368" customWidth="1"/>
    <col min="252" max="252" width="9" style="368" customWidth="1"/>
    <col min="253" max="254" width="8" style="368" customWidth="1"/>
    <col min="255" max="255" width="13.42578125" style="368" customWidth="1"/>
    <col min="256" max="256" width="11" style="368" customWidth="1"/>
    <col min="257" max="257" width="10.7109375" style="368" customWidth="1"/>
    <col min="258" max="259" width="0" style="368" hidden="1" customWidth="1"/>
    <col min="260" max="260" width="9.7109375" style="368" bestFit="1" customWidth="1"/>
    <col min="261" max="488" width="9.140625" style="368"/>
    <col min="489" max="489" width="52.140625" style="368" customWidth="1"/>
    <col min="490" max="490" width="9" style="368" customWidth="1"/>
    <col min="491" max="492" width="8" style="368" customWidth="1"/>
    <col min="493" max="493" width="6.5703125" style="368" customWidth="1"/>
    <col min="494" max="494" width="8" style="368" customWidth="1"/>
    <col min="495" max="495" width="6.85546875" style="368" customWidth="1"/>
    <col min="496" max="496" width="8.7109375" style="368" customWidth="1"/>
    <col min="497" max="497" width="6.85546875" style="368" customWidth="1"/>
    <col min="498" max="498" width="8" style="368" customWidth="1"/>
    <col min="499" max="499" width="7" style="368" customWidth="1"/>
    <col min="500" max="504" width="0" style="368" hidden="1" customWidth="1"/>
    <col min="505" max="505" width="9" style="368" customWidth="1"/>
    <col min="506" max="506" width="8" style="368" customWidth="1"/>
    <col min="507" max="507" width="8.7109375" style="368" customWidth="1"/>
    <col min="508" max="508" width="9" style="368" customWidth="1"/>
    <col min="509" max="510" width="8" style="368" customWidth="1"/>
    <col min="511" max="511" width="13.42578125" style="368" customWidth="1"/>
    <col min="512" max="512" width="11" style="368" customWidth="1"/>
    <col min="513" max="513" width="10.7109375" style="368" customWidth="1"/>
    <col min="514" max="515" width="0" style="368" hidden="1" customWidth="1"/>
    <col min="516" max="516" width="9.7109375" style="368" bestFit="1" customWidth="1"/>
    <col min="517" max="744" width="9.140625" style="368"/>
    <col min="745" max="745" width="52.140625" style="368" customWidth="1"/>
    <col min="746" max="746" width="9" style="368" customWidth="1"/>
    <col min="747" max="748" width="8" style="368" customWidth="1"/>
    <col min="749" max="749" width="6.5703125" style="368" customWidth="1"/>
    <col min="750" max="750" width="8" style="368" customWidth="1"/>
    <col min="751" max="751" width="6.85546875" style="368" customWidth="1"/>
    <col min="752" max="752" width="8.7109375" style="368" customWidth="1"/>
    <col min="753" max="753" width="6.85546875" style="368" customWidth="1"/>
    <col min="754" max="754" width="8" style="368" customWidth="1"/>
    <col min="755" max="755" width="7" style="368" customWidth="1"/>
    <col min="756" max="760" width="0" style="368" hidden="1" customWidth="1"/>
    <col min="761" max="761" width="9" style="368" customWidth="1"/>
    <col min="762" max="762" width="8" style="368" customWidth="1"/>
    <col min="763" max="763" width="8.7109375" style="368" customWidth="1"/>
    <col min="764" max="764" width="9" style="368" customWidth="1"/>
    <col min="765" max="766" width="8" style="368" customWidth="1"/>
    <col min="767" max="767" width="13.42578125" style="368" customWidth="1"/>
    <col min="768" max="768" width="11" style="368" customWidth="1"/>
    <col min="769" max="769" width="10.7109375" style="368" customWidth="1"/>
    <col min="770" max="771" width="0" style="368" hidden="1" customWidth="1"/>
    <col min="772" max="772" width="9.7109375" style="368" bestFit="1" customWidth="1"/>
    <col min="773" max="1000" width="9.140625" style="368"/>
    <col min="1001" max="1001" width="52.140625" style="368" customWidth="1"/>
    <col min="1002" max="1002" width="9" style="368" customWidth="1"/>
    <col min="1003" max="1004" width="8" style="368" customWidth="1"/>
    <col min="1005" max="1005" width="6.5703125" style="368" customWidth="1"/>
    <col min="1006" max="1006" width="8" style="368" customWidth="1"/>
    <col min="1007" max="1007" width="6.85546875" style="368" customWidth="1"/>
    <col min="1008" max="1008" width="8.7109375" style="368" customWidth="1"/>
    <col min="1009" max="1009" width="6.85546875" style="368" customWidth="1"/>
    <col min="1010" max="1010" width="8" style="368" customWidth="1"/>
    <col min="1011" max="1011" width="7" style="368" customWidth="1"/>
    <col min="1012" max="1016" width="0" style="368" hidden="1" customWidth="1"/>
    <col min="1017" max="1017" width="9" style="368" customWidth="1"/>
    <col min="1018" max="1018" width="8" style="368" customWidth="1"/>
    <col min="1019" max="1019" width="8.7109375" style="368" customWidth="1"/>
    <col min="1020" max="1020" width="9" style="368" customWidth="1"/>
    <col min="1021" max="1022" width="8" style="368" customWidth="1"/>
    <col min="1023" max="1023" width="13.42578125" style="368" customWidth="1"/>
    <col min="1024" max="1024" width="11" style="368" customWidth="1"/>
    <col min="1025" max="1025" width="10.7109375" style="368" customWidth="1"/>
    <col min="1026" max="1027" width="0" style="368" hidden="1" customWidth="1"/>
    <col min="1028" max="1028" width="9.7109375" style="368" bestFit="1" customWidth="1"/>
    <col min="1029" max="1256" width="9.140625" style="368"/>
    <col min="1257" max="1257" width="52.140625" style="368" customWidth="1"/>
    <col min="1258" max="1258" width="9" style="368" customWidth="1"/>
    <col min="1259" max="1260" width="8" style="368" customWidth="1"/>
    <col min="1261" max="1261" width="6.5703125" style="368" customWidth="1"/>
    <col min="1262" max="1262" width="8" style="368" customWidth="1"/>
    <col min="1263" max="1263" width="6.85546875" style="368" customWidth="1"/>
    <col min="1264" max="1264" width="8.7109375" style="368" customWidth="1"/>
    <col min="1265" max="1265" width="6.85546875" style="368" customWidth="1"/>
    <col min="1266" max="1266" width="8" style="368" customWidth="1"/>
    <col min="1267" max="1267" width="7" style="368" customWidth="1"/>
    <col min="1268" max="1272" width="0" style="368" hidden="1" customWidth="1"/>
    <col min="1273" max="1273" width="9" style="368" customWidth="1"/>
    <col min="1274" max="1274" width="8" style="368" customWidth="1"/>
    <col min="1275" max="1275" width="8.7109375" style="368" customWidth="1"/>
    <col min="1276" max="1276" width="9" style="368" customWidth="1"/>
    <col min="1277" max="1278" width="8" style="368" customWidth="1"/>
    <col min="1279" max="1279" width="13.42578125" style="368" customWidth="1"/>
    <col min="1280" max="1280" width="11" style="368" customWidth="1"/>
    <col min="1281" max="1281" width="10.7109375" style="368" customWidth="1"/>
    <col min="1282" max="1283" width="0" style="368" hidden="1" customWidth="1"/>
    <col min="1284" max="1284" width="9.7109375" style="368" bestFit="1" customWidth="1"/>
    <col min="1285" max="1512" width="9.140625" style="368"/>
    <col min="1513" max="1513" width="52.140625" style="368" customWidth="1"/>
    <col min="1514" max="1514" width="9" style="368" customWidth="1"/>
    <col min="1515" max="1516" width="8" style="368" customWidth="1"/>
    <col min="1517" max="1517" width="6.5703125" style="368" customWidth="1"/>
    <col min="1518" max="1518" width="8" style="368" customWidth="1"/>
    <col min="1519" max="1519" width="6.85546875" style="368" customWidth="1"/>
    <col min="1520" max="1520" width="8.7109375" style="368" customWidth="1"/>
    <col min="1521" max="1521" width="6.85546875" style="368" customWidth="1"/>
    <col min="1522" max="1522" width="8" style="368" customWidth="1"/>
    <col min="1523" max="1523" width="7" style="368" customWidth="1"/>
    <col min="1524" max="1528" width="0" style="368" hidden="1" customWidth="1"/>
    <col min="1529" max="1529" width="9" style="368" customWidth="1"/>
    <col min="1530" max="1530" width="8" style="368" customWidth="1"/>
    <col min="1531" max="1531" width="8.7109375" style="368" customWidth="1"/>
    <col min="1532" max="1532" width="9" style="368" customWidth="1"/>
    <col min="1533" max="1534" width="8" style="368" customWidth="1"/>
    <col min="1535" max="1535" width="13.42578125" style="368" customWidth="1"/>
    <col min="1536" max="1536" width="11" style="368" customWidth="1"/>
    <col min="1537" max="1537" width="10.7109375" style="368" customWidth="1"/>
    <col min="1538" max="1539" width="0" style="368" hidden="1" customWidth="1"/>
    <col min="1540" max="1540" width="9.7109375" style="368" bestFit="1" customWidth="1"/>
    <col min="1541" max="1768" width="9.140625" style="368"/>
    <col min="1769" max="1769" width="52.140625" style="368" customWidth="1"/>
    <col min="1770" max="1770" width="9" style="368" customWidth="1"/>
    <col min="1771" max="1772" width="8" style="368" customWidth="1"/>
    <col min="1773" max="1773" width="6.5703125" style="368" customWidth="1"/>
    <col min="1774" max="1774" width="8" style="368" customWidth="1"/>
    <col min="1775" max="1775" width="6.85546875" style="368" customWidth="1"/>
    <col min="1776" max="1776" width="8.7109375" style="368" customWidth="1"/>
    <col min="1777" max="1777" width="6.85546875" style="368" customWidth="1"/>
    <col min="1778" max="1778" width="8" style="368" customWidth="1"/>
    <col min="1779" max="1779" width="7" style="368" customWidth="1"/>
    <col min="1780" max="1784" width="0" style="368" hidden="1" customWidth="1"/>
    <col min="1785" max="1785" width="9" style="368" customWidth="1"/>
    <col min="1786" max="1786" width="8" style="368" customWidth="1"/>
    <col min="1787" max="1787" width="8.7109375" style="368" customWidth="1"/>
    <col min="1788" max="1788" width="9" style="368" customWidth="1"/>
    <col min="1789" max="1790" width="8" style="368" customWidth="1"/>
    <col min="1791" max="1791" width="13.42578125" style="368" customWidth="1"/>
    <col min="1792" max="1792" width="11" style="368" customWidth="1"/>
    <col min="1793" max="1793" width="10.7109375" style="368" customWidth="1"/>
    <col min="1794" max="1795" width="0" style="368" hidden="1" customWidth="1"/>
    <col min="1796" max="1796" width="9.7109375" style="368" bestFit="1" customWidth="1"/>
    <col min="1797" max="2024" width="9.140625" style="368"/>
    <col min="2025" max="2025" width="52.140625" style="368" customWidth="1"/>
    <col min="2026" max="2026" width="9" style="368" customWidth="1"/>
    <col min="2027" max="2028" width="8" style="368" customWidth="1"/>
    <col min="2029" max="2029" width="6.5703125" style="368" customWidth="1"/>
    <col min="2030" max="2030" width="8" style="368" customWidth="1"/>
    <col min="2031" max="2031" width="6.85546875" style="368" customWidth="1"/>
    <col min="2032" max="2032" width="8.7109375" style="368" customWidth="1"/>
    <col min="2033" max="2033" width="6.85546875" style="368" customWidth="1"/>
    <col min="2034" max="2034" width="8" style="368" customWidth="1"/>
    <col min="2035" max="2035" width="7" style="368" customWidth="1"/>
    <col min="2036" max="2040" width="0" style="368" hidden="1" customWidth="1"/>
    <col min="2041" max="2041" width="9" style="368" customWidth="1"/>
    <col min="2042" max="2042" width="8" style="368" customWidth="1"/>
    <col min="2043" max="2043" width="8.7109375" style="368" customWidth="1"/>
    <col min="2044" max="2044" width="9" style="368" customWidth="1"/>
    <col min="2045" max="2046" width="8" style="368" customWidth="1"/>
    <col min="2047" max="2047" width="13.42578125" style="368" customWidth="1"/>
    <col min="2048" max="2048" width="11" style="368" customWidth="1"/>
    <col min="2049" max="2049" width="10.7109375" style="368" customWidth="1"/>
    <col min="2050" max="2051" width="0" style="368" hidden="1" customWidth="1"/>
    <col min="2052" max="2052" width="9.7109375" style="368" bestFit="1" customWidth="1"/>
    <col min="2053" max="2280" width="9.140625" style="368"/>
    <col min="2281" max="2281" width="52.140625" style="368" customWidth="1"/>
    <col min="2282" max="2282" width="9" style="368" customWidth="1"/>
    <col min="2283" max="2284" width="8" style="368" customWidth="1"/>
    <col min="2285" max="2285" width="6.5703125" style="368" customWidth="1"/>
    <col min="2286" max="2286" width="8" style="368" customWidth="1"/>
    <col min="2287" max="2287" width="6.85546875" style="368" customWidth="1"/>
    <col min="2288" max="2288" width="8.7109375" style="368" customWidth="1"/>
    <col min="2289" max="2289" width="6.85546875" style="368" customWidth="1"/>
    <col min="2290" max="2290" width="8" style="368" customWidth="1"/>
    <col min="2291" max="2291" width="7" style="368" customWidth="1"/>
    <col min="2292" max="2296" width="0" style="368" hidden="1" customWidth="1"/>
    <col min="2297" max="2297" width="9" style="368" customWidth="1"/>
    <col min="2298" max="2298" width="8" style="368" customWidth="1"/>
    <col min="2299" max="2299" width="8.7109375" style="368" customWidth="1"/>
    <col min="2300" max="2300" width="9" style="368" customWidth="1"/>
    <col min="2301" max="2302" width="8" style="368" customWidth="1"/>
    <col min="2303" max="2303" width="13.42578125" style="368" customWidth="1"/>
    <col min="2304" max="2304" width="11" style="368" customWidth="1"/>
    <col min="2305" max="2305" width="10.7109375" style="368" customWidth="1"/>
    <col min="2306" max="2307" width="0" style="368" hidden="1" customWidth="1"/>
    <col min="2308" max="2308" width="9.7109375" style="368" bestFit="1" customWidth="1"/>
    <col min="2309" max="2536" width="9.140625" style="368"/>
    <col min="2537" max="2537" width="52.140625" style="368" customWidth="1"/>
    <col min="2538" max="2538" width="9" style="368" customWidth="1"/>
    <col min="2539" max="2540" width="8" style="368" customWidth="1"/>
    <col min="2541" max="2541" width="6.5703125" style="368" customWidth="1"/>
    <col min="2542" max="2542" width="8" style="368" customWidth="1"/>
    <col min="2543" max="2543" width="6.85546875" style="368" customWidth="1"/>
    <col min="2544" max="2544" width="8.7109375" style="368" customWidth="1"/>
    <col min="2545" max="2545" width="6.85546875" style="368" customWidth="1"/>
    <col min="2546" max="2546" width="8" style="368" customWidth="1"/>
    <col min="2547" max="2547" width="7" style="368" customWidth="1"/>
    <col min="2548" max="2552" width="0" style="368" hidden="1" customWidth="1"/>
    <col min="2553" max="2553" width="9" style="368" customWidth="1"/>
    <col min="2554" max="2554" width="8" style="368" customWidth="1"/>
    <col min="2555" max="2555" width="8.7109375" style="368" customWidth="1"/>
    <col min="2556" max="2556" width="9" style="368" customWidth="1"/>
    <col min="2557" max="2558" width="8" style="368" customWidth="1"/>
    <col min="2559" max="2559" width="13.42578125" style="368" customWidth="1"/>
    <col min="2560" max="2560" width="11" style="368" customWidth="1"/>
    <col min="2561" max="2561" width="10.7109375" style="368" customWidth="1"/>
    <col min="2562" max="2563" width="0" style="368" hidden="1" customWidth="1"/>
    <col min="2564" max="2564" width="9.7109375" style="368" bestFit="1" customWidth="1"/>
    <col min="2565" max="2792" width="9.140625" style="368"/>
    <col min="2793" max="2793" width="52.140625" style="368" customWidth="1"/>
    <col min="2794" max="2794" width="9" style="368" customWidth="1"/>
    <col min="2795" max="2796" width="8" style="368" customWidth="1"/>
    <col min="2797" max="2797" width="6.5703125" style="368" customWidth="1"/>
    <col min="2798" max="2798" width="8" style="368" customWidth="1"/>
    <col min="2799" max="2799" width="6.85546875" style="368" customWidth="1"/>
    <col min="2800" max="2800" width="8.7109375" style="368" customWidth="1"/>
    <col min="2801" max="2801" width="6.85546875" style="368" customWidth="1"/>
    <col min="2802" max="2802" width="8" style="368" customWidth="1"/>
    <col min="2803" max="2803" width="7" style="368" customWidth="1"/>
    <col min="2804" max="2808" width="0" style="368" hidden="1" customWidth="1"/>
    <col min="2809" max="2809" width="9" style="368" customWidth="1"/>
    <col min="2810" max="2810" width="8" style="368" customWidth="1"/>
    <col min="2811" max="2811" width="8.7109375" style="368" customWidth="1"/>
    <col min="2812" max="2812" width="9" style="368" customWidth="1"/>
    <col min="2813" max="2814" width="8" style="368" customWidth="1"/>
    <col min="2815" max="2815" width="13.42578125" style="368" customWidth="1"/>
    <col min="2816" max="2816" width="11" style="368" customWidth="1"/>
    <col min="2817" max="2817" width="10.7109375" style="368" customWidth="1"/>
    <col min="2818" max="2819" width="0" style="368" hidden="1" customWidth="1"/>
    <col min="2820" max="2820" width="9.7109375" style="368" bestFit="1" customWidth="1"/>
    <col min="2821" max="3048" width="9.140625" style="368"/>
    <col min="3049" max="3049" width="52.140625" style="368" customWidth="1"/>
    <col min="3050" max="3050" width="9" style="368" customWidth="1"/>
    <col min="3051" max="3052" width="8" style="368" customWidth="1"/>
    <col min="3053" max="3053" width="6.5703125" style="368" customWidth="1"/>
    <col min="3054" max="3054" width="8" style="368" customWidth="1"/>
    <col min="3055" max="3055" width="6.85546875" style="368" customWidth="1"/>
    <col min="3056" max="3056" width="8.7109375" style="368" customWidth="1"/>
    <col min="3057" max="3057" width="6.85546875" style="368" customWidth="1"/>
    <col min="3058" max="3058" width="8" style="368" customWidth="1"/>
    <col min="3059" max="3059" width="7" style="368" customWidth="1"/>
    <col min="3060" max="3064" width="0" style="368" hidden="1" customWidth="1"/>
    <col min="3065" max="3065" width="9" style="368" customWidth="1"/>
    <col min="3066" max="3066" width="8" style="368" customWidth="1"/>
    <col min="3067" max="3067" width="8.7109375" style="368" customWidth="1"/>
    <col min="3068" max="3068" width="9" style="368" customWidth="1"/>
    <col min="3069" max="3070" width="8" style="368" customWidth="1"/>
    <col min="3071" max="3071" width="13.42578125" style="368" customWidth="1"/>
    <col min="3072" max="3072" width="11" style="368" customWidth="1"/>
    <col min="3073" max="3073" width="10.7109375" style="368" customWidth="1"/>
    <col min="3074" max="3075" width="0" style="368" hidden="1" customWidth="1"/>
    <col min="3076" max="3076" width="9.7109375" style="368" bestFit="1" customWidth="1"/>
    <col min="3077" max="3304" width="9.140625" style="368"/>
    <col min="3305" max="3305" width="52.140625" style="368" customWidth="1"/>
    <col min="3306" max="3306" width="9" style="368" customWidth="1"/>
    <col min="3307" max="3308" width="8" style="368" customWidth="1"/>
    <col min="3309" max="3309" width="6.5703125" style="368" customWidth="1"/>
    <col min="3310" max="3310" width="8" style="368" customWidth="1"/>
    <col min="3311" max="3311" width="6.85546875" style="368" customWidth="1"/>
    <col min="3312" max="3312" width="8.7109375" style="368" customWidth="1"/>
    <col min="3313" max="3313" width="6.85546875" style="368" customWidth="1"/>
    <col min="3314" max="3314" width="8" style="368" customWidth="1"/>
    <col min="3315" max="3315" width="7" style="368" customWidth="1"/>
    <col min="3316" max="3320" width="0" style="368" hidden="1" customWidth="1"/>
    <col min="3321" max="3321" width="9" style="368" customWidth="1"/>
    <col min="3322" max="3322" width="8" style="368" customWidth="1"/>
    <col min="3323" max="3323" width="8.7109375" style="368" customWidth="1"/>
    <col min="3324" max="3324" width="9" style="368" customWidth="1"/>
    <col min="3325" max="3326" width="8" style="368" customWidth="1"/>
    <col min="3327" max="3327" width="13.42578125" style="368" customWidth="1"/>
    <col min="3328" max="3328" width="11" style="368" customWidth="1"/>
    <col min="3329" max="3329" width="10.7109375" style="368" customWidth="1"/>
    <col min="3330" max="3331" width="0" style="368" hidden="1" customWidth="1"/>
    <col min="3332" max="3332" width="9.7109375" style="368" bestFit="1" customWidth="1"/>
    <col min="3333" max="3560" width="9.140625" style="368"/>
    <col min="3561" max="3561" width="52.140625" style="368" customWidth="1"/>
    <col min="3562" max="3562" width="9" style="368" customWidth="1"/>
    <col min="3563" max="3564" width="8" style="368" customWidth="1"/>
    <col min="3565" max="3565" width="6.5703125" style="368" customWidth="1"/>
    <col min="3566" max="3566" width="8" style="368" customWidth="1"/>
    <col min="3567" max="3567" width="6.85546875" style="368" customWidth="1"/>
    <col min="3568" max="3568" width="8.7109375" style="368" customWidth="1"/>
    <col min="3569" max="3569" width="6.85546875" style="368" customWidth="1"/>
    <col min="3570" max="3570" width="8" style="368" customWidth="1"/>
    <col min="3571" max="3571" width="7" style="368" customWidth="1"/>
    <col min="3572" max="3576" width="0" style="368" hidden="1" customWidth="1"/>
    <col min="3577" max="3577" width="9" style="368" customWidth="1"/>
    <col min="3578" max="3578" width="8" style="368" customWidth="1"/>
    <col min="3579" max="3579" width="8.7109375" style="368" customWidth="1"/>
    <col min="3580" max="3580" width="9" style="368" customWidth="1"/>
    <col min="3581" max="3582" width="8" style="368" customWidth="1"/>
    <col min="3583" max="3583" width="13.42578125" style="368" customWidth="1"/>
    <col min="3584" max="3584" width="11" style="368" customWidth="1"/>
    <col min="3585" max="3585" width="10.7109375" style="368" customWidth="1"/>
    <col min="3586" max="3587" width="0" style="368" hidden="1" customWidth="1"/>
    <col min="3588" max="3588" width="9.7109375" style="368" bestFit="1" customWidth="1"/>
    <col min="3589" max="3816" width="9.140625" style="368"/>
    <col min="3817" max="3817" width="52.140625" style="368" customWidth="1"/>
    <col min="3818" max="3818" width="9" style="368" customWidth="1"/>
    <col min="3819" max="3820" width="8" style="368" customWidth="1"/>
    <col min="3821" max="3821" width="6.5703125" style="368" customWidth="1"/>
    <col min="3822" max="3822" width="8" style="368" customWidth="1"/>
    <col min="3823" max="3823" width="6.85546875" style="368" customWidth="1"/>
    <col min="3824" max="3824" width="8.7109375" style="368" customWidth="1"/>
    <col min="3825" max="3825" width="6.85546875" style="368" customWidth="1"/>
    <col min="3826" max="3826" width="8" style="368" customWidth="1"/>
    <col min="3827" max="3827" width="7" style="368" customWidth="1"/>
    <col min="3828" max="3832" width="0" style="368" hidden="1" customWidth="1"/>
    <col min="3833" max="3833" width="9" style="368" customWidth="1"/>
    <col min="3834" max="3834" width="8" style="368" customWidth="1"/>
    <col min="3835" max="3835" width="8.7109375" style="368" customWidth="1"/>
    <col min="3836" max="3836" width="9" style="368" customWidth="1"/>
    <col min="3837" max="3838" width="8" style="368" customWidth="1"/>
    <col min="3839" max="3839" width="13.42578125" style="368" customWidth="1"/>
    <col min="3840" max="3840" width="11" style="368" customWidth="1"/>
    <col min="3841" max="3841" width="10.7109375" style="368" customWidth="1"/>
    <col min="3842" max="3843" width="0" style="368" hidden="1" customWidth="1"/>
    <col min="3844" max="3844" width="9.7109375" style="368" bestFit="1" customWidth="1"/>
    <col min="3845" max="4072" width="9.140625" style="368"/>
    <col min="4073" max="4073" width="52.140625" style="368" customWidth="1"/>
    <col min="4074" max="4074" width="9" style="368" customWidth="1"/>
    <col min="4075" max="4076" width="8" style="368" customWidth="1"/>
    <col min="4077" max="4077" width="6.5703125" style="368" customWidth="1"/>
    <col min="4078" max="4078" width="8" style="368" customWidth="1"/>
    <col min="4079" max="4079" width="6.85546875" style="368" customWidth="1"/>
    <col min="4080" max="4080" width="8.7109375" style="368" customWidth="1"/>
    <col min="4081" max="4081" width="6.85546875" style="368" customWidth="1"/>
    <col min="4082" max="4082" width="8" style="368" customWidth="1"/>
    <col min="4083" max="4083" width="7" style="368" customWidth="1"/>
    <col min="4084" max="4088" width="0" style="368" hidden="1" customWidth="1"/>
    <col min="4089" max="4089" width="9" style="368" customWidth="1"/>
    <col min="4090" max="4090" width="8" style="368" customWidth="1"/>
    <col min="4091" max="4091" width="8.7109375" style="368" customWidth="1"/>
    <col min="4092" max="4092" width="9" style="368" customWidth="1"/>
    <col min="4093" max="4094" width="8" style="368" customWidth="1"/>
    <col min="4095" max="4095" width="13.42578125" style="368" customWidth="1"/>
    <col min="4096" max="4096" width="11" style="368" customWidth="1"/>
    <col min="4097" max="4097" width="10.7109375" style="368" customWidth="1"/>
    <col min="4098" max="4099" width="0" style="368" hidden="1" customWidth="1"/>
    <col min="4100" max="4100" width="9.7109375" style="368" bestFit="1" customWidth="1"/>
    <col min="4101" max="4328" width="9.140625" style="368"/>
    <col min="4329" max="4329" width="52.140625" style="368" customWidth="1"/>
    <col min="4330" max="4330" width="9" style="368" customWidth="1"/>
    <col min="4331" max="4332" width="8" style="368" customWidth="1"/>
    <col min="4333" max="4333" width="6.5703125" style="368" customWidth="1"/>
    <col min="4334" max="4334" width="8" style="368" customWidth="1"/>
    <col min="4335" max="4335" width="6.85546875" style="368" customWidth="1"/>
    <col min="4336" max="4336" width="8.7109375" style="368" customWidth="1"/>
    <col min="4337" max="4337" width="6.85546875" style="368" customWidth="1"/>
    <col min="4338" max="4338" width="8" style="368" customWidth="1"/>
    <col min="4339" max="4339" width="7" style="368" customWidth="1"/>
    <col min="4340" max="4344" width="0" style="368" hidden="1" customWidth="1"/>
    <col min="4345" max="4345" width="9" style="368" customWidth="1"/>
    <col min="4346" max="4346" width="8" style="368" customWidth="1"/>
    <col min="4347" max="4347" width="8.7109375" style="368" customWidth="1"/>
    <col min="4348" max="4348" width="9" style="368" customWidth="1"/>
    <col min="4349" max="4350" width="8" style="368" customWidth="1"/>
    <col min="4351" max="4351" width="13.42578125" style="368" customWidth="1"/>
    <col min="4352" max="4352" width="11" style="368" customWidth="1"/>
    <col min="4353" max="4353" width="10.7109375" style="368" customWidth="1"/>
    <col min="4354" max="4355" width="0" style="368" hidden="1" customWidth="1"/>
    <col min="4356" max="4356" width="9.7109375" style="368" bestFit="1" customWidth="1"/>
    <col min="4357" max="4584" width="9.140625" style="368"/>
    <col min="4585" max="4585" width="52.140625" style="368" customWidth="1"/>
    <col min="4586" max="4586" width="9" style="368" customWidth="1"/>
    <col min="4587" max="4588" width="8" style="368" customWidth="1"/>
    <col min="4589" max="4589" width="6.5703125" style="368" customWidth="1"/>
    <col min="4590" max="4590" width="8" style="368" customWidth="1"/>
    <col min="4591" max="4591" width="6.85546875" style="368" customWidth="1"/>
    <col min="4592" max="4592" width="8.7109375" style="368" customWidth="1"/>
    <col min="4593" max="4593" width="6.85546875" style="368" customWidth="1"/>
    <col min="4594" max="4594" width="8" style="368" customWidth="1"/>
    <col min="4595" max="4595" width="7" style="368" customWidth="1"/>
    <col min="4596" max="4600" width="0" style="368" hidden="1" customWidth="1"/>
    <col min="4601" max="4601" width="9" style="368" customWidth="1"/>
    <col min="4602" max="4602" width="8" style="368" customWidth="1"/>
    <col min="4603" max="4603" width="8.7109375" style="368" customWidth="1"/>
    <col min="4604" max="4604" width="9" style="368" customWidth="1"/>
    <col min="4605" max="4606" width="8" style="368" customWidth="1"/>
    <col min="4607" max="4607" width="13.42578125" style="368" customWidth="1"/>
    <col min="4608" max="4608" width="11" style="368" customWidth="1"/>
    <col min="4609" max="4609" width="10.7109375" style="368" customWidth="1"/>
    <col min="4610" max="4611" width="0" style="368" hidden="1" customWidth="1"/>
    <col min="4612" max="4612" width="9.7109375" style="368" bestFit="1" customWidth="1"/>
    <col min="4613" max="4840" width="9.140625" style="368"/>
    <col min="4841" max="4841" width="52.140625" style="368" customWidth="1"/>
    <col min="4842" max="4842" width="9" style="368" customWidth="1"/>
    <col min="4843" max="4844" width="8" style="368" customWidth="1"/>
    <col min="4845" max="4845" width="6.5703125" style="368" customWidth="1"/>
    <col min="4846" max="4846" width="8" style="368" customWidth="1"/>
    <col min="4847" max="4847" width="6.85546875" style="368" customWidth="1"/>
    <col min="4848" max="4848" width="8.7109375" style="368" customWidth="1"/>
    <col min="4849" max="4849" width="6.85546875" style="368" customWidth="1"/>
    <col min="4850" max="4850" width="8" style="368" customWidth="1"/>
    <col min="4851" max="4851" width="7" style="368" customWidth="1"/>
    <col min="4852" max="4856" width="0" style="368" hidden="1" customWidth="1"/>
    <col min="4857" max="4857" width="9" style="368" customWidth="1"/>
    <col min="4858" max="4858" width="8" style="368" customWidth="1"/>
    <col min="4859" max="4859" width="8.7109375" style="368" customWidth="1"/>
    <col min="4860" max="4860" width="9" style="368" customWidth="1"/>
    <col min="4861" max="4862" width="8" style="368" customWidth="1"/>
    <col min="4863" max="4863" width="13.42578125" style="368" customWidth="1"/>
    <col min="4864" max="4864" width="11" style="368" customWidth="1"/>
    <col min="4865" max="4865" width="10.7109375" style="368" customWidth="1"/>
    <col min="4866" max="4867" width="0" style="368" hidden="1" customWidth="1"/>
    <col min="4868" max="4868" width="9.7109375" style="368" bestFit="1" customWidth="1"/>
    <col min="4869" max="5096" width="9.140625" style="368"/>
    <col min="5097" max="5097" width="52.140625" style="368" customWidth="1"/>
    <col min="5098" max="5098" width="9" style="368" customWidth="1"/>
    <col min="5099" max="5100" width="8" style="368" customWidth="1"/>
    <col min="5101" max="5101" width="6.5703125" style="368" customWidth="1"/>
    <col min="5102" max="5102" width="8" style="368" customWidth="1"/>
    <col min="5103" max="5103" width="6.85546875" style="368" customWidth="1"/>
    <col min="5104" max="5104" width="8.7109375" style="368" customWidth="1"/>
    <col min="5105" max="5105" width="6.85546875" style="368" customWidth="1"/>
    <col min="5106" max="5106" width="8" style="368" customWidth="1"/>
    <col min="5107" max="5107" width="7" style="368" customWidth="1"/>
    <col min="5108" max="5112" width="0" style="368" hidden="1" customWidth="1"/>
    <col min="5113" max="5113" width="9" style="368" customWidth="1"/>
    <col min="5114" max="5114" width="8" style="368" customWidth="1"/>
    <col min="5115" max="5115" width="8.7109375" style="368" customWidth="1"/>
    <col min="5116" max="5116" width="9" style="368" customWidth="1"/>
    <col min="5117" max="5118" width="8" style="368" customWidth="1"/>
    <col min="5119" max="5119" width="13.42578125" style="368" customWidth="1"/>
    <col min="5120" max="5120" width="11" style="368" customWidth="1"/>
    <col min="5121" max="5121" width="10.7109375" style="368" customWidth="1"/>
    <col min="5122" max="5123" width="0" style="368" hidden="1" customWidth="1"/>
    <col min="5124" max="5124" width="9.7109375" style="368" bestFit="1" customWidth="1"/>
    <col min="5125" max="5352" width="9.140625" style="368"/>
    <col min="5353" max="5353" width="52.140625" style="368" customWidth="1"/>
    <col min="5354" max="5354" width="9" style="368" customWidth="1"/>
    <col min="5355" max="5356" width="8" style="368" customWidth="1"/>
    <col min="5357" max="5357" width="6.5703125" style="368" customWidth="1"/>
    <col min="5358" max="5358" width="8" style="368" customWidth="1"/>
    <col min="5359" max="5359" width="6.85546875" style="368" customWidth="1"/>
    <col min="5360" max="5360" width="8.7109375" style="368" customWidth="1"/>
    <col min="5361" max="5361" width="6.85546875" style="368" customWidth="1"/>
    <col min="5362" max="5362" width="8" style="368" customWidth="1"/>
    <col min="5363" max="5363" width="7" style="368" customWidth="1"/>
    <col min="5364" max="5368" width="0" style="368" hidden="1" customWidth="1"/>
    <col min="5369" max="5369" width="9" style="368" customWidth="1"/>
    <col min="5370" max="5370" width="8" style="368" customWidth="1"/>
    <col min="5371" max="5371" width="8.7109375" style="368" customWidth="1"/>
    <col min="5372" max="5372" width="9" style="368" customWidth="1"/>
    <col min="5373" max="5374" width="8" style="368" customWidth="1"/>
    <col min="5375" max="5375" width="13.42578125" style="368" customWidth="1"/>
    <col min="5376" max="5376" width="11" style="368" customWidth="1"/>
    <col min="5377" max="5377" width="10.7109375" style="368" customWidth="1"/>
    <col min="5378" max="5379" width="0" style="368" hidden="1" customWidth="1"/>
    <col min="5380" max="5380" width="9.7109375" style="368" bestFit="1" customWidth="1"/>
    <col min="5381" max="5608" width="9.140625" style="368"/>
    <col min="5609" max="5609" width="52.140625" style="368" customWidth="1"/>
    <col min="5610" max="5610" width="9" style="368" customWidth="1"/>
    <col min="5611" max="5612" width="8" style="368" customWidth="1"/>
    <col min="5613" max="5613" width="6.5703125" style="368" customWidth="1"/>
    <col min="5614" max="5614" width="8" style="368" customWidth="1"/>
    <col min="5615" max="5615" width="6.85546875" style="368" customWidth="1"/>
    <col min="5616" max="5616" width="8.7109375" style="368" customWidth="1"/>
    <col min="5617" max="5617" width="6.85546875" style="368" customWidth="1"/>
    <col min="5618" max="5618" width="8" style="368" customWidth="1"/>
    <col min="5619" max="5619" width="7" style="368" customWidth="1"/>
    <col min="5620" max="5624" width="0" style="368" hidden="1" customWidth="1"/>
    <col min="5625" max="5625" width="9" style="368" customWidth="1"/>
    <col min="5626" max="5626" width="8" style="368" customWidth="1"/>
    <col min="5627" max="5627" width="8.7109375" style="368" customWidth="1"/>
    <col min="5628" max="5628" width="9" style="368" customWidth="1"/>
    <col min="5629" max="5630" width="8" style="368" customWidth="1"/>
    <col min="5631" max="5631" width="13.42578125" style="368" customWidth="1"/>
    <col min="5632" max="5632" width="11" style="368" customWidth="1"/>
    <col min="5633" max="5633" width="10.7109375" style="368" customWidth="1"/>
    <col min="5634" max="5635" width="0" style="368" hidden="1" customWidth="1"/>
    <col min="5636" max="5636" width="9.7109375" style="368" bestFit="1" customWidth="1"/>
    <col min="5637" max="5864" width="9.140625" style="368"/>
    <col min="5865" max="5865" width="52.140625" style="368" customWidth="1"/>
    <col min="5866" max="5866" width="9" style="368" customWidth="1"/>
    <col min="5867" max="5868" width="8" style="368" customWidth="1"/>
    <col min="5869" max="5869" width="6.5703125" style="368" customWidth="1"/>
    <col min="5870" max="5870" width="8" style="368" customWidth="1"/>
    <col min="5871" max="5871" width="6.85546875" style="368" customWidth="1"/>
    <col min="5872" max="5872" width="8.7109375" style="368" customWidth="1"/>
    <col min="5873" max="5873" width="6.85546875" style="368" customWidth="1"/>
    <col min="5874" max="5874" width="8" style="368" customWidth="1"/>
    <col min="5875" max="5875" width="7" style="368" customWidth="1"/>
    <col min="5876" max="5880" width="0" style="368" hidden="1" customWidth="1"/>
    <col min="5881" max="5881" width="9" style="368" customWidth="1"/>
    <col min="5882" max="5882" width="8" style="368" customWidth="1"/>
    <col min="5883" max="5883" width="8.7109375" style="368" customWidth="1"/>
    <col min="5884" max="5884" width="9" style="368" customWidth="1"/>
    <col min="5885" max="5886" width="8" style="368" customWidth="1"/>
    <col min="5887" max="5887" width="13.42578125" style="368" customWidth="1"/>
    <col min="5888" max="5888" width="11" style="368" customWidth="1"/>
    <col min="5889" max="5889" width="10.7109375" style="368" customWidth="1"/>
    <col min="5890" max="5891" width="0" style="368" hidden="1" customWidth="1"/>
    <col min="5892" max="5892" width="9.7109375" style="368" bestFit="1" customWidth="1"/>
    <col min="5893" max="6120" width="9.140625" style="368"/>
    <col min="6121" max="6121" width="52.140625" style="368" customWidth="1"/>
    <col min="6122" max="6122" width="9" style="368" customWidth="1"/>
    <col min="6123" max="6124" width="8" style="368" customWidth="1"/>
    <col min="6125" max="6125" width="6.5703125" style="368" customWidth="1"/>
    <col min="6126" max="6126" width="8" style="368" customWidth="1"/>
    <col min="6127" max="6127" width="6.85546875" style="368" customWidth="1"/>
    <col min="6128" max="6128" width="8.7109375" style="368" customWidth="1"/>
    <col min="6129" max="6129" width="6.85546875" style="368" customWidth="1"/>
    <col min="6130" max="6130" width="8" style="368" customWidth="1"/>
    <col min="6131" max="6131" width="7" style="368" customWidth="1"/>
    <col min="6132" max="6136" width="0" style="368" hidden="1" customWidth="1"/>
    <col min="6137" max="6137" width="9" style="368" customWidth="1"/>
    <col min="6138" max="6138" width="8" style="368" customWidth="1"/>
    <col min="6139" max="6139" width="8.7109375" style="368" customWidth="1"/>
    <col min="6140" max="6140" width="9" style="368" customWidth="1"/>
    <col min="6141" max="6142" width="8" style="368" customWidth="1"/>
    <col min="6143" max="6143" width="13.42578125" style="368" customWidth="1"/>
    <col min="6144" max="6144" width="11" style="368" customWidth="1"/>
    <col min="6145" max="6145" width="10.7109375" style="368" customWidth="1"/>
    <col min="6146" max="6147" width="0" style="368" hidden="1" customWidth="1"/>
    <col min="6148" max="6148" width="9.7109375" style="368" bestFit="1" customWidth="1"/>
    <col min="6149" max="6376" width="9.140625" style="368"/>
    <col min="6377" max="6377" width="52.140625" style="368" customWidth="1"/>
    <col min="6378" max="6378" width="9" style="368" customWidth="1"/>
    <col min="6379" max="6380" width="8" style="368" customWidth="1"/>
    <col min="6381" max="6381" width="6.5703125" style="368" customWidth="1"/>
    <col min="6382" max="6382" width="8" style="368" customWidth="1"/>
    <col min="6383" max="6383" width="6.85546875" style="368" customWidth="1"/>
    <col min="6384" max="6384" width="8.7109375" style="368" customWidth="1"/>
    <col min="6385" max="6385" width="6.85546875" style="368" customWidth="1"/>
    <col min="6386" max="6386" width="8" style="368" customWidth="1"/>
    <col min="6387" max="6387" width="7" style="368" customWidth="1"/>
    <col min="6388" max="6392" width="0" style="368" hidden="1" customWidth="1"/>
    <col min="6393" max="6393" width="9" style="368" customWidth="1"/>
    <col min="6394" max="6394" width="8" style="368" customWidth="1"/>
    <col min="6395" max="6395" width="8.7109375" style="368" customWidth="1"/>
    <col min="6396" max="6396" width="9" style="368" customWidth="1"/>
    <col min="6397" max="6398" width="8" style="368" customWidth="1"/>
    <col min="6399" max="6399" width="13.42578125" style="368" customWidth="1"/>
    <col min="6400" max="6400" width="11" style="368" customWidth="1"/>
    <col min="6401" max="6401" width="10.7109375" style="368" customWidth="1"/>
    <col min="6402" max="6403" width="0" style="368" hidden="1" customWidth="1"/>
    <col min="6404" max="6404" width="9.7109375" style="368" bestFit="1" customWidth="1"/>
    <col min="6405" max="6632" width="9.140625" style="368"/>
    <col min="6633" max="6633" width="52.140625" style="368" customWidth="1"/>
    <col min="6634" max="6634" width="9" style="368" customWidth="1"/>
    <col min="6635" max="6636" width="8" style="368" customWidth="1"/>
    <col min="6637" max="6637" width="6.5703125" style="368" customWidth="1"/>
    <col min="6638" max="6638" width="8" style="368" customWidth="1"/>
    <col min="6639" max="6639" width="6.85546875" style="368" customWidth="1"/>
    <col min="6640" max="6640" width="8.7109375" style="368" customWidth="1"/>
    <col min="6641" max="6641" width="6.85546875" style="368" customWidth="1"/>
    <col min="6642" max="6642" width="8" style="368" customWidth="1"/>
    <col min="6643" max="6643" width="7" style="368" customWidth="1"/>
    <col min="6644" max="6648" width="0" style="368" hidden="1" customWidth="1"/>
    <col min="6649" max="6649" width="9" style="368" customWidth="1"/>
    <col min="6650" max="6650" width="8" style="368" customWidth="1"/>
    <col min="6651" max="6651" width="8.7109375" style="368" customWidth="1"/>
    <col min="6652" max="6652" width="9" style="368" customWidth="1"/>
    <col min="6653" max="6654" width="8" style="368" customWidth="1"/>
    <col min="6655" max="6655" width="13.42578125" style="368" customWidth="1"/>
    <col min="6656" max="6656" width="11" style="368" customWidth="1"/>
    <col min="6657" max="6657" width="10.7109375" style="368" customWidth="1"/>
    <col min="6658" max="6659" width="0" style="368" hidden="1" customWidth="1"/>
    <col min="6660" max="6660" width="9.7109375" style="368" bestFit="1" customWidth="1"/>
    <col min="6661" max="6888" width="9.140625" style="368"/>
    <col min="6889" max="6889" width="52.140625" style="368" customWidth="1"/>
    <col min="6890" max="6890" width="9" style="368" customWidth="1"/>
    <col min="6891" max="6892" width="8" style="368" customWidth="1"/>
    <col min="6893" max="6893" width="6.5703125" style="368" customWidth="1"/>
    <col min="6894" max="6894" width="8" style="368" customWidth="1"/>
    <col min="6895" max="6895" width="6.85546875" style="368" customWidth="1"/>
    <col min="6896" max="6896" width="8.7109375" style="368" customWidth="1"/>
    <col min="6897" max="6897" width="6.85546875" style="368" customWidth="1"/>
    <col min="6898" max="6898" width="8" style="368" customWidth="1"/>
    <col min="6899" max="6899" width="7" style="368" customWidth="1"/>
    <col min="6900" max="6904" width="0" style="368" hidden="1" customWidth="1"/>
    <col min="6905" max="6905" width="9" style="368" customWidth="1"/>
    <col min="6906" max="6906" width="8" style="368" customWidth="1"/>
    <col min="6907" max="6907" width="8.7109375" style="368" customWidth="1"/>
    <col min="6908" max="6908" width="9" style="368" customWidth="1"/>
    <col min="6909" max="6910" width="8" style="368" customWidth="1"/>
    <col min="6911" max="6911" width="13.42578125" style="368" customWidth="1"/>
    <col min="6912" max="6912" width="11" style="368" customWidth="1"/>
    <col min="6913" max="6913" width="10.7109375" style="368" customWidth="1"/>
    <col min="6914" max="6915" width="0" style="368" hidden="1" customWidth="1"/>
    <col min="6916" max="6916" width="9.7109375" style="368" bestFit="1" customWidth="1"/>
    <col min="6917" max="7144" width="9.140625" style="368"/>
    <col min="7145" max="7145" width="52.140625" style="368" customWidth="1"/>
    <col min="7146" max="7146" width="9" style="368" customWidth="1"/>
    <col min="7147" max="7148" width="8" style="368" customWidth="1"/>
    <col min="7149" max="7149" width="6.5703125" style="368" customWidth="1"/>
    <col min="7150" max="7150" width="8" style="368" customWidth="1"/>
    <col min="7151" max="7151" width="6.85546875" style="368" customWidth="1"/>
    <col min="7152" max="7152" width="8.7109375" style="368" customWidth="1"/>
    <col min="7153" max="7153" width="6.85546875" style="368" customWidth="1"/>
    <col min="7154" max="7154" width="8" style="368" customWidth="1"/>
    <col min="7155" max="7155" width="7" style="368" customWidth="1"/>
    <col min="7156" max="7160" width="0" style="368" hidden="1" customWidth="1"/>
    <col min="7161" max="7161" width="9" style="368" customWidth="1"/>
    <col min="7162" max="7162" width="8" style="368" customWidth="1"/>
    <col min="7163" max="7163" width="8.7109375" style="368" customWidth="1"/>
    <col min="7164" max="7164" width="9" style="368" customWidth="1"/>
    <col min="7165" max="7166" width="8" style="368" customWidth="1"/>
    <col min="7167" max="7167" width="13.42578125" style="368" customWidth="1"/>
    <col min="7168" max="7168" width="11" style="368" customWidth="1"/>
    <col min="7169" max="7169" width="10.7109375" style="368" customWidth="1"/>
    <col min="7170" max="7171" width="0" style="368" hidden="1" customWidth="1"/>
    <col min="7172" max="7172" width="9.7109375" style="368" bestFit="1" customWidth="1"/>
    <col min="7173" max="7400" width="9.140625" style="368"/>
    <col min="7401" max="7401" width="52.140625" style="368" customWidth="1"/>
    <col min="7402" max="7402" width="9" style="368" customWidth="1"/>
    <col min="7403" max="7404" width="8" style="368" customWidth="1"/>
    <col min="7405" max="7405" width="6.5703125" style="368" customWidth="1"/>
    <col min="7406" max="7406" width="8" style="368" customWidth="1"/>
    <col min="7407" max="7407" width="6.85546875" style="368" customWidth="1"/>
    <col min="7408" max="7408" width="8.7109375" style="368" customWidth="1"/>
    <col min="7409" max="7409" width="6.85546875" style="368" customWidth="1"/>
    <col min="7410" max="7410" width="8" style="368" customWidth="1"/>
    <col min="7411" max="7411" width="7" style="368" customWidth="1"/>
    <col min="7412" max="7416" width="0" style="368" hidden="1" customWidth="1"/>
    <col min="7417" max="7417" width="9" style="368" customWidth="1"/>
    <col min="7418" max="7418" width="8" style="368" customWidth="1"/>
    <col min="7419" max="7419" width="8.7109375" style="368" customWidth="1"/>
    <col min="7420" max="7420" width="9" style="368" customWidth="1"/>
    <col min="7421" max="7422" width="8" style="368" customWidth="1"/>
    <col min="7423" max="7423" width="13.42578125" style="368" customWidth="1"/>
    <col min="7424" max="7424" width="11" style="368" customWidth="1"/>
    <col min="7425" max="7425" width="10.7109375" style="368" customWidth="1"/>
    <col min="7426" max="7427" width="0" style="368" hidden="1" customWidth="1"/>
    <col min="7428" max="7428" width="9.7109375" style="368" bestFit="1" customWidth="1"/>
    <col min="7429" max="7656" width="9.140625" style="368"/>
    <col min="7657" max="7657" width="52.140625" style="368" customWidth="1"/>
    <col min="7658" max="7658" width="9" style="368" customWidth="1"/>
    <col min="7659" max="7660" width="8" style="368" customWidth="1"/>
    <col min="7661" max="7661" width="6.5703125" style="368" customWidth="1"/>
    <col min="7662" max="7662" width="8" style="368" customWidth="1"/>
    <col min="7663" max="7663" width="6.85546875" style="368" customWidth="1"/>
    <col min="7664" max="7664" width="8.7109375" style="368" customWidth="1"/>
    <col min="7665" max="7665" width="6.85546875" style="368" customWidth="1"/>
    <col min="7666" max="7666" width="8" style="368" customWidth="1"/>
    <col min="7667" max="7667" width="7" style="368" customWidth="1"/>
    <col min="7668" max="7672" width="0" style="368" hidden="1" customWidth="1"/>
    <col min="7673" max="7673" width="9" style="368" customWidth="1"/>
    <col min="7674" max="7674" width="8" style="368" customWidth="1"/>
    <col min="7675" max="7675" width="8.7109375" style="368" customWidth="1"/>
    <col min="7676" max="7676" width="9" style="368" customWidth="1"/>
    <col min="7677" max="7678" width="8" style="368" customWidth="1"/>
    <col min="7679" max="7679" width="13.42578125" style="368" customWidth="1"/>
    <col min="7680" max="7680" width="11" style="368" customWidth="1"/>
    <col min="7681" max="7681" width="10.7109375" style="368" customWidth="1"/>
    <col min="7682" max="7683" width="0" style="368" hidden="1" customWidth="1"/>
    <col min="7684" max="7684" width="9.7109375" style="368" bestFit="1" customWidth="1"/>
    <col min="7685" max="7912" width="9.140625" style="368"/>
    <col min="7913" max="7913" width="52.140625" style="368" customWidth="1"/>
    <col min="7914" max="7914" width="9" style="368" customWidth="1"/>
    <col min="7915" max="7916" width="8" style="368" customWidth="1"/>
    <col min="7917" max="7917" width="6.5703125" style="368" customWidth="1"/>
    <col min="7918" max="7918" width="8" style="368" customWidth="1"/>
    <col min="7919" max="7919" width="6.85546875" style="368" customWidth="1"/>
    <col min="7920" max="7920" width="8.7109375" style="368" customWidth="1"/>
    <col min="7921" max="7921" width="6.85546875" style="368" customWidth="1"/>
    <col min="7922" max="7922" width="8" style="368" customWidth="1"/>
    <col min="7923" max="7923" width="7" style="368" customWidth="1"/>
    <col min="7924" max="7928" width="0" style="368" hidden="1" customWidth="1"/>
    <col min="7929" max="7929" width="9" style="368" customWidth="1"/>
    <col min="7930" max="7930" width="8" style="368" customWidth="1"/>
    <col min="7931" max="7931" width="8.7109375" style="368" customWidth="1"/>
    <col min="7932" max="7932" width="9" style="368" customWidth="1"/>
    <col min="7933" max="7934" width="8" style="368" customWidth="1"/>
    <col min="7935" max="7935" width="13.42578125" style="368" customWidth="1"/>
    <col min="7936" max="7936" width="11" style="368" customWidth="1"/>
    <col min="7937" max="7937" width="10.7109375" style="368" customWidth="1"/>
    <col min="7938" max="7939" width="0" style="368" hidden="1" customWidth="1"/>
    <col min="7940" max="7940" width="9.7109375" style="368" bestFit="1" customWidth="1"/>
    <col min="7941" max="8168" width="9.140625" style="368"/>
    <col min="8169" max="8169" width="52.140625" style="368" customWidth="1"/>
    <col min="8170" max="8170" width="9" style="368" customWidth="1"/>
    <col min="8171" max="8172" width="8" style="368" customWidth="1"/>
    <col min="8173" max="8173" width="6.5703125" style="368" customWidth="1"/>
    <col min="8174" max="8174" width="8" style="368" customWidth="1"/>
    <col min="8175" max="8175" width="6.85546875" style="368" customWidth="1"/>
    <col min="8176" max="8176" width="8.7109375" style="368" customWidth="1"/>
    <col min="8177" max="8177" width="6.85546875" style="368" customWidth="1"/>
    <col min="8178" max="8178" width="8" style="368" customWidth="1"/>
    <col min="8179" max="8179" width="7" style="368" customWidth="1"/>
    <col min="8180" max="8184" width="0" style="368" hidden="1" customWidth="1"/>
    <col min="8185" max="8185" width="9" style="368" customWidth="1"/>
    <col min="8186" max="8186" width="8" style="368" customWidth="1"/>
    <col min="8187" max="8187" width="8.7109375" style="368" customWidth="1"/>
    <col min="8188" max="8188" width="9" style="368" customWidth="1"/>
    <col min="8189" max="8190" width="8" style="368" customWidth="1"/>
    <col min="8191" max="8191" width="13.42578125" style="368" customWidth="1"/>
    <col min="8192" max="8192" width="11" style="368" customWidth="1"/>
    <col min="8193" max="8193" width="10.7109375" style="368" customWidth="1"/>
    <col min="8194" max="8195" width="0" style="368" hidden="1" customWidth="1"/>
    <col min="8196" max="8196" width="9.7109375" style="368" bestFit="1" customWidth="1"/>
    <col min="8197" max="8424" width="9.140625" style="368"/>
    <col min="8425" max="8425" width="52.140625" style="368" customWidth="1"/>
    <col min="8426" max="8426" width="9" style="368" customWidth="1"/>
    <col min="8427" max="8428" width="8" style="368" customWidth="1"/>
    <col min="8429" max="8429" width="6.5703125" style="368" customWidth="1"/>
    <col min="8430" max="8430" width="8" style="368" customWidth="1"/>
    <col min="8431" max="8431" width="6.85546875" style="368" customWidth="1"/>
    <col min="8432" max="8432" width="8.7109375" style="368" customWidth="1"/>
    <col min="8433" max="8433" width="6.85546875" style="368" customWidth="1"/>
    <col min="8434" max="8434" width="8" style="368" customWidth="1"/>
    <col min="8435" max="8435" width="7" style="368" customWidth="1"/>
    <col min="8436" max="8440" width="0" style="368" hidden="1" customWidth="1"/>
    <col min="8441" max="8441" width="9" style="368" customWidth="1"/>
    <col min="8442" max="8442" width="8" style="368" customWidth="1"/>
    <col min="8443" max="8443" width="8.7109375" style="368" customWidth="1"/>
    <col min="8444" max="8444" width="9" style="368" customWidth="1"/>
    <col min="8445" max="8446" width="8" style="368" customWidth="1"/>
    <col min="8447" max="8447" width="13.42578125" style="368" customWidth="1"/>
    <col min="8448" max="8448" width="11" style="368" customWidth="1"/>
    <col min="8449" max="8449" width="10.7109375" style="368" customWidth="1"/>
    <col min="8450" max="8451" width="0" style="368" hidden="1" customWidth="1"/>
    <col min="8452" max="8452" width="9.7109375" style="368" bestFit="1" customWidth="1"/>
    <col min="8453" max="8680" width="9.140625" style="368"/>
    <col min="8681" max="8681" width="52.140625" style="368" customWidth="1"/>
    <col min="8682" max="8682" width="9" style="368" customWidth="1"/>
    <col min="8683" max="8684" width="8" style="368" customWidth="1"/>
    <col min="8685" max="8685" width="6.5703125" style="368" customWidth="1"/>
    <col min="8686" max="8686" width="8" style="368" customWidth="1"/>
    <col min="8687" max="8687" width="6.85546875" style="368" customWidth="1"/>
    <col min="8688" max="8688" width="8.7109375" style="368" customWidth="1"/>
    <col min="8689" max="8689" width="6.85546875" style="368" customWidth="1"/>
    <col min="8690" max="8690" width="8" style="368" customWidth="1"/>
    <col min="8691" max="8691" width="7" style="368" customWidth="1"/>
    <col min="8692" max="8696" width="0" style="368" hidden="1" customWidth="1"/>
    <col min="8697" max="8697" width="9" style="368" customWidth="1"/>
    <col min="8698" max="8698" width="8" style="368" customWidth="1"/>
    <col min="8699" max="8699" width="8.7109375" style="368" customWidth="1"/>
    <col min="8700" max="8700" width="9" style="368" customWidth="1"/>
    <col min="8701" max="8702" width="8" style="368" customWidth="1"/>
    <col min="8703" max="8703" width="13.42578125" style="368" customWidth="1"/>
    <col min="8704" max="8704" width="11" style="368" customWidth="1"/>
    <col min="8705" max="8705" width="10.7109375" style="368" customWidth="1"/>
    <col min="8706" max="8707" width="0" style="368" hidden="1" customWidth="1"/>
    <col min="8708" max="8708" width="9.7109375" style="368" bestFit="1" customWidth="1"/>
    <col min="8709" max="8936" width="9.140625" style="368"/>
    <col min="8937" max="8937" width="52.140625" style="368" customWidth="1"/>
    <col min="8938" max="8938" width="9" style="368" customWidth="1"/>
    <col min="8939" max="8940" width="8" style="368" customWidth="1"/>
    <col min="8941" max="8941" width="6.5703125" style="368" customWidth="1"/>
    <col min="8942" max="8942" width="8" style="368" customWidth="1"/>
    <col min="8943" max="8943" width="6.85546875" style="368" customWidth="1"/>
    <col min="8944" max="8944" width="8.7109375" style="368" customWidth="1"/>
    <col min="8945" max="8945" width="6.85546875" style="368" customWidth="1"/>
    <col min="8946" max="8946" width="8" style="368" customWidth="1"/>
    <col min="8947" max="8947" width="7" style="368" customWidth="1"/>
    <col min="8948" max="8952" width="0" style="368" hidden="1" customWidth="1"/>
    <col min="8953" max="8953" width="9" style="368" customWidth="1"/>
    <col min="8954" max="8954" width="8" style="368" customWidth="1"/>
    <col min="8955" max="8955" width="8.7109375" style="368" customWidth="1"/>
    <col min="8956" max="8956" width="9" style="368" customWidth="1"/>
    <col min="8957" max="8958" width="8" style="368" customWidth="1"/>
    <col min="8959" max="8959" width="13.42578125" style="368" customWidth="1"/>
    <col min="8960" max="8960" width="11" style="368" customWidth="1"/>
    <col min="8961" max="8961" width="10.7109375" style="368" customWidth="1"/>
    <col min="8962" max="8963" width="0" style="368" hidden="1" customWidth="1"/>
    <col min="8964" max="8964" width="9.7109375" style="368" bestFit="1" customWidth="1"/>
    <col min="8965" max="9192" width="9.140625" style="368"/>
    <col min="9193" max="9193" width="52.140625" style="368" customWidth="1"/>
    <col min="9194" max="9194" width="9" style="368" customWidth="1"/>
    <col min="9195" max="9196" width="8" style="368" customWidth="1"/>
    <col min="9197" max="9197" width="6.5703125" style="368" customWidth="1"/>
    <col min="9198" max="9198" width="8" style="368" customWidth="1"/>
    <col min="9199" max="9199" width="6.85546875" style="368" customWidth="1"/>
    <col min="9200" max="9200" width="8.7109375" style="368" customWidth="1"/>
    <col min="9201" max="9201" width="6.85546875" style="368" customWidth="1"/>
    <col min="9202" max="9202" width="8" style="368" customWidth="1"/>
    <col min="9203" max="9203" width="7" style="368" customWidth="1"/>
    <col min="9204" max="9208" width="0" style="368" hidden="1" customWidth="1"/>
    <col min="9209" max="9209" width="9" style="368" customWidth="1"/>
    <col min="9210" max="9210" width="8" style="368" customWidth="1"/>
    <col min="9211" max="9211" width="8.7109375" style="368" customWidth="1"/>
    <col min="9212" max="9212" width="9" style="368" customWidth="1"/>
    <col min="9213" max="9214" width="8" style="368" customWidth="1"/>
    <col min="9215" max="9215" width="13.42578125" style="368" customWidth="1"/>
    <col min="9216" max="9216" width="11" style="368" customWidth="1"/>
    <col min="9217" max="9217" width="10.7109375" style="368" customWidth="1"/>
    <col min="9218" max="9219" width="0" style="368" hidden="1" customWidth="1"/>
    <col min="9220" max="9220" width="9.7109375" style="368" bestFit="1" customWidth="1"/>
    <col min="9221" max="9448" width="9.140625" style="368"/>
    <col min="9449" max="9449" width="52.140625" style="368" customWidth="1"/>
    <col min="9450" max="9450" width="9" style="368" customWidth="1"/>
    <col min="9451" max="9452" width="8" style="368" customWidth="1"/>
    <col min="9453" max="9453" width="6.5703125" style="368" customWidth="1"/>
    <col min="9454" max="9454" width="8" style="368" customWidth="1"/>
    <col min="9455" max="9455" width="6.85546875" style="368" customWidth="1"/>
    <col min="9456" max="9456" width="8.7109375" style="368" customWidth="1"/>
    <col min="9457" max="9457" width="6.85546875" style="368" customWidth="1"/>
    <col min="9458" max="9458" width="8" style="368" customWidth="1"/>
    <col min="9459" max="9459" width="7" style="368" customWidth="1"/>
    <col min="9460" max="9464" width="0" style="368" hidden="1" customWidth="1"/>
    <col min="9465" max="9465" width="9" style="368" customWidth="1"/>
    <col min="9466" max="9466" width="8" style="368" customWidth="1"/>
    <col min="9467" max="9467" width="8.7109375" style="368" customWidth="1"/>
    <col min="9468" max="9468" width="9" style="368" customWidth="1"/>
    <col min="9469" max="9470" width="8" style="368" customWidth="1"/>
    <col min="9471" max="9471" width="13.42578125" style="368" customWidth="1"/>
    <col min="9472" max="9472" width="11" style="368" customWidth="1"/>
    <col min="9473" max="9473" width="10.7109375" style="368" customWidth="1"/>
    <col min="9474" max="9475" width="0" style="368" hidden="1" customWidth="1"/>
    <col min="9476" max="9476" width="9.7109375" style="368" bestFit="1" customWidth="1"/>
    <col min="9477" max="9704" width="9.140625" style="368"/>
    <col min="9705" max="9705" width="52.140625" style="368" customWidth="1"/>
    <col min="9706" max="9706" width="9" style="368" customWidth="1"/>
    <col min="9707" max="9708" width="8" style="368" customWidth="1"/>
    <col min="9709" max="9709" width="6.5703125" style="368" customWidth="1"/>
    <col min="9710" max="9710" width="8" style="368" customWidth="1"/>
    <col min="9711" max="9711" width="6.85546875" style="368" customWidth="1"/>
    <col min="9712" max="9712" width="8.7109375" style="368" customWidth="1"/>
    <col min="9713" max="9713" width="6.85546875" style="368" customWidth="1"/>
    <col min="9714" max="9714" width="8" style="368" customWidth="1"/>
    <col min="9715" max="9715" width="7" style="368" customWidth="1"/>
    <col min="9716" max="9720" width="0" style="368" hidden="1" customWidth="1"/>
    <col min="9721" max="9721" width="9" style="368" customWidth="1"/>
    <col min="9722" max="9722" width="8" style="368" customWidth="1"/>
    <col min="9723" max="9723" width="8.7109375" style="368" customWidth="1"/>
    <col min="9724" max="9724" width="9" style="368" customWidth="1"/>
    <col min="9725" max="9726" width="8" style="368" customWidth="1"/>
    <col min="9727" max="9727" width="13.42578125" style="368" customWidth="1"/>
    <col min="9728" max="9728" width="11" style="368" customWidth="1"/>
    <col min="9729" max="9729" width="10.7109375" style="368" customWidth="1"/>
    <col min="9730" max="9731" width="0" style="368" hidden="1" customWidth="1"/>
    <col min="9732" max="9732" width="9.7109375" style="368" bestFit="1" customWidth="1"/>
    <col min="9733" max="9960" width="9.140625" style="368"/>
    <col min="9961" max="9961" width="52.140625" style="368" customWidth="1"/>
    <col min="9962" max="9962" width="9" style="368" customWidth="1"/>
    <col min="9963" max="9964" width="8" style="368" customWidth="1"/>
    <col min="9965" max="9965" width="6.5703125" style="368" customWidth="1"/>
    <col min="9966" max="9966" width="8" style="368" customWidth="1"/>
    <col min="9967" max="9967" width="6.85546875" style="368" customWidth="1"/>
    <col min="9968" max="9968" width="8.7109375" style="368" customWidth="1"/>
    <col min="9969" max="9969" width="6.85546875" style="368" customWidth="1"/>
    <col min="9970" max="9970" width="8" style="368" customWidth="1"/>
    <col min="9971" max="9971" width="7" style="368" customWidth="1"/>
    <col min="9972" max="9976" width="0" style="368" hidden="1" customWidth="1"/>
    <col min="9977" max="9977" width="9" style="368" customWidth="1"/>
    <col min="9978" max="9978" width="8" style="368" customWidth="1"/>
    <col min="9979" max="9979" width="8.7109375" style="368" customWidth="1"/>
    <col min="9980" max="9980" width="9" style="368" customWidth="1"/>
    <col min="9981" max="9982" width="8" style="368" customWidth="1"/>
    <col min="9983" max="9983" width="13.42578125" style="368" customWidth="1"/>
    <col min="9984" max="9984" width="11" style="368" customWidth="1"/>
    <col min="9985" max="9985" width="10.7109375" style="368" customWidth="1"/>
    <col min="9986" max="9987" width="0" style="368" hidden="1" customWidth="1"/>
    <col min="9988" max="9988" width="9.7109375" style="368" bestFit="1" customWidth="1"/>
    <col min="9989" max="10216" width="9.140625" style="368"/>
    <col min="10217" max="10217" width="52.140625" style="368" customWidth="1"/>
    <col min="10218" max="10218" width="9" style="368" customWidth="1"/>
    <col min="10219" max="10220" width="8" style="368" customWidth="1"/>
    <col min="10221" max="10221" width="6.5703125" style="368" customWidth="1"/>
    <col min="10222" max="10222" width="8" style="368" customWidth="1"/>
    <col min="10223" max="10223" width="6.85546875" style="368" customWidth="1"/>
    <col min="10224" max="10224" width="8.7109375" style="368" customWidth="1"/>
    <col min="10225" max="10225" width="6.85546875" style="368" customWidth="1"/>
    <col min="10226" max="10226" width="8" style="368" customWidth="1"/>
    <col min="10227" max="10227" width="7" style="368" customWidth="1"/>
    <col min="10228" max="10232" width="0" style="368" hidden="1" customWidth="1"/>
    <col min="10233" max="10233" width="9" style="368" customWidth="1"/>
    <col min="10234" max="10234" width="8" style="368" customWidth="1"/>
    <col min="10235" max="10235" width="8.7109375" style="368" customWidth="1"/>
    <col min="10236" max="10236" width="9" style="368" customWidth="1"/>
    <col min="10237" max="10238" width="8" style="368" customWidth="1"/>
    <col min="10239" max="10239" width="13.42578125" style="368" customWidth="1"/>
    <col min="10240" max="10240" width="11" style="368" customWidth="1"/>
    <col min="10241" max="10241" width="10.7109375" style="368" customWidth="1"/>
    <col min="10242" max="10243" width="0" style="368" hidden="1" customWidth="1"/>
    <col min="10244" max="10244" width="9.7109375" style="368" bestFit="1" customWidth="1"/>
    <col min="10245" max="10472" width="9.140625" style="368"/>
    <col min="10473" max="10473" width="52.140625" style="368" customWidth="1"/>
    <col min="10474" max="10474" width="9" style="368" customWidth="1"/>
    <col min="10475" max="10476" width="8" style="368" customWidth="1"/>
    <col min="10477" max="10477" width="6.5703125" style="368" customWidth="1"/>
    <col min="10478" max="10478" width="8" style="368" customWidth="1"/>
    <col min="10479" max="10479" width="6.85546875" style="368" customWidth="1"/>
    <col min="10480" max="10480" width="8.7109375" style="368" customWidth="1"/>
    <col min="10481" max="10481" width="6.85546875" style="368" customWidth="1"/>
    <col min="10482" max="10482" width="8" style="368" customWidth="1"/>
    <col min="10483" max="10483" width="7" style="368" customWidth="1"/>
    <col min="10484" max="10488" width="0" style="368" hidden="1" customWidth="1"/>
    <col min="10489" max="10489" width="9" style="368" customWidth="1"/>
    <col min="10490" max="10490" width="8" style="368" customWidth="1"/>
    <col min="10491" max="10491" width="8.7109375" style="368" customWidth="1"/>
    <col min="10492" max="10492" width="9" style="368" customWidth="1"/>
    <col min="10493" max="10494" width="8" style="368" customWidth="1"/>
    <col min="10495" max="10495" width="13.42578125" style="368" customWidth="1"/>
    <col min="10496" max="10496" width="11" style="368" customWidth="1"/>
    <col min="10497" max="10497" width="10.7109375" style="368" customWidth="1"/>
    <col min="10498" max="10499" width="0" style="368" hidden="1" customWidth="1"/>
    <col min="10500" max="10500" width="9.7109375" style="368" bestFit="1" customWidth="1"/>
    <col min="10501" max="10728" width="9.140625" style="368"/>
    <col min="10729" max="10729" width="52.140625" style="368" customWidth="1"/>
    <col min="10730" max="10730" width="9" style="368" customWidth="1"/>
    <col min="10731" max="10732" width="8" style="368" customWidth="1"/>
    <col min="10733" max="10733" width="6.5703125" style="368" customWidth="1"/>
    <col min="10734" max="10734" width="8" style="368" customWidth="1"/>
    <col min="10735" max="10735" width="6.85546875" style="368" customWidth="1"/>
    <col min="10736" max="10736" width="8.7109375" style="368" customWidth="1"/>
    <col min="10737" max="10737" width="6.85546875" style="368" customWidth="1"/>
    <col min="10738" max="10738" width="8" style="368" customWidth="1"/>
    <col min="10739" max="10739" width="7" style="368" customWidth="1"/>
    <col min="10740" max="10744" width="0" style="368" hidden="1" customWidth="1"/>
    <col min="10745" max="10745" width="9" style="368" customWidth="1"/>
    <col min="10746" max="10746" width="8" style="368" customWidth="1"/>
    <col min="10747" max="10747" width="8.7109375" style="368" customWidth="1"/>
    <col min="10748" max="10748" width="9" style="368" customWidth="1"/>
    <col min="10749" max="10750" width="8" style="368" customWidth="1"/>
    <col min="10751" max="10751" width="13.42578125" style="368" customWidth="1"/>
    <col min="10752" max="10752" width="11" style="368" customWidth="1"/>
    <col min="10753" max="10753" width="10.7109375" style="368" customWidth="1"/>
    <col min="10754" max="10755" width="0" style="368" hidden="1" customWidth="1"/>
    <col min="10756" max="10756" width="9.7109375" style="368" bestFit="1" customWidth="1"/>
    <col min="10757" max="10984" width="9.140625" style="368"/>
    <col min="10985" max="10985" width="52.140625" style="368" customWidth="1"/>
    <col min="10986" max="10986" width="9" style="368" customWidth="1"/>
    <col min="10987" max="10988" width="8" style="368" customWidth="1"/>
    <col min="10989" max="10989" width="6.5703125" style="368" customWidth="1"/>
    <col min="10990" max="10990" width="8" style="368" customWidth="1"/>
    <col min="10991" max="10991" width="6.85546875" style="368" customWidth="1"/>
    <col min="10992" max="10992" width="8.7109375" style="368" customWidth="1"/>
    <col min="10993" max="10993" width="6.85546875" style="368" customWidth="1"/>
    <col min="10994" max="10994" width="8" style="368" customWidth="1"/>
    <col min="10995" max="10995" width="7" style="368" customWidth="1"/>
    <col min="10996" max="11000" width="0" style="368" hidden="1" customWidth="1"/>
    <col min="11001" max="11001" width="9" style="368" customWidth="1"/>
    <col min="11002" max="11002" width="8" style="368" customWidth="1"/>
    <col min="11003" max="11003" width="8.7109375" style="368" customWidth="1"/>
    <col min="11004" max="11004" width="9" style="368" customWidth="1"/>
    <col min="11005" max="11006" width="8" style="368" customWidth="1"/>
    <col min="11007" max="11007" width="13.42578125" style="368" customWidth="1"/>
    <col min="11008" max="11008" width="11" style="368" customWidth="1"/>
    <col min="11009" max="11009" width="10.7109375" style="368" customWidth="1"/>
    <col min="11010" max="11011" width="0" style="368" hidden="1" customWidth="1"/>
    <col min="11012" max="11012" width="9.7109375" style="368" bestFit="1" customWidth="1"/>
    <col min="11013" max="11240" width="9.140625" style="368"/>
    <col min="11241" max="11241" width="52.140625" style="368" customWidth="1"/>
    <col min="11242" max="11242" width="9" style="368" customWidth="1"/>
    <col min="11243" max="11244" width="8" style="368" customWidth="1"/>
    <col min="11245" max="11245" width="6.5703125" style="368" customWidth="1"/>
    <col min="11246" max="11246" width="8" style="368" customWidth="1"/>
    <col min="11247" max="11247" width="6.85546875" style="368" customWidth="1"/>
    <col min="11248" max="11248" width="8.7109375" style="368" customWidth="1"/>
    <col min="11249" max="11249" width="6.85546875" style="368" customWidth="1"/>
    <col min="11250" max="11250" width="8" style="368" customWidth="1"/>
    <col min="11251" max="11251" width="7" style="368" customWidth="1"/>
    <col min="11252" max="11256" width="0" style="368" hidden="1" customWidth="1"/>
    <col min="11257" max="11257" width="9" style="368" customWidth="1"/>
    <col min="11258" max="11258" width="8" style="368" customWidth="1"/>
    <col min="11259" max="11259" width="8.7109375" style="368" customWidth="1"/>
    <col min="11260" max="11260" width="9" style="368" customWidth="1"/>
    <col min="11261" max="11262" width="8" style="368" customWidth="1"/>
    <col min="11263" max="11263" width="13.42578125" style="368" customWidth="1"/>
    <col min="11264" max="11264" width="11" style="368" customWidth="1"/>
    <col min="11265" max="11265" width="10.7109375" style="368" customWidth="1"/>
    <col min="11266" max="11267" width="0" style="368" hidden="1" customWidth="1"/>
    <col min="11268" max="11268" width="9.7109375" style="368" bestFit="1" customWidth="1"/>
    <col min="11269" max="11496" width="9.140625" style="368"/>
    <col min="11497" max="11497" width="52.140625" style="368" customWidth="1"/>
    <col min="11498" max="11498" width="9" style="368" customWidth="1"/>
    <col min="11499" max="11500" width="8" style="368" customWidth="1"/>
    <col min="11501" max="11501" width="6.5703125" style="368" customWidth="1"/>
    <col min="11502" max="11502" width="8" style="368" customWidth="1"/>
    <col min="11503" max="11503" width="6.85546875" style="368" customWidth="1"/>
    <col min="11504" max="11504" width="8.7109375" style="368" customWidth="1"/>
    <col min="11505" max="11505" width="6.85546875" style="368" customWidth="1"/>
    <col min="11506" max="11506" width="8" style="368" customWidth="1"/>
    <col min="11507" max="11507" width="7" style="368" customWidth="1"/>
    <col min="11508" max="11512" width="0" style="368" hidden="1" customWidth="1"/>
    <col min="11513" max="11513" width="9" style="368" customWidth="1"/>
    <col min="11514" max="11514" width="8" style="368" customWidth="1"/>
    <col min="11515" max="11515" width="8.7109375" style="368" customWidth="1"/>
    <col min="11516" max="11516" width="9" style="368" customWidth="1"/>
    <col min="11517" max="11518" width="8" style="368" customWidth="1"/>
    <col min="11519" max="11519" width="13.42578125" style="368" customWidth="1"/>
    <col min="11520" max="11520" width="11" style="368" customWidth="1"/>
    <col min="11521" max="11521" width="10.7109375" style="368" customWidth="1"/>
    <col min="11522" max="11523" width="0" style="368" hidden="1" customWidth="1"/>
    <col min="11524" max="11524" width="9.7109375" style="368" bestFit="1" customWidth="1"/>
    <col min="11525" max="11752" width="9.140625" style="368"/>
    <col min="11753" max="11753" width="52.140625" style="368" customWidth="1"/>
    <col min="11754" max="11754" width="9" style="368" customWidth="1"/>
    <col min="11755" max="11756" width="8" style="368" customWidth="1"/>
    <col min="11757" max="11757" width="6.5703125" style="368" customWidth="1"/>
    <col min="11758" max="11758" width="8" style="368" customWidth="1"/>
    <col min="11759" max="11759" width="6.85546875" style="368" customWidth="1"/>
    <col min="11760" max="11760" width="8.7109375" style="368" customWidth="1"/>
    <col min="11761" max="11761" width="6.85546875" style="368" customWidth="1"/>
    <col min="11762" max="11762" width="8" style="368" customWidth="1"/>
    <col min="11763" max="11763" width="7" style="368" customWidth="1"/>
    <col min="11764" max="11768" width="0" style="368" hidden="1" customWidth="1"/>
    <col min="11769" max="11769" width="9" style="368" customWidth="1"/>
    <col min="11770" max="11770" width="8" style="368" customWidth="1"/>
    <col min="11771" max="11771" width="8.7109375" style="368" customWidth="1"/>
    <col min="11772" max="11772" width="9" style="368" customWidth="1"/>
    <col min="11773" max="11774" width="8" style="368" customWidth="1"/>
    <col min="11775" max="11775" width="13.42578125" style="368" customWidth="1"/>
    <col min="11776" max="11776" width="11" style="368" customWidth="1"/>
    <col min="11777" max="11777" width="10.7109375" style="368" customWidth="1"/>
    <col min="11778" max="11779" width="0" style="368" hidden="1" customWidth="1"/>
    <col min="11780" max="11780" width="9.7109375" style="368" bestFit="1" customWidth="1"/>
    <col min="11781" max="12008" width="9.140625" style="368"/>
    <col min="12009" max="12009" width="52.140625" style="368" customWidth="1"/>
    <col min="12010" max="12010" width="9" style="368" customWidth="1"/>
    <col min="12011" max="12012" width="8" style="368" customWidth="1"/>
    <col min="12013" max="12013" width="6.5703125" style="368" customWidth="1"/>
    <col min="12014" max="12014" width="8" style="368" customWidth="1"/>
    <col min="12015" max="12015" width="6.85546875" style="368" customWidth="1"/>
    <col min="12016" max="12016" width="8.7109375" style="368" customWidth="1"/>
    <col min="12017" max="12017" width="6.85546875" style="368" customWidth="1"/>
    <col min="12018" max="12018" width="8" style="368" customWidth="1"/>
    <col min="12019" max="12019" width="7" style="368" customWidth="1"/>
    <col min="12020" max="12024" width="0" style="368" hidden="1" customWidth="1"/>
    <col min="12025" max="12025" width="9" style="368" customWidth="1"/>
    <col min="12026" max="12026" width="8" style="368" customWidth="1"/>
    <col min="12027" max="12027" width="8.7109375" style="368" customWidth="1"/>
    <col min="12028" max="12028" width="9" style="368" customWidth="1"/>
    <col min="12029" max="12030" width="8" style="368" customWidth="1"/>
    <col min="12031" max="12031" width="13.42578125" style="368" customWidth="1"/>
    <col min="12032" max="12032" width="11" style="368" customWidth="1"/>
    <col min="12033" max="12033" width="10.7109375" style="368" customWidth="1"/>
    <col min="12034" max="12035" width="0" style="368" hidden="1" customWidth="1"/>
    <col min="12036" max="12036" width="9.7109375" style="368" bestFit="1" customWidth="1"/>
    <col min="12037" max="12264" width="9.140625" style="368"/>
    <col min="12265" max="12265" width="52.140625" style="368" customWidth="1"/>
    <col min="12266" max="12266" width="9" style="368" customWidth="1"/>
    <col min="12267" max="12268" width="8" style="368" customWidth="1"/>
    <col min="12269" max="12269" width="6.5703125" style="368" customWidth="1"/>
    <col min="12270" max="12270" width="8" style="368" customWidth="1"/>
    <col min="12271" max="12271" width="6.85546875" style="368" customWidth="1"/>
    <col min="12272" max="12272" width="8.7109375" style="368" customWidth="1"/>
    <col min="12273" max="12273" width="6.85546875" style="368" customWidth="1"/>
    <col min="12274" max="12274" width="8" style="368" customWidth="1"/>
    <col min="12275" max="12275" width="7" style="368" customWidth="1"/>
    <col min="12276" max="12280" width="0" style="368" hidden="1" customWidth="1"/>
    <col min="12281" max="12281" width="9" style="368" customWidth="1"/>
    <col min="12282" max="12282" width="8" style="368" customWidth="1"/>
    <col min="12283" max="12283" width="8.7109375" style="368" customWidth="1"/>
    <col min="12284" max="12284" width="9" style="368" customWidth="1"/>
    <col min="12285" max="12286" width="8" style="368" customWidth="1"/>
    <col min="12287" max="12287" width="13.42578125" style="368" customWidth="1"/>
    <col min="12288" max="12288" width="11" style="368" customWidth="1"/>
    <col min="12289" max="12289" width="10.7109375" style="368" customWidth="1"/>
    <col min="12290" max="12291" width="0" style="368" hidden="1" customWidth="1"/>
    <col min="12292" max="12292" width="9.7109375" style="368" bestFit="1" customWidth="1"/>
    <col min="12293" max="12520" width="9.140625" style="368"/>
    <col min="12521" max="12521" width="52.140625" style="368" customWidth="1"/>
    <col min="12522" max="12522" width="9" style="368" customWidth="1"/>
    <col min="12523" max="12524" width="8" style="368" customWidth="1"/>
    <col min="12525" max="12525" width="6.5703125" style="368" customWidth="1"/>
    <col min="12526" max="12526" width="8" style="368" customWidth="1"/>
    <col min="12527" max="12527" width="6.85546875" style="368" customWidth="1"/>
    <col min="12528" max="12528" width="8.7109375" style="368" customWidth="1"/>
    <col min="12529" max="12529" width="6.85546875" style="368" customWidth="1"/>
    <col min="12530" max="12530" width="8" style="368" customWidth="1"/>
    <col min="12531" max="12531" width="7" style="368" customWidth="1"/>
    <col min="12532" max="12536" width="0" style="368" hidden="1" customWidth="1"/>
    <col min="12537" max="12537" width="9" style="368" customWidth="1"/>
    <col min="12538" max="12538" width="8" style="368" customWidth="1"/>
    <col min="12539" max="12539" width="8.7109375" style="368" customWidth="1"/>
    <col min="12540" max="12540" width="9" style="368" customWidth="1"/>
    <col min="12541" max="12542" width="8" style="368" customWidth="1"/>
    <col min="12543" max="12543" width="13.42578125" style="368" customWidth="1"/>
    <col min="12544" max="12544" width="11" style="368" customWidth="1"/>
    <col min="12545" max="12545" width="10.7109375" style="368" customWidth="1"/>
    <col min="12546" max="12547" width="0" style="368" hidden="1" customWidth="1"/>
    <col min="12548" max="12548" width="9.7109375" style="368" bestFit="1" customWidth="1"/>
    <col min="12549" max="12776" width="9.140625" style="368"/>
    <col min="12777" max="12777" width="52.140625" style="368" customWidth="1"/>
    <col min="12778" max="12778" width="9" style="368" customWidth="1"/>
    <col min="12779" max="12780" width="8" style="368" customWidth="1"/>
    <col min="12781" max="12781" width="6.5703125" style="368" customWidth="1"/>
    <col min="12782" max="12782" width="8" style="368" customWidth="1"/>
    <col min="12783" max="12783" width="6.85546875" style="368" customWidth="1"/>
    <col min="12784" max="12784" width="8.7109375" style="368" customWidth="1"/>
    <col min="12785" max="12785" width="6.85546875" style="368" customWidth="1"/>
    <col min="12786" max="12786" width="8" style="368" customWidth="1"/>
    <col min="12787" max="12787" width="7" style="368" customWidth="1"/>
    <col min="12788" max="12792" width="0" style="368" hidden="1" customWidth="1"/>
    <col min="12793" max="12793" width="9" style="368" customWidth="1"/>
    <col min="12794" max="12794" width="8" style="368" customWidth="1"/>
    <col min="12795" max="12795" width="8.7109375" style="368" customWidth="1"/>
    <col min="12796" max="12796" width="9" style="368" customWidth="1"/>
    <col min="12797" max="12798" width="8" style="368" customWidth="1"/>
    <col min="12799" max="12799" width="13.42578125" style="368" customWidth="1"/>
    <col min="12800" max="12800" width="11" style="368" customWidth="1"/>
    <col min="12801" max="12801" width="10.7109375" style="368" customWidth="1"/>
    <col min="12802" max="12803" width="0" style="368" hidden="1" customWidth="1"/>
    <col min="12804" max="12804" width="9.7109375" style="368" bestFit="1" customWidth="1"/>
    <col min="12805" max="13032" width="9.140625" style="368"/>
    <col min="13033" max="13033" width="52.140625" style="368" customWidth="1"/>
    <col min="13034" max="13034" width="9" style="368" customWidth="1"/>
    <col min="13035" max="13036" width="8" style="368" customWidth="1"/>
    <col min="13037" max="13037" width="6.5703125" style="368" customWidth="1"/>
    <col min="13038" max="13038" width="8" style="368" customWidth="1"/>
    <col min="13039" max="13039" width="6.85546875" style="368" customWidth="1"/>
    <col min="13040" max="13040" width="8.7109375" style="368" customWidth="1"/>
    <col min="13041" max="13041" width="6.85546875" style="368" customWidth="1"/>
    <col min="13042" max="13042" width="8" style="368" customWidth="1"/>
    <col min="13043" max="13043" width="7" style="368" customWidth="1"/>
    <col min="13044" max="13048" width="0" style="368" hidden="1" customWidth="1"/>
    <col min="13049" max="13049" width="9" style="368" customWidth="1"/>
    <col min="13050" max="13050" width="8" style="368" customWidth="1"/>
    <col min="13051" max="13051" width="8.7109375" style="368" customWidth="1"/>
    <col min="13052" max="13052" width="9" style="368" customWidth="1"/>
    <col min="13053" max="13054" width="8" style="368" customWidth="1"/>
    <col min="13055" max="13055" width="13.42578125" style="368" customWidth="1"/>
    <col min="13056" max="13056" width="11" style="368" customWidth="1"/>
    <col min="13057" max="13057" width="10.7109375" style="368" customWidth="1"/>
    <col min="13058" max="13059" width="0" style="368" hidden="1" customWidth="1"/>
    <col min="13060" max="13060" width="9.7109375" style="368" bestFit="1" customWidth="1"/>
    <col min="13061" max="13288" width="9.140625" style="368"/>
    <col min="13289" max="13289" width="52.140625" style="368" customWidth="1"/>
    <col min="13290" max="13290" width="9" style="368" customWidth="1"/>
    <col min="13291" max="13292" width="8" style="368" customWidth="1"/>
    <col min="13293" max="13293" width="6.5703125" style="368" customWidth="1"/>
    <col min="13294" max="13294" width="8" style="368" customWidth="1"/>
    <col min="13295" max="13295" width="6.85546875" style="368" customWidth="1"/>
    <col min="13296" max="13296" width="8.7109375" style="368" customWidth="1"/>
    <col min="13297" max="13297" width="6.85546875" style="368" customWidth="1"/>
    <col min="13298" max="13298" width="8" style="368" customWidth="1"/>
    <col min="13299" max="13299" width="7" style="368" customWidth="1"/>
    <col min="13300" max="13304" width="0" style="368" hidden="1" customWidth="1"/>
    <col min="13305" max="13305" width="9" style="368" customWidth="1"/>
    <col min="13306" max="13306" width="8" style="368" customWidth="1"/>
    <col min="13307" max="13307" width="8.7109375" style="368" customWidth="1"/>
    <col min="13308" max="13308" width="9" style="368" customWidth="1"/>
    <col min="13309" max="13310" width="8" style="368" customWidth="1"/>
    <col min="13311" max="13311" width="13.42578125" style="368" customWidth="1"/>
    <col min="13312" max="13312" width="11" style="368" customWidth="1"/>
    <col min="13313" max="13313" width="10.7109375" style="368" customWidth="1"/>
    <col min="13314" max="13315" width="0" style="368" hidden="1" customWidth="1"/>
    <col min="13316" max="13316" width="9.7109375" style="368" bestFit="1" customWidth="1"/>
    <col min="13317" max="13544" width="9.140625" style="368"/>
    <col min="13545" max="13545" width="52.140625" style="368" customWidth="1"/>
    <col min="13546" max="13546" width="9" style="368" customWidth="1"/>
    <col min="13547" max="13548" width="8" style="368" customWidth="1"/>
    <col min="13549" max="13549" width="6.5703125" style="368" customWidth="1"/>
    <col min="13550" max="13550" width="8" style="368" customWidth="1"/>
    <col min="13551" max="13551" width="6.85546875" style="368" customWidth="1"/>
    <col min="13552" max="13552" width="8.7109375" style="368" customWidth="1"/>
    <col min="13553" max="13553" width="6.85546875" style="368" customWidth="1"/>
    <col min="13554" max="13554" width="8" style="368" customWidth="1"/>
    <col min="13555" max="13555" width="7" style="368" customWidth="1"/>
    <col min="13556" max="13560" width="0" style="368" hidden="1" customWidth="1"/>
    <col min="13561" max="13561" width="9" style="368" customWidth="1"/>
    <col min="13562" max="13562" width="8" style="368" customWidth="1"/>
    <col min="13563" max="13563" width="8.7109375" style="368" customWidth="1"/>
    <col min="13564" max="13564" width="9" style="368" customWidth="1"/>
    <col min="13565" max="13566" width="8" style="368" customWidth="1"/>
    <col min="13567" max="13567" width="13.42578125" style="368" customWidth="1"/>
    <col min="13568" max="13568" width="11" style="368" customWidth="1"/>
    <col min="13569" max="13569" width="10.7109375" style="368" customWidth="1"/>
    <col min="13570" max="13571" width="0" style="368" hidden="1" customWidth="1"/>
    <col min="13572" max="13572" width="9.7109375" style="368" bestFit="1" customWidth="1"/>
    <col min="13573" max="13800" width="9.140625" style="368"/>
    <col min="13801" max="13801" width="52.140625" style="368" customWidth="1"/>
    <col min="13802" max="13802" width="9" style="368" customWidth="1"/>
    <col min="13803" max="13804" width="8" style="368" customWidth="1"/>
    <col min="13805" max="13805" width="6.5703125" style="368" customWidth="1"/>
    <col min="13806" max="13806" width="8" style="368" customWidth="1"/>
    <col min="13807" max="13807" width="6.85546875" style="368" customWidth="1"/>
    <col min="13808" max="13808" width="8.7109375" style="368" customWidth="1"/>
    <col min="13809" max="13809" width="6.85546875" style="368" customWidth="1"/>
    <col min="13810" max="13810" width="8" style="368" customWidth="1"/>
    <col min="13811" max="13811" width="7" style="368" customWidth="1"/>
    <col min="13812" max="13816" width="0" style="368" hidden="1" customWidth="1"/>
    <col min="13817" max="13817" width="9" style="368" customWidth="1"/>
    <col min="13818" max="13818" width="8" style="368" customWidth="1"/>
    <col min="13819" max="13819" width="8.7109375" style="368" customWidth="1"/>
    <col min="13820" max="13820" width="9" style="368" customWidth="1"/>
    <col min="13821" max="13822" width="8" style="368" customWidth="1"/>
    <col min="13823" max="13823" width="13.42578125" style="368" customWidth="1"/>
    <col min="13824" max="13824" width="11" style="368" customWidth="1"/>
    <col min="13825" max="13825" width="10.7109375" style="368" customWidth="1"/>
    <col min="13826" max="13827" width="0" style="368" hidden="1" customWidth="1"/>
    <col min="13828" max="13828" width="9.7109375" style="368" bestFit="1" customWidth="1"/>
    <col min="13829" max="14056" width="9.140625" style="368"/>
    <col min="14057" max="14057" width="52.140625" style="368" customWidth="1"/>
    <col min="14058" max="14058" width="9" style="368" customWidth="1"/>
    <col min="14059" max="14060" width="8" style="368" customWidth="1"/>
    <col min="14061" max="14061" width="6.5703125" style="368" customWidth="1"/>
    <col min="14062" max="14062" width="8" style="368" customWidth="1"/>
    <col min="14063" max="14063" width="6.85546875" style="368" customWidth="1"/>
    <col min="14064" max="14064" width="8.7109375" style="368" customWidth="1"/>
    <col min="14065" max="14065" width="6.85546875" style="368" customWidth="1"/>
    <col min="14066" max="14066" width="8" style="368" customWidth="1"/>
    <col min="14067" max="14067" width="7" style="368" customWidth="1"/>
    <col min="14068" max="14072" width="0" style="368" hidden="1" customWidth="1"/>
    <col min="14073" max="14073" width="9" style="368" customWidth="1"/>
    <col min="14074" max="14074" width="8" style="368" customWidth="1"/>
    <col min="14075" max="14075" width="8.7109375" style="368" customWidth="1"/>
    <col min="14076" max="14076" width="9" style="368" customWidth="1"/>
    <col min="14077" max="14078" width="8" style="368" customWidth="1"/>
    <col min="14079" max="14079" width="13.42578125" style="368" customWidth="1"/>
    <col min="14080" max="14080" width="11" style="368" customWidth="1"/>
    <col min="14081" max="14081" width="10.7109375" style="368" customWidth="1"/>
    <col min="14082" max="14083" width="0" style="368" hidden="1" customWidth="1"/>
    <col min="14084" max="14084" width="9.7109375" style="368" bestFit="1" customWidth="1"/>
    <col min="14085" max="14312" width="9.140625" style="368"/>
    <col min="14313" max="14313" width="52.140625" style="368" customWidth="1"/>
    <col min="14314" max="14314" width="9" style="368" customWidth="1"/>
    <col min="14315" max="14316" width="8" style="368" customWidth="1"/>
    <col min="14317" max="14317" width="6.5703125" style="368" customWidth="1"/>
    <col min="14318" max="14318" width="8" style="368" customWidth="1"/>
    <col min="14319" max="14319" width="6.85546875" style="368" customWidth="1"/>
    <col min="14320" max="14320" width="8.7109375" style="368" customWidth="1"/>
    <col min="14321" max="14321" width="6.85546875" style="368" customWidth="1"/>
    <col min="14322" max="14322" width="8" style="368" customWidth="1"/>
    <col min="14323" max="14323" width="7" style="368" customWidth="1"/>
    <col min="14324" max="14328" width="0" style="368" hidden="1" customWidth="1"/>
    <col min="14329" max="14329" width="9" style="368" customWidth="1"/>
    <col min="14330" max="14330" width="8" style="368" customWidth="1"/>
    <col min="14331" max="14331" width="8.7109375" style="368" customWidth="1"/>
    <col min="14332" max="14332" width="9" style="368" customWidth="1"/>
    <col min="14333" max="14334" width="8" style="368" customWidth="1"/>
    <col min="14335" max="14335" width="13.42578125" style="368" customWidth="1"/>
    <col min="14336" max="14336" width="11" style="368" customWidth="1"/>
    <col min="14337" max="14337" width="10.7109375" style="368" customWidth="1"/>
    <col min="14338" max="14339" width="0" style="368" hidden="1" customWidth="1"/>
    <col min="14340" max="14340" width="9.7109375" style="368" bestFit="1" customWidth="1"/>
    <col min="14341" max="14568" width="9.140625" style="368"/>
    <col min="14569" max="14569" width="52.140625" style="368" customWidth="1"/>
    <col min="14570" max="14570" width="9" style="368" customWidth="1"/>
    <col min="14571" max="14572" width="8" style="368" customWidth="1"/>
    <col min="14573" max="14573" width="6.5703125" style="368" customWidth="1"/>
    <col min="14574" max="14574" width="8" style="368" customWidth="1"/>
    <col min="14575" max="14575" width="6.85546875" style="368" customWidth="1"/>
    <col min="14576" max="14576" width="8.7109375" style="368" customWidth="1"/>
    <col min="14577" max="14577" width="6.85546875" style="368" customWidth="1"/>
    <col min="14578" max="14578" width="8" style="368" customWidth="1"/>
    <col min="14579" max="14579" width="7" style="368" customWidth="1"/>
    <col min="14580" max="14584" width="0" style="368" hidden="1" customWidth="1"/>
    <col min="14585" max="14585" width="9" style="368" customWidth="1"/>
    <col min="14586" max="14586" width="8" style="368" customWidth="1"/>
    <col min="14587" max="14587" width="8.7109375" style="368" customWidth="1"/>
    <col min="14588" max="14588" width="9" style="368" customWidth="1"/>
    <col min="14589" max="14590" width="8" style="368" customWidth="1"/>
    <col min="14591" max="14591" width="13.42578125" style="368" customWidth="1"/>
    <col min="14592" max="14592" width="11" style="368" customWidth="1"/>
    <col min="14593" max="14593" width="10.7109375" style="368" customWidth="1"/>
    <col min="14594" max="14595" width="0" style="368" hidden="1" customWidth="1"/>
    <col min="14596" max="14596" width="9.7109375" style="368" bestFit="1" customWidth="1"/>
    <col min="14597" max="14824" width="9.140625" style="368"/>
    <col min="14825" max="14825" width="52.140625" style="368" customWidth="1"/>
    <col min="14826" max="14826" width="9" style="368" customWidth="1"/>
    <col min="14827" max="14828" width="8" style="368" customWidth="1"/>
    <col min="14829" max="14829" width="6.5703125" style="368" customWidth="1"/>
    <col min="14830" max="14830" width="8" style="368" customWidth="1"/>
    <col min="14831" max="14831" width="6.85546875" style="368" customWidth="1"/>
    <col min="14832" max="14832" width="8.7109375" style="368" customWidth="1"/>
    <col min="14833" max="14833" width="6.85546875" style="368" customWidth="1"/>
    <col min="14834" max="14834" width="8" style="368" customWidth="1"/>
    <col min="14835" max="14835" width="7" style="368" customWidth="1"/>
    <col min="14836" max="14840" width="0" style="368" hidden="1" customWidth="1"/>
    <col min="14841" max="14841" width="9" style="368" customWidth="1"/>
    <col min="14842" max="14842" width="8" style="368" customWidth="1"/>
    <col min="14843" max="14843" width="8.7109375" style="368" customWidth="1"/>
    <col min="14844" max="14844" width="9" style="368" customWidth="1"/>
    <col min="14845" max="14846" width="8" style="368" customWidth="1"/>
    <col min="14847" max="14847" width="13.42578125" style="368" customWidth="1"/>
    <col min="14848" max="14848" width="11" style="368" customWidth="1"/>
    <col min="14849" max="14849" width="10.7109375" style="368" customWidth="1"/>
    <col min="14850" max="14851" width="0" style="368" hidden="1" customWidth="1"/>
    <col min="14852" max="14852" width="9.7109375" style="368" bestFit="1" customWidth="1"/>
    <col min="14853" max="15080" width="9.140625" style="368"/>
    <col min="15081" max="15081" width="52.140625" style="368" customWidth="1"/>
    <col min="15082" max="15082" width="9" style="368" customWidth="1"/>
    <col min="15083" max="15084" width="8" style="368" customWidth="1"/>
    <col min="15085" max="15085" width="6.5703125" style="368" customWidth="1"/>
    <col min="15086" max="15086" width="8" style="368" customWidth="1"/>
    <col min="15087" max="15087" width="6.85546875" style="368" customWidth="1"/>
    <col min="15088" max="15088" width="8.7109375" style="368" customWidth="1"/>
    <col min="15089" max="15089" width="6.85546875" style="368" customWidth="1"/>
    <col min="15090" max="15090" width="8" style="368" customWidth="1"/>
    <col min="15091" max="15091" width="7" style="368" customWidth="1"/>
    <col min="15092" max="15096" width="0" style="368" hidden="1" customWidth="1"/>
    <col min="15097" max="15097" width="9" style="368" customWidth="1"/>
    <col min="15098" max="15098" width="8" style="368" customWidth="1"/>
    <col min="15099" max="15099" width="8.7109375" style="368" customWidth="1"/>
    <col min="15100" max="15100" width="9" style="368" customWidth="1"/>
    <col min="15101" max="15102" width="8" style="368" customWidth="1"/>
    <col min="15103" max="15103" width="13.42578125" style="368" customWidth="1"/>
    <col min="15104" max="15104" width="11" style="368" customWidth="1"/>
    <col min="15105" max="15105" width="10.7109375" style="368" customWidth="1"/>
    <col min="15106" max="15107" width="0" style="368" hidden="1" customWidth="1"/>
    <col min="15108" max="15108" width="9.7109375" style="368" bestFit="1" customWidth="1"/>
    <col min="15109" max="15336" width="9.140625" style="368"/>
    <col min="15337" max="15337" width="52.140625" style="368" customWidth="1"/>
    <col min="15338" max="15338" width="9" style="368" customWidth="1"/>
    <col min="15339" max="15340" width="8" style="368" customWidth="1"/>
    <col min="15341" max="15341" width="6.5703125" style="368" customWidth="1"/>
    <col min="15342" max="15342" width="8" style="368" customWidth="1"/>
    <col min="15343" max="15343" width="6.85546875" style="368" customWidth="1"/>
    <col min="15344" max="15344" width="8.7109375" style="368" customWidth="1"/>
    <col min="15345" max="15345" width="6.85546875" style="368" customWidth="1"/>
    <col min="15346" max="15346" width="8" style="368" customWidth="1"/>
    <col min="15347" max="15347" width="7" style="368" customWidth="1"/>
    <col min="15348" max="15352" width="0" style="368" hidden="1" customWidth="1"/>
    <col min="15353" max="15353" width="9" style="368" customWidth="1"/>
    <col min="15354" max="15354" width="8" style="368" customWidth="1"/>
    <col min="15355" max="15355" width="8.7109375" style="368" customWidth="1"/>
    <col min="15356" max="15356" width="9" style="368" customWidth="1"/>
    <col min="15357" max="15358" width="8" style="368" customWidth="1"/>
    <col min="15359" max="15359" width="13.42578125" style="368" customWidth="1"/>
    <col min="15360" max="15360" width="11" style="368" customWidth="1"/>
    <col min="15361" max="15361" width="10.7109375" style="368" customWidth="1"/>
    <col min="15362" max="15363" width="0" style="368" hidden="1" customWidth="1"/>
    <col min="15364" max="15364" width="9.7109375" style="368" bestFit="1" customWidth="1"/>
    <col min="15365" max="15592" width="9.140625" style="368"/>
    <col min="15593" max="15593" width="52.140625" style="368" customWidth="1"/>
    <col min="15594" max="15594" width="9" style="368" customWidth="1"/>
    <col min="15595" max="15596" width="8" style="368" customWidth="1"/>
    <col min="15597" max="15597" width="6.5703125" style="368" customWidth="1"/>
    <col min="15598" max="15598" width="8" style="368" customWidth="1"/>
    <col min="15599" max="15599" width="6.85546875" style="368" customWidth="1"/>
    <col min="15600" max="15600" width="8.7109375" style="368" customWidth="1"/>
    <col min="15601" max="15601" width="6.85546875" style="368" customWidth="1"/>
    <col min="15602" max="15602" width="8" style="368" customWidth="1"/>
    <col min="15603" max="15603" width="7" style="368" customWidth="1"/>
    <col min="15604" max="15608" width="0" style="368" hidden="1" customWidth="1"/>
    <col min="15609" max="15609" width="9" style="368" customWidth="1"/>
    <col min="15610" max="15610" width="8" style="368" customWidth="1"/>
    <col min="15611" max="15611" width="8.7109375" style="368" customWidth="1"/>
    <col min="15612" max="15612" width="9" style="368" customWidth="1"/>
    <col min="15613" max="15614" width="8" style="368" customWidth="1"/>
    <col min="15615" max="15615" width="13.42578125" style="368" customWidth="1"/>
    <col min="15616" max="15616" width="11" style="368" customWidth="1"/>
    <col min="15617" max="15617" width="10.7109375" style="368" customWidth="1"/>
    <col min="15618" max="15619" width="0" style="368" hidden="1" customWidth="1"/>
    <col min="15620" max="15620" width="9.7109375" style="368" bestFit="1" customWidth="1"/>
    <col min="15621" max="15848" width="9.140625" style="368"/>
    <col min="15849" max="15849" width="52.140625" style="368" customWidth="1"/>
    <col min="15850" max="15850" width="9" style="368" customWidth="1"/>
    <col min="15851" max="15852" width="8" style="368" customWidth="1"/>
    <col min="15853" max="15853" width="6.5703125" style="368" customWidth="1"/>
    <col min="15854" max="15854" width="8" style="368" customWidth="1"/>
    <col min="15855" max="15855" width="6.85546875" style="368" customWidth="1"/>
    <col min="15856" max="15856" width="8.7109375" style="368" customWidth="1"/>
    <col min="15857" max="15857" width="6.85546875" style="368" customWidth="1"/>
    <col min="15858" max="15858" width="8" style="368" customWidth="1"/>
    <col min="15859" max="15859" width="7" style="368" customWidth="1"/>
    <col min="15860" max="15864" width="0" style="368" hidden="1" customWidth="1"/>
    <col min="15865" max="15865" width="9" style="368" customWidth="1"/>
    <col min="15866" max="15866" width="8" style="368" customWidth="1"/>
    <col min="15867" max="15867" width="8.7109375" style="368" customWidth="1"/>
    <col min="15868" max="15868" width="9" style="368" customWidth="1"/>
    <col min="15869" max="15870" width="8" style="368" customWidth="1"/>
    <col min="15871" max="15871" width="13.42578125" style="368" customWidth="1"/>
    <col min="15872" max="15872" width="11" style="368" customWidth="1"/>
    <col min="15873" max="15873" width="10.7109375" style="368" customWidth="1"/>
    <col min="15874" max="15875" width="0" style="368" hidden="1" customWidth="1"/>
    <col min="15876" max="15876" width="9.7109375" style="368" bestFit="1" customWidth="1"/>
    <col min="15877" max="16104" width="9.140625" style="368"/>
    <col min="16105" max="16105" width="52.140625" style="368" customWidth="1"/>
    <col min="16106" max="16106" width="9" style="368" customWidth="1"/>
    <col min="16107" max="16108" width="8" style="368" customWidth="1"/>
    <col min="16109" max="16109" width="6.5703125" style="368" customWidth="1"/>
    <col min="16110" max="16110" width="8" style="368" customWidth="1"/>
    <col min="16111" max="16111" width="6.85546875" style="368" customWidth="1"/>
    <col min="16112" max="16112" width="8.7109375" style="368" customWidth="1"/>
    <col min="16113" max="16113" width="6.85546875" style="368" customWidth="1"/>
    <col min="16114" max="16114" width="8" style="368" customWidth="1"/>
    <col min="16115" max="16115" width="7" style="368" customWidth="1"/>
    <col min="16116" max="16120" width="0" style="368" hidden="1" customWidth="1"/>
    <col min="16121" max="16121" width="9" style="368" customWidth="1"/>
    <col min="16122" max="16122" width="8" style="368" customWidth="1"/>
    <col min="16123" max="16123" width="8.7109375" style="368" customWidth="1"/>
    <col min="16124" max="16124" width="9" style="368" customWidth="1"/>
    <col min="16125" max="16126" width="8" style="368" customWidth="1"/>
    <col min="16127" max="16127" width="13.42578125" style="368" customWidth="1"/>
    <col min="16128" max="16128" width="11" style="368" customWidth="1"/>
    <col min="16129" max="16129" width="10.7109375" style="368" customWidth="1"/>
    <col min="16130" max="16131" width="0" style="368" hidden="1" customWidth="1"/>
    <col min="16132" max="16132" width="9.7109375" style="368" bestFit="1" customWidth="1"/>
    <col min="16133" max="16384" width="9.140625" style="368"/>
  </cols>
  <sheetData>
    <row r="1" spans="1:31" x14ac:dyDescent="0.25">
      <c r="A1" s="368" t="s">
        <v>1620</v>
      </c>
      <c r="O1" s="292" t="s">
        <v>1619</v>
      </c>
    </row>
    <row r="2" spans="1:31" ht="7.5" customHeight="1" thickBot="1" x14ac:dyDescent="0.3"/>
    <row r="3" spans="1:31" ht="36" customHeight="1" x14ac:dyDescent="0.25">
      <c r="A3" s="1328" t="s">
        <v>1153</v>
      </c>
      <c r="B3" s="1328"/>
      <c r="C3" s="1328"/>
      <c r="D3" s="1328"/>
      <c r="E3" s="1328"/>
      <c r="F3" s="1328"/>
      <c r="G3" s="1328"/>
      <c r="H3" s="1328"/>
      <c r="I3" s="1328"/>
      <c r="J3" s="1328"/>
      <c r="K3" s="1328"/>
      <c r="L3" s="1328"/>
      <c r="M3" s="1328"/>
      <c r="N3" s="1328"/>
      <c r="O3" s="1328"/>
      <c r="P3" s="1328"/>
      <c r="Q3" s="1328"/>
      <c r="R3" s="1328"/>
      <c r="S3" s="1328"/>
      <c r="T3" s="1328"/>
      <c r="U3" s="367"/>
      <c r="V3" s="367"/>
      <c r="AC3" s="1433" t="s">
        <v>481</v>
      </c>
      <c r="AD3" s="1434"/>
      <c r="AE3" s="1435"/>
    </row>
    <row r="4" spans="1:31" ht="16.5" customHeight="1" thickBot="1" x14ac:dyDescent="0.3">
      <c r="A4" s="70" t="s">
        <v>1154</v>
      </c>
      <c r="B4" s="70"/>
      <c r="C4" s="70"/>
      <c r="D4" s="70"/>
      <c r="E4" s="374"/>
      <c r="F4" s="70"/>
      <c r="G4" s="374"/>
      <c r="H4" s="70"/>
      <c r="I4" s="374"/>
      <c r="J4" s="70"/>
      <c r="K4" s="70"/>
      <c r="L4" s="70"/>
      <c r="M4" s="70"/>
      <c r="N4" s="374"/>
      <c r="O4" s="70"/>
      <c r="P4" s="70"/>
      <c r="Q4" s="374"/>
      <c r="R4" s="374"/>
      <c r="S4" s="374"/>
      <c r="T4" s="374"/>
      <c r="U4" s="374"/>
      <c r="V4" s="374"/>
      <c r="X4" s="374"/>
      <c r="Y4" s="374"/>
      <c r="Z4" s="374"/>
      <c r="AA4" s="374"/>
      <c r="AB4" s="374"/>
      <c r="AC4" s="1436">
        <v>0.62</v>
      </c>
      <c r="AD4" s="1437"/>
      <c r="AE4" s="1438"/>
    </row>
    <row r="5" spans="1:31" s="375" customFormat="1" ht="93" customHeight="1" thickBot="1" x14ac:dyDescent="0.3">
      <c r="A5" s="1440" t="s">
        <v>482</v>
      </c>
      <c r="B5" s="1443" t="s">
        <v>483</v>
      </c>
      <c r="C5" s="1444"/>
      <c r="D5" s="1447" t="s">
        <v>484</v>
      </c>
      <c r="E5" s="1444"/>
      <c r="F5" s="1447" t="s">
        <v>1155</v>
      </c>
      <c r="G5" s="1444"/>
      <c r="H5" s="1447" t="s">
        <v>1156</v>
      </c>
      <c r="I5" s="1444"/>
      <c r="J5" s="1447" t="s">
        <v>485</v>
      </c>
      <c r="K5" s="1444"/>
      <c r="L5" s="1449" t="s">
        <v>1157</v>
      </c>
      <c r="M5" s="1450"/>
      <c r="N5" s="1451"/>
      <c r="O5" s="1455" t="s">
        <v>1158</v>
      </c>
      <c r="P5" s="1456"/>
      <c r="Q5" s="1456"/>
      <c r="R5" s="1459" t="s">
        <v>1433</v>
      </c>
      <c r="S5" s="1462" t="s">
        <v>1618</v>
      </c>
      <c r="T5" s="1465" t="s">
        <v>1499</v>
      </c>
      <c r="U5" s="1429" t="s">
        <v>31</v>
      </c>
      <c r="V5" s="1430"/>
      <c r="X5" s="1439" t="s">
        <v>1183</v>
      </c>
      <c r="Y5" s="1431"/>
      <c r="Z5" s="1431" t="s">
        <v>1185</v>
      </c>
      <c r="AA5" s="1431"/>
      <c r="AB5" s="1432"/>
      <c r="AC5" s="1431" t="s">
        <v>1185</v>
      </c>
      <c r="AD5" s="1431"/>
      <c r="AE5" s="1432"/>
    </row>
    <row r="6" spans="1:31" s="375" customFormat="1" ht="36.75" customHeight="1" x14ac:dyDescent="0.25">
      <c r="A6" s="1441"/>
      <c r="B6" s="1445"/>
      <c r="C6" s="1446"/>
      <c r="D6" s="1448"/>
      <c r="E6" s="1446"/>
      <c r="F6" s="1448"/>
      <c r="G6" s="1446"/>
      <c r="H6" s="1448"/>
      <c r="I6" s="1446"/>
      <c r="J6" s="1448"/>
      <c r="K6" s="1446"/>
      <c r="L6" s="1452"/>
      <c r="M6" s="1453"/>
      <c r="N6" s="1454"/>
      <c r="O6" s="1457"/>
      <c r="P6" s="1458"/>
      <c r="Q6" s="1458"/>
      <c r="R6" s="1460"/>
      <c r="S6" s="1463"/>
      <c r="T6" s="1466"/>
      <c r="U6" s="376" t="s">
        <v>1159</v>
      </c>
      <c r="V6" s="377" t="s">
        <v>1160</v>
      </c>
      <c r="X6" s="437" t="s">
        <v>1181</v>
      </c>
      <c r="Y6" s="437" t="s">
        <v>1182</v>
      </c>
      <c r="Z6" s="437" t="s">
        <v>1181</v>
      </c>
      <c r="AA6" s="437" t="s">
        <v>1182</v>
      </c>
      <c r="AB6" s="437" t="s">
        <v>1184</v>
      </c>
      <c r="AC6" s="437" t="s">
        <v>1181</v>
      </c>
      <c r="AD6" s="437" t="s">
        <v>1182</v>
      </c>
      <c r="AE6" s="437" t="s">
        <v>1184</v>
      </c>
    </row>
    <row r="7" spans="1:31" s="375" customFormat="1" ht="55.5" customHeight="1" thickBot="1" x14ac:dyDescent="0.3">
      <c r="A7" s="1442"/>
      <c r="B7" s="378" t="s">
        <v>486</v>
      </c>
      <c r="C7" s="379" t="s">
        <v>487</v>
      </c>
      <c r="D7" s="379" t="s">
        <v>486</v>
      </c>
      <c r="E7" s="379" t="s">
        <v>487</v>
      </c>
      <c r="F7" s="379" t="s">
        <v>486</v>
      </c>
      <c r="G7" s="380" t="s">
        <v>487</v>
      </c>
      <c r="H7" s="379" t="s">
        <v>486</v>
      </c>
      <c r="I7" s="380" t="s">
        <v>487</v>
      </c>
      <c r="J7" s="379" t="s">
        <v>486</v>
      </c>
      <c r="K7" s="379" t="s">
        <v>487</v>
      </c>
      <c r="L7" s="379" t="s">
        <v>486</v>
      </c>
      <c r="M7" s="379" t="s">
        <v>488</v>
      </c>
      <c r="N7" s="1202" t="s">
        <v>487</v>
      </c>
      <c r="O7" s="379" t="s">
        <v>486</v>
      </c>
      <c r="P7" s="379" t="s">
        <v>488</v>
      </c>
      <c r="Q7" s="381" t="s">
        <v>487</v>
      </c>
      <c r="R7" s="1461"/>
      <c r="S7" s="1464"/>
      <c r="T7" s="382" t="s">
        <v>1161</v>
      </c>
      <c r="U7" s="378" t="s">
        <v>1161</v>
      </c>
      <c r="V7" s="383" t="s">
        <v>1161</v>
      </c>
      <c r="X7" s="438" t="s">
        <v>1174</v>
      </c>
      <c r="Y7" s="438" t="s">
        <v>1174</v>
      </c>
      <c r="Z7" s="438" t="s">
        <v>1174</v>
      </c>
      <c r="AA7" s="438" t="s">
        <v>1174</v>
      </c>
      <c r="AB7" s="438" t="s">
        <v>1174</v>
      </c>
      <c r="AC7" s="438" t="s">
        <v>1174</v>
      </c>
      <c r="AD7" s="438" t="s">
        <v>1174</v>
      </c>
      <c r="AE7" s="438" t="s">
        <v>1174</v>
      </c>
    </row>
    <row r="8" spans="1:31" s="375" customFormat="1" ht="34.5" thickBot="1" x14ac:dyDescent="0.3">
      <c r="A8" s="384">
        <v>1</v>
      </c>
      <c r="B8" s="385" t="s">
        <v>1119</v>
      </c>
      <c r="C8" s="386">
        <v>3</v>
      </c>
      <c r="D8" s="386">
        <v>4</v>
      </c>
      <c r="E8" s="386" t="s">
        <v>1120</v>
      </c>
      <c r="F8" s="386">
        <v>6</v>
      </c>
      <c r="G8" s="386" t="s">
        <v>1121</v>
      </c>
      <c r="H8" s="386" t="s">
        <v>489</v>
      </c>
      <c r="I8" s="386" t="s">
        <v>1122</v>
      </c>
      <c r="J8" s="386">
        <v>8</v>
      </c>
      <c r="K8" s="387" t="s">
        <v>1123</v>
      </c>
      <c r="L8" s="389" t="s">
        <v>490</v>
      </c>
      <c r="M8" s="389" t="s">
        <v>491</v>
      </c>
      <c r="N8" s="388" t="s">
        <v>492</v>
      </c>
      <c r="O8" s="389" t="s">
        <v>493</v>
      </c>
      <c r="P8" s="389" t="s">
        <v>494</v>
      </c>
      <c r="Q8" s="388" t="s">
        <v>495</v>
      </c>
      <c r="R8" s="390" t="s">
        <v>1164</v>
      </c>
      <c r="S8" s="390" t="s">
        <v>1165</v>
      </c>
      <c r="T8" s="390" t="s">
        <v>1166</v>
      </c>
      <c r="U8" s="391" t="s">
        <v>1167</v>
      </c>
      <c r="V8" s="392" t="s">
        <v>1168</v>
      </c>
      <c r="X8" s="390" t="s">
        <v>1186</v>
      </c>
      <c r="Y8" s="390" t="s">
        <v>1187</v>
      </c>
      <c r="Z8" s="390" t="s">
        <v>1188</v>
      </c>
      <c r="AA8" s="390" t="s">
        <v>1189</v>
      </c>
      <c r="AB8" s="390" t="s">
        <v>1190</v>
      </c>
      <c r="AC8" s="390" t="s">
        <v>1191</v>
      </c>
      <c r="AD8" s="390" t="s">
        <v>1192</v>
      </c>
      <c r="AE8" s="390" t="s">
        <v>1193</v>
      </c>
    </row>
    <row r="9" spans="1:31" s="375" customFormat="1" ht="15.75" hidden="1" thickBot="1" x14ac:dyDescent="0.3">
      <c r="A9" s="393" t="s">
        <v>1169</v>
      </c>
      <c r="B9" s="394"/>
      <c r="C9" s="395"/>
      <c r="D9" s="395"/>
      <c r="E9" s="395"/>
      <c r="F9" s="395"/>
      <c r="G9" s="396"/>
      <c r="H9" s="395"/>
      <c r="I9" s="396"/>
      <c r="J9" s="395"/>
      <c r="K9" s="395"/>
      <c r="L9" s="395"/>
      <c r="M9" s="395"/>
      <c r="N9" s="397"/>
      <c r="O9" s="395"/>
      <c r="P9" s="395"/>
      <c r="Q9" s="396"/>
      <c r="R9" s="398"/>
      <c r="S9" s="399"/>
      <c r="T9" s="398"/>
      <c r="U9" s="400"/>
      <c r="V9" s="401"/>
      <c r="X9" s="398"/>
      <c r="Y9" s="398"/>
      <c r="Z9" s="398"/>
      <c r="AA9" s="398"/>
      <c r="AB9" s="398"/>
      <c r="AC9" s="398"/>
      <c r="AD9" s="398"/>
      <c r="AE9" s="398"/>
    </row>
    <row r="10" spans="1:31" s="375" customFormat="1" ht="26.25" hidden="1" thickBot="1" x14ac:dyDescent="0.3">
      <c r="A10" s="402" t="s">
        <v>1175</v>
      </c>
      <c r="B10" s="403">
        <f>C10*247</f>
        <v>12567.36</v>
      </c>
      <c r="C10" s="404">
        <v>50.88</v>
      </c>
      <c r="D10" s="405">
        <v>137.97</v>
      </c>
      <c r="E10" s="406">
        <f>D10/247</f>
        <v>0.56000000000000005</v>
      </c>
      <c r="F10" s="405">
        <v>401.02</v>
      </c>
      <c r="G10" s="407">
        <f>F10/247</f>
        <v>1.62</v>
      </c>
      <c r="H10" s="405">
        <v>286.39999999999998</v>
      </c>
      <c r="I10" s="407">
        <f>H10/247</f>
        <v>1.1599999999999999</v>
      </c>
      <c r="J10" s="405">
        <v>478.95</v>
      </c>
      <c r="K10" s="406">
        <f>J10/247</f>
        <v>1.94</v>
      </c>
      <c r="L10" s="436">
        <f>B10+D10+F10+J10</f>
        <v>13585.3</v>
      </c>
      <c r="M10" s="407">
        <f>L10/12</f>
        <v>1132.1099999999999</v>
      </c>
      <c r="N10" s="1203">
        <f>C10+E10+G10+K10</f>
        <v>55</v>
      </c>
      <c r="O10" s="406">
        <f>B10+D10+H10</f>
        <v>12991.73</v>
      </c>
      <c r="P10" s="407">
        <f>O10/12</f>
        <v>1082.6400000000001</v>
      </c>
      <c r="Q10" s="408">
        <f>C10+E10+I10</f>
        <v>52.6</v>
      </c>
      <c r="R10" s="409"/>
      <c r="S10" s="1204">
        <f>S13</f>
        <v>0.8</v>
      </c>
      <c r="T10" s="410">
        <f>Q10*S10</f>
        <v>42.08</v>
      </c>
      <c r="U10" s="411">
        <f>C10*S10</f>
        <v>40.700000000000003</v>
      </c>
      <c r="V10" s="412">
        <f>T10-U10</f>
        <v>1.38</v>
      </c>
      <c r="X10" s="413">
        <f>T10*247</f>
        <v>10393.76</v>
      </c>
      <c r="Y10" s="413">
        <f>T10*247-T10*247*0.3</f>
        <v>7275.63</v>
      </c>
      <c r="Z10" s="413">
        <f>L10-X10</f>
        <v>3191.54</v>
      </c>
      <c r="AA10" s="413">
        <f>L10-Y10</f>
        <v>6309.67</v>
      </c>
      <c r="AB10" s="413">
        <f>L10</f>
        <v>13585.3</v>
      </c>
      <c r="AC10" s="434">
        <f>Z10*AC4</f>
        <v>1978.75</v>
      </c>
      <c r="AD10" s="434">
        <f>AA10*AC4</f>
        <v>3912</v>
      </c>
      <c r="AE10" s="434">
        <f>AB10*AC4</f>
        <v>8422.89</v>
      </c>
    </row>
    <row r="11" spans="1:31" s="375" customFormat="1" ht="26.25" hidden="1" thickBot="1" x14ac:dyDescent="0.3">
      <c r="A11" s="414" t="s">
        <v>1176</v>
      </c>
      <c r="B11" s="403">
        <f>C11*247</f>
        <v>15222.61</v>
      </c>
      <c r="C11" s="404">
        <v>61.63</v>
      </c>
      <c r="D11" s="405">
        <v>137.97</v>
      </c>
      <c r="E11" s="406">
        <f>D11/247</f>
        <v>0.56000000000000005</v>
      </c>
      <c r="F11" s="405">
        <v>401.02</v>
      </c>
      <c r="G11" s="407">
        <f>F11/247</f>
        <v>1.62</v>
      </c>
      <c r="H11" s="405">
        <v>286.39999999999998</v>
      </c>
      <c r="I11" s="407">
        <f>H11/247</f>
        <v>1.1599999999999999</v>
      </c>
      <c r="J11" s="405">
        <v>478.95</v>
      </c>
      <c r="K11" s="406">
        <f>J11/247</f>
        <v>1.94</v>
      </c>
      <c r="L11" s="436">
        <f>B11+D11+F11+J11</f>
        <v>16240.55</v>
      </c>
      <c r="M11" s="407">
        <f>L11/12</f>
        <v>1353.38</v>
      </c>
      <c r="N11" s="1203">
        <f>C11+E11+G11+K11</f>
        <v>65.75</v>
      </c>
      <c r="O11" s="406">
        <f>B11+D11+H11</f>
        <v>15646.98</v>
      </c>
      <c r="P11" s="407">
        <f>O11/12</f>
        <v>1303.92</v>
      </c>
      <c r="Q11" s="408">
        <f>C11+E11+I11</f>
        <v>63.35</v>
      </c>
      <c r="R11" s="415"/>
      <c r="S11" s="1205">
        <f>S14</f>
        <v>0.8</v>
      </c>
      <c r="T11" s="416">
        <f>Q11*S11</f>
        <v>50.68</v>
      </c>
      <c r="U11" s="417">
        <f>C11*S11</f>
        <v>49.3</v>
      </c>
      <c r="V11" s="418">
        <f>T11-U11</f>
        <v>1.38</v>
      </c>
      <c r="X11" s="419">
        <f>T11*247</f>
        <v>12517.96</v>
      </c>
      <c r="Y11" s="419">
        <f>T11*247-T11*247*0.3</f>
        <v>8762.57</v>
      </c>
      <c r="Z11" s="419">
        <f>L11-X11</f>
        <v>3722.59</v>
      </c>
      <c r="AA11" s="419">
        <f>L11-Y11</f>
        <v>7477.98</v>
      </c>
      <c r="AB11" s="419">
        <f>L11</f>
        <v>16240.55</v>
      </c>
      <c r="AC11" s="435">
        <f>Z11*AC4</f>
        <v>2308.0100000000002</v>
      </c>
      <c r="AD11" s="435">
        <f>AA11*AC4</f>
        <v>4636.3500000000004</v>
      </c>
      <c r="AE11" s="435">
        <f>AB11*AC4</f>
        <v>10069.14</v>
      </c>
    </row>
    <row r="12" spans="1:31" s="375" customFormat="1" ht="15.75" thickBot="1" x14ac:dyDescent="0.3">
      <c r="A12" s="393" t="s">
        <v>1170</v>
      </c>
      <c r="B12" s="394"/>
      <c r="C12" s="395"/>
      <c r="D12" s="395"/>
      <c r="E12" s="395"/>
      <c r="F12" s="395"/>
      <c r="G12" s="396"/>
      <c r="H12" s="395"/>
      <c r="I12" s="396"/>
      <c r="J12" s="395"/>
      <c r="K12" s="395"/>
      <c r="L12" s="395"/>
      <c r="M12" s="395"/>
      <c r="N12" s="397"/>
      <c r="O12" s="395"/>
      <c r="P12" s="395"/>
      <c r="Q12" s="397"/>
      <c r="R12" s="398"/>
      <c r="S12" s="1206"/>
      <c r="T12" s="398"/>
      <c r="U12" s="400"/>
      <c r="V12" s="401"/>
      <c r="X12" s="398"/>
      <c r="Y12" s="398"/>
      <c r="Z12" s="398"/>
      <c r="AA12" s="398"/>
      <c r="AB12" s="398"/>
      <c r="AC12" s="398"/>
      <c r="AD12" s="398"/>
      <c r="AE12" s="398"/>
    </row>
    <row r="13" spans="1:31" s="375" customFormat="1" ht="25.5" x14ac:dyDescent="0.25">
      <c r="A13" s="420" t="s">
        <v>1177</v>
      </c>
      <c r="B13" s="403">
        <f>C13*247</f>
        <v>35891.57</v>
      </c>
      <c r="C13" s="404">
        <v>145.31</v>
      </c>
      <c r="D13" s="405">
        <v>394.21</v>
      </c>
      <c r="E13" s="406">
        <f>D13/247</f>
        <v>1.6</v>
      </c>
      <c r="F13" s="405">
        <v>1203.05</v>
      </c>
      <c r="G13" s="407">
        <f>F13/247</f>
        <v>4.87</v>
      </c>
      <c r="H13" s="405">
        <v>859.19</v>
      </c>
      <c r="I13" s="407">
        <f>H13/247</f>
        <v>3.48</v>
      </c>
      <c r="J13" s="405">
        <v>1436.85</v>
      </c>
      <c r="K13" s="406">
        <f>J13/247</f>
        <v>5.82</v>
      </c>
      <c r="L13" s="436">
        <f>B13+D13+F13+J13</f>
        <v>38925.68</v>
      </c>
      <c r="M13" s="407">
        <f>L13/12</f>
        <v>3243.81</v>
      </c>
      <c r="N13" s="1203">
        <f>C13+E13+G13+K13</f>
        <v>157.6</v>
      </c>
      <c r="O13" s="406">
        <f>B13+D13+H13</f>
        <v>37144.97</v>
      </c>
      <c r="P13" s="407">
        <f>O13/12</f>
        <v>3095.41</v>
      </c>
      <c r="Q13" s="408">
        <f>C13+E13+I13</f>
        <v>150.38999999999999</v>
      </c>
      <c r="R13" s="421">
        <v>120.62</v>
      </c>
      <c r="S13" s="1207">
        <f>T13/Q13</f>
        <v>0.8</v>
      </c>
      <c r="T13" s="422">
        <v>120.62</v>
      </c>
      <c r="U13" s="411">
        <f>C13*S13</f>
        <v>116.25</v>
      </c>
      <c r="V13" s="412">
        <f>T13-U13</f>
        <v>4.37</v>
      </c>
      <c r="X13" s="413">
        <f>T13*247</f>
        <v>29793.14</v>
      </c>
      <c r="Y13" s="413">
        <f>T13*247-T13*247*0.3</f>
        <v>20855.2</v>
      </c>
      <c r="Z13" s="413">
        <f>L13-X13</f>
        <v>9132.5400000000009</v>
      </c>
      <c r="AA13" s="413">
        <f>L13-Y13</f>
        <v>18070.48</v>
      </c>
      <c r="AB13" s="413">
        <f>L13</f>
        <v>38925.68</v>
      </c>
      <c r="AC13" s="434">
        <f>Z13*AC4</f>
        <v>5662.17</v>
      </c>
      <c r="AD13" s="434">
        <f>AA13*AC4</f>
        <v>11203.7</v>
      </c>
      <c r="AE13" s="434">
        <f>AB13*AC4</f>
        <v>24133.919999999998</v>
      </c>
    </row>
    <row r="14" spans="1:31" s="375" customFormat="1" ht="26.25" thickBot="1" x14ac:dyDescent="0.3">
      <c r="A14" s="423" t="s">
        <v>1178</v>
      </c>
      <c r="B14" s="403">
        <f>C14*247</f>
        <v>43479.41</v>
      </c>
      <c r="C14" s="404">
        <v>176.03</v>
      </c>
      <c r="D14" s="405">
        <v>394.21</v>
      </c>
      <c r="E14" s="406">
        <f>D14/247</f>
        <v>1.6</v>
      </c>
      <c r="F14" s="405">
        <v>1203.05</v>
      </c>
      <c r="G14" s="407">
        <f>F14/247</f>
        <v>4.87</v>
      </c>
      <c r="H14" s="405">
        <v>859.19</v>
      </c>
      <c r="I14" s="407">
        <f>H14/247</f>
        <v>3.48</v>
      </c>
      <c r="J14" s="405">
        <v>1436.85</v>
      </c>
      <c r="K14" s="406">
        <f>J14/247</f>
        <v>5.82</v>
      </c>
      <c r="L14" s="436">
        <f>B14+D14+F14+J14</f>
        <v>46513.52</v>
      </c>
      <c r="M14" s="407">
        <f>L14/12</f>
        <v>3876.13</v>
      </c>
      <c r="N14" s="1203">
        <f>C14+E14+G14+K14</f>
        <v>188.32</v>
      </c>
      <c r="O14" s="406">
        <f>B14+D14+H14</f>
        <v>44732.81</v>
      </c>
      <c r="P14" s="407">
        <f>O14/12</f>
        <v>3727.73</v>
      </c>
      <c r="Q14" s="408">
        <f>C14+E14+I14</f>
        <v>181.11</v>
      </c>
      <c r="R14" s="424">
        <v>145.59</v>
      </c>
      <c r="S14" s="1208">
        <f>T14/Q14</f>
        <v>0.8</v>
      </c>
      <c r="T14" s="425">
        <v>145.59</v>
      </c>
      <c r="U14" s="417">
        <f>C14*S14</f>
        <v>140.82</v>
      </c>
      <c r="V14" s="418">
        <f>T14-U14</f>
        <v>4.7699999999999996</v>
      </c>
      <c r="X14" s="419">
        <f>T14*247</f>
        <v>35960.730000000003</v>
      </c>
      <c r="Y14" s="419">
        <f>T14*247-T14*247*0.3</f>
        <v>25172.51</v>
      </c>
      <c r="Z14" s="419">
        <f>L14-X14</f>
        <v>10552.79</v>
      </c>
      <c r="AA14" s="419">
        <f>L14-Y14</f>
        <v>21341.01</v>
      </c>
      <c r="AB14" s="419">
        <f>L14</f>
        <v>46513.52</v>
      </c>
      <c r="AC14" s="435">
        <f>Z14*AC4</f>
        <v>6542.73</v>
      </c>
      <c r="AD14" s="435">
        <f>AA14*AC4</f>
        <v>13231.43</v>
      </c>
      <c r="AE14" s="435">
        <f>AB14*AC4</f>
        <v>28838.38</v>
      </c>
    </row>
    <row r="15" spans="1:31" s="375" customFormat="1" ht="15.75" thickBot="1" x14ac:dyDescent="0.3">
      <c r="A15" s="393" t="s">
        <v>1171</v>
      </c>
      <c r="B15" s="394"/>
      <c r="C15" s="395"/>
      <c r="D15" s="395"/>
      <c r="E15" s="395"/>
      <c r="F15" s="395"/>
      <c r="G15" s="396"/>
      <c r="H15" s="395"/>
      <c r="I15" s="396"/>
      <c r="J15" s="395"/>
      <c r="K15" s="395"/>
      <c r="L15" s="395"/>
      <c r="M15" s="395"/>
      <c r="N15" s="397"/>
      <c r="O15" s="395"/>
      <c r="P15" s="395"/>
      <c r="Q15" s="397"/>
      <c r="R15" s="398"/>
      <c r="S15" s="1206"/>
      <c r="T15" s="398"/>
      <c r="U15" s="400"/>
      <c r="V15" s="401"/>
      <c r="X15" s="398"/>
      <c r="Y15" s="398"/>
      <c r="Z15" s="398"/>
      <c r="AA15" s="398"/>
      <c r="AB15" s="398"/>
      <c r="AC15" s="398"/>
      <c r="AD15" s="398"/>
      <c r="AE15" s="398"/>
    </row>
    <row r="16" spans="1:31" s="375" customFormat="1" ht="25.5" hidden="1" x14ac:dyDescent="0.25">
      <c r="A16" s="420" t="s">
        <v>1179</v>
      </c>
      <c r="B16" s="403">
        <f>C16*247</f>
        <v>35891.57</v>
      </c>
      <c r="C16" s="404">
        <f>C13</f>
        <v>145.31</v>
      </c>
      <c r="D16" s="405">
        <f>D13</f>
        <v>394.21</v>
      </c>
      <c r="E16" s="406">
        <f>D16/247</f>
        <v>1.6</v>
      </c>
      <c r="F16" s="405">
        <f>F13</f>
        <v>1203.05</v>
      </c>
      <c r="G16" s="407">
        <f>F16/247</f>
        <v>4.87</v>
      </c>
      <c r="H16" s="405">
        <f>H13</f>
        <v>859.19</v>
      </c>
      <c r="I16" s="407">
        <f>H16/247</f>
        <v>3.48</v>
      </c>
      <c r="J16" s="405">
        <f>J13</f>
        <v>1436.85</v>
      </c>
      <c r="K16" s="406">
        <f>J16/247</f>
        <v>5.82</v>
      </c>
      <c r="L16" s="436">
        <f>B16+D16+F16+J16</f>
        <v>38925.68</v>
      </c>
      <c r="M16" s="407">
        <f>L16/12</f>
        <v>3243.81</v>
      </c>
      <c r="N16" s="1203">
        <f>C16+E16+G16+K16</f>
        <v>157.6</v>
      </c>
      <c r="O16" s="406">
        <f>B16+D16+H16</f>
        <v>37144.97</v>
      </c>
      <c r="P16" s="407">
        <f>O16/12</f>
        <v>3095.41</v>
      </c>
      <c r="Q16" s="408">
        <f>C16+E16+I16</f>
        <v>150.38999999999999</v>
      </c>
      <c r="R16" s="421"/>
      <c r="S16" s="1204">
        <f>S13</f>
        <v>0.8</v>
      </c>
      <c r="T16" s="410">
        <f>T13</f>
        <v>120.62</v>
      </c>
      <c r="U16" s="411">
        <f>C16*S16</f>
        <v>116.25</v>
      </c>
      <c r="V16" s="412">
        <f>T16-U16</f>
        <v>4.37</v>
      </c>
      <c r="X16" s="413">
        <f>T16*247</f>
        <v>29793.14</v>
      </c>
      <c r="Y16" s="413">
        <f>T16*247-T16*247*0.3</f>
        <v>20855.2</v>
      </c>
      <c r="Z16" s="413">
        <f>L16-X16</f>
        <v>9132.5400000000009</v>
      </c>
      <c r="AA16" s="413">
        <f>L16-Y16</f>
        <v>18070.48</v>
      </c>
      <c r="AB16" s="413">
        <f>L16</f>
        <v>38925.68</v>
      </c>
      <c r="AC16" s="434">
        <f>Z16*AC4</f>
        <v>5662.17</v>
      </c>
      <c r="AD16" s="434">
        <f>AA16*AC4</f>
        <v>11203.7</v>
      </c>
      <c r="AE16" s="434">
        <f>AB16*AC4</f>
        <v>24133.919999999998</v>
      </c>
    </row>
    <row r="17" spans="1:31" s="375" customFormat="1" ht="26.25" thickBot="1" x14ac:dyDescent="0.3">
      <c r="A17" s="423" t="s">
        <v>1180</v>
      </c>
      <c r="B17" s="403">
        <f>C17*247</f>
        <v>43479.41</v>
      </c>
      <c r="C17" s="404">
        <f>C14</f>
        <v>176.03</v>
      </c>
      <c r="D17" s="405">
        <f>D14</f>
        <v>394.21</v>
      </c>
      <c r="E17" s="406">
        <f>D17/247</f>
        <v>1.6</v>
      </c>
      <c r="F17" s="405">
        <f>F14</f>
        <v>1203.05</v>
      </c>
      <c r="G17" s="407">
        <f>F17/247</f>
        <v>4.87</v>
      </c>
      <c r="H17" s="405">
        <f>H14</f>
        <v>859.19</v>
      </c>
      <c r="I17" s="407">
        <f>H17/247</f>
        <v>3.48</v>
      </c>
      <c r="J17" s="405">
        <f>J14</f>
        <v>1436.85</v>
      </c>
      <c r="K17" s="406">
        <f>J17/247</f>
        <v>5.82</v>
      </c>
      <c r="L17" s="436">
        <f>B17+D17+F17+J17</f>
        <v>46513.52</v>
      </c>
      <c r="M17" s="407">
        <f>L17/12</f>
        <v>3876.13</v>
      </c>
      <c r="N17" s="1203">
        <f>C17+E17+G17+K17</f>
        <v>188.32</v>
      </c>
      <c r="O17" s="406">
        <f>B17+D17+H17</f>
        <v>44732.81</v>
      </c>
      <c r="P17" s="407">
        <f>O17/12</f>
        <v>3727.73</v>
      </c>
      <c r="Q17" s="408">
        <f>C17+E17+I17</f>
        <v>181.11</v>
      </c>
      <c r="R17" s="424"/>
      <c r="S17" s="1205">
        <f>S14</f>
        <v>0.8</v>
      </c>
      <c r="T17" s="416">
        <f>T14</f>
        <v>145.59</v>
      </c>
      <c r="U17" s="417">
        <f>C17*S17</f>
        <v>140.82</v>
      </c>
      <c r="V17" s="418">
        <f>T17-U17</f>
        <v>4.7699999999999996</v>
      </c>
      <c r="X17" s="419">
        <f>T17*247</f>
        <v>35960.730000000003</v>
      </c>
      <c r="Y17" s="419">
        <f>T17*247-T17*247*0.3</f>
        <v>25172.51</v>
      </c>
      <c r="Z17" s="419">
        <f>L17-X17</f>
        <v>10552.79</v>
      </c>
      <c r="AA17" s="419">
        <f>L17-Y17</f>
        <v>21341.01</v>
      </c>
      <c r="AB17" s="419">
        <f>L17</f>
        <v>46513.52</v>
      </c>
      <c r="AC17" s="435">
        <f>Z17*AC4</f>
        <v>6542.73</v>
      </c>
      <c r="AD17" s="435">
        <f>AA17*AC4</f>
        <v>13231.43</v>
      </c>
      <c r="AE17" s="435">
        <f>AB17*AC4</f>
        <v>28838.38</v>
      </c>
    </row>
    <row r="18" spans="1:31" s="431" customFormat="1" x14ac:dyDescent="0.25">
      <c r="A18" s="426"/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8"/>
      <c r="O18" s="427"/>
      <c r="P18" s="427"/>
      <c r="Q18" s="428"/>
      <c r="R18" s="428"/>
      <c r="S18" s="429"/>
      <c r="T18" s="427"/>
      <c r="U18" s="430"/>
      <c r="V18" s="430"/>
      <c r="X18" s="427"/>
      <c r="Y18" s="427"/>
      <c r="Z18" s="427"/>
      <c r="AA18" s="427"/>
      <c r="AB18" s="427"/>
      <c r="AC18" s="427"/>
      <c r="AD18" s="427"/>
      <c r="AE18" s="427"/>
    </row>
    <row r="19" spans="1:31" s="431" customFormat="1" x14ac:dyDescent="0.25">
      <c r="A19" s="426"/>
      <c r="B19" s="427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8"/>
      <c r="O19" s="427"/>
      <c r="P19" s="427"/>
      <c r="Q19" s="428"/>
      <c r="R19" s="428"/>
      <c r="S19" s="429"/>
      <c r="T19" s="427"/>
      <c r="U19" s="430"/>
      <c r="V19" s="430"/>
      <c r="X19" s="427"/>
      <c r="Y19" s="427"/>
      <c r="Z19" s="427"/>
      <c r="AA19" s="427"/>
      <c r="AB19" s="427"/>
      <c r="AC19" s="427"/>
      <c r="AD19" s="427"/>
      <c r="AE19" s="427"/>
    </row>
    <row r="20" spans="1:31" x14ac:dyDescent="0.25">
      <c r="C20" s="368" t="s">
        <v>313</v>
      </c>
      <c r="O20" s="368" t="s">
        <v>1617</v>
      </c>
    </row>
    <row r="21" spans="1:31" x14ac:dyDescent="0.25">
      <c r="A21" s="432"/>
      <c r="C21" s="432"/>
    </row>
    <row r="22" spans="1:31" x14ac:dyDescent="0.25">
      <c r="C22" s="368" t="s">
        <v>1172</v>
      </c>
    </row>
    <row r="24" spans="1:31" ht="22.5" x14ac:dyDescent="0.25">
      <c r="A24" s="216" t="s">
        <v>820</v>
      </c>
      <c r="B24" s="433" t="s">
        <v>1173</v>
      </c>
    </row>
    <row r="25" spans="1:31" ht="24" x14ac:dyDescent="0.25">
      <c r="A25" s="12" t="s">
        <v>822</v>
      </c>
      <c r="B25" s="284">
        <f>AE13</f>
        <v>24133.919999999998</v>
      </c>
    </row>
    <row r="26" spans="1:31" ht="24" x14ac:dyDescent="0.25">
      <c r="A26" s="12" t="s">
        <v>823</v>
      </c>
      <c r="B26" s="284">
        <f>AE13</f>
        <v>24133.919999999998</v>
      </c>
    </row>
    <row r="27" spans="1:31" ht="24" x14ac:dyDescent="0.25">
      <c r="A27" s="12" t="s">
        <v>824</v>
      </c>
      <c r="B27" s="284">
        <f>AE13</f>
        <v>24133.919999999998</v>
      </c>
    </row>
    <row r="28" spans="1:31" ht="36" x14ac:dyDescent="0.25">
      <c r="A28" s="12" t="s">
        <v>1621</v>
      </c>
      <c r="B28" s="284">
        <f>AE13</f>
        <v>24133.919999999998</v>
      </c>
    </row>
    <row r="29" spans="1:31" ht="36" x14ac:dyDescent="0.25">
      <c r="A29" s="12" t="s">
        <v>1622</v>
      </c>
      <c r="B29" s="284">
        <f>AD13</f>
        <v>11203.7</v>
      </c>
    </row>
    <row r="30" spans="1:31" ht="24" x14ac:dyDescent="0.25">
      <c r="A30" s="12" t="s">
        <v>1194</v>
      </c>
      <c r="B30" s="284">
        <f>AC13</f>
        <v>5662.17</v>
      </c>
    </row>
    <row r="31" spans="1:31" ht="24" x14ac:dyDescent="0.25">
      <c r="A31" s="91" t="s">
        <v>826</v>
      </c>
      <c r="B31" s="284">
        <f>AE14</f>
        <v>28838.38</v>
      </c>
    </row>
    <row r="32" spans="1:31" ht="24" x14ac:dyDescent="0.25">
      <c r="A32" s="91" t="s">
        <v>827</v>
      </c>
      <c r="B32" s="284">
        <f>AE14</f>
        <v>28838.38</v>
      </c>
    </row>
    <row r="33" spans="1:2" ht="24" x14ac:dyDescent="0.25">
      <c r="A33" s="91" t="s">
        <v>828</v>
      </c>
      <c r="B33" s="284">
        <f>AE14</f>
        <v>28838.38</v>
      </c>
    </row>
    <row r="34" spans="1:2" ht="36" x14ac:dyDescent="0.25">
      <c r="A34" s="91" t="s">
        <v>1623</v>
      </c>
      <c r="B34" s="284">
        <f>AE14</f>
        <v>28838.38</v>
      </c>
    </row>
    <row r="35" spans="1:2" ht="36" x14ac:dyDescent="0.25">
      <c r="A35" s="91" t="s">
        <v>1624</v>
      </c>
      <c r="B35" s="284">
        <f>AD14</f>
        <v>13231.43</v>
      </c>
    </row>
    <row r="36" spans="1:2" ht="36" x14ac:dyDescent="0.25">
      <c r="A36" s="91" t="s">
        <v>1195</v>
      </c>
      <c r="B36" s="284">
        <f>AC14</f>
        <v>6542.73</v>
      </c>
    </row>
    <row r="37" spans="1:2" ht="24" x14ac:dyDescent="0.25">
      <c r="A37" s="12" t="s">
        <v>1142</v>
      </c>
      <c r="B37" s="348">
        <f>AE17</f>
        <v>28838.38</v>
      </c>
    </row>
    <row r="38" spans="1:2" ht="36" x14ac:dyDescent="0.25">
      <c r="A38" s="12" t="s">
        <v>1143</v>
      </c>
      <c r="B38" s="348">
        <f>AE17</f>
        <v>28838.38</v>
      </c>
    </row>
    <row r="39" spans="1:2" ht="24" x14ac:dyDescent="0.25">
      <c r="A39" s="12" t="s">
        <v>1144</v>
      </c>
      <c r="B39" s="348">
        <f>AE17</f>
        <v>28838.38</v>
      </c>
    </row>
    <row r="40" spans="1:2" ht="36" x14ac:dyDescent="0.25">
      <c r="A40" s="12" t="s">
        <v>1625</v>
      </c>
      <c r="B40" s="348">
        <f>AE17</f>
        <v>28838.38</v>
      </c>
    </row>
    <row r="41" spans="1:2" ht="36" x14ac:dyDescent="0.25">
      <c r="A41" s="12" t="s">
        <v>1626</v>
      </c>
      <c r="B41" s="348">
        <f>AD17</f>
        <v>13231.43</v>
      </c>
    </row>
    <row r="42" spans="1:2" ht="36" x14ac:dyDescent="0.25">
      <c r="A42" s="12" t="s">
        <v>1196</v>
      </c>
      <c r="B42" s="348">
        <f>AC17</f>
        <v>6542.73</v>
      </c>
    </row>
  </sheetData>
  <mergeCells count="18">
    <mergeCell ref="A3:T3"/>
    <mergeCell ref="A5:A7"/>
    <mergeCell ref="B5:C6"/>
    <mergeCell ref="D5:E6"/>
    <mergeCell ref="F5:G6"/>
    <mergeCell ref="H5:I6"/>
    <mergeCell ref="J5:K6"/>
    <mergeCell ref="L5:N6"/>
    <mergeCell ref="O5:Q6"/>
    <mergeCell ref="R5:R7"/>
    <mergeCell ref="S5:S7"/>
    <mergeCell ref="T5:T6"/>
    <mergeCell ref="U5:V5"/>
    <mergeCell ref="AC5:AE5"/>
    <mergeCell ref="AC3:AE3"/>
    <mergeCell ref="AC4:AE4"/>
    <mergeCell ref="X5:Y5"/>
    <mergeCell ref="Z5:AB5"/>
  </mergeCells>
  <pageMargins left="0.19685039370078741" right="0" top="0.39370078740157483" bottom="0.19685039370078741" header="0" footer="0"/>
  <pageSetup paperSize="9" scale="67" fitToWidth="2" orientation="landscape" r:id="rId1"/>
  <rowBreaks count="1" manualBreakCount="1">
    <brk id="23" max="31" man="1"/>
  </rowBreaks>
  <colBreaks count="1" manualBreakCount="1">
    <brk id="22" max="3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L48"/>
  <sheetViews>
    <sheetView view="pageBreakPreview" zoomScale="75" zoomScaleSheetLayoutView="75" workbookViewId="0">
      <pane xSplit="1" ySplit="8" topLeftCell="B31" activePane="bottomRight" state="frozen"/>
      <selection activeCell="H46" sqref="H46"/>
      <selection pane="topRight" activeCell="H46" sqref="H46"/>
      <selection pane="bottomLeft" activeCell="H46" sqref="H46"/>
      <selection pane="bottomRight" activeCell="U35" sqref="U35"/>
    </sheetView>
  </sheetViews>
  <sheetFormatPr defaultRowHeight="15" x14ac:dyDescent="0.25"/>
  <cols>
    <col min="1" max="1" width="41.5703125" style="439" bestFit="1" customWidth="1"/>
    <col min="2" max="3" width="9.140625" style="439"/>
    <col min="4" max="4" width="9.85546875" style="439" bestFit="1" customWidth="1"/>
    <col min="5" max="5" width="9.140625" style="439"/>
    <col min="6" max="6" width="9.140625" style="439" customWidth="1"/>
    <col min="7" max="8" width="10.42578125" style="439" customWidth="1"/>
    <col min="9" max="10" width="10.42578125" style="368" hidden="1" customWidth="1"/>
    <col min="11" max="12" width="10.42578125" style="439" customWidth="1"/>
    <col min="13" max="13" width="9.140625" style="439" customWidth="1"/>
    <col min="14" max="256" width="9.140625" style="439"/>
    <col min="257" max="257" width="41.5703125" style="439" bestFit="1" customWidth="1"/>
    <col min="258" max="261" width="9.140625" style="439"/>
    <col min="262" max="262" width="9.140625" style="439" customWidth="1"/>
    <col min="263" max="268" width="9.7109375" style="439" customWidth="1"/>
    <col min="269" max="269" width="9.140625" style="439" customWidth="1"/>
    <col min="270" max="512" width="9.140625" style="439"/>
    <col min="513" max="513" width="41.5703125" style="439" bestFit="1" customWidth="1"/>
    <col min="514" max="517" width="9.140625" style="439"/>
    <col min="518" max="518" width="9.140625" style="439" customWidth="1"/>
    <col min="519" max="524" width="9.7109375" style="439" customWidth="1"/>
    <col min="525" max="525" width="9.140625" style="439" customWidth="1"/>
    <col min="526" max="768" width="9.140625" style="439"/>
    <col min="769" max="769" width="41.5703125" style="439" bestFit="1" customWidth="1"/>
    <col min="770" max="773" width="9.140625" style="439"/>
    <col min="774" max="774" width="9.140625" style="439" customWidth="1"/>
    <col min="775" max="780" width="9.7109375" style="439" customWidth="1"/>
    <col min="781" max="781" width="9.140625" style="439" customWidth="1"/>
    <col min="782" max="1024" width="9.140625" style="439"/>
    <col min="1025" max="1025" width="41.5703125" style="439" bestFit="1" customWidth="1"/>
    <col min="1026" max="1029" width="9.140625" style="439"/>
    <col min="1030" max="1030" width="9.140625" style="439" customWidth="1"/>
    <col min="1031" max="1036" width="9.7109375" style="439" customWidth="1"/>
    <col min="1037" max="1037" width="9.140625" style="439" customWidth="1"/>
    <col min="1038" max="1280" width="9.140625" style="439"/>
    <col min="1281" max="1281" width="41.5703125" style="439" bestFit="1" customWidth="1"/>
    <col min="1282" max="1285" width="9.140625" style="439"/>
    <col min="1286" max="1286" width="9.140625" style="439" customWidth="1"/>
    <col min="1287" max="1292" width="9.7109375" style="439" customWidth="1"/>
    <col min="1293" max="1293" width="9.140625" style="439" customWidth="1"/>
    <col min="1294" max="1536" width="9.140625" style="439"/>
    <col min="1537" max="1537" width="41.5703125" style="439" bestFit="1" customWidth="1"/>
    <col min="1538" max="1541" width="9.140625" style="439"/>
    <col min="1542" max="1542" width="9.140625" style="439" customWidth="1"/>
    <col min="1543" max="1548" width="9.7109375" style="439" customWidth="1"/>
    <col min="1549" max="1549" width="9.140625" style="439" customWidth="1"/>
    <col min="1550" max="1792" width="9.140625" style="439"/>
    <col min="1793" max="1793" width="41.5703125" style="439" bestFit="1" customWidth="1"/>
    <col min="1794" max="1797" width="9.140625" style="439"/>
    <col min="1798" max="1798" width="9.140625" style="439" customWidth="1"/>
    <col min="1799" max="1804" width="9.7109375" style="439" customWidth="1"/>
    <col min="1805" max="1805" width="9.140625" style="439" customWidth="1"/>
    <col min="1806" max="2048" width="9.140625" style="439"/>
    <col min="2049" max="2049" width="41.5703125" style="439" bestFit="1" customWidth="1"/>
    <col min="2050" max="2053" width="9.140625" style="439"/>
    <col min="2054" max="2054" width="9.140625" style="439" customWidth="1"/>
    <col min="2055" max="2060" width="9.7109375" style="439" customWidth="1"/>
    <col min="2061" max="2061" width="9.140625" style="439" customWidth="1"/>
    <col min="2062" max="2304" width="9.140625" style="439"/>
    <col min="2305" max="2305" width="41.5703125" style="439" bestFit="1" customWidth="1"/>
    <col min="2306" max="2309" width="9.140625" style="439"/>
    <col min="2310" max="2310" width="9.140625" style="439" customWidth="1"/>
    <col min="2311" max="2316" width="9.7109375" style="439" customWidth="1"/>
    <col min="2317" max="2317" width="9.140625" style="439" customWidth="1"/>
    <col min="2318" max="2560" width="9.140625" style="439"/>
    <col min="2561" max="2561" width="41.5703125" style="439" bestFit="1" customWidth="1"/>
    <col min="2562" max="2565" width="9.140625" style="439"/>
    <col min="2566" max="2566" width="9.140625" style="439" customWidth="1"/>
    <col min="2567" max="2572" width="9.7109375" style="439" customWidth="1"/>
    <col min="2573" max="2573" width="9.140625" style="439" customWidth="1"/>
    <col min="2574" max="2816" width="9.140625" style="439"/>
    <col min="2817" max="2817" width="41.5703125" style="439" bestFit="1" customWidth="1"/>
    <col min="2818" max="2821" width="9.140625" style="439"/>
    <col min="2822" max="2822" width="9.140625" style="439" customWidth="1"/>
    <col min="2823" max="2828" width="9.7109375" style="439" customWidth="1"/>
    <col min="2829" max="2829" width="9.140625" style="439" customWidth="1"/>
    <col min="2830" max="3072" width="9.140625" style="439"/>
    <col min="3073" max="3073" width="41.5703125" style="439" bestFit="1" customWidth="1"/>
    <col min="3074" max="3077" width="9.140625" style="439"/>
    <col min="3078" max="3078" width="9.140625" style="439" customWidth="1"/>
    <col min="3079" max="3084" width="9.7109375" style="439" customWidth="1"/>
    <col min="3085" max="3085" width="9.140625" style="439" customWidth="1"/>
    <col min="3086" max="3328" width="9.140625" style="439"/>
    <col min="3329" max="3329" width="41.5703125" style="439" bestFit="1" customWidth="1"/>
    <col min="3330" max="3333" width="9.140625" style="439"/>
    <col min="3334" max="3334" width="9.140625" style="439" customWidth="1"/>
    <col min="3335" max="3340" width="9.7109375" style="439" customWidth="1"/>
    <col min="3341" max="3341" width="9.140625" style="439" customWidth="1"/>
    <col min="3342" max="3584" width="9.140625" style="439"/>
    <col min="3585" max="3585" width="41.5703125" style="439" bestFit="1" customWidth="1"/>
    <col min="3586" max="3589" width="9.140625" style="439"/>
    <col min="3590" max="3590" width="9.140625" style="439" customWidth="1"/>
    <col min="3591" max="3596" width="9.7109375" style="439" customWidth="1"/>
    <col min="3597" max="3597" width="9.140625" style="439" customWidth="1"/>
    <col min="3598" max="3840" width="9.140625" style="439"/>
    <col min="3841" max="3841" width="41.5703125" style="439" bestFit="1" customWidth="1"/>
    <col min="3842" max="3845" width="9.140625" style="439"/>
    <col min="3846" max="3846" width="9.140625" style="439" customWidth="1"/>
    <col min="3847" max="3852" width="9.7109375" style="439" customWidth="1"/>
    <col min="3853" max="3853" width="9.140625" style="439" customWidth="1"/>
    <col min="3854" max="4096" width="9.140625" style="439"/>
    <col min="4097" max="4097" width="41.5703125" style="439" bestFit="1" customWidth="1"/>
    <col min="4098" max="4101" width="9.140625" style="439"/>
    <col min="4102" max="4102" width="9.140625" style="439" customWidth="1"/>
    <col min="4103" max="4108" width="9.7109375" style="439" customWidth="1"/>
    <col min="4109" max="4109" width="9.140625" style="439" customWidth="1"/>
    <col min="4110" max="4352" width="9.140625" style="439"/>
    <col min="4353" max="4353" width="41.5703125" style="439" bestFit="1" customWidth="1"/>
    <col min="4354" max="4357" width="9.140625" style="439"/>
    <col min="4358" max="4358" width="9.140625" style="439" customWidth="1"/>
    <col min="4359" max="4364" width="9.7109375" style="439" customWidth="1"/>
    <col min="4365" max="4365" width="9.140625" style="439" customWidth="1"/>
    <col min="4366" max="4608" width="9.140625" style="439"/>
    <col min="4609" max="4609" width="41.5703125" style="439" bestFit="1" customWidth="1"/>
    <col min="4610" max="4613" width="9.140625" style="439"/>
    <col min="4614" max="4614" width="9.140625" style="439" customWidth="1"/>
    <col min="4615" max="4620" width="9.7109375" style="439" customWidth="1"/>
    <col min="4621" max="4621" width="9.140625" style="439" customWidth="1"/>
    <col min="4622" max="4864" width="9.140625" style="439"/>
    <col min="4865" max="4865" width="41.5703125" style="439" bestFit="1" customWidth="1"/>
    <col min="4866" max="4869" width="9.140625" style="439"/>
    <col min="4870" max="4870" width="9.140625" style="439" customWidth="1"/>
    <col min="4871" max="4876" width="9.7109375" style="439" customWidth="1"/>
    <col min="4877" max="4877" width="9.140625" style="439" customWidth="1"/>
    <col min="4878" max="5120" width="9.140625" style="439"/>
    <col min="5121" max="5121" width="41.5703125" style="439" bestFit="1" customWidth="1"/>
    <col min="5122" max="5125" width="9.140625" style="439"/>
    <col min="5126" max="5126" width="9.140625" style="439" customWidth="1"/>
    <col min="5127" max="5132" width="9.7109375" style="439" customWidth="1"/>
    <col min="5133" max="5133" width="9.140625" style="439" customWidth="1"/>
    <col min="5134" max="5376" width="9.140625" style="439"/>
    <col min="5377" max="5377" width="41.5703125" style="439" bestFit="1" customWidth="1"/>
    <col min="5378" max="5381" width="9.140625" style="439"/>
    <col min="5382" max="5382" width="9.140625" style="439" customWidth="1"/>
    <col min="5383" max="5388" width="9.7109375" style="439" customWidth="1"/>
    <col min="5389" max="5389" width="9.140625" style="439" customWidth="1"/>
    <col min="5390" max="5632" width="9.140625" style="439"/>
    <col min="5633" max="5633" width="41.5703125" style="439" bestFit="1" customWidth="1"/>
    <col min="5634" max="5637" width="9.140625" style="439"/>
    <col min="5638" max="5638" width="9.140625" style="439" customWidth="1"/>
    <col min="5639" max="5644" width="9.7109375" style="439" customWidth="1"/>
    <col min="5645" max="5645" width="9.140625" style="439" customWidth="1"/>
    <col min="5646" max="5888" width="9.140625" style="439"/>
    <col min="5889" max="5889" width="41.5703125" style="439" bestFit="1" customWidth="1"/>
    <col min="5890" max="5893" width="9.140625" style="439"/>
    <col min="5894" max="5894" width="9.140625" style="439" customWidth="1"/>
    <col min="5895" max="5900" width="9.7109375" style="439" customWidth="1"/>
    <col min="5901" max="5901" width="9.140625" style="439" customWidth="1"/>
    <col min="5902" max="6144" width="9.140625" style="439"/>
    <col min="6145" max="6145" width="41.5703125" style="439" bestFit="1" customWidth="1"/>
    <col min="6146" max="6149" width="9.140625" style="439"/>
    <col min="6150" max="6150" width="9.140625" style="439" customWidth="1"/>
    <col min="6151" max="6156" width="9.7109375" style="439" customWidth="1"/>
    <col min="6157" max="6157" width="9.140625" style="439" customWidth="1"/>
    <col min="6158" max="6400" width="9.140625" style="439"/>
    <col min="6401" max="6401" width="41.5703125" style="439" bestFit="1" customWidth="1"/>
    <col min="6402" max="6405" width="9.140625" style="439"/>
    <col min="6406" max="6406" width="9.140625" style="439" customWidth="1"/>
    <col min="6407" max="6412" width="9.7109375" style="439" customWidth="1"/>
    <col min="6413" max="6413" width="9.140625" style="439" customWidth="1"/>
    <col min="6414" max="6656" width="9.140625" style="439"/>
    <col min="6657" max="6657" width="41.5703125" style="439" bestFit="1" customWidth="1"/>
    <col min="6658" max="6661" width="9.140625" style="439"/>
    <col min="6662" max="6662" width="9.140625" style="439" customWidth="1"/>
    <col min="6663" max="6668" width="9.7109375" style="439" customWidth="1"/>
    <col min="6669" max="6669" width="9.140625" style="439" customWidth="1"/>
    <col min="6670" max="6912" width="9.140625" style="439"/>
    <col min="6913" max="6913" width="41.5703125" style="439" bestFit="1" customWidth="1"/>
    <col min="6914" max="6917" width="9.140625" style="439"/>
    <col min="6918" max="6918" width="9.140625" style="439" customWidth="1"/>
    <col min="6919" max="6924" width="9.7109375" style="439" customWidth="1"/>
    <col min="6925" max="6925" width="9.140625" style="439" customWidth="1"/>
    <col min="6926" max="7168" width="9.140625" style="439"/>
    <col min="7169" max="7169" width="41.5703125" style="439" bestFit="1" customWidth="1"/>
    <col min="7170" max="7173" width="9.140625" style="439"/>
    <col min="7174" max="7174" width="9.140625" style="439" customWidth="1"/>
    <col min="7175" max="7180" width="9.7109375" style="439" customWidth="1"/>
    <col min="7181" max="7181" width="9.140625" style="439" customWidth="1"/>
    <col min="7182" max="7424" width="9.140625" style="439"/>
    <col min="7425" max="7425" width="41.5703125" style="439" bestFit="1" customWidth="1"/>
    <col min="7426" max="7429" width="9.140625" style="439"/>
    <col min="7430" max="7430" width="9.140625" style="439" customWidth="1"/>
    <col min="7431" max="7436" width="9.7109375" style="439" customWidth="1"/>
    <col min="7437" max="7437" width="9.140625" style="439" customWidth="1"/>
    <col min="7438" max="7680" width="9.140625" style="439"/>
    <col min="7681" max="7681" width="41.5703125" style="439" bestFit="1" customWidth="1"/>
    <col min="7682" max="7685" width="9.140625" style="439"/>
    <col min="7686" max="7686" width="9.140625" style="439" customWidth="1"/>
    <col min="7687" max="7692" width="9.7109375" style="439" customWidth="1"/>
    <col min="7693" max="7693" width="9.140625" style="439" customWidth="1"/>
    <col min="7694" max="7936" width="9.140625" style="439"/>
    <col min="7937" max="7937" width="41.5703125" style="439" bestFit="1" customWidth="1"/>
    <col min="7938" max="7941" width="9.140625" style="439"/>
    <col min="7942" max="7942" width="9.140625" style="439" customWidth="1"/>
    <col min="7943" max="7948" width="9.7109375" style="439" customWidth="1"/>
    <col min="7949" max="7949" width="9.140625" style="439" customWidth="1"/>
    <col min="7950" max="8192" width="9.140625" style="439"/>
    <col min="8193" max="8193" width="41.5703125" style="439" bestFit="1" customWidth="1"/>
    <col min="8194" max="8197" width="9.140625" style="439"/>
    <col min="8198" max="8198" width="9.140625" style="439" customWidth="1"/>
    <col min="8199" max="8204" width="9.7109375" style="439" customWidth="1"/>
    <col min="8205" max="8205" width="9.140625" style="439" customWidth="1"/>
    <col min="8206" max="8448" width="9.140625" style="439"/>
    <col min="8449" max="8449" width="41.5703125" style="439" bestFit="1" customWidth="1"/>
    <col min="8450" max="8453" width="9.140625" style="439"/>
    <col min="8454" max="8454" width="9.140625" style="439" customWidth="1"/>
    <col min="8455" max="8460" width="9.7109375" style="439" customWidth="1"/>
    <col min="8461" max="8461" width="9.140625" style="439" customWidth="1"/>
    <col min="8462" max="8704" width="9.140625" style="439"/>
    <col min="8705" max="8705" width="41.5703125" style="439" bestFit="1" customWidth="1"/>
    <col min="8706" max="8709" width="9.140625" style="439"/>
    <col min="8710" max="8710" width="9.140625" style="439" customWidth="1"/>
    <col min="8711" max="8716" width="9.7109375" style="439" customWidth="1"/>
    <col min="8717" max="8717" width="9.140625" style="439" customWidth="1"/>
    <col min="8718" max="8960" width="9.140625" style="439"/>
    <col min="8961" max="8961" width="41.5703125" style="439" bestFit="1" customWidth="1"/>
    <col min="8962" max="8965" width="9.140625" style="439"/>
    <col min="8966" max="8966" width="9.140625" style="439" customWidth="1"/>
    <col min="8967" max="8972" width="9.7109375" style="439" customWidth="1"/>
    <col min="8973" max="8973" width="9.140625" style="439" customWidth="1"/>
    <col min="8974" max="9216" width="9.140625" style="439"/>
    <col min="9217" max="9217" width="41.5703125" style="439" bestFit="1" customWidth="1"/>
    <col min="9218" max="9221" width="9.140625" style="439"/>
    <col min="9222" max="9222" width="9.140625" style="439" customWidth="1"/>
    <col min="9223" max="9228" width="9.7109375" style="439" customWidth="1"/>
    <col min="9229" max="9229" width="9.140625" style="439" customWidth="1"/>
    <col min="9230" max="9472" width="9.140625" style="439"/>
    <col min="9473" max="9473" width="41.5703125" style="439" bestFit="1" customWidth="1"/>
    <col min="9474" max="9477" width="9.140625" style="439"/>
    <col min="9478" max="9478" width="9.140625" style="439" customWidth="1"/>
    <col min="9479" max="9484" width="9.7109375" style="439" customWidth="1"/>
    <col min="9485" max="9485" width="9.140625" style="439" customWidth="1"/>
    <col min="9486" max="9728" width="9.140625" style="439"/>
    <col min="9729" max="9729" width="41.5703125" style="439" bestFit="1" customWidth="1"/>
    <col min="9730" max="9733" width="9.140625" style="439"/>
    <col min="9734" max="9734" width="9.140625" style="439" customWidth="1"/>
    <col min="9735" max="9740" width="9.7109375" style="439" customWidth="1"/>
    <col min="9741" max="9741" width="9.140625" style="439" customWidth="1"/>
    <col min="9742" max="9984" width="9.140625" style="439"/>
    <col min="9985" max="9985" width="41.5703125" style="439" bestFit="1" customWidth="1"/>
    <col min="9986" max="9989" width="9.140625" style="439"/>
    <col min="9990" max="9990" width="9.140625" style="439" customWidth="1"/>
    <col min="9991" max="9996" width="9.7109375" style="439" customWidth="1"/>
    <col min="9997" max="9997" width="9.140625" style="439" customWidth="1"/>
    <col min="9998" max="10240" width="9.140625" style="439"/>
    <col min="10241" max="10241" width="41.5703125" style="439" bestFit="1" customWidth="1"/>
    <col min="10242" max="10245" width="9.140625" style="439"/>
    <col min="10246" max="10246" width="9.140625" style="439" customWidth="1"/>
    <col min="10247" max="10252" width="9.7109375" style="439" customWidth="1"/>
    <col min="10253" max="10253" width="9.140625" style="439" customWidth="1"/>
    <col min="10254" max="10496" width="9.140625" style="439"/>
    <col min="10497" max="10497" width="41.5703125" style="439" bestFit="1" customWidth="1"/>
    <col min="10498" max="10501" width="9.140625" style="439"/>
    <col min="10502" max="10502" width="9.140625" style="439" customWidth="1"/>
    <col min="10503" max="10508" width="9.7109375" style="439" customWidth="1"/>
    <col min="10509" max="10509" width="9.140625" style="439" customWidth="1"/>
    <col min="10510" max="10752" width="9.140625" style="439"/>
    <col min="10753" max="10753" width="41.5703125" style="439" bestFit="1" customWidth="1"/>
    <col min="10754" max="10757" width="9.140625" style="439"/>
    <col min="10758" max="10758" width="9.140625" style="439" customWidth="1"/>
    <col min="10759" max="10764" width="9.7109375" style="439" customWidth="1"/>
    <col min="10765" max="10765" width="9.140625" style="439" customWidth="1"/>
    <col min="10766" max="11008" width="9.140625" style="439"/>
    <col min="11009" max="11009" width="41.5703125" style="439" bestFit="1" customWidth="1"/>
    <col min="11010" max="11013" width="9.140625" style="439"/>
    <col min="11014" max="11014" width="9.140625" style="439" customWidth="1"/>
    <col min="11015" max="11020" width="9.7109375" style="439" customWidth="1"/>
    <col min="11021" max="11021" width="9.140625" style="439" customWidth="1"/>
    <col min="11022" max="11264" width="9.140625" style="439"/>
    <col min="11265" max="11265" width="41.5703125" style="439" bestFit="1" customWidth="1"/>
    <col min="11266" max="11269" width="9.140625" style="439"/>
    <col min="11270" max="11270" width="9.140625" style="439" customWidth="1"/>
    <col min="11271" max="11276" width="9.7109375" style="439" customWidth="1"/>
    <col min="11277" max="11277" width="9.140625" style="439" customWidth="1"/>
    <col min="11278" max="11520" width="9.140625" style="439"/>
    <col min="11521" max="11521" width="41.5703125" style="439" bestFit="1" customWidth="1"/>
    <col min="11522" max="11525" width="9.140625" style="439"/>
    <col min="11526" max="11526" width="9.140625" style="439" customWidth="1"/>
    <col min="11527" max="11532" width="9.7109375" style="439" customWidth="1"/>
    <col min="11533" max="11533" width="9.140625" style="439" customWidth="1"/>
    <col min="11534" max="11776" width="9.140625" style="439"/>
    <col min="11777" max="11777" width="41.5703125" style="439" bestFit="1" customWidth="1"/>
    <col min="11778" max="11781" width="9.140625" style="439"/>
    <col min="11782" max="11782" width="9.140625" style="439" customWidth="1"/>
    <col min="11783" max="11788" width="9.7109375" style="439" customWidth="1"/>
    <col min="11789" max="11789" width="9.140625" style="439" customWidth="1"/>
    <col min="11790" max="12032" width="9.140625" style="439"/>
    <col min="12033" max="12033" width="41.5703125" style="439" bestFit="1" customWidth="1"/>
    <col min="12034" max="12037" width="9.140625" style="439"/>
    <col min="12038" max="12038" width="9.140625" style="439" customWidth="1"/>
    <col min="12039" max="12044" width="9.7109375" style="439" customWidth="1"/>
    <col min="12045" max="12045" width="9.140625" style="439" customWidth="1"/>
    <col min="12046" max="12288" width="9.140625" style="439"/>
    <col min="12289" max="12289" width="41.5703125" style="439" bestFit="1" customWidth="1"/>
    <col min="12290" max="12293" width="9.140625" style="439"/>
    <col min="12294" max="12294" width="9.140625" style="439" customWidth="1"/>
    <col min="12295" max="12300" width="9.7109375" style="439" customWidth="1"/>
    <col min="12301" max="12301" width="9.140625" style="439" customWidth="1"/>
    <col min="12302" max="12544" width="9.140625" style="439"/>
    <col min="12545" max="12545" width="41.5703125" style="439" bestFit="1" customWidth="1"/>
    <col min="12546" max="12549" width="9.140625" style="439"/>
    <col min="12550" max="12550" width="9.140625" style="439" customWidth="1"/>
    <col min="12551" max="12556" width="9.7109375" style="439" customWidth="1"/>
    <col min="12557" max="12557" width="9.140625" style="439" customWidth="1"/>
    <col min="12558" max="12800" width="9.140625" style="439"/>
    <col min="12801" max="12801" width="41.5703125" style="439" bestFit="1" customWidth="1"/>
    <col min="12802" max="12805" width="9.140625" style="439"/>
    <col min="12806" max="12806" width="9.140625" style="439" customWidth="1"/>
    <col min="12807" max="12812" width="9.7109375" style="439" customWidth="1"/>
    <col min="12813" max="12813" width="9.140625" style="439" customWidth="1"/>
    <col min="12814" max="13056" width="9.140625" style="439"/>
    <col min="13057" max="13057" width="41.5703125" style="439" bestFit="1" customWidth="1"/>
    <col min="13058" max="13061" width="9.140625" style="439"/>
    <col min="13062" max="13062" width="9.140625" style="439" customWidth="1"/>
    <col min="13063" max="13068" width="9.7109375" style="439" customWidth="1"/>
    <col min="13069" max="13069" width="9.140625" style="439" customWidth="1"/>
    <col min="13070" max="13312" width="9.140625" style="439"/>
    <col min="13313" max="13313" width="41.5703125" style="439" bestFit="1" customWidth="1"/>
    <col min="13314" max="13317" width="9.140625" style="439"/>
    <col min="13318" max="13318" width="9.140625" style="439" customWidth="1"/>
    <col min="13319" max="13324" width="9.7109375" style="439" customWidth="1"/>
    <col min="13325" max="13325" width="9.140625" style="439" customWidth="1"/>
    <col min="13326" max="13568" width="9.140625" style="439"/>
    <col min="13569" max="13569" width="41.5703125" style="439" bestFit="1" customWidth="1"/>
    <col min="13570" max="13573" width="9.140625" style="439"/>
    <col min="13574" max="13574" width="9.140625" style="439" customWidth="1"/>
    <col min="13575" max="13580" width="9.7109375" style="439" customWidth="1"/>
    <col min="13581" max="13581" width="9.140625" style="439" customWidth="1"/>
    <col min="13582" max="13824" width="9.140625" style="439"/>
    <col min="13825" max="13825" width="41.5703125" style="439" bestFit="1" customWidth="1"/>
    <col min="13826" max="13829" width="9.140625" style="439"/>
    <col min="13830" max="13830" width="9.140625" style="439" customWidth="1"/>
    <col min="13831" max="13836" width="9.7109375" style="439" customWidth="1"/>
    <col min="13837" max="13837" width="9.140625" style="439" customWidth="1"/>
    <col min="13838" max="14080" width="9.140625" style="439"/>
    <col min="14081" max="14081" width="41.5703125" style="439" bestFit="1" customWidth="1"/>
    <col min="14082" max="14085" width="9.140625" style="439"/>
    <col min="14086" max="14086" width="9.140625" style="439" customWidth="1"/>
    <col min="14087" max="14092" width="9.7109375" style="439" customWidth="1"/>
    <col min="14093" max="14093" width="9.140625" style="439" customWidth="1"/>
    <col min="14094" max="14336" width="9.140625" style="439"/>
    <col min="14337" max="14337" width="41.5703125" style="439" bestFit="1" customWidth="1"/>
    <col min="14338" max="14341" width="9.140625" style="439"/>
    <col min="14342" max="14342" width="9.140625" style="439" customWidth="1"/>
    <col min="14343" max="14348" width="9.7109375" style="439" customWidth="1"/>
    <col min="14349" max="14349" width="9.140625" style="439" customWidth="1"/>
    <col min="14350" max="14592" width="9.140625" style="439"/>
    <col min="14593" max="14593" width="41.5703125" style="439" bestFit="1" customWidth="1"/>
    <col min="14594" max="14597" width="9.140625" style="439"/>
    <col min="14598" max="14598" width="9.140625" style="439" customWidth="1"/>
    <col min="14599" max="14604" width="9.7109375" style="439" customWidth="1"/>
    <col min="14605" max="14605" width="9.140625" style="439" customWidth="1"/>
    <col min="14606" max="14848" width="9.140625" style="439"/>
    <col min="14849" max="14849" width="41.5703125" style="439" bestFit="1" customWidth="1"/>
    <col min="14850" max="14853" width="9.140625" style="439"/>
    <col min="14854" max="14854" width="9.140625" style="439" customWidth="1"/>
    <col min="14855" max="14860" width="9.7109375" style="439" customWidth="1"/>
    <col min="14861" max="14861" width="9.140625" style="439" customWidth="1"/>
    <col min="14862" max="15104" width="9.140625" style="439"/>
    <col min="15105" max="15105" width="41.5703125" style="439" bestFit="1" customWidth="1"/>
    <col min="15106" max="15109" width="9.140625" style="439"/>
    <col min="15110" max="15110" width="9.140625" style="439" customWidth="1"/>
    <col min="15111" max="15116" width="9.7109375" style="439" customWidth="1"/>
    <col min="15117" max="15117" width="9.140625" style="439" customWidth="1"/>
    <col min="15118" max="15360" width="9.140625" style="439"/>
    <col min="15361" max="15361" width="41.5703125" style="439" bestFit="1" customWidth="1"/>
    <col min="15362" max="15365" width="9.140625" style="439"/>
    <col min="15366" max="15366" width="9.140625" style="439" customWidth="1"/>
    <col min="15367" max="15372" width="9.7109375" style="439" customWidth="1"/>
    <col min="15373" max="15373" width="9.140625" style="439" customWidth="1"/>
    <col min="15374" max="15616" width="9.140625" style="439"/>
    <col min="15617" max="15617" width="41.5703125" style="439" bestFit="1" customWidth="1"/>
    <col min="15618" max="15621" width="9.140625" style="439"/>
    <col min="15622" max="15622" width="9.140625" style="439" customWidth="1"/>
    <col min="15623" max="15628" width="9.7109375" style="439" customWidth="1"/>
    <col min="15629" max="15629" width="9.140625" style="439" customWidth="1"/>
    <col min="15630" max="15872" width="9.140625" style="439"/>
    <col min="15873" max="15873" width="41.5703125" style="439" bestFit="1" customWidth="1"/>
    <col min="15874" max="15877" width="9.140625" style="439"/>
    <col min="15878" max="15878" width="9.140625" style="439" customWidth="1"/>
    <col min="15879" max="15884" width="9.7109375" style="439" customWidth="1"/>
    <col min="15885" max="15885" width="9.140625" style="439" customWidth="1"/>
    <col min="15886" max="16128" width="9.140625" style="439"/>
    <col min="16129" max="16129" width="41.5703125" style="439" bestFit="1" customWidth="1"/>
    <col min="16130" max="16133" width="9.140625" style="439"/>
    <col min="16134" max="16134" width="9.140625" style="439" customWidth="1"/>
    <col min="16135" max="16140" width="9.7109375" style="439" customWidth="1"/>
    <col min="16141" max="16141" width="9.140625" style="439" customWidth="1"/>
    <col min="16142" max="16384" width="9.140625" style="439"/>
  </cols>
  <sheetData>
    <row r="2" spans="1:12" ht="30" customHeight="1" x14ac:dyDescent="0.25">
      <c r="A2" s="1470" t="s">
        <v>1467</v>
      </c>
      <c r="B2" s="1470"/>
      <c r="C2" s="1470"/>
      <c r="D2" s="1470"/>
      <c r="E2" s="1470"/>
      <c r="F2" s="1470"/>
      <c r="G2" s="1470"/>
      <c r="H2" s="1470"/>
      <c r="I2" s="1470"/>
      <c r="J2" s="1470"/>
      <c r="K2" s="1470"/>
      <c r="L2" s="1470"/>
    </row>
    <row r="3" spans="1:12" x14ac:dyDescent="0.25">
      <c r="A3" s="1470"/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</row>
    <row r="5" spans="1:12" ht="106.5" customHeight="1" x14ac:dyDescent="0.25">
      <c r="A5" s="1471" t="s">
        <v>497</v>
      </c>
      <c r="B5" s="1472" t="s">
        <v>1115</v>
      </c>
      <c r="C5" s="1472"/>
      <c r="D5" s="1472" t="s">
        <v>498</v>
      </c>
      <c r="E5" s="1473" t="s">
        <v>499</v>
      </c>
      <c r="F5" s="1474"/>
      <c r="G5" s="1475" t="s">
        <v>1114</v>
      </c>
      <c r="H5" s="1475"/>
      <c r="I5" s="1475"/>
      <c r="J5" s="1475"/>
      <c r="K5" s="1475"/>
      <c r="L5" s="1475"/>
    </row>
    <row r="6" spans="1:12" ht="87.75" customHeight="1" x14ac:dyDescent="0.25">
      <c r="A6" s="1471"/>
      <c r="B6" s="1471" t="s">
        <v>1474</v>
      </c>
      <c r="C6" s="1471"/>
      <c r="D6" s="1472"/>
      <c r="E6" s="1476" t="s">
        <v>1497</v>
      </c>
      <c r="F6" s="1476"/>
      <c r="G6" s="1468" t="s">
        <v>1468</v>
      </c>
      <c r="H6" s="1468"/>
      <c r="I6" s="1467" t="s">
        <v>1197</v>
      </c>
      <c r="J6" s="1467"/>
      <c r="K6" s="1468" t="s">
        <v>1469</v>
      </c>
      <c r="L6" s="1468"/>
    </row>
    <row r="7" spans="1:12" x14ac:dyDescent="0.25">
      <c r="A7" s="1471"/>
      <c r="B7" s="1181" t="s">
        <v>500</v>
      </c>
      <c r="C7" s="1181" t="s">
        <v>501</v>
      </c>
      <c r="D7" s="1472"/>
      <c r="E7" s="1182" t="s">
        <v>500</v>
      </c>
      <c r="F7" s="1182" t="s">
        <v>501</v>
      </c>
      <c r="G7" s="1182" t="s">
        <v>500</v>
      </c>
      <c r="H7" s="1182" t="s">
        <v>501</v>
      </c>
      <c r="I7" s="1183" t="s">
        <v>500</v>
      </c>
      <c r="J7" s="1183" t="s">
        <v>501</v>
      </c>
      <c r="K7" s="1182" t="s">
        <v>500</v>
      </c>
      <c r="L7" s="1182" t="s">
        <v>501</v>
      </c>
    </row>
    <row r="8" spans="1:12" s="440" customFormat="1" ht="27.75" customHeight="1" x14ac:dyDescent="0.25">
      <c r="A8" s="1184">
        <v>1</v>
      </c>
      <c r="B8" s="1184">
        <v>2</v>
      </c>
      <c r="C8" s="1184">
        <v>3</v>
      </c>
      <c r="D8" s="1184">
        <v>4</v>
      </c>
      <c r="E8" s="1184" t="s">
        <v>502</v>
      </c>
      <c r="F8" s="1184" t="s">
        <v>503</v>
      </c>
      <c r="G8" s="1185" t="s">
        <v>504</v>
      </c>
      <c r="H8" s="1185" t="s">
        <v>505</v>
      </c>
      <c r="I8" s="1185" t="s">
        <v>1470</v>
      </c>
      <c r="J8" s="1185" t="s">
        <v>1471</v>
      </c>
      <c r="K8" s="1185" t="s">
        <v>1472</v>
      </c>
      <c r="L8" s="1185" t="s">
        <v>1473</v>
      </c>
    </row>
    <row r="9" spans="1:12" x14ac:dyDescent="0.25">
      <c r="A9" s="1193" t="s">
        <v>1475</v>
      </c>
      <c r="B9" s="1194">
        <v>40</v>
      </c>
      <c r="C9" s="1194">
        <v>50</v>
      </c>
      <c r="D9" s="1200">
        <v>60.16</v>
      </c>
      <c r="E9" s="1187">
        <f t="shared" ref="E9:E30" si="0">B9*D9/1000</f>
        <v>2.41</v>
      </c>
      <c r="F9" s="1187">
        <f t="shared" ref="F9:F30" si="1">C9*D9/1000</f>
        <v>3.01</v>
      </c>
      <c r="G9" s="1187">
        <f t="shared" ref="G9:H39" si="2">E9*1</f>
        <v>2.41</v>
      </c>
      <c r="H9" s="1187">
        <f t="shared" si="2"/>
        <v>3.01</v>
      </c>
      <c r="I9" s="1177">
        <f>E9*0.75</f>
        <v>1.81</v>
      </c>
      <c r="J9" s="1177">
        <f>F9*0.75</f>
        <v>2.2599999999999998</v>
      </c>
      <c r="K9" s="1187">
        <f>E9*0.35</f>
        <v>0.84</v>
      </c>
      <c r="L9" s="1187">
        <f>F9*0.35</f>
        <v>1.05</v>
      </c>
    </row>
    <row r="10" spans="1:12" x14ac:dyDescent="0.25">
      <c r="A10" s="1193" t="s">
        <v>506</v>
      </c>
      <c r="B10" s="1194">
        <v>60</v>
      </c>
      <c r="C10" s="1194">
        <v>80</v>
      </c>
      <c r="D10" s="1200">
        <v>71.63</v>
      </c>
      <c r="E10" s="1187">
        <f t="shared" si="0"/>
        <v>4.3</v>
      </c>
      <c r="F10" s="1187">
        <f t="shared" si="1"/>
        <v>5.73</v>
      </c>
      <c r="G10" s="1187">
        <f t="shared" si="2"/>
        <v>4.3</v>
      </c>
      <c r="H10" s="1187">
        <f t="shared" si="2"/>
        <v>5.73</v>
      </c>
      <c r="I10" s="1177">
        <f t="shared" ref="I10:J39" si="3">E10*0.75</f>
        <v>3.23</v>
      </c>
      <c r="J10" s="1177">
        <f t="shared" si="3"/>
        <v>4.3</v>
      </c>
      <c r="K10" s="1187">
        <f t="shared" ref="K10:L39" si="4">E10*0.35</f>
        <v>1.51</v>
      </c>
      <c r="L10" s="1187">
        <f t="shared" si="4"/>
        <v>2.0099999999999998</v>
      </c>
    </row>
    <row r="11" spans="1:12" x14ac:dyDescent="0.25">
      <c r="A11" s="1193" t="s">
        <v>507</v>
      </c>
      <c r="B11" s="1194">
        <v>25</v>
      </c>
      <c r="C11" s="1194">
        <v>29</v>
      </c>
      <c r="D11" s="1200">
        <v>48.2</v>
      </c>
      <c r="E11" s="1187">
        <f t="shared" si="0"/>
        <v>1.21</v>
      </c>
      <c r="F11" s="1187">
        <f t="shared" si="1"/>
        <v>1.4</v>
      </c>
      <c r="G11" s="1187">
        <f t="shared" si="2"/>
        <v>1.21</v>
      </c>
      <c r="H11" s="1187">
        <f t="shared" si="2"/>
        <v>1.4</v>
      </c>
      <c r="I11" s="1177">
        <f t="shared" si="3"/>
        <v>0.91</v>
      </c>
      <c r="J11" s="1177">
        <f t="shared" si="3"/>
        <v>1.05</v>
      </c>
      <c r="K11" s="1187">
        <f t="shared" si="4"/>
        <v>0.42</v>
      </c>
      <c r="L11" s="1187">
        <f t="shared" si="4"/>
        <v>0.49</v>
      </c>
    </row>
    <row r="12" spans="1:12" x14ac:dyDescent="0.25">
      <c r="A12" s="1193" t="s">
        <v>508</v>
      </c>
      <c r="B12" s="1194">
        <v>30</v>
      </c>
      <c r="C12" s="1194">
        <v>43</v>
      </c>
      <c r="D12" s="1200">
        <f>(90.83+47.09+95.79)/3</f>
        <v>77.900000000000006</v>
      </c>
      <c r="E12" s="1187">
        <f t="shared" si="0"/>
        <v>2.34</v>
      </c>
      <c r="F12" s="1187">
        <f t="shared" si="1"/>
        <v>3.35</v>
      </c>
      <c r="G12" s="1187">
        <f t="shared" si="2"/>
        <v>2.34</v>
      </c>
      <c r="H12" s="1187">
        <f t="shared" si="2"/>
        <v>3.35</v>
      </c>
      <c r="I12" s="1177">
        <f t="shared" si="3"/>
        <v>1.76</v>
      </c>
      <c r="J12" s="1177">
        <f t="shared" si="3"/>
        <v>2.5099999999999998</v>
      </c>
      <c r="K12" s="1187">
        <f t="shared" si="4"/>
        <v>0.82</v>
      </c>
      <c r="L12" s="1187">
        <f t="shared" si="4"/>
        <v>1.17</v>
      </c>
    </row>
    <row r="13" spans="1:12" x14ac:dyDescent="0.25">
      <c r="A13" s="1193" t="s">
        <v>509</v>
      </c>
      <c r="B13" s="1194">
        <v>8</v>
      </c>
      <c r="C13" s="1194">
        <v>12</v>
      </c>
      <c r="D13" s="1200">
        <f>(108.13)</f>
        <v>108.13</v>
      </c>
      <c r="E13" s="1187">
        <f t="shared" si="0"/>
        <v>0.87</v>
      </c>
      <c r="F13" s="1187">
        <f t="shared" si="1"/>
        <v>1.3</v>
      </c>
      <c r="G13" s="1187">
        <f t="shared" si="2"/>
        <v>0.87</v>
      </c>
      <c r="H13" s="1187">
        <f t="shared" si="2"/>
        <v>1.3</v>
      </c>
      <c r="I13" s="1177">
        <f t="shared" si="3"/>
        <v>0.65</v>
      </c>
      <c r="J13" s="1177">
        <f t="shared" si="3"/>
        <v>0.98</v>
      </c>
      <c r="K13" s="1187">
        <f t="shared" si="4"/>
        <v>0.3</v>
      </c>
      <c r="L13" s="1187">
        <f t="shared" si="4"/>
        <v>0.46</v>
      </c>
    </row>
    <row r="14" spans="1:12" x14ac:dyDescent="0.25">
      <c r="A14" s="1193" t="s">
        <v>1476</v>
      </c>
      <c r="B14" s="1195">
        <v>120</v>
      </c>
      <c r="C14" s="1195">
        <v>140</v>
      </c>
      <c r="D14" s="1200">
        <f>29.95</f>
        <v>29.95</v>
      </c>
      <c r="E14" s="1187">
        <f t="shared" si="0"/>
        <v>3.59</v>
      </c>
      <c r="F14" s="1187">
        <f t="shared" si="1"/>
        <v>4.1900000000000004</v>
      </c>
      <c r="G14" s="1187">
        <f t="shared" si="2"/>
        <v>3.59</v>
      </c>
      <c r="H14" s="1187">
        <f t="shared" si="2"/>
        <v>4.1900000000000004</v>
      </c>
      <c r="I14" s="1177">
        <f t="shared" si="3"/>
        <v>2.69</v>
      </c>
      <c r="J14" s="1177">
        <f t="shared" si="3"/>
        <v>3.14</v>
      </c>
      <c r="K14" s="1187">
        <f t="shared" si="4"/>
        <v>1.26</v>
      </c>
      <c r="L14" s="1187">
        <f t="shared" si="4"/>
        <v>1.47</v>
      </c>
    </row>
    <row r="15" spans="1:12" ht="75" x14ac:dyDescent="0.25">
      <c r="A15" s="1193" t="s">
        <v>1477</v>
      </c>
      <c r="B15" s="1194">
        <v>180</v>
      </c>
      <c r="C15" s="1194">
        <v>220</v>
      </c>
      <c r="D15" s="1200">
        <f>(27.96+27.21+33.45)/3</f>
        <v>29.54</v>
      </c>
      <c r="E15" s="1187">
        <f t="shared" si="0"/>
        <v>5.32</v>
      </c>
      <c r="F15" s="1187">
        <f t="shared" si="1"/>
        <v>6.5</v>
      </c>
      <c r="G15" s="1187">
        <f t="shared" si="2"/>
        <v>5.32</v>
      </c>
      <c r="H15" s="1187">
        <f t="shared" si="2"/>
        <v>6.5</v>
      </c>
      <c r="I15" s="1177">
        <f t="shared" si="3"/>
        <v>3.99</v>
      </c>
      <c r="J15" s="1177">
        <f t="shared" si="3"/>
        <v>4.88</v>
      </c>
      <c r="K15" s="1187">
        <f t="shared" si="4"/>
        <v>1.86</v>
      </c>
      <c r="L15" s="1187">
        <f t="shared" si="4"/>
        <v>2.2799999999999998</v>
      </c>
    </row>
    <row r="16" spans="1:12" x14ac:dyDescent="0.25">
      <c r="A16" s="1193" t="s">
        <v>1478</v>
      </c>
      <c r="B16" s="1194">
        <v>95</v>
      </c>
      <c r="C16" s="1194">
        <v>100</v>
      </c>
      <c r="D16" s="1200">
        <f>75.13</f>
        <v>75.13</v>
      </c>
      <c r="E16" s="1187">
        <f t="shared" si="0"/>
        <v>7.14</v>
      </c>
      <c r="F16" s="1187">
        <f t="shared" si="1"/>
        <v>7.51</v>
      </c>
      <c r="G16" s="1187">
        <f t="shared" si="2"/>
        <v>7.14</v>
      </c>
      <c r="H16" s="1187">
        <f t="shared" si="2"/>
        <v>7.51</v>
      </c>
      <c r="I16" s="1177">
        <f t="shared" si="3"/>
        <v>5.36</v>
      </c>
      <c r="J16" s="1177">
        <f t="shared" si="3"/>
        <v>5.63</v>
      </c>
      <c r="K16" s="1187">
        <f t="shared" si="4"/>
        <v>2.5</v>
      </c>
      <c r="L16" s="1187">
        <f t="shared" si="4"/>
        <v>2.63</v>
      </c>
    </row>
    <row r="17" spans="1:12" x14ac:dyDescent="0.25">
      <c r="A17" s="1193" t="s">
        <v>1479</v>
      </c>
      <c r="B17" s="1194">
        <v>9</v>
      </c>
      <c r="C17" s="1194">
        <v>11</v>
      </c>
      <c r="D17" s="1196">
        <v>161</v>
      </c>
      <c r="E17" s="1187">
        <f t="shared" si="0"/>
        <v>1.45</v>
      </c>
      <c r="F17" s="1187">
        <f t="shared" si="1"/>
        <v>1.77</v>
      </c>
      <c r="G17" s="1187">
        <f t="shared" si="2"/>
        <v>1.45</v>
      </c>
      <c r="H17" s="1187">
        <f t="shared" si="2"/>
        <v>1.77</v>
      </c>
      <c r="I17" s="1177">
        <f t="shared" si="3"/>
        <v>1.0900000000000001</v>
      </c>
      <c r="J17" s="1177">
        <f t="shared" si="3"/>
        <v>1.33</v>
      </c>
      <c r="K17" s="1187">
        <f t="shared" si="4"/>
        <v>0.51</v>
      </c>
      <c r="L17" s="1187">
        <f t="shared" si="4"/>
        <v>0.62</v>
      </c>
    </row>
    <row r="18" spans="1:12" x14ac:dyDescent="0.25">
      <c r="A18" s="1193" t="s">
        <v>1480</v>
      </c>
      <c r="B18" s="1194">
        <v>100</v>
      </c>
      <c r="C18" s="1194">
        <v>100</v>
      </c>
      <c r="D18" s="1196">
        <v>83</v>
      </c>
      <c r="E18" s="1187">
        <f t="shared" si="0"/>
        <v>8.3000000000000007</v>
      </c>
      <c r="F18" s="1187">
        <f t="shared" si="1"/>
        <v>8.3000000000000007</v>
      </c>
      <c r="G18" s="1187">
        <f t="shared" si="2"/>
        <v>8.3000000000000007</v>
      </c>
      <c r="H18" s="1187">
        <f t="shared" si="2"/>
        <v>8.3000000000000007</v>
      </c>
      <c r="I18" s="1177">
        <f t="shared" si="3"/>
        <v>6.23</v>
      </c>
      <c r="J18" s="1177">
        <f t="shared" si="3"/>
        <v>6.23</v>
      </c>
      <c r="K18" s="1187">
        <f t="shared" si="4"/>
        <v>2.91</v>
      </c>
      <c r="L18" s="1187">
        <f t="shared" si="4"/>
        <v>2.91</v>
      </c>
    </row>
    <row r="19" spans="1:12" x14ac:dyDescent="0.25">
      <c r="A19" s="1193" t="s">
        <v>1481</v>
      </c>
      <c r="B19" s="1194">
        <v>50</v>
      </c>
      <c r="C19" s="1194">
        <v>55</v>
      </c>
      <c r="D19" s="1200">
        <f>(477.74+335.26)/2</f>
        <v>406.5</v>
      </c>
      <c r="E19" s="1187">
        <f t="shared" si="0"/>
        <v>20.329999999999998</v>
      </c>
      <c r="F19" s="1187">
        <f t="shared" si="1"/>
        <v>22.36</v>
      </c>
      <c r="G19" s="1187">
        <f t="shared" si="2"/>
        <v>20.329999999999998</v>
      </c>
      <c r="H19" s="1187">
        <f t="shared" si="2"/>
        <v>22.36</v>
      </c>
      <c r="I19" s="1177">
        <f t="shared" si="3"/>
        <v>15.25</v>
      </c>
      <c r="J19" s="1177">
        <f t="shared" si="3"/>
        <v>16.77</v>
      </c>
      <c r="K19" s="1187">
        <f t="shared" si="4"/>
        <v>7.12</v>
      </c>
      <c r="L19" s="1187">
        <f t="shared" si="4"/>
        <v>7.83</v>
      </c>
    </row>
    <row r="20" spans="1:12" ht="30" x14ac:dyDescent="0.25">
      <c r="A20" s="1193" t="s">
        <v>1482</v>
      </c>
      <c r="B20" s="1197">
        <v>20</v>
      </c>
      <c r="C20" s="1197">
        <v>24</v>
      </c>
      <c r="D20" s="1200">
        <v>176.8</v>
      </c>
      <c r="E20" s="1187">
        <f t="shared" si="0"/>
        <v>3.54</v>
      </c>
      <c r="F20" s="1187">
        <f t="shared" si="1"/>
        <v>4.24</v>
      </c>
      <c r="G20" s="1187">
        <f t="shared" si="2"/>
        <v>3.54</v>
      </c>
      <c r="H20" s="1187">
        <f t="shared" si="2"/>
        <v>4.24</v>
      </c>
      <c r="I20" s="1177">
        <f t="shared" si="3"/>
        <v>2.66</v>
      </c>
      <c r="J20" s="1177">
        <f t="shared" si="3"/>
        <v>3.18</v>
      </c>
      <c r="K20" s="1187">
        <f t="shared" si="4"/>
        <v>1.24</v>
      </c>
      <c r="L20" s="1187">
        <f t="shared" si="4"/>
        <v>1.48</v>
      </c>
    </row>
    <row r="21" spans="1:12" x14ac:dyDescent="0.25">
      <c r="A21" s="1193" t="s">
        <v>1483</v>
      </c>
      <c r="B21" s="1197">
        <v>20</v>
      </c>
      <c r="C21" s="1197">
        <v>25</v>
      </c>
      <c r="D21" s="1196">
        <v>350</v>
      </c>
      <c r="E21" s="1187">
        <f t="shared" si="0"/>
        <v>7</v>
      </c>
      <c r="F21" s="1187">
        <f t="shared" si="1"/>
        <v>8.75</v>
      </c>
      <c r="G21" s="1187">
        <f t="shared" si="2"/>
        <v>7</v>
      </c>
      <c r="H21" s="1187">
        <f t="shared" si="2"/>
        <v>8.75</v>
      </c>
      <c r="I21" s="1177">
        <f t="shared" si="3"/>
        <v>5.25</v>
      </c>
      <c r="J21" s="1177">
        <f t="shared" si="3"/>
        <v>6.56</v>
      </c>
      <c r="K21" s="1187">
        <f t="shared" si="4"/>
        <v>2.4500000000000002</v>
      </c>
      <c r="L21" s="1187">
        <f t="shared" si="4"/>
        <v>3.06</v>
      </c>
    </row>
    <row r="22" spans="1:12" ht="30" x14ac:dyDescent="0.25">
      <c r="A22" s="1193" t="s">
        <v>1484</v>
      </c>
      <c r="B22" s="1194">
        <v>32</v>
      </c>
      <c r="C22" s="1194">
        <v>37</v>
      </c>
      <c r="D22" s="1200">
        <f>200.11</f>
        <v>200.11</v>
      </c>
      <c r="E22" s="1187">
        <f t="shared" si="0"/>
        <v>6.4</v>
      </c>
      <c r="F22" s="1187">
        <f t="shared" si="1"/>
        <v>7.4</v>
      </c>
      <c r="G22" s="1187">
        <f t="shared" si="2"/>
        <v>6.4</v>
      </c>
      <c r="H22" s="1187">
        <f t="shared" si="2"/>
        <v>7.4</v>
      </c>
      <c r="I22" s="1177">
        <f t="shared" si="3"/>
        <v>4.8</v>
      </c>
      <c r="J22" s="1177">
        <f t="shared" si="3"/>
        <v>5.55</v>
      </c>
      <c r="K22" s="1187">
        <f t="shared" si="4"/>
        <v>2.2400000000000002</v>
      </c>
      <c r="L22" s="1187">
        <f t="shared" si="4"/>
        <v>2.59</v>
      </c>
    </row>
    <row r="23" spans="1:12" x14ac:dyDescent="0.25">
      <c r="A23" s="1193" t="s">
        <v>1485</v>
      </c>
      <c r="B23" s="1194">
        <v>2</v>
      </c>
      <c r="C23" s="1194">
        <v>3</v>
      </c>
      <c r="D23" s="1196">
        <v>95</v>
      </c>
      <c r="E23" s="1187">
        <f t="shared" si="0"/>
        <v>0.19</v>
      </c>
      <c r="F23" s="1187">
        <f t="shared" si="1"/>
        <v>0.28999999999999998</v>
      </c>
      <c r="G23" s="1187">
        <f t="shared" si="2"/>
        <v>0.19</v>
      </c>
      <c r="H23" s="1187">
        <f t="shared" si="2"/>
        <v>0.28999999999999998</v>
      </c>
      <c r="I23" s="1177">
        <f t="shared" si="3"/>
        <v>0.14000000000000001</v>
      </c>
      <c r="J23" s="1177">
        <f t="shared" si="3"/>
        <v>0.22</v>
      </c>
      <c r="K23" s="1187">
        <f t="shared" si="4"/>
        <v>7.0000000000000007E-2</v>
      </c>
      <c r="L23" s="1187">
        <f t="shared" si="4"/>
        <v>0.1</v>
      </c>
    </row>
    <row r="24" spans="1:12" ht="30" x14ac:dyDescent="0.25">
      <c r="A24" s="1193" t="s">
        <v>1486</v>
      </c>
      <c r="B24" s="1194">
        <v>390</v>
      </c>
      <c r="C24" s="1194">
        <v>450</v>
      </c>
      <c r="D24" s="1200">
        <v>70.23</v>
      </c>
      <c r="E24" s="1187">
        <f t="shared" si="0"/>
        <v>27.39</v>
      </c>
      <c r="F24" s="1187">
        <f t="shared" si="1"/>
        <v>31.6</v>
      </c>
      <c r="G24" s="1187">
        <f t="shared" si="2"/>
        <v>27.39</v>
      </c>
      <c r="H24" s="1187">
        <f t="shared" si="2"/>
        <v>31.6</v>
      </c>
      <c r="I24" s="1177">
        <f t="shared" si="3"/>
        <v>20.54</v>
      </c>
      <c r="J24" s="1177">
        <f t="shared" si="3"/>
        <v>23.7</v>
      </c>
      <c r="K24" s="1187">
        <f t="shared" si="4"/>
        <v>9.59</v>
      </c>
      <c r="L24" s="1187">
        <f t="shared" si="4"/>
        <v>11.06</v>
      </c>
    </row>
    <row r="25" spans="1:12" x14ac:dyDescent="0.25">
      <c r="A25" s="1193" t="s">
        <v>1487</v>
      </c>
      <c r="B25" s="1194">
        <v>0</v>
      </c>
      <c r="C25" s="1194">
        <v>50</v>
      </c>
      <c r="D25" s="1196">
        <v>83</v>
      </c>
      <c r="E25" s="1187">
        <f t="shared" si="0"/>
        <v>0</v>
      </c>
      <c r="F25" s="1187">
        <f t="shared" si="1"/>
        <v>4.1500000000000004</v>
      </c>
      <c r="G25" s="1187">
        <f t="shared" si="2"/>
        <v>0</v>
      </c>
      <c r="H25" s="1187">
        <f t="shared" si="2"/>
        <v>4.1500000000000004</v>
      </c>
      <c r="I25" s="1177">
        <f t="shared" si="3"/>
        <v>0</v>
      </c>
      <c r="J25" s="1177">
        <f t="shared" si="3"/>
        <v>3.11</v>
      </c>
      <c r="K25" s="1187">
        <f t="shared" si="4"/>
        <v>0</v>
      </c>
      <c r="L25" s="1187">
        <f t="shared" si="4"/>
        <v>1.45</v>
      </c>
    </row>
    <row r="26" spans="1:12" x14ac:dyDescent="0.25">
      <c r="A26" s="1193" t="s">
        <v>1488</v>
      </c>
      <c r="B26" s="1194">
        <v>30</v>
      </c>
      <c r="C26" s="1194">
        <v>40</v>
      </c>
      <c r="D26" s="1200">
        <v>362.78</v>
      </c>
      <c r="E26" s="1187">
        <f t="shared" si="0"/>
        <v>10.88</v>
      </c>
      <c r="F26" s="1187">
        <f t="shared" si="1"/>
        <v>14.51</v>
      </c>
      <c r="G26" s="1187">
        <f t="shared" si="2"/>
        <v>10.88</v>
      </c>
      <c r="H26" s="1187">
        <f t="shared" si="2"/>
        <v>14.51</v>
      </c>
      <c r="I26" s="1177">
        <f t="shared" si="3"/>
        <v>8.16</v>
      </c>
      <c r="J26" s="1177">
        <f t="shared" si="3"/>
        <v>10.88</v>
      </c>
      <c r="K26" s="1187">
        <f t="shared" si="4"/>
        <v>3.81</v>
      </c>
      <c r="L26" s="1187">
        <f t="shared" si="4"/>
        <v>5.08</v>
      </c>
    </row>
    <row r="27" spans="1:12" x14ac:dyDescent="0.25">
      <c r="A27" s="1193" t="s">
        <v>1489</v>
      </c>
      <c r="B27" s="1194">
        <v>4</v>
      </c>
      <c r="C27" s="1194">
        <v>6</v>
      </c>
      <c r="D27" s="1200">
        <v>711.37</v>
      </c>
      <c r="E27" s="1187">
        <f t="shared" si="0"/>
        <v>2.85</v>
      </c>
      <c r="F27" s="1187">
        <f t="shared" si="1"/>
        <v>4.2699999999999996</v>
      </c>
      <c r="G27" s="1187">
        <f t="shared" si="2"/>
        <v>2.85</v>
      </c>
      <c r="H27" s="1187">
        <f t="shared" si="2"/>
        <v>4.2699999999999996</v>
      </c>
      <c r="I27" s="1177">
        <f t="shared" si="3"/>
        <v>2.14</v>
      </c>
      <c r="J27" s="1177">
        <f t="shared" si="3"/>
        <v>3.2</v>
      </c>
      <c r="K27" s="1187">
        <f t="shared" si="4"/>
        <v>1</v>
      </c>
      <c r="L27" s="1187">
        <f t="shared" si="4"/>
        <v>1.49</v>
      </c>
    </row>
    <row r="28" spans="1:12" x14ac:dyDescent="0.25">
      <c r="A28" s="1193" t="s">
        <v>1490</v>
      </c>
      <c r="B28" s="1194">
        <v>9</v>
      </c>
      <c r="C28" s="1194">
        <v>11</v>
      </c>
      <c r="D28" s="1200">
        <v>280.91000000000003</v>
      </c>
      <c r="E28" s="1187">
        <f t="shared" si="0"/>
        <v>2.5299999999999998</v>
      </c>
      <c r="F28" s="1187">
        <f t="shared" si="1"/>
        <v>3.09</v>
      </c>
      <c r="G28" s="1187">
        <f t="shared" si="2"/>
        <v>2.5299999999999998</v>
      </c>
      <c r="H28" s="1187">
        <f t="shared" si="2"/>
        <v>3.09</v>
      </c>
      <c r="I28" s="1177">
        <f t="shared" si="3"/>
        <v>1.9</v>
      </c>
      <c r="J28" s="1177">
        <f t="shared" si="3"/>
        <v>2.3199999999999998</v>
      </c>
      <c r="K28" s="1187">
        <f t="shared" si="4"/>
        <v>0.89</v>
      </c>
      <c r="L28" s="1187">
        <f t="shared" si="4"/>
        <v>1.08</v>
      </c>
    </row>
    <row r="29" spans="1:12" x14ac:dyDescent="0.25">
      <c r="A29" s="1194" t="s">
        <v>1491</v>
      </c>
      <c r="B29" s="1194">
        <v>18</v>
      </c>
      <c r="C29" s="1194">
        <v>21</v>
      </c>
      <c r="D29" s="1200">
        <v>717.94</v>
      </c>
      <c r="E29" s="1187">
        <f t="shared" si="0"/>
        <v>12.92</v>
      </c>
      <c r="F29" s="1187">
        <f t="shared" si="1"/>
        <v>15.08</v>
      </c>
      <c r="G29" s="1187">
        <f t="shared" si="2"/>
        <v>12.92</v>
      </c>
      <c r="H29" s="1187">
        <f t="shared" si="2"/>
        <v>15.08</v>
      </c>
      <c r="I29" s="1177">
        <f t="shared" si="3"/>
        <v>9.69</v>
      </c>
      <c r="J29" s="1177">
        <f t="shared" si="3"/>
        <v>11.31</v>
      </c>
      <c r="K29" s="1187">
        <f t="shared" si="4"/>
        <v>4.5199999999999996</v>
      </c>
      <c r="L29" s="1187">
        <f t="shared" si="4"/>
        <v>5.28</v>
      </c>
    </row>
    <row r="30" spans="1:12" x14ac:dyDescent="0.25">
      <c r="A30" s="1194" t="s">
        <v>510</v>
      </c>
      <c r="B30" s="1194">
        <v>9</v>
      </c>
      <c r="C30" s="1194">
        <v>11</v>
      </c>
      <c r="D30" s="1200">
        <v>126.39</v>
      </c>
      <c r="E30" s="1187">
        <f t="shared" si="0"/>
        <v>1.1399999999999999</v>
      </c>
      <c r="F30" s="1187">
        <f t="shared" si="1"/>
        <v>1.39</v>
      </c>
      <c r="G30" s="1187">
        <f t="shared" si="2"/>
        <v>1.1399999999999999</v>
      </c>
      <c r="H30" s="1187">
        <f t="shared" si="2"/>
        <v>1.39</v>
      </c>
      <c r="I30" s="1177">
        <f t="shared" si="3"/>
        <v>0.86</v>
      </c>
      <c r="J30" s="1177">
        <f t="shared" si="3"/>
        <v>1.04</v>
      </c>
      <c r="K30" s="1187">
        <f t="shared" si="4"/>
        <v>0.4</v>
      </c>
      <c r="L30" s="1187">
        <f t="shared" si="4"/>
        <v>0.49</v>
      </c>
    </row>
    <row r="31" spans="1:12" x14ac:dyDescent="0.25">
      <c r="A31" s="1194" t="s">
        <v>1492</v>
      </c>
      <c r="B31" s="1194">
        <v>1</v>
      </c>
      <c r="C31" s="1194">
        <v>1</v>
      </c>
      <c r="D31" s="1200">
        <f>72.55/10</f>
        <v>7.26</v>
      </c>
      <c r="E31" s="1187">
        <f>B31*D31</f>
        <v>7.26</v>
      </c>
      <c r="F31" s="1187">
        <f>C31*D31</f>
        <v>7.26</v>
      </c>
      <c r="G31" s="1187">
        <f t="shared" si="2"/>
        <v>7.26</v>
      </c>
      <c r="H31" s="1187">
        <f t="shared" si="2"/>
        <v>7.26</v>
      </c>
      <c r="I31" s="1177">
        <f t="shared" si="3"/>
        <v>5.45</v>
      </c>
      <c r="J31" s="1177">
        <f t="shared" si="3"/>
        <v>5.45</v>
      </c>
      <c r="K31" s="1187">
        <f t="shared" si="4"/>
        <v>2.54</v>
      </c>
      <c r="L31" s="1187">
        <f t="shared" si="4"/>
        <v>2.54</v>
      </c>
    </row>
    <row r="32" spans="1:12" ht="150" x14ac:dyDescent="0.25">
      <c r="A32" s="1193" t="s">
        <v>1493</v>
      </c>
      <c r="B32" s="1194">
        <v>25</v>
      </c>
      <c r="C32" s="1194">
        <v>30</v>
      </c>
      <c r="D32" s="1200">
        <v>64.650000000000006</v>
      </c>
      <c r="E32" s="1187">
        <f t="shared" ref="E32:E39" si="5">B32*D32/1000</f>
        <v>1.62</v>
      </c>
      <c r="F32" s="1187">
        <f t="shared" ref="F32:F39" si="6">C32*D32/1000</f>
        <v>1.94</v>
      </c>
      <c r="G32" s="1187">
        <f t="shared" si="2"/>
        <v>1.62</v>
      </c>
      <c r="H32" s="1187">
        <f t="shared" si="2"/>
        <v>1.94</v>
      </c>
      <c r="I32" s="1177">
        <f t="shared" si="3"/>
        <v>1.22</v>
      </c>
      <c r="J32" s="1177">
        <f t="shared" si="3"/>
        <v>1.46</v>
      </c>
      <c r="K32" s="1187">
        <f t="shared" si="4"/>
        <v>0.56999999999999995</v>
      </c>
      <c r="L32" s="1187">
        <f t="shared" si="4"/>
        <v>0.68</v>
      </c>
    </row>
    <row r="33" spans="1:12" x14ac:dyDescent="0.25">
      <c r="A33" s="1194" t="s">
        <v>511</v>
      </c>
      <c r="B33" s="1194">
        <v>12</v>
      </c>
      <c r="C33" s="1194">
        <v>20</v>
      </c>
      <c r="D33" s="1196">
        <v>241.14</v>
      </c>
      <c r="E33" s="1187">
        <f t="shared" si="5"/>
        <v>2.89</v>
      </c>
      <c r="F33" s="1187">
        <f t="shared" si="6"/>
        <v>4.82</v>
      </c>
      <c r="G33" s="1187">
        <f t="shared" si="2"/>
        <v>2.89</v>
      </c>
      <c r="H33" s="1187">
        <f t="shared" si="2"/>
        <v>4.82</v>
      </c>
      <c r="I33" s="1177">
        <f t="shared" si="3"/>
        <v>2.17</v>
      </c>
      <c r="J33" s="1177">
        <f t="shared" si="3"/>
        <v>3.62</v>
      </c>
      <c r="K33" s="1187">
        <f t="shared" si="4"/>
        <v>1.01</v>
      </c>
      <c r="L33" s="1187">
        <f t="shared" si="4"/>
        <v>1.69</v>
      </c>
    </row>
    <row r="34" spans="1:12" x14ac:dyDescent="0.25">
      <c r="A34" s="1194" t="s">
        <v>512</v>
      </c>
      <c r="B34" s="1194">
        <v>0.5</v>
      </c>
      <c r="C34" s="1194">
        <v>0.6</v>
      </c>
      <c r="D34" s="1200">
        <v>1157.69</v>
      </c>
      <c r="E34" s="1187">
        <f t="shared" si="5"/>
        <v>0.57999999999999996</v>
      </c>
      <c r="F34" s="1187">
        <f t="shared" si="6"/>
        <v>0.69</v>
      </c>
      <c r="G34" s="1187">
        <f t="shared" si="2"/>
        <v>0.57999999999999996</v>
      </c>
      <c r="H34" s="1187">
        <f t="shared" si="2"/>
        <v>0.69</v>
      </c>
      <c r="I34" s="1177">
        <f t="shared" si="3"/>
        <v>0.44</v>
      </c>
      <c r="J34" s="1177">
        <f t="shared" si="3"/>
        <v>0.52</v>
      </c>
      <c r="K34" s="1187">
        <f t="shared" si="4"/>
        <v>0.2</v>
      </c>
      <c r="L34" s="1187">
        <f t="shared" si="4"/>
        <v>0.24</v>
      </c>
    </row>
    <row r="35" spans="1:12" x14ac:dyDescent="0.25">
      <c r="A35" s="1194" t="s">
        <v>513</v>
      </c>
      <c r="B35" s="1194">
        <v>0.5</v>
      </c>
      <c r="C35" s="1194">
        <v>0.6</v>
      </c>
      <c r="D35" s="1196">
        <v>180</v>
      </c>
      <c r="E35" s="1187">
        <f t="shared" si="5"/>
        <v>0.09</v>
      </c>
      <c r="F35" s="1187">
        <f t="shared" si="6"/>
        <v>0.11</v>
      </c>
      <c r="G35" s="1187">
        <f t="shared" si="2"/>
        <v>0.09</v>
      </c>
      <c r="H35" s="1187">
        <f t="shared" si="2"/>
        <v>0.11</v>
      </c>
      <c r="I35" s="1177">
        <f t="shared" si="3"/>
        <v>7.0000000000000007E-2</v>
      </c>
      <c r="J35" s="1177">
        <f t="shared" si="3"/>
        <v>0.08</v>
      </c>
      <c r="K35" s="1187">
        <f t="shared" si="4"/>
        <v>0.03</v>
      </c>
      <c r="L35" s="1187">
        <f t="shared" si="4"/>
        <v>0.04</v>
      </c>
    </row>
    <row r="36" spans="1:12" x14ac:dyDescent="0.25">
      <c r="A36" s="1194" t="s">
        <v>514</v>
      </c>
      <c r="B36" s="1194">
        <v>1</v>
      </c>
      <c r="C36" s="1194">
        <v>1.2</v>
      </c>
      <c r="D36" s="1196">
        <v>400</v>
      </c>
      <c r="E36" s="1187">
        <f t="shared" si="5"/>
        <v>0.4</v>
      </c>
      <c r="F36" s="1187">
        <f t="shared" si="6"/>
        <v>0.48</v>
      </c>
      <c r="G36" s="1187">
        <f t="shared" si="2"/>
        <v>0.4</v>
      </c>
      <c r="H36" s="1187">
        <f t="shared" si="2"/>
        <v>0.48</v>
      </c>
      <c r="I36" s="1177">
        <f t="shared" si="3"/>
        <v>0.3</v>
      </c>
      <c r="J36" s="1177">
        <f t="shared" si="3"/>
        <v>0.36</v>
      </c>
      <c r="K36" s="1187">
        <f t="shared" si="4"/>
        <v>0.14000000000000001</v>
      </c>
      <c r="L36" s="1187">
        <f t="shared" si="4"/>
        <v>0.17</v>
      </c>
    </row>
    <row r="37" spans="1:12" x14ac:dyDescent="0.25">
      <c r="A37" s="1194" t="s">
        <v>515</v>
      </c>
      <c r="B37" s="1194">
        <v>0.4</v>
      </c>
      <c r="C37" s="1194">
        <v>0.5</v>
      </c>
      <c r="D37" s="1196">
        <v>290</v>
      </c>
      <c r="E37" s="1187">
        <f t="shared" si="5"/>
        <v>0.12</v>
      </c>
      <c r="F37" s="1187">
        <f t="shared" si="6"/>
        <v>0.15</v>
      </c>
      <c r="G37" s="1187">
        <f t="shared" si="2"/>
        <v>0.12</v>
      </c>
      <c r="H37" s="1187">
        <f t="shared" si="2"/>
        <v>0.15</v>
      </c>
      <c r="I37" s="1177">
        <f t="shared" si="3"/>
        <v>0.09</v>
      </c>
      <c r="J37" s="1177">
        <f t="shared" si="3"/>
        <v>0.11</v>
      </c>
      <c r="K37" s="1187">
        <f t="shared" si="4"/>
        <v>0.04</v>
      </c>
      <c r="L37" s="1187">
        <f t="shared" si="4"/>
        <v>0.05</v>
      </c>
    </row>
    <row r="38" spans="1:12" x14ac:dyDescent="0.25">
      <c r="A38" s="1199" t="s">
        <v>1485</v>
      </c>
      <c r="B38" s="1194">
        <v>2</v>
      </c>
      <c r="C38" s="1194">
        <v>3</v>
      </c>
      <c r="D38" s="1201">
        <v>95</v>
      </c>
      <c r="E38" s="1187">
        <f t="shared" ref="E38" si="7">B38*D38/1000</f>
        <v>0.19</v>
      </c>
      <c r="F38" s="1187">
        <f t="shared" ref="F38" si="8">C38*D38/1000</f>
        <v>0.28999999999999998</v>
      </c>
      <c r="G38" s="1187">
        <f t="shared" ref="G38" si="9">E38*1</f>
        <v>0.19</v>
      </c>
      <c r="H38" s="1187">
        <f t="shared" ref="H38" si="10">F38*1</f>
        <v>0.28999999999999998</v>
      </c>
      <c r="I38" s="1177">
        <f t="shared" ref="I38" si="11">E38*0.75</f>
        <v>0.14000000000000001</v>
      </c>
      <c r="J38" s="1177">
        <f t="shared" ref="J38" si="12">F38*0.75</f>
        <v>0.22</v>
      </c>
      <c r="K38" s="1187">
        <f t="shared" ref="K38" si="13">E38*0.35</f>
        <v>7.0000000000000007E-2</v>
      </c>
      <c r="L38" s="1187">
        <f t="shared" ref="L38" si="14">F38*0.35</f>
        <v>0.1</v>
      </c>
    </row>
    <row r="39" spans="1:12" x14ac:dyDescent="0.25">
      <c r="A39" s="1194" t="s">
        <v>1494</v>
      </c>
      <c r="B39" s="1194">
        <v>3</v>
      </c>
      <c r="C39" s="1194">
        <v>5</v>
      </c>
      <c r="D39" s="1200">
        <v>19.22</v>
      </c>
      <c r="E39" s="1187">
        <f t="shared" si="5"/>
        <v>0.06</v>
      </c>
      <c r="F39" s="1187">
        <f t="shared" si="6"/>
        <v>0.1</v>
      </c>
      <c r="G39" s="1187">
        <f t="shared" si="2"/>
        <v>0.06</v>
      </c>
      <c r="H39" s="1187">
        <f t="shared" si="2"/>
        <v>0.1</v>
      </c>
      <c r="I39" s="1177">
        <f t="shared" si="3"/>
        <v>0.05</v>
      </c>
      <c r="J39" s="1177">
        <f t="shared" si="3"/>
        <v>0.08</v>
      </c>
      <c r="K39" s="1187">
        <f t="shared" si="4"/>
        <v>0.02</v>
      </c>
      <c r="L39" s="1187">
        <f t="shared" si="4"/>
        <v>0.04</v>
      </c>
    </row>
    <row r="40" spans="1:12" x14ac:dyDescent="0.25">
      <c r="A40" s="1188" t="s">
        <v>516</v>
      </c>
      <c r="B40" s="1188"/>
      <c r="C40" s="1188"/>
      <c r="D40" s="1189"/>
      <c r="E40" s="1189">
        <f>SUM(E9:E39)</f>
        <v>145.31</v>
      </c>
      <c r="F40" s="1189">
        <f t="shared" ref="F40:L40" si="15">SUM(F9:F39)</f>
        <v>176.03</v>
      </c>
      <c r="G40" s="1189">
        <f t="shared" si="15"/>
        <v>145.31</v>
      </c>
      <c r="H40" s="1189">
        <f t="shared" si="15"/>
        <v>176.03</v>
      </c>
      <c r="I40" s="1189">
        <f t="shared" si="15"/>
        <v>109.04</v>
      </c>
      <c r="J40" s="1189">
        <f t="shared" si="15"/>
        <v>132.05000000000001</v>
      </c>
      <c r="K40" s="1189">
        <f t="shared" si="15"/>
        <v>50.88</v>
      </c>
      <c r="L40" s="1189">
        <f t="shared" si="15"/>
        <v>61.63</v>
      </c>
    </row>
    <row r="41" spans="1:12" hidden="1" x14ac:dyDescent="0.25">
      <c r="A41" s="1186" t="s">
        <v>517</v>
      </c>
      <c r="B41" s="1186"/>
      <c r="C41" s="1186"/>
      <c r="D41" s="1187"/>
      <c r="E41" s="1190">
        <f>E40*247</f>
        <v>35892</v>
      </c>
      <c r="F41" s="1190">
        <f t="shared" ref="F41:L41" si="16">F40*247</f>
        <v>43479</v>
      </c>
      <c r="G41" s="1191">
        <f t="shared" si="16"/>
        <v>35891.57</v>
      </c>
      <c r="H41" s="1191">
        <f t="shared" si="16"/>
        <v>43479.41</v>
      </c>
      <c r="I41" s="1192">
        <f t="shared" si="16"/>
        <v>26932.880000000001</v>
      </c>
      <c r="J41" s="1192">
        <f t="shared" si="16"/>
        <v>32616.35</v>
      </c>
      <c r="K41" s="1191">
        <f t="shared" si="16"/>
        <v>12567.36</v>
      </c>
      <c r="L41" s="1191">
        <f t="shared" si="16"/>
        <v>15222.61</v>
      </c>
    </row>
    <row r="42" spans="1:12" ht="78" customHeight="1" x14ac:dyDescent="0.25">
      <c r="A42" s="1469" t="s">
        <v>1498</v>
      </c>
      <c r="B42" s="1469"/>
      <c r="C42" s="1469"/>
      <c r="D42" s="1469"/>
      <c r="E42" s="1469"/>
      <c r="F42" s="1469"/>
      <c r="G42" s="1469"/>
      <c r="H42" s="1469"/>
      <c r="I42" s="1469"/>
      <c r="J42" s="1469"/>
      <c r="K42" s="1469"/>
      <c r="L42" s="1469"/>
    </row>
    <row r="44" spans="1:12" x14ac:dyDescent="0.25">
      <c r="A44" s="439" t="s">
        <v>1495</v>
      </c>
      <c r="G44" s="439">
        <v>127.25</v>
      </c>
      <c r="H44" s="439">
        <v>153.6</v>
      </c>
    </row>
    <row r="45" spans="1:12" x14ac:dyDescent="0.25">
      <c r="G45" s="1198">
        <f>G40-G44</f>
        <v>18.059999999999999</v>
      </c>
      <c r="H45" s="1198">
        <f>H40-H44</f>
        <v>22.43</v>
      </c>
    </row>
    <row r="47" spans="1:12" x14ac:dyDescent="0.25">
      <c r="A47" s="439" t="s">
        <v>1496</v>
      </c>
      <c r="G47" s="439">
        <v>126.85</v>
      </c>
      <c r="H47" s="439">
        <v>154.97999999999999</v>
      </c>
    </row>
    <row r="48" spans="1:12" x14ac:dyDescent="0.25">
      <c r="G48" s="1198">
        <f>G40-G47</f>
        <v>18.46</v>
      </c>
      <c r="H48" s="1198">
        <f>H40-H47</f>
        <v>21.05</v>
      </c>
    </row>
  </sheetData>
  <mergeCells count="13">
    <mergeCell ref="I6:J6"/>
    <mergeCell ref="K6:L6"/>
    <mergeCell ref="A42:L42"/>
    <mergeCell ref="A2:L2"/>
    <mergeCell ref="A3:L3"/>
    <mergeCell ref="A5:A7"/>
    <mergeCell ref="B5:C5"/>
    <mergeCell ref="D5:D7"/>
    <mergeCell ref="E5:F5"/>
    <mergeCell ref="G5:L5"/>
    <mergeCell ref="B6:C6"/>
    <mergeCell ref="E6:F6"/>
    <mergeCell ref="G6:H6"/>
  </mergeCells>
  <pageMargins left="0.7" right="0.7" top="0.75" bottom="0.75" header="0.3" footer="0.3"/>
  <pageSetup paperSize="9" scale="45" orientation="landscape" r:id="rId1"/>
  <colBreaks count="1" manualBreakCount="1">
    <brk id="6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J5"/>
  <sheetViews>
    <sheetView workbookViewId="0">
      <selection activeCell="A3" sqref="A3"/>
    </sheetView>
  </sheetViews>
  <sheetFormatPr defaultRowHeight="15" x14ac:dyDescent="0.25"/>
  <cols>
    <col min="1" max="1" width="22.5703125" style="368" customWidth="1"/>
    <col min="2" max="2" width="10.28515625" style="368" customWidth="1"/>
    <col min="3" max="5" width="9.140625" style="368"/>
    <col min="6" max="6" width="10.5703125" style="368" customWidth="1"/>
    <col min="7" max="7" width="12.42578125" style="368" customWidth="1"/>
    <col min="8" max="8" width="17" style="368" customWidth="1"/>
    <col min="9" max="9" width="17.140625" style="368" customWidth="1"/>
    <col min="10" max="10" width="13.28515625" style="368" customWidth="1"/>
    <col min="11" max="255" width="9.140625" style="368"/>
    <col min="256" max="256" width="22.5703125" style="368" customWidth="1"/>
    <col min="257" max="257" width="10.28515625" style="368" customWidth="1"/>
    <col min="258" max="260" width="9.140625" style="368"/>
    <col min="261" max="261" width="10.5703125" style="368" customWidth="1"/>
    <col min="262" max="262" width="9.140625" style="368"/>
    <col min="263" max="263" width="19.7109375" style="368" customWidth="1"/>
    <col min="264" max="264" width="17.5703125" style="368" customWidth="1"/>
    <col min="265" max="511" width="9.140625" style="368"/>
    <col min="512" max="512" width="22.5703125" style="368" customWidth="1"/>
    <col min="513" max="513" width="10.28515625" style="368" customWidth="1"/>
    <col min="514" max="516" width="9.140625" style="368"/>
    <col min="517" max="517" width="10.5703125" style="368" customWidth="1"/>
    <col min="518" max="518" width="9.140625" style="368"/>
    <col min="519" max="519" width="19.7109375" style="368" customWidth="1"/>
    <col min="520" max="520" width="17.5703125" style="368" customWidth="1"/>
    <col min="521" max="767" width="9.140625" style="368"/>
    <col min="768" max="768" width="22.5703125" style="368" customWidth="1"/>
    <col min="769" max="769" width="10.28515625" style="368" customWidth="1"/>
    <col min="770" max="772" width="9.140625" style="368"/>
    <col min="773" max="773" width="10.5703125" style="368" customWidth="1"/>
    <col min="774" max="774" width="9.140625" style="368"/>
    <col min="775" max="775" width="19.7109375" style="368" customWidth="1"/>
    <col min="776" max="776" width="17.5703125" style="368" customWidth="1"/>
    <col min="777" max="1023" width="9.140625" style="368"/>
    <col min="1024" max="1024" width="22.5703125" style="368" customWidth="1"/>
    <col min="1025" max="1025" width="10.28515625" style="368" customWidth="1"/>
    <col min="1026" max="1028" width="9.140625" style="368"/>
    <col min="1029" max="1029" width="10.5703125" style="368" customWidth="1"/>
    <col min="1030" max="1030" width="9.140625" style="368"/>
    <col min="1031" max="1031" width="19.7109375" style="368" customWidth="1"/>
    <col min="1032" max="1032" width="17.5703125" style="368" customWidth="1"/>
    <col min="1033" max="1279" width="9.140625" style="368"/>
    <col min="1280" max="1280" width="22.5703125" style="368" customWidth="1"/>
    <col min="1281" max="1281" width="10.28515625" style="368" customWidth="1"/>
    <col min="1282" max="1284" width="9.140625" style="368"/>
    <col min="1285" max="1285" width="10.5703125" style="368" customWidth="1"/>
    <col min="1286" max="1286" width="9.140625" style="368"/>
    <col min="1287" max="1287" width="19.7109375" style="368" customWidth="1"/>
    <col min="1288" max="1288" width="17.5703125" style="368" customWidth="1"/>
    <col min="1289" max="1535" width="9.140625" style="368"/>
    <col min="1536" max="1536" width="22.5703125" style="368" customWidth="1"/>
    <col min="1537" max="1537" width="10.28515625" style="368" customWidth="1"/>
    <col min="1538" max="1540" width="9.140625" style="368"/>
    <col min="1541" max="1541" width="10.5703125" style="368" customWidth="1"/>
    <col min="1542" max="1542" width="9.140625" style="368"/>
    <col min="1543" max="1543" width="19.7109375" style="368" customWidth="1"/>
    <col min="1544" max="1544" width="17.5703125" style="368" customWidth="1"/>
    <col min="1545" max="1791" width="9.140625" style="368"/>
    <col min="1792" max="1792" width="22.5703125" style="368" customWidth="1"/>
    <col min="1793" max="1793" width="10.28515625" style="368" customWidth="1"/>
    <col min="1794" max="1796" width="9.140625" style="368"/>
    <col min="1797" max="1797" width="10.5703125" style="368" customWidth="1"/>
    <col min="1798" max="1798" width="9.140625" style="368"/>
    <col min="1799" max="1799" width="19.7109375" style="368" customWidth="1"/>
    <col min="1800" max="1800" width="17.5703125" style="368" customWidth="1"/>
    <col min="1801" max="2047" width="9.140625" style="368"/>
    <col min="2048" max="2048" width="22.5703125" style="368" customWidth="1"/>
    <col min="2049" max="2049" width="10.28515625" style="368" customWidth="1"/>
    <col min="2050" max="2052" width="9.140625" style="368"/>
    <col min="2053" max="2053" width="10.5703125" style="368" customWidth="1"/>
    <col min="2054" max="2054" width="9.140625" style="368"/>
    <col min="2055" max="2055" width="19.7109375" style="368" customWidth="1"/>
    <col min="2056" max="2056" width="17.5703125" style="368" customWidth="1"/>
    <col min="2057" max="2303" width="9.140625" style="368"/>
    <col min="2304" max="2304" width="22.5703125" style="368" customWidth="1"/>
    <col min="2305" max="2305" width="10.28515625" style="368" customWidth="1"/>
    <col min="2306" max="2308" width="9.140625" style="368"/>
    <col min="2309" max="2309" width="10.5703125" style="368" customWidth="1"/>
    <col min="2310" max="2310" width="9.140625" style="368"/>
    <col min="2311" max="2311" width="19.7109375" style="368" customWidth="1"/>
    <col min="2312" max="2312" width="17.5703125" style="368" customWidth="1"/>
    <col min="2313" max="2559" width="9.140625" style="368"/>
    <col min="2560" max="2560" width="22.5703125" style="368" customWidth="1"/>
    <col min="2561" max="2561" width="10.28515625" style="368" customWidth="1"/>
    <col min="2562" max="2564" width="9.140625" style="368"/>
    <col min="2565" max="2565" width="10.5703125" style="368" customWidth="1"/>
    <col min="2566" max="2566" width="9.140625" style="368"/>
    <col min="2567" max="2567" width="19.7109375" style="368" customWidth="1"/>
    <col min="2568" max="2568" width="17.5703125" style="368" customWidth="1"/>
    <col min="2569" max="2815" width="9.140625" style="368"/>
    <col min="2816" max="2816" width="22.5703125" style="368" customWidth="1"/>
    <col min="2817" max="2817" width="10.28515625" style="368" customWidth="1"/>
    <col min="2818" max="2820" width="9.140625" style="368"/>
    <col min="2821" max="2821" width="10.5703125" style="368" customWidth="1"/>
    <col min="2822" max="2822" width="9.140625" style="368"/>
    <col min="2823" max="2823" width="19.7109375" style="368" customWidth="1"/>
    <col min="2824" max="2824" width="17.5703125" style="368" customWidth="1"/>
    <col min="2825" max="3071" width="9.140625" style="368"/>
    <col min="3072" max="3072" width="22.5703125" style="368" customWidth="1"/>
    <col min="3073" max="3073" width="10.28515625" style="368" customWidth="1"/>
    <col min="3074" max="3076" width="9.140625" style="368"/>
    <col min="3077" max="3077" width="10.5703125" style="368" customWidth="1"/>
    <col min="3078" max="3078" width="9.140625" style="368"/>
    <col min="3079" max="3079" width="19.7109375" style="368" customWidth="1"/>
    <col min="3080" max="3080" width="17.5703125" style="368" customWidth="1"/>
    <col min="3081" max="3327" width="9.140625" style="368"/>
    <col min="3328" max="3328" width="22.5703125" style="368" customWidth="1"/>
    <col min="3329" max="3329" width="10.28515625" style="368" customWidth="1"/>
    <col min="3330" max="3332" width="9.140625" style="368"/>
    <col min="3333" max="3333" width="10.5703125" style="368" customWidth="1"/>
    <col min="3334" max="3334" width="9.140625" style="368"/>
    <col min="3335" max="3335" width="19.7109375" style="368" customWidth="1"/>
    <col min="3336" max="3336" width="17.5703125" style="368" customWidth="1"/>
    <col min="3337" max="3583" width="9.140625" style="368"/>
    <col min="3584" max="3584" width="22.5703125" style="368" customWidth="1"/>
    <col min="3585" max="3585" width="10.28515625" style="368" customWidth="1"/>
    <col min="3586" max="3588" width="9.140625" style="368"/>
    <col min="3589" max="3589" width="10.5703125" style="368" customWidth="1"/>
    <col min="3590" max="3590" width="9.140625" style="368"/>
    <col min="3591" max="3591" width="19.7109375" style="368" customWidth="1"/>
    <col min="3592" max="3592" width="17.5703125" style="368" customWidth="1"/>
    <col min="3593" max="3839" width="9.140625" style="368"/>
    <col min="3840" max="3840" width="22.5703125" style="368" customWidth="1"/>
    <col min="3841" max="3841" width="10.28515625" style="368" customWidth="1"/>
    <col min="3842" max="3844" width="9.140625" style="368"/>
    <col min="3845" max="3845" width="10.5703125" style="368" customWidth="1"/>
    <col min="3846" max="3846" width="9.140625" style="368"/>
    <col min="3847" max="3847" width="19.7109375" style="368" customWidth="1"/>
    <col min="3848" max="3848" width="17.5703125" style="368" customWidth="1"/>
    <col min="3849" max="4095" width="9.140625" style="368"/>
    <col min="4096" max="4096" width="22.5703125" style="368" customWidth="1"/>
    <col min="4097" max="4097" width="10.28515625" style="368" customWidth="1"/>
    <col min="4098" max="4100" width="9.140625" style="368"/>
    <col min="4101" max="4101" width="10.5703125" style="368" customWidth="1"/>
    <col min="4102" max="4102" width="9.140625" style="368"/>
    <col min="4103" max="4103" width="19.7109375" style="368" customWidth="1"/>
    <col min="4104" max="4104" width="17.5703125" style="368" customWidth="1"/>
    <col min="4105" max="4351" width="9.140625" style="368"/>
    <col min="4352" max="4352" width="22.5703125" style="368" customWidth="1"/>
    <col min="4353" max="4353" width="10.28515625" style="368" customWidth="1"/>
    <col min="4354" max="4356" width="9.140625" style="368"/>
    <col min="4357" max="4357" width="10.5703125" style="368" customWidth="1"/>
    <col min="4358" max="4358" width="9.140625" style="368"/>
    <col min="4359" max="4359" width="19.7109375" style="368" customWidth="1"/>
    <col min="4360" max="4360" width="17.5703125" style="368" customWidth="1"/>
    <col min="4361" max="4607" width="9.140625" style="368"/>
    <col min="4608" max="4608" width="22.5703125" style="368" customWidth="1"/>
    <col min="4609" max="4609" width="10.28515625" style="368" customWidth="1"/>
    <col min="4610" max="4612" width="9.140625" style="368"/>
    <col min="4613" max="4613" width="10.5703125" style="368" customWidth="1"/>
    <col min="4614" max="4614" width="9.140625" style="368"/>
    <col min="4615" max="4615" width="19.7109375" style="368" customWidth="1"/>
    <col min="4616" max="4616" width="17.5703125" style="368" customWidth="1"/>
    <col min="4617" max="4863" width="9.140625" style="368"/>
    <col min="4864" max="4864" width="22.5703125" style="368" customWidth="1"/>
    <col min="4865" max="4865" width="10.28515625" style="368" customWidth="1"/>
    <col min="4866" max="4868" width="9.140625" style="368"/>
    <col min="4869" max="4869" width="10.5703125" style="368" customWidth="1"/>
    <col min="4870" max="4870" width="9.140625" style="368"/>
    <col min="4871" max="4871" width="19.7109375" style="368" customWidth="1"/>
    <col min="4872" max="4872" width="17.5703125" style="368" customWidth="1"/>
    <col min="4873" max="5119" width="9.140625" style="368"/>
    <col min="5120" max="5120" width="22.5703125" style="368" customWidth="1"/>
    <col min="5121" max="5121" width="10.28515625" style="368" customWidth="1"/>
    <col min="5122" max="5124" width="9.140625" style="368"/>
    <col min="5125" max="5125" width="10.5703125" style="368" customWidth="1"/>
    <col min="5126" max="5126" width="9.140625" style="368"/>
    <col min="5127" max="5127" width="19.7109375" style="368" customWidth="1"/>
    <col min="5128" max="5128" width="17.5703125" style="368" customWidth="1"/>
    <col min="5129" max="5375" width="9.140625" style="368"/>
    <col min="5376" max="5376" width="22.5703125" style="368" customWidth="1"/>
    <col min="5377" max="5377" width="10.28515625" style="368" customWidth="1"/>
    <col min="5378" max="5380" width="9.140625" style="368"/>
    <col min="5381" max="5381" width="10.5703125" style="368" customWidth="1"/>
    <col min="5382" max="5382" width="9.140625" style="368"/>
    <col min="5383" max="5383" width="19.7109375" style="368" customWidth="1"/>
    <col min="5384" max="5384" width="17.5703125" style="368" customWidth="1"/>
    <col min="5385" max="5631" width="9.140625" style="368"/>
    <col min="5632" max="5632" width="22.5703125" style="368" customWidth="1"/>
    <col min="5633" max="5633" width="10.28515625" style="368" customWidth="1"/>
    <col min="5634" max="5636" width="9.140625" style="368"/>
    <col min="5637" max="5637" width="10.5703125" style="368" customWidth="1"/>
    <col min="5638" max="5638" width="9.140625" style="368"/>
    <col min="5639" max="5639" width="19.7109375" style="368" customWidth="1"/>
    <col min="5640" max="5640" width="17.5703125" style="368" customWidth="1"/>
    <col min="5641" max="5887" width="9.140625" style="368"/>
    <col min="5888" max="5888" width="22.5703125" style="368" customWidth="1"/>
    <col min="5889" max="5889" width="10.28515625" style="368" customWidth="1"/>
    <col min="5890" max="5892" width="9.140625" style="368"/>
    <col min="5893" max="5893" width="10.5703125" style="368" customWidth="1"/>
    <col min="5894" max="5894" width="9.140625" style="368"/>
    <col min="5895" max="5895" width="19.7109375" style="368" customWidth="1"/>
    <col min="5896" max="5896" width="17.5703125" style="368" customWidth="1"/>
    <col min="5897" max="6143" width="9.140625" style="368"/>
    <col min="6144" max="6144" width="22.5703125" style="368" customWidth="1"/>
    <col min="6145" max="6145" width="10.28515625" style="368" customWidth="1"/>
    <col min="6146" max="6148" width="9.140625" style="368"/>
    <col min="6149" max="6149" width="10.5703125" style="368" customWidth="1"/>
    <col min="6150" max="6150" width="9.140625" style="368"/>
    <col min="6151" max="6151" width="19.7109375" style="368" customWidth="1"/>
    <col min="6152" max="6152" width="17.5703125" style="368" customWidth="1"/>
    <col min="6153" max="6399" width="9.140625" style="368"/>
    <col min="6400" max="6400" width="22.5703125" style="368" customWidth="1"/>
    <col min="6401" max="6401" width="10.28515625" style="368" customWidth="1"/>
    <col min="6402" max="6404" width="9.140625" style="368"/>
    <col min="6405" max="6405" width="10.5703125" style="368" customWidth="1"/>
    <col min="6406" max="6406" width="9.140625" style="368"/>
    <col min="6407" max="6407" width="19.7109375" style="368" customWidth="1"/>
    <col min="6408" max="6408" width="17.5703125" style="368" customWidth="1"/>
    <col min="6409" max="6655" width="9.140625" style="368"/>
    <col min="6656" max="6656" width="22.5703125" style="368" customWidth="1"/>
    <col min="6657" max="6657" width="10.28515625" style="368" customWidth="1"/>
    <col min="6658" max="6660" width="9.140625" style="368"/>
    <col min="6661" max="6661" width="10.5703125" style="368" customWidth="1"/>
    <col min="6662" max="6662" width="9.140625" style="368"/>
    <col min="6663" max="6663" width="19.7109375" style="368" customWidth="1"/>
    <col min="6664" max="6664" width="17.5703125" style="368" customWidth="1"/>
    <col min="6665" max="6911" width="9.140625" style="368"/>
    <col min="6912" max="6912" width="22.5703125" style="368" customWidth="1"/>
    <col min="6913" max="6913" width="10.28515625" style="368" customWidth="1"/>
    <col min="6914" max="6916" width="9.140625" style="368"/>
    <col min="6917" max="6917" width="10.5703125" style="368" customWidth="1"/>
    <col min="6918" max="6918" width="9.140625" style="368"/>
    <col min="6919" max="6919" width="19.7109375" style="368" customWidth="1"/>
    <col min="6920" max="6920" width="17.5703125" style="368" customWidth="1"/>
    <col min="6921" max="7167" width="9.140625" style="368"/>
    <col min="7168" max="7168" width="22.5703125" style="368" customWidth="1"/>
    <col min="7169" max="7169" width="10.28515625" style="368" customWidth="1"/>
    <col min="7170" max="7172" width="9.140625" style="368"/>
    <col min="7173" max="7173" width="10.5703125" style="368" customWidth="1"/>
    <col min="7174" max="7174" width="9.140625" style="368"/>
    <col min="7175" max="7175" width="19.7109375" style="368" customWidth="1"/>
    <col min="7176" max="7176" width="17.5703125" style="368" customWidth="1"/>
    <col min="7177" max="7423" width="9.140625" style="368"/>
    <col min="7424" max="7424" width="22.5703125" style="368" customWidth="1"/>
    <col min="7425" max="7425" width="10.28515625" style="368" customWidth="1"/>
    <col min="7426" max="7428" width="9.140625" style="368"/>
    <col min="7429" max="7429" width="10.5703125" style="368" customWidth="1"/>
    <col min="7430" max="7430" width="9.140625" style="368"/>
    <col min="7431" max="7431" width="19.7109375" style="368" customWidth="1"/>
    <col min="7432" max="7432" width="17.5703125" style="368" customWidth="1"/>
    <col min="7433" max="7679" width="9.140625" style="368"/>
    <col min="7680" max="7680" width="22.5703125" style="368" customWidth="1"/>
    <col min="7681" max="7681" width="10.28515625" style="368" customWidth="1"/>
    <col min="7682" max="7684" width="9.140625" style="368"/>
    <col min="7685" max="7685" width="10.5703125" style="368" customWidth="1"/>
    <col min="7686" max="7686" width="9.140625" style="368"/>
    <col min="7687" max="7687" width="19.7109375" style="368" customWidth="1"/>
    <col min="7688" max="7688" width="17.5703125" style="368" customWidth="1"/>
    <col min="7689" max="7935" width="9.140625" style="368"/>
    <col min="7936" max="7936" width="22.5703125" style="368" customWidth="1"/>
    <col min="7937" max="7937" width="10.28515625" style="368" customWidth="1"/>
    <col min="7938" max="7940" width="9.140625" style="368"/>
    <col min="7941" max="7941" width="10.5703125" style="368" customWidth="1"/>
    <col min="7942" max="7942" width="9.140625" style="368"/>
    <col min="7943" max="7943" width="19.7109375" style="368" customWidth="1"/>
    <col min="7944" max="7944" width="17.5703125" style="368" customWidth="1"/>
    <col min="7945" max="8191" width="9.140625" style="368"/>
    <col min="8192" max="8192" width="22.5703125" style="368" customWidth="1"/>
    <col min="8193" max="8193" width="10.28515625" style="368" customWidth="1"/>
    <col min="8194" max="8196" width="9.140625" style="368"/>
    <col min="8197" max="8197" width="10.5703125" style="368" customWidth="1"/>
    <col min="8198" max="8198" width="9.140625" style="368"/>
    <col min="8199" max="8199" width="19.7109375" style="368" customWidth="1"/>
    <col min="8200" max="8200" width="17.5703125" style="368" customWidth="1"/>
    <col min="8201" max="8447" width="9.140625" style="368"/>
    <col min="8448" max="8448" width="22.5703125" style="368" customWidth="1"/>
    <col min="8449" max="8449" width="10.28515625" style="368" customWidth="1"/>
    <col min="8450" max="8452" width="9.140625" style="368"/>
    <col min="8453" max="8453" width="10.5703125" style="368" customWidth="1"/>
    <col min="8454" max="8454" width="9.140625" style="368"/>
    <col min="8455" max="8455" width="19.7109375" style="368" customWidth="1"/>
    <col min="8456" max="8456" width="17.5703125" style="368" customWidth="1"/>
    <col min="8457" max="8703" width="9.140625" style="368"/>
    <col min="8704" max="8704" width="22.5703125" style="368" customWidth="1"/>
    <col min="8705" max="8705" width="10.28515625" style="368" customWidth="1"/>
    <col min="8706" max="8708" width="9.140625" style="368"/>
    <col min="8709" max="8709" width="10.5703125" style="368" customWidth="1"/>
    <col min="8710" max="8710" width="9.140625" style="368"/>
    <col min="8711" max="8711" width="19.7109375" style="368" customWidth="1"/>
    <col min="8712" max="8712" width="17.5703125" style="368" customWidth="1"/>
    <col min="8713" max="8959" width="9.140625" style="368"/>
    <col min="8960" max="8960" width="22.5703125" style="368" customWidth="1"/>
    <col min="8961" max="8961" width="10.28515625" style="368" customWidth="1"/>
    <col min="8962" max="8964" width="9.140625" style="368"/>
    <col min="8965" max="8965" width="10.5703125" style="368" customWidth="1"/>
    <col min="8966" max="8966" width="9.140625" style="368"/>
    <col min="8967" max="8967" width="19.7109375" style="368" customWidth="1"/>
    <col min="8968" max="8968" width="17.5703125" style="368" customWidth="1"/>
    <col min="8969" max="9215" width="9.140625" style="368"/>
    <col min="9216" max="9216" width="22.5703125" style="368" customWidth="1"/>
    <col min="9217" max="9217" width="10.28515625" style="368" customWidth="1"/>
    <col min="9218" max="9220" width="9.140625" style="368"/>
    <col min="9221" max="9221" width="10.5703125" style="368" customWidth="1"/>
    <col min="9222" max="9222" width="9.140625" style="368"/>
    <col min="9223" max="9223" width="19.7109375" style="368" customWidth="1"/>
    <col min="9224" max="9224" width="17.5703125" style="368" customWidth="1"/>
    <col min="9225" max="9471" width="9.140625" style="368"/>
    <col min="9472" max="9472" width="22.5703125" style="368" customWidth="1"/>
    <col min="9473" max="9473" width="10.28515625" style="368" customWidth="1"/>
    <col min="9474" max="9476" width="9.140625" style="368"/>
    <col min="9477" max="9477" width="10.5703125" style="368" customWidth="1"/>
    <col min="9478" max="9478" width="9.140625" style="368"/>
    <col min="9479" max="9479" width="19.7109375" style="368" customWidth="1"/>
    <col min="9480" max="9480" width="17.5703125" style="368" customWidth="1"/>
    <col min="9481" max="9727" width="9.140625" style="368"/>
    <col min="9728" max="9728" width="22.5703125" style="368" customWidth="1"/>
    <col min="9729" max="9729" width="10.28515625" style="368" customWidth="1"/>
    <col min="9730" max="9732" width="9.140625" style="368"/>
    <col min="9733" max="9733" width="10.5703125" style="368" customWidth="1"/>
    <col min="9734" max="9734" width="9.140625" style="368"/>
    <col min="9735" max="9735" width="19.7109375" style="368" customWidth="1"/>
    <col min="9736" max="9736" width="17.5703125" style="368" customWidth="1"/>
    <col min="9737" max="9983" width="9.140625" style="368"/>
    <col min="9984" max="9984" width="22.5703125" style="368" customWidth="1"/>
    <col min="9985" max="9985" width="10.28515625" style="368" customWidth="1"/>
    <col min="9986" max="9988" width="9.140625" style="368"/>
    <col min="9989" max="9989" width="10.5703125" style="368" customWidth="1"/>
    <col min="9990" max="9990" width="9.140625" style="368"/>
    <col min="9991" max="9991" width="19.7109375" style="368" customWidth="1"/>
    <col min="9992" max="9992" width="17.5703125" style="368" customWidth="1"/>
    <col min="9993" max="10239" width="9.140625" style="368"/>
    <col min="10240" max="10240" width="22.5703125" style="368" customWidth="1"/>
    <col min="10241" max="10241" width="10.28515625" style="368" customWidth="1"/>
    <col min="10242" max="10244" width="9.140625" style="368"/>
    <col min="10245" max="10245" width="10.5703125" style="368" customWidth="1"/>
    <col min="10246" max="10246" width="9.140625" style="368"/>
    <col min="10247" max="10247" width="19.7109375" style="368" customWidth="1"/>
    <col min="10248" max="10248" width="17.5703125" style="368" customWidth="1"/>
    <col min="10249" max="10495" width="9.140625" style="368"/>
    <col min="10496" max="10496" width="22.5703125" style="368" customWidth="1"/>
    <col min="10497" max="10497" width="10.28515625" style="368" customWidth="1"/>
    <col min="10498" max="10500" width="9.140625" style="368"/>
    <col min="10501" max="10501" width="10.5703125" style="368" customWidth="1"/>
    <col min="10502" max="10502" width="9.140625" style="368"/>
    <col min="10503" max="10503" width="19.7109375" style="368" customWidth="1"/>
    <col min="10504" max="10504" width="17.5703125" style="368" customWidth="1"/>
    <col min="10505" max="10751" width="9.140625" style="368"/>
    <col min="10752" max="10752" width="22.5703125" style="368" customWidth="1"/>
    <col min="10753" max="10753" width="10.28515625" style="368" customWidth="1"/>
    <col min="10754" max="10756" width="9.140625" style="368"/>
    <col min="10757" max="10757" width="10.5703125" style="368" customWidth="1"/>
    <col min="10758" max="10758" width="9.140625" style="368"/>
    <col min="10759" max="10759" width="19.7109375" style="368" customWidth="1"/>
    <col min="10760" max="10760" width="17.5703125" style="368" customWidth="1"/>
    <col min="10761" max="11007" width="9.140625" style="368"/>
    <col min="11008" max="11008" width="22.5703125" style="368" customWidth="1"/>
    <col min="11009" max="11009" width="10.28515625" style="368" customWidth="1"/>
    <col min="11010" max="11012" width="9.140625" style="368"/>
    <col min="11013" max="11013" width="10.5703125" style="368" customWidth="1"/>
    <col min="11014" max="11014" width="9.140625" style="368"/>
    <col min="11015" max="11015" width="19.7109375" style="368" customWidth="1"/>
    <col min="11016" max="11016" width="17.5703125" style="368" customWidth="1"/>
    <col min="11017" max="11263" width="9.140625" style="368"/>
    <col min="11264" max="11264" width="22.5703125" style="368" customWidth="1"/>
    <col min="11265" max="11265" width="10.28515625" style="368" customWidth="1"/>
    <col min="11266" max="11268" width="9.140625" style="368"/>
    <col min="11269" max="11269" width="10.5703125" style="368" customWidth="1"/>
    <col min="11270" max="11270" width="9.140625" style="368"/>
    <col min="11271" max="11271" width="19.7109375" style="368" customWidth="1"/>
    <col min="11272" max="11272" width="17.5703125" style="368" customWidth="1"/>
    <col min="11273" max="11519" width="9.140625" style="368"/>
    <col min="11520" max="11520" width="22.5703125" style="368" customWidth="1"/>
    <col min="11521" max="11521" width="10.28515625" style="368" customWidth="1"/>
    <col min="11522" max="11524" width="9.140625" style="368"/>
    <col min="11525" max="11525" width="10.5703125" style="368" customWidth="1"/>
    <col min="11526" max="11526" width="9.140625" style="368"/>
    <col min="11527" max="11527" width="19.7109375" style="368" customWidth="1"/>
    <col min="11528" max="11528" width="17.5703125" style="368" customWidth="1"/>
    <col min="11529" max="11775" width="9.140625" style="368"/>
    <col min="11776" max="11776" width="22.5703125" style="368" customWidth="1"/>
    <col min="11777" max="11777" width="10.28515625" style="368" customWidth="1"/>
    <col min="11778" max="11780" width="9.140625" style="368"/>
    <col min="11781" max="11781" width="10.5703125" style="368" customWidth="1"/>
    <col min="11782" max="11782" width="9.140625" style="368"/>
    <col min="11783" max="11783" width="19.7109375" style="368" customWidth="1"/>
    <col min="11784" max="11784" width="17.5703125" style="368" customWidth="1"/>
    <col min="11785" max="12031" width="9.140625" style="368"/>
    <col min="12032" max="12032" width="22.5703125" style="368" customWidth="1"/>
    <col min="12033" max="12033" width="10.28515625" style="368" customWidth="1"/>
    <col min="12034" max="12036" width="9.140625" style="368"/>
    <col min="12037" max="12037" width="10.5703125" style="368" customWidth="1"/>
    <col min="12038" max="12038" width="9.140625" style="368"/>
    <col min="12039" max="12039" width="19.7109375" style="368" customWidth="1"/>
    <col min="12040" max="12040" width="17.5703125" style="368" customWidth="1"/>
    <col min="12041" max="12287" width="9.140625" style="368"/>
    <col min="12288" max="12288" width="22.5703125" style="368" customWidth="1"/>
    <col min="12289" max="12289" width="10.28515625" style="368" customWidth="1"/>
    <col min="12290" max="12292" width="9.140625" style="368"/>
    <col min="12293" max="12293" width="10.5703125" style="368" customWidth="1"/>
    <col min="12294" max="12294" width="9.140625" style="368"/>
    <col min="12295" max="12295" width="19.7109375" style="368" customWidth="1"/>
    <col min="12296" max="12296" width="17.5703125" style="368" customWidth="1"/>
    <col min="12297" max="12543" width="9.140625" style="368"/>
    <col min="12544" max="12544" width="22.5703125" style="368" customWidth="1"/>
    <col min="12545" max="12545" width="10.28515625" style="368" customWidth="1"/>
    <col min="12546" max="12548" width="9.140625" style="368"/>
    <col min="12549" max="12549" width="10.5703125" style="368" customWidth="1"/>
    <col min="12550" max="12550" width="9.140625" style="368"/>
    <col min="12551" max="12551" width="19.7109375" style="368" customWidth="1"/>
    <col min="12552" max="12552" width="17.5703125" style="368" customWidth="1"/>
    <col min="12553" max="12799" width="9.140625" style="368"/>
    <col min="12800" max="12800" width="22.5703125" style="368" customWidth="1"/>
    <col min="12801" max="12801" width="10.28515625" style="368" customWidth="1"/>
    <col min="12802" max="12804" width="9.140625" style="368"/>
    <col min="12805" max="12805" width="10.5703125" style="368" customWidth="1"/>
    <col min="12806" max="12806" width="9.140625" style="368"/>
    <col min="12807" max="12807" width="19.7109375" style="368" customWidth="1"/>
    <col min="12808" max="12808" width="17.5703125" style="368" customWidth="1"/>
    <col min="12809" max="13055" width="9.140625" style="368"/>
    <col min="13056" max="13056" width="22.5703125" style="368" customWidth="1"/>
    <col min="13057" max="13057" width="10.28515625" style="368" customWidth="1"/>
    <col min="13058" max="13060" width="9.140625" style="368"/>
    <col min="13061" max="13061" width="10.5703125" style="368" customWidth="1"/>
    <col min="13062" max="13062" width="9.140625" style="368"/>
    <col min="13063" max="13063" width="19.7109375" style="368" customWidth="1"/>
    <col min="13064" max="13064" width="17.5703125" style="368" customWidth="1"/>
    <col min="13065" max="13311" width="9.140625" style="368"/>
    <col min="13312" max="13312" width="22.5703125" style="368" customWidth="1"/>
    <col min="13313" max="13313" width="10.28515625" style="368" customWidth="1"/>
    <col min="13314" max="13316" width="9.140625" style="368"/>
    <col min="13317" max="13317" width="10.5703125" style="368" customWidth="1"/>
    <col min="13318" max="13318" width="9.140625" style="368"/>
    <col min="13319" max="13319" width="19.7109375" style="368" customWidth="1"/>
    <col min="13320" max="13320" width="17.5703125" style="368" customWidth="1"/>
    <col min="13321" max="13567" width="9.140625" style="368"/>
    <col min="13568" max="13568" width="22.5703125" style="368" customWidth="1"/>
    <col min="13569" max="13569" width="10.28515625" style="368" customWidth="1"/>
    <col min="13570" max="13572" width="9.140625" style="368"/>
    <col min="13573" max="13573" width="10.5703125" style="368" customWidth="1"/>
    <col min="13574" max="13574" width="9.140625" style="368"/>
    <col min="13575" max="13575" width="19.7109375" style="368" customWidth="1"/>
    <col min="13576" max="13576" width="17.5703125" style="368" customWidth="1"/>
    <col min="13577" max="13823" width="9.140625" style="368"/>
    <col min="13824" max="13824" width="22.5703125" style="368" customWidth="1"/>
    <col min="13825" max="13825" width="10.28515625" style="368" customWidth="1"/>
    <col min="13826" max="13828" width="9.140625" style="368"/>
    <col min="13829" max="13829" width="10.5703125" style="368" customWidth="1"/>
    <col min="13830" max="13830" width="9.140625" style="368"/>
    <col min="13831" max="13831" width="19.7109375" style="368" customWidth="1"/>
    <col min="13832" max="13832" width="17.5703125" style="368" customWidth="1"/>
    <col min="13833" max="14079" width="9.140625" style="368"/>
    <col min="14080" max="14080" width="22.5703125" style="368" customWidth="1"/>
    <col min="14081" max="14081" width="10.28515625" style="368" customWidth="1"/>
    <col min="14082" max="14084" width="9.140625" style="368"/>
    <col min="14085" max="14085" width="10.5703125" style="368" customWidth="1"/>
    <col min="14086" max="14086" width="9.140625" style="368"/>
    <col min="14087" max="14087" width="19.7109375" style="368" customWidth="1"/>
    <col min="14088" max="14088" width="17.5703125" style="368" customWidth="1"/>
    <col min="14089" max="14335" width="9.140625" style="368"/>
    <col min="14336" max="14336" width="22.5703125" style="368" customWidth="1"/>
    <col min="14337" max="14337" width="10.28515625" style="368" customWidth="1"/>
    <col min="14338" max="14340" width="9.140625" style="368"/>
    <col min="14341" max="14341" width="10.5703125" style="368" customWidth="1"/>
    <col min="14342" max="14342" width="9.140625" style="368"/>
    <col min="14343" max="14343" width="19.7109375" style="368" customWidth="1"/>
    <col min="14344" max="14344" width="17.5703125" style="368" customWidth="1"/>
    <col min="14345" max="14591" width="9.140625" style="368"/>
    <col min="14592" max="14592" width="22.5703125" style="368" customWidth="1"/>
    <col min="14593" max="14593" width="10.28515625" style="368" customWidth="1"/>
    <col min="14594" max="14596" width="9.140625" style="368"/>
    <col min="14597" max="14597" width="10.5703125" style="368" customWidth="1"/>
    <col min="14598" max="14598" width="9.140625" style="368"/>
    <col min="14599" max="14599" width="19.7109375" style="368" customWidth="1"/>
    <col min="14600" max="14600" width="17.5703125" style="368" customWidth="1"/>
    <col min="14601" max="14847" width="9.140625" style="368"/>
    <col min="14848" max="14848" width="22.5703125" style="368" customWidth="1"/>
    <col min="14849" max="14849" width="10.28515625" style="368" customWidth="1"/>
    <col min="14850" max="14852" width="9.140625" style="368"/>
    <col min="14853" max="14853" width="10.5703125" style="368" customWidth="1"/>
    <col min="14854" max="14854" width="9.140625" style="368"/>
    <col min="14855" max="14855" width="19.7109375" style="368" customWidth="1"/>
    <col min="14856" max="14856" width="17.5703125" style="368" customWidth="1"/>
    <col min="14857" max="15103" width="9.140625" style="368"/>
    <col min="15104" max="15104" width="22.5703125" style="368" customWidth="1"/>
    <col min="15105" max="15105" width="10.28515625" style="368" customWidth="1"/>
    <col min="15106" max="15108" width="9.140625" style="368"/>
    <col min="15109" max="15109" width="10.5703125" style="368" customWidth="1"/>
    <col min="15110" max="15110" width="9.140625" style="368"/>
    <col min="15111" max="15111" width="19.7109375" style="368" customWidth="1"/>
    <col min="15112" max="15112" width="17.5703125" style="368" customWidth="1"/>
    <col min="15113" max="15359" width="9.140625" style="368"/>
    <col min="15360" max="15360" width="22.5703125" style="368" customWidth="1"/>
    <col min="15361" max="15361" width="10.28515625" style="368" customWidth="1"/>
    <col min="15362" max="15364" width="9.140625" style="368"/>
    <col min="15365" max="15365" width="10.5703125" style="368" customWidth="1"/>
    <col min="15366" max="15366" width="9.140625" style="368"/>
    <col min="15367" max="15367" width="19.7109375" style="368" customWidth="1"/>
    <col min="15368" max="15368" width="17.5703125" style="368" customWidth="1"/>
    <col min="15369" max="15615" width="9.140625" style="368"/>
    <col min="15616" max="15616" width="22.5703125" style="368" customWidth="1"/>
    <col min="15617" max="15617" width="10.28515625" style="368" customWidth="1"/>
    <col min="15618" max="15620" width="9.140625" style="368"/>
    <col min="15621" max="15621" width="10.5703125" style="368" customWidth="1"/>
    <col min="15622" max="15622" width="9.140625" style="368"/>
    <col min="15623" max="15623" width="19.7109375" style="368" customWidth="1"/>
    <col min="15624" max="15624" width="17.5703125" style="368" customWidth="1"/>
    <col min="15625" max="15871" width="9.140625" style="368"/>
    <col min="15872" max="15872" width="22.5703125" style="368" customWidth="1"/>
    <col min="15873" max="15873" width="10.28515625" style="368" customWidth="1"/>
    <col min="15874" max="15876" width="9.140625" style="368"/>
    <col min="15877" max="15877" width="10.5703125" style="368" customWidth="1"/>
    <col min="15878" max="15878" width="9.140625" style="368"/>
    <col min="15879" max="15879" width="19.7109375" style="368" customWidth="1"/>
    <col min="15880" max="15880" width="17.5703125" style="368" customWidth="1"/>
    <col min="15881" max="16127" width="9.140625" style="368"/>
    <col min="16128" max="16128" width="22.5703125" style="368" customWidth="1"/>
    <col min="16129" max="16129" width="10.28515625" style="368" customWidth="1"/>
    <col min="16130" max="16132" width="9.140625" style="368"/>
    <col min="16133" max="16133" width="10.5703125" style="368" customWidth="1"/>
    <col min="16134" max="16134" width="9.140625" style="368"/>
    <col min="16135" max="16135" width="19.7109375" style="368" customWidth="1"/>
    <col min="16136" max="16136" width="17.5703125" style="368" customWidth="1"/>
    <col min="16137" max="16384" width="9.140625" style="368"/>
  </cols>
  <sheetData>
    <row r="2" spans="1:10" x14ac:dyDescent="0.25">
      <c r="A2" s="1477" t="s">
        <v>1613</v>
      </c>
      <c r="B2" s="1477"/>
      <c r="C2" s="1477"/>
      <c r="D2" s="1477"/>
      <c r="E2" s="1477"/>
      <c r="F2" s="1477"/>
      <c r="G2" s="1477"/>
      <c r="H2" s="1477"/>
      <c r="I2" s="1477"/>
      <c r="J2" s="1477"/>
    </row>
    <row r="4" spans="1:10" ht="183.75" customHeight="1" x14ac:dyDescent="0.25">
      <c r="A4" s="442" t="s">
        <v>554</v>
      </c>
      <c r="B4" s="443" t="s">
        <v>555</v>
      </c>
      <c r="C4" s="443" t="s">
        <v>556</v>
      </c>
      <c r="D4" s="443" t="s">
        <v>557</v>
      </c>
      <c r="E4" s="443" t="s">
        <v>558</v>
      </c>
      <c r="F4" s="443" t="s">
        <v>559</v>
      </c>
      <c r="G4" s="1176" t="s">
        <v>1459</v>
      </c>
      <c r="H4" s="1176" t="s">
        <v>1460</v>
      </c>
      <c r="I4" s="1176" t="s">
        <v>1461</v>
      </c>
      <c r="J4" s="1176" t="s">
        <v>1462</v>
      </c>
    </row>
    <row r="5" spans="1:10" ht="15.75" x14ac:dyDescent="0.25">
      <c r="A5" s="444" t="s">
        <v>560</v>
      </c>
      <c r="B5" s="445" t="s">
        <v>561</v>
      </c>
      <c r="C5" s="446">
        <v>0.4</v>
      </c>
      <c r="D5" s="445">
        <v>247</v>
      </c>
      <c r="E5" s="446">
        <f>C5*D5</f>
        <v>98.8</v>
      </c>
      <c r="F5" s="447">
        <v>6.56</v>
      </c>
      <c r="G5" s="1180">
        <f>E5*F5</f>
        <v>648.13</v>
      </c>
      <c r="H5" s="1178">
        <v>100</v>
      </c>
      <c r="I5" s="1178">
        <v>35</v>
      </c>
      <c r="J5" s="1180">
        <f>G5/H5*I5</f>
        <v>226.85</v>
      </c>
    </row>
  </sheetData>
  <mergeCells count="1">
    <mergeCell ref="A2:J2"/>
  </mergeCells>
  <pageMargins left="0.7" right="0.7" top="0.75" bottom="0.75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I34"/>
  <sheetViews>
    <sheetView workbookViewId="0">
      <selection activeCell="Q17" sqref="Q17"/>
    </sheetView>
  </sheetViews>
  <sheetFormatPr defaultRowHeight="15" x14ac:dyDescent="0.25"/>
  <cols>
    <col min="1" max="2" width="28.7109375" style="368" customWidth="1"/>
    <col min="3" max="4" width="9.140625" style="368"/>
    <col min="5" max="6" width="0" style="368" hidden="1" customWidth="1"/>
    <col min="7" max="7" width="17.140625" style="368" customWidth="1"/>
    <col min="8" max="8" width="16.140625" style="368" customWidth="1"/>
    <col min="9" max="9" width="19.85546875" style="368" customWidth="1"/>
    <col min="10" max="255" width="9.140625" style="368"/>
    <col min="256" max="257" width="28.7109375" style="368" customWidth="1"/>
    <col min="258" max="259" width="9.140625" style="368"/>
    <col min="260" max="261" width="0" style="368" hidden="1" customWidth="1"/>
    <col min="262" max="262" width="17.140625" style="368" customWidth="1"/>
    <col min="263" max="263" width="16.140625" style="368" customWidth="1"/>
    <col min="264" max="264" width="19.85546875" style="368" customWidth="1"/>
    <col min="265" max="511" width="9.140625" style="368"/>
    <col min="512" max="513" width="28.7109375" style="368" customWidth="1"/>
    <col min="514" max="515" width="9.140625" style="368"/>
    <col min="516" max="517" width="0" style="368" hidden="1" customWidth="1"/>
    <col min="518" max="518" width="17.140625" style="368" customWidth="1"/>
    <col min="519" max="519" width="16.140625" style="368" customWidth="1"/>
    <col min="520" max="520" width="19.85546875" style="368" customWidth="1"/>
    <col min="521" max="767" width="9.140625" style="368"/>
    <col min="768" max="769" width="28.7109375" style="368" customWidth="1"/>
    <col min="770" max="771" width="9.140625" style="368"/>
    <col min="772" max="773" width="0" style="368" hidden="1" customWidth="1"/>
    <col min="774" max="774" width="17.140625" style="368" customWidth="1"/>
    <col min="775" max="775" width="16.140625" style="368" customWidth="1"/>
    <col min="776" max="776" width="19.85546875" style="368" customWidth="1"/>
    <col min="777" max="1023" width="9.140625" style="368"/>
    <col min="1024" max="1025" width="28.7109375" style="368" customWidth="1"/>
    <col min="1026" max="1027" width="9.140625" style="368"/>
    <col min="1028" max="1029" width="0" style="368" hidden="1" customWidth="1"/>
    <col min="1030" max="1030" width="17.140625" style="368" customWidth="1"/>
    <col min="1031" max="1031" width="16.140625" style="368" customWidth="1"/>
    <col min="1032" max="1032" width="19.85546875" style="368" customWidth="1"/>
    <col min="1033" max="1279" width="9.140625" style="368"/>
    <col min="1280" max="1281" width="28.7109375" style="368" customWidth="1"/>
    <col min="1282" max="1283" width="9.140625" style="368"/>
    <col min="1284" max="1285" width="0" style="368" hidden="1" customWidth="1"/>
    <col min="1286" max="1286" width="17.140625" style="368" customWidth="1"/>
    <col min="1287" max="1287" width="16.140625" style="368" customWidth="1"/>
    <col min="1288" max="1288" width="19.85546875" style="368" customWidth="1"/>
    <col min="1289" max="1535" width="9.140625" style="368"/>
    <col min="1536" max="1537" width="28.7109375" style="368" customWidth="1"/>
    <col min="1538" max="1539" width="9.140625" style="368"/>
    <col min="1540" max="1541" width="0" style="368" hidden="1" customWidth="1"/>
    <col min="1542" max="1542" width="17.140625" style="368" customWidth="1"/>
    <col min="1543" max="1543" width="16.140625" style="368" customWidth="1"/>
    <col min="1544" max="1544" width="19.85546875" style="368" customWidth="1"/>
    <col min="1545" max="1791" width="9.140625" style="368"/>
    <col min="1792" max="1793" width="28.7109375" style="368" customWidth="1"/>
    <col min="1794" max="1795" width="9.140625" style="368"/>
    <col min="1796" max="1797" width="0" style="368" hidden="1" customWidth="1"/>
    <col min="1798" max="1798" width="17.140625" style="368" customWidth="1"/>
    <col min="1799" max="1799" width="16.140625" style="368" customWidth="1"/>
    <col min="1800" max="1800" width="19.85546875" style="368" customWidth="1"/>
    <col min="1801" max="2047" width="9.140625" style="368"/>
    <col min="2048" max="2049" width="28.7109375" style="368" customWidth="1"/>
    <col min="2050" max="2051" width="9.140625" style="368"/>
    <col min="2052" max="2053" width="0" style="368" hidden="1" customWidth="1"/>
    <col min="2054" max="2054" width="17.140625" style="368" customWidth="1"/>
    <col min="2055" max="2055" width="16.140625" style="368" customWidth="1"/>
    <col min="2056" max="2056" width="19.85546875" style="368" customWidth="1"/>
    <col min="2057" max="2303" width="9.140625" style="368"/>
    <col min="2304" max="2305" width="28.7109375" style="368" customWidth="1"/>
    <col min="2306" max="2307" width="9.140625" style="368"/>
    <col min="2308" max="2309" width="0" style="368" hidden="1" customWidth="1"/>
    <col min="2310" max="2310" width="17.140625" style="368" customWidth="1"/>
    <col min="2311" max="2311" width="16.140625" style="368" customWidth="1"/>
    <col min="2312" max="2312" width="19.85546875" style="368" customWidth="1"/>
    <col min="2313" max="2559" width="9.140625" style="368"/>
    <col min="2560" max="2561" width="28.7109375" style="368" customWidth="1"/>
    <col min="2562" max="2563" width="9.140625" style="368"/>
    <col min="2564" max="2565" width="0" style="368" hidden="1" customWidth="1"/>
    <col min="2566" max="2566" width="17.140625" style="368" customWidth="1"/>
    <col min="2567" max="2567" width="16.140625" style="368" customWidth="1"/>
    <col min="2568" max="2568" width="19.85546875" style="368" customWidth="1"/>
    <col min="2569" max="2815" width="9.140625" style="368"/>
    <col min="2816" max="2817" width="28.7109375" style="368" customWidth="1"/>
    <col min="2818" max="2819" width="9.140625" style="368"/>
    <col min="2820" max="2821" width="0" style="368" hidden="1" customWidth="1"/>
    <col min="2822" max="2822" width="17.140625" style="368" customWidth="1"/>
    <col min="2823" max="2823" width="16.140625" style="368" customWidth="1"/>
    <col min="2824" max="2824" width="19.85546875" style="368" customWidth="1"/>
    <col min="2825" max="3071" width="9.140625" style="368"/>
    <col min="3072" max="3073" width="28.7109375" style="368" customWidth="1"/>
    <col min="3074" max="3075" width="9.140625" style="368"/>
    <col min="3076" max="3077" width="0" style="368" hidden="1" customWidth="1"/>
    <col min="3078" max="3078" width="17.140625" style="368" customWidth="1"/>
    <col min="3079" max="3079" width="16.140625" style="368" customWidth="1"/>
    <col min="3080" max="3080" width="19.85546875" style="368" customWidth="1"/>
    <col min="3081" max="3327" width="9.140625" style="368"/>
    <col min="3328" max="3329" width="28.7109375" style="368" customWidth="1"/>
    <col min="3330" max="3331" width="9.140625" style="368"/>
    <col min="3332" max="3333" width="0" style="368" hidden="1" customWidth="1"/>
    <col min="3334" max="3334" width="17.140625" style="368" customWidth="1"/>
    <col min="3335" max="3335" width="16.140625" style="368" customWidth="1"/>
    <col min="3336" max="3336" width="19.85546875" style="368" customWidth="1"/>
    <col min="3337" max="3583" width="9.140625" style="368"/>
    <col min="3584" max="3585" width="28.7109375" style="368" customWidth="1"/>
    <col min="3586" max="3587" width="9.140625" style="368"/>
    <col min="3588" max="3589" width="0" style="368" hidden="1" customWidth="1"/>
    <col min="3590" max="3590" width="17.140625" style="368" customWidth="1"/>
    <col min="3591" max="3591" width="16.140625" style="368" customWidth="1"/>
    <col min="3592" max="3592" width="19.85546875" style="368" customWidth="1"/>
    <col min="3593" max="3839" width="9.140625" style="368"/>
    <col min="3840" max="3841" width="28.7109375" style="368" customWidth="1"/>
    <col min="3842" max="3843" width="9.140625" style="368"/>
    <col min="3844" max="3845" width="0" style="368" hidden="1" customWidth="1"/>
    <col min="3846" max="3846" width="17.140625" style="368" customWidth="1"/>
    <col min="3847" max="3847" width="16.140625" style="368" customWidth="1"/>
    <col min="3848" max="3848" width="19.85546875" style="368" customWidth="1"/>
    <col min="3849" max="4095" width="9.140625" style="368"/>
    <col min="4096" max="4097" width="28.7109375" style="368" customWidth="1"/>
    <col min="4098" max="4099" width="9.140625" style="368"/>
    <col min="4100" max="4101" width="0" style="368" hidden="1" customWidth="1"/>
    <col min="4102" max="4102" width="17.140625" style="368" customWidth="1"/>
    <col min="4103" max="4103" width="16.140625" style="368" customWidth="1"/>
    <col min="4104" max="4104" width="19.85546875" style="368" customWidth="1"/>
    <col min="4105" max="4351" width="9.140625" style="368"/>
    <col min="4352" max="4353" width="28.7109375" style="368" customWidth="1"/>
    <col min="4354" max="4355" width="9.140625" style="368"/>
    <col min="4356" max="4357" width="0" style="368" hidden="1" customWidth="1"/>
    <col min="4358" max="4358" width="17.140625" style="368" customWidth="1"/>
    <col min="4359" max="4359" width="16.140625" style="368" customWidth="1"/>
    <col min="4360" max="4360" width="19.85546875" style="368" customWidth="1"/>
    <col min="4361" max="4607" width="9.140625" style="368"/>
    <col min="4608" max="4609" width="28.7109375" style="368" customWidth="1"/>
    <col min="4610" max="4611" width="9.140625" style="368"/>
    <col min="4612" max="4613" width="0" style="368" hidden="1" customWidth="1"/>
    <col min="4614" max="4614" width="17.140625" style="368" customWidth="1"/>
    <col min="4615" max="4615" width="16.140625" style="368" customWidth="1"/>
    <col min="4616" max="4616" width="19.85546875" style="368" customWidth="1"/>
    <col min="4617" max="4863" width="9.140625" style="368"/>
    <col min="4864" max="4865" width="28.7109375" style="368" customWidth="1"/>
    <col min="4866" max="4867" width="9.140625" style="368"/>
    <col min="4868" max="4869" width="0" style="368" hidden="1" customWidth="1"/>
    <col min="4870" max="4870" width="17.140625" style="368" customWidth="1"/>
    <col min="4871" max="4871" width="16.140625" style="368" customWidth="1"/>
    <col min="4872" max="4872" width="19.85546875" style="368" customWidth="1"/>
    <col min="4873" max="5119" width="9.140625" style="368"/>
    <col min="5120" max="5121" width="28.7109375" style="368" customWidth="1"/>
    <col min="5122" max="5123" width="9.140625" style="368"/>
    <col min="5124" max="5125" width="0" style="368" hidden="1" customWidth="1"/>
    <col min="5126" max="5126" width="17.140625" style="368" customWidth="1"/>
    <col min="5127" max="5127" width="16.140625" style="368" customWidth="1"/>
    <col min="5128" max="5128" width="19.85546875" style="368" customWidth="1"/>
    <col min="5129" max="5375" width="9.140625" style="368"/>
    <col min="5376" max="5377" width="28.7109375" style="368" customWidth="1"/>
    <col min="5378" max="5379" width="9.140625" style="368"/>
    <col min="5380" max="5381" width="0" style="368" hidden="1" customWidth="1"/>
    <col min="5382" max="5382" width="17.140625" style="368" customWidth="1"/>
    <col min="5383" max="5383" width="16.140625" style="368" customWidth="1"/>
    <col min="5384" max="5384" width="19.85546875" style="368" customWidth="1"/>
    <col min="5385" max="5631" width="9.140625" style="368"/>
    <col min="5632" max="5633" width="28.7109375" style="368" customWidth="1"/>
    <col min="5634" max="5635" width="9.140625" style="368"/>
    <col min="5636" max="5637" width="0" style="368" hidden="1" customWidth="1"/>
    <col min="5638" max="5638" width="17.140625" style="368" customWidth="1"/>
    <col min="5639" max="5639" width="16.140625" style="368" customWidth="1"/>
    <col min="5640" max="5640" width="19.85546875" style="368" customWidth="1"/>
    <col min="5641" max="5887" width="9.140625" style="368"/>
    <col min="5888" max="5889" width="28.7109375" style="368" customWidth="1"/>
    <col min="5890" max="5891" width="9.140625" style="368"/>
    <col min="5892" max="5893" width="0" style="368" hidden="1" customWidth="1"/>
    <col min="5894" max="5894" width="17.140625" style="368" customWidth="1"/>
    <col min="5895" max="5895" width="16.140625" style="368" customWidth="1"/>
    <col min="5896" max="5896" width="19.85546875" style="368" customWidth="1"/>
    <col min="5897" max="6143" width="9.140625" style="368"/>
    <col min="6144" max="6145" width="28.7109375" style="368" customWidth="1"/>
    <col min="6146" max="6147" width="9.140625" style="368"/>
    <col min="6148" max="6149" width="0" style="368" hidden="1" customWidth="1"/>
    <col min="6150" max="6150" width="17.140625" style="368" customWidth="1"/>
    <col min="6151" max="6151" width="16.140625" style="368" customWidth="1"/>
    <col min="6152" max="6152" width="19.85546875" style="368" customWidth="1"/>
    <col min="6153" max="6399" width="9.140625" style="368"/>
    <col min="6400" max="6401" width="28.7109375" style="368" customWidth="1"/>
    <col min="6402" max="6403" width="9.140625" style="368"/>
    <col min="6404" max="6405" width="0" style="368" hidden="1" customWidth="1"/>
    <col min="6406" max="6406" width="17.140625" style="368" customWidth="1"/>
    <col min="6407" max="6407" width="16.140625" style="368" customWidth="1"/>
    <col min="6408" max="6408" width="19.85546875" style="368" customWidth="1"/>
    <col min="6409" max="6655" width="9.140625" style="368"/>
    <col min="6656" max="6657" width="28.7109375" style="368" customWidth="1"/>
    <col min="6658" max="6659" width="9.140625" style="368"/>
    <col min="6660" max="6661" width="0" style="368" hidden="1" customWidth="1"/>
    <col min="6662" max="6662" width="17.140625" style="368" customWidth="1"/>
    <col min="6663" max="6663" width="16.140625" style="368" customWidth="1"/>
    <col min="6664" max="6664" width="19.85546875" style="368" customWidth="1"/>
    <col min="6665" max="6911" width="9.140625" style="368"/>
    <col min="6912" max="6913" width="28.7109375" style="368" customWidth="1"/>
    <col min="6914" max="6915" width="9.140625" style="368"/>
    <col min="6916" max="6917" width="0" style="368" hidden="1" customWidth="1"/>
    <col min="6918" max="6918" width="17.140625" style="368" customWidth="1"/>
    <col min="6919" max="6919" width="16.140625" style="368" customWidth="1"/>
    <col min="6920" max="6920" width="19.85546875" style="368" customWidth="1"/>
    <col min="6921" max="7167" width="9.140625" style="368"/>
    <col min="7168" max="7169" width="28.7109375" style="368" customWidth="1"/>
    <col min="7170" max="7171" width="9.140625" style="368"/>
    <col min="7172" max="7173" width="0" style="368" hidden="1" customWidth="1"/>
    <col min="7174" max="7174" width="17.140625" style="368" customWidth="1"/>
    <col min="7175" max="7175" width="16.140625" style="368" customWidth="1"/>
    <col min="7176" max="7176" width="19.85546875" style="368" customWidth="1"/>
    <col min="7177" max="7423" width="9.140625" style="368"/>
    <col min="7424" max="7425" width="28.7109375" style="368" customWidth="1"/>
    <col min="7426" max="7427" width="9.140625" style="368"/>
    <col min="7428" max="7429" width="0" style="368" hidden="1" customWidth="1"/>
    <col min="7430" max="7430" width="17.140625" style="368" customWidth="1"/>
    <col min="7431" max="7431" width="16.140625" style="368" customWidth="1"/>
    <col min="7432" max="7432" width="19.85546875" style="368" customWidth="1"/>
    <col min="7433" max="7679" width="9.140625" style="368"/>
    <col min="7680" max="7681" width="28.7109375" style="368" customWidth="1"/>
    <col min="7682" max="7683" width="9.140625" style="368"/>
    <col min="7684" max="7685" width="0" style="368" hidden="1" customWidth="1"/>
    <col min="7686" max="7686" width="17.140625" style="368" customWidth="1"/>
    <col min="7687" max="7687" width="16.140625" style="368" customWidth="1"/>
    <col min="7688" max="7688" width="19.85546875" style="368" customWidth="1"/>
    <col min="7689" max="7935" width="9.140625" style="368"/>
    <col min="7936" max="7937" width="28.7109375" style="368" customWidth="1"/>
    <col min="7938" max="7939" width="9.140625" style="368"/>
    <col min="7940" max="7941" width="0" style="368" hidden="1" customWidth="1"/>
    <col min="7942" max="7942" width="17.140625" style="368" customWidth="1"/>
    <col min="7943" max="7943" width="16.140625" style="368" customWidth="1"/>
    <col min="7944" max="7944" width="19.85546875" style="368" customWidth="1"/>
    <col min="7945" max="8191" width="9.140625" style="368"/>
    <col min="8192" max="8193" width="28.7109375" style="368" customWidth="1"/>
    <col min="8194" max="8195" width="9.140625" style="368"/>
    <col min="8196" max="8197" width="0" style="368" hidden="1" customWidth="1"/>
    <col min="8198" max="8198" width="17.140625" style="368" customWidth="1"/>
    <col min="8199" max="8199" width="16.140625" style="368" customWidth="1"/>
    <col min="8200" max="8200" width="19.85546875" style="368" customWidth="1"/>
    <col min="8201" max="8447" width="9.140625" style="368"/>
    <col min="8448" max="8449" width="28.7109375" style="368" customWidth="1"/>
    <col min="8450" max="8451" width="9.140625" style="368"/>
    <col min="8452" max="8453" width="0" style="368" hidden="1" customWidth="1"/>
    <col min="8454" max="8454" width="17.140625" style="368" customWidth="1"/>
    <col min="8455" max="8455" width="16.140625" style="368" customWidth="1"/>
    <col min="8456" max="8456" width="19.85546875" style="368" customWidth="1"/>
    <col min="8457" max="8703" width="9.140625" style="368"/>
    <col min="8704" max="8705" width="28.7109375" style="368" customWidth="1"/>
    <col min="8706" max="8707" width="9.140625" style="368"/>
    <col min="8708" max="8709" width="0" style="368" hidden="1" customWidth="1"/>
    <col min="8710" max="8710" width="17.140625" style="368" customWidth="1"/>
    <col min="8711" max="8711" width="16.140625" style="368" customWidth="1"/>
    <col min="8712" max="8712" width="19.85546875" style="368" customWidth="1"/>
    <col min="8713" max="8959" width="9.140625" style="368"/>
    <col min="8960" max="8961" width="28.7109375" style="368" customWidth="1"/>
    <col min="8962" max="8963" width="9.140625" style="368"/>
    <col min="8964" max="8965" width="0" style="368" hidden="1" customWidth="1"/>
    <col min="8966" max="8966" width="17.140625" style="368" customWidth="1"/>
    <col min="8967" max="8967" width="16.140625" style="368" customWidth="1"/>
    <col min="8968" max="8968" width="19.85546875" style="368" customWidth="1"/>
    <col min="8969" max="9215" width="9.140625" style="368"/>
    <col min="9216" max="9217" width="28.7109375" style="368" customWidth="1"/>
    <col min="9218" max="9219" width="9.140625" style="368"/>
    <col min="9220" max="9221" width="0" style="368" hidden="1" customWidth="1"/>
    <col min="9222" max="9222" width="17.140625" style="368" customWidth="1"/>
    <col min="9223" max="9223" width="16.140625" style="368" customWidth="1"/>
    <col min="9224" max="9224" width="19.85546875" style="368" customWidth="1"/>
    <col min="9225" max="9471" width="9.140625" style="368"/>
    <col min="9472" max="9473" width="28.7109375" style="368" customWidth="1"/>
    <col min="9474" max="9475" width="9.140625" style="368"/>
    <col min="9476" max="9477" width="0" style="368" hidden="1" customWidth="1"/>
    <col min="9478" max="9478" width="17.140625" style="368" customWidth="1"/>
    <col min="9479" max="9479" width="16.140625" style="368" customWidth="1"/>
    <col min="9480" max="9480" width="19.85546875" style="368" customWidth="1"/>
    <col min="9481" max="9727" width="9.140625" style="368"/>
    <col min="9728" max="9729" width="28.7109375" style="368" customWidth="1"/>
    <col min="9730" max="9731" width="9.140625" style="368"/>
    <col min="9732" max="9733" width="0" style="368" hidden="1" customWidth="1"/>
    <col min="9734" max="9734" width="17.140625" style="368" customWidth="1"/>
    <col min="9735" max="9735" width="16.140625" style="368" customWidth="1"/>
    <col min="9736" max="9736" width="19.85546875" style="368" customWidth="1"/>
    <col min="9737" max="9983" width="9.140625" style="368"/>
    <col min="9984" max="9985" width="28.7109375" style="368" customWidth="1"/>
    <col min="9986" max="9987" width="9.140625" style="368"/>
    <col min="9988" max="9989" width="0" style="368" hidden="1" customWidth="1"/>
    <col min="9990" max="9990" width="17.140625" style="368" customWidth="1"/>
    <col min="9991" max="9991" width="16.140625" style="368" customWidth="1"/>
    <col min="9992" max="9992" width="19.85546875" style="368" customWidth="1"/>
    <col min="9993" max="10239" width="9.140625" style="368"/>
    <col min="10240" max="10241" width="28.7109375" style="368" customWidth="1"/>
    <col min="10242" max="10243" width="9.140625" style="368"/>
    <col min="10244" max="10245" width="0" style="368" hidden="1" customWidth="1"/>
    <col min="10246" max="10246" width="17.140625" style="368" customWidth="1"/>
    <col min="10247" max="10247" width="16.140625" style="368" customWidth="1"/>
    <col min="10248" max="10248" width="19.85546875" style="368" customWidth="1"/>
    <col min="10249" max="10495" width="9.140625" style="368"/>
    <col min="10496" max="10497" width="28.7109375" style="368" customWidth="1"/>
    <col min="10498" max="10499" width="9.140625" style="368"/>
    <col min="10500" max="10501" width="0" style="368" hidden="1" customWidth="1"/>
    <col min="10502" max="10502" width="17.140625" style="368" customWidth="1"/>
    <col min="10503" max="10503" width="16.140625" style="368" customWidth="1"/>
    <col min="10504" max="10504" width="19.85546875" style="368" customWidth="1"/>
    <col min="10505" max="10751" width="9.140625" style="368"/>
    <col min="10752" max="10753" width="28.7109375" style="368" customWidth="1"/>
    <col min="10754" max="10755" width="9.140625" style="368"/>
    <col min="10756" max="10757" width="0" style="368" hidden="1" customWidth="1"/>
    <col min="10758" max="10758" width="17.140625" style="368" customWidth="1"/>
    <col min="10759" max="10759" width="16.140625" style="368" customWidth="1"/>
    <col min="10760" max="10760" width="19.85546875" style="368" customWidth="1"/>
    <col min="10761" max="11007" width="9.140625" style="368"/>
    <col min="11008" max="11009" width="28.7109375" style="368" customWidth="1"/>
    <col min="11010" max="11011" width="9.140625" style="368"/>
    <col min="11012" max="11013" width="0" style="368" hidden="1" customWidth="1"/>
    <col min="11014" max="11014" width="17.140625" style="368" customWidth="1"/>
    <col min="11015" max="11015" width="16.140625" style="368" customWidth="1"/>
    <col min="11016" max="11016" width="19.85546875" style="368" customWidth="1"/>
    <col min="11017" max="11263" width="9.140625" style="368"/>
    <col min="11264" max="11265" width="28.7109375" style="368" customWidth="1"/>
    <col min="11266" max="11267" width="9.140625" style="368"/>
    <col min="11268" max="11269" width="0" style="368" hidden="1" customWidth="1"/>
    <col min="11270" max="11270" width="17.140625" style="368" customWidth="1"/>
    <col min="11271" max="11271" width="16.140625" style="368" customWidth="1"/>
    <col min="11272" max="11272" width="19.85546875" style="368" customWidth="1"/>
    <col min="11273" max="11519" width="9.140625" style="368"/>
    <col min="11520" max="11521" width="28.7109375" style="368" customWidth="1"/>
    <col min="11522" max="11523" width="9.140625" style="368"/>
    <col min="11524" max="11525" width="0" style="368" hidden="1" customWidth="1"/>
    <col min="11526" max="11526" width="17.140625" style="368" customWidth="1"/>
    <col min="11527" max="11527" width="16.140625" style="368" customWidth="1"/>
    <col min="11528" max="11528" width="19.85546875" style="368" customWidth="1"/>
    <col min="11529" max="11775" width="9.140625" style="368"/>
    <col min="11776" max="11777" width="28.7109375" style="368" customWidth="1"/>
    <col min="11778" max="11779" width="9.140625" style="368"/>
    <col min="11780" max="11781" width="0" style="368" hidden="1" customWidth="1"/>
    <col min="11782" max="11782" width="17.140625" style="368" customWidth="1"/>
    <col min="11783" max="11783" width="16.140625" style="368" customWidth="1"/>
    <col min="11784" max="11784" width="19.85546875" style="368" customWidth="1"/>
    <col min="11785" max="12031" width="9.140625" style="368"/>
    <col min="12032" max="12033" width="28.7109375" style="368" customWidth="1"/>
    <col min="12034" max="12035" width="9.140625" style="368"/>
    <col min="12036" max="12037" width="0" style="368" hidden="1" customWidth="1"/>
    <col min="12038" max="12038" width="17.140625" style="368" customWidth="1"/>
    <col min="12039" max="12039" width="16.140625" style="368" customWidth="1"/>
    <col min="12040" max="12040" width="19.85546875" style="368" customWidth="1"/>
    <col min="12041" max="12287" width="9.140625" style="368"/>
    <col min="12288" max="12289" width="28.7109375" style="368" customWidth="1"/>
    <col min="12290" max="12291" width="9.140625" style="368"/>
    <col min="12292" max="12293" width="0" style="368" hidden="1" customWidth="1"/>
    <col min="12294" max="12294" width="17.140625" style="368" customWidth="1"/>
    <col min="12295" max="12295" width="16.140625" style="368" customWidth="1"/>
    <col min="12296" max="12296" width="19.85546875" style="368" customWidth="1"/>
    <col min="12297" max="12543" width="9.140625" style="368"/>
    <col min="12544" max="12545" width="28.7109375" style="368" customWidth="1"/>
    <col min="12546" max="12547" width="9.140625" style="368"/>
    <col min="12548" max="12549" width="0" style="368" hidden="1" customWidth="1"/>
    <col min="12550" max="12550" width="17.140625" style="368" customWidth="1"/>
    <col min="12551" max="12551" width="16.140625" style="368" customWidth="1"/>
    <col min="12552" max="12552" width="19.85546875" style="368" customWidth="1"/>
    <col min="12553" max="12799" width="9.140625" style="368"/>
    <col min="12800" max="12801" width="28.7109375" style="368" customWidth="1"/>
    <col min="12802" max="12803" width="9.140625" style="368"/>
    <col min="12804" max="12805" width="0" style="368" hidden="1" customWidth="1"/>
    <col min="12806" max="12806" width="17.140625" style="368" customWidth="1"/>
    <col min="12807" max="12807" width="16.140625" style="368" customWidth="1"/>
    <col min="12808" max="12808" width="19.85546875" style="368" customWidth="1"/>
    <col min="12809" max="13055" width="9.140625" style="368"/>
    <col min="13056" max="13057" width="28.7109375" style="368" customWidth="1"/>
    <col min="13058" max="13059" width="9.140625" style="368"/>
    <col min="13060" max="13061" width="0" style="368" hidden="1" customWidth="1"/>
    <col min="13062" max="13062" width="17.140625" style="368" customWidth="1"/>
    <col min="13063" max="13063" width="16.140625" style="368" customWidth="1"/>
    <col min="13064" max="13064" width="19.85546875" style="368" customWidth="1"/>
    <col min="13065" max="13311" width="9.140625" style="368"/>
    <col min="13312" max="13313" width="28.7109375" style="368" customWidth="1"/>
    <col min="13314" max="13315" width="9.140625" style="368"/>
    <col min="13316" max="13317" width="0" style="368" hidden="1" customWidth="1"/>
    <col min="13318" max="13318" width="17.140625" style="368" customWidth="1"/>
    <col min="13319" max="13319" width="16.140625" style="368" customWidth="1"/>
    <col min="13320" max="13320" width="19.85546875" style="368" customWidth="1"/>
    <col min="13321" max="13567" width="9.140625" style="368"/>
    <col min="13568" max="13569" width="28.7109375" style="368" customWidth="1"/>
    <col min="13570" max="13571" width="9.140625" style="368"/>
    <col min="13572" max="13573" width="0" style="368" hidden="1" customWidth="1"/>
    <col min="13574" max="13574" width="17.140625" style="368" customWidth="1"/>
    <col min="13575" max="13575" width="16.140625" style="368" customWidth="1"/>
    <col min="13576" max="13576" width="19.85546875" style="368" customWidth="1"/>
    <col min="13577" max="13823" width="9.140625" style="368"/>
    <col min="13824" max="13825" width="28.7109375" style="368" customWidth="1"/>
    <col min="13826" max="13827" width="9.140625" style="368"/>
    <col min="13828" max="13829" width="0" style="368" hidden="1" customWidth="1"/>
    <col min="13830" max="13830" width="17.140625" style="368" customWidth="1"/>
    <col min="13831" max="13831" width="16.140625" style="368" customWidth="1"/>
    <col min="13832" max="13832" width="19.85546875" style="368" customWidth="1"/>
    <col min="13833" max="14079" width="9.140625" style="368"/>
    <col min="14080" max="14081" width="28.7109375" style="368" customWidth="1"/>
    <col min="14082" max="14083" width="9.140625" style="368"/>
    <col min="14084" max="14085" width="0" style="368" hidden="1" customWidth="1"/>
    <col min="14086" max="14086" width="17.140625" style="368" customWidth="1"/>
    <col min="14087" max="14087" width="16.140625" style="368" customWidth="1"/>
    <col min="14088" max="14088" width="19.85546875" style="368" customWidth="1"/>
    <col min="14089" max="14335" width="9.140625" style="368"/>
    <col min="14336" max="14337" width="28.7109375" style="368" customWidth="1"/>
    <col min="14338" max="14339" width="9.140625" style="368"/>
    <col min="14340" max="14341" width="0" style="368" hidden="1" customWidth="1"/>
    <col min="14342" max="14342" width="17.140625" style="368" customWidth="1"/>
    <col min="14343" max="14343" width="16.140625" style="368" customWidth="1"/>
    <col min="14344" max="14344" width="19.85546875" style="368" customWidth="1"/>
    <col min="14345" max="14591" width="9.140625" style="368"/>
    <col min="14592" max="14593" width="28.7109375" style="368" customWidth="1"/>
    <col min="14594" max="14595" width="9.140625" style="368"/>
    <col min="14596" max="14597" width="0" style="368" hidden="1" customWidth="1"/>
    <col min="14598" max="14598" width="17.140625" style="368" customWidth="1"/>
    <col min="14599" max="14599" width="16.140625" style="368" customWidth="1"/>
    <col min="14600" max="14600" width="19.85546875" style="368" customWidth="1"/>
    <col min="14601" max="14847" width="9.140625" style="368"/>
    <col min="14848" max="14849" width="28.7109375" style="368" customWidth="1"/>
    <col min="14850" max="14851" width="9.140625" style="368"/>
    <col min="14852" max="14853" width="0" style="368" hidden="1" customWidth="1"/>
    <col min="14854" max="14854" width="17.140625" style="368" customWidth="1"/>
    <col min="14855" max="14855" width="16.140625" style="368" customWidth="1"/>
    <col min="14856" max="14856" width="19.85546875" style="368" customWidth="1"/>
    <col min="14857" max="15103" width="9.140625" style="368"/>
    <col min="15104" max="15105" width="28.7109375" style="368" customWidth="1"/>
    <col min="15106" max="15107" width="9.140625" style="368"/>
    <col min="15108" max="15109" width="0" style="368" hidden="1" customWidth="1"/>
    <col min="15110" max="15110" width="17.140625" style="368" customWidth="1"/>
    <col min="15111" max="15111" width="16.140625" style="368" customWidth="1"/>
    <col min="15112" max="15112" width="19.85546875" style="368" customWidth="1"/>
    <col min="15113" max="15359" width="9.140625" style="368"/>
    <col min="15360" max="15361" width="28.7109375" style="368" customWidth="1"/>
    <col min="15362" max="15363" width="9.140625" style="368"/>
    <col min="15364" max="15365" width="0" style="368" hidden="1" customWidth="1"/>
    <col min="15366" max="15366" width="17.140625" style="368" customWidth="1"/>
    <col min="15367" max="15367" width="16.140625" style="368" customWidth="1"/>
    <col min="15368" max="15368" width="19.85546875" style="368" customWidth="1"/>
    <col min="15369" max="15615" width="9.140625" style="368"/>
    <col min="15616" max="15617" width="28.7109375" style="368" customWidth="1"/>
    <col min="15618" max="15619" width="9.140625" style="368"/>
    <col min="15620" max="15621" width="0" style="368" hidden="1" customWidth="1"/>
    <col min="15622" max="15622" width="17.140625" style="368" customWidth="1"/>
    <col min="15623" max="15623" width="16.140625" style="368" customWidth="1"/>
    <col min="15624" max="15624" width="19.85546875" style="368" customWidth="1"/>
    <col min="15625" max="15871" width="9.140625" style="368"/>
    <col min="15872" max="15873" width="28.7109375" style="368" customWidth="1"/>
    <col min="15874" max="15875" width="9.140625" style="368"/>
    <col min="15876" max="15877" width="0" style="368" hidden="1" customWidth="1"/>
    <col min="15878" max="15878" width="17.140625" style="368" customWidth="1"/>
    <col min="15879" max="15879" width="16.140625" style="368" customWidth="1"/>
    <col min="15880" max="15880" width="19.85546875" style="368" customWidth="1"/>
    <col min="15881" max="16127" width="9.140625" style="368"/>
    <col min="16128" max="16129" width="28.7109375" style="368" customWidth="1"/>
    <col min="16130" max="16131" width="9.140625" style="368"/>
    <col min="16132" max="16133" width="0" style="368" hidden="1" customWidth="1"/>
    <col min="16134" max="16134" width="17.140625" style="368" customWidth="1"/>
    <col min="16135" max="16135" width="16.140625" style="368" customWidth="1"/>
    <col min="16136" max="16136" width="19.85546875" style="368" customWidth="1"/>
    <col min="16137" max="16384" width="9.140625" style="368"/>
  </cols>
  <sheetData>
    <row r="2" spans="1:9" ht="29.25" customHeight="1" x14ac:dyDescent="0.25">
      <c r="A2" s="1477" t="s">
        <v>1199</v>
      </c>
      <c r="B2" s="1477"/>
      <c r="C2" s="1477"/>
      <c r="D2" s="1477"/>
      <c r="E2" s="1477"/>
      <c r="F2" s="1477"/>
      <c r="G2" s="1477"/>
      <c r="H2" s="1477"/>
      <c r="I2" s="1477"/>
    </row>
    <row r="4" spans="1:9" ht="100.5" customHeight="1" x14ac:dyDescent="0.25">
      <c r="A4" s="442" t="s">
        <v>518</v>
      </c>
      <c r="B4" s="443" t="s">
        <v>562</v>
      </c>
      <c r="C4" s="443" t="s">
        <v>563</v>
      </c>
      <c r="D4" s="443" t="s">
        <v>520</v>
      </c>
      <c r="E4" s="450" t="s">
        <v>521</v>
      </c>
      <c r="F4" s="450" t="s">
        <v>522</v>
      </c>
      <c r="G4" s="443" t="s">
        <v>523</v>
      </c>
      <c r="H4" s="1179" t="s">
        <v>1463</v>
      </c>
      <c r="I4" s="1179" t="s">
        <v>1464</v>
      </c>
    </row>
    <row r="5" spans="1:9" x14ac:dyDescent="0.25">
      <c r="A5" s="442" t="s">
        <v>564</v>
      </c>
      <c r="B5" s="451" t="s">
        <v>565</v>
      </c>
      <c r="C5" s="464">
        <v>0.45</v>
      </c>
      <c r="D5" s="441">
        <f>C5*12</f>
        <v>5.4</v>
      </c>
      <c r="E5" s="446">
        <v>18</v>
      </c>
      <c r="F5" s="446">
        <f>1.0658*1.0645*1.1136</f>
        <v>1.26</v>
      </c>
      <c r="G5" s="441">
        <f>E5*F5</f>
        <v>22.68</v>
      </c>
      <c r="H5" s="441">
        <f>D5*G5</f>
        <v>122.47</v>
      </c>
      <c r="I5" s="441"/>
    </row>
    <row r="6" spans="1:9" x14ac:dyDescent="0.25">
      <c r="A6" s="442" t="s">
        <v>566</v>
      </c>
      <c r="B6" s="465" t="s">
        <v>567</v>
      </c>
      <c r="C6" s="464">
        <v>0.25</v>
      </c>
      <c r="D6" s="441">
        <f t="shared" ref="D6:D17" si="0">C6*12</f>
        <v>3</v>
      </c>
      <c r="E6" s="446">
        <v>13</v>
      </c>
      <c r="F6" s="446">
        <f t="shared" ref="F6:F17" si="1">1.0658*1.0645*1.1136</f>
        <v>1.26</v>
      </c>
      <c r="G6" s="441">
        <f>E6*F6</f>
        <v>16.38</v>
      </c>
      <c r="H6" s="441">
        <f>D6*G6</f>
        <v>49.14</v>
      </c>
      <c r="I6" s="441"/>
    </row>
    <row r="7" spans="1:9" x14ac:dyDescent="0.25">
      <c r="A7" s="442" t="s">
        <v>568</v>
      </c>
      <c r="B7" s="451" t="s">
        <v>569</v>
      </c>
      <c r="C7" s="464">
        <v>0.5</v>
      </c>
      <c r="D7" s="441">
        <f t="shared" si="0"/>
        <v>6</v>
      </c>
      <c r="E7" s="446">
        <v>64</v>
      </c>
      <c r="F7" s="446">
        <f t="shared" si="1"/>
        <v>1.26</v>
      </c>
      <c r="G7" s="441">
        <f>E7*F7</f>
        <v>80.64</v>
      </c>
      <c r="H7" s="441">
        <f>D7*G7</f>
        <v>483.84</v>
      </c>
      <c r="I7" s="441"/>
    </row>
    <row r="8" spans="1:9" x14ac:dyDescent="0.25">
      <c r="A8" s="442" t="s">
        <v>570</v>
      </c>
      <c r="B8" s="451" t="s">
        <v>571</v>
      </c>
      <c r="C8" s="464">
        <v>0.45</v>
      </c>
      <c r="D8" s="441">
        <f>C8*12</f>
        <v>5.4</v>
      </c>
      <c r="E8" s="446">
        <v>16</v>
      </c>
      <c r="F8" s="446">
        <f t="shared" si="1"/>
        <v>1.26</v>
      </c>
      <c r="G8" s="441">
        <f>E8*F8</f>
        <v>20.16</v>
      </c>
      <c r="H8" s="441">
        <f>D8*G8</f>
        <v>108.86</v>
      </c>
      <c r="I8" s="441"/>
    </row>
    <row r="9" spans="1:9" x14ac:dyDescent="0.25">
      <c r="A9" s="442" t="s">
        <v>572</v>
      </c>
      <c r="B9" s="451" t="s">
        <v>573</v>
      </c>
      <c r="C9" s="464">
        <v>0.1</v>
      </c>
      <c r="D9" s="441">
        <f t="shared" si="0"/>
        <v>1.2</v>
      </c>
      <c r="E9" s="446">
        <v>15</v>
      </c>
      <c r="F9" s="446">
        <f t="shared" si="1"/>
        <v>1.26</v>
      </c>
      <c r="G9" s="441">
        <f t="shared" ref="G9:G17" si="2">E9*F9</f>
        <v>18.899999999999999</v>
      </c>
      <c r="H9" s="441">
        <f t="shared" ref="H9:H17" si="3">D9*G9</f>
        <v>22.68</v>
      </c>
      <c r="I9" s="441"/>
    </row>
    <row r="10" spans="1:9" x14ac:dyDescent="0.25">
      <c r="A10" s="458" t="s">
        <v>574</v>
      </c>
      <c r="B10" s="451" t="s">
        <v>575</v>
      </c>
      <c r="C10" s="464">
        <v>0.05</v>
      </c>
      <c r="D10" s="441">
        <f t="shared" si="0"/>
        <v>0.6</v>
      </c>
      <c r="E10" s="446">
        <v>16</v>
      </c>
      <c r="F10" s="446">
        <f t="shared" si="1"/>
        <v>1.26</v>
      </c>
      <c r="G10" s="441">
        <f t="shared" si="2"/>
        <v>20.16</v>
      </c>
      <c r="H10" s="441">
        <f t="shared" si="3"/>
        <v>12.1</v>
      </c>
      <c r="I10" s="441"/>
    </row>
    <row r="11" spans="1:9" x14ac:dyDescent="0.25">
      <c r="A11" s="442" t="s">
        <v>576</v>
      </c>
      <c r="B11" s="451" t="s">
        <v>577</v>
      </c>
      <c r="C11" s="464">
        <v>2.5000000000000001E-2</v>
      </c>
      <c r="D11" s="441">
        <f t="shared" si="0"/>
        <v>0.3</v>
      </c>
      <c r="E11" s="446">
        <v>15</v>
      </c>
      <c r="F11" s="446">
        <f t="shared" si="1"/>
        <v>1.26</v>
      </c>
      <c r="G11" s="441">
        <f t="shared" si="2"/>
        <v>18.899999999999999</v>
      </c>
      <c r="H11" s="441">
        <f t="shared" si="3"/>
        <v>5.67</v>
      </c>
      <c r="I11" s="441"/>
    </row>
    <row r="12" spans="1:9" x14ac:dyDescent="0.25">
      <c r="A12" s="458" t="s">
        <v>578</v>
      </c>
      <c r="B12" s="451" t="s">
        <v>575</v>
      </c>
      <c r="C12" s="464">
        <v>0.05</v>
      </c>
      <c r="D12" s="441">
        <f t="shared" si="0"/>
        <v>0.6</v>
      </c>
      <c r="E12" s="446">
        <v>72</v>
      </c>
      <c r="F12" s="446">
        <f t="shared" si="1"/>
        <v>1.26</v>
      </c>
      <c r="G12" s="441">
        <f t="shared" si="2"/>
        <v>90.72</v>
      </c>
      <c r="H12" s="441">
        <f t="shared" si="3"/>
        <v>54.43</v>
      </c>
      <c r="I12" s="441"/>
    </row>
    <row r="13" spans="1:9" x14ac:dyDescent="0.25">
      <c r="A13" s="458" t="s">
        <v>579</v>
      </c>
      <c r="B13" s="451" t="s">
        <v>580</v>
      </c>
      <c r="C13" s="464">
        <v>2.5000000000000001E-2</v>
      </c>
      <c r="D13" s="441">
        <f t="shared" si="0"/>
        <v>0.3</v>
      </c>
      <c r="E13" s="446">
        <v>51</v>
      </c>
      <c r="F13" s="446">
        <f t="shared" si="1"/>
        <v>1.26</v>
      </c>
      <c r="G13" s="441">
        <f t="shared" si="2"/>
        <v>64.260000000000005</v>
      </c>
      <c r="H13" s="441">
        <f t="shared" si="3"/>
        <v>19.28</v>
      </c>
      <c r="I13" s="441"/>
    </row>
    <row r="14" spans="1:9" x14ac:dyDescent="0.25">
      <c r="A14" s="458" t="s">
        <v>581</v>
      </c>
      <c r="B14" s="451" t="s">
        <v>582</v>
      </c>
      <c r="C14" s="464">
        <v>1.7000000000000001E-2</v>
      </c>
      <c r="D14" s="441">
        <f t="shared" si="0"/>
        <v>0.2</v>
      </c>
      <c r="E14" s="446">
        <f>61+87</f>
        <v>148</v>
      </c>
      <c r="F14" s="446">
        <f t="shared" si="1"/>
        <v>1.26</v>
      </c>
      <c r="G14" s="441">
        <f t="shared" si="2"/>
        <v>186.48</v>
      </c>
      <c r="H14" s="441">
        <f t="shared" si="3"/>
        <v>37.299999999999997</v>
      </c>
      <c r="I14" s="441"/>
    </row>
    <row r="15" spans="1:9" x14ac:dyDescent="0.25">
      <c r="A15" s="458" t="s">
        <v>583</v>
      </c>
      <c r="B15" s="451" t="s">
        <v>584</v>
      </c>
      <c r="C15" s="464">
        <v>0.05</v>
      </c>
      <c r="D15" s="441">
        <f t="shared" si="0"/>
        <v>0.6</v>
      </c>
      <c r="E15" s="446">
        <v>85</v>
      </c>
      <c r="F15" s="446">
        <f t="shared" si="1"/>
        <v>1.26</v>
      </c>
      <c r="G15" s="441">
        <f t="shared" si="2"/>
        <v>107.1</v>
      </c>
      <c r="H15" s="441">
        <f t="shared" si="3"/>
        <v>64.260000000000005</v>
      </c>
      <c r="I15" s="441"/>
    </row>
    <row r="16" spans="1:9" x14ac:dyDescent="0.25">
      <c r="A16" s="458" t="s">
        <v>585</v>
      </c>
      <c r="B16" s="451" t="s">
        <v>584</v>
      </c>
      <c r="C16" s="464">
        <v>0.05</v>
      </c>
      <c r="D16" s="441">
        <f t="shared" si="0"/>
        <v>0.6</v>
      </c>
      <c r="E16" s="446">
        <v>95</v>
      </c>
      <c r="F16" s="446">
        <f t="shared" si="1"/>
        <v>1.26</v>
      </c>
      <c r="G16" s="441">
        <f t="shared" si="2"/>
        <v>119.7</v>
      </c>
      <c r="H16" s="441">
        <f t="shared" si="3"/>
        <v>71.819999999999993</v>
      </c>
      <c r="I16" s="441"/>
    </row>
    <row r="17" spans="1:9" ht="30" x14ac:dyDescent="0.25">
      <c r="A17" s="458" t="s">
        <v>586</v>
      </c>
      <c r="B17" s="451" t="s">
        <v>587</v>
      </c>
      <c r="C17" s="464">
        <v>0.1</v>
      </c>
      <c r="D17" s="441">
        <f t="shared" si="0"/>
        <v>1.2</v>
      </c>
      <c r="E17" s="446">
        <v>100</v>
      </c>
      <c r="F17" s="446">
        <f t="shared" si="1"/>
        <v>1.26</v>
      </c>
      <c r="G17" s="441">
        <f t="shared" si="2"/>
        <v>126</v>
      </c>
      <c r="H17" s="441">
        <f t="shared" si="3"/>
        <v>151.19999999999999</v>
      </c>
      <c r="I17" s="441"/>
    </row>
    <row r="18" spans="1:9" x14ac:dyDescent="0.25">
      <c r="A18" s="454" t="s">
        <v>36</v>
      </c>
      <c r="B18" s="454"/>
      <c r="C18" s="464"/>
      <c r="D18" s="441"/>
      <c r="E18" s="446"/>
      <c r="F18" s="446"/>
      <c r="G18" s="441"/>
      <c r="H18" s="463">
        <f>SUM(H5:H17)</f>
        <v>1203.05</v>
      </c>
      <c r="I18" s="463">
        <f>H18/12*4</f>
        <v>401.02</v>
      </c>
    </row>
    <row r="19" spans="1:9" hidden="1" x14ac:dyDescent="0.25">
      <c r="A19" s="1478" t="s">
        <v>1466</v>
      </c>
      <c r="B19" s="1478"/>
      <c r="C19" s="1478"/>
      <c r="D19" s="1478"/>
      <c r="E19" s="1478"/>
      <c r="H19" s="1136">
        <v>247</v>
      </c>
    </row>
    <row r="20" spans="1:9" hidden="1" x14ac:dyDescent="0.25">
      <c r="A20" s="1479" t="s">
        <v>487</v>
      </c>
      <c r="B20" s="1479"/>
      <c r="C20" s="1479"/>
      <c r="D20" s="1479"/>
      <c r="E20" s="1479"/>
      <c r="H20" s="1134">
        <f>H18/H19</f>
        <v>4.87</v>
      </c>
    </row>
    <row r="23" spans="1:9" x14ac:dyDescent="0.25">
      <c r="A23" s="368" t="s">
        <v>588</v>
      </c>
    </row>
    <row r="24" spans="1:9" x14ac:dyDescent="0.25">
      <c r="A24" s="442" t="s">
        <v>564</v>
      </c>
      <c r="B24" s="451" t="s">
        <v>565</v>
      </c>
      <c r="C24" s="464">
        <v>0.45</v>
      </c>
      <c r="D24" s="441">
        <f t="shared" ref="D24:D31" si="4">C24*12</f>
        <v>5.4</v>
      </c>
      <c r="E24" s="446">
        <v>18</v>
      </c>
      <c r="F24" s="446">
        <f>1.0658*1.0645*1.1136</f>
        <v>1.26</v>
      </c>
      <c r="G24" s="441">
        <f t="shared" ref="G24:G31" si="5">E24*F24</f>
        <v>22.68</v>
      </c>
      <c r="H24" s="441">
        <f t="shared" ref="H24:H31" si="6">D24*G24</f>
        <v>122.47</v>
      </c>
      <c r="I24" s="441"/>
    </row>
    <row r="25" spans="1:9" x14ac:dyDescent="0.25">
      <c r="A25" s="442" t="s">
        <v>566</v>
      </c>
      <c r="B25" s="465" t="s">
        <v>567</v>
      </c>
      <c r="C25" s="464">
        <v>0.25</v>
      </c>
      <c r="D25" s="441">
        <f t="shared" si="4"/>
        <v>3</v>
      </c>
      <c r="E25" s="446">
        <v>13</v>
      </c>
      <c r="F25" s="446">
        <f t="shared" ref="F25:F31" si="7">1.0658*1.0645*1.1136</f>
        <v>1.26</v>
      </c>
      <c r="G25" s="441">
        <f t="shared" si="5"/>
        <v>16.38</v>
      </c>
      <c r="H25" s="441">
        <f t="shared" si="6"/>
        <v>49.14</v>
      </c>
      <c r="I25" s="441"/>
    </row>
    <row r="26" spans="1:9" x14ac:dyDescent="0.25">
      <c r="A26" s="442" t="s">
        <v>568</v>
      </c>
      <c r="B26" s="451" t="s">
        <v>569</v>
      </c>
      <c r="C26" s="464">
        <v>0.5</v>
      </c>
      <c r="D26" s="441">
        <f t="shared" si="4"/>
        <v>6</v>
      </c>
      <c r="E26" s="446">
        <v>64</v>
      </c>
      <c r="F26" s="446">
        <f t="shared" si="7"/>
        <v>1.26</v>
      </c>
      <c r="G26" s="441">
        <f t="shared" si="5"/>
        <v>80.64</v>
      </c>
      <c r="H26" s="441">
        <f t="shared" si="6"/>
        <v>483.84</v>
      </c>
      <c r="I26" s="441"/>
    </row>
    <row r="27" spans="1:9" x14ac:dyDescent="0.25">
      <c r="A27" s="442" t="s">
        <v>570</v>
      </c>
      <c r="B27" s="451" t="s">
        <v>571</v>
      </c>
      <c r="C27" s="464">
        <v>0.45</v>
      </c>
      <c r="D27" s="441">
        <f t="shared" si="4"/>
        <v>5.4</v>
      </c>
      <c r="E27" s="446">
        <v>16</v>
      </c>
      <c r="F27" s="446">
        <f t="shared" si="7"/>
        <v>1.26</v>
      </c>
      <c r="G27" s="441">
        <f t="shared" si="5"/>
        <v>20.16</v>
      </c>
      <c r="H27" s="441">
        <f t="shared" si="6"/>
        <v>108.86</v>
      </c>
      <c r="I27" s="441"/>
    </row>
    <row r="28" spans="1:9" x14ac:dyDescent="0.25">
      <c r="A28" s="442" t="s">
        <v>572</v>
      </c>
      <c r="B28" s="451" t="s">
        <v>573</v>
      </c>
      <c r="C28" s="464">
        <v>0.1</v>
      </c>
      <c r="D28" s="441">
        <f t="shared" si="4"/>
        <v>1.2</v>
      </c>
      <c r="E28" s="446">
        <v>15</v>
      </c>
      <c r="F28" s="446">
        <f t="shared" si="7"/>
        <v>1.26</v>
      </c>
      <c r="G28" s="441">
        <f t="shared" si="5"/>
        <v>18.899999999999999</v>
      </c>
      <c r="H28" s="441">
        <f t="shared" si="6"/>
        <v>22.68</v>
      </c>
      <c r="I28" s="441"/>
    </row>
    <row r="29" spans="1:9" x14ac:dyDescent="0.25">
      <c r="A29" s="458" t="s">
        <v>574</v>
      </c>
      <c r="B29" s="451" t="s">
        <v>575</v>
      </c>
      <c r="C29" s="464">
        <v>0.05</v>
      </c>
      <c r="D29" s="441">
        <f t="shared" si="4"/>
        <v>0.6</v>
      </c>
      <c r="E29" s="446">
        <v>16</v>
      </c>
      <c r="F29" s="446">
        <f t="shared" si="7"/>
        <v>1.26</v>
      </c>
      <c r="G29" s="441">
        <f t="shared" si="5"/>
        <v>20.16</v>
      </c>
      <c r="H29" s="441">
        <f t="shared" si="6"/>
        <v>12.1</v>
      </c>
      <c r="I29" s="441"/>
    </row>
    <row r="30" spans="1:9" x14ac:dyDescent="0.25">
      <c r="A30" s="442" t="s">
        <v>576</v>
      </c>
      <c r="B30" s="451" t="s">
        <v>577</v>
      </c>
      <c r="C30" s="464">
        <v>2.5000000000000001E-2</v>
      </c>
      <c r="D30" s="441">
        <f t="shared" si="4"/>
        <v>0.3</v>
      </c>
      <c r="E30" s="446">
        <v>15</v>
      </c>
      <c r="F30" s="446">
        <f t="shared" si="7"/>
        <v>1.26</v>
      </c>
      <c r="G30" s="441">
        <f t="shared" si="5"/>
        <v>18.899999999999999</v>
      </c>
      <c r="H30" s="441">
        <f t="shared" si="6"/>
        <v>5.67</v>
      </c>
      <c r="I30" s="441"/>
    </row>
    <row r="31" spans="1:9" x14ac:dyDescent="0.25">
      <c r="A31" s="458" t="s">
        <v>578</v>
      </c>
      <c r="B31" s="451" t="s">
        <v>575</v>
      </c>
      <c r="C31" s="464">
        <v>0.05</v>
      </c>
      <c r="D31" s="441">
        <f t="shared" si="4"/>
        <v>0.6</v>
      </c>
      <c r="E31" s="446">
        <v>72</v>
      </c>
      <c r="F31" s="446">
        <f t="shared" si="7"/>
        <v>1.26</v>
      </c>
      <c r="G31" s="441">
        <f t="shared" si="5"/>
        <v>90.72</v>
      </c>
      <c r="H31" s="441">
        <f t="shared" si="6"/>
        <v>54.43</v>
      </c>
      <c r="I31" s="441"/>
    </row>
    <row r="32" spans="1:9" x14ac:dyDescent="0.25">
      <c r="A32" s="454" t="s">
        <v>36</v>
      </c>
      <c r="B32" s="454"/>
      <c r="C32" s="464"/>
      <c r="D32" s="441"/>
      <c r="E32" s="446"/>
      <c r="F32" s="446"/>
      <c r="G32" s="441"/>
      <c r="H32" s="463">
        <f>SUM(H24:H31)</f>
        <v>859.19</v>
      </c>
      <c r="I32" s="463">
        <f>H32/12*4</f>
        <v>286.39999999999998</v>
      </c>
    </row>
    <row r="33" spans="1:8" ht="15" hidden="1" customHeight="1" x14ac:dyDescent="0.25">
      <c r="A33" s="1478" t="s">
        <v>1466</v>
      </c>
      <c r="B33" s="1478"/>
      <c r="C33" s="1478"/>
      <c r="D33" s="1478"/>
      <c r="E33" s="1478"/>
      <c r="H33" s="1136">
        <v>247</v>
      </c>
    </row>
    <row r="34" spans="1:8" hidden="1" x14ac:dyDescent="0.25">
      <c r="A34" s="1479" t="s">
        <v>487</v>
      </c>
      <c r="B34" s="1479"/>
      <c r="C34" s="1479"/>
      <c r="D34" s="1479"/>
      <c r="E34" s="1479"/>
      <c r="H34" s="1134">
        <f>H32/H33</f>
        <v>3.48</v>
      </c>
    </row>
  </sheetData>
  <mergeCells count="5">
    <mergeCell ref="A2:I2"/>
    <mergeCell ref="A33:E33"/>
    <mergeCell ref="A34:E34"/>
    <mergeCell ref="A19:E19"/>
    <mergeCell ref="A20:E20"/>
  </mergeCells>
  <pageMargins left="0.7" right="0.7" top="0.75" bottom="0.75" header="0.3" footer="0.3"/>
  <pageSetup paperSize="9" scale="92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2:AT24"/>
  <sheetViews>
    <sheetView zoomScale="75" zoomScaleNormal="75" zoomScaleSheetLayoutView="75" workbookViewId="0">
      <pane xSplit="1" ySplit="6" topLeftCell="U7" activePane="bottomRight" state="frozen"/>
      <selection pane="topRight" activeCell="C1" sqref="C1"/>
      <selection pane="bottomLeft" activeCell="A6" sqref="A6"/>
      <selection pane="bottomRight" activeCell="AC7" sqref="AC7"/>
    </sheetView>
  </sheetViews>
  <sheetFormatPr defaultColWidth="9.140625" defaultRowHeight="15.75" x14ac:dyDescent="0.2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2" width="12.7109375" style="70" customWidth="1"/>
    <col min="13" max="13" width="14.28515625" style="70" customWidth="1"/>
    <col min="14" max="14" width="16" style="70" customWidth="1"/>
    <col min="15" max="15" width="20.5703125" style="70" customWidth="1"/>
    <col min="16" max="16" width="15.28515625" style="70" customWidth="1"/>
    <col min="17" max="17" width="13.42578125" style="70" customWidth="1"/>
    <col min="18" max="18" width="10.85546875" style="70" customWidth="1"/>
    <col min="19" max="21" width="12.85546875" style="70" customWidth="1"/>
    <col min="22" max="22" width="12.42578125" style="70" customWidth="1"/>
    <col min="23" max="23" width="10.85546875" style="70" customWidth="1"/>
    <col min="24" max="25" width="15.7109375" style="70" customWidth="1"/>
    <col min="26" max="26" width="14.28515625" style="70" customWidth="1"/>
    <col min="27" max="27" width="23" style="70" customWidth="1"/>
    <col min="28" max="28" width="14.140625" style="70" customWidth="1"/>
    <col min="29" max="30" width="12.42578125" style="70" customWidth="1"/>
    <col min="31" max="31" width="12.7109375" style="70" customWidth="1"/>
    <col min="32" max="32" width="14" style="70" hidden="1" customWidth="1"/>
    <col min="33" max="33" width="12.5703125" style="70" hidden="1" customWidth="1"/>
    <col min="34" max="34" width="13.42578125" style="70" customWidth="1"/>
    <col min="35" max="35" width="15" style="70" hidden="1" customWidth="1"/>
    <col min="36" max="36" width="14.85546875" style="70" customWidth="1"/>
    <col min="37" max="37" width="0.28515625" style="70" customWidth="1"/>
    <col min="38" max="38" width="14.5703125" style="70" customWidth="1"/>
    <col min="39" max="39" width="32.5703125" style="70" customWidth="1"/>
    <col min="40" max="40" width="14.5703125" style="70" customWidth="1"/>
    <col min="41" max="41" width="17.5703125" style="70" customWidth="1"/>
    <col min="42" max="43" width="14.5703125" style="70" customWidth="1"/>
    <col min="44" max="44" width="4.42578125" style="70" customWidth="1"/>
    <col min="45" max="45" width="16" style="70" customWidth="1"/>
    <col min="46" max="46" width="16" style="70" hidden="1" customWidth="1"/>
    <col min="47" max="16384" width="9.140625" style="70"/>
  </cols>
  <sheetData>
    <row r="2" spans="1:46" s="287" customFormat="1" ht="18.75" customHeight="1" x14ac:dyDescent="0.25">
      <c r="Q2" s="280" t="s">
        <v>1027</v>
      </c>
    </row>
    <row r="3" spans="1:46" s="287" customFormat="1" ht="17.25" customHeight="1" x14ac:dyDescent="0.25">
      <c r="A3" s="287" t="s">
        <v>1267</v>
      </c>
      <c r="AI3" s="287">
        <f>9489/7198</f>
        <v>1.3182828563489899</v>
      </c>
    </row>
    <row r="5" spans="1:46" ht="15.75" customHeight="1" x14ac:dyDescent="0.25">
      <c r="A5" s="1317" t="s">
        <v>267</v>
      </c>
      <c r="B5" s="1318" t="s">
        <v>1236</v>
      </c>
      <c r="C5" s="1319" t="s">
        <v>31</v>
      </c>
      <c r="D5" s="1319"/>
      <c r="E5" s="1318" t="s">
        <v>1207</v>
      </c>
      <c r="F5" s="1319" t="s">
        <v>31</v>
      </c>
      <c r="G5" s="1319"/>
      <c r="H5" s="1306" t="s">
        <v>350</v>
      </c>
      <c r="I5" s="1306" t="s">
        <v>351</v>
      </c>
      <c r="J5" s="1306" t="s">
        <v>1208</v>
      </c>
      <c r="K5" s="1306" t="s">
        <v>1247</v>
      </c>
      <c r="L5" s="1320" t="s">
        <v>1248</v>
      </c>
      <c r="M5" s="1306" t="s">
        <v>1217</v>
      </c>
      <c r="N5" s="1306" t="s">
        <v>1209</v>
      </c>
      <c r="O5" s="1306" t="s">
        <v>1228</v>
      </c>
      <c r="P5" s="1306" t="s">
        <v>1020</v>
      </c>
      <c r="Q5" s="1306" t="s">
        <v>268</v>
      </c>
      <c r="R5" s="1306" t="s">
        <v>349</v>
      </c>
      <c r="S5" s="1306" t="s">
        <v>1218</v>
      </c>
      <c r="T5" s="1308" t="s">
        <v>31</v>
      </c>
      <c r="U5" s="1309"/>
      <c r="V5" s="1309"/>
      <c r="W5" s="1310"/>
      <c r="X5" s="1313" t="s">
        <v>1225</v>
      </c>
      <c r="Y5" s="1313" t="s">
        <v>1227</v>
      </c>
      <c r="Z5" s="1315" t="s">
        <v>1224</v>
      </c>
      <c r="AA5" s="1316"/>
      <c r="AB5" s="1308" t="s">
        <v>1226</v>
      </c>
      <c r="AC5" s="1310"/>
      <c r="AD5" s="1313" t="s">
        <v>348</v>
      </c>
      <c r="AE5" s="1306" t="s">
        <v>347</v>
      </c>
      <c r="AF5" s="1312" t="s">
        <v>1210</v>
      </c>
      <c r="AG5" s="1312" t="s">
        <v>1211</v>
      </c>
      <c r="AH5" s="1306" t="s">
        <v>1252</v>
      </c>
      <c r="AI5" s="1308" t="s">
        <v>31</v>
      </c>
      <c r="AJ5" s="1309"/>
      <c r="AK5" s="1310"/>
      <c r="AL5" s="1311" t="s">
        <v>1234</v>
      </c>
      <c r="AM5" s="1311"/>
      <c r="AN5" s="1311"/>
      <c r="AO5" s="1311"/>
      <c r="AP5" s="1311"/>
      <c r="AQ5" s="1311"/>
      <c r="AS5" s="1307" t="s">
        <v>829</v>
      </c>
      <c r="AT5" s="1306" t="s">
        <v>1213</v>
      </c>
    </row>
    <row r="6" spans="1:46" ht="175.5" customHeight="1" x14ac:dyDescent="0.25">
      <c r="A6" s="1317"/>
      <c r="B6" s="1318"/>
      <c r="C6" s="485" t="s">
        <v>1237</v>
      </c>
      <c r="D6" s="485" t="s">
        <v>1215</v>
      </c>
      <c r="E6" s="1318"/>
      <c r="F6" s="485" t="s">
        <v>1214</v>
      </c>
      <c r="G6" s="485" t="s">
        <v>1215</v>
      </c>
      <c r="H6" s="1306"/>
      <c r="I6" s="1306"/>
      <c r="J6" s="1306"/>
      <c r="K6" s="1306"/>
      <c r="L6" s="1321"/>
      <c r="M6" s="1306"/>
      <c r="N6" s="1306"/>
      <c r="O6" s="1306"/>
      <c r="P6" s="1306"/>
      <c r="Q6" s="1306"/>
      <c r="R6" s="1306"/>
      <c r="S6" s="1306"/>
      <c r="T6" s="523" t="s">
        <v>1270</v>
      </c>
      <c r="U6" s="484" t="s">
        <v>1223</v>
      </c>
      <c r="V6" s="484" t="s">
        <v>1221</v>
      </c>
      <c r="W6" s="486" t="s">
        <v>1219</v>
      </c>
      <c r="X6" s="1314"/>
      <c r="Y6" s="1314"/>
      <c r="Z6" s="486" t="s">
        <v>1249</v>
      </c>
      <c r="AA6" s="523" t="s">
        <v>1277</v>
      </c>
      <c r="AB6" s="486" t="s">
        <v>1250</v>
      </c>
      <c r="AC6" s="1255" t="s">
        <v>1627</v>
      </c>
      <c r="AD6" s="1314"/>
      <c r="AE6" s="1306"/>
      <c r="AF6" s="1312"/>
      <c r="AG6" s="1312"/>
      <c r="AH6" s="1306"/>
      <c r="AI6" s="499" t="s">
        <v>1229</v>
      </c>
      <c r="AJ6" s="466" t="s">
        <v>1222</v>
      </c>
      <c r="AK6" s="499" t="s">
        <v>1229</v>
      </c>
      <c r="AL6" s="504" t="s">
        <v>1251</v>
      </c>
      <c r="AM6" s="504" t="s">
        <v>1245</v>
      </c>
      <c r="AN6" s="503" t="s">
        <v>1242</v>
      </c>
      <c r="AO6" s="530" t="s">
        <v>1256</v>
      </c>
      <c r="AP6" s="503" t="s">
        <v>1243</v>
      </c>
      <c r="AQ6" s="505" t="s">
        <v>1253</v>
      </c>
      <c r="AS6" s="1307"/>
      <c r="AT6" s="1306"/>
    </row>
    <row r="7" spans="1:46" ht="93.75" customHeight="1" x14ac:dyDescent="0.25">
      <c r="A7" s="467" t="s">
        <v>1216</v>
      </c>
      <c r="B7" s="533" t="s">
        <v>1240</v>
      </c>
      <c r="C7" s="533" t="s">
        <v>1241</v>
      </c>
      <c r="D7" s="533" t="s">
        <v>1244</v>
      </c>
      <c r="E7" s="533" t="s">
        <v>266</v>
      </c>
      <c r="F7" s="533" t="s">
        <v>1239</v>
      </c>
      <c r="G7" s="533" t="s">
        <v>4</v>
      </c>
      <c r="H7" s="533">
        <v>4</v>
      </c>
      <c r="I7" s="533">
        <v>5</v>
      </c>
      <c r="J7" s="533">
        <v>6</v>
      </c>
      <c r="K7" s="533">
        <v>7</v>
      </c>
      <c r="L7" s="533">
        <v>8</v>
      </c>
      <c r="M7" s="533" t="s">
        <v>469</v>
      </c>
      <c r="N7" s="533">
        <v>10</v>
      </c>
      <c r="O7" s="533">
        <v>11</v>
      </c>
      <c r="P7" s="533">
        <v>12</v>
      </c>
      <c r="Q7" s="533">
        <v>13</v>
      </c>
      <c r="R7" s="533">
        <v>14</v>
      </c>
      <c r="S7" s="533">
        <v>15</v>
      </c>
      <c r="T7" s="533">
        <v>16</v>
      </c>
      <c r="U7" s="533">
        <v>17</v>
      </c>
      <c r="V7" s="533">
        <v>18</v>
      </c>
      <c r="W7" s="533">
        <v>19</v>
      </c>
      <c r="X7" s="533">
        <v>20</v>
      </c>
      <c r="Y7" s="533">
        <v>21</v>
      </c>
      <c r="Z7" s="533">
        <v>22</v>
      </c>
      <c r="AA7" s="533">
        <v>23</v>
      </c>
      <c r="AB7" s="533">
        <v>24</v>
      </c>
      <c r="AC7" s="533">
        <v>25</v>
      </c>
      <c r="AD7" s="533">
        <v>26</v>
      </c>
      <c r="AE7" s="533">
        <v>27</v>
      </c>
      <c r="AF7" s="533">
        <v>8</v>
      </c>
      <c r="AG7" s="533">
        <v>8</v>
      </c>
      <c r="AH7" s="533">
        <v>28</v>
      </c>
      <c r="AI7" s="533">
        <v>29</v>
      </c>
      <c r="AJ7" s="533">
        <v>30</v>
      </c>
      <c r="AK7" s="469">
        <v>31</v>
      </c>
      <c r="AL7" s="506" t="s">
        <v>1254</v>
      </c>
      <c r="AM7" s="506" t="s">
        <v>1259</v>
      </c>
      <c r="AN7" s="506" t="s">
        <v>1235</v>
      </c>
      <c r="AO7" s="506" t="s">
        <v>1255</v>
      </c>
      <c r="AP7" s="506" t="s">
        <v>1238</v>
      </c>
      <c r="AQ7" s="506">
        <v>37</v>
      </c>
      <c r="AS7" s="468"/>
      <c r="AT7" s="468"/>
    </row>
    <row r="8" spans="1:46" ht="18.75" customHeight="1" x14ac:dyDescent="0.25">
      <c r="A8" s="470"/>
      <c r="B8" s="471"/>
      <c r="C8" s="471"/>
      <c r="D8" s="471"/>
      <c r="E8" s="471"/>
      <c r="F8" s="471"/>
      <c r="G8" s="471"/>
      <c r="H8" s="472"/>
      <c r="I8" s="472"/>
      <c r="J8" s="472"/>
      <c r="K8" s="472"/>
      <c r="L8" s="473"/>
      <c r="M8" s="472"/>
      <c r="N8" s="474"/>
      <c r="O8" s="494"/>
      <c r="P8" s="475"/>
      <c r="Q8" s="472"/>
      <c r="R8" s="472"/>
      <c r="S8" s="472"/>
      <c r="T8" s="472"/>
      <c r="U8" s="472"/>
      <c r="V8" s="472"/>
      <c r="W8" s="472"/>
      <c r="X8" s="472"/>
      <c r="Y8" s="472"/>
      <c r="Z8" s="472"/>
      <c r="AA8" s="472"/>
      <c r="AB8" s="472"/>
      <c r="AC8" s="472"/>
      <c r="AD8" s="472"/>
      <c r="AE8" s="472"/>
      <c r="AF8" s="476"/>
      <c r="AG8" s="476"/>
      <c r="AH8" s="475"/>
      <c r="AI8" s="491"/>
      <c r="AJ8" s="491"/>
      <c r="AK8" s="491"/>
      <c r="AL8" s="507"/>
      <c r="AM8" s="507">
        <f>32069.71*1.00333*1.01525</f>
        <v>32667.200000000001</v>
      </c>
      <c r="AN8" s="508"/>
      <c r="AO8" s="532">
        <f>1055.4/1392.98</f>
        <v>0.757656</v>
      </c>
      <c r="AP8" s="509"/>
      <c r="AQ8" s="510"/>
      <c r="AR8" s="516"/>
      <c r="AS8" s="474"/>
      <c r="AT8" s="474"/>
    </row>
    <row r="9" spans="1:46" ht="18.75" customHeight="1" x14ac:dyDescent="0.25">
      <c r="A9" s="470"/>
      <c r="B9" s="471"/>
      <c r="C9" s="471"/>
      <c r="D9" s="471"/>
      <c r="E9" s="471"/>
      <c r="F9" s="471"/>
      <c r="G9" s="471"/>
      <c r="H9" s="472"/>
      <c r="I9" s="472"/>
      <c r="J9" s="472"/>
      <c r="K9" s="472"/>
      <c r="L9" s="472"/>
      <c r="M9" s="472"/>
      <c r="N9" s="474"/>
      <c r="O9" s="494"/>
      <c r="P9" s="475"/>
      <c r="Q9" s="472"/>
      <c r="R9" s="472"/>
      <c r="S9" s="472"/>
      <c r="T9" s="472"/>
      <c r="U9" s="472"/>
      <c r="V9" s="472"/>
      <c r="W9" s="472"/>
      <c r="X9" s="472"/>
      <c r="Y9" s="472"/>
      <c r="Z9" s="472"/>
      <c r="AA9" s="472"/>
      <c r="AB9" s="472"/>
      <c r="AC9" s="472"/>
      <c r="AD9" s="472"/>
      <c r="AE9" s="472"/>
      <c r="AF9" s="476"/>
      <c r="AG9" s="476"/>
      <c r="AH9" s="475"/>
      <c r="AI9" s="492"/>
      <c r="AJ9" s="492"/>
      <c r="AK9" s="492"/>
      <c r="AL9" s="511"/>
      <c r="AM9" s="511"/>
      <c r="AN9" s="512"/>
      <c r="AO9" s="513"/>
      <c r="AP9" s="511"/>
      <c r="AQ9" s="514"/>
      <c r="AR9" s="516"/>
      <c r="AS9" s="474"/>
      <c r="AT9" s="474"/>
    </row>
    <row r="10" spans="1:46" ht="18.75" customHeight="1" x14ac:dyDescent="0.25">
      <c r="A10" s="470"/>
      <c r="B10" s="471"/>
      <c r="C10" s="471"/>
      <c r="D10" s="471"/>
      <c r="E10" s="471"/>
      <c r="F10" s="471"/>
      <c r="G10" s="471"/>
      <c r="H10" s="472"/>
      <c r="I10" s="472"/>
      <c r="J10" s="472"/>
      <c r="K10" s="472"/>
      <c r="L10" s="472"/>
      <c r="M10" s="472"/>
      <c r="N10" s="474"/>
      <c r="O10" s="494"/>
      <c r="P10" s="475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6"/>
      <c r="AG10" s="476"/>
      <c r="AH10" s="475"/>
      <c r="AI10" s="492"/>
      <c r="AJ10" s="492"/>
      <c r="AK10" s="492"/>
      <c r="AL10" s="511"/>
      <c r="AM10" s="511"/>
      <c r="AN10" s="512"/>
      <c r="AO10" s="513"/>
      <c r="AP10" s="511"/>
      <c r="AQ10" s="514"/>
      <c r="AR10" s="516"/>
      <c r="AS10" s="474"/>
      <c r="AT10" s="474"/>
    </row>
    <row r="11" spans="1:46" ht="24" x14ac:dyDescent="0.25">
      <c r="A11" s="477" t="s">
        <v>430</v>
      </c>
      <c r="B11" s="478">
        <f>C11+D11</f>
        <v>88215</v>
      </c>
      <c r="C11" s="478">
        <f>F11+AQ11</f>
        <v>78381</v>
      </c>
      <c r="D11" s="478">
        <f>G11</f>
        <v>9834</v>
      </c>
      <c r="E11" s="478">
        <f t="shared" ref="E11:E24" si="0">ROUND(I11/J11*M11*N11*O11*P11*Q11/R11*AD11*AE11*AF11*AG11*AH11,0)</f>
        <v>67680</v>
      </c>
      <c r="F11" s="478">
        <f t="shared" ref="F11:F24" si="1">ROUND(I11/J11*M11*N11*O11*Q11/R11*AE11*P11*AH11*AF11*AG11,0)</f>
        <v>57846</v>
      </c>
      <c r="G11" s="478">
        <f>E11-F11</f>
        <v>9834</v>
      </c>
      <c r="H11" s="472">
        <v>12</v>
      </c>
      <c r="I11" s="472">
        <f t="shared" ref="I11:I24" si="2">H11*5</f>
        <v>60</v>
      </c>
      <c r="J11" s="472">
        <v>36</v>
      </c>
      <c r="K11" s="497">
        <v>13772</v>
      </c>
      <c r="L11" s="498">
        <v>1.01525</v>
      </c>
      <c r="M11" s="479">
        <f>K11*L11</f>
        <v>13982</v>
      </c>
      <c r="N11" s="474">
        <v>1.302</v>
      </c>
      <c r="O11" s="494">
        <v>1.325</v>
      </c>
      <c r="P11" s="206">
        <v>1.01</v>
      </c>
      <c r="Q11" s="472">
        <v>12</v>
      </c>
      <c r="R11" s="472">
        <v>15</v>
      </c>
      <c r="S11" s="475">
        <v>34.53</v>
      </c>
      <c r="T11" s="475">
        <v>2.5</v>
      </c>
      <c r="U11" s="480">
        <f>S11-T11-V11</f>
        <v>16</v>
      </c>
      <c r="V11" s="475">
        <v>16.03</v>
      </c>
      <c r="W11" s="475">
        <v>13.36</v>
      </c>
      <c r="X11" s="496">
        <f>M11*N11*O11*W11</f>
        <v>322257</v>
      </c>
      <c r="Y11" s="496">
        <f t="shared" ref="Y11:Y24" si="3">X11/W11*(V11-W11)</f>
        <v>64403</v>
      </c>
      <c r="Z11" s="497">
        <v>39111</v>
      </c>
      <c r="AA11" s="496">
        <f>(Z11+Z11*(T11-1)*0.8)* 1.01*1.302*L11</f>
        <v>114875</v>
      </c>
      <c r="AB11" s="497">
        <v>16242</v>
      </c>
      <c r="AC11" s="496">
        <f>U11*AB11*1.01*1.302</f>
        <v>341737</v>
      </c>
      <c r="AD11" s="480">
        <f>Y11/(X11+Y11)+1</f>
        <v>1.17</v>
      </c>
      <c r="AE11" s="480">
        <f>(AA11+AC11)/(X11+AA11+AC11)+1</f>
        <v>1.59</v>
      </c>
      <c r="AF11" s="476">
        <v>1</v>
      </c>
      <c r="AG11" s="476">
        <v>1</v>
      </c>
      <c r="AH11" s="481">
        <f>ROUND(AI11*AJ11*AK11,2)</f>
        <v>1.1200000000000001</v>
      </c>
      <c r="AI11" s="493">
        <v>1</v>
      </c>
      <c r="AJ11" s="490">
        <f t="shared" ref="AJ11:AJ15" si="4">1+(42+3)/365</f>
        <v>1.1232899999999999</v>
      </c>
      <c r="AK11" s="493">
        <v>1</v>
      </c>
      <c r="AL11" s="531">
        <f>M11*O11</f>
        <v>18526.150000000001</v>
      </c>
      <c r="AM11" s="515">
        <v>34139.300000000003</v>
      </c>
      <c r="AN11" s="520">
        <f>(AM11-M11*O11)</f>
        <v>15613.15</v>
      </c>
      <c r="AO11" s="517">
        <v>0.757656</v>
      </c>
      <c r="AP11" s="518">
        <f>AN11*AO11</f>
        <v>11829</v>
      </c>
      <c r="AQ11" s="519">
        <f>ROUND(I11/J11*AP11*Q11/R11*N11,0)</f>
        <v>20535</v>
      </c>
      <c r="AR11" s="516"/>
      <c r="AS11" s="488">
        <f t="shared" ref="AS11:AS24" si="5">I11/R11</f>
        <v>4</v>
      </c>
      <c r="AT11" s="487">
        <f t="shared" ref="AT11:AT24" si="6">M11*N11*O11*P11*AF11*AG11*AH11</f>
        <v>27285.73</v>
      </c>
    </row>
    <row r="12" spans="1:46" ht="24" x14ac:dyDescent="0.25">
      <c r="A12" s="477" t="s">
        <v>422</v>
      </c>
      <c r="B12" s="478">
        <f t="shared" ref="B12:B24" si="7">C12+D12</f>
        <v>67331</v>
      </c>
      <c r="C12" s="478">
        <f t="shared" ref="C12:C24" si="8">F12+AQ12</f>
        <v>57967</v>
      </c>
      <c r="D12" s="478">
        <f t="shared" ref="D12:D24" si="9">G12</f>
        <v>9364</v>
      </c>
      <c r="E12" s="478">
        <f t="shared" si="0"/>
        <v>51930</v>
      </c>
      <c r="F12" s="478">
        <f t="shared" si="1"/>
        <v>42566</v>
      </c>
      <c r="G12" s="478">
        <f t="shared" ref="G12:G24" si="10">E12-F12</f>
        <v>9364</v>
      </c>
      <c r="H12" s="472">
        <v>12</v>
      </c>
      <c r="I12" s="472">
        <f t="shared" si="2"/>
        <v>60</v>
      </c>
      <c r="J12" s="472">
        <v>36</v>
      </c>
      <c r="K12" s="497">
        <v>13772</v>
      </c>
      <c r="L12" s="498">
        <v>1.01525</v>
      </c>
      <c r="M12" s="479">
        <f t="shared" ref="M12:M24" si="11">K12*L12</f>
        <v>13982</v>
      </c>
      <c r="N12" s="474">
        <v>1.302</v>
      </c>
      <c r="O12" s="494">
        <v>1.325</v>
      </c>
      <c r="P12" s="206">
        <v>1.01</v>
      </c>
      <c r="Q12" s="472">
        <v>12</v>
      </c>
      <c r="R12" s="472">
        <v>20</v>
      </c>
      <c r="S12" s="475">
        <v>33.53</v>
      </c>
      <c r="T12" s="475">
        <v>2.5</v>
      </c>
      <c r="U12" s="480">
        <f t="shared" ref="U12:U24" si="12">S12-T12-V12</f>
        <v>14</v>
      </c>
      <c r="V12" s="475">
        <v>17.03</v>
      </c>
      <c r="W12" s="475">
        <v>13.36</v>
      </c>
      <c r="X12" s="496">
        <f t="shared" ref="X12:X24" si="13">M12*N12*O12*W12</f>
        <v>322257</v>
      </c>
      <c r="Y12" s="496">
        <f t="shared" si="3"/>
        <v>88524</v>
      </c>
      <c r="Z12" s="497">
        <v>39111</v>
      </c>
      <c r="AA12" s="496">
        <f t="shared" ref="AA12:AA24" si="14">(Z12+Z12*(T12-1)*0.8)* 1.01*1.302*L12</f>
        <v>114875</v>
      </c>
      <c r="AB12" s="497">
        <v>16242</v>
      </c>
      <c r="AC12" s="496">
        <f t="shared" ref="AC12:AC24" si="15">U12*AB12*1.01*1.302</f>
        <v>299020</v>
      </c>
      <c r="AD12" s="480">
        <f t="shared" ref="AD12:AD24" si="16">Y12/(X12+Y12)+1</f>
        <v>1.22</v>
      </c>
      <c r="AE12" s="480">
        <f t="shared" ref="AE12:AE24" si="17">(AA12+AC12)/(X12+AA12+AC12)+1</f>
        <v>1.56</v>
      </c>
      <c r="AF12" s="476">
        <v>1</v>
      </c>
      <c r="AG12" s="476">
        <v>1</v>
      </c>
      <c r="AH12" s="481">
        <f t="shared" ref="AH12:AH24" si="18">ROUND(AI12*AJ12*AK12,2)</f>
        <v>1.1200000000000001</v>
      </c>
      <c r="AI12" s="493">
        <v>1</v>
      </c>
      <c r="AJ12" s="490">
        <f t="shared" si="4"/>
        <v>1.1232899999999999</v>
      </c>
      <c r="AK12" s="493">
        <v>1</v>
      </c>
      <c r="AL12" s="531">
        <f t="shared" ref="AL12:AL24" si="19">M12*O12</f>
        <v>18526.150000000001</v>
      </c>
      <c r="AM12" s="515">
        <v>34139.300000000003</v>
      </c>
      <c r="AN12" s="520">
        <f t="shared" ref="AN12:AN24" si="20">(AM12-M12*O12)</f>
        <v>15613.15</v>
      </c>
      <c r="AO12" s="517">
        <v>0.757656</v>
      </c>
      <c r="AP12" s="518">
        <f t="shared" ref="AP12:AP24" si="21">AN12*AO12</f>
        <v>11829</v>
      </c>
      <c r="AQ12" s="519">
        <f t="shared" ref="AQ12:AQ24" si="22">ROUND(I12/J12*AP12*Q12/R12*N12,0)</f>
        <v>15401</v>
      </c>
      <c r="AS12" s="488">
        <f t="shared" si="5"/>
        <v>3</v>
      </c>
      <c r="AT12" s="487">
        <f t="shared" si="6"/>
        <v>27285.73</v>
      </c>
    </row>
    <row r="13" spans="1:46" ht="24" x14ac:dyDescent="0.25">
      <c r="A13" s="477" t="s">
        <v>435</v>
      </c>
      <c r="B13" s="478">
        <f t="shared" si="7"/>
        <v>67331</v>
      </c>
      <c r="C13" s="478">
        <f t="shared" si="8"/>
        <v>57967</v>
      </c>
      <c r="D13" s="478">
        <f t="shared" si="9"/>
        <v>9364</v>
      </c>
      <c r="E13" s="478">
        <f t="shared" si="0"/>
        <v>51930</v>
      </c>
      <c r="F13" s="478">
        <f t="shared" si="1"/>
        <v>42566</v>
      </c>
      <c r="G13" s="478">
        <f t="shared" si="10"/>
        <v>9364</v>
      </c>
      <c r="H13" s="472">
        <v>12</v>
      </c>
      <c r="I13" s="472">
        <f t="shared" si="2"/>
        <v>60</v>
      </c>
      <c r="J13" s="472">
        <v>36</v>
      </c>
      <c r="K13" s="497">
        <v>13772</v>
      </c>
      <c r="L13" s="498">
        <v>1.01525</v>
      </c>
      <c r="M13" s="479">
        <f t="shared" si="11"/>
        <v>13982</v>
      </c>
      <c r="N13" s="474">
        <v>1.302</v>
      </c>
      <c r="O13" s="494">
        <v>1.325</v>
      </c>
      <c r="P13" s="206">
        <v>1.01</v>
      </c>
      <c r="Q13" s="472">
        <v>12</v>
      </c>
      <c r="R13" s="472">
        <v>20</v>
      </c>
      <c r="S13" s="475">
        <v>33.53</v>
      </c>
      <c r="T13" s="475">
        <v>2.5</v>
      </c>
      <c r="U13" s="480">
        <f t="shared" si="12"/>
        <v>14</v>
      </c>
      <c r="V13" s="475">
        <v>17.03</v>
      </c>
      <c r="W13" s="475">
        <v>13.36</v>
      </c>
      <c r="X13" s="496">
        <f t="shared" si="13"/>
        <v>322257</v>
      </c>
      <c r="Y13" s="496">
        <f t="shared" si="3"/>
        <v>88524</v>
      </c>
      <c r="Z13" s="497">
        <v>39111</v>
      </c>
      <c r="AA13" s="496">
        <f t="shared" si="14"/>
        <v>114875</v>
      </c>
      <c r="AB13" s="497">
        <v>16242</v>
      </c>
      <c r="AC13" s="496">
        <f t="shared" si="15"/>
        <v>299020</v>
      </c>
      <c r="AD13" s="480">
        <f t="shared" si="16"/>
        <v>1.22</v>
      </c>
      <c r="AE13" s="480">
        <f t="shared" si="17"/>
        <v>1.56</v>
      </c>
      <c r="AF13" s="476">
        <v>1</v>
      </c>
      <c r="AG13" s="476">
        <v>1</v>
      </c>
      <c r="AH13" s="481">
        <f t="shared" si="18"/>
        <v>1.1200000000000001</v>
      </c>
      <c r="AI13" s="493">
        <v>1</v>
      </c>
      <c r="AJ13" s="490">
        <f t="shared" si="4"/>
        <v>1.1232899999999999</v>
      </c>
      <c r="AK13" s="493">
        <v>1</v>
      </c>
      <c r="AL13" s="531">
        <f t="shared" si="19"/>
        <v>18526.150000000001</v>
      </c>
      <c r="AM13" s="515">
        <v>34139.300000000003</v>
      </c>
      <c r="AN13" s="520">
        <f t="shared" si="20"/>
        <v>15613.15</v>
      </c>
      <c r="AO13" s="517">
        <v>0.757656</v>
      </c>
      <c r="AP13" s="518">
        <f t="shared" si="21"/>
        <v>11829</v>
      </c>
      <c r="AQ13" s="519">
        <f t="shared" si="22"/>
        <v>15401</v>
      </c>
      <c r="AS13" s="488">
        <f t="shared" si="5"/>
        <v>3</v>
      </c>
      <c r="AT13" s="487">
        <f t="shared" si="6"/>
        <v>27285.73</v>
      </c>
    </row>
    <row r="14" spans="1:46" ht="24" x14ac:dyDescent="0.25">
      <c r="A14" s="477" t="s">
        <v>423</v>
      </c>
      <c r="B14" s="478">
        <f t="shared" si="7"/>
        <v>67331</v>
      </c>
      <c r="C14" s="478">
        <f t="shared" si="8"/>
        <v>57967</v>
      </c>
      <c r="D14" s="478">
        <f t="shared" si="9"/>
        <v>9364</v>
      </c>
      <c r="E14" s="478">
        <f t="shared" si="0"/>
        <v>51930</v>
      </c>
      <c r="F14" s="478">
        <f t="shared" si="1"/>
        <v>42566</v>
      </c>
      <c r="G14" s="478">
        <f t="shared" si="10"/>
        <v>9364</v>
      </c>
      <c r="H14" s="472">
        <v>12</v>
      </c>
      <c r="I14" s="472">
        <f t="shared" si="2"/>
        <v>60</v>
      </c>
      <c r="J14" s="472">
        <v>36</v>
      </c>
      <c r="K14" s="497">
        <v>13772</v>
      </c>
      <c r="L14" s="498">
        <v>1.01525</v>
      </c>
      <c r="M14" s="479">
        <f t="shared" si="11"/>
        <v>13982</v>
      </c>
      <c r="N14" s="474">
        <v>1.302</v>
      </c>
      <c r="O14" s="494">
        <v>1.325</v>
      </c>
      <c r="P14" s="206">
        <v>1.01</v>
      </c>
      <c r="Q14" s="472">
        <v>12</v>
      </c>
      <c r="R14" s="472">
        <v>20</v>
      </c>
      <c r="S14" s="475">
        <v>33.53</v>
      </c>
      <c r="T14" s="475">
        <v>2.5</v>
      </c>
      <c r="U14" s="480">
        <f t="shared" si="12"/>
        <v>14</v>
      </c>
      <c r="V14" s="475">
        <v>17.03</v>
      </c>
      <c r="W14" s="475">
        <v>13.36</v>
      </c>
      <c r="X14" s="496">
        <f t="shared" si="13"/>
        <v>322257</v>
      </c>
      <c r="Y14" s="496">
        <f t="shared" si="3"/>
        <v>88524</v>
      </c>
      <c r="Z14" s="497">
        <v>39111</v>
      </c>
      <c r="AA14" s="496">
        <f t="shared" si="14"/>
        <v>114875</v>
      </c>
      <c r="AB14" s="497">
        <v>16242</v>
      </c>
      <c r="AC14" s="496">
        <f t="shared" si="15"/>
        <v>299020</v>
      </c>
      <c r="AD14" s="480">
        <f t="shared" si="16"/>
        <v>1.22</v>
      </c>
      <c r="AE14" s="480">
        <f t="shared" si="17"/>
        <v>1.56</v>
      </c>
      <c r="AF14" s="476">
        <v>1</v>
      </c>
      <c r="AG14" s="476">
        <v>1</v>
      </c>
      <c r="AH14" s="481">
        <f t="shared" si="18"/>
        <v>1.1200000000000001</v>
      </c>
      <c r="AI14" s="493">
        <v>1</v>
      </c>
      <c r="AJ14" s="490">
        <f t="shared" si="4"/>
        <v>1.1232899999999999</v>
      </c>
      <c r="AK14" s="493">
        <v>1</v>
      </c>
      <c r="AL14" s="531">
        <f t="shared" si="19"/>
        <v>18526.150000000001</v>
      </c>
      <c r="AM14" s="515">
        <v>34139.300000000003</v>
      </c>
      <c r="AN14" s="520">
        <f t="shared" si="20"/>
        <v>15613.15</v>
      </c>
      <c r="AO14" s="517">
        <v>0.757656</v>
      </c>
      <c r="AP14" s="518">
        <f t="shared" si="21"/>
        <v>11829</v>
      </c>
      <c r="AQ14" s="519">
        <f t="shared" si="22"/>
        <v>15401</v>
      </c>
      <c r="AS14" s="488">
        <f t="shared" si="5"/>
        <v>3</v>
      </c>
      <c r="AT14" s="487">
        <f t="shared" si="6"/>
        <v>27285.73</v>
      </c>
    </row>
    <row r="15" spans="1:46" ht="24" x14ac:dyDescent="0.25">
      <c r="A15" s="477" t="s">
        <v>424</v>
      </c>
      <c r="B15" s="478">
        <f t="shared" si="7"/>
        <v>67331</v>
      </c>
      <c r="C15" s="478">
        <f t="shared" si="8"/>
        <v>57967</v>
      </c>
      <c r="D15" s="478">
        <f t="shared" si="9"/>
        <v>9364</v>
      </c>
      <c r="E15" s="478">
        <f t="shared" si="0"/>
        <v>51930</v>
      </c>
      <c r="F15" s="478">
        <f t="shared" si="1"/>
        <v>42566</v>
      </c>
      <c r="G15" s="478">
        <f t="shared" si="10"/>
        <v>9364</v>
      </c>
      <c r="H15" s="472">
        <v>12</v>
      </c>
      <c r="I15" s="472">
        <f t="shared" si="2"/>
        <v>60</v>
      </c>
      <c r="J15" s="472">
        <v>36</v>
      </c>
      <c r="K15" s="497">
        <v>13772</v>
      </c>
      <c r="L15" s="498">
        <v>1.01525</v>
      </c>
      <c r="M15" s="479">
        <f t="shared" si="11"/>
        <v>13982</v>
      </c>
      <c r="N15" s="474">
        <v>1.302</v>
      </c>
      <c r="O15" s="494">
        <v>1.325</v>
      </c>
      <c r="P15" s="206">
        <v>1.01</v>
      </c>
      <c r="Q15" s="472">
        <v>12</v>
      </c>
      <c r="R15" s="472">
        <v>20</v>
      </c>
      <c r="S15" s="475">
        <v>33.53</v>
      </c>
      <c r="T15" s="475">
        <v>2.5</v>
      </c>
      <c r="U15" s="480">
        <f t="shared" si="12"/>
        <v>14</v>
      </c>
      <c r="V15" s="475">
        <v>17.03</v>
      </c>
      <c r="W15" s="475">
        <v>13.36</v>
      </c>
      <c r="X15" s="496">
        <f t="shared" si="13"/>
        <v>322257</v>
      </c>
      <c r="Y15" s="496">
        <f t="shared" si="3"/>
        <v>88524</v>
      </c>
      <c r="Z15" s="497">
        <v>39111</v>
      </c>
      <c r="AA15" s="496">
        <f t="shared" si="14"/>
        <v>114875</v>
      </c>
      <c r="AB15" s="497">
        <v>16242</v>
      </c>
      <c r="AC15" s="496">
        <f t="shared" si="15"/>
        <v>299020</v>
      </c>
      <c r="AD15" s="480">
        <f t="shared" si="16"/>
        <v>1.22</v>
      </c>
      <c r="AE15" s="480">
        <f t="shared" si="17"/>
        <v>1.56</v>
      </c>
      <c r="AF15" s="476">
        <v>1</v>
      </c>
      <c r="AG15" s="476">
        <v>1</v>
      </c>
      <c r="AH15" s="481">
        <f t="shared" si="18"/>
        <v>1.1200000000000001</v>
      </c>
      <c r="AI15" s="493">
        <v>1</v>
      </c>
      <c r="AJ15" s="490">
        <f t="shared" si="4"/>
        <v>1.1232899999999999</v>
      </c>
      <c r="AK15" s="493">
        <v>1</v>
      </c>
      <c r="AL15" s="531">
        <f t="shared" si="19"/>
        <v>18526.150000000001</v>
      </c>
      <c r="AM15" s="515">
        <v>34139.300000000003</v>
      </c>
      <c r="AN15" s="520">
        <f t="shared" si="20"/>
        <v>15613.15</v>
      </c>
      <c r="AO15" s="517">
        <v>0.757656</v>
      </c>
      <c r="AP15" s="518">
        <f t="shared" si="21"/>
        <v>11829</v>
      </c>
      <c r="AQ15" s="519">
        <f t="shared" si="22"/>
        <v>15401</v>
      </c>
      <c r="AS15" s="488">
        <f t="shared" si="5"/>
        <v>3</v>
      </c>
      <c r="AT15" s="487">
        <f t="shared" si="6"/>
        <v>27285.73</v>
      </c>
    </row>
    <row r="16" spans="1:46" ht="24" x14ac:dyDescent="0.25">
      <c r="A16" s="482" t="s">
        <v>425</v>
      </c>
      <c r="B16" s="478">
        <f t="shared" si="7"/>
        <v>183079</v>
      </c>
      <c r="C16" s="478">
        <f t="shared" si="8"/>
        <v>141477</v>
      </c>
      <c r="D16" s="478">
        <f t="shared" si="9"/>
        <v>41602</v>
      </c>
      <c r="E16" s="478">
        <f t="shared" si="0"/>
        <v>151081</v>
      </c>
      <c r="F16" s="478">
        <f t="shared" si="1"/>
        <v>109479</v>
      </c>
      <c r="G16" s="478">
        <f t="shared" si="10"/>
        <v>41602</v>
      </c>
      <c r="H16" s="472">
        <v>12</v>
      </c>
      <c r="I16" s="472">
        <f t="shared" si="2"/>
        <v>60</v>
      </c>
      <c r="J16" s="472">
        <v>25</v>
      </c>
      <c r="K16" s="497">
        <v>13772</v>
      </c>
      <c r="L16" s="498">
        <v>1.01525</v>
      </c>
      <c r="M16" s="479">
        <f t="shared" si="11"/>
        <v>13982</v>
      </c>
      <c r="N16" s="474">
        <v>1.302</v>
      </c>
      <c r="O16" s="495">
        <v>1.4750000000000001</v>
      </c>
      <c r="P16" s="206">
        <v>1.01</v>
      </c>
      <c r="Q16" s="472">
        <v>12</v>
      </c>
      <c r="R16" s="472">
        <v>12</v>
      </c>
      <c r="S16" s="475">
        <v>47.37</v>
      </c>
      <c r="T16" s="475">
        <v>2.5</v>
      </c>
      <c r="U16" s="480">
        <f t="shared" si="12"/>
        <v>14</v>
      </c>
      <c r="V16" s="475">
        <v>30.87</v>
      </c>
      <c r="W16" s="475">
        <v>19.2</v>
      </c>
      <c r="X16" s="496">
        <f t="shared" si="13"/>
        <v>515553</v>
      </c>
      <c r="Y16" s="496">
        <f t="shared" si="3"/>
        <v>313360</v>
      </c>
      <c r="Z16" s="497">
        <v>39111</v>
      </c>
      <c r="AA16" s="496">
        <f t="shared" si="14"/>
        <v>114875</v>
      </c>
      <c r="AB16" s="497">
        <v>16242</v>
      </c>
      <c r="AC16" s="496">
        <f t="shared" si="15"/>
        <v>299020</v>
      </c>
      <c r="AD16" s="480">
        <f t="shared" si="16"/>
        <v>1.38</v>
      </c>
      <c r="AE16" s="480">
        <f t="shared" si="17"/>
        <v>1.45</v>
      </c>
      <c r="AF16" s="476">
        <v>1</v>
      </c>
      <c r="AG16" s="476">
        <v>1</v>
      </c>
      <c r="AH16" s="481">
        <f t="shared" si="18"/>
        <v>1.1599999999999999</v>
      </c>
      <c r="AI16" s="493">
        <v>1</v>
      </c>
      <c r="AJ16" s="489">
        <f t="shared" ref="AJ16:AJ19" si="23">1+(56+3)/365</f>
        <v>1.16164</v>
      </c>
      <c r="AK16" s="493">
        <v>1</v>
      </c>
      <c r="AL16" s="531">
        <f t="shared" si="19"/>
        <v>20623.45</v>
      </c>
      <c r="AM16" s="515">
        <v>34139.300000000003</v>
      </c>
      <c r="AN16" s="520">
        <f t="shared" si="20"/>
        <v>13515.85</v>
      </c>
      <c r="AO16" s="517">
        <v>0.757656</v>
      </c>
      <c r="AP16" s="518">
        <f t="shared" si="21"/>
        <v>10240</v>
      </c>
      <c r="AQ16" s="519">
        <f t="shared" si="22"/>
        <v>31998</v>
      </c>
      <c r="AS16" s="488">
        <f t="shared" si="5"/>
        <v>5</v>
      </c>
      <c r="AT16" s="487">
        <f t="shared" si="6"/>
        <v>31459.49</v>
      </c>
    </row>
    <row r="17" spans="1:46" ht="48" x14ac:dyDescent="0.25">
      <c r="A17" s="483" t="s">
        <v>426</v>
      </c>
      <c r="B17" s="478">
        <f t="shared" si="7"/>
        <v>219695</v>
      </c>
      <c r="C17" s="478">
        <f t="shared" si="8"/>
        <v>169773</v>
      </c>
      <c r="D17" s="478">
        <f t="shared" si="9"/>
        <v>49922</v>
      </c>
      <c r="E17" s="478">
        <f t="shared" si="0"/>
        <v>181297</v>
      </c>
      <c r="F17" s="478">
        <f t="shared" si="1"/>
        <v>131375</v>
      </c>
      <c r="G17" s="478">
        <f t="shared" si="10"/>
        <v>49922</v>
      </c>
      <c r="H17" s="472">
        <v>12</v>
      </c>
      <c r="I17" s="472">
        <f t="shared" si="2"/>
        <v>60</v>
      </c>
      <c r="J17" s="472">
        <v>25</v>
      </c>
      <c r="K17" s="497">
        <v>13772</v>
      </c>
      <c r="L17" s="498">
        <v>1.01525</v>
      </c>
      <c r="M17" s="479">
        <f t="shared" si="11"/>
        <v>13982</v>
      </c>
      <c r="N17" s="474">
        <v>1.302</v>
      </c>
      <c r="O17" s="495">
        <v>1.4750000000000001</v>
      </c>
      <c r="P17" s="206">
        <v>1.01</v>
      </c>
      <c r="Q17" s="472">
        <v>12</v>
      </c>
      <c r="R17" s="472">
        <v>10</v>
      </c>
      <c r="S17" s="475">
        <v>47.37</v>
      </c>
      <c r="T17" s="475">
        <v>2.5</v>
      </c>
      <c r="U17" s="480">
        <f t="shared" si="12"/>
        <v>14</v>
      </c>
      <c r="V17" s="475">
        <v>30.87</v>
      </c>
      <c r="W17" s="475">
        <v>19.2</v>
      </c>
      <c r="X17" s="496">
        <f t="shared" si="13"/>
        <v>515553</v>
      </c>
      <c r="Y17" s="496">
        <f t="shared" si="3"/>
        <v>313360</v>
      </c>
      <c r="Z17" s="497">
        <v>39111</v>
      </c>
      <c r="AA17" s="496">
        <f t="shared" si="14"/>
        <v>114875</v>
      </c>
      <c r="AB17" s="497">
        <v>16242</v>
      </c>
      <c r="AC17" s="496">
        <f t="shared" si="15"/>
        <v>299020</v>
      </c>
      <c r="AD17" s="480">
        <f t="shared" si="16"/>
        <v>1.38</v>
      </c>
      <c r="AE17" s="480">
        <f t="shared" si="17"/>
        <v>1.45</v>
      </c>
      <c r="AF17" s="476">
        <v>1</v>
      </c>
      <c r="AG17" s="476">
        <v>1</v>
      </c>
      <c r="AH17" s="481">
        <f t="shared" si="18"/>
        <v>1.1599999999999999</v>
      </c>
      <c r="AI17" s="493">
        <v>1</v>
      </c>
      <c r="AJ17" s="489">
        <f t="shared" si="23"/>
        <v>1.16164</v>
      </c>
      <c r="AK17" s="493">
        <v>1</v>
      </c>
      <c r="AL17" s="531">
        <f t="shared" si="19"/>
        <v>20623.45</v>
      </c>
      <c r="AM17" s="515">
        <v>34139.300000000003</v>
      </c>
      <c r="AN17" s="520">
        <f t="shared" si="20"/>
        <v>13515.85</v>
      </c>
      <c r="AO17" s="517">
        <v>0.757656</v>
      </c>
      <c r="AP17" s="518">
        <f t="shared" si="21"/>
        <v>10240</v>
      </c>
      <c r="AQ17" s="519">
        <f t="shared" si="22"/>
        <v>38398</v>
      </c>
      <c r="AS17" s="488">
        <f t="shared" si="5"/>
        <v>6</v>
      </c>
      <c r="AT17" s="487">
        <f t="shared" si="6"/>
        <v>31459.49</v>
      </c>
    </row>
    <row r="18" spans="1:46" ht="48" x14ac:dyDescent="0.25">
      <c r="A18" s="483" t="s">
        <v>431</v>
      </c>
      <c r="B18" s="478">
        <f t="shared" si="7"/>
        <v>365886</v>
      </c>
      <c r="C18" s="478">
        <f t="shared" si="8"/>
        <v>285974</v>
      </c>
      <c r="D18" s="478">
        <f t="shared" si="9"/>
        <v>79912</v>
      </c>
      <c r="E18" s="478">
        <f t="shared" si="0"/>
        <v>301890</v>
      </c>
      <c r="F18" s="478">
        <f t="shared" si="1"/>
        <v>221978</v>
      </c>
      <c r="G18" s="478">
        <f t="shared" si="10"/>
        <v>79912</v>
      </c>
      <c r="H18" s="472">
        <v>12</v>
      </c>
      <c r="I18" s="472">
        <f t="shared" si="2"/>
        <v>60</v>
      </c>
      <c r="J18" s="472">
        <v>25</v>
      </c>
      <c r="K18" s="497">
        <v>13772</v>
      </c>
      <c r="L18" s="498">
        <v>1.01525</v>
      </c>
      <c r="M18" s="479">
        <f t="shared" si="11"/>
        <v>13982</v>
      </c>
      <c r="N18" s="474">
        <v>1.302</v>
      </c>
      <c r="O18" s="495">
        <v>1.4750000000000001</v>
      </c>
      <c r="P18" s="206">
        <v>1.01</v>
      </c>
      <c r="Q18" s="472">
        <v>12</v>
      </c>
      <c r="R18" s="472">
        <v>6</v>
      </c>
      <c r="S18" s="475">
        <v>48.37</v>
      </c>
      <c r="T18" s="475">
        <v>2.5</v>
      </c>
      <c r="U18" s="480">
        <f t="shared" si="12"/>
        <v>16</v>
      </c>
      <c r="V18" s="475">
        <v>29.87</v>
      </c>
      <c r="W18" s="475">
        <v>19.2</v>
      </c>
      <c r="X18" s="496">
        <f t="shared" si="13"/>
        <v>515553</v>
      </c>
      <c r="Y18" s="496">
        <f t="shared" si="3"/>
        <v>286508</v>
      </c>
      <c r="Z18" s="497">
        <v>39111</v>
      </c>
      <c r="AA18" s="496">
        <f t="shared" si="14"/>
        <v>114875</v>
      </c>
      <c r="AB18" s="497">
        <v>16242</v>
      </c>
      <c r="AC18" s="496">
        <f t="shared" si="15"/>
        <v>341737</v>
      </c>
      <c r="AD18" s="480">
        <f t="shared" si="16"/>
        <v>1.36</v>
      </c>
      <c r="AE18" s="480">
        <f t="shared" si="17"/>
        <v>1.47</v>
      </c>
      <c r="AF18" s="476">
        <v>1</v>
      </c>
      <c r="AG18" s="476">
        <v>1</v>
      </c>
      <c r="AH18" s="481">
        <f t="shared" si="18"/>
        <v>1.1599999999999999</v>
      </c>
      <c r="AI18" s="493">
        <v>1</v>
      </c>
      <c r="AJ18" s="489">
        <f t="shared" si="23"/>
        <v>1.16164</v>
      </c>
      <c r="AK18" s="493">
        <v>1</v>
      </c>
      <c r="AL18" s="531">
        <f t="shared" si="19"/>
        <v>20623.45</v>
      </c>
      <c r="AM18" s="515">
        <v>34139.300000000003</v>
      </c>
      <c r="AN18" s="520">
        <f t="shared" si="20"/>
        <v>13515.85</v>
      </c>
      <c r="AO18" s="517">
        <v>0.757656</v>
      </c>
      <c r="AP18" s="518">
        <f t="shared" si="21"/>
        <v>10240</v>
      </c>
      <c r="AQ18" s="519">
        <f t="shared" si="22"/>
        <v>63996</v>
      </c>
      <c r="AS18" s="488">
        <f t="shared" si="5"/>
        <v>10</v>
      </c>
      <c r="AT18" s="487">
        <f t="shared" si="6"/>
        <v>31459.49</v>
      </c>
    </row>
    <row r="19" spans="1:46" ht="48" x14ac:dyDescent="0.25">
      <c r="A19" s="483" t="s">
        <v>427</v>
      </c>
      <c r="B19" s="478">
        <f t="shared" si="7"/>
        <v>274619</v>
      </c>
      <c r="C19" s="478">
        <f t="shared" si="8"/>
        <v>212216</v>
      </c>
      <c r="D19" s="478">
        <f t="shared" si="9"/>
        <v>62403</v>
      </c>
      <c r="E19" s="478">
        <f t="shared" si="0"/>
        <v>226622</v>
      </c>
      <c r="F19" s="478">
        <f t="shared" si="1"/>
        <v>164219</v>
      </c>
      <c r="G19" s="478">
        <f t="shared" si="10"/>
        <v>62403</v>
      </c>
      <c r="H19" s="472">
        <v>12</v>
      </c>
      <c r="I19" s="472">
        <f t="shared" si="2"/>
        <v>60</v>
      </c>
      <c r="J19" s="472">
        <v>25</v>
      </c>
      <c r="K19" s="497">
        <v>13772</v>
      </c>
      <c r="L19" s="498">
        <v>1.01525</v>
      </c>
      <c r="M19" s="479">
        <f t="shared" si="11"/>
        <v>13982</v>
      </c>
      <c r="N19" s="474">
        <v>1.302</v>
      </c>
      <c r="O19" s="495">
        <v>1.4750000000000001</v>
      </c>
      <c r="P19" s="206">
        <v>1.01</v>
      </c>
      <c r="Q19" s="472">
        <v>12</v>
      </c>
      <c r="R19" s="472">
        <v>8</v>
      </c>
      <c r="S19" s="475">
        <v>47.37</v>
      </c>
      <c r="T19" s="475">
        <v>2.5</v>
      </c>
      <c r="U19" s="480">
        <f t="shared" si="12"/>
        <v>14</v>
      </c>
      <c r="V19" s="475">
        <v>30.87</v>
      </c>
      <c r="W19" s="475">
        <v>19.2</v>
      </c>
      <c r="X19" s="496">
        <f t="shared" si="13"/>
        <v>515553</v>
      </c>
      <c r="Y19" s="496">
        <f t="shared" si="3"/>
        <v>313360</v>
      </c>
      <c r="Z19" s="497">
        <v>39111</v>
      </c>
      <c r="AA19" s="496">
        <f t="shared" si="14"/>
        <v>114875</v>
      </c>
      <c r="AB19" s="497">
        <v>16242</v>
      </c>
      <c r="AC19" s="496">
        <f t="shared" si="15"/>
        <v>299020</v>
      </c>
      <c r="AD19" s="480">
        <f t="shared" si="16"/>
        <v>1.38</v>
      </c>
      <c r="AE19" s="480">
        <f t="shared" si="17"/>
        <v>1.45</v>
      </c>
      <c r="AF19" s="476">
        <v>1</v>
      </c>
      <c r="AG19" s="476">
        <v>1</v>
      </c>
      <c r="AH19" s="481">
        <f t="shared" si="18"/>
        <v>1.1599999999999999</v>
      </c>
      <c r="AI19" s="493">
        <v>1</v>
      </c>
      <c r="AJ19" s="489">
        <f t="shared" si="23"/>
        <v>1.16164</v>
      </c>
      <c r="AK19" s="493">
        <v>1</v>
      </c>
      <c r="AL19" s="531">
        <f t="shared" si="19"/>
        <v>20623.45</v>
      </c>
      <c r="AM19" s="515">
        <v>34139.300000000003</v>
      </c>
      <c r="AN19" s="520">
        <f t="shared" si="20"/>
        <v>13515.85</v>
      </c>
      <c r="AO19" s="517">
        <v>0.757656</v>
      </c>
      <c r="AP19" s="518">
        <f t="shared" si="21"/>
        <v>10240</v>
      </c>
      <c r="AQ19" s="519">
        <f t="shared" si="22"/>
        <v>47997</v>
      </c>
      <c r="AS19" s="488">
        <f t="shared" si="5"/>
        <v>7.5</v>
      </c>
      <c r="AT19" s="487">
        <f t="shared" si="6"/>
        <v>31459.49</v>
      </c>
    </row>
    <row r="20" spans="1:46" x14ac:dyDescent="0.25">
      <c r="A20" s="482" t="s">
        <v>432</v>
      </c>
      <c r="B20" s="478">
        <f t="shared" si="7"/>
        <v>88215</v>
      </c>
      <c r="C20" s="478">
        <f t="shared" si="8"/>
        <v>78381</v>
      </c>
      <c r="D20" s="478">
        <f t="shared" si="9"/>
        <v>9834</v>
      </c>
      <c r="E20" s="478">
        <f t="shared" si="0"/>
        <v>67680</v>
      </c>
      <c r="F20" s="478">
        <f t="shared" si="1"/>
        <v>57846</v>
      </c>
      <c r="G20" s="478">
        <f t="shared" si="10"/>
        <v>9834</v>
      </c>
      <c r="H20" s="472">
        <v>12</v>
      </c>
      <c r="I20" s="472">
        <f t="shared" si="2"/>
        <v>60</v>
      </c>
      <c r="J20" s="472">
        <v>36</v>
      </c>
      <c r="K20" s="497">
        <v>13772</v>
      </c>
      <c r="L20" s="498">
        <v>1.01525</v>
      </c>
      <c r="M20" s="479">
        <f t="shared" si="11"/>
        <v>13982</v>
      </c>
      <c r="N20" s="474">
        <v>1.302</v>
      </c>
      <c r="O20" s="494">
        <v>1.325</v>
      </c>
      <c r="P20" s="206">
        <v>1.01</v>
      </c>
      <c r="Q20" s="472">
        <v>12</v>
      </c>
      <c r="R20" s="472">
        <v>15</v>
      </c>
      <c r="S20" s="475">
        <v>34.53</v>
      </c>
      <c r="T20" s="475">
        <v>2.5</v>
      </c>
      <c r="U20" s="480">
        <f t="shared" si="12"/>
        <v>16</v>
      </c>
      <c r="V20" s="475">
        <v>16.03</v>
      </c>
      <c r="W20" s="475">
        <v>13.36</v>
      </c>
      <c r="X20" s="496">
        <f t="shared" si="13"/>
        <v>322257</v>
      </c>
      <c r="Y20" s="496">
        <f t="shared" si="3"/>
        <v>64403</v>
      </c>
      <c r="Z20" s="497">
        <v>39111</v>
      </c>
      <c r="AA20" s="496">
        <f t="shared" si="14"/>
        <v>114875</v>
      </c>
      <c r="AB20" s="497">
        <v>16242</v>
      </c>
      <c r="AC20" s="496">
        <f t="shared" si="15"/>
        <v>341737</v>
      </c>
      <c r="AD20" s="480">
        <f t="shared" si="16"/>
        <v>1.17</v>
      </c>
      <c r="AE20" s="480">
        <f t="shared" si="17"/>
        <v>1.59</v>
      </c>
      <c r="AF20" s="476">
        <v>1</v>
      </c>
      <c r="AG20" s="476">
        <v>1</v>
      </c>
      <c r="AH20" s="481">
        <f t="shared" si="18"/>
        <v>1.1200000000000001</v>
      </c>
      <c r="AI20" s="493">
        <v>1</v>
      </c>
      <c r="AJ20" s="490">
        <f t="shared" ref="AJ20:AJ24" si="24">1+(42+3)/365</f>
        <v>1.1232899999999999</v>
      </c>
      <c r="AK20" s="493">
        <v>1</v>
      </c>
      <c r="AL20" s="531">
        <f t="shared" si="19"/>
        <v>18526.150000000001</v>
      </c>
      <c r="AM20" s="515">
        <v>34139.300000000003</v>
      </c>
      <c r="AN20" s="520">
        <f t="shared" si="20"/>
        <v>15613.15</v>
      </c>
      <c r="AO20" s="517">
        <v>0.757656</v>
      </c>
      <c r="AP20" s="518">
        <f t="shared" si="21"/>
        <v>11829</v>
      </c>
      <c r="AQ20" s="519">
        <f t="shared" si="22"/>
        <v>20535</v>
      </c>
      <c r="AS20" s="488">
        <f t="shared" si="5"/>
        <v>4</v>
      </c>
      <c r="AT20" s="487">
        <f t="shared" si="6"/>
        <v>27285.73</v>
      </c>
    </row>
    <row r="21" spans="1:46" ht="24" x14ac:dyDescent="0.25">
      <c r="A21" s="483" t="s">
        <v>428</v>
      </c>
      <c r="B21" s="478">
        <f t="shared" si="7"/>
        <v>67331</v>
      </c>
      <c r="C21" s="478">
        <f t="shared" si="8"/>
        <v>57967</v>
      </c>
      <c r="D21" s="478">
        <f t="shared" si="9"/>
        <v>9364</v>
      </c>
      <c r="E21" s="478">
        <f t="shared" si="0"/>
        <v>51930</v>
      </c>
      <c r="F21" s="478">
        <f t="shared" si="1"/>
        <v>42566</v>
      </c>
      <c r="G21" s="478">
        <f t="shared" si="10"/>
        <v>9364</v>
      </c>
      <c r="H21" s="472">
        <v>12</v>
      </c>
      <c r="I21" s="472">
        <f t="shared" si="2"/>
        <v>60</v>
      </c>
      <c r="J21" s="472">
        <v>36</v>
      </c>
      <c r="K21" s="497">
        <v>13772</v>
      </c>
      <c r="L21" s="498">
        <v>1.01525</v>
      </c>
      <c r="M21" s="479">
        <f t="shared" si="11"/>
        <v>13982</v>
      </c>
      <c r="N21" s="474">
        <v>1.302</v>
      </c>
      <c r="O21" s="494">
        <v>1.325</v>
      </c>
      <c r="P21" s="206">
        <v>1.01</v>
      </c>
      <c r="Q21" s="472">
        <v>12</v>
      </c>
      <c r="R21" s="472">
        <v>20</v>
      </c>
      <c r="S21" s="475">
        <v>33.53</v>
      </c>
      <c r="T21" s="475">
        <v>2.5</v>
      </c>
      <c r="U21" s="480">
        <f t="shared" si="12"/>
        <v>14</v>
      </c>
      <c r="V21" s="475">
        <v>17.03</v>
      </c>
      <c r="W21" s="475">
        <v>13.36</v>
      </c>
      <c r="X21" s="496">
        <f t="shared" si="13"/>
        <v>322257</v>
      </c>
      <c r="Y21" s="496">
        <f t="shared" si="3"/>
        <v>88524</v>
      </c>
      <c r="Z21" s="497">
        <v>39111</v>
      </c>
      <c r="AA21" s="496">
        <f t="shared" si="14"/>
        <v>114875</v>
      </c>
      <c r="AB21" s="497">
        <v>16242</v>
      </c>
      <c r="AC21" s="496">
        <f t="shared" si="15"/>
        <v>299020</v>
      </c>
      <c r="AD21" s="480">
        <f t="shared" si="16"/>
        <v>1.22</v>
      </c>
      <c r="AE21" s="480">
        <f t="shared" si="17"/>
        <v>1.56</v>
      </c>
      <c r="AF21" s="476">
        <v>1</v>
      </c>
      <c r="AG21" s="476">
        <v>1</v>
      </c>
      <c r="AH21" s="481">
        <f t="shared" si="18"/>
        <v>1.1200000000000001</v>
      </c>
      <c r="AI21" s="493">
        <v>1</v>
      </c>
      <c r="AJ21" s="490">
        <f t="shared" si="24"/>
        <v>1.1232899999999999</v>
      </c>
      <c r="AK21" s="493">
        <v>1</v>
      </c>
      <c r="AL21" s="531">
        <f t="shared" si="19"/>
        <v>18526.150000000001</v>
      </c>
      <c r="AM21" s="515">
        <v>34139.300000000003</v>
      </c>
      <c r="AN21" s="520">
        <f t="shared" si="20"/>
        <v>15613.15</v>
      </c>
      <c r="AO21" s="517">
        <v>0.757656</v>
      </c>
      <c r="AP21" s="518">
        <f t="shared" si="21"/>
        <v>11829</v>
      </c>
      <c r="AQ21" s="519">
        <f t="shared" si="22"/>
        <v>15401</v>
      </c>
      <c r="AS21" s="488">
        <f t="shared" si="5"/>
        <v>3</v>
      </c>
      <c r="AT21" s="487">
        <f t="shared" si="6"/>
        <v>27285.73</v>
      </c>
    </row>
    <row r="22" spans="1:46" x14ac:dyDescent="0.25">
      <c r="A22" s="482" t="s">
        <v>433</v>
      </c>
      <c r="B22" s="478">
        <f t="shared" si="7"/>
        <v>142283</v>
      </c>
      <c r="C22" s="478">
        <f t="shared" si="8"/>
        <v>121434</v>
      </c>
      <c r="D22" s="478">
        <f t="shared" si="9"/>
        <v>20849</v>
      </c>
      <c r="E22" s="478">
        <f t="shared" si="0"/>
        <v>115618</v>
      </c>
      <c r="F22" s="478">
        <f t="shared" si="1"/>
        <v>94769</v>
      </c>
      <c r="G22" s="478">
        <f t="shared" si="10"/>
        <v>20849</v>
      </c>
      <c r="H22" s="472">
        <v>12</v>
      </c>
      <c r="I22" s="472">
        <f t="shared" si="2"/>
        <v>60</v>
      </c>
      <c r="J22" s="472">
        <v>36</v>
      </c>
      <c r="K22" s="497">
        <v>13772</v>
      </c>
      <c r="L22" s="498">
        <v>1.01525</v>
      </c>
      <c r="M22" s="479">
        <f t="shared" si="11"/>
        <v>13982</v>
      </c>
      <c r="N22" s="474">
        <v>1.302</v>
      </c>
      <c r="O22" s="495">
        <v>1.4750000000000001</v>
      </c>
      <c r="P22" s="206">
        <v>1.01</v>
      </c>
      <c r="Q22" s="472">
        <v>12</v>
      </c>
      <c r="R22" s="472">
        <v>10</v>
      </c>
      <c r="S22" s="475">
        <v>35.53</v>
      </c>
      <c r="T22" s="475">
        <v>2.5</v>
      </c>
      <c r="U22" s="480">
        <f t="shared" si="12"/>
        <v>16</v>
      </c>
      <c r="V22" s="475">
        <v>17.03</v>
      </c>
      <c r="W22" s="475">
        <v>13.36</v>
      </c>
      <c r="X22" s="496">
        <f t="shared" si="13"/>
        <v>358739</v>
      </c>
      <c r="Y22" s="496">
        <f t="shared" si="3"/>
        <v>98546</v>
      </c>
      <c r="Z22" s="497">
        <v>39111</v>
      </c>
      <c r="AA22" s="496">
        <f t="shared" si="14"/>
        <v>114875</v>
      </c>
      <c r="AB22" s="497">
        <v>16242</v>
      </c>
      <c r="AC22" s="496">
        <f t="shared" si="15"/>
        <v>341737</v>
      </c>
      <c r="AD22" s="480">
        <f t="shared" si="16"/>
        <v>1.22</v>
      </c>
      <c r="AE22" s="480">
        <f t="shared" si="17"/>
        <v>1.56</v>
      </c>
      <c r="AF22" s="476">
        <v>1</v>
      </c>
      <c r="AG22" s="476">
        <v>1</v>
      </c>
      <c r="AH22" s="481">
        <f t="shared" si="18"/>
        <v>1.1200000000000001</v>
      </c>
      <c r="AI22" s="493">
        <v>1</v>
      </c>
      <c r="AJ22" s="490">
        <f t="shared" si="24"/>
        <v>1.1232899999999999</v>
      </c>
      <c r="AK22" s="493">
        <v>1</v>
      </c>
      <c r="AL22" s="531">
        <f t="shared" si="19"/>
        <v>20623.45</v>
      </c>
      <c r="AM22" s="515">
        <v>34139.300000000003</v>
      </c>
      <c r="AN22" s="520">
        <f t="shared" si="20"/>
        <v>13515.85</v>
      </c>
      <c r="AO22" s="517">
        <v>0.757656</v>
      </c>
      <c r="AP22" s="518">
        <f t="shared" si="21"/>
        <v>10240</v>
      </c>
      <c r="AQ22" s="519">
        <f t="shared" si="22"/>
        <v>26665</v>
      </c>
      <c r="AS22" s="488">
        <f t="shared" si="5"/>
        <v>6</v>
      </c>
      <c r="AT22" s="487">
        <f t="shared" si="6"/>
        <v>30374.68</v>
      </c>
    </row>
    <row r="23" spans="1:46" ht="24" x14ac:dyDescent="0.25">
      <c r="A23" s="483" t="s">
        <v>429</v>
      </c>
      <c r="B23" s="478">
        <f t="shared" si="7"/>
        <v>103245</v>
      </c>
      <c r="C23" s="478">
        <f t="shared" si="8"/>
        <v>85870</v>
      </c>
      <c r="D23" s="478">
        <f t="shared" si="9"/>
        <v>17375</v>
      </c>
      <c r="E23" s="478">
        <f t="shared" si="0"/>
        <v>84199</v>
      </c>
      <c r="F23" s="478">
        <f t="shared" si="1"/>
        <v>66824</v>
      </c>
      <c r="G23" s="478">
        <f t="shared" si="10"/>
        <v>17375</v>
      </c>
      <c r="H23" s="472">
        <v>12</v>
      </c>
      <c r="I23" s="472">
        <f t="shared" si="2"/>
        <v>60</v>
      </c>
      <c r="J23" s="472">
        <v>36</v>
      </c>
      <c r="K23" s="497">
        <v>13772</v>
      </c>
      <c r="L23" s="498">
        <v>1.01525</v>
      </c>
      <c r="M23" s="479">
        <f t="shared" si="11"/>
        <v>13982</v>
      </c>
      <c r="N23" s="474">
        <v>1.302</v>
      </c>
      <c r="O23" s="495">
        <v>1.4750000000000001</v>
      </c>
      <c r="P23" s="206">
        <v>1.01</v>
      </c>
      <c r="Q23" s="472">
        <v>12</v>
      </c>
      <c r="R23" s="472">
        <v>14</v>
      </c>
      <c r="S23" s="475">
        <v>34.53</v>
      </c>
      <c r="T23" s="475">
        <v>2.5</v>
      </c>
      <c r="U23" s="480">
        <f t="shared" si="12"/>
        <v>14</v>
      </c>
      <c r="V23" s="475">
        <v>18.03</v>
      </c>
      <c r="W23" s="475">
        <v>13.36</v>
      </c>
      <c r="X23" s="496">
        <f t="shared" si="13"/>
        <v>358739</v>
      </c>
      <c r="Y23" s="496">
        <f t="shared" si="3"/>
        <v>125398</v>
      </c>
      <c r="Z23" s="497">
        <v>39111</v>
      </c>
      <c r="AA23" s="496">
        <f t="shared" si="14"/>
        <v>114875</v>
      </c>
      <c r="AB23" s="497">
        <v>16242</v>
      </c>
      <c r="AC23" s="496">
        <f t="shared" si="15"/>
        <v>299020</v>
      </c>
      <c r="AD23" s="480">
        <f t="shared" si="16"/>
        <v>1.26</v>
      </c>
      <c r="AE23" s="480">
        <f t="shared" si="17"/>
        <v>1.54</v>
      </c>
      <c r="AF23" s="476">
        <v>1</v>
      </c>
      <c r="AG23" s="476">
        <v>1</v>
      </c>
      <c r="AH23" s="481">
        <f t="shared" si="18"/>
        <v>1.1200000000000001</v>
      </c>
      <c r="AI23" s="493">
        <v>1</v>
      </c>
      <c r="AJ23" s="490">
        <f t="shared" si="24"/>
        <v>1.1232899999999999</v>
      </c>
      <c r="AK23" s="493">
        <v>1</v>
      </c>
      <c r="AL23" s="531">
        <f t="shared" si="19"/>
        <v>20623.45</v>
      </c>
      <c r="AM23" s="515">
        <v>34139.300000000003</v>
      </c>
      <c r="AN23" s="520">
        <f t="shared" si="20"/>
        <v>13515.85</v>
      </c>
      <c r="AO23" s="517">
        <v>0.757656</v>
      </c>
      <c r="AP23" s="518">
        <f t="shared" si="21"/>
        <v>10240</v>
      </c>
      <c r="AQ23" s="519">
        <f t="shared" si="22"/>
        <v>19046</v>
      </c>
      <c r="AS23" s="488">
        <f t="shared" si="5"/>
        <v>4.2857139999999996</v>
      </c>
      <c r="AT23" s="487">
        <f t="shared" si="6"/>
        <v>30374.68</v>
      </c>
    </row>
    <row r="24" spans="1:46" ht="24" x14ac:dyDescent="0.25">
      <c r="A24" s="205" t="s">
        <v>1141</v>
      </c>
      <c r="B24" s="478">
        <f t="shared" si="7"/>
        <v>124317</v>
      </c>
      <c r="C24" s="478">
        <f t="shared" si="8"/>
        <v>114297</v>
      </c>
      <c r="D24" s="478">
        <f t="shared" si="9"/>
        <v>10020</v>
      </c>
      <c r="E24" s="478">
        <f t="shared" si="0"/>
        <v>93514</v>
      </c>
      <c r="F24" s="478">
        <f t="shared" si="1"/>
        <v>83494</v>
      </c>
      <c r="G24" s="478">
        <f t="shared" si="10"/>
        <v>10020</v>
      </c>
      <c r="H24" s="472">
        <v>24</v>
      </c>
      <c r="I24" s="472">
        <f t="shared" si="2"/>
        <v>120</v>
      </c>
      <c r="J24" s="472">
        <v>36</v>
      </c>
      <c r="K24" s="497">
        <v>13772</v>
      </c>
      <c r="L24" s="498">
        <v>1.01525</v>
      </c>
      <c r="M24" s="479">
        <f t="shared" si="11"/>
        <v>13982</v>
      </c>
      <c r="N24" s="474">
        <v>1.302</v>
      </c>
      <c r="O24" s="494">
        <v>1.325</v>
      </c>
      <c r="P24" s="206">
        <v>1.01</v>
      </c>
      <c r="Q24" s="472">
        <v>12</v>
      </c>
      <c r="R24" s="472">
        <v>20</v>
      </c>
      <c r="S24" s="475">
        <v>60.89</v>
      </c>
      <c r="T24" s="475">
        <v>2.5</v>
      </c>
      <c r="U24" s="480">
        <f t="shared" si="12"/>
        <v>28</v>
      </c>
      <c r="V24" s="475">
        <v>30.39</v>
      </c>
      <c r="W24" s="475">
        <v>26.72</v>
      </c>
      <c r="X24" s="496">
        <f t="shared" si="13"/>
        <v>644514</v>
      </c>
      <c r="Y24" s="496">
        <f t="shared" si="3"/>
        <v>88524</v>
      </c>
      <c r="Z24" s="497">
        <v>39111</v>
      </c>
      <c r="AA24" s="496">
        <f t="shared" si="14"/>
        <v>114875</v>
      </c>
      <c r="AB24" s="497">
        <v>16242</v>
      </c>
      <c r="AC24" s="496">
        <f t="shared" si="15"/>
        <v>598040</v>
      </c>
      <c r="AD24" s="480">
        <f t="shared" si="16"/>
        <v>1.1200000000000001</v>
      </c>
      <c r="AE24" s="480">
        <f t="shared" si="17"/>
        <v>1.53</v>
      </c>
      <c r="AF24" s="476">
        <v>1</v>
      </c>
      <c r="AG24" s="476">
        <v>1</v>
      </c>
      <c r="AH24" s="481">
        <f t="shared" si="18"/>
        <v>1.1200000000000001</v>
      </c>
      <c r="AI24" s="493">
        <v>1</v>
      </c>
      <c r="AJ24" s="490">
        <f t="shared" si="24"/>
        <v>1.1232899999999999</v>
      </c>
      <c r="AK24" s="493">
        <v>1</v>
      </c>
      <c r="AL24" s="531">
        <f t="shared" si="19"/>
        <v>18526.150000000001</v>
      </c>
      <c r="AM24" s="515">
        <v>34139.300000000003</v>
      </c>
      <c r="AN24" s="520">
        <f t="shared" si="20"/>
        <v>15613.15</v>
      </c>
      <c r="AO24" s="517">
        <v>0.757656</v>
      </c>
      <c r="AP24" s="518">
        <f t="shared" si="21"/>
        <v>11829</v>
      </c>
      <c r="AQ24" s="519">
        <f t="shared" si="22"/>
        <v>30803</v>
      </c>
      <c r="AS24" s="488">
        <f t="shared" si="5"/>
        <v>6</v>
      </c>
      <c r="AT24" s="487">
        <f t="shared" si="6"/>
        <v>27285.73</v>
      </c>
    </row>
  </sheetData>
  <mergeCells count="31">
    <mergeCell ref="P5:P6"/>
    <mergeCell ref="A5:A6"/>
    <mergeCell ref="E5:E6"/>
    <mergeCell ref="F5:G5"/>
    <mergeCell ref="H5:H6"/>
    <mergeCell ref="I5:I6"/>
    <mergeCell ref="J5:J6"/>
    <mergeCell ref="B5:B6"/>
    <mergeCell ref="C5:D5"/>
    <mergeCell ref="K5:K6"/>
    <mergeCell ref="L5:L6"/>
    <mergeCell ref="M5:M6"/>
    <mergeCell ref="N5:N6"/>
    <mergeCell ref="O5:O6"/>
    <mergeCell ref="AG5:AG6"/>
    <mergeCell ref="Q5:Q6"/>
    <mergeCell ref="R5:R6"/>
    <mergeCell ref="S5:S6"/>
    <mergeCell ref="T5:W5"/>
    <mergeCell ref="X5:X6"/>
    <mergeCell ref="Y5:Y6"/>
    <mergeCell ref="Z5:AA5"/>
    <mergeCell ref="AB5:AC5"/>
    <mergeCell ref="AD5:AD6"/>
    <mergeCell ref="AE5:AE6"/>
    <mergeCell ref="AF5:AF6"/>
    <mergeCell ref="AH5:AH6"/>
    <mergeCell ref="AS5:AS6"/>
    <mergeCell ref="AT5:AT6"/>
    <mergeCell ref="AI5:AK5"/>
    <mergeCell ref="AL5:AQ5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H23"/>
  <sheetViews>
    <sheetView workbookViewId="0">
      <selection activeCell="A22" sqref="A22:XFD23"/>
    </sheetView>
  </sheetViews>
  <sheetFormatPr defaultRowHeight="15" x14ac:dyDescent="0.25"/>
  <cols>
    <col min="1" max="2" width="28.7109375" style="368" customWidth="1"/>
    <col min="3" max="3" width="9.140625" style="368"/>
    <col min="4" max="5" width="0" style="368" hidden="1" customWidth="1"/>
    <col min="6" max="6" width="15.5703125" style="368" customWidth="1"/>
    <col min="7" max="7" width="12.85546875" style="368" customWidth="1"/>
    <col min="8" max="8" width="17.5703125" style="368" customWidth="1"/>
    <col min="9" max="255" width="9.140625" style="368"/>
    <col min="256" max="257" width="28.7109375" style="368" customWidth="1"/>
    <col min="258" max="258" width="9.140625" style="368"/>
    <col min="259" max="260" width="0" style="368" hidden="1" customWidth="1"/>
    <col min="261" max="261" width="15.5703125" style="368" customWidth="1"/>
    <col min="262" max="262" width="12.85546875" style="368" customWidth="1"/>
    <col min="263" max="263" width="17.5703125" style="368" customWidth="1"/>
    <col min="264" max="511" width="9.140625" style="368"/>
    <col min="512" max="513" width="28.7109375" style="368" customWidth="1"/>
    <col min="514" max="514" width="9.140625" style="368"/>
    <col min="515" max="516" width="0" style="368" hidden="1" customWidth="1"/>
    <col min="517" max="517" width="15.5703125" style="368" customWidth="1"/>
    <col min="518" max="518" width="12.85546875" style="368" customWidth="1"/>
    <col min="519" max="519" width="17.5703125" style="368" customWidth="1"/>
    <col min="520" max="767" width="9.140625" style="368"/>
    <col min="768" max="769" width="28.7109375" style="368" customWidth="1"/>
    <col min="770" max="770" width="9.140625" style="368"/>
    <col min="771" max="772" width="0" style="368" hidden="1" customWidth="1"/>
    <col min="773" max="773" width="15.5703125" style="368" customWidth="1"/>
    <col min="774" max="774" width="12.85546875" style="368" customWidth="1"/>
    <col min="775" max="775" width="17.5703125" style="368" customWidth="1"/>
    <col min="776" max="1023" width="9.140625" style="368"/>
    <col min="1024" max="1025" width="28.7109375" style="368" customWidth="1"/>
    <col min="1026" max="1026" width="9.140625" style="368"/>
    <col min="1027" max="1028" width="0" style="368" hidden="1" customWidth="1"/>
    <col min="1029" max="1029" width="15.5703125" style="368" customWidth="1"/>
    <col min="1030" max="1030" width="12.85546875" style="368" customWidth="1"/>
    <col min="1031" max="1031" width="17.5703125" style="368" customWidth="1"/>
    <col min="1032" max="1279" width="9.140625" style="368"/>
    <col min="1280" max="1281" width="28.7109375" style="368" customWidth="1"/>
    <col min="1282" max="1282" width="9.140625" style="368"/>
    <col min="1283" max="1284" width="0" style="368" hidden="1" customWidth="1"/>
    <col min="1285" max="1285" width="15.5703125" style="368" customWidth="1"/>
    <col min="1286" max="1286" width="12.85546875" style="368" customWidth="1"/>
    <col min="1287" max="1287" width="17.5703125" style="368" customWidth="1"/>
    <col min="1288" max="1535" width="9.140625" style="368"/>
    <col min="1536" max="1537" width="28.7109375" style="368" customWidth="1"/>
    <col min="1538" max="1538" width="9.140625" style="368"/>
    <col min="1539" max="1540" width="0" style="368" hidden="1" customWidth="1"/>
    <col min="1541" max="1541" width="15.5703125" style="368" customWidth="1"/>
    <col min="1542" max="1542" width="12.85546875" style="368" customWidth="1"/>
    <col min="1543" max="1543" width="17.5703125" style="368" customWidth="1"/>
    <col min="1544" max="1791" width="9.140625" style="368"/>
    <col min="1792" max="1793" width="28.7109375" style="368" customWidth="1"/>
    <col min="1794" max="1794" width="9.140625" style="368"/>
    <col min="1795" max="1796" width="0" style="368" hidden="1" customWidth="1"/>
    <col min="1797" max="1797" width="15.5703125" style="368" customWidth="1"/>
    <col min="1798" max="1798" width="12.85546875" style="368" customWidth="1"/>
    <col min="1799" max="1799" width="17.5703125" style="368" customWidth="1"/>
    <col min="1800" max="2047" width="9.140625" style="368"/>
    <col min="2048" max="2049" width="28.7109375" style="368" customWidth="1"/>
    <col min="2050" max="2050" width="9.140625" style="368"/>
    <col min="2051" max="2052" width="0" style="368" hidden="1" customWidth="1"/>
    <col min="2053" max="2053" width="15.5703125" style="368" customWidth="1"/>
    <col min="2054" max="2054" width="12.85546875" style="368" customWidth="1"/>
    <col min="2055" max="2055" width="17.5703125" style="368" customWidth="1"/>
    <col min="2056" max="2303" width="9.140625" style="368"/>
    <col min="2304" max="2305" width="28.7109375" style="368" customWidth="1"/>
    <col min="2306" max="2306" width="9.140625" style="368"/>
    <col min="2307" max="2308" width="0" style="368" hidden="1" customWidth="1"/>
    <col min="2309" max="2309" width="15.5703125" style="368" customWidth="1"/>
    <col min="2310" max="2310" width="12.85546875" style="368" customWidth="1"/>
    <col min="2311" max="2311" width="17.5703125" style="368" customWidth="1"/>
    <col min="2312" max="2559" width="9.140625" style="368"/>
    <col min="2560" max="2561" width="28.7109375" style="368" customWidth="1"/>
    <col min="2562" max="2562" width="9.140625" style="368"/>
    <col min="2563" max="2564" width="0" style="368" hidden="1" customWidth="1"/>
    <col min="2565" max="2565" width="15.5703125" style="368" customWidth="1"/>
    <col min="2566" max="2566" width="12.85546875" style="368" customWidth="1"/>
    <col min="2567" max="2567" width="17.5703125" style="368" customWidth="1"/>
    <col min="2568" max="2815" width="9.140625" style="368"/>
    <col min="2816" max="2817" width="28.7109375" style="368" customWidth="1"/>
    <col min="2818" max="2818" width="9.140625" style="368"/>
    <col min="2819" max="2820" width="0" style="368" hidden="1" customWidth="1"/>
    <col min="2821" max="2821" width="15.5703125" style="368" customWidth="1"/>
    <col min="2822" max="2822" width="12.85546875" style="368" customWidth="1"/>
    <col min="2823" max="2823" width="17.5703125" style="368" customWidth="1"/>
    <col min="2824" max="3071" width="9.140625" style="368"/>
    <col min="3072" max="3073" width="28.7109375" style="368" customWidth="1"/>
    <col min="3074" max="3074" width="9.140625" style="368"/>
    <col min="3075" max="3076" width="0" style="368" hidden="1" customWidth="1"/>
    <col min="3077" max="3077" width="15.5703125" style="368" customWidth="1"/>
    <col min="3078" max="3078" width="12.85546875" style="368" customWidth="1"/>
    <col min="3079" max="3079" width="17.5703125" style="368" customWidth="1"/>
    <col min="3080" max="3327" width="9.140625" style="368"/>
    <col min="3328" max="3329" width="28.7109375" style="368" customWidth="1"/>
    <col min="3330" max="3330" width="9.140625" style="368"/>
    <col min="3331" max="3332" width="0" style="368" hidden="1" customWidth="1"/>
    <col min="3333" max="3333" width="15.5703125" style="368" customWidth="1"/>
    <col min="3334" max="3334" width="12.85546875" style="368" customWidth="1"/>
    <col min="3335" max="3335" width="17.5703125" style="368" customWidth="1"/>
    <col min="3336" max="3583" width="9.140625" style="368"/>
    <col min="3584" max="3585" width="28.7109375" style="368" customWidth="1"/>
    <col min="3586" max="3586" width="9.140625" style="368"/>
    <col min="3587" max="3588" width="0" style="368" hidden="1" customWidth="1"/>
    <col min="3589" max="3589" width="15.5703125" style="368" customWidth="1"/>
    <col min="3590" max="3590" width="12.85546875" style="368" customWidth="1"/>
    <col min="3591" max="3591" width="17.5703125" style="368" customWidth="1"/>
    <col min="3592" max="3839" width="9.140625" style="368"/>
    <col min="3840" max="3841" width="28.7109375" style="368" customWidth="1"/>
    <col min="3842" max="3842" width="9.140625" style="368"/>
    <col min="3843" max="3844" width="0" style="368" hidden="1" customWidth="1"/>
    <col min="3845" max="3845" width="15.5703125" style="368" customWidth="1"/>
    <col min="3846" max="3846" width="12.85546875" style="368" customWidth="1"/>
    <col min="3847" max="3847" width="17.5703125" style="368" customWidth="1"/>
    <col min="3848" max="4095" width="9.140625" style="368"/>
    <col min="4096" max="4097" width="28.7109375" style="368" customWidth="1"/>
    <col min="4098" max="4098" width="9.140625" style="368"/>
    <col min="4099" max="4100" width="0" style="368" hidden="1" customWidth="1"/>
    <col min="4101" max="4101" width="15.5703125" style="368" customWidth="1"/>
    <col min="4102" max="4102" width="12.85546875" style="368" customWidth="1"/>
    <col min="4103" max="4103" width="17.5703125" style="368" customWidth="1"/>
    <col min="4104" max="4351" width="9.140625" style="368"/>
    <col min="4352" max="4353" width="28.7109375" style="368" customWidth="1"/>
    <col min="4354" max="4354" width="9.140625" style="368"/>
    <col min="4355" max="4356" width="0" style="368" hidden="1" customWidth="1"/>
    <col min="4357" max="4357" width="15.5703125" style="368" customWidth="1"/>
    <col min="4358" max="4358" width="12.85546875" style="368" customWidth="1"/>
    <col min="4359" max="4359" width="17.5703125" style="368" customWidth="1"/>
    <col min="4360" max="4607" width="9.140625" style="368"/>
    <col min="4608" max="4609" width="28.7109375" style="368" customWidth="1"/>
    <col min="4610" max="4610" width="9.140625" style="368"/>
    <col min="4611" max="4612" width="0" style="368" hidden="1" customWidth="1"/>
    <col min="4613" max="4613" width="15.5703125" style="368" customWidth="1"/>
    <col min="4614" max="4614" width="12.85546875" style="368" customWidth="1"/>
    <col min="4615" max="4615" width="17.5703125" style="368" customWidth="1"/>
    <col min="4616" max="4863" width="9.140625" style="368"/>
    <col min="4864" max="4865" width="28.7109375" style="368" customWidth="1"/>
    <col min="4866" max="4866" width="9.140625" style="368"/>
    <col min="4867" max="4868" width="0" style="368" hidden="1" customWidth="1"/>
    <col min="4869" max="4869" width="15.5703125" style="368" customWidth="1"/>
    <col min="4870" max="4870" width="12.85546875" style="368" customWidth="1"/>
    <col min="4871" max="4871" width="17.5703125" style="368" customWidth="1"/>
    <col min="4872" max="5119" width="9.140625" style="368"/>
    <col min="5120" max="5121" width="28.7109375" style="368" customWidth="1"/>
    <col min="5122" max="5122" width="9.140625" style="368"/>
    <col min="5123" max="5124" width="0" style="368" hidden="1" customWidth="1"/>
    <col min="5125" max="5125" width="15.5703125" style="368" customWidth="1"/>
    <col min="5126" max="5126" width="12.85546875" style="368" customWidth="1"/>
    <col min="5127" max="5127" width="17.5703125" style="368" customWidth="1"/>
    <col min="5128" max="5375" width="9.140625" style="368"/>
    <col min="5376" max="5377" width="28.7109375" style="368" customWidth="1"/>
    <col min="5378" max="5378" width="9.140625" style="368"/>
    <col min="5379" max="5380" width="0" style="368" hidden="1" customWidth="1"/>
    <col min="5381" max="5381" width="15.5703125" style="368" customWidth="1"/>
    <col min="5382" max="5382" width="12.85546875" style="368" customWidth="1"/>
    <col min="5383" max="5383" width="17.5703125" style="368" customWidth="1"/>
    <col min="5384" max="5631" width="9.140625" style="368"/>
    <col min="5632" max="5633" width="28.7109375" style="368" customWidth="1"/>
    <col min="5634" max="5634" width="9.140625" style="368"/>
    <col min="5635" max="5636" width="0" style="368" hidden="1" customWidth="1"/>
    <col min="5637" max="5637" width="15.5703125" style="368" customWidth="1"/>
    <col min="5638" max="5638" width="12.85546875" style="368" customWidth="1"/>
    <col min="5639" max="5639" width="17.5703125" style="368" customWidth="1"/>
    <col min="5640" max="5887" width="9.140625" style="368"/>
    <col min="5888" max="5889" width="28.7109375" style="368" customWidth="1"/>
    <col min="5890" max="5890" width="9.140625" style="368"/>
    <col min="5891" max="5892" width="0" style="368" hidden="1" customWidth="1"/>
    <col min="5893" max="5893" width="15.5703125" style="368" customWidth="1"/>
    <col min="5894" max="5894" width="12.85546875" style="368" customWidth="1"/>
    <col min="5895" max="5895" width="17.5703125" style="368" customWidth="1"/>
    <col min="5896" max="6143" width="9.140625" style="368"/>
    <col min="6144" max="6145" width="28.7109375" style="368" customWidth="1"/>
    <col min="6146" max="6146" width="9.140625" style="368"/>
    <col min="6147" max="6148" width="0" style="368" hidden="1" customWidth="1"/>
    <col min="6149" max="6149" width="15.5703125" style="368" customWidth="1"/>
    <col min="6150" max="6150" width="12.85546875" style="368" customWidth="1"/>
    <col min="6151" max="6151" width="17.5703125" style="368" customWidth="1"/>
    <col min="6152" max="6399" width="9.140625" style="368"/>
    <col min="6400" max="6401" width="28.7109375" style="368" customWidth="1"/>
    <col min="6402" max="6402" width="9.140625" style="368"/>
    <col min="6403" max="6404" width="0" style="368" hidden="1" customWidth="1"/>
    <col min="6405" max="6405" width="15.5703125" style="368" customWidth="1"/>
    <col min="6406" max="6406" width="12.85546875" style="368" customWidth="1"/>
    <col min="6407" max="6407" width="17.5703125" style="368" customWidth="1"/>
    <col min="6408" max="6655" width="9.140625" style="368"/>
    <col min="6656" max="6657" width="28.7109375" style="368" customWidth="1"/>
    <col min="6658" max="6658" width="9.140625" style="368"/>
    <col min="6659" max="6660" width="0" style="368" hidden="1" customWidth="1"/>
    <col min="6661" max="6661" width="15.5703125" style="368" customWidth="1"/>
    <col min="6662" max="6662" width="12.85546875" style="368" customWidth="1"/>
    <col min="6663" max="6663" width="17.5703125" style="368" customWidth="1"/>
    <col min="6664" max="6911" width="9.140625" style="368"/>
    <col min="6912" max="6913" width="28.7109375" style="368" customWidth="1"/>
    <col min="6914" max="6914" width="9.140625" style="368"/>
    <col min="6915" max="6916" width="0" style="368" hidden="1" customWidth="1"/>
    <col min="6917" max="6917" width="15.5703125" style="368" customWidth="1"/>
    <col min="6918" max="6918" width="12.85546875" style="368" customWidth="1"/>
    <col min="6919" max="6919" width="17.5703125" style="368" customWidth="1"/>
    <col min="6920" max="7167" width="9.140625" style="368"/>
    <col min="7168" max="7169" width="28.7109375" style="368" customWidth="1"/>
    <col min="7170" max="7170" width="9.140625" style="368"/>
    <col min="7171" max="7172" width="0" style="368" hidden="1" customWidth="1"/>
    <col min="7173" max="7173" width="15.5703125" style="368" customWidth="1"/>
    <col min="7174" max="7174" width="12.85546875" style="368" customWidth="1"/>
    <col min="7175" max="7175" width="17.5703125" style="368" customWidth="1"/>
    <col min="7176" max="7423" width="9.140625" style="368"/>
    <col min="7424" max="7425" width="28.7109375" style="368" customWidth="1"/>
    <col min="7426" max="7426" width="9.140625" style="368"/>
    <col min="7427" max="7428" width="0" style="368" hidden="1" customWidth="1"/>
    <col min="7429" max="7429" width="15.5703125" style="368" customWidth="1"/>
    <col min="7430" max="7430" width="12.85546875" style="368" customWidth="1"/>
    <col min="7431" max="7431" width="17.5703125" style="368" customWidth="1"/>
    <col min="7432" max="7679" width="9.140625" style="368"/>
    <col min="7680" max="7681" width="28.7109375" style="368" customWidth="1"/>
    <col min="7682" max="7682" width="9.140625" style="368"/>
    <col min="7683" max="7684" width="0" style="368" hidden="1" customWidth="1"/>
    <col min="7685" max="7685" width="15.5703125" style="368" customWidth="1"/>
    <col min="7686" max="7686" width="12.85546875" style="368" customWidth="1"/>
    <col min="7687" max="7687" width="17.5703125" style="368" customWidth="1"/>
    <col min="7688" max="7935" width="9.140625" style="368"/>
    <col min="7936" max="7937" width="28.7109375" style="368" customWidth="1"/>
    <col min="7938" max="7938" width="9.140625" style="368"/>
    <col min="7939" max="7940" width="0" style="368" hidden="1" customWidth="1"/>
    <col min="7941" max="7941" width="15.5703125" style="368" customWidth="1"/>
    <col min="7942" max="7942" width="12.85546875" style="368" customWidth="1"/>
    <col min="7943" max="7943" width="17.5703125" style="368" customWidth="1"/>
    <col min="7944" max="8191" width="9.140625" style="368"/>
    <col min="8192" max="8193" width="28.7109375" style="368" customWidth="1"/>
    <col min="8194" max="8194" width="9.140625" style="368"/>
    <col min="8195" max="8196" width="0" style="368" hidden="1" customWidth="1"/>
    <col min="8197" max="8197" width="15.5703125" style="368" customWidth="1"/>
    <col min="8198" max="8198" width="12.85546875" style="368" customWidth="1"/>
    <col min="8199" max="8199" width="17.5703125" style="368" customWidth="1"/>
    <col min="8200" max="8447" width="9.140625" style="368"/>
    <col min="8448" max="8449" width="28.7109375" style="368" customWidth="1"/>
    <col min="8450" max="8450" width="9.140625" style="368"/>
    <col min="8451" max="8452" width="0" style="368" hidden="1" customWidth="1"/>
    <col min="8453" max="8453" width="15.5703125" style="368" customWidth="1"/>
    <col min="8454" max="8454" width="12.85546875" style="368" customWidth="1"/>
    <col min="8455" max="8455" width="17.5703125" style="368" customWidth="1"/>
    <col min="8456" max="8703" width="9.140625" style="368"/>
    <col min="8704" max="8705" width="28.7109375" style="368" customWidth="1"/>
    <col min="8706" max="8706" width="9.140625" style="368"/>
    <col min="8707" max="8708" width="0" style="368" hidden="1" customWidth="1"/>
    <col min="8709" max="8709" width="15.5703125" style="368" customWidth="1"/>
    <col min="8710" max="8710" width="12.85546875" style="368" customWidth="1"/>
    <col min="8711" max="8711" width="17.5703125" style="368" customWidth="1"/>
    <col min="8712" max="8959" width="9.140625" style="368"/>
    <col min="8960" max="8961" width="28.7109375" style="368" customWidth="1"/>
    <col min="8962" max="8962" width="9.140625" style="368"/>
    <col min="8963" max="8964" width="0" style="368" hidden="1" customWidth="1"/>
    <col min="8965" max="8965" width="15.5703125" style="368" customWidth="1"/>
    <col min="8966" max="8966" width="12.85546875" style="368" customWidth="1"/>
    <col min="8967" max="8967" width="17.5703125" style="368" customWidth="1"/>
    <col min="8968" max="9215" width="9.140625" style="368"/>
    <col min="9216" max="9217" width="28.7109375" style="368" customWidth="1"/>
    <col min="9218" max="9218" width="9.140625" style="368"/>
    <col min="9219" max="9220" width="0" style="368" hidden="1" customWidth="1"/>
    <col min="9221" max="9221" width="15.5703125" style="368" customWidth="1"/>
    <col min="9222" max="9222" width="12.85546875" style="368" customWidth="1"/>
    <col min="9223" max="9223" width="17.5703125" style="368" customWidth="1"/>
    <col min="9224" max="9471" width="9.140625" style="368"/>
    <col min="9472" max="9473" width="28.7109375" style="368" customWidth="1"/>
    <col min="9474" max="9474" width="9.140625" style="368"/>
    <col min="9475" max="9476" width="0" style="368" hidden="1" customWidth="1"/>
    <col min="9477" max="9477" width="15.5703125" style="368" customWidth="1"/>
    <col min="9478" max="9478" width="12.85546875" style="368" customWidth="1"/>
    <col min="9479" max="9479" width="17.5703125" style="368" customWidth="1"/>
    <col min="9480" max="9727" width="9.140625" style="368"/>
    <col min="9728" max="9729" width="28.7109375" style="368" customWidth="1"/>
    <col min="9730" max="9730" width="9.140625" style="368"/>
    <col min="9731" max="9732" width="0" style="368" hidden="1" customWidth="1"/>
    <col min="9733" max="9733" width="15.5703125" style="368" customWidth="1"/>
    <col min="9734" max="9734" width="12.85546875" style="368" customWidth="1"/>
    <col min="9735" max="9735" width="17.5703125" style="368" customWidth="1"/>
    <col min="9736" max="9983" width="9.140625" style="368"/>
    <col min="9984" max="9985" width="28.7109375" style="368" customWidth="1"/>
    <col min="9986" max="9986" width="9.140625" style="368"/>
    <col min="9987" max="9988" width="0" style="368" hidden="1" customWidth="1"/>
    <col min="9989" max="9989" width="15.5703125" style="368" customWidth="1"/>
    <col min="9990" max="9990" width="12.85546875" style="368" customWidth="1"/>
    <col min="9991" max="9991" width="17.5703125" style="368" customWidth="1"/>
    <col min="9992" max="10239" width="9.140625" style="368"/>
    <col min="10240" max="10241" width="28.7109375" style="368" customWidth="1"/>
    <col min="10242" max="10242" width="9.140625" style="368"/>
    <col min="10243" max="10244" width="0" style="368" hidden="1" customWidth="1"/>
    <col min="10245" max="10245" width="15.5703125" style="368" customWidth="1"/>
    <col min="10246" max="10246" width="12.85546875" style="368" customWidth="1"/>
    <col min="10247" max="10247" width="17.5703125" style="368" customWidth="1"/>
    <col min="10248" max="10495" width="9.140625" style="368"/>
    <col min="10496" max="10497" width="28.7109375" style="368" customWidth="1"/>
    <col min="10498" max="10498" width="9.140625" style="368"/>
    <col min="10499" max="10500" width="0" style="368" hidden="1" customWidth="1"/>
    <col min="10501" max="10501" width="15.5703125" style="368" customWidth="1"/>
    <col min="10502" max="10502" width="12.85546875" style="368" customWidth="1"/>
    <col min="10503" max="10503" width="17.5703125" style="368" customWidth="1"/>
    <col min="10504" max="10751" width="9.140625" style="368"/>
    <col min="10752" max="10753" width="28.7109375" style="368" customWidth="1"/>
    <col min="10754" max="10754" width="9.140625" style="368"/>
    <col min="10755" max="10756" width="0" style="368" hidden="1" customWidth="1"/>
    <col min="10757" max="10757" width="15.5703125" style="368" customWidth="1"/>
    <col min="10758" max="10758" width="12.85546875" style="368" customWidth="1"/>
    <col min="10759" max="10759" width="17.5703125" style="368" customWidth="1"/>
    <col min="10760" max="11007" width="9.140625" style="368"/>
    <col min="11008" max="11009" width="28.7109375" style="368" customWidth="1"/>
    <col min="11010" max="11010" width="9.140625" style="368"/>
    <col min="11011" max="11012" width="0" style="368" hidden="1" customWidth="1"/>
    <col min="11013" max="11013" width="15.5703125" style="368" customWidth="1"/>
    <col min="11014" max="11014" width="12.85546875" style="368" customWidth="1"/>
    <col min="11015" max="11015" width="17.5703125" style="368" customWidth="1"/>
    <col min="11016" max="11263" width="9.140625" style="368"/>
    <col min="11264" max="11265" width="28.7109375" style="368" customWidth="1"/>
    <col min="11266" max="11266" width="9.140625" style="368"/>
    <col min="11267" max="11268" width="0" style="368" hidden="1" customWidth="1"/>
    <col min="11269" max="11269" width="15.5703125" style="368" customWidth="1"/>
    <col min="11270" max="11270" width="12.85546875" style="368" customWidth="1"/>
    <col min="11271" max="11271" width="17.5703125" style="368" customWidth="1"/>
    <col min="11272" max="11519" width="9.140625" style="368"/>
    <col min="11520" max="11521" width="28.7109375" style="368" customWidth="1"/>
    <col min="11522" max="11522" width="9.140625" style="368"/>
    <col min="11523" max="11524" width="0" style="368" hidden="1" customWidth="1"/>
    <col min="11525" max="11525" width="15.5703125" style="368" customWidth="1"/>
    <col min="11526" max="11526" width="12.85546875" style="368" customWidth="1"/>
    <col min="11527" max="11527" width="17.5703125" style="368" customWidth="1"/>
    <col min="11528" max="11775" width="9.140625" style="368"/>
    <col min="11776" max="11777" width="28.7109375" style="368" customWidth="1"/>
    <col min="11778" max="11778" width="9.140625" style="368"/>
    <col min="11779" max="11780" width="0" style="368" hidden="1" customWidth="1"/>
    <col min="11781" max="11781" width="15.5703125" style="368" customWidth="1"/>
    <col min="11782" max="11782" width="12.85546875" style="368" customWidth="1"/>
    <col min="11783" max="11783" width="17.5703125" style="368" customWidth="1"/>
    <col min="11784" max="12031" width="9.140625" style="368"/>
    <col min="12032" max="12033" width="28.7109375" style="368" customWidth="1"/>
    <col min="12034" max="12034" width="9.140625" style="368"/>
    <col min="12035" max="12036" width="0" style="368" hidden="1" customWidth="1"/>
    <col min="12037" max="12037" width="15.5703125" style="368" customWidth="1"/>
    <col min="12038" max="12038" width="12.85546875" style="368" customWidth="1"/>
    <col min="12039" max="12039" width="17.5703125" style="368" customWidth="1"/>
    <col min="12040" max="12287" width="9.140625" style="368"/>
    <col min="12288" max="12289" width="28.7109375" style="368" customWidth="1"/>
    <col min="12290" max="12290" width="9.140625" style="368"/>
    <col min="12291" max="12292" width="0" style="368" hidden="1" customWidth="1"/>
    <col min="12293" max="12293" width="15.5703125" style="368" customWidth="1"/>
    <col min="12294" max="12294" width="12.85546875" style="368" customWidth="1"/>
    <col min="12295" max="12295" width="17.5703125" style="368" customWidth="1"/>
    <col min="12296" max="12543" width="9.140625" style="368"/>
    <col min="12544" max="12545" width="28.7109375" style="368" customWidth="1"/>
    <col min="12546" max="12546" width="9.140625" style="368"/>
    <col min="12547" max="12548" width="0" style="368" hidden="1" customWidth="1"/>
    <col min="12549" max="12549" width="15.5703125" style="368" customWidth="1"/>
    <col min="12550" max="12550" width="12.85546875" style="368" customWidth="1"/>
    <col min="12551" max="12551" width="17.5703125" style="368" customWidth="1"/>
    <col min="12552" max="12799" width="9.140625" style="368"/>
    <col min="12800" max="12801" width="28.7109375" style="368" customWidth="1"/>
    <col min="12802" max="12802" width="9.140625" style="368"/>
    <col min="12803" max="12804" width="0" style="368" hidden="1" customWidth="1"/>
    <col min="12805" max="12805" width="15.5703125" style="368" customWidth="1"/>
    <col min="12806" max="12806" width="12.85546875" style="368" customWidth="1"/>
    <col min="12807" max="12807" width="17.5703125" style="368" customWidth="1"/>
    <col min="12808" max="13055" width="9.140625" style="368"/>
    <col min="13056" max="13057" width="28.7109375" style="368" customWidth="1"/>
    <col min="13058" max="13058" width="9.140625" style="368"/>
    <col min="13059" max="13060" width="0" style="368" hidden="1" customWidth="1"/>
    <col min="13061" max="13061" width="15.5703125" style="368" customWidth="1"/>
    <col min="13062" max="13062" width="12.85546875" style="368" customWidth="1"/>
    <col min="13063" max="13063" width="17.5703125" style="368" customWidth="1"/>
    <col min="13064" max="13311" width="9.140625" style="368"/>
    <col min="13312" max="13313" width="28.7109375" style="368" customWidth="1"/>
    <col min="13314" max="13314" width="9.140625" style="368"/>
    <col min="13315" max="13316" width="0" style="368" hidden="1" customWidth="1"/>
    <col min="13317" max="13317" width="15.5703125" style="368" customWidth="1"/>
    <col min="13318" max="13318" width="12.85546875" style="368" customWidth="1"/>
    <col min="13319" max="13319" width="17.5703125" style="368" customWidth="1"/>
    <col min="13320" max="13567" width="9.140625" style="368"/>
    <col min="13568" max="13569" width="28.7109375" style="368" customWidth="1"/>
    <col min="13570" max="13570" width="9.140625" style="368"/>
    <col min="13571" max="13572" width="0" style="368" hidden="1" customWidth="1"/>
    <col min="13573" max="13573" width="15.5703125" style="368" customWidth="1"/>
    <col min="13574" max="13574" width="12.85546875" style="368" customWidth="1"/>
    <col min="13575" max="13575" width="17.5703125" style="368" customWidth="1"/>
    <col min="13576" max="13823" width="9.140625" style="368"/>
    <col min="13824" max="13825" width="28.7109375" style="368" customWidth="1"/>
    <col min="13826" max="13826" width="9.140625" style="368"/>
    <col min="13827" max="13828" width="0" style="368" hidden="1" customWidth="1"/>
    <col min="13829" max="13829" width="15.5703125" style="368" customWidth="1"/>
    <col min="13830" max="13830" width="12.85546875" style="368" customWidth="1"/>
    <col min="13831" max="13831" width="17.5703125" style="368" customWidth="1"/>
    <col min="13832" max="14079" width="9.140625" style="368"/>
    <col min="14080" max="14081" width="28.7109375" style="368" customWidth="1"/>
    <col min="14082" max="14082" width="9.140625" style="368"/>
    <col min="14083" max="14084" width="0" style="368" hidden="1" customWidth="1"/>
    <col min="14085" max="14085" width="15.5703125" style="368" customWidth="1"/>
    <col min="14086" max="14086" width="12.85546875" style="368" customWidth="1"/>
    <col min="14087" max="14087" width="17.5703125" style="368" customWidth="1"/>
    <col min="14088" max="14335" width="9.140625" style="368"/>
    <col min="14336" max="14337" width="28.7109375" style="368" customWidth="1"/>
    <col min="14338" max="14338" width="9.140625" style="368"/>
    <col min="14339" max="14340" width="0" style="368" hidden="1" customWidth="1"/>
    <col min="14341" max="14341" width="15.5703125" style="368" customWidth="1"/>
    <col min="14342" max="14342" width="12.85546875" style="368" customWidth="1"/>
    <col min="14343" max="14343" width="17.5703125" style="368" customWidth="1"/>
    <col min="14344" max="14591" width="9.140625" style="368"/>
    <col min="14592" max="14593" width="28.7109375" style="368" customWidth="1"/>
    <col min="14594" max="14594" width="9.140625" style="368"/>
    <col min="14595" max="14596" width="0" style="368" hidden="1" customWidth="1"/>
    <col min="14597" max="14597" width="15.5703125" style="368" customWidth="1"/>
    <col min="14598" max="14598" width="12.85546875" style="368" customWidth="1"/>
    <col min="14599" max="14599" width="17.5703125" style="368" customWidth="1"/>
    <col min="14600" max="14847" width="9.140625" style="368"/>
    <col min="14848" max="14849" width="28.7109375" style="368" customWidth="1"/>
    <col min="14850" max="14850" width="9.140625" style="368"/>
    <col min="14851" max="14852" width="0" style="368" hidden="1" customWidth="1"/>
    <col min="14853" max="14853" width="15.5703125" style="368" customWidth="1"/>
    <col min="14854" max="14854" width="12.85546875" style="368" customWidth="1"/>
    <col min="14855" max="14855" width="17.5703125" style="368" customWidth="1"/>
    <col min="14856" max="15103" width="9.140625" style="368"/>
    <col min="15104" max="15105" width="28.7109375" style="368" customWidth="1"/>
    <col min="15106" max="15106" width="9.140625" style="368"/>
    <col min="15107" max="15108" width="0" style="368" hidden="1" customWidth="1"/>
    <col min="15109" max="15109" width="15.5703125" style="368" customWidth="1"/>
    <col min="15110" max="15110" width="12.85546875" style="368" customWidth="1"/>
    <col min="15111" max="15111" width="17.5703125" style="368" customWidth="1"/>
    <col min="15112" max="15359" width="9.140625" style="368"/>
    <col min="15360" max="15361" width="28.7109375" style="368" customWidth="1"/>
    <col min="15362" max="15362" width="9.140625" style="368"/>
    <col min="15363" max="15364" width="0" style="368" hidden="1" customWidth="1"/>
    <col min="15365" max="15365" width="15.5703125" style="368" customWidth="1"/>
    <col min="15366" max="15366" width="12.85546875" style="368" customWidth="1"/>
    <col min="15367" max="15367" width="17.5703125" style="368" customWidth="1"/>
    <col min="15368" max="15615" width="9.140625" style="368"/>
    <col min="15616" max="15617" width="28.7109375" style="368" customWidth="1"/>
    <col min="15618" max="15618" width="9.140625" style="368"/>
    <col min="15619" max="15620" width="0" style="368" hidden="1" customWidth="1"/>
    <col min="15621" max="15621" width="15.5703125" style="368" customWidth="1"/>
    <col min="15622" max="15622" width="12.85546875" style="368" customWidth="1"/>
    <col min="15623" max="15623" width="17.5703125" style="368" customWidth="1"/>
    <col min="15624" max="15871" width="9.140625" style="368"/>
    <col min="15872" max="15873" width="28.7109375" style="368" customWidth="1"/>
    <col min="15874" max="15874" width="9.140625" style="368"/>
    <col min="15875" max="15876" width="0" style="368" hidden="1" customWidth="1"/>
    <col min="15877" max="15877" width="15.5703125" style="368" customWidth="1"/>
    <col min="15878" max="15878" width="12.85546875" style="368" customWidth="1"/>
    <col min="15879" max="15879" width="17.5703125" style="368" customWidth="1"/>
    <col min="15880" max="16127" width="9.140625" style="368"/>
    <col min="16128" max="16129" width="28.7109375" style="368" customWidth="1"/>
    <col min="16130" max="16130" width="9.140625" style="368"/>
    <col min="16131" max="16132" width="0" style="368" hidden="1" customWidth="1"/>
    <col min="16133" max="16133" width="15.5703125" style="368" customWidth="1"/>
    <col min="16134" max="16134" width="12.85546875" style="368" customWidth="1"/>
    <col min="16135" max="16135" width="17.5703125" style="368" customWidth="1"/>
    <col min="16136" max="16384" width="9.140625" style="368"/>
  </cols>
  <sheetData>
    <row r="2" spans="1:8" ht="29.25" customHeight="1" x14ac:dyDescent="0.25">
      <c r="A2" s="1477" t="s">
        <v>1198</v>
      </c>
      <c r="B2" s="1477"/>
      <c r="C2" s="1477"/>
      <c r="D2" s="1477"/>
      <c r="E2" s="1477"/>
      <c r="F2" s="1477"/>
      <c r="G2" s="1477"/>
      <c r="H2" s="1477"/>
    </row>
    <row r="4" spans="1:8" ht="134.25" x14ac:dyDescent="0.25">
      <c r="A4" s="448" t="s">
        <v>518</v>
      </c>
      <c r="B4" s="449" t="s">
        <v>519</v>
      </c>
      <c r="C4" s="449" t="s">
        <v>520</v>
      </c>
      <c r="D4" s="450" t="s">
        <v>521</v>
      </c>
      <c r="E4" s="450" t="s">
        <v>522</v>
      </c>
      <c r="F4" s="449" t="s">
        <v>523</v>
      </c>
      <c r="G4" s="1179" t="s">
        <v>1463</v>
      </c>
      <c r="H4" s="1179" t="s">
        <v>1465</v>
      </c>
    </row>
    <row r="5" spans="1:8" x14ac:dyDescent="0.25">
      <c r="A5" s="451" t="s">
        <v>525</v>
      </c>
      <c r="B5" s="452" t="s">
        <v>526</v>
      </c>
      <c r="C5" s="453">
        <f>3/2</f>
        <v>1.5</v>
      </c>
      <c r="D5" s="446">
        <v>43.6</v>
      </c>
      <c r="E5" s="446">
        <f t="shared" ref="E5:E20" si="0">1.0658*1.0645*1.1136</f>
        <v>1.26</v>
      </c>
      <c r="F5" s="441">
        <v>54.94</v>
      </c>
      <c r="G5" s="441">
        <f t="shared" ref="G5:G20" si="1">C5*F5</f>
        <v>82.41</v>
      </c>
      <c r="H5" s="441"/>
    </row>
    <row r="6" spans="1:8" x14ac:dyDescent="0.25">
      <c r="A6" s="451" t="s">
        <v>527</v>
      </c>
      <c r="B6" s="454" t="s">
        <v>528</v>
      </c>
      <c r="C6" s="455">
        <f>1/4</f>
        <v>0.25</v>
      </c>
      <c r="D6" s="446">
        <v>54.5</v>
      </c>
      <c r="E6" s="446">
        <f t="shared" si="0"/>
        <v>1.26</v>
      </c>
      <c r="F6" s="441">
        <v>68.67</v>
      </c>
      <c r="G6" s="441">
        <f t="shared" si="1"/>
        <v>17.170000000000002</v>
      </c>
      <c r="H6" s="441"/>
    </row>
    <row r="7" spans="1:8" x14ac:dyDescent="0.25">
      <c r="A7" s="451" t="s">
        <v>529</v>
      </c>
      <c r="B7" s="452" t="s">
        <v>530</v>
      </c>
      <c r="C7" s="453">
        <f>3/3</f>
        <v>1</v>
      </c>
      <c r="D7" s="446">
        <v>98.1</v>
      </c>
      <c r="E7" s="446">
        <f t="shared" si="0"/>
        <v>1.26</v>
      </c>
      <c r="F7" s="441">
        <v>123.61</v>
      </c>
      <c r="G7" s="441">
        <f t="shared" si="1"/>
        <v>123.61</v>
      </c>
      <c r="H7" s="441"/>
    </row>
    <row r="8" spans="1:8" x14ac:dyDescent="0.25">
      <c r="A8" s="451" t="s">
        <v>531</v>
      </c>
      <c r="B8" s="452" t="s">
        <v>530</v>
      </c>
      <c r="C8" s="453">
        <f>3/3</f>
        <v>1</v>
      </c>
      <c r="D8" s="446">
        <v>163.5</v>
      </c>
      <c r="E8" s="446">
        <f t="shared" si="0"/>
        <v>1.26</v>
      </c>
      <c r="F8" s="441">
        <v>206.01</v>
      </c>
      <c r="G8" s="441">
        <f t="shared" si="1"/>
        <v>206.01</v>
      </c>
      <c r="H8" s="441"/>
    </row>
    <row r="9" spans="1:8" x14ac:dyDescent="0.25">
      <c r="A9" s="451" t="s">
        <v>532</v>
      </c>
      <c r="B9" s="452" t="s">
        <v>533</v>
      </c>
      <c r="C9" s="453">
        <f>2/5</f>
        <v>0.4</v>
      </c>
      <c r="D9" s="446">
        <v>185.3</v>
      </c>
      <c r="E9" s="446">
        <f t="shared" si="0"/>
        <v>1.26</v>
      </c>
      <c r="F9" s="441">
        <v>233.48</v>
      </c>
      <c r="G9" s="441">
        <f t="shared" si="1"/>
        <v>93.39</v>
      </c>
      <c r="H9" s="441"/>
    </row>
    <row r="10" spans="1:8" x14ac:dyDescent="0.25">
      <c r="A10" s="451" t="s">
        <v>534</v>
      </c>
      <c r="B10" s="456" t="s">
        <v>535</v>
      </c>
      <c r="C10" s="457">
        <f>3/1</f>
        <v>3</v>
      </c>
      <c r="D10" s="446">
        <v>65.400000000000006</v>
      </c>
      <c r="E10" s="446">
        <f t="shared" si="0"/>
        <v>1.26</v>
      </c>
      <c r="F10" s="441">
        <v>82.4</v>
      </c>
      <c r="G10" s="441">
        <f t="shared" si="1"/>
        <v>247.2</v>
      </c>
      <c r="H10" s="441"/>
    </row>
    <row r="11" spans="1:8" x14ac:dyDescent="0.25">
      <c r="A11" s="451" t="s">
        <v>536</v>
      </c>
      <c r="B11" s="454" t="s">
        <v>537</v>
      </c>
      <c r="C11" s="455">
        <f>2/2</f>
        <v>1</v>
      </c>
      <c r="D11" s="446">
        <v>43.6</v>
      </c>
      <c r="E11" s="446">
        <f t="shared" si="0"/>
        <v>1.26</v>
      </c>
      <c r="F11" s="441">
        <v>54.94</v>
      </c>
      <c r="G11" s="441">
        <f t="shared" si="1"/>
        <v>54.94</v>
      </c>
      <c r="H11" s="441"/>
    </row>
    <row r="12" spans="1:8" x14ac:dyDescent="0.25">
      <c r="A12" s="451" t="s">
        <v>538</v>
      </c>
      <c r="B12" s="454" t="s">
        <v>539</v>
      </c>
      <c r="C12" s="455">
        <f>1/10</f>
        <v>0.1</v>
      </c>
      <c r="D12" s="446">
        <v>163.5</v>
      </c>
      <c r="E12" s="446">
        <f t="shared" si="0"/>
        <v>1.26</v>
      </c>
      <c r="F12" s="441">
        <v>206.01</v>
      </c>
      <c r="G12" s="441">
        <f t="shared" si="1"/>
        <v>20.6</v>
      </c>
      <c r="H12" s="441"/>
    </row>
    <row r="13" spans="1:8" x14ac:dyDescent="0.25">
      <c r="A13" s="451" t="s">
        <v>540</v>
      </c>
      <c r="B13" s="454" t="s">
        <v>541</v>
      </c>
      <c r="C13" s="455">
        <f>1/5</f>
        <v>0.2</v>
      </c>
      <c r="D13" s="446">
        <v>425.1</v>
      </c>
      <c r="E13" s="446">
        <f t="shared" si="0"/>
        <v>1.26</v>
      </c>
      <c r="F13" s="441">
        <v>535.63</v>
      </c>
      <c r="G13" s="441">
        <f t="shared" si="1"/>
        <v>107.13</v>
      </c>
      <c r="H13" s="441"/>
    </row>
    <row r="14" spans="1:8" x14ac:dyDescent="0.25">
      <c r="A14" s="451" t="s">
        <v>542</v>
      </c>
      <c r="B14" s="454" t="s">
        <v>541</v>
      </c>
      <c r="C14" s="455">
        <f>1/5</f>
        <v>0.2</v>
      </c>
      <c r="D14" s="446">
        <v>327</v>
      </c>
      <c r="E14" s="446">
        <f t="shared" si="0"/>
        <v>1.26</v>
      </c>
      <c r="F14" s="441">
        <v>412.02</v>
      </c>
      <c r="G14" s="441">
        <f t="shared" si="1"/>
        <v>82.4</v>
      </c>
      <c r="H14" s="441"/>
    </row>
    <row r="15" spans="1:8" x14ac:dyDescent="0.25">
      <c r="A15" s="451" t="s">
        <v>543</v>
      </c>
      <c r="B15" s="454" t="s">
        <v>541</v>
      </c>
      <c r="C15" s="455">
        <f>1/5</f>
        <v>0.2</v>
      </c>
      <c r="D15" s="446">
        <v>261.60000000000002</v>
      </c>
      <c r="E15" s="446">
        <f t="shared" si="0"/>
        <v>1.26</v>
      </c>
      <c r="F15" s="441">
        <v>329.62</v>
      </c>
      <c r="G15" s="441">
        <f t="shared" si="1"/>
        <v>65.92</v>
      </c>
      <c r="H15" s="441"/>
    </row>
    <row r="16" spans="1:8" x14ac:dyDescent="0.25">
      <c r="A16" s="451" t="s">
        <v>544</v>
      </c>
      <c r="B16" s="454" t="s">
        <v>545</v>
      </c>
      <c r="C16" s="455">
        <f>1/6</f>
        <v>0.17</v>
      </c>
      <c r="D16" s="446">
        <v>294.3</v>
      </c>
      <c r="E16" s="446">
        <f t="shared" si="0"/>
        <v>1.26</v>
      </c>
      <c r="F16" s="441">
        <v>370.82</v>
      </c>
      <c r="G16" s="441">
        <f t="shared" si="1"/>
        <v>63.04</v>
      </c>
      <c r="H16" s="441"/>
    </row>
    <row r="17" spans="1:8" x14ac:dyDescent="0.25">
      <c r="A17" s="451" t="s">
        <v>546</v>
      </c>
      <c r="B17" s="454" t="s">
        <v>547</v>
      </c>
      <c r="C17" s="455">
        <f>40/100/3</f>
        <v>0.13</v>
      </c>
      <c r="D17" s="446">
        <v>174.4</v>
      </c>
      <c r="E17" s="446">
        <f t="shared" si="0"/>
        <v>1.26</v>
      </c>
      <c r="F17" s="441">
        <v>219.74</v>
      </c>
      <c r="G17" s="441">
        <f t="shared" si="1"/>
        <v>28.57</v>
      </c>
      <c r="H17" s="441"/>
    </row>
    <row r="18" spans="1:8" x14ac:dyDescent="0.25">
      <c r="A18" s="451" t="s">
        <v>548</v>
      </c>
      <c r="B18" s="458" t="s">
        <v>549</v>
      </c>
      <c r="C18" s="459">
        <f>20/100/1</f>
        <v>0.2</v>
      </c>
      <c r="D18" s="446">
        <v>32.700000000000003</v>
      </c>
      <c r="E18" s="446">
        <f t="shared" si="0"/>
        <v>1.26</v>
      </c>
      <c r="F18" s="441">
        <v>41.2</v>
      </c>
      <c r="G18" s="441">
        <f t="shared" si="1"/>
        <v>8.24</v>
      </c>
      <c r="H18" s="441"/>
    </row>
    <row r="19" spans="1:8" x14ac:dyDescent="0.25">
      <c r="A19" s="451" t="s">
        <v>550</v>
      </c>
      <c r="B19" s="454" t="s">
        <v>551</v>
      </c>
      <c r="C19" s="455">
        <f>30/100/5</f>
        <v>0.06</v>
      </c>
      <c r="D19" s="446">
        <v>109</v>
      </c>
      <c r="E19" s="446">
        <f t="shared" si="0"/>
        <v>1.26</v>
      </c>
      <c r="F19" s="441">
        <v>137.34</v>
      </c>
      <c r="G19" s="441">
        <f t="shared" si="1"/>
        <v>8.24</v>
      </c>
      <c r="H19" s="441"/>
    </row>
    <row r="20" spans="1:8" x14ac:dyDescent="0.25">
      <c r="A20" s="451" t="s">
        <v>552</v>
      </c>
      <c r="B20" s="454" t="s">
        <v>553</v>
      </c>
      <c r="C20" s="455">
        <f>250/100/3</f>
        <v>0.83</v>
      </c>
      <c r="D20" s="446">
        <v>218</v>
      </c>
      <c r="E20" s="446">
        <f t="shared" si="0"/>
        <v>1.26</v>
      </c>
      <c r="F20" s="441">
        <v>274.68</v>
      </c>
      <c r="G20" s="441">
        <f t="shared" si="1"/>
        <v>227.98</v>
      </c>
      <c r="H20" s="441"/>
    </row>
    <row r="21" spans="1:8" x14ac:dyDescent="0.25">
      <c r="A21" s="460" t="s">
        <v>36</v>
      </c>
      <c r="B21" s="460"/>
      <c r="C21" s="461"/>
      <c r="D21" s="462"/>
      <c r="E21" s="462"/>
      <c r="F21" s="463"/>
      <c r="G21" s="463">
        <f>SUM(G5:G20)</f>
        <v>1436.85</v>
      </c>
      <c r="H21" s="463">
        <f>G21/12*4</f>
        <v>478.95</v>
      </c>
    </row>
    <row r="22" spans="1:8" ht="15" hidden="1" customHeight="1" x14ac:dyDescent="0.25">
      <c r="A22" s="1478" t="s">
        <v>1466</v>
      </c>
      <c r="B22" s="1478"/>
      <c r="C22" s="1478"/>
      <c r="D22" s="1478"/>
      <c r="E22" s="1478"/>
      <c r="G22" s="1136">
        <v>247</v>
      </c>
    </row>
    <row r="23" spans="1:8" hidden="1" x14ac:dyDescent="0.25">
      <c r="A23" s="1479" t="s">
        <v>487</v>
      </c>
      <c r="B23" s="1479"/>
      <c r="C23" s="1479"/>
      <c r="D23" s="1479"/>
      <c r="E23" s="1479"/>
      <c r="G23" s="1134">
        <f>G21/G22</f>
        <v>5.82</v>
      </c>
    </row>
  </sheetData>
  <mergeCells count="3">
    <mergeCell ref="A2:H2"/>
    <mergeCell ref="A22:E22"/>
    <mergeCell ref="A23:E23"/>
  </mergeCells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S22"/>
  <sheetViews>
    <sheetView workbookViewId="0">
      <pane xSplit="1" ySplit="6" topLeftCell="D7" activePane="bottomRight" state="frozen"/>
      <selection pane="topRight" activeCell="C1" sqref="C1"/>
      <selection pane="bottomLeft" activeCell="A6" sqref="A6"/>
      <selection pane="bottomRight" activeCell="M28" sqref="M28"/>
    </sheetView>
  </sheetViews>
  <sheetFormatPr defaultRowHeight="15" x14ac:dyDescent="0.25"/>
  <cols>
    <col min="1" max="1" width="11.28515625" style="292" customWidth="1"/>
    <col min="2" max="2" width="11.7109375" style="292" hidden="1" customWidth="1"/>
    <col min="3" max="3" width="0" style="292" hidden="1" customWidth="1"/>
    <col min="4" max="4" width="11.28515625" style="292" bestFit="1" customWidth="1"/>
    <col min="5" max="5" width="9.140625" style="292"/>
    <col min="6" max="6" width="11.28515625" style="292" bestFit="1" customWidth="1"/>
    <col min="7" max="7" width="9.140625" style="292"/>
    <col min="8" max="8" width="11.28515625" style="292" bestFit="1" customWidth="1"/>
    <col min="9" max="9" width="9.140625" style="292"/>
    <col min="10" max="10" width="11.28515625" style="292" bestFit="1" customWidth="1"/>
    <col min="11" max="11" width="9.140625" style="292"/>
    <col min="12" max="12" width="11.28515625" style="292" bestFit="1" customWidth="1"/>
    <col min="13" max="13" width="9.140625" style="292"/>
    <col min="14" max="14" width="11.28515625" style="292" bestFit="1" customWidth="1"/>
    <col min="15" max="15" width="9.140625" style="292"/>
    <col min="16" max="16" width="11.28515625" style="292" bestFit="1" customWidth="1"/>
    <col min="17" max="17" width="9.140625" style="292"/>
    <col min="18" max="18" width="11.28515625" style="292" bestFit="1" customWidth="1"/>
    <col min="19" max="16384" width="9.140625" style="292"/>
  </cols>
  <sheetData>
    <row r="2" spans="1:19" ht="36" customHeight="1" x14ac:dyDescent="0.25">
      <c r="A2" s="1260" t="s">
        <v>1434</v>
      </c>
      <c r="B2" s="1260"/>
      <c r="C2" s="1260"/>
      <c r="D2" s="1260"/>
      <c r="E2" s="1260"/>
      <c r="F2" s="1260"/>
      <c r="G2" s="1260"/>
      <c r="H2" s="1260"/>
      <c r="I2" s="1260"/>
      <c r="J2" s="1260"/>
      <c r="K2" s="1260"/>
      <c r="L2" s="1260"/>
      <c r="M2" s="1260"/>
      <c r="N2" s="1260"/>
      <c r="O2" s="1260"/>
      <c r="P2" s="1260"/>
      <c r="Q2" s="1260"/>
      <c r="R2" s="1260"/>
      <c r="S2" s="1260"/>
    </row>
    <row r="4" spans="1:19" ht="15" customHeight="1" x14ac:dyDescent="0.25">
      <c r="A4" s="1480" t="s">
        <v>1435</v>
      </c>
      <c r="B4" s="1467" t="s">
        <v>1197</v>
      </c>
      <c r="C4" s="1467"/>
      <c r="D4" s="1468" t="s">
        <v>1436</v>
      </c>
      <c r="E4" s="1468"/>
      <c r="F4" s="1468" t="s">
        <v>1437</v>
      </c>
      <c r="G4" s="1468"/>
      <c r="H4" s="1468" t="s">
        <v>1438</v>
      </c>
      <c r="I4" s="1468"/>
      <c r="J4" s="1481" t="s">
        <v>1439</v>
      </c>
      <c r="K4" s="1482"/>
      <c r="L4" s="1482"/>
      <c r="M4" s="1482"/>
      <c r="N4" s="1482"/>
      <c r="O4" s="1482"/>
      <c r="P4" s="1482"/>
      <c r="Q4" s="1482"/>
      <c r="R4" s="1482"/>
      <c r="S4" s="1483"/>
    </row>
    <row r="5" spans="1:19" ht="14.25" customHeight="1" x14ac:dyDescent="0.25">
      <c r="A5" s="1263"/>
      <c r="B5" s="1484" t="s">
        <v>1440</v>
      </c>
      <c r="C5" s="1484" t="s">
        <v>1441</v>
      </c>
      <c r="D5" s="1484" t="s">
        <v>1440</v>
      </c>
      <c r="E5" s="1484" t="s">
        <v>1441</v>
      </c>
      <c r="F5" s="1484" t="s">
        <v>1440</v>
      </c>
      <c r="G5" s="1484" t="s">
        <v>1441</v>
      </c>
      <c r="H5" s="1481" t="s">
        <v>1442</v>
      </c>
      <c r="I5" s="1483"/>
      <c r="J5" s="1481" t="s">
        <v>1443</v>
      </c>
      <c r="K5" s="1483"/>
      <c r="L5" s="1481" t="s">
        <v>1444</v>
      </c>
      <c r="M5" s="1483"/>
      <c r="N5" s="1481" t="s">
        <v>1445</v>
      </c>
      <c r="O5" s="1483"/>
      <c r="P5" s="1481" t="s">
        <v>1446</v>
      </c>
      <c r="Q5" s="1483"/>
      <c r="R5" s="1481" t="s">
        <v>1447</v>
      </c>
      <c r="S5" s="1483"/>
    </row>
    <row r="6" spans="1:19" ht="38.25" x14ac:dyDescent="0.25">
      <c r="A6" s="1264"/>
      <c r="B6" s="1485"/>
      <c r="C6" s="1485"/>
      <c r="D6" s="1485"/>
      <c r="E6" s="1485"/>
      <c r="F6" s="1485"/>
      <c r="G6" s="1485"/>
      <c r="H6" s="1165" t="s">
        <v>1440</v>
      </c>
      <c r="I6" s="1165" t="s">
        <v>1441</v>
      </c>
      <c r="J6" s="1165" t="s">
        <v>1440</v>
      </c>
      <c r="K6" s="1165" t="s">
        <v>1441</v>
      </c>
      <c r="L6" s="1165" t="s">
        <v>1440</v>
      </c>
      <c r="M6" s="1165" t="s">
        <v>1441</v>
      </c>
      <c r="N6" s="1165" t="s">
        <v>1440</v>
      </c>
      <c r="O6" s="1165" t="s">
        <v>1441</v>
      </c>
      <c r="P6" s="1165" t="s">
        <v>1440</v>
      </c>
      <c r="Q6" s="1165" t="s">
        <v>1441</v>
      </c>
      <c r="R6" s="1165" t="s">
        <v>1440</v>
      </c>
      <c r="S6" s="1165" t="s">
        <v>1441</v>
      </c>
    </row>
    <row r="7" spans="1:19" x14ac:dyDescent="0.25">
      <c r="A7" s="1166" t="s">
        <v>1448</v>
      </c>
      <c r="B7" s="1167" t="s">
        <v>1162</v>
      </c>
      <c r="C7" s="1168">
        <v>20</v>
      </c>
      <c r="D7" s="1167" t="s">
        <v>1162</v>
      </c>
      <c r="E7" s="1168">
        <v>20</v>
      </c>
      <c r="F7" s="1167" t="s">
        <v>1162</v>
      </c>
      <c r="G7" s="1168">
        <v>20</v>
      </c>
      <c r="H7" s="1486" t="s">
        <v>1449</v>
      </c>
      <c r="I7" s="1169" t="s">
        <v>861</v>
      </c>
      <c r="J7" s="1167" t="s">
        <v>1162</v>
      </c>
      <c r="K7" s="1168">
        <v>20</v>
      </c>
      <c r="L7" s="1169" t="s">
        <v>861</v>
      </c>
      <c r="M7" s="1168"/>
      <c r="N7" s="1169" t="s">
        <v>861</v>
      </c>
      <c r="O7" s="1169" t="s">
        <v>861</v>
      </c>
      <c r="P7" s="1169" t="s">
        <v>861</v>
      </c>
      <c r="Q7" s="1169" t="s">
        <v>861</v>
      </c>
      <c r="R7" s="1169" t="s">
        <v>861</v>
      </c>
      <c r="S7" s="1169" t="s">
        <v>861</v>
      </c>
    </row>
    <row r="8" spans="1:19" x14ac:dyDescent="0.25">
      <c r="A8" s="1166" t="s">
        <v>1450</v>
      </c>
      <c r="B8" s="1167" t="s">
        <v>1451</v>
      </c>
      <c r="C8" s="1168">
        <v>5</v>
      </c>
      <c r="D8" s="1167" t="s">
        <v>1451</v>
      </c>
      <c r="E8" s="1168">
        <v>5</v>
      </c>
      <c r="F8" s="1167" t="s">
        <v>1451</v>
      </c>
      <c r="G8" s="1168">
        <v>5</v>
      </c>
      <c r="H8" s="1487"/>
      <c r="I8" s="1169" t="s">
        <v>861</v>
      </c>
      <c r="J8" s="1167" t="s">
        <v>1451</v>
      </c>
      <c r="K8" s="1168">
        <v>5</v>
      </c>
      <c r="L8" s="1167" t="s">
        <v>1451</v>
      </c>
      <c r="M8" s="1168">
        <v>5</v>
      </c>
      <c r="N8" s="1169" t="s">
        <v>861</v>
      </c>
      <c r="O8" s="1169" t="s">
        <v>861</v>
      </c>
      <c r="P8" s="1169" t="s">
        <v>861</v>
      </c>
      <c r="Q8" s="1169" t="s">
        <v>861</v>
      </c>
      <c r="R8" s="1169" t="s">
        <v>861</v>
      </c>
      <c r="S8" s="1169" t="s">
        <v>861</v>
      </c>
    </row>
    <row r="9" spans="1:19" x14ac:dyDescent="0.25">
      <c r="A9" s="1166" t="s">
        <v>1452</v>
      </c>
      <c r="B9" s="1167" t="s">
        <v>1163</v>
      </c>
      <c r="C9" s="1168">
        <v>35</v>
      </c>
      <c r="D9" s="1167" t="s">
        <v>1163</v>
      </c>
      <c r="E9" s="1168">
        <v>35</v>
      </c>
      <c r="F9" s="1167" t="s">
        <v>1163</v>
      </c>
      <c r="G9" s="1168">
        <v>35</v>
      </c>
      <c r="H9" s="1487"/>
      <c r="I9" s="1169" t="s">
        <v>861</v>
      </c>
      <c r="J9" s="1169" t="s">
        <v>861</v>
      </c>
      <c r="K9" s="1169" t="s">
        <v>861</v>
      </c>
      <c r="L9" s="1167" t="s">
        <v>1163</v>
      </c>
      <c r="M9" s="1168">
        <v>35</v>
      </c>
      <c r="N9" s="1167" t="s">
        <v>1163</v>
      </c>
      <c r="O9" s="1168">
        <v>35</v>
      </c>
      <c r="P9" s="1169" t="s">
        <v>861</v>
      </c>
      <c r="Q9" s="1169" t="s">
        <v>861</v>
      </c>
      <c r="R9" s="1169" t="s">
        <v>861</v>
      </c>
      <c r="S9" s="1169" t="s">
        <v>861</v>
      </c>
    </row>
    <row r="10" spans="1:19" x14ac:dyDescent="0.25">
      <c r="A10" s="1166" t="s">
        <v>1453</v>
      </c>
      <c r="B10" s="1167" t="s">
        <v>1454</v>
      </c>
      <c r="C10" s="1168">
        <v>15</v>
      </c>
      <c r="D10" s="1167" t="s">
        <v>1454</v>
      </c>
      <c r="E10" s="1168">
        <v>15</v>
      </c>
      <c r="F10" s="1167" t="s">
        <v>1454</v>
      </c>
      <c r="G10" s="1168">
        <v>15</v>
      </c>
      <c r="H10" s="1487"/>
      <c r="I10" s="1169" t="s">
        <v>861</v>
      </c>
      <c r="J10" s="1169" t="s">
        <v>861</v>
      </c>
      <c r="K10" s="1169" t="s">
        <v>861</v>
      </c>
      <c r="L10" s="1169" t="s">
        <v>861</v>
      </c>
      <c r="M10" s="1169" t="s">
        <v>861</v>
      </c>
      <c r="N10" s="1167" t="s">
        <v>1454</v>
      </c>
      <c r="O10" s="1168">
        <v>15</v>
      </c>
      <c r="P10" s="1167" t="s">
        <v>1454</v>
      </c>
      <c r="Q10" s="1168">
        <v>15</v>
      </c>
      <c r="R10" s="1169" t="s">
        <v>861</v>
      </c>
      <c r="S10" s="1169" t="s">
        <v>861</v>
      </c>
    </row>
    <row r="11" spans="1:19" x14ac:dyDescent="0.25">
      <c r="A11" s="1166" t="s">
        <v>1455</v>
      </c>
      <c r="B11" s="1169" t="s">
        <v>861</v>
      </c>
      <c r="C11" s="1169" t="s">
        <v>861</v>
      </c>
      <c r="D11" s="1170" t="s">
        <v>1456</v>
      </c>
      <c r="E11" s="1168">
        <v>25</v>
      </c>
      <c r="F11" s="1170" t="s">
        <v>1456</v>
      </c>
      <c r="G11" s="1168">
        <v>20</v>
      </c>
      <c r="H11" s="1487"/>
      <c r="I11" s="1169" t="s">
        <v>861</v>
      </c>
      <c r="J11" s="1169" t="s">
        <v>861</v>
      </c>
      <c r="K11" s="1169" t="s">
        <v>861</v>
      </c>
      <c r="L11" s="1169" t="s">
        <v>861</v>
      </c>
      <c r="M11" s="1169" t="s">
        <v>861</v>
      </c>
      <c r="N11" s="1169" t="s">
        <v>861</v>
      </c>
      <c r="O11" s="1169" t="s">
        <v>861</v>
      </c>
      <c r="P11" s="1170" t="s">
        <v>1456</v>
      </c>
      <c r="Q11" s="1168">
        <v>20</v>
      </c>
      <c r="R11" s="1170" t="s">
        <v>1456</v>
      </c>
      <c r="S11" s="1168">
        <v>20</v>
      </c>
    </row>
    <row r="12" spans="1:19" x14ac:dyDescent="0.25">
      <c r="A12" s="1166" t="s">
        <v>1457</v>
      </c>
      <c r="B12" s="1169" t="s">
        <v>861</v>
      </c>
      <c r="C12" s="1169" t="s">
        <v>861</v>
      </c>
      <c r="D12" s="1169" t="s">
        <v>861</v>
      </c>
      <c r="E12" s="1169" t="s">
        <v>861</v>
      </c>
      <c r="F12" s="1170" t="s">
        <v>1458</v>
      </c>
      <c r="G12" s="1168">
        <v>5</v>
      </c>
      <c r="H12" s="1422"/>
      <c r="I12" s="1169" t="s">
        <v>861</v>
      </c>
      <c r="J12" s="1169" t="s">
        <v>861</v>
      </c>
      <c r="K12" s="1169" t="s">
        <v>861</v>
      </c>
      <c r="L12" s="1169" t="s">
        <v>861</v>
      </c>
      <c r="M12" s="1169" t="s">
        <v>861</v>
      </c>
      <c r="N12" s="1169" t="s">
        <v>861</v>
      </c>
      <c r="O12" s="1169" t="s">
        <v>861</v>
      </c>
      <c r="P12" s="1169" t="s">
        <v>861</v>
      </c>
      <c r="Q12" s="1169" t="s">
        <v>861</v>
      </c>
      <c r="R12" s="1170" t="s">
        <v>1458</v>
      </c>
      <c r="S12" s="1168">
        <v>5</v>
      </c>
    </row>
    <row r="13" spans="1:19" s="131" customFormat="1" x14ac:dyDescent="0.25">
      <c r="A13" s="1171" t="s">
        <v>36</v>
      </c>
      <c r="B13" s="1172"/>
      <c r="C13" s="1173">
        <f>SUM(C7:C12)</f>
        <v>75</v>
      </c>
      <c r="D13" s="1172"/>
      <c r="E13" s="1173">
        <f t="shared" ref="E13" si="0">SUM(E7:E12)</f>
        <v>100</v>
      </c>
      <c r="F13" s="1172"/>
      <c r="G13" s="1173">
        <f t="shared" ref="G13" si="1">SUM(G7:G12)</f>
        <v>100</v>
      </c>
      <c r="H13" s="1172"/>
      <c r="I13" s="1174">
        <f>(K13+M13+O13+Q13+S13)/5</f>
        <v>35</v>
      </c>
      <c r="J13" s="1172"/>
      <c r="K13" s="1173">
        <f t="shared" ref="K13" si="2">SUM(K7:K12)</f>
        <v>25</v>
      </c>
      <c r="L13" s="1172"/>
      <c r="M13" s="1173">
        <f t="shared" ref="M13" si="3">SUM(M7:M12)</f>
        <v>40</v>
      </c>
      <c r="N13" s="1172"/>
      <c r="O13" s="1173">
        <f t="shared" ref="O13" si="4">SUM(O7:O12)</f>
        <v>50</v>
      </c>
      <c r="P13" s="1172"/>
      <c r="Q13" s="1173">
        <f t="shared" ref="Q13" si="5">SUM(Q7:Q12)</f>
        <v>35</v>
      </c>
      <c r="R13" s="1172"/>
      <c r="S13" s="1173">
        <f t="shared" ref="S13" si="6">SUM(S7:S12)</f>
        <v>25</v>
      </c>
    </row>
    <row r="14" spans="1:19" x14ac:dyDescent="0.25">
      <c r="A14" s="1175"/>
    </row>
    <row r="15" spans="1:19" x14ac:dyDescent="0.25">
      <c r="A15" s="1175"/>
    </row>
    <row r="16" spans="1:19" x14ac:dyDescent="0.25">
      <c r="A16" s="1175"/>
    </row>
    <row r="17" spans="1:1" x14ac:dyDescent="0.25">
      <c r="A17" s="1175"/>
    </row>
    <row r="18" spans="1:1" x14ac:dyDescent="0.25">
      <c r="A18" s="1175"/>
    </row>
    <row r="19" spans="1:1" x14ac:dyDescent="0.25">
      <c r="A19" s="1175"/>
    </row>
    <row r="20" spans="1:1" x14ac:dyDescent="0.25">
      <c r="A20" s="1175"/>
    </row>
    <row r="21" spans="1:1" x14ac:dyDescent="0.25">
      <c r="A21" s="1175"/>
    </row>
    <row r="22" spans="1:1" x14ac:dyDescent="0.25">
      <c r="A22" s="1175"/>
    </row>
  </sheetData>
  <mergeCells count="20">
    <mergeCell ref="H7:H12"/>
    <mergeCell ref="E5:E6"/>
    <mergeCell ref="F5:F6"/>
    <mergeCell ref="G5:G6"/>
    <mergeCell ref="H5:I5"/>
    <mergeCell ref="A2:S2"/>
    <mergeCell ref="A4:A6"/>
    <mergeCell ref="B4:C4"/>
    <mergeCell ref="D4:E4"/>
    <mergeCell ref="F4:G4"/>
    <mergeCell ref="H4:I4"/>
    <mergeCell ref="J4:S4"/>
    <mergeCell ref="B5:B6"/>
    <mergeCell ref="C5:C6"/>
    <mergeCell ref="D5:D6"/>
    <mergeCell ref="N5:O5"/>
    <mergeCell ref="P5:Q5"/>
    <mergeCell ref="R5:S5"/>
    <mergeCell ref="J5:K5"/>
    <mergeCell ref="L5:M5"/>
  </mergeCells>
  <pageMargins left="0.7" right="0.7" top="0.75" bottom="0.75" header="0.3" footer="0.3"/>
  <pageSetup paperSize="9" orientation="portrait" horizontalDpi="120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  <pageSetUpPr fitToPage="1"/>
  </sheetPr>
  <dimension ref="A1:O75"/>
  <sheetViews>
    <sheetView view="pageBreakPreview" zoomScale="85" zoomScaleSheetLayoutView="85" workbookViewId="0">
      <pane xSplit="2" ySplit="6" topLeftCell="C39" activePane="bottomRight" state="frozen"/>
      <selection pane="topRight" activeCell="C1" sqref="C1"/>
      <selection pane="bottomLeft" activeCell="A6" sqref="A6"/>
      <selection pane="bottomRight" activeCell="B67" sqref="B67:B68"/>
    </sheetView>
  </sheetViews>
  <sheetFormatPr defaultRowHeight="15" x14ac:dyDescent="0.25"/>
  <cols>
    <col min="1" max="1" width="19.5703125" customWidth="1"/>
    <col min="2" max="2" width="13.28515625" customWidth="1"/>
    <col min="3" max="3" width="12.85546875" customWidth="1"/>
    <col min="4" max="4" width="13.5703125" customWidth="1"/>
    <col min="5" max="5" width="14.85546875" customWidth="1"/>
    <col min="6" max="6" width="13.28515625" customWidth="1"/>
    <col min="7" max="7" width="12.85546875" customWidth="1"/>
    <col min="8" max="8" width="13.5703125" customWidth="1"/>
    <col min="9" max="9" width="13.28515625" customWidth="1"/>
    <col min="10" max="10" width="12.85546875" customWidth="1"/>
    <col min="11" max="11" width="13.5703125" customWidth="1"/>
    <col min="12" max="12" width="14.85546875" customWidth="1"/>
    <col min="13" max="13" width="13.28515625" customWidth="1"/>
    <col min="14" max="14" width="12.85546875" customWidth="1"/>
    <col min="15" max="15" width="13.5703125" customWidth="1"/>
  </cols>
  <sheetData>
    <row r="1" spans="1:15" x14ac:dyDescent="0.25">
      <c r="B1" t="s">
        <v>1606</v>
      </c>
      <c r="I1" t="s">
        <v>1606</v>
      </c>
    </row>
    <row r="3" spans="1:15" x14ac:dyDescent="0.25">
      <c r="A3" s="1488" t="s">
        <v>745</v>
      </c>
      <c r="B3" s="1489" t="s">
        <v>1607</v>
      </c>
      <c r="C3" s="1490"/>
      <c r="D3" s="1490"/>
      <c r="E3" s="1490"/>
      <c r="F3" s="1490"/>
      <c r="G3" s="1490"/>
      <c r="H3" s="1491"/>
      <c r="I3" s="1489" t="s">
        <v>1608</v>
      </c>
      <c r="J3" s="1490"/>
      <c r="K3" s="1490"/>
      <c r="L3" s="1490"/>
      <c r="M3" s="1490"/>
      <c r="N3" s="1490"/>
      <c r="O3" s="1491"/>
    </row>
    <row r="4" spans="1:15" ht="15" customHeight="1" x14ac:dyDescent="0.25">
      <c r="A4" s="1488"/>
      <c r="B4" s="1492" t="s">
        <v>1503</v>
      </c>
      <c r="C4" s="1488" t="s">
        <v>1500</v>
      </c>
      <c r="D4" s="1488"/>
      <c r="E4" s="1488" t="s">
        <v>1125</v>
      </c>
      <c r="F4" s="1488" t="s">
        <v>1503</v>
      </c>
      <c r="G4" s="1488" t="s">
        <v>1500</v>
      </c>
      <c r="H4" s="1488"/>
      <c r="I4" s="1492" t="s">
        <v>1503</v>
      </c>
      <c r="J4" s="1488" t="s">
        <v>1500</v>
      </c>
      <c r="K4" s="1488"/>
      <c r="L4" s="1488" t="s">
        <v>1125</v>
      </c>
      <c r="M4" s="1488" t="s">
        <v>1503</v>
      </c>
      <c r="N4" s="1488" t="s">
        <v>1500</v>
      </c>
      <c r="O4" s="1488"/>
    </row>
    <row r="5" spans="1:15" ht="36.75" customHeight="1" x14ac:dyDescent="0.25">
      <c r="A5" s="1488"/>
      <c r="B5" s="1492"/>
      <c r="C5" s="1209" t="s">
        <v>1501</v>
      </c>
      <c r="D5" s="1209" t="s">
        <v>1502</v>
      </c>
      <c r="E5" s="1488"/>
      <c r="F5" s="1488"/>
      <c r="G5" s="1209" t="s">
        <v>1501</v>
      </c>
      <c r="H5" s="1209" t="s">
        <v>1502</v>
      </c>
      <c r="I5" s="1492"/>
      <c r="J5" s="1209" t="s">
        <v>1501</v>
      </c>
      <c r="K5" s="1209" t="s">
        <v>1502</v>
      </c>
      <c r="L5" s="1488"/>
      <c r="M5" s="1488"/>
      <c r="N5" s="1209" t="s">
        <v>1501</v>
      </c>
      <c r="O5" s="1209" t="s">
        <v>1502</v>
      </c>
    </row>
    <row r="6" spans="1:15" x14ac:dyDescent="0.25">
      <c r="A6" s="934">
        <v>1</v>
      </c>
      <c r="B6" s="934">
        <v>2</v>
      </c>
      <c r="C6" s="934">
        <v>3</v>
      </c>
      <c r="D6" s="934">
        <v>4</v>
      </c>
      <c r="E6" s="934">
        <v>5</v>
      </c>
      <c r="F6" s="934">
        <v>2</v>
      </c>
      <c r="G6" s="934">
        <v>3</v>
      </c>
      <c r="H6" s="934">
        <v>4</v>
      </c>
      <c r="I6" s="934">
        <v>2</v>
      </c>
      <c r="J6" s="934">
        <v>3</v>
      </c>
      <c r="K6" s="934">
        <v>4</v>
      </c>
      <c r="L6" s="934">
        <v>5</v>
      </c>
      <c r="M6" s="934">
        <v>2</v>
      </c>
      <c r="N6" s="934">
        <v>3</v>
      </c>
      <c r="O6" s="934">
        <v>4</v>
      </c>
    </row>
    <row r="7" spans="1:15" x14ac:dyDescent="0.25">
      <c r="A7" s="940" t="s">
        <v>1029</v>
      </c>
      <c r="B7" s="1211">
        <f>C7+D7</f>
        <v>1206620.28</v>
      </c>
      <c r="C7" s="1231">
        <f>'291 имущ 2023'!K14</f>
        <v>0</v>
      </c>
      <c r="D7" s="1231">
        <f>'291 земля2023'!$G$13</f>
        <v>1206620.28</v>
      </c>
      <c r="E7" s="1214">
        <v>1</v>
      </c>
      <c r="F7" s="1211">
        <f>G7+H7</f>
        <v>1206620.28</v>
      </c>
      <c r="G7" s="1231">
        <f>C7*E7</f>
        <v>0</v>
      </c>
      <c r="H7" s="1231">
        <f>D7*E7</f>
        <v>1206620.28</v>
      </c>
      <c r="I7" s="1211">
        <f>J7+K7</f>
        <v>1206620.28</v>
      </c>
      <c r="J7" s="1231">
        <f>'291 имущ 2024-25'!K14</f>
        <v>0</v>
      </c>
      <c r="K7" s="1231">
        <f>'291 земля 2024-25'!$G$13</f>
        <v>1206620.28</v>
      </c>
      <c r="L7" s="1214">
        <v>1</v>
      </c>
      <c r="M7" s="1211">
        <f>N7+O7</f>
        <v>1206620.28</v>
      </c>
      <c r="N7" s="1231">
        <f>J7*L7</f>
        <v>0</v>
      </c>
      <c r="O7" s="1231">
        <f>K7*L7</f>
        <v>1206620.28</v>
      </c>
    </row>
    <row r="8" spans="1:15" x14ac:dyDescent="0.25">
      <c r="A8" s="962" t="s">
        <v>1101</v>
      </c>
      <c r="B8" s="1211">
        <f t="shared" ref="B8:B61" si="0">C8+D8</f>
        <v>3914289.84</v>
      </c>
      <c r="C8" s="1231">
        <f>'291 имущ 2023'!K15</f>
        <v>2560557.46</v>
      </c>
      <c r="D8" s="1231">
        <f>'291 земля2023'!$G$17</f>
        <v>1353732.38</v>
      </c>
      <c r="E8" s="1214">
        <v>1</v>
      </c>
      <c r="F8" s="1211">
        <f t="shared" ref="F8:F61" si="1">G8+H8</f>
        <v>3914289.84</v>
      </c>
      <c r="G8" s="1231">
        <f t="shared" ref="G8:G61" si="2">C8*E8</f>
        <v>2560557.46</v>
      </c>
      <c r="H8" s="1231">
        <f t="shared" ref="H8:H61" si="3">D8*E8</f>
        <v>1353732.38</v>
      </c>
      <c r="I8" s="1211">
        <f t="shared" ref="I8:I61" si="4">J8+K8</f>
        <v>3914289.84</v>
      </c>
      <c r="J8" s="1231">
        <f>'291 имущ 2024-25'!K15</f>
        <v>2560557.46</v>
      </c>
      <c r="K8" s="1231">
        <f>'291 земля 2024-25'!G17</f>
        <v>1353732.38</v>
      </c>
      <c r="L8" s="1214">
        <v>1</v>
      </c>
      <c r="M8" s="1211">
        <f t="shared" ref="M8:M61" si="5">N8+O8</f>
        <v>3914289.84</v>
      </c>
      <c r="N8" s="1231">
        <f t="shared" ref="N8:N61" si="6">J8*L8</f>
        <v>2560557.46</v>
      </c>
      <c r="O8" s="1231">
        <f t="shared" ref="O8:O61" si="7">K8*L8</f>
        <v>1353732.38</v>
      </c>
    </row>
    <row r="9" spans="1:15" x14ac:dyDescent="0.25">
      <c r="A9" s="969" t="s">
        <v>1030</v>
      </c>
      <c r="B9" s="1211">
        <f t="shared" si="0"/>
        <v>4106379.03</v>
      </c>
      <c r="C9" s="1231">
        <f>'291 имущ 2023'!K16</f>
        <v>3146900.82</v>
      </c>
      <c r="D9" s="1231">
        <f>'291 земля2023'!G18</f>
        <v>959478.21</v>
      </c>
      <c r="E9" s="1214">
        <v>1</v>
      </c>
      <c r="F9" s="1211">
        <f t="shared" si="1"/>
        <v>4106379.03</v>
      </c>
      <c r="G9" s="1231">
        <f t="shared" si="2"/>
        <v>3146900.82</v>
      </c>
      <c r="H9" s="1231">
        <f t="shared" si="3"/>
        <v>959478.21</v>
      </c>
      <c r="I9" s="1211">
        <f t="shared" si="4"/>
        <v>4106379.03</v>
      </c>
      <c r="J9" s="1231">
        <f>'291 имущ 2024-25'!K16</f>
        <v>3146900.82</v>
      </c>
      <c r="K9" s="1231">
        <f>'291 земля 2024-25'!G18</f>
        <v>959478.21</v>
      </c>
      <c r="L9" s="1214">
        <v>1</v>
      </c>
      <c r="M9" s="1211">
        <f t="shared" si="5"/>
        <v>4106379.03</v>
      </c>
      <c r="N9" s="1231">
        <f t="shared" si="6"/>
        <v>3146900.82</v>
      </c>
      <c r="O9" s="1231">
        <f t="shared" si="7"/>
        <v>959478.21</v>
      </c>
    </row>
    <row r="10" spans="1:15" x14ac:dyDescent="0.25">
      <c r="A10" s="970" t="s">
        <v>1031</v>
      </c>
      <c r="B10" s="1211">
        <f t="shared" si="0"/>
        <v>1131716.58</v>
      </c>
      <c r="C10" s="1231">
        <f>'291 имущ 2023'!K17</f>
        <v>0</v>
      </c>
      <c r="D10" s="1231">
        <f>'291 земля2023'!G19</f>
        <v>1131716.58</v>
      </c>
      <c r="E10" s="1214">
        <v>1</v>
      </c>
      <c r="F10" s="1211">
        <f t="shared" si="1"/>
        <v>1131716.58</v>
      </c>
      <c r="G10" s="1231">
        <f t="shared" si="2"/>
        <v>0</v>
      </c>
      <c r="H10" s="1231">
        <f t="shared" si="3"/>
        <v>1131716.58</v>
      </c>
      <c r="I10" s="1211">
        <f t="shared" si="4"/>
        <v>1131716.58</v>
      </c>
      <c r="J10" s="1231">
        <f>'291 имущ 2024-25'!K17</f>
        <v>0</v>
      </c>
      <c r="K10" s="1231">
        <f>'291 земля 2024-25'!G19</f>
        <v>1131716.58</v>
      </c>
      <c r="L10" s="1214">
        <v>1</v>
      </c>
      <c r="M10" s="1211">
        <f t="shared" si="5"/>
        <v>1131716.58</v>
      </c>
      <c r="N10" s="1231">
        <f t="shared" si="6"/>
        <v>0</v>
      </c>
      <c r="O10" s="1231">
        <f t="shared" si="7"/>
        <v>1131716.58</v>
      </c>
    </row>
    <row r="11" spans="1:15" x14ac:dyDescent="0.25">
      <c r="A11" s="969" t="s">
        <v>1032</v>
      </c>
      <c r="B11" s="1211">
        <f t="shared" si="0"/>
        <v>1866077.67</v>
      </c>
      <c r="C11" s="1231">
        <f>'291 имущ 2023'!K18</f>
        <v>1051518.75</v>
      </c>
      <c r="D11" s="1231">
        <f>'291 земля2023'!G20</f>
        <v>814558.92</v>
      </c>
      <c r="E11" s="1214">
        <v>1</v>
      </c>
      <c r="F11" s="1211">
        <f t="shared" si="1"/>
        <v>1866077.67</v>
      </c>
      <c r="G11" s="1231">
        <f t="shared" si="2"/>
        <v>1051518.75</v>
      </c>
      <c r="H11" s="1231">
        <f t="shared" si="3"/>
        <v>814558.92</v>
      </c>
      <c r="I11" s="1211">
        <f t="shared" si="4"/>
        <v>1866077.67</v>
      </c>
      <c r="J11" s="1231">
        <f>'291 имущ 2024-25'!K18</f>
        <v>1051518.75</v>
      </c>
      <c r="K11" s="1231">
        <f>'291 земля 2024-25'!G20</f>
        <v>814558.92</v>
      </c>
      <c r="L11" s="1214">
        <v>1</v>
      </c>
      <c r="M11" s="1211">
        <f t="shared" si="5"/>
        <v>1866077.67</v>
      </c>
      <c r="N11" s="1231">
        <f t="shared" si="6"/>
        <v>1051518.75</v>
      </c>
      <c r="O11" s="1231">
        <f t="shared" si="7"/>
        <v>814558.92</v>
      </c>
    </row>
    <row r="12" spans="1:15" x14ac:dyDescent="0.25">
      <c r="A12" s="970" t="s">
        <v>1033</v>
      </c>
      <c r="B12" s="1211">
        <f t="shared" si="0"/>
        <v>281704.46999999997</v>
      </c>
      <c r="C12" s="1231">
        <f>'291 имущ 2023'!K19</f>
        <v>0</v>
      </c>
      <c r="D12" s="1231">
        <f>'291 земля2023'!G21</f>
        <v>281704.46999999997</v>
      </c>
      <c r="E12" s="1214">
        <v>1</v>
      </c>
      <c r="F12" s="1211">
        <f t="shared" si="1"/>
        <v>281704.46999999997</v>
      </c>
      <c r="G12" s="1231">
        <f t="shared" si="2"/>
        <v>0</v>
      </c>
      <c r="H12" s="1231">
        <f t="shared" si="3"/>
        <v>281704.46999999997</v>
      </c>
      <c r="I12" s="1211">
        <f t="shared" si="4"/>
        <v>281704.46999999997</v>
      </c>
      <c r="J12" s="1231">
        <f>'291 имущ 2024-25'!K19</f>
        <v>0</v>
      </c>
      <c r="K12" s="1231">
        <f>'291 земля 2024-25'!G21</f>
        <v>281704.46999999997</v>
      </c>
      <c r="L12" s="1214">
        <v>1</v>
      </c>
      <c r="M12" s="1211">
        <f t="shared" si="5"/>
        <v>281704.46999999997</v>
      </c>
      <c r="N12" s="1231">
        <f t="shared" si="6"/>
        <v>0</v>
      </c>
      <c r="O12" s="1231">
        <f t="shared" si="7"/>
        <v>281704.46999999997</v>
      </c>
    </row>
    <row r="13" spans="1:15" x14ac:dyDescent="0.25">
      <c r="A13" s="969" t="s">
        <v>1034</v>
      </c>
      <c r="B13" s="1211">
        <f t="shared" si="0"/>
        <v>629567.37</v>
      </c>
      <c r="C13" s="1231">
        <f>'291 имущ 2023'!K20</f>
        <v>17670.89</v>
      </c>
      <c r="D13" s="1231">
        <f>'291 земля2023'!G22</f>
        <v>611896.48</v>
      </c>
      <c r="E13" s="1214">
        <v>1</v>
      </c>
      <c r="F13" s="1211">
        <f t="shared" si="1"/>
        <v>629567.37</v>
      </c>
      <c r="G13" s="1231">
        <f t="shared" si="2"/>
        <v>17670.89</v>
      </c>
      <c r="H13" s="1231">
        <f t="shared" si="3"/>
        <v>611896.48</v>
      </c>
      <c r="I13" s="1211">
        <f t="shared" si="4"/>
        <v>629567.37</v>
      </c>
      <c r="J13" s="1231">
        <f>'291 имущ 2024-25'!K20</f>
        <v>17670.89</v>
      </c>
      <c r="K13" s="1231">
        <f>'291 земля 2024-25'!G22</f>
        <v>611896.48</v>
      </c>
      <c r="L13" s="1214">
        <v>1</v>
      </c>
      <c r="M13" s="1211">
        <f t="shared" si="5"/>
        <v>629567.37</v>
      </c>
      <c r="N13" s="1231">
        <f t="shared" si="6"/>
        <v>17670.89</v>
      </c>
      <c r="O13" s="1231">
        <f t="shared" si="7"/>
        <v>611896.48</v>
      </c>
    </row>
    <row r="14" spans="1:15" x14ac:dyDescent="0.25">
      <c r="A14" s="969" t="s">
        <v>1035</v>
      </c>
      <c r="B14" s="1211">
        <f t="shared" si="0"/>
        <v>397994.04</v>
      </c>
      <c r="C14" s="1231">
        <f>'291 имущ 2023'!K21</f>
        <v>5967.61</v>
      </c>
      <c r="D14" s="1231">
        <f>'291 земля2023'!G23</f>
        <v>392026.43</v>
      </c>
      <c r="E14" s="1214">
        <v>1</v>
      </c>
      <c r="F14" s="1211">
        <f t="shared" si="1"/>
        <v>397994.04</v>
      </c>
      <c r="G14" s="1231">
        <f t="shared" si="2"/>
        <v>5967.61</v>
      </c>
      <c r="H14" s="1231">
        <f t="shared" si="3"/>
        <v>392026.43</v>
      </c>
      <c r="I14" s="1211">
        <f t="shared" si="4"/>
        <v>397994.04</v>
      </c>
      <c r="J14" s="1231">
        <f>'291 имущ 2024-25'!K21</f>
        <v>5967.61</v>
      </c>
      <c r="K14" s="1231">
        <f>'291 земля 2024-25'!G23</f>
        <v>392026.43</v>
      </c>
      <c r="L14" s="1214">
        <v>1</v>
      </c>
      <c r="M14" s="1211">
        <f t="shared" si="5"/>
        <v>397994.04</v>
      </c>
      <c r="N14" s="1231">
        <f t="shared" si="6"/>
        <v>5967.61</v>
      </c>
      <c r="O14" s="1231">
        <f t="shared" si="7"/>
        <v>392026.43</v>
      </c>
    </row>
    <row r="15" spans="1:15" x14ac:dyDescent="0.25">
      <c r="A15" s="969" t="s">
        <v>1036</v>
      </c>
      <c r="B15" s="1211">
        <f t="shared" si="0"/>
        <v>944961.92</v>
      </c>
      <c r="C15" s="1231">
        <f>'291 имущ 2023'!K22</f>
        <v>6263.53</v>
      </c>
      <c r="D15" s="1231">
        <f>'291 земля2023'!$G$26</f>
        <v>938698.39</v>
      </c>
      <c r="E15" s="1214">
        <v>1</v>
      </c>
      <c r="F15" s="1211">
        <f t="shared" si="1"/>
        <v>944961.92</v>
      </c>
      <c r="G15" s="1231">
        <f t="shared" si="2"/>
        <v>6263.53</v>
      </c>
      <c r="H15" s="1231">
        <f t="shared" si="3"/>
        <v>938698.39</v>
      </c>
      <c r="I15" s="1211">
        <f t="shared" si="4"/>
        <v>944961.92</v>
      </c>
      <c r="J15" s="1231">
        <f>'291 имущ 2024-25'!K22</f>
        <v>6263.53</v>
      </c>
      <c r="K15" s="1231">
        <f>'291 земля 2024-25'!$G$26</f>
        <v>938698.39</v>
      </c>
      <c r="L15" s="1214">
        <v>1</v>
      </c>
      <c r="M15" s="1211">
        <f t="shared" si="5"/>
        <v>944961.92</v>
      </c>
      <c r="N15" s="1231">
        <f t="shared" si="6"/>
        <v>6263.53</v>
      </c>
      <c r="O15" s="1231">
        <f t="shared" si="7"/>
        <v>938698.39</v>
      </c>
    </row>
    <row r="16" spans="1:15" x14ac:dyDescent="0.25">
      <c r="A16" s="969" t="s">
        <v>1037</v>
      </c>
      <c r="B16" s="1211">
        <f t="shared" si="0"/>
        <v>1513490.23</v>
      </c>
      <c r="C16" s="1231">
        <f>'291 имущ 2023'!K23</f>
        <v>478482.47</v>
      </c>
      <c r="D16" s="1231">
        <f>'291 земля2023'!G29</f>
        <v>1035007.76</v>
      </c>
      <c r="E16" s="1214">
        <v>1</v>
      </c>
      <c r="F16" s="1211">
        <f t="shared" si="1"/>
        <v>1513490.23</v>
      </c>
      <c r="G16" s="1231">
        <f t="shared" si="2"/>
        <v>478482.47</v>
      </c>
      <c r="H16" s="1231">
        <f t="shared" si="3"/>
        <v>1035007.76</v>
      </c>
      <c r="I16" s="1211">
        <f t="shared" si="4"/>
        <v>1513490.23</v>
      </c>
      <c r="J16" s="1231">
        <f>'291 имущ 2024-25'!K23</f>
        <v>478482.47</v>
      </c>
      <c r="K16" s="1231">
        <f>'291 земля 2024-25'!G29</f>
        <v>1035007.76</v>
      </c>
      <c r="L16" s="1214">
        <v>1</v>
      </c>
      <c r="M16" s="1211">
        <f t="shared" si="5"/>
        <v>1513490.23</v>
      </c>
      <c r="N16" s="1231">
        <f t="shared" si="6"/>
        <v>478482.47</v>
      </c>
      <c r="O16" s="1231">
        <f t="shared" si="7"/>
        <v>1035007.76</v>
      </c>
    </row>
    <row r="17" spans="1:15" x14ac:dyDescent="0.25">
      <c r="A17" s="969" t="s">
        <v>1038</v>
      </c>
      <c r="B17" s="1211">
        <f t="shared" si="0"/>
        <v>380433.28</v>
      </c>
      <c r="C17" s="1231">
        <f>'291 имущ 2023'!K24</f>
        <v>35129.89</v>
      </c>
      <c r="D17" s="1231">
        <f>'291 земля2023'!G30</f>
        <v>345303.39</v>
      </c>
      <c r="E17" s="1214">
        <v>1</v>
      </c>
      <c r="F17" s="1211">
        <f t="shared" si="1"/>
        <v>380433.28</v>
      </c>
      <c r="G17" s="1231">
        <f t="shared" si="2"/>
        <v>35129.89</v>
      </c>
      <c r="H17" s="1231">
        <f t="shared" si="3"/>
        <v>345303.39</v>
      </c>
      <c r="I17" s="1211">
        <f t="shared" si="4"/>
        <v>380433.28</v>
      </c>
      <c r="J17" s="1231">
        <f>'291 имущ 2024-25'!K24</f>
        <v>35129.89</v>
      </c>
      <c r="K17" s="1231">
        <f>'291 земля 2024-25'!G30</f>
        <v>345303.39</v>
      </c>
      <c r="L17" s="1214">
        <v>1</v>
      </c>
      <c r="M17" s="1211">
        <f t="shared" si="5"/>
        <v>380433.28</v>
      </c>
      <c r="N17" s="1231">
        <f t="shared" si="6"/>
        <v>35129.89</v>
      </c>
      <c r="O17" s="1231">
        <f t="shared" si="7"/>
        <v>345303.39</v>
      </c>
    </row>
    <row r="18" spans="1:15" x14ac:dyDescent="0.25">
      <c r="A18" s="969" t="s">
        <v>1039</v>
      </c>
      <c r="B18" s="1211">
        <f t="shared" si="0"/>
        <v>329632.67</v>
      </c>
      <c r="C18" s="1231">
        <f>'291 имущ 2023'!K25</f>
        <v>1514.92</v>
      </c>
      <c r="D18" s="1231">
        <f>'291 земля2023'!G31</f>
        <v>328117.75</v>
      </c>
      <c r="E18" s="1214">
        <v>1</v>
      </c>
      <c r="F18" s="1211">
        <f t="shared" si="1"/>
        <v>329632.67</v>
      </c>
      <c r="G18" s="1231">
        <f t="shared" si="2"/>
        <v>1514.92</v>
      </c>
      <c r="H18" s="1231">
        <f t="shared" si="3"/>
        <v>328117.75</v>
      </c>
      <c r="I18" s="1211">
        <f t="shared" si="4"/>
        <v>329632.67</v>
      </c>
      <c r="J18" s="1231">
        <f>'291 имущ 2024-25'!K25</f>
        <v>1514.92</v>
      </c>
      <c r="K18" s="1231">
        <f>'291 земля 2024-25'!G31</f>
        <v>328117.75</v>
      </c>
      <c r="L18" s="1214">
        <v>1</v>
      </c>
      <c r="M18" s="1211">
        <f t="shared" si="5"/>
        <v>329632.67</v>
      </c>
      <c r="N18" s="1231">
        <f t="shared" si="6"/>
        <v>1514.92</v>
      </c>
      <c r="O18" s="1231">
        <f t="shared" si="7"/>
        <v>328117.75</v>
      </c>
    </row>
    <row r="19" spans="1:15" x14ac:dyDescent="0.25">
      <c r="A19" s="969" t="s">
        <v>1040</v>
      </c>
      <c r="B19" s="1211">
        <f t="shared" si="0"/>
        <v>780190.48</v>
      </c>
      <c r="C19" s="1231">
        <f>'291 имущ 2023'!K26</f>
        <v>114592.26</v>
      </c>
      <c r="D19" s="1231">
        <f>'291 земля2023'!G32</f>
        <v>665598.22</v>
      </c>
      <c r="E19" s="1214">
        <v>1</v>
      </c>
      <c r="F19" s="1211">
        <f t="shared" si="1"/>
        <v>780190.48</v>
      </c>
      <c r="G19" s="1231">
        <f t="shared" si="2"/>
        <v>114592.26</v>
      </c>
      <c r="H19" s="1231">
        <f t="shared" si="3"/>
        <v>665598.22</v>
      </c>
      <c r="I19" s="1211">
        <f t="shared" si="4"/>
        <v>780190.48</v>
      </c>
      <c r="J19" s="1231">
        <f>'291 имущ 2024-25'!K26</f>
        <v>114592.26</v>
      </c>
      <c r="K19" s="1231">
        <f>'291 земля 2024-25'!G32</f>
        <v>665598.22</v>
      </c>
      <c r="L19" s="1214">
        <v>1</v>
      </c>
      <c r="M19" s="1211">
        <f t="shared" si="5"/>
        <v>780190.48</v>
      </c>
      <c r="N19" s="1231">
        <f t="shared" si="6"/>
        <v>114592.26</v>
      </c>
      <c r="O19" s="1231">
        <f t="shared" si="7"/>
        <v>665598.22</v>
      </c>
    </row>
    <row r="20" spans="1:15" x14ac:dyDescent="0.25">
      <c r="A20" s="969" t="s">
        <v>1041</v>
      </c>
      <c r="B20" s="1211">
        <f t="shared" si="0"/>
        <v>850647.04000000004</v>
      </c>
      <c r="C20" s="1231">
        <f>'291 имущ 2023'!K27</f>
        <v>0</v>
      </c>
      <c r="D20" s="1231">
        <f>'291 земля2023'!G33</f>
        <v>850647.04000000004</v>
      </c>
      <c r="E20" s="1214">
        <v>1</v>
      </c>
      <c r="F20" s="1211">
        <f t="shared" si="1"/>
        <v>850647.04000000004</v>
      </c>
      <c r="G20" s="1231">
        <f t="shared" si="2"/>
        <v>0</v>
      </c>
      <c r="H20" s="1231">
        <f t="shared" si="3"/>
        <v>850647.04000000004</v>
      </c>
      <c r="I20" s="1211">
        <f t="shared" si="4"/>
        <v>850647.04000000004</v>
      </c>
      <c r="J20" s="1231">
        <f>'291 имущ 2024-25'!K27</f>
        <v>0</v>
      </c>
      <c r="K20" s="1231">
        <f>'291 земля 2024-25'!G33</f>
        <v>850647.04000000004</v>
      </c>
      <c r="L20" s="1214">
        <v>1</v>
      </c>
      <c r="M20" s="1211">
        <f t="shared" si="5"/>
        <v>850647.04000000004</v>
      </c>
      <c r="N20" s="1231">
        <f t="shared" si="6"/>
        <v>0</v>
      </c>
      <c r="O20" s="1231">
        <f t="shared" si="7"/>
        <v>850647.04000000004</v>
      </c>
    </row>
    <row r="21" spans="1:15" x14ac:dyDescent="0.25">
      <c r="A21" s="969" t="s">
        <v>1042</v>
      </c>
      <c r="B21" s="1211">
        <f t="shared" si="0"/>
        <v>293799.46000000002</v>
      </c>
      <c r="C21" s="1231">
        <f>'291 имущ 2023'!K28</f>
        <v>6785.93</v>
      </c>
      <c r="D21" s="1231">
        <f>'291 земля2023'!G34</f>
        <v>287013.53000000003</v>
      </c>
      <c r="E21" s="1214">
        <v>1</v>
      </c>
      <c r="F21" s="1211">
        <f t="shared" si="1"/>
        <v>293799.46000000002</v>
      </c>
      <c r="G21" s="1231">
        <f t="shared" si="2"/>
        <v>6785.93</v>
      </c>
      <c r="H21" s="1231">
        <f t="shared" si="3"/>
        <v>287013.53000000003</v>
      </c>
      <c r="I21" s="1211">
        <f t="shared" si="4"/>
        <v>293799.46000000002</v>
      </c>
      <c r="J21" s="1231">
        <f>'291 имущ 2024-25'!K28</f>
        <v>6785.93</v>
      </c>
      <c r="K21" s="1231">
        <f>'291 земля 2024-25'!G34</f>
        <v>287013.53000000003</v>
      </c>
      <c r="L21" s="1214">
        <v>1</v>
      </c>
      <c r="M21" s="1211">
        <f t="shared" si="5"/>
        <v>293799.46000000002</v>
      </c>
      <c r="N21" s="1231">
        <f t="shared" si="6"/>
        <v>6785.93</v>
      </c>
      <c r="O21" s="1231">
        <f t="shared" si="7"/>
        <v>287013.53000000003</v>
      </c>
    </row>
    <row r="22" spans="1:15" x14ac:dyDescent="0.25">
      <c r="A22" s="969" t="s">
        <v>1043</v>
      </c>
      <c r="B22" s="1211">
        <f t="shared" si="0"/>
        <v>773290.92</v>
      </c>
      <c r="C22" s="1231">
        <f>'291 имущ 2023'!K29</f>
        <v>120399.14</v>
      </c>
      <c r="D22" s="1231">
        <f>'291 земля2023'!G35</f>
        <v>652891.78</v>
      </c>
      <c r="E22" s="1214">
        <v>1</v>
      </c>
      <c r="F22" s="1211">
        <f t="shared" si="1"/>
        <v>773290.92</v>
      </c>
      <c r="G22" s="1231">
        <f t="shared" si="2"/>
        <v>120399.14</v>
      </c>
      <c r="H22" s="1231">
        <f t="shared" si="3"/>
        <v>652891.78</v>
      </c>
      <c r="I22" s="1211">
        <f t="shared" si="4"/>
        <v>773290.92</v>
      </c>
      <c r="J22" s="1231">
        <f>'291 имущ 2024-25'!K29</f>
        <v>120399.14</v>
      </c>
      <c r="K22" s="1231">
        <f>'291 земля 2024-25'!G35</f>
        <v>652891.78</v>
      </c>
      <c r="L22" s="1214">
        <v>1</v>
      </c>
      <c r="M22" s="1211">
        <f t="shared" si="5"/>
        <v>773290.92</v>
      </c>
      <c r="N22" s="1231">
        <f t="shared" si="6"/>
        <v>120399.14</v>
      </c>
      <c r="O22" s="1231">
        <f t="shared" si="7"/>
        <v>652891.78</v>
      </c>
    </row>
    <row r="23" spans="1:15" x14ac:dyDescent="0.25">
      <c r="A23" s="969" t="s">
        <v>1044</v>
      </c>
      <c r="B23" s="1211">
        <f t="shared" si="0"/>
        <v>1041462.55</v>
      </c>
      <c r="C23" s="1231">
        <f>'291 имущ 2023'!K30</f>
        <v>13423.3</v>
      </c>
      <c r="D23" s="1231">
        <f>'291 земля2023'!G36</f>
        <v>1028039.25</v>
      </c>
      <c r="E23" s="1214">
        <v>1</v>
      </c>
      <c r="F23" s="1211">
        <f t="shared" si="1"/>
        <v>1041462.55</v>
      </c>
      <c r="G23" s="1231">
        <f t="shared" si="2"/>
        <v>13423.3</v>
      </c>
      <c r="H23" s="1231">
        <f t="shared" si="3"/>
        <v>1028039.25</v>
      </c>
      <c r="I23" s="1211">
        <f t="shared" si="4"/>
        <v>1041462.55</v>
      </c>
      <c r="J23" s="1231">
        <f>'291 имущ 2024-25'!K30</f>
        <v>13423.3</v>
      </c>
      <c r="K23" s="1231">
        <f>'291 земля 2024-25'!G36</f>
        <v>1028039.25</v>
      </c>
      <c r="L23" s="1214">
        <v>1</v>
      </c>
      <c r="M23" s="1211">
        <f t="shared" si="5"/>
        <v>1041462.55</v>
      </c>
      <c r="N23" s="1231">
        <f t="shared" si="6"/>
        <v>13423.3</v>
      </c>
      <c r="O23" s="1231">
        <f t="shared" si="7"/>
        <v>1028039.25</v>
      </c>
    </row>
    <row r="24" spans="1:15" x14ac:dyDescent="0.25">
      <c r="A24" s="969" t="s">
        <v>929</v>
      </c>
      <c r="B24" s="1211">
        <f t="shared" si="0"/>
        <v>668363.22</v>
      </c>
      <c r="C24" s="1231">
        <f>'291 имущ 2023'!K31</f>
        <v>29499.19</v>
      </c>
      <c r="D24" s="1231">
        <f>'291 земля2023'!G37</f>
        <v>638864.03</v>
      </c>
      <c r="E24" s="1214">
        <v>1</v>
      </c>
      <c r="F24" s="1211">
        <f t="shared" si="1"/>
        <v>668363.22</v>
      </c>
      <c r="G24" s="1231">
        <f t="shared" si="2"/>
        <v>29499.19</v>
      </c>
      <c r="H24" s="1231">
        <f t="shared" si="3"/>
        <v>638864.03</v>
      </c>
      <c r="I24" s="1211">
        <f t="shared" si="4"/>
        <v>668363.22</v>
      </c>
      <c r="J24" s="1231">
        <f>'291 имущ 2024-25'!K31</f>
        <v>29499.19</v>
      </c>
      <c r="K24" s="1231">
        <f>'291 земля 2024-25'!G37</f>
        <v>638864.03</v>
      </c>
      <c r="L24" s="1214">
        <v>1</v>
      </c>
      <c r="M24" s="1211">
        <f t="shared" si="5"/>
        <v>668363.22</v>
      </c>
      <c r="N24" s="1231">
        <f t="shared" si="6"/>
        <v>29499.19</v>
      </c>
      <c r="O24" s="1231">
        <f t="shared" si="7"/>
        <v>638864.03</v>
      </c>
    </row>
    <row r="25" spans="1:15" x14ac:dyDescent="0.25">
      <c r="A25" s="969" t="s">
        <v>1045</v>
      </c>
      <c r="B25" s="1211">
        <f t="shared" si="0"/>
        <v>539626.80000000005</v>
      </c>
      <c r="C25" s="1231">
        <f>'291 имущ 2023'!K32</f>
        <v>31502.61</v>
      </c>
      <c r="D25" s="1231">
        <f>'291 земля2023'!G38</f>
        <v>508124.19</v>
      </c>
      <c r="E25" s="1214">
        <v>1</v>
      </c>
      <c r="F25" s="1211">
        <f t="shared" si="1"/>
        <v>539626.80000000005</v>
      </c>
      <c r="G25" s="1231">
        <f t="shared" si="2"/>
        <v>31502.61</v>
      </c>
      <c r="H25" s="1231">
        <f t="shared" si="3"/>
        <v>508124.19</v>
      </c>
      <c r="I25" s="1211">
        <f t="shared" si="4"/>
        <v>539626.80000000005</v>
      </c>
      <c r="J25" s="1231">
        <f>'291 имущ 2024-25'!K32</f>
        <v>31502.61</v>
      </c>
      <c r="K25" s="1231">
        <f>'291 земля 2024-25'!G38</f>
        <v>508124.19</v>
      </c>
      <c r="L25" s="1214">
        <v>1</v>
      </c>
      <c r="M25" s="1211">
        <f t="shared" si="5"/>
        <v>539626.80000000005</v>
      </c>
      <c r="N25" s="1231">
        <f t="shared" si="6"/>
        <v>31502.61</v>
      </c>
      <c r="O25" s="1231">
        <f t="shared" si="7"/>
        <v>508124.19</v>
      </c>
    </row>
    <row r="26" spans="1:15" x14ac:dyDescent="0.25">
      <c r="A26" s="969" t="s">
        <v>1046</v>
      </c>
      <c r="B26" s="1211">
        <f t="shared" si="0"/>
        <v>854048.14</v>
      </c>
      <c r="C26" s="1231">
        <f>'291 имущ 2023'!K33</f>
        <v>23519.119999999999</v>
      </c>
      <c r="D26" s="1231">
        <f>'291 земля2023'!$G$41</f>
        <v>830529.02</v>
      </c>
      <c r="E26" s="1214">
        <v>1</v>
      </c>
      <c r="F26" s="1211">
        <f t="shared" si="1"/>
        <v>854048.14</v>
      </c>
      <c r="G26" s="1231">
        <f t="shared" si="2"/>
        <v>23519.119999999999</v>
      </c>
      <c r="H26" s="1231">
        <f t="shared" si="3"/>
        <v>830529.02</v>
      </c>
      <c r="I26" s="1211">
        <f t="shared" si="4"/>
        <v>854048.14</v>
      </c>
      <c r="J26" s="1231">
        <f>'291 имущ 2024-25'!K33</f>
        <v>23519.119999999999</v>
      </c>
      <c r="K26" s="1231">
        <f>'291 земля 2024-25'!$G$41</f>
        <v>830529.02</v>
      </c>
      <c r="L26" s="1214">
        <v>1</v>
      </c>
      <c r="M26" s="1211">
        <f t="shared" si="5"/>
        <v>854048.14</v>
      </c>
      <c r="N26" s="1231">
        <f t="shared" si="6"/>
        <v>23519.119999999999</v>
      </c>
      <c r="O26" s="1231">
        <f t="shared" si="7"/>
        <v>830529.02</v>
      </c>
    </row>
    <row r="27" spans="1:15" x14ac:dyDescent="0.25">
      <c r="A27" s="969" t="s">
        <v>1047</v>
      </c>
      <c r="B27" s="1211">
        <f t="shared" si="0"/>
        <v>1332634.68</v>
      </c>
      <c r="C27" s="1231">
        <f>'291 имущ 2023'!K34</f>
        <v>56292.160000000003</v>
      </c>
      <c r="D27" s="1231">
        <f>'291 земля2023'!$G$44</f>
        <v>1276342.52</v>
      </c>
      <c r="E27" s="1214">
        <v>1</v>
      </c>
      <c r="F27" s="1211">
        <f t="shared" si="1"/>
        <v>1332634.68</v>
      </c>
      <c r="G27" s="1231">
        <f t="shared" si="2"/>
        <v>56292.160000000003</v>
      </c>
      <c r="H27" s="1231">
        <f t="shared" si="3"/>
        <v>1276342.52</v>
      </c>
      <c r="I27" s="1211">
        <f t="shared" si="4"/>
        <v>1332634.68</v>
      </c>
      <c r="J27" s="1231">
        <f>'291 имущ 2024-25'!K34</f>
        <v>56292.160000000003</v>
      </c>
      <c r="K27" s="1231">
        <f>'291 земля 2024-25'!G44</f>
        <v>1276342.52</v>
      </c>
      <c r="L27" s="1214">
        <v>1</v>
      </c>
      <c r="M27" s="1211">
        <f t="shared" si="5"/>
        <v>1332634.68</v>
      </c>
      <c r="N27" s="1231">
        <f t="shared" si="6"/>
        <v>56292.160000000003</v>
      </c>
      <c r="O27" s="1231">
        <f t="shared" si="7"/>
        <v>1276342.52</v>
      </c>
    </row>
    <row r="28" spans="1:15" x14ac:dyDescent="0.25">
      <c r="A28" s="969" t="s">
        <v>1048</v>
      </c>
      <c r="B28" s="1211">
        <f t="shared" si="0"/>
        <v>798060.62</v>
      </c>
      <c r="C28" s="1231">
        <f>'291 имущ 2023'!K35</f>
        <v>0</v>
      </c>
      <c r="D28" s="1231">
        <f>'291 земля2023'!G45</f>
        <v>798060.62</v>
      </c>
      <c r="E28" s="1214">
        <v>1</v>
      </c>
      <c r="F28" s="1211">
        <f t="shared" si="1"/>
        <v>798060.62</v>
      </c>
      <c r="G28" s="1231">
        <f t="shared" si="2"/>
        <v>0</v>
      </c>
      <c r="H28" s="1231">
        <f t="shared" si="3"/>
        <v>798060.62</v>
      </c>
      <c r="I28" s="1211">
        <f t="shared" si="4"/>
        <v>798060.62</v>
      </c>
      <c r="J28" s="1231">
        <f>'291 имущ 2024-25'!K35</f>
        <v>0</v>
      </c>
      <c r="K28" s="1231">
        <f>'291 земля 2024-25'!G45</f>
        <v>798060.62</v>
      </c>
      <c r="L28" s="1214">
        <v>1</v>
      </c>
      <c r="M28" s="1211">
        <f t="shared" si="5"/>
        <v>798060.62</v>
      </c>
      <c r="N28" s="1231">
        <f t="shared" si="6"/>
        <v>0</v>
      </c>
      <c r="O28" s="1231">
        <f t="shared" si="7"/>
        <v>798060.62</v>
      </c>
    </row>
    <row r="29" spans="1:15" x14ac:dyDescent="0.25">
      <c r="A29" s="969" t="s">
        <v>1049</v>
      </c>
      <c r="B29" s="1211">
        <f t="shared" si="0"/>
        <v>379296.58</v>
      </c>
      <c r="C29" s="1231">
        <f>'291 имущ 2023'!K36</f>
        <v>18503.23</v>
      </c>
      <c r="D29" s="1231">
        <f>'291 земля2023'!G46</f>
        <v>360793.35</v>
      </c>
      <c r="E29" s="1214">
        <v>1</v>
      </c>
      <c r="F29" s="1211">
        <f t="shared" si="1"/>
        <v>379296.58</v>
      </c>
      <c r="G29" s="1231">
        <f t="shared" si="2"/>
        <v>18503.23</v>
      </c>
      <c r="H29" s="1231">
        <f t="shared" si="3"/>
        <v>360793.35</v>
      </c>
      <c r="I29" s="1211">
        <f t="shared" si="4"/>
        <v>379296.58</v>
      </c>
      <c r="J29" s="1231">
        <f>'291 имущ 2024-25'!K36</f>
        <v>18503.23</v>
      </c>
      <c r="K29" s="1231">
        <f>'291 земля 2024-25'!G46</f>
        <v>360793.35</v>
      </c>
      <c r="L29" s="1214">
        <v>1</v>
      </c>
      <c r="M29" s="1211">
        <f t="shared" si="5"/>
        <v>379296.58</v>
      </c>
      <c r="N29" s="1231">
        <f t="shared" si="6"/>
        <v>18503.23</v>
      </c>
      <c r="O29" s="1231">
        <f t="shared" si="7"/>
        <v>360793.35</v>
      </c>
    </row>
    <row r="30" spans="1:15" x14ac:dyDescent="0.25">
      <c r="A30" s="969" t="s">
        <v>1398</v>
      </c>
      <c r="B30" s="1211">
        <f t="shared" si="0"/>
        <v>1375625.65</v>
      </c>
      <c r="C30" s="1231">
        <f>'291 имущ 2023'!K37</f>
        <v>73501.52</v>
      </c>
      <c r="D30" s="1231">
        <f>'291 земля2023'!G49</f>
        <v>1302124.1299999999</v>
      </c>
      <c r="E30" s="1214">
        <v>0.98677698479999998</v>
      </c>
      <c r="F30" s="1211">
        <f t="shared" si="1"/>
        <v>1357435.73</v>
      </c>
      <c r="G30" s="1231">
        <f t="shared" si="2"/>
        <v>72529.61</v>
      </c>
      <c r="H30" s="1231">
        <f t="shared" si="3"/>
        <v>1284906.1200000001</v>
      </c>
      <c r="I30" s="1211">
        <f t="shared" si="4"/>
        <v>1375625.65</v>
      </c>
      <c r="J30" s="1231">
        <f>'291 имущ 2024-25'!K37</f>
        <v>73501.52</v>
      </c>
      <c r="K30" s="1231">
        <f>'291 земля 2024-25'!G49</f>
        <v>1302124.1299999999</v>
      </c>
      <c r="L30" s="1214">
        <v>0.98677698479999998</v>
      </c>
      <c r="M30" s="1211">
        <f t="shared" si="5"/>
        <v>1357435.73</v>
      </c>
      <c r="N30" s="1231">
        <f t="shared" si="6"/>
        <v>72529.61</v>
      </c>
      <c r="O30" s="1231">
        <f t="shared" si="7"/>
        <v>1284906.1200000001</v>
      </c>
    </row>
    <row r="31" spans="1:15" x14ac:dyDescent="0.25">
      <c r="A31" s="969" t="s">
        <v>1050</v>
      </c>
      <c r="B31" s="1211">
        <f t="shared" si="0"/>
        <v>1075421.22</v>
      </c>
      <c r="C31" s="1231">
        <f>'291 имущ 2023'!K38</f>
        <v>91860.56</v>
      </c>
      <c r="D31" s="1231">
        <f>'291 земля2023'!G50</f>
        <v>983560.66</v>
      </c>
      <c r="E31" s="1214">
        <v>1</v>
      </c>
      <c r="F31" s="1211">
        <f t="shared" si="1"/>
        <v>1075421.22</v>
      </c>
      <c r="G31" s="1231">
        <f t="shared" si="2"/>
        <v>91860.56</v>
      </c>
      <c r="H31" s="1231">
        <f t="shared" si="3"/>
        <v>983560.66</v>
      </c>
      <c r="I31" s="1211">
        <f t="shared" si="4"/>
        <v>1075421.22</v>
      </c>
      <c r="J31" s="1231">
        <f>'291 имущ 2024-25'!K38</f>
        <v>91860.56</v>
      </c>
      <c r="K31" s="1231">
        <f>'291 земля 2024-25'!G50</f>
        <v>983560.66</v>
      </c>
      <c r="L31" s="1214">
        <v>1</v>
      </c>
      <c r="M31" s="1211">
        <f t="shared" si="5"/>
        <v>1075421.22</v>
      </c>
      <c r="N31" s="1231">
        <f t="shared" si="6"/>
        <v>91860.56</v>
      </c>
      <c r="O31" s="1231">
        <f t="shared" si="7"/>
        <v>983560.66</v>
      </c>
    </row>
    <row r="32" spans="1:15" x14ac:dyDescent="0.25">
      <c r="A32" s="969" t="s">
        <v>1051</v>
      </c>
      <c r="B32" s="1211">
        <f t="shared" si="0"/>
        <v>580048.69999999995</v>
      </c>
      <c r="C32" s="1231">
        <f>'291 имущ 2023'!K39</f>
        <v>28065.93</v>
      </c>
      <c r="D32" s="1231">
        <f>'291 земля2023'!G51</f>
        <v>551982.77</v>
      </c>
      <c r="E32" s="1214">
        <v>1</v>
      </c>
      <c r="F32" s="1211">
        <f t="shared" si="1"/>
        <v>580048.69999999995</v>
      </c>
      <c r="G32" s="1231">
        <f t="shared" si="2"/>
        <v>28065.93</v>
      </c>
      <c r="H32" s="1231">
        <f t="shared" si="3"/>
        <v>551982.77</v>
      </c>
      <c r="I32" s="1211">
        <f t="shared" si="4"/>
        <v>580048.69999999995</v>
      </c>
      <c r="J32" s="1231">
        <f>'291 имущ 2024-25'!K39</f>
        <v>28065.93</v>
      </c>
      <c r="K32" s="1231">
        <f>'291 земля 2024-25'!G51</f>
        <v>551982.77</v>
      </c>
      <c r="L32" s="1214">
        <v>1</v>
      </c>
      <c r="M32" s="1211">
        <f t="shared" si="5"/>
        <v>580048.69999999995</v>
      </c>
      <c r="N32" s="1231">
        <f t="shared" si="6"/>
        <v>28065.93</v>
      </c>
      <c r="O32" s="1231">
        <f t="shared" si="7"/>
        <v>551982.77</v>
      </c>
    </row>
    <row r="33" spans="1:15" x14ac:dyDescent="0.25">
      <c r="A33" s="969" t="s">
        <v>1052</v>
      </c>
      <c r="B33" s="1211">
        <f t="shared" si="0"/>
        <v>1174917.05</v>
      </c>
      <c r="C33" s="1231">
        <f>'291 имущ 2023'!K40</f>
        <v>109926.96</v>
      </c>
      <c r="D33" s="1231">
        <f>'291 земля2023'!G52</f>
        <v>1064990.0900000001</v>
      </c>
      <c r="E33" s="1214">
        <v>1</v>
      </c>
      <c r="F33" s="1211">
        <f t="shared" si="1"/>
        <v>1174917.05</v>
      </c>
      <c r="G33" s="1231">
        <f t="shared" si="2"/>
        <v>109926.96</v>
      </c>
      <c r="H33" s="1231">
        <f t="shared" si="3"/>
        <v>1064990.0900000001</v>
      </c>
      <c r="I33" s="1211">
        <f t="shared" si="4"/>
        <v>1174917.05</v>
      </c>
      <c r="J33" s="1231">
        <f>'291 имущ 2024-25'!K40</f>
        <v>109926.96</v>
      </c>
      <c r="K33" s="1231">
        <f>'291 земля 2024-25'!G52</f>
        <v>1064990.0900000001</v>
      </c>
      <c r="L33" s="1214">
        <v>1</v>
      </c>
      <c r="M33" s="1211">
        <f t="shared" si="5"/>
        <v>1174917.05</v>
      </c>
      <c r="N33" s="1231">
        <f t="shared" si="6"/>
        <v>109926.96</v>
      </c>
      <c r="O33" s="1231">
        <f t="shared" si="7"/>
        <v>1064990.0900000001</v>
      </c>
    </row>
    <row r="34" spans="1:15" x14ac:dyDescent="0.25">
      <c r="A34" s="969" t="s">
        <v>1053</v>
      </c>
      <c r="B34" s="1211">
        <f t="shared" si="0"/>
        <v>1244061.1399999999</v>
      </c>
      <c r="C34" s="1231">
        <f>'291 имущ 2023'!K41</f>
        <v>322333.39</v>
      </c>
      <c r="D34" s="1231">
        <f>'291 земля2023'!G53</f>
        <v>921727.75</v>
      </c>
      <c r="E34" s="1214">
        <v>1</v>
      </c>
      <c r="F34" s="1211">
        <f t="shared" si="1"/>
        <v>1244061.1399999999</v>
      </c>
      <c r="G34" s="1231">
        <f t="shared" si="2"/>
        <v>322333.39</v>
      </c>
      <c r="H34" s="1231">
        <f t="shared" si="3"/>
        <v>921727.75</v>
      </c>
      <c r="I34" s="1211">
        <f t="shared" si="4"/>
        <v>1244061.1399999999</v>
      </c>
      <c r="J34" s="1231">
        <f>'291 имущ 2024-25'!K41</f>
        <v>322333.39</v>
      </c>
      <c r="K34" s="1231">
        <f>'291 земля 2024-25'!G53</f>
        <v>921727.75</v>
      </c>
      <c r="L34" s="1214">
        <v>1</v>
      </c>
      <c r="M34" s="1211">
        <f t="shared" si="5"/>
        <v>1244061.1399999999</v>
      </c>
      <c r="N34" s="1231">
        <f t="shared" si="6"/>
        <v>322333.39</v>
      </c>
      <c r="O34" s="1231">
        <f t="shared" si="7"/>
        <v>921727.75</v>
      </c>
    </row>
    <row r="35" spans="1:15" x14ac:dyDescent="0.25">
      <c r="A35" s="969" t="s">
        <v>1054</v>
      </c>
      <c r="B35" s="1211">
        <f t="shared" si="0"/>
        <v>922379.34</v>
      </c>
      <c r="C35" s="1231">
        <f>'291 имущ 2023'!K42</f>
        <v>288995.57</v>
      </c>
      <c r="D35" s="1231">
        <f>'291 земля2023'!G54</f>
        <v>633383.77</v>
      </c>
      <c r="E35" s="1214">
        <v>1</v>
      </c>
      <c r="F35" s="1211">
        <f t="shared" si="1"/>
        <v>922379.34</v>
      </c>
      <c r="G35" s="1231">
        <f t="shared" si="2"/>
        <v>288995.57</v>
      </c>
      <c r="H35" s="1231">
        <f t="shared" si="3"/>
        <v>633383.77</v>
      </c>
      <c r="I35" s="1211">
        <f t="shared" si="4"/>
        <v>922379.34</v>
      </c>
      <c r="J35" s="1231">
        <f>'291 имущ 2024-25'!K42</f>
        <v>288995.57</v>
      </c>
      <c r="K35" s="1231">
        <f>'291 земля 2024-25'!G54</f>
        <v>633383.77</v>
      </c>
      <c r="L35" s="1214">
        <v>1</v>
      </c>
      <c r="M35" s="1211">
        <f t="shared" si="5"/>
        <v>922379.34</v>
      </c>
      <c r="N35" s="1231">
        <f t="shared" si="6"/>
        <v>288995.57</v>
      </c>
      <c r="O35" s="1231">
        <f t="shared" si="7"/>
        <v>633383.77</v>
      </c>
    </row>
    <row r="36" spans="1:15" x14ac:dyDescent="0.25">
      <c r="A36" s="969" t="s">
        <v>1055</v>
      </c>
      <c r="B36" s="1211">
        <f t="shared" si="0"/>
        <v>840150.79</v>
      </c>
      <c r="C36" s="1231">
        <f>'291 имущ 2023'!K43</f>
        <v>243769.82</v>
      </c>
      <c r="D36" s="1231">
        <f>'291 земля2023'!G55</f>
        <v>596380.97</v>
      </c>
      <c r="E36" s="1214">
        <v>1</v>
      </c>
      <c r="F36" s="1211">
        <f t="shared" si="1"/>
        <v>840150.79</v>
      </c>
      <c r="G36" s="1231">
        <f t="shared" si="2"/>
        <v>243769.82</v>
      </c>
      <c r="H36" s="1231">
        <f t="shared" si="3"/>
        <v>596380.97</v>
      </c>
      <c r="I36" s="1211">
        <f t="shared" si="4"/>
        <v>840150.79</v>
      </c>
      <c r="J36" s="1231">
        <f>'291 имущ 2024-25'!K43</f>
        <v>243769.82</v>
      </c>
      <c r="K36" s="1231">
        <f>'291 земля 2024-25'!G55</f>
        <v>596380.97</v>
      </c>
      <c r="L36" s="1214">
        <v>1</v>
      </c>
      <c r="M36" s="1211">
        <f t="shared" si="5"/>
        <v>840150.79</v>
      </c>
      <c r="N36" s="1231">
        <f t="shared" si="6"/>
        <v>243769.82</v>
      </c>
      <c r="O36" s="1231">
        <f t="shared" si="7"/>
        <v>596380.97</v>
      </c>
    </row>
    <row r="37" spans="1:15" x14ac:dyDescent="0.25">
      <c r="A37" s="969" t="s">
        <v>1056</v>
      </c>
      <c r="B37" s="1211">
        <f t="shared" si="0"/>
        <v>564882.13</v>
      </c>
      <c r="C37" s="1231">
        <f>'291 имущ 2023'!K44</f>
        <v>45702.18</v>
      </c>
      <c r="D37" s="1231">
        <f>'291 земля2023'!G56</f>
        <v>519179.95</v>
      </c>
      <c r="E37" s="1214">
        <v>1</v>
      </c>
      <c r="F37" s="1211">
        <f t="shared" si="1"/>
        <v>564882.13</v>
      </c>
      <c r="G37" s="1231">
        <f t="shared" si="2"/>
        <v>45702.18</v>
      </c>
      <c r="H37" s="1231">
        <f t="shared" si="3"/>
        <v>519179.95</v>
      </c>
      <c r="I37" s="1211">
        <f t="shared" si="4"/>
        <v>564882.13</v>
      </c>
      <c r="J37" s="1231">
        <f>'291 имущ 2024-25'!K44</f>
        <v>45702.18</v>
      </c>
      <c r="K37" s="1231">
        <f>'291 земля 2024-25'!G56</f>
        <v>519179.95</v>
      </c>
      <c r="L37" s="1214">
        <v>1</v>
      </c>
      <c r="M37" s="1211">
        <f t="shared" si="5"/>
        <v>564882.13</v>
      </c>
      <c r="N37" s="1231">
        <f t="shared" si="6"/>
        <v>45702.18</v>
      </c>
      <c r="O37" s="1231">
        <f t="shared" si="7"/>
        <v>519179.95</v>
      </c>
    </row>
    <row r="38" spans="1:15" x14ac:dyDescent="0.25">
      <c r="A38" s="969" t="s">
        <v>1057</v>
      </c>
      <c r="B38" s="1211">
        <f t="shared" si="0"/>
        <v>855860.01</v>
      </c>
      <c r="C38" s="1231">
        <f>'291 имущ 2023'!K45</f>
        <v>104816.79</v>
      </c>
      <c r="D38" s="1231">
        <f>'291 земля2023'!G57</f>
        <v>751043.22</v>
      </c>
      <c r="E38" s="1214">
        <v>1</v>
      </c>
      <c r="F38" s="1211">
        <f t="shared" si="1"/>
        <v>855860.01</v>
      </c>
      <c r="G38" s="1231">
        <f t="shared" si="2"/>
        <v>104816.79</v>
      </c>
      <c r="H38" s="1231">
        <f t="shared" si="3"/>
        <v>751043.22</v>
      </c>
      <c r="I38" s="1211">
        <f t="shared" si="4"/>
        <v>855860.01</v>
      </c>
      <c r="J38" s="1231">
        <f>'291 имущ 2024-25'!K45</f>
        <v>104816.79</v>
      </c>
      <c r="K38" s="1231">
        <f>'291 земля 2024-25'!G57</f>
        <v>751043.22</v>
      </c>
      <c r="L38" s="1214">
        <v>1</v>
      </c>
      <c r="M38" s="1211">
        <f t="shared" si="5"/>
        <v>855860.01</v>
      </c>
      <c r="N38" s="1231">
        <f t="shared" si="6"/>
        <v>104816.79</v>
      </c>
      <c r="O38" s="1231">
        <f t="shared" si="7"/>
        <v>751043.22</v>
      </c>
    </row>
    <row r="39" spans="1:15" x14ac:dyDescent="0.25">
      <c r="A39" s="969" t="s">
        <v>1058</v>
      </c>
      <c r="B39" s="1211">
        <f t="shared" si="0"/>
        <v>645625.46</v>
      </c>
      <c r="C39" s="1231">
        <f>'291 имущ 2023'!K46</f>
        <v>20950.41</v>
      </c>
      <c r="D39" s="1231">
        <f>'291 земля2023'!G58</f>
        <v>624675.05000000005</v>
      </c>
      <c r="E39" s="1214">
        <v>1</v>
      </c>
      <c r="F39" s="1211">
        <f t="shared" si="1"/>
        <v>645625.46</v>
      </c>
      <c r="G39" s="1231">
        <f t="shared" si="2"/>
        <v>20950.41</v>
      </c>
      <c r="H39" s="1231">
        <f t="shared" si="3"/>
        <v>624675.05000000005</v>
      </c>
      <c r="I39" s="1211">
        <f t="shared" si="4"/>
        <v>645625.46</v>
      </c>
      <c r="J39" s="1231">
        <f>'291 имущ 2024-25'!K46</f>
        <v>20950.41</v>
      </c>
      <c r="K39" s="1231">
        <f>'291 земля 2024-25'!G58</f>
        <v>624675.05000000005</v>
      </c>
      <c r="L39" s="1214">
        <v>1</v>
      </c>
      <c r="M39" s="1211">
        <f t="shared" si="5"/>
        <v>645625.46</v>
      </c>
      <c r="N39" s="1231">
        <f t="shared" si="6"/>
        <v>20950.41</v>
      </c>
      <c r="O39" s="1231">
        <f t="shared" si="7"/>
        <v>624675.05000000005</v>
      </c>
    </row>
    <row r="40" spans="1:15" x14ac:dyDescent="0.25">
      <c r="A40" s="969" t="s">
        <v>1059</v>
      </c>
      <c r="B40" s="1211">
        <f t="shared" si="0"/>
        <v>535544.67000000004</v>
      </c>
      <c r="C40" s="1231">
        <f>'291 имущ 2023'!K47</f>
        <v>7772.8</v>
      </c>
      <c r="D40" s="1231">
        <f>'291 земля2023'!G59</f>
        <v>527771.87</v>
      </c>
      <c r="E40" s="1214">
        <v>1</v>
      </c>
      <c r="F40" s="1211">
        <f t="shared" si="1"/>
        <v>535544.67000000004</v>
      </c>
      <c r="G40" s="1231">
        <f t="shared" si="2"/>
        <v>7772.8</v>
      </c>
      <c r="H40" s="1231">
        <f t="shared" si="3"/>
        <v>527771.87</v>
      </c>
      <c r="I40" s="1211">
        <f t="shared" si="4"/>
        <v>535544.67000000004</v>
      </c>
      <c r="J40" s="1231">
        <f>'291 имущ 2024-25'!K47</f>
        <v>7772.8</v>
      </c>
      <c r="K40" s="1231">
        <f>'291 земля 2024-25'!G59</f>
        <v>527771.87</v>
      </c>
      <c r="L40" s="1214">
        <v>1</v>
      </c>
      <c r="M40" s="1211">
        <f t="shared" si="5"/>
        <v>535544.67000000004</v>
      </c>
      <c r="N40" s="1231">
        <f t="shared" si="6"/>
        <v>7772.8</v>
      </c>
      <c r="O40" s="1231">
        <f t="shared" si="7"/>
        <v>527771.87</v>
      </c>
    </row>
    <row r="41" spans="1:15" x14ac:dyDescent="0.25">
      <c r="A41" s="971" t="s">
        <v>1084</v>
      </c>
      <c r="B41" s="1211">
        <f t="shared" si="0"/>
        <v>1848934.9</v>
      </c>
      <c r="C41" s="1231">
        <f>'291 имущ 2023'!K48</f>
        <v>0</v>
      </c>
      <c r="D41" s="1231">
        <f>'291 земля2023'!G63</f>
        <v>1848934.9</v>
      </c>
      <c r="E41" s="1214">
        <v>0.99851082589999995</v>
      </c>
      <c r="F41" s="1211">
        <f t="shared" si="1"/>
        <v>1846181.51</v>
      </c>
      <c r="G41" s="1231">
        <f t="shared" si="2"/>
        <v>0</v>
      </c>
      <c r="H41" s="1231">
        <f t="shared" si="3"/>
        <v>1846181.51</v>
      </c>
      <c r="I41" s="1211">
        <f t="shared" si="4"/>
        <v>1848934.9</v>
      </c>
      <c r="J41" s="1231">
        <f>'291 имущ 2024-25'!K48</f>
        <v>0</v>
      </c>
      <c r="K41" s="1231">
        <f>'291 земля 2024-25'!G63</f>
        <v>1848934.9</v>
      </c>
      <c r="L41" s="1214">
        <v>0.99851082589999995</v>
      </c>
      <c r="M41" s="1211">
        <f t="shared" si="5"/>
        <v>1846181.51</v>
      </c>
      <c r="N41" s="1231">
        <f t="shared" si="6"/>
        <v>0</v>
      </c>
      <c r="O41" s="1231">
        <f t="shared" si="7"/>
        <v>1846181.51</v>
      </c>
    </row>
    <row r="42" spans="1:15" x14ac:dyDescent="0.25">
      <c r="A42" s="969" t="s">
        <v>1060</v>
      </c>
      <c r="B42" s="1211">
        <f t="shared" si="0"/>
        <v>630962.46</v>
      </c>
      <c r="C42" s="1231">
        <f>'291 имущ 2023'!K49</f>
        <v>53986.36</v>
      </c>
      <c r="D42" s="1231">
        <f>'291 земля2023'!G64</f>
        <v>576976.1</v>
      </c>
      <c r="E42" s="1214">
        <v>1</v>
      </c>
      <c r="F42" s="1211">
        <f t="shared" si="1"/>
        <v>630962.46</v>
      </c>
      <c r="G42" s="1231">
        <f t="shared" si="2"/>
        <v>53986.36</v>
      </c>
      <c r="H42" s="1231">
        <f t="shared" si="3"/>
        <v>576976.1</v>
      </c>
      <c r="I42" s="1211">
        <f t="shared" si="4"/>
        <v>630962.46</v>
      </c>
      <c r="J42" s="1231">
        <f>'291 имущ 2024-25'!K49</f>
        <v>53986.36</v>
      </c>
      <c r="K42" s="1231">
        <f>'291 земля 2024-25'!G64</f>
        <v>576976.1</v>
      </c>
      <c r="L42" s="1214">
        <v>1</v>
      </c>
      <c r="M42" s="1211">
        <f t="shared" si="5"/>
        <v>630962.46</v>
      </c>
      <c r="N42" s="1231">
        <f t="shared" si="6"/>
        <v>53986.36</v>
      </c>
      <c r="O42" s="1231">
        <f t="shared" si="7"/>
        <v>576976.1</v>
      </c>
    </row>
    <row r="43" spans="1:15" x14ac:dyDescent="0.25">
      <c r="A43" s="970" t="s">
        <v>1061</v>
      </c>
      <c r="B43" s="1211">
        <f t="shared" si="0"/>
        <v>416303.41</v>
      </c>
      <c r="C43" s="1231">
        <f>'291 имущ 2023'!K50</f>
        <v>0</v>
      </c>
      <c r="D43" s="1231">
        <f>'291 земля2023'!G65</f>
        <v>416303.41</v>
      </c>
      <c r="E43" s="1214">
        <v>0.94204042499999996</v>
      </c>
      <c r="F43" s="1211">
        <f t="shared" si="1"/>
        <v>392174.64</v>
      </c>
      <c r="G43" s="1231">
        <f t="shared" si="2"/>
        <v>0</v>
      </c>
      <c r="H43" s="1231">
        <f t="shared" si="3"/>
        <v>392174.64</v>
      </c>
      <c r="I43" s="1211">
        <f t="shared" si="4"/>
        <v>416303.41</v>
      </c>
      <c r="J43" s="1231">
        <f>'291 имущ 2024-25'!K50</f>
        <v>0</v>
      </c>
      <c r="K43" s="1231">
        <f>'291 земля 2024-25'!G65</f>
        <v>416303.41</v>
      </c>
      <c r="L43" s="1214">
        <v>0.94204042499999996</v>
      </c>
      <c r="M43" s="1211">
        <f t="shared" si="5"/>
        <v>392174.64</v>
      </c>
      <c r="N43" s="1231">
        <f t="shared" si="6"/>
        <v>0</v>
      </c>
      <c r="O43" s="1231">
        <f t="shared" si="7"/>
        <v>392174.64</v>
      </c>
    </row>
    <row r="44" spans="1:15" x14ac:dyDescent="0.25">
      <c r="A44" s="969" t="s">
        <v>1062</v>
      </c>
      <c r="B44" s="1211">
        <f t="shared" si="0"/>
        <v>524064.78</v>
      </c>
      <c r="C44" s="1231">
        <f>'291 имущ 2023'!K51</f>
        <v>3915.34</v>
      </c>
      <c r="D44" s="1231">
        <f>'291 земля2023'!G66</f>
        <v>520149.44</v>
      </c>
      <c r="E44" s="1214">
        <v>1</v>
      </c>
      <c r="F44" s="1211">
        <f t="shared" si="1"/>
        <v>524064.78</v>
      </c>
      <c r="G44" s="1231">
        <f t="shared" si="2"/>
        <v>3915.34</v>
      </c>
      <c r="H44" s="1231">
        <f t="shared" si="3"/>
        <v>520149.44</v>
      </c>
      <c r="I44" s="1211">
        <f t="shared" si="4"/>
        <v>524064.78</v>
      </c>
      <c r="J44" s="1231">
        <f>'291 имущ 2024-25'!K51</f>
        <v>3915.34</v>
      </c>
      <c r="K44" s="1231">
        <f>'291 земля 2024-25'!G66</f>
        <v>520149.44</v>
      </c>
      <c r="L44" s="1214">
        <v>1</v>
      </c>
      <c r="M44" s="1211">
        <f t="shared" si="5"/>
        <v>524064.78</v>
      </c>
      <c r="N44" s="1231">
        <f t="shared" si="6"/>
        <v>3915.34</v>
      </c>
      <c r="O44" s="1231">
        <f t="shared" si="7"/>
        <v>520149.44</v>
      </c>
    </row>
    <row r="45" spans="1:15" x14ac:dyDescent="0.25">
      <c r="A45" s="969" t="s">
        <v>1063</v>
      </c>
      <c r="B45" s="1211">
        <f t="shared" si="0"/>
        <v>441414.99</v>
      </c>
      <c r="C45" s="1231">
        <f>'291 имущ 2023'!K52</f>
        <v>2659.51</v>
      </c>
      <c r="D45" s="1231">
        <f>'291 земля2023'!G67</f>
        <v>438755.48</v>
      </c>
      <c r="E45" s="1214">
        <v>1</v>
      </c>
      <c r="F45" s="1211">
        <f t="shared" si="1"/>
        <v>441414.99</v>
      </c>
      <c r="G45" s="1231">
        <f t="shared" si="2"/>
        <v>2659.51</v>
      </c>
      <c r="H45" s="1231">
        <f t="shared" si="3"/>
        <v>438755.48</v>
      </c>
      <c r="I45" s="1211">
        <f t="shared" si="4"/>
        <v>441414.99</v>
      </c>
      <c r="J45" s="1231">
        <f>'291 имущ 2024-25'!K52</f>
        <v>2659.51</v>
      </c>
      <c r="K45" s="1231">
        <f>'291 земля 2024-25'!G67</f>
        <v>438755.48</v>
      </c>
      <c r="L45" s="1214">
        <v>1</v>
      </c>
      <c r="M45" s="1211">
        <f t="shared" si="5"/>
        <v>441414.99</v>
      </c>
      <c r="N45" s="1231">
        <f t="shared" si="6"/>
        <v>2659.51</v>
      </c>
      <c r="O45" s="1231">
        <f t="shared" si="7"/>
        <v>438755.48</v>
      </c>
    </row>
    <row r="46" spans="1:15" x14ac:dyDescent="0.25">
      <c r="A46" s="969" t="s">
        <v>1064</v>
      </c>
      <c r="B46" s="1211">
        <f t="shared" si="0"/>
        <v>635272.95999999996</v>
      </c>
      <c r="C46" s="1231">
        <f>'291 имущ 2023'!K53</f>
        <v>52489.13</v>
      </c>
      <c r="D46" s="1231">
        <f>'291 земля2023'!G68</f>
        <v>582783.82999999996</v>
      </c>
      <c r="E46" s="1214">
        <v>1</v>
      </c>
      <c r="F46" s="1211">
        <f t="shared" si="1"/>
        <v>635272.95999999996</v>
      </c>
      <c r="G46" s="1231">
        <f t="shared" si="2"/>
        <v>52489.13</v>
      </c>
      <c r="H46" s="1231">
        <f t="shared" si="3"/>
        <v>582783.82999999996</v>
      </c>
      <c r="I46" s="1211">
        <f t="shared" si="4"/>
        <v>635272.95999999996</v>
      </c>
      <c r="J46" s="1231">
        <f>'291 имущ 2024-25'!K53</f>
        <v>52489.13</v>
      </c>
      <c r="K46" s="1231">
        <f>'291 земля 2024-25'!G68</f>
        <v>582783.82999999996</v>
      </c>
      <c r="L46" s="1214">
        <v>1</v>
      </c>
      <c r="M46" s="1211">
        <f t="shared" si="5"/>
        <v>635272.95999999996</v>
      </c>
      <c r="N46" s="1231">
        <f t="shared" si="6"/>
        <v>52489.13</v>
      </c>
      <c r="O46" s="1231">
        <f t="shared" si="7"/>
        <v>582783.82999999996</v>
      </c>
    </row>
    <row r="47" spans="1:15" x14ac:dyDescent="0.25">
      <c r="A47" s="969" t="s">
        <v>1065</v>
      </c>
      <c r="B47" s="1211">
        <f t="shared" si="0"/>
        <v>544962.03</v>
      </c>
      <c r="C47" s="1231">
        <f>'291 имущ 2023'!K54</f>
        <v>5476.56</v>
      </c>
      <c r="D47" s="1231">
        <f>'291 земля2023'!G69</f>
        <v>539485.47</v>
      </c>
      <c r="E47" s="1214">
        <v>1</v>
      </c>
      <c r="F47" s="1211">
        <f t="shared" si="1"/>
        <v>544962.03</v>
      </c>
      <c r="G47" s="1231">
        <f t="shared" si="2"/>
        <v>5476.56</v>
      </c>
      <c r="H47" s="1231">
        <f t="shared" si="3"/>
        <v>539485.47</v>
      </c>
      <c r="I47" s="1211">
        <f t="shared" si="4"/>
        <v>544962.03</v>
      </c>
      <c r="J47" s="1231">
        <f>'291 имущ 2024-25'!K54</f>
        <v>5476.56</v>
      </c>
      <c r="K47" s="1231">
        <f>'291 земля 2024-25'!G69</f>
        <v>539485.47</v>
      </c>
      <c r="L47" s="1214">
        <v>1</v>
      </c>
      <c r="M47" s="1211">
        <f t="shared" si="5"/>
        <v>544962.03</v>
      </c>
      <c r="N47" s="1231">
        <f t="shared" si="6"/>
        <v>5476.56</v>
      </c>
      <c r="O47" s="1231">
        <f t="shared" si="7"/>
        <v>539485.47</v>
      </c>
    </row>
    <row r="48" spans="1:15" x14ac:dyDescent="0.25">
      <c r="A48" s="969" t="s">
        <v>1066</v>
      </c>
      <c r="B48" s="1211">
        <f t="shared" si="0"/>
        <v>607976.43999999994</v>
      </c>
      <c r="C48" s="1231">
        <f>'291 имущ 2023'!K55</f>
        <v>33761.79</v>
      </c>
      <c r="D48" s="1231">
        <f>'291 земля2023'!G70</f>
        <v>574214.65</v>
      </c>
      <c r="E48" s="1214">
        <v>1</v>
      </c>
      <c r="F48" s="1211">
        <f t="shared" si="1"/>
        <v>607976.43999999994</v>
      </c>
      <c r="G48" s="1231">
        <f t="shared" si="2"/>
        <v>33761.79</v>
      </c>
      <c r="H48" s="1231">
        <f t="shared" si="3"/>
        <v>574214.65</v>
      </c>
      <c r="I48" s="1211">
        <f t="shared" si="4"/>
        <v>607976.43999999994</v>
      </c>
      <c r="J48" s="1231">
        <f>'291 имущ 2024-25'!K55</f>
        <v>33761.79</v>
      </c>
      <c r="K48" s="1231">
        <f>'291 земля 2024-25'!G70</f>
        <v>574214.65</v>
      </c>
      <c r="L48" s="1214">
        <v>1</v>
      </c>
      <c r="M48" s="1211">
        <f t="shared" si="5"/>
        <v>607976.43999999994</v>
      </c>
      <c r="N48" s="1231">
        <f t="shared" si="6"/>
        <v>33761.79</v>
      </c>
      <c r="O48" s="1231">
        <f t="shared" si="7"/>
        <v>574214.65</v>
      </c>
    </row>
    <row r="49" spans="1:15" x14ac:dyDescent="0.25">
      <c r="A49" s="969" t="s">
        <v>1067</v>
      </c>
      <c r="B49" s="1211">
        <f t="shared" si="0"/>
        <v>552024.69999999995</v>
      </c>
      <c r="C49" s="1231">
        <f>'291 имущ 2023'!K56</f>
        <v>6963.32</v>
      </c>
      <c r="D49" s="1231">
        <f>'291 земля2023'!G71</f>
        <v>545061.38</v>
      </c>
      <c r="E49" s="1214">
        <v>1</v>
      </c>
      <c r="F49" s="1211">
        <f t="shared" si="1"/>
        <v>552024.69999999995</v>
      </c>
      <c r="G49" s="1231">
        <f t="shared" si="2"/>
        <v>6963.32</v>
      </c>
      <c r="H49" s="1231">
        <f t="shared" si="3"/>
        <v>545061.38</v>
      </c>
      <c r="I49" s="1211">
        <f t="shared" si="4"/>
        <v>552024.69999999995</v>
      </c>
      <c r="J49" s="1231">
        <f>'291 имущ 2024-25'!K56</f>
        <v>6963.32</v>
      </c>
      <c r="K49" s="1231">
        <f>'291 земля 2024-25'!G71</f>
        <v>545061.38</v>
      </c>
      <c r="L49" s="1214">
        <v>1</v>
      </c>
      <c r="M49" s="1211">
        <f t="shared" si="5"/>
        <v>552024.69999999995</v>
      </c>
      <c r="N49" s="1231">
        <f t="shared" si="6"/>
        <v>6963.32</v>
      </c>
      <c r="O49" s="1231">
        <f t="shared" si="7"/>
        <v>545061.38</v>
      </c>
    </row>
    <row r="50" spans="1:15" x14ac:dyDescent="0.25">
      <c r="A50" s="969" t="s">
        <v>1068</v>
      </c>
      <c r="B50" s="1211">
        <f t="shared" si="0"/>
        <v>600358.61</v>
      </c>
      <c r="C50" s="1231">
        <f>'291 имущ 2023'!K57</f>
        <v>18179.52</v>
      </c>
      <c r="D50" s="1231">
        <f>'291 земля2023'!G72</f>
        <v>582179.09</v>
      </c>
      <c r="E50" s="1214">
        <v>1</v>
      </c>
      <c r="F50" s="1211">
        <f t="shared" si="1"/>
        <v>600358.61</v>
      </c>
      <c r="G50" s="1231">
        <f t="shared" si="2"/>
        <v>18179.52</v>
      </c>
      <c r="H50" s="1231">
        <f t="shared" si="3"/>
        <v>582179.09</v>
      </c>
      <c r="I50" s="1211">
        <f t="shared" si="4"/>
        <v>600358.61</v>
      </c>
      <c r="J50" s="1231">
        <f>'291 имущ 2024-25'!K57</f>
        <v>18179.52</v>
      </c>
      <c r="K50" s="1231">
        <f>'291 земля 2024-25'!G72</f>
        <v>582179.09</v>
      </c>
      <c r="L50" s="1214">
        <v>1</v>
      </c>
      <c r="M50" s="1211">
        <f t="shared" si="5"/>
        <v>600358.61</v>
      </c>
      <c r="N50" s="1231">
        <f t="shared" si="6"/>
        <v>18179.52</v>
      </c>
      <c r="O50" s="1231">
        <f t="shared" si="7"/>
        <v>582179.09</v>
      </c>
    </row>
    <row r="51" spans="1:15" x14ac:dyDescent="0.25">
      <c r="A51" s="969" t="s">
        <v>1399</v>
      </c>
      <c r="B51" s="1211">
        <f t="shared" si="0"/>
        <v>1204611.95</v>
      </c>
      <c r="C51" s="1231">
        <f>'291 имущ 2023'!K58</f>
        <v>4597.6099999999997</v>
      </c>
      <c r="D51" s="1231">
        <f>'291 земля2023'!G73</f>
        <v>1200014.3400000001</v>
      </c>
      <c r="E51" s="1214">
        <v>0.99856170060000005</v>
      </c>
      <c r="F51" s="1211">
        <f t="shared" si="1"/>
        <v>1202879.3600000001</v>
      </c>
      <c r="G51" s="1231">
        <f t="shared" si="2"/>
        <v>4591</v>
      </c>
      <c r="H51" s="1231">
        <f t="shared" si="3"/>
        <v>1198288.3600000001</v>
      </c>
      <c r="I51" s="1211">
        <f t="shared" si="4"/>
        <v>1204611.95</v>
      </c>
      <c r="J51" s="1231">
        <f>'291 имущ 2024-25'!K58</f>
        <v>4597.6099999999997</v>
      </c>
      <c r="K51" s="1231">
        <f>'291 земля 2024-25'!G73</f>
        <v>1200014.3400000001</v>
      </c>
      <c r="L51" s="1214">
        <v>0.99856170060000005</v>
      </c>
      <c r="M51" s="1211">
        <f t="shared" si="5"/>
        <v>1202879.3600000001</v>
      </c>
      <c r="N51" s="1231">
        <f t="shared" si="6"/>
        <v>4591</v>
      </c>
      <c r="O51" s="1231">
        <f t="shared" si="7"/>
        <v>1198288.3600000001</v>
      </c>
    </row>
    <row r="52" spans="1:15" x14ac:dyDescent="0.25">
      <c r="A52" s="969" t="s">
        <v>1069</v>
      </c>
      <c r="B52" s="1211">
        <f t="shared" si="0"/>
        <v>233870.05</v>
      </c>
      <c r="C52" s="1231">
        <f>'291 имущ 2023'!K59</f>
        <v>7500.77</v>
      </c>
      <c r="D52" s="1231">
        <f>'291 земля2023'!G74</f>
        <v>226369.28</v>
      </c>
      <c r="E52" s="1214">
        <v>0.99612848899999995</v>
      </c>
      <c r="F52" s="1211">
        <f t="shared" si="1"/>
        <v>232964.62</v>
      </c>
      <c r="G52" s="1231">
        <f t="shared" si="2"/>
        <v>7471.73</v>
      </c>
      <c r="H52" s="1231">
        <f t="shared" si="3"/>
        <v>225492.89</v>
      </c>
      <c r="I52" s="1211">
        <f t="shared" si="4"/>
        <v>233870.05</v>
      </c>
      <c r="J52" s="1231">
        <f>'291 имущ 2024-25'!K59</f>
        <v>7500.77</v>
      </c>
      <c r="K52" s="1231">
        <f>'291 земля 2024-25'!G74</f>
        <v>226369.28</v>
      </c>
      <c r="L52" s="1214">
        <v>0.99612848899999995</v>
      </c>
      <c r="M52" s="1211">
        <f t="shared" si="5"/>
        <v>232964.62</v>
      </c>
      <c r="N52" s="1231">
        <f t="shared" si="6"/>
        <v>7471.73</v>
      </c>
      <c r="O52" s="1231">
        <f t="shared" si="7"/>
        <v>225492.89</v>
      </c>
    </row>
    <row r="53" spans="1:15" x14ac:dyDescent="0.25">
      <c r="A53" s="969" t="s">
        <v>1070</v>
      </c>
      <c r="B53" s="1211">
        <f t="shared" si="0"/>
        <v>1181210.83</v>
      </c>
      <c r="C53" s="1231">
        <f>'291 имущ 2023'!K60</f>
        <v>86640.2</v>
      </c>
      <c r="D53" s="1231">
        <f>'291 земля2023'!G75</f>
        <v>1094570.6299999999</v>
      </c>
      <c r="E53" s="1214">
        <v>1</v>
      </c>
      <c r="F53" s="1211">
        <f t="shared" si="1"/>
        <v>1181210.83</v>
      </c>
      <c r="G53" s="1231">
        <f t="shared" si="2"/>
        <v>86640.2</v>
      </c>
      <c r="H53" s="1231">
        <f t="shared" si="3"/>
        <v>1094570.6299999999</v>
      </c>
      <c r="I53" s="1211">
        <f t="shared" si="4"/>
        <v>1181210.83</v>
      </c>
      <c r="J53" s="1231">
        <f>'291 имущ 2024-25'!K60</f>
        <v>86640.2</v>
      </c>
      <c r="K53" s="1231">
        <f>'291 земля 2024-25'!G75</f>
        <v>1094570.6299999999</v>
      </c>
      <c r="L53" s="1214">
        <v>1</v>
      </c>
      <c r="M53" s="1211">
        <f t="shared" si="5"/>
        <v>1181210.83</v>
      </c>
      <c r="N53" s="1231">
        <f t="shared" si="6"/>
        <v>86640.2</v>
      </c>
      <c r="O53" s="1231">
        <f t="shared" si="7"/>
        <v>1094570.6299999999</v>
      </c>
    </row>
    <row r="54" spans="1:15" x14ac:dyDescent="0.25">
      <c r="A54" s="969" t="s">
        <v>1071</v>
      </c>
      <c r="B54" s="1211">
        <f t="shared" si="0"/>
        <v>1221950.44</v>
      </c>
      <c r="C54" s="1231">
        <f>'291 имущ 2023'!K61</f>
        <v>71291.53</v>
      </c>
      <c r="D54" s="1231">
        <f>'291 земля2023'!G76</f>
        <v>1150658.9099999999</v>
      </c>
      <c r="E54" s="1214">
        <v>0.9948640178</v>
      </c>
      <c r="F54" s="1211">
        <f t="shared" si="1"/>
        <v>1215674.53</v>
      </c>
      <c r="G54" s="1231">
        <f t="shared" si="2"/>
        <v>70925.38</v>
      </c>
      <c r="H54" s="1231">
        <f t="shared" si="3"/>
        <v>1144749.1499999999</v>
      </c>
      <c r="I54" s="1211">
        <f t="shared" si="4"/>
        <v>1221950.44</v>
      </c>
      <c r="J54" s="1231">
        <f>'291 имущ 2024-25'!K61</f>
        <v>71291.53</v>
      </c>
      <c r="K54" s="1231">
        <f>'291 земля 2024-25'!G76</f>
        <v>1150658.9099999999</v>
      </c>
      <c r="L54" s="1214">
        <v>0.9948640178</v>
      </c>
      <c r="M54" s="1211">
        <f t="shared" si="5"/>
        <v>1215674.53</v>
      </c>
      <c r="N54" s="1231">
        <f t="shared" si="6"/>
        <v>70925.38</v>
      </c>
      <c r="O54" s="1231">
        <f t="shared" si="7"/>
        <v>1144749.1499999999</v>
      </c>
    </row>
    <row r="55" spans="1:15" x14ac:dyDescent="0.25">
      <c r="A55" s="969" t="s">
        <v>1072</v>
      </c>
      <c r="B55" s="1211">
        <f t="shared" si="0"/>
        <v>671634.02</v>
      </c>
      <c r="C55" s="1231">
        <f>'291 имущ 2023'!K62</f>
        <v>111758.17</v>
      </c>
      <c r="D55" s="1231">
        <f>'291 земля2023'!G77</f>
        <v>559875.85</v>
      </c>
      <c r="E55" s="1214">
        <v>1</v>
      </c>
      <c r="F55" s="1211">
        <f t="shared" si="1"/>
        <v>671634.02</v>
      </c>
      <c r="G55" s="1231">
        <f t="shared" si="2"/>
        <v>111758.17</v>
      </c>
      <c r="H55" s="1231">
        <f t="shared" si="3"/>
        <v>559875.85</v>
      </c>
      <c r="I55" s="1211">
        <f t="shared" si="4"/>
        <v>671634.02</v>
      </c>
      <c r="J55" s="1231">
        <f>'291 имущ 2024-25'!K62</f>
        <v>111758.17</v>
      </c>
      <c r="K55" s="1231">
        <f>'291 земля 2024-25'!G77</f>
        <v>559875.85</v>
      </c>
      <c r="L55" s="1214">
        <v>1</v>
      </c>
      <c r="M55" s="1211">
        <f t="shared" si="5"/>
        <v>671634.02</v>
      </c>
      <c r="N55" s="1231">
        <f t="shared" si="6"/>
        <v>111758.17</v>
      </c>
      <c r="O55" s="1231">
        <f t="shared" si="7"/>
        <v>559875.85</v>
      </c>
    </row>
    <row r="56" spans="1:15" x14ac:dyDescent="0.25">
      <c r="A56" s="969" t="s">
        <v>1073</v>
      </c>
      <c r="B56" s="1211">
        <f t="shared" si="0"/>
        <v>1069209.28</v>
      </c>
      <c r="C56" s="1231">
        <f>'291 имущ 2023'!K63</f>
        <v>24719.11</v>
      </c>
      <c r="D56" s="1231">
        <f>'291 земля2023'!G78</f>
        <v>1044490.17</v>
      </c>
      <c r="E56" s="1214">
        <v>1</v>
      </c>
      <c r="F56" s="1211">
        <f t="shared" si="1"/>
        <v>1069209.28</v>
      </c>
      <c r="G56" s="1231">
        <f t="shared" si="2"/>
        <v>24719.11</v>
      </c>
      <c r="H56" s="1231">
        <f t="shared" si="3"/>
        <v>1044490.17</v>
      </c>
      <c r="I56" s="1211">
        <f t="shared" si="4"/>
        <v>1069209.28</v>
      </c>
      <c r="J56" s="1231">
        <f>'291 имущ 2024-25'!K63</f>
        <v>24719.11</v>
      </c>
      <c r="K56" s="1231">
        <f>'291 земля 2024-25'!G78</f>
        <v>1044490.17</v>
      </c>
      <c r="L56" s="1214">
        <v>1</v>
      </c>
      <c r="M56" s="1211">
        <f t="shared" si="5"/>
        <v>1069209.28</v>
      </c>
      <c r="N56" s="1231">
        <f t="shared" si="6"/>
        <v>24719.11</v>
      </c>
      <c r="O56" s="1231">
        <f t="shared" si="7"/>
        <v>1044490.17</v>
      </c>
    </row>
    <row r="57" spans="1:15" x14ac:dyDescent="0.25">
      <c r="A57" s="969" t="s">
        <v>1074</v>
      </c>
      <c r="B57" s="1211">
        <f t="shared" si="0"/>
        <v>638753.25</v>
      </c>
      <c r="C57" s="1231">
        <f>'291 имущ 2023'!K64</f>
        <v>43734.76</v>
      </c>
      <c r="D57" s="1231">
        <f>'291 земля2023'!G79</f>
        <v>595018.49</v>
      </c>
      <c r="E57" s="1214">
        <v>1</v>
      </c>
      <c r="F57" s="1211">
        <f t="shared" si="1"/>
        <v>638753.25</v>
      </c>
      <c r="G57" s="1231">
        <f t="shared" si="2"/>
        <v>43734.76</v>
      </c>
      <c r="H57" s="1231">
        <f t="shared" si="3"/>
        <v>595018.49</v>
      </c>
      <c r="I57" s="1211">
        <f t="shared" si="4"/>
        <v>638753.25</v>
      </c>
      <c r="J57" s="1231">
        <f>'291 имущ 2024-25'!K64</f>
        <v>43734.76</v>
      </c>
      <c r="K57" s="1231">
        <f>'291 земля 2024-25'!G79</f>
        <v>595018.49</v>
      </c>
      <c r="L57" s="1214">
        <v>1</v>
      </c>
      <c r="M57" s="1211">
        <f t="shared" si="5"/>
        <v>638753.25</v>
      </c>
      <c r="N57" s="1231">
        <f t="shared" si="6"/>
        <v>43734.76</v>
      </c>
      <c r="O57" s="1231">
        <f t="shared" si="7"/>
        <v>595018.49</v>
      </c>
    </row>
    <row r="58" spans="1:15" x14ac:dyDescent="0.25">
      <c r="A58" s="969" t="s">
        <v>1075</v>
      </c>
      <c r="B58" s="1211">
        <f t="shared" si="0"/>
        <v>1082208.1000000001</v>
      </c>
      <c r="C58" s="1231">
        <f>'291 имущ 2023'!K65</f>
        <v>72268.69</v>
      </c>
      <c r="D58" s="1231">
        <f>'291 земля2023'!G80</f>
        <v>1009939.41</v>
      </c>
      <c r="E58" s="1214">
        <v>1</v>
      </c>
      <c r="F58" s="1211">
        <f t="shared" si="1"/>
        <v>1082208.1000000001</v>
      </c>
      <c r="G58" s="1231">
        <f t="shared" si="2"/>
        <v>72268.69</v>
      </c>
      <c r="H58" s="1231">
        <f t="shared" si="3"/>
        <v>1009939.41</v>
      </c>
      <c r="I58" s="1211">
        <f t="shared" si="4"/>
        <v>1082208.1000000001</v>
      </c>
      <c r="J58" s="1231">
        <f>'291 имущ 2024-25'!K65</f>
        <v>72268.69</v>
      </c>
      <c r="K58" s="1231">
        <f>'291 земля 2024-25'!G80</f>
        <v>1009939.41</v>
      </c>
      <c r="L58" s="1214">
        <v>1</v>
      </c>
      <c r="M58" s="1211">
        <f t="shared" si="5"/>
        <v>1082208.1000000001</v>
      </c>
      <c r="N58" s="1231">
        <f t="shared" si="6"/>
        <v>72268.69</v>
      </c>
      <c r="O58" s="1231">
        <f t="shared" si="7"/>
        <v>1009939.41</v>
      </c>
    </row>
    <row r="59" spans="1:15" x14ac:dyDescent="0.25">
      <c r="A59" s="969" t="s">
        <v>1076</v>
      </c>
      <c r="B59" s="1211">
        <f t="shared" si="0"/>
        <v>832046.27</v>
      </c>
      <c r="C59" s="1231">
        <f>'291 имущ 2023'!K66</f>
        <v>110050.58</v>
      </c>
      <c r="D59" s="1231">
        <f>'291 земля2023'!G81</f>
        <v>721995.69</v>
      </c>
      <c r="E59" s="1214">
        <v>1</v>
      </c>
      <c r="F59" s="1211">
        <f t="shared" si="1"/>
        <v>832046.27</v>
      </c>
      <c r="G59" s="1231">
        <f t="shared" si="2"/>
        <v>110050.58</v>
      </c>
      <c r="H59" s="1231">
        <f t="shared" si="3"/>
        <v>721995.69</v>
      </c>
      <c r="I59" s="1211">
        <f t="shared" si="4"/>
        <v>832046.27</v>
      </c>
      <c r="J59" s="1231">
        <f>'291 имущ 2024-25'!K66</f>
        <v>110050.58</v>
      </c>
      <c r="K59" s="1231">
        <f>'291 земля 2024-25'!G81</f>
        <v>721995.69</v>
      </c>
      <c r="L59" s="1214">
        <v>1</v>
      </c>
      <c r="M59" s="1211">
        <f t="shared" si="5"/>
        <v>832046.27</v>
      </c>
      <c r="N59" s="1231">
        <f t="shared" si="6"/>
        <v>110050.58</v>
      </c>
      <c r="O59" s="1231">
        <f t="shared" si="7"/>
        <v>721995.69</v>
      </c>
    </row>
    <row r="60" spans="1:15" x14ac:dyDescent="0.25">
      <c r="A60" s="969" t="s">
        <v>1077</v>
      </c>
      <c r="B60" s="1211">
        <f t="shared" si="0"/>
        <v>1862788.91</v>
      </c>
      <c r="C60" s="1231">
        <f>'291 имущ 2023'!K67</f>
        <v>394884.07</v>
      </c>
      <c r="D60" s="1231">
        <f>'291 земля2023'!G84</f>
        <v>1467904.84</v>
      </c>
      <c r="E60" s="1214">
        <v>1</v>
      </c>
      <c r="F60" s="1211">
        <f t="shared" si="1"/>
        <v>1862788.91</v>
      </c>
      <c r="G60" s="1231">
        <f t="shared" si="2"/>
        <v>394884.07</v>
      </c>
      <c r="H60" s="1231">
        <f t="shared" si="3"/>
        <v>1467904.84</v>
      </c>
      <c r="I60" s="1211">
        <f t="shared" si="4"/>
        <v>1862788.91</v>
      </c>
      <c r="J60" s="1231">
        <f>'291 имущ 2024-25'!K67</f>
        <v>394884.07</v>
      </c>
      <c r="K60" s="1231">
        <f>'291 земля 2024-25'!G84</f>
        <v>1467904.84</v>
      </c>
      <c r="L60" s="1214">
        <v>1</v>
      </c>
      <c r="M60" s="1211">
        <f t="shared" si="5"/>
        <v>1862788.91</v>
      </c>
      <c r="N60" s="1231">
        <f t="shared" si="6"/>
        <v>394884.07</v>
      </c>
      <c r="O60" s="1231">
        <f t="shared" si="7"/>
        <v>1467904.84</v>
      </c>
    </row>
    <row r="61" spans="1:15" x14ac:dyDescent="0.25">
      <c r="A61" s="969" t="s">
        <v>1078</v>
      </c>
      <c r="B61" s="1211">
        <f t="shared" si="0"/>
        <v>1316122.8899999999</v>
      </c>
      <c r="C61" s="1231">
        <f>'291 имущ 2023'!K68</f>
        <v>190264.09</v>
      </c>
      <c r="D61" s="1231">
        <f>'291 земля2023'!G85</f>
        <v>1125858.8</v>
      </c>
      <c r="E61" s="1214">
        <v>0.98911661819999996</v>
      </c>
      <c r="F61" s="1211">
        <f t="shared" si="1"/>
        <v>1301799.02</v>
      </c>
      <c r="G61" s="1231">
        <f t="shared" si="2"/>
        <v>188193.37</v>
      </c>
      <c r="H61" s="1231">
        <f t="shared" si="3"/>
        <v>1113605.6499999999</v>
      </c>
      <c r="I61" s="1211">
        <f t="shared" si="4"/>
        <v>1316122.8899999999</v>
      </c>
      <c r="J61" s="1231">
        <f>'291 имущ 2024-25'!K68</f>
        <v>190264.09</v>
      </c>
      <c r="K61" s="1231">
        <f>'291 земля 2024-25'!G85</f>
        <v>1125858.8</v>
      </c>
      <c r="L61" s="1214">
        <v>0.98911661819999996</v>
      </c>
      <c r="M61" s="1211">
        <f t="shared" si="5"/>
        <v>1301799.02</v>
      </c>
      <c r="N61" s="1231">
        <f t="shared" si="6"/>
        <v>188193.37</v>
      </c>
      <c r="O61" s="1231">
        <f t="shared" si="7"/>
        <v>1113605.6499999999</v>
      </c>
    </row>
    <row r="62" spans="1:15" x14ac:dyDescent="0.25">
      <c r="A62" s="973" t="s">
        <v>1400</v>
      </c>
      <c r="B62" s="1210">
        <f t="shared" ref="B62:D62" si="8">SUM(B7:B61)</f>
        <v>52945485.299999997</v>
      </c>
      <c r="C62" s="1210">
        <f t="shared" si="8"/>
        <v>10351360.32</v>
      </c>
      <c r="D62" s="1210">
        <f t="shared" si="8"/>
        <v>42594124.979999997</v>
      </c>
      <c r="E62" s="1232"/>
      <c r="F62" s="1210">
        <f t="shared" ref="F62:K62" si="9">SUM(F7:F61)</f>
        <v>52877175.420000002</v>
      </c>
      <c r="G62" s="1210">
        <f t="shared" si="9"/>
        <v>10347915.890000001</v>
      </c>
      <c r="H62" s="1210">
        <f t="shared" si="9"/>
        <v>42529259.530000001</v>
      </c>
      <c r="I62" s="1210">
        <f t="shared" si="9"/>
        <v>52945485.299999997</v>
      </c>
      <c r="J62" s="1210">
        <f t="shared" si="9"/>
        <v>10351360.32</v>
      </c>
      <c r="K62" s="1210">
        <f t="shared" si="9"/>
        <v>42594124.979999997</v>
      </c>
      <c r="L62" s="1232"/>
      <c r="M62" s="1210">
        <f t="shared" ref="M62:O62" si="10">SUM(M7:M61)</f>
        <v>52877175.420000002</v>
      </c>
      <c r="N62" s="1210">
        <f t="shared" si="10"/>
        <v>10347915.890000001</v>
      </c>
      <c r="O62" s="1210">
        <f t="shared" si="10"/>
        <v>42529259.530000001</v>
      </c>
    </row>
    <row r="63" spans="1:15" x14ac:dyDescent="0.25">
      <c r="A63" s="973" t="s">
        <v>658</v>
      </c>
      <c r="B63" s="1210">
        <f t="shared" ref="B63:D63" si="11">B62-B64</f>
        <v>48060205.659999996</v>
      </c>
      <c r="C63" s="1210">
        <f t="shared" si="11"/>
        <v>10351360.32</v>
      </c>
      <c r="D63" s="1210">
        <f t="shared" si="11"/>
        <v>37708845.340000004</v>
      </c>
      <c r="E63" s="1232"/>
      <c r="F63" s="1210">
        <f t="shared" ref="F63:K63" si="12">F62-F64</f>
        <v>48018777.939999998</v>
      </c>
      <c r="G63" s="1210">
        <f t="shared" si="12"/>
        <v>10347915.890000001</v>
      </c>
      <c r="H63" s="1210">
        <f t="shared" si="12"/>
        <v>37670862.049999997</v>
      </c>
      <c r="I63" s="1210">
        <f t="shared" si="12"/>
        <v>48060205.659999996</v>
      </c>
      <c r="J63" s="1210">
        <f t="shared" si="12"/>
        <v>10351360.32</v>
      </c>
      <c r="K63" s="1210">
        <f t="shared" si="12"/>
        <v>37708845.340000004</v>
      </c>
      <c r="L63" s="1232"/>
      <c r="M63" s="1210">
        <f t="shared" ref="M63:O63" si="13">M62-M64</f>
        <v>48018777.939999998</v>
      </c>
      <c r="N63" s="1210">
        <f t="shared" si="13"/>
        <v>10347915.890000001</v>
      </c>
      <c r="O63" s="1210">
        <f t="shared" si="13"/>
        <v>37670862.049999997</v>
      </c>
    </row>
    <row r="64" spans="1:15" x14ac:dyDescent="0.25">
      <c r="A64" s="973" t="s">
        <v>659</v>
      </c>
      <c r="B64" s="1210">
        <f t="shared" ref="B64:D64" si="14">B7+B10+B12+B41+B43</f>
        <v>4885279.6399999997</v>
      </c>
      <c r="C64" s="1210">
        <f t="shared" si="14"/>
        <v>0</v>
      </c>
      <c r="D64" s="1210">
        <f t="shared" si="14"/>
        <v>4885279.6399999997</v>
      </c>
      <c r="E64" s="1232"/>
      <c r="F64" s="1210">
        <f t="shared" ref="F64:K64" si="15">F7+F10+F12+F41+F43</f>
        <v>4858397.4800000004</v>
      </c>
      <c r="G64" s="1210">
        <f t="shared" si="15"/>
        <v>0</v>
      </c>
      <c r="H64" s="1210">
        <f t="shared" si="15"/>
        <v>4858397.4800000004</v>
      </c>
      <c r="I64" s="1210">
        <f t="shared" si="15"/>
        <v>4885279.6399999997</v>
      </c>
      <c r="J64" s="1210">
        <f t="shared" si="15"/>
        <v>0</v>
      </c>
      <c r="K64" s="1210">
        <f t="shared" si="15"/>
        <v>4885279.6399999997</v>
      </c>
      <c r="L64" s="1232"/>
      <c r="M64" s="1210">
        <f t="shared" ref="M64:O64" si="16">M7+M10+M12+M41+M43</f>
        <v>4858397.4800000004</v>
      </c>
      <c r="N64" s="1210">
        <f t="shared" si="16"/>
        <v>0</v>
      </c>
      <c r="O64" s="1210">
        <f t="shared" si="16"/>
        <v>4858397.4800000004</v>
      </c>
    </row>
    <row r="65" spans="1:15" x14ac:dyDescent="0.25">
      <c r="A65" s="222"/>
      <c r="B65" s="981"/>
      <c r="C65" s="981"/>
      <c r="D65" s="981"/>
      <c r="E65" s="1212"/>
      <c r="F65" s="981"/>
      <c r="G65" s="981"/>
      <c r="H65" s="981"/>
      <c r="I65" s="981"/>
      <c r="J65" s="981"/>
      <c r="K65" s="981"/>
      <c r="L65" s="1212"/>
      <c r="M65" s="981"/>
      <c r="N65" s="981"/>
      <c r="O65" s="981"/>
    </row>
    <row r="66" spans="1:15" ht="18.75" x14ac:dyDescent="0.25">
      <c r="A66" s="983" t="s">
        <v>1293</v>
      </c>
      <c r="B66" s="222"/>
      <c r="C66" s="222"/>
      <c r="D66" s="222"/>
      <c r="E66" s="1213"/>
      <c r="F66" s="222"/>
      <c r="G66" s="222"/>
      <c r="H66" s="222"/>
      <c r="I66" s="222"/>
      <c r="J66" s="222"/>
      <c r="K66" s="222"/>
      <c r="L66" s="1213"/>
      <c r="M66" s="222"/>
      <c r="N66" s="222"/>
      <c r="O66" s="222"/>
    </row>
    <row r="67" spans="1:15" ht="24" x14ac:dyDescent="0.25">
      <c r="A67" s="962" t="s">
        <v>1295</v>
      </c>
      <c r="B67" s="1211">
        <f t="shared" ref="B67:B68" si="17">C67+D67</f>
        <v>3244934.45</v>
      </c>
      <c r="C67" s="1231">
        <f>'291 имущ 2023'!K78</f>
        <v>2700939.2</v>
      </c>
      <c r="D67" s="1231">
        <f>'291 земля2023'!G96</f>
        <v>543995.25</v>
      </c>
      <c r="E67" s="1214">
        <v>1</v>
      </c>
      <c r="F67" s="1211">
        <f t="shared" ref="F67:F68" si="18">G67+H67</f>
        <v>3244934.45</v>
      </c>
      <c r="G67" s="1231">
        <f t="shared" ref="G67:G68" si="19">C67*E67</f>
        <v>2700939.2</v>
      </c>
      <c r="H67" s="1231">
        <f t="shared" ref="H67:H68" si="20">D67*E67</f>
        <v>543995.25</v>
      </c>
      <c r="I67" s="1211">
        <f t="shared" ref="I67:I68" si="21">J67+K67</f>
        <v>6489868.9100000001</v>
      </c>
      <c r="J67" s="1231">
        <f>'291 имущ 2024-25'!K78</f>
        <v>5401878.4100000001</v>
      </c>
      <c r="K67" s="1231">
        <f>'291 земля 2024-25'!G96</f>
        <v>1087990.5</v>
      </c>
      <c r="L67" s="1214">
        <v>1</v>
      </c>
      <c r="M67" s="1211">
        <f t="shared" ref="M67:M68" si="22">N67+O67</f>
        <v>6489868.9100000001</v>
      </c>
      <c r="N67" s="1231">
        <f t="shared" ref="N67:N68" si="23">J67*L67</f>
        <v>5401878.4100000001</v>
      </c>
      <c r="O67" s="1231">
        <f t="shared" ref="O67:O68" si="24">K67*L67</f>
        <v>1087990.5</v>
      </c>
    </row>
    <row r="68" spans="1:15" ht="24" x14ac:dyDescent="0.25">
      <c r="A68" s="962" t="s">
        <v>1296</v>
      </c>
      <c r="B68" s="1211">
        <f t="shared" si="17"/>
        <v>4066047.9</v>
      </c>
      <c r="C68" s="1231">
        <f>'291 имущ 2023'!K79</f>
        <v>3305442.42</v>
      </c>
      <c r="D68" s="1231">
        <f>'291 земля2023'!G97</f>
        <v>760605.48</v>
      </c>
      <c r="E68" s="1214">
        <v>1</v>
      </c>
      <c r="F68" s="1211">
        <f t="shared" si="18"/>
        <v>4066047.9</v>
      </c>
      <c r="G68" s="1231">
        <f t="shared" si="19"/>
        <v>3305442.42</v>
      </c>
      <c r="H68" s="1231">
        <f t="shared" si="20"/>
        <v>760605.48</v>
      </c>
      <c r="I68" s="1211">
        <f t="shared" si="21"/>
        <v>8132095.7999999998</v>
      </c>
      <c r="J68" s="1231">
        <f>'291 имущ 2024-25'!K79</f>
        <v>6610884.8399999999</v>
      </c>
      <c r="K68" s="1231">
        <f>'291 земля 2024-25'!G97</f>
        <v>1521210.96</v>
      </c>
      <c r="L68" s="1214">
        <v>1</v>
      </c>
      <c r="M68" s="1211">
        <f t="shared" si="22"/>
        <v>8132095.7999999998</v>
      </c>
      <c r="N68" s="1231">
        <f t="shared" si="23"/>
        <v>6610884.8399999999</v>
      </c>
      <c r="O68" s="1231">
        <f t="shared" si="24"/>
        <v>1521210.96</v>
      </c>
    </row>
    <row r="69" spans="1:15" x14ac:dyDescent="0.25">
      <c r="A69" s="973" t="s">
        <v>1400</v>
      </c>
      <c r="B69" s="1210">
        <f t="shared" ref="B69:D69" si="25">SUM(B67:B68)</f>
        <v>7310982.3499999996</v>
      </c>
      <c r="C69" s="1210">
        <f t="shared" si="25"/>
        <v>6006381.6200000001</v>
      </c>
      <c r="D69" s="1210">
        <f t="shared" si="25"/>
        <v>1304600.73</v>
      </c>
      <c r="E69" s="1232"/>
      <c r="F69" s="1210">
        <f t="shared" ref="F69:K69" si="26">SUM(F67:F68)</f>
        <v>7310982.3499999996</v>
      </c>
      <c r="G69" s="1210">
        <f t="shared" si="26"/>
        <v>6006381.6200000001</v>
      </c>
      <c r="H69" s="1210">
        <f t="shared" si="26"/>
        <v>1304600.73</v>
      </c>
      <c r="I69" s="1210">
        <f t="shared" si="26"/>
        <v>14621964.710000001</v>
      </c>
      <c r="J69" s="1210">
        <f t="shared" si="26"/>
        <v>12012763.25</v>
      </c>
      <c r="K69" s="1210">
        <f t="shared" si="26"/>
        <v>2609201.46</v>
      </c>
      <c r="L69" s="1232"/>
      <c r="M69" s="1210">
        <f t="shared" ref="M69:O69" si="27">SUM(M67:M68)</f>
        <v>14621964.710000001</v>
      </c>
      <c r="N69" s="1210">
        <f t="shared" si="27"/>
        <v>12012763.25</v>
      </c>
      <c r="O69" s="1210">
        <f t="shared" si="27"/>
        <v>2609201.46</v>
      </c>
    </row>
    <row r="70" spans="1:15" x14ac:dyDescent="0.25">
      <c r="A70" s="973" t="s">
        <v>658</v>
      </c>
      <c r="B70" s="1210">
        <f t="shared" ref="B70:D70" si="28">B69-B71</f>
        <v>0</v>
      </c>
      <c r="C70" s="1210">
        <f t="shared" si="28"/>
        <v>0</v>
      </c>
      <c r="D70" s="1210">
        <f t="shared" si="28"/>
        <v>0</v>
      </c>
      <c r="E70" s="1232"/>
      <c r="F70" s="1210">
        <f t="shared" ref="F70:K70" si="29">F69-F71</f>
        <v>0</v>
      </c>
      <c r="G70" s="1210">
        <f t="shared" si="29"/>
        <v>0</v>
      </c>
      <c r="H70" s="1210">
        <f t="shared" si="29"/>
        <v>0</v>
      </c>
      <c r="I70" s="1210">
        <f t="shared" si="29"/>
        <v>0</v>
      </c>
      <c r="J70" s="1210">
        <f t="shared" si="29"/>
        <v>0</v>
      </c>
      <c r="K70" s="1210">
        <f t="shared" si="29"/>
        <v>0</v>
      </c>
      <c r="L70" s="1232"/>
      <c r="M70" s="1210">
        <f t="shared" ref="M70:O70" si="30">M69-M71</f>
        <v>0</v>
      </c>
      <c r="N70" s="1210">
        <f t="shared" si="30"/>
        <v>0</v>
      </c>
      <c r="O70" s="1210">
        <f t="shared" si="30"/>
        <v>0</v>
      </c>
    </row>
    <row r="71" spans="1:15" x14ac:dyDescent="0.25">
      <c r="A71" s="973" t="s">
        <v>659</v>
      </c>
      <c r="B71" s="1210">
        <f t="shared" ref="B71:D71" si="31">B67+B68</f>
        <v>7310982.3499999996</v>
      </c>
      <c r="C71" s="1210">
        <f t="shared" si="31"/>
        <v>6006381.6200000001</v>
      </c>
      <c r="D71" s="1210">
        <f t="shared" si="31"/>
        <v>1304600.73</v>
      </c>
      <c r="E71" s="1232"/>
      <c r="F71" s="1210">
        <f t="shared" ref="F71:K71" si="32">F67+F68</f>
        <v>7310982.3499999996</v>
      </c>
      <c r="G71" s="1210">
        <f t="shared" si="32"/>
        <v>6006381.6200000001</v>
      </c>
      <c r="H71" s="1210">
        <f t="shared" si="32"/>
        <v>1304600.73</v>
      </c>
      <c r="I71" s="1210">
        <f t="shared" si="32"/>
        <v>14621964.710000001</v>
      </c>
      <c r="J71" s="1210">
        <f t="shared" si="32"/>
        <v>12012763.25</v>
      </c>
      <c r="K71" s="1210">
        <f t="shared" si="32"/>
        <v>2609201.46</v>
      </c>
      <c r="L71" s="1232"/>
      <c r="M71" s="1210">
        <f t="shared" ref="M71:O71" si="33">M67+M68</f>
        <v>14621964.710000001</v>
      </c>
      <c r="N71" s="1210">
        <f t="shared" si="33"/>
        <v>12012763.25</v>
      </c>
      <c r="O71" s="1210">
        <f t="shared" si="33"/>
        <v>2609201.46</v>
      </c>
    </row>
    <row r="72" spans="1:15" x14ac:dyDescent="0.25">
      <c r="A72" s="984"/>
      <c r="B72" s="1233"/>
      <c r="C72" s="1233"/>
      <c r="D72" s="1233"/>
      <c r="E72" s="1234"/>
      <c r="F72" s="1233"/>
      <c r="G72" s="1233"/>
      <c r="H72" s="1233"/>
      <c r="I72" s="1233"/>
      <c r="J72" s="1233"/>
      <c r="K72" s="1233"/>
      <c r="L72" s="1234"/>
      <c r="M72" s="1233"/>
      <c r="N72" s="1233"/>
      <c r="O72" s="1233"/>
    </row>
    <row r="73" spans="1:15" x14ac:dyDescent="0.25">
      <c r="A73" s="988" t="s">
        <v>1401</v>
      </c>
      <c r="B73" s="1210">
        <f t="shared" ref="B73:D73" si="34">B62+B69</f>
        <v>60256467.649999999</v>
      </c>
      <c r="C73" s="1210">
        <f t="shared" si="34"/>
        <v>16357741.939999999</v>
      </c>
      <c r="D73" s="1210">
        <f t="shared" si="34"/>
        <v>43898725.710000001</v>
      </c>
      <c r="E73" s="1232"/>
      <c r="F73" s="1210">
        <f t="shared" ref="F73:K73" si="35">F62+F69</f>
        <v>60188157.770000003</v>
      </c>
      <c r="G73" s="1210">
        <f t="shared" si="35"/>
        <v>16354297.51</v>
      </c>
      <c r="H73" s="1210">
        <f t="shared" si="35"/>
        <v>43833860.259999998</v>
      </c>
      <c r="I73" s="1210">
        <f t="shared" si="35"/>
        <v>67567450.010000005</v>
      </c>
      <c r="J73" s="1210">
        <f t="shared" si="35"/>
        <v>22364123.57</v>
      </c>
      <c r="K73" s="1210">
        <f t="shared" si="35"/>
        <v>45203326.439999998</v>
      </c>
      <c r="L73" s="1232"/>
      <c r="M73" s="1210">
        <f t="shared" ref="M73:O73" si="36">M62+M69</f>
        <v>67499140.129999995</v>
      </c>
      <c r="N73" s="1210">
        <f t="shared" si="36"/>
        <v>22360679.140000001</v>
      </c>
      <c r="O73" s="1210">
        <f t="shared" si="36"/>
        <v>45138460.990000002</v>
      </c>
    </row>
    <row r="74" spans="1:15" x14ac:dyDescent="0.25">
      <c r="A74" s="988" t="s">
        <v>658</v>
      </c>
      <c r="B74" s="1210">
        <f t="shared" ref="B74:D74" si="37">B73-B75</f>
        <v>48060205.659999996</v>
      </c>
      <c r="C74" s="1210">
        <f t="shared" si="37"/>
        <v>10351360.32</v>
      </c>
      <c r="D74" s="1210">
        <f t="shared" si="37"/>
        <v>37708845.340000004</v>
      </c>
      <c r="E74" s="1232"/>
      <c r="F74" s="1210">
        <f t="shared" ref="F74:K74" si="38">F73-F75</f>
        <v>48018777.939999998</v>
      </c>
      <c r="G74" s="1210">
        <f t="shared" si="38"/>
        <v>10347915.890000001</v>
      </c>
      <c r="H74" s="1210">
        <f t="shared" si="38"/>
        <v>37670862.049999997</v>
      </c>
      <c r="I74" s="1210">
        <f t="shared" si="38"/>
        <v>48060205.659999996</v>
      </c>
      <c r="J74" s="1210">
        <f t="shared" si="38"/>
        <v>10351360.32</v>
      </c>
      <c r="K74" s="1210">
        <f t="shared" si="38"/>
        <v>37708845.340000004</v>
      </c>
      <c r="L74" s="1232"/>
      <c r="M74" s="1210">
        <f t="shared" ref="M74:O74" si="39">M73-M75</f>
        <v>48018777.939999998</v>
      </c>
      <c r="N74" s="1210">
        <f t="shared" si="39"/>
        <v>10347915.890000001</v>
      </c>
      <c r="O74" s="1210">
        <f t="shared" si="39"/>
        <v>37670862.049999997</v>
      </c>
    </row>
    <row r="75" spans="1:15" x14ac:dyDescent="0.25">
      <c r="A75" s="988" t="s">
        <v>659</v>
      </c>
      <c r="B75" s="1210">
        <f t="shared" ref="B75:D75" si="40">B64+B71</f>
        <v>12196261.99</v>
      </c>
      <c r="C75" s="1210">
        <f t="shared" si="40"/>
        <v>6006381.6200000001</v>
      </c>
      <c r="D75" s="1210">
        <f t="shared" si="40"/>
        <v>6189880.3700000001</v>
      </c>
      <c r="E75" s="1232"/>
      <c r="F75" s="1210">
        <f t="shared" ref="F75:K75" si="41">F64+F71</f>
        <v>12169379.83</v>
      </c>
      <c r="G75" s="1210">
        <f t="shared" si="41"/>
        <v>6006381.6200000001</v>
      </c>
      <c r="H75" s="1210">
        <f t="shared" si="41"/>
        <v>6162998.21</v>
      </c>
      <c r="I75" s="1210">
        <f t="shared" si="41"/>
        <v>19507244.350000001</v>
      </c>
      <c r="J75" s="1210">
        <f t="shared" si="41"/>
        <v>12012763.25</v>
      </c>
      <c r="K75" s="1210">
        <f t="shared" si="41"/>
        <v>7494481.0999999996</v>
      </c>
      <c r="L75" s="1232"/>
      <c r="M75" s="1210">
        <f t="shared" ref="M75:O75" si="42">M64+M71</f>
        <v>19480362.190000001</v>
      </c>
      <c r="N75" s="1210">
        <f t="shared" si="42"/>
        <v>12012763.25</v>
      </c>
      <c r="O75" s="1210">
        <f t="shared" si="42"/>
        <v>7467598.9400000004</v>
      </c>
    </row>
  </sheetData>
  <mergeCells count="13">
    <mergeCell ref="F4:F5"/>
    <mergeCell ref="G4:H4"/>
    <mergeCell ref="A3:A5"/>
    <mergeCell ref="B3:H3"/>
    <mergeCell ref="I3:O3"/>
    <mergeCell ref="I4:I5"/>
    <mergeCell ref="J4:K4"/>
    <mergeCell ref="L4:L5"/>
    <mergeCell ref="M4:M5"/>
    <mergeCell ref="N4:O4"/>
    <mergeCell ref="B4:B5"/>
    <mergeCell ref="C4:D4"/>
    <mergeCell ref="E4:E5"/>
  </mergeCells>
  <pageMargins left="0.11811023622047245" right="0" top="0" bottom="0" header="0" footer="0"/>
  <pageSetup paperSize="9" scale="48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BJ106"/>
  <sheetViews>
    <sheetView view="pageBreakPreview" topLeftCell="A2" zoomScaleSheetLayoutView="100" workbookViewId="0">
      <pane xSplit="1" ySplit="12" topLeftCell="B14" activePane="bottomRight" state="frozen"/>
      <selection activeCell="A2" sqref="A2"/>
      <selection pane="topRight" activeCell="B2" sqref="B2"/>
      <selection pane="bottomLeft" activeCell="A14" sqref="A14"/>
      <selection pane="bottomRight" activeCell="M9" sqref="M9:M12"/>
    </sheetView>
  </sheetViews>
  <sheetFormatPr defaultColWidth="19.7109375" defaultRowHeight="12.75" x14ac:dyDescent="0.25"/>
  <cols>
    <col min="1" max="1" width="19.7109375" style="236"/>
    <col min="2" max="2" width="15.42578125" style="236" bestFit="1" customWidth="1"/>
    <col min="3" max="3" width="16" style="236" customWidth="1"/>
    <col min="4" max="4" width="15.42578125" style="236" bestFit="1" customWidth="1"/>
    <col min="5" max="7" width="14.85546875" style="236" customWidth="1"/>
    <col min="8" max="8" width="9.7109375" style="236" customWidth="1"/>
    <col min="9" max="9" width="14.7109375" style="236" customWidth="1"/>
    <col min="10" max="10" width="16.42578125" style="236" customWidth="1"/>
    <col min="11" max="11" width="15.7109375" style="236" customWidth="1"/>
    <col min="12" max="12" width="16.42578125" style="236" customWidth="1"/>
    <col min="13" max="13" width="12.5703125" style="236" customWidth="1"/>
    <col min="14" max="15" width="16.42578125" style="236" customWidth="1"/>
    <col min="16" max="16384" width="19.7109375" style="236"/>
  </cols>
  <sheetData>
    <row r="1" spans="1:62" ht="13.5" hidden="1" customHeight="1" x14ac:dyDescent="0.25">
      <c r="A1" s="233"/>
      <c r="B1" s="234"/>
      <c r="C1" s="234"/>
      <c r="D1" s="1496"/>
      <c r="E1" s="1496"/>
      <c r="F1" s="1496"/>
      <c r="G1" s="1496"/>
      <c r="H1" s="1496"/>
      <c r="I1" s="1496"/>
      <c r="J1" s="1496"/>
      <c r="K1" s="527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</row>
    <row r="2" spans="1:62" ht="13.5" customHeight="1" x14ac:dyDescent="0.25">
      <c r="A2" s="233"/>
      <c r="B2" s="234"/>
      <c r="C2" s="234"/>
      <c r="D2" s="527"/>
      <c r="E2" s="527"/>
      <c r="F2" s="527"/>
      <c r="G2" s="527"/>
      <c r="H2" s="1497"/>
      <c r="I2" s="1497"/>
      <c r="J2" s="1497"/>
      <c r="K2" s="1497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</row>
    <row r="3" spans="1:62" ht="14.25" x14ac:dyDescent="0.25">
      <c r="A3" s="1498" t="s">
        <v>1300</v>
      </c>
      <c r="B3" s="1498"/>
      <c r="C3" s="1498"/>
      <c r="D3" s="1498"/>
      <c r="E3" s="1498"/>
      <c r="F3" s="1498"/>
      <c r="G3" s="1498"/>
      <c r="H3" s="1498"/>
      <c r="I3" s="1498"/>
      <c r="J3" s="1498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</row>
    <row r="4" spans="1:62" ht="14.25" x14ac:dyDescent="0.25">
      <c r="A4" s="1499" t="s">
        <v>873</v>
      </c>
      <c r="B4" s="1499"/>
      <c r="C4" s="1499"/>
      <c r="D4" s="1499"/>
      <c r="E4" s="1499"/>
      <c r="F4" s="1499"/>
      <c r="G4" s="1499"/>
      <c r="H4" s="1499"/>
      <c r="I4" s="1499"/>
      <c r="J4" s="1499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</row>
    <row r="5" spans="1:62" ht="14.25" x14ac:dyDescent="0.25">
      <c r="A5" s="1498" t="s">
        <v>833</v>
      </c>
      <c r="B5" s="1498"/>
      <c r="C5" s="1498"/>
      <c r="D5" s="1498"/>
      <c r="E5" s="1498"/>
      <c r="F5" s="1498"/>
      <c r="G5" s="1498"/>
      <c r="H5" s="1498"/>
      <c r="I5" s="1498"/>
      <c r="J5" s="1498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</row>
    <row r="6" spans="1:62" ht="13.5" hidden="1" customHeight="1" x14ac:dyDescent="0.25">
      <c r="A6" s="233"/>
      <c r="B6" s="234"/>
      <c r="C6" s="234"/>
      <c r="D6" s="527"/>
      <c r="E6" s="234"/>
      <c r="F6" s="234"/>
      <c r="G6" s="234"/>
      <c r="H6" s="527"/>
      <c r="I6" s="527"/>
      <c r="J6" s="527"/>
      <c r="K6" s="527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</row>
    <row r="7" spans="1:62" ht="15.75" x14ac:dyDescent="0.25">
      <c r="A7" s="1500" t="s">
        <v>874</v>
      </c>
      <c r="B7" s="1500"/>
      <c r="C7" s="1500"/>
      <c r="D7" s="1500"/>
      <c r="E7" s="1500"/>
      <c r="F7" s="1500"/>
      <c r="G7" s="1500"/>
      <c r="H7" s="1500"/>
      <c r="I7" s="1500"/>
      <c r="J7" s="1500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</row>
    <row r="8" spans="1:62" x14ac:dyDescent="0.25">
      <c r="A8" s="233"/>
      <c r="B8" s="234"/>
      <c r="C8" s="234"/>
      <c r="D8" s="234"/>
      <c r="E8" s="234"/>
      <c r="F8" s="234"/>
      <c r="G8" s="234"/>
      <c r="H8" s="1511" t="s">
        <v>1098</v>
      </c>
      <c r="I8" s="1511"/>
      <c r="J8" s="237"/>
      <c r="K8" s="640" t="s">
        <v>1099</v>
      </c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</row>
    <row r="9" spans="1:62" ht="17.25" customHeight="1" x14ac:dyDescent="0.25">
      <c r="A9" s="1512" t="s">
        <v>745</v>
      </c>
      <c r="B9" s="1507" t="s">
        <v>927</v>
      </c>
      <c r="C9" s="1508"/>
      <c r="D9" s="1508"/>
      <c r="E9" s="1508"/>
      <c r="F9" s="1508"/>
      <c r="G9" s="1509"/>
      <c r="H9" s="1513" t="s">
        <v>875</v>
      </c>
      <c r="I9" s="1493" t="s">
        <v>1301</v>
      </c>
      <c r="J9" s="1493" t="s">
        <v>1302</v>
      </c>
      <c r="K9" s="1512" t="s">
        <v>1201</v>
      </c>
      <c r="L9" s="1512" t="s">
        <v>1202</v>
      </c>
      <c r="M9" s="1512" t="s">
        <v>1125</v>
      </c>
      <c r="N9" s="1493" t="s">
        <v>1303</v>
      </c>
      <c r="O9" s="1493" t="s">
        <v>1304</v>
      </c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</row>
    <row r="10" spans="1:62" ht="15.75" customHeight="1" x14ac:dyDescent="0.25">
      <c r="A10" s="1512"/>
      <c r="B10" s="1501" t="s">
        <v>928</v>
      </c>
      <c r="C10" s="1502"/>
      <c r="D10" s="1503"/>
      <c r="E10" s="1507" t="s">
        <v>1100</v>
      </c>
      <c r="F10" s="1508"/>
      <c r="G10" s="1509"/>
      <c r="H10" s="1513"/>
      <c r="I10" s="1494"/>
      <c r="J10" s="1494"/>
      <c r="K10" s="1512"/>
      <c r="L10" s="1512"/>
      <c r="M10" s="1512"/>
      <c r="N10" s="1494"/>
      <c r="O10" s="1494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</row>
    <row r="11" spans="1:62" ht="49.5" customHeight="1" x14ac:dyDescent="0.25">
      <c r="A11" s="1512"/>
      <c r="B11" s="1504"/>
      <c r="C11" s="1505"/>
      <c r="D11" s="1506"/>
      <c r="E11" s="1510" t="s">
        <v>1203</v>
      </c>
      <c r="F11" s="1510"/>
      <c r="G11" s="1510"/>
      <c r="H11" s="1513"/>
      <c r="I11" s="1494"/>
      <c r="J11" s="1494"/>
      <c r="K11" s="1512"/>
      <c r="L11" s="1512"/>
      <c r="M11" s="1512"/>
      <c r="N11" s="1494"/>
      <c r="O11" s="1494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</row>
    <row r="12" spans="1:62" ht="72.75" customHeight="1" x14ac:dyDescent="0.25">
      <c r="A12" s="1512"/>
      <c r="B12" s="641" t="s">
        <v>1305</v>
      </c>
      <c r="C12" s="642" t="s">
        <v>1306</v>
      </c>
      <c r="D12" s="643" t="s">
        <v>1307</v>
      </c>
      <c r="E12" s="641" t="s">
        <v>1305</v>
      </c>
      <c r="F12" s="642" t="s">
        <v>1306</v>
      </c>
      <c r="G12" s="643" t="s">
        <v>1307</v>
      </c>
      <c r="H12" s="1513"/>
      <c r="I12" s="1495"/>
      <c r="J12" s="1495"/>
      <c r="K12" s="1512"/>
      <c r="L12" s="1512"/>
      <c r="M12" s="1512"/>
      <c r="N12" s="1495"/>
      <c r="O12" s="1495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  <c r="BI12" s="238"/>
      <c r="BJ12" s="238"/>
    </row>
    <row r="13" spans="1:62" ht="22.5" x14ac:dyDescent="0.25">
      <c r="A13" s="644">
        <v>1</v>
      </c>
      <c r="B13" s="644">
        <v>2</v>
      </c>
      <c r="C13" s="644">
        <v>3</v>
      </c>
      <c r="D13" s="644">
        <v>4</v>
      </c>
      <c r="E13" s="644">
        <v>5</v>
      </c>
      <c r="F13" s="644">
        <v>6</v>
      </c>
      <c r="G13" s="644">
        <v>7</v>
      </c>
      <c r="H13" s="327">
        <v>8</v>
      </c>
      <c r="I13" s="644">
        <v>9</v>
      </c>
      <c r="J13" s="644">
        <v>10</v>
      </c>
      <c r="K13" s="645" t="s">
        <v>1308</v>
      </c>
      <c r="L13" s="646" t="s">
        <v>1309</v>
      </c>
      <c r="M13" s="646">
        <v>13</v>
      </c>
      <c r="N13" s="646" t="s">
        <v>1310</v>
      </c>
      <c r="O13" s="646" t="s">
        <v>1311</v>
      </c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</row>
    <row r="14" spans="1:62" ht="22.5" customHeight="1" x14ac:dyDescent="0.25">
      <c r="A14" s="647" t="s">
        <v>603</v>
      </c>
      <c r="B14" s="648"/>
      <c r="C14" s="648"/>
      <c r="D14" s="648"/>
      <c r="E14" s="648"/>
      <c r="F14" s="648"/>
      <c r="G14" s="648"/>
      <c r="H14" s="648">
        <v>2.2000000000000002</v>
      </c>
      <c r="I14" s="648"/>
      <c r="J14" s="648"/>
      <c r="K14" s="649">
        <f>(C14/4+D14/4*3)*H14/100</f>
        <v>0</v>
      </c>
      <c r="L14" s="650">
        <f>K14/1000</f>
        <v>0</v>
      </c>
      <c r="M14" s="651">
        <v>1</v>
      </c>
      <c r="N14" s="652">
        <f t="shared" ref="N14:N68" si="0">L14*M14</f>
        <v>0</v>
      </c>
      <c r="O14" s="652">
        <f t="shared" ref="O14:O68" si="1">L14-N14</f>
        <v>0</v>
      </c>
    </row>
    <row r="15" spans="1:62" ht="15" customHeight="1" x14ac:dyDescent="0.25">
      <c r="A15" s="647" t="s">
        <v>604</v>
      </c>
      <c r="B15" s="648">
        <v>120763597.16</v>
      </c>
      <c r="C15" s="648">
        <v>119581267.61</v>
      </c>
      <c r="D15" s="648">
        <v>115324878</v>
      </c>
      <c r="E15" s="648"/>
      <c r="F15" s="648"/>
      <c r="G15" s="648"/>
      <c r="H15" s="648">
        <v>2.2000000000000002</v>
      </c>
      <c r="I15" s="648"/>
      <c r="J15" s="648"/>
      <c r="K15" s="649">
        <f>(C15/4+D15/4*3)*H15/100</f>
        <v>2560557.46</v>
      </c>
      <c r="L15" s="650">
        <f>K15/1000</f>
        <v>2560.6</v>
      </c>
      <c r="M15" s="651">
        <v>1</v>
      </c>
      <c r="N15" s="652">
        <f t="shared" si="0"/>
        <v>2560.6</v>
      </c>
      <c r="O15" s="652">
        <f t="shared" si="1"/>
        <v>0</v>
      </c>
    </row>
    <row r="16" spans="1:62" ht="15.75" x14ac:dyDescent="0.25">
      <c r="A16" s="647" t="s">
        <v>605</v>
      </c>
      <c r="B16" s="648">
        <v>148207609.87</v>
      </c>
      <c r="C16" s="648">
        <v>145255230.84999999</v>
      </c>
      <c r="D16" s="648">
        <v>142302851.83000001</v>
      </c>
      <c r="E16" s="648"/>
      <c r="F16" s="648"/>
      <c r="G16" s="648"/>
      <c r="H16" s="648">
        <v>2.2000000000000002</v>
      </c>
      <c r="I16" s="648">
        <v>3357996</v>
      </c>
      <c r="J16" s="648">
        <v>3252448.29</v>
      </c>
      <c r="K16" s="649">
        <f>(C16/4+D16/4*3)*H16/100</f>
        <v>3146900.82</v>
      </c>
      <c r="L16" s="650">
        <f>K16/1000</f>
        <v>3146.9</v>
      </c>
      <c r="M16" s="651">
        <v>1</v>
      </c>
      <c r="N16" s="652">
        <f t="shared" si="0"/>
        <v>3146.9</v>
      </c>
      <c r="O16" s="652">
        <f t="shared" si="1"/>
        <v>0</v>
      </c>
    </row>
    <row r="17" spans="1:15" ht="15.75" x14ac:dyDescent="0.25">
      <c r="A17" s="647" t="s">
        <v>606</v>
      </c>
      <c r="B17" s="324"/>
      <c r="C17" s="222"/>
      <c r="D17" s="222"/>
      <c r="E17" s="291"/>
      <c r="F17" s="222"/>
      <c r="G17" s="222"/>
      <c r="H17" s="222"/>
      <c r="M17" s="651">
        <v>1</v>
      </c>
      <c r="N17" s="652">
        <f t="shared" si="0"/>
        <v>0</v>
      </c>
      <c r="O17" s="652">
        <f t="shared" si="1"/>
        <v>0</v>
      </c>
    </row>
    <row r="18" spans="1:15" ht="25.5" x14ac:dyDescent="0.25">
      <c r="A18" s="647" t="s">
        <v>1312</v>
      </c>
      <c r="B18" s="648">
        <v>48480793.060000002</v>
      </c>
      <c r="C18" s="648">
        <v>48089657.979999997</v>
      </c>
      <c r="D18" s="648">
        <v>47698522.899999999</v>
      </c>
      <c r="E18" s="648"/>
      <c r="F18" s="648"/>
      <c r="G18" s="648"/>
      <c r="H18" s="648">
        <v>2.2000000000000002</v>
      </c>
      <c r="I18" s="648">
        <v>1079486</v>
      </c>
      <c r="J18" s="648">
        <v>10062273</v>
      </c>
      <c r="K18" s="649">
        <f>(C18/4+D18/4*3)*H18/100</f>
        <v>1051518.75</v>
      </c>
      <c r="L18" s="650">
        <f>K18/1000</f>
        <v>1051.5</v>
      </c>
      <c r="M18" s="651">
        <v>1</v>
      </c>
      <c r="N18" s="652">
        <f t="shared" si="0"/>
        <v>1051.5</v>
      </c>
      <c r="O18" s="652">
        <f t="shared" si="1"/>
        <v>0</v>
      </c>
    </row>
    <row r="19" spans="1:15" ht="15.75" x14ac:dyDescent="0.25">
      <c r="A19" s="647" t="s">
        <v>608</v>
      </c>
      <c r="B19" s="648"/>
      <c r="C19" s="648"/>
      <c r="D19" s="648"/>
      <c r="E19" s="648"/>
      <c r="F19" s="648"/>
      <c r="G19" s="648"/>
      <c r="H19" s="648"/>
      <c r="I19" s="648"/>
      <c r="J19" s="648"/>
      <c r="K19" s="649"/>
      <c r="L19" s="650"/>
      <c r="M19" s="651">
        <v>1</v>
      </c>
      <c r="N19" s="652">
        <f t="shared" si="0"/>
        <v>0</v>
      </c>
      <c r="O19" s="652">
        <f t="shared" si="1"/>
        <v>0</v>
      </c>
    </row>
    <row r="20" spans="1:15" ht="15.75" x14ac:dyDescent="0.25">
      <c r="A20" s="647" t="s">
        <v>1313</v>
      </c>
      <c r="B20" s="653">
        <v>827846.64</v>
      </c>
      <c r="C20" s="653">
        <v>813775.56</v>
      </c>
      <c r="D20" s="648">
        <v>799704.48</v>
      </c>
      <c r="E20" s="648">
        <v>0</v>
      </c>
      <c r="F20" s="648"/>
      <c r="G20" s="648"/>
      <c r="H20" s="648">
        <v>2.2000000000000002</v>
      </c>
      <c r="I20" s="648">
        <v>23134</v>
      </c>
      <c r="J20" s="648">
        <v>21375</v>
      </c>
      <c r="K20" s="649">
        <f t="shared" ref="K20:K54" si="2">(C20/4+D20/4*3)*H20/100</f>
        <v>17670.89</v>
      </c>
      <c r="L20" s="650">
        <f t="shared" ref="L20:L54" si="3">K20/1000</f>
        <v>17.7</v>
      </c>
      <c r="M20" s="651">
        <v>1</v>
      </c>
      <c r="N20" s="652">
        <f t="shared" si="0"/>
        <v>17.7</v>
      </c>
      <c r="O20" s="652">
        <f t="shared" si="1"/>
        <v>0</v>
      </c>
    </row>
    <row r="21" spans="1:15" ht="15.75" x14ac:dyDescent="0.25">
      <c r="A21" s="647" t="s">
        <v>611</v>
      </c>
      <c r="B21" s="648">
        <v>290597</v>
      </c>
      <c r="C21" s="648">
        <v>271255</v>
      </c>
      <c r="D21" s="648">
        <v>271255</v>
      </c>
      <c r="E21" s="648"/>
      <c r="F21" s="648"/>
      <c r="G21" s="648"/>
      <c r="H21" s="648">
        <v>2.2000000000000002</v>
      </c>
      <c r="I21" s="648">
        <v>6575</v>
      </c>
      <c r="J21" s="648">
        <v>6575</v>
      </c>
      <c r="K21" s="649">
        <f t="shared" si="2"/>
        <v>5967.61</v>
      </c>
      <c r="L21" s="650">
        <f t="shared" si="3"/>
        <v>6</v>
      </c>
      <c r="M21" s="651">
        <v>1</v>
      </c>
      <c r="N21" s="652">
        <f t="shared" si="0"/>
        <v>6</v>
      </c>
      <c r="O21" s="652">
        <f t="shared" si="1"/>
        <v>0</v>
      </c>
    </row>
    <row r="22" spans="1:15" ht="15.75" x14ac:dyDescent="0.25">
      <c r="A22" s="647" t="s">
        <v>656</v>
      </c>
      <c r="B22" s="648">
        <v>311167.3</v>
      </c>
      <c r="C22" s="648">
        <v>289753.11</v>
      </c>
      <c r="D22" s="648">
        <v>283023.39</v>
      </c>
      <c r="E22" s="648">
        <v>0</v>
      </c>
      <c r="F22" s="648">
        <v>0</v>
      </c>
      <c r="G22" s="648">
        <v>0</v>
      </c>
      <c r="H22" s="648">
        <v>2.2000000000000002</v>
      </c>
      <c r="I22" s="648">
        <v>5699</v>
      </c>
      <c r="J22" s="648">
        <v>6148</v>
      </c>
      <c r="K22" s="649">
        <f t="shared" si="2"/>
        <v>6263.53</v>
      </c>
      <c r="L22" s="650">
        <f t="shared" si="3"/>
        <v>6.3</v>
      </c>
      <c r="M22" s="651">
        <v>1</v>
      </c>
      <c r="N22" s="652">
        <f t="shared" si="0"/>
        <v>6.3</v>
      </c>
      <c r="O22" s="652">
        <f t="shared" si="1"/>
        <v>0</v>
      </c>
    </row>
    <row r="23" spans="1:15" ht="15.75" x14ac:dyDescent="0.25">
      <c r="A23" s="647" t="s">
        <v>612</v>
      </c>
      <c r="B23" s="648">
        <v>22515753.73</v>
      </c>
      <c r="C23" s="648">
        <v>22260236.949999999</v>
      </c>
      <c r="D23" s="648">
        <v>21578858.870000001</v>
      </c>
      <c r="E23" s="648">
        <v>0</v>
      </c>
      <c r="F23" s="648">
        <v>0</v>
      </c>
      <c r="G23" s="648">
        <v>0</v>
      </c>
      <c r="H23" s="648">
        <v>2.2000000000000002</v>
      </c>
      <c r="I23" s="648">
        <v>508159</v>
      </c>
      <c r="J23" s="648">
        <v>495993</v>
      </c>
      <c r="K23" s="649">
        <f t="shared" si="2"/>
        <v>478482.47</v>
      </c>
      <c r="L23" s="650">
        <f t="shared" si="3"/>
        <v>478.5</v>
      </c>
      <c r="M23" s="651">
        <v>1</v>
      </c>
      <c r="N23" s="652">
        <f t="shared" si="0"/>
        <v>478.5</v>
      </c>
      <c r="O23" s="652">
        <f t="shared" si="1"/>
        <v>0</v>
      </c>
    </row>
    <row r="24" spans="1:15" ht="15.75" x14ac:dyDescent="0.25">
      <c r="A24" s="647" t="s">
        <v>613</v>
      </c>
      <c r="B24" s="648">
        <v>1639955</v>
      </c>
      <c r="C24" s="648">
        <v>1615302</v>
      </c>
      <c r="D24" s="648">
        <v>1590650</v>
      </c>
      <c r="E24" s="648"/>
      <c r="F24" s="648"/>
      <c r="G24" s="648"/>
      <c r="H24" s="648">
        <v>2.2000000000000002</v>
      </c>
      <c r="I24" s="648">
        <v>36893</v>
      </c>
      <c r="J24" s="648">
        <v>35808</v>
      </c>
      <c r="K24" s="649">
        <f t="shared" si="2"/>
        <v>35129.89</v>
      </c>
      <c r="L24" s="650">
        <f t="shared" si="3"/>
        <v>35.1</v>
      </c>
      <c r="M24" s="651">
        <v>1</v>
      </c>
      <c r="N24" s="652">
        <f t="shared" si="0"/>
        <v>35.1</v>
      </c>
      <c r="O24" s="652">
        <f t="shared" si="1"/>
        <v>0</v>
      </c>
    </row>
    <row r="25" spans="1:15" ht="15.75" x14ac:dyDescent="0.25">
      <c r="A25" s="654" t="s">
        <v>746</v>
      </c>
      <c r="B25" s="655">
        <v>83767.92</v>
      </c>
      <c r="C25" s="655">
        <v>75249.119999999995</v>
      </c>
      <c r="D25" s="655">
        <v>66730.320000000007</v>
      </c>
      <c r="E25" s="655"/>
      <c r="F25" s="655"/>
      <c r="G25" s="655"/>
      <c r="H25" s="655">
        <v>2.2000000000000002</v>
      </c>
      <c r="I25" s="655">
        <v>2206</v>
      </c>
      <c r="J25" s="655">
        <v>1737.17</v>
      </c>
      <c r="K25" s="656">
        <f t="shared" si="2"/>
        <v>1514.92</v>
      </c>
      <c r="L25" s="657">
        <f t="shared" si="3"/>
        <v>1.5</v>
      </c>
      <c r="M25" s="651">
        <v>1</v>
      </c>
      <c r="N25" s="652">
        <f t="shared" si="0"/>
        <v>1.5</v>
      </c>
      <c r="O25" s="652">
        <f t="shared" si="1"/>
        <v>0</v>
      </c>
    </row>
    <row r="26" spans="1:15" ht="15.75" x14ac:dyDescent="0.25">
      <c r="A26" s="647" t="s">
        <v>614</v>
      </c>
      <c r="B26" s="648">
        <v>5389354.9500000002</v>
      </c>
      <c r="C26" s="648">
        <v>5286146.01</v>
      </c>
      <c r="D26" s="648">
        <v>5182937.07</v>
      </c>
      <c r="E26" s="648"/>
      <c r="F26" s="648"/>
      <c r="G26" s="648"/>
      <c r="H26" s="648">
        <v>2.2000000000000002</v>
      </c>
      <c r="I26" s="648">
        <v>115179</v>
      </c>
      <c r="J26" s="648">
        <v>116015</v>
      </c>
      <c r="K26" s="649">
        <f t="shared" si="2"/>
        <v>114592.26</v>
      </c>
      <c r="L26" s="650">
        <f t="shared" si="3"/>
        <v>114.6</v>
      </c>
      <c r="M26" s="651">
        <v>1</v>
      </c>
      <c r="N26" s="652">
        <f t="shared" si="0"/>
        <v>114.6</v>
      </c>
      <c r="O26" s="652">
        <f t="shared" si="1"/>
        <v>0</v>
      </c>
    </row>
    <row r="27" spans="1:15" ht="15.75" x14ac:dyDescent="0.25">
      <c r="A27" s="647" t="s">
        <v>615</v>
      </c>
      <c r="B27" s="648">
        <v>0</v>
      </c>
      <c r="C27" s="648">
        <v>0</v>
      </c>
      <c r="D27" s="648">
        <v>0</v>
      </c>
      <c r="E27" s="648"/>
      <c r="F27" s="648"/>
      <c r="G27" s="648"/>
      <c r="H27" s="648">
        <v>2.2000000000000002</v>
      </c>
      <c r="I27" s="648">
        <v>0</v>
      </c>
      <c r="J27" s="648">
        <v>0</v>
      </c>
      <c r="K27" s="649">
        <f t="shared" si="2"/>
        <v>0</v>
      </c>
      <c r="L27" s="650">
        <f t="shared" si="3"/>
        <v>0</v>
      </c>
      <c r="M27" s="651">
        <v>1</v>
      </c>
      <c r="N27" s="652">
        <f t="shared" si="0"/>
        <v>0</v>
      </c>
      <c r="O27" s="652">
        <f t="shared" si="1"/>
        <v>0</v>
      </c>
    </row>
    <row r="28" spans="1:15" ht="15.75" x14ac:dyDescent="0.25">
      <c r="A28" s="658" t="s">
        <v>747</v>
      </c>
      <c r="B28" s="648">
        <v>338303.95</v>
      </c>
      <c r="C28" s="648">
        <v>321245.23</v>
      </c>
      <c r="D28" s="648">
        <v>304186.51</v>
      </c>
      <c r="E28" s="648"/>
      <c r="F28" s="648"/>
      <c r="G28" s="648"/>
      <c r="H28" s="648">
        <v>2.2000000000000002</v>
      </c>
      <c r="I28" s="648">
        <v>8124</v>
      </c>
      <c r="J28" s="648">
        <v>7277.01</v>
      </c>
      <c r="K28" s="649">
        <f t="shared" si="2"/>
        <v>6785.93</v>
      </c>
      <c r="L28" s="650">
        <f t="shared" si="3"/>
        <v>6.8</v>
      </c>
      <c r="M28" s="651">
        <v>1</v>
      </c>
      <c r="N28" s="652">
        <f t="shared" si="0"/>
        <v>6.8</v>
      </c>
      <c r="O28" s="652">
        <f t="shared" si="1"/>
        <v>0</v>
      </c>
    </row>
    <row r="29" spans="1:15" ht="15.75" x14ac:dyDescent="0.25">
      <c r="A29" s="647" t="s">
        <v>616</v>
      </c>
      <c r="B29" s="648">
        <v>5587737.0199999996</v>
      </c>
      <c r="C29" s="648">
        <v>5472652.5199999996</v>
      </c>
      <c r="D29" s="648">
        <v>5472700</v>
      </c>
      <c r="E29" s="648">
        <v>5587737.0199999996</v>
      </c>
      <c r="F29" s="648">
        <v>5472652.5199999996</v>
      </c>
      <c r="G29" s="648">
        <v>5472700</v>
      </c>
      <c r="H29" s="648">
        <v>2.2000000000000002</v>
      </c>
      <c r="I29" s="648"/>
      <c r="J29" s="648"/>
      <c r="K29" s="649">
        <f t="shared" si="2"/>
        <v>120399.14</v>
      </c>
      <c r="L29" s="650">
        <f t="shared" si="3"/>
        <v>120.4</v>
      </c>
      <c r="M29" s="651">
        <v>1</v>
      </c>
      <c r="N29" s="652">
        <f t="shared" si="0"/>
        <v>120.4</v>
      </c>
      <c r="O29" s="652">
        <f t="shared" si="1"/>
        <v>0</v>
      </c>
    </row>
    <row r="30" spans="1:15" ht="15.75" x14ac:dyDescent="0.25">
      <c r="A30" s="647" t="s">
        <v>617</v>
      </c>
      <c r="B30" s="648">
        <v>5838028.4400000004</v>
      </c>
      <c r="C30" s="648">
        <v>681466.31</v>
      </c>
      <c r="D30" s="648">
        <v>586378.01</v>
      </c>
      <c r="E30" s="648"/>
      <c r="F30" s="648"/>
      <c r="G30" s="648"/>
      <c r="H30" s="648">
        <v>2.2000000000000002</v>
      </c>
      <c r="I30" s="648">
        <v>19895</v>
      </c>
      <c r="J30" s="648">
        <v>16038</v>
      </c>
      <c r="K30" s="649">
        <f t="shared" si="2"/>
        <v>13423.3</v>
      </c>
      <c r="L30" s="650">
        <f t="shared" si="3"/>
        <v>13.4</v>
      </c>
      <c r="M30" s="651">
        <v>1</v>
      </c>
      <c r="N30" s="652">
        <f t="shared" si="0"/>
        <v>13.4</v>
      </c>
      <c r="O30" s="652">
        <f t="shared" si="1"/>
        <v>0</v>
      </c>
    </row>
    <row r="31" spans="1:15" ht="15.75" x14ac:dyDescent="0.25">
      <c r="A31" s="647" t="s">
        <v>618</v>
      </c>
      <c r="B31" s="648">
        <v>1380769.44</v>
      </c>
      <c r="C31" s="648">
        <v>1357970.94</v>
      </c>
      <c r="D31" s="648">
        <v>1335172.44</v>
      </c>
      <c r="E31" s="648"/>
      <c r="F31" s="648"/>
      <c r="G31" s="648"/>
      <c r="H31" s="648">
        <v>2.2000000000000002</v>
      </c>
      <c r="I31" s="648">
        <v>31101</v>
      </c>
      <c r="J31" s="648">
        <v>30536</v>
      </c>
      <c r="K31" s="649">
        <f t="shared" si="2"/>
        <v>29499.19</v>
      </c>
      <c r="L31" s="650">
        <f t="shared" si="3"/>
        <v>29.5</v>
      </c>
      <c r="M31" s="651">
        <v>1</v>
      </c>
      <c r="N31" s="652">
        <f t="shared" si="0"/>
        <v>29.5</v>
      </c>
      <c r="O31" s="652">
        <f t="shared" si="1"/>
        <v>0</v>
      </c>
    </row>
    <row r="32" spans="1:15" ht="15.75" x14ac:dyDescent="0.25">
      <c r="A32" s="647" t="s">
        <v>619</v>
      </c>
      <c r="B32" s="648">
        <v>1474350</v>
      </c>
      <c r="C32" s="648">
        <v>1450114</v>
      </c>
      <c r="D32" s="648">
        <v>1425878</v>
      </c>
      <c r="E32" s="648"/>
      <c r="F32" s="648"/>
      <c r="G32" s="648"/>
      <c r="H32" s="648">
        <v>2.2000000000000002</v>
      </c>
      <c r="I32" s="648">
        <v>33236</v>
      </c>
      <c r="J32" s="648">
        <v>32169</v>
      </c>
      <c r="K32" s="649">
        <f t="shared" si="2"/>
        <v>31502.61</v>
      </c>
      <c r="L32" s="650">
        <f t="shared" si="3"/>
        <v>31.5</v>
      </c>
      <c r="M32" s="651">
        <v>1</v>
      </c>
      <c r="N32" s="652">
        <f t="shared" si="0"/>
        <v>31.5</v>
      </c>
      <c r="O32" s="652">
        <f t="shared" si="1"/>
        <v>0</v>
      </c>
    </row>
    <row r="33" spans="1:15" ht="15.75" x14ac:dyDescent="0.25">
      <c r="A33" s="647" t="s">
        <v>1314</v>
      </c>
      <c r="B33" s="648">
        <v>1425401.65</v>
      </c>
      <c r="C33" s="648">
        <v>1315755.31</v>
      </c>
      <c r="D33" s="648">
        <f>C33-(B33-C33)*3</f>
        <v>986816.29</v>
      </c>
      <c r="E33" s="648">
        <v>0</v>
      </c>
      <c r="F33" s="648">
        <v>0</v>
      </c>
      <c r="G33" s="648">
        <v>0</v>
      </c>
      <c r="H33" s="648">
        <v>2.2000000000000002</v>
      </c>
      <c r="I33" s="648">
        <v>42516</v>
      </c>
      <c r="J33" s="648">
        <v>30153</v>
      </c>
      <c r="K33" s="649">
        <f t="shared" si="2"/>
        <v>23519.119999999999</v>
      </c>
      <c r="L33" s="650">
        <f t="shared" si="3"/>
        <v>23.5</v>
      </c>
      <c r="M33" s="651">
        <v>1</v>
      </c>
      <c r="N33" s="652">
        <f t="shared" si="0"/>
        <v>23.5</v>
      </c>
      <c r="O33" s="652">
        <f t="shared" si="1"/>
        <v>0</v>
      </c>
    </row>
    <row r="34" spans="1:15" ht="15.75" x14ac:dyDescent="0.25">
      <c r="A34" s="647" t="s">
        <v>622</v>
      </c>
      <c r="B34" s="648">
        <v>2969487.64</v>
      </c>
      <c r="C34" s="648">
        <v>2734771.54</v>
      </c>
      <c r="D34" s="648">
        <v>2500055.41</v>
      </c>
      <c r="E34" s="648">
        <v>0</v>
      </c>
      <c r="F34" s="648">
        <v>0</v>
      </c>
      <c r="G34" s="648">
        <v>0</v>
      </c>
      <c r="H34" s="648">
        <v>2.2000000000000002</v>
      </c>
      <c r="I34" s="648">
        <v>91312</v>
      </c>
      <c r="J34" s="648">
        <v>66557</v>
      </c>
      <c r="K34" s="649">
        <f t="shared" si="2"/>
        <v>56292.160000000003</v>
      </c>
      <c r="L34" s="650">
        <f t="shared" si="3"/>
        <v>56.3</v>
      </c>
      <c r="M34" s="651">
        <v>1</v>
      </c>
      <c r="N34" s="652">
        <f t="shared" si="0"/>
        <v>56.3</v>
      </c>
      <c r="O34" s="652">
        <f t="shared" si="1"/>
        <v>0</v>
      </c>
    </row>
    <row r="35" spans="1:15" ht="15.75" x14ac:dyDescent="0.25">
      <c r="A35" s="647" t="s">
        <v>623</v>
      </c>
      <c r="B35" s="648">
        <v>0</v>
      </c>
      <c r="C35" s="648">
        <v>0</v>
      </c>
      <c r="D35" s="648">
        <v>0</v>
      </c>
      <c r="E35" s="648">
        <v>0</v>
      </c>
      <c r="F35" s="648">
        <v>0</v>
      </c>
      <c r="G35" s="648">
        <v>0</v>
      </c>
      <c r="H35" s="648">
        <v>2.2000000000000002</v>
      </c>
      <c r="I35" s="648">
        <v>0</v>
      </c>
      <c r="J35" s="648">
        <v>0</v>
      </c>
      <c r="K35" s="649">
        <f t="shared" si="2"/>
        <v>0</v>
      </c>
      <c r="L35" s="650">
        <f t="shared" si="3"/>
        <v>0</v>
      </c>
      <c r="M35" s="651">
        <v>1</v>
      </c>
      <c r="N35" s="652">
        <f t="shared" si="0"/>
        <v>0</v>
      </c>
      <c r="O35" s="652">
        <f t="shared" si="1"/>
        <v>0</v>
      </c>
    </row>
    <row r="36" spans="1:15" ht="15.75" x14ac:dyDescent="0.25">
      <c r="A36" s="647" t="s">
        <v>624</v>
      </c>
      <c r="B36" s="648">
        <v>874003.05</v>
      </c>
      <c r="C36" s="648">
        <v>855176.13</v>
      </c>
      <c r="D36" s="648">
        <v>836349.21</v>
      </c>
      <c r="E36" s="648"/>
      <c r="F36" s="648"/>
      <c r="G36" s="648"/>
      <c r="H36" s="648">
        <v>2.2000000000000002</v>
      </c>
      <c r="I36" s="648">
        <v>19642.23</v>
      </c>
      <c r="J36" s="648">
        <v>18798</v>
      </c>
      <c r="K36" s="649">
        <f t="shared" si="2"/>
        <v>18503.23</v>
      </c>
      <c r="L36" s="650">
        <f t="shared" si="3"/>
        <v>18.5</v>
      </c>
      <c r="M36" s="651">
        <v>1</v>
      </c>
      <c r="N36" s="652">
        <f t="shared" si="0"/>
        <v>18.5</v>
      </c>
      <c r="O36" s="652">
        <f t="shared" si="1"/>
        <v>0</v>
      </c>
    </row>
    <row r="37" spans="1:15" ht="25.5" x14ac:dyDescent="0.25">
      <c r="A37" s="647" t="s">
        <v>930</v>
      </c>
      <c r="B37" s="648">
        <v>3455359.72</v>
      </c>
      <c r="C37" s="648">
        <v>3389998.78</v>
      </c>
      <c r="D37" s="648">
        <v>3324637.84</v>
      </c>
      <c r="E37" s="648"/>
      <c r="F37" s="648"/>
      <c r="G37" s="648"/>
      <c r="H37" s="648">
        <v>2.2000000000000002</v>
      </c>
      <c r="I37" s="648">
        <v>82679</v>
      </c>
      <c r="J37" s="648">
        <v>79252</v>
      </c>
      <c r="K37" s="649">
        <f t="shared" si="2"/>
        <v>73501.52</v>
      </c>
      <c r="L37" s="650">
        <f t="shared" si="3"/>
        <v>73.5</v>
      </c>
      <c r="M37" s="651">
        <v>0.98677698479999998</v>
      </c>
      <c r="N37" s="652">
        <f t="shared" si="0"/>
        <v>72.5</v>
      </c>
      <c r="O37" s="652">
        <f t="shared" si="1"/>
        <v>1</v>
      </c>
    </row>
    <row r="38" spans="1:15" ht="15.75" x14ac:dyDescent="0.25">
      <c r="A38" s="659" t="s">
        <v>1315</v>
      </c>
      <c r="B38" s="648">
        <v>4237035</v>
      </c>
      <c r="C38" s="648">
        <v>4175480</v>
      </c>
      <c r="D38" s="648">
        <v>4175480</v>
      </c>
      <c r="E38" s="648">
        <v>4237035</v>
      </c>
      <c r="F38" s="648">
        <v>4175480</v>
      </c>
      <c r="G38" s="648">
        <v>4175480</v>
      </c>
      <c r="H38" s="648">
        <v>2.2000000000000002</v>
      </c>
      <c r="I38" s="648">
        <v>86078</v>
      </c>
      <c r="J38" s="648">
        <v>92335</v>
      </c>
      <c r="K38" s="649">
        <f t="shared" si="2"/>
        <v>91860.56</v>
      </c>
      <c r="L38" s="650">
        <f t="shared" si="3"/>
        <v>91.9</v>
      </c>
      <c r="M38" s="651">
        <v>1</v>
      </c>
      <c r="N38" s="652">
        <f t="shared" si="0"/>
        <v>91.9</v>
      </c>
      <c r="O38" s="652">
        <f t="shared" si="1"/>
        <v>0</v>
      </c>
    </row>
    <row r="39" spans="1:15" ht="15.75" x14ac:dyDescent="0.25">
      <c r="A39" s="647" t="s">
        <v>627</v>
      </c>
      <c r="B39" s="648">
        <v>1326504</v>
      </c>
      <c r="C39" s="648">
        <v>1297487</v>
      </c>
      <c r="D39" s="648">
        <v>1268470</v>
      </c>
      <c r="E39" s="648"/>
      <c r="F39" s="648"/>
      <c r="G39" s="648"/>
      <c r="H39" s="648">
        <v>2.2000000000000002</v>
      </c>
      <c r="I39" s="648">
        <v>30141</v>
      </c>
      <c r="J39" s="648">
        <v>28864</v>
      </c>
      <c r="K39" s="649">
        <f t="shared" si="2"/>
        <v>28065.93</v>
      </c>
      <c r="L39" s="650">
        <f t="shared" si="3"/>
        <v>28.1</v>
      </c>
      <c r="M39" s="651">
        <v>1</v>
      </c>
      <c r="N39" s="652">
        <f t="shared" si="0"/>
        <v>28.1</v>
      </c>
      <c r="O39" s="652">
        <f t="shared" si="1"/>
        <v>0</v>
      </c>
    </row>
    <row r="40" spans="1:15" ht="15.75" x14ac:dyDescent="0.25">
      <c r="A40" s="647" t="s">
        <v>628</v>
      </c>
      <c r="B40" s="648">
        <v>5137762</v>
      </c>
      <c r="C40" s="648">
        <v>4996680</v>
      </c>
      <c r="D40" s="648">
        <v>4996680</v>
      </c>
      <c r="E40" s="648"/>
      <c r="F40" s="648"/>
      <c r="G40" s="648"/>
      <c r="H40" s="648">
        <v>2.2000000000000002</v>
      </c>
      <c r="I40" s="648">
        <v>116857</v>
      </c>
      <c r="J40" s="648">
        <v>116857</v>
      </c>
      <c r="K40" s="649">
        <f t="shared" si="2"/>
        <v>109926.96</v>
      </c>
      <c r="L40" s="650">
        <f t="shared" si="3"/>
        <v>109.9</v>
      </c>
      <c r="M40" s="651">
        <v>1</v>
      </c>
      <c r="N40" s="652">
        <f t="shared" si="0"/>
        <v>109.9</v>
      </c>
      <c r="O40" s="652">
        <f t="shared" si="1"/>
        <v>0</v>
      </c>
    </row>
    <row r="41" spans="1:15" ht="15.75" x14ac:dyDescent="0.25">
      <c r="A41" s="647" t="s">
        <v>1316</v>
      </c>
      <c r="B41" s="648">
        <v>14967088.710000001</v>
      </c>
      <c r="C41" s="648">
        <v>14786762.359999999</v>
      </c>
      <c r="D41" s="648">
        <v>14606436.01</v>
      </c>
      <c r="E41" s="648">
        <v>14967088.710000001</v>
      </c>
      <c r="F41" s="648">
        <v>14786762.359999999</v>
      </c>
      <c r="G41" s="648">
        <v>14606436.01</v>
      </c>
      <c r="H41" s="648">
        <v>2.2000000000000002</v>
      </c>
      <c r="I41" s="648">
        <v>335722.92</v>
      </c>
      <c r="J41" s="648">
        <v>327429.8</v>
      </c>
      <c r="K41" s="649">
        <f t="shared" si="2"/>
        <v>322333.39</v>
      </c>
      <c r="L41" s="650">
        <f t="shared" si="3"/>
        <v>322.3</v>
      </c>
      <c r="M41" s="651">
        <v>1</v>
      </c>
      <c r="N41" s="652">
        <f t="shared" si="0"/>
        <v>322.3</v>
      </c>
      <c r="O41" s="652">
        <f t="shared" si="1"/>
        <v>0</v>
      </c>
    </row>
    <row r="42" spans="1:15" ht="15.75" x14ac:dyDescent="0.25">
      <c r="A42" s="647" t="s">
        <v>630</v>
      </c>
      <c r="B42" s="648">
        <v>13399638.08</v>
      </c>
      <c r="C42" s="648">
        <v>13249080.380000001</v>
      </c>
      <c r="D42" s="648">
        <v>13098522.68</v>
      </c>
      <c r="E42" s="648"/>
      <c r="F42" s="648"/>
      <c r="G42" s="648"/>
      <c r="H42" s="648">
        <v>2.2000000000000002</v>
      </c>
      <c r="I42" s="648">
        <v>301656</v>
      </c>
      <c r="J42" s="648">
        <v>296304</v>
      </c>
      <c r="K42" s="649">
        <f t="shared" si="2"/>
        <v>288995.57</v>
      </c>
      <c r="L42" s="650">
        <f t="shared" si="3"/>
        <v>289</v>
      </c>
      <c r="M42" s="651">
        <v>1</v>
      </c>
      <c r="N42" s="652">
        <f t="shared" si="0"/>
        <v>289</v>
      </c>
      <c r="O42" s="652">
        <f t="shared" si="1"/>
        <v>0</v>
      </c>
    </row>
    <row r="43" spans="1:15" ht="15.75" x14ac:dyDescent="0.25">
      <c r="A43" s="647" t="s">
        <v>851</v>
      </c>
      <c r="B43" s="648">
        <v>11320645.390000001</v>
      </c>
      <c r="C43" s="648">
        <v>11182403.07</v>
      </c>
      <c r="D43" s="648">
        <v>11046460.75</v>
      </c>
      <c r="E43" s="648"/>
      <c r="F43" s="648"/>
      <c r="G43" s="648"/>
      <c r="H43" s="648">
        <v>2.2000000000000002</v>
      </c>
      <c r="I43" s="648">
        <v>253568</v>
      </c>
      <c r="J43" s="648">
        <v>248170</v>
      </c>
      <c r="K43" s="649">
        <f t="shared" si="2"/>
        <v>243769.82</v>
      </c>
      <c r="L43" s="650">
        <f t="shared" si="3"/>
        <v>243.8</v>
      </c>
      <c r="M43" s="651">
        <v>1</v>
      </c>
      <c r="N43" s="652">
        <f t="shared" si="0"/>
        <v>243.8</v>
      </c>
      <c r="O43" s="652">
        <f t="shared" si="1"/>
        <v>0</v>
      </c>
    </row>
    <row r="44" spans="1:15" ht="25.5" x14ac:dyDescent="0.25">
      <c r="A44" s="647" t="s">
        <v>1317</v>
      </c>
      <c r="B44" s="648">
        <v>2107520.13</v>
      </c>
      <c r="C44" s="648">
        <v>2090292.45</v>
      </c>
      <c r="D44" s="648">
        <v>2073064.77</v>
      </c>
      <c r="E44" s="648">
        <v>0</v>
      </c>
      <c r="F44" s="648">
        <v>0</v>
      </c>
      <c r="G44" s="648">
        <v>0</v>
      </c>
      <c r="H44" s="648">
        <v>2.2000000000000002</v>
      </c>
      <c r="I44" s="648">
        <v>47515</v>
      </c>
      <c r="J44" s="648">
        <v>45856</v>
      </c>
      <c r="K44" s="649">
        <f t="shared" si="2"/>
        <v>45702.18</v>
      </c>
      <c r="L44" s="650">
        <f t="shared" si="3"/>
        <v>45.7</v>
      </c>
      <c r="M44" s="651">
        <v>1</v>
      </c>
      <c r="N44" s="652">
        <f t="shared" si="0"/>
        <v>45.7</v>
      </c>
      <c r="O44" s="652">
        <f t="shared" si="1"/>
        <v>0</v>
      </c>
    </row>
    <row r="45" spans="1:15" ht="15.75" x14ac:dyDescent="0.25">
      <c r="A45" s="647" t="s">
        <v>633</v>
      </c>
      <c r="B45" s="648">
        <v>4921467.68</v>
      </c>
      <c r="C45" s="648">
        <v>4831714.46</v>
      </c>
      <c r="D45" s="648">
        <v>4741961.24</v>
      </c>
      <c r="E45" s="648"/>
      <c r="F45" s="648"/>
      <c r="G45" s="648"/>
      <c r="H45" s="648">
        <v>2.2000000000000002</v>
      </c>
      <c r="I45" s="648">
        <v>111548</v>
      </c>
      <c r="J45" s="648">
        <v>114442</v>
      </c>
      <c r="K45" s="649">
        <f t="shared" si="2"/>
        <v>104816.79</v>
      </c>
      <c r="L45" s="650">
        <f t="shared" si="3"/>
        <v>104.8</v>
      </c>
      <c r="M45" s="651">
        <v>1</v>
      </c>
      <c r="N45" s="652">
        <f t="shared" si="0"/>
        <v>104.8</v>
      </c>
      <c r="O45" s="652">
        <f t="shared" si="1"/>
        <v>0</v>
      </c>
    </row>
    <row r="46" spans="1:15" ht="15.75" x14ac:dyDescent="0.25">
      <c r="A46" s="647" t="s">
        <v>634</v>
      </c>
      <c r="B46" s="648">
        <v>1002194</v>
      </c>
      <c r="C46" s="648">
        <v>982233</v>
      </c>
      <c r="D46" s="648">
        <v>942311</v>
      </c>
      <c r="E46" s="648">
        <v>0</v>
      </c>
      <c r="F46" s="648">
        <v>0</v>
      </c>
      <c r="G46" s="648">
        <v>0</v>
      </c>
      <c r="H46" s="648">
        <v>2.2000000000000002</v>
      </c>
      <c r="I46" s="648">
        <v>5443</v>
      </c>
      <c r="J46" s="648">
        <v>15507.41</v>
      </c>
      <c r="K46" s="649">
        <f t="shared" si="2"/>
        <v>20950.41</v>
      </c>
      <c r="L46" s="650">
        <f t="shared" si="3"/>
        <v>21</v>
      </c>
      <c r="M46" s="651">
        <v>1</v>
      </c>
      <c r="N46" s="652">
        <f t="shared" si="0"/>
        <v>21</v>
      </c>
      <c r="O46" s="652">
        <f t="shared" si="1"/>
        <v>0</v>
      </c>
    </row>
    <row r="47" spans="1:15" ht="25.5" x14ac:dyDescent="0.25">
      <c r="A47" s="647" t="s">
        <v>1318</v>
      </c>
      <c r="B47" s="648">
        <v>1418635.92</v>
      </c>
      <c r="C47" s="648">
        <v>1413236.44</v>
      </c>
      <c r="D47" s="648"/>
      <c r="E47" s="648"/>
      <c r="F47" s="648"/>
      <c r="G47" s="648"/>
      <c r="H47" s="648">
        <v>2.2000000000000002</v>
      </c>
      <c r="I47" s="648"/>
      <c r="J47" s="648">
        <v>7739.4</v>
      </c>
      <c r="K47" s="649">
        <f t="shared" si="2"/>
        <v>7772.8</v>
      </c>
      <c r="L47" s="650">
        <f t="shared" si="3"/>
        <v>7.8</v>
      </c>
      <c r="M47" s="651">
        <v>1</v>
      </c>
      <c r="N47" s="652">
        <f t="shared" si="0"/>
        <v>7.8</v>
      </c>
      <c r="O47" s="652">
        <f t="shared" si="1"/>
        <v>0</v>
      </c>
    </row>
    <row r="48" spans="1:15" ht="25.5" x14ac:dyDescent="0.25">
      <c r="A48" s="647" t="s">
        <v>1084</v>
      </c>
      <c r="B48" s="648">
        <v>0</v>
      </c>
      <c r="C48" s="648">
        <v>0</v>
      </c>
      <c r="D48" s="648">
        <v>0</v>
      </c>
      <c r="E48" s="648">
        <v>0</v>
      </c>
      <c r="F48" s="648">
        <v>0</v>
      </c>
      <c r="G48" s="648">
        <v>0</v>
      </c>
      <c r="H48" s="648">
        <v>2.2000000000000002</v>
      </c>
      <c r="I48" s="648">
        <v>0</v>
      </c>
      <c r="J48" s="648">
        <v>0</v>
      </c>
      <c r="K48" s="649">
        <f t="shared" si="2"/>
        <v>0</v>
      </c>
      <c r="L48" s="650">
        <f t="shared" si="3"/>
        <v>0</v>
      </c>
      <c r="M48" s="651">
        <v>0.99851082589999995</v>
      </c>
      <c r="N48" s="652">
        <f t="shared" si="0"/>
        <v>0</v>
      </c>
      <c r="O48" s="652">
        <f t="shared" si="1"/>
        <v>0</v>
      </c>
    </row>
    <row r="49" spans="1:15" ht="15.75" x14ac:dyDescent="0.25">
      <c r="A49" s="647" t="s">
        <v>636</v>
      </c>
      <c r="B49" s="648">
        <v>2591712.88</v>
      </c>
      <c r="C49" s="648">
        <v>2512977.2799999998</v>
      </c>
      <c r="D49" s="648">
        <v>2434241.6800000002</v>
      </c>
      <c r="E49" s="648"/>
      <c r="F49" s="648"/>
      <c r="G49" s="648"/>
      <c r="H49" s="648">
        <v>2.2000000000000002</v>
      </c>
      <c r="I49" s="648">
        <v>58262.5</v>
      </c>
      <c r="J49" s="648">
        <v>55717.26</v>
      </c>
      <c r="K49" s="649">
        <f t="shared" si="2"/>
        <v>53986.36</v>
      </c>
      <c r="L49" s="650">
        <f t="shared" si="3"/>
        <v>54</v>
      </c>
      <c r="M49" s="651">
        <v>1</v>
      </c>
      <c r="N49" s="652">
        <f t="shared" si="0"/>
        <v>54</v>
      </c>
      <c r="O49" s="652">
        <f t="shared" si="1"/>
        <v>0</v>
      </c>
    </row>
    <row r="50" spans="1:15" ht="15.75" x14ac:dyDescent="0.25">
      <c r="A50" s="647" t="s">
        <v>1319</v>
      </c>
      <c r="B50" s="648"/>
      <c r="C50" s="648"/>
      <c r="D50" s="648"/>
      <c r="E50" s="648"/>
      <c r="F50" s="648"/>
      <c r="G50" s="648"/>
      <c r="H50" s="648">
        <v>2.2000000000000002</v>
      </c>
      <c r="I50" s="648"/>
      <c r="J50" s="648"/>
      <c r="K50" s="649">
        <f t="shared" si="2"/>
        <v>0</v>
      </c>
      <c r="L50" s="650">
        <f t="shared" si="3"/>
        <v>0</v>
      </c>
      <c r="M50" s="651">
        <v>0.94204042499999996</v>
      </c>
      <c r="N50" s="652">
        <f t="shared" si="0"/>
        <v>0</v>
      </c>
      <c r="O50" s="652">
        <f t="shared" si="1"/>
        <v>0</v>
      </c>
    </row>
    <row r="51" spans="1:15" ht="15.75" x14ac:dyDescent="0.25">
      <c r="A51" s="647" t="s">
        <v>852</v>
      </c>
      <c r="B51" s="648">
        <v>177970</v>
      </c>
      <c r="C51" s="648">
        <v>177970</v>
      </c>
      <c r="D51" s="648">
        <v>177970</v>
      </c>
      <c r="E51" s="648">
        <v>0</v>
      </c>
      <c r="F51" s="648">
        <v>0</v>
      </c>
      <c r="G51" s="648">
        <v>0</v>
      </c>
      <c r="H51" s="648">
        <v>2.2000000000000002</v>
      </c>
      <c r="I51" s="648">
        <v>4072</v>
      </c>
      <c r="J51" s="648">
        <v>3968</v>
      </c>
      <c r="K51" s="649">
        <f t="shared" si="2"/>
        <v>3915.34</v>
      </c>
      <c r="L51" s="650">
        <f t="shared" si="3"/>
        <v>3.9</v>
      </c>
      <c r="M51" s="651">
        <v>1</v>
      </c>
      <c r="N51" s="652">
        <f t="shared" si="0"/>
        <v>3.9</v>
      </c>
      <c r="O51" s="652">
        <f t="shared" si="1"/>
        <v>0</v>
      </c>
    </row>
    <row r="52" spans="1:15" ht="15.75" x14ac:dyDescent="0.25">
      <c r="A52" s="647" t="s">
        <v>638</v>
      </c>
      <c r="B52" s="648">
        <v>147050.71</v>
      </c>
      <c r="C52" s="648">
        <v>132100.03</v>
      </c>
      <c r="D52" s="648">
        <v>117149.35</v>
      </c>
      <c r="E52" s="648"/>
      <c r="F52" s="648"/>
      <c r="G52" s="648"/>
      <c r="H52" s="648">
        <v>2.2000000000000002</v>
      </c>
      <c r="I52" s="648">
        <v>3507</v>
      </c>
      <c r="J52" s="648">
        <v>3100</v>
      </c>
      <c r="K52" s="649">
        <f t="shared" si="2"/>
        <v>2659.51</v>
      </c>
      <c r="L52" s="650">
        <f t="shared" si="3"/>
        <v>2.7</v>
      </c>
      <c r="M52" s="651">
        <v>1</v>
      </c>
      <c r="N52" s="652">
        <f t="shared" si="0"/>
        <v>2.7</v>
      </c>
      <c r="O52" s="652">
        <f t="shared" si="1"/>
        <v>0</v>
      </c>
    </row>
    <row r="53" spans="1:15" ht="15.75" x14ac:dyDescent="0.25">
      <c r="A53" s="647" t="s">
        <v>1320</v>
      </c>
      <c r="B53" s="648">
        <v>2459023.5099999998</v>
      </c>
      <c r="C53" s="648">
        <v>2417221.21</v>
      </c>
      <c r="D53" s="648">
        <v>2375418.91</v>
      </c>
      <c r="E53" s="648">
        <v>2459023.5099999998</v>
      </c>
      <c r="F53" s="648">
        <v>2417221.21</v>
      </c>
      <c r="G53" s="648">
        <v>2375418.91</v>
      </c>
      <c r="H53" s="648">
        <v>2.2000000000000002</v>
      </c>
      <c r="I53" s="648">
        <v>54444</v>
      </c>
      <c r="J53" s="648">
        <v>53824</v>
      </c>
      <c r="K53" s="649">
        <f t="shared" si="2"/>
        <v>52489.13</v>
      </c>
      <c r="L53" s="650">
        <f t="shared" si="3"/>
        <v>52.5</v>
      </c>
      <c r="M53" s="651">
        <v>1</v>
      </c>
      <c r="N53" s="652">
        <f t="shared" si="0"/>
        <v>52.5</v>
      </c>
      <c r="O53" s="652">
        <f t="shared" si="1"/>
        <v>0</v>
      </c>
    </row>
    <row r="54" spans="1:15" ht="15.75" x14ac:dyDescent="0.25">
      <c r="A54" s="647" t="s">
        <v>1321</v>
      </c>
      <c r="B54" s="648">
        <v>1012379.99</v>
      </c>
      <c r="C54" s="648">
        <v>995738.15</v>
      </c>
      <c r="D54" s="648"/>
      <c r="E54" s="648"/>
      <c r="F54" s="648"/>
      <c r="G54" s="648"/>
      <c r="H54" s="648">
        <v>2.2000000000000002</v>
      </c>
      <c r="I54" s="648">
        <v>23354.36</v>
      </c>
      <c r="J54" s="648">
        <v>21906.240000000002</v>
      </c>
      <c r="K54" s="649">
        <f t="shared" si="2"/>
        <v>5476.56</v>
      </c>
      <c r="L54" s="650">
        <f t="shared" si="3"/>
        <v>5.5</v>
      </c>
      <c r="M54" s="651">
        <v>1</v>
      </c>
      <c r="N54" s="652">
        <f t="shared" si="0"/>
        <v>5.5</v>
      </c>
      <c r="O54" s="652">
        <f t="shared" si="1"/>
        <v>0</v>
      </c>
    </row>
    <row r="55" spans="1:15" ht="15.75" x14ac:dyDescent="0.25">
      <c r="A55" s="647" t="s">
        <v>1322</v>
      </c>
      <c r="B55" s="648">
        <v>1577653.63</v>
      </c>
      <c r="C55" s="648">
        <v>1553066.83</v>
      </c>
      <c r="D55" s="648">
        <v>1528480.03</v>
      </c>
      <c r="E55" s="648"/>
      <c r="F55" s="648"/>
      <c r="G55" s="648"/>
      <c r="H55" s="648">
        <v>2.2000000000000002</v>
      </c>
      <c r="I55" s="648"/>
      <c r="J55" s="648"/>
      <c r="K55" s="660">
        <f>(C55/4+D55/4*3)*H55/100</f>
        <v>33761.79</v>
      </c>
      <c r="L55" s="650">
        <f>K55/1000</f>
        <v>33.799999999999997</v>
      </c>
      <c r="M55" s="651">
        <v>1</v>
      </c>
      <c r="N55" s="652">
        <f t="shared" si="0"/>
        <v>33.799999999999997</v>
      </c>
      <c r="O55" s="652">
        <f t="shared" si="1"/>
        <v>0</v>
      </c>
    </row>
    <row r="56" spans="1:15" ht="15.75" x14ac:dyDescent="0.25">
      <c r="A56" s="647" t="s">
        <v>643</v>
      </c>
      <c r="B56" s="648">
        <v>1283075.8</v>
      </c>
      <c r="C56" s="648">
        <v>1266058.8500000001</v>
      </c>
      <c r="D56" s="648"/>
      <c r="E56" s="648"/>
      <c r="F56" s="648"/>
      <c r="G56" s="648"/>
      <c r="H56" s="648">
        <v>2.2000000000000002</v>
      </c>
      <c r="I56" s="648">
        <v>28899</v>
      </c>
      <c r="J56" s="648">
        <v>20318.32</v>
      </c>
      <c r="K56" s="649">
        <f>(C56/4+D56/4*3)*H56/100</f>
        <v>6963.32</v>
      </c>
      <c r="L56" s="650">
        <f>K56/1000</f>
        <v>7</v>
      </c>
      <c r="M56" s="651">
        <v>1</v>
      </c>
      <c r="N56" s="652">
        <f t="shared" si="0"/>
        <v>7</v>
      </c>
      <c r="O56" s="652">
        <f t="shared" si="1"/>
        <v>0</v>
      </c>
    </row>
    <row r="57" spans="1:15" ht="15.75" x14ac:dyDescent="0.25">
      <c r="A57" s="661" t="s">
        <v>1323</v>
      </c>
      <c r="B57" s="661">
        <v>3347358</v>
      </c>
      <c r="C57" s="661">
        <v>3305366.58</v>
      </c>
      <c r="D57" s="661"/>
      <c r="E57" s="661"/>
      <c r="F57" s="661"/>
      <c r="G57" s="661"/>
      <c r="H57" s="661">
        <v>2.2000000000000002</v>
      </c>
      <c r="I57" s="661">
        <v>75311</v>
      </c>
      <c r="J57" s="661">
        <v>72718</v>
      </c>
      <c r="K57" s="649">
        <f>(C57/4+D57/4*3)*H57/100</f>
        <v>18179.52</v>
      </c>
      <c r="L57" s="650">
        <f>K57/1000</f>
        <v>18.2</v>
      </c>
      <c r="M57" s="651">
        <v>1</v>
      </c>
      <c r="N57" s="652">
        <f t="shared" si="0"/>
        <v>18.2</v>
      </c>
      <c r="O57" s="652">
        <f t="shared" si="1"/>
        <v>0</v>
      </c>
    </row>
    <row r="58" spans="1:15" ht="25.5" x14ac:dyDescent="0.25">
      <c r="A58" s="647" t="s">
        <v>853</v>
      </c>
      <c r="B58" s="648">
        <v>223908</v>
      </c>
      <c r="C58" s="648">
        <v>215379</v>
      </c>
      <c r="D58" s="648">
        <v>206850</v>
      </c>
      <c r="E58" s="648">
        <v>0</v>
      </c>
      <c r="F58" s="648">
        <v>0</v>
      </c>
      <c r="G58" s="648">
        <v>0</v>
      </c>
      <c r="H58" s="648">
        <v>2.2000000000000002</v>
      </c>
      <c r="I58" s="648">
        <v>2420</v>
      </c>
      <c r="J58" s="648">
        <v>2406</v>
      </c>
      <c r="K58" s="649">
        <f t="shared" ref="K58:K65" si="4">(C58/4+D58/4*3)*H58/100</f>
        <v>4597.6099999999997</v>
      </c>
      <c r="L58" s="650">
        <f t="shared" ref="L58:L65" si="5">K58/1000</f>
        <v>4.5999999999999996</v>
      </c>
      <c r="M58" s="651">
        <v>0.99856170060000005</v>
      </c>
      <c r="N58" s="652">
        <f t="shared" si="0"/>
        <v>4.5999999999999996</v>
      </c>
      <c r="O58" s="652">
        <f t="shared" si="1"/>
        <v>0</v>
      </c>
    </row>
    <row r="59" spans="1:15" ht="15.75" x14ac:dyDescent="0.25">
      <c r="A59" s="647" t="s">
        <v>655</v>
      </c>
      <c r="B59" s="648">
        <v>423240.74</v>
      </c>
      <c r="C59" s="648">
        <v>376214</v>
      </c>
      <c r="D59" s="648">
        <v>329187.26</v>
      </c>
      <c r="E59" s="648">
        <v>423240.74</v>
      </c>
      <c r="F59" s="648">
        <v>376214</v>
      </c>
      <c r="G59" s="648">
        <v>329187.26</v>
      </c>
      <c r="H59" s="648">
        <v>2.2000000000000002</v>
      </c>
      <c r="I59" s="648">
        <v>11833.11</v>
      </c>
      <c r="J59" s="648">
        <v>9828.58</v>
      </c>
      <c r="K59" s="649">
        <f t="shared" si="4"/>
        <v>7500.77</v>
      </c>
      <c r="L59" s="650">
        <f t="shared" si="5"/>
        <v>7.5</v>
      </c>
      <c r="M59" s="651">
        <v>0.99612848899999995</v>
      </c>
      <c r="N59" s="652">
        <f t="shared" si="0"/>
        <v>7.5</v>
      </c>
      <c r="O59" s="652">
        <f t="shared" si="1"/>
        <v>0</v>
      </c>
    </row>
    <row r="60" spans="1:15" ht="15.75" x14ac:dyDescent="0.25">
      <c r="A60" s="647" t="s">
        <v>646</v>
      </c>
      <c r="B60" s="648">
        <v>4027405.3</v>
      </c>
      <c r="C60" s="648">
        <v>3976425.52</v>
      </c>
      <c r="D60" s="648">
        <v>3925445.74</v>
      </c>
      <c r="E60" s="648">
        <v>4027405.3</v>
      </c>
      <c r="F60" s="648">
        <v>3976425.52</v>
      </c>
      <c r="G60" s="648">
        <v>3925445.74</v>
      </c>
      <c r="H60" s="648">
        <v>2.2000000000000002</v>
      </c>
      <c r="I60" s="648">
        <v>90285</v>
      </c>
      <c r="J60" s="648">
        <v>87692</v>
      </c>
      <c r="K60" s="649">
        <f t="shared" si="4"/>
        <v>86640.2</v>
      </c>
      <c r="L60" s="650">
        <f t="shared" si="5"/>
        <v>86.6</v>
      </c>
      <c r="M60" s="651">
        <v>1</v>
      </c>
      <c r="N60" s="652">
        <f t="shared" si="0"/>
        <v>86.6</v>
      </c>
      <c r="O60" s="652">
        <f t="shared" si="1"/>
        <v>0</v>
      </c>
    </row>
    <row r="61" spans="1:15" ht="15.75" x14ac:dyDescent="0.25">
      <c r="A61" s="647" t="s">
        <v>1324</v>
      </c>
      <c r="B61" s="648">
        <v>3612387.34</v>
      </c>
      <c r="C61" s="648">
        <v>3399893.98</v>
      </c>
      <c r="D61" s="648">
        <v>3187400.62</v>
      </c>
      <c r="E61" s="648"/>
      <c r="F61" s="648"/>
      <c r="G61" s="648"/>
      <c r="H61" s="648">
        <v>2.2000000000000002</v>
      </c>
      <c r="I61" s="648">
        <f>19283+19576+19284+18992</f>
        <v>77135</v>
      </c>
      <c r="J61" s="648">
        <f>16946+17239+16947+16655</f>
        <v>67787</v>
      </c>
      <c r="K61" s="649">
        <f t="shared" si="4"/>
        <v>71291.53</v>
      </c>
      <c r="L61" s="650">
        <f t="shared" si="5"/>
        <v>71.3</v>
      </c>
      <c r="M61" s="651">
        <v>0.9948640178</v>
      </c>
      <c r="N61" s="652">
        <f t="shared" si="0"/>
        <v>70.900000000000006</v>
      </c>
      <c r="O61" s="652">
        <f t="shared" si="1"/>
        <v>0.4</v>
      </c>
    </row>
    <row r="62" spans="1:15" ht="15.75" x14ac:dyDescent="0.25">
      <c r="A62" s="647" t="s">
        <v>1325</v>
      </c>
      <c r="B62" s="648">
        <v>5198316.75</v>
      </c>
      <c r="C62" s="648">
        <v>5130659.67</v>
      </c>
      <c r="D62" s="648">
        <v>5063002.59</v>
      </c>
      <c r="E62" s="648"/>
      <c r="F62" s="648"/>
      <c r="G62" s="648"/>
      <c r="H62" s="648">
        <v>2.2000000000000002</v>
      </c>
      <c r="I62" s="648">
        <v>116969</v>
      </c>
      <c r="J62" s="648">
        <v>113803.23</v>
      </c>
      <c r="K62" s="649">
        <f t="shared" si="4"/>
        <v>111758.17</v>
      </c>
      <c r="L62" s="650">
        <f t="shared" si="5"/>
        <v>111.8</v>
      </c>
      <c r="M62" s="651">
        <v>1</v>
      </c>
      <c r="N62" s="652">
        <f t="shared" si="0"/>
        <v>111.8</v>
      </c>
      <c r="O62" s="652">
        <f t="shared" si="1"/>
        <v>0</v>
      </c>
    </row>
    <row r="63" spans="1:15" ht="15.75" x14ac:dyDescent="0.25">
      <c r="A63" s="647" t="s">
        <v>657</v>
      </c>
      <c r="B63" s="648">
        <v>1152406.3400000001</v>
      </c>
      <c r="C63" s="648">
        <v>1135943.3600000001</v>
      </c>
      <c r="D63" s="648">
        <v>1119480.3799999999</v>
      </c>
      <c r="E63" s="648"/>
      <c r="F63" s="648"/>
      <c r="G63" s="648"/>
      <c r="H63" s="648">
        <v>2.2000000000000002</v>
      </c>
      <c r="I63" s="648">
        <v>25919</v>
      </c>
      <c r="J63" s="648">
        <v>25241</v>
      </c>
      <c r="K63" s="649">
        <f t="shared" si="4"/>
        <v>24719.11</v>
      </c>
      <c r="L63" s="650">
        <f t="shared" si="5"/>
        <v>24.7</v>
      </c>
      <c r="M63" s="651">
        <v>1</v>
      </c>
      <c r="N63" s="652">
        <f t="shared" si="0"/>
        <v>24.7</v>
      </c>
      <c r="O63" s="652">
        <f t="shared" si="1"/>
        <v>0</v>
      </c>
    </row>
    <row r="64" spans="1:15" ht="15.75" x14ac:dyDescent="0.25">
      <c r="A64" s="647" t="s">
        <v>650</v>
      </c>
      <c r="B64" s="648">
        <v>2168665.86</v>
      </c>
      <c r="C64" s="648">
        <v>2065396.02</v>
      </c>
      <c r="D64" s="648">
        <v>1962126.18</v>
      </c>
      <c r="E64" s="648"/>
      <c r="F64" s="648"/>
      <c r="G64" s="648"/>
      <c r="H64" s="648">
        <v>2.2000000000000002</v>
      </c>
      <c r="I64" s="648">
        <v>63897</v>
      </c>
      <c r="J64" s="648">
        <v>46983</v>
      </c>
      <c r="K64" s="649">
        <f t="shared" si="4"/>
        <v>43734.76</v>
      </c>
      <c r="L64" s="650">
        <f t="shared" si="5"/>
        <v>43.7</v>
      </c>
      <c r="M64" s="651">
        <v>1</v>
      </c>
      <c r="N64" s="652">
        <f t="shared" si="0"/>
        <v>43.7</v>
      </c>
      <c r="O64" s="652">
        <f t="shared" si="1"/>
        <v>0</v>
      </c>
    </row>
    <row r="65" spans="1:15" ht="15.75" x14ac:dyDescent="0.25">
      <c r="A65" s="647" t="s">
        <v>651</v>
      </c>
      <c r="B65" s="648">
        <v>3330837.72</v>
      </c>
      <c r="C65" s="648">
        <v>3304610.7</v>
      </c>
      <c r="D65" s="648">
        <v>3278383.68</v>
      </c>
      <c r="E65" s="648"/>
      <c r="F65" s="648"/>
      <c r="G65" s="648"/>
      <c r="H65" s="648">
        <v>2.2000000000000002</v>
      </c>
      <c r="I65" s="648">
        <v>74143.899999999994</v>
      </c>
      <c r="J65" s="648">
        <v>72989.929999999993</v>
      </c>
      <c r="K65" s="649">
        <f t="shared" si="4"/>
        <v>72268.69</v>
      </c>
      <c r="L65" s="650">
        <f t="shared" si="5"/>
        <v>72.3</v>
      </c>
      <c r="M65" s="651">
        <v>1</v>
      </c>
      <c r="N65" s="652">
        <f t="shared" si="0"/>
        <v>72.3</v>
      </c>
      <c r="O65" s="652">
        <f t="shared" si="1"/>
        <v>0</v>
      </c>
    </row>
    <row r="66" spans="1:15" ht="15.75" x14ac:dyDescent="0.25">
      <c r="A66" s="647" t="s">
        <v>652</v>
      </c>
      <c r="B66" s="648">
        <v>5233886.75</v>
      </c>
      <c r="C66" s="648">
        <v>5141251.6100000003</v>
      </c>
      <c r="D66" s="648">
        <v>4955981.33</v>
      </c>
      <c r="E66" s="648">
        <v>4832467.8099999996</v>
      </c>
      <c r="F66" s="648">
        <v>4693515.0999999996</v>
      </c>
      <c r="G66" s="648">
        <v>4554562.3899999997</v>
      </c>
      <c r="H66" s="648">
        <v>2.2000000000000002</v>
      </c>
      <c r="I66" s="648">
        <v>146735</v>
      </c>
      <c r="J66" s="648">
        <v>113108</v>
      </c>
      <c r="K66" s="649">
        <f>(C66/4+D66/4*3)*H66/100</f>
        <v>110050.58</v>
      </c>
      <c r="L66" s="650">
        <f>K66/1000</f>
        <v>110.1</v>
      </c>
      <c r="M66" s="651">
        <v>1</v>
      </c>
      <c r="N66" s="652">
        <f t="shared" si="0"/>
        <v>110.1</v>
      </c>
      <c r="O66" s="652">
        <f t="shared" si="1"/>
        <v>0</v>
      </c>
    </row>
    <row r="67" spans="1:15" ht="15.75" x14ac:dyDescent="0.25">
      <c r="A67" s="647" t="s">
        <v>653</v>
      </c>
      <c r="B67" s="648">
        <v>18355893.920000002</v>
      </c>
      <c r="C67" s="648">
        <v>18123540.859999999</v>
      </c>
      <c r="D67" s="648">
        <v>17891187.800000001</v>
      </c>
      <c r="E67" s="648"/>
      <c r="F67" s="648"/>
      <c r="G67" s="648"/>
      <c r="H67" s="648">
        <v>2.2000000000000002</v>
      </c>
      <c r="I67" s="648">
        <v>92380</v>
      </c>
      <c r="J67" s="648">
        <v>307689</v>
      </c>
      <c r="K67" s="649">
        <f>(C67/4+D67/4*3)*H67/100</f>
        <v>394884.07</v>
      </c>
      <c r="L67" s="650">
        <f>K67/1000</f>
        <v>394.9</v>
      </c>
      <c r="M67" s="651">
        <v>1</v>
      </c>
      <c r="N67" s="652">
        <f t="shared" si="0"/>
        <v>394.9</v>
      </c>
      <c r="O67" s="652">
        <f t="shared" si="1"/>
        <v>0</v>
      </c>
    </row>
    <row r="68" spans="1:15" ht="16.5" thickBot="1" x14ac:dyDescent="0.3">
      <c r="A68" s="662" t="s">
        <v>924</v>
      </c>
      <c r="B68" s="663">
        <v>8808729.0199999996</v>
      </c>
      <c r="C68" s="663">
        <v>8717093.9600000009</v>
      </c>
      <c r="D68" s="663">
        <v>8625458.9000000004</v>
      </c>
      <c r="E68" s="663"/>
      <c r="F68" s="663"/>
      <c r="G68" s="663"/>
      <c r="H68" s="663">
        <v>2.2000000000000002</v>
      </c>
      <c r="I68" s="664">
        <v>196804</v>
      </c>
      <c r="J68" s="663">
        <v>193540.04</v>
      </c>
      <c r="K68" s="665">
        <f>(C68/4+D68/4*3)*H68/100</f>
        <v>190264.09</v>
      </c>
      <c r="L68" s="666">
        <f>K68/1000</f>
        <v>190.3</v>
      </c>
      <c r="M68" s="651">
        <v>0.98911661819999996</v>
      </c>
      <c r="N68" s="652">
        <f t="shared" si="0"/>
        <v>188.2</v>
      </c>
      <c r="O68" s="652">
        <f t="shared" si="1"/>
        <v>2.1</v>
      </c>
    </row>
    <row r="69" spans="1:15" ht="15" x14ac:dyDescent="0.25">
      <c r="A69" s="667" t="s">
        <v>883</v>
      </c>
      <c r="B69" s="668">
        <f>SUM(B14:B68)</f>
        <v>496824276.70999998</v>
      </c>
      <c r="C69" s="668">
        <f t="shared" ref="C69:L69" si="6">SUM(C14:C68)</f>
        <v>484069301.72000003</v>
      </c>
      <c r="D69" s="668">
        <f t="shared" si="6"/>
        <v>465998736.47000003</v>
      </c>
      <c r="E69" s="668">
        <f t="shared" si="6"/>
        <v>36533998.090000004</v>
      </c>
      <c r="F69" s="668">
        <f t="shared" si="6"/>
        <v>35898270.710000001</v>
      </c>
      <c r="G69" s="668">
        <f t="shared" si="6"/>
        <v>35439230.310000002</v>
      </c>
      <c r="H69" s="668"/>
      <c r="I69" s="668">
        <f t="shared" si="6"/>
        <v>7898732.0199999996</v>
      </c>
      <c r="J69" s="668">
        <f t="shared" si="6"/>
        <v>16845276.68</v>
      </c>
      <c r="K69" s="668">
        <f t="shared" si="6"/>
        <v>10351360.32</v>
      </c>
      <c r="L69" s="669">
        <f t="shared" si="6"/>
        <v>10351.799999999999</v>
      </c>
      <c r="M69" s="670"/>
      <c r="N69" s="669">
        <f t="shared" ref="N69:O69" si="7">SUM(N14:N68)</f>
        <v>10348.299999999999</v>
      </c>
      <c r="O69" s="669">
        <f t="shared" si="7"/>
        <v>3.5</v>
      </c>
    </row>
    <row r="70" spans="1:15" ht="15" x14ac:dyDescent="0.25">
      <c r="A70" s="671" t="s">
        <v>1297</v>
      </c>
      <c r="B70" s="672">
        <f>B69-B71</f>
        <v>496824276.70999998</v>
      </c>
      <c r="C70" s="672">
        <f t="shared" ref="C70:L70" si="8">C69-C71</f>
        <v>484069301.72000003</v>
      </c>
      <c r="D70" s="672">
        <f t="shared" si="8"/>
        <v>465998736.47000003</v>
      </c>
      <c r="E70" s="672">
        <f t="shared" si="8"/>
        <v>36533998.090000004</v>
      </c>
      <c r="F70" s="672">
        <f t="shared" si="8"/>
        <v>35898270.710000001</v>
      </c>
      <c r="G70" s="672">
        <f t="shared" si="8"/>
        <v>35439230.310000002</v>
      </c>
      <c r="H70" s="672"/>
      <c r="I70" s="672">
        <f t="shared" si="8"/>
        <v>7898732.0199999996</v>
      </c>
      <c r="J70" s="672">
        <f t="shared" si="8"/>
        <v>16845276.68</v>
      </c>
      <c r="K70" s="672">
        <f t="shared" si="8"/>
        <v>10351360.32</v>
      </c>
      <c r="L70" s="673">
        <f t="shared" si="8"/>
        <v>10351.799999999999</v>
      </c>
      <c r="M70" s="674"/>
      <c r="N70" s="673">
        <f t="shared" ref="N70:O70" si="9">N69-N71</f>
        <v>10348.299999999999</v>
      </c>
      <c r="O70" s="673">
        <f t="shared" si="9"/>
        <v>3.5</v>
      </c>
    </row>
    <row r="71" spans="1:15" ht="15.75" thickBot="1" x14ac:dyDescent="0.3">
      <c r="A71" s="675" t="s">
        <v>659</v>
      </c>
      <c r="B71" s="676">
        <f>B14+B17+B19+B48+B50</f>
        <v>0</v>
      </c>
      <c r="C71" s="676">
        <f t="shared" ref="C71:L71" si="10">C14+C17+C19+C48+C50</f>
        <v>0</v>
      </c>
      <c r="D71" s="676">
        <f t="shared" si="10"/>
        <v>0</v>
      </c>
      <c r="E71" s="676">
        <f t="shared" si="10"/>
        <v>0</v>
      </c>
      <c r="F71" s="676">
        <f t="shared" si="10"/>
        <v>0</v>
      </c>
      <c r="G71" s="676">
        <f t="shared" si="10"/>
        <v>0</v>
      </c>
      <c r="H71" s="676"/>
      <c r="I71" s="676">
        <f t="shared" si="10"/>
        <v>0</v>
      </c>
      <c r="J71" s="676">
        <f t="shared" si="10"/>
        <v>0</v>
      </c>
      <c r="K71" s="676">
        <f t="shared" si="10"/>
        <v>0</v>
      </c>
      <c r="L71" s="677">
        <f t="shared" si="10"/>
        <v>0</v>
      </c>
      <c r="M71" s="678"/>
      <c r="N71" s="677">
        <f t="shared" ref="N71:O71" si="11">N14+N17+N19+N48+N50</f>
        <v>0</v>
      </c>
      <c r="O71" s="677">
        <f t="shared" si="11"/>
        <v>0</v>
      </c>
    </row>
    <row r="72" spans="1:15" x14ac:dyDescent="0.25">
      <c r="A72" s="679" t="s">
        <v>1293</v>
      </c>
    </row>
    <row r="73" spans="1:15" ht="22.5" customHeight="1" x14ac:dyDescent="0.25">
      <c r="A73" s="1512" t="s">
        <v>745</v>
      </c>
      <c r="B73" s="1514" t="s">
        <v>1326</v>
      </c>
      <c r="C73" s="1515"/>
      <c r="D73" s="1515"/>
      <c r="E73" s="1515"/>
      <c r="F73" s="1515"/>
      <c r="G73" s="1516"/>
      <c r="H73" s="1513" t="s">
        <v>875</v>
      </c>
      <c r="I73" s="1493" t="s">
        <v>1301</v>
      </c>
      <c r="J73" s="1493" t="s">
        <v>1302</v>
      </c>
      <c r="K73" s="1512" t="s">
        <v>1201</v>
      </c>
      <c r="L73" s="1512" t="s">
        <v>1202</v>
      </c>
      <c r="M73" s="1512" t="s">
        <v>1125</v>
      </c>
      <c r="N73" s="1493" t="s">
        <v>1303</v>
      </c>
      <c r="O73" s="1493" t="s">
        <v>1304</v>
      </c>
    </row>
    <row r="74" spans="1:15" ht="12.75" customHeight="1" x14ac:dyDescent="0.25">
      <c r="A74" s="1512"/>
      <c r="B74" s="1501" t="s">
        <v>1327</v>
      </c>
      <c r="C74" s="1502"/>
      <c r="D74" s="1503"/>
      <c r="E74" s="1507" t="s">
        <v>1100</v>
      </c>
      <c r="F74" s="1508"/>
      <c r="G74" s="1509"/>
      <c r="H74" s="1513"/>
      <c r="I74" s="1494"/>
      <c r="J74" s="1494"/>
      <c r="K74" s="1512"/>
      <c r="L74" s="1512"/>
      <c r="M74" s="1512"/>
      <c r="N74" s="1494"/>
      <c r="O74" s="1494"/>
    </row>
    <row r="75" spans="1:15" ht="12.75" customHeight="1" x14ac:dyDescent="0.25">
      <c r="A75" s="1512"/>
      <c r="B75" s="1504"/>
      <c r="C75" s="1505"/>
      <c r="D75" s="1506"/>
      <c r="E75" s="1510" t="s">
        <v>1328</v>
      </c>
      <c r="F75" s="1510"/>
      <c r="G75" s="1510"/>
      <c r="H75" s="1513"/>
      <c r="I75" s="1494"/>
      <c r="J75" s="1494"/>
      <c r="K75" s="1512"/>
      <c r="L75" s="1512"/>
      <c r="M75" s="1512"/>
      <c r="N75" s="1494"/>
      <c r="O75" s="1494"/>
    </row>
    <row r="76" spans="1:15" ht="104.25" customHeight="1" x14ac:dyDescent="0.25">
      <c r="A76" s="1512"/>
      <c r="B76" s="641" t="s">
        <v>1305</v>
      </c>
      <c r="C76" s="642" t="s">
        <v>1306</v>
      </c>
      <c r="D76" s="643" t="s">
        <v>1307</v>
      </c>
      <c r="E76" s="641" t="s">
        <v>1305</v>
      </c>
      <c r="F76" s="642" t="s">
        <v>1306</v>
      </c>
      <c r="G76" s="643" t="s">
        <v>1307</v>
      </c>
      <c r="H76" s="1513"/>
      <c r="I76" s="1495"/>
      <c r="J76" s="1495"/>
      <c r="K76" s="1512"/>
      <c r="L76" s="1512"/>
      <c r="M76" s="1512"/>
      <c r="N76" s="1495"/>
      <c r="O76" s="1495"/>
    </row>
    <row r="77" spans="1:15" ht="22.5" x14ac:dyDescent="0.25">
      <c r="A77" s="644">
        <v>1</v>
      </c>
      <c r="B77" s="644">
        <v>2</v>
      </c>
      <c r="C77" s="644">
        <v>3</v>
      </c>
      <c r="D77" s="644">
        <v>4</v>
      </c>
      <c r="E77" s="644">
        <v>5</v>
      </c>
      <c r="F77" s="644">
        <v>6</v>
      </c>
      <c r="G77" s="644">
        <v>7</v>
      </c>
      <c r="H77" s="327">
        <v>8</v>
      </c>
      <c r="I77" s="644">
        <v>9</v>
      </c>
      <c r="J77" s="644">
        <v>10</v>
      </c>
      <c r="K77" s="645" t="s">
        <v>1308</v>
      </c>
      <c r="L77" s="646" t="s">
        <v>1309</v>
      </c>
      <c r="M77" s="646">
        <v>13</v>
      </c>
      <c r="N77" s="646" t="s">
        <v>1310</v>
      </c>
      <c r="O77" s="646" t="s">
        <v>1311</v>
      </c>
    </row>
    <row r="78" spans="1:15" ht="38.25" x14ac:dyDescent="0.25">
      <c r="A78" s="680" t="s">
        <v>1295</v>
      </c>
      <c r="B78" s="661"/>
      <c r="C78" s="661"/>
      <c r="D78" s="681">
        <v>245539927.55000001</v>
      </c>
      <c r="E78" s="661"/>
      <c r="F78" s="661"/>
      <c r="G78" s="661"/>
      <c r="H78" s="681">
        <v>2.2000000000000002</v>
      </c>
      <c r="I78" s="661"/>
      <c r="J78" s="661"/>
      <c r="K78" s="665">
        <f>(C78/4+D78/4*2)*H78/100</f>
        <v>2700939.2</v>
      </c>
      <c r="L78" s="682">
        <f>K78/1000+0.1</f>
        <v>2701</v>
      </c>
      <c r="M78" s="651">
        <v>1</v>
      </c>
      <c r="N78" s="652">
        <f>L78*M78</f>
        <v>2701</v>
      </c>
      <c r="O78" s="652">
        <f>L78-N78</f>
        <v>0</v>
      </c>
    </row>
    <row r="79" spans="1:15" ht="39" thickBot="1" x14ac:dyDescent="0.3">
      <c r="A79" s="680" t="s">
        <v>1329</v>
      </c>
      <c r="B79" s="683"/>
      <c r="C79" s="683"/>
      <c r="D79" s="684">
        <v>300494765.49000001</v>
      </c>
      <c r="E79" s="683"/>
      <c r="F79" s="683"/>
      <c r="G79" s="683"/>
      <c r="H79" s="684">
        <v>2.2000000000000002</v>
      </c>
      <c r="I79" s="683"/>
      <c r="J79" s="683"/>
      <c r="K79" s="665">
        <f>(C79/4+D79/4*2)*H79/100</f>
        <v>3305442.42</v>
      </c>
      <c r="L79" s="685">
        <f>K79/1000+0.1</f>
        <v>3305.5</v>
      </c>
      <c r="M79" s="651">
        <v>1</v>
      </c>
      <c r="N79" s="652">
        <f>L79*M79</f>
        <v>3305.5</v>
      </c>
      <c r="O79" s="652">
        <f>L79-N79</f>
        <v>0</v>
      </c>
    </row>
    <row r="80" spans="1:15" ht="15" x14ac:dyDescent="0.25">
      <c r="A80" s="686" t="s">
        <v>883</v>
      </c>
      <c r="B80" s="687">
        <f t="shared" ref="B80:C80" si="12">SUM(B78:B79)</f>
        <v>0</v>
      </c>
      <c r="C80" s="668">
        <f t="shared" si="12"/>
        <v>0</v>
      </c>
      <c r="D80" s="668">
        <f>SUM(D78:D79)</f>
        <v>546034693.03999996</v>
      </c>
      <c r="E80" s="668">
        <f t="shared" ref="E80:L80" si="13">SUM(E78:E79)</f>
        <v>0</v>
      </c>
      <c r="F80" s="668">
        <f t="shared" si="13"/>
        <v>0</v>
      </c>
      <c r="G80" s="668">
        <f t="shared" si="13"/>
        <v>0</v>
      </c>
      <c r="H80" s="668"/>
      <c r="I80" s="668">
        <f t="shared" si="13"/>
        <v>0</v>
      </c>
      <c r="J80" s="668">
        <f t="shared" si="13"/>
        <v>0</v>
      </c>
      <c r="K80" s="668">
        <f t="shared" si="13"/>
        <v>6006381.6200000001</v>
      </c>
      <c r="L80" s="669">
        <f t="shared" si="13"/>
        <v>6006.5</v>
      </c>
      <c r="M80" s="670"/>
      <c r="N80" s="688">
        <f t="shared" ref="N80:O80" si="14">SUM(N78:N79)</f>
        <v>6006.5</v>
      </c>
      <c r="O80" s="688">
        <f t="shared" si="14"/>
        <v>0</v>
      </c>
    </row>
    <row r="81" spans="1:15" ht="15" x14ac:dyDescent="0.25">
      <c r="A81" s="689" t="s">
        <v>1297</v>
      </c>
      <c r="B81" s="690"/>
      <c r="C81" s="691"/>
      <c r="D81" s="691"/>
      <c r="E81" s="691"/>
      <c r="F81" s="691"/>
      <c r="G81" s="691"/>
      <c r="H81" s="691"/>
      <c r="I81" s="691"/>
      <c r="J81" s="691"/>
      <c r="K81" s="691"/>
      <c r="L81" s="673"/>
      <c r="M81" s="692"/>
      <c r="N81" s="693"/>
      <c r="O81" s="693"/>
    </row>
    <row r="82" spans="1:15" ht="15.75" thickBot="1" x14ac:dyDescent="0.3">
      <c r="A82" s="694" t="s">
        <v>659</v>
      </c>
      <c r="B82" s="695">
        <f t="shared" ref="B82:C82" si="15">B80</f>
        <v>0</v>
      </c>
      <c r="C82" s="676">
        <f t="shared" si="15"/>
        <v>0</v>
      </c>
      <c r="D82" s="676">
        <f>D80</f>
        <v>546034693.03999996</v>
      </c>
      <c r="E82" s="676">
        <f t="shared" ref="E82:L82" si="16">E80</f>
        <v>0</v>
      </c>
      <c r="F82" s="676">
        <f t="shared" si="16"/>
        <v>0</v>
      </c>
      <c r="G82" s="676">
        <f t="shared" si="16"/>
        <v>0</v>
      </c>
      <c r="H82" s="676"/>
      <c r="I82" s="676">
        <f t="shared" si="16"/>
        <v>0</v>
      </c>
      <c r="J82" s="676">
        <f t="shared" si="16"/>
        <v>0</v>
      </c>
      <c r="K82" s="676">
        <f t="shared" si="16"/>
        <v>6006381.6200000001</v>
      </c>
      <c r="L82" s="677">
        <f t="shared" si="16"/>
        <v>6006.5</v>
      </c>
      <c r="M82" s="678"/>
      <c r="N82" s="696">
        <f t="shared" ref="N82:O82" si="17">N80</f>
        <v>6006.5</v>
      </c>
      <c r="O82" s="696">
        <f t="shared" si="17"/>
        <v>0</v>
      </c>
    </row>
    <row r="83" spans="1:15" ht="15" x14ac:dyDescent="0.25">
      <c r="A83" s="697" t="s">
        <v>749</v>
      </c>
      <c r="B83" s="698">
        <f t="shared" ref="B83:C85" si="18">B80+B69</f>
        <v>496824276.70999998</v>
      </c>
      <c r="C83" s="699">
        <f t="shared" si="18"/>
        <v>484069301.72000003</v>
      </c>
      <c r="D83" s="699">
        <f>D80+D69</f>
        <v>1012033429.51</v>
      </c>
      <c r="E83" s="699">
        <f t="shared" ref="E83:L85" si="19">E80+E69</f>
        <v>36533998.090000004</v>
      </c>
      <c r="F83" s="699">
        <f t="shared" si="19"/>
        <v>35898270.710000001</v>
      </c>
      <c r="G83" s="699">
        <f t="shared" si="19"/>
        <v>35439230.310000002</v>
      </c>
      <c r="H83" s="699"/>
      <c r="I83" s="699">
        <f t="shared" si="19"/>
        <v>7898732.0199999996</v>
      </c>
      <c r="J83" s="699">
        <f t="shared" si="19"/>
        <v>16845276.68</v>
      </c>
      <c r="K83" s="699">
        <f t="shared" si="19"/>
        <v>16357741.939999999</v>
      </c>
      <c r="L83" s="700">
        <f t="shared" si="19"/>
        <v>16358.3</v>
      </c>
      <c r="M83" s="701"/>
      <c r="N83" s="702">
        <f t="shared" ref="N83:O85" si="20">N80+N69</f>
        <v>16354.8</v>
      </c>
      <c r="O83" s="702">
        <f t="shared" si="20"/>
        <v>3.5</v>
      </c>
    </row>
    <row r="84" spans="1:15" ht="15" x14ac:dyDescent="0.25">
      <c r="A84" s="703" t="s">
        <v>1297</v>
      </c>
      <c r="B84" s="704">
        <f t="shared" si="18"/>
        <v>496824276.70999998</v>
      </c>
      <c r="C84" s="705">
        <f t="shared" si="18"/>
        <v>484069301.72000003</v>
      </c>
      <c r="D84" s="705">
        <f>D81+D70</f>
        <v>465998736.47000003</v>
      </c>
      <c r="E84" s="705">
        <f t="shared" si="19"/>
        <v>36533998.090000004</v>
      </c>
      <c r="F84" s="705">
        <f t="shared" si="19"/>
        <v>35898270.710000001</v>
      </c>
      <c r="G84" s="705">
        <f t="shared" si="19"/>
        <v>35439230.310000002</v>
      </c>
      <c r="H84" s="705"/>
      <c r="I84" s="705">
        <f t="shared" si="19"/>
        <v>7898732.0199999996</v>
      </c>
      <c r="J84" s="705">
        <f t="shared" si="19"/>
        <v>16845276.68</v>
      </c>
      <c r="K84" s="705">
        <f t="shared" si="19"/>
        <v>10351360.32</v>
      </c>
      <c r="L84" s="706">
        <f t="shared" si="19"/>
        <v>10351.799999999999</v>
      </c>
      <c r="M84" s="707"/>
      <c r="N84" s="708">
        <f t="shared" si="20"/>
        <v>10348.299999999999</v>
      </c>
      <c r="O84" s="708">
        <f t="shared" si="20"/>
        <v>3.5</v>
      </c>
    </row>
    <row r="85" spans="1:15" ht="15.75" thickBot="1" x14ac:dyDescent="0.3">
      <c r="A85" s="709" t="s">
        <v>659</v>
      </c>
      <c r="B85" s="710">
        <f t="shared" si="18"/>
        <v>0</v>
      </c>
      <c r="C85" s="711">
        <f t="shared" si="18"/>
        <v>0</v>
      </c>
      <c r="D85" s="711">
        <f>D82+D71</f>
        <v>546034693.03999996</v>
      </c>
      <c r="E85" s="711">
        <f t="shared" si="19"/>
        <v>0</v>
      </c>
      <c r="F85" s="711">
        <f t="shared" si="19"/>
        <v>0</v>
      </c>
      <c r="G85" s="711">
        <f t="shared" si="19"/>
        <v>0</v>
      </c>
      <c r="H85" s="711"/>
      <c r="I85" s="711">
        <f t="shared" si="19"/>
        <v>0</v>
      </c>
      <c r="J85" s="711">
        <f t="shared" si="19"/>
        <v>0</v>
      </c>
      <c r="K85" s="711">
        <f t="shared" si="19"/>
        <v>6006381.6200000001</v>
      </c>
      <c r="L85" s="712">
        <f t="shared" si="19"/>
        <v>6006.5</v>
      </c>
      <c r="M85" s="713"/>
      <c r="N85" s="714">
        <f t="shared" si="20"/>
        <v>6006.5</v>
      </c>
      <c r="O85" s="714">
        <f t="shared" si="20"/>
        <v>0</v>
      </c>
    </row>
    <row r="102" spans="1:6" ht="15" x14ac:dyDescent="0.25">
      <c r="A102" s="275" t="s">
        <v>1330</v>
      </c>
      <c r="B102" s="222"/>
      <c r="C102" s="222"/>
      <c r="D102" s="222"/>
      <c r="E102" s="222"/>
      <c r="F102" s="275" t="s">
        <v>1298</v>
      </c>
    </row>
    <row r="103" spans="1:6" ht="15" x14ac:dyDescent="0.25">
      <c r="A103" s="275" t="s">
        <v>1331</v>
      </c>
      <c r="B103" s="222"/>
      <c r="C103" s="222"/>
      <c r="D103" s="222"/>
      <c r="E103" s="222"/>
      <c r="F103" s="222"/>
    </row>
    <row r="104" spans="1:6" ht="15" x14ac:dyDescent="0.25">
      <c r="A104" s="222"/>
      <c r="B104" s="222"/>
      <c r="C104" s="222"/>
      <c r="D104" s="222"/>
      <c r="E104" s="222"/>
      <c r="F104" s="222"/>
    </row>
    <row r="105" spans="1:6" ht="15" x14ac:dyDescent="0.25">
      <c r="A105" s="222"/>
      <c r="B105" s="222"/>
      <c r="C105" s="222"/>
      <c r="D105" s="222"/>
      <c r="E105" s="222"/>
      <c r="F105" s="222"/>
    </row>
    <row r="106" spans="1:6" ht="15" x14ac:dyDescent="0.25">
      <c r="A106" s="275" t="s">
        <v>314</v>
      </c>
      <c r="B106" s="222"/>
      <c r="C106" s="222"/>
      <c r="D106" s="222"/>
      <c r="E106" s="222"/>
      <c r="F106" s="275" t="s">
        <v>1299</v>
      </c>
    </row>
  </sheetData>
  <mergeCells count="33">
    <mergeCell ref="K73:K76"/>
    <mergeCell ref="L9:L12"/>
    <mergeCell ref="M9:M12"/>
    <mergeCell ref="N9:N12"/>
    <mergeCell ref="O9:O12"/>
    <mergeCell ref="L73:L76"/>
    <mergeCell ref="M73:M76"/>
    <mergeCell ref="N73:N76"/>
    <mergeCell ref="O73:O76"/>
    <mergeCell ref="A73:A76"/>
    <mergeCell ref="B73:G73"/>
    <mergeCell ref="H73:H76"/>
    <mergeCell ref="I73:I76"/>
    <mergeCell ref="J73:J76"/>
    <mergeCell ref="B74:D75"/>
    <mergeCell ref="E74:G74"/>
    <mergeCell ref="E75:G75"/>
    <mergeCell ref="J9:J12"/>
    <mergeCell ref="D1:J1"/>
    <mergeCell ref="H2:K2"/>
    <mergeCell ref="A3:J3"/>
    <mergeCell ref="A4:J4"/>
    <mergeCell ref="A5:J5"/>
    <mergeCell ref="A7:J7"/>
    <mergeCell ref="B10:D11"/>
    <mergeCell ref="E10:G10"/>
    <mergeCell ref="E11:G11"/>
    <mergeCell ref="H8:I8"/>
    <mergeCell ref="A9:A12"/>
    <mergeCell ref="B9:G9"/>
    <mergeCell ref="H9:H12"/>
    <mergeCell ref="I9:I12"/>
    <mergeCell ref="K9:K12"/>
  </mergeCells>
  <printOptions horizontalCentered="1"/>
  <pageMargins left="0.19685039370078741" right="0.19685039370078741" top="0.15748031496062992" bottom="0.19685039370078741" header="0.15748031496062992" footer="0.15748031496062992"/>
  <pageSetup paperSize="9" scale="4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BJ106"/>
  <sheetViews>
    <sheetView view="pageBreakPreview" topLeftCell="A2" zoomScaleSheetLayoutView="100" workbookViewId="0">
      <pane xSplit="1" ySplit="12" topLeftCell="H65" activePane="bottomRight" state="frozen"/>
      <selection activeCell="A2" sqref="A2"/>
      <selection pane="topRight" activeCell="B2" sqref="B2"/>
      <selection pane="bottomLeft" activeCell="A14" sqref="A14"/>
      <selection pane="bottomRight" activeCell="R72" sqref="R72"/>
    </sheetView>
  </sheetViews>
  <sheetFormatPr defaultColWidth="19.7109375" defaultRowHeight="12.75" x14ac:dyDescent="0.25"/>
  <cols>
    <col min="1" max="1" width="19.7109375" style="236"/>
    <col min="2" max="2" width="15.42578125" style="236" bestFit="1" customWidth="1"/>
    <col min="3" max="3" width="16" style="236" customWidth="1"/>
    <col min="4" max="4" width="15.42578125" style="236" bestFit="1" customWidth="1"/>
    <col min="5" max="7" width="14.85546875" style="236" customWidth="1"/>
    <col min="8" max="8" width="9.7109375" style="236" customWidth="1"/>
    <col min="9" max="9" width="14.7109375" style="236" customWidth="1"/>
    <col min="10" max="10" width="16.42578125" style="236" customWidth="1"/>
    <col min="11" max="11" width="15.7109375" style="236" customWidth="1"/>
    <col min="12" max="12" width="16.42578125" style="236" customWidth="1"/>
    <col min="13" max="13" width="12.5703125" style="236" customWidth="1"/>
    <col min="14" max="15" width="16.42578125" style="236" customWidth="1"/>
    <col min="16" max="16384" width="19.7109375" style="236"/>
  </cols>
  <sheetData>
    <row r="1" spans="1:62" ht="13.5" hidden="1" customHeight="1" x14ac:dyDescent="0.25">
      <c r="A1" s="233"/>
      <c r="B1" s="234"/>
      <c r="C1" s="234"/>
      <c r="D1" s="1496"/>
      <c r="E1" s="1496"/>
      <c r="F1" s="1496"/>
      <c r="G1" s="1496"/>
      <c r="H1" s="1496"/>
      <c r="I1" s="1496"/>
      <c r="J1" s="1496"/>
      <c r="K1" s="527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</row>
    <row r="2" spans="1:62" ht="13.5" customHeight="1" x14ac:dyDescent="0.25">
      <c r="A2" s="233"/>
      <c r="B2" s="234"/>
      <c r="C2" s="234"/>
      <c r="D2" s="527"/>
      <c r="E2" s="527"/>
      <c r="F2" s="527"/>
      <c r="G2" s="527"/>
      <c r="H2" s="1497"/>
      <c r="I2" s="1497"/>
      <c r="J2" s="1497"/>
      <c r="K2" s="1497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</row>
    <row r="3" spans="1:62" ht="14.25" x14ac:dyDescent="0.25">
      <c r="A3" s="1498" t="s">
        <v>1300</v>
      </c>
      <c r="B3" s="1498"/>
      <c r="C3" s="1498"/>
      <c r="D3" s="1498"/>
      <c r="E3" s="1498"/>
      <c r="F3" s="1498"/>
      <c r="G3" s="1498"/>
      <c r="H3" s="1498"/>
      <c r="I3" s="1498"/>
      <c r="J3" s="1498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</row>
    <row r="4" spans="1:62" ht="14.25" x14ac:dyDescent="0.25">
      <c r="A4" s="1499" t="s">
        <v>873</v>
      </c>
      <c r="B4" s="1499"/>
      <c r="C4" s="1499"/>
      <c r="D4" s="1499"/>
      <c r="E4" s="1499"/>
      <c r="F4" s="1499"/>
      <c r="G4" s="1499"/>
      <c r="H4" s="1499"/>
      <c r="I4" s="1499"/>
      <c r="J4" s="1499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</row>
    <row r="5" spans="1:62" ht="14.25" x14ac:dyDescent="0.25">
      <c r="A5" s="1498" t="s">
        <v>833</v>
      </c>
      <c r="B5" s="1498"/>
      <c r="C5" s="1498"/>
      <c r="D5" s="1498"/>
      <c r="E5" s="1498"/>
      <c r="F5" s="1498"/>
      <c r="G5" s="1498"/>
      <c r="H5" s="1498"/>
      <c r="I5" s="1498"/>
      <c r="J5" s="1498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</row>
    <row r="6" spans="1:62" ht="13.5" hidden="1" customHeight="1" x14ac:dyDescent="0.25">
      <c r="A6" s="233"/>
      <c r="B6" s="234"/>
      <c r="C6" s="234"/>
      <c r="D6" s="527"/>
      <c r="E6" s="234"/>
      <c r="F6" s="234"/>
      <c r="G6" s="234"/>
      <c r="H6" s="527"/>
      <c r="I6" s="527"/>
      <c r="J6" s="527"/>
      <c r="K6" s="527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235"/>
      <c r="BF6" s="235"/>
      <c r="BG6" s="235"/>
      <c r="BH6" s="235"/>
      <c r="BI6" s="235"/>
      <c r="BJ6" s="235"/>
    </row>
    <row r="7" spans="1:62" ht="15.75" x14ac:dyDescent="0.25">
      <c r="A7" s="1500" t="s">
        <v>874</v>
      </c>
      <c r="B7" s="1500"/>
      <c r="C7" s="1500"/>
      <c r="D7" s="1500"/>
      <c r="E7" s="1500"/>
      <c r="F7" s="1500"/>
      <c r="G7" s="1500"/>
      <c r="H7" s="1500"/>
      <c r="I7" s="1500"/>
      <c r="J7" s="1500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235"/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</row>
    <row r="8" spans="1:62" x14ac:dyDescent="0.25">
      <c r="A8" s="233"/>
      <c r="B8" s="234"/>
      <c r="C8" s="234"/>
      <c r="D8" s="234"/>
      <c r="E8" s="234"/>
      <c r="F8" s="234"/>
      <c r="G8" s="234"/>
      <c r="H8" s="1511" t="s">
        <v>1098</v>
      </c>
      <c r="I8" s="1511"/>
      <c r="J8" s="237"/>
      <c r="K8" s="640" t="s">
        <v>1099</v>
      </c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</row>
    <row r="9" spans="1:62" ht="17.25" customHeight="1" x14ac:dyDescent="0.25">
      <c r="A9" s="1512" t="s">
        <v>745</v>
      </c>
      <c r="B9" s="1507" t="s">
        <v>927</v>
      </c>
      <c r="C9" s="1508"/>
      <c r="D9" s="1508"/>
      <c r="E9" s="1508"/>
      <c r="F9" s="1508"/>
      <c r="G9" s="1509"/>
      <c r="H9" s="1513" t="s">
        <v>875</v>
      </c>
      <c r="I9" s="1493" t="s">
        <v>1301</v>
      </c>
      <c r="J9" s="1493" t="s">
        <v>1302</v>
      </c>
      <c r="K9" s="1512" t="s">
        <v>1201</v>
      </c>
      <c r="L9" s="1512" t="s">
        <v>1202</v>
      </c>
      <c r="M9" s="1512" t="s">
        <v>1125</v>
      </c>
      <c r="N9" s="1493" t="s">
        <v>1303</v>
      </c>
      <c r="O9" s="1493" t="s">
        <v>1304</v>
      </c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38"/>
      <c r="AJ9" s="238"/>
      <c r="AK9" s="238"/>
      <c r="AL9" s="238"/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</row>
    <row r="10" spans="1:62" ht="15.75" customHeight="1" x14ac:dyDescent="0.25">
      <c r="A10" s="1512"/>
      <c r="B10" s="1501" t="s">
        <v>928</v>
      </c>
      <c r="C10" s="1502"/>
      <c r="D10" s="1503"/>
      <c r="E10" s="1507" t="s">
        <v>1100</v>
      </c>
      <c r="F10" s="1508"/>
      <c r="G10" s="1509"/>
      <c r="H10" s="1513"/>
      <c r="I10" s="1494"/>
      <c r="J10" s="1494"/>
      <c r="K10" s="1512"/>
      <c r="L10" s="1512"/>
      <c r="M10" s="1512"/>
      <c r="N10" s="1494"/>
      <c r="O10" s="1494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</row>
    <row r="11" spans="1:62" ht="49.5" customHeight="1" x14ac:dyDescent="0.25">
      <c r="A11" s="1512"/>
      <c r="B11" s="1504"/>
      <c r="C11" s="1505"/>
      <c r="D11" s="1506"/>
      <c r="E11" s="1510" t="s">
        <v>1203</v>
      </c>
      <c r="F11" s="1510"/>
      <c r="G11" s="1510"/>
      <c r="H11" s="1513"/>
      <c r="I11" s="1494"/>
      <c r="J11" s="1494"/>
      <c r="K11" s="1512"/>
      <c r="L11" s="1512"/>
      <c r="M11" s="1512"/>
      <c r="N11" s="1494"/>
      <c r="O11" s="1494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</row>
    <row r="12" spans="1:62" ht="72.75" customHeight="1" x14ac:dyDescent="0.25">
      <c r="A12" s="1512"/>
      <c r="B12" s="641" t="s">
        <v>1305</v>
      </c>
      <c r="C12" s="642" t="s">
        <v>1306</v>
      </c>
      <c r="D12" s="643" t="s">
        <v>1307</v>
      </c>
      <c r="E12" s="641" t="s">
        <v>1305</v>
      </c>
      <c r="F12" s="642" t="s">
        <v>1306</v>
      </c>
      <c r="G12" s="643" t="s">
        <v>1307</v>
      </c>
      <c r="H12" s="1513"/>
      <c r="I12" s="1495"/>
      <c r="J12" s="1495"/>
      <c r="K12" s="1512"/>
      <c r="L12" s="1512"/>
      <c r="M12" s="1512"/>
      <c r="N12" s="1495"/>
      <c r="O12" s="1495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238"/>
      <c r="BG12" s="238"/>
      <c r="BH12" s="238"/>
      <c r="BI12" s="238"/>
      <c r="BJ12" s="238"/>
    </row>
    <row r="13" spans="1:62" ht="22.5" x14ac:dyDescent="0.25">
      <c r="A13" s="644">
        <v>1</v>
      </c>
      <c r="B13" s="644">
        <v>2</v>
      </c>
      <c r="C13" s="644">
        <v>3</v>
      </c>
      <c r="D13" s="644">
        <v>4</v>
      </c>
      <c r="E13" s="644">
        <v>5</v>
      </c>
      <c r="F13" s="644">
        <v>6</v>
      </c>
      <c r="G13" s="644">
        <v>7</v>
      </c>
      <c r="H13" s="327">
        <v>8</v>
      </c>
      <c r="I13" s="644">
        <v>9</v>
      </c>
      <c r="J13" s="644">
        <v>10</v>
      </c>
      <c r="K13" s="645" t="s">
        <v>1308</v>
      </c>
      <c r="L13" s="646" t="s">
        <v>1309</v>
      </c>
      <c r="M13" s="646">
        <v>13</v>
      </c>
      <c r="N13" s="646" t="s">
        <v>1310</v>
      </c>
      <c r="O13" s="646" t="s">
        <v>1311</v>
      </c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</row>
    <row r="14" spans="1:62" ht="22.5" customHeight="1" x14ac:dyDescent="0.25">
      <c r="A14" s="647" t="s">
        <v>603</v>
      </c>
      <c r="B14" s="648"/>
      <c r="C14" s="648"/>
      <c r="D14" s="648"/>
      <c r="E14" s="648"/>
      <c r="F14" s="648"/>
      <c r="G14" s="648"/>
      <c r="H14" s="648">
        <v>2.2000000000000002</v>
      </c>
      <c r="I14" s="648"/>
      <c r="J14" s="648"/>
      <c r="K14" s="649">
        <f>(C14/4+D14/4*3)*H14/100</f>
        <v>0</v>
      </c>
      <c r="L14" s="650">
        <f>K14/1000</f>
        <v>0</v>
      </c>
      <c r="M14" s="651">
        <v>1</v>
      </c>
      <c r="N14" s="652">
        <f t="shared" ref="N14:N68" si="0">L14*M14</f>
        <v>0</v>
      </c>
      <c r="O14" s="652">
        <f t="shared" ref="O14:O68" si="1">L14-N14</f>
        <v>0</v>
      </c>
    </row>
    <row r="15" spans="1:62" ht="15" customHeight="1" x14ac:dyDescent="0.25">
      <c r="A15" s="647" t="s">
        <v>604</v>
      </c>
      <c r="B15" s="648">
        <v>120763597.16</v>
      </c>
      <c r="C15" s="648">
        <v>119581267.61</v>
      </c>
      <c r="D15" s="648">
        <v>115324878</v>
      </c>
      <c r="E15" s="648"/>
      <c r="F15" s="648"/>
      <c r="G15" s="648"/>
      <c r="H15" s="648">
        <v>2.2000000000000002</v>
      </c>
      <c r="I15" s="648"/>
      <c r="J15" s="648"/>
      <c r="K15" s="649">
        <f>(C15/4+D15/4*3)*H15/100</f>
        <v>2560557.46</v>
      </c>
      <c r="L15" s="650">
        <f>K15/1000</f>
        <v>2560.6</v>
      </c>
      <c r="M15" s="651">
        <v>1</v>
      </c>
      <c r="N15" s="652">
        <f t="shared" si="0"/>
        <v>2560.6</v>
      </c>
      <c r="O15" s="652">
        <f t="shared" si="1"/>
        <v>0</v>
      </c>
    </row>
    <row r="16" spans="1:62" ht="15.75" x14ac:dyDescent="0.25">
      <c r="A16" s="647" t="s">
        <v>605</v>
      </c>
      <c r="B16" s="648">
        <v>148207609.87</v>
      </c>
      <c r="C16" s="648">
        <v>145255230.84999999</v>
      </c>
      <c r="D16" s="648">
        <v>142302851.83000001</v>
      </c>
      <c r="E16" s="648"/>
      <c r="F16" s="648"/>
      <c r="G16" s="648"/>
      <c r="H16" s="648">
        <v>2.2000000000000002</v>
      </c>
      <c r="I16" s="648">
        <v>3357996</v>
      </c>
      <c r="J16" s="648">
        <v>3252448.29</v>
      </c>
      <c r="K16" s="649">
        <f>(C16/4+D16/4*3)*H16/100</f>
        <v>3146900.82</v>
      </c>
      <c r="L16" s="650">
        <f>K16/1000</f>
        <v>3146.9</v>
      </c>
      <c r="M16" s="651">
        <v>1</v>
      </c>
      <c r="N16" s="652">
        <f t="shared" si="0"/>
        <v>3146.9</v>
      </c>
      <c r="O16" s="652">
        <f t="shared" si="1"/>
        <v>0</v>
      </c>
    </row>
    <row r="17" spans="1:15" ht="15.75" x14ac:dyDescent="0.25">
      <c r="A17" s="647" t="s">
        <v>606</v>
      </c>
      <c r="B17" s="324"/>
      <c r="C17" s="222"/>
      <c r="D17" s="222"/>
      <c r="E17" s="291"/>
      <c r="F17" s="222"/>
      <c r="G17" s="222"/>
      <c r="H17" s="222"/>
      <c r="M17" s="651">
        <v>1</v>
      </c>
      <c r="N17" s="652">
        <f t="shared" si="0"/>
        <v>0</v>
      </c>
      <c r="O17" s="652">
        <f t="shared" si="1"/>
        <v>0</v>
      </c>
    </row>
    <row r="18" spans="1:15" ht="25.5" x14ac:dyDescent="0.25">
      <c r="A18" s="647" t="s">
        <v>1312</v>
      </c>
      <c r="B18" s="648">
        <v>48480793.060000002</v>
      </c>
      <c r="C18" s="648">
        <v>48089657.979999997</v>
      </c>
      <c r="D18" s="648">
        <v>47698522.899999999</v>
      </c>
      <c r="E18" s="648"/>
      <c r="F18" s="648"/>
      <c r="G18" s="648"/>
      <c r="H18" s="648">
        <v>2.2000000000000002</v>
      </c>
      <c r="I18" s="648">
        <v>1079486</v>
      </c>
      <c r="J18" s="648">
        <v>10062273</v>
      </c>
      <c r="K18" s="649">
        <f>(C18/4+D18/4*3)*H18/100</f>
        <v>1051518.75</v>
      </c>
      <c r="L18" s="650">
        <f>K18/1000</f>
        <v>1051.5</v>
      </c>
      <c r="M18" s="651">
        <v>1</v>
      </c>
      <c r="N18" s="652">
        <f t="shared" si="0"/>
        <v>1051.5</v>
      </c>
      <c r="O18" s="652">
        <f t="shared" si="1"/>
        <v>0</v>
      </c>
    </row>
    <row r="19" spans="1:15" ht="15.75" x14ac:dyDescent="0.25">
      <c r="A19" s="647" t="s">
        <v>608</v>
      </c>
      <c r="B19" s="648"/>
      <c r="C19" s="648"/>
      <c r="D19" s="648"/>
      <c r="E19" s="648"/>
      <c r="F19" s="648"/>
      <c r="G19" s="648"/>
      <c r="H19" s="648"/>
      <c r="I19" s="648"/>
      <c r="J19" s="648"/>
      <c r="K19" s="649"/>
      <c r="L19" s="650"/>
      <c r="M19" s="651">
        <v>1</v>
      </c>
      <c r="N19" s="652">
        <f t="shared" si="0"/>
        <v>0</v>
      </c>
      <c r="O19" s="652">
        <f t="shared" si="1"/>
        <v>0</v>
      </c>
    </row>
    <row r="20" spans="1:15" ht="15.75" x14ac:dyDescent="0.25">
      <c r="A20" s="647" t="s">
        <v>1313</v>
      </c>
      <c r="B20" s="653">
        <v>827846.64</v>
      </c>
      <c r="C20" s="653">
        <v>813775.56</v>
      </c>
      <c r="D20" s="648">
        <v>799704.48</v>
      </c>
      <c r="E20" s="648">
        <v>0</v>
      </c>
      <c r="F20" s="648"/>
      <c r="G20" s="648"/>
      <c r="H20" s="648">
        <v>2.2000000000000002</v>
      </c>
      <c r="I20" s="648">
        <v>23134</v>
      </c>
      <c r="J20" s="648">
        <v>21375</v>
      </c>
      <c r="K20" s="649">
        <f t="shared" ref="K20:K54" si="2">(C20/4+D20/4*3)*H20/100</f>
        <v>17670.89</v>
      </c>
      <c r="L20" s="650">
        <f t="shared" ref="L20:L54" si="3">K20/1000</f>
        <v>17.7</v>
      </c>
      <c r="M20" s="651">
        <v>1</v>
      </c>
      <c r="N20" s="652">
        <f t="shared" si="0"/>
        <v>17.7</v>
      </c>
      <c r="O20" s="652">
        <f t="shared" si="1"/>
        <v>0</v>
      </c>
    </row>
    <row r="21" spans="1:15" ht="15.75" x14ac:dyDescent="0.25">
      <c r="A21" s="647" t="s">
        <v>611</v>
      </c>
      <c r="B21" s="648">
        <v>290597</v>
      </c>
      <c r="C21" s="648">
        <v>271255</v>
      </c>
      <c r="D21" s="648">
        <v>271255</v>
      </c>
      <c r="E21" s="648"/>
      <c r="F21" s="648"/>
      <c r="G21" s="648"/>
      <c r="H21" s="648">
        <v>2.2000000000000002</v>
      </c>
      <c r="I21" s="648">
        <v>6575</v>
      </c>
      <c r="J21" s="648">
        <v>6575</v>
      </c>
      <c r="K21" s="649">
        <f t="shared" si="2"/>
        <v>5967.61</v>
      </c>
      <c r="L21" s="650">
        <f t="shared" si="3"/>
        <v>6</v>
      </c>
      <c r="M21" s="651">
        <v>1</v>
      </c>
      <c r="N21" s="652">
        <f t="shared" si="0"/>
        <v>6</v>
      </c>
      <c r="O21" s="652">
        <f t="shared" si="1"/>
        <v>0</v>
      </c>
    </row>
    <row r="22" spans="1:15" ht="15.75" x14ac:dyDescent="0.25">
      <c r="A22" s="647" t="s">
        <v>656</v>
      </c>
      <c r="B22" s="648">
        <v>311167.3</v>
      </c>
      <c r="C22" s="648">
        <v>289753.11</v>
      </c>
      <c r="D22" s="648">
        <v>283023.39</v>
      </c>
      <c r="E22" s="648">
        <v>0</v>
      </c>
      <c r="F22" s="648">
        <v>0</v>
      </c>
      <c r="G22" s="648">
        <v>0</v>
      </c>
      <c r="H22" s="648">
        <v>2.2000000000000002</v>
      </c>
      <c r="I22" s="648">
        <v>5699</v>
      </c>
      <c r="J22" s="648">
        <v>6148</v>
      </c>
      <c r="K22" s="649">
        <f t="shared" si="2"/>
        <v>6263.53</v>
      </c>
      <c r="L22" s="650">
        <f t="shared" si="3"/>
        <v>6.3</v>
      </c>
      <c r="M22" s="651">
        <v>1</v>
      </c>
      <c r="N22" s="652">
        <f t="shared" si="0"/>
        <v>6.3</v>
      </c>
      <c r="O22" s="652">
        <f t="shared" si="1"/>
        <v>0</v>
      </c>
    </row>
    <row r="23" spans="1:15" ht="15.75" x14ac:dyDescent="0.25">
      <c r="A23" s="647" t="s">
        <v>612</v>
      </c>
      <c r="B23" s="648">
        <v>22515753.73</v>
      </c>
      <c r="C23" s="648">
        <v>22260236.949999999</v>
      </c>
      <c r="D23" s="648">
        <v>21578858.870000001</v>
      </c>
      <c r="E23" s="648">
        <v>0</v>
      </c>
      <c r="F23" s="648">
        <v>0</v>
      </c>
      <c r="G23" s="648">
        <v>0</v>
      </c>
      <c r="H23" s="648">
        <v>2.2000000000000002</v>
      </c>
      <c r="I23" s="648">
        <v>508159</v>
      </c>
      <c r="J23" s="648">
        <v>495993</v>
      </c>
      <c r="K23" s="649">
        <f t="shared" si="2"/>
        <v>478482.47</v>
      </c>
      <c r="L23" s="650">
        <f t="shared" si="3"/>
        <v>478.5</v>
      </c>
      <c r="M23" s="651">
        <v>1</v>
      </c>
      <c r="N23" s="652">
        <f t="shared" si="0"/>
        <v>478.5</v>
      </c>
      <c r="O23" s="652">
        <f t="shared" si="1"/>
        <v>0</v>
      </c>
    </row>
    <row r="24" spans="1:15" ht="15.75" x14ac:dyDescent="0.25">
      <c r="A24" s="647" t="s">
        <v>613</v>
      </c>
      <c r="B24" s="648">
        <v>1639955</v>
      </c>
      <c r="C24" s="648">
        <v>1615302</v>
      </c>
      <c r="D24" s="648">
        <v>1590650</v>
      </c>
      <c r="E24" s="648"/>
      <c r="F24" s="648"/>
      <c r="G24" s="648"/>
      <c r="H24" s="648">
        <v>2.2000000000000002</v>
      </c>
      <c r="I24" s="648">
        <v>36893</v>
      </c>
      <c r="J24" s="648">
        <v>35808</v>
      </c>
      <c r="K24" s="649">
        <f t="shared" si="2"/>
        <v>35129.89</v>
      </c>
      <c r="L24" s="650">
        <f t="shared" si="3"/>
        <v>35.1</v>
      </c>
      <c r="M24" s="651">
        <v>1</v>
      </c>
      <c r="N24" s="652">
        <f t="shared" si="0"/>
        <v>35.1</v>
      </c>
      <c r="O24" s="652">
        <f t="shared" si="1"/>
        <v>0</v>
      </c>
    </row>
    <row r="25" spans="1:15" ht="15.75" x14ac:dyDescent="0.25">
      <c r="A25" s="654" t="s">
        <v>746</v>
      </c>
      <c r="B25" s="655">
        <v>83767.92</v>
      </c>
      <c r="C25" s="655">
        <v>75249.119999999995</v>
      </c>
      <c r="D25" s="655">
        <v>66730.320000000007</v>
      </c>
      <c r="E25" s="655"/>
      <c r="F25" s="655"/>
      <c r="G25" s="655"/>
      <c r="H25" s="655">
        <v>2.2000000000000002</v>
      </c>
      <c r="I25" s="655">
        <v>2206</v>
      </c>
      <c r="J25" s="655">
        <v>1737.17</v>
      </c>
      <c r="K25" s="656">
        <f t="shared" si="2"/>
        <v>1514.92</v>
      </c>
      <c r="L25" s="657">
        <f t="shared" si="3"/>
        <v>1.5</v>
      </c>
      <c r="M25" s="651">
        <v>1</v>
      </c>
      <c r="N25" s="652">
        <f t="shared" si="0"/>
        <v>1.5</v>
      </c>
      <c r="O25" s="652">
        <f t="shared" si="1"/>
        <v>0</v>
      </c>
    </row>
    <row r="26" spans="1:15" ht="15.75" x14ac:dyDescent="0.25">
      <c r="A26" s="647" t="s">
        <v>614</v>
      </c>
      <c r="B26" s="648">
        <v>5389354.9500000002</v>
      </c>
      <c r="C26" s="648">
        <v>5286146.01</v>
      </c>
      <c r="D26" s="648">
        <v>5182937.07</v>
      </c>
      <c r="E26" s="648"/>
      <c r="F26" s="648"/>
      <c r="G26" s="648"/>
      <c r="H26" s="648">
        <v>2.2000000000000002</v>
      </c>
      <c r="I26" s="648">
        <v>115179</v>
      </c>
      <c r="J26" s="648">
        <v>116015</v>
      </c>
      <c r="K26" s="649">
        <f t="shared" si="2"/>
        <v>114592.26</v>
      </c>
      <c r="L26" s="650">
        <f t="shared" si="3"/>
        <v>114.6</v>
      </c>
      <c r="M26" s="651">
        <v>1</v>
      </c>
      <c r="N26" s="652">
        <f t="shared" si="0"/>
        <v>114.6</v>
      </c>
      <c r="O26" s="652">
        <f t="shared" si="1"/>
        <v>0</v>
      </c>
    </row>
    <row r="27" spans="1:15" ht="15.75" x14ac:dyDescent="0.25">
      <c r="A27" s="647" t="s">
        <v>615</v>
      </c>
      <c r="B27" s="648">
        <v>0</v>
      </c>
      <c r="C27" s="648">
        <v>0</v>
      </c>
      <c r="D27" s="648">
        <v>0</v>
      </c>
      <c r="E27" s="648"/>
      <c r="F27" s="648"/>
      <c r="G27" s="648"/>
      <c r="H27" s="648">
        <v>2.2000000000000002</v>
      </c>
      <c r="I27" s="648">
        <v>0</v>
      </c>
      <c r="J27" s="648">
        <v>0</v>
      </c>
      <c r="K27" s="649">
        <f t="shared" si="2"/>
        <v>0</v>
      </c>
      <c r="L27" s="650">
        <f t="shared" si="3"/>
        <v>0</v>
      </c>
      <c r="M27" s="651">
        <v>1</v>
      </c>
      <c r="N27" s="652">
        <f t="shared" si="0"/>
        <v>0</v>
      </c>
      <c r="O27" s="652">
        <f t="shared" si="1"/>
        <v>0</v>
      </c>
    </row>
    <row r="28" spans="1:15" ht="15.75" x14ac:dyDescent="0.25">
      <c r="A28" s="658" t="s">
        <v>747</v>
      </c>
      <c r="B28" s="648">
        <v>338303.95</v>
      </c>
      <c r="C28" s="648">
        <v>321245.23</v>
      </c>
      <c r="D28" s="648">
        <v>304186.51</v>
      </c>
      <c r="E28" s="648"/>
      <c r="F28" s="648"/>
      <c r="G28" s="648"/>
      <c r="H28" s="648">
        <v>2.2000000000000002</v>
      </c>
      <c r="I28" s="648">
        <v>8124</v>
      </c>
      <c r="J28" s="648">
        <v>7277.01</v>
      </c>
      <c r="K28" s="649">
        <f t="shared" si="2"/>
        <v>6785.93</v>
      </c>
      <c r="L28" s="650">
        <f t="shared" si="3"/>
        <v>6.8</v>
      </c>
      <c r="M28" s="651">
        <v>1</v>
      </c>
      <c r="N28" s="652">
        <f t="shared" si="0"/>
        <v>6.8</v>
      </c>
      <c r="O28" s="652">
        <f t="shared" si="1"/>
        <v>0</v>
      </c>
    </row>
    <row r="29" spans="1:15" ht="15.75" x14ac:dyDescent="0.25">
      <c r="A29" s="647" t="s">
        <v>616</v>
      </c>
      <c r="B29" s="648">
        <v>5587737.0199999996</v>
      </c>
      <c r="C29" s="648">
        <v>5472652.5199999996</v>
      </c>
      <c r="D29" s="648">
        <v>5472700</v>
      </c>
      <c r="E29" s="648">
        <v>5587737.0199999996</v>
      </c>
      <c r="F29" s="648">
        <v>5472652.5199999996</v>
      </c>
      <c r="G29" s="648">
        <v>5472700</v>
      </c>
      <c r="H29" s="648">
        <v>2.2000000000000002</v>
      </c>
      <c r="I29" s="648"/>
      <c r="J29" s="648"/>
      <c r="K29" s="649">
        <f t="shared" si="2"/>
        <v>120399.14</v>
      </c>
      <c r="L29" s="650">
        <f t="shared" si="3"/>
        <v>120.4</v>
      </c>
      <c r="M29" s="651">
        <v>1</v>
      </c>
      <c r="N29" s="652">
        <f t="shared" si="0"/>
        <v>120.4</v>
      </c>
      <c r="O29" s="652">
        <f t="shared" si="1"/>
        <v>0</v>
      </c>
    </row>
    <row r="30" spans="1:15" ht="15.75" x14ac:dyDescent="0.25">
      <c r="A30" s="647" t="s">
        <v>617</v>
      </c>
      <c r="B30" s="648">
        <v>5838028.4400000004</v>
      </c>
      <c r="C30" s="648">
        <v>681466.31</v>
      </c>
      <c r="D30" s="648">
        <v>586378.01</v>
      </c>
      <c r="E30" s="648"/>
      <c r="F30" s="648"/>
      <c r="G30" s="648"/>
      <c r="H30" s="648">
        <v>2.2000000000000002</v>
      </c>
      <c r="I30" s="648">
        <v>19895</v>
      </c>
      <c r="J30" s="648">
        <v>16038</v>
      </c>
      <c r="K30" s="649">
        <f t="shared" si="2"/>
        <v>13423.3</v>
      </c>
      <c r="L30" s="650">
        <f t="shared" si="3"/>
        <v>13.4</v>
      </c>
      <c r="M30" s="651">
        <v>1</v>
      </c>
      <c r="N30" s="652">
        <f t="shared" si="0"/>
        <v>13.4</v>
      </c>
      <c r="O30" s="652">
        <f t="shared" si="1"/>
        <v>0</v>
      </c>
    </row>
    <row r="31" spans="1:15" ht="15.75" x14ac:dyDescent="0.25">
      <c r="A31" s="647" t="s">
        <v>618</v>
      </c>
      <c r="B31" s="648">
        <v>1380769.44</v>
      </c>
      <c r="C31" s="648">
        <v>1357970.94</v>
      </c>
      <c r="D31" s="648">
        <v>1335172.44</v>
      </c>
      <c r="E31" s="648"/>
      <c r="F31" s="648"/>
      <c r="G31" s="648"/>
      <c r="H31" s="648">
        <v>2.2000000000000002</v>
      </c>
      <c r="I31" s="648">
        <v>31101</v>
      </c>
      <c r="J31" s="648">
        <v>30536</v>
      </c>
      <c r="K31" s="649">
        <f t="shared" si="2"/>
        <v>29499.19</v>
      </c>
      <c r="L31" s="650">
        <f t="shared" si="3"/>
        <v>29.5</v>
      </c>
      <c r="M31" s="651">
        <v>1</v>
      </c>
      <c r="N31" s="652">
        <f t="shared" si="0"/>
        <v>29.5</v>
      </c>
      <c r="O31" s="652">
        <f t="shared" si="1"/>
        <v>0</v>
      </c>
    </row>
    <row r="32" spans="1:15" ht="15.75" x14ac:dyDescent="0.25">
      <c r="A32" s="647" t="s">
        <v>619</v>
      </c>
      <c r="B32" s="648">
        <v>1474350</v>
      </c>
      <c r="C32" s="648">
        <v>1450114</v>
      </c>
      <c r="D32" s="648">
        <v>1425878</v>
      </c>
      <c r="E32" s="648"/>
      <c r="F32" s="648"/>
      <c r="G32" s="648"/>
      <c r="H32" s="648">
        <v>2.2000000000000002</v>
      </c>
      <c r="I32" s="648">
        <v>33236</v>
      </c>
      <c r="J32" s="648">
        <v>32169</v>
      </c>
      <c r="K32" s="649">
        <f t="shared" si="2"/>
        <v>31502.61</v>
      </c>
      <c r="L32" s="650">
        <f t="shared" si="3"/>
        <v>31.5</v>
      </c>
      <c r="M32" s="651">
        <v>1</v>
      </c>
      <c r="N32" s="652">
        <f t="shared" si="0"/>
        <v>31.5</v>
      </c>
      <c r="O32" s="652">
        <f t="shared" si="1"/>
        <v>0</v>
      </c>
    </row>
    <row r="33" spans="1:15" ht="15.75" x14ac:dyDescent="0.25">
      <c r="A33" s="647" t="s">
        <v>1314</v>
      </c>
      <c r="B33" s="648">
        <v>1425401.65</v>
      </c>
      <c r="C33" s="648">
        <v>1315755.31</v>
      </c>
      <c r="D33" s="648">
        <f>C33-(B33-C33)*3</f>
        <v>986816.29</v>
      </c>
      <c r="E33" s="648">
        <v>0</v>
      </c>
      <c r="F33" s="648">
        <v>0</v>
      </c>
      <c r="G33" s="648">
        <v>0</v>
      </c>
      <c r="H33" s="648">
        <v>2.2000000000000002</v>
      </c>
      <c r="I33" s="648">
        <v>42516</v>
      </c>
      <c r="J33" s="648">
        <v>30153</v>
      </c>
      <c r="K33" s="649">
        <f t="shared" si="2"/>
        <v>23519.119999999999</v>
      </c>
      <c r="L33" s="650">
        <f t="shared" si="3"/>
        <v>23.5</v>
      </c>
      <c r="M33" s="651">
        <v>1</v>
      </c>
      <c r="N33" s="652">
        <f t="shared" si="0"/>
        <v>23.5</v>
      </c>
      <c r="O33" s="652">
        <f t="shared" si="1"/>
        <v>0</v>
      </c>
    </row>
    <row r="34" spans="1:15" ht="15.75" x14ac:dyDescent="0.25">
      <c r="A34" s="647" t="s">
        <v>622</v>
      </c>
      <c r="B34" s="648">
        <v>2969487.64</v>
      </c>
      <c r="C34" s="648">
        <v>2734771.54</v>
      </c>
      <c r="D34" s="648">
        <v>2500055.41</v>
      </c>
      <c r="E34" s="648">
        <v>0</v>
      </c>
      <c r="F34" s="648">
        <v>0</v>
      </c>
      <c r="G34" s="648">
        <v>0</v>
      </c>
      <c r="H34" s="648">
        <v>2.2000000000000002</v>
      </c>
      <c r="I34" s="648">
        <v>91312</v>
      </c>
      <c r="J34" s="648">
        <v>66557</v>
      </c>
      <c r="K34" s="649">
        <f t="shared" si="2"/>
        <v>56292.160000000003</v>
      </c>
      <c r="L34" s="650">
        <f t="shared" si="3"/>
        <v>56.3</v>
      </c>
      <c r="M34" s="651">
        <v>1</v>
      </c>
      <c r="N34" s="652">
        <f t="shared" si="0"/>
        <v>56.3</v>
      </c>
      <c r="O34" s="652">
        <f t="shared" si="1"/>
        <v>0</v>
      </c>
    </row>
    <row r="35" spans="1:15" ht="15.75" x14ac:dyDescent="0.25">
      <c r="A35" s="647" t="s">
        <v>623</v>
      </c>
      <c r="B35" s="648">
        <v>0</v>
      </c>
      <c r="C35" s="648">
        <v>0</v>
      </c>
      <c r="D35" s="648">
        <v>0</v>
      </c>
      <c r="E35" s="648">
        <v>0</v>
      </c>
      <c r="F35" s="648">
        <v>0</v>
      </c>
      <c r="G35" s="648">
        <v>0</v>
      </c>
      <c r="H35" s="648">
        <v>2.2000000000000002</v>
      </c>
      <c r="I35" s="648">
        <v>0</v>
      </c>
      <c r="J35" s="648">
        <v>0</v>
      </c>
      <c r="K35" s="649">
        <f t="shared" si="2"/>
        <v>0</v>
      </c>
      <c r="L35" s="650">
        <f t="shared" si="3"/>
        <v>0</v>
      </c>
      <c r="M35" s="651">
        <v>1</v>
      </c>
      <c r="N35" s="652">
        <f t="shared" si="0"/>
        <v>0</v>
      </c>
      <c r="O35" s="652">
        <f t="shared" si="1"/>
        <v>0</v>
      </c>
    </row>
    <row r="36" spans="1:15" ht="15.75" x14ac:dyDescent="0.25">
      <c r="A36" s="647" t="s">
        <v>624</v>
      </c>
      <c r="B36" s="648">
        <v>874003.05</v>
      </c>
      <c r="C36" s="648">
        <v>855176.13</v>
      </c>
      <c r="D36" s="648">
        <v>836349.21</v>
      </c>
      <c r="E36" s="648"/>
      <c r="F36" s="648"/>
      <c r="G36" s="648"/>
      <c r="H36" s="648">
        <v>2.2000000000000002</v>
      </c>
      <c r="I36" s="648">
        <v>19642.23</v>
      </c>
      <c r="J36" s="648">
        <v>18798</v>
      </c>
      <c r="K36" s="649">
        <f t="shared" si="2"/>
        <v>18503.23</v>
      </c>
      <c r="L36" s="650">
        <f t="shared" si="3"/>
        <v>18.5</v>
      </c>
      <c r="M36" s="651">
        <v>1</v>
      </c>
      <c r="N36" s="652">
        <f t="shared" si="0"/>
        <v>18.5</v>
      </c>
      <c r="O36" s="652">
        <f t="shared" si="1"/>
        <v>0</v>
      </c>
    </row>
    <row r="37" spans="1:15" ht="25.5" x14ac:dyDescent="0.25">
      <c r="A37" s="647" t="s">
        <v>930</v>
      </c>
      <c r="B37" s="648">
        <v>3455359.72</v>
      </c>
      <c r="C37" s="648">
        <v>3389998.78</v>
      </c>
      <c r="D37" s="648">
        <v>3324637.84</v>
      </c>
      <c r="E37" s="648"/>
      <c r="F37" s="648"/>
      <c r="G37" s="648"/>
      <c r="H37" s="648">
        <v>2.2000000000000002</v>
      </c>
      <c r="I37" s="648">
        <v>82679</v>
      </c>
      <c r="J37" s="648">
        <v>79252</v>
      </c>
      <c r="K37" s="649">
        <f t="shared" si="2"/>
        <v>73501.52</v>
      </c>
      <c r="L37" s="650">
        <f t="shared" si="3"/>
        <v>73.5</v>
      </c>
      <c r="M37" s="651">
        <v>0.98677698479999998</v>
      </c>
      <c r="N37" s="652">
        <f t="shared" si="0"/>
        <v>72.5</v>
      </c>
      <c r="O37" s="652">
        <f t="shared" si="1"/>
        <v>1</v>
      </c>
    </row>
    <row r="38" spans="1:15" ht="15.75" x14ac:dyDescent="0.25">
      <c r="A38" s="659" t="s">
        <v>1315</v>
      </c>
      <c r="B38" s="648">
        <v>4237035</v>
      </c>
      <c r="C38" s="648">
        <v>4175480</v>
      </c>
      <c r="D38" s="648">
        <v>4175480</v>
      </c>
      <c r="E38" s="648">
        <v>4237035</v>
      </c>
      <c r="F38" s="648">
        <v>4175480</v>
      </c>
      <c r="G38" s="648">
        <v>4175480</v>
      </c>
      <c r="H38" s="648">
        <v>2.2000000000000002</v>
      </c>
      <c r="I38" s="648">
        <v>86078</v>
      </c>
      <c r="J38" s="648">
        <v>92335</v>
      </c>
      <c r="K38" s="649">
        <f t="shared" si="2"/>
        <v>91860.56</v>
      </c>
      <c r="L38" s="650">
        <f t="shared" si="3"/>
        <v>91.9</v>
      </c>
      <c r="M38" s="651">
        <v>1</v>
      </c>
      <c r="N38" s="652">
        <f t="shared" si="0"/>
        <v>91.9</v>
      </c>
      <c r="O38" s="652">
        <f t="shared" si="1"/>
        <v>0</v>
      </c>
    </row>
    <row r="39" spans="1:15" ht="15.75" x14ac:dyDescent="0.25">
      <c r="A39" s="647" t="s">
        <v>627</v>
      </c>
      <c r="B39" s="648">
        <v>1326504</v>
      </c>
      <c r="C39" s="648">
        <v>1297487</v>
      </c>
      <c r="D39" s="648">
        <v>1268470</v>
      </c>
      <c r="E39" s="648"/>
      <c r="F39" s="648"/>
      <c r="G39" s="648"/>
      <c r="H39" s="648">
        <v>2.2000000000000002</v>
      </c>
      <c r="I39" s="648">
        <v>30141</v>
      </c>
      <c r="J39" s="648">
        <v>28864</v>
      </c>
      <c r="K39" s="649">
        <f t="shared" si="2"/>
        <v>28065.93</v>
      </c>
      <c r="L39" s="650">
        <f t="shared" si="3"/>
        <v>28.1</v>
      </c>
      <c r="M39" s="651">
        <v>1</v>
      </c>
      <c r="N39" s="652">
        <f t="shared" si="0"/>
        <v>28.1</v>
      </c>
      <c r="O39" s="652">
        <f t="shared" si="1"/>
        <v>0</v>
      </c>
    </row>
    <row r="40" spans="1:15" ht="15.75" x14ac:dyDescent="0.25">
      <c r="A40" s="647" t="s">
        <v>628</v>
      </c>
      <c r="B40" s="648">
        <v>5137762</v>
      </c>
      <c r="C40" s="648">
        <v>4996680</v>
      </c>
      <c r="D40" s="648">
        <v>4996680</v>
      </c>
      <c r="E40" s="648"/>
      <c r="F40" s="648"/>
      <c r="G40" s="648"/>
      <c r="H40" s="648">
        <v>2.2000000000000002</v>
      </c>
      <c r="I40" s="648">
        <v>116857</v>
      </c>
      <c r="J40" s="648">
        <v>116857</v>
      </c>
      <c r="K40" s="649">
        <f t="shared" si="2"/>
        <v>109926.96</v>
      </c>
      <c r="L40" s="650">
        <f t="shared" si="3"/>
        <v>109.9</v>
      </c>
      <c r="M40" s="651">
        <v>1</v>
      </c>
      <c r="N40" s="652">
        <f t="shared" si="0"/>
        <v>109.9</v>
      </c>
      <c r="O40" s="652">
        <f t="shared" si="1"/>
        <v>0</v>
      </c>
    </row>
    <row r="41" spans="1:15" ht="15.75" x14ac:dyDescent="0.25">
      <c r="A41" s="647" t="s">
        <v>1316</v>
      </c>
      <c r="B41" s="648">
        <v>14967088.710000001</v>
      </c>
      <c r="C41" s="648">
        <v>14786762.359999999</v>
      </c>
      <c r="D41" s="648">
        <v>14606436.01</v>
      </c>
      <c r="E41" s="648">
        <v>14967088.710000001</v>
      </c>
      <c r="F41" s="648">
        <v>14786762.359999999</v>
      </c>
      <c r="G41" s="648">
        <v>14606436.01</v>
      </c>
      <c r="H41" s="648">
        <v>2.2000000000000002</v>
      </c>
      <c r="I41" s="648">
        <v>335722.92</v>
      </c>
      <c r="J41" s="648">
        <v>327429.8</v>
      </c>
      <c r="K41" s="649">
        <f t="shared" si="2"/>
        <v>322333.39</v>
      </c>
      <c r="L41" s="650">
        <f t="shared" si="3"/>
        <v>322.3</v>
      </c>
      <c r="M41" s="651">
        <v>1</v>
      </c>
      <c r="N41" s="652">
        <f t="shared" si="0"/>
        <v>322.3</v>
      </c>
      <c r="O41" s="652">
        <f t="shared" si="1"/>
        <v>0</v>
      </c>
    </row>
    <row r="42" spans="1:15" ht="15.75" x14ac:dyDescent="0.25">
      <c r="A42" s="647" t="s">
        <v>630</v>
      </c>
      <c r="B42" s="648">
        <v>13399638.08</v>
      </c>
      <c r="C42" s="648">
        <v>13249080.380000001</v>
      </c>
      <c r="D42" s="648">
        <v>13098522.68</v>
      </c>
      <c r="E42" s="648"/>
      <c r="F42" s="648"/>
      <c r="G42" s="648"/>
      <c r="H42" s="648">
        <v>2.2000000000000002</v>
      </c>
      <c r="I42" s="648">
        <v>301656</v>
      </c>
      <c r="J42" s="648">
        <v>296304</v>
      </c>
      <c r="K42" s="649">
        <f t="shared" si="2"/>
        <v>288995.57</v>
      </c>
      <c r="L42" s="650">
        <f t="shared" si="3"/>
        <v>289</v>
      </c>
      <c r="M42" s="651">
        <v>1</v>
      </c>
      <c r="N42" s="652">
        <f t="shared" si="0"/>
        <v>289</v>
      </c>
      <c r="O42" s="652">
        <f t="shared" si="1"/>
        <v>0</v>
      </c>
    </row>
    <row r="43" spans="1:15" ht="15.75" x14ac:dyDescent="0.25">
      <c r="A43" s="647" t="s">
        <v>851</v>
      </c>
      <c r="B43" s="648">
        <v>11320645.390000001</v>
      </c>
      <c r="C43" s="648">
        <v>11182403.07</v>
      </c>
      <c r="D43" s="648">
        <v>11046460.75</v>
      </c>
      <c r="E43" s="648"/>
      <c r="F43" s="648"/>
      <c r="G43" s="648"/>
      <c r="H43" s="648">
        <v>2.2000000000000002</v>
      </c>
      <c r="I43" s="648">
        <v>253568</v>
      </c>
      <c r="J43" s="648">
        <v>248170</v>
      </c>
      <c r="K43" s="649">
        <f t="shared" si="2"/>
        <v>243769.82</v>
      </c>
      <c r="L43" s="650">
        <f t="shared" si="3"/>
        <v>243.8</v>
      </c>
      <c r="M43" s="651">
        <v>1</v>
      </c>
      <c r="N43" s="652">
        <f t="shared" si="0"/>
        <v>243.8</v>
      </c>
      <c r="O43" s="652">
        <f t="shared" si="1"/>
        <v>0</v>
      </c>
    </row>
    <row r="44" spans="1:15" ht="25.5" x14ac:dyDescent="0.25">
      <c r="A44" s="647" t="s">
        <v>1317</v>
      </c>
      <c r="B44" s="648">
        <v>2107520.13</v>
      </c>
      <c r="C44" s="648">
        <v>2090292.45</v>
      </c>
      <c r="D44" s="648">
        <v>2073064.77</v>
      </c>
      <c r="E44" s="648">
        <v>0</v>
      </c>
      <c r="F44" s="648">
        <v>0</v>
      </c>
      <c r="G44" s="648">
        <v>0</v>
      </c>
      <c r="H44" s="648">
        <v>2.2000000000000002</v>
      </c>
      <c r="I44" s="648">
        <v>47515</v>
      </c>
      <c r="J44" s="648">
        <v>45856</v>
      </c>
      <c r="K44" s="649">
        <f t="shared" si="2"/>
        <v>45702.18</v>
      </c>
      <c r="L44" s="650">
        <f t="shared" si="3"/>
        <v>45.7</v>
      </c>
      <c r="M44" s="651">
        <v>1</v>
      </c>
      <c r="N44" s="652">
        <f t="shared" si="0"/>
        <v>45.7</v>
      </c>
      <c r="O44" s="652">
        <f t="shared" si="1"/>
        <v>0</v>
      </c>
    </row>
    <row r="45" spans="1:15" ht="15.75" x14ac:dyDescent="0.25">
      <c r="A45" s="647" t="s">
        <v>633</v>
      </c>
      <c r="B45" s="648">
        <v>4921467.68</v>
      </c>
      <c r="C45" s="648">
        <v>4831714.46</v>
      </c>
      <c r="D45" s="648">
        <v>4741961.24</v>
      </c>
      <c r="E45" s="648"/>
      <c r="F45" s="648"/>
      <c r="G45" s="648"/>
      <c r="H45" s="648">
        <v>2.2000000000000002</v>
      </c>
      <c r="I45" s="648">
        <v>111548</v>
      </c>
      <c r="J45" s="648">
        <v>114442</v>
      </c>
      <c r="K45" s="649">
        <f t="shared" si="2"/>
        <v>104816.79</v>
      </c>
      <c r="L45" s="650">
        <f t="shared" si="3"/>
        <v>104.8</v>
      </c>
      <c r="M45" s="651">
        <v>1</v>
      </c>
      <c r="N45" s="652">
        <f t="shared" si="0"/>
        <v>104.8</v>
      </c>
      <c r="O45" s="652">
        <f t="shared" si="1"/>
        <v>0</v>
      </c>
    </row>
    <row r="46" spans="1:15" ht="15.75" x14ac:dyDescent="0.25">
      <c r="A46" s="647" t="s">
        <v>634</v>
      </c>
      <c r="B46" s="648">
        <v>1002194</v>
      </c>
      <c r="C46" s="648">
        <v>982233</v>
      </c>
      <c r="D46" s="648">
        <v>942311</v>
      </c>
      <c r="E46" s="648">
        <v>0</v>
      </c>
      <c r="F46" s="648">
        <v>0</v>
      </c>
      <c r="G46" s="648">
        <v>0</v>
      </c>
      <c r="H46" s="648">
        <v>2.2000000000000002</v>
      </c>
      <c r="I46" s="648">
        <v>5443</v>
      </c>
      <c r="J46" s="648">
        <v>15507.41</v>
      </c>
      <c r="K46" s="649">
        <f t="shared" si="2"/>
        <v>20950.41</v>
      </c>
      <c r="L46" s="650">
        <f t="shared" si="3"/>
        <v>21</v>
      </c>
      <c r="M46" s="651">
        <v>1</v>
      </c>
      <c r="N46" s="652">
        <f t="shared" si="0"/>
        <v>21</v>
      </c>
      <c r="O46" s="652">
        <f t="shared" si="1"/>
        <v>0</v>
      </c>
    </row>
    <row r="47" spans="1:15" ht="25.5" x14ac:dyDescent="0.25">
      <c r="A47" s="647" t="s">
        <v>1318</v>
      </c>
      <c r="B47" s="648">
        <v>1418635.92</v>
      </c>
      <c r="C47" s="648">
        <v>1413236.44</v>
      </c>
      <c r="D47" s="648"/>
      <c r="E47" s="648"/>
      <c r="F47" s="648"/>
      <c r="G47" s="648"/>
      <c r="H47" s="648">
        <v>2.2000000000000002</v>
      </c>
      <c r="I47" s="648"/>
      <c r="J47" s="648">
        <v>7739.4</v>
      </c>
      <c r="K47" s="649">
        <f t="shared" si="2"/>
        <v>7772.8</v>
      </c>
      <c r="L47" s="650">
        <f t="shared" si="3"/>
        <v>7.8</v>
      </c>
      <c r="M47" s="651">
        <v>1</v>
      </c>
      <c r="N47" s="652">
        <f t="shared" si="0"/>
        <v>7.8</v>
      </c>
      <c r="O47" s="652">
        <f t="shared" si="1"/>
        <v>0</v>
      </c>
    </row>
    <row r="48" spans="1:15" ht="25.5" x14ac:dyDescent="0.25">
      <c r="A48" s="647" t="s">
        <v>1084</v>
      </c>
      <c r="B48" s="648">
        <v>0</v>
      </c>
      <c r="C48" s="648">
        <v>0</v>
      </c>
      <c r="D48" s="648">
        <v>0</v>
      </c>
      <c r="E48" s="648">
        <v>0</v>
      </c>
      <c r="F48" s="648">
        <v>0</v>
      </c>
      <c r="G48" s="648">
        <v>0</v>
      </c>
      <c r="H48" s="648">
        <v>2.2000000000000002</v>
      </c>
      <c r="I48" s="648">
        <v>0</v>
      </c>
      <c r="J48" s="648">
        <v>0</v>
      </c>
      <c r="K48" s="649">
        <f t="shared" si="2"/>
        <v>0</v>
      </c>
      <c r="L48" s="650">
        <f t="shared" si="3"/>
        <v>0</v>
      </c>
      <c r="M48" s="651">
        <v>0.99851082589999995</v>
      </c>
      <c r="N48" s="652">
        <f t="shared" si="0"/>
        <v>0</v>
      </c>
      <c r="O48" s="652">
        <f t="shared" si="1"/>
        <v>0</v>
      </c>
    </row>
    <row r="49" spans="1:15" ht="15.75" x14ac:dyDescent="0.25">
      <c r="A49" s="647" t="s">
        <v>636</v>
      </c>
      <c r="B49" s="648">
        <v>2591712.88</v>
      </c>
      <c r="C49" s="648">
        <v>2512977.2799999998</v>
      </c>
      <c r="D49" s="648">
        <v>2434241.6800000002</v>
      </c>
      <c r="E49" s="648"/>
      <c r="F49" s="648"/>
      <c r="G49" s="648"/>
      <c r="H49" s="648">
        <v>2.2000000000000002</v>
      </c>
      <c r="I49" s="648">
        <v>58262.5</v>
      </c>
      <c r="J49" s="648">
        <v>55717.26</v>
      </c>
      <c r="K49" s="649">
        <f t="shared" si="2"/>
        <v>53986.36</v>
      </c>
      <c r="L49" s="650">
        <f t="shared" si="3"/>
        <v>54</v>
      </c>
      <c r="M49" s="651">
        <v>1</v>
      </c>
      <c r="N49" s="652">
        <f t="shared" si="0"/>
        <v>54</v>
      </c>
      <c r="O49" s="652">
        <f t="shared" si="1"/>
        <v>0</v>
      </c>
    </row>
    <row r="50" spans="1:15" ht="15.75" x14ac:dyDescent="0.25">
      <c r="A50" s="647" t="s">
        <v>1319</v>
      </c>
      <c r="B50" s="648"/>
      <c r="C50" s="648"/>
      <c r="D50" s="648"/>
      <c r="E50" s="648"/>
      <c r="F50" s="648"/>
      <c r="G50" s="648"/>
      <c r="H50" s="648">
        <v>2.2000000000000002</v>
      </c>
      <c r="I50" s="648"/>
      <c r="J50" s="648"/>
      <c r="K50" s="649">
        <f t="shared" si="2"/>
        <v>0</v>
      </c>
      <c r="L50" s="650">
        <f t="shared" si="3"/>
        <v>0</v>
      </c>
      <c r="M50" s="651">
        <v>0.94204042499999996</v>
      </c>
      <c r="N50" s="652">
        <f t="shared" si="0"/>
        <v>0</v>
      </c>
      <c r="O50" s="652">
        <f t="shared" si="1"/>
        <v>0</v>
      </c>
    </row>
    <row r="51" spans="1:15" ht="15.75" x14ac:dyDescent="0.25">
      <c r="A51" s="647" t="s">
        <v>852</v>
      </c>
      <c r="B51" s="648">
        <v>177970</v>
      </c>
      <c r="C51" s="648">
        <v>177970</v>
      </c>
      <c r="D51" s="648">
        <v>177970</v>
      </c>
      <c r="E51" s="648">
        <v>0</v>
      </c>
      <c r="F51" s="648">
        <v>0</v>
      </c>
      <c r="G51" s="648">
        <v>0</v>
      </c>
      <c r="H51" s="648">
        <v>2.2000000000000002</v>
      </c>
      <c r="I51" s="648">
        <v>4072</v>
      </c>
      <c r="J51" s="648">
        <v>3968</v>
      </c>
      <c r="K51" s="649">
        <f t="shared" si="2"/>
        <v>3915.34</v>
      </c>
      <c r="L51" s="650">
        <f t="shared" si="3"/>
        <v>3.9</v>
      </c>
      <c r="M51" s="651">
        <v>1</v>
      </c>
      <c r="N51" s="652">
        <f t="shared" si="0"/>
        <v>3.9</v>
      </c>
      <c r="O51" s="652">
        <f t="shared" si="1"/>
        <v>0</v>
      </c>
    </row>
    <row r="52" spans="1:15" ht="15.75" x14ac:dyDescent="0.25">
      <c r="A52" s="647" t="s">
        <v>638</v>
      </c>
      <c r="B52" s="648">
        <v>147050.71</v>
      </c>
      <c r="C52" s="648">
        <v>132100.03</v>
      </c>
      <c r="D52" s="648">
        <v>117149.35</v>
      </c>
      <c r="E52" s="648"/>
      <c r="F52" s="648"/>
      <c r="G52" s="648"/>
      <c r="H52" s="648">
        <v>2.2000000000000002</v>
      </c>
      <c r="I52" s="648">
        <v>3507</v>
      </c>
      <c r="J52" s="648">
        <v>3100</v>
      </c>
      <c r="K52" s="649">
        <f t="shared" si="2"/>
        <v>2659.51</v>
      </c>
      <c r="L52" s="650">
        <f t="shared" si="3"/>
        <v>2.7</v>
      </c>
      <c r="M52" s="651">
        <v>1</v>
      </c>
      <c r="N52" s="652">
        <f t="shared" si="0"/>
        <v>2.7</v>
      </c>
      <c r="O52" s="652">
        <f t="shared" si="1"/>
        <v>0</v>
      </c>
    </row>
    <row r="53" spans="1:15" ht="15.75" x14ac:dyDescent="0.25">
      <c r="A53" s="647" t="s">
        <v>1320</v>
      </c>
      <c r="B53" s="648">
        <v>2459023.5099999998</v>
      </c>
      <c r="C53" s="648">
        <v>2417221.21</v>
      </c>
      <c r="D53" s="648">
        <v>2375418.91</v>
      </c>
      <c r="E53" s="648">
        <v>2459023.5099999998</v>
      </c>
      <c r="F53" s="648">
        <v>2417221.21</v>
      </c>
      <c r="G53" s="648">
        <v>2375418.91</v>
      </c>
      <c r="H53" s="648">
        <v>2.2000000000000002</v>
      </c>
      <c r="I53" s="648">
        <v>54444</v>
      </c>
      <c r="J53" s="648">
        <v>53824</v>
      </c>
      <c r="K53" s="649">
        <f t="shared" si="2"/>
        <v>52489.13</v>
      </c>
      <c r="L53" s="650">
        <f t="shared" si="3"/>
        <v>52.5</v>
      </c>
      <c r="M53" s="651">
        <v>1</v>
      </c>
      <c r="N53" s="652">
        <f t="shared" si="0"/>
        <v>52.5</v>
      </c>
      <c r="O53" s="652">
        <f t="shared" si="1"/>
        <v>0</v>
      </c>
    </row>
    <row r="54" spans="1:15" ht="15.75" x14ac:dyDescent="0.25">
      <c r="A54" s="647" t="s">
        <v>1321</v>
      </c>
      <c r="B54" s="648">
        <v>1012379.99</v>
      </c>
      <c r="C54" s="648">
        <v>995738.15</v>
      </c>
      <c r="D54" s="648"/>
      <c r="E54" s="648"/>
      <c r="F54" s="648"/>
      <c r="G54" s="648"/>
      <c r="H54" s="648">
        <v>2.2000000000000002</v>
      </c>
      <c r="I54" s="648">
        <v>23354.36</v>
      </c>
      <c r="J54" s="648">
        <v>21906.240000000002</v>
      </c>
      <c r="K54" s="649">
        <f t="shared" si="2"/>
        <v>5476.56</v>
      </c>
      <c r="L54" s="650">
        <f t="shared" si="3"/>
        <v>5.5</v>
      </c>
      <c r="M54" s="651">
        <v>1</v>
      </c>
      <c r="N54" s="652">
        <f t="shared" si="0"/>
        <v>5.5</v>
      </c>
      <c r="O54" s="652">
        <f t="shared" si="1"/>
        <v>0</v>
      </c>
    </row>
    <row r="55" spans="1:15" ht="15.75" x14ac:dyDescent="0.25">
      <c r="A55" s="647" t="s">
        <v>1322</v>
      </c>
      <c r="B55" s="648">
        <v>1577653.63</v>
      </c>
      <c r="C55" s="648">
        <v>1553066.83</v>
      </c>
      <c r="D55" s="648">
        <v>1528480.03</v>
      </c>
      <c r="E55" s="648"/>
      <c r="F55" s="648"/>
      <c r="G55" s="648"/>
      <c r="H55" s="648">
        <v>2.2000000000000002</v>
      </c>
      <c r="I55" s="648"/>
      <c r="J55" s="648"/>
      <c r="K55" s="660">
        <f>(C55/4+D55/4*3)*H55/100</f>
        <v>33761.79</v>
      </c>
      <c r="L55" s="650">
        <f>K55/1000</f>
        <v>33.799999999999997</v>
      </c>
      <c r="M55" s="651">
        <v>1</v>
      </c>
      <c r="N55" s="652">
        <f t="shared" si="0"/>
        <v>33.799999999999997</v>
      </c>
      <c r="O55" s="652">
        <f t="shared" si="1"/>
        <v>0</v>
      </c>
    </row>
    <row r="56" spans="1:15" ht="15.75" x14ac:dyDescent="0.25">
      <c r="A56" s="647" t="s">
        <v>643</v>
      </c>
      <c r="B56" s="648">
        <v>1283075.8</v>
      </c>
      <c r="C56" s="648">
        <v>1266058.8500000001</v>
      </c>
      <c r="D56" s="648"/>
      <c r="E56" s="648"/>
      <c r="F56" s="648"/>
      <c r="G56" s="648"/>
      <c r="H56" s="648">
        <v>2.2000000000000002</v>
      </c>
      <c r="I56" s="648">
        <v>28899</v>
      </c>
      <c r="J56" s="648">
        <v>20318.32</v>
      </c>
      <c r="K56" s="649">
        <f>(C56/4+D56/4*3)*H56/100</f>
        <v>6963.32</v>
      </c>
      <c r="L56" s="650">
        <f>K56/1000</f>
        <v>7</v>
      </c>
      <c r="M56" s="651">
        <v>1</v>
      </c>
      <c r="N56" s="652">
        <f t="shared" si="0"/>
        <v>7</v>
      </c>
      <c r="O56" s="652">
        <f t="shared" si="1"/>
        <v>0</v>
      </c>
    </row>
    <row r="57" spans="1:15" ht="15.75" x14ac:dyDescent="0.25">
      <c r="A57" s="661" t="s">
        <v>1323</v>
      </c>
      <c r="B57" s="661">
        <v>3347358</v>
      </c>
      <c r="C57" s="661">
        <v>3305366.58</v>
      </c>
      <c r="D57" s="661"/>
      <c r="E57" s="661"/>
      <c r="F57" s="661"/>
      <c r="G57" s="661"/>
      <c r="H57" s="661">
        <v>2.2000000000000002</v>
      </c>
      <c r="I57" s="661">
        <v>75311</v>
      </c>
      <c r="J57" s="661">
        <v>72718</v>
      </c>
      <c r="K57" s="649">
        <f>(C57/4+D57/4*3)*H57/100</f>
        <v>18179.52</v>
      </c>
      <c r="L57" s="650">
        <f>K57/1000</f>
        <v>18.2</v>
      </c>
      <c r="M57" s="651">
        <v>1</v>
      </c>
      <c r="N57" s="652">
        <f t="shared" si="0"/>
        <v>18.2</v>
      </c>
      <c r="O57" s="652">
        <f t="shared" si="1"/>
        <v>0</v>
      </c>
    </row>
    <row r="58" spans="1:15" ht="25.5" x14ac:dyDescent="0.25">
      <c r="A58" s="647" t="s">
        <v>853</v>
      </c>
      <c r="B58" s="648">
        <v>223908</v>
      </c>
      <c r="C58" s="648">
        <v>215379</v>
      </c>
      <c r="D58" s="648">
        <v>206850</v>
      </c>
      <c r="E58" s="648">
        <v>0</v>
      </c>
      <c r="F58" s="648">
        <v>0</v>
      </c>
      <c r="G58" s="648">
        <v>0</v>
      </c>
      <c r="H58" s="648">
        <v>2.2000000000000002</v>
      </c>
      <c r="I58" s="648">
        <v>2420</v>
      </c>
      <c r="J58" s="648">
        <v>2406</v>
      </c>
      <c r="K58" s="649">
        <f t="shared" ref="K58:K65" si="4">(C58/4+D58/4*3)*H58/100</f>
        <v>4597.6099999999997</v>
      </c>
      <c r="L58" s="650">
        <f t="shared" ref="L58:L65" si="5">K58/1000</f>
        <v>4.5999999999999996</v>
      </c>
      <c r="M58" s="651">
        <v>0.99856170060000005</v>
      </c>
      <c r="N58" s="652">
        <f t="shared" si="0"/>
        <v>4.5999999999999996</v>
      </c>
      <c r="O58" s="652">
        <f t="shared" si="1"/>
        <v>0</v>
      </c>
    </row>
    <row r="59" spans="1:15" ht="15.75" x14ac:dyDescent="0.25">
      <c r="A59" s="647" t="s">
        <v>655</v>
      </c>
      <c r="B59" s="648">
        <v>423240.74</v>
      </c>
      <c r="C59" s="648">
        <v>376214</v>
      </c>
      <c r="D59" s="648">
        <v>329187.26</v>
      </c>
      <c r="E59" s="648">
        <v>423240.74</v>
      </c>
      <c r="F59" s="648">
        <v>376214</v>
      </c>
      <c r="G59" s="648">
        <v>329187.26</v>
      </c>
      <c r="H59" s="648">
        <v>2.2000000000000002</v>
      </c>
      <c r="I59" s="648">
        <v>11833.11</v>
      </c>
      <c r="J59" s="648">
        <v>9828.58</v>
      </c>
      <c r="K59" s="649">
        <f t="shared" si="4"/>
        <v>7500.77</v>
      </c>
      <c r="L59" s="650">
        <f t="shared" si="5"/>
        <v>7.5</v>
      </c>
      <c r="M59" s="651">
        <v>0.99612848899999995</v>
      </c>
      <c r="N59" s="652">
        <f t="shared" si="0"/>
        <v>7.5</v>
      </c>
      <c r="O59" s="652">
        <f t="shared" si="1"/>
        <v>0</v>
      </c>
    </row>
    <row r="60" spans="1:15" ht="15.75" x14ac:dyDescent="0.25">
      <c r="A60" s="647" t="s">
        <v>646</v>
      </c>
      <c r="B60" s="648">
        <v>4027405.3</v>
      </c>
      <c r="C60" s="648">
        <v>3976425.52</v>
      </c>
      <c r="D60" s="648">
        <v>3925445.74</v>
      </c>
      <c r="E60" s="648">
        <v>4027405.3</v>
      </c>
      <c r="F60" s="648">
        <v>3976425.52</v>
      </c>
      <c r="G60" s="648">
        <v>3925445.74</v>
      </c>
      <c r="H60" s="648">
        <v>2.2000000000000002</v>
      </c>
      <c r="I60" s="648">
        <v>90285</v>
      </c>
      <c r="J60" s="648">
        <v>87692</v>
      </c>
      <c r="K60" s="649">
        <f t="shared" si="4"/>
        <v>86640.2</v>
      </c>
      <c r="L60" s="650">
        <f t="shared" si="5"/>
        <v>86.6</v>
      </c>
      <c r="M60" s="651">
        <v>1</v>
      </c>
      <c r="N60" s="652">
        <f t="shared" si="0"/>
        <v>86.6</v>
      </c>
      <c r="O60" s="652">
        <f t="shared" si="1"/>
        <v>0</v>
      </c>
    </row>
    <row r="61" spans="1:15" ht="15.75" x14ac:dyDescent="0.25">
      <c r="A61" s="647" t="s">
        <v>1324</v>
      </c>
      <c r="B61" s="648">
        <v>3612387.34</v>
      </c>
      <c r="C61" s="648">
        <v>3399893.98</v>
      </c>
      <c r="D61" s="648">
        <v>3187400.62</v>
      </c>
      <c r="E61" s="648"/>
      <c r="F61" s="648"/>
      <c r="G61" s="648"/>
      <c r="H61" s="648">
        <v>2.2000000000000002</v>
      </c>
      <c r="I61" s="648">
        <f>19283+19576+19284+18992</f>
        <v>77135</v>
      </c>
      <c r="J61" s="648">
        <f>16946+17239+16947+16655</f>
        <v>67787</v>
      </c>
      <c r="K61" s="649">
        <f t="shared" si="4"/>
        <v>71291.53</v>
      </c>
      <c r="L61" s="650">
        <f t="shared" si="5"/>
        <v>71.3</v>
      </c>
      <c r="M61" s="651">
        <v>0.9948640178</v>
      </c>
      <c r="N61" s="652">
        <f t="shared" si="0"/>
        <v>70.900000000000006</v>
      </c>
      <c r="O61" s="652">
        <f t="shared" si="1"/>
        <v>0.4</v>
      </c>
    </row>
    <row r="62" spans="1:15" ht="15.75" x14ac:dyDescent="0.25">
      <c r="A62" s="647" t="s">
        <v>1325</v>
      </c>
      <c r="B62" s="648">
        <v>5198316.75</v>
      </c>
      <c r="C62" s="648">
        <v>5130659.67</v>
      </c>
      <c r="D62" s="648">
        <v>5063002.59</v>
      </c>
      <c r="E62" s="648"/>
      <c r="F62" s="648"/>
      <c r="G62" s="648"/>
      <c r="H62" s="648">
        <v>2.2000000000000002</v>
      </c>
      <c r="I62" s="648">
        <v>116969</v>
      </c>
      <c r="J62" s="648">
        <v>113803.23</v>
      </c>
      <c r="K62" s="649">
        <f t="shared" si="4"/>
        <v>111758.17</v>
      </c>
      <c r="L62" s="650">
        <f t="shared" si="5"/>
        <v>111.8</v>
      </c>
      <c r="M62" s="651">
        <v>1</v>
      </c>
      <c r="N62" s="652">
        <f t="shared" si="0"/>
        <v>111.8</v>
      </c>
      <c r="O62" s="652">
        <f t="shared" si="1"/>
        <v>0</v>
      </c>
    </row>
    <row r="63" spans="1:15" ht="15.75" x14ac:dyDescent="0.25">
      <c r="A63" s="647" t="s">
        <v>657</v>
      </c>
      <c r="B63" s="648">
        <v>1152406.3400000001</v>
      </c>
      <c r="C63" s="648">
        <v>1135943.3600000001</v>
      </c>
      <c r="D63" s="648">
        <v>1119480.3799999999</v>
      </c>
      <c r="E63" s="648"/>
      <c r="F63" s="648"/>
      <c r="G63" s="648"/>
      <c r="H63" s="648">
        <v>2.2000000000000002</v>
      </c>
      <c r="I63" s="648">
        <v>25919</v>
      </c>
      <c r="J63" s="648">
        <v>25241</v>
      </c>
      <c r="K63" s="649">
        <f t="shared" si="4"/>
        <v>24719.11</v>
      </c>
      <c r="L63" s="650">
        <f t="shared" si="5"/>
        <v>24.7</v>
      </c>
      <c r="M63" s="651">
        <v>1</v>
      </c>
      <c r="N63" s="652">
        <f t="shared" si="0"/>
        <v>24.7</v>
      </c>
      <c r="O63" s="652">
        <f t="shared" si="1"/>
        <v>0</v>
      </c>
    </row>
    <row r="64" spans="1:15" ht="15.75" x14ac:dyDescent="0.25">
      <c r="A64" s="647" t="s">
        <v>650</v>
      </c>
      <c r="B64" s="648">
        <v>2168665.86</v>
      </c>
      <c r="C64" s="648">
        <v>2065396.02</v>
      </c>
      <c r="D64" s="648">
        <v>1962126.18</v>
      </c>
      <c r="E64" s="648"/>
      <c r="F64" s="648"/>
      <c r="G64" s="648"/>
      <c r="H64" s="648">
        <v>2.2000000000000002</v>
      </c>
      <c r="I64" s="648">
        <v>63897</v>
      </c>
      <c r="J64" s="648">
        <v>46983</v>
      </c>
      <c r="K64" s="649">
        <f t="shared" si="4"/>
        <v>43734.76</v>
      </c>
      <c r="L64" s="650">
        <f t="shared" si="5"/>
        <v>43.7</v>
      </c>
      <c r="M64" s="651">
        <v>1</v>
      </c>
      <c r="N64" s="652">
        <f t="shared" si="0"/>
        <v>43.7</v>
      </c>
      <c r="O64" s="652">
        <f t="shared" si="1"/>
        <v>0</v>
      </c>
    </row>
    <row r="65" spans="1:15" ht="15.75" x14ac:dyDescent="0.25">
      <c r="A65" s="647" t="s">
        <v>651</v>
      </c>
      <c r="B65" s="648">
        <v>3330837.72</v>
      </c>
      <c r="C65" s="648">
        <v>3304610.7</v>
      </c>
      <c r="D65" s="648">
        <v>3278383.68</v>
      </c>
      <c r="E65" s="648"/>
      <c r="F65" s="648"/>
      <c r="G65" s="648"/>
      <c r="H65" s="648">
        <v>2.2000000000000002</v>
      </c>
      <c r="I65" s="648">
        <v>74143.899999999994</v>
      </c>
      <c r="J65" s="648">
        <v>72989.929999999993</v>
      </c>
      <c r="K65" s="649">
        <f t="shared" si="4"/>
        <v>72268.69</v>
      </c>
      <c r="L65" s="650">
        <f t="shared" si="5"/>
        <v>72.3</v>
      </c>
      <c r="M65" s="651">
        <v>1</v>
      </c>
      <c r="N65" s="652">
        <f t="shared" si="0"/>
        <v>72.3</v>
      </c>
      <c r="O65" s="652">
        <f t="shared" si="1"/>
        <v>0</v>
      </c>
    </row>
    <row r="66" spans="1:15" ht="15.75" x14ac:dyDescent="0.25">
      <c r="A66" s="647" t="s">
        <v>652</v>
      </c>
      <c r="B66" s="648">
        <v>5233886.75</v>
      </c>
      <c r="C66" s="648">
        <v>5141251.6100000003</v>
      </c>
      <c r="D66" s="648">
        <v>4955981.33</v>
      </c>
      <c r="E66" s="648">
        <v>4832467.8099999996</v>
      </c>
      <c r="F66" s="648">
        <v>4693515.0999999996</v>
      </c>
      <c r="G66" s="648">
        <v>4554562.3899999997</v>
      </c>
      <c r="H66" s="648">
        <v>2.2000000000000002</v>
      </c>
      <c r="I66" s="648">
        <v>146735</v>
      </c>
      <c r="J66" s="648">
        <v>113108</v>
      </c>
      <c r="K66" s="649">
        <f>(C66/4+D66/4*3)*H66/100</f>
        <v>110050.58</v>
      </c>
      <c r="L66" s="650">
        <f>K66/1000</f>
        <v>110.1</v>
      </c>
      <c r="M66" s="651">
        <v>1</v>
      </c>
      <c r="N66" s="652">
        <f t="shared" si="0"/>
        <v>110.1</v>
      </c>
      <c r="O66" s="652">
        <f t="shared" si="1"/>
        <v>0</v>
      </c>
    </row>
    <row r="67" spans="1:15" ht="15.75" x14ac:dyDescent="0.25">
      <c r="A67" s="647" t="s">
        <v>653</v>
      </c>
      <c r="B67" s="648">
        <v>18355893.920000002</v>
      </c>
      <c r="C67" s="648">
        <v>18123540.859999999</v>
      </c>
      <c r="D67" s="648">
        <v>17891187.800000001</v>
      </c>
      <c r="E67" s="648"/>
      <c r="F67" s="648"/>
      <c r="G67" s="648"/>
      <c r="H67" s="648">
        <v>2.2000000000000002</v>
      </c>
      <c r="I67" s="648">
        <v>92380</v>
      </c>
      <c r="J67" s="648">
        <v>307689</v>
      </c>
      <c r="K67" s="649">
        <f>(C67/4+D67/4*3)*H67/100</f>
        <v>394884.07</v>
      </c>
      <c r="L67" s="650">
        <f>K67/1000</f>
        <v>394.9</v>
      </c>
      <c r="M67" s="651">
        <v>1</v>
      </c>
      <c r="N67" s="652">
        <f t="shared" si="0"/>
        <v>394.9</v>
      </c>
      <c r="O67" s="652">
        <f t="shared" si="1"/>
        <v>0</v>
      </c>
    </row>
    <row r="68" spans="1:15" ht="16.5" thickBot="1" x14ac:dyDescent="0.3">
      <c r="A68" s="662" t="s">
        <v>924</v>
      </c>
      <c r="B68" s="663">
        <v>8808729.0199999996</v>
      </c>
      <c r="C68" s="663">
        <v>8717093.9600000009</v>
      </c>
      <c r="D68" s="663">
        <v>8625458.9000000004</v>
      </c>
      <c r="E68" s="663"/>
      <c r="F68" s="663"/>
      <c r="G68" s="663"/>
      <c r="H68" s="663">
        <v>2.2000000000000002</v>
      </c>
      <c r="I68" s="664">
        <v>196804</v>
      </c>
      <c r="J68" s="663">
        <v>193540.04</v>
      </c>
      <c r="K68" s="665">
        <f>(C68/4+D68/4*3)*H68/100</f>
        <v>190264.09</v>
      </c>
      <c r="L68" s="666">
        <f>K68/1000</f>
        <v>190.3</v>
      </c>
      <c r="M68" s="651">
        <v>0.98911661819999996</v>
      </c>
      <c r="N68" s="652">
        <f t="shared" si="0"/>
        <v>188.2</v>
      </c>
      <c r="O68" s="652">
        <f t="shared" si="1"/>
        <v>2.1</v>
      </c>
    </row>
    <row r="69" spans="1:15" ht="15" x14ac:dyDescent="0.25">
      <c r="A69" s="667" t="s">
        <v>883</v>
      </c>
      <c r="B69" s="668">
        <f>SUM(B14:B68)</f>
        <v>496824276.70999998</v>
      </c>
      <c r="C69" s="668">
        <f t="shared" ref="C69:L69" si="6">SUM(C14:C68)</f>
        <v>484069301.72000003</v>
      </c>
      <c r="D69" s="668">
        <f t="shared" si="6"/>
        <v>465998736.47000003</v>
      </c>
      <c r="E69" s="668">
        <f t="shared" si="6"/>
        <v>36533998.090000004</v>
      </c>
      <c r="F69" s="668">
        <f t="shared" si="6"/>
        <v>35898270.710000001</v>
      </c>
      <c r="G69" s="668">
        <f t="shared" si="6"/>
        <v>35439230.310000002</v>
      </c>
      <c r="H69" s="668"/>
      <c r="I69" s="668">
        <f t="shared" si="6"/>
        <v>7898732.0199999996</v>
      </c>
      <c r="J69" s="668">
        <f t="shared" si="6"/>
        <v>16845276.68</v>
      </c>
      <c r="K69" s="668">
        <f t="shared" si="6"/>
        <v>10351360.32</v>
      </c>
      <c r="L69" s="669">
        <f t="shared" si="6"/>
        <v>10351.799999999999</v>
      </c>
      <c r="M69" s="670"/>
      <c r="N69" s="669">
        <f t="shared" ref="N69:O69" si="7">SUM(N14:N68)</f>
        <v>10348.299999999999</v>
      </c>
      <c r="O69" s="669">
        <f t="shared" si="7"/>
        <v>3.5</v>
      </c>
    </row>
    <row r="70" spans="1:15" ht="15" x14ac:dyDescent="0.25">
      <c r="A70" s="671" t="s">
        <v>1297</v>
      </c>
      <c r="B70" s="672">
        <f>B69-B71</f>
        <v>496824276.70999998</v>
      </c>
      <c r="C70" s="672">
        <f t="shared" ref="C70:L70" si="8">C69-C71</f>
        <v>484069301.72000003</v>
      </c>
      <c r="D70" s="672">
        <f t="shared" si="8"/>
        <v>465998736.47000003</v>
      </c>
      <c r="E70" s="672">
        <f t="shared" si="8"/>
        <v>36533998.090000004</v>
      </c>
      <c r="F70" s="672">
        <f t="shared" si="8"/>
        <v>35898270.710000001</v>
      </c>
      <c r="G70" s="672">
        <f t="shared" si="8"/>
        <v>35439230.310000002</v>
      </c>
      <c r="H70" s="672"/>
      <c r="I70" s="672">
        <f t="shared" si="8"/>
        <v>7898732.0199999996</v>
      </c>
      <c r="J70" s="672">
        <f t="shared" si="8"/>
        <v>16845276.68</v>
      </c>
      <c r="K70" s="672">
        <f t="shared" si="8"/>
        <v>10351360.32</v>
      </c>
      <c r="L70" s="673">
        <f t="shared" si="8"/>
        <v>10351.799999999999</v>
      </c>
      <c r="M70" s="674"/>
      <c r="N70" s="673">
        <f t="shared" ref="N70:O70" si="9">N69-N71</f>
        <v>10348.299999999999</v>
      </c>
      <c r="O70" s="673">
        <f t="shared" si="9"/>
        <v>3.5</v>
      </c>
    </row>
    <row r="71" spans="1:15" ht="15.75" thickBot="1" x14ac:dyDescent="0.3">
      <c r="A71" s="675" t="s">
        <v>659</v>
      </c>
      <c r="B71" s="676">
        <f>B14+B17+B19+B48+B50</f>
        <v>0</v>
      </c>
      <c r="C71" s="676">
        <f t="shared" ref="C71:L71" si="10">C14+C17+C19+C48+C50</f>
        <v>0</v>
      </c>
      <c r="D71" s="676">
        <f t="shared" si="10"/>
        <v>0</v>
      </c>
      <c r="E71" s="676">
        <f t="shared" si="10"/>
        <v>0</v>
      </c>
      <c r="F71" s="676">
        <f t="shared" si="10"/>
        <v>0</v>
      </c>
      <c r="G71" s="676">
        <f t="shared" si="10"/>
        <v>0</v>
      </c>
      <c r="H71" s="676"/>
      <c r="I71" s="676">
        <f t="shared" si="10"/>
        <v>0</v>
      </c>
      <c r="J71" s="676">
        <f t="shared" si="10"/>
        <v>0</v>
      </c>
      <c r="K71" s="676">
        <f t="shared" si="10"/>
        <v>0</v>
      </c>
      <c r="L71" s="677">
        <f t="shared" si="10"/>
        <v>0</v>
      </c>
      <c r="M71" s="678"/>
      <c r="N71" s="677">
        <f t="shared" ref="N71:O71" si="11">N14+N17+N19+N48+N50</f>
        <v>0</v>
      </c>
      <c r="O71" s="677">
        <f t="shared" si="11"/>
        <v>0</v>
      </c>
    </row>
    <row r="72" spans="1:15" x14ac:dyDescent="0.25">
      <c r="A72" s="679" t="s">
        <v>1293</v>
      </c>
    </row>
    <row r="73" spans="1:15" ht="22.5" customHeight="1" x14ac:dyDescent="0.25">
      <c r="A73" s="1512" t="s">
        <v>745</v>
      </c>
      <c r="B73" s="1514" t="s">
        <v>1326</v>
      </c>
      <c r="C73" s="1515"/>
      <c r="D73" s="1515"/>
      <c r="E73" s="1515"/>
      <c r="F73" s="1515"/>
      <c r="G73" s="1516"/>
      <c r="H73" s="1513" t="s">
        <v>875</v>
      </c>
      <c r="I73" s="1493" t="s">
        <v>1301</v>
      </c>
      <c r="J73" s="1493" t="s">
        <v>1302</v>
      </c>
      <c r="K73" s="1512" t="s">
        <v>1201</v>
      </c>
      <c r="L73" s="1512" t="s">
        <v>1202</v>
      </c>
      <c r="M73" s="1512" t="s">
        <v>1125</v>
      </c>
      <c r="N73" s="1493" t="s">
        <v>1303</v>
      </c>
      <c r="O73" s="1493" t="s">
        <v>1304</v>
      </c>
    </row>
    <row r="74" spans="1:15" ht="12.75" customHeight="1" x14ac:dyDescent="0.25">
      <c r="A74" s="1512"/>
      <c r="B74" s="1501" t="s">
        <v>1327</v>
      </c>
      <c r="C74" s="1502"/>
      <c r="D74" s="1503"/>
      <c r="E74" s="1507" t="s">
        <v>1100</v>
      </c>
      <c r="F74" s="1508"/>
      <c r="G74" s="1509"/>
      <c r="H74" s="1513"/>
      <c r="I74" s="1494"/>
      <c r="J74" s="1494"/>
      <c r="K74" s="1512"/>
      <c r="L74" s="1512"/>
      <c r="M74" s="1512"/>
      <c r="N74" s="1494"/>
      <c r="O74" s="1494"/>
    </row>
    <row r="75" spans="1:15" ht="12.75" customHeight="1" x14ac:dyDescent="0.25">
      <c r="A75" s="1512"/>
      <c r="B75" s="1504"/>
      <c r="C75" s="1505"/>
      <c r="D75" s="1506"/>
      <c r="E75" s="1510" t="s">
        <v>1328</v>
      </c>
      <c r="F75" s="1510"/>
      <c r="G75" s="1510"/>
      <c r="H75" s="1513"/>
      <c r="I75" s="1494"/>
      <c r="J75" s="1494"/>
      <c r="K75" s="1512"/>
      <c r="L75" s="1512"/>
      <c r="M75" s="1512"/>
      <c r="N75" s="1494"/>
      <c r="O75" s="1494"/>
    </row>
    <row r="76" spans="1:15" ht="104.25" customHeight="1" x14ac:dyDescent="0.25">
      <c r="A76" s="1512"/>
      <c r="B76" s="641" t="s">
        <v>1305</v>
      </c>
      <c r="C76" s="642" t="s">
        <v>1306</v>
      </c>
      <c r="D76" s="643" t="s">
        <v>1307</v>
      </c>
      <c r="E76" s="641" t="s">
        <v>1305</v>
      </c>
      <c r="F76" s="642" t="s">
        <v>1306</v>
      </c>
      <c r="G76" s="643" t="s">
        <v>1307</v>
      </c>
      <c r="H76" s="1513"/>
      <c r="I76" s="1495"/>
      <c r="J76" s="1495"/>
      <c r="K76" s="1512"/>
      <c r="L76" s="1512"/>
      <c r="M76" s="1512"/>
      <c r="N76" s="1495"/>
      <c r="O76" s="1495"/>
    </row>
    <row r="77" spans="1:15" ht="22.5" x14ac:dyDescent="0.25">
      <c r="A77" s="644">
        <v>1</v>
      </c>
      <c r="B77" s="644">
        <v>2</v>
      </c>
      <c r="C77" s="644">
        <v>3</v>
      </c>
      <c r="D77" s="644">
        <v>4</v>
      </c>
      <c r="E77" s="644">
        <v>5</v>
      </c>
      <c r="F77" s="644">
        <v>6</v>
      </c>
      <c r="G77" s="644">
        <v>7</v>
      </c>
      <c r="H77" s="327">
        <v>8</v>
      </c>
      <c r="I77" s="644">
        <v>9</v>
      </c>
      <c r="J77" s="644">
        <v>10</v>
      </c>
      <c r="K77" s="645" t="s">
        <v>1308</v>
      </c>
      <c r="L77" s="646" t="s">
        <v>1309</v>
      </c>
      <c r="M77" s="646">
        <v>13</v>
      </c>
      <c r="N77" s="646" t="s">
        <v>1310</v>
      </c>
      <c r="O77" s="646" t="s">
        <v>1311</v>
      </c>
    </row>
    <row r="78" spans="1:15" ht="38.25" x14ac:dyDescent="0.25">
      <c r="A78" s="680" t="s">
        <v>1295</v>
      </c>
      <c r="B78" s="661"/>
      <c r="C78" s="661"/>
      <c r="D78" s="681">
        <v>245539927.55000001</v>
      </c>
      <c r="E78" s="661"/>
      <c r="F78" s="661"/>
      <c r="G78" s="661"/>
      <c r="H78" s="681">
        <v>2.2000000000000002</v>
      </c>
      <c r="I78" s="661"/>
      <c r="J78" s="661"/>
      <c r="K78" s="665">
        <f>(C78/4+D78/4*4)*H78/100</f>
        <v>5401878.4100000001</v>
      </c>
      <c r="L78" s="682">
        <f>K78/1000</f>
        <v>5401.9</v>
      </c>
      <c r="M78" s="651">
        <v>1</v>
      </c>
      <c r="N78" s="652">
        <f>L78*M78</f>
        <v>5401.9</v>
      </c>
      <c r="O78" s="652">
        <f>L78-N78</f>
        <v>0</v>
      </c>
    </row>
    <row r="79" spans="1:15" ht="39" thickBot="1" x14ac:dyDescent="0.3">
      <c r="A79" s="680" t="s">
        <v>1329</v>
      </c>
      <c r="B79" s="683"/>
      <c r="C79" s="683"/>
      <c r="D79" s="684">
        <v>300494765.49000001</v>
      </c>
      <c r="E79" s="683"/>
      <c r="F79" s="683"/>
      <c r="G79" s="683"/>
      <c r="H79" s="684">
        <v>2.2000000000000002</v>
      </c>
      <c r="I79" s="683"/>
      <c r="J79" s="683"/>
      <c r="K79" s="665">
        <f>(C79/4+D79/4*4)*H79/100</f>
        <v>6610884.8399999999</v>
      </c>
      <c r="L79" s="685">
        <f>K79/1000</f>
        <v>6610.9</v>
      </c>
      <c r="M79" s="651">
        <v>1</v>
      </c>
      <c r="N79" s="652">
        <f>L79*M79</f>
        <v>6610.9</v>
      </c>
      <c r="O79" s="652">
        <f>L79-N79</f>
        <v>0</v>
      </c>
    </row>
    <row r="80" spans="1:15" ht="15" x14ac:dyDescent="0.25">
      <c r="A80" s="686" t="s">
        <v>883</v>
      </c>
      <c r="B80" s="687">
        <f t="shared" ref="B80:C80" si="12">SUM(B78:B79)</f>
        <v>0</v>
      </c>
      <c r="C80" s="668">
        <f t="shared" si="12"/>
        <v>0</v>
      </c>
      <c r="D80" s="668">
        <f>SUM(D78:D79)</f>
        <v>546034693.03999996</v>
      </c>
      <c r="E80" s="668">
        <f t="shared" ref="E80:L80" si="13">SUM(E78:E79)</f>
        <v>0</v>
      </c>
      <c r="F80" s="668">
        <f t="shared" si="13"/>
        <v>0</v>
      </c>
      <c r="G80" s="668">
        <f t="shared" si="13"/>
        <v>0</v>
      </c>
      <c r="H80" s="668"/>
      <c r="I80" s="668">
        <f t="shared" si="13"/>
        <v>0</v>
      </c>
      <c r="J80" s="668">
        <f t="shared" si="13"/>
        <v>0</v>
      </c>
      <c r="K80" s="668">
        <f t="shared" si="13"/>
        <v>12012763.25</v>
      </c>
      <c r="L80" s="669">
        <f t="shared" si="13"/>
        <v>12012.8</v>
      </c>
      <c r="M80" s="670"/>
      <c r="N80" s="688">
        <f t="shared" ref="N80:O80" si="14">SUM(N78:N79)</f>
        <v>12012.8</v>
      </c>
      <c r="O80" s="688">
        <f t="shared" si="14"/>
        <v>0</v>
      </c>
    </row>
    <row r="81" spans="1:15" ht="15" x14ac:dyDescent="0.25">
      <c r="A81" s="689" t="s">
        <v>1297</v>
      </c>
      <c r="B81" s="690"/>
      <c r="C81" s="691"/>
      <c r="D81" s="691"/>
      <c r="E81" s="691"/>
      <c r="F81" s="691"/>
      <c r="G81" s="691"/>
      <c r="H81" s="691"/>
      <c r="I81" s="691"/>
      <c r="J81" s="691"/>
      <c r="K81" s="691"/>
      <c r="L81" s="673"/>
      <c r="M81" s="692"/>
      <c r="N81" s="693"/>
      <c r="O81" s="693"/>
    </row>
    <row r="82" spans="1:15" ht="15.75" thickBot="1" x14ac:dyDescent="0.3">
      <c r="A82" s="694" t="s">
        <v>659</v>
      </c>
      <c r="B82" s="695">
        <f t="shared" ref="B82:C82" si="15">B80</f>
        <v>0</v>
      </c>
      <c r="C82" s="676">
        <f t="shared" si="15"/>
        <v>0</v>
      </c>
      <c r="D82" s="676">
        <f>D80</f>
        <v>546034693.03999996</v>
      </c>
      <c r="E82" s="676">
        <f t="shared" ref="E82:L82" si="16">E80</f>
        <v>0</v>
      </c>
      <c r="F82" s="676">
        <f t="shared" si="16"/>
        <v>0</v>
      </c>
      <c r="G82" s="676">
        <f t="shared" si="16"/>
        <v>0</v>
      </c>
      <c r="H82" s="676"/>
      <c r="I82" s="676">
        <f t="shared" si="16"/>
        <v>0</v>
      </c>
      <c r="J82" s="676">
        <f t="shared" si="16"/>
        <v>0</v>
      </c>
      <c r="K82" s="676">
        <f t="shared" si="16"/>
        <v>12012763.25</v>
      </c>
      <c r="L82" s="677">
        <f t="shared" si="16"/>
        <v>12012.8</v>
      </c>
      <c r="M82" s="678"/>
      <c r="N82" s="696">
        <f t="shared" ref="N82:O82" si="17">N80</f>
        <v>12012.8</v>
      </c>
      <c r="O82" s="696">
        <f t="shared" si="17"/>
        <v>0</v>
      </c>
    </row>
    <row r="83" spans="1:15" ht="15" x14ac:dyDescent="0.25">
      <c r="A83" s="697" t="s">
        <v>749</v>
      </c>
      <c r="B83" s="698">
        <f t="shared" ref="B83:C85" si="18">B80+B69</f>
        <v>496824276.70999998</v>
      </c>
      <c r="C83" s="699">
        <f t="shared" si="18"/>
        <v>484069301.72000003</v>
      </c>
      <c r="D83" s="699">
        <f>D80+D69</f>
        <v>1012033429.51</v>
      </c>
      <c r="E83" s="699">
        <f t="shared" ref="E83:L85" si="19">E80+E69</f>
        <v>36533998.090000004</v>
      </c>
      <c r="F83" s="699">
        <f t="shared" si="19"/>
        <v>35898270.710000001</v>
      </c>
      <c r="G83" s="699">
        <f t="shared" si="19"/>
        <v>35439230.310000002</v>
      </c>
      <c r="H83" s="699"/>
      <c r="I83" s="699">
        <f t="shared" si="19"/>
        <v>7898732.0199999996</v>
      </c>
      <c r="J83" s="699">
        <f t="shared" si="19"/>
        <v>16845276.68</v>
      </c>
      <c r="K83" s="699">
        <f t="shared" si="19"/>
        <v>22364123.57</v>
      </c>
      <c r="L83" s="700">
        <f t="shared" si="19"/>
        <v>22364.6</v>
      </c>
      <c r="M83" s="701"/>
      <c r="N83" s="702">
        <f t="shared" ref="N83:O85" si="20">N80+N69</f>
        <v>22361.1</v>
      </c>
      <c r="O83" s="702">
        <f t="shared" si="20"/>
        <v>3.5</v>
      </c>
    </row>
    <row r="84" spans="1:15" ht="15" x14ac:dyDescent="0.25">
      <c r="A84" s="703" t="s">
        <v>1297</v>
      </c>
      <c r="B84" s="704">
        <f t="shared" si="18"/>
        <v>496824276.70999998</v>
      </c>
      <c r="C84" s="705">
        <f t="shared" si="18"/>
        <v>484069301.72000003</v>
      </c>
      <c r="D84" s="705">
        <f>D81+D70</f>
        <v>465998736.47000003</v>
      </c>
      <c r="E84" s="705">
        <f t="shared" si="19"/>
        <v>36533998.090000004</v>
      </c>
      <c r="F84" s="705">
        <f t="shared" si="19"/>
        <v>35898270.710000001</v>
      </c>
      <c r="G84" s="705">
        <f t="shared" si="19"/>
        <v>35439230.310000002</v>
      </c>
      <c r="H84" s="705"/>
      <c r="I84" s="705">
        <f t="shared" si="19"/>
        <v>7898732.0199999996</v>
      </c>
      <c r="J84" s="705">
        <f t="shared" si="19"/>
        <v>16845276.68</v>
      </c>
      <c r="K84" s="705">
        <f t="shared" si="19"/>
        <v>10351360.32</v>
      </c>
      <c r="L84" s="706">
        <f t="shared" si="19"/>
        <v>10351.799999999999</v>
      </c>
      <c r="M84" s="707"/>
      <c r="N84" s="708">
        <f t="shared" si="20"/>
        <v>10348.299999999999</v>
      </c>
      <c r="O84" s="708">
        <f t="shared" si="20"/>
        <v>3.5</v>
      </c>
    </row>
    <row r="85" spans="1:15" ht="15.75" thickBot="1" x14ac:dyDescent="0.3">
      <c r="A85" s="709" t="s">
        <v>659</v>
      </c>
      <c r="B85" s="710">
        <f t="shared" si="18"/>
        <v>0</v>
      </c>
      <c r="C85" s="711">
        <f t="shared" si="18"/>
        <v>0</v>
      </c>
      <c r="D85" s="711">
        <f>D82+D71</f>
        <v>546034693.03999996</v>
      </c>
      <c r="E85" s="711">
        <f t="shared" si="19"/>
        <v>0</v>
      </c>
      <c r="F85" s="711">
        <f t="shared" si="19"/>
        <v>0</v>
      </c>
      <c r="G85" s="711">
        <f t="shared" si="19"/>
        <v>0</v>
      </c>
      <c r="H85" s="711"/>
      <c r="I85" s="711">
        <f t="shared" si="19"/>
        <v>0</v>
      </c>
      <c r="J85" s="711">
        <f t="shared" si="19"/>
        <v>0</v>
      </c>
      <c r="K85" s="711">
        <f t="shared" si="19"/>
        <v>12012763.25</v>
      </c>
      <c r="L85" s="712">
        <f t="shared" si="19"/>
        <v>12012.8</v>
      </c>
      <c r="M85" s="713"/>
      <c r="N85" s="714">
        <f t="shared" si="20"/>
        <v>12012.8</v>
      </c>
      <c r="O85" s="714">
        <f t="shared" si="20"/>
        <v>0</v>
      </c>
    </row>
    <row r="102" spans="1:6" ht="15" x14ac:dyDescent="0.25">
      <c r="A102" s="275" t="s">
        <v>1330</v>
      </c>
      <c r="B102" s="222"/>
      <c r="C102" s="222"/>
      <c r="D102" s="222"/>
      <c r="E102" s="222"/>
      <c r="F102" s="275" t="s">
        <v>1298</v>
      </c>
    </row>
    <row r="103" spans="1:6" ht="15" x14ac:dyDescent="0.25">
      <c r="A103" s="275" t="s">
        <v>1331</v>
      </c>
      <c r="B103" s="222"/>
      <c r="C103" s="222"/>
      <c r="D103" s="222"/>
      <c r="E103" s="222"/>
      <c r="F103" s="222"/>
    </row>
    <row r="104" spans="1:6" ht="15" x14ac:dyDescent="0.25">
      <c r="A104" s="222"/>
      <c r="B104" s="222"/>
      <c r="C104" s="222"/>
      <c r="D104" s="222"/>
      <c r="E104" s="222"/>
      <c r="F104" s="222"/>
    </row>
    <row r="105" spans="1:6" ht="15" x14ac:dyDescent="0.25">
      <c r="A105" s="222"/>
      <c r="B105" s="222"/>
      <c r="C105" s="222"/>
      <c r="D105" s="222"/>
      <c r="E105" s="222"/>
      <c r="F105" s="222"/>
    </row>
    <row r="106" spans="1:6" ht="15" x14ac:dyDescent="0.25">
      <c r="A106" s="275" t="s">
        <v>314</v>
      </c>
      <c r="B106" s="222"/>
      <c r="C106" s="222"/>
      <c r="D106" s="222"/>
      <c r="E106" s="222"/>
      <c r="F106" s="275" t="s">
        <v>1299</v>
      </c>
    </row>
  </sheetData>
  <mergeCells count="33">
    <mergeCell ref="K73:K76"/>
    <mergeCell ref="L9:L12"/>
    <mergeCell ref="M9:M12"/>
    <mergeCell ref="N9:N12"/>
    <mergeCell ref="O9:O12"/>
    <mergeCell ref="L73:L76"/>
    <mergeCell ref="M73:M76"/>
    <mergeCell ref="N73:N76"/>
    <mergeCell ref="O73:O76"/>
    <mergeCell ref="A73:A76"/>
    <mergeCell ref="B73:G73"/>
    <mergeCell ref="H73:H76"/>
    <mergeCell ref="I73:I76"/>
    <mergeCell ref="J73:J76"/>
    <mergeCell ref="B74:D75"/>
    <mergeCell ref="E74:G74"/>
    <mergeCell ref="E75:G75"/>
    <mergeCell ref="J9:J12"/>
    <mergeCell ref="D1:J1"/>
    <mergeCell ref="H2:K2"/>
    <mergeCell ref="A3:J3"/>
    <mergeCell ref="A4:J4"/>
    <mergeCell ref="A5:J5"/>
    <mergeCell ref="A7:J7"/>
    <mergeCell ref="B10:D11"/>
    <mergeCell ref="E10:G10"/>
    <mergeCell ref="E11:G11"/>
    <mergeCell ref="H8:I8"/>
    <mergeCell ref="A9:A12"/>
    <mergeCell ref="B9:G9"/>
    <mergeCell ref="H9:H12"/>
    <mergeCell ref="I9:I12"/>
    <mergeCell ref="K9:K12"/>
  </mergeCells>
  <printOptions horizontalCentered="1"/>
  <pageMargins left="0.19685039370078741" right="0.19685039370078741" top="0.15748031496062992" bottom="0.19685039370078741" header="0.15748031496062992" footer="0.15748031496062992"/>
  <pageSetup paperSize="9" scale="4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408"/>
  <sheetViews>
    <sheetView view="pageBreakPreview" topLeftCell="A2" zoomScaleSheetLayoutView="100" workbookViewId="0">
      <pane xSplit="1" ySplit="11" topLeftCell="F75" activePane="bottomRight" state="frozen"/>
      <selection activeCell="A2" sqref="A2"/>
      <selection pane="topRight" activeCell="B2" sqref="B2"/>
      <selection pane="bottomLeft" activeCell="A13" sqref="A13"/>
      <selection pane="bottomRight" activeCell="G96" sqref="G96:G97"/>
    </sheetView>
  </sheetViews>
  <sheetFormatPr defaultRowHeight="12.75" x14ac:dyDescent="0.25"/>
  <cols>
    <col min="1" max="1" width="16.85546875" style="236" customWidth="1"/>
    <col min="2" max="2" width="22.140625" style="233" customWidth="1"/>
    <col min="3" max="3" width="18.140625" style="233" customWidth="1"/>
    <col min="4" max="4" width="8.85546875" style="233" customWidth="1"/>
    <col min="5" max="5" width="18.42578125" style="233" customWidth="1"/>
    <col min="6" max="6" width="23.28515625" style="233" customWidth="1"/>
    <col min="7" max="7" width="22.5703125" style="233" customWidth="1"/>
    <col min="8" max="8" width="18.140625" style="236" customWidth="1"/>
    <col min="9" max="9" width="12.5703125" style="233" customWidth="1"/>
    <col min="10" max="11" width="18.140625" style="236" customWidth="1"/>
    <col min="12" max="253" width="9.140625" style="236"/>
    <col min="254" max="254" width="2.7109375" style="236" customWidth="1"/>
    <col min="255" max="255" width="3.28515625" style="236" customWidth="1"/>
    <col min="256" max="256" width="2.5703125" style="236" customWidth="1"/>
    <col min="257" max="257" width="4.7109375" style="236" customWidth="1"/>
    <col min="258" max="258" width="5.140625" style="236" customWidth="1"/>
    <col min="259" max="259" width="5" style="236" customWidth="1"/>
    <col min="260" max="509" width="9.140625" style="236"/>
    <col min="510" max="510" width="2.7109375" style="236" customWidth="1"/>
    <col min="511" max="511" width="3.28515625" style="236" customWidth="1"/>
    <col min="512" max="512" width="2.5703125" style="236" customWidth="1"/>
    <col min="513" max="513" width="4.7109375" style="236" customWidth="1"/>
    <col min="514" max="514" width="5.140625" style="236" customWidth="1"/>
    <col min="515" max="515" width="5" style="236" customWidth="1"/>
    <col min="516" max="765" width="9.140625" style="236"/>
    <col min="766" max="766" width="2.7109375" style="236" customWidth="1"/>
    <col min="767" max="767" width="3.28515625" style="236" customWidth="1"/>
    <col min="768" max="768" width="2.5703125" style="236" customWidth="1"/>
    <col min="769" max="769" width="4.7109375" style="236" customWidth="1"/>
    <col min="770" max="770" width="5.140625" style="236" customWidth="1"/>
    <col min="771" max="771" width="5" style="236" customWidth="1"/>
    <col min="772" max="1021" width="9.140625" style="236"/>
    <col min="1022" max="1022" width="2.7109375" style="236" customWidth="1"/>
    <col min="1023" max="1023" width="3.28515625" style="236" customWidth="1"/>
    <col min="1024" max="1024" width="2.5703125" style="236" customWidth="1"/>
    <col min="1025" max="1025" width="4.7109375" style="236" customWidth="1"/>
    <col min="1026" max="1026" width="5.140625" style="236" customWidth="1"/>
    <col min="1027" max="1027" width="5" style="236" customWidth="1"/>
    <col min="1028" max="1277" width="9.140625" style="236"/>
    <col min="1278" max="1278" width="2.7109375" style="236" customWidth="1"/>
    <col min="1279" max="1279" width="3.28515625" style="236" customWidth="1"/>
    <col min="1280" max="1280" width="2.5703125" style="236" customWidth="1"/>
    <col min="1281" max="1281" width="4.7109375" style="236" customWidth="1"/>
    <col min="1282" max="1282" width="5.140625" style="236" customWidth="1"/>
    <col min="1283" max="1283" width="5" style="236" customWidth="1"/>
    <col min="1284" max="1533" width="9.140625" style="236"/>
    <col min="1534" max="1534" width="2.7109375" style="236" customWidth="1"/>
    <col min="1535" max="1535" width="3.28515625" style="236" customWidth="1"/>
    <col min="1536" max="1536" width="2.5703125" style="236" customWidth="1"/>
    <col min="1537" max="1537" width="4.7109375" style="236" customWidth="1"/>
    <col min="1538" max="1538" width="5.140625" style="236" customWidth="1"/>
    <col min="1539" max="1539" width="5" style="236" customWidth="1"/>
    <col min="1540" max="1789" width="9.140625" style="236"/>
    <col min="1790" max="1790" width="2.7109375" style="236" customWidth="1"/>
    <col min="1791" max="1791" width="3.28515625" style="236" customWidth="1"/>
    <col min="1792" max="1792" width="2.5703125" style="236" customWidth="1"/>
    <col min="1793" max="1793" width="4.7109375" style="236" customWidth="1"/>
    <col min="1794" max="1794" width="5.140625" style="236" customWidth="1"/>
    <col min="1795" max="1795" width="5" style="236" customWidth="1"/>
    <col min="1796" max="2045" width="9.140625" style="236"/>
    <col min="2046" max="2046" width="2.7109375" style="236" customWidth="1"/>
    <col min="2047" max="2047" width="3.28515625" style="236" customWidth="1"/>
    <col min="2048" max="2048" width="2.5703125" style="236" customWidth="1"/>
    <col min="2049" max="2049" width="4.7109375" style="236" customWidth="1"/>
    <col min="2050" max="2050" width="5.140625" style="236" customWidth="1"/>
    <col min="2051" max="2051" width="5" style="236" customWidth="1"/>
    <col min="2052" max="2301" width="9.140625" style="236"/>
    <col min="2302" max="2302" width="2.7109375" style="236" customWidth="1"/>
    <col min="2303" max="2303" width="3.28515625" style="236" customWidth="1"/>
    <col min="2304" max="2304" width="2.5703125" style="236" customWidth="1"/>
    <col min="2305" max="2305" width="4.7109375" style="236" customWidth="1"/>
    <col min="2306" max="2306" width="5.140625" style="236" customWidth="1"/>
    <col min="2307" max="2307" width="5" style="236" customWidth="1"/>
    <col min="2308" max="2557" width="9.140625" style="236"/>
    <col min="2558" max="2558" width="2.7109375" style="236" customWidth="1"/>
    <col min="2559" max="2559" width="3.28515625" style="236" customWidth="1"/>
    <col min="2560" max="2560" width="2.5703125" style="236" customWidth="1"/>
    <col min="2561" max="2561" width="4.7109375" style="236" customWidth="1"/>
    <col min="2562" max="2562" width="5.140625" style="236" customWidth="1"/>
    <col min="2563" max="2563" width="5" style="236" customWidth="1"/>
    <col min="2564" max="2813" width="9.140625" style="236"/>
    <col min="2814" max="2814" width="2.7109375" style="236" customWidth="1"/>
    <col min="2815" max="2815" width="3.28515625" style="236" customWidth="1"/>
    <col min="2816" max="2816" width="2.5703125" style="236" customWidth="1"/>
    <col min="2817" max="2817" width="4.7109375" style="236" customWidth="1"/>
    <col min="2818" max="2818" width="5.140625" style="236" customWidth="1"/>
    <col min="2819" max="2819" width="5" style="236" customWidth="1"/>
    <col min="2820" max="3069" width="9.140625" style="236"/>
    <col min="3070" max="3070" width="2.7109375" style="236" customWidth="1"/>
    <col min="3071" max="3071" width="3.28515625" style="236" customWidth="1"/>
    <col min="3072" max="3072" width="2.5703125" style="236" customWidth="1"/>
    <col min="3073" max="3073" width="4.7109375" style="236" customWidth="1"/>
    <col min="3074" max="3074" width="5.140625" style="236" customWidth="1"/>
    <col min="3075" max="3075" width="5" style="236" customWidth="1"/>
    <col min="3076" max="3325" width="9.140625" style="236"/>
    <col min="3326" max="3326" width="2.7109375" style="236" customWidth="1"/>
    <col min="3327" max="3327" width="3.28515625" style="236" customWidth="1"/>
    <col min="3328" max="3328" width="2.5703125" style="236" customWidth="1"/>
    <col min="3329" max="3329" width="4.7109375" style="236" customWidth="1"/>
    <col min="3330" max="3330" width="5.140625" style="236" customWidth="1"/>
    <col min="3331" max="3331" width="5" style="236" customWidth="1"/>
    <col min="3332" max="3581" width="9.140625" style="236"/>
    <col min="3582" max="3582" width="2.7109375" style="236" customWidth="1"/>
    <col min="3583" max="3583" width="3.28515625" style="236" customWidth="1"/>
    <col min="3584" max="3584" width="2.5703125" style="236" customWidth="1"/>
    <col min="3585" max="3585" width="4.7109375" style="236" customWidth="1"/>
    <col min="3586" max="3586" width="5.140625" style="236" customWidth="1"/>
    <col min="3587" max="3587" width="5" style="236" customWidth="1"/>
    <col min="3588" max="3837" width="9.140625" style="236"/>
    <col min="3838" max="3838" width="2.7109375" style="236" customWidth="1"/>
    <col min="3839" max="3839" width="3.28515625" style="236" customWidth="1"/>
    <col min="3840" max="3840" width="2.5703125" style="236" customWidth="1"/>
    <col min="3841" max="3841" width="4.7109375" style="236" customWidth="1"/>
    <col min="3842" max="3842" width="5.140625" style="236" customWidth="1"/>
    <col min="3843" max="3843" width="5" style="236" customWidth="1"/>
    <col min="3844" max="4093" width="9.140625" style="236"/>
    <col min="4094" max="4094" width="2.7109375" style="236" customWidth="1"/>
    <col min="4095" max="4095" width="3.28515625" style="236" customWidth="1"/>
    <col min="4096" max="4096" width="2.5703125" style="236" customWidth="1"/>
    <col min="4097" max="4097" width="4.7109375" style="236" customWidth="1"/>
    <col min="4098" max="4098" width="5.140625" style="236" customWidth="1"/>
    <col min="4099" max="4099" width="5" style="236" customWidth="1"/>
    <col min="4100" max="4349" width="9.140625" style="236"/>
    <col min="4350" max="4350" width="2.7109375" style="236" customWidth="1"/>
    <col min="4351" max="4351" width="3.28515625" style="236" customWidth="1"/>
    <col min="4352" max="4352" width="2.5703125" style="236" customWidth="1"/>
    <col min="4353" max="4353" width="4.7109375" style="236" customWidth="1"/>
    <col min="4354" max="4354" width="5.140625" style="236" customWidth="1"/>
    <col min="4355" max="4355" width="5" style="236" customWidth="1"/>
    <col min="4356" max="4605" width="9.140625" style="236"/>
    <col min="4606" max="4606" width="2.7109375" style="236" customWidth="1"/>
    <col min="4607" max="4607" width="3.28515625" style="236" customWidth="1"/>
    <col min="4608" max="4608" width="2.5703125" style="236" customWidth="1"/>
    <col min="4609" max="4609" width="4.7109375" style="236" customWidth="1"/>
    <col min="4610" max="4610" width="5.140625" style="236" customWidth="1"/>
    <col min="4611" max="4611" width="5" style="236" customWidth="1"/>
    <col min="4612" max="4861" width="9.140625" style="236"/>
    <col min="4862" max="4862" width="2.7109375" style="236" customWidth="1"/>
    <col min="4863" max="4863" width="3.28515625" style="236" customWidth="1"/>
    <col min="4864" max="4864" width="2.5703125" style="236" customWidth="1"/>
    <col min="4865" max="4865" width="4.7109375" style="236" customWidth="1"/>
    <col min="4866" max="4866" width="5.140625" style="236" customWidth="1"/>
    <col min="4867" max="4867" width="5" style="236" customWidth="1"/>
    <col min="4868" max="5117" width="9.140625" style="236"/>
    <col min="5118" max="5118" width="2.7109375" style="236" customWidth="1"/>
    <col min="5119" max="5119" width="3.28515625" style="236" customWidth="1"/>
    <col min="5120" max="5120" width="2.5703125" style="236" customWidth="1"/>
    <col min="5121" max="5121" width="4.7109375" style="236" customWidth="1"/>
    <col min="5122" max="5122" width="5.140625" style="236" customWidth="1"/>
    <col min="5123" max="5123" width="5" style="236" customWidth="1"/>
    <col min="5124" max="5373" width="9.140625" style="236"/>
    <col min="5374" max="5374" width="2.7109375" style="236" customWidth="1"/>
    <col min="5375" max="5375" width="3.28515625" style="236" customWidth="1"/>
    <col min="5376" max="5376" width="2.5703125" style="236" customWidth="1"/>
    <col min="5377" max="5377" width="4.7109375" style="236" customWidth="1"/>
    <col min="5378" max="5378" width="5.140625" style="236" customWidth="1"/>
    <col min="5379" max="5379" width="5" style="236" customWidth="1"/>
    <col min="5380" max="5629" width="9.140625" style="236"/>
    <col min="5630" max="5630" width="2.7109375" style="236" customWidth="1"/>
    <col min="5631" max="5631" width="3.28515625" style="236" customWidth="1"/>
    <col min="5632" max="5632" width="2.5703125" style="236" customWidth="1"/>
    <col min="5633" max="5633" width="4.7109375" style="236" customWidth="1"/>
    <col min="5634" max="5634" width="5.140625" style="236" customWidth="1"/>
    <col min="5635" max="5635" width="5" style="236" customWidth="1"/>
    <col min="5636" max="5885" width="9.140625" style="236"/>
    <col min="5886" max="5886" width="2.7109375" style="236" customWidth="1"/>
    <col min="5887" max="5887" width="3.28515625" style="236" customWidth="1"/>
    <col min="5888" max="5888" width="2.5703125" style="236" customWidth="1"/>
    <col min="5889" max="5889" width="4.7109375" style="236" customWidth="1"/>
    <col min="5890" max="5890" width="5.140625" style="236" customWidth="1"/>
    <col min="5891" max="5891" width="5" style="236" customWidth="1"/>
    <col min="5892" max="6141" width="9.140625" style="236"/>
    <col min="6142" max="6142" width="2.7109375" style="236" customWidth="1"/>
    <col min="6143" max="6143" width="3.28515625" style="236" customWidth="1"/>
    <col min="6144" max="6144" width="2.5703125" style="236" customWidth="1"/>
    <col min="6145" max="6145" width="4.7109375" style="236" customWidth="1"/>
    <col min="6146" max="6146" width="5.140625" style="236" customWidth="1"/>
    <col min="6147" max="6147" width="5" style="236" customWidth="1"/>
    <col min="6148" max="6397" width="9.140625" style="236"/>
    <col min="6398" max="6398" width="2.7109375" style="236" customWidth="1"/>
    <col min="6399" max="6399" width="3.28515625" style="236" customWidth="1"/>
    <col min="6400" max="6400" width="2.5703125" style="236" customWidth="1"/>
    <col min="6401" max="6401" width="4.7109375" style="236" customWidth="1"/>
    <col min="6402" max="6402" width="5.140625" style="236" customWidth="1"/>
    <col min="6403" max="6403" width="5" style="236" customWidth="1"/>
    <col min="6404" max="6653" width="9.140625" style="236"/>
    <col min="6654" max="6654" width="2.7109375" style="236" customWidth="1"/>
    <col min="6655" max="6655" width="3.28515625" style="236" customWidth="1"/>
    <col min="6656" max="6656" width="2.5703125" style="236" customWidth="1"/>
    <col min="6657" max="6657" width="4.7109375" style="236" customWidth="1"/>
    <col min="6658" max="6658" width="5.140625" style="236" customWidth="1"/>
    <col min="6659" max="6659" width="5" style="236" customWidth="1"/>
    <col min="6660" max="6909" width="9.140625" style="236"/>
    <col min="6910" max="6910" width="2.7109375" style="236" customWidth="1"/>
    <col min="6911" max="6911" width="3.28515625" style="236" customWidth="1"/>
    <col min="6912" max="6912" width="2.5703125" style="236" customWidth="1"/>
    <col min="6913" max="6913" width="4.7109375" style="236" customWidth="1"/>
    <col min="6914" max="6914" width="5.140625" style="236" customWidth="1"/>
    <col min="6915" max="6915" width="5" style="236" customWidth="1"/>
    <col min="6916" max="7165" width="9.140625" style="236"/>
    <col min="7166" max="7166" width="2.7109375" style="236" customWidth="1"/>
    <col min="7167" max="7167" width="3.28515625" style="236" customWidth="1"/>
    <col min="7168" max="7168" width="2.5703125" style="236" customWidth="1"/>
    <col min="7169" max="7169" width="4.7109375" style="236" customWidth="1"/>
    <col min="7170" max="7170" width="5.140625" style="236" customWidth="1"/>
    <col min="7171" max="7171" width="5" style="236" customWidth="1"/>
    <col min="7172" max="7421" width="9.140625" style="236"/>
    <col min="7422" max="7422" width="2.7109375" style="236" customWidth="1"/>
    <col min="7423" max="7423" width="3.28515625" style="236" customWidth="1"/>
    <col min="7424" max="7424" width="2.5703125" style="236" customWidth="1"/>
    <col min="7425" max="7425" width="4.7109375" style="236" customWidth="1"/>
    <col min="7426" max="7426" width="5.140625" style="236" customWidth="1"/>
    <col min="7427" max="7427" width="5" style="236" customWidth="1"/>
    <col min="7428" max="7677" width="9.140625" style="236"/>
    <col min="7678" max="7678" width="2.7109375" style="236" customWidth="1"/>
    <col min="7679" max="7679" width="3.28515625" style="236" customWidth="1"/>
    <col min="7680" max="7680" width="2.5703125" style="236" customWidth="1"/>
    <col min="7681" max="7681" width="4.7109375" style="236" customWidth="1"/>
    <col min="7682" max="7682" width="5.140625" style="236" customWidth="1"/>
    <col min="7683" max="7683" width="5" style="236" customWidth="1"/>
    <col min="7684" max="7933" width="9.140625" style="236"/>
    <col min="7934" max="7934" width="2.7109375" style="236" customWidth="1"/>
    <col min="7935" max="7935" width="3.28515625" style="236" customWidth="1"/>
    <col min="7936" max="7936" width="2.5703125" style="236" customWidth="1"/>
    <col min="7937" max="7937" width="4.7109375" style="236" customWidth="1"/>
    <col min="7938" max="7938" width="5.140625" style="236" customWidth="1"/>
    <col min="7939" max="7939" width="5" style="236" customWidth="1"/>
    <col min="7940" max="8189" width="9.140625" style="236"/>
    <col min="8190" max="8190" width="2.7109375" style="236" customWidth="1"/>
    <col min="8191" max="8191" width="3.28515625" style="236" customWidth="1"/>
    <col min="8192" max="8192" width="2.5703125" style="236" customWidth="1"/>
    <col min="8193" max="8193" width="4.7109375" style="236" customWidth="1"/>
    <col min="8194" max="8194" width="5.140625" style="236" customWidth="1"/>
    <col min="8195" max="8195" width="5" style="236" customWidth="1"/>
    <col min="8196" max="8445" width="9.140625" style="236"/>
    <col min="8446" max="8446" width="2.7109375" style="236" customWidth="1"/>
    <col min="8447" max="8447" width="3.28515625" style="236" customWidth="1"/>
    <col min="8448" max="8448" width="2.5703125" style="236" customWidth="1"/>
    <col min="8449" max="8449" width="4.7109375" style="236" customWidth="1"/>
    <col min="8450" max="8450" width="5.140625" style="236" customWidth="1"/>
    <col min="8451" max="8451" width="5" style="236" customWidth="1"/>
    <col min="8452" max="8701" width="9.140625" style="236"/>
    <col min="8702" max="8702" width="2.7109375" style="236" customWidth="1"/>
    <col min="8703" max="8703" width="3.28515625" style="236" customWidth="1"/>
    <col min="8704" max="8704" width="2.5703125" style="236" customWidth="1"/>
    <col min="8705" max="8705" width="4.7109375" style="236" customWidth="1"/>
    <col min="8706" max="8706" width="5.140625" style="236" customWidth="1"/>
    <col min="8707" max="8707" width="5" style="236" customWidth="1"/>
    <col min="8708" max="8957" width="9.140625" style="236"/>
    <col min="8958" max="8958" width="2.7109375" style="236" customWidth="1"/>
    <col min="8959" max="8959" width="3.28515625" style="236" customWidth="1"/>
    <col min="8960" max="8960" width="2.5703125" style="236" customWidth="1"/>
    <col min="8961" max="8961" width="4.7109375" style="236" customWidth="1"/>
    <col min="8962" max="8962" width="5.140625" style="236" customWidth="1"/>
    <col min="8963" max="8963" width="5" style="236" customWidth="1"/>
    <col min="8964" max="9213" width="9.140625" style="236"/>
    <col min="9214" max="9214" width="2.7109375" style="236" customWidth="1"/>
    <col min="9215" max="9215" width="3.28515625" style="236" customWidth="1"/>
    <col min="9216" max="9216" width="2.5703125" style="236" customWidth="1"/>
    <col min="9217" max="9217" width="4.7109375" style="236" customWidth="1"/>
    <col min="9218" max="9218" width="5.140625" style="236" customWidth="1"/>
    <col min="9219" max="9219" width="5" style="236" customWidth="1"/>
    <col min="9220" max="9469" width="9.140625" style="236"/>
    <col min="9470" max="9470" width="2.7109375" style="236" customWidth="1"/>
    <col min="9471" max="9471" width="3.28515625" style="236" customWidth="1"/>
    <col min="9472" max="9472" width="2.5703125" style="236" customWidth="1"/>
    <col min="9473" max="9473" width="4.7109375" style="236" customWidth="1"/>
    <col min="9474" max="9474" width="5.140625" style="236" customWidth="1"/>
    <col min="9475" max="9475" width="5" style="236" customWidth="1"/>
    <col min="9476" max="9725" width="9.140625" style="236"/>
    <col min="9726" max="9726" width="2.7109375" style="236" customWidth="1"/>
    <col min="9727" max="9727" width="3.28515625" style="236" customWidth="1"/>
    <col min="9728" max="9728" width="2.5703125" style="236" customWidth="1"/>
    <col min="9729" max="9729" width="4.7109375" style="236" customWidth="1"/>
    <col min="9730" max="9730" width="5.140625" style="236" customWidth="1"/>
    <col min="9731" max="9731" width="5" style="236" customWidth="1"/>
    <col min="9732" max="9981" width="9.140625" style="236"/>
    <col min="9982" max="9982" width="2.7109375" style="236" customWidth="1"/>
    <col min="9983" max="9983" width="3.28515625" style="236" customWidth="1"/>
    <col min="9984" max="9984" width="2.5703125" style="236" customWidth="1"/>
    <col min="9985" max="9985" width="4.7109375" style="236" customWidth="1"/>
    <col min="9986" max="9986" width="5.140625" style="236" customWidth="1"/>
    <col min="9987" max="9987" width="5" style="236" customWidth="1"/>
    <col min="9988" max="10237" width="9.140625" style="236"/>
    <col min="10238" max="10238" width="2.7109375" style="236" customWidth="1"/>
    <col min="10239" max="10239" width="3.28515625" style="236" customWidth="1"/>
    <col min="10240" max="10240" width="2.5703125" style="236" customWidth="1"/>
    <col min="10241" max="10241" width="4.7109375" style="236" customWidth="1"/>
    <col min="10242" max="10242" width="5.140625" style="236" customWidth="1"/>
    <col min="10243" max="10243" width="5" style="236" customWidth="1"/>
    <col min="10244" max="10493" width="9.140625" style="236"/>
    <col min="10494" max="10494" width="2.7109375" style="236" customWidth="1"/>
    <col min="10495" max="10495" width="3.28515625" style="236" customWidth="1"/>
    <col min="10496" max="10496" width="2.5703125" style="236" customWidth="1"/>
    <col min="10497" max="10497" width="4.7109375" style="236" customWidth="1"/>
    <col min="10498" max="10498" width="5.140625" style="236" customWidth="1"/>
    <col min="10499" max="10499" width="5" style="236" customWidth="1"/>
    <col min="10500" max="10749" width="9.140625" style="236"/>
    <col min="10750" max="10750" width="2.7109375" style="236" customWidth="1"/>
    <col min="10751" max="10751" width="3.28515625" style="236" customWidth="1"/>
    <col min="10752" max="10752" width="2.5703125" style="236" customWidth="1"/>
    <col min="10753" max="10753" width="4.7109375" style="236" customWidth="1"/>
    <col min="10754" max="10754" width="5.140625" style="236" customWidth="1"/>
    <col min="10755" max="10755" width="5" style="236" customWidth="1"/>
    <col min="10756" max="11005" width="9.140625" style="236"/>
    <col min="11006" max="11006" width="2.7109375" style="236" customWidth="1"/>
    <col min="11007" max="11007" width="3.28515625" style="236" customWidth="1"/>
    <col min="11008" max="11008" width="2.5703125" style="236" customWidth="1"/>
    <col min="11009" max="11009" width="4.7109375" style="236" customWidth="1"/>
    <col min="11010" max="11010" width="5.140625" style="236" customWidth="1"/>
    <col min="11011" max="11011" width="5" style="236" customWidth="1"/>
    <col min="11012" max="11261" width="9.140625" style="236"/>
    <col min="11262" max="11262" width="2.7109375" style="236" customWidth="1"/>
    <col min="11263" max="11263" width="3.28515625" style="236" customWidth="1"/>
    <col min="11264" max="11264" width="2.5703125" style="236" customWidth="1"/>
    <col min="11265" max="11265" width="4.7109375" style="236" customWidth="1"/>
    <col min="11266" max="11266" width="5.140625" style="236" customWidth="1"/>
    <col min="11267" max="11267" width="5" style="236" customWidth="1"/>
    <col min="11268" max="11517" width="9.140625" style="236"/>
    <col min="11518" max="11518" width="2.7109375" style="236" customWidth="1"/>
    <col min="11519" max="11519" width="3.28515625" style="236" customWidth="1"/>
    <col min="11520" max="11520" width="2.5703125" style="236" customWidth="1"/>
    <col min="11521" max="11521" width="4.7109375" style="236" customWidth="1"/>
    <col min="11522" max="11522" width="5.140625" style="236" customWidth="1"/>
    <col min="11523" max="11523" width="5" style="236" customWidth="1"/>
    <col min="11524" max="11773" width="9.140625" style="236"/>
    <col min="11774" max="11774" width="2.7109375" style="236" customWidth="1"/>
    <col min="11775" max="11775" width="3.28515625" style="236" customWidth="1"/>
    <col min="11776" max="11776" width="2.5703125" style="236" customWidth="1"/>
    <col min="11777" max="11777" width="4.7109375" style="236" customWidth="1"/>
    <col min="11778" max="11778" width="5.140625" style="236" customWidth="1"/>
    <col min="11779" max="11779" width="5" style="236" customWidth="1"/>
    <col min="11780" max="12029" width="9.140625" style="236"/>
    <col min="12030" max="12030" width="2.7109375" style="236" customWidth="1"/>
    <col min="12031" max="12031" width="3.28515625" style="236" customWidth="1"/>
    <col min="12032" max="12032" width="2.5703125" style="236" customWidth="1"/>
    <col min="12033" max="12033" width="4.7109375" style="236" customWidth="1"/>
    <col min="12034" max="12034" width="5.140625" style="236" customWidth="1"/>
    <col min="12035" max="12035" width="5" style="236" customWidth="1"/>
    <col min="12036" max="12285" width="9.140625" style="236"/>
    <col min="12286" max="12286" width="2.7109375" style="236" customWidth="1"/>
    <col min="12287" max="12287" width="3.28515625" style="236" customWidth="1"/>
    <col min="12288" max="12288" width="2.5703125" style="236" customWidth="1"/>
    <col min="12289" max="12289" width="4.7109375" style="236" customWidth="1"/>
    <col min="12290" max="12290" width="5.140625" style="236" customWidth="1"/>
    <col min="12291" max="12291" width="5" style="236" customWidth="1"/>
    <col min="12292" max="12541" width="9.140625" style="236"/>
    <col min="12542" max="12542" width="2.7109375" style="236" customWidth="1"/>
    <col min="12543" max="12543" width="3.28515625" style="236" customWidth="1"/>
    <col min="12544" max="12544" width="2.5703125" style="236" customWidth="1"/>
    <col min="12545" max="12545" width="4.7109375" style="236" customWidth="1"/>
    <col min="12546" max="12546" width="5.140625" style="236" customWidth="1"/>
    <col min="12547" max="12547" width="5" style="236" customWidth="1"/>
    <col min="12548" max="12797" width="9.140625" style="236"/>
    <col min="12798" max="12798" width="2.7109375" style="236" customWidth="1"/>
    <col min="12799" max="12799" width="3.28515625" style="236" customWidth="1"/>
    <col min="12800" max="12800" width="2.5703125" style="236" customWidth="1"/>
    <col min="12801" max="12801" width="4.7109375" style="236" customWidth="1"/>
    <col min="12802" max="12802" width="5.140625" style="236" customWidth="1"/>
    <col min="12803" max="12803" width="5" style="236" customWidth="1"/>
    <col min="12804" max="13053" width="9.140625" style="236"/>
    <col min="13054" max="13054" width="2.7109375" style="236" customWidth="1"/>
    <col min="13055" max="13055" width="3.28515625" style="236" customWidth="1"/>
    <col min="13056" max="13056" width="2.5703125" style="236" customWidth="1"/>
    <col min="13057" max="13057" width="4.7109375" style="236" customWidth="1"/>
    <col min="13058" max="13058" width="5.140625" style="236" customWidth="1"/>
    <col min="13059" max="13059" width="5" style="236" customWidth="1"/>
    <col min="13060" max="13309" width="9.140625" style="236"/>
    <col min="13310" max="13310" width="2.7109375" style="236" customWidth="1"/>
    <col min="13311" max="13311" width="3.28515625" style="236" customWidth="1"/>
    <col min="13312" max="13312" width="2.5703125" style="236" customWidth="1"/>
    <col min="13313" max="13313" width="4.7109375" style="236" customWidth="1"/>
    <col min="13314" max="13314" width="5.140625" style="236" customWidth="1"/>
    <col min="13315" max="13315" width="5" style="236" customWidth="1"/>
    <col min="13316" max="13565" width="9.140625" style="236"/>
    <col min="13566" max="13566" width="2.7109375" style="236" customWidth="1"/>
    <col min="13567" max="13567" width="3.28515625" style="236" customWidth="1"/>
    <col min="13568" max="13568" width="2.5703125" style="236" customWidth="1"/>
    <col min="13569" max="13569" width="4.7109375" style="236" customWidth="1"/>
    <col min="13570" max="13570" width="5.140625" style="236" customWidth="1"/>
    <col min="13571" max="13571" width="5" style="236" customWidth="1"/>
    <col min="13572" max="13821" width="9.140625" style="236"/>
    <col min="13822" max="13822" width="2.7109375" style="236" customWidth="1"/>
    <col min="13823" max="13823" width="3.28515625" style="236" customWidth="1"/>
    <col min="13824" max="13824" width="2.5703125" style="236" customWidth="1"/>
    <col min="13825" max="13825" width="4.7109375" style="236" customWidth="1"/>
    <col min="13826" max="13826" width="5.140625" style="236" customWidth="1"/>
    <col min="13827" max="13827" width="5" style="236" customWidth="1"/>
    <col min="13828" max="14077" width="9.140625" style="236"/>
    <col min="14078" max="14078" width="2.7109375" style="236" customWidth="1"/>
    <col min="14079" max="14079" width="3.28515625" style="236" customWidth="1"/>
    <col min="14080" max="14080" width="2.5703125" style="236" customWidth="1"/>
    <col min="14081" max="14081" width="4.7109375" style="236" customWidth="1"/>
    <col min="14082" max="14082" width="5.140625" style="236" customWidth="1"/>
    <col min="14083" max="14083" width="5" style="236" customWidth="1"/>
    <col min="14084" max="14333" width="9.140625" style="236"/>
    <col min="14334" max="14334" width="2.7109375" style="236" customWidth="1"/>
    <col min="14335" max="14335" width="3.28515625" style="236" customWidth="1"/>
    <col min="14336" max="14336" width="2.5703125" style="236" customWidth="1"/>
    <col min="14337" max="14337" width="4.7109375" style="236" customWidth="1"/>
    <col min="14338" max="14338" width="5.140625" style="236" customWidth="1"/>
    <col min="14339" max="14339" width="5" style="236" customWidth="1"/>
    <col min="14340" max="14589" width="9.140625" style="236"/>
    <col min="14590" max="14590" width="2.7109375" style="236" customWidth="1"/>
    <col min="14591" max="14591" width="3.28515625" style="236" customWidth="1"/>
    <col min="14592" max="14592" width="2.5703125" style="236" customWidth="1"/>
    <col min="14593" max="14593" width="4.7109375" style="236" customWidth="1"/>
    <col min="14594" max="14594" width="5.140625" style="236" customWidth="1"/>
    <col min="14595" max="14595" width="5" style="236" customWidth="1"/>
    <col min="14596" max="14845" width="9.140625" style="236"/>
    <col min="14846" max="14846" width="2.7109375" style="236" customWidth="1"/>
    <col min="14847" max="14847" width="3.28515625" style="236" customWidth="1"/>
    <col min="14848" max="14848" width="2.5703125" style="236" customWidth="1"/>
    <col min="14849" max="14849" width="4.7109375" style="236" customWidth="1"/>
    <col min="14850" max="14850" width="5.140625" style="236" customWidth="1"/>
    <col min="14851" max="14851" width="5" style="236" customWidth="1"/>
    <col min="14852" max="15101" width="9.140625" style="236"/>
    <col min="15102" max="15102" width="2.7109375" style="236" customWidth="1"/>
    <col min="15103" max="15103" width="3.28515625" style="236" customWidth="1"/>
    <col min="15104" max="15104" width="2.5703125" style="236" customWidth="1"/>
    <col min="15105" max="15105" width="4.7109375" style="236" customWidth="1"/>
    <col min="15106" max="15106" width="5.140625" style="236" customWidth="1"/>
    <col min="15107" max="15107" width="5" style="236" customWidth="1"/>
    <col min="15108" max="15357" width="9.140625" style="236"/>
    <col min="15358" max="15358" width="2.7109375" style="236" customWidth="1"/>
    <col min="15359" max="15359" width="3.28515625" style="236" customWidth="1"/>
    <col min="15360" max="15360" width="2.5703125" style="236" customWidth="1"/>
    <col min="15361" max="15361" width="4.7109375" style="236" customWidth="1"/>
    <col min="15362" max="15362" width="5.140625" style="236" customWidth="1"/>
    <col min="15363" max="15363" width="5" style="236" customWidth="1"/>
    <col min="15364" max="15613" width="9.140625" style="236"/>
    <col min="15614" max="15614" width="2.7109375" style="236" customWidth="1"/>
    <col min="15615" max="15615" width="3.28515625" style="236" customWidth="1"/>
    <col min="15616" max="15616" width="2.5703125" style="236" customWidth="1"/>
    <col min="15617" max="15617" width="4.7109375" style="236" customWidth="1"/>
    <col min="15618" max="15618" width="5.140625" style="236" customWidth="1"/>
    <col min="15619" max="15619" width="5" style="236" customWidth="1"/>
    <col min="15620" max="15869" width="9.140625" style="236"/>
    <col min="15870" max="15870" width="2.7109375" style="236" customWidth="1"/>
    <col min="15871" max="15871" width="3.28515625" style="236" customWidth="1"/>
    <col min="15872" max="15872" width="2.5703125" style="236" customWidth="1"/>
    <col min="15873" max="15873" width="4.7109375" style="236" customWidth="1"/>
    <col min="15874" max="15874" width="5.140625" style="236" customWidth="1"/>
    <col min="15875" max="15875" width="5" style="236" customWidth="1"/>
    <col min="15876" max="16125" width="9.140625" style="236"/>
    <col min="16126" max="16126" width="2.7109375" style="236" customWidth="1"/>
    <col min="16127" max="16127" width="3.28515625" style="236" customWidth="1"/>
    <col min="16128" max="16128" width="2.5703125" style="236" customWidth="1"/>
    <col min="16129" max="16129" width="4.7109375" style="236" customWidth="1"/>
    <col min="16130" max="16130" width="5.140625" style="236" customWidth="1"/>
    <col min="16131" max="16131" width="5" style="236" customWidth="1"/>
    <col min="16132" max="16384" width="9.140625" style="236"/>
  </cols>
  <sheetData>
    <row r="1" spans="1:11" ht="15.75" hidden="1" x14ac:dyDescent="0.25">
      <c r="B1" s="715"/>
      <c r="C1" s="715"/>
      <c r="D1" s="715"/>
      <c r="E1" s="715"/>
      <c r="F1" s="716"/>
      <c r="G1" s="717"/>
      <c r="I1" s="717"/>
    </row>
    <row r="2" spans="1:11" ht="15.75" customHeight="1" x14ac:dyDescent="0.25">
      <c r="B2" s="715"/>
      <c r="C2" s="715"/>
      <c r="D2" s="715"/>
      <c r="E2" s="715"/>
      <c r="F2" s="1497"/>
      <c r="G2" s="1497"/>
      <c r="H2" s="1497"/>
      <c r="I2" s="1497"/>
      <c r="J2" s="1497"/>
      <c r="K2" s="1497"/>
    </row>
    <row r="3" spans="1:11" ht="15" customHeight="1" x14ac:dyDescent="0.25">
      <c r="A3" s="1498" t="s">
        <v>1332</v>
      </c>
      <c r="B3" s="1498"/>
      <c r="C3" s="1498"/>
      <c r="D3" s="1498"/>
      <c r="E3" s="1498"/>
      <c r="F3" s="1498"/>
      <c r="G3" s="1498"/>
      <c r="I3" s="528"/>
    </row>
    <row r="4" spans="1:11" ht="15" customHeight="1" x14ac:dyDescent="0.25">
      <c r="A4" s="1499" t="s">
        <v>873</v>
      </c>
      <c r="B4" s="1499"/>
      <c r="C4" s="1499"/>
      <c r="D4" s="1499"/>
      <c r="E4" s="1499"/>
      <c r="F4" s="1499"/>
      <c r="G4" s="1499"/>
      <c r="I4" s="529"/>
    </row>
    <row r="5" spans="1:11" ht="15" customHeight="1" x14ac:dyDescent="0.25">
      <c r="A5" s="1498" t="s">
        <v>833</v>
      </c>
      <c r="B5" s="1498"/>
      <c r="C5" s="1498"/>
      <c r="D5" s="1498"/>
      <c r="E5" s="1498"/>
      <c r="F5" s="1498"/>
      <c r="G5" s="1498"/>
      <c r="I5" s="528"/>
    </row>
    <row r="6" spans="1:11" ht="14.25" hidden="1" x14ac:dyDescent="0.25">
      <c r="B6" s="528"/>
      <c r="C6" s="528"/>
      <c r="D6" s="528"/>
      <c r="E6" s="528"/>
      <c r="F6" s="528"/>
      <c r="G6" s="528"/>
      <c r="I6" s="528"/>
    </row>
    <row r="7" spans="1:11" ht="15.75" customHeight="1" x14ac:dyDescent="0.25">
      <c r="A7" s="1522" t="s">
        <v>876</v>
      </c>
      <c r="B7" s="1522"/>
      <c r="C7" s="1522"/>
      <c r="D7" s="1522"/>
      <c r="E7" s="1522"/>
      <c r="F7" s="1522"/>
      <c r="G7" s="1522"/>
      <c r="I7" s="718"/>
    </row>
    <row r="8" spans="1:11" ht="18.75" hidden="1" customHeight="1" x14ac:dyDescent="0.25">
      <c r="B8" s="719"/>
      <c r="C8" s="719"/>
      <c r="D8" s="719"/>
      <c r="E8" s="719"/>
      <c r="F8" s="719"/>
      <c r="G8" s="719"/>
      <c r="I8" s="719"/>
    </row>
    <row r="9" spans="1:11" x14ac:dyDescent="0.25">
      <c r="A9" s="720" t="s">
        <v>1098</v>
      </c>
      <c r="B9" s="234"/>
      <c r="C9" s="234"/>
      <c r="D9" s="234"/>
      <c r="E9" s="234"/>
      <c r="F9" s="234"/>
      <c r="G9" s="640"/>
      <c r="I9" s="640"/>
    </row>
    <row r="10" spans="1:11" ht="16.5" customHeight="1" x14ac:dyDescent="0.25">
      <c r="A10" s="1523" t="s">
        <v>745</v>
      </c>
      <c r="B10" s="1523" t="s">
        <v>877</v>
      </c>
      <c r="C10" s="1523"/>
      <c r="D10" s="1523" t="s">
        <v>880</v>
      </c>
      <c r="E10" s="1524" t="s">
        <v>1333</v>
      </c>
      <c r="F10" s="1524" t="s">
        <v>1334</v>
      </c>
      <c r="G10" s="1523" t="s">
        <v>1335</v>
      </c>
      <c r="H10" s="1527" t="s">
        <v>1336</v>
      </c>
      <c r="I10" s="1529" t="s">
        <v>1125</v>
      </c>
      <c r="J10" s="1529" t="s">
        <v>1303</v>
      </c>
      <c r="K10" s="1517" t="s">
        <v>1304</v>
      </c>
    </row>
    <row r="11" spans="1:11" ht="75.75" customHeight="1" x14ac:dyDescent="0.25">
      <c r="A11" s="1523"/>
      <c r="B11" s="721" t="s">
        <v>878</v>
      </c>
      <c r="C11" s="721" t="s">
        <v>879</v>
      </c>
      <c r="D11" s="1523"/>
      <c r="E11" s="1524"/>
      <c r="F11" s="1524"/>
      <c r="G11" s="1523"/>
      <c r="H11" s="1528"/>
      <c r="I11" s="1530"/>
      <c r="J11" s="1530"/>
      <c r="K11" s="1518"/>
    </row>
    <row r="12" spans="1:11" x14ac:dyDescent="0.25">
      <c r="A12" s="645">
        <v>1</v>
      </c>
      <c r="B12" s="645">
        <v>1</v>
      </c>
      <c r="C12" s="645">
        <v>2</v>
      </c>
      <c r="D12" s="645">
        <v>3</v>
      </c>
      <c r="E12" s="645">
        <v>4</v>
      </c>
      <c r="F12" s="645">
        <v>5</v>
      </c>
      <c r="G12" s="645" t="s">
        <v>1083</v>
      </c>
      <c r="H12" s="722" t="s">
        <v>1337</v>
      </c>
      <c r="I12" s="645">
        <v>8</v>
      </c>
      <c r="J12" s="645" t="s">
        <v>469</v>
      </c>
      <c r="K12" s="723" t="s">
        <v>1338</v>
      </c>
    </row>
    <row r="13" spans="1:11" ht="16.5" thickBot="1" x14ac:dyDescent="0.3">
      <c r="A13" s="724" t="s">
        <v>1029</v>
      </c>
      <c r="B13" s="725" t="s">
        <v>1103</v>
      </c>
      <c r="C13" s="726">
        <v>80441352</v>
      </c>
      <c r="D13" s="726">
        <v>1.5</v>
      </c>
      <c r="E13" s="726">
        <v>1206620.28</v>
      </c>
      <c r="F13" s="726">
        <v>1206620.28</v>
      </c>
      <c r="G13" s="727">
        <f>C13*D13/100</f>
        <v>1206620.28</v>
      </c>
      <c r="H13" s="728">
        <f>G13/1000</f>
        <v>1206.5999999999999</v>
      </c>
      <c r="I13" s="729">
        <v>1</v>
      </c>
      <c r="J13" s="730">
        <f>H13*I13</f>
        <v>1206.5999999999999</v>
      </c>
      <c r="K13" s="731">
        <f>H13-J13</f>
        <v>0</v>
      </c>
    </row>
    <row r="14" spans="1:11" ht="15.75" x14ac:dyDescent="0.25">
      <c r="A14" s="1519" t="s">
        <v>946</v>
      </c>
      <c r="B14" s="732" t="s">
        <v>881</v>
      </c>
      <c r="C14" s="733">
        <v>61803025.200000003</v>
      </c>
      <c r="D14" s="734">
        <v>1.5</v>
      </c>
      <c r="E14" s="733"/>
      <c r="F14" s="733"/>
      <c r="G14" s="734">
        <f t="shared" ref="G14:G16" si="0">C14*D14/100</f>
        <v>927045.38</v>
      </c>
      <c r="H14" s="735"/>
      <c r="I14" s="736"/>
      <c r="J14" s="737"/>
      <c r="K14" s="738"/>
    </row>
    <row r="15" spans="1:11" ht="15.75" x14ac:dyDescent="0.25">
      <c r="A15" s="1520"/>
      <c r="B15" s="739" t="s">
        <v>882</v>
      </c>
      <c r="C15" s="740">
        <v>11721099.26</v>
      </c>
      <c r="D15" s="741">
        <v>1.5</v>
      </c>
      <c r="E15" s="740"/>
      <c r="F15" s="740"/>
      <c r="G15" s="741">
        <f t="shared" si="0"/>
        <v>175816.49</v>
      </c>
      <c r="H15" s="742"/>
      <c r="I15" s="743"/>
      <c r="J15" s="744"/>
      <c r="K15" s="745"/>
    </row>
    <row r="16" spans="1:11" ht="15.75" x14ac:dyDescent="0.25">
      <c r="A16" s="1521"/>
      <c r="B16" s="739" t="s">
        <v>945</v>
      </c>
      <c r="C16" s="740">
        <v>16724700.720000001</v>
      </c>
      <c r="D16" s="741">
        <v>1.5</v>
      </c>
      <c r="E16" s="740"/>
      <c r="F16" s="740"/>
      <c r="G16" s="741">
        <f t="shared" si="0"/>
        <v>250870.51</v>
      </c>
      <c r="H16" s="742"/>
      <c r="I16" s="743"/>
      <c r="J16" s="744"/>
      <c r="K16" s="745"/>
    </row>
    <row r="17" spans="1:11" ht="16.5" thickBot="1" x14ac:dyDescent="0.3">
      <c r="A17" s="746" t="s">
        <v>883</v>
      </c>
      <c r="B17" s="747"/>
      <c r="C17" s="748">
        <f>SUM(C14:C16)</f>
        <v>90248825.180000007</v>
      </c>
      <c r="D17" s="749">
        <v>1.5</v>
      </c>
      <c r="E17" s="748">
        <f>SUM(E14:E16)</f>
        <v>0</v>
      </c>
      <c r="F17" s="748">
        <f>SUM(F14:F16)</f>
        <v>0</v>
      </c>
      <c r="G17" s="748">
        <f>SUM(G14:G16)</f>
        <v>1353732.38</v>
      </c>
      <c r="H17" s="750">
        <f>G17/1000</f>
        <v>1353.7</v>
      </c>
      <c r="I17" s="729">
        <v>1</v>
      </c>
      <c r="J17" s="730">
        <f>H17*I17</f>
        <v>1353.7</v>
      </c>
      <c r="K17" s="731">
        <f>H17-J17</f>
        <v>0</v>
      </c>
    </row>
    <row r="18" spans="1:11" ht="15.75" x14ac:dyDescent="0.25">
      <c r="A18" s="751" t="s">
        <v>1030</v>
      </c>
      <c r="B18" s="752" t="s">
        <v>884</v>
      </c>
      <c r="C18" s="753">
        <v>63965214</v>
      </c>
      <c r="D18" s="753">
        <v>1.5</v>
      </c>
      <c r="E18" s="753"/>
      <c r="F18" s="753"/>
      <c r="G18" s="754">
        <f>C18*D18/100</f>
        <v>959478.21</v>
      </c>
      <c r="H18" s="755">
        <f t="shared" ref="H18:H23" si="1">G18/1000</f>
        <v>959.5</v>
      </c>
      <c r="I18" s="736">
        <v>1</v>
      </c>
      <c r="J18" s="756">
        <f t="shared" ref="J18:J23" si="2">H18*I18</f>
        <v>959.5</v>
      </c>
      <c r="K18" s="757">
        <f t="shared" ref="K18:K23" si="3">H18-J18</f>
        <v>0</v>
      </c>
    </row>
    <row r="19" spans="1:11" ht="15.75" x14ac:dyDescent="0.25">
      <c r="A19" s="724" t="s">
        <v>1031</v>
      </c>
      <c r="B19" s="758" t="s">
        <v>1204</v>
      </c>
      <c r="C19" s="741">
        <v>75447771.780000001</v>
      </c>
      <c r="D19" s="741">
        <v>1.5</v>
      </c>
      <c r="E19" s="741">
        <v>1131720</v>
      </c>
      <c r="F19" s="741">
        <f>282930+(282930*3)</f>
        <v>1131720</v>
      </c>
      <c r="G19" s="754">
        <f t="shared" ref="G19:G25" si="4">C19*D19/100</f>
        <v>1131716.58</v>
      </c>
      <c r="H19" s="742">
        <f t="shared" si="1"/>
        <v>1131.7</v>
      </c>
      <c r="I19" s="743">
        <v>1</v>
      </c>
      <c r="J19" s="652">
        <f t="shared" si="2"/>
        <v>1131.7</v>
      </c>
      <c r="K19" s="759">
        <f t="shared" si="3"/>
        <v>0</v>
      </c>
    </row>
    <row r="20" spans="1:11" ht="15.75" x14ac:dyDescent="0.25">
      <c r="A20" s="724" t="s">
        <v>1032</v>
      </c>
      <c r="B20" s="760" t="s">
        <v>885</v>
      </c>
      <c r="C20" s="741">
        <v>54303928.25</v>
      </c>
      <c r="D20" s="741">
        <v>1.5</v>
      </c>
      <c r="E20" s="741"/>
      <c r="F20" s="741"/>
      <c r="G20" s="754">
        <f t="shared" si="4"/>
        <v>814558.92</v>
      </c>
      <c r="H20" s="742">
        <f t="shared" si="1"/>
        <v>814.6</v>
      </c>
      <c r="I20" s="743">
        <v>1</v>
      </c>
      <c r="J20" s="652">
        <f t="shared" si="2"/>
        <v>814.6</v>
      </c>
      <c r="K20" s="759">
        <f t="shared" si="3"/>
        <v>0</v>
      </c>
    </row>
    <row r="21" spans="1:11" ht="15.75" x14ac:dyDescent="0.25">
      <c r="A21" s="724" t="s">
        <v>1033</v>
      </c>
      <c r="B21" s="760" t="s">
        <v>944</v>
      </c>
      <c r="C21" s="741">
        <v>18780298.16</v>
      </c>
      <c r="D21" s="741">
        <v>1.5</v>
      </c>
      <c r="E21" s="741">
        <v>281704</v>
      </c>
      <c r="F21" s="741">
        <v>281704</v>
      </c>
      <c r="G21" s="754">
        <f t="shared" si="4"/>
        <v>281704.46999999997</v>
      </c>
      <c r="H21" s="742">
        <f t="shared" si="1"/>
        <v>281.7</v>
      </c>
      <c r="I21" s="743">
        <v>1</v>
      </c>
      <c r="J21" s="652">
        <f t="shared" si="2"/>
        <v>281.7</v>
      </c>
      <c r="K21" s="759">
        <f t="shared" si="3"/>
        <v>0</v>
      </c>
    </row>
    <row r="22" spans="1:11" ht="15.75" x14ac:dyDescent="0.25">
      <c r="A22" s="724" t="s">
        <v>1034</v>
      </c>
      <c r="B22" s="760" t="s">
        <v>1104</v>
      </c>
      <c r="C22" s="761">
        <v>40793098.5</v>
      </c>
      <c r="D22" s="741">
        <v>1.5</v>
      </c>
      <c r="E22" s="741">
        <v>611896</v>
      </c>
      <c r="F22" s="741">
        <v>611896</v>
      </c>
      <c r="G22" s="754">
        <f t="shared" si="4"/>
        <v>611896.48</v>
      </c>
      <c r="H22" s="742">
        <f t="shared" si="1"/>
        <v>611.9</v>
      </c>
      <c r="I22" s="743">
        <v>1</v>
      </c>
      <c r="J22" s="652">
        <f t="shared" si="2"/>
        <v>611.9</v>
      </c>
      <c r="K22" s="759">
        <f t="shared" si="3"/>
        <v>0</v>
      </c>
    </row>
    <row r="23" spans="1:11" ht="16.5" thickBot="1" x14ac:dyDescent="0.3">
      <c r="A23" s="724" t="s">
        <v>1035</v>
      </c>
      <c r="B23" s="762" t="s">
        <v>939</v>
      </c>
      <c r="C23" s="726">
        <v>26135095</v>
      </c>
      <c r="D23" s="726">
        <v>1.5</v>
      </c>
      <c r="E23" s="726">
        <v>392022</v>
      </c>
      <c r="F23" s="726">
        <v>392022</v>
      </c>
      <c r="G23" s="763">
        <f t="shared" si="4"/>
        <v>392026.43</v>
      </c>
      <c r="H23" s="728">
        <f t="shared" si="1"/>
        <v>392</v>
      </c>
      <c r="I23" s="764">
        <v>1</v>
      </c>
      <c r="J23" s="765">
        <f t="shared" si="2"/>
        <v>392</v>
      </c>
      <c r="K23" s="766">
        <f t="shared" si="3"/>
        <v>0</v>
      </c>
    </row>
    <row r="24" spans="1:11" ht="15.75" x14ac:dyDescent="0.25">
      <c r="A24" s="1519" t="s">
        <v>656</v>
      </c>
      <c r="B24" s="733" t="s">
        <v>943</v>
      </c>
      <c r="C24" s="733">
        <v>31916251</v>
      </c>
      <c r="D24" s="733">
        <v>1.5</v>
      </c>
      <c r="E24" s="733">
        <v>478743.8</v>
      </c>
      <c r="F24" s="733"/>
      <c r="G24" s="734">
        <f t="shared" si="4"/>
        <v>478743.77</v>
      </c>
      <c r="H24" s="735"/>
      <c r="I24" s="736"/>
      <c r="J24" s="737"/>
      <c r="K24" s="738"/>
    </row>
    <row r="25" spans="1:11" ht="15.75" x14ac:dyDescent="0.25">
      <c r="A25" s="1521"/>
      <c r="B25" s="740" t="s">
        <v>942</v>
      </c>
      <c r="C25" s="740">
        <v>30663641.600000001</v>
      </c>
      <c r="D25" s="740">
        <v>1.5</v>
      </c>
      <c r="E25" s="740">
        <v>459955.20000000001</v>
      </c>
      <c r="F25" s="740"/>
      <c r="G25" s="753">
        <f t="shared" si="4"/>
        <v>459954.62</v>
      </c>
      <c r="H25" s="742"/>
      <c r="I25" s="743"/>
      <c r="J25" s="744"/>
      <c r="K25" s="745"/>
    </row>
    <row r="26" spans="1:11" ht="16.5" thickBot="1" x14ac:dyDescent="0.3">
      <c r="A26" s="746" t="s">
        <v>883</v>
      </c>
      <c r="B26" s="747"/>
      <c r="C26" s="748">
        <f>SUM(C24:C25)</f>
        <v>62579892.600000001</v>
      </c>
      <c r="D26" s="749"/>
      <c r="E26" s="748">
        <f>SUM(E24:E25)</f>
        <v>938699</v>
      </c>
      <c r="F26" s="748">
        <f>SUM(F24:F25)</f>
        <v>0</v>
      </c>
      <c r="G26" s="748">
        <f>SUM(G24:G25)</f>
        <v>938698.39</v>
      </c>
      <c r="H26" s="750">
        <f>G26/1000</f>
        <v>938.7</v>
      </c>
      <c r="I26" s="767">
        <v>1</v>
      </c>
      <c r="J26" s="768">
        <f>H26*I26</f>
        <v>938.7</v>
      </c>
      <c r="K26" s="769">
        <f>H26-J26</f>
        <v>0</v>
      </c>
    </row>
    <row r="27" spans="1:11" ht="15.75" x14ac:dyDescent="0.25">
      <c r="A27" s="1519" t="s">
        <v>612</v>
      </c>
      <c r="B27" s="732" t="s">
        <v>888</v>
      </c>
      <c r="C27" s="733">
        <v>39088289</v>
      </c>
      <c r="D27" s="733">
        <v>1.5</v>
      </c>
      <c r="E27" s="733">
        <v>586324</v>
      </c>
      <c r="F27" s="733">
        <v>586324</v>
      </c>
      <c r="G27" s="734">
        <f t="shared" ref="G27:G28" si="5">C27*D27/100</f>
        <v>586324.34</v>
      </c>
      <c r="H27" s="735"/>
      <c r="I27" s="736"/>
      <c r="J27" s="737"/>
      <c r="K27" s="738"/>
    </row>
    <row r="28" spans="1:11" ht="15.75" x14ac:dyDescent="0.25">
      <c r="A28" s="1521"/>
      <c r="B28" s="739" t="s">
        <v>887</v>
      </c>
      <c r="C28" s="740">
        <v>29912228</v>
      </c>
      <c r="D28" s="740">
        <v>1.5</v>
      </c>
      <c r="E28" s="740">
        <v>448683</v>
      </c>
      <c r="F28" s="740">
        <v>448683</v>
      </c>
      <c r="G28" s="753">
        <f t="shared" si="5"/>
        <v>448683.42</v>
      </c>
      <c r="H28" s="742"/>
      <c r="I28" s="743"/>
      <c r="J28" s="744"/>
      <c r="K28" s="745"/>
    </row>
    <row r="29" spans="1:11" ht="16.5" thickBot="1" x14ac:dyDescent="0.3">
      <c r="A29" s="746" t="s">
        <v>883</v>
      </c>
      <c r="B29" s="747"/>
      <c r="C29" s="748">
        <f>SUM(C27:C28)</f>
        <v>69000517</v>
      </c>
      <c r="D29" s="749"/>
      <c r="E29" s="748">
        <f>SUM(E27:E28)</f>
        <v>1035007</v>
      </c>
      <c r="F29" s="748">
        <f>SUM(F27:F28)</f>
        <v>1035007</v>
      </c>
      <c r="G29" s="748">
        <f>SUM(G27:G28)</f>
        <v>1035007.76</v>
      </c>
      <c r="H29" s="750">
        <f>G29/1000</f>
        <v>1035</v>
      </c>
      <c r="I29" s="767">
        <v>1</v>
      </c>
      <c r="J29" s="768">
        <f>H29*I29</f>
        <v>1035</v>
      </c>
      <c r="K29" s="769">
        <f>H29-J29</f>
        <v>0</v>
      </c>
    </row>
    <row r="30" spans="1:11" ht="15.75" x14ac:dyDescent="0.25">
      <c r="A30" s="751" t="s">
        <v>1038</v>
      </c>
      <c r="B30" s="752" t="s">
        <v>889</v>
      </c>
      <c r="C30" s="753">
        <v>23020226.100000001</v>
      </c>
      <c r="D30" s="753">
        <v>1.5</v>
      </c>
      <c r="E30" s="753">
        <v>345303</v>
      </c>
      <c r="F30" s="753">
        <v>345303</v>
      </c>
      <c r="G30" s="754">
        <f t="shared" ref="G30:G40" si="6">C30*D30/100</f>
        <v>345303.39</v>
      </c>
      <c r="H30" s="755">
        <f t="shared" ref="H30:H38" si="7">G30/1000</f>
        <v>345.3</v>
      </c>
      <c r="I30" s="736">
        <v>1</v>
      </c>
      <c r="J30" s="756">
        <f t="shared" ref="J30:J38" si="8">H30*I30</f>
        <v>345.3</v>
      </c>
      <c r="K30" s="757">
        <f t="shared" ref="K30:K38" si="9">H30-J30</f>
        <v>0</v>
      </c>
    </row>
    <row r="31" spans="1:11" ht="15.75" x14ac:dyDescent="0.25">
      <c r="A31" s="724" t="s">
        <v>1039</v>
      </c>
      <c r="B31" s="770" t="s">
        <v>890</v>
      </c>
      <c r="C31" s="771">
        <v>21874516.699999999</v>
      </c>
      <c r="D31" s="771">
        <v>1.5</v>
      </c>
      <c r="E31" s="771">
        <v>328118</v>
      </c>
      <c r="F31" s="771">
        <v>328118</v>
      </c>
      <c r="G31" s="772">
        <f t="shared" si="6"/>
        <v>328117.75</v>
      </c>
      <c r="H31" s="773">
        <f t="shared" si="7"/>
        <v>328.1</v>
      </c>
      <c r="I31" s="743">
        <v>1</v>
      </c>
      <c r="J31" s="652">
        <f t="shared" si="8"/>
        <v>328.1</v>
      </c>
      <c r="K31" s="759">
        <f t="shared" si="9"/>
        <v>0</v>
      </c>
    </row>
    <row r="32" spans="1:11" ht="15.75" x14ac:dyDescent="0.25">
      <c r="A32" s="724" t="s">
        <v>1040</v>
      </c>
      <c r="B32" s="760" t="s">
        <v>941</v>
      </c>
      <c r="C32" s="741">
        <v>44373214.340000004</v>
      </c>
      <c r="D32" s="741">
        <v>1.5</v>
      </c>
      <c r="E32" s="741">
        <v>665598</v>
      </c>
      <c r="F32" s="741">
        <v>665598</v>
      </c>
      <c r="G32" s="754">
        <f t="shared" si="6"/>
        <v>665598.22</v>
      </c>
      <c r="H32" s="742">
        <f t="shared" si="7"/>
        <v>665.6</v>
      </c>
      <c r="I32" s="743">
        <v>1</v>
      </c>
      <c r="J32" s="652">
        <f t="shared" si="8"/>
        <v>665.6</v>
      </c>
      <c r="K32" s="759">
        <f t="shared" si="9"/>
        <v>0</v>
      </c>
    </row>
    <row r="33" spans="1:11" ht="15.75" x14ac:dyDescent="0.25">
      <c r="A33" s="724" t="s">
        <v>1041</v>
      </c>
      <c r="B33" s="760" t="s">
        <v>891</v>
      </c>
      <c r="C33" s="648">
        <v>56709802.469999999</v>
      </c>
      <c r="D33" s="741">
        <v>1.5</v>
      </c>
      <c r="E33" s="741">
        <v>850647</v>
      </c>
      <c r="F33" s="741">
        <v>850647</v>
      </c>
      <c r="G33" s="754">
        <f t="shared" si="6"/>
        <v>850647.04000000004</v>
      </c>
      <c r="H33" s="742">
        <f t="shared" si="7"/>
        <v>850.6</v>
      </c>
      <c r="I33" s="743">
        <v>1</v>
      </c>
      <c r="J33" s="652">
        <f t="shared" si="8"/>
        <v>850.6</v>
      </c>
      <c r="K33" s="759">
        <f t="shared" si="9"/>
        <v>0</v>
      </c>
    </row>
    <row r="34" spans="1:11" ht="15.75" x14ac:dyDescent="0.25">
      <c r="A34" s="724" t="s">
        <v>1042</v>
      </c>
      <c r="B34" s="760" t="s">
        <v>892</v>
      </c>
      <c r="C34" s="741">
        <v>19134235.039999999</v>
      </c>
      <c r="D34" s="741">
        <v>1.5</v>
      </c>
      <c r="E34" s="741">
        <v>287014</v>
      </c>
      <c r="F34" s="741">
        <v>287015</v>
      </c>
      <c r="G34" s="754">
        <f t="shared" si="6"/>
        <v>287013.53000000003</v>
      </c>
      <c r="H34" s="742">
        <f t="shared" si="7"/>
        <v>287</v>
      </c>
      <c r="I34" s="743">
        <v>1</v>
      </c>
      <c r="J34" s="652">
        <f t="shared" si="8"/>
        <v>287</v>
      </c>
      <c r="K34" s="759">
        <f t="shared" si="9"/>
        <v>0</v>
      </c>
    </row>
    <row r="35" spans="1:11" ht="15.75" x14ac:dyDescent="0.25">
      <c r="A35" s="724" t="s">
        <v>1043</v>
      </c>
      <c r="B35" s="760" t="s">
        <v>893</v>
      </c>
      <c r="C35" s="741">
        <v>43526118.780000001</v>
      </c>
      <c r="D35" s="741">
        <v>1.5</v>
      </c>
      <c r="E35" s="741"/>
      <c r="F35" s="741"/>
      <c r="G35" s="754">
        <f t="shared" si="6"/>
        <v>652891.78</v>
      </c>
      <c r="H35" s="742">
        <f t="shared" si="7"/>
        <v>652.9</v>
      </c>
      <c r="I35" s="743">
        <v>1</v>
      </c>
      <c r="J35" s="652">
        <f t="shared" si="8"/>
        <v>652.9</v>
      </c>
      <c r="K35" s="759">
        <f t="shared" si="9"/>
        <v>0</v>
      </c>
    </row>
    <row r="36" spans="1:11" ht="15.75" x14ac:dyDescent="0.25">
      <c r="A36" s="724" t="s">
        <v>1044</v>
      </c>
      <c r="B36" s="760" t="s">
        <v>940</v>
      </c>
      <c r="C36" s="741">
        <v>68535950</v>
      </c>
      <c r="D36" s="741">
        <v>1.5</v>
      </c>
      <c r="E36" s="741">
        <v>1028039</v>
      </c>
      <c r="F36" s="741">
        <v>1028039</v>
      </c>
      <c r="G36" s="754">
        <f t="shared" si="6"/>
        <v>1028039.25</v>
      </c>
      <c r="H36" s="742">
        <f t="shared" si="7"/>
        <v>1028</v>
      </c>
      <c r="I36" s="743">
        <v>1</v>
      </c>
      <c r="J36" s="652">
        <f t="shared" si="8"/>
        <v>1028</v>
      </c>
      <c r="K36" s="759">
        <f t="shared" si="9"/>
        <v>0</v>
      </c>
    </row>
    <row r="37" spans="1:11" ht="15.75" x14ac:dyDescent="0.25">
      <c r="A37" s="724" t="s">
        <v>929</v>
      </c>
      <c r="B37" s="760" t="s">
        <v>894</v>
      </c>
      <c r="C37" s="741">
        <v>42590935.100000001</v>
      </c>
      <c r="D37" s="741">
        <v>1.5</v>
      </c>
      <c r="E37" s="741">
        <v>638864.03</v>
      </c>
      <c r="F37" s="741">
        <v>638864.03</v>
      </c>
      <c r="G37" s="754">
        <f t="shared" si="6"/>
        <v>638864.03</v>
      </c>
      <c r="H37" s="742">
        <f t="shared" si="7"/>
        <v>638.9</v>
      </c>
      <c r="I37" s="743">
        <v>1</v>
      </c>
      <c r="J37" s="652">
        <f t="shared" si="8"/>
        <v>638.9</v>
      </c>
      <c r="K37" s="759">
        <f t="shared" si="9"/>
        <v>0</v>
      </c>
    </row>
    <row r="38" spans="1:11" ht="16.5" thickBot="1" x14ac:dyDescent="0.3">
      <c r="A38" s="724" t="s">
        <v>1045</v>
      </c>
      <c r="B38" s="725" t="s">
        <v>895</v>
      </c>
      <c r="C38" s="663">
        <v>33874946.109999999</v>
      </c>
      <c r="D38" s="726">
        <v>1.5</v>
      </c>
      <c r="E38" s="726">
        <v>508124</v>
      </c>
      <c r="F38" s="726">
        <v>508124</v>
      </c>
      <c r="G38" s="763">
        <f t="shared" si="6"/>
        <v>508124.19</v>
      </c>
      <c r="H38" s="728">
        <f t="shared" si="7"/>
        <v>508.1</v>
      </c>
      <c r="I38" s="767">
        <v>1</v>
      </c>
      <c r="J38" s="768">
        <f t="shared" si="8"/>
        <v>508.1</v>
      </c>
      <c r="K38" s="769">
        <f t="shared" si="9"/>
        <v>0</v>
      </c>
    </row>
    <row r="39" spans="1:11" ht="15.75" x14ac:dyDescent="0.25">
      <c r="A39" s="1519" t="s">
        <v>621</v>
      </c>
      <c r="B39" s="732" t="s">
        <v>896</v>
      </c>
      <c r="C39" s="733">
        <v>23836823.199999999</v>
      </c>
      <c r="D39" s="733">
        <v>1.5</v>
      </c>
      <c r="E39" s="733">
        <v>357552</v>
      </c>
      <c r="F39" s="733">
        <v>357552</v>
      </c>
      <c r="G39" s="734">
        <f t="shared" si="6"/>
        <v>357552.35</v>
      </c>
      <c r="H39" s="735"/>
      <c r="I39" s="736"/>
      <c r="J39" s="737"/>
      <c r="K39" s="738"/>
    </row>
    <row r="40" spans="1:11" ht="15.75" x14ac:dyDescent="0.25">
      <c r="A40" s="1521"/>
      <c r="B40" s="739" t="s">
        <v>897</v>
      </c>
      <c r="C40" s="740">
        <v>31531777.719999999</v>
      </c>
      <c r="D40" s="740">
        <v>1.5</v>
      </c>
      <c r="E40" s="740">
        <v>472977</v>
      </c>
      <c r="F40" s="740">
        <v>472977</v>
      </c>
      <c r="G40" s="753">
        <f t="shared" si="6"/>
        <v>472976.67</v>
      </c>
      <c r="H40" s="742"/>
      <c r="I40" s="743"/>
      <c r="J40" s="744"/>
      <c r="K40" s="745"/>
    </row>
    <row r="41" spans="1:11" ht="16.5" thickBot="1" x14ac:dyDescent="0.3">
      <c r="A41" s="746" t="s">
        <v>883</v>
      </c>
      <c r="B41" s="747"/>
      <c r="C41" s="748">
        <f>SUM(C39:C40)</f>
        <v>55368600.920000002</v>
      </c>
      <c r="D41" s="749"/>
      <c r="E41" s="748">
        <f>SUM(E39:E40)</f>
        <v>830529</v>
      </c>
      <c r="F41" s="748">
        <f>SUM(F39:F40)</f>
        <v>830529</v>
      </c>
      <c r="G41" s="748">
        <f>SUM(G39:G40)</f>
        <v>830529.02</v>
      </c>
      <c r="H41" s="750">
        <f>G41/1000</f>
        <v>830.5</v>
      </c>
      <c r="I41" s="767">
        <v>1</v>
      </c>
      <c r="J41" s="768">
        <f>H41*I41</f>
        <v>830.5</v>
      </c>
      <c r="K41" s="769">
        <f>H41-J41</f>
        <v>0</v>
      </c>
    </row>
    <row r="42" spans="1:11" ht="15.75" x14ac:dyDescent="0.25">
      <c r="A42" s="1519" t="s">
        <v>1047</v>
      </c>
      <c r="B42" s="732" t="s">
        <v>898</v>
      </c>
      <c r="C42" s="733">
        <v>62709511</v>
      </c>
      <c r="D42" s="733">
        <v>1.5</v>
      </c>
      <c r="E42" s="733">
        <v>940643</v>
      </c>
      <c r="F42" s="733">
        <v>940644</v>
      </c>
      <c r="G42" s="734">
        <f t="shared" ref="G42:G43" si="10">C42*D42/100</f>
        <v>940642.67</v>
      </c>
      <c r="H42" s="735"/>
      <c r="I42" s="736"/>
      <c r="J42" s="737"/>
      <c r="K42" s="738"/>
    </row>
    <row r="43" spans="1:11" ht="15.75" x14ac:dyDescent="0.25">
      <c r="A43" s="1520"/>
      <c r="B43" s="739" t="s">
        <v>1105</v>
      </c>
      <c r="C43" s="740">
        <v>22379990</v>
      </c>
      <c r="D43" s="740">
        <v>1.5</v>
      </c>
      <c r="E43" s="740">
        <v>335700</v>
      </c>
      <c r="F43" s="740">
        <v>335699</v>
      </c>
      <c r="G43" s="753">
        <f t="shared" si="10"/>
        <v>335699.85</v>
      </c>
      <c r="H43" s="742"/>
      <c r="I43" s="743"/>
      <c r="J43" s="744"/>
      <c r="K43" s="745"/>
    </row>
    <row r="44" spans="1:11" ht="16.5" thickBot="1" x14ac:dyDescent="0.3">
      <c r="A44" s="746" t="s">
        <v>883</v>
      </c>
      <c r="B44" s="747"/>
      <c r="C44" s="748">
        <f>SUM(C42:C43)</f>
        <v>85089501</v>
      </c>
      <c r="D44" s="749"/>
      <c r="E44" s="748">
        <f>SUM(E42:E43)</f>
        <v>1276343</v>
      </c>
      <c r="F44" s="748">
        <f>SUM(F42:F43)</f>
        <v>1276343</v>
      </c>
      <c r="G44" s="748">
        <f>SUM(G42:G43)</f>
        <v>1276342.52</v>
      </c>
      <c r="H44" s="750">
        <f>G44/1000</f>
        <v>1276.3</v>
      </c>
      <c r="I44" s="767">
        <v>1</v>
      </c>
      <c r="J44" s="768">
        <f t="shared" ref="J44:J46" si="11">H44*I44</f>
        <v>1276.3</v>
      </c>
      <c r="K44" s="769">
        <f t="shared" ref="K44:K46" si="12">H44-J44</f>
        <v>0</v>
      </c>
    </row>
    <row r="45" spans="1:11" ht="15.75" x14ac:dyDescent="0.25">
      <c r="A45" s="751" t="s">
        <v>1048</v>
      </c>
      <c r="B45" s="752" t="s">
        <v>899</v>
      </c>
      <c r="C45" s="741">
        <v>53204041.039999999</v>
      </c>
      <c r="D45" s="741">
        <v>1.5</v>
      </c>
      <c r="E45" s="741">
        <v>798061</v>
      </c>
      <c r="F45" s="741">
        <v>798061</v>
      </c>
      <c r="G45" s="754">
        <f t="shared" ref="G45:G48" si="13">C45*D45/100</f>
        <v>798060.62</v>
      </c>
      <c r="H45" s="755">
        <f t="shared" ref="H45:H46" si="14">G45/1000</f>
        <v>798.1</v>
      </c>
      <c r="I45" s="736">
        <v>1</v>
      </c>
      <c r="J45" s="756">
        <f t="shared" si="11"/>
        <v>798.1</v>
      </c>
      <c r="K45" s="757">
        <f t="shared" si="12"/>
        <v>0</v>
      </c>
    </row>
    <row r="46" spans="1:11" ht="16.5" thickBot="1" x14ac:dyDescent="0.3">
      <c r="A46" s="724" t="s">
        <v>1049</v>
      </c>
      <c r="B46" s="725" t="s">
        <v>900</v>
      </c>
      <c r="C46" s="726">
        <v>24052890</v>
      </c>
      <c r="D46" s="726">
        <v>1.5</v>
      </c>
      <c r="E46" s="726">
        <v>360793</v>
      </c>
      <c r="F46" s="726">
        <v>360793</v>
      </c>
      <c r="G46" s="763">
        <f t="shared" si="13"/>
        <v>360793.35</v>
      </c>
      <c r="H46" s="728">
        <f t="shared" si="14"/>
        <v>360.8</v>
      </c>
      <c r="I46" s="767">
        <v>1</v>
      </c>
      <c r="J46" s="768">
        <f t="shared" si="11"/>
        <v>360.8</v>
      </c>
      <c r="K46" s="769">
        <f t="shared" si="12"/>
        <v>0</v>
      </c>
    </row>
    <row r="47" spans="1:11" ht="15.75" customHeight="1" x14ac:dyDescent="0.25">
      <c r="A47" s="1519" t="s">
        <v>1080</v>
      </c>
      <c r="B47" s="732" t="s">
        <v>901</v>
      </c>
      <c r="C47" s="733">
        <v>47845403.880000003</v>
      </c>
      <c r="D47" s="733">
        <v>1.5</v>
      </c>
      <c r="E47" s="733">
        <v>717683.25</v>
      </c>
      <c r="F47" s="733">
        <v>912493.33</v>
      </c>
      <c r="G47" s="734">
        <f t="shared" si="13"/>
        <v>717681.06</v>
      </c>
      <c r="H47" s="735"/>
      <c r="I47" s="736"/>
      <c r="J47" s="737"/>
      <c r="K47" s="738"/>
    </row>
    <row r="48" spans="1:11" ht="15.75" x14ac:dyDescent="0.25">
      <c r="A48" s="1520"/>
      <c r="B48" s="739" t="s">
        <v>903</v>
      </c>
      <c r="C48" s="740">
        <v>38962871.539999999</v>
      </c>
      <c r="D48" s="740">
        <v>1.5</v>
      </c>
      <c r="E48" s="740">
        <v>584440.75</v>
      </c>
      <c r="F48" s="740">
        <v>389630.67</v>
      </c>
      <c r="G48" s="753">
        <f t="shared" si="13"/>
        <v>584443.06999999995</v>
      </c>
      <c r="H48" s="742"/>
      <c r="I48" s="743"/>
      <c r="J48" s="744"/>
      <c r="K48" s="745"/>
    </row>
    <row r="49" spans="1:11" ht="16.5" thickBot="1" x14ac:dyDescent="0.3">
      <c r="A49" s="746" t="s">
        <v>883</v>
      </c>
      <c r="B49" s="747"/>
      <c r="C49" s="748">
        <f>SUM(C47:C48)</f>
        <v>86808275.420000002</v>
      </c>
      <c r="D49" s="749"/>
      <c r="E49" s="748">
        <f>SUM(E47:E48)</f>
        <v>1302124</v>
      </c>
      <c r="F49" s="748">
        <f>SUM(F47:F48)</f>
        <v>1302124</v>
      </c>
      <c r="G49" s="748">
        <f>SUM(G47:G48)</f>
        <v>1302124.1299999999</v>
      </c>
      <c r="H49" s="750">
        <f>G49/1000</f>
        <v>1302.0999999999999</v>
      </c>
      <c r="I49" s="774">
        <f>'[2]291 имущ 2023'!$M$37</f>
        <v>0.98677698479999998</v>
      </c>
      <c r="J49" s="768">
        <f t="shared" ref="J49:J59" si="15">H49*I49</f>
        <v>1284.9000000000001</v>
      </c>
      <c r="K49" s="769">
        <f t="shared" ref="K49:K59" si="16">H49-J49</f>
        <v>17.2</v>
      </c>
    </row>
    <row r="50" spans="1:11" ht="15.75" x14ac:dyDescent="0.25">
      <c r="A50" s="751" t="s">
        <v>1050</v>
      </c>
      <c r="B50" s="752" t="s">
        <v>902</v>
      </c>
      <c r="C50" s="753">
        <v>65570710.799999997</v>
      </c>
      <c r="D50" s="753">
        <v>1.5</v>
      </c>
      <c r="E50" s="753">
        <v>983561</v>
      </c>
      <c r="F50" s="753">
        <v>983561</v>
      </c>
      <c r="G50" s="754">
        <f t="shared" ref="G50:G62" si="17">C50*D50/100</f>
        <v>983560.66</v>
      </c>
      <c r="H50" s="755">
        <f t="shared" ref="H50:H59" si="18">G50/1000</f>
        <v>983.6</v>
      </c>
      <c r="I50" s="736">
        <v>1</v>
      </c>
      <c r="J50" s="756">
        <f t="shared" si="15"/>
        <v>983.6</v>
      </c>
      <c r="K50" s="757">
        <f t="shared" si="16"/>
        <v>0</v>
      </c>
    </row>
    <row r="51" spans="1:11" ht="15.75" x14ac:dyDescent="0.25">
      <c r="A51" s="724" t="s">
        <v>1051</v>
      </c>
      <c r="B51" s="760" t="s">
        <v>904</v>
      </c>
      <c r="C51" s="648">
        <v>36798851.049999997</v>
      </c>
      <c r="D51" s="741">
        <v>1.5</v>
      </c>
      <c r="E51" s="741">
        <v>551983</v>
      </c>
      <c r="F51" s="741">
        <v>551983</v>
      </c>
      <c r="G51" s="754">
        <f t="shared" si="17"/>
        <v>551982.77</v>
      </c>
      <c r="H51" s="742">
        <f t="shared" si="18"/>
        <v>552</v>
      </c>
      <c r="I51" s="743">
        <v>1</v>
      </c>
      <c r="J51" s="652">
        <f t="shared" si="15"/>
        <v>552</v>
      </c>
      <c r="K51" s="759">
        <f t="shared" si="16"/>
        <v>0</v>
      </c>
    </row>
    <row r="52" spans="1:11" ht="15.75" x14ac:dyDescent="0.25">
      <c r="A52" s="724" t="s">
        <v>1052</v>
      </c>
      <c r="B52" s="760" t="s">
        <v>939</v>
      </c>
      <c r="C52" s="741">
        <v>70999339</v>
      </c>
      <c r="D52" s="741">
        <v>1.5</v>
      </c>
      <c r="E52" s="741">
        <v>1064986</v>
      </c>
      <c r="F52" s="741">
        <v>1064986</v>
      </c>
      <c r="G52" s="754">
        <f t="shared" si="17"/>
        <v>1064990.0900000001</v>
      </c>
      <c r="H52" s="742">
        <f t="shared" si="18"/>
        <v>1065</v>
      </c>
      <c r="I52" s="743">
        <v>1</v>
      </c>
      <c r="J52" s="652">
        <f t="shared" si="15"/>
        <v>1065</v>
      </c>
      <c r="K52" s="759">
        <f t="shared" si="16"/>
        <v>0</v>
      </c>
    </row>
    <row r="53" spans="1:11" ht="15.75" x14ac:dyDescent="0.25">
      <c r="A53" s="724" t="s">
        <v>1053</v>
      </c>
      <c r="B53" s="760" t="s">
        <v>905</v>
      </c>
      <c r="C53" s="741">
        <v>61448516.689999998</v>
      </c>
      <c r="D53" s="741">
        <v>1.5</v>
      </c>
      <c r="E53" s="741">
        <v>921728</v>
      </c>
      <c r="F53" s="741">
        <v>921728</v>
      </c>
      <c r="G53" s="754">
        <f t="shared" si="17"/>
        <v>921727.75</v>
      </c>
      <c r="H53" s="742">
        <f t="shared" si="18"/>
        <v>921.7</v>
      </c>
      <c r="I53" s="743">
        <v>1</v>
      </c>
      <c r="J53" s="652">
        <f t="shared" si="15"/>
        <v>921.7</v>
      </c>
      <c r="K53" s="759">
        <f t="shared" si="16"/>
        <v>0</v>
      </c>
    </row>
    <row r="54" spans="1:11" ht="15.75" x14ac:dyDescent="0.25">
      <c r="A54" s="724" t="s">
        <v>1054</v>
      </c>
      <c r="B54" s="760" t="s">
        <v>906</v>
      </c>
      <c r="C54" s="741">
        <v>42225584.380000003</v>
      </c>
      <c r="D54" s="741">
        <v>1.5</v>
      </c>
      <c r="E54" s="741">
        <v>633384</v>
      </c>
      <c r="F54" s="741">
        <v>633384</v>
      </c>
      <c r="G54" s="754">
        <f t="shared" si="17"/>
        <v>633383.77</v>
      </c>
      <c r="H54" s="742">
        <f t="shared" si="18"/>
        <v>633.4</v>
      </c>
      <c r="I54" s="743">
        <v>1</v>
      </c>
      <c r="J54" s="652">
        <f t="shared" si="15"/>
        <v>633.4</v>
      </c>
      <c r="K54" s="759">
        <f t="shared" si="16"/>
        <v>0</v>
      </c>
    </row>
    <row r="55" spans="1:11" ht="15.75" x14ac:dyDescent="0.25">
      <c r="A55" s="724" t="s">
        <v>1055</v>
      </c>
      <c r="B55" s="760" t="s">
        <v>907</v>
      </c>
      <c r="C55" s="741">
        <v>39758731.520000003</v>
      </c>
      <c r="D55" s="741">
        <v>1.5</v>
      </c>
      <c r="E55" s="741">
        <v>596381</v>
      </c>
      <c r="F55" s="741">
        <v>596381</v>
      </c>
      <c r="G55" s="754">
        <f t="shared" si="17"/>
        <v>596380.97</v>
      </c>
      <c r="H55" s="742">
        <f t="shared" si="18"/>
        <v>596.4</v>
      </c>
      <c r="I55" s="743">
        <v>1</v>
      </c>
      <c r="J55" s="652">
        <f t="shared" si="15"/>
        <v>596.4</v>
      </c>
      <c r="K55" s="759">
        <f t="shared" si="16"/>
        <v>0</v>
      </c>
    </row>
    <row r="56" spans="1:11" ht="15.75" x14ac:dyDescent="0.25">
      <c r="A56" s="724" t="s">
        <v>1056</v>
      </c>
      <c r="B56" s="760" t="s">
        <v>938</v>
      </c>
      <c r="C56" s="741">
        <v>34611996.479999997</v>
      </c>
      <c r="D56" s="741">
        <v>1.5</v>
      </c>
      <c r="E56" s="741">
        <v>519180</v>
      </c>
      <c r="F56" s="741">
        <v>519180</v>
      </c>
      <c r="G56" s="754">
        <f t="shared" si="17"/>
        <v>519179.95</v>
      </c>
      <c r="H56" s="742">
        <f t="shared" si="18"/>
        <v>519.20000000000005</v>
      </c>
      <c r="I56" s="743">
        <v>1</v>
      </c>
      <c r="J56" s="652">
        <f t="shared" si="15"/>
        <v>519.20000000000005</v>
      </c>
      <c r="K56" s="759">
        <f t="shared" si="16"/>
        <v>0</v>
      </c>
    </row>
    <row r="57" spans="1:11" ht="15.75" x14ac:dyDescent="0.25">
      <c r="A57" s="724" t="s">
        <v>1057</v>
      </c>
      <c r="B57" s="760" t="s">
        <v>908</v>
      </c>
      <c r="C57" s="741">
        <v>50069547.909999996</v>
      </c>
      <c r="D57" s="741">
        <v>1.5</v>
      </c>
      <c r="E57" s="741">
        <v>751043</v>
      </c>
      <c r="F57" s="741">
        <v>751043</v>
      </c>
      <c r="G57" s="754">
        <f t="shared" si="17"/>
        <v>751043.22</v>
      </c>
      <c r="H57" s="742">
        <f t="shared" si="18"/>
        <v>751</v>
      </c>
      <c r="I57" s="743">
        <v>1</v>
      </c>
      <c r="J57" s="652">
        <f t="shared" si="15"/>
        <v>751</v>
      </c>
      <c r="K57" s="759">
        <f t="shared" si="16"/>
        <v>0</v>
      </c>
    </row>
    <row r="58" spans="1:11" ht="15.75" x14ac:dyDescent="0.25">
      <c r="A58" s="724" t="s">
        <v>1058</v>
      </c>
      <c r="B58" s="760" t="s">
        <v>1106</v>
      </c>
      <c r="C58" s="741">
        <v>41645003.399999999</v>
      </c>
      <c r="D58" s="741">
        <v>1.5</v>
      </c>
      <c r="E58" s="741">
        <v>156168</v>
      </c>
      <c r="F58" s="741">
        <v>468507</v>
      </c>
      <c r="G58" s="754">
        <f t="shared" si="17"/>
        <v>624675.05000000005</v>
      </c>
      <c r="H58" s="742">
        <f t="shared" si="18"/>
        <v>624.70000000000005</v>
      </c>
      <c r="I58" s="743">
        <v>1</v>
      </c>
      <c r="J58" s="652">
        <f t="shared" si="15"/>
        <v>624.70000000000005</v>
      </c>
      <c r="K58" s="759">
        <f t="shared" si="16"/>
        <v>0</v>
      </c>
    </row>
    <row r="59" spans="1:11" ht="16.5" thickBot="1" x14ac:dyDescent="0.3">
      <c r="A59" s="724" t="s">
        <v>1059</v>
      </c>
      <c r="B59" s="725" t="s">
        <v>937</v>
      </c>
      <c r="C59" s="726">
        <v>35184791</v>
      </c>
      <c r="D59" s="726">
        <v>1.5</v>
      </c>
      <c r="E59" s="726">
        <v>527772</v>
      </c>
      <c r="F59" s="726">
        <v>527772</v>
      </c>
      <c r="G59" s="763">
        <f t="shared" si="17"/>
        <v>527771.87</v>
      </c>
      <c r="H59" s="728">
        <f t="shared" si="18"/>
        <v>527.79999999999995</v>
      </c>
      <c r="I59" s="767">
        <v>1</v>
      </c>
      <c r="J59" s="768">
        <f t="shared" si="15"/>
        <v>527.79999999999995</v>
      </c>
      <c r="K59" s="769">
        <f t="shared" si="16"/>
        <v>0</v>
      </c>
    </row>
    <row r="60" spans="1:11" ht="38.25" x14ac:dyDescent="0.25">
      <c r="A60" s="775" t="s">
        <v>1107</v>
      </c>
      <c r="B60" s="732" t="s">
        <v>936</v>
      </c>
      <c r="C60" s="733">
        <v>8511352.1999999993</v>
      </c>
      <c r="D60" s="733">
        <v>1.5</v>
      </c>
      <c r="E60" s="733"/>
      <c r="F60" s="733"/>
      <c r="G60" s="734">
        <f t="shared" si="17"/>
        <v>127670.28</v>
      </c>
      <c r="H60" s="735"/>
      <c r="I60" s="736"/>
      <c r="J60" s="737"/>
      <c r="K60" s="738"/>
    </row>
    <row r="61" spans="1:11" ht="25.5" x14ac:dyDescent="0.25">
      <c r="A61" s="776" t="s">
        <v>1108</v>
      </c>
      <c r="B61" s="739" t="s">
        <v>913</v>
      </c>
      <c r="C61" s="740">
        <v>43061429.039999999</v>
      </c>
      <c r="D61" s="740">
        <v>1.5</v>
      </c>
      <c r="E61" s="740"/>
      <c r="F61" s="740"/>
      <c r="G61" s="753">
        <f t="shared" si="17"/>
        <v>645921.43999999994</v>
      </c>
      <c r="H61" s="742"/>
      <c r="I61" s="743"/>
      <c r="J61" s="744"/>
      <c r="K61" s="745"/>
    </row>
    <row r="62" spans="1:11" ht="25.5" x14ac:dyDescent="0.25">
      <c r="A62" s="776" t="s">
        <v>1109</v>
      </c>
      <c r="B62" s="739" t="s">
        <v>886</v>
      </c>
      <c r="C62" s="740">
        <v>71689545</v>
      </c>
      <c r="D62" s="740">
        <v>1.5</v>
      </c>
      <c r="E62" s="740"/>
      <c r="F62" s="740"/>
      <c r="G62" s="753">
        <f t="shared" si="17"/>
        <v>1075343.18</v>
      </c>
      <c r="H62" s="742"/>
      <c r="I62" s="743"/>
      <c r="J62" s="744"/>
      <c r="K62" s="745"/>
    </row>
    <row r="63" spans="1:11" ht="13.5" thickBot="1" x14ac:dyDescent="0.3">
      <c r="A63" s="746" t="s">
        <v>883</v>
      </c>
      <c r="B63" s="777"/>
      <c r="C63" s="778">
        <f>SUM(C60:C62)</f>
        <v>123262326.23999999</v>
      </c>
      <c r="D63" s="779"/>
      <c r="E63" s="778">
        <f>SUM(E60:E62)</f>
        <v>0</v>
      </c>
      <c r="F63" s="778">
        <f>SUM(F60:F62)</f>
        <v>0</v>
      </c>
      <c r="G63" s="778">
        <f>SUM(G60:G62)</f>
        <v>1848934.9</v>
      </c>
      <c r="H63" s="750">
        <f>G63/1000</f>
        <v>1848.9</v>
      </c>
      <c r="I63" s="774">
        <f>'[2]291 имущ 2023'!$M$48</f>
        <v>0.99851082589999995</v>
      </c>
      <c r="J63" s="768">
        <f t="shared" ref="J63:J81" si="19">H63*I63</f>
        <v>1846.1</v>
      </c>
      <c r="K63" s="769">
        <f t="shared" ref="K63:K81" si="20">H63-J63</f>
        <v>2.8</v>
      </c>
    </row>
    <row r="64" spans="1:11" ht="15.75" x14ac:dyDescent="0.25">
      <c r="A64" s="751" t="s">
        <v>1060</v>
      </c>
      <c r="B64" s="752" t="s">
        <v>1110</v>
      </c>
      <c r="C64" s="753">
        <v>38465073</v>
      </c>
      <c r="D64" s="753">
        <v>1.5</v>
      </c>
      <c r="E64" s="780">
        <v>576976</v>
      </c>
      <c r="F64" s="780">
        <v>576976</v>
      </c>
      <c r="G64" s="754">
        <f t="shared" ref="G64:G83" si="21">C64*D64/100</f>
        <v>576976.1</v>
      </c>
      <c r="H64" s="755">
        <f t="shared" ref="H64:H81" si="22">G64/1000</f>
        <v>577</v>
      </c>
      <c r="I64" s="736">
        <v>1</v>
      </c>
      <c r="J64" s="756">
        <f t="shared" si="19"/>
        <v>577</v>
      </c>
      <c r="K64" s="757">
        <f t="shared" si="20"/>
        <v>0</v>
      </c>
    </row>
    <row r="65" spans="1:11" ht="15.75" x14ac:dyDescent="0.25">
      <c r="A65" s="724" t="s">
        <v>1061</v>
      </c>
      <c r="B65" s="760" t="s">
        <v>909</v>
      </c>
      <c r="C65" s="741">
        <v>27753560.940000001</v>
      </c>
      <c r="D65" s="741">
        <v>1.5</v>
      </c>
      <c r="E65" s="781"/>
      <c r="F65" s="781"/>
      <c r="G65" s="754">
        <f t="shared" si="21"/>
        <v>416303.41</v>
      </c>
      <c r="H65" s="742">
        <f t="shared" si="22"/>
        <v>416.3</v>
      </c>
      <c r="I65" s="782">
        <f>'[2]291 имущ 2023'!$M$50</f>
        <v>0.94204042499999996</v>
      </c>
      <c r="J65" s="652">
        <f t="shared" si="19"/>
        <v>392.2</v>
      </c>
      <c r="K65" s="759">
        <f t="shared" si="20"/>
        <v>24.1</v>
      </c>
    </row>
    <row r="66" spans="1:11" ht="15.75" x14ac:dyDescent="0.25">
      <c r="A66" s="724" t="s">
        <v>1062</v>
      </c>
      <c r="B66" s="760" t="s">
        <v>910</v>
      </c>
      <c r="C66" s="741">
        <v>34676629</v>
      </c>
      <c r="D66" s="741">
        <v>1.5</v>
      </c>
      <c r="E66" s="781">
        <v>524758.43999999994</v>
      </c>
      <c r="F66" s="781">
        <v>524100</v>
      </c>
      <c r="G66" s="754">
        <f t="shared" si="21"/>
        <v>520149.44</v>
      </c>
      <c r="H66" s="742">
        <f t="shared" si="22"/>
        <v>520.1</v>
      </c>
      <c r="I66" s="743">
        <v>1</v>
      </c>
      <c r="J66" s="652">
        <f t="shared" si="19"/>
        <v>520.1</v>
      </c>
      <c r="K66" s="759">
        <f t="shared" si="20"/>
        <v>0</v>
      </c>
    </row>
    <row r="67" spans="1:11" ht="18.75" x14ac:dyDescent="0.25">
      <c r="A67" s="724" t="s">
        <v>1063</v>
      </c>
      <c r="B67" s="760" t="s">
        <v>911</v>
      </c>
      <c r="C67" s="783">
        <v>29250365.100000001</v>
      </c>
      <c r="D67" s="741">
        <v>1.5</v>
      </c>
      <c r="E67" s="781">
        <v>439756</v>
      </c>
      <c r="F67" s="781">
        <v>438756</v>
      </c>
      <c r="G67" s="754">
        <f t="shared" si="21"/>
        <v>438755.48</v>
      </c>
      <c r="H67" s="742">
        <f t="shared" si="22"/>
        <v>438.8</v>
      </c>
      <c r="I67" s="743">
        <v>1</v>
      </c>
      <c r="J67" s="652">
        <f t="shared" si="19"/>
        <v>438.8</v>
      </c>
      <c r="K67" s="759">
        <f t="shared" si="20"/>
        <v>0</v>
      </c>
    </row>
    <row r="68" spans="1:11" ht="15.75" x14ac:dyDescent="0.25">
      <c r="A68" s="724" t="s">
        <v>1064</v>
      </c>
      <c r="B68" s="760" t="s">
        <v>912</v>
      </c>
      <c r="C68" s="741">
        <v>38852255.520000003</v>
      </c>
      <c r="D68" s="741">
        <v>1.5</v>
      </c>
      <c r="E68" s="781">
        <v>582784</v>
      </c>
      <c r="F68" s="781">
        <v>582784</v>
      </c>
      <c r="G68" s="754">
        <f t="shared" si="21"/>
        <v>582783.82999999996</v>
      </c>
      <c r="H68" s="742">
        <f t="shared" si="22"/>
        <v>582.79999999999995</v>
      </c>
      <c r="I68" s="743">
        <v>1</v>
      </c>
      <c r="J68" s="652">
        <f t="shared" si="19"/>
        <v>582.79999999999995</v>
      </c>
      <c r="K68" s="759">
        <f t="shared" si="20"/>
        <v>0</v>
      </c>
    </row>
    <row r="69" spans="1:11" ht="15.75" x14ac:dyDescent="0.25">
      <c r="A69" s="724" t="s">
        <v>1065</v>
      </c>
      <c r="B69" s="760" t="s">
        <v>1111</v>
      </c>
      <c r="C69" s="741">
        <v>35965697.770000003</v>
      </c>
      <c r="D69" s="741">
        <v>1.5</v>
      </c>
      <c r="E69" s="781">
        <v>533581.89</v>
      </c>
      <c r="F69" s="781">
        <v>539485</v>
      </c>
      <c r="G69" s="754">
        <f t="shared" si="21"/>
        <v>539485.47</v>
      </c>
      <c r="H69" s="742">
        <f t="shared" si="22"/>
        <v>539.5</v>
      </c>
      <c r="I69" s="743">
        <v>1</v>
      </c>
      <c r="J69" s="652">
        <f t="shared" si="19"/>
        <v>539.5</v>
      </c>
      <c r="K69" s="759">
        <f t="shared" si="20"/>
        <v>0</v>
      </c>
    </row>
    <row r="70" spans="1:11" ht="18.75" x14ac:dyDescent="0.25">
      <c r="A70" s="724" t="s">
        <v>1066</v>
      </c>
      <c r="B70" s="760" t="s">
        <v>889</v>
      </c>
      <c r="C70" s="783">
        <v>38280976.579999998</v>
      </c>
      <c r="D70" s="741">
        <v>1.5</v>
      </c>
      <c r="E70" s="781">
        <v>574214.65</v>
      </c>
      <c r="F70" s="781">
        <v>574214.65</v>
      </c>
      <c r="G70" s="784">
        <f t="shared" si="21"/>
        <v>574214.65</v>
      </c>
      <c r="H70" s="742">
        <f t="shared" si="22"/>
        <v>574.20000000000005</v>
      </c>
      <c r="I70" s="743">
        <v>1</v>
      </c>
      <c r="J70" s="652">
        <f t="shared" si="19"/>
        <v>574.20000000000005</v>
      </c>
      <c r="K70" s="759">
        <f t="shared" si="20"/>
        <v>0</v>
      </c>
    </row>
    <row r="71" spans="1:11" ht="15.75" x14ac:dyDescent="0.25">
      <c r="A71" s="724" t="s">
        <v>1067</v>
      </c>
      <c r="B71" s="760" t="s">
        <v>1112</v>
      </c>
      <c r="C71" s="741">
        <v>36337425.020000003</v>
      </c>
      <c r="D71" s="741">
        <v>1.5</v>
      </c>
      <c r="E71" s="781">
        <v>545061</v>
      </c>
      <c r="F71" s="781">
        <v>545061</v>
      </c>
      <c r="G71" s="754">
        <f t="shared" si="21"/>
        <v>545061.38</v>
      </c>
      <c r="H71" s="742">
        <f t="shared" si="22"/>
        <v>545.1</v>
      </c>
      <c r="I71" s="743">
        <v>1</v>
      </c>
      <c r="J71" s="652">
        <f t="shared" si="19"/>
        <v>545.1</v>
      </c>
      <c r="K71" s="759">
        <f t="shared" si="20"/>
        <v>0</v>
      </c>
    </row>
    <row r="72" spans="1:11" ht="15.75" x14ac:dyDescent="0.25">
      <c r="A72" s="724" t="s">
        <v>1068</v>
      </c>
      <c r="B72" s="760" t="s">
        <v>914</v>
      </c>
      <c r="C72" s="741">
        <v>38811939.210000001</v>
      </c>
      <c r="D72" s="741">
        <v>1.5</v>
      </c>
      <c r="E72" s="741">
        <v>600997</v>
      </c>
      <c r="F72" s="741">
        <v>582188</v>
      </c>
      <c r="G72" s="754">
        <f t="shared" si="21"/>
        <v>582179.09</v>
      </c>
      <c r="H72" s="742">
        <f t="shared" si="22"/>
        <v>582.20000000000005</v>
      </c>
      <c r="I72" s="743">
        <v>1</v>
      </c>
      <c r="J72" s="652">
        <f t="shared" si="19"/>
        <v>582.20000000000005</v>
      </c>
      <c r="K72" s="759">
        <f t="shared" si="20"/>
        <v>0</v>
      </c>
    </row>
    <row r="73" spans="1:11" ht="38.25" x14ac:dyDescent="0.25">
      <c r="A73" s="724" t="s">
        <v>1102</v>
      </c>
      <c r="B73" s="760" t="s">
        <v>915</v>
      </c>
      <c r="C73" s="741">
        <v>80000956</v>
      </c>
      <c r="D73" s="741">
        <v>1.5</v>
      </c>
      <c r="E73" s="741">
        <v>1200014</v>
      </c>
      <c r="F73" s="741">
        <v>1200014</v>
      </c>
      <c r="G73" s="754">
        <f t="shared" si="21"/>
        <v>1200014.3400000001</v>
      </c>
      <c r="H73" s="742">
        <f t="shared" si="22"/>
        <v>1200</v>
      </c>
      <c r="I73" s="782">
        <f>'[2]291 имущ 2023'!$M$58</f>
        <v>0.99856170060000005</v>
      </c>
      <c r="J73" s="652">
        <f t="shared" si="19"/>
        <v>1198.3</v>
      </c>
      <c r="K73" s="759">
        <f t="shared" si="20"/>
        <v>1.7</v>
      </c>
    </row>
    <row r="74" spans="1:11" ht="15.75" x14ac:dyDescent="0.25">
      <c r="A74" s="724" t="s">
        <v>1069</v>
      </c>
      <c r="B74" s="760" t="s">
        <v>935</v>
      </c>
      <c r="C74" s="785">
        <v>15091285.460000001</v>
      </c>
      <c r="D74" s="741">
        <v>1.5</v>
      </c>
      <c r="E74" s="741">
        <v>226369.28</v>
      </c>
      <c r="F74" s="741">
        <v>226369.28</v>
      </c>
      <c r="G74" s="754">
        <f t="shared" si="21"/>
        <v>226369.28</v>
      </c>
      <c r="H74" s="742">
        <f t="shared" si="22"/>
        <v>226.4</v>
      </c>
      <c r="I74" s="782">
        <f>'[2]291 имущ 2023'!$M$59</f>
        <v>0.99612848899999995</v>
      </c>
      <c r="J74" s="652">
        <f t="shared" si="19"/>
        <v>225.5</v>
      </c>
      <c r="K74" s="759">
        <f t="shared" si="20"/>
        <v>0.9</v>
      </c>
    </row>
    <row r="75" spans="1:11" ht="15.75" x14ac:dyDescent="0.25">
      <c r="A75" s="724" t="s">
        <v>1070</v>
      </c>
      <c r="B75" s="760" t="s">
        <v>916</v>
      </c>
      <c r="C75" s="741">
        <v>72971375.400000006</v>
      </c>
      <c r="D75" s="741">
        <v>1.5</v>
      </c>
      <c r="E75" s="741">
        <v>1094571</v>
      </c>
      <c r="F75" s="741">
        <v>1094571</v>
      </c>
      <c r="G75" s="754">
        <f t="shared" si="21"/>
        <v>1094570.6299999999</v>
      </c>
      <c r="H75" s="742">
        <f t="shared" si="22"/>
        <v>1094.5999999999999</v>
      </c>
      <c r="I75" s="743">
        <v>1</v>
      </c>
      <c r="J75" s="652">
        <f t="shared" si="19"/>
        <v>1094.5999999999999</v>
      </c>
      <c r="K75" s="759">
        <f t="shared" si="20"/>
        <v>0</v>
      </c>
    </row>
    <row r="76" spans="1:11" ht="15.75" x14ac:dyDescent="0.25">
      <c r="A76" s="724" t="s">
        <v>1071</v>
      </c>
      <c r="B76" s="760" t="s">
        <v>934</v>
      </c>
      <c r="C76" s="741">
        <v>76710594</v>
      </c>
      <c r="D76" s="741">
        <v>1.5</v>
      </c>
      <c r="E76" s="741"/>
      <c r="F76" s="741"/>
      <c r="G76" s="754">
        <f t="shared" si="21"/>
        <v>1150658.9099999999</v>
      </c>
      <c r="H76" s="742">
        <f t="shared" si="22"/>
        <v>1150.7</v>
      </c>
      <c r="I76" s="782">
        <f>'[2]291 имущ 2023'!$M$61</f>
        <v>0.9948640178</v>
      </c>
      <c r="J76" s="652">
        <f t="shared" si="19"/>
        <v>1144.8</v>
      </c>
      <c r="K76" s="759">
        <f t="shared" si="20"/>
        <v>5.9</v>
      </c>
    </row>
    <row r="77" spans="1:11" ht="15.75" x14ac:dyDescent="0.25">
      <c r="A77" s="724" t="s">
        <v>1072</v>
      </c>
      <c r="B77" s="760" t="s">
        <v>917</v>
      </c>
      <c r="C77" s="741">
        <v>37325056.789999999</v>
      </c>
      <c r="D77" s="741">
        <v>1.5</v>
      </c>
      <c r="E77" s="741">
        <v>559876</v>
      </c>
      <c r="F77" s="741">
        <v>559876</v>
      </c>
      <c r="G77" s="754">
        <f t="shared" si="21"/>
        <v>559875.85</v>
      </c>
      <c r="H77" s="742">
        <f t="shared" si="22"/>
        <v>559.9</v>
      </c>
      <c r="I77" s="743">
        <v>1</v>
      </c>
      <c r="J77" s="652">
        <f t="shared" si="19"/>
        <v>559.9</v>
      </c>
      <c r="K77" s="759">
        <f t="shared" si="20"/>
        <v>0</v>
      </c>
    </row>
    <row r="78" spans="1:11" ht="15.75" x14ac:dyDescent="0.25">
      <c r="A78" s="724" t="s">
        <v>1073</v>
      </c>
      <c r="B78" s="760" t="s">
        <v>918</v>
      </c>
      <c r="C78" s="741">
        <v>69632677.920000002</v>
      </c>
      <c r="D78" s="741">
        <v>1.5</v>
      </c>
      <c r="E78" s="741">
        <v>1044490</v>
      </c>
      <c r="F78" s="741">
        <v>1044490</v>
      </c>
      <c r="G78" s="754">
        <f t="shared" si="21"/>
        <v>1044490.17</v>
      </c>
      <c r="H78" s="742">
        <f t="shared" si="22"/>
        <v>1044.5</v>
      </c>
      <c r="I78" s="743">
        <v>1</v>
      </c>
      <c r="J78" s="652">
        <f t="shared" si="19"/>
        <v>1044.5</v>
      </c>
      <c r="K78" s="759">
        <f t="shared" si="20"/>
        <v>0</v>
      </c>
    </row>
    <row r="79" spans="1:11" ht="15.75" x14ac:dyDescent="0.25">
      <c r="A79" s="724" t="s">
        <v>1074</v>
      </c>
      <c r="B79" s="741" t="s">
        <v>919</v>
      </c>
      <c r="C79" s="741">
        <v>39667899.149999999</v>
      </c>
      <c r="D79" s="741">
        <v>1.5</v>
      </c>
      <c r="E79" s="741">
        <v>564352</v>
      </c>
      <c r="F79" s="741">
        <v>451424</v>
      </c>
      <c r="G79" s="754">
        <f t="shared" si="21"/>
        <v>595018.49</v>
      </c>
      <c r="H79" s="742">
        <f t="shared" si="22"/>
        <v>595</v>
      </c>
      <c r="I79" s="743">
        <v>1</v>
      </c>
      <c r="J79" s="652">
        <f t="shared" si="19"/>
        <v>595</v>
      </c>
      <c r="K79" s="759">
        <f t="shared" si="20"/>
        <v>0</v>
      </c>
    </row>
    <row r="80" spans="1:11" ht="15.75" x14ac:dyDescent="0.25">
      <c r="A80" s="724" t="s">
        <v>1075</v>
      </c>
      <c r="B80" s="760" t="s">
        <v>933</v>
      </c>
      <c r="C80" s="741">
        <v>67329293.799999997</v>
      </c>
      <c r="D80" s="741">
        <v>1.5</v>
      </c>
      <c r="E80" s="741">
        <v>1009939</v>
      </c>
      <c r="F80" s="741">
        <v>1009939</v>
      </c>
      <c r="G80" s="754">
        <f t="shared" si="21"/>
        <v>1009939.41</v>
      </c>
      <c r="H80" s="742">
        <f t="shared" si="22"/>
        <v>1009.9</v>
      </c>
      <c r="I80" s="743">
        <v>1</v>
      </c>
      <c r="J80" s="652">
        <f t="shared" si="19"/>
        <v>1009.9</v>
      </c>
      <c r="K80" s="759">
        <f t="shared" si="20"/>
        <v>0</v>
      </c>
    </row>
    <row r="81" spans="1:11" ht="16.5" thickBot="1" x14ac:dyDescent="0.3">
      <c r="A81" s="724" t="s">
        <v>1076</v>
      </c>
      <c r="B81" s="725" t="s">
        <v>1113</v>
      </c>
      <c r="C81" s="726">
        <v>48133046.07</v>
      </c>
      <c r="D81" s="726">
        <v>1.5</v>
      </c>
      <c r="E81" s="726">
        <v>722000</v>
      </c>
      <c r="F81" s="726">
        <v>722000</v>
      </c>
      <c r="G81" s="763">
        <f t="shared" si="21"/>
        <v>721995.69</v>
      </c>
      <c r="H81" s="728">
        <f t="shared" si="22"/>
        <v>722</v>
      </c>
      <c r="I81" s="767">
        <v>1</v>
      </c>
      <c r="J81" s="768">
        <f t="shared" si="19"/>
        <v>722</v>
      </c>
      <c r="K81" s="769">
        <f t="shared" si="20"/>
        <v>0</v>
      </c>
    </row>
    <row r="82" spans="1:11" ht="15.75" x14ac:dyDescent="0.25">
      <c r="A82" s="1525" t="s">
        <v>1077</v>
      </c>
      <c r="B82" s="786" t="s">
        <v>1339</v>
      </c>
      <c r="C82" s="734">
        <v>24260917.100000001</v>
      </c>
      <c r="D82" s="734">
        <v>1.5</v>
      </c>
      <c r="E82" s="734"/>
      <c r="F82" s="734">
        <v>212283.03</v>
      </c>
      <c r="G82" s="734">
        <f t="shared" si="21"/>
        <v>363913.76</v>
      </c>
      <c r="H82" s="735"/>
      <c r="I82" s="736"/>
      <c r="J82" s="737"/>
      <c r="K82" s="787"/>
    </row>
    <row r="83" spans="1:11" ht="15.75" x14ac:dyDescent="0.25">
      <c r="A83" s="1526"/>
      <c r="B83" s="788" t="s">
        <v>932</v>
      </c>
      <c r="C83" s="789">
        <v>73599405.260000005</v>
      </c>
      <c r="D83" s="741">
        <v>1.5</v>
      </c>
      <c r="E83" s="741">
        <v>275997.77</v>
      </c>
      <c r="F83" s="741">
        <v>827993.31</v>
      </c>
      <c r="G83" s="741">
        <f t="shared" si="21"/>
        <v>1103991.08</v>
      </c>
      <c r="H83" s="742"/>
      <c r="I83" s="743"/>
      <c r="J83" s="744"/>
      <c r="K83" s="790"/>
    </row>
    <row r="84" spans="1:11" ht="16.5" thickBot="1" x14ac:dyDescent="0.3">
      <c r="A84" s="791" t="s">
        <v>883</v>
      </c>
      <c r="B84" s="792"/>
      <c r="C84" s="793">
        <f>SUM(C82:C83)</f>
        <v>97860322.359999999</v>
      </c>
      <c r="D84" s="749">
        <v>1.5</v>
      </c>
      <c r="E84" s="793">
        <f t="shared" ref="E84:G84" si="23">SUM(E82:E83)</f>
        <v>275997.77</v>
      </c>
      <c r="F84" s="793">
        <f t="shared" si="23"/>
        <v>1040276.34</v>
      </c>
      <c r="G84" s="794">
        <f t="shared" si="23"/>
        <v>1467904.84</v>
      </c>
      <c r="H84" s="750">
        <f>G84/1000</f>
        <v>1467.9</v>
      </c>
      <c r="I84" s="767">
        <v>1</v>
      </c>
      <c r="J84" s="768">
        <f>H84*I84</f>
        <v>1467.9</v>
      </c>
      <c r="K84" s="769">
        <f>H84-J84</f>
        <v>0</v>
      </c>
    </row>
    <row r="85" spans="1:11" ht="16.5" thickBot="1" x14ac:dyDescent="0.3">
      <c r="A85" s="795" t="s">
        <v>1078</v>
      </c>
      <c r="B85" s="796" t="s">
        <v>931</v>
      </c>
      <c r="C85" s="797">
        <v>75057253.120000005</v>
      </c>
      <c r="D85" s="797">
        <v>1.5</v>
      </c>
      <c r="E85" s="797">
        <v>1125856</v>
      </c>
      <c r="F85" s="797">
        <v>1125859</v>
      </c>
      <c r="G85" s="798">
        <f t="shared" ref="G85" si="24">C85*D85/100</f>
        <v>1125858.8</v>
      </c>
      <c r="H85" s="799">
        <f t="shared" ref="H85" si="25">G85/1000</f>
        <v>1125.9000000000001</v>
      </c>
      <c r="I85" s="800">
        <f>'[2]291 имущ 2023'!$M$68</f>
        <v>0.98911661819999996</v>
      </c>
      <c r="J85" s="801">
        <f t="shared" ref="J85" si="26">H85*I85</f>
        <v>1113.5999999999999</v>
      </c>
      <c r="K85" s="802">
        <f t="shared" ref="K85" si="27">H85-J85</f>
        <v>12.3</v>
      </c>
    </row>
    <row r="86" spans="1:11" ht="15.75" x14ac:dyDescent="0.25">
      <c r="A86" s="803" t="s">
        <v>749</v>
      </c>
      <c r="B86" s="752"/>
      <c r="C86" s="804">
        <f>C13+C17+C18+C19+C20+C21+C22+C23+C26+C29+C30+C31+C32+C33+C34+C35+C36+C37+C38+C41+C44+C45+C46+C49+C50+C51+C52+C53+C54+C55+C56+C57+C58+C59+C63+C64+C65+C66+C67+C68+C69+C70+C71+C72+C73+C74+C75+C76+C77+C78+C79+C80+C81+C84+C85</f>
        <v>2839608326.1700001</v>
      </c>
      <c r="D86" s="804"/>
      <c r="E86" s="804">
        <f>E13+E17+E18+E19+E20+E21+E22+E23+E26+E29+E30+E31+E32+E33+E34+E35+E36+E37+E38+E41+E44+E45+E46+E49+E50+E51+E52+E53+E54+E55+E56+E57+E58+E59+E63+E64+E65+E66+E67+E68+E69+E70+E71+E72+E73+E74+E75+E76+E77+E78+E79+E80+E81+E84+E85</f>
        <v>33725005.340000004</v>
      </c>
      <c r="F86" s="804">
        <f>F13+F17+F18+F19+F20+F21+F22+F23+F26+F29+F30+F31+F32+F33+F34+F35+F36+F37+F38+F41+F44+F45+F46+F49+F50+F51+F52+F53+F54+F55+F56+F57+F58+F59+F63+F64+F65+F66+F67+F68+F69+F70+F71+F72+F73+F74+F75+F76+F77+F78+F79+F80+F81+F84+F85</f>
        <v>33735435.579999998</v>
      </c>
      <c r="G86" s="804">
        <f>G13+G17+G18+G19+G20+G21+G22+G23+G26+G29+G30+G31+G32+G33+G34+G35+G36+G37+G38+G41+G44+G45+G46+G49+G50+G51+G52+G53+G54+G55+G56+G57+G58+G59+G63+G64+G65+G66+G67+G68+G69+G70+G71+G72+G73+G74+G75+G76+G77+G78+G79+G80+G81+G84+G85</f>
        <v>42594124.979999997</v>
      </c>
      <c r="H86" s="805">
        <f>H13+H17+H18+H19+H20+H21+H22+H23+H26+H29+H30+H31+H32+H33+H34+H35+H36+H37+H38+H41+H44+H45+H46+H49+H50+H51+H52+H53+H54+H55+H56+H57+H58+H59+H63+H64+H65+H66+H67+H68+H69+H70+H71+H72+H73+H74+H75+H76+H77+H78+H79+H80+H81+H84+H85</f>
        <v>42594.2</v>
      </c>
      <c r="I86" s="806"/>
      <c r="J86" s="807">
        <f>J13+J17+J18+J19+J20+J21+J22+J23+J26+J29+J30+J31+J32+J33+J34+J35+J36+J37+J38+J41+J44+J45+J46+J49+J50+J51+J52+J53+J54+J55+J56+J57+J58+J59+J63+J64+J65+J66+J67+J68+J69+J70+J71+J72+J73+J74+J75+J76+J77+J78+J79+J80+J81+J84+J85</f>
        <v>42529.3</v>
      </c>
      <c r="K86" s="808">
        <f>K13+K17+K18+K19+K20+K21+K22+K23+K26+K29+K30+K31+K32+K33+K34+K35+K36+K37+K38+K41+K44+K45+K46+K49+K50+K51+K52+K53+K54+K55+K56+K57+K58+K59+K63+K64+K65+K66+K67+K68+K69+K70+K71+K72+K73+K74+K75+K76+K77+K78+K79+K80+K81+K84+K85</f>
        <v>64.900000000000006</v>
      </c>
    </row>
    <row r="87" spans="1:11" ht="15.75" x14ac:dyDescent="0.25">
      <c r="A87" s="590" t="s">
        <v>658</v>
      </c>
      <c r="B87" s="661"/>
      <c r="C87" s="809">
        <f>C86-C88</f>
        <v>2513923017.0500002</v>
      </c>
      <c r="D87" s="809"/>
      <c r="E87" s="809">
        <f t="shared" ref="E87:J87" si="28">E86-E88</f>
        <v>31104961.059999999</v>
      </c>
      <c r="F87" s="809">
        <f t="shared" si="28"/>
        <v>31115391.300000001</v>
      </c>
      <c r="G87" s="809">
        <f t="shared" si="28"/>
        <v>37708845.340000004</v>
      </c>
      <c r="H87" s="810">
        <f t="shared" si="28"/>
        <v>37709</v>
      </c>
      <c r="I87" s="811"/>
      <c r="J87" s="652">
        <f t="shared" si="28"/>
        <v>37671</v>
      </c>
      <c r="K87" s="759">
        <f>K86-K88</f>
        <v>38</v>
      </c>
    </row>
    <row r="88" spans="1:11" ht="15.75" x14ac:dyDescent="0.25">
      <c r="A88" s="590" t="s">
        <v>659</v>
      </c>
      <c r="B88" s="661"/>
      <c r="C88" s="809">
        <f>C65+C63+C21+C19+C13</f>
        <v>325685309.12</v>
      </c>
      <c r="D88" s="809"/>
      <c r="E88" s="809">
        <f>E65+E63+E21+E19+E13</f>
        <v>2620044.2799999998</v>
      </c>
      <c r="F88" s="809">
        <f>F65+F63+F21+F19+F13</f>
        <v>2620044.2799999998</v>
      </c>
      <c r="G88" s="809">
        <f>G65+G63+G21+G19+G13</f>
        <v>4885279.6399999997</v>
      </c>
      <c r="H88" s="810">
        <f>H65+H63+H21+H19+H13</f>
        <v>4885.2</v>
      </c>
      <c r="I88" s="811"/>
      <c r="J88" s="652">
        <f>J65+J63+J21+J19+J13</f>
        <v>4858.3</v>
      </c>
      <c r="K88" s="759">
        <f>K65+K63+K21+K19+K13</f>
        <v>26.9</v>
      </c>
    </row>
    <row r="89" spans="1:11" hidden="1" x14ac:dyDescent="0.25">
      <c r="B89" s="236"/>
      <c r="C89" s="236"/>
      <c r="D89" s="236"/>
      <c r="E89" s="236"/>
      <c r="F89" s="236"/>
      <c r="G89" s="812"/>
      <c r="I89" s="813"/>
    </row>
    <row r="90" spans="1:11" hidden="1" x14ac:dyDescent="0.25">
      <c r="B90" s="236"/>
      <c r="C90" s="236"/>
      <c r="D90" s="236"/>
      <c r="E90" s="236"/>
      <c r="F90" s="236"/>
      <c r="G90" s="236"/>
      <c r="I90" s="813"/>
    </row>
    <row r="91" spans="1:11" ht="25.5" customHeight="1" x14ac:dyDescent="0.25">
      <c r="A91" s="275" t="s">
        <v>1293</v>
      </c>
      <c r="B91" s="222"/>
      <c r="C91" s="222"/>
      <c r="D91" s="222"/>
      <c r="E91" s="222"/>
      <c r="F91" s="1531"/>
      <c r="G91" s="1531"/>
      <c r="H91" s="222"/>
      <c r="I91" s="814"/>
      <c r="J91" s="222"/>
      <c r="K91" s="222"/>
    </row>
    <row r="92" spans="1:11" ht="15.75" hidden="1" customHeight="1" x14ac:dyDescent="0.25">
      <c r="A92" s="222"/>
      <c r="B92" s="222"/>
      <c r="C92" s="222"/>
      <c r="D92" s="291"/>
      <c r="E92" s="222"/>
      <c r="F92" s="222"/>
      <c r="G92" s="222"/>
      <c r="H92" s="222"/>
      <c r="I92" s="815"/>
      <c r="J92" s="222"/>
      <c r="K92" s="222"/>
    </row>
    <row r="93" spans="1:11" ht="15.75" customHeight="1" x14ac:dyDescent="0.25">
      <c r="A93" s="1523" t="s">
        <v>745</v>
      </c>
      <c r="B93" s="1523" t="s">
        <v>877</v>
      </c>
      <c r="C93" s="1523"/>
      <c r="D93" s="1523" t="s">
        <v>880</v>
      </c>
      <c r="E93" s="1524" t="s">
        <v>1333</v>
      </c>
      <c r="F93" s="1524" t="s">
        <v>1334</v>
      </c>
      <c r="G93" s="1523" t="s">
        <v>1335</v>
      </c>
      <c r="H93" s="1527" t="s">
        <v>1336</v>
      </c>
      <c r="I93" s="1529" t="s">
        <v>1125</v>
      </c>
      <c r="J93" s="1529" t="s">
        <v>1303</v>
      </c>
      <c r="K93" s="1517" t="s">
        <v>1304</v>
      </c>
    </row>
    <row r="94" spans="1:11" ht="33" customHeight="1" x14ac:dyDescent="0.25">
      <c r="A94" s="1523"/>
      <c r="B94" s="721" t="s">
        <v>878</v>
      </c>
      <c r="C94" s="721" t="s">
        <v>879</v>
      </c>
      <c r="D94" s="1523"/>
      <c r="E94" s="1524"/>
      <c r="F94" s="1524"/>
      <c r="G94" s="1523"/>
      <c r="H94" s="1528"/>
      <c r="I94" s="1530"/>
      <c r="J94" s="1530"/>
      <c r="K94" s="1518"/>
    </row>
    <row r="95" spans="1:11" ht="15.75" customHeight="1" x14ac:dyDescent="0.25">
      <c r="A95" s="645">
        <v>1</v>
      </c>
      <c r="B95" s="645">
        <v>1</v>
      </c>
      <c r="C95" s="645">
        <v>2</v>
      </c>
      <c r="D95" s="645">
        <v>3</v>
      </c>
      <c r="E95" s="645">
        <v>4</v>
      </c>
      <c r="F95" s="645">
        <v>5</v>
      </c>
      <c r="G95" s="645" t="s">
        <v>1083</v>
      </c>
      <c r="H95" s="722" t="s">
        <v>1337</v>
      </c>
      <c r="I95" s="645">
        <v>8</v>
      </c>
      <c r="J95" s="645" t="s">
        <v>469</v>
      </c>
      <c r="K95" s="723" t="s">
        <v>1338</v>
      </c>
    </row>
    <row r="96" spans="1:11" ht="38.25" x14ac:dyDescent="0.25">
      <c r="A96" s="680" t="s">
        <v>1295</v>
      </c>
      <c r="B96" s="739"/>
      <c r="C96" s="816">
        <v>72532700</v>
      </c>
      <c r="D96" s="816">
        <v>1.5</v>
      </c>
      <c r="E96" s="739"/>
      <c r="F96" s="739"/>
      <c r="G96" s="817">
        <f>ROUND(C96*D96/100,2)/4*2</f>
        <v>543995.25</v>
      </c>
      <c r="H96" s="742">
        <f t="shared" ref="H96:H97" si="29">G96/1000</f>
        <v>544</v>
      </c>
      <c r="I96" s="782">
        <f>'[2]291 имущ 2023'!M78</f>
        <v>1</v>
      </c>
      <c r="J96" s="652">
        <f t="shared" ref="J96:J97" si="30">H96*I96</f>
        <v>544</v>
      </c>
      <c r="K96" s="759">
        <f t="shared" ref="K96:K97" si="31">H96-J96</f>
        <v>0</v>
      </c>
    </row>
    <row r="97" spans="1:11" ht="39" thickBot="1" x14ac:dyDescent="0.3">
      <c r="A97" s="818" t="s">
        <v>1296</v>
      </c>
      <c r="B97" s="819"/>
      <c r="C97" s="820">
        <v>101414064</v>
      </c>
      <c r="D97" s="820">
        <v>1.5</v>
      </c>
      <c r="E97" s="819"/>
      <c r="F97" s="819"/>
      <c r="G97" s="817">
        <f>ROUND(C97*D97/100,2)/4*2</f>
        <v>760605.48</v>
      </c>
      <c r="H97" s="821">
        <f t="shared" si="29"/>
        <v>760.6</v>
      </c>
      <c r="I97" s="774">
        <f>'[2]291 имущ 2023'!M79</f>
        <v>1</v>
      </c>
      <c r="J97" s="768">
        <f t="shared" si="30"/>
        <v>760.6</v>
      </c>
      <c r="K97" s="769">
        <f t="shared" si="31"/>
        <v>0</v>
      </c>
    </row>
    <row r="98" spans="1:11" ht="15" x14ac:dyDescent="0.25">
      <c r="A98" s="686" t="s">
        <v>883</v>
      </c>
      <c r="B98" s="822"/>
      <c r="C98" s="823">
        <f>SUM(C96:C97)</f>
        <v>173946764</v>
      </c>
      <c r="D98" s="823"/>
      <c r="E98" s="823"/>
      <c r="F98" s="823"/>
      <c r="G98" s="823">
        <f t="shared" ref="G98:H98" si="32">SUM(G96:G97)</f>
        <v>1304600.73</v>
      </c>
      <c r="H98" s="824">
        <f t="shared" si="32"/>
        <v>1304.5999999999999</v>
      </c>
      <c r="I98" s="825"/>
      <c r="J98" s="826">
        <f t="shared" ref="J98:K98" si="33">SUM(J96:J97)</f>
        <v>1304.5999999999999</v>
      </c>
      <c r="K98" s="827">
        <f t="shared" si="33"/>
        <v>0</v>
      </c>
    </row>
    <row r="99" spans="1:11" ht="15" x14ac:dyDescent="0.25">
      <c r="A99" s="689" t="s">
        <v>1297</v>
      </c>
      <c r="B99" s="828"/>
      <c r="C99" s="829"/>
      <c r="D99" s="829"/>
      <c r="E99" s="829"/>
      <c r="F99" s="829"/>
      <c r="G99" s="829"/>
      <c r="H99" s="830"/>
      <c r="I99" s="831"/>
      <c r="J99" s="832"/>
      <c r="K99" s="833"/>
    </row>
    <row r="100" spans="1:11" ht="15.75" thickBot="1" x14ac:dyDescent="0.3">
      <c r="A100" s="694" t="s">
        <v>659</v>
      </c>
      <c r="B100" s="834"/>
      <c r="C100" s="835">
        <f>C98</f>
        <v>173946764</v>
      </c>
      <c r="D100" s="835"/>
      <c r="E100" s="835"/>
      <c r="F100" s="835"/>
      <c r="G100" s="835">
        <f t="shared" ref="G100:H100" si="34">G98</f>
        <v>1304600.73</v>
      </c>
      <c r="H100" s="836">
        <f t="shared" si="34"/>
        <v>1304.5999999999999</v>
      </c>
      <c r="I100" s="837"/>
      <c r="J100" s="838">
        <f t="shared" ref="J100:K100" si="35">J98</f>
        <v>1304.5999999999999</v>
      </c>
      <c r="K100" s="839">
        <f t="shared" si="35"/>
        <v>0</v>
      </c>
    </row>
    <row r="101" spans="1:11" ht="15" x14ac:dyDescent="0.25">
      <c r="A101" s="697" t="s">
        <v>749</v>
      </c>
      <c r="B101" s="840"/>
      <c r="C101" s="841">
        <f>C98+C86</f>
        <v>3013555090.1700001</v>
      </c>
      <c r="D101" s="841"/>
      <c r="E101" s="841">
        <f t="shared" ref="E101:K103" si="36">E98+E86</f>
        <v>33725005.340000004</v>
      </c>
      <c r="F101" s="841">
        <f t="shared" si="36"/>
        <v>33735435.579999998</v>
      </c>
      <c r="G101" s="841">
        <f t="shared" si="36"/>
        <v>43898725.710000001</v>
      </c>
      <c r="H101" s="842">
        <f t="shared" si="36"/>
        <v>43898.8</v>
      </c>
      <c r="I101" s="843"/>
      <c r="J101" s="844">
        <f t="shared" si="36"/>
        <v>43833.9</v>
      </c>
      <c r="K101" s="845">
        <f t="shared" si="36"/>
        <v>64.900000000000006</v>
      </c>
    </row>
    <row r="102" spans="1:11" ht="15" x14ac:dyDescent="0.25">
      <c r="A102" s="703" t="s">
        <v>1297</v>
      </c>
      <c r="B102" s="846"/>
      <c r="C102" s="847">
        <f>C99+C87</f>
        <v>2513923017.0500002</v>
      </c>
      <c r="D102" s="847"/>
      <c r="E102" s="847">
        <f t="shared" si="36"/>
        <v>31104961.059999999</v>
      </c>
      <c r="F102" s="847">
        <f t="shared" si="36"/>
        <v>31115391.300000001</v>
      </c>
      <c r="G102" s="847">
        <f t="shared" si="36"/>
        <v>37708845.340000004</v>
      </c>
      <c r="H102" s="848">
        <f t="shared" si="36"/>
        <v>37709</v>
      </c>
      <c r="I102" s="849"/>
      <c r="J102" s="850">
        <f t="shared" si="36"/>
        <v>37671</v>
      </c>
      <c r="K102" s="851">
        <f t="shared" si="36"/>
        <v>38</v>
      </c>
    </row>
    <row r="103" spans="1:11" ht="15.75" thickBot="1" x14ac:dyDescent="0.3">
      <c r="A103" s="709" t="s">
        <v>659</v>
      </c>
      <c r="B103" s="852"/>
      <c r="C103" s="853">
        <f>C100+C88</f>
        <v>499632073.12</v>
      </c>
      <c r="D103" s="853"/>
      <c r="E103" s="853">
        <f t="shared" si="36"/>
        <v>2620044.2799999998</v>
      </c>
      <c r="F103" s="853">
        <f t="shared" si="36"/>
        <v>2620044.2799999998</v>
      </c>
      <c r="G103" s="853">
        <f t="shared" si="36"/>
        <v>6189880.3700000001</v>
      </c>
      <c r="H103" s="854">
        <f t="shared" si="36"/>
        <v>6189.8</v>
      </c>
      <c r="I103" s="855"/>
      <c r="J103" s="856">
        <f t="shared" si="36"/>
        <v>6162.9</v>
      </c>
      <c r="K103" s="857">
        <f t="shared" si="36"/>
        <v>26.9</v>
      </c>
    </row>
    <row r="104" spans="1:11" x14ac:dyDescent="0.25">
      <c r="B104" s="236"/>
      <c r="C104" s="236"/>
      <c r="D104" s="236"/>
      <c r="E104" s="236"/>
      <c r="F104" s="236"/>
      <c r="G104" s="236"/>
      <c r="I104" s="236"/>
    </row>
    <row r="105" spans="1:11" x14ac:dyDescent="0.25">
      <c r="B105" s="236"/>
      <c r="C105" s="236"/>
      <c r="D105" s="236"/>
      <c r="E105" s="236"/>
      <c r="F105" s="236"/>
      <c r="G105" s="236"/>
      <c r="I105" s="236"/>
    </row>
    <row r="106" spans="1:11" x14ac:dyDescent="0.25">
      <c r="B106" s="236"/>
      <c r="C106" s="236"/>
      <c r="D106" s="236"/>
      <c r="E106" s="236"/>
      <c r="F106" s="236"/>
      <c r="G106" s="236"/>
      <c r="I106" s="236"/>
    </row>
    <row r="107" spans="1:11" x14ac:dyDescent="0.25">
      <c r="B107" s="236"/>
      <c r="C107" s="236"/>
      <c r="D107" s="236"/>
      <c r="E107" s="236"/>
      <c r="F107" s="236"/>
      <c r="G107" s="236"/>
      <c r="I107" s="236"/>
    </row>
    <row r="108" spans="1:11" x14ac:dyDescent="0.25">
      <c r="B108" s="236"/>
      <c r="C108" s="236"/>
      <c r="D108" s="236"/>
      <c r="E108" s="236"/>
      <c r="F108" s="236"/>
      <c r="G108" s="236"/>
      <c r="I108" s="236"/>
    </row>
    <row r="109" spans="1:11" x14ac:dyDescent="0.25">
      <c r="B109" s="236"/>
      <c r="C109" s="236"/>
      <c r="D109" s="236"/>
      <c r="E109" s="236"/>
      <c r="F109" s="236"/>
      <c r="G109" s="236"/>
      <c r="I109" s="236"/>
    </row>
    <row r="110" spans="1:11" x14ac:dyDescent="0.25">
      <c r="B110" s="236"/>
      <c r="C110" s="236"/>
      <c r="D110" s="236"/>
      <c r="E110" s="236"/>
      <c r="F110" s="236"/>
      <c r="G110" s="236"/>
      <c r="I110" s="236"/>
    </row>
    <row r="111" spans="1:11" x14ac:dyDescent="0.25">
      <c r="B111" s="236"/>
      <c r="C111" s="236"/>
      <c r="D111" s="236"/>
      <c r="E111" s="236"/>
      <c r="F111" s="236"/>
      <c r="G111" s="236"/>
      <c r="I111" s="236"/>
    </row>
    <row r="112" spans="1:11" x14ac:dyDescent="0.25">
      <c r="B112" s="236"/>
      <c r="C112" s="236"/>
      <c r="D112" s="236"/>
      <c r="E112" s="236"/>
      <c r="F112" s="236"/>
      <c r="G112" s="236"/>
      <c r="I112" s="236"/>
    </row>
    <row r="113" spans="2:9" x14ac:dyDescent="0.25">
      <c r="B113" s="236"/>
      <c r="C113" s="236"/>
      <c r="D113" s="236"/>
      <c r="E113" s="236"/>
      <c r="F113" s="236"/>
      <c r="G113" s="236"/>
      <c r="I113" s="236"/>
    </row>
    <row r="114" spans="2:9" x14ac:dyDescent="0.25">
      <c r="B114" s="236"/>
      <c r="C114" s="236"/>
      <c r="D114" s="236"/>
      <c r="E114" s="236"/>
      <c r="F114" s="236"/>
      <c r="G114" s="236"/>
      <c r="I114" s="236"/>
    </row>
    <row r="115" spans="2:9" x14ac:dyDescent="0.25">
      <c r="B115" s="236"/>
      <c r="C115" s="236"/>
      <c r="D115" s="236"/>
      <c r="E115" s="236"/>
      <c r="F115" s="236"/>
      <c r="G115" s="236"/>
      <c r="I115" s="236"/>
    </row>
    <row r="116" spans="2:9" x14ac:dyDescent="0.25">
      <c r="B116" s="236"/>
      <c r="C116" s="236"/>
      <c r="D116" s="236"/>
      <c r="E116" s="236"/>
      <c r="F116" s="236"/>
      <c r="G116" s="236"/>
      <c r="I116" s="236"/>
    </row>
    <row r="117" spans="2:9" x14ac:dyDescent="0.25">
      <c r="B117" s="236"/>
      <c r="C117" s="236"/>
      <c r="D117" s="236"/>
      <c r="E117" s="236"/>
      <c r="F117" s="236"/>
      <c r="G117" s="236"/>
      <c r="I117" s="236"/>
    </row>
    <row r="118" spans="2:9" x14ac:dyDescent="0.25">
      <c r="B118" s="236"/>
      <c r="C118" s="236"/>
      <c r="D118" s="236"/>
      <c r="E118" s="236"/>
      <c r="F118" s="236"/>
      <c r="G118" s="236"/>
      <c r="I118" s="236"/>
    </row>
    <row r="119" spans="2:9" ht="15" x14ac:dyDescent="0.25">
      <c r="B119" s="275" t="s">
        <v>1330</v>
      </c>
      <c r="C119" s="222"/>
      <c r="D119" s="222"/>
      <c r="E119" s="222"/>
      <c r="F119" s="222"/>
      <c r="G119" s="275" t="s">
        <v>1298</v>
      </c>
      <c r="I119" s="275"/>
    </row>
    <row r="120" spans="2:9" ht="15" x14ac:dyDescent="0.25">
      <c r="B120" s="275" t="s">
        <v>1331</v>
      </c>
      <c r="C120" s="222"/>
      <c r="D120" s="222"/>
      <c r="E120" s="222"/>
      <c r="F120" s="222"/>
      <c r="G120" s="222"/>
      <c r="I120" s="222"/>
    </row>
    <row r="121" spans="2:9" ht="15" x14ac:dyDescent="0.25">
      <c r="B121" s="222"/>
      <c r="C121" s="222"/>
      <c r="D121" s="222"/>
      <c r="E121" s="222"/>
      <c r="F121" s="222"/>
      <c r="G121" s="222"/>
      <c r="I121" s="222"/>
    </row>
    <row r="122" spans="2:9" ht="15" x14ac:dyDescent="0.25">
      <c r="B122" s="222"/>
      <c r="C122" s="222"/>
      <c r="D122" s="222"/>
      <c r="E122" s="222"/>
      <c r="F122" s="222"/>
      <c r="G122" s="222"/>
      <c r="I122" s="222"/>
    </row>
    <row r="123" spans="2:9" ht="15" x14ac:dyDescent="0.25">
      <c r="B123" s="275" t="s">
        <v>314</v>
      </c>
      <c r="C123" s="222"/>
      <c r="D123" s="222"/>
      <c r="E123" s="222"/>
      <c r="F123" s="222"/>
      <c r="G123" s="275" t="s">
        <v>1299</v>
      </c>
      <c r="I123" s="275"/>
    </row>
    <row r="124" spans="2:9" x14ac:dyDescent="0.25">
      <c r="B124" s="236"/>
      <c r="C124" s="236"/>
      <c r="D124" s="236"/>
      <c r="E124" s="236"/>
      <c r="F124" s="236"/>
      <c r="G124" s="236"/>
      <c r="I124" s="236"/>
    </row>
    <row r="125" spans="2:9" x14ac:dyDescent="0.25">
      <c r="B125" s="236"/>
      <c r="C125" s="236"/>
      <c r="D125" s="236"/>
      <c r="E125" s="236"/>
      <c r="F125" s="236"/>
      <c r="G125" s="236"/>
      <c r="I125" s="236"/>
    </row>
    <row r="126" spans="2:9" x14ac:dyDescent="0.25">
      <c r="B126" s="236"/>
      <c r="C126" s="236"/>
      <c r="D126" s="236"/>
      <c r="E126" s="236"/>
      <c r="F126" s="236"/>
      <c r="G126" s="236"/>
      <c r="I126" s="236"/>
    </row>
    <row r="127" spans="2:9" x14ac:dyDescent="0.25">
      <c r="B127" s="236"/>
      <c r="C127" s="236"/>
      <c r="D127" s="236"/>
      <c r="E127" s="236"/>
      <c r="F127" s="236"/>
      <c r="G127" s="236"/>
      <c r="I127" s="236"/>
    </row>
    <row r="128" spans="2:9" x14ac:dyDescent="0.25">
      <c r="B128" s="236"/>
      <c r="C128" s="236"/>
      <c r="D128" s="236"/>
      <c r="E128" s="236"/>
      <c r="F128" s="236"/>
      <c r="G128" s="236"/>
      <c r="I128" s="236"/>
    </row>
    <row r="129" s="236" customFormat="1" x14ac:dyDescent="0.25"/>
    <row r="130" s="236" customFormat="1" x14ac:dyDescent="0.25"/>
    <row r="131" s="236" customFormat="1" x14ac:dyDescent="0.25"/>
    <row r="132" s="236" customFormat="1" x14ac:dyDescent="0.25"/>
    <row r="133" s="236" customFormat="1" x14ac:dyDescent="0.25"/>
    <row r="134" s="236" customFormat="1" x14ac:dyDescent="0.25"/>
    <row r="135" s="236" customFormat="1" x14ac:dyDescent="0.25"/>
    <row r="136" s="236" customFormat="1" x14ac:dyDescent="0.25"/>
    <row r="137" s="236" customFormat="1" x14ac:dyDescent="0.25"/>
    <row r="138" s="236" customFormat="1" x14ac:dyDescent="0.25"/>
    <row r="139" s="236" customFormat="1" x14ac:dyDescent="0.25"/>
    <row r="140" s="236" customFormat="1" x14ac:dyDescent="0.25"/>
    <row r="141" s="236" customFormat="1" x14ac:dyDescent="0.25"/>
    <row r="142" s="236" customFormat="1" x14ac:dyDescent="0.25"/>
    <row r="143" s="236" customFormat="1" x14ac:dyDescent="0.25"/>
    <row r="144" s="236" customFormat="1" x14ac:dyDescent="0.25"/>
    <row r="145" s="236" customFormat="1" x14ac:dyDescent="0.25"/>
    <row r="146" s="236" customFormat="1" x14ac:dyDescent="0.25"/>
    <row r="147" s="236" customFormat="1" x14ac:dyDescent="0.25"/>
    <row r="148" s="236" customFormat="1" x14ac:dyDescent="0.25"/>
    <row r="149" s="236" customFormat="1" x14ac:dyDescent="0.25"/>
    <row r="150" s="236" customFormat="1" x14ac:dyDescent="0.25"/>
    <row r="151" s="236" customFormat="1" x14ac:dyDescent="0.25"/>
    <row r="152" s="236" customFormat="1" x14ac:dyDescent="0.25"/>
    <row r="153" s="236" customFormat="1" x14ac:dyDescent="0.25"/>
    <row r="154" s="236" customFormat="1" x14ac:dyDescent="0.25"/>
    <row r="155" s="236" customFormat="1" x14ac:dyDescent="0.25"/>
    <row r="156" s="236" customFormat="1" x14ac:dyDescent="0.25"/>
    <row r="157" s="236" customFormat="1" x14ac:dyDescent="0.25"/>
    <row r="158" s="236" customFormat="1" x14ac:dyDescent="0.25"/>
    <row r="159" s="236" customFormat="1" x14ac:dyDescent="0.25"/>
    <row r="160" s="236" customFormat="1" x14ac:dyDescent="0.25"/>
    <row r="161" s="236" customFormat="1" x14ac:dyDescent="0.25"/>
    <row r="162" s="236" customFormat="1" x14ac:dyDescent="0.25"/>
    <row r="163" s="236" customFormat="1" x14ac:dyDescent="0.25"/>
    <row r="164" s="236" customFormat="1" x14ac:dyDescent="0.25"/>
    <row r="165" s="236" customFormat="1" x14ac:dyDescent="0.25"/>
    <row r="166" s="236" customFormat="1" x14ac:dyDescent="0.25"/>
    <row r="167" s="236" customFormat="1" x14ac:dyDescent="0.25"/>
    <row r="168" s="236" customFormat="1" x14ac:dyDescent="0.25"/>
    <row r="169" s="236" customFormat="1" x14ac:dyDescent="0.25"/>
    <row r="170" s="236" customFormat="1" x14ac:dyDescent="0.25"/>
    <row r="171" s="236" customFormat="1" x14ac:dyDescent="0.25"/>
    <row r="172" s="236" customFormat="1" x14ac:dyDescent="0.25"/>
    <row r="173" s="236" customFormat="1" x14ac:dyDescent="0.25"/>
    <row r="174" s="236" customFormat="1" x14ac:dyDescent="0.25"/>
    <row r="175" s="236" customFormat="1" x14ac:dyDescent="0.25"/>
    <row r="176" s="236" customFormat="1" x14ac:dyDescent="0.25"/>
    <row r="177" s="236" customFormat="1" x14ac:dyDescent="0.25"/>
    <row r="178" s="236" customFormat="1" x14ac:dyDescent="0.25"/>
    <row r="179" s="236" customFormat="1" x14ac:dyDescent="0.25"/>
    <row r="180" s="236" customFormat="1" x14ac:dyDescent="0.25"/>
    <row r="181" s="236" customFormat="1" x14ac:dyDescent="0.25"/>
    <row r="182" s="236" customFormat="1" x14ac:dyDescent="0.25"/>
    <row r="183" s="236" customFormat="1" x14ac:dyDescent="0.25"/>
    <row r="184" s="236" customFormat="1" x14ac:dyDescent="0.25"/>
    <row r="185" s="236" customFormat="1" x14ac:dyDescent="0.25"/>
    <row r="186" s="236" customFormat="1" x14ac:dyDescent="0.25"/>
    <row r="187" s="236" customFormat="1" x14ac:dyDescent="0.25"/>
    <row r="188" s="236" customFormat="1" x14ac:dyDescent="0.25"/>
    <row r="189" s="236" customFormat="1" x14ac:dyDescent="0.25"/>
    <row r="190" s="236" customFormat="1" x14ac:dyDescent="0.25"/>
    <row r="191" s="236" customFormat="1" x14ac:dyDescent="0.25"/>
    <row r="192" s="236" customFormat="1" x14ac:dyDescent="0.25"/>
    <row r="193" s="236" customFormat="1" x14ac:dyDescent="0.25"/>
    <row r="194" s="236" customFormat="1" x14ac:dyDescent="0.25"/>
    <row r="195" s="236" customFormat="1" x14ac:dyDescent="0.25"/>
    <row r="196" s="236" customFormat="1" x14ac:dyDescent="0.25"/>
    <row r="197" s="236" customFormat="1" x14ac:dyDescent="0.25"/>
    <row r="198" s="236" customFormat="1" x14ac:dyDescent="0.25"/>
    <row r="199" s="236" customFormat="1" x14ac:dyDescent="0.25"/>
    <row r="200" s="236" customFormat="1" x14ac:dyDescent="0.25"/>
    <row r="201" s="236" customFormat="1" x14ac:dyDescent="0.25"/>
    <row r="202" s="236" customFormat="1" x14ac:dyDescent="0.25"/>
    <row r="203" s="236" customFormat="1" x14ac:dyDescent="0.25"/>
    <row r="204" s="236" customFormat="1" x14ac:dyDescent="0.25"/>
    <row r="205" s="236" customFormat="1" x14ac:dyDescent="0.25"/>
    <row r="206" s="236" customFormat="1" x14ac:dyDescent="0.25"/>
    <row r="207" s="236" customFormat="1" x14ac:dyDescent="0.25"/>
    <row r="208" s="236" customFormat="1" x14ac:dyDescent="0.25"/>
    <row r="209" s="236" customFormat="1" x14ac:dyDescent="0.25"/>
    <row r="210" s="236" customFormat="1" x14ac:dyDescent="0.25"/>
    <row r="211" s="236" customFormat="1" x14ac:dyDescent="0.25"/>
    <row r="212" s="236" customFormat="1" x14ac:dyDescent="0.25"/>
    <row r="213" s="236" customFormat="1" x14ac:dyDescent="0.25"/>
    <row r="214" s="236" customFormat="1" x14ac:dyDescent="0.25"/>
    <row r="215" s="236" customFormat="1" x14ac:dyDescent="0.25"/>
    <row r="216" s="236" customFormat="1" x14ac:dyDescent="0.25"/>
    <row r="217" s="236" customFormat="1" x14ac:dyDescent="0.25"/>
    <row r="218" s="236" customFormat="1" x14ac:dyDescent="0.25"/>
    <row r="219" s="236" customFormat="1" x14ac:dyDescent="0.25"/>
    <row r="220" s="236" customFormat="1" x14ac:dyDescent="0.25"/>
    <row r="221" s="236" customFormat="1" x14ac:dyDescent="0.25"/>
    <row r="222" s="236" customFormat="1" x14ac:dyDescent="0.25"/>
    <row r="223" s="236" customFormat="1" x14ac:dyDescent="0.25"/>
    <row r="224" s="236" customFormat="1" x14ac:dyDescent="0.25"/>
    <row r="225" s="236" customFormat="1" x14ac:dyDescent="0.25"/>
    <row r="226" s="236" customFormat="1" x14ac:dyDescent="0.25"/>
    <row r="227" s="236" customFormat="1" x14ac:dyDescent="0.25"/>
    <row r="228" s="236" customFormat="1" x14ac:dyDescent="0.25"/>
    <row r="229" s="236" customFormat="1" x14ac:dyDescent="0.25"/>
    <row r="230" s="236" customFormat="1" x14ac:dyDescent="0.25"/>
    <row r="231" s="236" customFormat="1" x14ac:dyDescent="0.25"/>
    <row r="232" s="236" customFormat="1" x14ac:dyDescent="0.25"/>
    <row r="233" s="236" customFormat="1" x14ac:dyDescent="0.25"/>
    <row r="234" s="236" customFormat="1" x14ac:dyDescent="0.25"/>
    <row r="235" s="236" customFormat="1" x14ac:dyDescent="0.25"/>
    <row r="236" s="236" customFormat="1" x14ac:dyDescent="0.25"/>
    <row r="237" s="236" customFormat="1" x14ac:dyDescent="0.25"/>
    <row r="238" s="236" customFormat="1" x14ac:dyDescent="0.25"/>
    <row r="239" s="236" customFormat="1" x14ac:dyDescent="0.25"/>
    <row r="240" s="236" customFormat="1" x14ac:dyDescent="0.25"/>
    <row r="241" s="236" customFormat="1" x14ac:dyDescent="0.25"/>
    <row r="242" s="236" customFormat="1" x14ac:dyDescent="0.25"/>
    <row r="243" s="236" customFormat="1" x14ac:dyDescent="0.25"/>
    <row r="244" s="236" customFormat="1" x14ac:dyDescent="0.25"/>
    <row r="245" s="236" customFormat="1" x14ac:dyDescent="0.25"/>
    <row r="246" s="236" customFormat="1" x14ac:dyDescent="0.25"/>
    <row r="247" s="236" customFormat="1" x14ac:dyDescent="0.25"/>
    <row r="248" s="236" customFormat="1" x14ac:dyDescent="0.25"/>
    <row r="249" s="236" customFormat="1" x14ac:dyDescent="0.25"/>
    <row r="250" s="236" customFormat="1" x14ac:dyDescent="0.25"/>
    <row r="251" s="236" customFormat="1" x14ac:dyDescent="0.25"/>
    <row r="252" s="236" customFormat="1" x14ac:dyDescent="0.25"/>
    <row r="253" s="236" customFormat="1" x14ac:dyDescent="0.25"/>
    <row r="254" s="236" customFormat="1" x14ac:dyDescent="0.25"/>
    <row r="255" s="236" customFormat="1" x14ac:dyDescent="0.25"/>
    <row r="256" s="236" customFormat="1" x14ac:dyDescent="0.25"/>
    <row r="257" s="236" customFormat="1" x14ac:dyDescent="0.25"/>
    <row r="258" s="236" customFormat="1" x14ac:dyDescent="0.25"/>
    <row r="259" s="236" customFormat="1" x14ac:dyDescent="0.25"/>
    <row r="260" s="236" customFormat="1" x14ac:dyDescent="0.25"/>
    <row r="261" s="236" customFormat="1" x14ac:dyDescent="0.25"/>
    <row r="262" s="236" customFormat="1" x14ac:dyDescent="0.25"/>
    <row r="263" s="236" customFormat="1" x14ac:dyDescent="0.25"/>
    <row r="264" s="236" customFormat="1" x14ac:dyDescent="0.25"/>
    <row r="265" s="236" customFormat="1" x14ac:dyDescent="0.25"/>
    <row r="266" s="236" customFormat="1" x14ac:dyDescent="0.25"/>
    <row r="267" s="236" customFormat="1" x14ac:dyDescent="0.25"/>
    <row r="268" s="236" customFormat="1" x14ac:dyDescent="0.25"/>
    <row r="269" s="236" customFormat="1" x14ac:dyDescent="0.25"/>
    <row r="270" s="236" customFormat="1" x14ac:dyDescent="0.25"/>
    <row r="271" s="236" customFormat="1" x14ac:dyDescent="0.25"/>
    <row r="272" s="236" customFormat="1" x14ac:dyDescent="0.25"/>
    <row r="273" s="236" customFormat="1" x14ac:dyDescent="0.25"/>
    <row r="274" s="236" customFormat="1" x14ac:dyDescent="0.25"/>
    <row r="275" s="236" customFormat="1" x14ac:dyDescent="0.25"/>
    <row r="276" s="236" customFormat="1" x14ac:dyDescent="0.25"/>
    <row r="277" s="236" customFormat="1" x14ac:dyDescent="0.25"/>
    <row r="278" s="236" customFormat="1" x14ac:dyDescent="0.25"/>
    <row r="279" s="236" customFormat="1" x14ac:dyDescent="0.25"/>
    <row r="280" s="236" customFormat="1" x14ac:dyDescent="0.25"/>
    <row r="281" s="236" customFormat="1" x14ac:dyDescent="0.25"/>
    <row r="282" s="236" customFormat="1" x14ac:dyDescent="0.25"/>
    <row r="283" s="236" customFormat="1" x14ac:dyDescent="0.25"/>
    <row r="284" s="236" customFormat="1" x14ac:dyDescent="0.25"/>
    <row r="285" s="236" customFormat="1" x14ac:dyDescent="0.25"/>
    <row r="286" s="236" customFormat="1" x14ac:dyDescent="0.25"/>
    <row r="287" s="236" customFormat="1" x14ac:dyDescent="0.25"/>
    <row r="288" s="236" customFormat="1" x14ac:dyDescent="0.25"/>
    <row r="289" s="236" customFormat="1" x14ac:dyDescent="0.25"/>
    <row r="290" s="236" customFormat="1" x14ac:dyDescent="0.25"/>
    <row r="291" s="236" customFormat="1" x14ac:dyDescent="0.25"/>
    <row r="292" s="236" customFormat="1" x14ac:dyDescent="0.25"/>
    <row r="293" s="236" customFormat="1" x14ac:dyDescent="0.25"/>
    <row r="294" s="236" customFormat="1" x14ac:dyDescent="0.25"/>
    <row r="295" s="236" customFormat="1" x14ac:dyDescent="0.25"/>
    <row r="296" s="236" customFormat="1" x14ac:dyDescent="0.25"/>
    <row r="297" s="236" customFormat="1" x14ac:dyDescent="0.25"/>
    <row r="298" s="236" customFormat="1" x14ac:dyDescent="0.25"/>
    <row r="299" s="236" customFormat="1" x14ac:dyDescent="0.25"/>
    <row r="300" s="236" customFormat="1" x14ac:dyDescent="0.25"/>
    <row r="301" s="236" customFormat="1" x14ac:dyDescent="0.25"/>
    <row r="302" s="236" customFormat="1" x14ac:dyDescent="0.25"/>
    <row r="303" s="236" customFormat="1" x14ac:dyDescent="0.25"/>
    <row r="304" s="236" customFormat="1" x14ac:dyDescent="0.25"/>
    <row r="305" s="236" customFormat="1" x14ac:dyDescent="0.25"/>
    <row r="306" s="236" customFormat="1" x14ac:dyDescent="0.25"/>
    <row r="307" s="236" customFormat="1" x14ac:dyDescent="0.25"/>
    <row r="308" s="236" customFormat="1" x14ac:dyDescent="0.25"/>
    <row r="309" s="236" customFormat="1" x14ac:dyDescent="0.25"/>
    <row r="310" s="236" customFormat="1" x14ac:dyDescent="0.25"/>
    <row r="311" s="236" customFormat="1" x14ac:dyDescent="0.25"/>
    <row r="312" s="236" customFormat="1" x14ac:dyDescent="0.25"/>
    <row r="313" s="236" customFormat="1" x14ac:dyDescent="0.25"/>
    <row r="314" s="236" customFormat="1" x14ac:dyDescent="0.25"/>
    <row r="315" s="236" customFormat="1" x14ac:dyDescent="0.25"/>
    <row r="316" s="236" customFormat="1" x14ac:dyDescent="0.25"/>
    <row r="317" s="236" customFormat="1" x14ac:dyDescent="0.25"/>
    <row r="318" s="236" customFormat="1" x14ac:dyDescent="0.25"/>
    <row r="319" s="236" customFormat="1" x14ac:dyDescent="0.25"/>
    <row r="320" s="236" customFormat="1" x14ac:dyDescent="0.25"/>
    <row r="321" s="236" customFormat="1" x14ac:dyDescent="0.25"/>
    <row r="322" s="236" customFormat="1" x14ac:dyDescent="0.25"/>
    <row r="323" s="236" customFormat="1" x14ac:dyDescent="0.25"/>
    <row r="324" s="236" customFormat="1" x14ac:dyDescent="0.25"/>
    <row r="325" s="236" customFormat="1" x14ac:dyDescent="0.25"/>
    <row r="326" s="236" customFormat="1" x14ac:dyDescent="0.25"/>
    <row r="327" s="236" customFormat="1" x14ac:dyDescent="0.25"/>
    <row r="328" s="236" customFormat="1" x14ac:dyDescent="0.25"/>
    <row r="329" s="236" customFormat="1" x14ac:dyDescent="0.25"/>
    <row r="330" s="236" customFormat="1" x14ac:dyDescent="0.25"/>
    <row r="331" s="236" customFormat="1" x14ac:dyDescent="0.25"/>
    <row r="332" s="236" customFormat="1" x14ac:dyDescent="0.25"/>
    <row r="333" s="236" customFormat="1" x14ac:dyDescent="0.25"/>
    <row r="334" s="236" customFormat="1" x14ac:dyDescent="0.25"/>
    <row r="335" s="236" customFormat="1" x14ac:dyDescent="0.25"/>
    <row r="336" s="236" customFormat="1" x14ac:dyDescent="0.25"/>
    <row r="337" s="236" customFormat="1" x14ac:dyDescent="0.25"/>
    <row r="338" s="236" customFormat="1" x14ac:dyDescent="0.25"/>
    <row r="339" s="236" customFormat="1" x14ac:dyDescent="0.25"/>
    <row r="340" s="236" customFormat="1" x14ac:dyDescent="0.25"/>
    <row r="341" s="236" customFormat="1" x14ac:dyDescent="0.25"/>
    <row r="342" s="236" customFormat="1" x14ac:dyDescent="0.25"/>
    <row r="343" s="236" customFormat="1" x14ac:dyDescent="0.25"/>
    <row r="344" s="236" customFormat="1" x14ac:dyDescent="0.25"/>
    <row r="345" s="236" customFormat="1" x14ac:dyDescent="0.25"/>
    <row r="346" s="236" customFormat="1" x14ac:dyDescent="0.25"/>
    <row r="347" s="236" customFormat="1" x14ac:dyDescent="0.25"/>
    <row r="348" s="236" customFormat="1" x14ac:dyDescent="0.25"/>
    <row r="349" s="236" customFormat="1" x14ac:dyDescent="0.25"/>
    <row r="350" s="236" customFormat="1" x14ac:dyDescent="0.25"/>
    <row r="351" s="236" customFormat="1" x14ac:dyDescent="0.25"/>
    <row r="352" s="236" customFormat="1" x14ac:dyDescent="0.25"/>
    <row r="353" s="236" customFormat="1" x14ac:dyDescent="0.25"/>
    <row r="354" s="236" customFormat="1" x14ac:dyDescent="0.25"/>
    <row r="355" s="236" customFormat="1" x14ac:dyDescent="0.25"/>
    <row r="356" s="236" customFormat="1" x14ac:dyDescent="0.25"/>
    <row r="357" s="236" customFormat="1" x14ac:dyDescent="0.25"/>
    <row r="358" s="236" customFormat="1" x14ac:dyDescent="0.25"/>
    <row r="359" s="236" customFormat="1" x14ac:dyDescent="0.25"/>
    <row r="360" s="236" customFormat="1" x14ac:dyDescent="0.25"/>
    <row r="361" s="236" customFormat="1" x14ac:dyDescent="0.25"/>
    <row r="362" s="236" customFormat="1" x14ac:dyDescent="0.25"/>
    <row r="363" s="236" customFormat="1" x14ac:dyDescent="0.25"/>
    <row r="364" s="236" customFormat="1" x14ac:dyDescent="0.25"/>
    <row r="365" s="236" customFormat="1" x14ac:dyDescent="0.25"/>
    <row r="366" s="236" customFormat="1" x14ac:dyDescent="0.25"/>
    <row r="367" s="236" customFormat="1" x14ac:dyDescent="0.25"/>
    <row r="368" s="236" customFormat="1" x14ac:dyDescent="0.25"/>
    <row r="369" s="236" customFormat="1" x14ac:dyDescent="0.25"/>
    <row r="370" s="236" customFormat="1" x14ac:dyDescent="0.25"/>
    <row r="371" s="236" customFormat="1" x14ac:dyDescent="0.25"/>
    <row r="372" s="236" customFormat="1" x14ac:dyDescent="0.25"/>
    <row r="373" s="236" customFormat="1" x14ac:dyDescent="0.25"/>
    <row r="374" s="236" customFormat="1" x14ac:dyDescent="0.25"/>
    <row r="375" s="236" customFormat="1" x14ac:dyDescent="0.25"/>
    <row r="376" s="236" customFormat="1" x14ac:dyDescent="0.25"/>
    <row r="377" s="236" customFormat="1" x14ac:dyDescent="0.25"/>
    <row r="378" s="236" customFormat="1" x14ac:dyDescent="0.25"/>
    <row r="379" s="236" customFormat="1" x14ac:dyDescent="0.25"/>
    <row r="380" s="236" customFormat="1" x14ac:dyDescent="0.25"/>
    <row r="381" s="236" customFormat="1" x14ac:dyDescent="0.25"/>
    <row r="382" s="236" customFormat="1" x14ac:dyDescent="0.25"/>
    <row r="383" s="236" customFormat="1" x14ac:dyDescent="0.25"/>
    <row r="384" s="236" customFormat="1" x14ac:dyDescent="0.25"/>
    <row r="385" s="236" customFormat="1" x14ac:dyDescent="0.25"/>
    <row r="386" s="236" customFormat="1" x14ac:dyDescent="0.25"/>
    <row r="387" s="236" customFormat="1" x14ac:dyDescent="0.25"/>
    <row r="388" s="236" customFormat="1" x14ac:dyDescent="0.25"/>
    <row r="389" s="236" customFormat="1" x14ac:dyDescent="0.25"/>
    <row r="390" s="236" customFormat="1" x14ac:dyDescent="0.25"/>
    <row r="391" s="236" customFormat="1" x14ac:dyDescent="0.25"/>
    <row r="392" s="236" customFormat="1" x14ac:dyDescent="0.25"/>
    <row r="393" s="236" customFormat="1" x14ac:dyDescent="0.25"/>
    <row r="394" s="236" customFormat="1" x14ac:dyDescent="0.25"/>
    <row r="395" s="236" customFormat="1" x14ac:dyDescent="0.25"/>
    <row r="396" s="236" customFormat="1" x14ac:dyDescent="0.25"/>
    <row r="397" s="236" customFormat="1" x14ac:dyDescent="0.25"/>
    <row r="398" s="236" customFormat="1" x14ac:dyDescent="0.25"/>
    <row r="399" s="236" customFormat="1" x14ac:dyDescent="0.25"/>
    <row r="400" s="236" customFormat="1" x14ac:dyDescent="0.25"/>
    <row r="401" s="236" customFormat="1" x14ac:dyDescent="0.25"/>
    <row r="402" s="236" customFormat="1" x14ac:dyDescent="0.25"/>
    <row r="403" s="236" customFormat="1" x14ac:dyDescent="0.25"/>
    <row r="404" s="236" customFormat="1" x14ac:dyDescent="0.25"/>
    <row r="405" s="236" customFormat="1" x14ac:dyDescent="0.25"/>
    <row r="406" s="236" customFormat="1" x14ac:dyDescent="0.25"/>
    <row r="407" s="236" customFormat="1" x14ac:dyDescent="0.25"/>
    <row r="408" s="236" customFormat="1" x14ac:dyDescent="0.25"/>
  </sheetData>
  <mergeCells count="33">
    <mergeCell ref="H93:H94"/>
    <mergeCell ref="I93:I94"/>
    <mergeCell ref="J93:J94"/>
    <mergeCell ref="K93:K94"/>
    <mergeCell ref="F91:G91"/>
    <mergeCell ref="G93:G94"/>
    <mergeCell ref="A93:A94"/>
    <mergeCell ref="B93:C93"/>
    <mergeCell ref="D93:D94"/>
    <mergeCell ref="E93:E94"/>
    <mergeCell ref="F93:F94"/>
    <mergeCell ref="A82:A83"/>
    <mergeCell ref="G10:G11"/>
    <mergeCell ref="H10:H11"/>
    <mergeCell ref="I10:I11"/>
    <mergeCell ref="J10:J11"/>
    <mergeCell ref="A24:A25"/>
    <mergeCell ref="A27:A28"/>
    <mergeCell ref="A39:A40"/>
    <mergeCell ref="A42:A43"/>
    <mergeCell ref="A47:A48"/>
    <mergeCell ref="K10:K11"/>
    <mergeCell ref="A14:A16"/>
    <mergeCell ref="F2:K2"/>
    <mergeCell ref="A3:G3"/>
    <mergeCell ref="A4:G4"/>
    <mergeCell ref="A5:G5"/>
    <mergeCell ref="A7:G7"/>
    <mergeCell ref="A10:A11"/>
    <mergeCell ref="B10:C10"/>
    <mergeCell ref="D10:D11"/>
    <mergeCell ref="E10:E11"/>
    <mergeCell ref="F10:F11"/>
  </mergeCells>
  <printOptions horizontalCentered="1"/>
  <pageMargins left="0.59055118110236227" right="0.39370078740157483" top="0.15748031496062992" bottom="0.23622047244094491" header="0.15748031496062992" footer="0.23622047244094491"/>
  <pageSetup paperSize="9" scale="55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408"/>
  <sheetViews>
    <sheetView view="pageBreakPreview" topLeftCell="A2" zoomScaleSheetLayoutView="100" workbookViewId="0">
      <pane xSplit="1" ySplit="11" topLeftCell="D84" activePane="bottomRight" state="frozen"/>
      <selection activeCell="A2" sqref="A2"/>
      <selection pane="topRight" activeCell="B2" sqref="B2"/>
      <selection pane="bottomLeft" activeCell="A13" sqref="A13"/>
      <selection pane="bottomRight" activeCell="N97" sqref="N97"/>
    </sheetView>
  </sheetViews>
  <sheetFormatPr defaultRowHeight="12.75" x14ac:dyDescent="0.25"/>
  <cols>
    <col min="1" max="1" width="16.85546875" style="236" customWidth="1"/>
    <col min="2" max="2" width="22.140625" style="233" customWidth="1"/>
    <col min="3" max="3" width="18.140625" style="233" customWidth="1"/>
    <col min="4" max="4" width="8.85546875" style="233" customWidth="1"/>
    <col min="5" max="5" width="18.42578125" style="233" customWidth="1"/>
    <col min="6" max="6" width="23.28515625" style="233" customWidth="1"/>
    <col min="7" max="7" width="22.5703125" style="233" customWidth="1"/>
    <col min="8" max="8" width="18.140625" style="236" customWidth="1"/>
    <col min="9" max="9" width="12.5703125" style="233" customWidth="1"/>
    <col min="10" max="11" width="18.140625" style="236" customWidth="1"/>
    <col min="12" max="253" width="9.140625" style="236"/>
    <col min="254" max="254" width="2.7109375" style="236" customWidth="1"/>
    <col min="255" max="255" width="3.28515625" style="236" customWidth="1"/>
    <col min="256" max="256" width="2.5703125" style="236" customWidth="1"/>
    <col min="257" max="257" width="4.7109375" style="236" customWidth="1"/>
    <col min="258" max="258" width="5.140625" style="236" customWidth="1"/>
    <col min="259" max="259" width="5" style="236" customWidth="1"/>
    <col min="260" max="509" width="9.140625" style="236"/>
    <col min="510" max="510" width="2.7109375" style="236" customWidth="1"/>
    <col min="511" max="511" width="3.28515625" style="236" customWidth="1"/>
    <col min="512" max="512" width="2.5703125" style="236" customWidth="1"/>
    <col min="513" max="513" width="4.7109375" style="236" customWidth="1"/>
    <col min="514" max="514" width="5.140625" style="236" customWidth="1"/>
    <col min="515" max="515" width="5" style="236" customWidth="1"/>
    <col min="516" max="765" width="9.140625" style="236"/>
    <col min="766" max="766" width="2.7109375" style="236" customWidth="1"/>
    <col min="767" max="767" width="3.28515625" style="236" customWidth="1"/>
    <col min="768" max="768" width="2.5703125" style="236" customWidth="1"/>
    <col min="769" max="769" width="4.7109375" style="236" customWidth="1"/>
    <col min="770" max="770" width="5.140625" style="236" customWidth="1"/>
    <col min="771" max="771" width="5" style="236" customWidth="1"/>
    <col min="772" max="1021" width="9.140625" style="236"/>
    <col min="1022" max="1022" width="2.7109375" style="236" customWidth="1"/>
    <col min="1023" max="1023" width="3.28515625" style="236" customWidth="1"/>
    <col min="1024" max="1024" width="2.5703125" style="236" customWidth="1"/>
    <col min="1025" max="1025" width="4.7109375" style="236" customWidth="1"/>
    <col min="1026" max="1026" width="5.140625" style="236" customWidth="1"/>
    <col min="1027" max="1027" width="5" style="236" customWidth="1"/>
    <col min="1028" max="1277" width="9.140625" style="236"/>
    <col min="1278" max="1278" width="2.7109375" style="236" customWidth="1"/>
    <col min="1279" max="1279" width="3.28515625" style="236" customWidth="1"/>
    <col min="1280" max="1280" width="2.5703125" style="236" customWidth="1"/>
    <col min="1281" max="1281" width="4.7109375" style="236" customWidth="1"/>
    <col min="1282" max="1282" width="5.140625" style="236" customWidth="1"/>
    <col min="1283" max="1283" width="5" style="236" customWidth="1"/>
    <col min="1284" max="1533" width="9.140625" style="236"/>
    <col min="1534" max="1534" width="2.7109375" style="236" customWidth="1"/>
    <col min="1535" max="1535" width="3.28515625" style="236" customWidth="1"/>
    <col min="1536" max="1536" width="2.5703125" style="236" customWidth="1"/>
    <col min="1537" max="1537" width="4.7109375" style="236" customWidth="1"/>
    <col min="1538" max="1538" width="5.140625" style="236" customWidth="1"/>
    <col min="1539" max="1539" width="5" style="236" customWidth="1"/>
    <col min="1540" max="1789" width="9.140625" style="236"/>
    <col min="1790" max="1790" width="2.7109375" style="236" customWidth="1"/>
    <col min="1791" max="1791" width="3.28515625" style="236" customWidth="1"/>
    <col min="1792" max="1792" width="2.5703125" style="236" customWidth="1"/>
    <col min="1793" max="1793" width="4.7109375" style="236" customWidth="1"/>
    <col min="1794" max="1794" width="5.140625" style="236" customWidth="1"/>
    <col min="1795" max="1795" width="5" style="236" customWidth="1"/>
    <col min="1796" max="2045" width="9.140625" style="236"/>
    <col min="2046" max="2046" width="2.7109375" style="236" customWidth="1"/>
    <col min="2047" max="2047" width="3.28515625" style="236" customWidth="1"/>
    <col min="2048" max="2048" width="2.5703125" style="236" customWidth="1"/>
    <col min="2049" max="2049" width="4.7109375" style="236" customWidth="1"/>
    <col min="2050" max="2050" width="5.140625" style="236" customWidth="1"/>
    <col min="2051" max="2051" width="5" style="236" customWidth="1"/>
    <col min="2052" max="2301" width="9.140625" style="236"/>
    <col min="2302" max="2302" width="2.7109375" style="236" customWidth="1"/>
    <col min="2303" max="2303" width="3.28515625" style="236" customWidth="1"/>
    <col min="2304" max="2304" width="2.5703125" style="236" customWidth="1"/>
    <col min="2305" max="2305" width="4.7109375" style="236" customWidth="1"/>
    <col min="2306" max="2306" width="5.140625" style="236" customWidth="1"/>
    <col min="2307" max="2307" width="5" style="236" customWidth="1"/>
    <col min="2308" max="2557" width="9.140625" style="236"/>
    <col min="2558" max="2558" width="2.7109375" style="236" customWidth="1"/>
    <col min="2559" max="2559" width="3.28515625" style="236" customWidth="1"/>
    <col min="2560" max="2560" width="2.5703125" style="236" customWidth="1"/>
    <col min="2561" max="2561" width="4.7109375" style="236" customWidth="1"/>
    <col min="2562" max="2562" width="5.140625" style="236" customWidth="1"/>
    <col min="2563" max="2563" width="5" style="236" customWidth="1"/>
    <col min="2564" max="2813" width="9.140625" style="236"/>
    <col min="2814" max="2814" width="2.7109375" style="236" customWidth="1"/>
    <col min="2815" max="2815" width="3.28515625" style="236" customWidth="1"/>
    <col min="2816" max="2816" width="2.5703125" style="236" customWidth="1"/>
    <col min="2817" max="2817" width="4.7109375" style="236" customWidth="1"/>
    <col min="2818" max="2818" width="5.140625" style="236" customWidth="1"/>
    <col min="2819" max="2819" width="5" style="236" customWidth="1"/>
    <col min="2820" max="3069" width="9.140625" style="236"/>
    <col min="3070" max="3070" width="2.7109375" style="236" customWidth="1"/>
    <col min="3071" max="3071" width="3.28515625" style="236" customWidth="1"/>
    <col min="3072" max="3072" width="2.5703125" style="236" customWidth="1"/>
    <col min="3073" max="3073" width="4.7109375" style="236" customWidth="1"/>
    <col min="3074" max="3074" width="5.140625" style="236" customWidth="1"/>
    <col min="3075" max="3075" width="5" style="236" customWidth="1"/>
    <col min="3076" max="3325" width="9.140625" style="236"/>
    <col min="3326" max="3326" width="2.7109375" style="236" customWidth="1"/>
    <col min="3327" max="3327" width="3.28515625" style="236" customWidth="1"/>
    <col min="3328" max="3328" width="2.5703125" style="236" customWidth="1"/>
    <col min="3329" max="3329" width="4.7109375" style="236" customWidth="1"/>
    <col min="3330" max="3330" width="5.140625" style="236" customWidth="1"/>
    <col min="3331" max="3331" width="5" style="236" customWidth="1"/>
    <col min="3332" max="3581" width="9.140625" style="236"/>
    <col min="3582" max="3582" width="2.7109375" style="236" customWidth="1"/>
    <col min="3583" max="3583" width="3.28515625" style="236" customWidth="1"/>
    <col min="3584" max="3584" width="2.5703125" style="236" customWidth="1"/>
    <col min="3585" max="3585" width="4.7109375" style="236" customWidth="1"/>
    <col min="3586" max="3586" width="5.140625" style="236" customWidth="1"/>
    <col min="3587" max="3587" width="5" style="236" customWidth="1"/>
    <col min="3588" max="3837" width="9.140625" style="236"/>
    <col min="3838" max="3838" width="2.7109375" style="236" customWidth="1"/>
    <col min="3839" max="3839" width="3.28515625" style="236" customWidth="1"/>
    <col min="3840" max="3840" width="2.5703125" style="236" customWidth="1"/>
    <col min="3841" max="3841" width="4.7109375" style="236" customWidth="1"/>
    <col min="3842" max="3842" width="5.140625" style="236" customWidth="1"/>
    <col min="3843" max="3843" width="5" style="236" customWidth="1"/>
    <col min="3844" max="4093" width="9.140625" style="236"/>
    <col min="4094" max="4094" width="2.7109375" style="236" customWidth="1"/>
    <col min="4095" max="4095" width="3.28515625" style="236" customWidth="1"/>
    <col min="4096" max="4096" width="2.5703125" style="236" customWidth="1"/>
    <col min="4097" max="4097" width="4.7109375" style="236" customWidth="1"/>
    <col min="4098" max="4098" width="5.140625" style="236" customWidth="1"/>
    <col min="4099" max="4099" width="5" style="236" customWidth="1"/>
    <col min="4100" max="4349" width="9.140625" style="236"/>
    <col min="4350" max="4350" width="2.7109375" style="236" customWidth="1"/>
    <col min="4351" max="4351" width="3.28515625" style="236" customWidth="1"/>
    <col min="4352" max="4352" width="2.5703125" style="236" customWidth="1"/>
    <col min="4353" max="4353" width="4.7109375" style="236" customWidth="1"/>
    <col min="4354" max="4354" width="5.140625" style="236" customWidth="1"/>
    <col min="4355" max="4355" width="5" style="236" customWidth="1"/>
    <col min="4356" max="4605" width="9.140625" style="236"/>
    <col min="4606" max="4606" width="2.7109375" style="236" customWidth="1"/>
    <col min="4607" max="4607" width="3.28515625" style="236" customWidth="1"/>
    <col min="4608" max="4608" width="2.5703125" style="236" customWidth="1"/>
    <col min="4609" max="4609" width="4.7109375" style="236" customWidth="1"/>
    <col min="4610" max="4610" width="5.140625" style="236" customWidth="1"/>
    <col min="4611" max="4611" width="5" style="236" customWidth="1"/>
    <col min="4612" max="4861" width="9.140625" style="236"/>
    <col min="4862" max="4862" width="2.7109375" style="236" customWidth="1"/>
    <col min="4863" max="4863" width="3.28515625" style="236" customWidth="1"/>
    <col min="4864" max="4864" width="2.5703125" style="236" customWidth="1"/>
    <col min="4865" max="4865" width="4.7109375" style="236" customWidth="1"/>
    <col min="4866" max="4866" width="5.140625" style="236" customWidth="1"/>
    <col min="4867" max="4867" width="5" style="236" customWidth="1"/>
    <col min="4868" max="5117" width="9.140625" style="236"/>
    <col min="5118" max="5118" width="2.7109375" style="236" customWidth="1"/>
    <col min="5119" max="5119" width="3.28515625" style="236" customWidth="1"/>
    <col min="5120" max="5120" width="2.5703125" style="236" customWidth="1"/>
    <col min="5121" max="5121" width="4.7109375" style="236" customWidth="1"/>
    <col min="5122" max="5122" width="5.140625" style="236" customWidth="1"/>
    <col min="5123" max="5123" width="5" style="236" customWidth="1"/>
    <col min="5124" max="5373" width="9.140625" style="236"/>
    <col min="5374" max="5374" width="2.7109375" style="236" customWidth="1"/>
    <col min="5375" max="5375" width="3.28515625" style="236" customWidth="1"/>
    <col min="5376" max="5376" width="2.5703125" style="236" customWidth="1"/>
    <col min="5377" max="5377" width="4.7109375" style="236" customWidth="1"/>
    <col min="5378" max="5378" width="5.140625" style="236" customWidth="1"/>
    <col min="5379" max="5379" width="5" style="236" customWidth="1"/>
    <col min="5380" max="5629" width="9.140625" style="236"/>
    <col min="5630" max="5630" width="2.7109375" style="236" customWidth="1"/>
    <col min="5631" max="5631" width="3.28515625" style="236" customWidth="1"/>
    <col min="5632" max="5632" width="2.5703125" style="236" customWidth="1"/>
    <col min="5633" max="5633" width="4.7109375" style="236" customWidth="1"/>
    <col min="5634" max="5634" width="5.140625" style="236" customWidth="1"/>
    <col min="5635" max="5635" width="5" style="236" customWidth="1"/>
    <col min="5636" max="5885" width="9.140625" style="236"/>
    <col min="5886" max="5886" width="2.7109375" style="236" customWidth="1"/>
    <col min="5887" max="5887" width="3.28515625" style="236" customWidth="1"/>
    <col min="5888" max="5888" width="2.5703125" style="236" customWidth="1"/>
    <col min="5889" max="5889" width="4.7109375" style="236" customWidth="1"/>
    <col min="5890" max="5890" width="5.140625" style="236" customWidth="1"/>
    <col min="5891" max="5891" width="5" style="236" customWidth="1"/>
    <col min="5892" max="6141" width="9.140625" style="236"/>
    <col min="6142" max="6142" width="2.7109375" style="236" customWidth="1"/>
    <col min="6143" max="6143" width="3.28515625" style="236" customWidth="1"/>
    <col min="6144" max="6144" width="2.5703125" style="236" customWidth="1"/>
    <col min="6145" max="6145" width="4.7109375" style="236" customWidth="1"/>
    <col min="6146" max="6146" width="5.140625" style="236" customWidth="1"/>
    <col min="6147" max="6147" width="5" style="236" customWidth="1"/>
    <col min="6148" max="6397" width="9.140625" style="236"/>
    <col min="6398" max="6398" width="2.7109375" style="236" customWidth="1"/>
    <col min="6399" max="6399" width="3.28515625" style="236" customWidth="1"/>
    <col min="6400" max="6400" width="2.5703125" style="236" customWidth="1"/>
    <col min="6401" max="6401" width="4.7109375" style="236" customWidth="1"/>
    <col min="6402" max="6402" width="5.140625" style="236" customWidth="1"/>
    <col min="6403" max="6403" width="5" style="236" customWidth="1"/>
    <col min="6404" max="6653" width="9.140625" style="236"/>
    <col min="6654" max="6654" width="2.7109375" style="236" customWidth="1"/>
    <col min="6655" max="6655" width="3.28515625" style="236" customWidth="1"/>
    <col min="6656" max="6656" width="2.5703125" style="236" customWidth="1"/>
    <col min="6657" max="6657" width="4.7109375" style="236" customWidth="1"/>
    <col min="6658" max="6658" width="5.140625" style="236" customWidth="1"/>
    <col min="6659" max="6659" width="5" style="236" customWidth="1"/>
    <col min="6660" max="6909" width="9.140625" style="236"/>
    <col min="6910" max="6910" width="2.7109375" style="236" customWidth="1"/>
    <col min="6911" max="6911" width="3.28515625" style="236" customWidth="1"/>
    <col min="6912" max="6912" width="2.5703125" style="236" customWidth="1"/>
    <col min="6913" max="6913" width="4.7109375" style="236" customWidth="1"/>
    <col min="6914" max="6914" width="5.140625" style="236" customWidth="1"/>
    <col min="6915" max="6915" width="5" style="236" customWidth="1"/>
    <col min="6916" max="7165" width="9.140625" style="236"/>
    <col min="7166" max="7166" width="2.7109375" style="236" customWidth="1"/>
    <col min="7167" max="7167" width="3.28515625" style="236" customWidth="1"/>
    <col min="7168" max="7168" width="2.5703125" style="236" customWidth="1"/>
    <col min="7169" max="7169" width="4.7109375" style="236" customWidth="1"/>
    <col min="7170" max="7170" width="5.140625" style="236" customWidth="1"/>
    <col min="7171" max="7171" width="5" style="236" customWidth="1"/>
    <col min="7172" max="7421" width="9.140625" style="236"/>
    <col min="7422" max="7422" width="2.7109375" style="236" customWidth="1"/>
    <col min="7423" max="7423" width="3.28515625" style="236" customWidth="1"/>
    <col min="7424" max="7424" width="2.5703125" style="236" customWidth="1"/>
    <col min="7425" max="7425" width="4.7109375" style="236" customWidth="1"/>
    <col min="7426" max="7426" width="5.140625" style="236" customWidth="1"/>
    <col min="7427" max="7427" width="5" style="236" customWidth="1"/>
    <col min="7428" max="7677" width="9.140625" style="236"/>
    <col min="7678" max="7678" width="2.7109375" style="236" customWidth="1"/>
    <col min="7679" max="7679" width="3.28515625" style="236" customWidth="1"/>
    <col min="7680" max="7680" width="2.5703125" style="236" customWidth="1"/>
    <col min="7681" max="7681" width="4.7109375" style="236" customWidth="1"/>
    <col min="7682" max="7682" width="5.140625" style="236" customWidth="1"/>
    <col min="7683" max="7683" width="5" style="236" customWidth="1"/>
    <col min="7684" max="7933" width="9.140625" style="236"/>
    <col min="7934" max="7934" width="2.7109375" style="236" customWidth="1"/>
    <col min="7935" max="7935" width="3.28515625" style="236" customWidth="1"/>
    <col min="7936" max="7936" width="2.5703125" style="236" customWidth="1"/>
    <col min="7937" max="7937" width="4.7109375" style="236" customWidth="1"/>
    <col min="7938" max="7938" width="5.140625" style="236" customWidth="1"/>
    <col min="7939" max="7939" width="5" style="236" customWidth="1"/>
    <col min="7940" max="8189" width="9.140625" style="236"/>
    <col min="8190" max="8190" width="2.7109375" style="236" customWidth="1"/>
    <col min="8191" max="8191" width="3.28515625" style="236" customWidth="1"/>
    <col min="8192" max="8192" width="2.5703125" style="236" customWidth="1"/>
    <col min="8193" max="8193" width="4.7109375" style="236" customWidth="1"/>
    <col min="8194" max="8194" width="5.140625" style="236" customWidth="1"/>
    <col min="8195" max="8195" width="5" style="236" customWidth="1"/>
    <col min="8196" max="8445" width="9.140625" style="236"/>
    <col min="8446" max="8446" width="2.7109375" style="236" customWidth="1"/>
    <col min="8447" max="8447" width="3.28515625" style="236" customWidth="1"/>
    <col min="8448" max="8448" width="2.5703125" style="236" customWidth="1"/>
    <col min="8449" max="8449" width="4.7109375" style="236" customWidth="1"/>
    <col min="8450" max="8450" width="5.140625" style="236" customWidth="1"/>
    <col min="8451" max="8451" width="5" style="236" customWidth="1"/>
    <col min="8452" max="8701" width="9.140625" style="236"/>
    <col min="8702" max="8702" width="2.7109375" style="236" customWidth="1"/>
    <col min="8703" max="8703" width="3.28515625" style="236" customWidth="1"/>
    <col min="8704" max="8704" width="2.5703125" style="236" customWidth="1"/>
    <col min="8705" max="8705" width="4.7109375" style="236" customWidth="1"/>
    <col min="8706" max="8706" width="5.140625" style="236" customWidth="1"/>
    <col min="8707" max="8707" width="5" style="236" customWidth="1"/>
    <col min="8708" max="8957" width="9.140625" style="236"/>
    <col min="8958" max="8958" width="2.7109375" style="236" customWidth="1"/>
    <col min="8959" max="8959" width="3.28515625" style="236" customWidth="1"/>
    <col min="8960" max="8960" width="2.5703125" style="236" customWidth="1"/>
    <col min="8961" max="8961" width="4.7109375" style="236" customWidth="1"/>
    <col min="8962" max="8962" width="5.140625" style="236" customWidth="1"/>
    <col min="8963" max="8963" width="5" style="236" customWidth="1"/>
    <col min="8964" max="9213" width="9.140625" style="236"/>
    <col min="9214" max="9214" width="2.7109375" style="236" customWidth="1"/>
    <col min="9215" max="9215" width="3.28515625" style="236" customWidth="1"/>
    <col min="9216" max="9216" width="2.5703125" style="236" customWidth="1"/>
    <col min="9217" max="9217" width="4.7109375" style="236" customWidth="1"/>
    <col min="9218" max="9218" width="5.140625" style="236" customWidth="1"/>
    <col min="9219" max="9219" width="5" style="236" customWidth="1"/>
    <col min="9220" max="9469" width="9.140625" style="236"/>
    <col min="9470" max="9470" width="2.7109375" style="236" customWidth="1"/>
    <col min="9471" max="9471" width="3.28515625" style="236" customWidth="1"/>
    <col min="9472" max="9472" width="2.5703125" style="236" customWidth="1"/>
    <col min="9473" max="9473" width="4.7109375" style="236" customWidth="1"/>
    <col min="9474" max="9474" width="5.140625" style="236" customWidth="1"/>
    <col min="9475" max="9475" width="5" style="236" customWidth="1"/>
    <col min="9476" max="9725" width="9.140625" style="236"/>
    <col min="9726" max="9726" width="2.7109375" style="236" customWidth="1"/>
    <col min="9727" max="9727" width="3.28515625" style="236" customWidth="1"/>
    <col min="9728" max="9728" width="2.5703125" style="236" customWidth="1"/>
    <col min="9729" max="9729" width="4.7109375" style="236" customWidth="1"/>
    <col min="9730" max="9730" width="5.140625" style="236" customWidth="1"/>
    <col min="9731" max="9731" width="5" style="236" customWidth="1"/>
    <col min="9732" max="9981" width="9.140625" style="236"/>
    <col min="9982" max="9982" width="2.7109375" style="236" customWidth="1"/>
    <col min="9983" max="9983" width="3.28515625" style="236" customWidth="1"/>
    <col min="9984" max="9984" width="2.5703125" style="236" customWidth="1"/>
    <col min="9985" max="9985" width="4.7109375" style="236" customWidth="1"/>
    <col min="9986" max="9986" width="5.140625" style="236" customWidth="1"/>
    <col min="9987" max="9987" width="5" style="236" customWidth="1"/>
    <col min="9988" max="10237" width="9.140625" style="236"/>
    <col min="10238" max="10238" width="2.7109375" style="236" customWidth="1"/>
    <col min="10239" max="10239" width="3.28515625" style="236" customWidth="1"/>
    <col min="10240" max="10240" width="2.5703125" style="236" customWidth="1"/>
    <col min="10241" max="10241" width="4.7109375" style="236" customWidth="1"/>
    <col min="10242" max="10242" width="5.140625" style="236" customWidth="1"/>
    <col min="10243" max="10243" width="5" style="236" customWidth="1"/>
    <col min="10244" max="10493" width="9.140625" style="236"/>
    <col min="10494" max="10494" width="2.7109375" style="236" customWidth="1"/>
    <col min="10495" max="10495" width="3.28515625" style="236" customWidth="1"/>
    <col min="10496" max="10496" width="2.5703125" style="236" customWidth="1"/>
    <col min="10497" max="10497" width="4.7109375" style="236" customWidth="1"/>
    <col min="10498" max="10498" width="5.140625" style="236" customWidth="1"/>
    <col min="10499" max="10499" width="5" style="236" customWidth="1"/>
    <col min="10500" max="10749" width="9.140625" style="236"/>
    <col min="10750" max="10750" width="2.7109375" style="236" customWidth="1"/>
    <col min="10751" max="10751" width="3.28515625" style="236" customWidth="1"/>
    <col min="10752" max="10752" width="2.5703125" style="236" customWidth="1"/>
    <col min="10753" max="10753" width="4.7109375" style="236" customWidth="1"/>
    <col min="10754" max="10754" width="5.140625" style="236" customWidth="1"/>
    <col min="10755" max="10755" width="5" style="236" customWidth="1"/>
    <col min="10756" max="11005" width="9.140625" style="236"/>
    <col min="11006" max="11006" width="2.7109375" style="236" customWidth="1"/>
    <col min="11007" max="11007" width="3.28515625" style="236" customWidth="1"/>
    <col min="11008" max="11008" width="2.5703125" style="236" customWidth="1"/>
    <col min="11009" max="11009" width="4.7109375" style="236" customWidth="1"/>
    <col min="11010" max="11010" width="5.140625" style="236" customWidth="1"/>
    <col min="11011" max="11011" width="5" style="236" customWidth="1"/>
    <col min="11012" max="11261" width="9.140625" style="236"/>
    <col min="11262" max="11262" width="2.7109375" style="236" customWidth="1"/>
    <col min="11263" max="11263" width="3.28515625" style="236" customWidth="1"/>
    <col min="11264" max="11264" width="2.5703125" style="236" customWidth="1"/>
    <col min="11265" max="11265" width="4.7109375" style="236" customWidth="1"/>
    <col min="11266" max="11266" width="5.140625" style="236" customWidth="1"/>
    <col min="11267" max="11267" width="5" style="236" customWidth="1"/>
    <col min="11268" max="11517" width="9.140625" style="236"/>
    <col min="11518" max="11518" width="2.7109375" style="236" customWidth="1"/>
    <col min="11519" max="11519" width="3.28515625" style="236" customWidth="1"/>
    <col min="11520" max="11520" width="2.5703125" style="236" customWidth="1"/>
    <col min="11521" max="11521" width="4.7109375" style="236" customWidth="1"/>
    <col min="11522" max="11522" width="5.140625" style="236" customWidth="1"/>
    <col min="11523" max="11523" width="5" style="236" customWidth="1"/>
    <col min="11524" max="11773" width="9.140625" style="236"/>
    <col min="11774" max="11774" width="2.7109375" style="236" customWidth="1"/>
    <col min="11775" max="11775" width="3.28515625" style="236" customWidth="1"/>
    <col min="11776" max="11776" width="2.5703125" style="236" customWidth="1"/>
    <col min="11777" max="11777" width="4.7109375" style="236" customWidth="1"/>
    <col min="11778" max="11778" width="5.140625" style="236" customWidth="1"/>
    <col min="11779" max="11779" width="5" style="236" customWidth="1"/>
    <col min="11780" max="12029" width="9.140625" style="236"/>
    <col min="12030" max="12030" width="2.7109375" style="236" customWidth="1"/>
    <col min="12031" max="12031" width="3.28515625" style="236" customWidth="1"/>
    <col min="12032" max="12032" width="2.5703125" style="236" customWidth="1"/>
    <col min="12033" max="12033" width="4.7109375" style="236" customWidth="1"/>
    <col min="12034" max="12034" width="5.140625" style="236" customWidth="1"/>
    <col min="12035" max="12035" width="5" style="236" customWidth="1"/>
    <col min="12036" max="12285" width="9.140625" style="236"/>
    <col min="12286" max="12286" width="2.7109375" style="236" customWidth="1"/>
    <col min="12287" max="12287" width="3.28515625" style="236" customWidth="1"/>
    <col min="12288" max="12288" width="2.5703125" style="236" customWidth="1"/>
    <col min="12289" max="12289" width="4.7109375" style="236" customWidth="1"/>
    <col min="12290" max="12290" width="5.140625" style="236" customWidth="1"/>
    <col min="12291" max="12291" width="5" style="236" customWidth="1"/>
    <col min="12292" max="12541" width="9.140625" style="236"/>
    <col min="12542" max="12542" width="2.7109375" style="236" customWidth="1"/>
    <col min="12543" max="12543" width="3.28515625" style="236" customWidth="1"/>
    <col min="12544" max="12544" width="2.5703125" style="236" customWidth="1"/>
    <col min="12545" max="12545" width="4.7109375" style="236" customWidth="1"/>
    <col min="12546" max="12546" width="5.140625" style="236" customWidth="1"/>
    <col min="12547" max="12547" width="5" style="236" customWidth="1"/>
    <col min="12548" max="12797" width="9.140625" style="236"/>
    <col min="12798" max="12798" width="2.7109375" style="236" customWidth="1"/>
    <col min="12799" max="12799" width="3.28515625" style="236" customWidth="1"/>
    <col min="12800" max="12800" width="2.5703125" style="236" customWidth="1"/>
    <col min="12801" max="12801" width="4.7109375" style="236" customWidth="1"/>
    <col min="12802" max="12802" width="5.140625" style="236" customWidth="1"/>
    <col min="12803" max="12803" width="5" style="236" customWidth="1"/>
    <col min="12804" max="13053" width="9.140625" style="236"/>
    <col min="13054" max="13054" width="2.7109375" style="236" customWidth="1"/>
    <col min="13055" max="13055" width="3.28515625" style="236" customWidth="1"/>
    <col min="13056" max="13056" width="2.5703125" style="236" customWidth="1"/>
    <col min="13057" max="13057" width="4.7109375" style="236" customWidth="1"/>
    <col min="13058" max="13058" width="5.140625" style="236" customWidth="1"/>
    <col min="13059" max="13059" width="5" style="236" customWidth="1"/>
    <col min="13060" max="13309" width="9.140625" style="236"/>
    <col min="13310" max="13310" width="2.7109375" style="236" customWidth="1"/>
    <col min="13311" max="13311" width="3.28515625" style="236" customWidth="1"/>
    <col min="13312" max="13312" width="2.5703125" style="236" customWidth="1"/>
    <col min="13313" max="13313" width="4.7109375" style="236" customWidth="1"/>
    <col min="13314" max="13314" width="5.140625" style="236" customWidth="1"/>
    <col min="13315" max="13315" width="5" style="236" customWidth="1"/>
    <col min="13316" max="13565" width="9.140625" style="236"/>
    <col min="13566" max="13566" width="2.7109375" style="236" customWidth="1"/>
    <col min="13567" max="13567" width="3.28515625" style="236" customWidth="1"/>
    <col min="13568" max="13568" width="2.5703125" style="236" customWidth="1"/>
    <col min="13569" max="13569" width="4.7109375" style="236" customWidth="1"/>
    <col min="13570" max="13570" width="5.140625" style="236" customWidth="1"/>
    <col min="13571" max="13571" width="5" style="236" customWidth="1"/>
    <col min="13572" max="13821" width="9.140625" style="236"/>
    <col min="13822" max="13822" width="2.7109375" style="236" customWidth="1"/>
    <col min="13823" max="13823" width="3.28515625" style="236" customWidth="1"/>
    <col min="13824" max="13824" width="2.5703125" style="236" customWidth="1"/>
    <col min="13825" max="13825" width="4.7109375" style="236" customWidth="1"/>
    <col min="13826" max="13826" width="5.140625" style="236" customWidth="1"/>
    <col min="13827" max="13827" width="5" style="236" customWidth="1"/>
    <col min="13828" max="14077" width="9.140625" style="236"/>
    <col min="14078" max="14078" width="2.7109375" style="236" customWidth="1"/>
    <col min="14079" max="14079" width="3.28515625" style="236" customWidth="1"/>
    <col min="14080" max="14080" width="2.5703125" style="236" customWidth="1"/>
    <col min="14081" max="14081" width="4.7109375" style="236" customWidth="1"/>
    <col min="14082" max="14082" width="5.140625" style="236" customWidth="1"/>
    <col min="14083" max="14083" width="5" style="236" customWidth="1"/>
    <col min="14084" max="14333" width="9.140625" style="236"/>
    <col min="14334" max="14334" width="2.7109375" style="236" customWidth="1"/>
    <col min="14335" max="14335" width="3.28515625" style="236" customWidth="1"/>
    <col min="14336" max="14336" width="2.5703125" style="236" customWidth="1"/>
    <col min="14337" max="14337" width="4.7109375" style="236" customWidth="1"/>
    <col min="14338" max="14338" width="5.140625" style="236" customWidth="1"/>
    <col min="14339" max="14339" width="5" style="236" customWidth="1"/>
    <col min="14340" max="14589" width="9.140625" style="236"/>
    <col min="14590" max="14590" width="2.7109375" style="236" customWidth="1"/>
    <col min="14591" max="14591" width="3.28515625" style="236" customWidth="1"/>
    <col min="14592" max="14592" width="2.5703125" style="236" customWidth="1"/>
    <col min="14593" max="14593" width="4.7109375" style="236" customWidth="1"/>
    <col min="14594" max="14594" width="5.140625" style="236" customWidth="1"/>
    <col min="14595" max="14595" width="5" style="236" customWidth="1"/>
    <col min="14596" max="14845" width="9.140625" style="236"/>
    <col min="14846" max="14846" width="2.7109375" style="236" customWidth="1"/>
    <col min="14847" max="14847" width="3.28515625" style="236" customWidth="1"/>
    <col min="14848" max="14848" width="2.5703125" style="236" customWidth="1"/>
    <col min="14849" max="14849" width="4.7109375" style="236" customWidth="1"/>
    <col min="14850" max="14850" width="5.140625" style="236" customWidth="1"/>
    <col min="14851" max="14851" width="5" style="236" customWidth="1"/>
    <col min="14852" max="15101" width="9.140625" style="236"/>
    <col min="15102" max="15102" width="2.7109375" style="236" customWidth="1"/>
    <col min="15103" max="15103" width="3.28515625" style="236" customWidth="1"/>
    <col min="15104" max="15104" width="2.5703125" style="236" customWidth="1"/>
    <col min="15105" max="15105" width="4.7109375" style="236" customWidth="1"/>
    <col min="15106" max="15106" width="5.140625" style="236" customWidth="1"/>
    <col min="15107" max="15107" width="5" style="236" customWidth="1"/>
    <col min="15108" max="15357" width="9.140625" style="236"/>
    <col min="15358" max="15358" width="2.7109375" style="236" customWidth="1"/>
    <col min="15359" max="15359" width="3.28515625" style="236" customWidth="1"/>
    <col min="15360" max="15360" width="2.5703125" style="236" customWidth="1"/>
    <col min="15361" max="15361" width="4.7109375" style="236" customWidth="1"/>
    <col min="15362" max="15362" width="5.140625" style="236" customWidth="1"/>
    <col min="15363" max="15363" width="5" style="236" customWidth="1"/>
    <col min="15364" max="15613" width="9.140625" style="236"/>
    <col min="15614" max="15614" width="2.7109375" style="236" customWidth="1"/>
    <col min="15615" max="15615" width="3.28515625" style="236" customWidth="1"/>
    <col min="15616" max="15616" width="2.5703125" style="236" customWidth="1"/>
    <col min="15617" max="15617" width="4.7109375" style="236" customWidth="1"/>
    <col min="15618" max="15618" width="5.140625" style="236" customWidth="1"/>
    <col min="15619" max="15619" width="5" style="236" customWidth="1"/>
    <col min="15620" max="15869" width="9.140625" style="236"/>
    <col min="15870" max="15870" width="2.7109375" style="236" customWidth="1"/>
    <col min="15871" max="15871" width="3.28515625" style="236" customWidth="1"/>
    <col min="15872" max="15872" width="2.5703125" style="236" customWidth="1"/>
    <col min="15873" max="15873" width="4.7109375" style="236" customWidth="1"/>
    <col min="15874" max="15874" width="5.140625" style="236" customWidth="1"/>
    <col min="15875" max="15875" width="5" style="236" customWidth="1"/>
    <col min="15876" max="16125" width="9.140625" style="236"/>
    <col min="16126" max="16126" width="2.7109375" style="236" customWidth="1"/>
    <col min="16127" max="16127" width="3.28515625" style="236" customWidth="1"/>
    <col min="16128" max="16128" width="2.5703125" style="236" customWidth="1"/>
    <col min="16129" max="16129" width="4.7109375" style="236" customWidth="1"/>
    <col min="16130" max="16130" width="5.140625" style="236" customWidth="1"/>
    <col min="16131" max="16131" width="5" style="236" customWidth="1"/>
    <col min="16132" max="16384" width="9.140625" style="236"/>
  </cols>
  <sheetData>
    <row r="1" spans="1:11" ht="15.75" hidden="1" x14ac:dyDescent="0.25">
      <c r="B1" s="715"/>
      <c r="C1" s="715"/>
      <c r="D1" s="715"/>
      <c r="E1" s="715"/>
      <c r="F1" s="716"/>
      <c r="G1" s="717"/>
      <c r="I1" s="717"/>
    </row>
    <row r="2" spans="1:11" ht="15.75" customHeight="1" x14ac:dyDescent="0.25">
      <c r="B2" s="715"/>
      <c r="C2" s="715"/>
      <c r="D2" s="715"/>
      <c r="E2" s="715"/>
      <c r="F2" s="1497"/>
      <c r="G2" s="1497"/>
      <c r="H2" s="1497"/>
      <c r="I2" s="1497"/>
      <c r="J2" s="1497"/>
      <c r="K2" s="1497"/>
    </row>
    <row r="3" spans="1:11" ht="15" customHeight="1" x14ac:dyDescent="0.25">
      <c r="A3" s="1498" t="s">
        <v>1332</v>
      </c>
      <c r="B3" s="1498"/>
      <c r="C3" s="1498"/>
      <c r="D3" s="1498"/>
      <c r="E3" s="1498"/>
      <c r="F3" s="1498"/>
      <c r="G3" s="1498"/>
      <c r="I3" s="528"/>
    </row>
    <row r="4" spans="1:11" ht="15" customHeight="1" x14ac:dyDescent="0.25">
      <c r="A4" s="1499" t="s">
        <v>873</v>
      </c>
      <c r="B4" s="1499"/>
      <c r="C4" s="1499"/>
      <c r="D4" s="1499"/>
      <c r="E4" s="1499"/>
      <c r="F4" s="1499"/>
      <c r="G4" s="1499"/>
      <c r="I4" s="529"/>
    </row>
    <row r="5" spans="1:11" ht="15" customHeight="1" x14ac:dyDescent="0.25">
      <c r="A5" s="1498" t="s">
        <v>833</v>
      </c>
      <c r="B5" s="1498"/>
      <c r="C5" s="1498"/>
      <c r="D5" s="1498"/>
      <c r="E5" s="1498"/>
      <c r="F5" s="1498"/>
      <c r="G5" s="1498"/>
      <c r="I5" s="528"/>
    </row>
    <row r="6" spans="1:11" ht="14.25" hidden="1" x14ac:dyDescent="0.25">
      <c r="B6" s="528"/>
      <c r="C6" s="528"/>
      <c r="D6" s="528"/>
      <c r="E6" s="528"/>
      <c r="F6" s="528"/>
      <c r="G6" s="528"/>
      <c r="I6" s="528"/>
    </row>
    <row r="7" spans="1:11" ht="15.75" customHeight="1" x14ac:dyDescent="0.25">
      <c r="A7" s="1522" t="s">
        <v>876</v>
      </c>
      <c r="B7" s="1522"/>
      <c r="C7" s="1522"/>
      <c r="D7" s="1522"/>
      <c r="E7" s="1522"/>
      <c r="F7" s="1522"/>
      <c r="G7" s="1522"/>
      <c r="I7" s="718"/>
    </row>
    <row r="8" spans="1:11" ht="18.75" hidden="1" customHeight="1" x14ac:dyDescent="0.25">
      <c r="B8" s="719"/>
      <c r="C8" s="719"/>
      <c r="D8" s="719"/>
      <c r="E8" s="719"/>
      <c r="F8" s="719"/>
      <c r="G8" s="719"/>
      <c r="I8" s="719"/>
    </row>
    <row r="9" spans="1:11" x14ac:dyDescent="0.25">
      <c r="A9" s="720" t="s">
        <v>1098</v>
      </c>
      <c r="B9" s="234"/>
      <c r="C9" s="234"/>
      <c r="D9" s="234"/>
      <c r="E9" s="234"/>
      <c r="F9" s="234"/>
      <c r="G9" s="640"/>
      <c r="I9" s="640"/>
    </row>
    <row r="10" spans="1:11" ht="16.5" customHeight="1" x14ac:dyDescent="0.25">
      <c r="A10" s="1523" t="s">
        <v>745</v>
      </c>
      <c r="B10" s="1523" t="s">
        <v>877</v>
      </c>
      <c r="C10" s="1523"/>
      <c r="D10" s="1523" t="s">
        <v>880</v>
      </c>
      <c r="E10" s="1524" t="s">
        <v>1333</v>
      </c>
      <c r="F10" s="1524" t="s">
        <v>1334</v>
      </c>
      <c r="G10" s="1523" t="s">
        <v>1335</v>
      </c>
      <c r="H10" s="1527" t="s">
        <v>1336</v>
      </c>
      <c r="I10" s="1529" t="s">
        <v>1125</v>
      </c>
      <c r="J10" s="1529" t="s">
        <v>1303</v>
      </c>
      <c r="K10" s="1517" t="s">
        <v>1304</v>
      </c>
    </row>
    <row r="11" spans="1:11" ht="75.75" customHeight="1" x14ac:dyDescent="0.25">
      <c r="A11" s="1523"/>
      <c r="B11" s="721" t="s">
        <v>878</v>
      </c>
      <c r="C11" s="721" t="s">
        <v>879</v>
      </c>
      <c r="D11" s="1523"/>
      <c r="E11" s="1524"/>
      <c r="F11" s="1524"/>
      <c r="G11" s="1523"/>
      <c r="H11" s="1528"/>
      <c r="I11" s="1530"/>
      <c r="J11" s="1530"/>
      <c r="K11" s="1518"/>
    </row>
    <row r="12" spans="1:11" x14ac:dyDescent="0.25">
      <c r="A12" s="645">
        <v>1</v>
      </c>
      <c r="B12" s="645">
        <v>1</v>
      </c>
      <c r="C12" s="645">
        <v>2</v>
      </c>
      <c r="D12" s="645">
        <v>3</v>
      </c>
      <c r="E12" s="645">
        <v>4</v>
      </c>
      <c r="F12" s="645">
        <v>5</v>
      </c>
      <c r="G12" s="645" t="s">
        <v>1083</v>
      </c>
      <c r="H12" s="722" t="s">
        <v>1337</v>
      </c>
      <c r="I12" s="645">
        <v>8</v>
      </c>
      <c r="J12" s="645" t="s">
        <v>469</v>
      </c>
      <c r="K12" s="723" t="s">
        <v>1338</v>
      </c>
    </row>
    <row r="13" spans="1:11" ht="16.5" thickBot="1" x14ac:dyDescent="0.3">
      <c r="A13" s="724" t="s">
        <v>1029</v>
      </c>
      <c r="B13" s="725" t="s">
        <v>1103</v>
      </c>
      <c r="C13" s="726">
        <v>80441352</v>
      </c>
      <c r="D13" s="726">
        <v>1.5</v>
      </c>
      <c r="E13" s="726">
        <v>1206620.28</v>
      </c>
      <c r="F13" s="726">
        <v>1206620.28</v>
      </c>
      <c r="G13" s="727">
        <f>C13*D13/100</f>
        <v>1206620.28</v>
      </c>
      <c r="H13" s="728">
        <f>G13/1000</f>
        <v>1206.5999999999999</v>
      </c>
      <c r="I13" s="729">
        <v>1</v>
      </c>
      <c r="J13" s="730">
        <f>H13*I13</f>
        <v>1206.5999999999999</v>
      </c>
      <c r="K13" s="731">
        <f>H13-J13</f>
        <v>0</v>
      </c>
    </row>
    <row r="14" spans="1:11" ht="15.75" x14ac:dyDescent="0.25">
      <c r="A14" s="1519" t="s">
        <v>946</v>
      </c>
      <c r="B14" s="732" t="s">
        <v>881</v>
      </c>
      <c r="C14" s="733">
        <v>61803025.200000003</v>
      </c>
      <c r="D14" s="734">
        <v>1.5</v>
      </c>
      <c r="E14" s="733"/>
      <c r="F14" s="733"/>
      <c r="G14" s="734">
        <f t="shared" ref="G14:G16" si="0">C14*D14/100</f>
        <v>927045.38</v>
      </c>
      <c r="H14" s="735"/>
      <c r="I14" s="736"/>
      <c r="J14" s="737"/>
      <c r="K14" s="738"/>
    </row>
    <row r="15" spans="1:11" ht="15.75" x14ac:dyDescent="0.25">
      <c r="A15" s="1520"/>
      <c r="B15" s="739" t="s">
        <v>882</v>
      </c>
      <c r="C15" s="740">
        <v>11721099.26</v>
      </c>
      <c r="D15" s="741">
        <v>1.5</v>
      </c>
      <c r="E15" s="740"/>
      <c r="F15" s="740"/>
      <c r="G15" s="741">
        <f t="shared" si="0"/>
        <v>175816.49</v>
      </c>
      <c r="H15" s="742"/>
      <c r="I15" s="743"/>
      <c r="J15" s="744"/>
      <c r="K15" s="745"/>
    </row>
    <row r="16" spans="1:11" ht="15.75" x14ac:dyDescent="0.25">
      <c r="A16" s="1521"/>
      <c r="B16" s="739" t="s">
        <v>945</v>
      </c>
      <c r="C16" s="740">
        <v>16724700.720000001</v>
      </c>
      <c r="D16" s="741">
        <v>1.5</v>
      </c>
      <c r="E16" s="740"/>
      <c r="F16" s="740"/>
      <c r="G16" s="741">
        <f t="shared" si="0"/>
        <v>250870.51</v>
      </c>
      <c r="H16" s="742"/>
      <c r="I16" s="743"/>
      <c r="J16" s="744"/>
      <c r="K16" s="745"/>
    </row>
    <row r="17" spans="1:11" ht="16.5" thickBot="1" x14ac:dyDescent="0.3">
      <c r="A17" s="746" t="s">
        <v>883</v>
      </c>
      <c r="B17" s="747"/>
      <c r="C17" s="748">
        <f>SUM(C14:C16)</f>
        <v>90248825.180000007</v>
      </c>
      <c r="D17" s="749">
        <v>1.5</v>
      </c>
      <c r="E17" s="748">
        <f>SUM(E14:E16)</f>
        <v>0</v>
      </c>
      <c r="F17" s="748">
        <f>SUM(F14:F16)</f>
        <v>0</v>
      </c>
      <c r="G17" s="748">
        <f>SUM(G14:G16)</f>
        <v>1353732.38</v>
      </c>
      <c r="H17" s="750">
        <f>G17/1000</f>
        <v>1353.7</v>
      </c>
      <c r="I17" s="729">
        <v>1</v>
      </c>
      <c r="J17" s="730">
        <f>H17*I17</f>
        <v>1353.7</v>
      </c>
      <c r="K17" s="731">
        <f>H17-J17</f>
        <v>0</v>
      </c>
    </row>
    <row r="18" spans="1:11" ht="15.75" x14ac:dyDescent="0.25">
      <c r="A18" s="751" t="s">
        <v>1030</v>
      </c>
      <c r="B18" s="752" t="s">
        <v>884</v>
      </c>
      <c r="C18" s="753">
        <v>63965214</v>
      </c>
      <c r="D18" s="753">
        <v>1.5</v>
      </c>
      <c r="E18" s="753"/>
      <c r="F18" s="753"/>
      <c r="G18" s="754">
        <f>C18*D18/100</f>
        <v>959478.21</v>
      </c>
      <c r="H18" s="755">
        <f t="shared" ref="H18:H23" si="1">G18/1000</f>
        <v>959.5</v>
      </c>
      <c r="I18" s="736">
        <v>1</v>
      </c>
      <c r="J18" s="756">
        <f t="shared" ref="J18:J23" si="2">H18*I18</f>
        <v>959.5</v>
      </c>
      <c r="K18" s="757">
        <f t="shared" ref="K18:K23" si="3">H18-J18</f>
        <v>0</v>
      </c>
    </row>
    <row r="19" spans="1:11" ht="15.75" x14ac:dyDescent="0.25">
      <c r="A19" s="724" t="s">
        <v>1031</v>
      </c>
      <c r="B19" s="758" t="s">
        <v>1204</v>
      </c>
      <c r="C19" s="741">
        <v>75447771.780000001</v>
      </c>
      <c r="D19" s="741">
        <v>1.5</v>
      </c>
      <c r="E19" s="741">
        <v>1131720</v>
      </c>
      <c r="F19" s="741">
        <f>282930+(282930*3)</f>
        <v>1131720</v>
      </c>
      <c r="G19" s="754">
        <f t="shared" ref="G19:G25" si="4">C19*D19/100</f>
        <v>1131716.58</v>
      </c>
      <c r="H19" s="742">
        <f t="shared" si="1"/>
        <v>1131.7</v>
      </c>
      <c r="I19" s="743">
        <v>1</v>
      </c>
      <c r="J19" s="652">
        <f t="shared" si="2"/>
        <v>1131.7</v>
      </c>
      <c r="K19" s="759">
        <f t="shared" si="3"/>
        <v>0</v>
      </c>
    </row>
    <row r="20" spans="1:11" ht="15.75" x14ac:dyDescent="0.25">
      <c r="A20" s="724" t="s">
        <v>1032</v>
      </c>
      <c r="B20" s="760" t="s">
        <v>885</v>
      </c>
      <c r="C20" s="741">
        <v>54303928.25</v>
      </c>
      <c r="D20" s="741">
        <v>1.5</v>
      </c>
      <c r="E20" s="741"/>
      <c r="F20" s="741"/>
      <c r="G20" s="754">
        <f t="shared" si="4"/>
        <v>814558.92</v>
      </c>
      <c r="H20" s="742">
        <f t="shared" si="1"/>
        <v>814.6</v>
      </c>
      <c r="I20" s="743">
        <v>1</v>
      </c>
      <c r="J20" s="652">
        <f t="shared" si="2"/>
        <v>814.6</v>
      </c>
      <c r="K20" s="759">
        <f t="shared" si="3"/>
        <v>0</v>
      </c>
    </row>
    <row r="21" spans="1:11" ht="15.75" x14ac:dyDescent="0.25">
      <c r="A21" s="724" t="s">
        <v>1033</v>
      </c>
      <c r="B21" s="760" t="s">
        <v>944</v>
      </c>
      <c r="C21" s="741">
        <v>18780298.16</v>
      </c>
      <c r="D21" s="741">
        <v>1.5</v>
      </c>
      <c r="E21" s="741">
        <v>281704</v>
      </c>
      <c r="F21" s="741">
        <v>281704</v>
      </c>
      <c r="G21" s="754">
        <f t="shared" si="4"/>
        <v>281704.46999999997</v>
      </c>
      <c r="H21" s="742">
        <f t="shared" si="1"/>
        <v>281.7</v>
      </c>
      <c r="I21" s="743">
        <v>1</v>
      </c>
      <c r="J21" s="652">
        <f t="shared" si="2"/>
        <v>281.7</v>
      </c>
      <c r="K21" s="759">
        <f t="shared" si="3"/>
        <v>0</v>
      </c>
    </row>
    <row r="22" spans="1:11" ht="15.75" x14ac:dyDescent="0.25">
      <c r="A22" s="724" t="s">
        <v>1034</v>
      </c>
      <c r="B22" s="760" t="s">
        <v>1104</v>
      </c>
      <c r="C22" s="858">
        <v>40793098.5</v>
      </c>
      <c r="D22" s="741">
        <v>1.5</v>
      </c>
      <c r="E22" s="741">
        <v>611896</v>
      </c>
      <c r="F22" s="741">
        <v>611896</v>
      </c>
      <c r="G22" s="754">
        <f t="shared" si="4"/>
        <v>611896.48</v>
      </c>
      <c r="H22" s="742">
        <f t="shared" si="1"/>
        <v>611.9</v>
      </c>
      <c r="I22" s="743">
        <v>1</v>
      </c>
      <c r="J22" s="652">
        <f t="shared" si="2"/>
        <v>611.9</v>
      </c>
      <c r="K22" s="759">
        <f t="shared" si="3"/>
        <v>0</v>
      </c>
    </row>
    <row r="23" spans="1:11" ht="16.5" thickBot="1" x14ac:dyDescent="0.3">
      <c r="A23" s="724" t="s">
        <v>1035</v>
      </c>
      <c r="B23" s="762" t="s">
        <v>939</v>
      </c>
      <c r="C23" s="726">
        <v>26135095</v>
      </c>
      <c r="D23" s="726">
        <v>1.5</v>
      </c>
      <c r="E23" s="726">
        <v>392022</v>
      </c>
      <c r="F23" s="726">
        <v>392022</v>
      </c>
      <c r="G23" s="763">
        <f t="shared" si="4"/>
        <v>392026.43</v>
      </c>
      <c r="H23" s="728">
        <f t="shared" si="1"/>
        <v>392</v>
      </c>
      <c r="I23" s="859">
        <v>1</v>
      </c>
      <c r="J23" s="860">
        <f t="shared" si="2"/>
        <v>392</v>
      </c>
      <c r="K23" s="769">
        <f t="shared" si="3"/>
        <v>0</v>
      </c>
    </row>
    <row r="24" spans="1:11" ht="15.75" x14ac:dyDescent="0.25">
      <c r="A24" s="1519" t="s">
        <v>656</v>
      </c>
      <c r="B24" s="733" t="s">
        <v>943</v>
      </c>
      <c r="C24" s="733">
        <v>31916251</v>
      </c>
      <c r="D24" s="733">
        <v>1.5</v>
      </c>
      <c r="E24" s="733">
        <v>478743.8</v>
      </c>
      <c r="F24" s="733"/>
      <c r="G24" s="734">
        <f t="shared" si="4"/>
        <v>478743.77</v>
      </c>
      <c r="H24" s="735"/>
      <c r="I24" s="736"/>
      <c r="J24" s="737"/>
      <c r="K24" s="738"/>
    </row>
    <row r="25" spans="1:11" ht="15.75" x14ac:dyDescent="0.25">
      <c r="A25" s="1521"/>
      <c r="B25" s="740" t="s">
        <v>942</v>
      </c>
      <c r="C25" s="740">
        <v>30663641.600000001</v>
      </c>
      <c r="D25" s="740">
        <v>1.5</v>
      </c>
      <c r="E25" s="740">
        <v>459955.20000000001</v>
      </c>
      <c r="F25" s="740"/>
      <c r="G25" s="753">
        <f t="shared" si="4"/>
        <v>459954.62</v>
      </c>
      <c r="H25" s="742"/>
      <c r="I25" s="743"/>
      <c r="J25" s="744"/>
      <c r="K25" s="745"/>
    </row>
    <row r="26" spans="1:11" ht="16.5" thickBot="1" x14ac:dyDescent="0.3">
      <c r="A26" s="746" t="s">
        <v>883</v>
      </c>
      <c r="B26" s="747"/>
      <c r="C26" s="748">
        <f>SUM(C24:C25)</f>
        <v>62579892.600000001</v>
      </c>
      <c r="D26" s="749"/>
      <c r="E26" s="748">
        <f>SUM(E24:E25)</f>
        <v>938699</v>
      </c>
      <c r="F26" s="748">
        <f>SUM(F24:F25)</f>
        <v>0</v>
      </c>
      <c r="G26" s="748">
        <f>SUM(G24:G25)</f>
        <v>938698.39</v>
      </c>
      <c r="H26" s="750">
        <f>G26/1000</f>
        <v>938.7</v>
      </c>
      <c r="I26" s="767">
        <v>1</v>
      </c>
      <c r="J26" s="768">
        <f>H26*I26</f>
        <v>938.7</v>
      </c>
      <c r="K26" s="769">
        <f>H26-J26</f>
        <v>0</v>
      </c>
    </row>
    <row r="27" spans="1:11" ht="15.75" x14ac:dyDescent="0.25">
      <c r="A27" s="1519" t="s">
        <v>612</v>
      </c>
      <c r="B27" s="732" t="s">
        <v>888</v>
      </c>
      <c r="C27" s="733">
        <v>39088289</v>
      </c>
      <c r="D27" s="733">
        <v>1.5</v>
      </c>
      <c r="E27" s="733">
        <v>586324</v>
      </c>
      <c r="F27" s="733">
        <v>586324</v>
      </c>
      <c r="G27" s="734">
        <f t="shared" ref="G27:G28" si="5">C27*D27/100</f>
        <v>586324.34</v>
      </c>
      <c r="H27" s="735"/>
      <c r="I27" s="736"/>
      <c r="J27" s="737"/>
      <c r="K27" s="738"/>
    </row>
    <row r="28" spans="1:11" ht="15.75" x14ac:dyDescent="0.25">
      <c r="A28" s="1521"/>
      <c r="B28" s="739" t="s">
        <v>887</v>
      </c>
      <c r="C28" s="740">
        <v>29912228</v>
      </c>
      <c r="D28" s="740">
        <v>1.5</v>
      </c>
      <c r="E28" s="740">
        <v>448683</v>
      </c>
      <c r="F28" s="740">
        <v>448683</v>
      </c>
      <c r="G28" s="753">
        <f t="shared" si="5"/>
        <v>448683.42</v>
      </c>
      <c r="H28" s="742"/>
      <c r="I28" s="743"/>
      <c r="J28" s="744"/>
      <c r="K28" s="745"/>
    </row>
    <row r="29" spans="1:11" ht="16.5" thickBot="1" x14ac:dyDescent="0.3">
      <c r="A29" s="746" t="s">
        <v>883</v>
      </c>
      <c r="B29" s="747"/>
      <c r="C29" s="748">
        <f>SUM(C27:C28)</f>
        <v>69000517</v>
      </c>
      <c r="D29" s="749"/>
      <c r="E29" s="748">
        <f>SUM(E27:E28)</f>
        <v>1035007</v>
      </c>
      <c r="F29" s="748">
        <f>SUM(F27:F28)</f>
        <v>1035007</v>
      </c>
      <c r="G29" s="748">
        <f>SUM(G27:G28)</f>
        <v>1035007.76</v>
      </c>
      <c r="H29" s="750">
        <f>G29/1000</f>
        <v>1035</v>
      </c>
      <c r="I29" s="767">
        <v>1</v>
      </c>
      <c r="J29" s="768">
        <f>H29*I29</f>
        <v>1035</v>
      </c>
      <c r="K29" s="769">
        <f>H29-J29</f>
        <v>0</v>
      </c>
    </row>
    <row r="30" spans="1:11" ht="15.75" x14ac:dyDescent="0.25">
      <c r="A30" s="751" t="s">
        <v>1038</v>
      </c>
      <c r="B30" s="752" t="s">
        <v>889</v>
      </c>
      <c r="C30" s="753">
        <v>23020226.100000001</v>
      </c>
      <c r="D30" s="753">
        <v>1.5</v>
      </c>
      <c r="E30" s="753">
        <v>345303</v>
      </c>
      <c r="F30" s="753">
        <v>345303</v>
      </c>
      <c r="G30" s="754">
        <f t="shared" ref="G30:G40" si="6">C30*D30/100</f>
        <v>345303.39</v>
      </c>
      <c r="H30" s="755">
        <f t="shared" ref="H30:H38" si="7">G30/1000</f>
        <v>345.3</v>
      </c>
      <c r="I30" s="736">
        <v>1</v>
      </c>
      <c r="J30" s="756">
        <f t="shared" ref="J30:J38" si="8">H30*I30</f>
        <v>345.3</v>
      </c>
      <c r="K30" s="757">
        <f t="shared" ref="K30:K38" si="9">H30-J30</f>
        <v>0</v>
      </c>
    </row>
    <row r="31" spans="1:11" ht="15.75" x14ac:dyDescent="0.25">
      <c r="A31" s="724" t="s">
        <v>1039</v>
      </c>
      <c r="B31" s="770" t="s">
        <v>890</v>
      </c>
      <c r="C31" s="771">
        <v>21874516.699999999</v>
      </c>
      <c r="D31" s="771">
        <v>1.5</v>
      </c>
      <c r="E31" s="771">
        <v>328118</v>
      </c>
      <c r="F31" s="771">
        <v>328118</v>
      </c>
      <c r="G31" s="772">
        <f t="shared" si="6"/>
        <v>328117.75</v>
      </c>
      <c r="H31" s="773">
        <f t="shared" si="7"/>
        <v>328.1</v>
      </c>
      <c r="I31" s="743">
        <v>1</v>
      </c>
      <c r="J31" s="652">
        <f t="shared" si="8"/>
        <v>328.1</v>
      </c>
      <c r="K31" s="759">
        <f t="shared" si="9"/>
        <v>0</v>
      </c>
    </row>
    <row r="32" spans="1:11" ht="15.75" x14ac:dyDescent="0.25">
      <c r="A32" s="724" t="s">
        <v>1040</v>
      </c>
      <c r="B32" s="760" t="s">
        <v>941</v>
      </c>
      <c r="C32" s="741">
        <v>44373214.340000004</v>
      </c>
      <c r="D32" s="741">
        <v>1.5</v>
      </c>
      <c r="E32" s="741">
        <v>665598</v>
      </c>
      <c r="F32" s="741">
        <v>665598</v>
      </c>
      <c r="G32" s="754">
        <f t="shared" si="6"/>
        <v>665598.22</v>
      </c>
      <c r="H32" s="742">
        <f t="shared" si="7"/>
        <v>665.6</v>
      </c>
      <c r="I32" s="743">
        <v>1</v>
      </c>
      <c r="J32" s="652">
        <f t="shared" si="8"/>
        <v>665.6</v>
      </c>
      <c r="K32" s="759">
        <f t="shared" si="9"/>
        <v>0</v>
      </c>
    </row>
    <row r="33" spans="1:11" ht="15.75" x14ac:dyDescent="0.25">
      <c r="A33" s="724" t="s">
        <v>1041</v>
      </c>
      <c r="B33" s="760" t="s">
        <v>891</v>
      </c>
      <c r="C33" s="648">
        <v>56709802.469999999</v>
      </c>
      <c r="D33" s="741">
        <v>1.5</v>
      </c>
      <c r="E33" s="741">
        <v>850647</v>
      </c>
      <c r="F33" s="741">
        <v>850647</v>
      </c>
      <c r="G33" s="754">
        <f t="shared" si="6"/>
        <v>850647.04000000004</v>
      </c>
      <c r="H33" s="742">
        <f t="shared" si="7"/>
        <v>850.6</v>
      </c>
      <c r="I33" s="743">
        <v>1</v>
      </c>
      <c r="J33" s="652">
        <f t="shared" si="8"/>
        <v>850.6</v>
      </c>
      <c r="K33" s="759">
        <f t="shared" si="9"/>
        <v>0</v>
      </c>
    </row>
    <row r="34" spans="1:11" ht="15.75" x14ac:dyDescent="0.25">
      <c r="A34" s="724" t="s">
        <v>1042</v>
      </c>
      <c r="B34" s="760" t="s">
        <v>892</v>
      </c>
      <c r="C34" s="741">
        <v>19134235.039999999</v>
      </c>
      <c r="D34" s="741">
        <v>1.5</v>
      </c>
      <c r="E34" s="741">
        <v>287014</v>
      </c>
      <c r="F34" s="741">
        <v>287015</v>
      </c>
      <c r="G34" s="754">
        <f t="shared" si="6"/>
        <v>287013.53000000003</v>
      </c>
      <c r="H34" s="742">
        <f t="shared" si="7"/>
        <v>287</v>
      </c>
      <c r="I34" s="743">
        <v>1</v>
      </c>
      <c r="J34" s="652">
        <f t="shared" si="8"/>
        <v>287</v>
      </c>
      <c r="K34" s="759">
        <f t="shared" si="9"/>
        <v>0</v>
      </c>
    </row>
    <row r="35" spans="1:11" ht="15.75" x14ac:dyDescent="0.25">
      <c r="A35" s="724" t="s">
        <v>1043</v>
      </c>
      <c r="B35" s="760" t="s">
        <v>893</v>
      </c>
      <c r="C35" s="741">
        <v>43526118.780000001</v>
      </c>
      <c r="D35" s="741">
        <v>1.5</v>
      </c>
      <c r="E35" s="741"/>
      <c r="F35" s="741"/>
      <c r="G35" s="754">
        <f t="shared" si="6"/>
        <v>652891.78</v>
      </c>
      <c r="H35" s="742">
        <f t="shared" si="7"/>
        <v>652.9</v>
      </c>
      <c r="I35" s="743">
        <v>1</v>
      </c>
      <c r="J35" s="652">
        <f t="shared" si="8"/>
        <v>652.9</v>
      </c>
      <c r="K35" s="759">
        <f t="shared" si="9"/>
        <v>0</v>
      </c>
    </row>
    <row r="36" spans="1:11" ht="15.75" x14ac:dyDescent="0.25">
      <c r="A36" s="724" t="s">
        <v>1044</v>
      </c>
      <c r="B36" s="760" t="s">
        <v>940</v>
      </c>
      <c r="C36" s="741">
        <v>68535950</v>
      </c>
      <c r="D36" s="741">
        <v>1.5</v>
      </c>
      <c r="E36" s="741">
        <v>1028039</v>
      </c>
      <c r="F36" s="741">
        <v>1028039</v>
      </c>
      <c r="G36" s="754">
        <f t="shared" si="6"/>
        <v>1028039.25</v>
      </c>
      <c r="H36" s="742">
        <f t="shared" si="7"/>
        <v>1028</v>
      </c>
      <c r="I36" s="743">
        <v>1</v>
      </c>
      <c r="J36" s="652">
        <f t="shared" si="8"/>
        <v>1028</v>
      </c>
      <c r="K36" s="759">
        <f t="shared" si="9"/>
        <v>0</v>
      </c>
    </row>
    <row r="37" spans="1:11" ht="15.75" x14ac:dyDescent="0.25">
      <c r="A37" s="724" t="s">
        <v>929</v>
      </c>
      <c r="B37" s="760" t="s">
        <v>894</v>
      </c>
      <c r="C37" s="741">
        <v>42590935.100000001</v>
      </c>
      <c r="D37" s="741">
        <v>1.5</v>
      </c>
      <c r="E37" s="741">
        <v>638864.03</v>
      </c>
      <c r="F37" s="741">
        <v>638864.03</v>
      </c>
      <c r="G37" s="754">
        <f t="shared" si="6"/>
        <v>638864.03</v>
      </c>
      <c r="H37" s="742">
        <f t="shared" si="7"/>
        <v>638.9</v>
      </c>
      <c r="I37" s="743">
        <v>1</v>
      </c>
      <c r="J37" s="652">
        <f t="shared" si="8"/>
        <v>638.9</v>
      </c>
      <c r="K37" s="759">
        <f t="shared" si="9"/>
        <v>0</v>
      </c>
    </row>
    <row r="38" spans="1:11" ht="16.5" thickBot="1" x14ac:dyDescent="0.3">
      <c r="A38" s="724" t="s">
        <v>1045</v>
      </c>
      <c r="B38" s="725" t="s">
        <v>895</v>
      </c>
      <c r="C38" s="663">
        <v>33874946.109999999</v>
      </c>
      <c r="D38" s="726">
        <v>1.5</v>
      </c>
      <c r="E38" s="726">
        <v>508124</v>
      </c>
      <c r="F38" s="726">
        <v>508124</v>
      </c>
      <c r="G38" s="763">
        <f t="shared" si="6"/>
        <v>508124.19</v>
      </c>
      <c r="H38" s="728">
        <f t="shared" si="7"/>
        <v>508.1</v>
      </c>
      <c r="I38" s="767">
        <v>1</v>
      </c>
      <c r="J38" s="768">
        <f t="shared" si="8"/>
        <v>508.1</v>
      </c>
      <c r="K38" s="769">
        <f t="shared" si="9"/>
        <v>0</v>
      </c>
    </row>
    <row r="39" spans="1:11" ht="15.75" x14ac:dyDescent="0.25">
      <c r="A39" s="1519" t="s">
        <v>621</v>
      </c>
      <c r="B39" s="732" t="s">
        <v>896</v>
      </c>
      <c r="C39" s="733">
        <v>23836823.199999999</v>
      </c>
      <c r="D39" s="733">
        <v>1.5</v>
      </c>
      <c r="E39" s="733">
        <v>357552</v>
      </c>
      <c r="F39" s="733">
        <v>357552</v>
      </c>
      <c r="G39" s="734">
        <f t="shared" si="6"/>
        <v>357552.35</v>
      </c>
      <c r="H39" s="735"/>
      <c r="I39" s="736"/>
      <c r="J39" s="737"/>
      <c r="K39" s="738"/>
    </row>
    <row r="40" spans="1:11" ht="15.75" x14ac:dyDescent="0.25">
      <c r="A40" s="1521"/>
      <c r="B40" s="739" t="s">
        <v>897</v>
      </c>
      <c r="C40" s="740">
        <v>31531777.719999999</v>
      </c>
      <c r="D40" s="740">
        <v>1.5</v>
      </c>
      <c r="E40" s="740">
        <v>472977</v>
      </c>
      <c r="F40" s="740">
        <v>472977</v>
      </c>
      <c r="G40" s="753">
        <f t="shared" si="6"/>
        <v>472976.67</v>
      </c>
      <c r="H40" s="742"/>
      <c r="I40" s="743"/>
      <c r="J40" s="744"/>
      <c r="K40" s="745"/>
    </row>
    <row r="41" spans="1:11" ht="16.5" thickBot="1" x14ac:dyDescent="0.3">
      <c r="A41" s="746" t="s">
        <v>883</v>
      </c>
      <c r="B41" s="747"/>
      <c r="C41" s="748">
        <f>SUM(C39:C40)</f>
        <v>55368600.920000002</v>
      </c>
      <c r="D41" s="749"/>
      <c r="E41" s="748">
        <f>SUM(E39:E40)</f>
        <v>830529</v>
      </c>
      <c r="F41" s="748">
        <f>SUM(F39:F40)</f>
        <v>830529</v>
      </c>
      <c r="G41" s="748">
        <f>SUM(G39:G40)</f>
        <v>830529.02</v>
      </c>
      <c r="H41" s="750">
        <f>G41/1000</f>
        <v>830.5</v>
      </c>
      <c r="I41" s="767">
        <v>1</v>
      </c>
      <c r="J41" s="768">
        <f>H41*I41</f>
        <v>830.5</v>
      </c>
      <c r="K41" s="769">
        <f>H41-J41</f>
        <v>0</v>
      </c>
    </row>
    <row r="42" spans="1:11" ht="15.75" x14ac:dyDescent="0.25">
      <c r="A42" s="1519" t="s">
        <v>1047</v>
      </c>
      <c r="B42" s="732" t="s">
        <v>898</v>
      </c>
      <c r="C42" s="733">
        <v>62709511</v>
      </c>
      <c r="D42" s="733">
        <v>1.5</v>
      </c>
      <c r="E42" s="733">
        <v>940643</v>
      </c>
      <c r="F42" s="733">
        <v>940644</v>
      </c>
      <c r="G42" s="734">
        <f t="shared" ref="G42:G43" si="10">C42*D42/100</f>
        <v>940642.67</v>
      </c>
      <c r="H42" s="735"/>
      <c r="I42" s="736"/>
      <c r="J42" s="737"/>
      <c r="K42" s="738"/>
    </row>
    <row r="43" spans="1:11" ht="15.75" x14ac:dyDescent="0.25">
      <c r="A43" s="1520"/>
      <c r="B43" s="739" t="s">
        <v>1105</v>
      </c>
      <c r="C43" s="740">
        <v>22379990</v>
      </c>
      <c r="D43" s="740">
        <v>1.5</v>
      </c>
      <c r="E43" s="740">
        <v>335700</v>
      </c>
      <c r="F43" s="740">
        <v>335699</v>
      </c>
      <c r="G43" s="753">
        <f t="shared" si="10"/>
        <v>335699.85</v>
      </c>
      <c r="H43" s="742"/>
      <c r="I43" s="743"/>
      <c r="J43" s="744"/>
      <c r="K43" s="745"/>
    </row>
    <row r="44" spans="1:11" ht="16.5" thickBot="1" x14ac:dyDescent="0.3">
      <c r="A44" s="746" t="s">
        <v>883</v>
      </c>
      <c r="B44" s="747"/>
      <c r="C44" s="748">
        <f>SUM(C42:C43)</f>
        <v>85089501</v>
      </c>
      <c r="D44" s="749"/>
      <c r="E44" s="748">
        <f>SUM(E42:E43)</f>
        <v>1276343</v>
      </c>
      <c r="F44" s="748">
        <f>SUM(F42:F43)</f>
        <v>1276343</v>
      </c>
      <c r="G44" s="748">
        <f>SUM(G42:G43)</f>
        <v>1276342.52</v>
      </c>
      <c r="H44" s="750">
        <f>G44/1000</f>
        <v>1276.3</v>
      </c>
      <c r="I44" s="767">
        <v>1</v>
      </c>
      <c r="J44" s="768">
        <f t="shared" ref="J44:J46" si="11">H44*I44</f>
        <v>1276.3</v>
      </c>
      <c r="K44" s="769">
        <f t="shared" ref="K44:K46" si="12">H44-J44</f>
        <v>0</v>
      </c>
    </row>
    <row r="45" spans="1:11" ht="15.75" x14ac:dyDescent="0.25">
      <c r="A45" s="751" t="s">
        <v>1048</v>
      </c>
      <c r="B45" s="752" t="s">
        <v>899</v>
      </c>
      <c r="C45" s="741">
        <v>53204041.039999999</v>
      </c>
      <c r="D45" s="741">
        <v>1.5</v>
      </c>
      <c r="E45" s="741">
        <v>798061</v>
      </c>
      <c r="F45" s="741">
        <v>798061</v>
      </c>
      <c r="G45" s="754">
        <f t="shared" ref="G45:G48" si="13">C45*D45/100</f>
        <v>798060.62</v>
      </c>
      <c r="H45" s="755">
        <f t="shared" ref="H45:H46" si="14">G45/1000</f>
        <v>798.1</v>
      </c>
      <c r="I45" s="736">
        <v>1</v>
      </c>
      <c r="J45" s="756">
        <f t="shared" si="11"/>
        <v>798.1</v>
      </c>
      <c r="K45" s="757">
        <f t="shared" si="12"/>
        <v>0</v>
      </c>
    </row>
    <row r="46" spans="1:11" ht="16.5" thickBot="1" x14ac:dyDescent="0.3">
      <c r="A46" s="724" t="s">
        <v>1049</v>
      </c>
      <c r="B46" s="725" t="s">
        <v>900</v>
      </c>
      <c r="C46" s="726">
        <v>24052890</v>
      </c>
      <c r="D46" s="726">
        <v>1.5</v>
      </c>
      <c r="E46" s="726">
        <v>360793</v>
      </c>
      <c r="F46" s="726">
        <v>360793</v>
      </c>
      <c r="G46" s="763">
        <f t="shared" si="13"/>
        <v>360793.35</v>
      </c>
      <c r="H46" s="728">
        <f t="shared" si="14"/>
        <v>360.8</v>
      </c>
      <c r="I46" s="767">
        <v>1</v>
      </c>
      <c r="J46" s="768">
        <f t="shared" si="11"/>
        <v>360.8</v>
      </c>
      <c r="K46" s="769">
        <f t="shared" si="12"/>
        <v>0</v>
      </c>
    </row>
    <row r="47" spans="1:11" ht="15.75" customHeight="1" x14ac:dyDescent="0.25">
      <c r="A47" s="1519" t="s">
        <v>1080</v>
      </c>
      <c r="B47" s="732" t="s">
        <v>901</v>
      </c>
      <c r="C47" s="733">
        <v>47845403.880000003</v>
      </c>
      <c r="D47" s="733">
        <v>1.5</v>
      </c>
      <c r="E47" s="733">
        <v>717683.25</v>
      </c>
      <c r="F47" s="733">
        <v>912493.33</v>
      </c>
      <c r="G47" s="734">
        <f t="shared" si="13"/>
        <v>717681.06</v>
      </c>
      <c r="H47" s="735"/>
      <c r="I47" s="736"/>
      <c r="J47" s="737"/>
      <c r="K47" s="738"/>
    </row>
    <row r="48" spans="1:11" ht="15.75" x14ac:dyDescent="0.25">
      <c r="A48" s="1520"/>
      <c r="B48" s="739" t="s">
        <v>903</v>
      </c>
      <c r="C48" s="740">
        <v>38962871.539999999</v>
      </c>
      <c r="D48" s="740">
        <v>1.5</v>
      </c>
      <c r="E48" s="740">
        <v>584440.75</v>
      </c>
      <c r="F48" s="740">
        <v>389630.67</v>
      </c>
      <c r="G48" s="753">
        <f t="shared" si="13"/>
        <v>584443.06999999995</v>
      </c>
      <c r="H48" s="742"/>
      <c r="I48" s="743"/>
      <c r="J48" s="744"/>
      <c r="K48" s="745"/>
    </row>
    <row r="49" spans="1:11" ht="16.5" thickBot="1" x14ac:dyDescent="0.3">
      <c r="A49" s="746" t="s">
        <v>883</v>
      </c>
      <c r="B49" s="747"/>
      <c r="C49" s="748">
        <f>SUM(C47:C48)</f>
        <v>86808275.420000002</v>
      </c>
      <c r="D49" s="749"/>
      <c r="E49" s="748">
        <f>SUM(E47:E48)</f>
        <v>1302124</v>
      </c>
      <c r="F49" s="748">
        <f>SUM(F47:F48)</f>
        <v>1302124</v>
      </c>
      <c r="G49" s="748">
        <f>SUM(G47:G48)</f>
        <v>1302124.1299999999</v>
      </c>
      <c r="H49" s="750">
        <f>G49/1000</f>
        <v>1302.0999999999999</v>
      </c>
      <c r="I49" s="774">
        <f>'[2]291 имущ 2023'!$M$37</f>
        <v>0.98677698479999998</v>
      </c>
      <c r="J49" s="768">
        <f t="shared" ref="J49:J59" si="15">H49*I49</f>
        <v>1284.9000000000001</v>
      </c>
      <c r="K49" s="769">
        <f t="shared" ref="K49:K59" si="16">H49-J49</f>
        <v>17.2</v>
      </c>
    </row>
    <row r="50" spans="1:11" ht="15.75" x14ac:dyDescent="0.25">
      <c r="A50" s="751" t="s">
        <v>1050</v>
      </c>
      <c r="B50" s="752" t="s">
        <v>902</v>
      </c>
      <c r="C50" s="753">
        <v>65570710.799999997</v>
      </c>
      <c r="D50" s="753">
        <v>1.5</v>
      </c>
      <c r="E50" s="753">
        <v>983561</v>
      </c>
      <c r="F50" s="753">
        <v>983561</v>
      </c>
      <c r="G50" s="754">
        <f t="shared" ref="G50:G62" si="17">C50*D50/100</f>
        <v>983560.66</v>
      </c>
      <c r="H50" s="755">
        <f t="shared" ref="H50:H59" si="18">G50/1000</f>
        <v>983.6</v>
      </c>
      <c r="I50" s="736">
        <v>1</v>
      </c>
      <c r="J50" s="756">
        <f t="shared" si="15"/>
        <v>983.6</v>
      </c>
      <c r="K50" s="757">
        <f t="shared" si="16"/>
        <v>0</v>
      </c>
    </row>
    <row r="51" spans="1:11" ht="15.75" x14ac:dyDescent="0.25">
      <c r="A51" s="724" t="s">
        <v>1051</v>
      </c>
      <c r="B51" s="760" t="s">
        <v>904</v>
      </c>
      <c r="C51" s="648">
        <v>36798851.049999997</v>
      </c>
      <c r="D51" s="741">
        <v>1.5</v>
      </c>
      <c r="E51" s="741">
        <v>551983</v>
      </c>
      <c r="F51" s="741">
        <v>551983</v>
      </c>
      <c r="G51" s="754">
        <f t="shared" si="17"/>
        <v>551982.77</v>
      </c>
      <c r="H51" s="742">
        <f t="shared" si="18"/>
        <v>552</v>
      </c>
      <c r="I51" s="743">
        <v>1</v>
      </c>
      <c r="J51" s="652">
        <f t="shared" si="15"/>
        <v>552</v>
      </c>
      <c r="K51" s="759">
        <f t="shared" si="16"/>
        <v>0</v>
      </c>
    </row>
    <row r="52" spans="1:11" ht="15.75" x14ac:dyDescent="0.25">
      <c r="A52" s="724" t="s">
        <v>1052</v>
      </c>
      <c r="B52" s="760" t="s">
        <v>939</v>
      </c>
      <c r="C52" s="741">
        <v>70999339</v>
      </c>
      <c r="D52" s="741">
        <v>1.5</v>
      </c>
      <c r="E52" s="741">
        <v>1064986</v>
      </c>
      <c r="F52" s="741">
        <v>1064986</v>
      </c>
      <c r="G52" s="754">
        <f t="shared" si="17"/>
        <v>1064990.0900000001</v>
      </c>
      <c r="H52" s="742">
        <f t="shared" si="18"/>
        <v>1065</v>
      </c>
      <c r="I52" s="743">
        <v>1</v>
      </c>
      <c r="J52" s="652">
        <f t="shared" si="15"/>
        <v>1065</v>
      </c>
      <c r="K52" s="759">
        <f t="shared" si="16"/>
        <v>0</v>
      </c>
    </row>
    <row r="53" spans="1:11" ht="15.75" x14ac:dyDescent="0.25">
      <c r="A53" s="724" t="s">
        <v>1053</v>
      </c>
      <c r="B53" s="760" t="s">
        <v>905</v>
      </c>
      <c r="C53" s="741">
        <v>61448516.689999998</v>
      </c>
      <c r="D53" s="741">
        <v>1.5</v>
      </c>
      <c r="E53" s="741">
        <v>921728</v>
      </c>
      <c r="F53" s="741">
        <v>921728</v>
      </c>
      <c r="G53" s="754">
        <f t="shared" si="17"/>
        <v>921727.75</v>
      </c>
      <c r="H53" s="742">
        <f t="shared" si="18"/>
        <v>921.7</v>
      </c>
      <c r="I53" s="743">
        <v>1</v>
      </c>
      <c r="J53" s="652">
        <f t="shared" si="15"/>
        <v>921.7</v>
      </c>
      <c r="K53" s="759">
        <f t="shared" si="16"/>
        <v>0</v>
      </c>
    </row>
    <row r="54" spans="1:11" ht="15.75" x14ac:dyDescent="0.25">
      <c r="A54" s="724" t="s">
        <v>1054</v>
      </c>
      <c r="B54" s="760" t="s">
        <v>906</v>
      </c>
      <c r="C54" s="741">
        <v>42225584.380000003</v>
      </c>
      <c r="D54" s="741">
        <v>1.5</v>
      </c>
      <c r="E54" s="741">
        <v>633384</v>
      </c>
      <c r="F54" s="741">
        <v>633384</v>
      </c>
      <c r="G54" s="754">
        <f t="shared" si="17"/>
        <v>633383.77</v>
      </c>
      <c r="H54" s="742">
        <f t="shared" si="18"/>
        <v>633.4</v>
      </c>
      <c r="I54" s="743">
        <v>1</v>
      </c>
      <c r="J54" s="652">
        <f t="shared" si="15"/>
        <v>633.4</v>
      </c>
      <c r="K54" s="759">
        <f t="shared" si="16"/>
        <v>0</v>
      </c>
    </row>
    <row r="55" spans="1:11" ht="15.75" x14ac:dyDescent="0.25">
      <c r="A55" s="724" t="s">
        <v>1055</v>
      </c>
      <c r="B55" s="760" t="s">
        <v>907</v>
      </c>
      <c r="C55" s="741">
        <v>39758731.520000003</v>
      </c>
      <c r="D55" s="741">
        <v>1.5</v>
      </c>
      <c r="E55" s="741">
        <v>596381</v>
      </c>
      <c r="F55" s="741">
        <v>596381</v>
      </c>
      <c r="G55" s="754">
        <f t="shared" si="17"/>
        <v>596380.97</v>
      </c>
      <c r="H55" s="742">
        <f t="shared" si="18"/>
        <v>596.4</v>
      </c>
      <c r="I55" s="743">
        <v>1</v>
      </c>
      <c r="J55" s="652">
        <f t="shared" si="15"/>
        <v>596.4</v>
      </c>
      <c r="K55" s="759">
        <f t="shared" si="16"/>
        <v>0</v>
      </c>
    </row>
    <row r="56" spans="1:11" ht="15.75" x14ac:dyDescent="0.25">
      <c r="A56" s="724" t="s">
        <v>1056</v>
      </c>
      <c r="B56" s="760" t="s">
        <v>938</v>
      </c>
      <c r="C56" s="741">
        <v>34611996.479999997</v>
      </c>
      <c r="D56" s="741">
        <v>1.5</v>
      </c>
      <c r="E56" s="741">
        <v>519180</v>
      </c>
      <c r="F56" s="741">
        <v>519180</v>
      </c>
      <c r="G56" s="754">
        <f t="shared" si="17"/>
        <v>519179.95</v>
      </c>
      <c r="H56" s="742">
        <f t="shared" si="18"/>
        <v>519.20000000000005</v>
      </c>
      <c r="I56" s="743">
        <v>1</v>
      </c>
      <c r="J56" s="652">
        <f t="shared" si="15"/>
        <v>519.20000000000005</v>
      </c>
      <c r="K56" s="759">
        <f t="shared" si="16"/>
        <v>0</v>
      </c>
    </row>
    <row r="57" spans="1:11" ht="15.75" x14ac:dyDescent="0.25">
      <c r="A57" s="724" t="s">
        <v>1057</v>
      </c>
      <c r="B57" s="760" t="s">
        <v>908</v>
      </c>
      <c r="C57" s="741">
        <v>50069547.909999996</v>
      </c>
      <c r="D57" s="741">
        <v>1.5</v>
      </c>
      <c r="E57" s="741">
        <v>751043</v>
      </c>
      <c r="F57" s="741">
        <v>751043</v>
      </c>
      <c r="G57" s="754">
        <f t="shared" si="17"/>
        <v>751043.22</v>
      </c>
      <c r="H57" s="742">
        <f t="shared" si="18"/>
        <v>751</v>
      </c>
      <c r="I57" s="743">
        <v>1</v>
      </c>
      <c r="J57" s="652">
        <f t="shared" si="15"/>
        <v>751</v>
      </c>
      <c r="K57" s="759">
        <f t="shared" si="16"/>
        <v>0</v>
      </c>
    </row>
    <row r="58" spans="1:11" ht="15.75" x14ac:dyDescent="0.25">
      <c r="A58" s="724" t="s">
        <v>1058</v>
      </c>
      <c r="B58" s="760" t="s">
        <v>1106</v>
      </c>
      <c r="C58" s="741">
        <v>41645003.399999999</v>
      </c>
      <c r="D58" s="741">
        <v>1.5</v>
      </c>
      <c r="E58" s="741">
        <v>156168</v>
      </c>
      <c r="F58" s="741">
        <v>468507</v>
      </c>
      <c r="G58" s="754">
        <f t="shared" si="17"/>
        <v>624675.05000000005</v>
      </c>
      <c r="H58" s="742">
        <f t="shared" si="18"/>
        <v>624.70000000000005</v>
      </c>
      <c r="I58" s="743">
        <v>1</v>
      </c>
      <c r="J58" s="652">
        <f t="shared" si="15"/>
        <v>624.70000000000005</v>
      </c>
      <c r="K58" s="759">
        <f t="shared" si="16"/>
        <v>0</v>
      </c>
    </row>
    <row r="59" spans="1:11" ht="16.5" thickBot="1" x14ac:dyDescent="0.3">
      <c r="A59" s="724" t="s">
        <v>1059</v>
      </c>
      <c r="B59" s="725" t="s">
        <v>937</v>
      </c>
      <c r="C59" s="726">
        <v>35184791</v>
      </c>
      <c r="D59" s="726">
        <v>1.5</v>
      </c>
      <c r="E59" s="726">
        <v>527772</v>
      </c>
      <c r="F59" s="726">
        <v>527772</v>
      </c>
      <c r="G59" s="763">
        <f t="shared" si="17"/>
        <v>527771.87</v>
      </c>
      <c r="H59" s="728">
        <f t="shared" si="18"/>
        <v>527.79999999999995</v>
      </c>
      <c r="I59" s="767">
        <v>1</v>
      </c>
      <c r="J59" s="768">
        <f t="shared" si="15"/>
        <v>527.79999999999995</v>
      </c>
      <c r="K59" s="769">
        <f t="shared" si="16"/>
        <v>0</v>
      </c>
    </row>
    <row r="60" spans="1:11" ht="38.25" x14ac:dyDescent="0.25">
      <c r="A60" s="775" t="s">
        <v>1107</v>
      </c>
      <c r="B60" s="732" t="s">
        <v>936</v>
      </c>
      <c r="C60" s="733">
        <v>8511352.1999999993</v>
      </c>
      <c r="D60" s="733">
        <v>1.5</v>
      </c>
      <c r="E60" s="733"/>
      <c r="F60" s="733"/>
      <c r="G60" s="734">
        <f t="shared" si="17"/>
        <v>127670.28</v>
      </c>
      <c r="H60" s="735"/>
      <c r="I60" s="736"/>
      <c r="J60" s="737"/>
      <c r="K60" s="738"/>
    </row>
    <row r="61" spans="1:11" ht="25.5" x14ac:dyDescent="0.25">
      <c r="A61" s="861" t="s">
        <v>1108</v>
      </c>
      <c r="B61" s="739" t="s">
        <v>913</v>
      </c>
      <c r="C61" s="740">
        <v>43061429.039999999</v>
      </c>
      <c r="D61" s="740">
        <v>1.5</v>
      </c>
      <c r="E61" s="740"/>
      <c r="F61" s="740"/>
      <c r="G61" s="753">
        <f t="shared" si="17"/>
        <v>645921.43999999994</v>
      </c>
      <c r="H61" s="742"/>
      <c r="I61" s="743"/>
      <c r="J61" s="744"/>
      <c r="K61" s="745"/>
    </row>
    <row r="62" spans="1:11" ht="25.5" x14ac:dyDescent="0.25">
      <c r="A62" s="861" t="s">
        <v>1109</v>
      </c>
      <c r="B62" s="739" t="s">
        <v>886</v>
      </c>
      <c r="C62" s="740">
        <v>71689545</v>
      </c>
      <c r="D62" s="740">
        <v>1.5</v>
      </c>
      <c r="E62" s="740"/>
      <c r="F62" s="740"/>
      <c r="G62" s="753">
        <f t="shared" si="17"/>
        <v>1075343.18</v>
      </c>
      <c r="H62" s="742"/>
      <c r="I62" s="743"/>
      <c r="J62" s="744"/>
      <c r="K62" s="745"/>
    </row>
    <row r="63" spans="1:11" ht="13.5" thickBot="1" x14ac:dyDescent="0.3">
      <c r="A63" s="746" t="s">
        <v>883</v>
      </c>
      <c r="B63" s="777"/>
      <c r="C63" s="778">
        <f>SUM(C60:C62)</f>
        <v>123262326.23999999</v>
      </c>
      <c r="D63" s="779"/>
      <c r="E63" s="778">
        <f>SUM(E60:E62)</f>
        <v>0</v>
      </c>
      <c r="F63" s="778">
        <f>SUM(F60:F62)</f>
        <v>0</v>
      </c>
      <c r="G63" s="778">
        <f>SUM(G60:G62)</f>
        <v>1848934.9</v>
      </c>
      <c r="H63" s="750">
        <f>G63/1000</f>
        <v>1848.9</v>
      </c>
      <c r="I63" s="774">
        <f>'[2]291 имущ 2023'!$M$48</f>
        <v>0.99851082589999995</v>
      </c>
      <c r="J63" s="768">
        <f t="shared" ref="J63:J81" si="19">H63*I63</f>
        <v>1846.1</v>
      </c>
      <c r="K63" s="769">
        <f t="shared" ref="K63:K81" si="20">H63-J63</f>
        <v>2.8</v>
      </c>
    </row>
    <row r="64" spans="1:11" ht="15.75" x14ac:dyDescent="0.25">
      <c r="A64" s="751" t="s">
        <v>1060</v>
      </c>
      <c r="B64" s="752" t="s">
        <v>1110</v>
      </c>
      <c r="C64" s="753">
        <v>38465073</v>
      </c>
      <c r="D64" s="753">
        <v>1.5</v>
      </c>
      <c r="E64" s="780">
        <v>576976</v>
      </c>
      <c r="F64" s="780">
        <v>576976</v>
      </c>
      <c r="G64" s="754">
        <f t="shared" ref="G64:G83" si="21">C64*D64/100</f>
        <v>576976.1</v>
      </c>
      <c r="H64" s="755">
        <f t="shared" ref="H64:H81" si="22">G64/1000</f>
        <v>577</v>
      </c>
      <c r="I64" s="736">
        <v>1</v>
      </c>
      <c r="J64" s="756">
        <f t="shared" si="19"/>
        <v>577</v>
      </c>
      <c r="K64" s="757">
        <f t="shared" si="20"/>
        <v>0</v>
      </c>
    </row>
    <row r="65" spans="1:11" ht="15.75" x14ac:dyDescent="0.25">
      <c r="A65" s="724" t="s">
        <v>1061</v>
      </c>
      <c r="B65" s="760" t="s">
        <v>909</v>
      </c>
      <c r="C65" s="741">
        <v>27753560.940000001</v>
      </c>
      <c r="D65" s="741">
        <v>1.5</v>
      </c>
      <c r="E65" s="781"/>
      <c r="F65" s="781"/>
      <c r="G65" s="754">
        <f t="shared" si="21"/>
        <v>416303.41</v>
      </c>
      <c r="H65" s="742">
        <f t="shared" si="22"/>
        <v>416.3</v>
      </c>
      <c r="I65" s="782">
        <f>'[2]291 имущ 2023'!$M$50</f>
        <v>0.94204042499999996</v>
      </c>
      <c r="J65" s="652">
        <f t="shared" si="19"/>
        <v>392.2</v>
      </c>
      <c r="K65" s="759">
        <f t="shared" si="20"/>
        <v>24.1</v>
      </c>
    </row>
    <row r="66" spans="1:11" ht="15.75" x14ac:dyDescent="0.25">
      <c r="A66" s="724" t="s">
        <v>1062</v>
      </c>
      <c r="B66" s="760" t="s">
        <v>910</v>
      </c>
      <c r="C66" s="741">
        <v>34676629</v>
      </c>
      <c r="D66" s="741">
        <v>1.5</v>
      </c>
      <c r="E66" s="781">
        <v>524758.43999999994</v>
      </c>
      <c r="F66" s="781">
        <v>524100</v>
      </c>
      <c r="G66" s="754">
        <f t="shared" si="21"/>
        <v>520149.44</v>
      </c>
      <c r="H66" s="742">
        <f t="shared" si="22"/>
        <v>520.1</v>
      </c>
      <c r="I66" s="743">
        <v>1</v>
      </c>
      <c r="J66" s="652">
        <f t="shared" si="19"/>
        <v>520.1</v>
      </c>
      <c r="K66" s="759">
        <f t="shared" si="20"/>
        <v>0</v>
      </c>
    </row>
    <row r="67" spans="1:11" ht="18.75" x14ac:dyDescent="0.25">
      <c r="A67" s="724" t="s">
        <v>1063</v>
      </c>
      <c r="B67" s="760" t="s">
        <v>911</v>
      </c>
      <c r="C67" s="783">
        <v>29250365.100000001</v>
      </c>
      <c r="D67" s="741">
        <v>1.5</v>
      </c>
      <c r="E67" s="781">
        <v>439756</v>
      </c>
      <c r="F67" s="781">
        <v>438756</v>
      </c>
      <c r="G67" s="754">
        <f t="shared" si="21"/>
        <v>438755.48</v>
      </c>
      <c r="H67" s="742">
        <f t="shared" si="22"/>
        <v>438.8</v>
      </c>
      <c r="I67" s="743">
        <v>1</v>
      </c>
      <c r="J67" s="652">
        <f t="shared" si="19"/>
        <v>438.8</v>
      </c>
      <c r="K67" s="759">
        <f t="shared" si="20"/>
        <v>0</v>
      </c>
    </row>
    <row r="68" spans="1:11" ht="15.75" x14ac:dyDescent="0.25">
      <c r="A68" s="724" t="s">
        <v>1064</v>
      </c>
      <c r="B68" s="760" t="s">
        <v>912</v>
      </c>
      <c r="C68" s="741">
        <v>38852255.520000003</v>
      </c>
      <c r="D68" s="741">
        <v>1.5</v>
      </c>
      <c r="E68" s="781">
        <v>582784</v>
      </c>
      <c r="F68" s="781">
        <v>582784</v>
      </c>
      <c r="G68" s="754">
        <f t="shared" si="21"/>
        <v>582783.82999999996</v>
      </c>
      <c r="H68" s="742">
        <f t="shared" si="22"/>
        <v>582.79999999999995</v>
      </c>
      <c r="I68" s="743">
        <v>1</v>
      </c>
      <c r="J68" s="652">
        <f t="shared" si="19"/>
        <v>582.79999999999995</v>
      </c>
      <c r="K68" s="759">
        <f t="shared" si="20"/>
        <v>0</v>
      </c>
    </row>
    <row r="69" spans="1:11" ht="15.75" x14ac:dyDescent="0.25">
      <c r="A69" s="724" t="s">
        <v>1065</v>
      </c>
      <c r="B69" s="760" t="s">
        <v>1111</v>
      </c>
      <c r="C69" s="741">
        <v>35965697.770000003</v>
      </c>
      <c r="D69" s="741">
        <v>1.5</v>
      </c>
      <c r="E69" s="781">
        <v>533581.89</v>
      </c>
      <c r="F69" s="781">
        <v>539485</v>
      </c>
      <c r="G69" s="754">
        <f t="shared" si="21"/>
        <v>539485.47</v>
      </c>
      <c r="H69" s="742">
        <f t="shared" si="22"/>
        <v>539.5</v>
      </c>
      <c r="I69" s="743">
        <v>1</v>
      </c>
      <c r="J69" s="652">
        <f t="shared" si="19"/>
        <v>539.5</v>
      </c>
      <c r="K69" s="759">
        <f t="shared" si="20"/>
        <v>0</v>
      </c>
    </row>
    <row r="70" spans="1:11" ht="18.75" x14ac:dyDescent="0.25">
      <c r="A70" s="724" t="s">
        <v>1066</v>
      </c>
      <c r="B70" s="760" t="s">
        <v>889</v>
      </c>
      <c r="C70" s="783">
        <v>38280976.579999998</v>
      </c>
      <c r="D70" s="741">
        <v>1.5</v>
      </c>
      <c r="E70" s="781">
        <v>574214.65</v>
      </c>
      <c r="F70" s="781">
        <v>574214.65</v>
      </c>
      <c r="G70" s="784">
        <f t="shared" si="21"/>
        <v>574214.65</v>
      </c>
      <c r="H70" s="742">
        <f t="shared" si="22"/>
        <v>574.20000000000005</v>
      </c>
      <c r="I70" s="743">
        <v>1</v>
      </c>
      <c r="J70" s="652">
        <f t="shared" si="19"/>
        <v>574.20000000000005</v>
      </c>
      <c r="K70" s="759">
        <f t="shared" si="20"/>
        <v>0</v>
      </c>
    </row>
    <row r="71" spans="1:11" ht="15.75" x14ac:dyDescent="0.25">
      <c r="A71" s="724" t="s">
        <v>1067</v>
      </c>
      <c r="B71" s="760" t="s">
        <v>1112</v>
      </c>
      <c r="C71" s="741">
        <v>36337425.020000003</v>
      </c>
      <c r="D71" s="741">
        <v>1.5</v>
      </c>
      <c r="E71" s="781">
        <v>545061</v>
      </c>
      <c r="F71" s="781">
        <v>545061</v>
      </c>
      <c r="G71" s="754">
        <f t="shared" si="21"/>
        <v>545061.38</v>
      </c>
      <c r="H71" s="742">
        <f t="shared" si="22"/>
        <v>545.1</v>
      </c>
      <c r="I71" s="743">
        <v>1</v>
      </c>
      <c r="J71" s="652">
        <f t="shared" si="19"/>
        <v>545.1</v>
      </c>
      <c r="K71" s="759">
        <f t="shared" si="20"/>
        <v>0</v>
      </c>
    </row>
    <row r="72" spans="1:11" ht="15.75" x14ac:dyDescent="0.25">
      <c r="A72" s="724" t="s">
        <v>1068</v>
      </c>
      <c r="B72" s="760" t="s">
        <v>914</v>
      </c>
      <c r="C72" s="741">
        <v>38811939.210000001</v>
      </c>
      <c r="D72" s="741">
        <v>1.5</v>
      </c>
      <c r="E72" s="741">
        <v>600997</v>
      </c>
      <c r="F72" s="741">
        <v>582188</v>
      </c>
      <c r="G72" s="754">
        <f t="shared" si="21"/>
        <v>582179.09</v>
      </c>
      <c r="H72" s="742">
        <f t="shared" si="22"/>
        <v>582.20000000000005</v>
      </c>
      <c r="I72" s="743">
        <v>1</v>
      </c>
      <c r="J72" s="652">
        <f t="shared" si="19"/>
        <v>582.20000000000005</v>
      </c>
      <c r="K72" s="759">
        <f t="shared" si="20"/>
        <v>0</v>
      </c>
    </row>
    <row r="73" spans="1:11" ht="38.25" x14ac:dyDescent="0.25">
      <c r="A73" s="724" t="s">
        <v>1102</v>
      </c>
      <c r="B73" s="760" t="s">
        <v>915</v>
      </c>
      <c r="C73" s="741">
        <v>80000956</v>
      </c>
      <c r="D73" s="741">
        <v>1.5</v>
      </c>
      <c r="E73" s="741">
        <v>1200014</v>
      </c>
      <c r="F73" s="741">
        <v>1200014</v>
      </c>
      <c r="G73" s="754">
        <f t="shared" si="21"/>
        <v>1200014.3400000001</v>
      </c>
      <c r="H73" s="742">
        <f t="shared" si="22"/>
        <v>1200</v>
      </c>
      <c r="I73" s="782">
        <f>'[2]291 имущ 2023'!$M$58</f>
        <v>0.99856170060000005</v>
      </c>
      <c r="J73" s="652">
        <f t="shared" si="19"/>
        <v>1198.3</v>
      </c>
      <c r="K73" s="759">
        <f t="shared" si="20"/>
        <v>1.7</v>
      </c>
    </row>
    <row r="74" spans="1:11" ht="15.75" x14ac:dyDescent="0.25">
      <c r="A74" s="724" t="s">
        <v>1069</v>
      </c>
      <c r="B74" s="760" t="s">
        <v>935</v>
      </c>
      <c r="C74" s="785">
        <v>15091285.460000001</v>
      </c>
      <c r="D74" s="741">
        <v>1.5</v>
      </c>
      <c r="E74" s="741">
        <v>226369.28</v>
      </c>
      <c r="F74" s="741">
        <v>226369.28</v>
      </c>
      <c r="G74" s="754">
        <f t="shared" si="21"/>
        <v>226369.28</v>
      </c>
      <c r="H74" s="742">
        <f t="shared" si="22"/>
        <v>226.4</v>
      </c>
      <c r="I74" s="782">
        <f>'[2]291 имущ 2023'!$M$59</f>
        <v>0.99612848899999995</v>
      </c>
      <c r="J74" s="652">
        <f t="shared" si="19"/>
        <v>225.5</v>
      </c>
      <c r="K74" s="759">
        <f t="shared" si="20"/>
        <v>0.9</v>
      </c>
    </row>
    <row r="75" spans="1:11" ht="15.75" x14ac:dyDescent="0.25">
      <c r="A75" s="724" t="s">
        <v>1070</v>
      </c>
      <c r="B75" s="760" t="s">
        <v>916</v>
      </c>
      <c r="C75" s="741">
        <v>72971375.400000006</v>
      </c>
      <c r="D75" s="741">
        <v>1.5</v>
      </c>
      <c r="E75" s="741">
        <v>1094571</v>
      </c>
      <c r="F75" s="741">
        <v>1094571</v>
      </c>
      <c r="G75" s="754">
        <f t="shared" si="21"/>
        <v>1094570.6299999999</v>
      </c>
      <c r="H75" s="742">
        <f t="shared" si="22"/>
        <v>1094.5999999999999</v>
      </c>
      <c r="I75" s="743">
        <v>1</v>
      </c>
      <c r="J75" s="652">
        <f t="shared" si="19"/>
        <v>1094.5999999999999</v>
      </c>
      <c r="K75" s="759">
        <f t="shared" si="20"/>
        <v>0</v>
      </c>
    </row>
    <row r="76" spans="1:11" ht="15.75" x14ac:dyDescent="0.25">
      <c r="A76" s="724" t="s">
        <v>1071</v>
      </c>
      <c r="B76" s="760" t="s">
        <v>934</v>
      </c>
      <c r="C76" s="741">
        <v>76710594</v>
      </c>
      <c r="D76" s="741">
        <v>1.5</v>
      </c>
      <c r="E76" s="741"/>
      <c r="F76" s="741"/>
      <c r="G76" s="754">
        <f t="shared" si="21"/>
        <v>1150658.9099999999</v>
      </c>
      <c r="H76" s="742">
        <f t="shared" si="22"/>
        <v>1150.7</v>
      </c>
      <c r="I76" s="782">
        <f>'[2]291 имущ 2023'!$M$61</f>
        <v>0.9948640178</v>
      </c>
      <c r="J76" s="652">
        <f t="shared" si="19"/>
        <v>1144.8</v>
      </c>
      <c r="K76" s="759">
        <f t="shared" si="20"/>
        <v>5.9</v>
      </c>
    </row>
    <row r="77" spans="1:11" ht="15.75" x14ac:dyDescent="0.25">
      <c r="A77" s="724" t="s">
        <v>1072</v>
      </c>
      <c r="B77" s="760" t="s">
        <v>917</v>
      </c>
      <c r="C77" s="741">
        <v>37325056.789999999</v>
      </c>
      <c r="D77" s="741">
        <v>1.5</v>
      </c>
      <c r="E77" s="741">
        <v>559876</v>
      </c>
      <c r="F77" s="741">
        <v>559876</v>
      </c>
      <c r="G77" s="754">
        <f t="shared" si="21"/>
        <v>559875.85</v>
      </c>
      <c r="H77" s="742">
        <f t="shared" si="22"/>
        <v>559.9</v>
      </c>
      <c r="I77" s="743">
        <v>1</v>
      </c>
      <c r="J77" s="652">
        <f t="shared" si="19"/>
        <v>559.9</v>
      </c>
      <c r="K77" s="759">
        <f t="shared" si="20"/>
        <v>0</v>
      </c>
    </row>
    <row r="78" spans="1:11" ht="15.75" x14ac:dyDescent="0.25">
      <c r="A78" s="724" t="s">
        <v>1073</v>
      </c>
      <c r="B78" s="760" t="s">
        <v>918</v>
      </c>
      <c r="C78" s="741">
        <v>69632677.920000002</v>
      </c>
      <c r="D78" s="741">
        <v>1.5</v>
      </c>
      <c r="E78" s="741">
        <v>1044490</v>
      </c>
      <c r="F78" s="741">
        <v>1044490</v>
      </c>
      <c r="G78" s="754">
        <f t="shared" si="21"/>
        <v>1044490.17</v>
      </c>
      <c r="H78" s="742">
        <f t="shared" si="22"/>
        <v>1044.5</v>
      </c>
      <c r="I78" s="743">
        <v>1</v>
      </c>
      <c r="J78" s="652">
        <f t="shared" si="19"/>
        <v>1044.5</v>
      </c>
      <c r="K78" s="759">
        <f t="shared" si="20"/>
        <v>0</v>
      </c>
    </row>
    <row r="79" spans="1:11" ht="15.75" x14ac:dyDescent="0.25">
      <c r="A79" s="724" t="s">
        <v>1074</v>
      </c>
      <c r="B79" s="741" t="s">
        <v>919</v>
      </c>
      <c r="C79" s="741">
        <v>39667899.149999999</v>
      </c>
      <c r="D79" s="741">
        <v>1.5</v>
      </c>
      <c r="E79" s="741">
        <v>564352</v>
      </c>
      <c r="F79" s="741">
        <v>451424</v>
      </c>
      <c r="G79" s="754">
        <f t="shared" si="21"/>
        <v>595018.49</v>
      </c>
      <c r="H79" s="742">
        <f t="shared" si="22"/>
        <v>595</v>
      </c>
      <c r="I79" s="743">
        <v>1</v>
      </c>
      <c r="J79" s="652">
        <f t="shared" si="19"/>
        <v>595</v>
      </c>
      <c r="K79" s="759">
        <f t="shared" si="20"/>
        <v>0</v>
      </c>
    </row>
    <row r="80" spans="1:11" ht="15.75" x14ac:dyDescent="0.25">
      <c r="A80" s="724" t="s">
        <v>1075</v>
      </c>
      <c r="B80" s="760" t="s">
        <v>933</v>
      </c>
      <c r="C80" s="741">
        <v>67329293.799999997</v>
      </c>
      <c r="D80" s="741">
        <v>1.5</v>
      </c>
      <c r="E80" s="741">
        <v>1009939</v>
      </c>
      <c r="F80" s="741">
        <v>1009939</v>
      </c>
      <c r="G80" s="754">
        <f t="shared" si="21"/>
        <v>1009939.41</v>
      </c>
      <c r="H80" s="742">
        <f t="shared" si="22"/>
        <v>1009.9</v>
      </c>
      <c r="I80" s="743">
        <v>1</v>
      </c>
      <c r="J80" s="652">
        <f t="shared" si="19"/>
        <v>1009.9</v>
      </c>
      <c r="K80" s="759">
        <f t="shared" si="20"/>
        <v>0</v>
      </c>
    </row>
    <row r="81" spans="1:11" ht="16.5" thickBot="1" x14ac:dyDescent="0.3">
      <c r="A81" s="724" t="s">
        <v>1076</v>
      </c>
      <c r="B81" s="725" t="s">
        <v>1113</v>
      </c>
      <c r="C81" s="726">
        <v>48133046.07</v>
      </c>
      <c r="D81" s="726">
        <v>1.5</v>
      </c>
      <c r="E81" s="726">
        <v>722000</v>
      </c>
      <c r="F81" s="726">
        <v>722000</v>
      </c>
      <c r="G81" s="763">
        <f t="shared" si="21"/>
        <v>721995.69</v>
      </c>
      <c r="H81" s="728">
        <f t="shared" si="22"/>
        <v>722</v>
      </c>
      <c r="I81" s="767">
        <v>1</v>
      </c>
      <c r="J81" s="768">
        <f t="shared" si="19"/>
        <v>722</v>
      </c>
      <c r="K81" s="769">
        <f t="shared" si="20"/>
        <v>0</v>
      </c>
    </row>
    <row r="82" spans="1:11" ht="15.75" x14ac:dyDescent="0.25">
      <c r="A82" s="1525" t="s">
        <v>1077</v>
      </c>
      <c r="B82" s="786" t="s">
        <v>1339</v>
      </c>
      <c r="C82" s="734">
        <v>24260917.100000001</v>
      </c>
      <c r="D82" s="734">
        <v>1.5</v>
      </c>
      <c r="E82" s="734"/>
      <c r="F82" s="734">
        <v>212283.03</v>
      </c>
      <c r="G82" s="734">
        <f t="shared" si="21"/>
        <v>363913.76</v>
      </c>
      <c r="H82" s="735"/>
      <c r="I82" s="736"/>
      <c r="J82" s="737"/>
      <c r="K82" s="787"/>
    </row>
    <row r="83" spans="1:11" ht="15.75" x14ac:dyDescent="0.25">
      <c r="A83" s="1526"/>
      <c r="B83" s="788" t="s">
        <v>932</v>
      </c>
      <c r="C83" s="789">
        <v>73599405.260000005</v>
      </c>
      <c r="D83" s="741">
        <v>1.5</v>
      </c>
      <c r="E83" s="741">
        <v>275997.77</v>
      </c>
      <c r="F83" s="741">
        <v>827993.31</v>
      </c>
      <c r="G83" s="741">
        <f t="shared" si="21"/>
        <v>1103991.08</v>
      </c>
      <c r="H83" s="742"/>
      <c r="I83" s="743"/>
      <c r="J83" s="744"/>
      <c r="K83" s="790"/>
    </row>
    <row r="84" spans="1:11" ht="16.5" thickBot="1" x14ac:dyDescent="0.3">
      <c r="A84" s="791" t="s">
        <v>883</v>
      </c>
      <c r="B84" s="792"/>
      <c r="C84" s="793">
        <f>SUM(C82:C83)</f>
        <v>97860322.359999999</v>
      </c>
      <c r="D84" s="749">
        <v>1.5</v>
      </c>
      <c r="E84" s="793">
        <f t="shared" ref="E84:G84" si="23">SUM(E82:E83)</f>
        <v>275997.77</v>
      </c>
      <c r="F84" s="793">
        <f t="shared" si="23"/>
        <v>1040276.34</v>
      </c>
      <c r="G84" s="794">
        <f t="shared" si="23"/>
        <v>1467904.84</v>
      </c>
      <c r="H84" s="750">
        <f>G84/1000</f>
        <v>1467.9</v>
      </c>
      <c r="I84" s="767">
        <v>1</v>
      </c>
      <c r="J84" s="768">
        <f>H84*I84</f>
        <v>1467.9</v>
      </c>
      <c r="K84" s="769">
        <f>H84-J84</f>
        <v>0</v>
      </c>
    </row>
    <row r="85" spans="1:11" ht="16.5" thickBot="1" x14ac:dyDescent="0.3">
      <c r="A85" s="795" t="s">
        <v>1078</v>
      </c>
      <c r="B85" s="796" t="s">
        <v>931</v>
      </c>
      <c r="C85" s="797">
        <v>75057253.120000005</v>
      </c>
      <c r="D85" s="797">
        <v>1.5</v>
      </c>
      <c r="E85" s="797">
        <v>1125856</v>
      </c>
      <c r="F85" s="797">
        <v>1125859</v>
      </c>
      <c r="G85" s="798">
        <f t="shared" ref="G85" si="24">C85*D85/100</f>
        <v>1125858.8</v>
      </c>
      <c r="H85" s="799">
        <f t="shared" ref="H85" si="25">G85/1000</f>
        <v>1125.9000000000001</v>
      </c>
      <c r="I85" s="800">
        <f>'[2]291 имущ 2023'!$M$68</f>
        <v>0.98911661819999996</v>
      </c>
      <c r="J85" s="801">
        <f t="shared" ref="J85" si="26">H85*I85</f>
        <v>1113.5999999999999</v>
      </c>
      <c r="K85" s="802">
        <f t="shared" ref="K85" si="27">H85-J85</f>
        <v>12.3</v>
      </c>
    </row>
    <row r="86" spans="1:11" ht="15.75" x14ac:dyDescent="0.25">
      <c r="A86" s="803" t="s">
        <v>749</v>
      </c>
      <c r="B86" s="752"/>
      <c r="C86" s="804">
        <f>C13+C17+C18+C19+C20+C21+C22+C23+C26+C29+C30+C31+C32+C33+C34+C35+C36+C37+C38+C41+C44+C45+C46+C49+C50+C51+C52+C53+C54+C55+C56+C57+C58+C59+C63+C64+C65+C66+C67+C68+C69+C70+C71+C72+C73+C74+C75+C76+C77+C78+C79+C80+C81+C84+C85</f>
        <v>2839608326.1700001</v>
      </c>
      <c r="D86" s="804"/>
      <c r="E86" s="804">
        <f>E13+E17+E18+E19+E20+E21+E22+E23+E26+E29+E30+E31+E32+E33+E34+E35+E36+E37+E38+E41+E44+E45+E46+E49+E50+E51+E52+E53+E54+E55+E56+E57+E58+E59+E63+E64+E65+E66+E67+E68+E69+E70+E71+E72+E73+E74+E75+E76+E77+E78+E79+E80+E81+E84+E85</f>
        <v>33725005.340000004</v>
      </c>
      <c r="F86" s="804">
        <f>F13+F17+F18+F19+F20+F21+F22+F23+F26+F29+F30+F31+F32+F33+F34+F35+F36+F37+F38+F41+F44+F45+F46+F49+F50+F51+F52+F53+F54+F55+F56+F57+F58+F59+F63+F64+F65+F66+F67+F68+F69+F70+F71+F72+F73+F74+F75+F76+F77+F78+F79+F80+F81+F84+F85</f>
        <v>33735435.579999998</v>
      </c>
      <c r="G86" s="804">
        <f>G13+G17+G18+G19+G20+G21+G22+G23+G26+G29+G30+G31+G32+G33+G34+G35+G36+G37+G38+G41+G44+G45+G46+G49+G50+G51+G52+G53+G54+G55+G56+G57+G58+G59+G63+G64+G65+G66+G67+G68+G69+G70+G71+G72+G73+G74+G75+G76+G77+G78+G79+G80+G81+G84+G85</f>
        <v>42594124.979999997</v>
      </c>
      <c r="H86" s="805">
        <f>H13+H17+H18+H19+H20+H21+H22+H23+H26+H29+H30+H31+H32+H33+H34+H35+H36+H37+H38+H41+H44+H45+H46+H49+H50+H51+H52+H53+H54+H55+H56+H57+H58+H59+H63+H64+H65+H66+H67+H68+H69+H70+H71+H72+H73+H74+H75+H76+H77+H78+H79+H80+H81+H84+H85</f>
        <v>42594.2</v>
      </c>
      <c r="I86" s="806"/>
      <c r="J86" s="807">
        <f>J13+J17+J18+J19+J20+J21+J22+J23+J26+J29+J30+J31+J32+J33+J34+J35+J36+J37+J38+J41+J44+J45+J46+J49+J50+J51+J52+J53+J54+J55+J56+J57+J58+J59+J63+J64+J65+J66+J67+J68+J69+J70+J71+J72+J73+J74+J75+J76+J77+J78+J79+J80+J81+J84+J85</f>
        <v>42529.3</v>
      </c>
      <c r="K86" s="808">
        <f>K13+K17+K18+K19+K20+K21+K22+K23+K26+K29+K30+K31+K32+K33+K34+K35+K36+K37+K38+K41+K44+K45+K46+K49+K50+K51+K52+K53+K54+K55+K56+K57+K58+K59+K63+K64+K65+K66+K67+K68+K69+K70+K71+K72+K73+K74+K75+K76+K77+K78+K79+K80+K81+K84+K85</f>
        <v>64.900000000000006</v>
      </c>
    </row>
    <row r="87" spans="1:11" ht="15.75" x14ac:dyDescent="0.25">
      <c r="A87" s="590" t="s">
        <v>658</v>
      </c>
      <c r="B87" s="661"/>
      <c r="C87" s="809">
        <f>C86-C88</f>
        <v>2513923017.0500002</v>
      </c>
      <c r="D87" s="809"/>
      <c r="E87" s="809">
        <f t="shared" ref="E87:J87" si="28">E86-E88</f>
        <v>31104961.059999999</v>
      </c>
      <c r="F87" s="809">
        <f t="shared" si="28"/>
        <v>31115391.300000001</v>
      </c>
      <c r="G87" s="809">
        <f t="shared" si="28"/>
        <v>37708845.340000004</v>
      </c>
      <c r="H87" s="810">
        <f t="shared" si="28"/>
        <v>37709</v>
      </c>
      <c r="I87" s="811"/>
      <c r="J87" s="652">
        <f t="shared" si="28"/>
        <v>37671</v>
      </c>
      <c r="K87" s="759">
        <f>K86-K88</f>
        <v>38</v>
      </c>
    </row>
    <row r="88" spans="1:11" ht="15.75" x14ac:dyDescent="0.25">
      <c r="A88" s="590" t="s">
        <v>659</v>
      </c>
      <c r="B88" s="661"/>
      <c r="C88" s="809">
        <f>C65+C63+C21+C19+C13</f>
        <v>325685309.12</v>
      </c>
      <c r="D88" s="809"/>
      <c r="E88" s="809">
        <f>E65+E63+E21+E19+E13</f>
        <v>2620044.2799999998</v>
      </c>
      <c r="F88" s="809">
        <f>F65+F63+F21+F19+F13</f>
        <v>2620044.2799999998</v>
      </c>
      <c r="G88" s="809">
        <f>G65+G63+G21+G19+G13</f>
        <v>4885279.6399999997</v>
      </c>
      <c r="H88" s="810">
        <f>H65+H63+H21+H19+H13</f>
        <v>4885.2</v>
      </c>
      <c r="I88" s="811"/>
      <c r="J88" s="652">
        <f>J65+J63+J21+J19+J13</f>
        <v>4858.3</v>
      </c>
      <c r="K88" s="759">
        <f>K65+K63+K21+K19+K13</f>
        <v>26.9</v>
      </c>
    </row>
    <row r="89" spans="1:11" hidden="1" x14ac:dyDescent="0.25">
      <c r="B89" s="236"/>
      <c r="C89" s="236"/>
      <c r="D89" s="236"/>
      <c r="E89" s="236"/>
      <c r="F89" s="236"/>
      <c r="G89" s="812"/>
      <c r="I89" s="813"/>
    </row>
    <row r="90" spans="1:11" hidden="1" x14ac:dyDescent="0.25">
      <c r="B90" s="236"/>
      <c r="C90" s="236"/>
      <c r="D90" s="236"/>
      <c r="E90" s="236"/>
      <c r="F90" s="236"/>
      <c r="G90" s="236"/>
      <c r="I90" s="813"/>
    </row>
    <row r="91" spans="1:11" ht="25.5" customHeight="1" x14ac:dyDescent="0.25">
      <c r="A91" s="275" t="s">
        <v>1293</v>
      </c>
      <c r="B91" s="222"/>
      <c r="C91" s="222"/>
      <c r="D91" s="222"/>
      <c r="E91" s="222"/>
      <c r="F91" s="1531"/>
      <c r="G91" s="1531"/>
      <c r="H91" s="222"/>
      <c r="I91" s="814"/>
      <c r="J91" s="222"/>
      <c r="K91" s="222"/>
    </row>
    <row r="92" spans="1:11" ht="15.75" hidden="1" customHeight="1" x14ac:dyDescent="0.25">
      <c r="A92" s="222"/>
      <c r="B92" s="222"/>
      <c r="C92" s="222"/>
      <c r="D92" s="291"/>
      <c r="E92" s="222"/>
      <c r="F92" s="222"/>
      <c r="G92" s="222"/>
      <c r="H92" s="222"/>
      <c r="I92" s="815"/>
      <c r="J92" s="222"/>
      <c r="K92" s="222"/>
    </row>
    <row r="93" spans="1:11" ht="15.75" customHeight="1" x14ac:dyDescent="0.25">
      <c r="A93" s="1523" t="s">
        <v>745</v>
      </c>
      <c r="B93" s="1523" t="s">
        <v>877</v>
      </c>
      <c r="C93" s="1523"/>
      <c r="D93" s="1523" t="s">
        <v>880</v>
      </c>
      <c r="E93" s="1524" t="s">
        <v>1333</v>
      </c>
      <c r="F93" s="1524" t="s">
        <v>1334</v>
      </c>
      <c r="G93" s="1523" t="s">
        <v>1335</v>
      </c>
      <c r="H93" s="1527" t="s">
        <v>1336</v>
      </c>
      <c r="I93" s="1529" t="s">
        <v>1125</v>
      </c>
      <c r="J93" s="1529" t="s">
        <v>1303</v>
      </c>
      <c r="K93" s="1517" t="s">
        <v>1304</v>
      </c>
    </row>
    <row r="94" spans="1:11" ht="33" customHeight="1" x14ac:dyDescent="0.25">
      <c r="A94" s="1523"/>
      <c r="B94" s="721" t="s">
        <v>878</v>
      </c>
      <c r="C94" s="721" t="s">
        <v>879</v>
      </c>
      <c r="D94" s="1523"/>
      <c r="E94" s="1524"/>
      <c r="F94" s="1524"/>
      <c r="G94" s="1523"/>
      <c r="H94" s="1528"/>
      <c r="I94" s="1530"/>
      <c r="J94" s="1530"/>
      <c r="K94" s="1518"/>
    </row>
    <row r="95" spans="1:11" ht="15.75" customHeight="1" x14ac:dyDescent="0.25">
      <c r="A95" s="645">
        <v>1</v>
      </c>
      <c r="B95" s="645">
        <v>1</v>
      </c>
      <c r="C95" s="645">
        <v>2</v>
      </c>
      <c r="D95" s="645">
        <v>3</v>
      </c>
      <c r="E95" s="645">
        <v>4</v>
      </c>
      <c r="F95" s="645">
        <v>5</v>
      </c>
      <c r="G95" s="645" t="s">
        <v>1083</v>
      </c>
      <c r="H95" s="722" t="s">
        <v>1337</v>
      </c>
      <c r="I95" s="645">
        <v>8</v>
      </c>
      <c r="J95" s="645" t="s">
        <v>469</v>
      </c>
      <c r="K95" s="723" t="s">
        <v>1338</v>
      </c>
    </row>
    <row r="96" spans="1:11" ht="38.25" x14ac:dyDescent="0.25">
      <c r="A96" s="680" t="s">
        <v>1295</v>
      </c>
      <c r="B96" s="739"/>
      <c r="C96" s="816">
        <v>72532700</v>
      </c>
      <c r="D96" s="816">
        <v>1.5</v>
      </c>
      <c r="E96" s="739"/>
      <c r="F96" s="739"/>
      <c r="G96" s="817">
        <f>ROUND(C96*D96/100,2)</f>
        <v>1087990.5</v>
      </c>
      <c r="H96" s="742">
        <f t="shared" ref="H96:H97" si="29">G96/1000</f>
        <v>1088</v>
      </c>
      <c r="I96" s="782">
        <f>'[2]291 имущ 2023'!M78</f>
        <v>1</v>
      </c>
      <c r="J96" s="652">
        <f t="shared" ref="J96:J97" si="30">H96*I96</f>
        <v>1088</v>
      </c>
      <c r="K96" s="759">
        <f t="shared" ref="K96:K97" si="31">H96-J96</f>
        <v>0</v>
      </c>
    </row>
    <row r="97" spans="1:11" ht="39" thickBot="1" x14ac:dyDescent="0.3">
      <c r="A97" s="818" t="s">
        <v>1296</v>
      </c>
      <c r="B97" s="819"/>
      <c r="C97" s="820">
        <v>101414064</v>
      </c>
      <c r="D97" s="820">
        <v>1.5</v>
      </c>
      <c r="E97" s="819"/>
      <c r="F97" s="819"/>
      <c r="G97" s="748">
        <f>ROUND(C97*D97/100,2)</f>
        <v>1521210.96</v>
      </c>
      <c r="H97" s="821">
        <f t="shared" si="29"/>
        <v>1521.2</v>
      </c>
      <c r="I97" s="774">
        <f>'[2]291 имущ 2023'!M79</f>
        <v>1</v>
      </c>
      <c r="J97" s="768">
        <f t="shared" si="30"/>
        <v>1521.2</v>
      </c>
      <c r="K97" s="769">
        <f t="shared" si="31"/>
        <v>0</v>
      </c>
    </row>
    <row r="98" spans="1:11" ht="15" x14ac:dyDescent="0.25">
      <c r="A98" s="686" t="s">
        <v>883</v>
      </c>
      <c r="B98" s="822"/>
      <c r="C98" s="823">
        <f>SUM(C96:C97)</f>
        <v>173946764</v>
      </c>
      <c r="D98" s="823"/>
      <c r="E98" s="823"/>
      <c r="F98" s="823"/>
      <c r="G98" s="823">
        <f t="shared" ref="G98:H98" si="32">SUM(G96:G97)</f>
        <v>2609201.46</v>
      </c>
      <c r="H98" s="824">
        <f t="shared" si="32"/>
        <v>2609.1999999999998</v>
      </c>
      <c r="I98" s="825"/>
      <c r="J98" s="826">
        <f t="shared" ref="J98:K98" si="33">SUM(J96:J97)</f>
        <v>2609.1999999999998</v>
      </c>
      <c r="K98" s="827">
        <f t="shared" si="33"/>
        <v>0</v>
      </c>
    </row>
    <row r="99" spans="1:11" ht="15" x14ac:dyDescent="0.25">
      <c r="A99" s="689" t="s">
        <v>1297</v>
      </c>
      <c r="B99" s="828"/>
      <c r="C99" s="829"/>
      <c r="D99" s="829"/>
      <c r="E99" s="829"/>
      <c r="F99" s="829"/>
      <c r="G99" s="829"/>
      <c r="H99" s="830"/>
      <c r="I99" s="831"/>
      <c r="J99" s="832"/>
      <c r="K99" s="833"/>
    </row>
    <row r="100" spans="1:11" ht="15.75" thickBot="1" x14ac:dyDescent="0.3">
      <c r="A100" s="694" t="s">
        <v>659</v>
      </c>
      <c r="B100" s="834"/>
      <c r="C100" s="835">
        <f>C98</f>
        <v>173946764</v>
      </c>
      <c r="D100" s="835"/>
      <c r="E100" s="835"/>
      <c r="F100" s="835"/>
      <c r="G100" s="835">
        <f t="shared" ref="G100:H100" si="34">G98</f>
        <v>2609201.46</v>
      </c>
      <c r="H100" s="836">
        <f t="shared" si="34"/>
        <v>2609.1999999999998</v>
      </c>
      <c r="I100" s="837"/>
      <c r="J100" s="838">
        <f t="shared" ref="J100:K100" si="35">J98</f>
        <v>2609.1999999999998</v>
      </c>
      <c r="K100" s="839">
        <f t="shared" si="35"/>
        <v>0</v>
      </c>
    </row>
    <row r="101" spans="1:11" ht="15" x14ac:dyDescent="0.25">
      <c r="A101" s="697" t="s">
        <v>749</v>
      </c>
      <c r="B101" s="840"/>
      <c r="C101" s="841">
        <f>C98+C86</f>
        <v>3013555090.1700001</v>
      </c>
      <c r="D101" s="841"/>
      <c r="E101" s="841">
        <f t="shared" ref="E101:K103" si="36">E98+E86</f>
        <v>33725005.340000004</v>
      </c>
      <c r="F101" s="841">
        <f t="shared" si="36"/>
        <v>33735435.579999998</v>
      </c>
      <c r="G101" s="841">
        <f t="shared" si="36"/>
        <v>45203326.439999998</v>
      </c>
      <c r="H101" s="842">
        <f t="shared" si="36"/>
        <v>45203.4</v>
      </c>
      <c r="I101" s="843"/>
      <c r="J101" s="844">
        <f t="shared" si="36"/>
        <v>45138.5</v>
      </c>
      <c r="K101" s="845">
        <f t="shared" si="36"/>
        <v>64.900000000000006</v>
      </c>
    </row>
    <row r="102" spans="1:11" ht="15" x14ac:dyDescent="0.25">
      <c r="A102" s="703" t="s">
        <v>1297</v>
      </c>
      <c r="B102" s="846"/>
      <c r="C102" s="847">
        <f>C99+C87</f>
        <v>2513923017.0500002</v>
      </c>
      <c r="D102" s="847"/>
      <c r="E102" s="847">
        <f t="shared" si="36"/>
        <v>31104961.059999999</v>
      </c>
      <c r="F102" s="847">
        <f t="shared" si="36"/>
        <v>31115391.300000001</v>
      </c>
      <c r="G102" s="847">
        <f t="shared" si="36"/>
        <v>37708845.340000004</v>
      </c>
      <c r="H102" s="848">
        <f t="shared" si="36"/>
        <v>37709</v>
      </c>
      <c r="I102" s="849"/>
      <c r="J102" s="850">
        <f t="shared" si="36"/>
        <v>37671</v>
      </c>
      <c r="K102" s="851">
        <f t="shared" si="36"/>
        <v>38</v>
      </c>
    </row>
    <row r="103" spans="1:11" ht="15.75" thickBot="1" x14ac:dyDescent="0.3">
      <c r="A103" s="862" t="s">
        <v>659</v>
      </c>
      <c r="B103" s="852"/>
      <c r="C103" s="863">
        <f>C100+C88</f>
        <v>499632073.12</v>
      </c>
      <c r="D103" s="863"/>
      <c r="E103" s="863">
        <f t="shared" si="36"/>
        <v>2620044.2799999998</v>
      </c>
      <c r="F103" s="863">
        <f t="shared" si="36"/>
        <v>2620044.2799999998</v>
      </c>
      <c r="G103" s="863">
        <f t="shared" si="36"/>
        <v>7494481.0999999996</v>
      </c>
      <c r="H103" s="864">
        <f t="shared" si="36"/>
        <v>7494.4</v>
      </c>
      <c r="I103" s="865"/>
      <c r="J103" s="866">
        <f t="shared" si="36"/>
        <v>7467.5</v>
      </c>
      <c r="K103" s="867">
        <f t="shared" si="36"/>
        <v>26.9</v>
      </c>
    </row>
    <row r="104" spans="1:11" x14ac:dyDescent="0.25">
      <c r="B104" s="236"/>
      <c r="C104" s="236"/>
      <c r="D104" s="236"/>
      <c r="E104" s="236"/>
      <c r="F104" s="236"/>
      <c r="G104" s="236"/>
      <c r="I104" s="236"/>
    </row>
    <row r="105" spans="1:11" x14ac:dyDescent="0.25">
      <c r="B105" s="236"/>
      <c r="C105" s="236"/>
      <c r="D105" s="236"/>
      <c r="E105" s="236"/>
      <c r="F105" s="236"/>
      <c r="G105" s="236"/>
      <c r="I105" s="236"/>
    </row>
    <row r="106" spans="1:11" x14ac:dyDescent="0.25">
      <c r="B106" s="236"/>
      <c r="C106" s="236"/>
      <c r="D106" s="236"/>
      <c r="E106" s="236"/>
      <c r="F106" s="236"/>
      <c r="G106" s="236"/>
      <c r="I106" s="236"/>
    </row>
    <row r="107" spans="1:11" x14ac:dyDescent="0.25">
      <c r="B107" s="236"/>
      <c r="C107" s="236"/>
      <c r="D107" s="236"/>
      <c r="E107" s="236"/>
      <c r="F107" s="236"/>
      <c r="G107" s="236"/>
      <c r="I107" s="236"/>
    </row>
    <row r="108" spans="1:11" x14ac:dyDescent="0.25">
      <c r="B108" s="236"/>
      <c r="C108" s="236"/>
      <c r="D108" s="236"/>
      <c r="E108" s="236"/>
      <c r="F108" s="236"/>
      <c r="G108" s="236"/>
      <c r="I108" s="236"/>
    </row>
    <row r="109" spans="1:11" x14ac:dyDescent="0.25">
      <c r="B109" s="236"/>
      <c r="C109" s="236"/>
      <c r="D109" s="236"/>
      <c r="E109" s="236"/>
      <c r="F109" s="236"/>
      <c r="G109" s="236"/>
      <c r="I109" s="236"/>
    </row>
    <row r="110" spans="1:11" x14ac:dyDescent="0.25">
      <c r="B110" s="236"/>
      <c r="C110" s="236"/>
      <c r="D110" s="236"/>
      <c r="E110" s="236"/>
      <c r="F110" s="236"/>
      <c r="G110" s="236"/>
      <c r="I110" s="236"/>
    </row>
    <row r="111" spans="1:11" x14ac:dyDescent="0.25">
      <c r="B111" s="236"/>
      <c r="C111" s="236"/>
      <c r="D111" s="236"/>
      <c r="E111" s="236"/>
      <c r="F111" s="236"/>
      <c r="G111" s="236"/>
      <c r="I111" s="236"/>
    </row>
    <row r="112" spans="1:11" x14ac:dyDescent="0.25">
      <c r="B112" s="236"/>
      <c r="C112" s="236"/>
      <c r="D112" s="236"/>
      <c r="E112" s="236"/>
      <c r="F112" s="236"/>
      <c r="G112" s="236"/>
      <c r="I112" s="236"/>
    </row>
    <row r="113" spans="2:9" x14ac:dyDescent="0.25">
      <c r="B113" s="236"/>
      <c r="C113" s="236"/>
      <c r="D113" s="236"/>
      <c r="E113" s="236"/>
      <c r="F113" s="236"/>
      <c r="G113" s="236"/>
      <c r="I113" s="236"/>
    </row>
    <row r="114" spans="2:9" x14ac:dyDescent="0.25">
      <c r="B114" s="236"/>
      <c r="C114" s="236"/>
      <c r="D114" s="236"/>
      <c r="E114" s="236"/>
      <c r="F114" s="236"/>
      <c r="G114" s="236"/>
      <c r="I114" s="236"/>
    </row>
    <row r="115" spans="2:9" x14ac:dyDescent="0.25">
      <c r="B115" s="236"/>
      <c r="C115" s="236"/>
      <c r="D115" s="236"/>
      <c r="E115" s="236"/>
      <c r="F115" s="236"/>
      <c r="G115" s="236"/>
      <c r="I115" s="236"/>
    </row>
    <row r="116" spans="2:9" x14ac:dyDescent="0.25">
      <c r="B116" s="236"/>
      <c r="C116" s="236"/>
      <c r="D116" s="236"/>
      <c r="E116" s="236"/>
      <c r="F116" s="236"/>
      <c r="G116" s="236"/>
      <c r="I116" s="236"/>
    </row>
    <row r="117" spans="2:9" x14ac:dyDescent="0.25">
      <c r="B117" s="236"/>
      <c r="C117" s="236"/>
      <c r="D117" s="236"/>
      <c r="E117" s="236"/>
      <c r="F117" s="236"/>
      <c r="G117" s="236"/>
      <c r="I117" s="236"/>
    </row>
    <row r="118" spans="2:9" x14ac:dyDescent="0.25">
      <c r="B118" s="236"/>
      <c r="C118" s="236"/>
      <c r="D118" s="236"/>
      <c r="E118" s="236"/>
      <c r="F118" s="236"/>
      <c r="G118" s="236"/>
      <c r="I118" s="236"/>
    </row>
    <row r="119" spans="2:9" ht="15" x14ac:dyDescent="0.25">
      <c r="B119" s="275" t="s">
        <v>1330</v>
      </c>
      <c r="C119" s="222"/>
      <c r="D119" s="222"/>
      <c r="E119" s="222"/>
      <c r="F119" s="222"/>
      <c r="G119" s="275" t="s">
        <v>1298</v>
      </c>
      <c r="I119" s="275"/>
    </row>
    <row r="120" spans="2:9" ht="15" x14ac:dyDescent="0.25">
      <c r="B120" s="275" t="s">
        <v>1331</v>
      </c>
      <c r="C120" s="222"/>
      <c r="D120" s="222"/>
      <c r="E120" s="222"/>
      <c r="F120" s="222"/>
      <c r="G120" s="222"/>
      <c r="I120" s="222"/>
    </row>
    <row r="121" spans="2:9" ht="15" x14ac:dyDescent="0.25">
      <c r="B121" s="222"/>
      <c r="C121" s="222"/>
      <c r="D121" s="222"/>
      <c r="E121" s="222"/>
      <c r="F121" s="222"/>
      <c r="G121" s="222"/>
      <c r="I121" s="222"/>
    </row>
    <row r="122" spans="2:9" ht="15" x14ac:dyDescent="0.25">
      <c r="B122" s="222"/>
      <c r="C122" s="222"/>
      <c r="D122" s="222"/>
      <c r="E122" s="222"/>
      <c r="F122" s="222"/>
      <c r="G122" s="222"/>
      <c r="I122" s="222"/>
    </row>
    <row r="123" spans="2:9" ht="15" x14ac:dyDescent="0.25">
      <c r="B123" s="275" t="s">
        <v>314</v>
      </c>
      <c r="C123" s="222"/>
      <c r="D123" s="222"/>
      <c r="E123" s="222"/>
      <c r="F123" s="222"/>
      <c r="G123" s="275" t="s">
        <v>1299</v>
      </c>
      <c r="I123" s="275"/>
    </row>
    <row r="124" spans="2:9" x14ac:dyDescent="0.25">
      <c r="B124" s="236"/>
      <c r="C124" s="236"/>
      <c r="D124" s="236"/>
      <c r="E124" s="236"/>
      <c r="F124" s="236"/>
      <c r="G124" s="236"/>
      <c r="I124" s="236"/>
    </row>
    <row r="125" spans="2:9" x14ac:dyDescent="0.25">
      <c r="B125" s="236"/>
      <c r="C125" s="236"/>
      <c r="D125" s="236"/>
      <c r="E125" s="236"/>
      <c r="F125" s="236"/>
      <c r="G125" s="236"/>
      <c r="I125" s="236"/>
    </row>
    <row r="126" spans="2:9" x14ac:dyDescent="0.25">
      <c r="B126" s="236"/>
      <c r="C126" s="236"/>
      <c r="D126" s="236"/>
      <c r="E126" s="236"/>
      <c r="F126" s="236"/>
      <c r="G126" s="236"/>
      <c r="I126" s="236"/>
    </row>
    <row r="127" spans="2:9" x14ac:dyDescent="0.25">
      <c r="B127" s="236"/>
      <c r="C127" s="236"/>
      <c r="D127" s="236"/>
      <c r="E127" s="236"/>
      <c r="F127" s="236"/>
      <c r="G127" s="236"/>
      <c r="I127" s="236"/>
    </row>
    <row r="128" spans="2:9" x14ac:dyDescent="0.25">
      <c r="B128" s="236"/>
      <c r="C128" s="236"/>
      <c r="D128" s="236"/>
      <c r="E128" s="236"/>
      <c r="F128" s="236"/>
      <c r="G128" s="236"/>
      <c r="I128" s="236"/>
    </row>
    <row r="129" s="236" customFormat="1" x14ac:dyDescent="0.25"/>
    <row r="130" s="236" customFormat="1" x14ac:dyDescent="0.25"/>
    <row r="131" s="236" customFormat="1" x14ac:dyDescent="0.25"/>
    <row r="132" s="236" customFormat="1" x14ac:dyDescent="0.25"/>
    <row r="133" s="236" customFormat="1" x14ac:dyDescent="0.25"/>
    <row r="134" s="236" customFormat="1" x14ac:dyDescent="0.25"/>
    <row r="135" s="236" customFormat="1" x14ac:dyDescent="0.25"/>
    <row r="136" s="236" customFormat="1" x14ac:dyDescent="0.25"/>
    <row r="137" s="236" customFormat="1" x14ac:dyDescent="0.25"/>
    <row r="138" s="236" customFormat="1" x14ac:dyDescent="0.25"/>
    <row r="139" s="236" customFormat="1" x14ac:dyDescent="0.25"/>
    <row r="140" s="236" customFormat="1" x14ac:dyDescent="0.25"/>
    <row r="141" s="236" customFormat="1" x14ac:dyDescent="0.25"/>
    <row r="142" s="236" customFormat="1" x14ac:dyDescent="0.25"/>
    <row r="143" s="236" customFormat="1" x14ac:dyDescent="0.25"/>
    <row r="144" s="236" customFormat="1" x14ac:dyDescent="0.25"/>
    <row r="145" s="236" customFormat="1" x14ac:dyDescent="0.25"/>
    <row r="146" s="236" customFormat="1" x14ac:dyDescent="0.25"/>
    <row r="147" s="236" customFormat="1" x14ac:dyDescent="0.25"/>
    <row r="148" s="236" customFormat="1" x14ac:dyDescent="0.25"/>
    <row r="149" s="236" customFormat="1" x14ac:dyDescent="0.25"/>
    <row r="150" s="236" customFormat="1" x14ac:dyDescent="0.25"/>
    <row r="151" s="236" customFormat="1" x14ac:dyDescent="0.25"/>
    <row r="152" s="236" customFormat="1" x14ac:dyDescent="0.25"/>
    <row r="153" s="236" customFormat="1" x14ac:dyDescent="0.25"/>
    <row r="154" s="236" customFormat="1" x14ac:dyDescent="0.25"/>
    <row r="155" s="236" customFormat="1" x14ac:dyDescent="0.25"/>
    <row r="156" s="236" customFormat="1" x14ac:dyDescent="0.25"/>
    <row r="157" s="236" customFormat="1" x14ac:dyDescent="0.25"/>
    <row r="158" s="236" customFormat="1" x14ac:dyDescent="0.25"/>
    <row r="159" s="236" customFormat="1" x14ac:dyDescent="0.25"/>
    <row r="160" s="236" customFormat="1" x14ac:dyDescent="0.25"/>
    <row r="161" s="236" customFormat="1" x14ac:dyDescent="0.25"/>
    <row r="162" s="236" customFormat="1" x14ac:dyDescent="0.25"/>
    <row r="163" s="236" customFormat="1" x14ac:dyDescent="0.25"/>
    <row r="164" s="236" customFormat="1" x14ac:dyDescent="0.25"/>
    <row r="165" s="236" customFormat="1" x14ac:dyDescent="0.25"/>
    <row r="166" s="236" customFormat="1" x14ac:dyDescent="0.25"/>
    <row r="167" s="236" customFormat="1" x14ac:dyDescent="0.25"/>
    <row r="168" s="236" customFormat="1" x14ac:dyDescent="0.25"/>
    <row r="169" s="236" customFormat="1" x14ac:dyDescent="0.25"/>
    <row r="170" s="236" customFormat="1" x14ac:dyDescent="0.25"/>
    <row r="171" s="236" customFormat="1" x14ac:dyDescent="0.25"/>
    <row r="172" s="236" customFormat="1" x14ac:dyDescent="0.25"/>
    <row r="173" s="236" customFormat="1" x14ac:dyDescent="0.25"/>
    <row r="174" s="236" customFormat="1" x14ac:dyDescent="0.25"/>
    <row r="175" s="236" customFormat="1" x14ac:dyDescent="0.25"/>
    <row r="176" s="236" customFormat="1" x14ac:dyDescent="0.25"/>
    <row r="177" s="236" customFormat="1" x14ac:dyDescent="0.25"/>
    <row r="178" s="236" customFormat="1" x14ac:dyDescent="0.25"/>
    <row r="179" s="236" customFormat="1" x14ac:dyDescent="0.25"/>
    <row r="180" s="236" customFormat="1" x14ac:dyDescent="0.25"/>
    <row r="181" s="236" customFormat="1" x14ac:dyDescent="0.25"/>
    <row r="182" s="236" customFormat="1" x14ac:dyDescent="0.25"/>
    <row r="183" s="236" customFormat="1" x14ac:dyDescent="0.25"/>
    <row r="184" s="236" customFormat="1" x14ac:dyDescent="0.25"/>
    <row r="185" s="236" customFormat="1" x14ac:dyDescent="0.25"/>
    <row r="186" s="236" customFormat="1" x14ac:dyDescent="0.25"/>
    <row r="187" s="236" customFormat="1" x14ac:dyDescent="0.25"/>
    <row r="188" s="236" customFormat="1" x14ac:dyDescent="0.25"/>
    <row r="189" s="236" customFormat="1" x14ac:dyDescent="0.25"/>
    <row r="190" s="236" customFormat="1" x14ac:dyDescent="0.25"/>
    <row r="191" s="236" customFormat="1" x14ac:dyDescent="0.25"/>
    <row r="192" s="236" customFormat="1" x14ac:dyDescent="0.25"/>
    <row r="193" s="236" customFormat="1" x14ac:dyDescent="0.25"/>
    <row r="194" s="236" customFormat="1" x14ac:dyDescent="0.25"/>
    <row r="195" s="236" customFormat="1" x14ac:dyDescent="0.25"/>
    <row r="196" s="236" customFormat="1" x14ac:dyDescent="0.25"/>
    <row r="197" s="236" customFormat="1" x14ac:dyDescent="0.25"/>
    <row r="198" s="236" customFormat="1" x14ac:dyDescent="0.25"/>
    <row r="199" s="236" customFormat="1" x14ac:dyDescent="0.25"/>
    <row r="200" s="236" customFormat="1" x14ac:dyDescent="0.25"/>
    <row r="201" s="236" customFormat="1" x14ac:dyDescent="0.25"/>
    <row r="202" s="236" customFormat="1" x14ac:dyDescent="0.25"/>
    <row r="203" s="236" customFormat="1" x14ac:dyDescent="0.25"/>
    <row r="204" s="236" customFormat="1" x14ac:dyDescent="0.25"/>
    <row r="205" s="236" customFormat="1" x14ac:dyDescent="0.25"/>
    <row r="206" s="236" customFormat="1" x14ac:dyDescent="0.25"/>
    <row r="207" s="236" customFormat="1" x14ac:dyDescent="0.25"/>
    <row r="208" s="236" customFormat="1" x14ac:dyDescent="0.25"/>
    <row r="209" s="236" customFormat="1" x14ac:dyDescent="0.25"/>
    <row r="210" s="236" customFormat="1" x14ac:dyDescent="0.25"/>
    <row r="211" s="236" customFormat="1" x14ac:dyDescent="0.25"/>
    <row r="212" s="236" customFormat="1" x14ac:dyDescent="0.25"/>
    <row r="213" s="236" customFormat="1" x14ac:dyDescent="0.25"/>
    <row r="214" s="236" customFormat="1" x14ac:dyDescent="0.25"/>
    <row r="215" s="236" customFormat="1" x14ac:dyDescent="0.25"/>
    <row r="216" s="236" customFormat="1" x14ac:dyDescent="0.25"/>
    <row r="217" s="236" customFormat="1" x14ac:dyDescent="0.25"/>
    <row r="218" s="236" customFormat="1" x14ac:dyDescent="0.25"/>
    <row r="219" s="236" customFormat="1" x14ac:dyDescent="0.25"/>
    <row r="220" s="236" customFormat="1" x14ac:dyDescent="0.25"/>
    <row r="221" s="236" customFormat="1" x14ac:dyDescent="0.25"/>
    <row r="222" s="236" customFormat="1" x14ac:dyDescent="0.25"/>
    <row r="223" s="236" customFormat="1" x14ac:dyDescent="0.25"/>
    <row r="224" s="236" customFormat="1" x14ac:dyDescent="0.25"/>
    <row r="225" s="236" customFormat="1" x14ac:dyDescent="0.25"/>
    <row r="226" s="236" customFormat="1" x14ac:dyDescent="0.25"/>
    <row r="227" s="236" customFormat="1" x14ac:dyDescent="0.25"/>
    <row r="228" s="236" customFormat="1" x14ac:dyDescent="0.25"/>
    <row r="229" s="236" customFormat="1" x14ac:dyDescent="0.25"/>
    <row r="230" s="236" customFormat="1" x14ac:dyDescent="0.25"/>
    <row r="231" s="236" customFormat="1" x14ac:dyDescent="0.25"/>
    <row r="232" s="236" customFormat="1" x14ac:dyDescent="0.25"/>
    <row r="233" s="236" customFormat="1" x14ac:dyDescent="0.25"/>
    <row r="234" s="236" customFormat="1" x14ac:dyDescent="0.25"/>
    <row r="235" s="236" customFormat="1" x14ac:dyDescent="0.25"/>
    <row r="236" s="236" customFormat="1" x14ac:dyDescent="0.25"/>
    <row r="237" s="236" customFormat="1" x14ac:dyDescent="0.25"/>
    <row r="238" s="236" customFormat="1" x14ac:dyDescent="0.25"/>
    <row r="239" s="236" customFormat="1" x14ac:dyDescent="0.25"/>
    <row r="240" s="236" customFormat="1" x14ac:dyDescent="0.25"/>
    <row r="241" s="236" customFormat="1" x14ac:dyDescent="0.25"/>
    <row r="242" s="236" customFormat="1" x14ac:dyDescent="0.25"/>
    <row r="243" s="236" customFormat="1" x14ac:dyDescent="0.25"/>
    <row r="244" s="236" customFormat="1" x14ac:dyDescent="0.25"/>
    <row r="245" s="236" customFormat="1" x14ac:dyDescent="0.25"/>
    <row r="246" s="236" customFormat="1" x14ac:dyDescent="0.25"/>
    <row r="247" s="236" customFormat="1" x14ac:dyDescent="0.25"/>
    <row r="248" s="236" customFormat="1" x14ac:dyDescent="0.25"/>
    <row r="249" s="236" customFormat="1" x14ac:dyDescent="0.25"/>
    <row r="250" s="236" customFormat="1" x14ac:dyDescent="0.25"/>
    <row r="251" s="236" customFormat="1" x14ac:dyDescent="0.25"/>
    <row r="252" s="236" customFormat="1" x14ac:dyDescent="0.25"/>
    <row r="253" s="236" customFormat="1" x14ac:dyDescent="0.25"/>
    <row r="254" s="236" customFormat="1" x14ac:dyDescent="0.25"/>
    <row r="255" s="236" customFormat="1" x14ac:dyDescent="0.25"/>
    <row r="256" s="236" customFormat="1" x14ac:dyDescent="0.25"/>
    <row r="257" s="236" customFormat="1" x14ac:dyDescent="0.25"/>
    <row r="258" s="236" customFormat="1" x14ac:dyDescent="0.25"/>
    <row r="259" s="236" customFormat="1" x14ac:dyDescent="0.25"/>
    <row r="260" s="236" customFormat="1" x14ac:dyDescent="0.25"/>
    <row r="261" s="236" customFormat="1" x14ac:dyDescent="0.25"/>
    <row r="262" s="236" customFormat="1" x14ac:dyDescent="0.25"/>
    <row r="263" s="236" customFormat="1" x14ac:dyDescent="0.25"/>
    <row r="264" s="236" customFormat="1" x14ac:dyDescent="0.25"/>
    <row r="265" s="236" customFormat="1" x14ac:dyDescent="0.25"/>
    <row r="266" s="236" customFormat="1" x14ac:dyDescent="0.25"/>
    <row r="267" s="236" customFormat="1" x14ac:dyDescent="0.25"/>
    <row r="268" s="236" customFormat="1" x14ac:dyDescent="0.25"/>
    <row r="269" s="236" customFormat="1" x14ac:dyDescent="0.25"/>
    <row r="270" s="236" customFormat="1" x14ac:dyDescent="0.25"/>
    <row r="271" s="236" customFormat="1" x14ac:dyDescent="0.25"/>
    <row r="272" s="236" customFormat="1" x14ac:dyDescent="0.25"/>
    <row r="273" s="236" customFormat="1" x14ac:dyDescent="0.25"/>
    <row r="274" s="236" customFormat="1" x14ac:dyDescent="0.25"/>
    <row r="275" s="236" customFormat="1" x14ac:dyDescent="0.25"/>
    <row r="276" s="236" customFormat="1" x14ac:dyDescent="0.25"/>
    <row r="277" s="236" customFormat="1" x14ac:dyDescent="0.25"/>
    <row r="278" s="236" customFormat="1" x14ac:dyDescent="0.25"/>
    <row r="279" s="236" customFormat="1" x14ac:dyDescent="0.25"/>
    <row r="280" s="236" customFormat="1" x14ac:dyDescent="0.25"/>
    <row r="281" s="236" customFormat="1" x14ac:dyDescent="0.25"/>
    <row r="282" s="236" customFormat="1" x14ac:dyDescent="0.25"/>
    <row r="283" s="236" customFormat="1" x14ac:dyDescent="0.25"/>
    <row r="284" s="236" customFormat="1" x14ac:dyDescent="0.25"/>
    <row r="285" s="236" customFormat="1" x14ac:dyDescent="0.25"/>
    <row r="286" s="236" customFormat="1" x14ac:dyDescent="0.25"/>
    <row r="287" s="236" customFormat="1" x14ac:dyDescent="0.25"/>
    <row r="288" s="236" customFormat="1" x14ac:dyDescent="0.25"/>
    <row r="289" s="236" customFormat="1" x14ac:dyDescent="0.25"/>
    <row r="290" s="236" customFormat="1" x14ac:dyDescent="0.25"/>
    <row r="291" s="236" customFormat="1" x14ac:dyDescent="0.25"/>
    <row r="292" s="236" customFormat="1" x14ac:dyDescent="0.25"/>
    <row r="293" s="236" customFormat="1" x14ac:dyDescent="0.25"/>
    <row r="294" s="236" customFormat="1" x14ac:dyDescent="0.25"/>
    <row r="295" s="236" customFormat="1" x14ac:dyDescent="0.25"/>
    <row r="296" s="236" customFormat="1" x14ac:dyDescent="0.25"/>
    <row r="297" s="236" customFormat="1" x14ac:dyDescent="0.25"/>
    <row r="298" s="236" customFormat="1" x14ac:dyDescent="0.25"/>
    <row r="299" s="236" customFormat="1" x14ac:dyDescent="0.25"/>
    <row r="300" s="236" customFormat="1" x14ac:dyDescent="0.25"/>
    <row r="301" s="236" customFormat="1" x14ac:dyDescent="0.25"/>
    <row r="302" s="236" customFormat="1" x14ac:dyDescent="0.25"/>
    <row r="303" s="236" customFormat="1" x14ac:dyDescent="0.25"/>
    <row r="304" s="236" customFormat="1" x14ac:dyDescent="0.25"/>
    <row r="305" s="236" customFormat="1" x14ac:dyDescent="0.25"/>
    <row r="306" s="236" customFormat="1" x14ac:dyDescent="0.25"/>
    <row r="307" s="236" customFormat="1" x14ac:dyDescent="0.25"/>
    <row r="308" s="236" customFormat="1" x14ac:dyDescent="0.25"/>
    <row r="309" s="236" customFormat="1" x14ac:dyDescent="0.25"/>
    <row r="310" s="236" customFormat="1" x14ac:dyDescent="0.25"/>
    <row r="311" s="236" customFormat="1" x14ac:dyDescent="0.25"/>
    <row r="312" s="236" customFormat="1" x14ac:dyDescent="0.25"/>
    <row r="313" s="236" customFormat="1" x14ac:dyDescent="0.25"/>
    <row r="314" s="236" customFormat="1" x14ac:dyDescent="0.25"/>
    <row r="315" s="236" customFormat="1" x14ac:dyDescent="0.25"/>
    <row r="316" s="236" customFormat="1" x14ac:dyDescent="0.25"/>
    <row r="317" s="236" customFormat="1" x14ac:dyDescent="0.25"/>
    <row r="318" s="236" customFormat="1" x14ac:dyDescent="0.25"/>
    <row r="319" s="236" customFormat="1" x14ac:dyDescent="0.25"/>
    <row r="320" s="236" customFormat="1" x14ac:dyDescent="0.25"/>
    <row r="321" s="236" customFormat="1" x14ac:dyDescent="0.25"/>
    <row r="322" s="236" customFormat="1" x14ac:dyDescent="0.25"/>
    <row r="323" s="236" customFormat="1" x14ac:dyDescent="0.25"/>
    <row r="324" s="236" customFormat="1" x14ac:dyDescent="0.25"/>
    <row r="325" s="236" customFormat="1" x14ac:dyDescent="0.25"/>
    <row r="326" s="236" customFormat="1" x14ac:dyDescent="0.25"/>
    <row r="327" s="236" customFormat="1" x14ac:dyDescent="0.25"/>
    <row r="328" s="236" customFormat="1" x14ac:dyDescent="0.25"/>
    <row r="329" s="236" customFormat="1" x14ac:dyDescent="0.25"/>
    <row r="330" s="236" customFormat="1" x14ac:dyDescent="0.25"/>
    <row r="331" s="236" customFormat="1" x14ac:dyDescent="0.25"/>
    <row r="332" s="236" customFormat="1" x14ac:dyDescent="0.25"/>
    <row r="333" s="236" customFormat="1" x14ac:dyDescent="0.25"/>
    <row r="334" s="236" customFormat="1" x14ac:dyDescent="0.25"/>
    <row r="335" s="236" customFormat="1" x14ac:dyDescent="0.25"/>
    <row r="336" s="236" customFormat="1" x14ac:dyDescent="0.25"/>
    <row r="337" s="236" customFormat="1" x14ac:dyDescent="0.25"/>
    <row r="338" s="236" customFormat="1" x14ac:dyDescent="0.25"/>
    <row r="339" s="236" customFormat="1" x14ac:dyDescent="0.25"/>
    <row r="340" s="236" customFormat="1" x14ac:dyDescent="0.25"/>
    <row r="341" s="236" customFormat="1" x14ac:dyDescent="0.25"/>
    <row r="342" s="236" customFormat="1" x14ac:dyDescent="0.25"/>
    <row r="343" s="236" customFormat="1" x14ac:dyDescent="0.25"/>
    <row r="344" s="236" customFormat="1" x14ac:dyDescent="0.25"/>
    <row r="345" s="236" customFormat="1" x14ac:dyDescent="0.25"/>
    <row r="346" s="236" customFormat="1" x14ac:dyDescent="0.25"/>
    <row r="347" s="236" customFormat="1" x14ac:dyDescent="0.25"/>
    <row r="348" s="236" customFormat="1" x14ac:dyDescent="0.25"/>
    <row r="349" s="236" customFormat="1" x14ac:dyDescent="0.25"/>
    <row r="350" s="236" customFormat="1" x14ac:dyDescent="0.25"/>
    <row r="351" s="236" customFormat="1" x14ac:dyDescent="0.25"/>
    <row r="352" s="236" customFormat="1" x14ac:dyDescent="0.25"/>
    <row r="353" s="236" customFormat="1" x14ac:dyDescent="0.25"/>
    <row r="354" s="236" customFormat="1" x14ac:dyDescent="0.25"/>
    <row r="355" s="236" customFormat="1" x14ac:dyDescent="0.25"/>
    <row r="356" s="236" customFormat="1" x14ac:dyDescent="0.25"/>
    <row r="357" s="236" customFormat="1" x14ac:dyDescent="0.25"/>
    <row r="358" s="236" customFormat="1" x14ac:dyDescent="0.25"/>
    <row r="359" s="236" customFormat="1" x14ac:dyDescent="0.25"/>
    <row r="360" s="236" customFormat="1" x14ac:dyDescent="0.25"/>
    <row r="361" s="236" customFormat="1" x14ac:dyDescent="0.25"/>
    <row r="362" s="236" customFormat="1" x14ac:dyDescent="0.25"/>
    <row r="363" s="236" customFormat="1" x14ac:dyDescent="0.25"/>
    <row r="364" s="236" customFormat="1" x14ac:dyDescent="0.25"/>
    <row r="365" s="236" customFormat="1" x14ac:dyDescent="0.25"/>
    <row r="366" s="236" customFormat="1" x14ac:dyDescent="0.25"/>
    <row r="367" s="236" customFormat="1" x14ac:dyDescent="0.25"/>
    <row r="368" s="236" customFormat="1" x14ac:dyDescent="0.25"/>
    <row r="369" s="236" customFormat="1" x14ac:dyDescent="0.25"/>
    <row r="370" s="236" customFormat="1" x14ac:dyDescent="0.25"/>
    <row r="371" s="236" customFormat="1" x14ac:dyDescent="0.25"/>
    <row r="372" s="236" customFormat="1" x14ac:dyDescent="0.25"/>
    <row r="373" s="236" customFormat="1" x14ac:dyDescent="0.25"/>
    <row r="374" s="236" customFormat="1" x14ac:dyDescent="0.25"/>
    <row r="375" s="236" customFormat="1" x14ac:dyDescent="0.25"/>
    <row r="376" s="236" customFormat="1" x14ac:dyDescent="0.25"/>
    <row r="377" s="236" customFormat="1" x14ac:dyDescent="0.25"/>
    <row r="378" s="236" customFormat="1" x14ac:dyDescent="0.25"/>
    <row r="379" s="236" customFormat="1" x14ac:dyDescent="0.25"/>
    <row r="380" s="236" customFormat="1" x14ac:dyDescent="0.25"/>
    <row r="381" s="236" customFormat="1" x14ac:dyDescent="0.25"/>
    <row r="382" s="236" customFormat="1" x14ac:dyDescent="0.25"/>
    <row r="383" s="236" customFormat="1" x14ac:dyDescent="0.25"/>
    <row r="384" s="236" customFormat="1" x14ac:dyDescent="0.25"/>
    <row r="385" s="236" customFormat="1" x14ac:dyDescent="0.25"/>
    <row r="386" s="236" customFormat="1" x14ac:dyDescent="0.25"/>
    <row r="387" s="236" customFormat="1" x14ac:dyDescent="0.25"/>
    <row r="388" s="236" customFormat="1" x14ac:dyDescent="0.25"/>
    <row r="389" s="236" customFormat="1" x14ac:dyDescent="0.25"/>
    <row r="390" s="236" customFormat="1" x14ac:dyDescent="0.25"/>
    <row r="391" s="236" customFormat="1" x14ac:dyDescent="0.25"/>
    <row r="392" s="236" customFormat="1" x14ac:dyDescent="0.25"/>
    <row r="393" s="236" customFormat="1" x14ac:dyDescent="0.25"/>
    <row r="394" s="236" customFormat="1" x14ac:dyDescent="0.25"/>
    <row r="395" s="236" customFormat="1" x14ac:dyDescent="0.25"/>
    <row r="396" s="236" customFormat="1" x14ac:dyDescent="0.25"/>
    <row r="397" s="236" customFormat="1" x14ac:dyDescent="0.25"/>
    <row r="398" s="236" customFormat="1" x14ac:dyDescent="0.25"/>
    <row r="399" s="236" customFormat="1" x14ac:dyDescent="0.25"/>
    <row r="400" s="236" customFormat="1" x14ac:dyDescent="0.25"/>
    <row r="401" s="236" customFormat="1" x14ac:dyDescent="0.25"/>
    <row r="402" s="236" customFormat="1" x14ac:dyDescent="0.25"/>
    <row r="403" s="236" customFormat="1" x14ac:dyDescent="0.25"/>
    <row r="404" s="236" customFormat="1" x14ac:dyDescent="0.25"/>
    <row r="405" s="236" customFormat="1" x14ac:dyDescent="0.25"/>
    <row r="406" s="236" customFormat="1" x14ac:dyDescent="0.25"/>
    <row r="407" s="236" customFormat="1" x14ac:dyDescent="0.25"/>
    <row r="408" s="236" customFormat="1" x14ac:dyDescent="0.25"/>
  </sheetData>
  <mergeCells count="33">
    <mergeCell ref="H93:H94"/>
    <mergeCell ref="I93:I94"/>
    <mergeCell ref="J93:J94"/>
    <mergeCell ref="K93:K94"/>
    <mergeCell ref="F91:G91"/>
    <mergeCell ref="G93:G94"/>
    <mergeCell ref="A93:A94"/>
    <mergeCell ref="B93:C93"/>
    <mergeCell ref="D93:D94"/>
    <mergeCell ref="E93:E94"/>
    <mergeCell ref="F93:F94"/>
    <mergeCell ref="A82:A83"/>
    <mergeCell ref="G10:G11"/>
    <mergeCell ref="H10:H11"/>
    <mergeCell ref="I10:I11"/>
    <mergeCell ref="J10:J11"/>
    <mergeCell ref="A24:A25"/>
    <mergeCell ref="A27:A28"/>
    <mergeCell ref="A39:A40"/>
    <mergeCell ref="A42:A43"/>
    <mergeCell ref="A47:A48"/>
    <mergeCell ref="K10:K11"/>
    <mergeCell ref="A14:A16"/>
    <mergeCell ref="F2:K2"/>
    <mergeCell ref="A3:G3"/>
    <mergeCell ref="A4:G4"/>
    <mergeCell ref="A5:G5"/>
    <mergeCell ref="A7:G7"/>
    <mergeCell ref="A10:A11"/>
    <mergeCell ref="B10:C10"/>
    <mergeCell ref="D10:D11"/>
    <mergeCell ref="E10:E11"/>
    <mergeCell ref="F10:F11"/>
  </mergeCells>
  <printOptions horizontalCentered="1"/>
  <pageMargins left="0.59055118110236227" right="0.39370078740157483" top="0.15748031496062992" bottom="0.23622047244094491" header="0.15748031496062992" footer="0.23622047244094491"/>
  <pageSetup paperSize="9" scale="55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CFF33"/>
  </sheetPr>
  <dimension ref="A1:BC86"/>
  <sheetViews>
    <sheetView view="pageBreakPreview" zoomScale="75" zoomScaleNormal="75" zoomScaleSheetLayoutView="75" workbookViewId="0">
      <pane xSplit="1" ySplit="13" topLeftCell="B73" activePane="bottomRight" state="frozen"/>
      <selection pane="topRight" activeCell="B1" sqref="B1"/>
      <selection pane="bottomLeft" activeCell="A10" sqref="A10"/>
      <selection pane="bottomRight" activeCell="B2" sqref="B2:V2"/>
    </sheetView>
  </sheetViews>
  <sheetFormatPr defaultColWidth="9.140625" defaultRowHeight="18.75" x14ac:dyDescent="0.25"/>
  <cols>
    <col min="1" max="1" width="18.28515625" style="924" customWidth="1"/>
    <col min="2" max="4" width="13.28515625" style="924" customWidth="1"/>
    <col min="5" max="5" width="11.7109375" style="924" customWidth="1"/>
    <col min="6" max="7" width="10.42578125" style="924" customWidth="1"/>
    <col min="8" max="8" width="14.28515625" style="924" customWidth="1"/>
    <col min="9" max="9" width="17.7109375" style="924" customWidth="1"/>
    <col min="10" max="10" width="14.28515625" style="924" customWidth="1"/>
    <col min="11" max="11" width="17.42578125" style="924" customWidth="1"/>
    <col min="12" max="12" width="2.5703125" style="924" customWidth="1"/>
    <col min="13" max="13" width="9.85546875" style="926" customWidth="1"/>
    <col min="14" max="14" width="9.85546875" style="925" customWidth="1"/>
    <col min="15" max="16" width="9.5703125" style="925" customWidth="1"/>
    <col min="17" max="18" width="9.140625" style="925" customWidth="1"/>
    <col min="19" max="20" width="9.5703125" style="925" customWidth="1"/>
    <col min="21" max="21" width="7.85546875" style="925" customWidth="1"/>
    <col min="22" max="22" width="16" style="925" customWidth="1"/>
    <col min="23" max="23" width="11.42578125" style="925" customWidth="1"/>
    <col min="24" max="24" width="9.140625" style="925" customWidth="1"/>
    <col min="25" max="25" width="9.5703125" style="925" customWidth="1"/>
    <col min="26" max="26" width="8.140625" style="925" customWidth="1"/>
    <col min="27" max="27" width="9.7109375" style="925" customWidth="1"/>
    <col min="28" max="28" width="9.5703125" style="925" customWidth="1"/>
    <col min="29" max="29" width="8" style="925" customWidth="1"/>
    <col min="30" max="30" width="11.140625" style="925" customWidth="1"/>
    <col min="31" max="31" width="10.5703125" style="925" customWidth="1"/>
    <col min="32" max="32" width="9.85546875" style="925" customWidth="1"/>
    <col min="33" max="33" width="10" style="925" customWidth="1"/>
    <col min="34" max="34" width="8" style="925" customWidth="1"/>
    <col min="35" max="37" width="10.5703125" style="925" customWidth="1"/>
    <col min="38" max="38" width="8" style="925" customWidth="1"/>
    <col min="39" max="39" width="9.140625" style="925" customWidth="1"/>
    <col min="40" max="40" width="9.5703125" style="925" customWidth="1"/>
    <col min="41" max="41" width="9.140625" style="925" customWidth="1"/>
    <col min="42" max="42" width="11" style="925" customWidth="1"/>
    <col min="43" max="43" width="9.42578125" style="925" customWidth="1"/>
    <col min="44" max="44" width="9.140625" style="925" customWidth="1"/>
    <col min="45" max="45" width="12.140625" style="926" customWidth="1"/>
    <col min="46" max="46" width="10.85546875" style="925" customWidth="1"/>
    <col min="47" max="47" width="9.5703125" style="925" customWidth="1"/>
    <col min="48" max="48" width="10.85546875" style="925" customWidth="1"/>
    <col min="49" max="49" width="9.42578125" style="925" customWidth="1"/>
    <col min="50" max="50" width="10.85546875" style="925" customWidth="1"/>
    <col min="51" max="51" width="10.28515625" style="925" customWidth="1"/>
    <col min="52" max="52" width="11" style="925" customWidth="1"/>
    <col min="53" max="53" width="9.28515625" style="925" customWidth="1"/>
    <col min="54" max="54" width="12" style="925" customWidth="1"/>
    <col min="55" max="55" width="12.140625" style="925" customWidth="1"/>
    <col min="56" max="56" width="25.85546875" style="925" customWidth="1"/>
    <col min="57" max="16384" width="9.140625" style="925"/>
  </cols>
  <sheetData>
    <row r="1" spans="1:55" x14ac:dyDescent="0.25">
      <c r="B1" s="1532" t="s">
        <v>1281</v>
      </c>
      <c r="C1" s="1532"/>
      <c r="D1" s="1532"/>
      <c r="E1" s="1532"/>
      <c r="F1" s="1532"/>
      <c r="G1" s="1532"/>
      <c r="H1" s="1532"/>
      <c r="I1" s="1532"/>
      <c r="J1" s="1532"/>
      <c r="K1" s="1532"/>
      <c r="L1" s="1532"/>
      <c r="M1" s="1532"/>
      <c r="N1" s="1532"/>
      <c r="O1" s="1532"/>
      <c r="P1" s="1532"/>
      <c r="Q1" s="1532"/>
      <c r="R1" s="1532"/>
      <c r="S1" s="1532"/>
      <c r="T1" s="1532"/>
      <c r="U1" s="1532"/>
      <c r="V1" s="1532"/>
    </row>
    <row r="2" spans="1:55" x14ac:dyDescent="0.25">
      <c r="B2" s="1533" t="s">
        <v>1359</v>
      </c>
      <c r="C2" s="1533"/>
      <c r="D2" s="1533"/>
      <c r="E2" s="1533"/>
      <c r="F2" s="1533"/>
      <c r="G2" s="1533"/>
      <c r="H2" s="1533"/>
      <c r="I2" s="1533"/>
      <c r="J2" s="1533"/>
      <c r="K2" s="1533"/>
      <c r="L2" s="1533"/>
      <c r="M2" s="1533"/>
      <c r="N2" s="1533"/>
      <c r="O2" s="1533"/>
      <c r="P2" s="1533"/>
      <c r="Q2" s="1533"/>
      <c r="R2" s="1533"/>
      <c r="S2" s="1533"/>
      <c r="T2" s="1533"/>
      <c r="U2" s="1533"/>
      <c r="V2" s="1533"/>
    </row>
    <row r="3" spans="1:55" x14ac:dyDescent="0.25">
      <c r="B3" s="1533" t="s">
        <v>1360</v>
      </c>
      <c r="C3" s="1533"/>
      <c r="D3" s="1533"/>
      <c r="E3" s="1533"/>
      <c r="F3" s="1533"/>
      <c r="G3" s="1533"/>
      <c r="H3" s="1533"/>
      <c r="I3" s="1533"/>
      <c r="J3" s="1533"/>
      <c r="K3" s="1533"/>
      <c r="L3" s="1533"/>
      <c r="M3" s="1533"/>
      <c r="N3" s="1533"/>
      <c r="O3" s="1533"/>
      <c r="P3" s="1533"/>
      <c r="Q3" s="1533"/>
      <c r="R3" s="1533"/>
      <c r="S3" s="1533"/>
      <c r="T3" s="1533"/>
      <c r="U3" s="1533"/>
      <c r="V3" s="1533"/>
    </row>
    <row r="4" spans="1:55" x14ac:dyDescent="0.25">
      <c r="B4" s="1534" t="s">
        <v>1361</v>
      </c>
      <c r="C4" s="1534"/>
      <c r="D4" s="1534"/>
      <c r="E4" s="1534"/>
      <c r="F4" s="1534"/>
      <c r="G4" s="1534"/>
      <c r="H4" s="1534"/>
      <c r="I4" s="1534"/>
      <c r="J4" s="1534"/>
      <c r="K4" s="1534"/>
      <c r="L4" s="1534"/>
      <c r="M4" s="1534"/>
      <c r="N4" s="1534"/>
      <c r="O4" s="1534"/>
      <c r="P4" s="1534"/>
      <c r="Q4" s="1534"/>
      <c r="R4" s="1534"/>
      <c r="S4" s="1534"/>
      <c r="T4" s="1534"/>
      <c r="U4" s="1534"/>
      <c r="V4" s="1534"/>
    </row>
    <row r="5" spans="1:55" x14ac:dyDescent="0.25">
      <c r="B5" s="1535" t="s">
        <v>1362</v>
      </c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</row>
    <row r="6" spans="1:55" x14ac:dyDescent="0.25">
      <c r="B6" s="1536" t="s">
        <v>1363</v>
      </c>
      <c r="C6" s="1536"/>
      <c r="D6" s="1536"/>
      <c r="E6" s="1536"/>
      <c r="F6" s="1536"/>
      <c r="G6" s="1536"/>
      <c r="H6" s="1536"/>
      <c r="I6" s="1536"/>
      <c r="J6" s="1536"/>
      <c r="K6" s="1536"/>
      <c r="L6" s="1536"/>
      <c r="M6" s="1536"/>
      <c r="N6" s="1536"/>
      <c r="O6" s="1536"/>
      <c r="P6" s="1536"/>
      <c r="Q6" s="1536"/>
      <c r="R6" s="1536"/>
      <c r="S6" s="1536"/>
      <c r="T6" s="1536"/>
      <c r="U6" s="1536"/>
      <c r="V6" s="1536"/>
    </row>
    <row r="7" spans="1:55" x14ac:dyDescent="0.25">
      <c r="A7" s="927"/>
      <c r="B7" s="927"/>
      <c r="C7" s="927"/>
      <c r="D7" s="927"/>
      <c r="E7" s="928"/>
      <c r="F7" s="928"/>
      <c r="G7" s="928"/>
      <c r="H7" s="928"/>
      <c r="I7" s="928"/>
      <c r="J7" s="928"/>
      <c r="K7" s="928"/>
      <c r="L7" s="928"/>
      <c r="M7" s="928"/>
      <c r="N7" s="928"/>
      <c r="O7" s="928"/>
      <c r="P7" s="928"/>
      <c r="Q7" s="928"/>
      <c r="R7" s="928"/>
      <c r="S7" s="928"/>
      <c r="T7" s="928"/>
      <c r="U7" s="928"/>
      <c r="V7" s="928"/>
      <c r="W7" s="929"/>
      <c r="X7" s="930"/>
      <c r="Y7" s="930"/>
      <c r="Z7" s="930"/>
      <c r="AA7" s="930"/>
      <c r="AB7" s="930"/>
      <c r="AC7" s="930"/>
      <c r="AD7" s="930"/>
      <c r="AE7" s="930"/>
      <c r="AF7" s="930"/>
      <c r="AG7" s="930"/>
      <c r="AH7" s="930"/>
      <c r="AI7" s="930"/>
      <c r="AJ7" s="930"/>
    </row>
    <row r="8" spans="1:55" ht="37.5" customHeight="1" x14ac:dyDescent="0.25">
      <c r="A8" s="1488" t="s">
        <v>745</v>
      </c>
      <c r="B8" s="1545" t="s">
        <v>1364</v>
      </c>
      <c r="C8" s="1548" t="s">
        <v>31</v>
      </c>
      <c r="D8" s="1548"/>
      <c r="E8" s="1545" t="s">
        <v>1365</v>
      </c>
      <c r="F8" s="1537" t="s">
        <v>31</v>
      </c>
      <c r="G8" s="1538"/>
      <c r="H8" s="1537" t="s">
        <v>1366</v>
      </c>
      <c r="I8" s="1538"/>
      <c r="J8" s="1537" t="s">
        <v>1367</v>
      </c>
      <c r="K8" s="1538"/>
      <c r="L8" s="1539"/>
      <c r="M8" s="1542" t="s">
        <v>1368</v>
      </c>
      <c r="N8" s="1543"/>
      <c r="O8" s="1543"/>
      <c r="P8" s="1543"/>
      <c r="Q8" s="1543"/>
      <c r="R8" s="1543"/>
      <c r="S8" s="1543"/>
      <c r="T8" s="1543"/>
      <c r="U8" s="1544"/>
      <c r="V8" s="1570" t="s">
        <v>1369</v>
      </c>
      <c r="W8" s="1539" t="s">
        <v>1370</v>
      </c>
      <c r="X8" s="1567" t="s">
        <v>1371</v>
      </c>
      <c r="Y8" s="1568"/>
      <c r="Z8" s="1568"/>
      <c r="AA8" s="1568"/>
      <c r="AB8" s="1568"/>
      <c r="AC8" s="1568"/>
      <c r="AD8" s="1568"/>
      <c r="AE8" s="1568"/>
      <c r="AF8" s="1568"/>
      <c r="AG8" s="1568"/>
      <c r="AH8" s="1568"/>
      <c r="AI8" s="1568"/>
      <c r="AJ8" s="1568"/>
      <c r="AK8" s="1568"/>
      <c r="AL8" s="1569"/>
      <c r="AM8" s="1567" t="s">
        <v>1372</v>
      </c>
      <c r="AN8" s="1568"/>
      <c r="AO8" s="1568"/>
      <c r="AP8" s="1568"/>
      <c r="AQ8" s="1568"/>
      <c r="AR8" s="1568"/>
      <c r="AS8" s="1568"/>
      <c r="AT8" s="1568"/>
      <c r="AU8" s="1568"/>
      <c r="AV8" s="1568"/>
      <c r="AW8" s="1568"/>
      <c r="AX8" s="1568"/>
      <c r="AY8" s="1568"/>
      <c r="AZ8" s="1568"/>
      <c r="BA8" s="1569"/>
      <c r="BB8" s="1555" t="s">
        <v>1373</v>
      </c>
      <c r="BC8" s="1555" t="s">
        <v>1374</v>
      </c>
    </row>
    <row r="9" spans="1:55" s="932" customFormat="1" ht="66.75" customHeight="1" x14ac:dyDescent="0.25">
      <c r="A9" s="1488"/>
      <c r="B9" s="1546"/>
      <c r="C9" s="1545" t="s">
        <v>1375</v>
      </c>
      <c r="D9" s="1545" t="s">
        <v>1376</v>
      </c>
      <c r="E9" s="1546"/>
      <c r="F9" s="1548" t="s">
        <v>1377</v>
      </c>
      <c r="G9" s="1548" t="s">
        <v>1378</v>
      </c>
      <c r="H9" s="931" t="s">
        <v>1379</v>
      </c>
      <c r="I9" s="931" t="s">
        <v>1380</v>
      </c>
      <c r="J9" s="931" t="s">
        <v>1379</v>
      </c>
      <c r="K9" s="931" t="s">
        <v>1380</v>
      </c>
      <c r="L9" s="1540"/>
      <c r="M9" s="1549" t="s">
        <v>1381</v>
      </c>
      <c r="N9" s="1550"/>
      <c r="O9" s="1550"/>
      <c r="P9" s="1550"/>
      <c r="Q9" s="1550"/>
      <c r="R9" s="1550"/>
      <c r="S9" s="1550"/>
      <c r="T9" s="1550"/>
      <c r="U9" s="1551"/>
      <c r="V9" s="1572"/>
      <c r="W9" s="1540"/>
      <c r="X9" s="1549" t="s">
        <v>1382</v>
      </c>
      <c r="Y9" s="1550"/>
      <c r="Z9" s="1550"/>
      <c r="AA9" s="1550"/>
      <c r="AB9" s="1550"/>
      <c r="AC9" s="1551"/>
      <c r="AD9" s="1566" t="s">
        <v>1383</v>
      </c>
      <c r="AE9" s="1566"/>
      <c r="AF9" s="1566"/>
      <c r="AG9" s="1566"/>
      <c r="AH9" s="1566"/>
      <c r="AI9" s="1566"/>
      <c r="AJ9" s="1566"/>
      <c r="AK9" s="1566"/>
      <c r="AL9" s="1566"/>
      <c r="AM9" s="1549" t="s">
        <v>1384</v>
      </c>
      <c r="AN9" s="1550"/>
      <c r="AO9" s="1550"/>
      <c r="AP9" s="1550"/>
      <c r="AQ9" s="1550"/>
      <c r="AR9" s="1551"/>
      <c r="AS9" s="1566" t="s">
        <v>1385</v>
      </c>
      <c r="AT9" s="1566"/>
      <c r="AU9" s="1566"/>
      <c r="AV9" s="1566"/>
      <c r="AW9" s="1566"/>
      <c r="AX9" s="1566"/>
      <c r="AY9" s="1566"/>
      <c r="AZ9" s="1566"/>
      <c r="BA9" s="1566"/>
      <c r="BB9" s="1555"/>
      <c r="BC9" s="1555"/>
    </row>
    <row r="10" spans="1:55" s="932" customFormat="1" ht="51.75" customHeight="1" x14ac:dyDescent="0.25">
      <c r="A10" s="1488"/>
      <c r="B10" s="1546"/>
      <c r="C10" s="1546"/>
      <c r="D10" s="1546"/>
      <c r="E10" s="1546"/>
      <c r="F10" s="1548"/>
      <c r="G10" s="1548"/>
      <c r="H10" s="1556" t="s">
        <v>1386</v>
      </c>
      <c r="I10" s="1556" t="s">
        <v>1387</v>
      </c>
      <c r="J10" s="1556" t="s">
        <v>1386</v>
      </c>
      <c r="K10" s="1556" t="s">
        <v>1387</v>
      </c>
      <c r="L10" s="1540"/>
      <c r="M10" s="1559" t="s">
        <v>1388</v>
      </c>
      <c r="N10" s="1552" t="s">
        <v>1389</v>
      </c>
      <c r="O10" s="1553"/>
      <c r="P10" s="1553"/>
      <c r="Q10" s="1554"/>
      <c r="R10" s="1552" t="s">
        <v>1390</v>
      </c>
      <c r="S10" s="1553"/>
      <c r="T10" s="1553"/>
      <c r="U10" s="1554"/>
      <c r="V10" s="1571"/>
      <c r="W10" s="1540"/>
      <c r="X10" s="1552" t="s">
        <v>1389</v>
      </c>
      <c r="Y10" s="1553"/>
      <c r="Z10" s="1554"/>
      <c r="AA10" s="1552" t="s">
        <v>1390</v>
      </c>
      <c r="AB10" s="1553"/>
      <c r="AC10" s="1554"/>
      <c r="AD10" s="1565" t="s">
        <v>1391</v>
      </c>
      <c r="AE10" s="1552" t="s">
        <v>1389</v>
      </c>
      <c r="AF10" s="1553"/>
      <c r="AG10" s="1553"/>
      <c r="AH10" s="1554"/>
      <c r="AI10" s="1552" t="s">
        <v>1390</v>
      </c>
      <c r="AJ10" s="1553"/>
      <c r="AK10" s="1553"/>
      <c r="AL10" s="1554"/>
      <c r="AM10" s="1552" t="s">
        <v>1389</v>
      </c>
      <c r="AN10" s="1553"/>
      <c r="AO10" s="1554"/>
      <c r="AP10" s="1552" t="s">
        <v>1390</v>
      </c>
      <c r="AQ10" s="1553"/>
      <c r="AR10" s="1554"/>
      <c r="AS10" s="1565" t="s">
        <v>1391</v>
      </c>
      <c r="AT10" s="1552" t="s">
        <v>1389</v>
      </c>
      <c r="AU10" s="1553"/>
      <c r="AV10" s="1553"/>
      <c r="AW10" s="1554"/>
      <c r="AX10" s="1552" t="s">
        <v>1390</v>
      </c>
      <c r="AY10" s="1553"/>
      <c r="AZ10" s="1553"/>
      <c r="BA10" s="1554"/>
      <c r="BB10" s="1555"/>
      <c r="BC10" s="1555"/>
    </row>
    <row r="11" spans="1:55" s="932" customFormat="1" ht="17.25" customHeight="1" x14ac:dyDescent="0.25">
      <c r="A11" s="1488"/>
      <c r="B11" s="1546"/>
      <c r="C11" s="1546"/>
      <c r="D11" s="1546"/>
      <c r="E11" s="1546"/>
      <c r="F11" s="1548"/>
      <c r="G11" s="1548"/>
      <c r="H11" s="1557"/>
      <c r="I11" s="1557"/>
      <c r="J11" s="1557"/>
      <c r="K11" s="1557"/>
      <c r="L11" s="1540"/>
      <c r="M11" s="1560"/>
      <c r="N11" s="1562" t="s">
        <v>1392</v>
      </c>
      <c r="O11" s="1552" t="s">
        <v>31</v>
      </c>
      <c r="P11" s="1553"/>
      <c r="Q11" s="1554"/>
      <c r="R11" s="1562" t="s">
        <v>1392</v>
      </c>
      <c r="S11" s="1552" t="s">
        <v>31</v>
      </c>
      <c r="T11" s="1553"/>
      <c r="U11" s="1554"/>
      <c r="V11" s="1570" t="s">
        <v>1393</v>
      </c>
      <c r="W11" s="1570" t="s">
        <v>1394</v>
      </c>
      <c r="X11" s="1564" t="s">
        <v>31</v>
      </c>
      <c r="Y11" s="1564"/>
      <c r="Z11" s="1564"/>
      <c r="AA11" s="1564" t="s">
        <v>31</v>
      </c>
      <c r="AB11" s="1564"/>
      <c r="AC11" s="1564"/>
      <c r="AD11" s="1565"/>
      <c r="AE11" s="1564" t="s">
        <v>1392</v>
      </c>
      <c r="AF11" s="1564" t="s">
        <v>31</v>
      </c>
      <c r="AG11" s="1564"/>
      <c r="AH11" s="1564"/>
      <c r="AI11" s="1564" t="s">
        <v>1392</v>
      </c>
      <c r="AJ11" s="1564" t="s">
        <v>31</v>
      </c>
      <c r="AK11" s="1564"/>
      <c r="AL11" s="1564"/>
      <c r="AM11" s="1564" t="s">
        <v>31</v>
      </c>
      <c r="AN11" s="1564"/>
      <c r="AO11" s="1564"/>
      <c r="AP11" s="1564" t="s">
        <v>31</v>
      </c>
      <c r="AQ11" s="1564"/>
      <c r="AR11" s="1564"/>
      <c r="AS11" s="1565"/>
      <c r="AT11" s="1564" t="s">
        <v>1392</v>
      </c>
      <c r="AU11" s="1564" t="s">
        <v>31</v>
      </c>
      <c r="AV11" s="1564"/>
      <c r="AW11" s="1564"/>
      <c r="AX11" s="1564" t="s">
        <v>1392</v>
      </c>
      <c r="AY11" s="1564" t="s">
        <v>31</v>
      </c>
      <c r="AZ11" s="1564"/>
      <c r="BA11" s="1564"/>
      <c r="BB11" s="1555"/>
      <c r="BC11" s="1555"/>
    </row>
    <row r="12" spans="1:55" s="932" customFormat="1" ht="39.75" customHeight="1" x14ac:dyDescent="0.25">
      <c r="A12" s="1488"/>
      <c r="B12" s="1547"/>
      <c r="C12" s="1547"/>
      <c r="D12" s="1547"/>
      <c r="E12" s="1547"/>
      <c r="F12" s="1548"/>
      <c r="G12" s="1548"/>
      <c r="H12" s="1558"/>
      <c r="I12" s="1558"/>
      <c r="J12" s="1558"/>
      <c r="K12" s="1558"/>
      <c r="L12" s="1541"/>
      <c r="M12" s="1561"/>
      <c r="N12" s="1563"/>
      <c r="O12" s="933" t="s">
        <v>1395</v>
      </c>
      <c r="P12" s="933" t="s">
        <v>1396</v>
      </c>
      <c r="Q12" s="933" t="s">
        <v>1397</v>
      </c>
      <c r="R12" s="1563"/>
      <c r="S12" s="933" t="s">
        <v>1395</v>
      </c>
      <c r="T12" s="933" t="s">
        <v>1396</v>
      </c>
      <c r="U12" s="933" t="s">
        <v>1397</v>
      </c>
      <c r="V12" s="1571"/>
      <c r="W12" s="1571"/>
      <c r="X12" s="933" t="s">
        <v>1395</v>
      </c>
      <c r="Y12" s="933" t="s">
        <v>1396</v>
      </c>
      <c r="Z12" s="933" t="s">
        <v>1397</v>
      </c>
      <c r="AA12" s="933" t="s">
        <v>1395</v>
      </c>
      <c r="AB12" s="933" t="s">
        <v>1396</v>
      </c>
      <c r="AC12" s="933" t="s">
        <v>1397</v>
      </c>
      <c r="AD12" s="1565"/>
      <c r="AE12" s="1564"/>
      <c r="AF12" s="933" t="s">
        <v>1395</v>
      </c>
      <c r="AG12" s="933" t="s">
        <v>1396</v>
      </c>
      <c r="AH12" s="933" t="s">
        <v>1397</v>
      </c>
      <c r="AI12" s="1564"/>
      <c r="AJ12" s="933" t="s">
        <v>1395</v>
      </c>
      <c r="AK12" s="933" t="s">
        <v>1396</v>
      </c>
      <c r="AL12" s="933" t="s">
        <v>1397</v>
      </c>
      <c r="AM12" s="933" t="s">
        <v>1395</v>
      </c>
      <c r="AN12" s="933" t="s">
        <v>1396</v>
      </c>
      <c r="AO12" s="933" t="s">
        <v>1397</v>
      </c>
      <c r="AP12" s="933" t="s">
        <v>1395</v>
      </c>
      <c r="AQ12" s="933" t="s">
        <v>1396</v>
      </c>
      <c r="AR12" s="933" t="s">
        <v>1397</v>
      </c>
      <c r="AS12" s="1565"/>
      <c r="AT12" s="1564"/>
      <c r="AU12" s="933" t="s">
        <v>1395</v>
      </c>
      <c r="AV12" s="933" t="s">
        <v>1396</v>
      </c>
      <c r="AW12" s="933" t="s">
        <v>1397</v>
      </c>
      <c r="AX12" s="1564"/>
      <c r="AY12" s="933" t="s">
        <v>1395</v>
      </c>
      <c r="AZ12" s="933" t="s">
        <v>1396</v>
      </c>
      <c r="BA12" s="933" t="s">
        <v>1397</v>
      </c>
      <c r="BB12" s="1555"/>
      <c r="BC12" s="1555"/>
    </row>
    <row r="13" spans="1:55" s="939" customFormat="1" ht="29.25" customHeight="1" x14ac:dyDescent="0.25">
      <c r="A13" s="934">
        <v>1</v>
      </c>
      <c r="B13" s="935"/>
      <c r="C13" s="935"/>
      <c r="D13" s="935"/>
      <c r="E13" s="935"/>
      <c r="F13" s="935"/>
      <c r="G13" s="935"/>
      <c r="H13" s="935"/>
      <c r="I13" s="935"/>
      <c r="J13" s="935"/>
      <c r="K13" s="935"/>
      <c r="L13" s="936"/>
      <c r="M13" s="937">
        <v>2</v>
      </c>
      <c r="N13" s="936">
        <v>3</v>
      </c>
      <c r="O13" s="934">
        <v>4</v>
      </c>
      <c r="P13" s="934">
        <v>5</v>
      </c>
      <c r="Q13" s="934">
        <v>6</v>
      </c>
      <c r="R13" s="936">
        <v>7</v>
      </c>
      <c r="S13" s="934">
        <v>8</v>
      </c>
      <c r="T13" s="934">
        <v>9</v>
      </c>
      <c r="U13" s="934">
        <v>10</v>
      </c>
      <c r="V13" s="934">
        <v>11</v>
      </c>
      <c r="W13" s="936">
        <v>12</v>
      </c>
      <c r="X13" s="934">
        <v>13</v>
      </c>
      <c r="Y13" s="934">
        <v>14</v>
      </c>
      <c r="Z13" s="934">
        <v>15</v>
      </c>
      <c r="AA13" s="934">
        <v>16</v>
      </c>
      <c r="AB13" s="934">
        <v>17</v>
      </c>
      <c r="AC13" s="934">
        <v>18</v>
      </c>
      <c r="AD13" s="938">
        <v>19</v>
      </c>
      <c r="AE13" s="934">
        <v>20</v>
      </c>
      <c r="AF13" s="934">
        <v>21</v>
      </c>
      <c r="AG13" s="934">
        <v>22</v>
      </c>
      <c r="AH13" s="934">
        <v>23</v>
      </c>
      <c r="AI13" s="934">
        <v>24</v>
      </c>
      <c r="AJ13" s="934">
        <v>25</v>
      </c>
      <c r="AK13" s="934">
        <v>26</v>
      </c>
      <c r="AL13" s="934">
        <v>27</v>
      </c>
      <c r="AM13" s="934">
        <v>28</v>
      </c>
      <c r="AN13" s="934">
        <v>29</v>
      </c>
      <c r="AO13" s="934">
        <v>30</v>
      </c>
      <c r="AP13" s="934">
        <v>31</v>
      </c>
      <c r="AQ13" s="934">
        <v>32</v>
      </c>
      <c r="AR13" s="934">
        <v>33</v>
      </c>
      <c r="AS13" s="938">
        <v>34</v>
      </c>
      <c r="AT13" s="934">
        <v>35</v>
      </c>
      <c r="AU13" s="934">
        <v>36</v>
      </c>
      <c r="AV13" s="934">
        <v>37</v>
      </c>
      <c r="AW13" s="934">
        <v>38</v>
      </c>
      <c r="AX13" s="934">
        <v>39</v>
      </c>
      <c r="AY13" s="934">
        <v>40</v>
      </c>
      <c r="AZ13" s="934">
        <v>41</v>
      </c>
      <c r="BA13" s="934">
        <v>42</v>
      </c>
      <c r="BB13" s="934"/>
      <c r="BC13" s="1555"/>
    </row>
    <row r="14" spans="1:55" x14ac:dyDescent="0.25">
      <c r="A14" s="940" t="s">
        <v>1029</v>
      </c>
      <c r="B14" s="941">
        <f>C14+D14</f>
        <v>294</v>
      </c>
      <c r="C14" s="942">
        <v>28</v>
      </c>
      <c r="D14" s="942">
        <v>266</v>
      </c>
      <c r="E14" s="941">
        <f>F14+G14</f>
        <v>49</v>
      </c>
      <c r="F14" s="941">
        <f>H14+J14</f>
        <v>46</v>
      </c>
      <c r="G14" s="941">
        <f>I14+K14</f>
        <v>3</v>
      </c>
      <c r="H14" s="943">
        <v>1</v>
      </c>
      <c r="I14" s="943">
        <v>0</v>
      </c>
      <c r="J14" s="943">
        <v>45</v>
      </c>
      <c r="K14" s="943">
        <v>3</v>
      </c>
      <c r="L14" s="944"/>
      <c r="M14" s="945">
        <f t="shared" ref="M14:M68" si="0">N14+R14</f>
        <v>294</v>
      </c>
      <c r="N14" s="946">
        <f>O14+P14+Q14</f>
        <v>28</v>
      </c>
      <c r="O14" s="947">
        <f>C14-P14-Q14</f>
        <v>27</v>
      </c>
      <c r="P14" s="947">
        <f>H14</f>
        <v>1</v>
      </c>
      <c r="Q14" s="948">
        <f>I14</f>
        <v>0</v>
      </c>
      <c r="R14" s="946">
        <f>S14+T14+U14</f>
        <v>266</v>
      </c>
      <c r="S14" s="947">
        <f>D14-T14-U14</f>
        <v>218</v>
      </c>
      <c r="T14" s="947">
        <f>J14</f>
        <v>45</v>
      </c>
      <c r="U14" s="948">
        <f>K14</f>
        <v>3</v>
      </c>
      <c r="V14" s="949">
        <v>0.62</v>
      </c>
      <c r="W14" s="950">
        <v>247</v>
      </c>
      <c r="X14" s="951">
        <v>120.62</v>
      </c>
      <c r="Y14" s="952">
        <f>X14*0.7</f>
        <v>84.43</v>
      </c>
      <c r="Z14" s="953">
        <f>X14*0</f>
        <v>0</v>
      </c>
      <c r="AA14" s="951">
        <v>145.99</v>
      </c>
      <c r="AB14" s="952">
        <f>AA14*0.7</f>
        <v>102.19</v>
      </c>
      <c r="AC14" s="952">
        <f>AA14*0</f>
        <v>0</v>
      </c>
      <c r="AD14" s="954">
        <f t="shared" ref="AD14:AD68" si="1">AE14+AI14</f>
        <v>6089.6</v>
      </c>
      <c r="AE14" s="955">
        <f t="shared" ref="AE14:AE68" si="2">AF14+AG14+AH14</f>
        <v>511.6</v>
      </c>
      <c r="AF14" s="956">
        <f t="shared" ref="AF14:AH60" si="3">O14*$V14*$W14*X14/1000</f>
        <v>498.7</v>
      </c>
      <c r="AG14" s="956">
        <f t="shared" si="3"/>
        <v>12.9</v>
      </c>
      <c r="AH14" s="956">
        <f t="shared" si="3"/>
        <v>0</v>
      </c>
      <c r="AI14" s="955">
        <f t="shared" ref="AI14:AI68" si="4">AJ14+AK14+AL14</f>
        <v>5578</v>
      </c>
      <c r="AJ14" s="956">
        <f t="shared" ref="AJ14:AL45" si="5">S14*$V14*$W14*AA14/1000</f>
        <v>4873.8</v>
      </c>
      <c r="AK14" s="956">
        <f t="shared" si="5"/>
        <v>704.2</v>
      </c>
      <c r="AL14" s="956">
        <f t="shared" si="5"/>
        <v>0</v>
      </c>
      <c r="AM14" s="957">
        <f>X14*0</f>
        <v>0</v>
      </c>
      <c r="AN14" s="957">
        <f>X14*0.3</f>
        <v>36.19</v>
      </c>
      <c r="AO14" s="958">
        <f>X14*1</f>
        <v>120.62</v>
      </c>
      <c r="AP14" s="957">
        <f>AA14*0</f>
        <v>0</v>
      </c>
      <c r="AQ14" s="957">
        <f>AA14*0.3</f>
        <v>43.8</v>
      </c>
      <c r="AR14" s="957">
        <f>AA14*1</f>
        <v>145.99</v>
      </c>
      <c r="AS14" s="954">
        <f>AT14+AX14</f>
        <v>374.4</v>
      </c>
      <c r="AT14" s="955">
        <f t="shared" ref="AT14:AT68" si="6">AU14+AV14+AW14</f>
        <v>5.5</v>
      </c>
      <c r="AU14" s="956">
        <f t="shared" ref="AU14:AW34" si="7">O14*$V14*$W14*AM14/1000</f>
        <v>0</v>
      </c>
      <c r="AV14" s="956">
        <f t="shared" si="7"/>
        <v>5.5</v>
      </c>
      <c r="AW14" s="956">
        <f t="shared" si="7"/>
        <v>0</v>
      </c>
      <c r="AX14" s="959">
        <f t="shared" ref="AX14:AX68" si="8">AY14+AZ14+BA14</f>
        <v>368.9</v>
      </c>
      <c r="AY14" s="960">
        <f t="shared" ref="AY14:BA34" si="9">S14*$V14*$W14*AP14/1000</f>
        <v>0</v>
      </c>
      <c r="AZ14" s="960">
        <f t="shared" si="9"/>
        <v>301.8</v>
      </c>
      <c r="BA14" s="960">
        <f t="shared" si="9"/>
        <v>67.099999999999994</v>
      </c>
      <c r="BB14" s="961">
        <f>0.781396</f>
        <v>0.78139599999999998</v>
      </c>
      <c r="BC14" s="960">
        <f>ROUND(AS14*BB14,1)</f>
        <v>292.60000000000002</v>
      </c>
    </row>
    <row r="15" spans="1:55" x14ac:dyDescent="0.25">
      <c r="A15" s="962" t="s">
        <v>1101</v>
      </c>
      <c r="B15" s="941">
        <f t="shared" ref="B15:B68" si="10">C15+D15</f>
        <v>464</v>
      </c>
      <c r="C15" s="942">
        <v>53</v>
      </c>
      <c r="D15" s="942">
        <v>411</v>
      </c>
      <c r="E15" s="941">
        <f t="shared" ref="E15:E68" si="11">F15+G15</f>
        <v>187</v>
      </c>
      <c r="F15" s="941">
        <f t="shared" ref="F15:G68" si="12">H15+J15</f>
        <v>177</v>
      </c>
      <c r="G15" s="941">
        <f t="shared" si="12"/>
        <v>10</v>
      </c>
      <c r="H15" s="943">
        <v>20</v>
      </c>
      <c r="I15" s="943">
        <v>0</v>
      </c>
      <c r="J15" s="943">
        <v>157</v>
      </c>
      <c r="K15" s="943">
        <v>10</v>
      </c>
      <c r="L15" s="963"/>
      <c r="M15" s="964">
        <f t="shared" si="0"/>
        <v>464</v>
      </c>
      <c r="N15" s="946">
        <f t="shared" ref="N15:N68" si="13">O15+P15+Q15</f>
        <v>53</v>
      </c>
      <c r="O15" s="947">
        <f t="shared" ref="O15:O68" si="14">C15-P15-Q15</f>
        <v>33</v>
      </c>
      <c r="P15" s="947">
        <f t="shared" ref="P15:Q68" si="15">H15</f>
        <v>20</v>
      </c>
      <c r="Q15" s="948">
        <f t="shared" si="15"/>
        <v>0</v>
      </c>
      <c r="R15" s="946">
        <f t="shared" ref="R15:R68" si="16">S15+T15+U15</f>
        <v>411</v>
      </c>
      <c r="S15" s="947">
        <f t="shared" ref="S15:S68" si="17">D15-T15-U15</f>
        <v>244</v>
      </c>
      <c r="T15" s="947">
        <f t="shared" ref="T15:U68" si="18">J15</f>
        <v>157</v>
      </c>
      <c r="U15" s="948">
        <f t="shared" si="18"/>
        <v>10</v>
      </c>
      <c r="V15" s="965">
        <v>0.62</v>
      </c>
      <c r="W15" s="950">
        <v>247</v>
      </c>
      <c r="X15" s="951">
        <v>120.62</v>
      </c>
      <c r="Y15" s="952">
        <f t="shared" ref="Y15:Y68" si="19">X15*0.7</f>
        <v>84.43</v>
      </c>
      <c r="Z15" s="953">
        <f t="shared" ref="Z15:Z68" si="20">X15*0</f>
        <v>0</v>
      </c>
      <c r="AA15" s="951">
        <v>145.99</v>
      </c>
      <c r="AB15" s="952">
        <f t="shared" ref="AB15:AB68" si="21">AA15*0.7</f>
        <v>102.19</v>
      </c>
      <c r="AC15" s="952">
        <f t="shared" ref="AC15:AC68" si="22">AA15*0</f>
        <v>0</v>
      </c>
      <c r="AD15" s="966">
        <f t="shared" si="1"/>
        <v>8780.2999999999993</v>
      </c>
      <c r="AE15" s="959">
        <f t="shared" si="2"/>
        <v>868.2</v>
      </c>
      <c r="AF15" s="956">
        <f t="shared" si="3"/>
        <v>609.6</v>
      </c>
      <c r="AG15" s="960">
        <f t="shared" si="3"/>
        <v>258.60000000000002</v>
      </c>
      <c r="AH15" s="960">
        <f t="shared" si="3"/>
        <v>0</v>
      </c>
      <c r="AI15" s="959">
        <f t="shared" si="4"/>
        <v>7912.1</v>
      </c>
      <c r="AJ15" s="956">
        <f t="shared" si="5"/>
        <v>5455.1</v>
      </c>
      <c r="AK15" s="960">
        <f t="shared" si="5"/>
        <v>2457</v>
      </c>
      <c r="AL15" s="960">
        <f t="shared" si="5"/>
        <v>0</v>
      </c>
      <c r="AM15" s="967">
        <f t="shared" ref="AM15:AM68" si="23">X15*0</f>
        <v>0</v>
      </c>
      <c r="AN15" s="967">
        <f t="shared" ref="AN15:AN68" si="24">X15*0.3</f>
        <v>36.19</v>
      </c>
      <c r="AO15" s="968">
        <f t="shared" ref="AO15:AO68" si="25">X15*1</f>
        <v>120.62</v>
      </c>
      <c r="AP15" s="967">
        <f t="shared" ref="AP15:AP68" si="26">AA15*0</f>
        <v>0</v>
      </c>
      <c r="AQ15" s="967">
        <f t="shared" ref="AQ15:AQ68" si="27">AA15*0.3</f>
        <v>43.8</v>
      </c>
      <c r="AR15" s="967">
        <f t="shared" ref="AR15:AR68" si="28">AA15*1</f>
        <v>145.99</v>
      </c>
      <c r="AS15" s="966">
        <f>AT15+AX15</f>
        <v>1387.5</v>
      </c>
      <c r="AT15" s="955">
        <f t="shared" si="6"/>
        <v>110.8</v>
      </c>
      <c r="AU15" s="956">
        <f t="shared" si="7"/>
        <v>0</v>
      </c>
      <c r="AV15" s="956">
        <f t="shared" si="7"/>
        <v>110.8</v>
      </c>
      <c r="AW15" s="956">
        <f t="shared" si="7"/>
        <v>0</v>
      </c>
      <c r="AX15" s="959">
        <f t="shared" si="8"/>
        <v>1276.7</v>
      </c>
      <c r="AY15" s="960">
        <f t="shared" si="9"/>
        <v>0</v>
      </c>
      <c r="AZ15" s="960">
        <f t="shared" si="9"/>
        <v>1053.0999999999999</v>
      </c>
      <c r="BA15" s="960">
        <f t="shared" si="9"/>
        <v>223.6</v>
      </c>
      <c r="BB15" s="961">
        <f t="shared" ref="BB15:BB68" si="29">0.781396</f>
        <v>0.78139599999999998</v>
      </c>
      <c r="BC15" s="960">
        <f>BC86</f>
        <v>881.5</v>
      </c>
    </row>
    <row r="16" spans="1:55" x14ac:dyDescent="0.25">
      <c r="A16" s="969" t="s">
        <v>1030</v>
      </c>
      <c r="B16" s="941">
        <f t="shared" si="10"/>
        <v>294</v>
      </c>
      <c r="C16" s="942">
        <v>52</v>
      </c>
      <c r="D16" s="942">
        <v>242</v>
      </c>
      <c r="E16" s="941">
        <f t="shared" si="11"/>
        <v>86</v>
      </c>
      <c r="F16" s="941">
        <f t="shared" si="12"/>
        <v>85</v>
      </c>
      <c r="G16" s="941">
        <f t="shared" si="12"/>
        <v>1</v>
      </c>
      <c r="H16" s="943">
        <v>20</v>
      </c>
      <c r="I16" s="943">
        <v>0</v>
      </c>
      <c r="J16" s="943">
        <v>65</v>
      </c>
      <c r="K16" s="943">
        <v>1</v>
      </c>
      <c r="L16" s="963"/>
      <c r="M16" s="964">
        <f t="shared" si="0"/>
        <v>294</v>
      </c>
      <c r="N16" s="946">
        <f t="shared" si="13"/>
        <v>52</v>
      </c>
      <c r="O16" s="947">
        <f t="shared" si="14"/>
        <v>32</v>
      </c>
      <c r="P16" s="947">
        <f t="shared" si="15"/>
        <v>20</v>
      </c>
      <c r="Q16" s="948">
        <f t="shared" si="15"/>
        <v>0</v>
      </c>
      <c r="R16" s="946">
        <f t="shared" si="16"/>
        <v>242</v>
      </c>
      <c r="S16" s="947">
        <f t="shared" si="17"/>
        <v>176</v>
      </c>
      <c r="T16" s="947">
        <f t="shared" si="18"/>
        <v>65</v>
      </c>
      <c r="U16" s="948">
        <f t="shared" si="18"/>
        <v>1</v>
      </c>
      <c r="V16" s="965">
        <v>0.62</v>
      </c>
      <c r="W16" s="950">
        <v>247</v>
      </c>
      <c r="X16" s="951">
        <v>120.62</v>
      </c>
      <c r="Y16" s="952">
        <f t="shared" si="19"/>
        <v>84.43</v>
      </c>
      <c r="Z16" s="953">
        <f t="shared" si="20"/>
        <v>0</v>
      </c>
      <c r="AA16" s="951">
        <v>145.99</v>
      </c>
      <c r="AB16" s="952">
        <f t="shared" si="21"/>
        <v>102.19</v>
      </c>
      <c r="AC16" s="952">
        <f t="shared" si="22"/>
        <v>0</v>
      </c>
      <c r="AD16" s="966">
        <f t="shared" si="1"/>
        <v>5801.7</v>
      </c>
      <c r="AE16" s="959">
        <f t="shared" si="2"/>
        <v>849.7</v>
      </c>
      <c r="AF16" s="956">
        <f t="shared" si="3"/>
        <v>591.1</v>
      </c>
      <c r="AG16" s="960">
        <f t="shared" si="3"/>
        <v>258.60000000000002</v>
      </c>
      <c r="AH16" s="960">
        <f t="shared" si="3"/>
        <v>0</v>
      </c>
      <c r="AI16" s="959">
        <f t="shared" si="4"/>
        <v>4952</v>
      </c>
      <c r="AJ16" s="956">
        <f t="shared" si="5"/>
        <v>3934.8</v>
      </c>
      <c r="AK16" s="960">
        <f t="shared" si="5"/>
        <v>1017.2</v>
      </c>
      <c r="AL16" s="960">
        <f t="shared" si="5"/>
        <v>0</v>
      </c>
      <c r="AM16" s="967">
        <f t="shared" si="23"/>
        <v>0</v>
      </c>
      <c r="AN16" s="967">
        <f t="shared" si="24"/>
        <v>36.19</v>
      </c>
      <c r="AO16" s="968">
        <f t="shared" si="25"/>
        <v>120.62</v>
      </c>
      <c r="AP16" s="967">
        <f t="shared" si="26"/>
        <v>0</v>
      </c>
      <c r="AQ16" s="967">
        <f t="shared" si="27"/>
        <v>43.8</v>
      </c>
      <c r="AR16" s="967">
        <f t="shared" si="28"/>
        <v>145.99</v>
      </c>
      <c r="AS16" s="966">
        <f t="shared" ref="AS16:AS68" si="30">AT16+AX16</f>
        <v>569.20000000000005</v>
      </c>
      <c r="AT16" s="955">
        <f t="shared" si="6"/>
        <v>110.8</v>
      </c>
      <c r="AU16" s="956">
        <f t="shared" si="7"/>
        <v>0</v>
      </c>
      <c r="AV16" s="956">
        <f t="shared" si="7"/>
        <v>110.8</v>
      </c>
      <c r="AW16" s="956">
        <f t="shared" si="7"/>
        <v>0</v>
      </c>
      <c r="AX16" s="959">
        <f t="shared" si="8"/>
        <v>458.4</v>
      </c>
      <c r="AY16" s="960">
        <f t="shared" si="9"/>
        <v>0</v>
      </c>
      <c r="AZ16" s="960">
        <f t="shared" si="9"/>
        <v>436</v>
      </c>
      <c r="BA16" s="960">
        <f t="shared" si="9"/>
        <v>22.4</v>
      </c>
      <c r="BB16" s="961">
        <f t="shared" si="29"/>
        <v>0.78139599999999998</v>
      </c>
      <c r="BC16" s="960">
        <f t="shared" ref="BC16:BC66" si="31">ROUND(AS16*BB16,1)</f>
        <v>444.8</v>
      </c>
    </row>
    <row r="17" spans="1:55" ht="15.75" customHeight="1" x14ac:dyDescent="0.25">
      <c r="A17" s="970" t="s">
        <v>1031</v>
      </c>
      <c r="B17" s="941">
        <f t="shared" si="10"/>
        <v>292</v>
      </c>
      <c r="C17" s="942">
        <v>65</v>
      </c>
      <c r="D17" s="942">
        <v>227</v>
      </c>
      <c r="E17" s="941">
        <f t="shared" si="11"/>
        <v>77</v>
      </c>
      <c r="F17" s="941">
        <f t="shared" si="12"/>
        <v>75</v>
      </c>
      <c r="G17" s="941">
        <f t="shared" si="12"/>
        <v>2</v>
      </c>
      <c r="H17" s="943">
        <v>11</v>
      </c>
      <c r="I17" s="943">
        <v>0</v>
      </c>
      <c r="J17" s="943">
        <v>64</v>
      </c>
      <c r="K17" s="943">
        <v>2</v>
      </c>
      <c r="L17" s="963"/>
      <c r="M17" s="945">
        <f t="shared" si="0"/>
        <v>292</v>
      </c>
      <c r="N17" s="946">
        <f t="shared" si="13"/>
        <v>65</v>
      </c>
      <c r="O17" s="947">
        <f t="shared" si="14"/>
        <v>54</v>
      </c>
      <c r="P17" s="947">
        <f t="shared" si="15"/>
        <v>11</v>
      </c>
      <c r="Q17" s="948">
        <f t="shared" si="15"/>
        <v>0</v>
      </c>
      <c r="R17" s="946">
        <f t="shared" si="16"/>
        <v>227</v>
      </c>
      <c r="S17" s="947">
        <f t="shared" si="17"/>
        <v>161</v>
      </c>
      <c r="T17" s="947">
        <f t="shared" si="18"/>
        <v>64</v>
      </c>
      <c r="U17" s="948">
        <f t="shared" si="18"/>
        <v>2</v>
      </c>
      <c r="V17" s="965">
        <v>0.62</v>
      </c>
      <c r="W17" s="950">
        <v>247</v>
      </c>
      <c r="X17" s="951">
        <v>120.62</v>
      </c>
      <c r="Y17" s="952">
        <f t="shared" si="19"/>
        <v>84.43</v>
      </c>
      <c r="Z17" s="953">
        <f t="shared" si="20"/>
        <v>0</v>
      </c>
      <c r="AA17" s="951">
        <v>145.99</v>
      </c>
      <c r="AB17" s="952">
        <f t="shared" si="21"/>
        <v>102.19</v>
      </c>
      <c r="AC17" s="952">
        <f t="shared" si="22"/>
        <v>0</v>
      </c>
      <c r="AD17" s="966">
        <f t="shared" si="1"/>
        <v>5740.8</v>
      </c>
      <c r="AE17" s="959">
        <f t="shared" si="2"/>
        <v>1139.7</v>
      </c>
      <c r="AF17" s="956">
        <f t="shared" si="3"/>
        <v>997.5</v>
      </c>
      <c r="AG17" s="960">
        <f t="shared" si="3"/>
        <v>142.19999999999999</v>
      </c>
      <c r="AH17" s="960">
        <f t="shared" si="3"/>
        <v>0</v>
      </c>
      <c r="AI17" s="959">
        <f t="shared" si="4"/>
        <v>4601.1000000000004</v>
      </c>
      <c r="AJ17" s="956">
        <f t="shared" si="5"/>
        <v>3599.5</v>
      </c>
      <c r="AK17" s="960">
        <f t="shared" si="5"/>
        <v>1001.6</v>
      </c>
      <c r="AL17" s="960">
        <f t="shared" si="5"/>
        <v>0</v>
      </c>
      <c r="AM17" s="967">
        <f t="shared" si="23"/>
        <v>0</v>
      </c>
      <c r="AN17" s="967">
        <f t="shared" si="24"/>
        <v>36.19</v>
      </c>
      <c r="AO17" s="968">
        <f t="shared" si="25"/>
        <v>120.62</v>
      </c>
      <c r="AP17" s="967">
        <f t="shared" si="26"/>
        <v>0</v>
      </c>
      <c r="AQ17" s="967">
        <f t="shared" si="27"/>
        <v>43.8</v>
      </c>
      <c r="AR17" s="967">
        <f t="shared" si="28"/>
        <v>145.99</v>
      </c>
      <c r="AS17" s="966">
        <f>AT17+AX17</f>
        <v>535</v>
      </c>
      <c r="AT17" s="955">
        <f t="shared" si="6"/>
        <v>61</v>
      </c>
      <c r="AU17" s="956">
        <f t="shared" si="7"/>
        <v>0</v>
      </c>
      <c r="AV17" s="956">
        <f t="shared" si="7"/>
        <v>61</v>
      </c>
      <c r="AW17" s="956">
        <f t="shared" si="7"/>
        <v>0</v>
      </c>
      <c r="AX17" s="959">
        <f t="shared" si="8"/>
        <v>474</v>
      </c>
      <c r="AY17" s="960">
        <f t="shared" si="9"/>
        <v>0</v>
      </c>
      <c r="AZ17" s="960">
        <f t="shared" si="9"/>
        <v>429.3</v>
      </c>
      <c r="BA17" s="960">
        <f t="shared" si="9"/>
        <v>44.7</v>
      </c>
      <c r="BB17" s="961">
        <f t="shared" si="29"/>
        <v>0.78139599999999998</v>
      </c>
      <c r="BC17" s="960">
        <f t="shared" si="31"/>
        <v>418</v>
      </c>
    </row>
    <row r="18" spans="1:55" x14ac:dyDescent="0.25">
      <c r="A18" s="969" t="s">
        <v>1032</v>
      </c>
      <c r="B18" s="941">
        <f t="shared" si="10"/>
        <v>128</v>
      </c>
      <c r="C18" s="942">
        <v>24</v>
      </c>
      <c r="D18" s="942">
        <v>104</v>
      </c>
      <c r="E18" s="941">
        <f t="shared" si="11"/>
        <v>27</v>
      </c>
      <c r="F18" s="941">
        <f t="shared" si="12"/>
        <v>27</v>
      </c>
      <c r="G18" s="941">
        <f t="shared" si="12"/>
        <v>0</v>
      </c>
      <c r="H18" s="943">
        <v>5</v>
      </c>
      <c r="I18" s="943">
        <v>0</v>
      </c>
      <c r="J18" s="943">
        <v>22</v>
      </c>
      <c r="K18" s="943">
        <v>0</v>
      </c>
      <c r="L18" s="963"/>
      <c r="M18" s="945">
        <f t="shared" si="0"/>
        <v>128</v>
      </c>
      <c r="N18" s="946">
        <f t="shared" si="13"/>
        <v>24</v>
      </c>
      <c r="O18" s="947">
        <f t="shared" si="14"/>
        <v>19</v>
      </c>
      <c r="P18" s="947">
        <f t="shared" si="15"/>
        <v>5</v>
      </c>
      <c r="Q18" s="948">
        <f t="shared" si="15"/>
        <v>0</v>
      </c>
      <c r="R18" s="946">
        <f t="shared" si="16"/>
        <v>104</v>
      </c>
      <c r="S18" s="947">
        <f t="shared" si="17"/>
        <v>82</v>
      </c>
      <c r="T18" s="947">
        <f t="shared" si="18"/>
        <v>22</v>
      </c>
      <c r="U18" s="948">
        <f t="shared" si="18"/>
        <v>0</v>
      </c>
      <c r="V18" s="965">
        <v>0.62</v>
      </c>
      <c r="W18" s="950">
        <v>247</v>
      </c>
      <c r="X18" s="951">
        <v>120.62</v>
      </c>
      <c r="Y18" s="952">
        <f t="shared" si="19"/>
        <v>84.43</v>
      </c>
      <c r="Z18" s="953">
        <f t="shared" si="20"/>
        <v>0</v>
      </c>
      <c r="AA18" s="951">
        <v>145.99</v>
      </c>
      <c r="AB18" s="952">
        <f t="shared" si="21"/>
        <v>102.19</v>
      </c>
      <c r="AC18" s="952">
        <f t="shared" si="22"/>
        <v>0</v>
      </c>
      <c r="AD18" s="954">
        <f t="shared" si="1"/>
        <v>2593.1999999999998</v>
      </c>
      <c r="AE18" s="955">
        <f t="shared" si="2"/>
        <v>415.6</v>
      </c>
      <c r="AF18" s="956">
        <f t="shared" si="3"/>
        <v>351</v>
      </c>
      <c r="AG18" s="956">
        <f t="shared" si="3"/>
        <v>64.599999999999994</v>
      </c>
      <c r="AH18" s="956">
        <f t="shared" si="3"/>
        <v>0</v>
      </c>
      <c r="AI18" s="955">
        <f t="shared" si="4"/>
        <v>2177.6</v>
      </c>
      <c r="AJ18" s="956">
        <f t="shared" si="5"/>
        <v>1833.3</v>
      </c>
      <c r="AK18" s="956">
        <f t="shared" si="5"/>
        <v>344.3</v>
      </c>
      <c r="AL18" s="956">
        <f t="shared" si="5"/>
        <v>0</v>
      </c>
      <c r="AM18" s="967">
        <f t="shared" si="23"/>
        <v>0</v>
      </c>
      <c r="AN18" s="967">
        <f t="shared" si="24"/>
        <v>36.19</v>
      </c>
      <c r="AO18" s="968">
        <f t="shared" si="25"/>
        <v>120.62</v>
      </c>
      <c r="AP18" s="967">
        <f t="shared" si="26"/>
        <v>0</v>
      </c>
      <c r="AQ18" s="967">
        <f t="shared" si="27"/>
        <v>43.8</v>
      </c>
      <c r="AR18" s="967">
        <f t="shared" si="28"/>
        <v>145.99</v>
      </c>
      <c r="AS18" s="954">
        <f t="shared" si="30"/>
        <v>175.3</v>
      </c>
      <c r="AT18" s="955">
        <f t="shared" si="6"/>
        <v>27.7</v>
      </c>
      <c r="AU18" s="956">
        <f t="shared" si="7"/>
        <v>0</v>
      </c>
      <c r="AV18" s="956">
        <f t="shared" si="7"/>
        <v>27.7</v>
      </c>
      <c r="AW18" s="956">
        <f t="shared" si="7"/>
        <v>0</v>
      </c>
      <c r="AX18" s="959">
        <f t="shared" si="8"/>
        <v>147.6</v>
      </c>
      <c r="AY18" s="960">
        <f t="shared" si="9"/>
        <v>0</v>
      </c>
      <c r="AZ18" s="960">
        <f t="shared" si="9"/>
        <v>147.6</v>
      </c>
      <c r="BA18" s="960">
        <f t="shared" si="9"/>
        <v>0</v>
      </c>
      <c r="BB18" s="961">
        <f t="shared" si="29"/>
        <v>0.78139599999999998</v>
      </c>
      <c r="BC18" s="960">
        <f t="shared" si="31"/>
        <v>137</v>
      </c>
    </row>
    <row r="19" spans="1:55" x14ac:dyDescent="0.25">
      <c r="A19" s="970" t="s">
        <v>1033</v>
      </c>
      <c r="B19" s="941">
        <f t="shared" si="10"/>
        <v>162</v>
      </c>
      <c r="C19" s="942">
        <v>34</v>
      </c>
      <c r="D19" s="942">
        <v>128</v>
      </c>
      <c r="E19" s="941">
        <f t="shared" si="11"/>
        <v>35</v>
      </c>
      <c r="F19" s="941">
        <f t="shared" si="12"/>
        <v>34</v>
      </c>
      <c r="G19" s="941">
        <f t="shared" si="12"/>
        <v>1</v>
      </c>
      <c r="H19" s="943">
        <v>8</v>
      </c>
      <c r="I19" s="943">
        <v>0</v>
      </c>
      <c r="J19" s="943">
        <v>26</v>
      </c>
      <c r="K19" s="943">
        <v>1</v>
      </c>
      <c r="L19" s="963"/>
      <c r="M19" s="945">
        <f t="shared" si="0"/>
        <v>162</v>
      </c>
      <c r="N19" s="946">
        <f t="shared" si="13"/>
        <v>34</v>
      </c>
      <c r="O19" s="947">
        <f t="shared" si="14"/>
        <v>26</v>
      </c>
      <c r="P19" s="947">
        <f t="shared" si="15"/>
        <v>8</v>
      </c>
      <c r="Q19" s="948">
        <f t="shared" si="15"/>
        <v>0</v>
      </c>
      <c r="R19" s="946">
        <f t="shared" si="16"/>
        <v>128</v>
      </c>
      <c r="S19" s="947">
        <f t="shared" si="17"/>
        <v>101</v>
      </c>
      <c r="T19" s="947">
        <f t="shared" si="18"/>
        <v>26</v>
      </c>
      <c r="U19" s="948">
        <f t="shared" si="18"/>
        <v>1</v>
      </c>
      <c r="V19" s="965">
        <v>0.62</v>
      </c>
      <c r="W19" s="950">
        <v>247</v>
      </c>
      <c r="X19" s="951">
        <v>120.62</v>
      </c>
      <c r="Y19" s="952">
        <f t="shared" si="19"/>
        <v>84.43</v>
      </c>
      <c r="Z19" s="953">
        <f t="shared" si="20"/>
        <v>0</v>
      </c>
      <c r="AA19" s="951">
        <v>145.99</v>
      </c>
      <c r="AB19" s="952">
        <f t="shared" si="21"/>
        <v>102.19</v>
      </c>
      <c r="AC19" s="952">
        <f t="shared" si="22"/>
        <v>0</v>
      </c>
      <c r="AD19" s="954">
        <f t="shared" si="1"/>
        <v>3248.6</v>
      </c>
      <c r="AE19" s="955">
        <f t="shared" si="2"/>
        <v>583.70000000000005</v>
      </c>
      <c r="AF19" s="956">
        <f t="shared" si="3"/>
        <v>480.3</v>
      </c>
      <c r="AG19" s="956">
        <f t="shared" si="3"/>
        <v>103.4</v>
      </c>
      <c r="AH19" s="956">
        <f t="shared" si="3"/>
        <v>0</v>
      </c>
      <c r="AI19" s="955">
        <f t="shared" si="4"/>
        <v>2664.9</v>
      </c>
      <c r="AJ19" s="956">
        <f t="shared" si="5"/>
        <v>2258</v>
      </c>
      <c r="AK19" s="956">
        <f t="shared" si="5"/>
        <v>406.9</v>
      </c>
      <c r="AL19" s="956">
        <f t="shared" si="5"/>
        <v>0</v>
      </c>
      <c r="AM19" s="967">
        <f t="shared" si="23"/>
        <v>0</v>
      </c>
      <c r="AN19" s="967">
        <f t="shared" si="24"/>
        <v>36.19</v>
      </c>
      <c r="AO19" s="968">
        <f t="shared" si="25"/>
        <v>120.62</v>
      </c>
      <c r="AP19" s="967">
        <f t="shared" si="26"/>
        <v>0</v>
      </c>
      <c r="AQ19" s="967">
        <f t="shared" si="27"/>
        <v>43.8</v>
      </c>
      <c r="AR19" s="967">
        <f t="shared" si="28"/>
        <v>145.99</v>
      </c>
      <c r="AS19" s="954">
        <f t="shared" si="30"/>
        <v>241.1</v>
      </c>
      <c r="AT19" s="955">
        <f t="shared" si="6"/>
        <v>44.3</v>
      </c>
      <c r="AU19" s="956">
        <f t="shared" si="7"/>
        <v>0</v>
      </c>
      <c r="AV19" s="956">
        <f t="shared" si="7"/>
        <v>44.3</v>
      </c>
      <c r="AW19" s="956">
        <f t="shared" si="7"/>
        <v>0</v>
      </c>
      <c r="AX19" s="959">
        <f t="shared" si="8"/>
        <v>196.8</v>
      </c>
      <c r="AY19" s="960">
        <f t="shared" si="9"/>
        <v>0</v>
      </c>
      <c r="AZ19" s="960">
        <f t="shared" si="9"/>
        <v>174.4</v>
      </c>
      <c r="BA19" s="960">
        <f t="shared" si="9"/>
        <v>22.4</v>
      </c>
      <c r="BB19" s="961">
        <f t="shared" si="29"/>
        <v>0.78139599999999998</v>
      </c>
      <c r="BC19" s="960">
        <f t="shared" si="31"/>
        <v>188.4</v>
      </c>
    </row>
    <row r="20" spans="1:55" x14ac:dyDescent="0.25">
      <c r="A20" s="969" t="s">
        <v>1034</v>
      </c>
      <c r="B20" s="941">
        <f t="shared" si="10"/>
        <v>138</v>
      </c>
      <c r="C20" s="942">
        <v>24</v>
      </c>
      <c r="D20" s="942">
        <v>114</v>
      </c>
      <c r="E20" s="941">
        <f t="shared" si="11"/>
        <v>47</v>
      </c>
      <c r="F20" s="941">
        <f t="shared" si="12"/>
        <v>44</v>
      </c>
      <c r="G20" s="941">
        <f t="shared" si="12"/>
        <v>3</v>
      </c>
      <c r="H20" s="943">
        <v>9</v>
      </c>
      <c r="I20" s="943">
        <v>0</v>
      </c>
      <c r="J20" s="943">
        <v>35</v>
      </c>
      <c r="K20" s="943">
        <v>3</v>
      </c>
      <c r="L20" s="963"/>
      <c r="M20" s="945">
        <f t="shared" si="0"/>
        <v>138</v>
      </c>
      <c r="N20" s="946">
        <f t="shared" si="13"/>
        <v>24</v>
      </c>
      <c r="O20" s="947">
        <f t="shared" si="14"/>
        <v>15</v>
      </c>
      <c r="P20" s="947">
        <f t="shared" si="15"/>
        <v>9</v>
      </c>
      <c r="Q20" s="948">
        <f t="shared" si="15"/>
        <v>0</v>
      </c>
      <c r="R20" s="946">
        <f t="shared" si="16"/>
        <v>114</v>
      </c>
      <c r="S20" s="947">
        <f t="shared" si="17"/>
        <v>76</v>
      </c>
      <c r="T20" s="947">
        <f t="shared" si="18"/>
        <v>35</v>
      </c>
      <c r="U20" s="948">
        <f t="shared" si="18"/>
        <v>3</v>
      </c>
      <c r="V20" s="965">
        <v>0.62</v>
      </c>
      <c r="W20" s="950">
        <v>247</v>
      </c>
      <c r="X20" s="951">
        <v>120.62</v>
      </c>
      <c r="Y20" s="952">
        <f t="shared" si="19"/>
        <v>84.43</v>
      </c>
      <c r="Z20" s="953">
        <f t="shared" si="20"/>
        <v>0</v>
      </c>
      <c r="AA20" s="951">
        <v>145.99</v>
      </c>
      <c r="AB20" s="952">
        <f t="shared" si="21"/>
        <v>102.19</v>
      </c>
      <c r="AC20" s="952">
        <f t="shared" si="22"/>
        <v>0</v>
      </c>
      <c r="AD20" s="954">
        <f t="shared" si="1"/>
        <v>2640.3</v>
      </c>
      <c r="AE20" s="955">
        <f t="shared" si="2"/>
        <v>393.5</v>
      </c>
      <c r="AF20" s="956">
        <f t="shared" si="3"/>
        <v>277.10000000000002</v>
      </c>
      <c r="AG20" s="956">
        <f t="shared" si="3"/>
        <v>116.4</v>
      </c>
      <c r="AH20" s="956">
        <f t="shared" si="3"/>
        <v>0</v>
      </c>
      <c r="AI20" s="955">
        <f t="shared" si="4"/>
        <v>2246.8000000000002</v>
      </c>
      <c r="AJ20" s="956">
        <f t="shared" si="5"/>
        <v>1699.1</v>
      </c>
      <c r="AK20" s="956">
        <f t="shared" si="5"/>
        <v>547.70000000000005</v>
      </c>
      <c r="AL20" s="956">
        <f t="shared" si="5"/>
        <v>0</v>
      </c>
      <c r="AM20" s="967">
        <f t="shared" si="23"/>
        <v>0</v>
      </c>
      <c r="AN20" s="967">
        <f t="shared" si="24"/>
        <v>36.19</v>
      </c>
      <c r="AO20" s="968">
        <f t="shared" si="25"/>
        <v>120.62</v>
      </c>
      <c r="AP20" s="967">
        <f t="shared" si="26"/>
        <v>0</v>
      </c>
      <c r="AQ20" s="967">
        <f t="shared" si="27"/>
        <v>43.8</v>
      </c>
      <c r="AR20" s="967">
        <f t="shared" si="28"/>
        <v>145.99</v>
      </c>
      <c r="AS20" s="954">
        <f t="shared" si="30"/>
        <v>351.8</v>
      </c>
      <c r="AT20" s="955">
        <f t="shared" si="6"/>
        <v>49.9</v>
      </c>
      <c r="AU20" s="956">
        <f t="shared" si="7"/>
        <v>0</v>
      </c>
      <c r="AV20" s="956">
        <f t="shared" si="7"/>
        <v>49.9</v>
      </c>
      <c r="AW20" s="956">
        <f t="shared" si="7"/>
        <v>0</v>
      </c>
      <c r="AX20" s="959">
        <f t="shared" si="8"/>
        <v>301.89999999999998</v>
      </c>
      <c r="AY20" s="960">
        <f t="shared" si="9"/>
        <v>0</v>
      </c>
      <c r="AZ20" s="960">
        <f t="shared" si="9"/>
        <v>234.8</v>
      </c>
      <c r="BA20" s="960">
        <f t="shared" si="9"/>
        <v>67.099999999999994</v>
      </c>
      <c r="BB20" s="961">
        <f t="shared" si="29"/>
        <v>0.78139599999999998</v>
      </c>
      <c r="BC20" s="960">
        <f t="shared" si="31"/>
        <v>274.89999999999998</v>
      </c>
    </row>
    <row r="21" spans="1:55" x14ac:dyDescent="0.25">
      <c r="A21" s="969" t="s">
        <v>1035</v>
      </c>
      <c r="B21" s="941">
        <f t="shared" si="10"/>
        <v>139</v>
      </c>
      <c r="C21" s="942">
        <v>33</v>
      </c>
      <c r="D21" s="942">
        <v>106</v>
      </c>
      <c r="E21" s="941">
        <f t="shared" si="11"/>
        <v>40</v>
      </c>
      <c r="F21" s="941">
        <f t="shared" si="12"/>
        <v>39</v>
      </c>
      <c r="G21" s="941">
        <f t="shared" si="12"/>
        <v>1</v>
      </c>
      <c r="H21" s="943">
        <v>15</v>
      </c>
      <c r="I21" s="943">
        <v>0</v>
      </c>
      <c r="J21" s="943">
        <v>24</v>
      </c>
      <c r="K21" s="943">
        <v>1</v>
      </c>
      <c r="L21" s="963"/>
      <c r="M21" s="945">
        <f t="shared" si="0"/>
        <v>139</v>
      </c>
      <c r="N21" s="946">
        <f t="shared" si="13"/>
        <v>33</v>
      </c>
      <c r="O21" s="947">
        <f t="shared" si="14"/>
        <v>18</v>
      </c>
      <c r="P21" s="947">
        <f t="shared" si="15"/>
        <v>15</v>
      </c>
      <c r="Q21" s="948">
        <f t="shared" si="15"/>
        <v>0</v>
      </c>
      <c r="R21" s="946">
        <f t="shared" si="16"/>
        <v>106</v>
      </c>
      <c r="S21" s="947">
        <f t="shared" si="17"/>
        <v>81</v>
      </c>
      <c r="T21" s="947">
        <f t="shared" si="18"/>
        <v>24</v>
      </c>
      <c r="U21" s="948">
        <f t="shared" si="18"/>
        <v>1</v>
      </c>
      <c r="V21" s="965">
        <v>0.62</v>
      </c>
      <c r="W21" s="950">
        <v>247</v>
      </c>
      <c r="X21" s="951">
        <v>120.62</v>
      </c>
      <c r="Y21" s="952">
        <f t="shared" si="19"/>
        <v>84.43</v>
      </c>
      <c r="Z21" s="953">
        <f t="shared" si="20"/>
        <v>0</v>
      </c>
      <c r="AA21" s="951">
        <v>145.99</v>
      </c>
      <c r="AB21" s="952">
        <f t="shared" si="21"/>
        <v>102.19</v>
      </c>
      <c r="AC21" s="952">
        <f t="shared" si="22"/>
        <v>0</v>
      </c>
      <c r="AD21" s="954">
        <f t="shared" si="1"/>
        <v>2712.9</v>
      </c>
      <c r="AE21" s="955">
        <f t="shared" si="2"/>
        <v>526.4</v>
      </c>
      <c r="AF21" s="956">
        <f t="shared" si="3"/>
        <v>332.5</v>
      </c>
      <c r="AG21" s="956">
        <f t="shared" si="3"/>
        <v>193.9</v>
      </c>
      <c r="AH21" s="956">
        <f t="shared" si="3"/>
        <v>0</v>
      </c>
      <c r="AI21" s="955">
        <f t="shared" si="4"/>
        <v>2186.5</v>
      </c>
      <c r="AJ21" s="956">
        <f t="shared" si="5"/>
        <v>1810.9</v>
      </c>
      <c r="AK21" s="956">
        <f t="shared" si="5"/>
        <v>375.6</v>
      </c>
      <c r="AL21" s="956">
        <f t="shared" si="5"/>
        <v>0</v>
      </c>
      <c r="AM21" s="967">
        <f t="shared" si="23"/>
        <v>0</v>
      </c>
      <c r="AN21" s="967">
        <f t="shared" si="24"/>
        <v>36.19</v>
      </c>
      <c r="AO21" s="968">
        <f t="shared" si="25"/>
        <v>120.62</v>
      </c>
      <c r="AP21" s="967">
        <f t="shared" si="26"/>
        <v>0</v>
      </c>
      <c r="AQ21" s="967">
        <f t="shared" si="27"/>
        <v>43.8</v>
      </c>
      <c r="AR21" s="967">
        <f t="shared" si="28"/>
        <v>145.99</v>
      </c>
      <c r="AS21" s="954">
        <f t="shared" si="30"/>
        <v>266.5</v>
      </c>
      <c r="AT21" s="955">
        <f t="shared" si="6"/>
        <v>83.1</v>
      </c>
      <c r="AU21" s="956">
        <f t="shared" si="7"/>
        <v>0</v>
      </c>
      <c r="AV21" s="956">
        <f t="shared" si="7"/>
        <v>83.1</v>
      </c>
      <c r="AW21" s="956">
        <f t="shared" si="7"/>
        <v>0</v>
      </c>
      <c r="AX21" s="959">
        <f t="shared" si="8"/>
        <v>183.4</v>
      </c>
      <c r="AY21" s="960">
        <f t="shared" si="9"/>
        <v>0</v>
      </c>
      <c r="AZ21" s="960">
        <f t="shared" si="9"/>
        <v>161</v>
      </c>
      <c r="BA21" s="960">
        <f t="shared" si="9"/>
        <v>22.4</v>
      </c>
      <c r="BB21" s="961">
        <f t="shared" si="29"/>
        <v>0.78139599999999998</v>
      </c>
      <c r="BC21" s="960">
        <f t="shared" si="31"/>
        <v>208.2</v>
      </c>
    </row>
    <row r="22" spans="1:55" x14ac:dyDescent="0.25">
      <c r="A22" s="969" t="s">
        <v>1036</v>
      </c>
      <c r="B22" s="941">
        <f t="shared" si="10"/>
        <v>187</v>
      </c>
      <c r="C22" s="942">
        <v>20</v>
      </c>
      <c r="D22" s="942">
        <v>167</v>
      </c>
      <c r="E22" s="941">
        <f t="shared" si="11"/>
        <v>43</v>
      </c>
      <c r="F22" s="941">
        <f t="shared" si="12"/>
        <v>43</v>
      </c>
      <c r="G22" s="941">
        <f t="shared" si="12"/>
        <v>0</v>
      </c>
      <c r="H22" s="943">
        <v>9</v>
      </c>
      <c r="I22" s="943">
        <v>0</v>
      </c>
      <c r="J22" s="943">
        <v>34</v>
      </c>
      <c r="K22" s="943">
        <v>0</v>
      </c>
      <c r="L22" s="963"/>
      <c r="M22" s="945">
        <f t="shared" si="0"/>
        <v>187</v>
      </c>
      <c r="N22" s="946">
        <f t="shared" si="13"/>
        <v>20</v>
      </c>
      <c r="O22" s="947">
        <f t="shared" si="14"/>
        <v>11</v>
      </c>
      <c r="P22" s="947">
        <f t="shared" si="15"/>
        <v>9</v>
      </c>
      <c r="Q22" s="948">
        <f t="shared" si="15"/>
        <v>0</v>
      </c>
      <c r="R22" s="946">
        <f t="shared" si="16"/>
        <v>167</v>
      </c>
      <c r="S22" s="947">
        <f t="shared" si="17"/>
        <v>133</v>
      </c>
      <c r="T22" s="947">
        <f t="shared" si="18"/>
        <v>34</v>
      </c>
      <c r="U22" s="948">
        <f t="shared" si="18"/>
        <v>0</v>
      </c>
      <c r="V22" s="965">
        <v>0.62</v>
      </c>
      <c r="W22" s="950">
        <v>247</v>
      </c>
      <c r="X22" s="951">
        <v>120.62</v>
      </c>
      <c r="Y22" s="952">
        <f t="shared" si="19"/>
        <v>84.43</v>
      </c>
      <c r="Z22" s="953">
        <f t="shared" si="20"/>
        <v>0</v>
      </c>
      <c r="AA22" s="951">
        <v>145.99</v>
      </c>
      <c r="AB22" s="952">
        <f t="shared" si="21"/>
        <v>102.19</v>
      </c>
      <c r="AC22" s="952">
        <f t="shared" si="22"/>
        <v>0</v>
      </c>
      <c r="AD22" s="954">
        <f t="shared" si="1"/>
        <v>3825.2</v>
      </c>
      <c r="AE22" s="955">
        <f t="shared" si="2"/>
        <v>319.60000000000002</v>
      </c>
      <c r="AF22" s="956">
        <f t="shared" si="3"/>
        <v>203.2</v>
      </c>
      <c r="AG22" s="956">
        <f t="shared" si="3"/>
        <v>116.4</v>
      </c>
      <c r="AH22" s="956">
        <f t="shared" si="3"/>
        <v>0</v>
      </c>
      <c r="AI22" s="955">
        <f t="shared" si="4"/>
        <v>3505.6</v>
      </c>
      <c r="AJ22" s="956">
        <f t="shared" si="5"/>
        <v>2973.5</v>
      </c>
      <c r="AK22" s="956">
        <f t="shared" si="5"/>
        <v>532.1</v>
      </c>
      <c r="AL22" s="956">
        <f t="shared" si="5"/>
        <v>0</v>
      </c>
      <c r="AM22" s="967">
        <f>X22*0</f>
        <v>0</v>
      </c>
      <c r="AN22" s="967">
        <f>X22*0.3</f>
        <v>36.19</v>
      </c>
      <c r="AO22" s="968">
        <f>X22*1</f>
        <v>120.62</v>
      </c>
      <c r="AP22" s="967">
        <f>AA22*0</f>
        <v>0</v>
      </c>
      <c r="AQ22" s="967">
        <f>AA22*0.3</f>
        <v>43.8</v>
      </c>
      <c r="AR22" s="967">
        <f>AA22*1</f>
        <v>145.99</v>
      </c>
      <c r="AS22" s="954">
        <f>AT22+AX22</f>
        <v>278</v>
      </c>
      <c r="AT22" s="955">
        <f t="shared" si="6"/>
        <v>49.9</v>
      </c>
      <c r="AU22" s="956">
        <f t="shared" si="7"/>
        <v>0</v>
      </c>
      <c r="AV22" s="956">
        <f t="shared" si="7"/>
        <v>49.9</v>
      </c>
      <c r="AW22" s="956">
        <f t="shared" si="7"/>
        <v>0</v>
      </c>
      <c r="AX22" s="959">
        <f t="shared" si="8"/>
        <v>228.1</v>
      </c>
      <c r="AY22" s="960">
        <f t="shared" si="9"/>
        <v>0</v>
      </c>
      <c r="AZ22" s="960">
        <f t="shared" si="9"/>
        <v>228.1</v>
      </c>
      <c r="BA22" s="960">
        <f t="shared" si="9"/>
        <v>0</v>
      </c>
      <c r="BB22" s="961">
        <f t="shared" si="29"/>
        <v>0.78139599999999998</v>
      </c>
      <c r="BC22" s="960">
        <f t="shared" si="31"/>
        <v>217.2</v>
      </c>
    </row>
    <row r="23" spans="1:55" x14ac:dyDescent="0.25">
      <c r="A23" s="969" t="s">
        <v>1037</v>
      </c>
      <c r="B23" s="941">
        <f t="shared" si="10"/>
        <v>274</v>
      </c>
      <c r="C23" s="942">
        <v>47</v>
      </c>
      <c r="D23" s="942">
        <v>227</v>
      </c>
      <c r="E23" s="941">
        <f t="shared" si="11"/>
        <v>72</v>
      </c>
      <c r="F23" s="941">
        <f t="shared" si="12"/>
        <v>71</v>
      </c>
      <c r="G23" s="941">
        <f t="shared" si="12"/>
        <v>1</v>
      </c>
      <c r="H23" s="943">
        <v>6</v>
      </c>
      <c r="I23" s="943">
        <v>0</v>
      </c>
      <c r="J23" s="943">
        <v>65</v>
      </c>
      <c r="K23" s="943">
        <v>1</v>
      </c>
      <c r="L23" s="963"/>
      <c r="M23" s="945">
        <f t="shared" si="0"/>
        <v>274</v>
      </c>
      <c r="N23" s="946">
        <f t="shared" si="13"/>
        <v>47</v>
      </c>
      <c r="O23" s="947">
        <f t="shared" si="14"/>
        <v>41</v>
      </c>
      <c r="P23" s="947">
        <f t="shared" si="15"/>
        <v>6</v>
      </c>
      <c r="Q23" s="948">
        <f t="shared" si="15"/>
        <v>0</v>
      </c>
      <c r="R23" s="946">
        <f t="shared" si="16"/>
        <v>227</v>
      </c>
      <c r="S23" s="947">
        <f t="shared" si="17"/>
        <v>161</v>
      </c>
      <c r="T23" s="947">
        <f t="shared" si="18"/>
        <v>65</v>
      </c>
      <c r="U23" s="948">
        <f t="shared" si="18"/>
        <v>1</v>
      </c>
      <c r="V23" s="965">
        <v>0.62</v>
      </c>
      <c r="W23" s="950">
        <v>247</v>
      </c>
      <c r="X23" s="951">
        <v>120.62</v>
      </c>
      <c r="Y23" s="952">
        <f t="shared" si="19"/>
        <v>84.43</v>
      </c>
      <c r="Z23" s="953">
        <f t="shared" si="20"/>
        <v>0</v>
      </c>
      <c r="AA23" s="951">
        <v>145.99</v>
      </c>
      <c r="AB23" s="952">
        <f t="shared" si="21"/>
        <v>102.19</v>
      </c>
      <c r="AC23" s="952">
        <f t="shared" si="22"/>
        <v>0</v>
      </c>
      <c r="AD23" s="954">
        <f t="shared" si="1"/>
        <v>5451.6</v>
      </c>
      <c r="AE23" s="955">
        <f t="shared" si="2"/>
        <v>834.9</v>
      </c>
      <c r="AF23" s="956">
        <f t="shared" si="3"/>
        <v>757.3</v>
      </c>
      <c r="AG23" s="956">
        <f t="shared" si="3"/>
        <v>77.599999999999994</v>
      </c>
      <c r="AH23" s="956">
        <f t="shared" si="3"/>
        <v>0</v>
      </c>
      <c r="AI23" s="955">
        <f t="shared" si="4"/>
        <v>4616.7</v>
      </c>
      <c r="AJ23" s="956">
        <f t="shared" si="5"/>
        <v>3599.5</v>
      </c>
      <c r="AK23" s="956">
        <f t="shared" si="5"/>
        <v>1017.2</v>
      </c>
      <c r="AL23" s="956">
        <f t="shared" si="5"/>
        <v>0</v>
      </c>
      <c r="AM23" s="967">
        <f t="shared" si="23"/>
        <v>0</v>
      </c>
      <c r="AN23" s="967">
        <f t="shared" si="24"/>
        <v>36.19</v>
      </c>
      <c r="AO23" s="968">
        <f t="shared" si="25"/>
        <v>120.62</v>
      </c>
      <c r="AP23" s="967">
        <f t="shared" si="26"/>
        <v>0</v>
      </c>
      <c r="AQ23" s="967">
        <f t="shared" si="27"/>
        <v>43.8</v>
      </c>
      <c r="AR23" s="967">
        <f t="shared" si="28"/>
        <v>145.99</v>
      </c>
      <c r="AS23" s="954">
        <f t="shared" si="30"/>
        <v>491.7</v>
      </c>
      <c r="AT23" s="955">
        <f t="shared" si="6"/>
        <v>33.299999999999997</v>
      </c>
      <c r="AU23" s="956">
        <f t="shared" si="7"/>
        <v>0</v>
      </c>
      <c r="AV23" s="956">
        <f t="shared" si="7"/>
        <v>33.299999999999997</v>
      </c>
      <c r="AW23" s="956">
        <f t="shared" si="7"/>
        <v>0</v>
      </c>
      <c r="AX23" s="959">
        <f t="shared" si="8"/>
        <v>458.4</v>
      </c>
      <c r="AY23" s="960">
        <f t="shared" si="9"/>
        <v>0</v>
      </c>
      <c r="AZ23" s="960">
        <f t="shared" si="9"/>
        <v>436</v>
      </c>
      <c r="BA23" s="960">
        <f t="shared" si="9"/>
        <v>22.4</v>
      </c>
      <c r="BB23" s="961">
        <f t="shared" si="29"/>
        <v>0.78139599999999998</v>
      </c>
      <c r="BC23" s="960">
        <f t="shared" si="31"/>
        <v>384.2</v>
      </c>
    </row>
    <row r="24" spans="1:55" x14ac:dyDescent="0.25">
      <c r="A24" s="969" t="s">
        <v>1038</v>
      </c>
      <c r="B24" s="941">
        <f t="shared" si="10"/>
        <v>142</v>
      </c>
      <c r="C24" s="942">
        <v>13</v>
      </c>
      <c r="D24" s="942">
        <v>129</v>
      </c>
      <c r="E24" s="941">
        <f t="shared" si="11"/>
        <v>23</v>
      </c>
      <c r="F24" s="941">
        <f t="shared" si="12"/>
        <v>22</v>
      </c>
      <c r="G24" s="941">
        <f t="shared" si="12"/>
        <v>1</v>
      </c>
      <c r="H24" s="943">
        <v>2</v>
      </c>
      <c r="I24" s="943">
        <v>0</v>
      </c>
      <c r="J24" s="943">
        <v>20</v>
      </c>
      <c r="K24" s="943">
        <v>1</v>
      </c>
      <c r="L24" s="963"/>
      <c r="M24" s="945">
        <f t="shared" si="0"/>
        <v>142</v>
      </c>
      <c r="N24" s="946">
        <f t="shared" si="13"/>
        <v>13</v>
      </c>
      <c r="O24" s="947">
        <f t="shared" si="14"/>
        <v>11</v>
      </c>
      <c r="P24" s="947">
        <f t="shared" si="15"/>
        <v>2</v>
      </c>
      <c r="Q24" s="948">
        <f t="shared" si="15"/>
        <v>0</v>
      </c>
      <c r="R24" s="946">
        <f t="shared" si="16"/>
        <v>129</v>
      </c>
      <c r="S24" s="947">
        <f t="shared" si="17"/>
        <v>108</v>
      </c>
      <c r="T24" s="947">
        <f t="shared" si="18"/>
        <v>20</v>
      </c>
      <c r="U24" s="948">
        <f t="shared" si="18"/>
        <v>1</v>
      </c>
      <c r="V24" s="965">
        <v>0.62</v>
      </c>
      <c r="W24" s="950">
        <v>247</v>
      </c>
      <c r="X24" s="951">
        <v>120.62</v>
      </c>
      <c r="Y24" s="952">
        <f t="shared" si="19"/>
        <v>84.43</v>
      </c>
      <c r="Z24" s="953">
        <f t="shared" si="20"/>
        <v>0</v>
      </c>
      <c r="AA24" s="951">
        <v>145.99</v>
      </c>
      <c r="AB24" s="952">
        <f t="shared" si="21"/>
        <v>102.19</v>
      </c>
      <c r="AC24" s="952">
        <f t="shared" si="22"/>
        <v>0</v>
      </c>
      <c r="AD24" s="954">
        <f t="shared" si="1"/>
        <v>2956.6</v>
      </c>
      <c r="AE24" s="955">
        <f t="shared" si="2"/>
        <v>229.1</v>
      </c>
      <c r="AF24" s="956">
        <f t="shared" si="3"/>
        <v>203.2</v>
      </c>
      <c r="AG24" s="956">
        <f t="shared" si="3"/>
        <v>25.9</v>
      </c>
      <c r="AH24" s="956">
        <f t="shared" si="3"/>
        <v>0</v>
      </c>
      <c r="AI24" s="955">
        <f t="shared" si="4"/>
        <v>2727.5</v>
      </c>
      <c r="AJ24" s="956">
        <f t="shared" si="5"/>
        <v>2414.5</v>
      </c>
      <c r="AK24" s="956">
        <f t="shared" si="5"/>
        <v>313</v>
      </c>
      <c r="AL24" s="956">
        <f t="shared" si="5"/>
        <v>0</v>
      </c>
      <c r="AM24" s="967">
        <f t="shared" si="23"/>
        <v>0</v>
      </c>
      <c r="AN24" s="967">
        <f t="shared" si="24"/>
        <v>36.19</v>
      </c>
      <c r="AO24" s="968">
        <f t="shared" si="25"/>
        <v>120.62</v>
      </c>
      <c r="AP24" s="967">
        <f t="shared" si="26"/>
        <v>0</v>
      </c>
      <c r="AQ24" s="967">
        <f t="shared" si="27"/>
        <v>43.8</v>
      </c>
      <c r="AR24" s="967">
        <f t="shared" si="28"/>
        <v>145.99</v>
      </c>
      <c r="AS24" s="954">
        <f t="shared" si="30"/>
        <v>167.7</v>
      </c>
      <c r="AT24" s="955">
        <f t="shared" si="6"/>
        <v>11.1</v>
      </c>
      <c r="AU24" s="956">
        <f t="shared" si="7"/>
        <v>0</v>
      </c>
      <c r="AV24" s="956">
        <f t="shared" si="7"/>
        <v>11.1</v>
      </c>
      <c r="AW24" s="956">
        <f t="shared" si="7"/>
        <v>0</v>
      </c>
      <c r="AX24" s="959">
        <f t="shared" si="8"/>
        <v>156.6</v>
      </c>
      <c r="AY24" s="960">
        <f t="shared" si="9"/>
        <v>0</v>
      </c>
      <c r="AZ24" s="960">
        <f t="shared" si="9"/>
        <v>134.19999999999999</v>
      </c>
      <c r="BA24" s="960">
        <f t="shared" si="9"/>
        <v>22.4</v>
      </c>
      <c r="BB24" s="961">
        <f t="shared" si="29"/>
        <v>0.78139599999999998</v>
      </c>
      <c r="BC24" s="960">
        <f t="shared" si="31"/>
        <v>131</v>
      </c>
    </row>
    <row r="25" spans="1:55" x14ac:dyDescent="0.25">
      <c r="A25" s="969" t="s">
        <v>1039</v>
      </c>
      <c r="B25" s="941">
        <f t="shared" si="10"/>
        <v>54</v>
      </c>
      <c r="C25" s="942">
        <v>0</v>
      </c>
      <c r="D25" s="942">
        <v>54</v>
      </c>
      <c r="E25" s="941">
        <f t="shared" si="11"/>
        <v>54</v>
      </c>
      <c r="F25" s="941">
        <f t="shared" si="12"/>
        <v>52</v>
      </c>
      <c r="G25" s="941">
        <f t="shared" si="12"/>
        <v>2</v>
      </c>
      <c r="H25" s="943">
        <v>0</v>
      </c>
      <c r="I25" s="943">
        <v>0</v>
      </c>
      <c r="J25" s="943">
        <v>52</v>
      </c>
      <c r="K25" s="943">
        <v>2</v>
      </c>
      <c r="L25" s="963"/>
      <c r="M25" s="945">
        <f t="shared" si="0"/>
        <v>54</v>
      </c>
      <c r="N25" s="946">
        <f t="shared" si="13"/>
        <v>0</v>
      </c>
      <c r="O25" s="947">
        <f t="shared" si="14"/>
        <v>0</v>
      </c>
      <c r="P25" s="947">
        <f t="shared" si="15"/>
        <v>0</v>
      </c>
      <c r="Q25" s="948">
        <f t="shared" si="15"/>
        <v>0</v>
      </c>
      <c r="R25" s="946">
        <f t="shared" si="16"/>
        <v>54</v>
      </c>
      <c r="S25" s="947">
        <f t="shared" si="17"/>
        <v>0</v>
      </c>
      <c r="T25" s="947">
        <f t="shared" si="18"/>
        <v>52</v>
      </c>
      <c r="U25" s="948">
        <f t="shared" si="18"/>
        <v>2</v>
      </c>
      <c r="V25" s="965">
        <v>0.62</v>
      </c>
      <c r="W25" s="950">
        <v>247</v>
      </c>
      <c r="X25" s="951">
        <v>120.62</v>
      </c>
      <c r="Y25" s="952">
        <f t="shared" si="19"/>
        <v>84.43</v>
      </c>
      <c r="Z25" s="953">
        <f t="shared" si="20"/>
        <v>0</v>
      </c>
      <c r="AA25" s="951">
        <v>145.99</v>
      </c>
      <c r="AB25" s="952">
        <f t="shared" si="21"/>
        <v>102.19</v>
      </c>
      <c r="AC25" s="952">
        <f t="shared" si="22"/>
        <v>0</v>
      </c>
      <c r="AD25" s="954">
        <f t="shared" si="1"/>
        <v>813.8</v>
      </c>
      <c r="AE25" s="955">
        <f t="shared" si="2"/>
        <v>0</v>
      </c>
      <c r="AF25" s="956">
        <f t="shared" si="3"/>
        <v>0</v>
      </c>
      <c r="AG25" s="956">
        <f t="shared" si="3"/>
        <v>0</v>
      </c>
      <c r="AH25" s="956">
        <f t="shared" si="3"/>
        <v>0</v>
      </c>
      <c r="AI25" s="955">
        <f t="shared" si="4"/>
        <v>813.8</v>
      </c>
      <c r="AJ25" s="956">
        <f t="shared" si="5"/>
        <v>0</v>
      </c>
      <c r="AK25" s="956">
        <f t="shared" si="5"/>
        <v>813.8</v>
      </c>
      <c r="AL25" s="956">
        <f t="shared" si="5"/>
        <v>0</v>
      </c>
      <c r="AM25" s="967">
        <f t="shared" si="23"/>
        <v>0</v>
      </c>
      <c r="AN25" s="967">
        <f t="shared" si="24"/>
        <v>36.19</v>
      </c>
      <c r="AO25" s="968">
        <f t="shared" si="25"/>
        <v>120.62</v>
      </c>
      <c r="AP25" s="967">
        <f t="shared" si="26"/>
        <v>0</v>
      </c>
      <c r="AQ25" s="967">
        <f t="shared" si="27"/>
        <v>43.8</v>
      </c>
      <c r="AR25" s="967">
        <f t="shared" si="28"/>
        <v>145.99</v>
      </c>
      <c r="AS25" s="954">
        <f t="shared" si="30"/>
        <v>393.5</v>
      </c>
      <c r="AT25" s="955">
        <f t="shared" si="6"/>
        <v>0</v>
      </c>
      <c r="AU25" s="956">
        <f t="shared" si="7"/>
        <v>0</v>
      </c>
      <c r="AV25" s="956">
        <f t="shared" si="7"/>
        <v>0</v>
      </c>
      <c r="AW25" s="956">
        <f t="shared" si="7"/>
        <v>0</v>
      </c>
      <c r="AX25" s="959">
        <f t="shared" si="8"/>
        <v>393.5</v>
      </c>
      <c r="AY25" s="960">
        <f t="shared" si="9"/>
        <v>0</v>
      </c>
      <c r="AZ25" s="960">
        <f t="shared" si="9"/>
        <v>348.8</v>
      </c>
      <c r="BA25" s="960">
        <f t="shared" si="9"/>
        <v>44.7</v>
      </c>
      <c r="BB25" s="961">
        <f t="shared" si="29"/>
        <v>0.78139599999999998</v>
      </c>
      <c r="BC25" s="960">
        <f t="shared" si="31"/>
        <v>307.5</v>
      </c>
    </row>
    <row r="26" spans="1:55" x14ac:dyDescent="0.25">
      <c r="A26" s="969" t="s">
        <v>1040</v>
      </c>
      <c r="B26" s="941">
        <f t="shared" si="10"/>
        <v>178</v>
      </c>
      <c r="C26" s="942">
        <v>27</v>
      </c>
      <c r="D26" s="942">
        <v>151</v>
      </c>
      <c r="E26" s="941">
        <f t="shared" si="11"/>
        <v>33</v>
      </c>
      <c r="F26" s="941">
        <f t="shared" si="12"/>
        <v>31</v>
      </c>
      <c r="G26" s="941">
        <f t="shared" si="12"/>
        <v>2</v>
      </c>
      <c r="H26" s="943">
        <v>5</v>
      </c>
      <c r="I26" s="943">
        <v>0</v>
      </c>
      <c r="J26" s="943">
        <v>26</v>
      </c>
      <c r="K26" s="943">
        <v>2</v>
      </c>
      <c r="L26" s="963"/>
      <c r="M26" s="945">
        <f t="shared" si="0"/>
        <v>178</v>
      </c>
      <c r="N26" s="946">
        <f t="shared" si="13"/>
        <v>27</v>
      </c>
      <c r="O26" s="947">
        <f t="shared" si="14"/>
        <v>22</v>
      </c>
      <c r="P26" s="947">
        <f t="shared" si="15"/>
        <v>5</v>
      </c>
      <c r="Q26" s="948">
        <f t="shared" si="15"/>
        <v>0</v>
      </c>
      <c r="R26" s="946">
        <f t="shared" si="16"/>
        <v>151</v>
      </c>
      <c r="S26" s="947">
        <f t="shared" si="17"/>
        <v>123</v>
      </c>
      <c r="T26" s="947">
        <f t="shared" si="18"/>
        <v>26</v>
      </c>
      <c r="U26" s="948">
        <f t="shared" si="18"/>
        <v>2</v>
      </c>
      <c r="V26" s="965">
        <v>0.62</v>
      </c>
      <c r="W26" s="950">
        <v>247</v>
      </c>
      <c r="X26" s="951">
        <v>120.62</v>
      </c>
      <c r="Y26" s="952">
        <f t="shared" si="19"/>
        <v>84.43</v>
      </c>
      <c r="Z26" s="953">
        <f t="shared" si="20"/>
        <v>0</v>
      </c>
      <c r="AA26" s="951">
        <v>145.99</v>
      </c>
      <c r="AB26" s="952">
        <f t="shared" si="21"/>
        <v>102.19</v>
      </c>
      <c r="AC26" s="952">
        <f t="shared" si="22"/>
        <v>0</v>
      </c>
      <c r="AD26" s="954">
        <f t="shared" si="1"/>
        <v>3627.8</v>
      </c>
      <c r="AE26" s="955">
        <f t="shared" si="2"/>
        <v>471</v>
      </c>
      <c r="AF26" s="956">
        <f t="shared" si="3"/>
        <v>406.4</v>
      </c>
      <c r="AG26" s="956">
        <f t="shared" si="3"/>
        <v>64.599999999999994</v>
      </c>
      <c r="AH26" s="956">
        <f t="shared" si="3"/>
        <v>0</v>
      </c>
      <c r="AI26" s="955">
        <f t="shared" si="4"/>
        <v>3156.8</v>
      </c>
      <c r="AJ26" s="956">
        <f t="shared" si="5"/>
        <v>2749.9</v>
      </c>
      <c r="AK26" s="956">
        <f t="shared" si="5"/>
        <v>406.9</v>
      </c>
      <c r="AL26" s="956">
        <f t="shared" si="5"/>
        <v>0</v>
      </c>
      <c r="AM26" s="967">
        <f t="shared" si="23"/>
        <v>0</v>
      </c>
      <c r="AN26" s="967">
        <f t="shared" si="24"/>
        <v>36.19</v>
      </c>
      <c r="AO26" s="968">
        <f t="shared" si="25"/>
        <v>120.62</v>
      </c>
      <c r="AP26" s="967">
        <f t="shared" si="26"/>
        <v>0</v>
      </c>
      <c r="AQ26" s="967">
        <f t="shared" si="27"/>
        <v>43.8</v>
      </c>
      <c r="AR26" s="967">
        <f t="shared" si="28"/>
        <v>145.99</v>
      </c>
      <c r="AS26" s="954">
        <f t="shared" si="30"/>
        <v>246.8</v>
      </c>
      <c r="AT26" s="955">
        <f t="shared" si="6"/>
        <v>27.7</v>
      </c>
      <c r="AU26" s="956">
        <f t="shared" si="7"/>
        <v>0</v>
      </c>
      <c r="AV26" s="956">
        <f t="shared" si="7"/>
        <v>27.7</v>
      </c>
      <c r="AW26" s="956">
        <f t="shared" si="7"/>
        <v>0</v>
      </c>
      <c r="AX26" s="959">
        <f t="shared" si="8"/>
        <v>219.1</v>
      </c>
      <c r="AY26" s="960">
        <f t="shared" si="9"/>
        <v>0</v>
      </c>
      <c r="AZ26" s="960">
        <f t="shared" si="9"/>
        <v>174.4</v>
      </c>
      <c r="BA26" s="960">
        <f t="shared" si="9"/>
        <v>44.7</v>
      </c>
      <c r="BB26" s="961">
        <f t="shared" si="29"/>
        <v>0.78139599999999998</v>
      </c>
      <c r="BC26" s="960">
        <f t="shared" si="31"/>
        <v>192.8</v>
      </c>
    </row>
    <row r="27" spans="1:55" x14ac:dyDescent="0.25">
      <c r="A27" s="969" t="s">
        <v>1041</v>
      </c>
      <c r="B27" s="941">
        <f t="shared" si="10"/>
        <v>238</v>
      </c>
      <c r="C27" s="942">
        <v>46</v>
      </c>
      <c r="D27" s="942">
        <v>192</v>
      </c>
      <c r="E27" s="941">
        <f t="shared" si="11"/>
        <v>52</v>
      </c>
      <c r="F27" s="941">
        <f t="shared" si="12"/>
        <v>50</v>
      </c>
      <c r="G27" s="941">
        <f t="shared" si="12"/>
        <v>2</v>
      </c>
      <c r="H27" s="943">
        <v>13</v>
      </c>
      <c r="I27" s="943">
        <v>1</v>
      </c>
      <c r="J27" s="943">
        <v>37</v>
      </c>
      <c r="K27" s="943">
        <v>1</v>
      </c>
      <c r="L27" s="963"/>
      <c r="M27" s="945">
        <f t="shared" si="0"/>
        <v>238</v>
      </c>
      <c r="N27" s="946">
        <f t="shared" si="13"/>
        <v>46</v>
      </c>
      <c r="O27" s="947">
        <f t="shared" si="14"/>
        <v>32</v>
      </c>
      <c r="P27" s="947">
        <f t="shared" si="15"/>
        <v>13</v>
      </c>
      <c r="Q27" s="948">
        <f t="shared" si="15"/>
        <v>1</v>
      </c>
      <c r="R27" s="946">
        <f t="shared" si="16"/>
        <v>192</v>
      </c>
      <c r="S27" s="947">
        <f t="shared" si="17"/>
        <v>154</v>
      </c>
      <c r="T27" s="947">
        <f t="shared" si="18"/>
        <v>37</v>
      </c>
      <c r="U27" s="948">
        <f t="shared" si="18"/>
        <v>1</v>
      </c>
      <c r="V27" s="965">
        <v>0.62</v>
      </c>
      <c r="W27" s="950">
        <v>247</v>
      </c>
      <c r="X27" s="951">
        <v>120.62</v>
      </c>
      <c r="Y27" s="952">
        <f t="shared" si="19"/>
        <v>84.43</v>
      </c>
      <c r="Z27" s="953">
        <f t="shared" si="20"/>
        <v>0</v>
      </c>
      <c r="AA27" s="951">
        <v>145.99</v>
      </c>
      <c r="AB27" s="952">
        <f t="shared" si="21"/>
        <v>102.19</v>
      </c>
      <c r="AC27" s="952">
        <f t="shared" si="22"/>
        <v>0</v>
      </c>
      <c r="AD27" s="954">
        <f t="shared" si="1"/>
        <v>4781.2</v>
      </c>
      <c r="AE27" s="955">
        <f t="shared" si="2"/>
        <v>759.2</v>
      </c>
      <c r="AF27" s="956">
        <f t="shared" si="3"/>
        <v>591.1</v>
      </c>
      <c r="AG27" s="956">
        <f t="shared" si="3"/>
        <v>168.1</v>
      </c>
      <c r="AH27" s="956">
        <f t="shared" si="3"/>
        <v>0</v>
      </c>
      <c r="AI27" s="955">
        <f t="shared" si="4"/>
        <v>4022</v>
      </c>
      <c r="AJ27" s="956">
        <f t="shared" si="5"/>
        <v>3443</v>
      </c>
      <c r="AK27" s="956">
        <f t="shared" si="5"/>
        <v>579</v>
      </c>
      <c r="AL27" s="956">
        <f t="shared" si="5"/>
        <v>0</v>
      </c>
      <c r="AM27" s="967">
        <f t="shared" si="23"/>
        <v>0</v>
      </c>
      <c r="AN27" s="967">
        <f t="shared" si="24"/>
        <v>36.19</v>
      </c>
      <c r="AO27" s="968">
        <f t="shared" si="25"/>
        <v>120.62</v>
      </c>
      <c r="AP27" s="967">
        <f t="shared" si="26"/>
        <v>0</v>
      </c>
      <c r="AQ27" s="967">
        <f t="shared" si="27"/>
        <v>43.8</v>
      </c>
      <c r="AR27" s="967">
        <f t="shared" si="28"/>
        <v>145.99</v>
      </c>
      <c r="AS27" s="954">
        <f t="shared" si="30"/>
        <v>361.1</v>
      </c>
      <c r="AT27" s="955">
        <f t="shared" si="6"/>
        <v>90.5</v>
      </c>
      <c r="AU27" s="956">
        <f t="shared" si="7"/>
        <v>0</v>
      </c>
      <c r="AV27" s="956">
        <f t="shared" si="7"/>
        <v>72</v>
      </c>
      <c r="AW27" s="956">
        <f t="shared" si="7"/>
        <v>18.5</v>
      </c>
      <c r="AX27" s="959">
        <f t="shared" si="8"/>
        <v>270.60000000000002</v>
      </c>
      <c r="AY27" s="960">
        <f t="shared" si="9"/>
        <v>0</v>
      </c>
      <c r="AZ27" s="960">
        <f t="shared" si="9"/>
        <v>248.2</v>
      </c>
      <c r="BA27" s="960">
        <f t="shared" si="9"/>
        <v>22.4</v>
      </c>
      <c r="BB27" s="961">
        <f t="shared" si="29"/>
        <v>0.78139599999999998</v>
      </c>
      <c r="BC27" s="960">
        <f t="shared" si="31"/>
        <v>282.2</v>
      </c>
    </row>
    <row r="28" spans="1:55" x14ac:dyDescent="0.25">
      <c r="A28" s="969" t="s">
        <v>1042</v>
      </c>
      <c r="B28" s="941">
        <f t="shared" si="10"/>
        <v>110</v>
      </c>
      <c r="C28" s="942">
        <v>26</v>
      </c>
      <c r="D28" s="942">
        <v>84</v>
      </c>
      <c r="E28" s="941">
        <f t="shared" si="11"/>
        <v>28</v>
      </c>
      <c r="F28" s="941">
        <f t="shared" si="12"/>
        <v>27</v>
      </c>
      <c r="G28" s="941">
        <f t="shared" si="12"/>
        <v>1</v>
      </c>
      <c r="H28" s="943">
        <v>4</v>
      </c>
      <c r="I28" s="943">
        <v>0</v>
      </c>
      <c r="J28" s="943">
        <v>23</v>
      </c>
      <c r="K28" s="943">
        <v>1</v>
      </c>
      <c r="L28" s="963"/>
      <c r="M28" s="945">
        <f t="shared" si="0"/>
        <v>110</v>
      </c>
      <c r="N28" s="946">
        <f t="shared" si="13"/>
        <v>26</v>
      </c>
      <c r="O28" s="947">
        <f t="shared" si="14"/>
        <v>22</v>
      </c>
      <c r="P28" s="947">
        <f t="shared" si="15"/>
        <v>4</v>
      </c>
      <c r="Q28" s="948">
        <f t="shared" si="15"/>
        <v>0</v>
      </c>
      <c r="R28" s="946">
        <f t="shared" si="16"/>
        <v>84</v>
      </c>
      <c r="S28" s="947">
        <f t="shared" si="17"/>
        <v>60</v>
      </c>
      <c r="T28" s="947">
        <f t="shared" si="18"/>
        <v>23</v>
      </c>
      <c r="U28" s="948">
        <f t="shared" si="18"/>
        <v>1</v>
      </c>
      <c r="V28" s="965">
        <v>0.62</v>
      </c>
      <c r="W28" s="950">
        <v>247</v>
      </c>
      <c r="X28" s="951">
        <v>120.62</v>
      </c>
      <c r="Y28" s="952">
        <f t="shared" si="19"/>
        <v>84.43</v>
      </c>
      <c r="Z28" s="953">
        <f t="shared" si="20"/>
        <v>0</v>
      </c>
      <c r="AA28" s="951">
        <v>145.99</v>
      </c>
      <c r="AB28" s="952">
        <f t="shared" si="21"/>
        <v>102.19</v>
      </c>
      <c r="AC28" s="952">
        <f t="shared" si="22"/>
        <v>0</v>
      </c>
      <c r="AD28" s="954">
        <f t="shared" si="1"/>
        <v>2159.4</v>
      </c>
      <c r="AE28" s="955">
        <f t="shared" si="2"/>
        <v>458.1</v>
      </c>
      <c r="AF28" s="956">
        <f t="shared" si="3"/>
        <v>406.4</v>
      </c>
      <c r="AG28" s="956">
        <f t="shared" si="3"/>
        <v>51.7</v>
      </c>
      <c r="AH28" s="956">
        <f t="shared" si="3"/>
        <v>0</v>
      </c>
      <c r="AI28" s="955">
        <f t="shared" si="4"/>
        <v>1701.3</v>
      </c>
      <c r="AJ28" s="956">
        <f t="shared" si="5"/>
        <v>1341.4</v>
      </c>
      <c r="AK28" s="956">
        <f t="shared" si="5"/>
        <v>359.9</v>
      </c>
      <c r="AL28" s="956">
        <f t="shared" si="5"/>
        <v>0</v>
      </c>
      <c r="AM28" s="967">
        <f t="shared" si="23"/>
        <v>0</v>
      </c>
      <c r="AN28" s="967">
        <f t="shared" si="24"/>
        <v>36.19</v>
      </c>
      <c r="AO28" s="968">
        <f t="shared" si="25"/>
        <v>120.62</v>
      </c>
      <c r="AP28" s="967">
        <f t="shared" si="26"/>
        <v>0</v>
      </c>
      <c r="AQ28" s="967">
        <f t="shared" si="27"/>
        <v>43.8</v>
      </c>
      <c r="AR28" s="967">
        <f t="shared" si="28"/>
        <v>145.99</v>
      </c>
      <c r="AS28" s="954">
        <f t="shared" si="30"/>
        <v>198.9</v>
      </c>
      <c r="AT28" s="955">
        <f t="shared" si="6"/>
        <v>22.2</v>
      </c>
      <c r="AU28" s="956">
        <f t="shared" si="7"/>
        <v>0</v>
      </c>
      <c r="AV28" s="956">
        <f t="shared" si="7"/>
        <v>22.2</v>
      </c>
      <c r="AW28" s="956">
        <f t="shared" si="7"/>
        <v>0</v>
      </c>
      <c r="AX28" s="959">
        <f t="shared" si="8"/>
        <v>176.7</v>
      </c>
      <c r="AY28" s="960">
        <f t="shared" si="9"/>
        <v>0</v>
      </c>
      <c r="AZ28" s="960">
        <f t="shared" si="9"/>
        <v>154.30000000000001</v>
      </c>
      <c r="BA28" s="960">
        <f t="shared" si="9"/>
        <v>22.4</v>
      </c>
      <c r="BB28" s="961">
        <f t="shared" si="29"/>
        <v>0.78139599999999998</v>
      </c>
      <c r="BC28" s="960">
        <f t="shared" si="31"/>
        <v>155.4</v>
      </c>
    </row>
    <row r="29" spans="1:55" x14ac:dyDescent="0.25">
      <c r="A29" s="969" t="s">
        <v>1043</v>
      </c>
      <c r="B29" s="941">
        <f t="shared" si="10"/>
        <v>185</v>
      </c>
      <c r="C29" s="942">
        <v>46</v>
      </c>
      <c r="D29" s="942">
        <v>139</v>
      </c>
      <c r="E29" s="941">
        <f t="shared" si="11"/>
        <v>68</v>
      </c>
      <c r="F29" s="941">
        <f t="shared" si="12"/>
        <v>67</v>
      </c>
      <c r="G29" s="941">
        <f t="shared" si="12"/>
        <v>1</v>
      </c>
      <c r="H29" s="943">
        <v>20</v>
      </c>
      <c r="I29" s="943">
        <v>0</v>
      </c>
      <c r="J29" s="943">
        <v>47</v>
      </c>
      <c r="K29" s="943">
        <v>1</v>
      </c>
      <c r="L29" s="963"/>
      <c r="M29" s="945">
        <f t="shared" si="0"/>
        <v>185</v>
      </c>
      <c r="N29" s="946">
        <f t="shared" si="13"/>
        <v>46</v>
      </c>
      <c r="O29" s="947">
        <f t="shared" si="14"/>
        <v>26</v>
      </c>
      <c r="P29" s="947">
        <f t="shared" si="15"/>
        <v>20</v>
      </c>
      <c r="Q29" s="948">
        <f t="shared" si="15"/>
        <v>0</v>
      </c>
      <c r="R29" s="946">
        <f t="shared" si="16"/>
        <v>139</v>
      </c>
      <c r="S29" s="947">
        <f t="shared" si="17"/>
        <v>91</v>
      </c>
      <c r="T29" s="947">
        <f t="shared" si="18"/>
        <v>47</v>
      </c>
      <c r="U29" s="948">
        <f t="shared" si="18"/>
        <v>1</v>
      </c>
      <c r="V29" s="965">
        <v>0.62</v>
      </c>
      <c r="W29" s="950">
        <v>247</v>
      </c>
      <c r="X29" s="951">
        <v>120.62</v>
      </c>
      <c r="Y29" s="952">
        <f t="shared" si="19"/>
        <v>84.43</v>
      </c>
      <c r="Z29" s="953">
        <f t="shared" si="20"/>
        <v>0</v>
      </c>
      <c r="AA29" s="951">
        <v>145.99</v>
      </c>
      <c r="AB29" s="952">
        <f t="shared" si="21"/>
        <v>102.19</v>
      </c>
      <c r="AC29" s="952">
        <f t="shared" si="22"/>
        <v>0</v>
      </c>
      <c r="AD29" s="954">
        <f t="shared" si="1"/>
        <v>3508.9</v>
      </c>
      <c r="AE29" s="955">
        <f t="shared" si="2"/>
        <v>738.9</v>
      </c>
      <c r="AF29" s="956">
        <f t="shared" si="3"/>
        <v>480.3</v>
      </c>
      <c r="AG29" s="956">
        <f t="shared" si="3"/>
        <v>258.60000000000002</v>
      </c>
      <c r="AH29" s="956">
        <f t="shared" si="3"/>
        <v>0</v>
      </c>
      <c r="AI29" s="955">
        <f t="shared" si="4"/>
        <v>2770</v>
      </c>
      <c r="AJ29" s="956">
        <f t="shared" si="5"/>
        <v>2034.5</v>
      </c>
      <c r="AK29" s="956">
        <f t="shared" si="5"/>
        <v>735.5</v>
      </c>
      <c r="AL29" s="956">
        <f t="shared" si="5"/>
        <v>0</v>
      </c>
      <c r="AM29" s="967">
        <f t="shared" si="23"/>
        <v>0</v>
      </c>
      <c r="AN29" s="967">
        <f t="shared" si="24"/>
        <v>36.19</v>
      </c>
      <c r="AO29" s="968">
        <f t="shared" si="25"/>
        <v>120.62</v>
      </c>
      <c r="AP29" s="967">
        <f t="shared" si="26"/>
        <v>0</v>
      </c>
      <c r="AQ29" s="967">
        <f t="shared" si="27"/>
        <v>43.8</v>
      </c>
      <c r="AR29" s="967">
        <f t="shared" si="28"/>
        <v>145.99</v>
      </c>
      <c r="AS29" s="954">
        <f t="shared" si="30"/>
        <v>448.5</v>
      </c>
      <c r="AT29" s="955">
        <f t="shared" si="6"/>
        <v>110.8</v>
      </c>
      <c r="AU29" s="956">
        <f t="shared" si="7"/>
        <v>0</v>
      </c>
      <c r="AV29" s="956">
        <f t="shared" si="7"/>
        <v>110.8</v>
      </c>
      <c r="AW29" s="956">
        <f t="shared" si="7"/>
        <v>0</v>
      </c>
      <c r="AX29" s="959">
        <f t="shared" si="8"/>
        <v>337.7</v>
      </c>
      <c r="AY29" s="960">
        <f t="shared" si="9"/>
        <v>0</v>
      </c>
      <c r="AZ29" s="960">
        <f t="shared" si="9"/>
        <v>315.3</v>
      </c>
      <c r="BA29" s="960">
        <f t="shared" si="9"/>
        <v>22.4</v>
      </c>
      <c r="BB29" s="961">
        <f t="shared" si="29"/>
        <v>0.78139599999999998</v>
      </c>
      <c r="BC29" s="960">
        <f t="shared" si="31"/>
        <v>350.5</v>
      </c>
    </row>
    <row r="30" spans="1:55" x14ac:dyDescent="0.25">
      <c r="A30" s="969" t="s">
        <v>1044</v>
      </c>
      <c r="B30" s="941">
        <f t="shared" si="10"/>
        <v>316</v>
      </c>
      <c r="C30" s="942">
        <v>38</v>
      </c>
      <c r="D30" s="942">
        <v>278</v>
      </c>
      <c r="E30" s="941">
        <f t="shared" si="11"/>
        <v>97</v>
      </c>
      <c r="F30" s="941">
        <f t="shared" si="12"/>
        <v>96</v>
      </c>
      <c r="G30" s="941">
        <f t="shared" si="12"/>
        <v>1</v>
      </c>
      <c r="H30" s="943">
        <v>11</v>
      </c>
      <c r="I30" s="943">
        <v>0</v>
      </c>
      <c r="J30" s="943">
        <v>85</v>
      </c>
      <c r="K30" s="943">
        <v>1</v>
      </c>
      <c r="L30" s="963"/>
      <c r="M30" s="945">
        <f t="shared" si="0"/>
        <v>316</v>
      </c>
      <c r="N30" s="946">
        <f t="shared" si="13"/>
        <v>38</v>
      </c>
      <c r="O30" s="947">
        <f t="shared" si="14"/>
        <v>27</v>
      </c>
      <c r="P30" s="947">
        <f t="shared" si="15"/>
        <v>11</v>
      </c>
      <c r="Q30" s="948">
        <f t="shared" si="15"/>
        <v>0</v>
      </c>
      <c r="R30" s="946">
        <f t="shared" si="16"/>
        <v>278</v>
      </c>
      <c r="S30" s="947">
        <f t="shared" si="17"/>
        <v>192</v>
      </c>
      <c r="T30" s="947">
        <f t="shared" si="18"/>
        <v>85</v>
      </c>
      <c r="U30" s="948">
        <f t="shared" si="18"/>
        <v>1</v>
      </c>
      <c r="V30" s="965">
        <v>0.62</v>
      </c>
      <c r="W30" s="950">
        <v>247</v>
      </c>
      <c r="X30" s="951">
        <v>120.62</v>
      </c>
      <c r="Y30" s="952">
        <f t="shared" si="19"/>
        <v>84.43</v>
      </c>
      <c r="Z30" s="953">
        <f t="shared" si="20"/>
        <v>0</v>
      </c>
      <c r="AA30" s="951">
        <v>145.99</v>
      </c>
      <c r="AB30" s="952">
        <f t="shared" si="21"/>
        <v>102.19</v>
      </c>
      <c r="AC30" s="952">
        <f t="shared" si="22"/>
        <v>0</v>
      </c>
      <c r="AD30" s="954">
        <f t="shared" si="1"/>
        <v>6263.6</v>
      </c>
      <c r="AE30" s="955">
        <f t="shared" si="2"/>
        <v>640.9</v>
      </c>
      <c r="AF30" s="956">
        <f t="shared" si="3"/>
        <v>498.7</v>
      </c>
      <c r="AG30" s="956">
        <f t="shared" si="3"/>
        <v>142.19999999999999</v>
      </c>
      <c r="AH30" s="956">
        <f t="shared" si="3"/>
        <v>0</v>
      </c>
      <c r="AI30" s="955">
        <f t="shared" si="4"/>
        <v>5622.7</v>
      </c>
      <c r="AJ30" s="956">
        <f t="shared" si="5"/>
        <v>4292.5</v>
      </c>
      <c r="AK30" s="956">
        <f t="shared" si="5"/>
        <v>1330.2</v>
      </c>
      <c r="AL30" s="956">
        <f t="shared" si="5"/>
        <v>0</v>
      </c>
      <c r="AM30" s="967">
        <f t="shared" si="23"/>
        <v>0</v>
      </c>
      <c r="AN30" s="967">
        <f t="shared" si="24"/>
        <v>36.19</v>
      </c>
      <c r="AO30" s="968">
        <f t="shared" si="25"/>
        <v>120.62</v>
      </c>
      <c r="AP30" s="967">
        <f t="shared" si="26"/>
        <v>0</v>
      </c>
      <c r="AQ30" s="967">
        <f t="shared" si="27"/>
        <v>43.8</v>
      </c>
      <c r="AR30" s="967">
        <f t="shared" si="28"/>
        <v>145.99</v>
      </c>
      <c r="AS30" s="954">
        <f t="shared" si="30"/>
        <v>653.5</v>
      </c>
      <c r="AT30" s="955">
        <f t="shared" si="6"/>
        <v>61</v>
      </c>
      <c r="AU30" s="956">
        <f t="shared" si="7"/>
        <v>0</v>
      </c>
      <c r="AV30" s="956">
        <f t="shared" si="7"/>
        <v>61</v>
      </c>
      <c r="AW30" s="956">
        <f t="shared" si="7"/>
        <v>0</v>
      </c>
      <c r="AX30" s="959">
        <f t="shared" si="8"/>
        <v>592.5</v>
      </c>
      <c r="AY30" s="960">
        <f t="shared" si="9"/>
        <v>0</v>
      </c>
      <c r="AZ30" s="960">
        <f t="shared" si="9"/>
        <v>570.1</v>
      </c>
      <c r="BA30" s="960">
        <f t="shared" si="9"/>
        <v>22.4</v>
      </c>
      <c r="BB30" s="961">
        <f t="shared" si="29"/>
        <v>0.78139599999999998</v>
      </c>
      <c r="BC30" s="960">
        <f t="shared" si="31"/>
        <v>510.6</v>
      </c>
    </row>
    <row r="31" spans="1:55" x14ac:dyDescent="0.25">
      <c r="A31" s="969" t="s">
        <v>929</v>
      </c>
      <c r="B31" s="941">
        <f t="shared" si="10"/>
        <v>169</v>
      </c>
      <c r="C31" s="942">
        <v>46</v>
      </c>
      <c r="D31" s="942">
        <v>123</v>
      </c>
      <c r="E31" s="941">
        <f t="shared" si="11"/>
        <v>33</v>
      </c>
      <c r="F31" s="941">
        <f t="shared" si="12"/>
        <v>32</v>
      </c>
      <c r="G31" s="941">
        <f t="shared" si="12"/>
        <v>1</v>
      </c>
      <c r="H31" s="943">
        <v>7</v>
      </c>
      <c r="I31" s="943">
        <v>0</v>
      </c>
      <c r="J31" s="943">
        <v>25</v>
      </c>
      <c r="K31" s="943">
        <v>1</v>
      </c>
      <c r="L31" s="963"/>
      <c r="M31" s="945">
        <f t="shared" si="0"/>
        <v>169</v>
      </c>
      <c r="N31" s="946">
        <f t="shared" si="13"/>
        <v>46</v>
      </c>
      <c r="O31" s="947">
        <f t="shared" si="14"/>
        <v>39</v>
      </c>
      <c r="P31" s="947">
        <f t="shared" si="15"/>
        <v>7</v>
      </c>
      <c r="Q31" s="948">
        <f t="shared" si="15"/>
        <v>0</v>
      </c>
      <c r="R31" s="946">
        <f t="shared" si="16"/>
        <v>123</v>
      </c>
      <c r="S31" s="947">
        <f t="shared" si="17"/>
        <v>97</v>
      </c>
      <c r="T31" s="947">
        <f t="shared" si="18"/>
        <v>25</v>
      </c>
      <c r="U31" s="948">
        <f t="shared" si="18"/>
        <v>1</v>
      </c>
      <c r="V31" s="965">
        <v>0.62</v>
      </c>
      <c r="W31" s="950">
        <v>247</v>
      </c>
      <c r="X31" s="951">
        <v>120.62</v>
      </c>
      <c r="Y31" s="952">
        <f t="shared" si="19"/>
        <v>84.43</v>
      </c>
      <c r="Z31" s="953">
        <f t="shared" si="20"/>
        <v>0</v>
      </c>
      <c r="AA31" s="951">
        <v>145.99</v>
      </c>
      <c r="AB31" s="952">
        <f t="shared" si="21"/>
        <v>102.19</v>
      </c>
      <c r="AC31" s="952">
        <f t="shared" si="22"/>
        <v>0</v>
      </c>
      <c r="AD31" s="954">
        <f t="shared" si="1"/>
        <v>3370.7</v>
      </c>
      <c r="AE31" s="955">
        <f t="shared" si="2"/>
        <v>810.9</v>
      </c>
      <c r="AF31" s="956">
        <f t="shared" si="3"/>
        <v>720.4</v>
      </c>
      <c r="AG31" s="956">
        <f t="shared" si="3"/>
        <v>90.5</v>
      </c>
      <c r="AH31" s="956">
        <f t="shared" si="3"/>
        <v>0</v>
      </c>
      <c r="AI31" s="955">
        <f t="shared" si="4"/>
        <v>2559.8000000000002</v>
      </c>
      <c r="AJ31" s="956">
        <f t="shared" si="5"/>
        <v>2168.6</v>
      </c>
      <c r="AK31" s="956">
        <f t="shared" si="5"/>
        <v>391.2</v>
      </c>
      <c r="AL31" s="956">
        <f t="shared" si="5"/>
        <v>0</v>
      </c>
      <c r="AM31" s="967">
        <f t="shared" si="23"/>
        <v>0</v>
      </c>
      <c r="AN31" s="967">
        <f t="shared" si="24"/>
        <v>36.19</v>
      </c>
      <c r="AO31" s="968">
        <f t="shared" si="25"/>
        <v>120.62</v>
      </c>
      <c r="AP31" s="967">
        <f t="shared" si="26"/>
        <v>0</v>
      </c>
      <c r="AQ31" s="967">
        <f t="shared" si="27"/>
        <v>43.8</v>
      </c>
      <c r="AR31" s="967">
        <f t="shared" si="28"/>
        <v>145.99</v>
      </c>
      <c r="AS31" s="954">
        <f t="shared" si="30"/>
        <v>228.9</v>
      </c>
      <c r="AT31" s="955">
        <f t="shared" si="6"/>
        <v>38.799999999999997</v>
      </c>
      <c r="AU31" s="956">
        <f t="shared" si="7"/>
        <v>0</v>
      </c>
      <c r="AV31" s="956">
        <f t="shared" si="7"/>
        <v>38.799999999999997</v>
      </c>
      <c r="AW31" s="956">
        <f t="shared" si="7"/>
        <v>0</v>
      </c>
      <c r="AX31" s="959">
        <f t="shared" si="8"/>
        <v>190.1</v>
      </c>
      <c r="AY31" s="960">
        <f t="shared" si="9"/>
        <v>0</v>
      </c>
      <c r="AZ31" s="960">
        <f t="shared" si="9"/>
        <v>167.7</v>
      </c>
      <c r="BA31" s="960">
        <f t="shared" si="9"/>
        <v>22.4</v>
      </c>
      <c r="BB31" s="961">
        <f t="shared" si="29"/>
        <v>0.78139599999999998</v>
      </c>
      <c r="BC31" s="960">
        <f t="shared" si="31"/>
        <v>178.9</v>
      </c>
    </row>
    <row r="32" spans="1:55" x14ac:dyDescent="0.25">
      <c r="A32" s="969" t="s">
        <v>1045</v>
      </c>
      <c r="B32" s="941">
        <f t="shared" si="10"/>
        <v>94</v>
      </c>
      <c r="C32" s="942">
        <v>0</v>
      </c>
      <c r="D32" s="942">
        <v>94</v>
      </c>
      <c r="E32" s="941">
        <f t="shared" si="11"/>
        <v>94</v>
      </c>
      <c r="F32" s="941">
        <f t="shared" si="12"/>
        <v>93</v>
      </c>
      <c r="G32" s="941">
        <f t="shared" si="12"/>
        <v>1</v>
      </c>
      <c r="H32" s="943">
        <v>0</v>
      </c>
      <c r="I32" s="943">
        <v>0</v>
      </c>
      <c r="J32" s="943">
        <v>93</v>
      </c>
      <c r="K32" s="943">
        <v>1</v>
      </c>
      <c r="L32" s="963"/>
      <c r="M32" s="945">
        <f t="shared" si="0"/>
        <v>94</v>
      </c>
      <c r="N32" s="946">
        <f t="shared" si="13"/>
        <v>0</v>
      </c>
      <c r="O32" s="947">
        <f t="shared" si="14"/>
        <v>0</v>
      </c>
      <c r="P32" s="947">
        <f t="shared" si="15"/>
        <v>0</v>
      </c>
      <c r="Q32" s="948">
        <f t="shared" si="15"/>
        <v>0</v>
      </c>
      <c r="R32" s="946">
        <f t="shared" si="16"/>
        <v>94</v>
      </c>
      <c r="S32" s="947">
        <f t="shared" si="17"/>
        <v>0</v>
      </c>
      <c r="T32" s="947">
        <f t="shared" si="18"/>
        <v>93</v>
      </c>
      <c r="U32" s="948">
        <f t="shared" si="18"/>
        <v>1</v>
      </c>
      <c r="V32" s="965">
        <v>0.62</v>
      </c>
      <c r="W32" s="950">
        <v>247</v>
      </c>
      <c r="X32" s="951">
        <v>120.62</v>
      </c>
      <c r="Y32" s="952">
        <f t="shared" si="19"/>
        <v>84.43</v>
      </c>
      <c r="Z32" s="953">
        <f t="shared" si="20"/>
        <v>0</v>
      </c>
      <c r="AA32" s="951">
        <v>145.99</v>
      </c>
      <c r="AB32" s="952">
        <f t="shared" si="21"/>
        <v>102.19</v>
      </c>
      <c r="AC32" s="952">
        <f t="shared" si="22"/>
        <v>0</v>
      </c>
      <c r="AD32" s="954">
        <f t="shared" si="1"/>
        <v>1455.4</v>
      </c>
      <c r="AE32" s="955">
        <f t="shared" si="2"/>
        <v>0</v>
      </c>
      <c r="AF32" s="956">
        <f t="shared" si="3"/>
        <v>0</v>
      </c>
      <c r="AG32" s="956">
        <f t="shared" si="3"/>
        <v>0</v>
      </c>
      <c r="AH32" s="956">
        <f t="shared" si="3"/>
        <v>0</v>
      </c>
      <c r="AI32" s="955">
        <f t="shared" si="4"/>
        <v>1455.4</v>
      </c>
      <c r="AJ32" s="956">
        <f t="shared" si="5"/>
        <v>0</v>
      </c>
      <c r="AK32" s="956">
        <f t="shared" si="5"/>
        <v>1455.4</v>
      </c>
      <c r="AL32" s="956">
        <f t="shared" si="5"/>
        <v>0</v>
      </c>
      <c r="AM32" s="967">
        <f t="shared" si="23"/>
        <v>0</v>
      </c>
      <c r="AN32" s="967">
        <f t="shared" si="24"/>
        <v>36.19</v>
      </c>
      <c r="AO32" s="968">
        <f t="shared" si="25"/>
        <v>120.62</v>
      </c>
      <c r="AP32" s="967">
        <f t="shared" si="26"/>
        <v>0</v>
      </c>
      <c r="AQ32" s="967">
        <f t="shared" si="27"/>
        <v>43.8</v>
      </c>
      <c r="AR32" s="967">
        <f t="shared" si="28"/>
        <v>145.99</v>
      </c>
      <c r="AS32" s="954">
        <f t="shared" si="30"/>
        <v>646.20000000000005</v>
      </c>
      <c r="AT32" s="955">
        <f t="shared" si="6"/>
        <v>0</v>
      </c>
      <c r="AU32" s="956">
        <f t="shared" si="7"/>
        <v>0</v>
      </c>
      <c r="AV32" s="956">
        <f t="shared" si="7"/>
        <v>0</v>
      </c>
      <c r="AW32" s="956">
        <f t="shared" si="7"/>
        <v>0</v>
      </c>
      <c r="AX32" s="959">
        <f t="shared" si="8"/>
        <v>646.20000000000005</v>
      </c>
      <c r="AY32" s="960">
        <f t="shared" si="9"/>
        <v>0</v>
      </c>
      <c r="AZ32" s="960">
        <f t="shared" si="9"/>
        <v>623.79999999999995</v>
      </c>
      <c r="BA32" s="960">
        <f t="shared" si="9"/>
        <v>22.4</v>
      </c>
      <c r="BB32" s="961">
        <f t="shared" si="29"/>
        <v>0.78139599999999998</v>
      </c>
      <c r="BC32" s="960">
        <f t="shared" si="31"/>
        <v>504.9</v>
      </c>
    </row>
    <row r="33" spans="1:55" x14ac:dyDescent="0.25">
      <c r="A33" s="969" t="s">
        <v>1046</v>
      </c>
      <c r="B33" s="941">
        <f t="shared" si="10"/>
        <v>271</v>
      </c>
      <c r="C33" s="942">
        <v>29</v>
      </c>
      <c r="D33" s="942">
        <v>242</v>
      </c>
      <c r="E33" s="941">
        <f t="shared" si="11"/>
        <v>86</v>
      </c>
      <c r="F33" s="941">
        <f t="shared" si="12"/>
        <v>81</v>
      </c>
      <c r="G33" s="941">
        <f t="shared" si="12"/>
        <v>5</v>
      </c>
      <c r="H33" s="943">
        <v>5</v>
      </c>
      <c r="I33" s="943">
        <v>0</v>
      </c>
      <c r="J33" s="943">
        <v>76</v>
      </c>
      <c r="K33" s="943">
        <v>5</v>
      </c>
      <c r="L33" s="963"/>
      <c r="M33" s="945">
        <f t="shared" si="0"/>
        <v>271</v>
      </c>
      <c r="N33" s="946">
        <f t="shared" si="13"/>
        <v>29</v>
      </c>
      <c r="O33" s="947">
        <f t="shared" si="14"/>
        <v>24</v>
      </c>
      <c r="P33" s="947">
        <f t="shared" si="15"/>
        <v>5</v>
      </c>
      <c r="Q33" s="948">
        <f t="shared" si="15"/>
        <v>0</v>
      </c>
      <c r="R33" s="946">
        <f t="shared" si="16"/>
        <v>242</v>
      </c>
      <c r="S33" s="947">
        <f t="shared" si="17"/>
        <v>161</v>
      </c>
      <c r="T33" s="947">
        <f t="shared" si="18"/>
        <v>76</v>
      </c>
      <c r="U33" s="948">
        <f t="shared" si="18"/>
        <v>5</v>
      </c>
      <c r="V33" s="965">
        <v>0.62</v>
      </c>
      <c r="W33" s="950">
        <v>247</v>
      </c>
      <c r="X33" s="951">
        <v>120.62</v>
      </c>
      <c r="Y33" s="952">
        <f t="shared" si="19"/>
        <v>84.43</v>
      </c>
      <c r="Z33" s="953">
        <f t="shared" si="20"/>
        <v>0</v>
      </c>
      <c r="AA33" s="951">
        <v>145.99</v>
      </c>
      <c r="AB33" s="952">
        <f t="shared" si="21"/>
        <v>102.19</v>
      </c>
      <c r="AC33" s="952">
        <f t="shared" si="22"/>
        <v>0</v>
      </c>
      <c r="AD33" s="954">
        <f t="shared" si="1"/>
        <v>5296.8</v>
      </c>
      <c r="AE33" s="955">
        <f t="shared" si="2"/>
        <v>507.9</v>
      </c>
      <c r="AF33" s="956">
        <f t="shared" si="3"/>
        <v>443.3</v>
      </c>
      <c r="AG33" s="956">
        <f t="shared" si="3"/>
        <v>64.599999999999994</v>
      </c>
      <c r="AH33" s="956">
        <f t="shared" si="3"/>
        <v>0</v>
      </c>
      <c r="AI33" s="955">
        <f t="shared" si="4"/>
        <v>4788.8999999999996</v>
      </c>
      <c r="AJ33" s="956">
        <f t="shared" si="5"/>
        <v>3599.5</v>
      </c>
      <c r="AK33" s="956">
        <f t="shared" si="5"/>
        <v>1189.4000000000001</v>
      </c>
      <c r="AL33" s="956">
        <f t="shared" si="5"/>
        <v>0</v>
      </c>
      <c r="AM33" s="967">
        <f t="shared" si="23"/>
        <v>0</v>
      </c>
      <c r="AN33" s="967">
        <f t="shared" si="24"/>
        <v>36.19</v>
      </c>
      <c r="AO33" s="968">
        <f t="shared" si="25"/>
        <v>120.62</v>
      </c>
      <c r="AP33" s="967">
        <f t="shared" si="26"/>
        <v>0</v>
      </c>
      <c r="AQ33" s="967">
        <f t="shared" si="27"/>
        <v>43.8</v>
      </c>
      <c r="AR33" s="967">
        <f t="shared" si="28"/>
        <v>145.99</v>
      </c>
      <c r="AS33" s="954">
        <f t="shared" si="30"/>
        <v>649.29999999999995</v>
      </c>
      <c r="AT33" s="955">
        <f t="shared" si="6"/>
        <v>27.7</v>
      </c>
      <c r="AU33" s="956">
        <f t="shared" si="7"/>
        <v>0</v>
      </c>
      <c r="AV33" s="956">
        <f t="shared" si="7"/>
        <v>27.7</v>
      </c>
      <c r="AW33" s="956">
        <f t="shared" si="7"/>
        <v>0</v>
      </c>
      <c r="AX33" s="959">
        <f t="shared" si="8"/>
        <v>621.6</v>
      </c>
      <c r="AY33" s="960">
        <f t="shared" si="9"/>
        <v>0</v>
      </c>
      <c r="AZ33" s="960">
        <f t="shared" si="9"/>
        <v>509.8</v>
      </c>
      <c r="BA33" s="960">
        <f t="shared" si="9"/>
        <v>111.8</v>
      </c>
      <c r="BB33" s="961">
        <f t="shared" si="29"/>
        <v>0.78139599999999998</v>
      </c>
      <c r="BC33" s="960">
        <f t="shared" si="31"/>
        <v>507.4</v>
      </c>
    </row>
    <row r="34" spans="1:55" x14ac:dyDescent="0.25">
      <c r="A34" s="969" t="s">
        <v>1047</v>
      </c>
      <c r="B34" s="941">
        <f t="shared" si="10"/>
        <v>488</v>
      </c>
      <c r="C34" s="942">
        <v>87</v>
      </c>
      <c r="D34" s="942">
        <v>401</v>
      </c>
      <c r="E34" s="941">
        <f t="shared" si="11"/>
        <v>142</v>
      </c>
      <c r="F34" s="941">
        <f t="shared" si="12"/>
        <v>138</v>
      </c>
      <c r="G34" s="941">
        <f t="shared" si="12"/>
        <v>4</v>
      </c>
      <c r="H34" s="943">
        <v>17</v>
      </c>
      <c r="I34" s="943">
        <v>0</v>
      </c>
      <c r="J34" s="943">
        <v>121</v>
      </c>
      <c r="K34" s="943">
        <v>4</v>
      </c>
      <c r="L34" s="963"/>
      <c r="M34" s="945">
        <f t="shared" si="0"/>
        <v>488</v>
      </c>
      <c r="N34" s="946">
        <f t="shared" si="13"/>
        <v>87</v>
      </c>
      <c r="O34" s="947">
        <f t="shared" si="14"/>
        <v>70</v>
      </c>
      <c r="P34" s="947">
        <f t="shared" si="15"/>
        <v>17</v>
      </c>
      <c r="Q34" s="948">
        <f t="shared" si="15"/>
        <v>0</v>
      </c>
      <c r="R34" s="946">
        <f t="shared" si="16"/>
        <v>401</v>
      </c>
      <c r="S34" s="947">
        <f t="shared" si="17"/>
        <v>276</v>
      </c>
      <c r="T34" s="947">
        <f t="shared" si="18"/>
        <v>121</v>
      </c>
      <c r="U34" s="948">
        <f t="shared" si="18"/>
        <v>4</v>
      </c>
      <c r="V34" s="965">
        <v>0.62</v>
      </c>
      <c r="W34" s="950">
        <v>247</v>
      </c>
      <c r="X34" s="951">
        <v>120.62</v>
      </c>
      <c r="Y34" s="952">
        <f t="shared" si="19"/>
        <v>84.43</v>
      </c>
      <c r="Z34" s="953">
        <f t="shared" si="20"/>
        <v>0</v>
      </c>
      <c r="AA34" s="951">
        <v>145.99</v>
      </c>
      <c r="AB34" s="952">
        <f t="shared" si="21"/>
        <v>102.19</v>
      </c>
      <c r="AC34" s="952">
        <f t="shared" si="22"/>
        <v>0</v>
      </c>
      <c r="AD34" s="954">
        <f t="shared" si="1"/>
        <v>9576.9</v>
      </c>
      <c r="AE34" s="955">
        <f t="shared" si="2"/>
        <v>1512.8</v>
      </c>
      <c r="AF34" s="956">
        <f t="shared" si="3"/>
        <v>1293</v>
      </c>
      <c r="AG34" s="956">
        <f t="shared" si="3"/>
        <v>219.8</v>
      </c>
      <c r="AH34" s="956">
        <f t="shared" si="3"/>
        <v>0</v>
      </c>
      <c r="AI34" s="955">
        <f t="shared" si="4"/>
        <v>8064.1</v>
      </c>
      <c r="AJ34" s="956">
        <f t="shared" si="5"/>
        <v>6170.5</v>
      </c>
      <c r="AK34" s="956">
        <f t="shared" si="5"/>
        <v>1893.6</v>
      </c>
      <c r="AL34" s="956">
        <f t="shared" si="5"/>
        <v>0</v>
      </c>
      <c r="AM34" s="967">
        <f t="shared" si="23"/>
        <v>0</v>
      </c>
      <c r="AN34" s="967">
        <f t="shared" si="24"/>
        <v>36.19</v>
      </c>
      <c r="AO34" s="968">
        <f t="shared" si="25"/>
        <v>120.62</v>
      </c>
      <c r="AP34" s="967">
        <f t="shared" si="26"/>
        <v>0</v>
      </c>
      <c r="AQ34" s="967">
        <f t="shared" si="27"/>
        <v>43.8</v>
      </c>
      <c r="AR34" s="967">
        <f t="shared" si="28"/>
        <v>145.99</v>
      </c>
      <c r="AS34" s="954">
        <f t="shared" si="30"/>
        <v>995.2</v>
      </c>
      <c r="AT34" s="955">
        <f t="shared" si="6"/>
        <v>94.2</v>
      </c>
      <c r="AU34" s="956">
        <f t="shared" si="7"/>
        <v>0</v>
      </c>
      <c r="AV34" s="956">
        <f t="shared" si="7"/>
        <v>94.2</v>
      </c>
      <c r="AW34" s="956">
        <f t="shared" si="7"/>
        <v>0</v>
      </c>
      <c r="AX34" s="959">
        <f t="shared" si="8"/>
        <v>901</v>
      </c>
      <c r="AY34" s="960">
        <f t="shared" si="9"/>
        <v>0</v>
      </c>
      <c r="AZ34" s="960">
        <f t="shared" si="9"/>
        <v>811.6</v>
      </c>
      <c r="BA34" s="960">
        <f t="shared" si="9"/>
        <v>89.4</v>
      </c>
      <c r="BB34" s="961">
        <f t="shared" si="29"/>
        <v>0.78139599999999998</v>
      </c>
      <c r="BC34" s="960">
        <f t="shared" si="31"/>
        <v>777.6</v>
      </c>
    </row>
    <row r="35" spans="1:55" x14ac:dyDescent="0.25">
      <c r="A35" s="969" t="s">
        <v>1048</v>
      </c>
      <c r="B35" s="941">
        <f t="shared" si="10"/>
        <v>157</v>
      </c>
      <c r="C35" s="942">
        <v>0</v>
      </c>
      <c r="D35" s="942">
        <v>157</v>
      </c>
      <c r="E35" s="941">
        <f t="shared" si="11"/>
        <v>81</v>
      </c>
      <c r="F35" s="941">
        <f t="shared" si="12"/>
        <v>68</v>
      </c>
      <c r="G35" s="941">
        <f t="shared" si="12"/>
        <v>13</v>
      </c>
      <c r="H35" s="943">
        <f>1-1</f>
        <v>0</v>
      </c>
      <c r="I35" s="943">
        <v>0</v>
      </c>
      <c r="J35" s="943">
        <f>67+1</f>
        <v>68</v>
      </c>
      <c r="K35" s="943">
        <v>13</v>
      </c>
      <c r="L35" s="963"/>
      <c r="M35" s="945">
        <f t="shared" si="0"/>
        <v>157</v>
      </c>
      <c r="N35" s="946">
        <f t="shared" si="13"/>
        <v>0</v>
      </c>
      <c r="O35" s="947">
        <f t="shared" si="14"/>
        <v>0</v>
      </c>
      <c r="P35" s="947">
        <f t="shared" si="15"/>
        <v>0</v>
      </c>
      <c r="Q35" s="948">
        <f t="shared" si="15"/>
        <v>0</v>
      </c>
      <c r="R35" s="946">
        <f t="shared" si="16"/>
        <v>157</v>
      </c>
      <c r="S35" s="947">
        <f t="shared" si="17"/>
        <v>76</v>
      </c>
      <c r="T35" s="947">
        <f t="shared" si="18"/>
        <v>68</v>
      </c>
      <c r="U35" s="948">
        <f t="shared" si="18"/>
        <v>13</v>
      </c>
      <c r="V35" s="965">
        <v>0.62</v>
      </c>
      <c r="W35" s="950">
        <v>247</v>
      </c>
      <c r="X35" s="951">
        <v>120.62</v>
      </c>
      <c r="Y35" s="952">
        <f t="shared" si="19"/>
        <v>84.43</v>
      </c>
      <c r="Z35" s="953">
        <f t="shared" si="20"/>
        <v>0</v>
      </c>
      <c r="AA35" s="951">
        <v>145.99</v>
      </c>
      <c r="AB35" s="952">
        <f t="shared" si="21"/>
        <v>102.19</v>
      </c>
      <c r="AC35" s="952">
        <f t="shared" si="22"/>
        <v>0</v>
      </c>
      <c r="AD35" s="954">
        <f t="shared" si="1"/>
        <v>2763.3</v>
      </c>
      <c r="AE35" s="955">
        <f t="shared" si="2"/>
        <v>0</v>
      </c>
      <c r="AF35" s="956">
        <f t="shared" si="3"/>
        <v>0</v>
      </c>
      <c r="AG35" s="956">
        <f t="shared" si="3"/>
        <v>0</v>
      </c>
      <c r="AH35" s="956">
        <f t="shared" si="3"/>
        <v>0</v>
      </c>
      <c r="AI35" s="955">
        <f t="shared" si="4"/>
        <v>2763.3</v>
      </c>
      <c r="AJ35" s="956">
        <f t="shared" si="5"/>
        <v>1699.1</v>
      </c>
      <c r="AK35" s="956">
        <f t="shared" si="5"/>
        <v>1064.2</v>
      </c>
      <c r="AL35" s="956">
        <f t="shared" si="5"/>
        <v>0</v>
      </c>
      <c r="AM35" s="967">
        <f t="shared" si="23"/>
        <v>0</v>
      </c>
      <c r="AN35" s="967">
        <f t="shared" si="24"/>
        <v>36.19</v>
      </c>
      <c r="AO35" s="968">
        <f t="shared" si="25"/>
        <v>120.62</v>
      </c>
      <c r="AP35" s="967">
        <f t="shared" si="26"/>
        <v>0</v>
      </c>
      <c r="AQ35" s="967">
        <f t="shared" si="27"/>
        <v>43.8</v>
      </c>
      <c r="AR35" s="967">
        <f t="shared" si="28"/>
        <v>145.99</v>
      </c>
      <c r="AS35" s="954">
        <f t="shared" si="30"/>
        <v>746.7</v>
      </c>
      <c r="AT35" s="955">
        <f t="shared" si="6"/>
        <v>0</v>
      </c>
      <c r="AU35" s="956">
        <f>O35*$V35*$W35*AM35/1000</f>
        <v>0</v>
      </c>
      <c r="AV35" s="956">
        <f>P35*$V35*$W35*AN35/1000</f>
        <v>0</v>
      </c>
      <c r="AW35" s="956">
        <f>Q35*$V35*$W35*AO35/1000</f>
        <v>0</v>
      </c>
      <c r="AX35" s="959">
        <f t="shared" si="8"/>
        <v>746.7</v>
      </c>
      <c r="AY35" s="960">
        <f>S35*$V35*$W35*AP35/1000</f>
        <v>0</v>
      </c>
      <c r="AZ35" s="960">
        <f>T35*$V35*$W35*AQ35/1000</f>
        <v>456.1</v>
      </c>
      <c r="BA35" s="960">
        <f>U35*$V35*$W35*AR35/1000</f>
        <v>290.60000000000002</v>
      </c>
      <c r="BB35" s="961">
        <f t="shared" si="29"/>
        <v>0.78139599999999998</v>
      </c>
      <c r="BC35" s="960">
        <f t="shared" si="31"/>
        <v>583.5</v>
      </c>
    </row>
    <row r="36" spans="1:55" x14ac:dyDescent="0.25">
      <c r="A36" s="969" t="s">
        <v>1049</v>
      </c>
      <c r="B36" s="941">
        <f t="shared" si="10"/>
        <v>124</v>
      </c>
      <c r="C36" s="942">
        <v>31</v>
      </c>
      <c r="D36" s="942">
        <v>93</v>
      </c>
      <c r="E36" s="941">
        <f t="shared" si="11"/>
        <v>28</v>
      </c>
      <c r="F36" s="941">
        <f t="shared" si="12"/>
        <v>27</v>
      </c>
      <c r="G36" s="941">
        <f t="shared" si="12"/>
        <v>1</v>
      </c>
      <c r="H36" s="943">
        <v>6</v>
      </c>
      <c r="I36" s="943">
        <v>0</v>
      </c>
      <c r="J36" s="943">
        <v>21</v>
      </c>
      <c r="K36" s="943">
        <v>1</v>
      </c>
      <c r="L36" s="963"/>
      <c r="M36" s="945">
        <f t="shared" si="0"/>
        <v>124</v>
      </c>
      <c r="N36" s="946">
        <f t="shared" si="13"/>
        <v>31</v>
      </c>
      <c r="O36" s="947">
        <f t="shared" si="14"/>
        <v>25</v>
      </c>
      <c r="P36" s="947">
        <f t="shared" si="15"/>
        <v>6</v>
      </c>
      <c r="Q36" s="948">
        <f t="shared" si="15"/>
        <v>0</v>
      </c>
      <c r="R36" s="946">
        <f t="shared" si="16"/>
        <v>93</v>
      </c>
      <c r="S36" s="947">
        <f t="shared" si="17"/>
        <v>71</v>
      </c>
      <c r="T36" s="947">
        <f t="shared" si="18"/>
        <v>21</v>
      </c>
      <c r="U36" s="948">
        <f t="shared" si="18"/>
        <v>1</v>
      </c>
      <c r="V36" s="965">
        <v>0.62</v>
      </c>
      <c r="W36" s="950">
        <v>247</v>
      </c>
      <c r="X36" s="951">
        <v>120.62</v>
      </c>
      <c r="Y36" s="952">
        <f t="shared" si="19"/>
        <v>84.43</v>
      </c>
      <c r="Z36" s="953">
        <f t="shared" si="20"/>
        <v>0</v>
      </c>
      <c r="AA36" s="951">
        <v>145.99</v>
      </c>
      <c r="AB36" s="952">
        <f t="shared" si="21"/>
        <v>102.19</v>
      </c>
      <c r="AC36" s="952">
        <f t="shared" si="22"/>
        <v>0</v>
      </c>
      <c r="AD36" s="954">
        <f t="shared" si="1"/>
        <v>2455.3000000000002</v>
      </c>
      <c r="AE36" s="955">
        <f t="shared" si="2"/>
        <v>539.4</v>
      </c>
      <c r="AF36" s="956">
        <f t="shared" si="3"/>
        <v>461.8</v>
      </c>
      <c r="AG36" s="956">
        <f t="shared" si="3"/>
        <v>77.599999999999994</v>
      </c>
      <c r="AH36" s="956">
        <f t="shared" si="3"/>
        <v>0</v>
      </c>
      <c r="AI36" s="955">
        <f t="shared" si="4"/>
        <v>1915.9</v>
      </c>
      <c r="AJ36" s="956">
        <f t="shared" si="5"/>
        <v>1587.3</v>
      </c>
      <c r="AK36" s="956">
        <f t="shared" si="5"/>
        <v>328.6</v>
      </c>
      <c r="AL36" s="956">
        <f t="shared" si="5"/>
        <v>0</v>
      </c>
      <c r="AM36" s="967">
        <f t="shared" si="23"/>
        <v>0</v>
      </c>
      <c r="AN36" s="967">
        <f t="shared" si="24"/>
        <v>36.19</v>
      </c>
      <c r="AO36" s="968">
        <f t="shared" si="25"/>
        <v>120.62</v>
      </c>
      <c r="AP36" s="967">
        <f t="shared" si="26"/>
        <v>0</v>
      </c>
      <c r="AQ36" s="967">
        <f t="shared" si="27"/>
        <v>43.8</v>
      </c>
      <c r="AR36" s="967">
        <f t="shared" si="28"/>
        <v>145.99</v>
      </c>
      <c r="AS36" s="954">
        <f t="shared" si="30"/>
        <v>196.6</v>
      </c>
      <c r="AT36" s="955">
        <f t="shared" si="6"/>
        <v>33.299999999999997</v>
      </c>
      <c r="AU36" s="956">
        <f t="shared" ref="AU36:AW68" si="32">O36*$V36*$W36*AM36/1000</f>
        <v>0</v>
      </c>
      <c r="AV36" s="956">
        <f t="shared" si="32"/>
        <v>33.299999999999997</v>
      </c>
      <c r="AW36" s="956">
        <f t="shared" si="32"/>
        <v>0</v>
      </c>
      <c r="AX36" s="959">
        <f t="shared" si="8"/>
        <v>163.30000000000001</v>
      </c>
      <c r="AY36" s="960">
        <f t="shared" ref="AY36:BA68" si="33">S36*$V36*$W36*AP36/1000</f>
        <v>0</v>
      </c>
      <c r="AZ36" s="960">
        <f t="shared" si="33"/>
        <v>140.9</v>
      </c>
      <c r="BA36" s="960">
        <f t="shared" si="33"/>
        <v>22.4</v>
      </c>
      <c r="BB36" s="961">
        <f t="shared" si="29"/>
        <v>0.78139599999999998</v>
      </c>
      <c r="BC36" s="960">
        <f t="shared" si="31"/>
        <v>153.6</v>
      </c>
    </row>
    <row r="37" spans="1:55" x14ac:dyDescent="0.25">
      <c r="A37" s="969" t="s">
        <v>1398</v>
      </c>
      <c r="B37" s="941">
        <f t="shared" si="10"/>
        <v>272</v>
      </c>
      <c r="C37" s="942">
        <v>66</v>
      </c>
      <c r="D37" s="942">
        <v>206</v>
      </c>
      <c r="E37" s="941">
        <f t="shared" si="11"/>
        <v>68</v>
      </c>
      <c r="F37" s="941">
        <f t="shared" si="12"/>
        <v>68</v>
      </c>
      <c r="G37" s="941">
        <f t="shared" si="12"/>
        <v>0</v>
      </c>
      <c r="H37" s="943">
        <v>18</v>
      </c>
      <c r="I37" s="943">
        <v>0</v>
      </c>
      <c r="J37" s="943">
        <v>50</v>
      </c>
      <c r="K37" s="943">
        <v>0</v>
      </c>
      <c r="L37" s="963"/>
      <c r="M37" s="945">
        <f t="shared" si="0"/>
        <v>272</v>
      </c>
      <c r="N37" s="946">
        <f t="shared" si="13"/>
        <v>66</v>
      </c>
      <c r="O37" s="947">
        <f t="shared" si="14"/>
        <v>48</v>
      </c>
      <c r="P37" s="947">
        <f t="shared" si="15"/>
        <v>18</v>
      </c>
      <c r="Q37" s="948">
        <f t="shared" si="15"/>
        <v>0</v>
      </c>
      <c r="R37" s="946">
        <f t="shared" si="16"/>
        <v>206</v>
      </c>
      <c r="S37" s="947">
        <f t="shared" si="17"/>
        <v>156</v>
      </c>
      <c r="T37" s="947">
        <f t="shared" si="18"/>
        <v>50</v>
      </c>
      <c r="U37" s="948">
        <f t="shared" si="18"/>
        <v>0</v>
      </c>
      <c r="V37" s="965">
        <v>0.62</v>
      </c>
      <c r="W37" s="950">
        <v>247</v>
      </c>
      <c r="X37" s="951">
        <v>120.62</v>
      </c>
      <c r="Y37" s="952">
        <f t="shared" si="19"/>
        <v>84.43</v>
      </c>
      <c r="Z37" s="953">
        <f t="shared" si="20"/>
        <v>0</v>
      </c>
      <c r="AA37" s="951">
        <v>145.99</v>
      </c>
      <c r="AB37" s="952">
        <f t="shared" si="21"/>
        <v>102.19</v>
      </c>
      <c r="AC37" s="952">
        <f t="shared" si="22"/>
        <v>0</v>
      </c>
      <c r="AD37" s="954">
        <f t="shared" si="1"/>
        <v>5389.5</v>
      </c>
      <c r="AE37" s="955">
        <f t="shared" si="2"/>
        <v>1119.3</v>
      </c>
      <c r="AF37" s="956">
        <f t="shared" si="3"/>
        <v>886.6</v>
      </c>
      <c r="AG37" s="956">
        <f t="shared" si="3"/>
        <v>232.7</v>
      </c>
      <c r="AH37" s="956">
        <f t="shared" si="3"/>
        <v>0</v>
      </c>
      <c r="AI37" s="955">
        <f t="shared" si="4"/>
        <v>4270.2</v>
      </c>
      <c r="AJ37" s="956">
        <f t="shared" si="5"/>
        <v>3487.7</v>
      </c>
      <c r="AK37" s="956">
        <f t="shared" si="5"/>
        <v>782.5</v>
      </c>
      <c r="AL37" s="956">
        <f t="shared" si="5"/>
        <v>0</v>
      </c>
      <c r="AM37" s="967">
        <f t="shared" si="23"/>
        <v>0</v>
      </c>
      <c r="AN37" s="967">
        <f t="shared" si="24"/>
        <v>36.19</v>
      </c>
      <c r="AO37" s="968">
        <f t="shared" si="25"/>
        <v>120.62</v>
      </c>
      <c r="AP37" s="967">
        <f t="shared" si="26"/>
        <v>0</v>
      </c>
      <c r="AQ37" s="967">
        <f t="shared" si="27"/>
        <v>43.8</v>
      </c>
      <c r="AR37" s="967">
        <f t="shared" si="28"/>
        <v>145.99</v>
      </c>
      <c r="AS37" s="954">
        <f t="shared" si="30"/>
        <v>435.2</v>
      </c>
      <c r="AT37" s="955">
        <f t="shared" si="6"/>
        <v>99.8</v>
      </c>
      <c r="AU37" s="956">
        <f t="shared" si="32"/>
        <v>0</v>
      </c>
      <c r="AV37" s="956">
        <f t="shared" si="32"/>
        <v>99.8</v>
      </c>
      <c r="AW37" s="956">
        <f t="shared" si="32"/>
        <v>0</v>
      </c>
      <c r="AX37" s="959">
        <f t="shared" si="8"/>
        <v>335.4</v>
      </c>
      <c r="AY37" s="960">
        <f t="shared" si="33"/>
        <v>0</v>
      </c>
      <c r="AZ37" s="960">
        <f t="shared" si="33"/>
        <v>335.4</v>
      </c>
      <c r="BA37" s="960">
        <f t="shared" si="33"/>
        <v>0</v>
      </c>
      <c r="BB37" s="961">
        <f t="shared" si="29"/>
        <v>0.78139599999999998</v>
      </c>
      <c r="BC37" s="960">
        <f t="shared" si="31"/>
        <v>340.1</v>
      </c>
    </row>
    <row r="38" spans="1:55" x14ac:dyDescent="0.25">
      <c r="A38" s="969" t="s">
        <v>1050</v>
      </c>
      <c r="B38" s="941">
        <f t="shared" si="10"/>
        <v>323</v>
      </c>
      <c r="C38" s="942">
        <v>102</v>
      </c>
      <c r="D38" s="942">
        <v>221</v>
      </c>
      <c r="E38" s="941">
        <f t="shared" si="11"/>
        <v>154</v>
      </c>
      <c r="F38" s="941">
        <f t="shared" si="12"/>
        <v>131</v>
      </c>
      <c r="G38" s="941">
        <f t="shared" si="12"/>
        <v>23</v>
      </c>
      <c r="H38" s="943">
        <v>31</v>
      </c>
      <c r="I38" s="943">
        <v>0</v>
      </c>
      <c r="J38" s="943">
        <v>100</v>
      </c>
      <c r="K38" s="943">
        <v>23</v>
      </c>
      <c r="L38" s="963"/>
      <c r="M38" s="945">
        <f t="shared" si="0"/>
        <v>323</v>
      </c>
      <c r="N38" s="946">
        <f t="shared" si="13"/>
        <v>102</v>
      </c>
      <c r="O38" s="947">
        <f t="shared" si="14"/>
        <v>71</v>
      </c>
      <c r="P38" s="947">
        <f t="shared" si="15"/>
        <v>31</v>
      </c>
      <c r="Q38" s="948">
        <f t="shared" si="15"/>
        <v>0</v>
      </c>
      <c r="R38" s="946">
        <f t="shared" si="16"/>
        <v>221</v>
      </c>
      <c r="S38" s="947">
        <f t="shared" si="17"/>
        <v>98</v>
      </c>
      <c r="T38" s="947">
        <f t="shared" si="18"/>
        <v>100</v>
      </c>
      <c r="U38" s="948">
        <f t="shared" si="18"/>
        <v>23</v>
      </c>
      <c r="V38" s="965">
        <v>0.62</v>
      </c>
      <c r="W38" s="950">
        <v>247</v>
      </c>
      <c r="X38" s="951">
        <v>120.62</v>
      </c>
      <c r="Y38" s="952">
        <f t="shared" si="19"/>
        <v>84.43</v>
      </c>
      <c r="Z38" s="953">
        <f t="shared" si="20"/>
        <v>0</v>
      </c>
      <c r="AA38" s="951">
        <v>145.99</v>
      </c>
      <c r="AB38" s="952">
        <f t="shared" si="21"/>
        <v>102.19</v>
      </c>
      <c r="AC38" s="952">
        <f t="shared" si="22"/>
        <v>0</v>
      </c>
      <c r="AD38" s="954">
        <f t="shared" si="1"/>
        <v>5468.2</v>
      </c>
      <c r="AE38" s="955">
        <f t="shared" si="2"/>
        <v>1712.3</v>
      </c>
      <c r="AF38" s="956">
        <f t="shared" si="3"/>
        <v>1311.5</v>
      </c>
      <c r="AG38" s="956">
        <f t="shared" si="3"/>
        <v>400.8</v>
      </c>
      <c r="AH38" s="956">
        <f t="shared" si="3"/>
        <v>0</v>
      </c>
      <c r="AI38" s="955">
        <f t="shared" si="4"/>
        <v>3755.9</v>
      </c>
      <c r="AJ38" s="956">
        <f t="shared" si="5"/>
        <v>2191</v>
      </c>
      <c r="AK38" s="956">
        <f t="shared" si="5"/>
        <v>1564.9</v>
      </c>
      <c r="AL38" s="956">
        <f t="shared" si="5"/>
        <v>0</v>
      </c>
      <c r="AM38" s="967">
        <f t="shared" si="23"/>
        <v>0</v>
      </c>
      <c r="AN38" s="967">
        <f t="shared" si="24"/>
        <v>36.19</v>
      </c>
      <c r="AO38" s="968">
        <f t="shared" si="25"/>
        <v>120.62</v>
      </c>
      <c r="AP38" s="967">
        <f t="shared" si="26"/>
        <v>0</v>
      </c>
      <c r="AQ38" s="967">
        <f t="shared" si="27"/>
        <v>43.8</v>
      </c>
      <c r="AR38" s="967">
        <f t="shared" si="28"/>
        <v>145.99</v>
      </c>
      <c r="AS38" s="954">
        <f t="shared" si="30"/>
        <v>1356.8</v>
      </c>
      <c r="AT38" s="955">
        <f t="shared" si="6"/>
        <v>171.8</v>
      </c>
      <c r="AU38" s="956">
        <f t="shared" si="32"/>
        <v>0</v>
      </c>
      <c r="AV38" s="956">
        <f t="shared" si="32"/>
        <v>171.8</v>
      </c>
      <c r="AW38" s="956">
        <f t="shared" si="32"/>
        <v>0</v>
      </c>
      <c r="AX38" s="959">
        <f t="shared" si="8"/>
        <v>1185</v>
      </c>
      <c r="AY38" s="960">
        <f t="shared" si="33"/>
        <v>0</v>
      </c>
      <c r="AZ38" s="960">
        <f t="shared" si="33"/>
        <v>670.8</v>
      </c>
      <c r="BA38" s="960">
        <f t="shared" si="33"/>
        <v>514.20000000000005</v>
      </c>
      <c r="BB38" s="961">
        <f t="shared" si="29"/>
        <v>0.78139599999999998</v>
      </c>
      <c r="BC38" s="960">
        <f t="shared" si="31"/>
        <v>1060.2</v>
      </c>
    </row>
    <row r="39" spans="1:55" x14ac:dyDescent="0.25">
      <c r="A39" s="969" t="s">
        <v>1051</v>
      </c>
      <c r="B39" s="941">
        <f t="shared" si="10"/>
        <v>157</v>
      </c>
      <c r="C39" s="942">
        <v>26</v>
      </c>
      <c r="D39" s="942">
        <v>131</v>
      </c>
      <c r="E39" s="941">
        <f t="shared" si="11"/>
        <v>62</v>
      </c>
      <c r="F39" s="941">
        <f t="shared" si="12"/>
        <v>62</v>
      </c>
      <c r="G39" s="941">
        <f t="shared" si="12"/>
        <v>0</v>
      </c>
      <c r="H39" s="943">
        <v>12</v>
      </c>
      <c r="I39" s="943">
        <v>0</v>
      </c>
      <c r="J39" s="943">
        <v>50</v>
      </c>
      <c r="K39" s="943">
        <v>0</v>
      </c>
      <c r="L39" s="963"/>
      <c r="M39" s="945">
        <f t="shared" si="0"/>
        <v>157</v>
      </c>
      <c r="N39" s="946">
        <f t="shared" si="13"/>
        <v>26</v>
      </c>
      <c r="O39" s="947">
        <f t="shared" si="14"/>
        <v>14</v>
      </c>
      <c r="P39" s="947">
        <f t="shared" si="15"/>
        <v>12</v>
      </c>
      <c r="Q39" s="948">
        <f t="shared" si="15"/>
        <v>0</v>
      </c>
      <c r="R39" s="946">
        <f t="shared" si="16"/>
        <v>131</v>
      </c>
      <c r="S39" s="947">
        <f t="shared" si="17"/>
        <v>81</v>
      </c>
      <c r="T39" s="947">
        <f t="shared" si="18"/>
        <v>50</v>
      </c>
      <c r="U39" s="948">
        <f t="shared" si="18"/>
        <v>0</v>
      </c>
      <c r="V39" s="965">
        <v>0.62</v>
      </c>
      <c r="W39" s="950">
        <v>247</v>
      </c>
      <c r="X39" s="951">
        <v>120.62</v>
      </c>
      <c r="Y39" s="952">
        <f t="shared" si="19"/>
        <v>84.43</v>
      </c>
      <c r="Z39" s="953">
        <f t="shared" si="20"/>
        <v>0</v>
      </c>
      <c r="AA39" s="951">
        <v>145.99</v>
      </c>
      <c r="AB39" s="952">
        <f t="shared" si="21"/>
        <v>102.19</v>
      </c>
      <c r="AC39" s="952">
        <f t="shared" si="22"/>
        <v>0</v>
      </c>
      <c r="AD39" s="954">
        <f t="shared" si="1"/>
        <v>3007.2</v>
      </c>
      <c r="AE39" s="955">
        <f t="shared" si="2"/>
        <v>413.8</v>
      </c>
      <c r="AF39" s="956">
        <f t="shared" si="3"/>
        <v>258.60000000000002</v>
      </c>
      <c r="AG39" s="956">
        <f t="shared" si="3"/>
        <v>155.19999999999999</v>
      </c>
      <c r="AH39" s="956">
        <f t="shared" si="3"/>
        <v>0</v>
      </c>
      <c r="AI39" s="955">
        <f t="shared" si="4"/>
        <v>2593.4</v>
      </c>
      <c r="AJ39" s="956">
        <f t="shared" si="5"/>
        <v>1810.9</v>
      </c>
      <c r="AK39" s="956">
        <f t="shared" si="5"/>
        <v>782.5</v>
      </c>
      <c r="AL39" s="956">
        <f t="shared" si="5"/>
        <v>0</v>
      </c>
      <c r="AM39" s="967">
        <f t="shared" si="23"/>
        <v>0</v>
      </c>
      <c r="AN39" s="967">
        <f t="shared" si="24"/>
        <v>36.19</v>
      </c>
      <c r="AO39" s="968">
        <f t="shared" si="25"/>
        <v>120.62</v>
      </c>
      <c r="AP39" s="967">
        <f t="shared" si="26"/>
        <v>0</v>
      </c>
      <c r="AQ39" s="967">
        <f t="shared" si="27"/>
        <v>43.8</v>
      </c>
      <c r="AR39" s="967">
        <f t="shared" si="28"/>
        <v>145.99</v>
      </c>
      <c r="AS39" s="954">
        <f t="shared" si="30"/>
        <v>401.9</v>
      </c>
      <c r="AT39" s="955">
        <f t="shared" si="6"/>
        <v>66.5</v>
      </c>
      <c r="AU39" s="956">
        <f t="shared" si="32"/>
        <v>0</v>
      </c>
      <c r="AV39" s="956">
        <f t="shared" si="32"/>
        <v>66.5</v>
      </c>
      <c r="AW39" s="956">
        <f t="shared" si="32"/>
        <v>0</v>
      </c>
      <c r="AX39" s="959">
        <f t="shared" si="8"/>
        <v>335.4</v>
      </c>
      <c r="AY39" s="960">
        <f t="shared" si="33"/>
        <v>0</v>
      </c>
      <c r="AZ39" s="960">
        <f t="shared" si="33"/>
        <v>335.4</v>
      </c>
      <c r="BA39" s="960">
        <f t="shared" si="33"/>
        <v>0</v>
      </c>
      <c r="BB39" s="961">
        <f t="shared" si="29"/>
        <v>0.78139599999999998</v>
      </c>
      <c r="BC39" s="960">
        <f t="shared" si="31"/>
        <v>314</v>
      </c>
    </row>
    <row r="40" spans="1:55" x14ac:dyDescent="0.25">
      <c r="A40" s="969" t="s">
        <v>1052</v>
      </c>
      <c r="B40" s="941">
        <f t="shared" si="10"/>
        <v>346</v>
      </c>
      <c r="C40" s="942">
        <v>55</v>
      </c>
      <c r="D40" s="942">
        <v>291</v>
      </c>
      <c r="E40" s="941">
        <f t="shared" si="11"/>
        <v>108</v>
      </c>
      <c r="F40" s="941">
        <f t="shared" si="12"/>
        <v>108</v>
      </c>
      <c r="G40" s="941">
        <f t="shared" si="12"/>
        <v>0</v>
      </c>
      <c r="H40" s="943">
        <v>18</v>
      </c>
      <c r="I40" s="943">
        <v>0</v>
      </c>
      <c r="J40" s="943">
        <v>90</v>
      </c>
      <c r="K40" s="943">
        <v>0</v>
      </c>
      <c r="L40" s="963"/>
      <c r="M40" s="945">
        <f t="shared" si="0"/>
        <v>346</v>
      </c>
      <c r="N40" s="946">
        <f t="shared" si="13"/>
        <v>55</v>
      </c>
      <c r="O40" s="947">
        <f t="shared" si="14"/>
        <v>37</v>
      </c>
      <c r="P40" s="947">
        <f t="shared" si="15"/>
        <v>18</v>
      </c>
      <c r="Q40" s="948">
        <f t="shared" si="15"/>
        <v>0</v>
      </c>
      <c r="R40" s="946">
        <f t="shared" si="16"/>
        <v>291</v>
      </c>
      <c r="S40" s="947">
        <f t="shared" si="17"/>
        <v>201</v>
      </c>
      <c r="T40" s="947">
        <f t="shared" si="18"/>
        <v>90</v>
      </c>
      <c r="U40" s="948">
        <f t="shared" si="18"/>
        <v>0</v>
      </c>
      <c r="V40" s="965">
        <v>0.62</v>
      </c>
      <c r="W40" s="950">
        <v>247</v>
      </c>
      <c r="X40" s="951">
        <v>120.62</v>
      </c>
      <c r="Y40" s="952">
        <f t="shared" si="19"/>
        <v>84.43</v>
      </c>
      <c r="Z40" s="953">
        <f t="shared" si="20"/>
        <v>0</v>
      </c>
      <c r="AA40" s="951">
        <v>145.99</v>
      </c>
      <c r="AB40" s="952">
        <f t="shared" si="21"/>
        <v>102.19</v>
      </c>
      <c r="AC40" s="952">
        <f t="shared" si="22"/>
        <v>0</v>
      </c>
      <c r="AD40" s="954">
        <f t="shared" si="1"/>
        <v>6818.3</v>
      </c>
      <c r="AE40" s="955">
        <f t="shared" si="2"/>
        <v>916.2</v>
      </c>
      <c r="AF40" s="956">
        <f t="shared" si="3"/>
        <v>683.5</v>
      </c>
      <c r="AG40" s="956">
        <f t="shared" si="3"/>
        <v>232.7</v>
      </c>
      <c r="AH40" s="956">
        <f t="shared" si="3"/>
        <v>0</v>
      </c>
      <c r="AI40" s="955">
        <f t="shared" si="4"/>
        <v>5902.1</v>
      </c>
      <c r="AJ40" s="956">
        <f t="shared" si="5"/>
        <v>4493.7</v>
      </c>
      <c r="AK40" s="956">
        <f t="shared" si="5"/>
        <v>1408.4</v>
      </c>
      <c r="AL40" s="956">
        <f t="shared" si="5"/>
        <v>0</v>
      </c>
      <c r="AM40" s="967">
        <f t="shared" si="23"/>
        <v>0</v>
      </c>
      <c r="AN40" s="967">
        <f t="shared" si="24"/>
        <v>36.19</v>
      </c>
      <c r="AO40" s="968">
        <f t="shared" si="25"/>
        <v>120.62</v>
      </c>
      <c r="AP40" s="967">
        <f t="shared" si="26"/>
        <v>0</v>
      </c>
      <c r="AQ40" s="967">
        <f t="shared" si="27"/>
        <v>43.8</v>
      </c>
      <c r="AR40" s="967">
        <f t="shared" si="28"/>
        <v>145.99</v>
      </c>
      <c r="AS40" s="954">
        <f t="shared" si="30"/>
        <v>703.5</v>
      </c>
      <c r="AT40" s="955">
        <f t="shared" si="6"/>
        <v>99.8</v>
      </c>
      <c r="AU40" s="956">
        <f t="shared" si="32"/>
        <v>0</v>
      </c>
      <c r="AV40" s="956">
        <f t="shared" si="32"/>
        <v>99.8</v>
      </c>
      <c r="AW40" s="956">
        <f t="shared" si="32"/>
        <v>0</v>
      </c>
      <c r="AX40" s="959">
        <f t="shared" si="8"/>
        <v>603.70000000000005</v>
      </c>
      <c r="AY40" s="960">
        <f t="shared" si="33"/>
        <v>0</v>
      </c>
      <c r="AZ40" s="960">
        <f t="shared" si="33"/>
        <v>603.70000000000005</v>
      </c>
      <c r="BA40" s="960">
        <f t="shared" si="33"/>
        <v>0</v>
      </c>
      <c r="BB40" s="961">
        <f t="shared" si="29"/>
        <v>0.78139599999999998</v>
      </c>
      <c r="BC40" s="960">
        <f t="shared" si="31"/>
        <v>549.70000000000005</v>
      </c>
    </row>
    <row r="41" spans="1:55" x14ac:dyDescent="0.25">
      <c r="A41" s="969" t="s">
        <v>1053</v>
      </c>
      <c r="B41" s="941">
        <f t="shared" si="10"/>
        <v>287</v>
      </c>
      <c r="C41" s="942">
        <v>66</v>
      </c>
      <c r="D41" s="942">
        <v>221</v>
      </c>
      <c r="E41" s="941">
        <f t="shared" si="11"/>
        <v>94</v>
      </c>
      <c r="F41" s="941">
        <f t="shared" si="12"/>
        <v>91</v>
      </c>
      <c r="G41" s="941">
        <f t="shared" si="12"/>
        <v>3</v>
      </c>
      <c r="H41" s="943">
        <v>18</v>
      </c>
      <c r="I41" s="943">
        <v>0</v>
      </c>
      <c r="J41" s="943">
        <v>73</v>
      </c>
      <c r="K41" s="943">
        <v>3</v>
      </c>
      <c r="L41" s="963"/>
      <c r="M41" s="945">
        <f t="shared" si="0"/>
        <v>287</v>
      </c>
      <c r="N41" s="946">
        <f t="shared" si="13"/>
        <v>66</v>
      </c>
      <c r="O41" s="947">
        <f t="shared" si="14"/>
        <v>48</v>
      </c>
      <c r="P41" s="947">
        <f t="shared" si="15"/>
        <v>18</v>
      </c>
      <c r="Q41" s="948">
        <f t="shared" si="15"/>
        <v>0</v>
      </c>
      <c r="R41" s="946">
        <f t="shared" si="16"/>
        <v>221</v>
      </c>
      <c r="S41" s="947">
        <f t="shared" si="17"/>
        <v>145</v>
      </c>
      <c r="T41" s="947">
        <f t="shared" si="18"/>
        <v>73</v>
      </c>
      <c r="U41" s="948">
        <f t="shared" si="18"/>
        <v>3</v>
      </c>
      <c r="V41" s="965">
        <v>0.62</v>
      </c>
      <c r="W41" s="950">
        <v>247</v>
      </c>
      <c r="X41" s="951">
        <v>120.62</v>
      </c>
      <c r="Y41" s="952">
        <f t="shared" si="19"/>
        <v>84.43</v>
      </c>
      <c r="Z41" s="953">
        <f t="shared" si="20"/>
        <v>0</v>
      </c>
      <c r="AA41" s="951">
        <v>145.99</v>
      </c>
      <c r="AB41" s="952">
        <f t="shared" si="21"/>
        <v>102.19</v>
      </c>
      <c r="AC41" s="952">
        <f t="shared" si="22"/>
        <v>0</v>
      </c>
      <c r="AD41" s="954">
        <f t="shared" si="1"/>
        <v>5503.5</v>
      </c>
      <c r="AE41" s="955">
        <f t="shared" si="2"/>
        <v>1119.3</v>
      </c>
      <c r="AF41" s="956">
        <f t="shared" si="3"/>
        <v>886.6</v>
      </c>
      <c r="AG41" s="956">
        <f t="shared" si="3"/>
        <v>232.7</v>
      </c>
      <c r="AH41" s="956">
        <f t="shared" si="3"/>
        <v>0</v>
      </c>
      <c r="AI41" s="955">
        <f t="shared" si="4"/>
        <v>4384.2</v>
      </c>
      <c r="AJ41" s="956">
        <f t="shared" si="5"/>
        <v>3241.8</v>
      </c>
      <c r="AK41" s="956">
        <f t="shared" si="5"/>
        <v>1142.4000000000001</v>
      </c>
      <c r="AL41" s="956">
        <f t="shared" si="5"/>
        <v>0</v>
      </c>
      <c r="AM41" s="967">
        <f t="shared" si="23"/>
        <v>0</v>
      </c>
      <c r="AN41" s="967">
        <f t="shared" si="24"/>
        <v>36.19</v>
      </c>
      <c r="AO41" s="968">
        <f t="shared" si="25"/>
        <v>120.62</v>
      </c>
      <c r="AP41" s="967">
        <f t="shared" si="26"/>
        <v>0</v>
      </c>
      <c r="AQ41" s="967">
        <f t="shared" si="27"/>
        <v>43.8</v>
      </c>
      <c r="AR41" s="967">
        <f t="shared" si="28"/>
        <v>145.99</v>
      </c>
      <c r="AS41" s="954">
        <f t="shared" si="30"/>
        <v>656.5</v>
      </c>
      <c r="AT41" s="955">
        <f t="shared" si="6"/>
        <v>99.8</v>
      </c>
      <c r="AU41" s="956">
        <f t="shared" si="32"/>
        <v>0</v>
      </c>
      <c r="AV41" s="956">
        <f t="shared" si="32"/>
        <v>99.8</v>
      </c>
      <c r="AW41" s="956">
        <f t="shared" si="32"/>
        <v>0</v>
      </c>
      <c r="AX41" s="959">
        <f t="shared" si="8"/>
        <v>556.70000000000005</v>
      </c>
      <c r="AY41" s="960">
        <f t="shared" si="33"/>
        <v>0</v>
      </c>
      <c r="AZ41" s="960">
        <f t="shared" si="33"/>
        <v>489.6</v>
      </c>
      <c r="BA41" s="960">
        <f t="shared" si="33"/>
        <v>67.099999999999994</v>
      </c>
      <c r="BB41" s="961">
        <f t="shared" si="29"/>
        <v>0.78139599999999998</v>
      </c>
      <c r="BC41" s="960">
        <f t="shared" si="31"/>
        <v>513</v>
      </c>
    </row>
    <row r="42" spans="1:55" x14ac:dyDescent="0.25">
      <c r="A42" s="969" t="s">
        <v>1054</v>
      </c>
      <c r="B42" s="941">
        <f t="shared" si="10"/>
        <v>246</v>
      </c>
      <c r="C42" s="942">
        <v>26</v>
      </c>
      <c r="D42" s="942">
        <v>220</v>
      </c>
      <c r="E42" s="941">
        <f t="shared" si="11"/>
        <v>58</v>
      </c>
      <c r="F42" s="941">
        <f t="shared" si="12"/>
        <v>56</v>
      </c>
      <c r="G42" s="941">
        <f t="shared" si="12"/>
        <v>2</v>
      </c>
      <c r="H42" s="943">
        <v>11</v>
      </c>
      <c r="I42" s="943">
        <v>1</v>
      </c>
      <c r="J42" s="943">
        <v>45</v>
      </c>
      <c r="K42" s="943">
        <v>1</v>
      </c>
      <c r="L42" s="963"/>
      <c r="M42" s="945">
        <f t="shared" si="0"/>
        <v>246</v>
      </c>
      <c r="N42" s="946">
        <f t="shared" si="13"/>
        <v>26</v>
      </c>
      <c r="O42" s="947">
        <f t="shared" si="14"/>
        <v>14</v>
      </c>
      <c r="P42" s="947">
        <f t="shared" si="15"/>
        <v>11</v>
      </c>
      <c r="Q42" s="948">
        <f t="shared" si="15"/>
        <v>1</v>
      </c>
      <c r="R42" s="946">
        <f t="shared" si="16"/>
        <v>220</v>
      </c>
      <c r="S42" s="947">
        <f t="shared" si="17"/>
        <v>174</v>
      </c>
      <c r="T42" s="947">
        <f t="shared" si="18"/>
        <v>45</v>
      </c>
      <c r="U42" s="948">
        <f t="shared" si="18"/>
        <v>1</v>
      </c>
      <c r="V42" s="965">
        <v>0.62</v>
      </c>
      <c r="W42" s="950">
        <v>247</v>
      </c>
      <c r="X42" s="951">
        <v>120.62</v>
      </c>
      <c r="Y42" s="952">
        <f t="shared" si="19"/>
        <v>84.43</v>
      </c>
      <c r="Z42" s="953">
        <f t="shared" si="20"/>
        <v>0</v>
      </c>
      <c r="AA42" s="951">
        <v>145.99</v>
      </c>
      <c r="AB42" s="952">
        <f t="shared" si="21"/>
        <v>102.19</v>
      </c>
      <c r="AC42" s="952">
        <f t="shared" si="22"/>
        <v>0</v>
      </c>
      <c r="AD42" s="954">
        <f t="shared" si="1"/>
        <v>4995.1000000000004</v>
      </c>
      <c r="AE42" s="955">
        <f t="shared" si="2"/>
        <v>400.8</v>
      </c>
      <c r="AF42" s="956">
        <f t="shared" si="3"/>
        <v>258.60000000000002</v>
      </c>
      <c r="AG42" s="956">
        <f t="shared" si="3"/>
        <v>142.19999999999999</v>
      </c>
      <c r="AH42" s="956">
        <f t="shared" si="3"/>
        <v>0</v>
      </c>
      <c r="AI42" s="955">
        <f t="shared" si="4"/>
        <v>4594.3</v>
      </c>
      <c r="AJ42" s="956">
        <f t="shared" si="5"/>
        <v>3890.1</v>
      </c>
      <c r="AK42" s="956">
        <f t="shared" si="5"/>
        <v>704.2</v>
      </c>
      <c r="AL42" s="956">
        <f t="shared" si="5"/>
        <v>0</v>
      </c>
      <c r="AM42" s="967">
        <f t="shared" si="23"/>
        <v>0</v>
      </c>
      <c r="AN42" s="967">
        <f t="shared" si="24"/>
        <v>36.19</v>
      </c>
      <c r="AO42" s="968">
        <f t="shared" si="25"/>
        <v>120.62</v>
      </c>
      <c r="AP42" s="967">
        <f t="shared" si="26"/>
        <v>0</v>
      </c>
      <c r="AQ42" s="967">
        <f t="shared" si="27"/>
        <v>43.8</v>
      </c>
      <c r="AR42" s="967">
        <f t="shared" si="28"/>
        <v>145.99</v>
      </c>
      <c r="AS42" s="954">
        <f t="shared" si="30"/>
        <v>403.7</v>
      </c>
      <c r="AT42" s="955">
        <f t="shared" si="6"/>
        <v>79.5</v>
      </c>
      <c r="AU42" s="956">
        <f t="shared" si="32"/>
        <v>0</v>
      </c>
      <c r="AV42" s="956">
        <f t="shared" si="32"/>
        <v>61</v>
      </c>
      <c r="AW42" s="956">
        <f t="shared" si="32"/>
        <v>18.5</v>
      </c>
      <c r="AX42" s="959">
        <f t="shared" si="8"/>
        <v>324.2</v>
      </c>
      <c r="AY42" s="960">
        <f t="shared" si="33"/>
        <v>0</v>
      </c>
      <c r="AZ42" s="960">
        <f t="shared" si="33"/>
        <v>301.8</v>
      </c>
      <c r="BA42" s="960">
        <f t="shared" si="33"/>
        <v>22.4</v>
      </c>
      <c r="BB42" s="961">
        <f t="shared" si="29"/>
        <v>0.78139599999999998</v>
      </c>
      <c r="BC42" s="960">
        <f t="shared" si="31"/>
        <v>315.39999999999998</v>
      </c>
    </row>
    <row r="43" spans="1:55" x14ac:dyDescent="0.25">
      <c r="A43" s="969" t="s">
        <v>1055</v>
      </c>
      <c r="B43" s="941">
        <f t="shared" si="10"/>
        <v>113</v>
      </c>
      <c r="C43" s="942">
        <v>17</v>
      </c>
      <c r="D43" s="942">
        <v>96</v>
      </c>
      <c r="E43" s="941">
        <f t="shared" si="11"/>
        <v>39</v>
      </c>
      <c r="F43" s="941">
        <f t="shared" si="12"/>
        <v>36</v>
      </c>
      <c r="G43" s="941">
        <f t="shared" si="12"/>
        <v>3</v>
      </c>
      <c r="H43" s="943">
        <v>2</v>
      </c>
      <c r="I43" s="943">
        <v>0</v>
      </c>
      <c r="J43" s="943">
        <v>34</v>
      </c>
      <c r="K43" s="943">
        <v>3</v>
      </c>
      <c r="L43" s="963"/>
      <c r="M43" s="945">
        <f t="shared" si="0"/>
        <v>113</v>
      </c>
      <c r="N43" s="946">
        <f t="shared" si="13"/>
        <v>17</v>
      </c>
      <c r="O43" s="947">
        <f t="shared" si="14"/>
        <v>15</v>
      </c>
      <c r="P43" s="947">
        <f t="shared" si="15"/>
        <v>2</v>
      </c>
      <c r="Q43" s="948">
        <f t="shared" si="15"/>
        <v>0</v>
      </c>
      <c r="R43" s="946">
        <f t="shared" si="16"/>
        <v>96</v>
      </c>
      <c r="S43" s="947">
        <f t="shared" si="17"/>
        <v>59</v>
      </c>
      <c r="T43" s="947">
        <f t="shared" si="18"/>
        <v>34</v>
      </c>
      <c r="U43" s="948">
        <f t="shared" si="18"/>
        <v>3</v>
      </c>
      <c r="V43" s="965">
        <v>0.62</v>
      </c>
      <c r="W43" s="950">
        <v>247</v>
      </c>
      <c r="X43" s="951">
        <v>120.62</v>
      </c>
      <c r="Y43" s="952">
        <f t="shared" si="19"/>
        <v>84.43</v>
      </c>
      <c r="Z43" s="953">
        <f t="shared" si="20"/>
        <v>0</v>
      </c>
      <c r="AA43" s="951">
        <v>145.99</v>
      </c>
      <c r="AB43" s="952">
        <f t="shared" si="21"/>
        <v>102.19</v>
      </c>
      <c r="AC43" s="952">
        <f t="shared" si="22"/>
        <v>0</v>
      </c>
      <c r="AD43" s="954">
        <f t="shared" si="1"/>
        <v>2154.1999999999998</v>
      </c>
      <c r="AE43" s="955">
        <f t="shared" si="2"/>
        <v>303</v>
      </c>
      <c r="AF43" s="956">
        <f t="shared" si="3"/>
        <v>277.10000000000002</v>
      </c>
      <c r="AG43" s="956">
        <f t="shared" si="3"/>
        <v>25.9</v>
      </c>
      <c r="AH43" s="956">
        <f t="shared" si="3"/>
        <v>0</v>
      </c>
      <c r="AI43" s="955">
        <f t="shared" si="4"/>
        <v>1851.2</v>
      </c>
      <c r="AJ43" s="956">
        <f t="shared" si="5"/>
        <v>1319.1</v>
      </c>
      <c r="AK43" s="956">
        <f t="shared" si="5"/>
        <v>532.1</v>
      </c>
      <c r="AL43" s="956">
        <f t="shared" si="5"/>
        <v>0</v>
      </c>
      <c r="AM43" s="967">
        <f t="shared" si="23"/>
        <v>0</v>
      </c>
      <c r="AN43" s="967">
        <f t="shared" si="24"/>
        <v>36.19</v>
      </c>
      <c r="AO43" s="968">
        <f t="shared" si="25"/>
        <v>120.62</v>
      </c>
      <c r="AP43" s="967">
        <f t="shared" si="26"/>
        <v>0</v>
      </c>
      <c r="AQ43" s="967">
        <f t="shared" si="27"/>
        <v>43.8</v>
      </c>
      <c r="AR43" s="967">
        <f t="shared" si="28"/>
        <v>145.99</v>
      </c>
      <c r="AS43" s="954">
        <f t="shared" si="30"/>
        <v>306.3</v>
      </c>
      <c r="AT43" s="955">
        <f t="shared" si="6"/>
        <v>11.1</v>
      </c>
      <c r="AU43" s="956">
        <f t="shared" si="32"/>
        <v>0</v>
      </c>
      <c r="AV43" s="956">
        <f t="shared" si="32"/>
        <v>11.1</v>
      </c>
      <c r="AW43" s="956">
        <f t="shared" si="32"/>
        <v>0</v>
      </c>
      <c r="AX43" s="959">
        <f t="shared" si="8"/>
        <v>295.2</v>
      </c>
      <c r="AY43" s="960">
        <f t="shared" si="33"/>
        <v>0</v>
      </c>
      <c r="AZ43" s="960">
        <f t="shared" si="33"/>
        <v>228.1</v>
      </c>
      <c r="BA43" s="960">
        <f t="shared" si="33"/>
        <v>67.099999999999994</v>
      </c>
      <c r="BB43" s="961">
        <f t="shared" si="29"/>
        <v>0.78139599999999998</v>
      </c>
      <c r="BC43" s="960">
        <f t="shared" si="31"/>
        <v>239.3</v>
      </c>
    </row>
    <row r="44" spans="1:55" x14ac:dyDescent="0.25">
      <c r="A44" s="969" t="s">
        <v>1056</v>
      </c>
      <c r="B44" s="941">
        <f t="shared" si="10"/>
        <v>143</v>
      </c>
      <c r="C44" s="942">
        <v>24</v>
      </c>
      <c r="D44" s="942">
        <v>119</v>
      </c>
      <c r="E44" s="941">
        <f t="shared" si="11"/>
        <v>40</v>
      </c>
      <c r="F44" s="941">
        <f t="shared" si="12"/>
        <v>40</v>
      </c>
      <c r="G44" s="941">
        <f t="shared" si="12"/>
        <v>0</v>
      </c>
      <c r="H44" s="943">
        <v>5</v>
      </c>
      <c r="I44" s="943">
        <v>0</v>
      </c>
      <c r="J44" s="943">
        <v>35</v>
      </c>
      <c r="K44" s="943">
        <v>0</v>
      </c>
      <c r="L44" s="963"/>
      <c r="M44" s="945">
        <f t="shared" si="0"/>
        <v>143</v>
      </c>
      <c r="N44" s="946">
        <f t="shared" si="13"/>
        <v>24</v>
      </c>
      <c r="O44" s="947">
        <f t="shared" si="14"/>
        <v>19</v>
      </c>
      <c r="P44" s="947">
        <f t="shared" si="15"/>
        <v>5</v>
      </c>
      <c r="Q44" s="948">
        <f t="shared" si="15"/>
        <v>0</v>
      </c>
      <c r="R44" s="946">
        <f t="shared" si="16"/>
        <v>119</v>
      </c>
      <c r="S44" s="947">
        <f t="shared" si="17"/>
        <v>84</v>
      </c>
      <c r="T44" s="947">
        <f t="shared" si="18"/>
        <v>35</v>
      </c>
      <c r="U44" s="948">
        <f t="shared" si="18"/>
        <v>0</v>
      </c>
      <c r="V44" s="965">
        <v>0.62</v>
      </c>
      <c r="W44" s="950">
        <v>247</v>
      </c>
      <c r="X44" s="951">
        <v>120.62</v>
      </c>
      <c r="Y44" s="952">
        <f t="shared" si="19"/>
        <v>84.43</v>
      </c>
      <c r="Z44" s="953">
        <f t="shared" si="20"/>
        <v>0</v>
      </c>
      <c r="AA44" s="951">
        <v>145.99</v>
      </c>
      <c r="AB44" s="952">
        <f t="shared" si="21"/>
        <v>102.19</v>
      </c>
      <c r="AC44" s="952">
        <f t="shared" si="22"/>
        <v>0</v>
      </c>
      <c r="AD44" s="954">
        <f t="shared" si="1"/>
        <v>2841.3</v>
      </c>
      <c r="AE44" s="955">
        <f t="shared" si="2"/>
        <v>415.6</v>
      </c>
      <c r="AF44" s="956">
        <f t="shared" si="3"/>
        <v>351</v>
      </c>
      <c r="AG44" s="956">
        <f t="shared" si="3"/>
        <v>64.599999999999994</v>
      </c>
      <c r="AH44" s="956">
        <f t="shared" si="3"/>
        <v>0</v>
      </c>
      <c r="AI44" s="955">
        <f t="shared" si="4"/>
        <v>2425.6999999999998</v>
      </c>
      <c r="AJ44" s="956">
        <f t="shared" si="5"/>
        <v>1878</v>
      </c>
      <c r="AK44" s="956">
        <f t="shared" si="5"/>
        <v>547.70000000000005</v>
      </c>
      <c r="AL44" s="956">
        <f t="shared" si="5"/>
        <v>0</v>
      </c>
      <c r="AM44" s="967">
        <f t="shared" si="23"/>
        <v>0</v>
      </c>
      <c r="AN44" s="967">
        <f t="shared" si="24"/>
        <v>36.19</v>
      </c>
      <c r="AO44" s="968">
        <f t="shared" si="25"/>
        <v>120.62</v>
      </c>
      <c r="AP44" s="967">
        <f t="shared" si="26"/>
        <v>0</v>
      </c>
      <c r="AQ44" s="967">
        <f t="shared" si="27"/>
        <v>43.8</v>
      </c>
      <c r="AR44" s="967">
        <f t="shared" si="28"/>
        <v>145.99</v>
      </c>
      <c r="AS44" s="954">
        <f t="shared" si="30"/>
        <v>262.5</v>
      </c>
      <c r="AT44" s="955">
        <f t="shared" si="6"/>
        <v>27.7</v>
      </c>
      <c r="AU44" s="956">
        <f t="shared" si="32"/>
        <v>0</v>
      </c>
      <c r="AV44" s="956">
        <f t="shared" si="32"/>
        <v>27.7</v>
      </c>
      <c r="AW44" s="956">
        <f t="shared" si="32"/>
        <v>0</v>
      </c>
      <c r="AX44" s="959">
        <f t="shared" si="8"/>
        <v>234.8</v>
      </c>
      <c r="AY44" s="960">
        <f t="shared" si="33"/>
        <v>0</v>
      </c>
      <c r="AZ44" s="960">
        <f t="shared" si="33"/>
        <v>234.8</v>
      </c>
      <c r="BA44" s="960">
        <f t="shared" si="33"/>
        <v>0</v>
      </c>
      <c r="BB44" s="961">
        <f t="shared" si="29"/>
        <v>0.78139599999999998</v>
      </c>
      <c r="BC44" s="960">
        <f t="shared" si="31"/>
        <v>205.1</v>
      </c>
    </row>
    <row r="45" spans="1:55" x14ac:dyDescent="0.25">
      <c r="A45" s="969" t="s">
        <v>1057</v>
      </c>
      <c r="B45" s="941">
        <f t="shared" si="10"/>
        <v>314</v>
      </c>
      <c r="C45" s="942">
        <v>35</v>
      </c>
      <c r="D45" s="942">
        <v>279</v>
      </c>
      <c r="E45" s="941">
        <f t="shared" si="11"/>
        <v>138</v>
      </c>
      <c r="F45" s="941">
        <f t="shared" si="12"/>
        <v>129</v>
      </c>
      <c r="G45" s="941">
        <f t="shared" si="12"/>
        <v>9</v>
      </c>
      <c r="H45" s="943">
        <v>10</v>
      </c>
      <c r="I45" s="943">
        <v>0</v>
      </c>
      <c r="J45" s="943">
        <v>119</v>
      </c>
      <c r="K45" s="943">
        <v>9</v>
      </c>
      <c r="L45" s="963"/>
      <c r="M45" s="945">
        <f t="shared" si="0"/>
        <v>314</v>
      </c>
      <c r="N45" s="946">
        <f t="shared" si="13"/>
        <v>35</v>
      </c>
      <c r="O45" s="947">
        <f t="shared" si="14"/>
        <v>25</v>
      </c>
      <c r="P45" s="947">
        <f t="shared" si="15"/>
        <v>10</v>
      </c>
      <c r="Q45" s="948">
        <f t="shared" si="15"/>
        <v>0</v>
      </c>
      <c r="R45" s="946">
        <f t="shared" si="16"/>
        <v>279</v>
      </c>
      <c r="S45" s="947">
        <f t="shared" si="17"/>
        <v>151</v>
      </c>
      <c r="T45" s="947">
        <f t="shared" si="18"/>
        <v>119</v>
      </c>
      <c r="U45" s="948">
        <f t="shared" si="18"/>
        <v>9</v>
      </c>
      <c r="V45" s="965">
        <v>0.62</v>
      </c>
      <c r="W45" s="950">
        <v>247</v>
      </c>
      <c r="X45" s="951">
        <v>120.62</v>
      </c>
      <c r="Y45" s="952">
        <f t="shared" si="19"/>
        <v>84.43</v>
      </c>
      <c r="Z45" s="953">
        <f t="shared" si="20"/>
        <v>0</v>
      </c>
      <c r="AA45" s="951">
        <v>145.99</v>
      </c>
      <c r="AB45" s="952">
        <f t="shared" si="21"/>
        <v>102.19</v>
      </c>
      <c r="AC45" s="952">
        <f t="shared" si="22"/>
        <v>0</v>
      </c>
      <c r="AD45" s="954">
        <f t="shared" si="1"/>
        <v>5829.3</v>
      </c>
      <c r="AE45" s="955">
        <f t="shared" si="2"/>
        <v>591.1</v>
      </c>
      <c r="AF45" s="956">
        <f t="shared" si="3"/>
        <v>461.8</v>
      </c>
      <c r="AG45" s="956">
        <f t="shared" si="3"/>
        <v>129.30000000000001</v>
      </c>
      <c r="AH45" s="956">
        <f t="shared" si="3"/>
        <v>0</v>
      </c>
      <c r="AI45" s="955">
        <f t="shared" si="4"/>
        <v>5238.2</v>
      </c>
      <c r="AJ45" s="956">
        <f t="shared" si="5"/>
        <v>3375.9</v>
      </c>
      <c r="AK45" s="956">
        <f t="shared" si="5"/>
        <v>1862.3</v>
      </c>
      <c r="AL45" s="956">
        <f t="shared" si="5"/>
        <v>0</v>
      </c>
      <c r="AM45" s="967">
        <f t="shared" si="23"/>
        <v>0</v>
      </c>
      <c r="AN45" s="967">
        <f t="shared" si="24"/>
        <v>36.19</v>
      </c>
      <c r="AO45" s="968">
        <f t="shared" si="25"/>
        <v>120.62</v>
      </c>
      <c r="AP45" s="967">
        <f t="shared" si="26"/>
        <v>0</v>
      </c>
      <c r="AQ45" s="967">
        <f t="shared" si="27"/>
        <v>43.8</v>
      </c>
      <c r="AR45" s="967">
        <f t="shared" si="28"/>
        <v>145.99</v>
      </c>
      <c r="AS45" s="954">
        <f t="shared" si="30"/>
        <v>1054.8</v>
      </c>
      <c r="AT45" s="955">
        <f t="shared" si="6"/>
        <v>55.4</v>
      </c>
      <c r="AU45" s="956">
        <f t="shared" si="32"/>
        <v>0</v>
      </c>
      <c r="AV45" s="956">
        <f t="shared" si="32"/>
        <v>55.4</v>
      </c>
      <c r="AW45" s="956">
        <f t="shared" si="32"/>
        <v>0</v>
      </c>
      <c r="AX45" s="959">
        <f t="shared" si="8"/>
        <v>999.4</v>
      </c>
      <c r="AY45" s="960">
        <f t="shared" si="33"/>
        <v>0</v>
      </c>
      <c r="AZ45" s="960">
        <f t="shared" si="33"/>
        <v>798.2</v>
      </c>
      <c r="BA45" s="960">
        <f t="shared" si="33"/>
        <v>201.2</v>
      </c>
      <c r="BB45" s="961">
        <f t="shared" si="29"/>
        <v>0.78139599999999998</v>
      </c>
      <c r="BC45" s="960">
        <f t="shared" si="31"/>
        <v>824.2</v>
      </c>
    </row>
    <row r="46" spans="1:55" x14ac:dyDescent="0.25">
      <c r="A46" s="969" t="s">
        <v>1058</v>
      </c>
      <c r="B46" s="941">
        <f t="shared" si="10"/>
        <v>101</v>
      </c>
      <c r="C46" s="942">
        <v>11</v>
      </c>
      <c r="D46" s="942">
        <v>90</v>
      </c>
      <c r="E46" s="941">
        <f t="shared" si="11"/>
        <v>80</v>
      </c>
      <c r="F46" s="941">
        <f t="shared" si="12"/>
        <v>74</v>
      </c>
      <c r="G46" s="941">
        <f t="shared" si="12"/>
        <v>6</v>
      </c>
      <c r="H46" s="943">
        <v>6</v>
      </c>
      <c r="I46" s="943">
        <v>0</v>
      </c>
      <c r="J46" s="943">
        <v>68</v>
      </c>
      <c r="K46" s="943">
        <v>6</v>
      </c>
      <c r="L46" s="963"/>
      <c r="M46" s="945">
        <f t="shared" si="0"/>
        <v>101</v>
      </c>
      <c r="N46" s="946">
        <f t="shared" si="13"/>
        <v>11</v>
      </c>
      <c r="O46" s="947">
        <f t="shared" si="14"/>
        <v>5</v>
      </c>
      <c r="P46" s="947">
        <f t="shared" si="15"/>
        <v>6</v>
      </c>
      <c r="Q46" s="948">
        <f t="shared" si="15"/>
        <v>0</v>
      </c>
      <c r="R46" s="946">
        <f t="shared" si="16"/>
        <v>90</v>
      </c>
      <c r="S46" s="947">
        <f t="shared" si="17"/>
        <v>16</v>
      </c>
      <c r="T46" s="947">
        <f t="shared" si="18"/>
        <v>68</v>
      </c>
      <c r="U46" s="948">
        <f t="shared" si="18"/>
        <v>6</v>
      </c>
      <c r="V46" s="965">
        <v>0.62</v>
      </c>
      <c r="W46" s="950">
        <v>247</v>
      </c>
      <c r="X46" s="951">
        <v>120.62</v>
      </c>
      <c r="Y46" s="952">
        <f t="shared" si="19"/>
        <v>84.43</v>
      </c>
      <c r="Z46" s="953">
        <f t="shared" si="20"/>
        <v>0</v>
      </c>
      <c r="AA46" s="951">
        <v>145.99</v>
      </c>
      <c r="AB46" s="952">
        <f t="shared" si="21"/>
        <v>102.19</v>
      </c>
      <c r="AC46" s="952">
        <f t="shared" si="22"/>
        <v>0</v>
      </c>
      <c r="AD46" s="954">
        <f t="shared" si="1"/>
        <v>1591.9</v>
      </c>
      <c r="AE46" s="955">
        <f t="shared" si="2"/>
        <v>170</v>
      </c>
      <c r="AF46" s="956">
        <f t="shared" si="3"/>
        <v>92.4</v>
      </c>
      <c r="AG46" s="956">
        <f t="shared" si="3"/>
        <v>77.599999999999994</v>
      </c>
      <c r="AH46" s="956">
        <f t="shared" si="3"/>
        <v>0</v>
      </c>
      <c r="AI46" s="955">
        <f t="shared" si="4"/>
        <v>1421.9</v>
      </c>
      <c r="AJ46" s="956">
        <f t="shared" ref="AJ46:AL68" si="34">S46*$V46*$W46*AA46/1000</f>
        <v>357.7</v>
      </c>
      <c r="AK46" s="956">
        <f t="shared" si="34"/>
        <v>1064.2</v>
      </c>
      <c r="AL46" s="956">
        <f t="shared" si="34"/>
        <v>0</v>
      </c>
      <c r="AM46" s="967">
        <f t="shared" si="23"/>
        <v>0</v>
      </c>
      <c r="AN46" s="967">
        <f t="shared" si="24"/>
        <v>36.19</v>
      </c>
      <c r="AO46" s="968">
        <f t="shared" si="25"/>
        <v>120.62</v>
      </c>
      <c r="AP46" s="967">
        <f t="shared" si="26"/>
        <v>0</v>
      </c>
      <c r="AQ46" s="967">
        <f t="shared" si="27"/>
        <v>43.8</v>
      </c>
      <c r="AR46" s="967">
        <f t="shared" si="28"/>
        <v>145.99</v>
      </c>
      <c r="AS46" s="954">
        <f t="shared" si="30"/>
        <v>623.5</v>
      </c>
      <c r="AT46" s="955">
        <f t="shared" si="6"/>
        <v>33.299999999999997</v>
      </c>
      <c r="AU46" s="956">
        <f t="shared" si="32"/>
        <v>0</v>
      </c>
      <c r="AV46" s="956">
        <f t="shared" si="32"/>
        <v>33.299999999999997</v>
      </c>
      <c r="AW46" s="956">
        <f t="shared" si="32"/>
        <v>0</v>
      </c>
      <c r="AX46" s="959">
        <f t="shared" si="8"/>
        <v>590.20000000000005</v>
      </c>
      <c r="AY46" s="960">
        <f t="shared" si="33"/>
        <v>0</v>
      </c>
      <c r="AZ46" s="960">
        <f t="shared" si="33"/>
        <v>456.1</v>
      </c>
      <c r="BA46" s="960">
        <f t="shared" si="33"/>
        <v>134.1</v>
      </c>
      <c r="BB46" s="961">
        <f t="shared" si="29"/>
        <v>0.78139599999999998</v>
      </c>
      <c r="BC46" s="960">
        <f t="shared" si="31"/>
        <v>487.2</v>
      </c>
    </row>
    <row r="47" spans="1:55" x14ac:dyDescent="0.25">
      <c r="A47" s="969" t="s">
        <v>1059</v>
      </c>
      <c r="B47" s="941">
        <f t="shared" si="10"/>
        <v>152</v>
      </c>
      <c r="C47" s="942">
        <v>24</v>
      </c>
      <c r="D47" s="942">
        <v>128</v>
      </c>
      <c r="E47" s="941">
        <f t="shared" si="11"/>
        <v>41</v>
      </c>
      <c r="F47" s="941">
        <f t="shared" si="12"/>
        <v>41</v>
      </c>
      <c r="G47" s="941">
        <f t="shared" si="12"/>
        <v>0</v>
      </c>
      <c r="H47" s="943">
        <v>6</v>
      </c>
      <c r="I47" s="943">
        <v>0</v>
      </c>
      <c r="J47" s="943">
        <v>35</v>
      </c>
      <c r="K47" s="943">
        <v>0</v>
      </c>
      <c r="L47" s="963"/>
      <c r="M47" s="945">
        <f t="shared" si="0"/>
        <v>152</v>
      </c>
      <c r="N47" s="946">
        <f t="shared" si="13"/>
        <v>24</v>
      </c>
      <c r="O47" s="947">
        <f t="shared" si="14"/>
        <v>18</v>
      </c>
      <c r="P47" s="947">
        <f t="shared" si="15"/>
        <v>6</v>
      </c>
      <c r="Q47" s="948">
        <f t="shared" si="15"/>
        <v>0</v>
      </c>
      <c r="R47" s="946">
        <f t="shared" si="16"/>
        <v>128</v>
      </c>
      <c r="S47" s="947">
        <f t="shared" si="17"/>
        <v>93</v>
      </c>
      <c r="T47" s="947">
        <f t="shared" si="18"/>
        <v>35</v>
      </c>
      <c r="U47" s="948">
        <f t="shared" si="18"/>
        <v>0</v>
      </c>
      <c r="V47" s="965">
        <v>0.62</v>
      </c>
      <c r="W47" s="950">
        <v>247</v>
      </c>
      <c r="X47" s="951">
        <v>120.62</v>
      </c>
      <c r="Y47" s="952">
        <f t="shared" si="19"/>
        <v>84.43</v>
      </c>
      <c r="Z47" s="953">
        <f t="shared" si="20"/>
        <v>0</v>
      </c>
      <c r="AA47" s="951">
        <v>145.99</v>
      </c>
      <c r="AB47" s="952">
        <f t="shared" si="21"/>
        <v>102.19</v>
      </c>
      <c r="AC47" s="952">
        <f t="shared" si="22"/>
        <v>0</v>
      </c>
      <c r="AD47" s="954">
        <f t="shared" si="1"/>
        <v>3037</v>
      </c>
      <c r="AE47" s="955">
        <f t="shared" si="2"/>
        <v>410.1</v>
      </c>
      <c r="AF47" s="956">
        <f t="shared" si="3"/>
        <v>332.5</v>
      </c>
      <c r="AG47" s="956">
        <f t="shared" si="3"/>
        <v>77.599999999999994</v>
      </c>
      <c r="AH47" s="956">
        <f t="shared" si="3"/>
        <v>0</v>
      </c>
      <c r="AI47" s="955">
        <f t="shared" si="4"/>
        <v>2626.9</v>
      </c>
      <c r="AJ47" s="956">
        <f t="shared" si="34"/>
        <v>2079.1999999999998</v>
      </c>
      <c r="AK47" s="956">
        <f t="shared" si="34"/>
        <v>547.70000000000005</v>
      </c>
      <c r="AL47" s="956">
        <f t="shared" si="34"/>
        <v>0</v>
      </c>
      <c r="AM47" s="967">
        <f t="shared" si="23"/>
        <v>0</v>
      </c>
      <c r="AN47" s="967">
        <f t="shared" si="24"/>
        <v>36.19</v>
      </c>
      <c r="AO47" s="968">
        <f t="shared" si="25"/>
        <v>120.62</v>
      </c>
      <c r="AP47" s="967">
        <f t="shared" si="26"/>
        <v>0</v>
      </c>
      <c r="AQ47" s="967">
        <f t="shared" si="27"/>
        <v>43.8</v>
      </c>
      <c r="AR47" s="967">
        <f t="shared" si="28"/>
        <v>145.99</v>
      </c>
      <c r="AS47" s="954">
        <f t="shared" si="30"/>
        <v>268.10000000000002</v>
      </c>
      <c r="AT47" s="955">
        <f t="shared" si="6"/>
        <v>33.299999999999997</v>
      </c>
      <c r="AU47" s="956">
        <f t="shared" si="32"/>
        <v>0</v>
      </c>
      <c r="AV47" s="956">
        <f t="shared" si="32"/>
        <v>33.299999999999997</v>
      </c>
      <c r="AW47" s="956">
        <f t="shared" si="32"/>
        <v>0</v>
      </c>
      <c r="AX47" s="959">
        <f t="shared" si="8"/>
        <v>234.8</v>
      </c>
      <c r="AY47" s="960">
        <f t="shared" si="33"/>
        <v>0</v>
      </c>
      <c r="AZ47" s="960">
        <f t="shared" si="33"/>
        <v>234.8</v>
      </c>
      <c r="BA47" s="960">
        <f t="shared" si="33"/>
        <v>0</v>
      </c>
      <c r="BB47" s="961">
        <f t="shared" si="29"/>
        <v>0.78139599999999998</v>
      </c>
      <c r="BC47" s="960">
        <f t="shared" si="31"/>
        <v>209.5</v>
      </c>
    </row>
    <row r="48" spans="1:55" x14ac:dyDescent="0.25">
      <c r="A48" s="971" t="s">
        <v>1084</v>
      </c>
      <c r="B48" s="941">
        <f t="shared" si="10"/>
        <v>422</v>
      </c>
      <c r="C48" s="942">
        <v>102</v>
      </c>
      <c r="D48" s="942">
        <v>320</v>
      </c>
      <c r="E48" s="941">
        <f t="shared" si="11"/>
        <v>159</v>
      </c>
      <c r="F48" s="941">
        <f t="shared" si="12"/>
        <v>156</v>
      </c>
      <c r="G48" s="941">
        <f t="shared" si="12"/>
        <v>3</v>
      </c>
      <c r="H48" s="943">
        <v>26</v>
      </c>
      <c r="I48" s="943">
        <v>2</v>
      </c>
      <c r="J48" s="943">
        <v>130</v>
      </c>
      <c r="K48" s="943">
        <v>1</v>
      </c>
      <c r="L48" s="963"/>
      <c r="M48" s="945">
        <f t="shared" si="0"/>
        <v>422</v>
      </c>
      <c r="N48" s="946">
        <f t="shared" si="13"/>
        <v>102</v>
      </c>
      <c r="O48" s="947">
        <f t="shared" si="14"/>
        <v>74</v>
      </c>
      <c r="P48" s="947">
        <f t="shared" si="15"/>
        <v>26</v>
      </c>
      <c r="Q48" s="948">
        <f t="shared" si="15"/>
        <v>2</v>
      </c>
      <c r="R48" s="946">
        <f t="shared" si="16"/>
        <v>320</v>
      </c>
      <c r="S48" s="947">
        <f t="shared" si="17"/>
        <v>189</v>
      </c>
      <c r="T48" s="947">
        <f t="shared" si="18"/>
        <v>130</v>
      </c>
      <c r="U48" s="948">
        <f t="shared" si="18"/>
        <v>1</v>
      </c>
      <c r="V48" s="965">
        <v>0.62</v>
      </c>
      <c r="W48" s="950">
        <v>247</v>
      </c>
      <c r="X48" s="951">
        <v>120.62</v>
      </c>
      <c r="Y48" s="952">
        <f t="shared" si="19"/>
        <v>84.43</v>
      </c>
      <c r="Z48" s="953">
        <f t="shared" si="20"/>
        <v>0</v>
      </c>
      <c r="AA48" s="951">
        <v>145.99</v>
      </c>
      <c r="AB48" s="952">
        <f t="shared" si="21"/>
        <v>102.19</v>
      </c>
      <c r="AC48" s="952">
        <f t="shared" si="22"/>
        <v>0</v>
      </c>
      <c r="AD48" s="954">
        <f t="shared" si="1"/>
        <v>7963</v>
      </c>
      <c r="AE48" s="955">
        <f t="shared" si="2"/>
        <v>1703.1</v>
      </c>
      <c r="AF48" s="956">
        <f t="shared" si="3"/>
        <v>1366.9</v>
      </c>
      <c r="AG48" s="956">
        <f t="shared" si="3"/>
        <v>336.2</v>
      </c>
      <c r="AH48" s="956">
        <f t="shared" si="3"/>
        <v>0</v>
      </c>
      <c r="AI48" s="955">
        <f t="shared" si="4"/>
        <v>6259.9</v>
      </c>
      <c r="AJ48" s="956">
        <f t="shared" si="34"/>
        <v>4225.5</v>
      </c>
      <c r="AK48" s="956">
        <f t="shared" si="34"/>
        <v>2034.4</v>
      </c>
      <c r="AL48" s="956">
        <f t="shared" si="34"/>
        <v>0</v>
      </c>
      <c r="AM48" s="967">
        <f t="shared" si="23"/>
        <v>0</v>
      </c>
      <c r="AN48" s="967">
        <f t="shared" si="24"/>
        <v>36.19</v>
      </c>
      <c r="AO48" s="968">
        <f t="shared" si="25"/>
        <v>120.62</v>
      </c>
      <c r="AP48" s="967">
        <f t="shared" si="26"/>
        <v>0</v>
      </c>
      <c r="AQ48" s="967">
        <f t="shared" si="27"/>
        <v>43.8</v>
      </c>
      <c r="AR48" s="967">
        <f t="shared" si="28"/>
        <v>145.99</v>
      </c>
      <c r="AS48" s="954">
        <f t="shared" si="30"/>
        <v>1075.4000000000001</v>
      </c>
      <c r="AT48" s="955">
        <f t="shared" si="6"/>
        <v>181</v>
      </c>
      <c r="AU48" s="956">
        <f t="shared" si="32"/>
        <v>0</v>
      </c>
      <c r="AV48" s="956">
        <f t="shared" si="32"/>
        <v>144.1</v>
      </c>
      <c r="AW48" s="956">
        <f t="shared" si="32"/>
        <v>36.9</v>
      </c>
      <c r="AX48" s="959">
        <f t="shared" si="8"/>
        <v>894.4</v>
      </c>
      <c r="AY48" s="960">
        <f t="shared" si="33"/>
        <v>0</v>
      </c>
      <c r="AZ48" s="960">
        <f t="shared" si="33"/>
        <v>872</v>
      </c>
      <c r="BA48" s="960">
        <f t="shared" si="33"/>
        <v>22.4</v>
      </c>
      <c r="BB48" s="961">
        <f t="shared" si="29"/>
        <v>0.78139599999999998</v>
      </c>
      <c r="BC48" s="960">
        <f t="shared" si="31"/>
        <v>840.3</v>
      </c>
    </row>
    <row r="49" spans="1:55" x14ac:dyDescent="0.25">
      <c r="A49" s="969" t="s">
        <v>1060</v>
      </c>
      <c r="B49" s="941">
        <f t="shared" si="10"/>
        <v>186</v>
      </c>
      <c r="C49" s="942">
        <v>31</v>
      </c>
      <c r="D49" s="942">
        <v>155</v>
      </c>
      <c r="E49" s="941">
        <f t="shared" si="11"/>
        <v>82</v>
      </c>
      <c r="F49" s="941">
        <f t="shared" si="12"/>
        <v>60</v>
      </c>
      <c r="G49" s="941">
        <f t="shared" si="12"/>
        <v>22</v>
      </c>
      <c r="H49" s="943">
        <v>18</v>
      </c>
      <c r="I49" s="943">
        <v>0</v>
      </c>
      <c r="J49" s="943">
        <v>42</v>
      </c>
      <c r="K49" s="943">
        <v>22</v>
      </c>
      <c r="L49" s="963"/>
      <c r="M49" s="945">
        <f t="shared" si="0"/>
        <v>186</v>
      </c>
      <c r="N49" s="946">
        <f t="shared" si="13"/>
        <v>31</v>
      </c>
      <c r="O49" s="947">
        <f t="shared" si="14"/>
        <v>13</v>
      </c>
      <c r="P49" s="947">
        <f t="shared" si="15"/>
        <v>18</v>
      </c>
      <c r="Q49" s="948">
        <f t="shared" si="15"/>
        <v>0</v>
      </c>
      <c r="R49" s="946">
        <f t="shared" si="16"/>
        <v>155</v>
      </c>
      <c r="S49" s="947">
        <f t="shared" si="17"/>
        <v>91</v>
      </c>
      <c r="T49" s="947">
        <f t="shared" si="18"/>
        <v>42</v>
      </c>
      <c r="U49" s="948">
        <f t="shared" si="18"/>
        <v>22</v>
      </c>
      <c r="V49" s="965">
        <v>0.62</v>
      </c>
      <c r="W49" s="950">
        <v>247</v>
      </c>
      <c r="X49" s="951">
        <v>120.62</v>
      </c>
      <c r="Y49" s="952">
        <f t="shared" si="19"/>
        <v>84.43</v>
      </c>
      <c r="Z49" s="953">
        <f t="shared" si="20"/>
        <v>0</v>
      </c>
      <c r="AA49" s="951">
        <v>145.99</v>
      </c>
      <c r="AB49" s="952">
        <f t="shared" si="21"/>
        <v>102.19</v>
      </c>
      <c r="AC49" s="952">
        <f t="shared" si="22"/>
        <v>0</v>
      </c>
      <c r="AD49" s="954">
        <f t="shared" si="1"/>
        <v>3164.6</v>
      </c>
      <c r="AE49" s="955">
        <f t="shared" si="2"/>
        <v>472.8</v>
      </c>
      <c r="AF49" s="956">
        <f t="shared" si="3"/>
        <v>240.1</v>
      </c>
      <c r="AG49" s="956">
        <f t="shared" si="3"/>
        <v>232.7</v>
      </c>
      <c r="AH49" s="956">
        <f t="shared" si="3"/>
        <v>0</v>
      </c>
      <c r="AI49" s="955">
        <f t="shared" si="4"/>
        <v>2691.8</v>
      </c>
      <c r="AJ49" s="956">
        <f t="shared" si="34"/>
        <v>2034.5</v>
      </c>
      <c r="AK49" s="956">
        <f t="shared" si="34"/>
        <v>657.3</v>
      </c>
      <c r="AL49" s="956">
        <f t="shared" si="34"/>
        <v>0</v>
      </c>
      <c r="AM49" s="967">
        <f t="shared" si="23"/>
        <v>0</v>
      </c>
      <c r="AN49" s="967">
        <f t="shared" si="24"/>
        <v>36.19</v>
      </c>
      <c r="AO49" s="968">
        <f t="shared" si="25"/>
        <v>120.62</v>
      </c>
      <c r="AP49" s="967">
        <f t="shared" si="26"/>
        <v>0</v>
      </c>
      <c r="AQ49" s="967">
        <f t="shared" si="27"/>
        <v>43.8</v>
      </c>
      <c r="AR49" s="967">
        <f t="shared" si="28"/>
        <v>145.99</v>
      </c>
      <c r="AS49" s="954">
        <f t="shared" si="30"/>
        <v>873.4</v>
      </c>
      <c r="AT49" s="955">
        <f t="shared" si="6"/>
        <v>99.8</v>
      </c>
      <c r="AU49" s="956">
        <f t="shared" si="32"/>
        <v>0</v>
      </c>
      <c r="AV49" s="956">
        <f t="shared" si="32"/>
        <v>99.8</v>
      </c>
      <c r="AW49" s="956">
        <f t="shared" si="32"/>
        <v>0</v>
      </c>
      <c r="AX49" s="959">
        <f t="shared" si="8"/>
        <v>773.6</v>
      </c>
      <c r="AY49" s="960">
        <f t="shared" si="33"/>
        <v>0</v>
      </c>
      <c r="AZ49" s="960">
        <f t="shared" si="33"/>
        <v>281.7</v>
      </c>
      <c r="BA49" s="960">
        <f t="shared" si="33"/>
        <v>491.9</v>
      </c>
      <c r="BB49" s="961">
        <f t="shared" si="29"/>
        <v>0.78139599999999998</v>
      </c>
      <c r="BC49" s="960">
        <f t="shared" si="31"/>
        <v>682.5</v>
      </c>
    </row>
    <row r="50" spans="1:55" x14ac:dyDescent="0.25">
      <c r="A50" s="970" t="s">
        <v>1061</v>
      </c>
      <c r="B50" s="941">
        <f t="shared" si="10"/>
        <v>141</v>
      </c>
      <c r="C50" s="942">
        <v>0</v>
      </c>
      <c r="D50" s="942">
        <v>141</v>
      </c>
      <c r="E50" s="941">
        <f t="shared" si="11"/>
        <v>25</v>
      </c>
      <c r="F50" s="941">
        <f t="shared" si="12"/>
        <v>25</v>
      </c>
      <c r="G50" s="941">
        <f t="shared" si="12"/>
        <v>0</v>
      </c>
      <c r="H50" s="943">
        <v>0</v>
      </c>
      <c r="I50" s="943">
        <v>0</v>
      </c>
      <c r="J50" s="943">
        <v>25</v>
      </c>
      <c r="K50" s="943">
        <v>0</v>
      </c>
      <c r="L50" s="963"/>
      <c r="M50" s="945">
        <f t="shared" si="0"/>
        <v>141</v>
      </c>
      <c r="N50" s="946">
        <f t="shared" si="13"/>
        <v>0</v>
      </c>
      <c r="O50" s="947">
        <f t="shared" si="14"/>
        <v>0</v>
      </c>
      <c r="P50" s="947">
        <f t="shared" si="15"/>
        <v>0</v>
      </c>
      <c r="Q50" s="948">
        <f t="shared" si="15"/>
        <v>0</v>
      </c>
      <c r="R50" s="946">
        <f t="shared" si="16"/>
        <v>141</v>
      </c>
      <c r="S50" s="947">
        <f t="shared" si="17"/>
        <v>116</v>
      </c>
      <c r="T50" s="947">
        <f t="shared" si="18"/>
        <v>25</v>
      </c>
      <c r="U50" s="948">
        <f t="shared" si="18"/>
        <v>0</v>
      </c>
      <c r="V50" s="965">
        <v>0.62</v>
      </c>
      <c r="W50" s="950">
        <v>247</v>
      </c>
      <c r="X50" s="951">
        <v>120.62</v>
      </c>
      <c r="Y50" s="952">
        <f t="shared" si="19"/>
        <v>84.43</v>
      </c>
      <c r="Z50" s="953">
        <f t="shared" si="20"/>
        <v>0</v>
      </c>
      <c r="AA50" s="951">
        <v>145.99</v>
      </c>
      <c r="AB50" s="952">
        <f t="shared" si="21"/>
        <v>102.19</v>
      </c>
      <c r="AC50" s="952">
        <f t="shared" si="22"/>
        <v>0</v>
      </c>
      <c r="AD50" s="954">
        <f t="shared" si="1"/>
        <v>2984.6</v>
      </c>
      <c r="AE50" s="955">
        <f t="shared" si="2"/>
        <v>0</v>
      </c>
      <c r="AF50" s="956">
        <f t="shared" si="3"/>
        <v>0</v>
      </c>
      <c r="AG50" s="956">
        <f t="shared" si="3"/>
        <v>0</v>
      </c>
      <c r="AH50" s="956">
        <f t="shared" si="3"/>
        <v>0</v>
      </c>
      <c r="AI50" s="955">
        <f t="shared" si="4"/>
        <v>2984.6</v>
      </c>
      <c r="AJ50" s="956">
        <f t="shared" si="34"/>
        <v>2593.4</v>
      </c>
      <c r="AK50" s="956">
        <f t="shared" si="34"/>
        <v>391.2</v>
      </c>
      <c r="AL50" s="956">
        <f t="shared" si="34"/>
        <v>0</v>
      </c>
      <c r="AM50" s="967">
        <f t="shared" si="23"/>
        <v>0</v>
      </c>
      <c r="AN50" s="967">
        <f t="shared" si="24"/>
        <v>36.19</v>
      </c>
      <c r="AO50" s="968">
        <f t="shared" si="25"/>
        <v>120.62</v>
      </c>
      <c r="AP50" s="967">
        <f t="shared" si="26"/>
        <v>0</v>
      </c>
      <c r="AQ50" s="967">
        <f t="shared" si="27"/>
        <v>43.8</v>
      </c>
      <c r="AR50" s="967">
        <f t="shared" si="28"/>
        <v>145.99</v>
      </c>
      <c r="AS50" s="954">
        <f t="shared" si="30"/>
        <v>167.7</v>
      </c>
      <c r="AT50" s="955">
        <f t="shared" si="6"/>
        <v>0</v>
      </c>
      <c r="AU50" s="956">
        <f t="shared" si="32"/>
        <v>0</v>
      </c>
      <c r="AV50" s="956">
        <f t="shared" si="32"/>
        <v>0</v>
      </c>
      <c r="AW50" s="956">
        <f t="shared" si="32"/>
        <v>0</v>
      </c>
      <c r="AX50" s="959">
        <f t="shared" si="8"/>
        <v>167.7</v>
      </c>
      <c r="AY50" s="960">
        <f t="shared" si="33"/>
        <v>0</v>
      </c>
      <c r="AZ50" s="960">
        <f t="shared" si="33"/>
        <v>167.7</v>
      </c>
      <c r="BA50" s="960">
        <f t="shared" si="33"/>
        <v>0</v>
      </c>
      <c r="BB50" s="961">
        <f t="shared" si="29"/>
        <v>0.78139599999999998</v>
      </c>
      <c r="BC50" s="960">
        <f t="shared" si="31"/>
        <v>131</v>
      </c>
    </row>
    <row r="51" spans="1:55" x14ac:dyDescent="0.25">
      <c r="A51" s="969" t="s">
        <v>1062</v>
      </c>
      <c r="B51" s="941">
        <f t="shared" si="10"/>
        <v>241</v>
      </c>
      <c r="C51" s="942">
        <v>31</v>
      </c>
      <c r="D51" s="942">
        <v>210</v>
      </c>
      <c r="E51" s="941">
        <f t="shared" si="11"/>
        <v>65</v>
      </c>
      <c r="F51" s="941">
        <f t="shared" si="12"/>
        <v>60</v>
      </c>
      <c r="G51" s="941">
        <f t="shared" si="12"/>
        <v>5</v>
      </c>
      <c r="H51" s="943">
        <v>3</v>
      </c>
      <c r="I51" s="943">
        <v>1</v>
      </c>
      <c r="J51" s="943">
        <v>57</v>
      </c>
      <c r="K51" s="943">
        <v>4</v>
      </c>
      <c r="L51" s="963"/>
      <c r="M51" s="945">
        <f t="shared" si="0"/>
        <v>241</v>
      </c>
      <c r="N51" s="946">
        <f t="shared" si="13"/>
        <v>31</v>
      </c>
      <c r="O51" s="947">
        <f t="shared" si="14"/>
        <v>27</v>
      </c>
      <c r="P51" s="947">
        <f t="shared" si="15"/>
        <v>3</v>
      </c>
      <c r="Q51" s="948">
        <f t="shared" si="15"/>
        <v>1</v>
      </c>
      <c r="R51" s="946">
        <f t="shared" si="16"/>
        <v>210</v>
      </c>
      <c r="S51" s="947">
        <f t="shared" si="17"/>
        <v>149</v>
      </c>
      <c r="T51" s="947">
        <f t="shared" si="18"/>
        <v>57</v>
      </c>
      <c r="U51" s="948">
        <f t="shared" si="18"/>
        <v>4</v>
      </c>
      <c r="V51" s="965">
        <v>0.62</v>
      </c>
      <c r="W51" s="950">
        <v>247</v>
      </c>
      <c r="X51" s="951">
        <v>120.62</v>
      </c>
      <c r="Y51" s="952">
        <f t="shared" si="19"/>
        <v>84.43</v>
      </c>
      <c r="Z51" s="953">
        <f t="shared" si="20"/>
        <v>0</v>
      </c>
      <c r="AA51" s="951">
        <v>145.99</v>
      </c>
      <c r="AB51" s="952">
        <f t="shared" si="21"/>
        <v>102.19</v>
      </c>
      <c r="AC51" s="952">
        <f t="shared" si="22"/>
        <v>0</v>
      </c>
      <c r="AD51" s="954">
        <f t="shared" si="1"/>
        <v>4760.7</v>
      </c>
      <c r="AE51" s="955">
        <f t="shared" si="2"/>
        <v>537.5</v>
      </c>
      <c r="AF51" s="956">
        <f t="shared" si="3"/>
        <v>498.7</v>
      </c>
      <c r="AG51" s="956">
        <f t="shared" si="3"/>
        <v>38.799999999999997</v>
      </c>
      <c r="AH51" s="956">
        <f t="shared" si="3"/>
        <v>0</v>
      </c>
      <c r="AI51" s="955">
        <f t="shared" si="4"/>
        <v>4223.2</v>
      </c>
      <c r="AJ51" s="956">
        <f t="shared" si="34"/>
        <v>3331.2</v>
      </c>
      <c r="AK51" s="956">
        <f t="shared" si="34"/>
        <v>892</v>
      </c>
      <c r="AL51" s="956">
        <f t="shared" si="34"/>
        <v>0</v>
      </c>
      <c r="AM51" s="967">
        <f t="shared" si="23"/>
        <v>0</v>
      </c>
      <c r="AN51" s="967">
        <f t="shared" si="24"/>
        <v>36.19</v>
      </c>
      <c r="AO51" s="968">
        <f t="shared" si="25"/>
        <v>120.62</v>
      </c>
      <c r="AP51" s="967">
        <f t="shared" si="26"/>
        <v>0</v>
      </c>
      <c r="AQ51" s="967">
        <f t="shared" si="27"/>
        <v>43.8</v>
      </c>
      <c r="AR51" s="967">
        <f t="shared" si="28"/>
        <v>145.99</v>
      </c>
      <c r="AS51" s="954">
        <f t="shared" si="30"/>
        <v>506.8</v>
      </c>
      <c r="AT51" s="955">
        <f t="shared" si="6"/>
        <v>35.1</v>
      </c>
      <c r="AU51" s="956">
        <f t="shared" si="32"/>
        <v>0</v>
      </c>
      <c r="AV51" s="956">
        <f t="shared" si="32"/>
        <v>16.600000000000001</v>
      </c>
      <c r="AW51" s="956">
        <f t="shared" si="32"/>
        <v>18.5</v>
      </c>
      <c r="AX51" s="959">
        <f t="shared" si="8"/>
        <v>471.7</v>
      </c>
      <c r="AY51" s="960">
        <f t="shared" si="33"/>
        <v>0</v>
      </c>
      <c r="AZ51" s="960">
        <f t="shared" si="33"/>
        <v>382.3</v>
      </c>
      <c r="BA51" s="960">
        <f t="shared" si="33"/>
        <v>89.4</v>
      </c>
      <c r="BB51" s="961">
        <f t="shared" si="29"/>
        <v>0.78139599999999998</v>
      </c>
      <c r="BC51" s="960">
        <f t="shared" si="31"/>
        <v>396</v>
      </c>
    </row>
    <row r="52" spans="1:55" x14ac:dyDescent="0.25">
      <c r="A52" s="969" t="s">
        <v>1063</v>
      </c>
      <c r="B52" s="941">
        <f t="shared" si="10"/>
        <v>67</v>
      </c>
      <c r="C52" s="942">
        <v>18</v>
      </c>
      <c r="D52" s="942">
        <v>49</v>
      </c>
      <c r="E52" s="941">
        <f t="shared" si="11"/>
        <v>12</v>
      </c>
      <c r="F52" s="941">
        <f t="shared" si="12"/>
        <v>12</v>
      </c>
      <c r="G52" s="941">
        <f t="shared" si="12"/>
        <v>0</v>
      </c>
      <c r="H52" s="943">
        <v>2</v>
      </c>
      <c r="I52" s="943">
        <v>0</v>
      </c>
      <c r="J52" s="943">
        <v>10</v>
      </c>
      <c r="K52" s="943">
        <v>0</v>
      </c>
      <c r="L52" s="963"/>
      <c r="M52" s="945">
        <f t="shared" si="0"/>
        <v>67</v>
      </c>
      <c r="N52" s="946">
        <f t="shared" si="13"/>
        <v>18</v>
      </c>
      <c r="O52" s="947">
        <f t="shared" si="14"/>
        <v>16</v>
      </c>
      <c r="P52" s="947">
        <f t="shared" si="15"/>
        <v>2</v>
      </c>
      <c r="Q52" s="948">
        <f t="shared" si="15"/>
        <v>0</v>
      </c>
      <c r="R52" s="946">
        <f t="shared" si="16"/>
        <v>49</v>
      </c>
      <c r="S52" s="947">
        <f t="shared" si="17"/>
        <v>39</v>
      </c>
      <c r="T52" s="947">
        <f t="shared" si="18"/>
        <v>10</v>
      </c>
      <c r="U52" s="948">
        <f t="shared" si="18"/>
        <v>0</v>
      </c>
      <c r="V52" s="965">
        <v>0.62</v>
      </c>
      <c r="W52" s="950">
        <v>247</v>
      </c>
      <c r="X52" s="951">
        <v>120.62</v>
      </c>
      <c r="Y52" s="952">
        <f t="shared" si="19"/>
        <v>84.43</v>
      </c>
      <c r="Z52" s="953">
        <f t="shared" si="20"/>
        <v>0</v>
      </c>
      <c r="AA52" s="951">
        <v>145.99</v>
      </c>
      <c r="AB52" s="952">
        <f t="shared" si="21"/>
        <v>102.19</v>
      </c>
      <c r="AC52" s="952">
        <f t="shared" si="22"/>
        <v>0</v>
      </c>
      <c r="AD52" s="954">
        <f t="shared" si="1"/>
        <v>1349.8</v>
      </c>
      <c r="AE52" s="955">
        <f t="shared" si="2"/>
        <v>321.39999999999998</v>
      </c>
      <c r="AF52" s="956">
        <f t="shared" si="3"/>
        <v>295.5</v>
      </c>
      <c r="AG52" s="956">
        <f t="shared" si="3"/>
        <v>25.9</v>
      </c>
      <c r="AH52" s="956">
        <f t="shared" si="3"/>
        <v>0</v>
      </c>
      <c r="AI52" s="955">
        <f t="shared" si="4"/>
        <v>1028.4000000000001</v>
      </c>
      <c r="AJ52" s="956">
        <f t="shared" si="34"/>
        <v>871.9</v>
      </c>
      <c r="AK52" s="956">
        <f t="shared" si="34"/>
        <v>156.5</v>
      </c>
      <c r="AL52" s="956">
        <f t="shared" si="34"/>
        <v>0</v>
      </c>
      <c r="AM52" s="967">
        <f t="shared" si="23"/>
        <v>0</v>
      </c>
      <c r="AN52" s="967">
        <f t="shared" si="24"/>
        <v>36.19</v>
      </c>
      <c r="AO52" s="968">
        <f t="shared" si="25"/>
        <v>120.62</v>
      </c>
      <c r="AP52" s="967">
        <f t="shared" si="26"/>
        <v>0</v>
      </c>
      <c r="AQ52" s="967">
        <f t="shared" si="27"/>
        <v>43.8</v>
      </c>
      <c r="AR52" s="967">
        <f t="shared" si="28"/>
        <v>145.99</v>
      </c>
      <c r="AS52" s="954">
        <f t="shared" si="30"/>
        <v>78.2</v>
      </c>
      <c r="AT52" s="955">
        <f t="shared" si="6"/>
        <v>11.1</v>
      </c>
      <c r="AU52" s="956">
        <f t="shared" si="32"/>
        <v>0</v>
      </c>
      <c r="AV52" s="956">
        <f t="shared" si="32"/>
        <v>11.1</v>
      </c>
      <c r="AW52" s="956">
        <f t="shared" si="32"/>
        <v>0</v>
      </c>
      <c r="AX52" s="959">
        <f t="shared" si="8"/>
        <v>67.099999999999994</v>
      </c>
      <c r="AY52" s="960">
        <f t="shared" si="33"/>
        <v>0</v>
      </c>
      <c r="AZ52" s="960">
        <f t="shared" si="33"/>
        <v>67.099999999999994</v>
      </c>
      <c r="BA52" s="960">
        <f t="shared" si="33"/>
        <v>0</v>
      </c>
      <c r="BB52" s="961">
        <f t="shared" si="29"/>
        <v>0.78139599999999998</v>
      </c>
      <c r="BC52" s="960">
        <f t="shared" si="31"/>
        <v>61.1</v>
      </c>
    </row>
    <row r="53" spans="1:55" x14ac:dyDescent="0.25">
      <c r="A53" s="969" t="s">
        <v>1064</v>
      </c>
      <c r="B53" s="941">
        <f t="shared" si="10"/>
        <v>159</v>
      </c>
      <c r="C53" s="942">
        <v>30</v>
      </c>
      <c r="D53" s="942">
        <v>129</v>
      </c>
      <c r="E53" s="941">
        <f t="shared" si="11"/>
        <v>52</v>
      </c>
      <c r="F53" s="941">
        <f t="shared" si="12"/>
        <v>51</v>
      </c>
      <c r="G53" s="941">
        <f t="shared" si="12"/>
        <v>1</v>
      </c>
      <c r="H53" s="943">
        <v>11</v>
      </c>
      <c r="I53" s="943">
        <v>0</v>
      </c>
      <c r="J53" s="943">
        <v>40</v>
      </c>
      <c r="K53" s="943">
        <v>1</v>
      </c>
      <c r="L53" s="963"/>
      <c r="M53" s="945">
        <f t="shared" si="0"/>
        <v>159</v>
      </c>
      <c r="N53" s="946">
        <f t="shared" si="13"/>
        <v>30</v>
      </c>
      <c r="O53" s="947">
        <f t="shared" si="14"/>
        <v>19</v>
      </c>
      <c r="P53" s="947">
        <f t="shared" si="15"/>
        <v>11</v>
      </c>
      <c r="Q53" s="948">
        <f t="shared" si="15"/>
        <v>0</v>
      </c>
      <c r="R53" s="946">
        <f t="shared" si="16"/>
        <v>129</v>
      </c>
      <c r="S53" s="947">
        <f t="shared" si="17"/>
        <v>88</v>
      </c>
      <c r="T53" s="947">
        <f t="shared" si="18"/>
        <v>40</v>
      </c>
      <c r="U53" s="948">
        <f t="shared" si="18"/>
        <v>1</v>
      </c>
      <c r="V53" s="965">
        <v>0.62</v>
      </c>
      <c r="W53" s="950">
        <v>247</v>
      </c>
      <c r="X53" s="951">
        <v>120.62</v>
      </c>
      <c r="Y53" s="952">
        <f t="shared" si="19"/>
        <v>84.43</v>
      </c>
      <c r="Z53" s="953">
        <f t="shared" si="20"/>
        <v>0</v>
      </c>
      <c r="AA53" s="951">
        <v>145.99</v>
      </c>
      <c r="AB53" s="952">
        <f t="shared" si="21"/>
        <v>102.19</v>
      </c>
      <c r="AC53" s="952">
        <f t="shared" si="22"/>
        <v>0</v>
      </c>
      <c r="AD53" s="954">
        <f t="shared" si="1"/>
        <v>3086.6</v>
      </c>
      <c r="AE53" s="955">
        <f t="shared" si="2"/>
        <v>493.2</v>
      </c>
      <c r="AF53" s="956">
        <f t="shared" si="3"/>
        <v>351</v>
      </c>
      <c r="AG53" s="956">
        <f t="shared" si="3"/>
        <v>142.19999999999999</v>
      </c>
      <c r="AH53" s="956">
        <f t="shared" si="3"/>
        <v>0</v>
      </c>
      <c r="AI53" s="955">
        <f t="shared" si="4"/>
        <v>2593.4</v>
      </c>
      <c r="AJ53" s="956">
        <f t="shared" si="34"/>
        <v>1967.4</v>
      </c>
      <c r="AK53" s="956">
        <f t="shared" si="34"/>
        <v>626</v>
      </c>
      <c r="AL53" s="956">
        <f t="shared" si="34"/>
        <v>0</v>
      </c>
      <c r="AM53" s="967">
        <f t="shared" si="23"/>
        <v>0</v>
      </c>
      <c r="AN53" s="967">
        <f t="shared" si="24"/>
        <v>36.19</v>
      </c>
      <c r="AO53" s="968">
        <f t="shared" si="25"/>
        <v>120.62</v>
      </c>
      <c r="AP53" s="967">
        <f t="shared" si="26"/>
        <v>0</v>
      </c>
      <c r="AQ53" s="967">
        <f t="shared" si="27"/>
        <v>43.8</v>
      </c>
      <c r="AR53" s="967">
        <f t="shared" si="28"/>
        <v>145.99</v>
      </c>
      <c r="AS53" s="954">
        <f t="shared" si="30"/>
        <v>351.7</v>
      </c>
      <c r="AT53" s="955">
        <f t="shared" si="6"/>
        <v>61</v>
      </c>
      <c r="AU53" s="956">
        <f t="shared" si="32"/>
        <v>0</v>
      </c>
      <c r="AV53" s="956">
        <f t="shared" si="32"/>
        <v>61</v>
      </c>
      <c r="AW53" s="956">
        <f t="shared" si="32"/>
        <v>0</v>
      </c>
      <c r="AX53" s="959">
        <f t="shared" si="8"/>
        <v>290.7</v>
      </c>
      <c r="AY53" s="960">
        <f t="shared" si="33"/>
        <v>0</v>
      </c>
      <c r="AZ53" s="960">
        <f t="shared" si="33"/>
        <v>268.3</v>
      </c>
      <c r="BA53" s="960">
        <f t="shared" si="33"/>
        <v>22.4</v>
      </c>
      <c r="BB53" s="961">
        <f t="shared" si="29"/>
        <v>0.78139599999999998</v>
      </c>
      <c r="BC53" s="960">
        <f t="shared" si="31"/>
        <v>274.8</v>
      </c>
    </row>
    <row r="54" spans="1:55" x14ac:dyDescent="0.25">
      <c r="A54" s="969" t="s">
        <v>1065</v>
      </c>
      <c r="B54" s="941">
        <f t="shared" si="10"/>
        <v>252</v>
      </c>
      <c r="C54" s="942">
        <v>47</v>
      </c>
      <c r="D54" s="942">
        <v>205</v>
      </c>
      <c r="E54" s="941">
        <f t="shared" si="11"/>
        <v>52</v>
      </c>
      <c r="F54" s="941">
        <f t="shared" si="12"/>
        <v>50</v>
      </c>
      <c r="G54" s="941">
        <f t="shared" si="12"/>
        <v>2</v>
      </c>
      <c r="H54" s="943">
        <v>10</v>
      </c>
      <c r="I54" s="943">
        <v>0</v>
      </c>
      <c r="J54" s="943">
        <v>40</v>
      </c>
      <c r="K54" s="943">
        <v>2</v>
      </c>
      <c r="L54" s="963"/>
      <c r="M54" s="945">
        <f t="shared" si="0"/>
        <v>252</v>
      </c>
      <c r="N54" s="946">
        <f t="shared" si="13"/>
        <v>47</v>
      </c>
      <c r="O54" s="947">
        <f t="shared" si="14"/>
        <v>37</v>
      </c>
      <c r="P54" s="947">
        <f t="shared" si="15"/>
        <v>10</v>
      </c>
      <c r="Q54" s="948">
        <f t="shared" si="15"/>
        <v>0</v>
      </c>
      <c r="R54" s="946">
        <f t="shared" si="16"/>
        <v>205</v>
      </c>
      <c r="S54" s="947">
        <f t="shared" si="17"/>
        <v>163</v>
      </c>
      <c r="T54" s="947">
        <f t="shared" si="18"/>
        <v>40</v>
      </c>
      <c r="U54" s="948">
        <f t="shared" si="18"/>
        <v>2</v>
      </c>
      <c r="V54" s="965">
        <v>0.62</v>
      </c>
      <c r="W54" s="950">
        <v>247</v>
      </c>
      <c r="X54" s="951">
        <v>120.62</v>
      </c>
      <c r="Y54" s="952">
        <f t="shared" si="19"/>
        <v>84.43</v>
      </c>
      <c r="Z54" s="953">
        <f t="shared" si="20"/>
        <v>0</v>
      </c>
      <c r="AA54" s="951">
        <v>145.99</v>
      </c>
      <c r="AB54" s="952">
        <f t="shared" si="21"/>
        <v>102.19</v>
      </c>
      <c r="AC54" s="952">
        <f t="shared" si="22"/>
        <v>0</v>
      </c>
      <c r="AD54" s="954">
        <f t="shared" si="1"/>
        <v>5083</v>
      </c>
      <c r="AE54" s="955">
        <f t="shared" si="2"/>
        <v>812.8</v>
      </c>
      <c r="AF54" s="956">
        <f t="shared" si="3"/>
        <v>683.5</v>
      </c>
      <c r="AG54" s="956">
        <f t="shared" si="3"/>
        <v>129.30000000000001</v>
      </c>
      <c r="AH54" s="956">
        <f t="shared" si="3"/>
        <v>0</v>
      </c>
      <c r="AI54" s="955">
        <f t="shared" si="4"/>
        <v>4270.2</v>
      </c>
      <c r="AJ54" s="956">
        <f t="shared" si="34"/>
        <v>3644.2</v>
      </c>
      <c r="AK54" s="956">
        <f t="shared" si="34"/>
        <v>626</v>
      </c>
      <c r="AL54" s="956">
        <f t="shared" si="34"/>
        <v>0</v>
      </c>
      <c r="AM54" s="967">
        <f t="shared" si="23"/>
        <v>0</v>
      </c>
      <c r="AN54" s="967">
        <f t="shared" si="24"/>
        <v>36.19</v>
      </c>
      <c r="AO54" s="968">
        <f t="shared" si="25"/>
        <v>120.62</v>
      </c>
      <c r="AP54" s="967">
        <f t="shared" si="26"/>
        <v>0</v>
      </c>
      <c r="AQ54" s="967">
        <f t="shared" si="27"/>
        <v>43.8</v>
      </c>
      <c r="AR54" s="967">
        <f t="shared" si="28"/>
        <v>145.99</v>
      </c>
      <c r="AS54" s="954">
        <f t="shared" si="30"/>
        <v>368.4</v>
      </c>
      <c r="AT54" s="955">
        <f t="shared" si="6"/>
        <v>55.4</v>
      </c>
      <c r="AU54" s="956">
        <f t="shared" si="32"/>
        <v>0</v>
      </c>
      <c r="AV54" s="956">
        <f t="shared" si="32"/>
        <v>55.4</v>
      </c>
      <c r="AW54" s="956">
        <f t="shared" si="32"/>
        <v>0</v>
      </c>
      <c r="AX54" s="959">
        <f t="shared" si="8"/>
        <v>313</v>
      </c>
      <c r="AY54" s="960">
        <f t="shared" si="33"/>
        <v>0</v>
      </c>
      <c r="AZ54" s="960">
        <f t="shared" si="33"/>
        <v>268.3</v>
      </c>
      <c r="BA54" s="960">
        <f t="shared" si="33"/>
        <v>44.7</v>
      </c>
      <c r="BB54" s="961">
        <f t="shared" si="29"/>
        <v>0.78139599999999998</v>
      </c>
      <c r="BC54" s="960">
        <f t="shared" si="31"/>
        <v>287.89999999999998</v>
      </c>
    </row>
    <row r="55" spans="1:55" x14ac:dyDescent="0.25">
      <c r="A55" s="969" t="s">
        <v>1066</v>
      </c>
      <c r="B55" s="941">
        <f t="shared" si="10"/>
        <v>155</v>
      </c>
      <c r="C55" s="942">
        <v>25</v>
      </c>
      <c r="D55" s="942">
        <v>130</v>
      </c>
      <c r="E55" s="941">
        <f t="shared" si="11"/>
        <v>32</v>
      </c>
      <c r="F55" s="941">
        <f t="shared" si="12"/>
        <v>31</v>
      </c>
      <c r="G55" s="941">
        <f t="shared" si="12"/>
        <v>1</v>
      </c>
      <c r="H55" s="943">
        <v>6</v>
      </c>
      <c r="I55" s="943">
        <v>0</v>
      </c>
      <c r="J55" s="943">
        <v>25</v>
      </c>
      <c r="K55" s="943">
        <v>1</v>
      </c>
      <c r="L55" s="963"/>
      <c r="M55" s="945">
        <f t="shared" si="0"/>
        <v>155</v>
      </c>
      <c r="N55" s="946">
        <f t="shared" si="13"/>
        <v>25</v>
      </c>
      <c r="O55" s="947">
        <f t="shared" si="14"/>
        <v>19</v>
      </c>
      <c r="P55" s="947">
        <f t="shared" si="15"/>
        <v>6</v>
      </c>
      <c r="Q55" s="948">
        <f t="shared" si="15"/>
        <v>0</v>
      </c>
      <c r="R55" s="946">
        <f t="shared" si="16"/>
        <v>130</v>
      </c>
      <c r="S55" s="947">
        <f t="shared" si="17"/>
        <v>104</v>
      </c>
      <c r="T55" s="947">
        <f t="shared" si="18"/>
        <v>25</v>
      </c>
      <c r="U55" s="948">
        <f t="shared" si="18"/>
        <v>1</v>
      </c>
      <c r="V55" s="965">
        <v>0.62</v>
      </c>
      <c r="W55" s="950">
        <v>247</v>
      </c>
      <c r="X55" s="951">
        <v>120.62</v>
      </c>
      <c r="Y55" s="952">
        <f t="shared" si="19"/>
        <v>84.43</v>
      </c>
      <c r="Z55" s="953">
        <f t="shared" si="20"/>
        <v>0</v>
      </c>
      <c r="AA55" s="951">
        <v>145.99</v>
      </c>
      <c r="AB55" s="952">
        <f t="shared" si="21"/>
        <v>102.19</v>
      </c>
      <c r="AC55" s="952">
        <f t="shared" si="22"/>
        <v>0</v>
      </c>
      <c r="AD55" s="954">
        <f t="shared" si="1"/>
        <v>3144.9</v>
      </c>
      <c r="AE55" s="955">
        <f t="shared" si="2"/>
        <v>428.6</v>
      </c>
      <c r="AF55" s="956">
        <f t="shared" si="3"/>
        <v>351</v>
      </c>
      <c r="AG55" s="956">
        <f t="shared" si="3"/>
        <v>77.599999999999994</v>
      </c>
      <c r="AH55" s="956">
        <f t="shared" si="3"/>
        <v>0</v>
      </c>
      <c r="AI55" s="955">
        <f t="shared" si="4"/>
        <v>2716.3</v>
      </c>
      <c r="AJ55" s="956">
        <f t="shared" si="34"/>
        <v>2325.1</v>
      </c>
      <c r="AK55" s="956">
        <f t="shared" si="34"/>
        <v>391.2</v>
      </c>
      <c r="AL55" s="956">
        <f t="shared" si="34"/>
        <v>0</v>
      </c>
      <c r="AM55" s="967">
        <f t="shared" si="23"/>
        <v>0</v>
      </c>
      <c r="AN55" s="967">
        <f t="shared" si="24"/>
        <v>36.19</v>
      </c>
      <c r="AO55" s="968">
        <f t="shared" si="25"/>
        <v>120.62</v>
      </c>
      <c r="AP55" s="967">
        <f t="shared" si="26"/>
        <v>0</v>
      </c>
      <c r="AQ55" s="967">
        <f t="shared" si="27"/>
        <v>43.8</v>
      </c>
      <c r="AR55" s="967">
        <f t="shared" si="28"/>
        <v>145.99</v>
      </c>
      <c r="AS55" s="954">
        <f t="shared" si="30"/>
        <v>223.4</v>
      </c>
      <c r="AT55" s="955">
        <f t="shared" si="6"/>
        <v>33.299999999999997</v>
      </c>
      <c r="AU55" s="956">
        <f t="shared" si="32"/>
        <v>0</v>
      </c>
      <c r="AV55" s="956">
        <f t="shared" si="32"/>
        <v>33.299999999999997</v>
      </c>
      <c r="AW55" s="956">
        <f t="shared" si="32"/>
        <v>0</v>
      </c>
      <c r="AX55" s="959">
        <f t="shared" si="8"/>
        <v>190.1</v>
      </c>
      <c r="AY55" s="960">
        <f t="shared" si="33"/>
        <v>0</v>
      </c>
      <c r="AZ55" s="960">
        <f t="shared" si="33"/>
        <v>167.7</v>
      </c>
      <c r="BA55" s="960">
        <f t="shared" si="33"/>
        <v>22.4</v>
      </c>
      <c r="BB55" s="961">
        <f t="shared" si="29"/>
        <v>0.78139599999999998</v>
      </c>
      <c r="BC55" s="960">
        <f t="shared" si="31"/>
        <v>174.6</v>
      </c>
    </row>
    <row r="56" spans="1:55" x14ac:dyDescent="0.25">
      <c r="A56" s="969" t="s">
        <v>1067</v>
      </c>
      <c r="B56" s="941">
        <f t="shared" si="10"/>
        <v>161</v>
      </c>
      <c r="C56" s="942">
        <v>20</v>
      </c>
      <c r="D56" s="942">
        <v>141</v>
      </c>
      <c r="E56" s="941">
        <f t="shared" si="11"/>
        <v>19</v>
      </c>
      <c r="F56" s="941">
        <f t="shared" si="12"/>
        <v>16</v>
      </c>
      <c r="G56" s="941">
        <f t="shared" si="12"/>
        <v>3</v>
      </c>
      <c r="H56" s="943">
        <v>4</v>
      </c>
      <c r="I56" s="943">
        <v>0</v>
      </c>
      <c r="J56" s="943">
        <v>12</v>
      </c>
      <c r="K56" s="943">
        <v>3</v>
      </c>
      <c r="L56" s="963"/>
      <c r="M56" s="945">
        <f t="shared" si="0"/>
        <v>161</v>
      </c>
      <c r="N56" s="946">
        <f t="shared" si="13"/>
        <v>20</v>
      </c>
      <c r="O56" s="947">
        <f t="shared" si="14"/>
        <v>16</v>
      </c>
      <c r="P56" s="947">
        <f t="shared" si="15"/>
        <v>4</v>
      </c>
      <c r="Q56" s="948">
        <f t="shared" si="15"/>
        <v>0</v>
      </c>
      <c r="R56" s="946">
        <f t="shared" si="16"/>
        <v>141</v>
      </c>
      <c r="S56" s="947">
        <f t="shared" si="17"/>
        <v>126</v>
      </c>
      <c r="T56" s="947">
        <f t="shared" si="18"/>
        <v>12</v>
      </c>
      <c r="U56" s="948">
        <f t="shared" si="18"/>
        <v>3</v>
      </c>
      <c r="V56" s="965">
        <v>0.62</v>
      </c>
      <c r="W56" s="950">
        <v>247</v>
      </c>
      <c r="X56" s="951">
        <v>120.62</v>
      </c>
      <c r="Y56" s="952">
        <f t="shared" si="19"/>
        <v>84.43</v>
      </c>
      <c r="Z56" s="953">
        <f t="shared" si="20"/>
        <v>0</v>
      </c>
      <c r="AA56" s="951">
        <v>145.99</v>
      </c>
      <c r="AB56" s="952">
        <f t="shared" si="21"/>
        <v>102.19</v>
      </c>
      <c r="AC56" s="952">
        <f t="shared" si="22"/>
        <v>0</v>
      </c>
      <c r="AD56" s="954">
        <f t="shared" si="1"/>
        <v>3352</v>
      </c>
      <c r="AE56" s="955">
        <f t="shared" si="2"/>
        <v>347.2</v>
      </c>
      <c r="AF56" s="956">
        <f t="shared" si="3"/>
        <v>295.5</v>
      </c>
      <c r="AG56" s="956">
        <f t="shared" si="3"/>
        <v>51.7</v>
      </c>
      <c r="AH56" s="956">
        <f t="shared" si="3"/>
        <v>0</v>
      </c>
      <c r="AI56" s="955">
        <f t="shared" si="4"/>
        <v>3004.8</v>
      </c>
      <c r="AJ56" s="956">
        <f t="shared" si="34"/>
        <v>2817</v>
      </c>
      <c r="AK56" s="956">
        <f t="shared" si="34"/>
        <v>187.8</v>
      </c>
      <c r="AL56" s="956">
        <f t="shared" si="34"/>
        <v>0</v>
      </c>
      <c r="AM56" s="967">
        <f t="shared" si="23"/>
        <v>0</v>
      </c>
      <c r="AN56" s="967">
        <f t="shared" si="24"/>
        <v>36.19</v>
      </c>
      <c r="AO56" s="968">
        <f t="shared" si="25"/>
        <v>120.62</v>
      </c>
      <c r="AP56" s="967">
        <f t="shared" si="26"/>
        <v>0</v>
      </c>
      <c r="AQ56" s="967">
        <f t="shared" si="27"/>
        <v>43.8</v>
      </c>
      <c r="AR56" s="967">
        <f t="shared" si="28"/>
        <v>145.99</v>
      </c>
      <c r="AS56" s="954">
        <f t="shared" si="30"/>
        <v>169.8</v>
      </c>
      <c r="AT56" s="955">
        <f t="shared" si="6"/>
        <v>22.2</v>
      </c>
      <c r="AU56" s="956">
        <f t="shared" si="32"/>
        <v>0</v>
      </c>
      <c r="AV56" s="956">
        <f t="shared" si="32"/>
        <v>22.2</v>
      </c>
      <c r="AW56" s="956">
        <f t="shared" si="32"/>
        <v>0</v>
      </c>
      <c r="AX56" s="959">
        <f t="shared" si="8"/>
        <v>147.6</v>
      </c>
      <c r="AY56" s="960">
        <f t="shared" si="33"/>
        <v>0</v>
      </c>
      <c r="AZ56" s="960">
        <f t="shared" si="33"/>
        <v>80.5</v>
      </c>
      <c r="BA56" s="960">
        <f t="shared" si="33"/>
        <v>67.099999999999994</v>
      </c>
      <c r="BB56" s="961">
        <f t="shared" si="29"/>
        <v>0.78139599999999998</v>
      </c>
      <c r="BC56" s="960">
        <f t="shared" si="31"/>
        <v>132.69999999999999</v>
      </c>
    </row>
    <row r="57" spans="1:55" x14ac:dyDescent="0.25">
      <c r="A57" s="969" t="s">
        <v>1068</v>
      </c>
      <c r="B57" s="941">
        <f t="shared" si="10"/>
        <v>141</v>
      </c>
      <c r="C57" s="942">
        <v>22</v>
      </c>
      <c r="D57" s="942">
        <v>119</v>
      </c>
      <c r="E57" s="941">
        <f t="shared" si="11"/>
        <v>22</v>
      </c>
      <c r="F57" s="941">
        <f t="shared" si="12"/>
        <v>22</v>
      </c>
      <c r="G57" s="941">
        <f t="shared" si="12"/>
        <v>0</v>
      </c>
      <c r="H57" s="943">
        <v>2</v>
      </c>
      <c r="I57" s="943">
        <v>0</v>
      </c>
      <c r="J57" s="943">
        <v>20</v>
      </c>
      <c r="K57" s="943">
        <v>0</v>
      </c>
      <c r="L57" s="963"/>
      <c r="M57" s="945">
        <f t="shared" si="0"/>
        <v>141</v>
      </c>
      <c r="N57" s="946">
        <f t="shared" si="13"/>
        <v>22</v>
      </c>
      <c r="O57" s="947">
        <f t="shared" si="14"/>
        <v>20</v>
      </c>
      <c r="P57" s="947">
        <f t="shared" si="15"/>
        <v>2</v>
      </c>
      <c r="Q57" s="948">
        <f t="shared" si="15"/>
        <v>0</v>
      </c>
      <c r="R57" s="946">
        <f t="shared" si="16"/>
        <v>119</v>
      </c>
      <c r="S57" s="947">
        <f t="shared" si="17"/>
        <v>99</v>
      </c>
      <c r="T57" s="947">
        <f t="shared" si="18"/>
        <v>20</v>
      </c>
      <c r="U57" s="948">
        <f t="shared" si="18"/>
        <v>0</v>
      </c>
      <c r="V57" s="965">
        <v>0.62</v>
      </c>
      <c r="W57" s="950">
        <v>247</v>
      </c>
      <c r="X57" s="951">
        <v>120.62</v>
      </c>
      <c r="Y57" s="952">
        <f t="shared" si="19"/>
        <v>84.43</v>
      </c>
      <c r="Z57" s="953">
        <f t="shared" si="20"/>
        <v>0</v>
      </c>
      <c r="AA57" s="951">
        <v>145.99</v>
      </c>
      <c r="AB57" s="952">
        <f t="shared" si="21"/>
        <v>102.19</v>
      </c>
      <c r="AC57" s="952">
        <f t="shared" si="22"/>
        <v>0</v>
      </c>
      <c r="AD57" s="954">
        <f t="shared" si="1"/>
        <v>2921.6</v>
      </c>
      <c r="AE57" s="955">
        <f t="shared" si="2"/>
        <v>395.3</v>
      </c>
      <c r="AF57" s="956">
        <f t="shared" si="3"/>
        <v>369.4</v>
      </c>
      <c r="AG57" s="956">
        <f t="shared" si="3"/>
        <v>25.9</v>
      </c>
      <c r="AH57" s="956">
        <f t="shared" si="3"/>
        <v>0</v>
      </c>
      <c r="AI57" s="955">
        <f t="shared" si="4"/>
        <v>2526.3000000000002</v>
      </c>
      <c r="AJ57" s="956">
        <f t="shared" si="34"/>
        <v>2213.3000000000002</v>
      </c>
      <c r="AK57" s="956">
        <f t="shared" si="34"/>
        <v>313</v>
      </c>
      <c r="AL57" s="956">
        <f t="shared" si="34"/>
        <v>0</v>
      </c>
      <c r="AM57" s="967">
        <f t="shared" si="23"/>
        <v>0</v>
      </c>
      <c r="AN57" s="967">
        <f t="shared" si="24"/>
        <v>36.19</v>
      </c>
      <c r="AO57" s="968">
        <f t="shared" si="25"/>
        <v>120.62</v>
      </c>
      <c r="AP57" s="967">
        <f t="shared" si="26"/>
        <v>0</v>
      </c>
      <c r="AQ57" s="967">
        <f t="shared" si="27"/>
        <v>43.8</v>
      </c>
      <c r="AR57" s="967">
        <f t="shared" si="28"/>
        <v>145.99</v>
      </c>
      <c r="AS57" s="954">
        <f t="shared" si="30"/>
        <v>145.30000000000001</v>
      </c>
      <c r="AT57" s="955">
        <f t="shared" si="6"/>
        <v>11.1</v>
      </c>
      <c r="AU57" s="956">
        <f t="shared" si="32"/>
        <v>0</v>
      </c>
      <c r="AV57" s="956">
        <f t="shared" si="32"/>
        <v>11.1</v>
      </c>
      <c r="AW57" s="956">
        <f t="shared" si="32"/>
        <v>0</v>
      </c>
      <c r="AX57" s="959">
        <f t="shared" si="8"/>
        <v>134.19999999999999</v>
      </c>
      <c r="AY57" s="960">
        <f t="shared" si="33"/>
        <v>0</v>
      </c>
      <c r="AZ57" s="960">
        <f t="shared" si="33"/>
        <v>134.19999999999999</v>
      </c>
      <c r="BA57" s="960">
        <f t="shared" si="33"/>
        <v>0</v>
      </c>
      <c r="BB57" s="961">
        <f t="shared" si="29"/>
        <v>0.78139599999999998</v>
      </c>
      <c r="BC57" s="960">
        <f t="shared" si="31"/>
        <v>113.5</v>
      </c>
    </row>
    <row r="58" spans="1:55" x14ac:dyDescent="0.25">
      <c r="A58" s="969" t="s">
        <v>1399</v>
      </c>
      <c r="B58" s="941">
        <f t="shared" si="10"/>
        <v>369</v>
      </c>
      <c r="C58" s="942">
        <v>63</v>
      </c>
      <c r="D58" s="942">
        <v>306</v>
      </c>
      <c r="E58" s="941">
        <f t="shared" si="11"/>
        <v>155</v>
      </c>
      <c r="F58" s="941">
        <f t="shared" si="12"/>
        <v>150</v>
      </c>
      <c r="G58" s="941">
        <f t="shared" si="12"/>
        <v>5</v>
      </c>
      <c r="H58" s="943">
        <v>8</v>
      </c>
      <c r="I58" s="943">
        <v>0</v>
      </c>
      <c r="J58" s="943">
        <v>142</v>
      </c>
      <c r="K58" s="943">
        <v>5</v>
      </c>
      <c r="L58" s="963"/>
      <c r="M58" s="945">
        <f t="shared" si="0"/>
        <v>369</v>
      </c>
      <c r="N58" s="946">
        <f t="shared" si="13"/>
        <v>63</v>
      </c>
      <c r="O58" s="947">
        <f t="shared" si="14"/>
        <v>55</v>
      </c>
      <c r="P58" s="947">
        <f t="shared" si="15"/>
        <v>8</v>
      </c>
      <c r="Q58" s="948">
        <f t="shared" si="15"/>
        <v>0</v>
      </c>
      <c r="R58" s="946">
        <f t="shared" si="16"/>
        <v>306</v>
      </c>
      <c r="S58" s="947">
        <f t="shared" si="17"/>
        <v>159</v>
      </c>
      <c r="T58" s="947">
        <f t="shared" si="18"/>
        <v>142</v>
      </c>
      <c r="U58" s="948">
        <f t="shared" si="18"/>
        <v>5</v>
      </c>
      <c r="V58" s="965">
        <v>0.62</v>
      </c>
      <c r="W58" s="950">
        <v>247</v>
      </c>
      <c r="X58" s="951">
        <v>120.62</v>
      </c>
      <c r="Y58" s="952">
        <f t="shared" si="19"/>
        <v>84.43</v>
      </c>
      <c r="Z58" s="953">
        <f t="shared" si="20"/>
        <v>0</v>
      </c>
      <c r="AA58" s="951">
        <v>145.99</v>
      </c>
      <c r="AB58" s="952">
        <f t="shared" si="21"/>
        <v>102.19</v>
      </c>
      <c r="AC58" s="952">
        <f t="shared" si="22"/>
        <v>0</v>
      </c>
      <c r="AD58" s="954">
        <f t="shared" si="1"/>
        <v>6896.2</v>
      </c>
      <c r="AE58" s="955">
        <f t="shared" si="2"/>
        <v>1119.3</v>
      </c>
      <c r="AF58" s="956">
        <f t="shared" si="3"/>
        <v>1015.9</v>
      </c>
      <c r="AG58" s="956">
        <f t="shared" si="3"/>
        <v>103.4</v>
      </c>
      <c r="AH58" s="956">
        <f t="shared" si="3"/>
        <v>0</v>
      </c>
      <c r="AI58" s="955">
        <f t="shared" si="4"/>
        <v>5776.9</v>
      </c>
      <c r="AJ58" s="956">
        <f t="shared" si="34"/>
        <v>3554.7</v>
      </c>
      <c r="AK58" s="956">
        <f t="shared" si="34"/>
        <v>2222.1999999999998</v>
      </c>
      <c r="AL58" s="956">
        <f t="shared" si="34"/>
        <v>0</v>
      </c>
      <c r="AM58" s="967">
        <f t="shared" si="23"/>
        <v>0</v>
      </c>
      <c r="AN58" s="967">
        <f t="shared" si="24"/>
        <v>36.19</v>
      </c>
      <c r="AO58" s="968">
        <f t="shared" si="25"/>
        <v>120.62</v>
      </c>
      <c r="AP58" s="967">
        <f t="shared" si="26"/>
        <v>0</v>
      </c>
      <c r="AQ58" s="967">
        <f t="shared" si="27"/>
        <v>43.8</v>
      </c>
      <c r="AR58" s="967">
        <f t="shared" si="28"/>
        <v>145.99</v>
      </c>
      <c r="AS58" s="954">
        <f t="shared" si="30"/>
        <v>1108.5999999999999</v>
      </c>
      <c r="AT58" s="955">
        <f t="shared" si="6"/>
        <v>44.3</v>
      </c>
      <c r="AU58" s="956">
        <f t="shared" si="32"/>
        <v>0</v>
      </c>
      <c r="AV58" s="956">
        <f t="shared" si="32"/>
        <v>44.3</v>
      </c>
      <c r="AW58" s="956">
        <f t="shared" si="32"/>
        <v>0</v>
      </c>
      <c r="AX58" s="959">
        <f t="shared" si="8"/>
        <v>1064.3</v>
      </c>
      <c r="AY58" s="960">
        <f t="shared" si="33"/>
        <v>0</v>
      </c>
      <c r="AZ58" s="960">
        <f t="shared" si="33"/>
        <v>952.5</v>
      </c>
      <c r="BA58" s="960">
        <f t="shared" si="33"/>
        <v>111.8</v>
      </c>
      <c r="BB58" s="961">
        <f t="shared" si="29"/>
        <v>0.78139599999999998</v>
      </c>
      <c r="BC58" s="960">
        <f t="shared" si="31"/>
        <v>866.3</v>
      </c>
    </row>
    <row r="59" spans="1:55" x14ac:dyDescent="0.25">
      <c r="A59" s="969" t="s">
        <v>1069</v>
      </c>
      <c r="B59" s="941">
        <f t="shared" si="10"/>
        <v>84</v>
      </c>
      <c r="C59" s="942">
        <v>18</v>
      </c>
      <c r="D59" s="942">
        <v>66</v>
      </c>
      <c r="E59" s="941">
        <f t="shared" si="11"/>
        <v>23</v>
      </c>
      <c r="F59" s="941">
        <f t="shared" si="12"/>
        <v>23</v>
      </c>
      <c r="G59" s="941">
        <f t="shared" si="12"/>
        <v>0</v>
      </c>
      <c r="H59" s="943">
        <v>4</v>
      </c>
      <c r="I59" s="943">
        <v>0</v>
      </c>
      <c r="J59" s="943">
        <v>19</v>
      </c>
      <c r="K59" s="943">
        <v>0</v>
      </c>
      <c r="L59" s="963"/>
      <c r="M59" s="945">
        <f t="shared" si="0"/>
        <v>84</v>
      </c>
      <c r="N59" s="946">
        <f t="shared" si="13"/>
        <v>18</v>
      </c>
      <c r="O59" s="947">
        <f t="shared" si="14"/>
        <v>14</v>
      </c>
      <c r="P59" s="947">
        <f t="shared" si="15"/>
        <v>4</v>
      </c>
      <c r="Q59" s="948">
        <f t="shared" si="15"/>
        <v>0</v>
      </c>
      <c r="R59" s="946">
        <f t="shared" si="16"/>
        <v>66</v>
      </c>
      <c r="S59" s="947">
        <f t="shared" si="17"/>
        <v>47</v>
      </c>
      <c r="T59" s="947">
        <f t="shared" si="18"/>
        <v>19</v>
      </c>
      <c r="U59" s="948">
        <f t="shared" si="18"/>
        <v>0</v>
      </c>
      <c r="V59" s="965">
        <v>0.62</v>
      </c>
      <c r="W59" s="950">
        <v>247</v>
      </c>
      <c r="X59" s="951">
        <v>120.62</v>
      </c>
      <c r="Y59" s="952">
        <f t="shared" si="19"/>
        <v>84.43</v>
      </c>
      <c r="Z59" s="953">
        <f t="shared" si="20"/>
        <v>0</v>
      </c>
      <c r="AA59" s="951">
        <v>145.99</v>
      </c>
      <c r="AB59" s="952">
        <f t="shared" si="21"/>
        <v>102.19</v>
      </c>
      <c r="AC59" s="952">
        <f t="shared" si="22"/>
        <v>0</v>
      </c>
      <c r="AD59" s="954">
        <f t="shared" si="1"/>
        <v>1658.4</v>
      </c>
      <c r="AE59" s="955">
        <f t="shared" si="2"/>
        <v>310.3</v>
      </c>
      <c r="AF59" s="956">
        <f t="shared" si="3"/>
        <v>258.60000000000002</v>
      </c>
      <c r="AG59" s="956">
        <f t="shared" si="3"/>
        <v>51.7</v>
      </c>
      <c r="AH59" s="956">
        <f t="shared" si="3"/>
        <v>0</v>
      </c>
      <c r="AI59" s="955">
        <f t="shared" si="4"/>
        <v>1348.1</v>
      </c>
      <c r="AJ59" s="956">
        <f t="shared" si="34"/>
        <v>1050.8</v>
      </c>
      <c r="AK59" s="956">
        <f t="shared" si="34"/>
        <v>297.3</v>
      </c>
      <c r="AL59" s="956">
        <f t="shared" si="34"/>
        <v>0</v>
      </c>
      <c r="AM59" s="967">
        <f t="shared" si="23"/>
        <v>0</v>
      </c>
      <c r="AN59" s="967">
        <f t="shared" si="24"/>
        <v>36.19</v>
      </c>
      <c r="AO59" s="968">
        <f t="shared" si="25"/>
        <v>120.62</v>
      </c>
      <c r="AP59" s="967">
        <f t="shared" si="26"/>
        <v>0</v>
      </c>
      <c r="AQ59" s="967">
        <f t="shared" si="27"/>
        <v>43.8</v>
      </c>
      <c r="AR59" s="967">
        <f t="shared" si="28"/>
        <v>145.99</v>
      </c>
      <c r="AS59" s="954">
        <f t="shared" si="30"/>
        <v>149.6</v>
      </c>
      <c r="AT59" s="955">
        <f t="shared" si="6"/>
        <v>22.2</v>
      </c>
      <c r="AU59" s="956">
        <f t="shared" si="32"/>
        <v>0</v>
      </c>
      <c r="AV59" s="956">
        <f t="shared" si="32"/>
        <v>22.2</v>
      </c>
      <c r="AW59" s="956">
        <f t="shared" si="32"/>
        <v>0</v>
      </c>
      <c r="AX59" s="959">
        <f t="shared" si="8"/>
        <v>127.4</v>
      </c>
      <c r="AY59" s="960">
        <f t="shared" si="33"/>
        <v>0</v>
      </c>
      <c r="AZ59" s="960">
        <f t="shared" si="33"/>
        <v>127.4</v>
      </c>
      <c r="BA59" s="960">
        <f t="shared" si="33"/>
        <v>0</v>
      </c>
      <c r="BB59" s="961">
        <f t="shared" si="29"/>
        <v>0.78139599999999998</v>
      </c>
      <c r="BC59" s="960">
        <f t="shared" si="31"/>
        <v>116.9</v>
      </c>
    </row>
    <row r="60" spans="1:55" x14ac:dyDescent="0.25">
      <c r="A60" s="969" t="s">
        <v>1070</v>
      </c>
      <c r="B60" s="941">
        <f t="shared" si="10"/>
        <v>296</v>
      </c>
      <c r="C60" s="942">
        <v>30</v>
      </c>
      <c r="D60" s="942">
        <v>266</v>
      </c>
      <c r="E60" s="941">
        <f t="shared" si="11"/>
        <v>121</v>
      </c>
      <c r="F60" s="941">
        <f t="shared" si="12"/>
        <v>114</v>
      </c>
      <c r="G60" s="941">
        <f t="shared" si="12"/>
        <v>7</v>
      </c>
      <c r="H60" s="943">
        <v>2</v>
      </c>
      <c r="I60" s="943">
        <v>0</v>
      </c>
      <c r="J60" s="943">
        <v>112</v>
      </c>
      <c r="K60" s="943">
        <v>7</v>
      </c>
      <c r="L60" s="963"/>
      <c r="M60" s="945">
        <f t="shared" si="0"/>
        <v>296</v>
      </c>
      <c r="N60" s="946">
        <f t="shared" si="13"/>
        <v>30</v>
      </c>
      <c r="O60" s="947">
        <f t="shared" si="14"/>
        <v>28</v>
      </c>
      <c r="P60" s="947">
        <f t="shared" si="15"/>
        <v>2</v>
      </c>
      <c r="Q60" s="948">
        <f t="shared" si="15"/>
        <v>0</v>
      </c>
      <c r="R60" s="946">
        <f t="shared" si="16"/>
        <v>266</v>
      </c>
      <c r="S60" s="947">
        <f t="shared" si="17"/>
        <v>147</v>
      </c>
      <c r="T60" s="947">
        <f t="shared" si="18"/>
        <v>112</v>
      </c>
      <c r="U60" s="948">
        <f t="shared" si="18"/>
        <v>7</v>
      </c>
      <c r="V60" s="965">
        <v>0.62</v>
      </c>
      <c r="W60" s="950">
        <v>247</v>
      </c>
      <c r="X60" s="951">
        <v>120.62</v>
      </c>
      <c r="Y60" s="952">
        <f t="shared" si="19"/>
        <v>84.43</v>
      </c>
      <c r="Z60" s="953">
        <f t="shared" si="20"/>
        <v>0</v>
      </c>
      <c r="AA60" s="951">
        <v>145.99</v>
      </c>
      <c r="AB60" s="952">
        <f t="shared" si="21"/>
        <v>102.19</v>
      </c>
      <c r="AC60" s="952">
        <f t="shared" si="22"/>
        <v>0</v>
      </c>
      <c r="AD60" s="954">
        <f t="shared" si="1"/>
        <v>5582.3</v>
      </c>
      <c r="AE60" s="955">
        <f t="shared" si="2"/>
        <v>543.1</v>
      </c>
      <c r="AF60" s="956">
        <f t="shared" si="3"/>
        <v>517.20000000000005</v>
      </c>
      <c r="AG60" s="956">
        <f t="shared" si="3"/>
        <v>25.9</v>
      </c>
      <c r="AH60" s="956">
        <f t="shared" si="3"/>
        <v>0</v>
      </c>
      <c r="AI60" s="955">
        <f t="shared" si="4"/>
        <v>5039.2</v>
      </c>
      <c r="AJ60" s="956">
        <f t="shared" si="34"/>
        <v>3286.5</v>
      </c>
      <c r="AK60" s="956">
        <f t="shared" si="34"/>
        <v>1752.7</v>
      </c>
      <c r="AL60" s="956">
        <f t="shared" si="34"/>
        <v>0</v>
      </c>
      <c r="AM60" s="967">
        <f t="shared" si="23"/>
        <v>0</v>
      </c>
      <c r="AN60" s="967">
        <f t="shared" si="24"/>
        <v>36.19</v>
      </c>
      <c r="AO60" s="968">
        <f t="shared" si="25"/>
        <v>120.62</v>
      </c>
      <c r="AP60" s="967">
        <f t="shared" si="26"/>
        <v>0</v>
      </c>
      <c r="AQ60" s="967">
        <f t="shared" si="27"/>
        <v>43.8</v>
      </c>
      <c r="AR60" s="967">
        <f t="shared" si="28"/>
        <v>145.99</v>
      </c>
      <c r="AS60" s="954">
        <f t="shared" si="30"/>
        <v>918.8</v>
      </c>
      <c r="AT60" s="955">
        <f t="shared" si="6"/>
        <v>11.1</v>
      </c>
      <c r="AU60" s="956">
        <f t="shared" si="32"/>
        <v>0</v>
      </c>
      <c r="AV60" s="956">
        <f t="shared" si="32"/>
        <v>11.1</v>
      </c>
      <c r="AW60" s="956">
        <f t="shared" si="32"/>
        <v>0</v>
      </c>
      <c r="AX60" s="959">
        <f t="shared" si="8"/>
        <v>907.7</v>
      </c>
      <c r="AY60" s="960">
        <f t="shared" si="33"/>
        <v>0</v>
      </c>
      <c r="AZ60" s="960">
        <f t="shared" si="33"/>
        <v>751.2</v>
      </c>
      <c r="BA60" s="960">
        <f t="shared" si="33"/>
        <v>156.5</v>
      </c>
      <c r="BB60" s="961">
        <f t="shared" si="29"/>
        <v>0.78139599999999998</v>
      </c>
      <c r="BC60" s="960">
        <f t="shared" si="31"/>
        <v>717.9</v>
      </c>
    </row>
    <row r="61" spans="1:55" x14ac:dyDescent="0.25">
      <c r="A61" s="969" t="s">
        <v>1071</v>
      </c>
      <c r="B61" s="941">
        <f t="shared" si="10"/>
        <v>290</v>
      </c>
      <c r="C61" s="942">
        <v>32</v>
      </c>
      <c r="D61" s="942">
        <v>258</v>
      </c>
      <c r="E61" s="941">
        <f t="shared" si="11"/>
        <v>75</v>
      </c>
      <c r="F61" s="941">
        <f t="shared" si="12"/>
        <v>74</v>
      </c>
      <c r="G61" s="941">
        <f t="shared" si="12"/>
        <v>1</v>
      </c>
      <c r="H61" s="943">
        <v>13</v>
      </c>
      <c r="I61" s="943">
        <v>0</v>
      </c>
      <c r="J61" s="943">
        <v>61</v>
      </c>
      <c r="K61" s="943">
        <v>1</v>
      </c>
      <c r="L61" s="963"/>
      <c r="M61" s="945">
        <f t="shared" si="0"/>
        <v>290</v>
      </c>
      <c r="N61" s="946">
        <f t="shared" si="13"/>
        <v>32</v>
      </c>
      <c r="O61" s="947">
        <f t="shared" si="14"/>
        <v>19</v>
      </c>
      <c r="P61" s="947">
        <f t="shared" si="15"/>
        <v>13</v>
      </c>
      <c r="Q61" s="948">
        <f t="shared" si="15"/>
        <v>0</v>
      </c>
      <c r="R61" s="946">
        <f t="shared" si="16"/>
        <v>258</v>
      </c>
      <c r="S61" s="947">
        <f t="shared" si="17"/>
        <v>196</v>
      </c>
      <c r="T61" s="947">
        <f t="shared" si="18"/>
        <v>61</v>
      </c>
      <c r="U61" s="948">
        <f t="shared" si="18"/>
        <v>1</v>
      </c>
      <c r="V61" s="965">
        <v>0.62</v>
      </c>
      <c r="W61" s="950">
        <v>247</v>
      </c>
      <c r="X61" s="951">
        <v>120.62</v>
      </c>
      <c r="Y61" s="952">
        <f t="shared" si="19"/>
        <v>84.43</v>
      </c>
      <c r="Z61" s="953">
        <f t="shared" si="20"/>
        <v>0</v>
      </c>
      <c r="AA61" s="951">
        <v>145.99</v>
      </c>
      <c r="AB61" s="952">
        <f t="shared" si="21"/>
        <v>102.19</v>
      </c>
      <c r="AC61" s="952">
        <f t="shared" si="22"/>
        <v>0</v>
      </c>
      <c r="AD61" s="954">
        <f t="shared" si="1"/>
        <v>5855.7</v>
      </c>
      <c r="AE61" s="955">
        <f t="shared" si="2"/>
        <v>519.1</v>
      </c>
      <c r="AF61" s="956">
        <f>O61*$V61*$W61*X61/1000</f>
        <v>351</v>
      </c>
      <c r="AG61" s="956">
        <f t="shared" ref="AG61:AH68" si="35">P61*$V61*$W61*Y61/1000</f>
        <v>168.1</v>
      </c>
      <c r="AH61" s="956">
        <f t="shared" si="35"/>
        <v>0</v>
      </c>
      <c r="AI61" s="955">
        <f t="shared" si="4"/>
        <v>5336.6</v>
      </c>
      <c r="AJ61" s="956">
        <f t="shared" si="34"/>
        <v>4382</v>
      </c>
      <c r="AK61" s="956">
        <f t="shared" si="34"/>
        <v>954.6</v>
      </c>
      <c r="AL61" s="956">
        <f t="shared" si="34"/>
        <v>0</v>
      </c>
      <c r="AM61" s="967">
        <f t="shared" si="23"/>
        <v>0</v>
      </c>
      <c r="AN61" s="967">
        <f t="shared" si="24"/>
        <v>36.19</v>
      </c>
      <c r="AO61" s="968">
        <f t="shared" si="25"/>
        <v>120.62</v>
      </c>
      <c r="AP61" s="967">
        <f t="shared" si="26"/>
        <v>0</v>
      </c>
      <c r="AQ61" s="967">
        <f t="shared" si="27"/>
        <v>43.8</v>
      </c>
      <c r="AR61" s="967">
        <f t="shared" si="28"/>
        <v>145.99</v>
      </c>
      <c r="AS61" s="954">
        <f t="shared" si="30"/>
        <v>503.6</v>
      </c>
      <c r="AT61" s="955">
        <f t="shared" si="6"/>
        <v>72</v>
      </c>
      <c r="AU61" s="956">
        <f t="shared" si="32"/>
        <v>0</v>
      </c>
      <c r="AV61" s="956">
        <f t="shared" si="32"/>
        <v>72</v>
      </c>
      <c r="AW61" s="956">
        <f t="shared" si="32"/>
        <v>0</v>
      </c>
      <c r="AX61" s="959">
        <f t="shared" si="8"/>
        <v>431.6</v>
      </c>
      <c r="AY61" s="960">
        <f t="shared" si="33"/>
        <v>0</v>
      </c>
      <c r="AZ61" s="960">
        <f t="shared" si="33"/>
        <v>409.2</v>
      </c>
      <c r="BA61" s="960">
        <f t="shared" si="33"/>
        <v>22.4</v>
      </c>
      <c r="BB61" s="961">
        <f t="shared" si="29"/>
        <v>0.78139599999999998</v>
      </c>
      <c r="BC61" s="960">
        <f t="shared" si="31"/>
        <v>393.5</v>
      </c>
    </row>
    <row r="62" spans="1:55" x14ac:dyDescent="0.25">
      <c r="A62" s="969" t="s">
        <v>1072</v>
      </c>
      <c r="B62" s="941">
        <f t="shared" si="10"/>
        <v>151</v>
      </c>
      <c r="C62" s="942">
        <v>27</v>
      </c>
      <c r="D62" s="942">
        <v>124</v>
      </c>
      <c r="E62" s="941">
        <f t="shared" si="11"/>
        <v>40</v>
      </c>
      <c r="F62" s="941">
        <f t="shared" si="12"/>
        <v>38</v>
      </c>
      <c r="G62" s="941">
        <f t="shared" si="12"/>
        <v>2</v>
      </c>
      <c r="H62" s="943">
        <v>5</v>
      </c>
      <c r="I62" s="943">
        <v>1</v>
      </c>
      <c r="J62" s="943">
        <v>33</v>
      </c>
      <c r="K62" s="943">
        <v>1</v>
      </c>
      <c r="L62" s="963"/>
      <c r="M62" s="945">
        <f t="shared" si="0"/>
        <v>151</v>
      </c>
      <c r="N62" s="946">
        <f t="shared" si="13"/>
        <v>27</v>
      </c>
      <c r="O62" s="947">
        <f t="shared" si="14"/>
        <v>21</v>
      </c>
      <c r="P62" s="947">
        <f t="shared" si="15"/>
        <v>5</v>
      </c>
      <c r="Q62" s="948">
        <f t="shared" si="15"/>
        <v>1</v>
      </c>
      <c r="R62" s="946">
        <f t="shared" si="16"/>
        <v>124</v>
      </c>
      <c r="S62" s="947">
        <f t="shared" si="17"/>
        <v>90</v>
      </c>
      <c r="T62" s="947">
        <f t="shared" si="18"/>
        <v>33</v>
      </c>
      <c r="U62" s="948">
        <f t="shared" si="18"/>
        <v>1</v>
      </c>
      <c r="V62" s="965">
        <v>0.62</v>
      </c>
      <c r="W62" s="950">
        <v>247</v>
      </c>
      <c r="X62" s="951">
        <v>120.62</v>
      </c>
      <c r="Y62" s="952">
        <f t="shared" si="19"/>
        <v>84.43</v>
      </c>
      <c r="Z62" s="953">
        <f t="shared" si="20"/>
        <v>0</v>
      </c>
      <c r="AA62" s="951">
        <v>145.99</v>
      </c>
      <c r="AB62" s="952">
        <f t="shared" si="21"/>
        <v>102.19</v>
      </c>
      <c r="AC62" s="952">
        <f t="shared" si="22"/>
        <v>0</v>
      </c>
      <c r="AD62" s="954">
        <f t="shared" si="1"/>
        <v>2981</v>
      </c>
      <c r="AE62" s="955">
        <f t="shared" si="2"/>
        <v>452.5</v>
      </c>
      <c r="AF62" s="956">
        <f t="shared" ref="AF62:AF68" si="36">O62*$V62*$W62*X62/1000</f>
        <v>387.9</v>
      </c>
      <c r="AG62" s="956">
        <f t="shared" si="35"/>
        <v>64.599999999999994</v>
      </c>
      <c r="AH62" s="956">
        <f t="shared" si="35"/>
        <v>0</v>
      </c>
      <c r="AI62" s="955">
        <f t="shared" si="4"/>
        <v>2528.5</v>
      </c>
      <c r="AJ62" s="956">
        <f t="shared" si="34"/>
        <v>2012.1</v>
      </c>
      <c r="AK62" s="956">
        <f t="shared" si="34"/>
        <v>516.4</v>
      </c>
      <c r="AL62" s="956">
        <f t="shared" si="34"/>
        <v>0</v>
      </c>
      <c r="AM62" s="967">
        <f t="shared" si="23"/>
        <v>0</v>
      </c>
      <c r="AN62" s="967">
        <f t="shared" si="24"/>
        <v>36.19</v>
      </c>
      <c r="AO62" s="968">
        <f t="shared" si="25"/>
        <v>120.62</v>
      </c>
      <c r="AP62" s="967">
        <f t="shared" si="26"/>
        <v>0</v>
      </c>
      <c r="AQ62" s="967">
        <f t="shared" si="27"/>
        <v>43.8</v>
      </c>
      <c r="AR62" s="967">
        <f t="shared" si="28"/>
        <v>145.99</v>
      </c>
      <c r="AS62" s="954">
        <f t="shared" si="30"/>
        <v>289.89999999999998</v>
      </c>
      <c r="AT62" s="955">
        <f t="shared" si="6"/>
        <v>46.2</v>
      </c>
      <c r="AU62" s="956">
        <f t="shared" si="32"/>
        <v>0</v>
      </c>
      <c r="AV62" s="956">
        <f t="shared" si="32"/>
        <v>27.7</v>
      </c>
      <c r="AW62" s="956">
        <f t="shared" si="32"/>
        <v>18.5</v>
      </c>
      <c r="AX62" s="959">
        <f t="shared" si="8"/>
        <v>243.7</v>
      </c>
      <c r="AY62" s="960">
        <f t="shared" si="33"/>
        <v>0</v>
      </c>
      <c r="AZ62" s="960">
        <f t="shared" si="33"/>
        <v>221.3</v>
      </c>
      <c r="BA62" s="960">
        <f t="shared" si="33"/>
        <v>22.4</v>
      </c>
      <c r="BB62" s="961">
        <f t="shared" si="29"/>
        <v>0.78139599999999998</v>
      </c>
      <c r="BC62" s="960">
        <f t="shared" si="31"/>
        <v>226.5</v>
      </c>
    </row>
    <row r="63" spans="1:55" x14ac:dyDescent="0.25">
      <c r="A63" s="969" t="s">
        <v>1073</v>
      </c>
      <c r="B63" s="941">
        <f t="shared" si="10"/>
        <v>276</v>
      </c>
      <c r="C63" s="942">
        <v>50</v>
      </c>
      <c r="D63" s="942">
        <v>226</v>
      </c>
      <c r="E63" s="941">
        <f t="shared" si="11"/>
        <v>123</v>
      </c>
      <c r="F63" s="941">
        <f t="shared" si="12"/>
        <v>117</v>
      </c>
      <c r="G63" s="941">
        <f t="shared" si="12"/>
        <v>6</v>
      </c>
      <c r="H63" s="943">
        <v>27</v>
      </c>
      <c r="I63" s="943">
        <v>0</v>
      </c>
      <c r="J63" s="943">
        <v>90</v>
      </c>
      <c r="K63" s="943">
        <v>6</v>
      </c>
      <c r="L63" s="963"/>
      <c r="M63" s="945">
        <f t="shared" si="0"/>
        <v>276</v>
      </c>
      <c r="N63" s="946">
        <f t="shared" si="13"/>
        <v>50</v>
      </c>
      <c r="O63" s="947">
        <f t="shared" si="14"/>
        <v>23</v>
      </c>
      <c r="P63" s="947">
        <f t="shared" si="15"/>
        <v>27</v>
      </c>
      <c r="Q63" s="948">
        <f t="shared" si="15"/>
        <v>0</v>
      </c>
      <c r="R63" s="946">
        <f t="shared" si="16"/>
        <v>226</v>
      </c>
      <c r="S63" s="947">
        <f t="shared" si="17"/>
        <v>130</v>
      </c>
      <c r="T63" s="947">
        <f t="shared" si="18"/>
        <v>90</v>
      </c>
      <c r="U63" s="948">
        <f t="shared" si="18"/>
        <v>6</v>
      </c>
      <c r="V63" s="965">
        <v>0.62</v>
      </c>
      <c r="W63" s="950">
        <v>247</v>
      </c>
      <c r="X63" s="951">
        <v>120.62</v>
      </c>
      <c r="Y63" s="952">
        <f t="shared" si="19"/>
        <v>84.43</v>
      </c>
      <c r="Z63" s="953">
        <f t="shared" si="20"/>
        <v>0</v>
      </c>
      <c r="AA63" s="951">
        <v>145.99</v>
      </c>
      <c r="AB63" s="952">
        <f t="shared" si="21"/>
        <v>102.19</v>
      </c>
      <c r="AC63" s="952">
        <f t="shared" si="22"/>
        <v>0</v>
      </c>
      <c r="AD63" s="954">
        <f t="shared" si="1"/>
        <v>5088.8</v>
      </c>
      <c r="AE63" s="955">
        <f t="shared" si="2"/>
        <v>774</v>
      </c>
      <c r="AF63" s="956">
        <f t="shared" si="36"/>
        <v>424.9</v>
      </c>
      <c r="AG63" s="956">
        <f t="shared" si="35"/>
        <v>349.1</v>
      </c>
      <c r="AH63" s="956">
        <f t="shared" si="35"/>
        <v>0</v>
      </c>
      <c r="AI63" s="955">
        <f t="shared" si="4"/>
        <v>4314.8</v>
      </c>
      <c r="AJ63" s="956">
        <f t="shared" si="34"/>
        <v>2906.4</v>
      </c>
      <c r="AK63" s="956">
        <f t="shared" si="34"/>
        <v>1408.4</v>
      </c>
      <c r="AL63" s="956">
        <f t="shared" si="34"/>
        <v>0</v>
      </c>
      <c r="AM63" s="967">
        <f t="shared" si="23"/>
        <v>0</v>
      </c>
      <c r="AN63" s="967">
        <f t="shared" si="24"/>
        <v>36.19</v>
      </c>
      <c r="AO63" s="968">
        <f t="shared" si="25"/>
        <v>120.62</v>
      </c>
      <c r="AP63" s="967">
        <f t="shared" si="26"/>
        <v>0</v>
      </c>
      <c r="AQ63" s="967">
        <f t="shared" si="27"/>
        <v>43.8</v>
      </c>
      <c r="AR63" s="967">
        <f t="shared" si="28"/>
        <v>145.99</v>
      </c>
      <c r="AS63" s="954">
        <f t="shared" si="30"/>
        <v>887.4</v>
      </c>
      <c r="AT63" s="955">
        <f t="shared" si="6"/>
        <v>149.6</v>
      </c>
      <c r="AU63" s="956">
        <f t="shared" si="32"/>
        <v>0</v>
      </c>
      <c r="AV63" s="956">
        <f t="shared" si="32"/>
        <v>149.6</v>
      </c>
      <c r="AW63" s="956">
        <f t="shared" si="32"/>
        <v>0</v>
      </c>
      <c r="AX63" s="959">
        <f t="shared" si="8"/>
        <v>737.8</v>
      </c>
      <c r="AY63" s="960">
        <f t="shared" si="33"/>
        <v>0</v>
      </c>
      <c r="AZ63" s="960">
        <f t="shared" si="33"/>
        <v>603.70000000000005</v>
      </c>
      <c r="BA63" s="960">
        <f t="shared" si="33"/>
        <v>134.1</v>
      </c>
      <c r="BB63" s="961">
        <f t="shared" si="29"/>
        <v>0.78139599999999998</v>
      </c>
      <c r="BC63" s="960">
        <f t="shared" si="31"/>
        <v>693.4</v>
      </c>
    </row>
    <row r="64" spans="1:55" x14ac:dyDescent="0.25">
      <c r="A64" s="969" t="s">
        <v>1074</v>
      </c>
      <c r="B64" s="941">
        <f t="shared" si="10"/>
        <v>194</v>
      </c>
      <c r="C64" s="942">
        <v>30</v>
      </c>
      <c r="D64" s="942">
        <v>164</v>
      </c>
      <c r="E64" s="941">
        <f t="shared" si="11"/>
        <v>51</v>
      </c>
      <c r="F64" s="941">
        <f t="shared" si="12"/>
        <v>49</v>
      </c>
      <c r="G64" s="941">
        <f t="shared" si="12"/>
        <v>2</v>
      </c>
      <c r="H64" s="943">
        <v>10</v>
      </c>
      <c r="I64" s="943">
        <v>0</v>
      </c>
      <c r="J64" s="943">
        <v>39</v>
      </c>
      <c r="K64" s="943">
        <v>2</v>
      </c>
      <c r="L64" s="963"/>
      <c r="M64" s="945">
        <f t="shared" si="0"/>
        <v>194</v>
      </c>
      <c r="N64" s="946">
        <f t="shared" si="13"/>
        <v>30</v>
      </c>
      <c r="O64" s="947">
        <f t="shared" si="14"/>
        <v>20</v>
      </c>
      <c r="P64" s="947">
        <f t="shared" si="15"/>
        <v>10</v>
      </c>
      <c r="Q64" s="948">
        <f t="shared" si="15"/>
        <v>0</v>
      </c>
      <c r="R64" s="946">
        <f t="shared" si="16"/>
        <v>164</v>
      </c>
      <c r="S64" s="947">
        <f t="shared" si="17"/>
        <v>123</v>
      </c>
      <c r="T64" s="947">
        <f t="shared" si="18"/>
        <v>39</v>
      </c>
      <c r="U64" s="948">
        <f t="shared" si="18"/>
        <v>2</v>
      </c>
      <c r="V64" s="965">
        <v>0.62</v>
      </c>
      <c r="W64" s="950">
        <v>247</v>
      </c>
      <c r="X64" s="951">
        <v>120.62</v>
      </c>
      <c r="Y64" s="952">
        <f t="shared" si="19"/>
        <v>84.43</v>
      </c>
      <c r="Z64" s="953">
        <f t="shared" si="20"/>
        <v>0</v>
      </c>
      <c r="AA64" s="951">
        <v>145.99</v>
      </c>
      <c r="AB64" s="952">
        <f t="shared" si="21"/>
        <v>102.19</v>
      </c>
      <c r="AC64" s="952">
        <f t="shared" si="22"/>
        <v>0</v>
      </c>
      <c r="AD64" s="954">
        <f t="shared" si="1"/>
        <v>3858.9</v>
      </c>
      <c r="AE64" s="955">
        <f t="shared" si="2"/>
        <v>498.7</v>
      </c>
      <c r="AF64" s="956">
        <f t="shared" si="36"/>
        <v>369.4</v>
      </c>
      <c r="AG64" s="956">
        <f t="shared" si="35"/>
        <v>129.30000000000001</v>
      </c>
      <c r="AH64" s="956">
        <f t="shared" si="35"/>
        <v>0</v>
      </c>
      <c r="AI64" s="955">
        <f t="shared" si="4"/>
        <v>3360.2</v>
      </c>
      <c r="AJ64" s="956">
        <f t="shared" si="34"/>
        <v>2749.9</v>
      </c>
      <c r="AK64" s="956">
        <f t="shared" si="34"/>
        <v>610.29999999999995</v>
      </c>
      <c r="AL64" s="956">
        <f t="shared" si="34"/>
        <v>0</v>
      </c>
      <c r="AM64" s="967">
        <f t="shared" si="23"/>
        <v>0</v>
      </c>
      <c r="AN64" s="967">
        <f t="shared" si="24"/>
        <v>36.19</v>
      </c>
      <c r="AO64" s="968">
        <f t="shared" si="25"/>
        <v>120.62</v>
      </c>
      <c r="AP64" s="967">
        <f t="shared" si="26"/>
        <v>0</v>
      </c>
      <c r="AQ64" s="967">
        <f t="shared" si="27"/>
        <v>43.8</v>
      </c>
      <c r="AR64" s="967">
        <f t="shared" si="28"/>
        <v>145.99</v>
      </c>
      <c r="AS64" s="954">
        <f t="shared" si="30"/>
        <v>361.7</v>
      </c>
      <c r="AT64" s="955">
        <f t="shared" si="6"/>
        <v>55.4</v>
      </c>
      <c r="AU64" s="956">
        <f t="shared" si="32"/>
        <v>0</v>
      </c>
      <c r="AV64" s="956">
        <f t="shared" si="32"/>
        <v>55.4</v>
      </c>
      <c r="AW64" s="956">
        <f t="shared" si="32"/>
        <v>0</v>
      </c>
      <c r="AX64" s="959">
        <f t="shared" si="8"/>
        <v>306.3</v>
      </c>
      <c r="AY64" s="960">
        <f t="shared" si="33"/>
        <v>0</v>
      </c>
      <c r="AZ64" s="960">
        <f t="shared" si="33"/>
        <v>261.60000000000002</v>
      </c>
      <c r="BA64" s="960">
        <f t="shared" si="33"/>
        <v>44.7</v>
      </c>
      <c r="BB64" s="961">
        <f t="shared" si="29"/>
        <v>0.78139599999999998</v>
      </c>
      <c r="BC64" s="960">
        <f t="shared" si="31"/>
        <v>282.60000000000002</v>
      </c>
    </row>
    <row r="65" spans="1:55" x14ac:dyDescent="0.25">
      <c r="A65" s="969" t="s">
        <v>1075</v>
      </c>
      <c r="B65" s="941">
        <f t="shared" si="10"/>
        <v>335</v>
      </c>
      <c r="C65" s="942">
        <v>71</v>
      </c>
      <c r="D65" s="942">
        <v>264</v>
      </c>
      <c r="E65" s="941">
        <f t="shared" si="11"/>
        <v>47</v>
      </c>
      <c r="F65" s="941">
        <f t="shared" si="12"/>
        <v>44</v>
      </c>
      <c r="G65" s="941">
        <f t="shared" si="12"/>
        <v>3</v>
      </c>
      <c r="H65" s="943">
        <v>8</v>
      </c>
      <c r="I65" s="943">
        <v>0</v>
      </c>
      <c r="J65" s="943">
        <v>36</v>
      </c>
      <c r="K65" s="943">
        <v>3</v>
      </c>
      <c r="L65" s="963"/>
      <c r="M65" s="945">
        <f t="shared" si="0"/>
        <v>335</v>
      </c>
      <c r="N65" s="946">
        <f t="shared" si="13"/>
        <v>71</v>
      </c>
      <c r="O65" s="947">
        <f t="shared" si="14"/>
        <v>63</v>
      </c>
      <c r="P65" s="947">
        <f t="shared" si="15"/>
        <v>8</v>
      </c>
      <c r="Q65" s="948">
        <f t="shared" si="15"/>
        <v>0</v>
      </c>
      <c r="R65" s="946">
        <f t="shared" si="16"/>
        <v>264</v>
      </c>
      <c r="S65" s="947">
        <f t="shared" si="17"/>
        <v>225</v>
      </c>
      <c r="T65" s="947">
        <f t="shared" si="18"/>
        <v>36</v>
      </c>
      <c r="U65" s="948">
        <f t="shared" si="18"/>
        <v>3</v>
      </c>
      <c r="V65" s="965">
        <v>0.62</v>
      </c>
      <c r="W65" s="950">
        <v>247</v>
      </c>
      <c r="X65" s="951">
        <v>120.62</v>
      </c>
      <c r="Y65" s="952">
        <f t="shared" si="19"/>
        <v>84.43</v>
      </c>
      <c r="Z65" s="953">
        <f t="shared" si="20"/>
        <v>0</v>
      </c>
      <c r="AA65" s="951">
        <v>145.99</v>
      </c>
      <c r="AB65" s="952">
        <f t="shared" si="21"/>
        <v>102.19</v>
      </c>
      <c r="AC65" s="952">
        <f t="shared" si="22"/>
        <v>0</v>
      </c>
      <c r="AD65" s="954">
        <f t="shared" si="1"/>
        <v>6860.8</v>
      </c>
      <c r="AE65" s="955">
        <f t="shared" si="2"/>
        <v>1267.0999999999999</v>
      </c>
      <c r="AF65" s="956">
        <f t="shared" si="36"/>
        <v>1163.7</v>
      </c>
      <c r="AG65" s="956">
        <f t="shared" si="35"/>
        <v>103.4</v>
      </c>
      <c r="AH65" s="956">
        <f t="shared" si="35"/>
        <v>0</v>
      </c>
      <c r="AI65" s="955">
        <f t="shared" si="4"/>
        <v>5593.7</v>
      </c>
      <c r="AJ65" s="956">
        <f t="shared" si="34"/>
        <v>5030.3</v>
      </c>
      <c r="AK65" s="956">
        <f t="shared" si="34"/>
        <v>563.4</v>
      </c>
      <c r="AL65" s="956">
        <f t="shared" si="34"/>
        <v>0</v>
      </c>
      <c r="AM65" s="967">
        <f t="shared" si="23"/>
        <v>0</v>
      </c>
      <c r="AN65" s="967">
        <f t="shared" si="24"/>
        <v>36.19</v>
      </c>
      <c r="AO65" s="968">
        <f t="shared" si="25"/>
        <v>120.62</v>
      </c>
      <c r="AP65" s="967">
        <f t="shared" si="26"/>
        <v>0</v>
      </c>
      <c r="AQ65" s="967">
        <f t="shared" si="27"/>
        <v>43.8</v>
      </c>
      <c r="AR65" s="967">
        <f t="shared" si="28"/>
        <v>145.99</v>
      </c>
      <c r="AS65" s="954">
        <f t="shared" si="30"/>
        <v>352.9</v>
      </c>
      <c r="AT65" s="955">
        <f t="shared" si="6"/>
        <v>44.3</v>
      </c>
      <c r="AU65" s="956">
        <f t="shared" si="32"/>
        <v>0</v>
      </c>
      <c r="AV65" s="956">
        <f t="shared" si="32"/>
        <v>44.3</v>
      </c>
      <c r="AW65" s="956">
        <f t="shared" si="32"/>
        <v>0</v>
      </c>
      <c r="AX65" s="959">
        <f t="shared" si="8"/>
        <v>308.60000000000002</v>
      </c>
      <c r="AY65" s="960">
        <f t="shared" si="33"/>
        <v>0</v>
      </c>
      <c r="AZ65" s="960">
        <f t="shared" si="33"/>
        <v>241.5</v>
      </c>
      <c r="BA65" s="960">
        <f t="shared" si="33"/>
        <v>67.099999999999994</v>
      </c>
      <c r="BB65" s="961">
        <f t="shared" si="29"/>
        <v>0.78139599999999998</v>
      </c>
      <c r="BC65" s="960">
        <f t="shared" si="31"/>
        <v>275.8</v>
      </c>
    </row>
    <row r="66" spans="1:55" x14ac:dyDescent="0.25">
      <c r="A66" s="969" t="s">
        <v>1076</v>
      </c>
      <c r="B66" s="941">
        <f t="shared" si="10"/>
        <v>326</v>
      </c>
      <c r="C66" s="942">
        <v>55</v>
      </c>
      <c r="D66" s="942">
        <v>271</v>
      </c>
      <c r="E66" s="941">
        <f t="shared" si="11"/>
        <v>91</v>
      </c>
      <c r="F66" s="941">
        <f t="shared" si="12"/>
        <v>89</v>
      </c>
      <c r="G66" s="941">
        <f t="shared" si="12"/>
        <v>2</v>
      </c>
      <c r="H66" s="943">
        <v>9</v>
      </c>
      <c r="I66" s="943">
        <v>0</v>
      </c>
      <c r="J66" s="943">
        <v>80</v>
      </c>
      <c r="K66" s="943">
        <v>2</v>
      </c>
      <c r="L66" s="963"/>
      <c r="M66" s="945">
        <f t="shared" si="0"/>
        <v>326</v>
      </c>
      <c r="N66" s="946">
        <f t="shared" si="13"/>
        <v>55</v>
      </c>
      <c r="O66" s="947">
        <f t="shared" si="14"/>
        <v>46</v>
      </c>
      <c r="P66" s="947">
        <f t="shared" si="15"/>
        <v>9</v>
      </c>
      <c r="Q66" s="948">
        <f t="shared" si="15"/>
        <v>0</v>
      </c>
      <c r="R66" s="946">
        <f t="shared" si="16"/>
        <v>271</v>
      </c>
      <c r="S66" s="947">
        <f t="shared" si="17"/>
        <v>189</v>
      </c>
      <c r="T66" s="947">
        <f t="shared" si="18"/>
        <v>80</v>
      </c>
      <c r="U66" s="948">
        <f t="shared" si="18"/>
        <v>2</v>
      </c>
      <c r="V66" s="965">
        <v>0.62</v>
      </c>
      <c r="W66" s="950">
        <v>247</v>
      </c>
      <c r="X66" s="951">
        <v>120.62</v>
      </c>
      <c r="Y66" s="952">
        <f t="shared" si="19"/>
        <v>84.43</v>
      </c>
      <c r="Z66" s="953">
        <f t="shared" si="20"/>
        <v>0</v>
      </c>
      <c r="AA66" s="951">
        <v>145.99</v>
      </c>
      <c r="AB66" s="952">
        <f t="shared" si="21"/>
        <v>102.19</v>
      </c>
      <c r="AC66" s="952">
        <f t="shared" si="22"/>
        <v>0</v>
      </c>
      <c r="AD66" s="954">
        <f t="shared" si="1"/>
        <v>6443.6</v>
      </c>
      <c r="AE66" s="955">
        <f t="shared" si="2"/>
        <v>966.1</v>
      </c>
      <c r="AF66" s="956">
        <f t="shared" si="36"/>
        <v>849.7</v>
      </c>
      <c r="AG66" s="956">
        <f t="shared" si="35"/>
        <v>116.4</v>
      </c>
      <c r="AH66" s="956">
        <f t="shared" si="35"/>
        <v>0</v>
      </c>
      <c r="AI66" s="955">
        <f t="shared" si="4"/>
        <v>5477.5</v>
      </c>
      <c r="AJ66" s="956">
        <f t="shared" si="34"/>
        <v>4225.5</v>
      </c>
      <c r="AK66" s="956">
        <f t="shared" si="34"/>
        <v>1252</v>
      </c>
      <c r="AL66" s="956">
        <f t="shared" si="34"/>
        <v>0</v>
      </c>
      <c r="AM66" s="967">
        <f t="shared" si="23"/>
        <v>0</v>
      </c>
      <c r="AN66" s="967">
        <f t="shared" si="24"/>
        <v>36.19</v>
      </c>
      <c r="AO66" s="968">
        <f t="shared" si="25"/>
        <v>120.62</v>
      </c>
      <c r="AP66" s="967">
        <f t="shared" si="26"/>
        <v>0</v>
      </c>
      <c r="AQ66" s="967">
        <f t="shared" si="27"/>
        <v>43.8</v>
      </c>
      <c r="AR66" s="967">
        <f t="shared" si="28"/>
        <v>145.99</v>
      </c>
      <c r="AS66" s="954">
        <f t="shared" si="30"/>
        <v>631.20000000000005</v>
      </c>
      <c r="AT66" s="955">
        <f t="shared" si="6"/>
        <v>49.9</v>
      </c>
      <c r="AU66" s="956">
        <f t="shared" si="32"/>
        <v>0</v>
      </c>
      <c r="AV66" s="956">
        <f t="shared" si="32"/>
        <v>49.9</v>
      </c>
      <c r="AW66" s="956">
        <f t="shared" si="32"/>
        <v>0</v>
      </c>
      <c r="AX66" s="959">
        <f t="shared" si="8"/>
        <v>581.29999999999995</v>
      </c>
      <c r="AY66" s="960">
        <f t="shared" si="33"/>
        <v>0</v>
      </c>
      <c r="AZ66" s="960">
        <f t="shared" si="33"/>
        <v>536.6</v>
      </c>
      <c r="BA66" s="960">
        <f t="shared" si="33"/>
        <v>44.7</v>
      </c>
      <c r="BB66" s="961">
        <f t="shared" si="29"/>
        <v>0.78139599999999998</v>
      </c>
      <c r="BC66" s="960">
        <f t="shared" si="31"/>
        <v>493.2</v>
      </c>
    </row>
    <row r="67" spans="1:55" x14ac:dyDescent="0.25">
      <c r="A67" s="969" t="s">
        <v>1077</v>
      </c>
      <c r="B67" s="941">
        <f t="shared" si="10"/>
        <v>516</v>
      </c>
      <c r="C67" s="942">
        <v>90</v>
      </c>
      <c r="D67" s="942">
        <v>426</v>
      </c>
      <c r="E67" s="941">
        <f t="shared" si="11"/>
        <v>120</v>
      </c>
      <c r="F67" s="941">
        <f t="shared" si="12"/>
        <v>115</v>
      </c>
      <c r="G67" s="941">
        <f t="shared" si="12"/>
        <v>5</v>
      </c>
      <c r="H67" s="943">
        <v>13</v>
      </c>
      <c r="I67" s="943">
        <v>1</v>
      </c>
      <c r="J67" s="943">
        <v>102</v>
      </c>
      <c r="K67" s="943">
        <v>4</v>
      </c>
      <c r="L67" s="963"/>
      <c r="M67" s="945">
        <f t="shared" si="0"/>
        <v>516</v>
      </c>
      <c r="N67" s="946">
        <f t="shared" si="13"/>
        <v>90</v>
      </c>
      <c r="O67" s="947">
        <f t="shared" si="14"/>
        <v>76</v>
      </c>
      <c r="P67" s="947">
        <f t="shared" si="15"/>
        <v>13</v>
      </c>
      <c r="Q67" s="948">
        <f t="shared" si="15"/>
        <v>1</v>
      </c>
      <c r="R67" s="946">
        <f t="shared" si="16"/>
        <v>426</v>
      </c>
      <c r="S67" s="947">
        <f t="shared" si="17"/>
        <v>320</v>
      </c>
      <c r="T67" s="947">
        <f t="shared" si="18"/>
        <v>102</v>
      </c>
      <c r="U67" s="948">
        <f t="shared" si="18"/>
        <v>4</v>
      </c>
      <c r="V67" s="965">
        <v>0.62</v>
      </c>
      <c r="W67" s="950">
        <v>247</v>
      </c>
      <c r="X67" s="951">
        <v>120.62</v>
      </c>
      <c r="Y67" s="952">
        <f t="shared" si="19"/>
        <v>84.43</v>
      </c>
      <c r="Z67" s="953">
        <f t="shared" si="20"/>
        <v>0</v>
      </c>
      <c r="AA67" s="951">
        <v>145.99</v>
      </c>
      <c r="AB67" s="952">
        <f t="shared" si="21"/>
        <v>102.19</v>
      </c>
      <c r="AC67" s="952">
        <f t="shared" si="22"/>
        <v>0</v>
      </c>
      <c r="AD67" s="954">
        <f t="shared" si="1"/>
        <v>10322.4</v>
      </c>
      <c r="AE67" s="955">
        <f t="shared" si="2"/>
        <v>1572</v>
      </c>
      <c r="AF67" s="956">
        <f t="shared" si="36"/>
        <v>1403.9</v>
      </c>
      <c r="AG67" s="956">
        <f t="shared" si="35"/>
        <v>168.1</v>
      </c>
      <c r="AH67" s="956">
        <f t="shared" si="35"/>
        <v>0</v>
      </c>
      <c r="AI67" s="955">
        <f t="shared" si="4"/>
        <v>8750.4</v>
      </c>
      <c r="AJ67" s="956">
        <f t="shared" si="34"/>
        <v>7154.2</v>
      </c>
      <c r="AK67" s="956">
        <f t="shared" si="34"/>
        <v>1596.2</v>
      </c>
      <c r="AL67" s="956">
        <f t="shared" si="34"/>
        <v>0</v>
      </c>
      <c r="AM67" s="967">
        <f t="shared" si="23"/>
        <v>0</v>
      </c>
      <c r="AN67" s="967">
        <f t="shared" si="24"/>
        <v>36.19</v>
      </c>
      <c r="AO67" s="968">
        <f t="shared" si="25"/>
        <v>120.62</v>
      </c>
      <c r="AP67" s="967">
        <f t="shared" si="26"/>
        <v>0</v>
      </c>
      <c r="AQ67" s="967">
        <f t="shared" si="27"/>
        <v>43.8</v>
      </c>
      <c r="AR67" s="967">
        <f t="shared" si="28"/>
        <v>145.99</v>
      </c>
      <c r="AS67" s="954">
        <f t="shared" si="30"/>
        <v>864.1</v>
      </c>
      <c r="AT67" s="955">
        <f t="shared" si="6"/>
        <v>90.5</v>
      </c>
      <c r="AU67" s="956">
        <f t="shared" si="32"/>
        <v>0</v>
      </c>
      <c r="AV67" s="956">
        <f t="shared" si="32"/>
        <v>72</v>
      </c>
      <c r="AW67" s="956">
        <f t="shared" si="32"/>
        <v>18.5</v>
      </c>
      <c r="AX67" s="959">
        <f t="shared" si="8"/>
        <v>773.6</v>
      </c>
      <c r="AY67" s="960">
        <f t="shared" si="33"/>
        <v>0</v>
      </c>
      <c r="AZ67" s="960">
        <f t="shared" si="33"/>
        <v>684.2</v>
      </c>
      <c r="BA67" s="960">
        <f t="shared" si="33"/>
        <v>89.4</v>
      </c>
      <c r="BB67" s="961">
        <f t="shared" si="29"/>
        <v>0.78139599999999998</v>
      </c>
      <c r="BC67" s="972">
        <f>ROUND(AS67*BB67,1)+0.1</f>
        <v>675.3</v>
      </c>
    </row>
    <row r="68" spans="1:55" x14ac:dyDescent="0.25">
      <c r="A68" s="969" t="s">
        <v>1078</v>
      </c>
      <c r="B68" s="941">
        <f t="shared" si="10"/>
        <v>349</v>
      </c>
      <c r="C68" s="942">
        <v>56</v>
      </c>
      <c r="D68" s="942">
        <v>293</v>
      </c>
      <c r="E68" s="941">
        <f t="shared" si="11"/>
        <v>118</v>
      </c>
      <c r="F68" s="941">
        <f t="shared" si="12"/>
        <v>115</v>
      </c>
      <c r="G68" s="941">
        <f t="shared" si="12"/>
        <v>3</v>
      </c>
      <c r="H68" s="943">
        <v>17</v>
      </c>
      <c r="I68" s="943">
        <v>0</v>
      </c>
      <c r="J68" s="943">
        <v>98</v>
      </c>
      <c r="K68" s="943">
        <v>3</v>
      </c>
      <c r="L68" s="963"/>
      <c r="M68" s="945">
        <f t="shared" si="0"/>
        <v>349</v>
      </c>
      <c r="N68" s="946">
        <f t="shared" si="13"/>
        <v>56</v>
      </c>
      <c r="O68" s="947">
        <f t="shared" si="14"/>
        <v>39</v>
      </c>
      <c r="P68" s="947">
        <f t="shared" si="15"/>
        <v>17</v>
      </c>
      <c r="Q68" s="948">
        <f t="shared" si="15"/>
        <v>0</v>
      </c>
      <c r="R68" s="946">
        <f t="shared" si="16"/>
        <v>293</v>
      </c>
      <c r="S68" s="947">
        <f t="shared" si="17"/>
        <v>192</v>
      </c>
      <c r="T68" s="947">
        <f t="shared" si="18"/>
        <v>98</v>
      </c>
      <c r="U68" s="948">
        <f t="shared" si="18"/>
        <v>3</v>
      </c>
      <c r="V68" s="965">
        <v>0.62</v>
      </c>
      <c r="W68" s="950">
        <v>247</v>
      </c>
      <c r="X68" s="951">
        <v>120.62</v>
      </c>
      <c r="Y68" s="952">
        <f t="shared" si="19"/>
        <v>84.43</v>
      </c>
      <c r="Z68" s="953">
        <f t="shared" si="20"/>
        <v>0</v>
      </c>
      <c r="AA68" s="951">
        <v>145.99</v>
      </c>
      <c r="AB68" s="952">
        <f t="shared" si="21"/>
        <v>102.19</v>
      </c>
      <c r="AC68" s="952">
        <f t="shared" si="22"/>
        <v>0</v>
      </c>
      <c r="AD68" s="954">
        <f t="shared" si="1"/>
        <v>6766.3</v>
      </c>
      <c r="AE68" s="955">
        <f t="shared" si="2"/>
        <v>940.2</v>
      </c>
      <c r="AF68" s="956">
        <f t="shared" si="36"/>
        <v>720.4</v>
      </c>
      <c r="AG68" s="956">
        <f t="shared" si="35"/>
        <v>219.8</v>
      </c>
      <c r="AH68" s="956">
        <f t="shared" si="35"/>
        <v>0</v>
      </c>
      <c r="AI68" s="955">
        <f t="shared" si="4"/>
        <v>5826.1</v>
      </c>
      <c r="AJ68" s="956">
        <f t="shared" si="34"/>
        <v>4292.5</v>
      </c>
      <c r="AK68" s="956">
        <f t="shared" si="34"/>
        <v>1533.6</v>
      </c>
      <c r="AL68" s="956">
        <f t="shared" si="34"/>
        <v>0</v>
      </c>
      <c r="AM68" s="967">
        <f t="shared" si="23"/>
        <v>0</v>
      </c>
      <c r="AN68" s="967">
        <f t="shared" si="24"/>
        <v>36.19</v>
      </c>
      <c r="AO68" s="968">
        <f t="shared" si="25"/>
        <v>120.62</v>
      </c>
      <c r="AP68" s="967">
        <f t="shared" si="26"/>
        <v>0</v>
      </c>
      <c r="AQ68" s="967">
        <f t="shared" si="27"/>
        <v>43.8</v>
      </c>
      <c r="AR68" s="967">
        <f t="shared" si="28"/>
        <v>145.99</v>
      </c>
      <c r="AS68" s="954">
        <f t="shared" si="30"/>
        <v>818.6</v>
      </c>
      <c r="AT68" s="955">
        <f t="shared" si="6"/>
        <v>94.2</v>
      </c>
      <c r="AU68" s="956">
        <f t="shared" si="32"/>
        <v>0</v>
      </c>
      <c r="AV68" s="956">
        <f t="shared" si="32"/>
        <v>94.2</v>
      </c>
      <c r="AW68" s="956">
        <f t="shared" si="32"/>
        <v>0</v>
      </c>
      <c r="AX68" s="959">
        <f t="shared" si="8"/>
        <v>724.4</v>
      </c>
      <c r="AY68" s="960">
        <f t="shared" si="33"/>
        <v>0</v>
      </c>
      <c r="AZ68" s="960">
        <f t="shared" si="33"/>
        <v>657.3</v>
      </c>
      <c r="BA68" s="960">
        <f t="shared" si="33"/>
        <v>67.099999999999994</v>
      </c>
      <c r="BB68" s="961">
        <f t="shared" si="29"/>
        <v>0.78139599999999998</v>
      </c>
      <c r="BC68" s="972">
        <f>ROUND(AS68*BB68,1)+0.1</f>
        <v>639.79999999999995</v>
      </c>
    </row>
    <row r="69" spans="1:55" s="979" customFormat="1" ht="15" x14ac:dyDescent="0.25">
      <c r="A69" s="973" t="s">
        <v>1400</v>
      </c>
      <c r="B69" s="974">
        <f t="shared" ref="B69:D69" si="37">SUM(B14:B68)</f>
        <v>12463</v>
      </c>
      <c r="C69" s="974">
        <f t="shared" si="37"/>
        <v>2069</v>
      </c>
      <c r="D69" s="974">
        <f t="shared" si="37"/>
        <v>10394</v>
      </c>
      <c r="E69" s="974">
        <f t="shared" ref="E69:K69" si="38">SUM(E14:E68)</f>
        <v>3848</v>
      </c>
      <c r="F69" s="974">
        <f t="shared" si="38"/>
        <v>3672</v>
      </c>
      <c r="G69" s="974">
        <f t="shared" si="38"/>
        <v>176</v>
      </c>
      <c r="H69" s="974">
        <f t="shared" si="38"/>
        <v>529</v>
      </c>
      <c r="I69" s="974">
        <f t="shared" si="38"/>
        <v>7</v>
      </c>
      <c r="J69" s="974">
        <f t="shared" si="38"/>
        <v>3143</v>
      </c>
      <c r="K69" s="974">
        <f t="shared" si="38"/>
        <v>169</v>
      </c>
      <c r="L69" s="973"/>
      <c r="M69" s="974">
        <f t="shared" ref="M69:U69" si="39">SUM(M14:M68)</f>
        <v>12463</v>
      </c>
      <c r="N69" s="974">
        <f t="shared" si="39"/>
        <v>2069</v>
      </c>
      <c r="O69" s="974">
        <f t="shared" si="39"/>
        <v>1533</v>
      </c>
      <c r="P69" s="974">
        <f t="shared" si="39"/>
        <v>529</v>
      </c>
      <c r="Q69" s="974">
        <f t="shared" si="39"/>
        <v>7</v>
      </c>
      <c r="R69" s="974">
        <f t="shared" si="39"/>
        <v>10394</v>
      </c>
      <c r="S69" s="974">
        <f t="shared" si="39"/>
        <v>7082</v>
      </c>
      <c r="T69" s="974">
        <f t="shared" si="39"/>
        <v>3143</v>
      </c>
      <c r="U69" s="974">
        <f t="shared" si="39"/>
        <v>169</v>
      </c>
      <c r="V69" s="975">
        <v>0.62</v>
      </c>
      <c r="W69" s="976"/>
      <c r="X69" s="977"/>
      <c r="Y69" s="977"/>
      <c r="Z69" s="977"/>
      <c r="AA69" s="977"/>
      <c r="AB69" s="977"/>
      <c r="AC69" s="977"/>
      <c r="AD69" s="978">
        <f t="shared" ref="AD69:AL69" si="40">SUM(AD14:AD68)</f>
        <v>242674.6</v>
      </c>
      <c r="AE69" s="978">
        <f t="shared" si="40"/>
        <v>35156.9</v>
      </c>
      <c r="AF69" s="978">
        <f t="shared" si="40"/>
        <v>28317.3</v>
      </c>
      <c r="AG69" s="978">
        <f t="shared" si="40"/>
        <v>6839.6</v>
      </c>
      <c r="AH69" s="978">
        <f t="shared" si="40"/>
        <v>0</v>
      </c>
      <c r="AI69" s="978">
        <f t="shared" si="40"/>
        <v>207517.7</v>
      </c>
      <c r="AJ69" s="978">
        <f t="shared" si="40"/>
        <v>158331.79999999999</v>
      </c>
      <c r="AK69" s="978">
        <f t="shared" si="40"/>
        <v>49185.9</v>
      </c>
      <c r="AL69" s="978">
        <f t="shared" si="40"/>
        <v>0</v>
      </c>
      <c r="AM69" s="977"/>
      <c r="AN69" s="977"/>
      <c r="AO69" s="977"/>
      <c r="AP69" s="977"/>
      <c r="AQ69" s="977"/>
      <c r="AR69" s="977"/>
      <c r="AS69" s="978">
        <f t="shared" ref="AS69:BC69" si="41">SUM(AS14:AS68)</f>
        <v>27922.7</v>
      </c>
      <c r="AT69" s="978">
        <f t="shared" si="41"/>
        <v>3061.3</v>
      </c>
      <c r="AU69" s="978">
        <f t="shared" si="41"/>
        <v>0</v>
      </c>
      <c r="AV69" s="978">
        <f t="shared" si="41"/>
        <v>2931.9</v>
      </c>
      <c r="AW69" s="978">
        <f t="shared" si="41"/>
        <v>129.4</v>
      </c>
      <c r="AX69" s="978">
        <f t="shared" si="41"/>
        <v>24861.4</v>
      </c>
      <c r="AY69" s="978">
        <f t="shared" si="41"/>
        <v>0</v>
      </c>
      <c r="AZ69" s="978">
        <f t="shared" si="41"/>
        <v>21082.3</v>
      </c>
      <c r="BA69" s="978">
        <f t="shared" si="41"/>
        <v>3779.1</v>
      </c>
      <c r="BB69" s="978">
        <f t="shared" si="41"/>
        <v>43</v>
      </c>
      <c r="BC69" s="978">
        <f t="shared" si="41"/>
        <v>21616</v>
      </c>
    </row>
    <row r="70" spans="1:55" s="979" customFormat="1" ht="15" x14ac:dyDescent="0.25">
      <c r="A70" s="973" t="s">
        <v>658</v>
      </c>
      <c r="B70" s="974">
        <f t="shared" ref="B70:K70" si="42">B69-B71</f>
        <v>11152</v>
      </c>
      <c r="C70" s="974">
        <f t="shared" si="42"/>
        <v>1840</v>
      </c>
      <c r="D70" s="974">
        <f t="shared" si="42"/>
        <v>9312</v>
      </c>
      <c r="E70" s="974">
        <f t="shared" si="42"/>
        <v>3503</v>
      </c>
      <c r="F70" s="974">
        <f t="shared" si="42"/>
        <v>3336</v>
      </c>
      <c r="G70" s="974">
        <f t="shared" si="42"/>
        <v>167</v>
      </c>
      <c r="H70" s="974">
        <f t="shared" si="42"/>
        <v>483</v>
      </c>
      <c r="I70" s="974">
        <f t="shared" si="42"/>
        <v>5</v>
      </c>
      <c r="J70" s="974">
        <f t="shared" si="42"/>
        <v>2853</v>
      </c>
      <c r="K70" s="974">
        <f t="shared" si="42"/>
        <v>162</v>
      </c>
      <c r="L70" s="973"/>
      <c r="M70" s="974">
        <f t="shared" ref="M70:U70" si="43">M69-M71</f>
        <v>11152</v>
      </c>
      <c r="N70" s="974">
        <f t="shared" si="43"/>
        <v>1840</v>
      </c>
      <c r="O70" s="974">
        <f t="shared" si="43"/>
        <v>1352</v>
      </c>
      <c r="P70" s="974">
        <f t="shared" si="43"/>
        <v>483</v>
      </c>
      <c r="Q70" s="974">
        <f t="shared" si="43"/>
        <v>5</v>
      </c>
      <c r="R70" s="974">
        <f t="shared" si="43"/>
        <v>9312</v>
      </c>
      <c r="S70" s="974">
        <f t="shared" si="43"/>
        <v>6297</v>
      </c>
      <c r="T70" s="974">
        <f t="shared" si="43"/>
        <v>2853</v>
      </c>
      <c r="U70" s="974">
        <f t="shared" si="43"/>
        <v>162</v>
      </c>
      <c r="V70" s="980"/>
      <c r="W70" s="976"/>
      <c r="X70" s="977"/>
      <c r="Y70" s="977"/>
      <c r="Z70" s="977"/>
      <c r="AA70" s="977"/>
      <c r="AB70" s="977"/>
      <c r="AC70" s="977"/>
      <c r="AD70" s="978">
        <f t="shared" ref="AD70:AL70" si="44">AD69-AD71</f>
        <v>216648</v>
      </c>
      <c r="AE70" s="978">
        <f t="shared" si="44"/>
        <v>31218.799999999999</v>
      </c>
      <c r="AF70" s="978">
        <f t="shared" si="44"/>
        <v>24973.9</v>
      </c>
      <c r="AG70" s="978">
        <f t="shared" si="44"/>
        <v>6244.9</v>
      </c>
      <c r="AH70" s="978">
        <f t="shared" si="44"/>
        <v>0</v>
      </c>
      <c r="AI70" s="978">
        <f t="shared" si="44"/>
        <v>185429.2</v>
      </c>
      <c r="AJ70" s="978">
        <f t="shared" si="44"/>
        <v>140781.6</v>
      </c>
      <c r="AK70" s="978">
        <f t="shared" si="44"/>
        <v>44647.6</v>
      </c>
      <c r="AL70" s="978">
        <f t="shared" si="44"/>
        <v>0</v>
      </c>
      <c r="AM70" s="977"/>
      <c r="AN70" s="977"/>
      <c r="AO70" s="977"/>
      <c r="AP70" s="977"/>
      <c r="AQ70" s="977"/>
      <c r="AR70" s="977"/>
      <c r="AS70" s="978">
        <f t="shared" ref="AS70:BC70" si="45">AS69-AS71</f>
        <v>25529.1</v>
      </c>
      <c r="AT70" s="978">
        <f t="shared" si="45"/>
        <v>2769.5</v>
      </c>
      <c r="AU70" s="978">
        <f t="shared" si="45"/>
        <v>0</v>
      </c>
      <c r="AV70" s="978">
        <f t="shared" si="45"/>
        <v>2677</v>
      </c>
      <c r="AW70" s="978">
        <f t="shared" si="45"/>
        <v>92.5</v>
      </c>
      <c r="AX70" s="978">
        <f t="shared" si="45"/>
        <v>22759.599999999999</v>
      </c>
      <c r="AY70" s="978">
        <f t="shared" si="45"/>
        <v>0</v>
      </c>
      <c r="AZ70" s="978">
        <f t="shared" si="45"/>
        <v>19137.099999999999</v>
      </c>
      <c r="BA70" s="978">
        <f t="shared" si="45"/>
        <v>3622.5</v>
      </c>
      <c r="BB70" s="978">
        <f t="shared" si="45"/>
        <v>39.1</v>
      </c>
      <c r="BC70" s="978">
        <f t="shared" si="45"/>
        <v>19745.7</v>
      </c>
    </row>
    <row r="71" spans="1:55" s="979" customFormat="1" ht="15" x14ac:dyDescent="0.25">
      <c r="A71" s="973" t="s">
        <v>659</v>
      </c>
      <c r="B71" s="974">
        <f t="shared" ref="B71:K71" si="46">B14+B17+B19+B48+B50</f>
        <v>1311</v>
      </c>
      <c r="C71" s="974">
        <f t="shared" si="46"/>
        <v>229</v>
      </c>
      <c r="D71" s="974">
        <f t="shared" si="46"/>
        <v>1082</v>
      </c>
      <c r="E71" s="974">
        <f t="shared" si="46"/>
        <v>345</v>
      </c>
      <c r="F71" s="974">
        <f t="shared" si="46"/>
        <v>336</v>
      </c>
      <c r="G71" s="974">
        <f t="shared" si="46"/>
        <v>9</v>
      </c>
      <c r="H71" s="974">
        <f t="shared" si="46"/>
        <v>46</v>
      </c>
      <c r="I71" s="974">
        <f t="shared" si="46"/>
        <v>2</v>
      </c>
      <c r="J71" s="974">
        <f t="shared" si="46"/>
        <v>290</v>
      </c>
      <c r="K71" s="974">
        <f t="shared" si="46"/>
        <v>7</v>
      </c>
      <c r="L71" s="973"/>
      <c r="M71" s="974">
        <f t="shared" ref="M71:U71" si="47">M14+M17+M19+M48+M50</f>
        <v>1311</v>
      </c>
      <c r="N71" s="974">
        <f t="shared" si="47"/>
        <v>229</v>
      </c>
      <c r="O71" s="974">
        <f t="shared" si="47"/>
        <v>181</v>
      </c>
      <c r="P71" s="974">
        <f t="shared" si="47"/>
        <v>46</v>
      </c>
      <c r="Q71" s="974">
        <f t="shared" si="47"/>
        <v>2</v>
      </c>
      <c r="R71" s="974">
        <f t="shared" si="47"/>
        <v>1082</v>
      </c>
      <c r="S71" s="974">
        <f t="shared" si="47"/>
        <v>785</v>
      </c>
      <c r="T71" s="974">
        <f t="shared" si="47"/>
        <v>290</v>
      </c>
      <c r="U71" s="974">
        <f t="shared" si="47"/>
        <v>7</v>
      </c>
      <c r="V71" s="980"/>
      <c r="W71" s="976"/>
      <c r="X71" s="977"/>
      <c r="Y71" s="977"/>
      <c r="Z71" s="977"/>
      <c r="AA71" s="977"/>
      <c r="AB71" s="977"/>
      <c r="AC71" s="977"/>
      <c r="AD71" s="978">
        <f t="shared" ref="AD71:AL71" si="48">AD14+AD17+AD19+AD48+AD50</f>
        <v>26026.6</v>
      </c>
      <c r="AE71" s="978">
        <f t="shared" si="48"/>
        <v>3938.1</v>
      </c>
      <c r="AF71" s="978">
        <f t="shared" si="48"/>
        <v>3343.4</v>
      </c>
      <c r="AG71" s="978">
        <f t="shared" si="48"/>
        <v>594.70000000000005</v>
      </c>
      <c r="AH71" s="978">
        <f t="shared" si="48"/>
        <v>0</v>
      </c>
      <c r="AI71" s="978">
        <f t="shared" si="48"/>
        <v>22088.5</v>
      </c>
      <c r="AJ71" s="978">
        <f t="shared" si="48"/>
        <v>17550.2</v>
      </c>
      <c r="AK71" s="978">
        <f t="shared" si="48"/>
        <v>4538.3</v>
      </c>
      <c r="AL71" s="978">
        <f t="shared" si="48"/>
        <v>0</v>
      </c>
      <c r="AM71" s="977"/>
      <c r="AN71" s="977"/>
      <c r="AO71" s="977"/>
      <c r="AP71" s="977"/>
      <c r="AQ71" s="977"/>
      <c r="AR71" s="977"/>
      <c r="AS71" s="978">
        <f t="shared" ref="AS71:BC71" si="49">AS14+AS17+AS19+AS48+AS50</f>
        <v>2393.6</v>
      </c>
      <c r="AT71" s="978">
        <f t="shared" si="49"/>
        <v>291.8</v>
      </c>
      <c r="AU71" s="978">
        <f t="shared" si="49"/>
        <v>0</v>
      </c>
      <c r="AV71" s="978">
        <f t="shared" si="49"/>
        <v>254.9</v>
      </c>
      <c r="AW71" s="978">
        <f t="shared" si="49"/>
        <v>36.9</v>
      </c>
      <c r="AX71" s="978">
        <f t="shared" si="49"/>
        <v>2101.8000000000002</v>
      </c>
      <c r="AY71" s="978">
        <f t="shared" si="49"/>
        <v>0</v>
      </c>
      <c r="AZ71" s="978">
        <f t="shared" si="49"/>
        <v>1945.2</v>
      </c>
      <c r="BA71" s="978">
        <f t="shared" si="49"/>
        <v>156.6</v>
      </c>
      <c r="BB71" s="978">
        <f t="shared" si="49"/>
        <v>3.9</v>
      </c>
      <c r="BC71" s="978">
        <f t="shared" si="49"/>
        <v>1870.3</v>
      </c>
    </row>
    <row r="72" spans="1:55" ht="18.75" customHeight="1" x14ac:dyDescent="0.25">
      <c r="A72" s="222"/>
      <c r="B72" s="981"/>
      <c r="C72" s="981"/>
      <c r="D72" s="981"/>
      <c r="E72" s="981"/>
      <c r="F72" s="981"/>
      <c r="G72" s="981"/>
      <c r="H72" s="981"/>
      <c r="I72" s="981"/>
      <c r="J72" s="981"/>
      <c r="K72" s="981"/>
      <c r="AD72" s="982">
        <f>AD69-AD85</f>
        <v>240337.6</v>
      </c>
    </row>
    <row r="73" spans="1:55" x14ac:dyDescent="0.25">
      <c r="A73" s="983" t="s">
        <v>1293</v>
      </c>
      <c r="B73" s="324"/>
      <c r="C73" s="324"/>
      <c r="D73" s="324"/>
      <c r="E73" s="324"/>
      <c r="F73" s="222"/>
      <c r="G73" s="222"/>
      <c r="H73" s="222"/>
      <c r="I73" s="984"/>
      <c r="J73" s="984"/>
    </row>
    <row r="74" spans="1:55" ht="36" x14ac:dyDescent="0.25">
      <c r="A74" s="962" t="s">
        <v>1295</v>
      </c>
      <c r="B74" s="941">
        <f t="shared" ref="B74:B75" si="50">C74+D74</f>
        <v>220</v>
      </c>
      <c r="C74" s="985">
        <f>4*15</f>
        <v>60</v>
      </c>
      <c r="D74" s="985">
        <f>220-C74</f>
        <v>160</v>
      </c>
      <c r="E74" s="941">
        <f t="shared" ref="E74:E75" si="51">F74+G74</f>
        <v>66</v>
      </c>
      <c r="F74" s="941">
        <f t="shared" ref="F74:G75" si="52">H74+J74</f>
        <v>63</v>
      </c>
      <c r="G74" s="941">
        <f t="shared" si="52"/>
        <v>3</v>
      </c>
      <c r="H74" s="943">
        <f>(529/2069)*C74</f>
        <v>15</v>
      </c>
      <c r="I74" s="943">
        <f>(7/2069)*C74</f>
        <v>0</v>
      </c>
      <c r="J74" s="943">
        <f>(3143/10394)*D74</f>
        <v>48</v>
      </c>
      <c r="K74" s="943">
        <f>(169/10394)*D74</f>
        <v>3</v>
      </c>
      <c r="L74" s="963"/>
      <c r="M74" s="945">
        <f t="shared" ref="M74:M75" si="53">N74+R74</f>
        <v>220</v>
      </c>
      <c r="N74" s="946">
        <f t="shared" ref="N74:N75" si="54">O74+P74+Q74</f>
        <v>60</v>
      </c>
      <c r="O74" s="947">
        <f t="shared" ref="O74:O75" si="55">C74-P74-Q74</f>
        <v>45</v>
      </c>
      <c r="P74" s="947">
        <f t="shared" ref="P74:Q75" si="56">H74</f>
        <v>15</v>
      </c>
      <c r="Q74" s="948">
        <f t="shared" si="56"/>
        <v>0</v>
      </c>
      <c r="R74" s="946">
        <f t="shared" ref="R74:R75" si="57">S74+T74+U74</f>
        <v>160</v>
      </c>
      <c r="S74" s="947">
        <f t="shared" ref="S74:S75" si="58">D74-T74-U74</f>
        <v>109</v>
      </c>
      <c r="T74" s="947">
        <f t="shared" ref="T74:U75" si="59">J74</f>
        <v>48</v>
      </c>
      <c r="U74" s="948">
        <f t="shared" si="59"/>
        <v>3</v>
      </c>
      <c r="V74" s="965">
        <v>0.62</v>
      </c>
      <c r="W74" s="950">
        <v>247</v>
      </c>
      <c r="X74" s="951">
        <v>120.62</v>
      </c>
      <c r="Y74" s="952">
        <f t="shared" ref="Y74:Y75" si="60">X74*0.7</f>
        <v>84.43</v>
      </c>
      <c r="Z74" s="953">
        <f t="shared" ref="Z74:Z75" si="61">X74*0</f>
        <v>0</v>
      </c>
      <c r="AA74" s="951">
        <v>145.99</v>
      </c>
      <c r="AB74" s="952">
        <f t="shared" ref="AB74:AB75" si="62">AA74*0.7</f>
        <v>102.19</v>
      </c>
      <c r="AC74" s="952">
        <f t="shared" ref="AC74:AC75" si="63">AA74*0</f>
        <v>0</v>
      </c>
      <c r="AD74" s="954">
        <f t="shared" ref="AD74:AD75" si="64">AE74+AI74</f>
        <v>4213.2</v>
      </c>
      <c r="AE74" s="955">
        <f t="shared" ref="AE74:AE75" si="65">AF74+AG74+AH74</f>
        <v>1025.0999999999999</v>
      </c>
      <c r="AF74" s="956">
        <f t="shared" ref="AF74:AF75" si="66">O74*$V74*$W74*X74/1000</f>
        <v>831.2</v>
      </c>
      <c r="AG74" s="956">
        <f>P74*$V74*$W74*Y74/1000</f>
        <v>193.9</v>
      </c>
      <c r="AH74" s="956">
        <f>Q74*$V74*$W74*Z74/1000</f>
        <v>0</v>
      </c>
      <c r="AI74" s="955">
        <f t="shared" ref="AI74:AI75" si="67">AJ74+AK74+AL74</f>
        <v>3188.1</v>
      </c>
      <c r="AJ74" s="956">
        <f t="shared" ref="AJ74:AL75" si="68">S74*$V74*$W74*AA74/1000</f>
        <v>2436.9</v>
      </c>
      <c r="AK74" s="956">
        <f t="shared" si="68"/>
        <v>751.2</v>
      </c>
      <c r="AL74" s="956">
        <f t="shared" si="68"/>
        <v>0</v>
      </c>
      <c r="AM74" s="967">
        <f t="shared" ref="AM74:AM75" si="69">X74*0</f>
        <v>0</v>
      </c>
      <c r="AN74" s="967">
        <f t="shared" ref="AN74:AN75" si="70">X74*0.3</f>
        <v>36.19</v>
      </c>
      <c r="AO74" s="968">
        <f t="shared" ref="AO74:AO75" si="71">X74*1</f>
        <v>120.62</v>
      </c>
      <c r="AP74" s="967">
        <f t="shared" ref="AP74:AP75" si="72">AA74*0</f>
        <v>0</v>
      </c>
      <c r="AQ74" s="967">
        <f t="shared" ref="AQ74:AQ75" si="73">AA74*0.3</f>
        <v>43.8</v>
      </c>
      <c r="AR74" s="967">
        <f t="shared" ref="AR74:AR75" si="74">AA74*1</f>
        <v>145.99</v>
      </c>
      <c r="AS74" s="954">
        <f t="shared" ref="AS74:AS75" si="75">AT74+AX74</f>
        <v>472.2</v>
      </c>
      <c r="AT74" s="955">
        <f t="shared" ref="AT74:AT75" si="76">AU74+AV74+AW74</f>
        <v>83.1</v>
      </c>
      <c r="AU74" s="956">
        <f t="shared" ref="AU74:AW75" si="77">O74*$V74*$W74*AM74/1000</f>
        <v>0</v>
      </c>
      <c r="AV74" s="956">
        <f t="shared" si="77"/>
        <v>83.1</v>
      </c>
      <c r="AW74" s="956">
        <f t="shared" si="77"/>
        <v>0</v>
      </c>
      <c r="AX74" s="959">
        <f t="shared" ref="AX74:AX75" si="78">AY74+AZ74+BA74</f>
        <v>389.1</v>
      </c>
      <c r="AY74" s="960">
        <f t="shared" ref="AY74:BA75" si="79">S74*$V74*$W74*AP74/1000</f>
        <v>0</v>
      </c>
      <c r="AZ74" s="960">
        <f t="shared" si="79"/>
        <v>322</v>
      </c>
      <c r="BA74" s="960">
        <f t="shared" si="79"/>
        <v>67.099999999999994</v>
      </c>
      <c r="BB74" s="961">
        <v>0</v>
      </c>
      <c r="BC74" s="960">
        <f t="shared" ref="BC74:BC75" si="80">ROUND(AS74*BB74,1)</f>
        <v>0</v>
      </c>
    </row>
    <row r="75" spans="1:55" ht="24" x14ac:dyDescent="0.25">
      <c r="A75" s="962" t="s">
        <v>1296</v>
      </c>
      <c r="B75" s="941">
        <f t="shared" si="50"/>
        <v>220</v>
      </c>
      <c r="C75" s="985">
        <f>5*15</f>
        <v>75</v>
      </c>
      <c r="D75" s="985">
        <f>220-C75</f>
        <v>145</v>
      </c>
      <c r="E75" s="941">
        <f t="shared" si="51"/>
        <v>65</v>
      </c>
      <c r="F75" s="941">
        <f t="shared" si="52"/>
        <v>63</v>
      </c>
      <c r="G75" s="941">
        <f t="shared" si="52"/>
        <v>2</v>
      </c>
      <c r="H75" s="943">
        <f>(529/2069)*C75</f>
        <v>19</v>
      </c>
      <c r="I75" s="943">
        <f>(7/2069)*C75</f>
        <v>0</v>
      </c>
      <c r="J75" s="943">
        <f>(3143/10394)*D75</f>
        <v>44</v>
      </c>
      <c r="K75" s="943">
        <f>(169/10394)*D75</f>
        <v>2</v>
      </c>
      <c r="L75" s="963"/>
      <c r="M75" s="945">
        <f t="shared" si="53"/>
        <v>220</v>
      </c>
      <c r="N75" s="946">
        <f t="shared" si="54"/>
        <v>75</v>
      </c>
      <c r="O75" s="947">
        <f t="shared" si="55"/>
        <v>56</v>
      </c>
      <c r="P75" s="947">
        <f t="shared" si="56"/>
        <v>19</v>
      </c>
      <c r="Q75" s="948">
        <f t="shared" si="56"/>
        <v>0</v>
      </c>
      <c r="R75" s="946">
        <f t="shared" si="57"/>
        <v>145</v>
      </c>
      <c r="S75" s="947">
        <f t="shared" si="58"/>
        <v>99</v>
      </c>
      <c r="T75" s="947">
        <f t="shared" si="59"/>
        <v>44</v>
      </c>
      <c r="U75" s="948">
        <f t="shared" si="59"/>
        <v>2</v>
      </c>
      <c r="V75" s="965">
        <v>0.62</v>
      </c>
      <c r="W75" s="950">
        <v>247</v>
      </c>
      <c r="X75" s="951">
        <v>120.62</v>
      </c>
      <c r="Y75" s="952">
        <f t="shared" si="60"/>
        <v>84.43</v>
      </c>
      <c r="Z75" s="953">
        <f t="shared" si="61"/>
        <v>0</v>
      </c>
      <c r="AA75" s="951">
        <v>145.99</v>
      </c>
      <c r="AB75" s="952">
        <f t="shared" si="62"/>
        <v>102.19</v>
      </c>
      <c r="AC75" s="952">
        <f t="shared" si="63"/>
        <v>0</v>
      </c>
      <c r="AD75" s="954">
        <f t="shared" si="64"/>
        <v>4182</v>
      </c>
      <c r="AE75" s="955">
        <f t="shared" si="65"/>
        <v>1280.0999999999999</v>
      </c>
      <c r="AF75" s="956">
        <f t="shared" si="66"/>
        <v>1034.4000000000001</v>
      </c>
      <c r="AG75" s="956">
        <f>P75*$V75*$W75*Y75/1000</f>
        <v>245.7</v>
      </c>
      <c r="AH75" s="956">
        <f>Q75*$V75*$W75*Z75/1000</f>
        <v>0</v>
      </c>
      <c r="AI75" s="955">
        <f t="shared" si="67"/>
        <v>2901.9</v>
      </c>
      <c r="AJ75" s="956">
        <f t="shared" si="68"/>
        <v>2213.3000000000002</v>
      </c>
      <c r="AK75" s="956">
        <f t="shared" si="68"/>
        <v>688.6</v>
      </c>
      <c r="AL75" s="956">
        <f t="shared" si="68"/>
        <v>0</v>
      </c>
      <c r="AM75" s="967">
        <f t="shared" si="69"/>
        <v>0</v>
      </c>
      <c r="AN75" s="967">
        <f t="shared" si="70"/>
        <v>36.19</v>
      </c>
      <c r="AO75" s="968">
        <f t="shared" si="71"/>
        <v>120.62</v>
      </c>
      <c r="AP75" s="967">
        <f t="shared" si="72"/>
        <v>0</v>
      </c>
      <c r="AQ75" s="967">
        <f t="shared" si="73"/>
        <v>43.8</v>
      </c>
      <c r="AR75" s="967">
        <f t="shared" si="74"/>
        <v>145.99</v>
      </c>
      <c r="AS75" s="954">
        <f t="shared" si="75"/>
        <v>445.1</v>
      </c>
      <c r="AT75" s="955">
        <f t="shared" si="76"/>
        <v>105.3</v>
      </c>
      <c r="AU75" s="956">
        <f t="shared" si="77"/>
        <v>0</v>
      </c>
      <c r="AV75" s="956">
        <f t="shared" si="77"/>
        <v>105.3</v>
      </c>
      <c r="AW75" s="956">
        <f t="shared" si="77"/>
        <v>0</v>
      </c>
      <c r="AX75" s="959">
        <f t="shared" si="78"/>
        <v>339.8</v>
      </c>
      <c r="AY75" s="960">
        <f t="shared" si="79"/>
        <v>0</v>
      </c>
      <c r="AZ75" s="960">
        <f t="shared" si="79"/>
        <v>295.10000000000002</v>
      </c>
      <c r="BA75" s="960">
        <f t="shared" si="79"/>
        <v>44.7</v>
      </c>
      <c r="BB75" s="961">
        <v>0</v>
      </c>
      <c r="BC75" s="960">
        <f t="shared" si="80"/>
        <v>0</v>
      </c>
    </row>
    <row r="76" spans="1:55" s="979" customFormat="1" ht="15" x14ac:dyDescent="0.25">
      <c r="A76" s="973" t="s">
        <v>1400</v>
      </c>
      <c r="B76" s="974">
        <f>SUM(B74:B75)</f>
        <v>440</v>
      </c>
      <c r="C76" s="974">
        <f t="shared" ref="C76:K76" si="81">SUM(C74:C75)</f>
        <v>135</v>
      </c>
      <c r="D76" s="974">
        <f t="shared" si="81"/>
        <v>305</v>
      </c>
      <c r="E76" s="974">
        <f t="shared" si="81"/>
        <v>131</v>
      </c>
      <c r="F76" s="974">
        <f t="shared" si="81"/>
        <v>126</v>
      </c>
      <c r="G76" s="974">
        <f t="shared" si="81"/>
        <v>5</v>
      </c>
      <c r="H76" s="974">
        <f t="shared" si="81"/>
        <v>34</v>
      </c>
      <c r="I76" s="974">
        <f t="shared" si="81"/>
        <v>0</v>
      </c>
      <c r="J76" s="974">
        <f t="shared" si="81"/>
        <v>92</v>
      </c>
      <c r="K76" s="974">
        <f t="shared" si="81"/>
        <v>5</v>
      </c>
      <c r="L76" s="973"/>
      <c r="M76" s="974">
        <f t="shared" ref="M76:U76" si="82">SUM(M74:M75)</f>
        <v>440</v>
      </c>
      <c r="N76" s="974">
        <f t="shared" si="82"/>
        <v>135</v>
      </c>
      <c r="O76" s="974">
        <f t="shared" si="82"/>
        <v>101</v>
      </c>
      <c r="P76" s="974">
        <f t="shared" si="82"/>
        <v>34</v>
      </c>
      <c r="Q76" s="974">
        <f t="shared" si="82"/>
        <v>0</v>
      </c>
      <c r="R76" s="974">
        <f t="shared" si="82"/>
        <v>305</v>
      </c>
      <c r="S76" s="974">
        <f t="shared" si="82"/>
        <v>208</v>
      </c>
      <c r="T76" s="974">
        <f t="shared" si="82"/>
        <v>92</v>
      </c>
      <c r="U76" s="974">
        <f t="shared" si="82"/>
        <v>5</v>
      </c>
      <c r="V76" s="975">
        <v>0.62</v>
      </c>
      <c r="W76" s="976"/>
      <c r="X76" s="977"/>
      <c r="Y76" s="977"/>
      <c r="Z76" s="977"/>
      <c r="AA76" s="977"/>
      <c r="AB76" s="977"/>
      <c r="AC76" s="977"/>
      <c r="AD76" s="978">
        <f t="shared" ref="AD76:AL76" si="83">SUM(AD74:AD75)</f>
        <v>8395.2000000000007</v>
      </c>
      <c r="AE76" s="978">
        <f t="shared" si="83"/>
        <v>2305.1999999999998</v>
      </c>
      <c r="AF76" s="978">
        <f t="shared" si="83"/>
        <v>1865.6</v>
      </c>
      <c r="AG76" s="978">
        <f t="shared" si="83"/>
        <v>439.6</v>
      </c>
      <c r="AH76" s="978">
        <f t="shared" si="83"/>
        <v>0</v>
      </c>
      <c r="AI76" s="978">
        <f t="shared" si="83"/>
        <v>6090</v>
      </c>
      <c r="AJ76" s="978">
        <f t="shared" si="83"/>
        <v>4650.2</v>
      </c>
      <c r="AK76" s="978">
        <f t="shared" si="83"/>
        <v>1439.8</v>
      </c>
      <c r="AL76" s="978">
        <f t="shared" si="83"/>
        <v>0</v>
      </c>
      <c r="AM76" s="977"/>
      <c r="AN76" s="977"/>
      <c r="AO76" s="977"/>
      <c r="AP76" s="977"/>
      <c r="AQ76" s="977"/>
      <c r="AR76" s="977"/>
      <c r="AS76" s="978">
        <f t="shared" ref="AS76:BC76" si="84">SUM(AS74:AS75)</f>
        <v>917.3</v>
      </c>
      <c r="AT76" s="978">
        <f t="shared" si="84"/>
        <v>188.4</v>
      </c>
      <c r="AU76" s="978">
        <f t="shared" si="84"/>
        <v>0</v>
      </c>
      <c r="AV76" s="978">
        <f t="shared" si="84"/>
        <v>188.4</v>
      </c>
      <c r="AW76" s="978">
        <f t="shared" si="84"/>
        <v>0</v>
      </c>
      <c r="AX76" s="978">
        <f t="shared" si="84"/>
        <v>728.9</v>
      </c>
      <c r="AY76" s="978">
        <f t="shared" si="84"/>
        <v>0</v>
      </c>
      <c r="AZ76" s="978">
        <f t="shared" si="84"/>
        <v>617.1</v>
      </c>
      <c r="BA76" s="978">
        <f t="shared" si="84"/>
        <v>111.8</v>
      </c>
      <c r="BB76" s="978">
        <f t="shared" si="84"/>
        <v>0</v>
      </c>
      <c r="BC76" s="978">
        <f t="shared" si="84"/>
        <v>0</v>
      </c>
    </row>
    <row r="77" spans="1:55" s="979" customFormat="1" ht="15" x14ac:dyDescent="0.25">
      <c r="A77" s="973" t="s">
        <v>658</v>
      </c>
      <c r="B77" s="974">
        <f>B76-B78</f>
        <v>0</v>
      </c>
      <c r="C77" s="974">
        <f t="shared" ref="C77:K77" si="85">C76-C78</f>
        <v>0</v>
      </c>
      <c r="D77" s="974">
        <f t="shared" si="85"/>
        <v>0</v>
      </c>
      <c r="E77" s="974">
        <f t="shared" si="85"/>
        <v>0</v>
      </c>
      <c r="F77" s="974">
        <f t="shared" si="85"/>
        <v>0</v>
      </c>
      <c r="G77" s="974">
        <f t="shared" si="85"/>
        <v>0</v>
      </c>
      <c r="H77" s="974">
        <f t="shared" si="85"/>
        <v>0</v>
      </c>
      <c r="I77" s="974">
        <f t="shared" si="85"/>
        <v>0</v>
      </c>
      <c r="J77" s="974">
        <f t="shared" si="85"/>
        <v>0</v>
      </c>
      <c r="K77" s="974">
        <f t="shared" si="85"/>
        <v>0</v>
      </c>
      <c r="L77" s="973"/>
      <c r="M77" s="974">
        <f t="shared" ref="M77:U77" si="86">M76-M78</f>
        <v>0</v>
      </c>
      <c r="N77" s="974">
        <f t="shared" si="86"/>
        <v>0</v>
      </c>
      <c r="O77" s="974">
        <f t="shared" si="86"/>
        <v>0</v>
      </c>
      <c r="P77" s="974">
        <f t="shared" si="86"/>
        <v>0</v>
      </c>
      <c r="Q77" s="974">
        <f t="shared" si="86"/>
        <v>0</v>
      </c>
      <c r="R77" s="974">
        <f t="shared" si="86"/>
        <v>0</v>
      </c>
      <c r="S77" s="974">
        <f t="shared" si="86"/>
        <v>0</v>
      </c>
      <c r="T77" s="974">
        <f t="shared" si="86"/>
        <v>0</v>
      </c>
      <c r="U77" s="974">
        <f t="shared" si="86"/>
        <v>0</v>
      </c>
      <c r="V77" s="980"/>
      <c r="W77" s="976"/>
      <c r="X77" s="977"/>
      <c r="Y77" s="977"/>
      <c r="Z77" s="977"/>
      <c r="AA77" s="977"/>
      <c r="AB77" s="977"/>
      <c r="AC77" s="977"/>
      <c r="AD77" s="978">
        <f t="shared" ref="AD77:AL77" si="87">AD76-AD78</f>
        <v>0</v>
      </c>
      <c r="AE77" s="978">
        <f t="shared" si="87"/>
        <v>0</v>
      </c>
      <c r="AF77" s="978">
        <f t="shared" si="87"/>
        <v>0</v>
      </c>
      <c r="AG77" s="978">
        <f t="shared" si="87"/>
        <v>0</v>
      </c>
      <c r="AH77" s="978">
        <f t="shared" si="87"/>
        <v>0</v>
      </c>
      <c r="AI77" s="978">
        <f t="shared" si="87"/>
        <v>0</v>
      </c>
      <c r="AJ77" s="978">
        <f t="shared" si="87"/>
        <v>0</v>
      </c>
      <c r="AK77" s="978">
        <f t="shared" si="87"/>
        <v>0</v>
      </c>
      <c r="AL77" s="978">
        <f t="shared" si="87"/>
        <v>0</v>
      </c>
      <c r="AM77" s="977"/>
      <c r="AN77" s="977"/>
      <c r="AO77" s="977"/>
      <c r="AP77" s="977"/>
      <c r="AQ77" s="977"/>
      <c r="AR77" s="977"/>
      <c r="AS77" s="978">
        <f t="shared" ref="AS77:BC77" si="88">AS76-AS78</f>
        <v>0</v>
      </c>
      <c r="AT77" s="978">
        <f t="shared" si="88"/>
        <v>0</v>
      </c>
      <c r="AU77" s="978">
        <f t="shared" si="88"/>
        <v>0</v>
      </c>
      <c r="AV77" s="978">
        <f t="shared" si="88"/>
        <v>0</v>
      </c>
      <c r="AW77" s="978">
        <f t="shared" si="88"/>
        <v>0</v>
      </c>
      <c r="AX77" s="978">
        <f t="shared" si="88"/>
        <v>0</v>
      </c>
      <c r="AY77" s="978">
        <f t="shared" si="88"/>
        <v>0</v>
      </c>
      <c r="AZ77" s="978">
        <f t="shared" si="88"/>
        <v>0</v>
      </c>
      <c r="BA77" s="978">
        <f t="shared" si="88"/>
        <v>0</v>
      </c>
      <c r="BB77" s="978">
        <f t="shared" si="88"/>
        <v>0</v>
      </c>
      <c r="BC77" s="978">
        <f t="shared" si="88"/>
        <v>0</v>
      </c>
    </row>
    <row r="78" spans="1:55" s="979" customFormat="1" ht="15" x14ac:dyDescent="0.25">
      <c r="A78" s="973" t="s">
        <v>659</v>
      </c>
      <c r="B78" s="974">
        <f>B74+B75</f>
        <v>440</v>
      </c>
      <c r="C78" s="974">
        <f t="shared" ref="C78:K78" si="89">C74+C75</f>
        <v>135</v>
      </c>
      <c r="D78" s="974">
        <f t="shared" si="89"/>
        <v>305</v>
      </c>
      <c r="E78" s="974">
        <f t="shared" si="89"/>
        <v>131</v>
      </c>
      <c r="F78" s="974">
        <f t="shared" si="89"/>
        <v>126</v>
      </c>
      <c r="G78" s="974">
        <f t="shared" si="89"/>
        <v>5</v>
      </c>
      <c r="H78" s="974">
        <f t="shared" si="89"/>
        <v>34</v>
      </c>
      <c r="I78" s="974">
        <f t="shared" si="89"/>
        <v>0</v>
      </c>
      <c r="J78" s="974">
        <f t="shared" si="89"/>
        <v>92</v>
      </c>
      <c r="K78" s="974">
        <f t="shared" si="89"/>
        <v>5</v>
      </c>
      <c r="L78" s="973"/>
      <c r="M78" s="974">
        <f t="shared" ref="M78:U78" si="90">M74+M75</f>
        <v>440</v>
      </c>
      <c r="N78" s="974">
        <f t="shared" si="90"/>
        <v>135</v>
      </c>
      <c r="O78" s="974">
        <f t="shared" si="90"/>
        <v>101</v>
      </c>
      <c r="P78" s="974">
        <f t="shared" si="90"/>
        <v>34</v>
      </c>
      <c r="Q78" s="974">
        <f t="shared" si="90"/>
        <v>0</v>
      </c>
      <c r="R78" s="974">
        <f t="shared" si="90"/>
        <v>305</v>
      </c>
      <c r="S78" s="974">
        <f t="shared" si="90"/>
        <v>208</v>
      </c>
      <c r="T78" s="974">
        <f t="shared" si="90"/>
        <v>92</v>
      </c>
      <c r="U78" s="974">
        <f t="shared" si="90"/>
        <v>5</v>
      </c>
      <c r="V78" s="980"/>
      <c r="W78" s="976"/>
      <c r="X78" s="977"/>
      <c r="Y78" s="977"/>
      <c r="Z78" s="977"/>
      <c r="AA78" s="977"/>
      <c r="AB78" s="977"/>
      <c r="AC78" s="977"/>
      <c r="AD78" s="978">
        <f t="shared" ref="AD78:AL78" si="91">AD74+AD75</f>
        <v>8395.2000000000007</v>
      </c>
      <c r="AE78" s="978">
        <f t="shared" si="91"/>
        <v>2305.1999999999998</v>
      </c>
      <c r="AF78" s="978">
        <f t="shared" si="91"/>
        <v>1865.6</v>
      </c>
      <c r="AG78" s="978">
        <f t="shared" si="91"/>
        <v>439.6</v>
      </c>
      <c r="AH78" s="978">
        <f t="shared" si="91"/>
        <v>0</v>
      </c>
      <c r="AI78" s="978">
        <f t="shared" si="91"/>
        <v>6090</v>
      </c>
      <c r="AJ78" s="978">
        <f t="shared" si="91"/>
        <v>4650.2</v>
      </c>
      <c r="AK78" s="978">
        <f t="shared" si="91"/>
        <v>1439.8</v>
      </c>
      <c r="AL78" s="978">
        <f t="shared" si="91"/>
        <v>0</v>
      </c>
      <c r="AM78" s="977"/>
      <c r="AN78" s="977"/>
      <c r="AO78" s="977"/>
      <c r="AP78" s="977"/>
      <c r="AQ78" s="977"/>
      <c r="AR78" s="977"/>
      <c r="AS78" s="978">
        <f t="shared" ref="AS78:BC78" si="92">AS74+AS75</f>
        <v>917.3</v>
      </c>
      <c r="AT78" s="978">
        <f t="shared" si="92"/>
        <v>188.4</v>
      </c>
      <c r="AU78" s="978">
        <f t="shared" si="92"/>
        <v>0</v>
      </c>
      <c r="AV78" s="978">
        <f t="shared" si="92"/>
        <v>188.4</v>
      </c>
      <c r="AW78" s="978">
        <f t="shared" si="92"/>
        <v>0</v>
      </c>
      <c r="AX78" s="978">
        <f t="shared" si="92"/>
        <v>728.9</v>
      </c>
      <c r="AY78" s="978">
        <f t="shared" si="92"/>
        <v>0</v>
      </c>
      <c r="AZ78" s="978">
        <f t="shared" si="92"/>
        <v>617.1</v>
      </c>
      <c r="BA78" s="978">
        <f t="shared" si="92"/>
        <v>111.8</v>
      </c>
      <c r="BB78" s="978">
        <f t="shared" si="92"/>
        <v>0</v>
      </c>
      <c r="BC78" s="978">
        <f t="shared" si="92"/>
        <v>0</v>
      </c>
    </row>
    <row r="79" spans="1:55" s="984" customFormat="1" ht="15" x14ac:dyDescent="0.25">
      <c r="L79" s="275"/>
      <c r="M79" s="275"/>
      <c r="AH79" s="986"/>
      <c r="AK79" s="987"/>
      <c r="AM79" s="987"/>
    </row>
    <row r="80" spans="1:55" s="979" customFormat="1" ht="15" x14ac:dyDescent="0.25">
      <c r="A80" s="988" t="s">
        <v>1401</v>
      </c>
      <c r="B80" s="974">
        <f t="shared" ref="B80:K80" si="93">B69+B76</f>
        <v>12903</v>
      </c>
      <c r="C80" s="974">
        <f t="shared" si="93"/>
        <v>2204</v>
      </c>
      <c r="D80" s="974">
        <f t="shared" si="93"/>
        <v>10699</v>
      </c>
      <c r="E80" s="974">
        <f t="shared" si="93"/>
        <v>3979</v>
      </c>
      <c r="F80" s="974">
        <f t="shared" si="93"/>
        <v>3798</v>
      </c>
      <c r="G80" s="974">
        <f t="shared" si="93"/>
        <v>181</v>
      </c>
      <c r="H80" s="974">
        <f t="shared" si="93"/>
        <v>563</v>
      </c>
      <c r="I80" s="974">
        <f t="shared" si="93"/>
        <v>7</v>
      </c>
      <c r="J80" s="974">
        <f t="shared" si="93"/>
        <v>3235</v>
      </c>
      <c r="K80" s="974">
        <f t="shared" si="93"/>
        <v>174</v>
      </c>
      <c r="L80" s="973"/>
      <c r="M80" s="974">
        <f t="shared" ref="M80:U80" si="94">M69+M76</f>
        <v>12903</v>
      </c>
      <c r="N80" s="974">
        <f t="shared" si="94"/>
        <v>2204</v>
      </c>
      <c r="O80" s="974">
        <f t="shared" si="94"/>
        <v>1634</v>
      </c>
      <c r="P80" s="974">
        <f t="shared" si="94"/>
        <v>563</v>
      </c>
      <c r="Q80" s="974">
        <f t="shared" si="94"/>
        <v>7</v>
      </c>
      <c r="R80" s="974">
        <f t="shared" si="94"/>
        <v>10699</v>
      </c>
      <c r="S80" s="974">
        <f t="shared" si="94"/>
        <v>7290</v>
      </c>
      <c r="T80" s="974">
        <f t="shared" si="94"/>
        <v>3235</v>
      </c>
      <c r="U80" s="974">
        <f t="shared" si="94"/>
        <v>174</v>
      </c>
      <c r="V80" s="975">
        <v>0.62</v>
      </c>
      <c r="W80" s="976"/>
      <c r="X80" s="977"/>
      <c r="Y80" s="977"/>
      <c r="Z80" s="977"/>
      <c r="AA80" s="977"/>
      <c r="AB80" s="977"/>
      <c r="AC80" s="977"/>
      <c r="AD80" s="978">
        <f t="shared" ref="AD80:AL80" si="95">AD69+AD76</f>
        <v>251069.8</v>
      </c>
      <c r="AE80" s="978">
        <f t="shared" si="95"/>
        <v>37462.1</v>
      </c>
      <c r="AF80" s="978">
        <f t="shared" si="95"/>
        <v>30182.9</v>
      </c>
      <c r="AG80" s="978">
        <f t="shared" si="95"/>
        <v>7279.2</v>
      </c>
      <c r="AH80" s="978">
        <f t="shared" si="95"/>
        <v>0</v>
      </c>
      <c r="AI80" s="978">
        <f t="shared" si="95"/>
        <v>213607.7</v>
      </c>
      <c r="AJ80" s="978">
        <f t="shared" si="95"/>
        <v>162982</v>
      </c>
      <c r="AK80" s="978">
        <f t="shared" si="95"/>
        <v>50625.7</v>
      </c>
      <c r="AL80" s="978">
        <f t="shared" si="95"/>
        <v>0</v>
      </c>
      <c r="AM80" s="977"/>
      <c r="AN80" s="977"/>
      <c r="AO80" s="977"/>
      <c r="AP80" s="977"/>
      <c r="AQ80" s="977"/>
      <c r="AR80" s="977"/>
      <c r="AS80" s="978">
        <f t="shared" ref="AS80:BC80" si="96">AS69+AS76</f>
        <v>28840</v>
      </c>
      <c r="AT80" s="978">
        <f t="shared" si="96"/>
        <v>3249.7</v>
      </c>
      <c r="AU80" s="978">
        <f t="shared" si="96"/>
        <v>0</v>
      </c>
      <c r="AV80" s="978">
        <f t="shared" si="96"/>
        <v>3120.3</v>
      </c>
      <c r="AW80" s="978">
        <f t="shared" si="96"/>
        <v>129.4</v>
      </c>
      <c r="AX80" s="978">
        <f t="shared" si="96"/>
        <v>25590.3</v>
      </c>
      <c r="AY80" s="978">
        <f t="shared" si="96"/>
        <v>0</v>
      </c>
      <c r="AZ80" s="978">
        <f t="shared" si="96"/>
        <v>21699.4</v>
      </c>
      <c r="BA80" s="978">
        <f t="shared" si="96"/>
        <v>3890.9</v>
      </c>
      <c r="BB80" s="978">
        <f t="shared" si="96"/>
        <v>43</v>
      </c>
      <c r="BC80" s="978">
        <f t="shared" si="96"/>
        <v>21616</v>
      </c>
    </row>
    <row r="81" spans="1:55" s="979" customFormat="1" ht="15" x14ac:dyDescent="0.25">
      <c r="A81" s="988" t="s">
        <v>658</v>
      </c>
      <c r="B81" s="974">
        <f>B80-B82</f>
        <v>11152</v>
      </c>
      <c r="C81" s="974">
        <f t="shared" ref="C81:K81" si="97">C80-C82</f>
        <v>1840</v>
      </c>
      <c r="D81" s="974">
        <f t="shared" si="97"/>
        <v>9312</v>
      </c>
      <c r="E81" s="974">
        <f t="shared" si="97"/>
        <v>3503</v>
      </c>
      <c r="F81" s="974">
        <f t="shared" si="97"/>
        <v>3336</v>
      </c>
      <c r="G81" s="974">
        <f t="shared" si="97"/>
        <v>167</v>
      </c>
      <c r="H81" s="974">
        <f t="shared" si="97"/>
        <v>483</v>
      </c>
      <c r="I81" s="974">
        <f t="shared" si="97"/>
        <v>5</v>
      </c>
      <c r="J81" s="974">
        <f t="shared" si="97"/>
        <v>2853</v>
      </c>
      <c r="K81" s="974">
        <f t="shared" si="97"/>
        <v>162</v>
      </c>
      <c r="L81" s="973"/>
      <c r="M81" s="974">
        <f t="shared" ref="M81:U81" si="98">M80-M82</f>
        <v>11152</v>
      </c>
      <c r="N81" s="974">
        <f t="shared" si="98"/>
        <v>1840</v>
      </c>
      <c r="O81" s="974">
        <f t="shared" si="98"/>
        <v>1352</v>
      </c>
      <c r="P81" s="974">
        <f t="shared" si="98"/>
        <v>483</v>
      </c>
      <c r="Q81" s="974">
        <f t="shared" si="98"/>
        <v>5</v>
      </c>
      <c r="R81" s="974">
        <f t="shared" si="98"/>
        <v>9312</v>
      </c>
      <c r="S81" s="974">
        <f t="shared" si="98"/>
        <v>6297</v>
      </c>
      <c r="T81" s="974">
        <f t="shared" si="98"/>
        <v>2853</v>
      </c>
      <c r="U81" s="974">
        <f t="shared" si="98"/>
        <v>162</v>
      </c>
      <c r="V81" s="980"/>
      <c r="W81" s="976"/>
      <c r="X81" s="977"/>
      <c r="Y81" s="977"/>
      <c r="Z81" s="977"/>
      <c r="AA81" s="977"/>
      <c r="AB81" s="977"/>
      <c r="AC81" s="977"/>
      <c r="AD81" s="978">
        <f t="shared" ref="AD81:AL81" si="99">AD80-AD82</f>
        <v>216648</v>
      </c>
      <c r="AE81" s="978">
        <f t="shared" si="99"/>
        <v>31218.799999999999</v>
      </c>
      <c r="AF81" s="978">
        <f t="shared" si="99"/>
        <v>24973.9</v>
      </c>
      <c r="AG81" s="978">
        <f t="shared" si="99"/>
        <v>6244.9</v>
      </c>
      <c r="AH81" s="978">
        <f t="shared" si="99"/>
        <v>0</v>
      </c>
      <c r="AI81" s="978">
        <f t="shared" si="99"/>
        <v>185429.2</v>
      </c>
      <c r="AJ81" s="978">
        <f t="shared" si="99"/>
        <v>140781.6</v>
      </c>
      <c r="AK81" s="978">
        <f t="shared" si="99"/>
        <v>44647.6</v>
      </c>
      <c r="AL81" s="978">
        <f t="shared" si="99"/>
        <v>0</v>
      </c>
      <c r="AM81" s="977"/>
      <c r="AN81" s="977"/>
      <c r="AO81" s="977"/>
      <c r="AP81" s="977"/>
      <c r="AQ81" s="977"/>
      <c r="AR81" s="977"/>
      <c r="AS81" s="978">
        <f t="shared" ref="AS81:BC81" si="100">AS80-AS82</f>
        <v>25529.1</v>
      </c>
      <c r="AT81" s="978">
        <f t="shared" si="100"/>
        <v>2769.5</v>
      </c>
      <c r="AU81" s="978">
        <f t="shared" si="100"/>
        <v>0</v>
      </c>
      <c r="AV81" s="978">
        <f t="shared" si="100"/>
        <v>2677</v>
      </c>
      <c r="AW81" s="978">
        <f t="shared" si="100"/>
        <v>92.5</v>
      </c>
      <c r="AX81" s="978">
        <f t="shared" si="100"/>
        <v>22759.599999999999</v>
      </c>
      <c r="AY81" s="978">
        <f t="shared" si="100"/>
        <v>0</v>
      </c>
      <c r="AZ81" s="978">
        <f t="shared" si="100"/>
        <v>19137.099999999999</v>
      </c>
      <c r="BA81" s="978">
        <f t="shared" si="100"/>
        <v>3622.5</v>
      </c>
      <c r="BB81" s="978">
        <f t="shared" si="100"/>
        <v>39.1</v>
      </c>
      <c r="BC81" s="978">
        <f t="shared" si="100"/>
        <v>19745.7</v>
      </c>
    </row>
    <row r="82" spans="1:55" s="979" customFormat="1" ht="15" x14ac:dyDescent="0.25">
      <c r="A82" s="988" t="s">
        <v>659</v>
      </c>
      <c r="B82" s="974">
        <f t="shared" ref="B82:K82" si="101">B71+B78</f>
        <v>1751</v>
      </c>
      <c r="C82" s="974">
        <f t="shared" si="101"/>
        <v>364</v>
      </c>
      <c r="D82" s="974">
        <f t="shared" si="101"/>
        <v>1387</v>
      </c>
      <c r="E82" s="974">
        <f t="shared" si="101"/>
        <v>476</v>
      </c>
      <c r="F82" s="974">
        <f t="shared" si="101"/>
        <v>462</v>
      </c>
      <c r="G82" s="974">
        <f t="shared" si="101"/>
        <v>14</v>
      </c>
      <c r="H82" s="974">
        <f t="shared" si="101"/>
        <v>80</v>
      </c>
      <c r="I82" s="974">
        <f t="shared" si="101"/>
        <v>2</v>
      </c>
      <c r="J82" s="974">
        <f t="shared" si="101"/>
        <v>382</v>
      </c>
      <c r="K82" s="974">
        <f t="shared" si="101"/>
        <v>12</v>
      </c>
      <c r="L82" s="973"/>
      <c r="M82" s="974">
        <f t="shared" ref="M82:U82" si="102">M71+M78</f>
        <v>1751</v>
      </c>
      <c r="N82" s="974">
        <f t="shared" si="102"/>
        <v>364</v>
      </c>
      <c r="O82" s="974">
        <f t="shared" si="102"/>
        <v>282</v>
      </c>
      <c r="P82" s="974">
        <f t="shared" si="102"/>
        <v>80</v>
      </c>
      <c r="Q82" s="974">
        <f t="shared" si="102"/>
        <v>2</v>
      </c>
      <c r="R82" s="974">
        <f t="shared" si="102"/>
        <v>1387</v>
      </c>
      <c r="S82" s="974">
        <f t="shared" si="102"/>
        <v>993</v>
      </c>
      <c r="T82" s="974">
        <f t="shared" si="102"/>
        <v>382</v>
      </c>
      <c r="U82" s="974">
        <f t="shared" si="102"/>
        <v>12</v>
      </c>
      <c r="V82" s="980"/>
      <c r="W82" s="976"/>
      <c r="X82" s="977"/>
      <c r="Y82" s="977"/>
      <c r="Z82" s="977"/>
      <c r="AA82" s="977"/>
      <c r="AB82" s="977"/>
      <c r="AC82" s="977"/>
      <c r="AD82" s="978">
        <f t="shared" ref="AD82:AL82" si="103">AD71+AD78</f>
        <v>34421.800000000003</v>
      </c>
      <c r="AE82" s="978">
        <f t="shared" si="103"/>
        <v>6243.3</v>
      </c>
      <c r="AF82" s="978">
        <f t="shared" si="103"/>
        <v>5209</v>
      </c>
      <c r="AG82" s="978">
        <f t="shared" si="103"/>
        <v>1034.3</v>
      </c>
      <c r="AH82" s="978">
        <f t="shared" si="103"/>
        <v>0</v>
      </c>
      <c r="AI82" s="978">
        <f t="shared" si="103"/>
        <v>28178.5</v>
      </c>
      <c r="AJ82" s="978">
        <f t="shared" si="103"/>
        <v>22200.400000000001</v>
      </c>
      <c r="AK82" s="978">
        <f t="shared" si="103"/>
        <v>5978.1</v>
      </c>
      <c r="AL82" s="978">
        <f t="shared" si="103"/>
        <v>0</v>
      </c>
      <c r="AM82" s="977"/>
      <c r="AN82" s="977"/>
      <c r="AO82" s="977"/>
      <c r="AP82" s="977"/>
      <c r="AQ82" s="977"/>
      <c r="AR82" s="977"/>
      <c r="AS82" s="978">
        <f t="shared" ref="AS82:BC82" si="104">AS71+AS78</f>
        <v>3310.9</v>
      </c>
      <c r="AT82" s="978">
        <f t="shared" si="104"/>
        <v>480.2</v>
      </c>
      <c r="AU82" s="978">
        <f t="shared" si="104"/>
        <v>0</v>
      </c>
      <c r="AV82" s="978">
        <f t="shared" si="104"/>
        <v>443.3</v>
      </c>
      <c r="AW82" s="978">
        <f t="shared" si="104"/>
        <v>36.9</v>
      </c>
      <c r="AX82" s="978">
        <f t="shared" si="104"/>
        <v>2830.7</v>
      </c>
      <c r="AY82" s="978">
        <f t="shared" si="104"/>
        <v>0</v>
      </c>
      <c r="AZ82" s="978">
        <f t="shared" si="104"/>
        <v>2562.3000000000002</v>
      </c>
      <c r="BA82" s="978">
        <f t="shared" si="104"/>
        <v>268.39999999999998</v>
      </c>
      <c r="BB82" s="978">
        <f t="shared" si="104"/>
        <v>3.9</v>
      </c>
      <c r="BC82" s="978">
        <f t="shared" si="104"/>
        <v>1870.3</v>
      </c>
    </row>
    <row r="84" spans="1:55" x14ac:dyDescent="0.25">
      <c r="A84" s="924" t="s">
        <v>1403</v>
      </c>
    </row>
    <row r="85" spans="1:55" x14ac:dyDescent="0.25">
      <c r="A85" s="962" t="s">
        <v>1404</v>
      </c>
      <c r="B85" s="941">
        <f t="shared" ref="B85:B86" si="105">C85+D85</f>
        <v>117</v>
      </c>
      <c r="C85" s="990">
        <v>5</v>
      </c>
      <c r="D85" s="990">
        <v>112</v>
      </c>
      <c r="E85" s="989">
        <f t="shared" ref="E85:E86" si="106">F85+G85</f>
        <v>27</v>
      </c>
      <c r="F85" s="989">
        <f t="shared" ref="F85:G86" si="107">H85+J85</f>
        <v>22</v>
      </c>
      <c r="G85" s="989">
        <f t="shared" si="107"/>
        <v>5</v>
      </c>
      <c r="H85" s="991">
        <v>0</v>
      </c>
      <c r="I85" s="991">
        <v>0</v>
      </c>
      <c r="J85" s="991">
        <v>22</v>
      </c>
      <c r="K85" s="991">
        <v>5</v>
      </c>
      <c r="L85" s="963"/>
      <c r="M85" s="964">
        <f t="shared" ref="M85:M86" si="108">N85+R85</f>
        <v>117</v>
      </c>
      <c r="N85" s="992">
        <f t="shared" ref="N85:N86" si="109">O85+P85+Q85</f>
        <v>5</v>
      </c>
      <c r="O85" s="993">
        <f t="shared" ref="O85:O86" si="110">C85-P85-Q85</f>
        <v>5</v>
      </c>
      <c r="P85" s="993">
        <f t="shared" ref="P85:Q86" si="111">H85</f>
        <v>0</v>
      </c>
      <c r="Q85" s="994">
        <f t="shared" si="111"/>
        <v>0</v>
      </c>
      <c r="R85" s="992">
        <f t="shared" ref="R85:R86" si="112">S85+T85+U85</f>
        <v>112</v>
      </c>
      <c r="S85" s="993">
        <f t="shared" ref="S85:S86" si="113">D85-T85-U85</f>
        <v>85</v>
      </c>
      <c r="T85" s="993">
        <f t="shared" ref="T85:U86" si="114">J85</f>
        <v>22</v>
      </c>
      <c r="U85" s="994">
        <f t="shared" si="114"/>
        <v>5</v>
      </c>
      <c r="V85" s="965">
        <v>0.62</v>
      </c>
      <c r="W85" s="995">
        <v>247</v>
      </c>
      <c r="X85" s="996">
        <v>120.62</v>
      </c>
      <c r="Y85" s="997">
        <f t="shared" ref="Y85:Y86" si="115">X85*0.7</f>
        <v>84.43</v>
      </c>
      <c r="Z85" s="998">
        <f t="shared" ref="Z85:Z86" si="116">X85*0</f>
        <v>0</v>
      </c>
      <c r="AA85" s="996">
        <v>145.99</v>
      </c>
      <c r="AB85" s="997">
        <f t="shared" ref="AB85:AB86" si="117">AA85*0.7</f>
        <v>102.19</v>
      </c>
      <c r="AC85" s="997">
        <f t="shared" ref="AC85:AC86" si="118">AA85*0</f>
        <v>0</v>
      </c>
      <c r="AD85" s="966">
        <f t="shared" ref="AD85:AD86" si="119">AE85+AI85</f>
        <v>2337</v>
      </c>
      <c r="AE85" s="959">
        <f t="shared" ref="AE85:AE86" si="120">AF85+AG85+AH85</f>
        <v>92.4</v>
      </c>
      <c r="AF85" s="960">
        <f t="shared" ref="AF85:AF86" si="121">O85*$V85*$W85*X85/1000</f>
        <v>92.4</v>
      </c>
      <c r="AG85" s="960">
        <f>P85*$V85*$W85*Y85/1000</f>
        <v>0</v>
      </c>
      <c r="AH85" s="960">
        <f>Q85*$V85*$W85*Z85/1000</f>
        <v>0</v>
      </c>
      <c r="AI85" s="959">
        <f t="shared" ref="AI85:AI86" si="122">AJ85+AK85+AL85</f>
        <v>2244.6</v>
      </c>
      <c r="AJ85" s="960">
        <f t="shared" ref="AJ85:AL86" si="123">S85*$V85*$W85*AA85/1000</f>
        <v>1900.3</v>
      </c>
      <c r="AK85" s="960">
        <f t="shared" si="123"/>
        <v>344.3</v>
      </c>
      <c r="AL85" s="960">
        <f t="shared" si="123"/>
        <v>0</v>
      </c>
      <c r="AM85" s="967">
        <f t="shared" ref="AM85:AM86" si="124">X85*0</f>
        <v>0</v>
      </c>
      <c r="AN85" s="967">
        <f t="shared" ref="AN85:AN86" si="125">X85*0.3</f>
        <v>36.19</v>
      </c>
      <c r="AO85" s="968">
        <f t="shared" ref="AO85:AO86" si="126">X85*1</f>
        <v>120.62</v>
      </c>
      <c r="AP85" s="967">
        <f t="shared" ref="AP85:AP86" si="127">AA85*0</f>
        <v>0</v>
      </c>
      <c r="AQ85" s="967">
        <f t="shared" ref="AQ85:AQ86" si="128">AA85*0.3</f>
        <v>43.8</v>
      </c>
      <c r="AR85" s="967">
        <f t="shared" ref="AR85:AR86" si="129">AA85*1</f>
        <v>145.99</v>
      </c>
      <c r="AS85" s="966">
        <f>AT85+AX85</f>
        <v>259.39999999999998</v>
      </c>
      <c r="AT85" s="959">
        <f t="shared" ref="AT85:AT86" si="130">AU85+AV85+AW85</f>
        <v>0</v>
      </c>
      <c r="AU85" s="960">
        <f t="shared" ref="AU85:AW86" si="131">O85*$V85*$W85*AM85/1000</f>
        <v>0</v>
      </c>
      <c r="AV85" s="960">
        <f t="shared" si="131"/>
        <v>0</v>
      </c>
      <c r="AW85" s="960">
        <f t="shared" si="131"/>
        <v>0</v>
      </c>
      <c r="AX85" s="959">
        <f t="shared" ref="AX85:AX86" si="132">AY85+AZ85+BA85</f>
        <v>259.39999999999998</v>
      </c>
      <c r="AY85" s="960">
        <f t="shared" ref="AY85:BA86" si="133">S85*$V85*$W85*AP85/1000</f>
        <v>0</v>
      </c>
      <c r="AZ85" s="960">
        <f t="shared" si="133"/>
        <v>147.6</v>
      </c>
      <c r="BA85" s="960">
        <f t="shared" si="133"/>
        <v>111.8</v>
      </c>
      <c r="BB85" s="961">
        <v>1</v>
      </c>
      <c r="BC85" s="960">
        <f t="shared" ref="BC85:BC86" si="134">ROUND(AS85*BB85,1)</f>
        <v>259.39999999999998</v>
      </c>
    </row>
    <row r="86" spans="1:55" x14ac:dyDescent="0.25">
      <c r="A86" s="962" t="s">
        <v>1405</v>
      </c>
      <c r="B86" s="989">
        <f t="shared" si="105"/>
        <v>347</v>
      </c>
      <c r="C86" s="989">
        <f>C15-C85</f>
        <v>48</v>
      </c>
      <c r="D86" s="989">
        <f>D15-D85</f>
        <v>299</v>
      </c>
      <c r="E86" s="989">
        <f t="shared" si="106"/>
        <v>160</v>
      </c>
      <c r="F86" s="989">
        <f t="shared" si="107"/>
        <v>155</v>
      </c>
      <c r="G86" s="989">
        <f t="shared" si="107"/>
        <v>5</v>
      </c>
      <c r="H86" s="999">
        <f>H15-H85</f>
        <v>20</v>
      </c>
      <c r="I86" s="999">
        <f>I15-I85</f>
        <v>0</v>
      </c>
      <c r="J86" s="999">
        <f>J15-J85</f>
        <v>135</v>
      </c>
      <c r="K86" s="999">
        <f>K15-K85</f>
        <v>5</v>
      </c>
      <c r="L86" s="963"/>
      <c r="M86" s="964">
        <f t="shared" si="108"/>
        <v>347</v>
      </c>
      <c r="N86" s="992">
        <f t="shared" si="109"/>
        <v>48</v>
      </c>
      <c r="O86" s="993">
        <f t="shared" si="110"/>
        <v>28</v>
      </c>
      <c r="P86" s="993">
        <f t="shared" si="111"/>
        <v>20</v>
      </c>
      <c r="Q86" s="994">
        <f t="shared" si="111"/>
        <v>0</v>
      </c>
      <c r="R86" s="992">
        <f t="shared" si="112"/>
        <v>299</v>
      </c>
      <c r="S86" s="993">
        <f t="shared" si="113"/>
        <v>159</v>
      </c>
      <c r="T86" s="993">
        <f t="shared" si="114"/>
        <v>135</v>
      </c>
      <c r="U86" s="994">
        <f t="shared" si="114"/>
        <v>5</v>
      </c>
      <c r="V86" s="965">
        <v>0.62</v>
      </c>
      <c r="W86" s="995">
        <v>247</v>
      </c>
      <c r="X86" s="996">
        <v>120.62</v>
      </c>
      <c r="Y86" s="997">
        <f t="shared" si="115"/>
        <v>84.43</v>
      </c>
      <c r="Z86" s="998">
        <f t="shared" si="116"/>
        <v>0</v>
      </c>
      <c r="AA86" s="996">
        <v>145.99</v>
      </c>
      <c r="AB86" s="997">
        <f t="shared" si="117"/>
        <v>102.19</v>
      </c>
      <c r="AC86" s="997">
        <f t="shared" si="118"/>
        <v>0</v>
      </c>
      <c r="AD86" s="966">
        <f t="shared" si="119"/>
        <v>6443.2</v>
      </c>
      <c r="AE86" s="959">
        <f t="shared" si="120"/>
        <v>775.8</v>
      </c>
      <c r="AF86" s="960">
        <f t="shared" si="121"/>
        <v>517.20000000000005</v>
      </c>
      <c r="AG86" s="960">
        <f>P86*$V86*$W86*Y86/1000</f>
        <v>258.60000000000002</v>
      </c>
      <c r="AH86" s="960">
        <f>Q86*$V86*$W86*Z86/1000</f>
        <v>0</v>
      </c>
      <c r="AI86" s="959">
        <f t="shared" si="122"/>
        <v>5667.4</v>
      </c>
      <c r="AJ86" s="960">
        <f t="shared" si="123"/>
        <v>3554.7</v>
      </c>
      <c r="AK86" s="960">
        <f t="shared" si="123"/>
        <v>2112.6999999999998</v>
      </c>
      <c r="AL86" s="960">
        <f t="shared" si="123"/>
        <v>0</v>
      </c>
      <c r="AM86" s="967">
        <f t="shared" si="124"/>
        <v>0</v>
      </c>
      <c r="AN86" s="967">
        <f t="shared" si="125"/>
        <v>36.19</v>
      </c>
      <c r="AO86" s="968">
        <f t="shared" si="126"/>
        <v>120.62</v>
      </c>
      <c r="AP86" s="967">
        <f t="shared" si="127"/>
        <v>0</v>
      </c>
      <c r="AQ86" s="967">
        <f t="shared" si="128"/>
        <v>43.8</v>
      </c>
      <c r="AR86" s="967">
        <f t="shared" si="129"/>
        <v>145.99</v>
      </c>
      <c r="AS86" s="966">
        <f>AT86+AX86</f>
        <v>1128.0999999999999</v>
      </c>
      <c r="AT86" s="959">
        <f t="shared" si="130"/>
        <v>110.8</v>
      </c>
      <c r="AU86" s="960">
        <f t="shared" si="131"/>
        <v>0</v>
      </c>
      <c r="AV86" s="960">
        <f t="shared" si="131"/>
        <v>110.8</v>
      </c>
      <c r="AW86" s="960">
        <f t="shared" si="131"/>
        <v>0</v>
      </c>
      <c r="AX86" s="959">
        <f t="shared" si="132"/>
        <v>1017.3</v>
      </c>
      <c r="AY86" s="960">
        <f t="shared" si="133"/>
        <v>0</v>
      </c>
      <c r="AZ86" s="960">
        <f t="shared" si="133"/>
        <v>905.5</v>
      </c>
      <c r="BA86" s="960">
        <f t="shared" si="133"/>
        <v>111.8</v>
      </c>
      <c r="BB86" s="961">
        <f t="shared" ref="BB86" si="135">0.781396</f>
        <v>0.78139599999999998</v>
      </c>
      <c r="BC86" s="960">
        <f t="shared" si="134"/>
        <v>881.5</v>
      </c>
    </row>
  </sheetData>
  <mergeCells count="65">
    <mergeCell ref="AE11:AE12"/>
    <mergeCell ref="AF11:AH11"/>
    <mergeCell ref="AX10:BA10"/>
    <mergeCell ref="AJ11:AL11"/>
    <mergeCell ref="V11:V12"/>
    <mergeCell ref="W11:W12"/>
    <mergeCell ref="AD10:AD12"/>
    <mergeCell ref="AE10:AH10"/>
    <mergeCell ref="AI10:AL10"/>
    <mergeCell ref="V8:V10"/>
    <mergeCell ref="W8:W10"/>
    <mergeCell ref="X8:AL8"/>
    <mergeCell ref="X9:AC9"/>
    <mergeCell ref="X10:Z10"/>
    <mergeCell ref="AA10:AC10"/>
    <mergeCell ref="AD9:AL9"/>
    <mergeCell ref="X11:Z11"/>
    <mergeCell ref="AA11:AC11"/>
    <mergeCell ref="AI11:AI12"/>
    <mergeCell ref="BC8:BC13"/>
    <mergeCell ref="AM10:AO10"/>
    <mergeCell ref="AP10:AR10"/>
    <mergeCell ref="AS10:AS12"/>
    <mergeCell ref="AM9:AR9"/>
    <mergeCell ref="AS9:BA9"/>
    <mergeCell ref="AT11:AT12"/>
    <mergeCell ref="AU11:AW11"/>
    <mergeCell ref="AX11:AX12"/>
    <mergeCell ref="AY11:BA11"/>
    <mergeCell ref="AM11:AO11"/>
    <mergeCell ref="AP11:AR11"/>
    <mergeCell ref="AM8:BA8"/>
    <mergeCell ref="BB8:BB12"/>
    <mergeCell ref="AT10:AW10"/>
    <mergeCell ref="A8:A12"/>
    <mergeCell ref="B8:B12"/>
    <mergeCell ref="C8:D8"/>
    <mergeCell ref="E8:E12"/>
    <mergeCell ref="F8:G8"/>
    <mergeCell ref="H10:H12"/>
    <mergeCell ref="I10:I12"/>
    <mergeCell ref="J10:J12"/>
    <mergeCell ref="K10:K12"/>
    <mergeCell ref="M10:M12"/>
    <mergeCell ref="N11:N12"/>
    <mergeCell ref="O11:Q11"/>
    <mergeCell ref="R11:R12"/>
    <mergeCell ref="S11:U11"/>
    <mergeCell ref="B6:V6"/>
    <mergeCell ref="H8:I8"/>
    <mergeCell ref="J8:K8"/>
    <mergeCell ref="L8:L12"/>
    <mergeCell ref="M8:U8"/>
    <mergeCell ref="C9:C12"/>
    <mergeCell ref="D9:D12"/>
    <mergeCell ref="F9:F12"/>
    <mergeCell ref="G9:G12"/>
    <mergeCell ref="M9:U9"/>
    <mergeCell ref="N10:Q10"/>
    <mergeCell ref="R10:U10"/>
    <mergeCell ref="B1:V1"/>
    <mergeCell ref="B2:V2"/>
    <mergeCell ref="B3:V3"/>
    <mergeCell ref="B4:V4"/>
    <mergeCell ref="B5:V5"/>
  </mergeCells>
  <pageMargins left="0.19685039370078741" right="0" top="0" bottom="0.15748031496062992" header="0.31496062992125984" footer="0.31496062992125984"/>
  <pageSetup paperSize="9" scale="40" fitToWidth="0" fitToHeight="0" orientation="portrait" horizontalDpi="300" verticalDpi="300" r:id="rId1"/>
  <colBreaks count="1" manualBreakCount="1">
    <brk id="38" max="87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CFF33"/>
  </sheetPr>
  <dimension ref="A2:L88"/>
  <sheetViews>
    <sheetView view="pageBreakPreview" zoomScaleSheetLayoutView="100" workbookViewId="0">
      <pane xSplit="1" ySplit="9" topLeftCell="B61" activePane="bottomRight" state="frozen"/>
      <selection activeCell="A4" sqref="A4:F4"/>
      <selection pane="topRight" activeCell="A4" sqref="A4:F4"/>
      <selection pane="bottomLeft" activeCell="A4" sqref="A4:F4"/>
      <selection pane="bottomRight" activeCell="E63" sqref="E63"/>
    </sheetView>
  </sheetViews>
  <sheetFormatPr defaultColWidth="8.7109375" defaultRowHeight="15" x14ac:dyDescent="0.25"/>
  <cols>
    <col min="1" max="1" width="23.85546875" style="1050" bestFit="1" customWidth="1"/>
    <col min="2" max="2" width="12.42578125" style="1050" customWidth="1"/>
    <col min="3" max="3" width="8.42578125" style="222" customWidth="1"/>
    <col min="4" max="4" width="7.140625" style="222" customWidth="1"/>
    <col min="5" max="5" width="6.140625" style="222" customWidth="1"/>
    <col min="6" max="6" width="10" style="222" customWidth="1"/>
    <col min="7" max="7" width="12.7109375" style="222" customWidth="1"/>
    <col min="8" max="8" width="9.140625" style="1050" customWidth="1"/>
    <col min="9" max="9" width="12.42578125" style="1050" customWidth="1"/>
    <col min="10" max="10" width="10.140625" style="1050" customWidth="1"/>
    <col min="11" max="11" width="10.5703125" style="1050" customWidth="1"/>
    <col min="12" max="12" width="14.28515625" style="222" customWidth="1"/>
    <col min="13" max="16384" width="8.7109375" style="222"/>
  </cols>
  <sheetData>
    <row r="2" spans="1:12" ht="15.75" x14ac:dyDescent="0.25">
      <c r="A2" s="1360" t="s">
        <v>1300</v>
      </c>
      <c r="B2" s="1360"/>
      <c r="C2" s="1360"/>
      <c r="D2" s="1360"/>
      <c r="E2" s="1360"/>
      <c r="F2" s="1360"/>
      <c r="G2" s="1360"/>
      <c r="H2" s="1360"/>
      <c r="I2" s="1360"/>
      <c r="J2" s="1360"/>
      <c r="K2" s="1360"/>
    </row>
    <row r="3" spans="1:12" ht="15.75" x14ac:dyDescent="0.25">
      <c r="A3" s="1360" t="s">
        <v>1406</v>
      </c>
      <c r="B3" s="1360"/>
      <c r="C3" s="1360"/>
      <c r="D3" s="1360"/>
      <c r="E3" s="1360"/>
      <c r="F3" s="1360"/>
      <c r="G3" s="1360"/>
      <c r="H3" s="1360"/>
      <c r="I3" s="1360"/>
      <c r="J3" s="1360"/>
      <c r="K3" s="1360"/>
    </row>
    <row r="4" spans="1:12" ht="15.75" x14ac:dyDescent="0.25">
      <c r="A4" s="1360" t="s">
        <v>833</v>
      </c>
      <c r="B4" s="1360"/>
      <c r="C4" s="1360"/>
      <c r="D4" s="1360"/>
      <c r="E4" s="1360"/>
      <c r="F4" s="1360"/>
      <c r="G4" s="1360"/>
      <c r="H4" s="1360"/>
      <c r="I4" s="1360"/>
      <c r="J4" s="1360"/>
      <c r="K4" s="1360"/>
    </row>
    <row r="5" spans="1:12" ht="15.75" x14ac:dyDescent="0.25">
      <c r="A5" s="1361" t="s">
        <v>1407</v>
      </c>
      <c r="B5" s="1361"/>
      <c r="C5" s="1361"/>
      <c r="D5" s="1361"/>
      <c r="E5" s="1361"/>
      <c r="F5" s="1361"/>
      <c r="G5" s="1361"/>
      <c r="H5" s="1361"/>
      <c r="I5" s="1361"/>
      <c r="J5" s="1361"/>
      <c r="K5" s="1361"/>
    </row>
    <row r="6" spans="1:12" ht="15.75" x14ac:dyDescent="0.25">
      <c r="A6" s="1573" t="s">
        <v>1408</v>
      </c>
      <c r="B6" s="1573"/>
      <c r="C6" s="1573"/>
      <c r="D6" s="1573"/>
      <c r="E6" s="1573"/>
      <c r="F6" s="1573"/>
      <c r="G6" s="1573"/>
      <c r="H6" s="1573"/>
      <c r="I6" s="1573"/>
      <c r="J6" s="1573"/>
      <c r="K6" s="1573"/>
    </row>
    <row r="7" spans="1:12" x14ac:dyDescent="0.25">
      <c r="A7" s="1000"/>
      <c r="B7" s="1000"/>
      <c r="C7" s="1000"/>
      <c r="D7" s="1000"/>
      <c r="E7" s="1000"/>
      <c r="F7" s="1000"/>
      <c r="G7" s="1000"/>
      <c r="H7" s="222"/>
      <c r="I7" s="222"/>
      <c r="J7" s="222"/>
      <c r="K7" s="222"/>
      <c r="L7" s="1001"/>
    </row>
    <row r="8" spans="1:12" s="324" customFormat="1" ht="83.25" customHeight="1" x14ac:dyDescent="0.25">
      <c r="A8" s="1002" t="s">
        <v>920</v>
      </c>
      <c r="B8" s="1003" t="s">
        <v>1409</v>
      </c>
      <c r="C8" s="1004" t="s">
        <v>1410</v>
      </c>
      <c r="D8" s="1004" t="s">
        <v>1411</v>
      </c>
      <c r="E8" s="1004" t="s">
        <v>1412</v>
      </c>
      <c r="F8" s="1004" t="s">
        <v>1413</v>
      </c>
      <c r="G8" s="1004" t="s">
        <v>1414</v>
      </c>
      <c r="H8" s="1003" t="s">
        <v>1415</v>
      </c>
      <c r="I8" s="1004" t="s">
        <v>1416</v>
      </c>
      <c r="J8" s="1003" t="s">
        <v>1417</v>
      </c>
      <c r="K8" s="1004" t="s">
        <v>1418</v>
      </c>
      <c r="L8" s="1004" t="s">
        <v>1419</v>
      </c>
    </row>
    <row r="9" spans="1:12" ht="22.5" x14ac:dyDescent="0.25">
      <c r="A9" s="1005">
        <v>1</v>
      </c>
      <c r="B9" s="1005">
        <v>2</v>
      </c>
      <c r="C9" s="1006">
        <v>3</v>
      </c>
      <c r="D9" s="1007">
        <v>4</v>
      </c>
      <c r="E9" s="1007">
        <v>5</v>
      </c>
      <c r="F9" s="1006" t="s">
        <v>1420</v>
      </c>
      <c r="G9" s="1007" t="s">
        <v>1421</v>
      </c>
      <c r="H9" s="1005">
        <v>8</v>
      </c>
      <c r="I9" s="1005">
        <v>9</v>
      </c>
      <c r="J9" s="1005">
        <v>10</v>
      </c>
      <c r="K9" s="1005">
        <v>11</v>
      </c>
      <c r="L9" s="1005">
        <v>12</v>
      </c>
    </row>
    <row r="10" spans="1:12" ht="21" customHeight="1" x14ac:dyDescent="0.25">
      <c r="A10" s="1008" t="s">
        <v>603</v>
      </c>
      <c r="B10" s="1009">
        <v>294</v>
      </c>
      <c r="C10" s="1010">
        <v>400</v>
      </c>
      <c r="D10" s="1010">
        <v>247</v>
      </c>
      <c r="E10" s="1011">
        <v>6.56</v>
      </c>
      <c r="F10" s="1012">
        <f t="shared" ref="F10:F64" si="0">B10*C10*D10/1000</f>
        <v>29047</v>
      </c>
      <c r="G10" s="1013">
        <f t="shared" ref="G10:G64" si="1">E10*F10</f>
        <v>190548.32</v>
      </c>
      <c r="H10" s="1014">
        <v>0.62</v>
      </c>
      <c r="I10" s="1015">
        <f t="shared" ref="I10:I64" si="2">G10*H10</f>
        <v>118139.96</v>
      </c>
      <c r="J10" s="1016">
        <v>0</v>
      </c>
      <c r="K10" s="1015">
        <f>I10*J10</f>
        <v>0</v>
      </c>
      <c r="L10" s="1017">
        <f>K10/1000</f>
        <v>0</v>
      </c>
    </row>
    <row r="11" spans="1:12" x14ac:dyDescent="0.25">
      <c r="A11" s="1018" t="s">
        <v>604</v>
      </c>
      <c r="B11" s="1009">
        <v>464</v>
      </c>
      <c r="C11" s="1010">
        <v>400</v>
      </c>
      <c r="D11" s="1010">
        <v>247</v>
      </c>
      <c r="E11" s="1011">
        <v>6.56</v>
      </c>
      <c r="F11" s="1012">
        <f t="shared" si="0"/>
        <v>45843</v>
      </c>
      <c r="G11" s="1013">
        <f t="shared" si="1"/>
        <v>300730.08</v>
      </c>
      <c r="H11" s="1014">
        <v>0.62</v>
      </c>
      <c r="I11" s="1015">
        <f t="shared" si="2"/>
        <v>186452.65</v>
      </c>
      <c r="J11" s="1016">
        <v>0</v>
      </c>
      <c r="K11" s="1015">
        <f t="shared" ref="K11:K64" si="3">I11*J11</f>
        <v>0</v>
      </c>
      <c r="L11" s="1017">
        <f t="shared" ref="L11:L64" si="4">K11/1000</f>
        <v>0</v>
      </c>
    </row>
    <row r="12" spans="1:12" x14ac:dyDescent="0.25">
      <c r="A12" s="1018" t="s">
        <v>1030</v>
      </c>
      <c r="B12" s="1009">
        <v>294</v>
      </c>
      <c r="C12" s="1010">
        <v>400</v>
      </c>
      <c r="D12" s="1010">
        <v>247</v>
      </c>
      <c r="E12" s="1011">
        <v>6.56</v>
      </c>
      <c r="F12" s="1012">
        <f t="shared" si="0"/>
        <v>29047</v>
      </c>
      <c r="G12" s="1013">
        <f t="shared" si="1"/>
        <v>190548.32</v>
      </c>
      <c r="H12" s="1014">
        <v>0.62</v>
      </c>
      <c r="I12" s="1015">
        <f t="shared" si="2"/>
        <v>118139.96</v>
      </c>
      <c r="J12" s="1016">
        <v>0</v>
      </c>
      <c r="K12" s="1015">
        <f t="shared" si="3"/>
        <v>0</v>
      </c>
      <c r="L12" s="1017">
        <f t="shared" si="4"/>
        <v>0</v>
      </c>
    </row>
    <row r="13" spans="1:12" x14ac:dyDescent="0.25">
      <c r="A13" s="1008" t="s">
        <v>1031</v>
      </c>
      <c r="B13" s="1009">
        <v>292</v>
      </c>
      <c r="C13" s="1010">
        <v>400</v>
      </c>
      <c r="D13" s="1010">
        <v>247</v>
      </c>
      <c r="E13" s="1011">
        <v>6.56</v>
      </c>
      <c r="F13" s="1012">
        <f t="shared" si="0"/>
        <v>28850</v>
      </c>
      <c r="G13" s="1013">
        <f t="shared" si="1"/>
        <v>189256</v>
      </c>
      <c r="H13" s="1014">
        <v>0.62</v>
      </c>
      <c r="I13" s="1015">
        <f t="shared" si="2"/>
        <v>117338.72</v>
      </c>
      <c r="J13" s="1016">
        <v>0</v>
      </c>
      <c r="K13" s="1015">
        <f t="shared" si="3"/>
        <v>0</v>
      </c>
      <c r="L13" s="1017">
        <f t="shared" si="4"/>
        <v>0</v>
      </c>
    </row>
    <row r="14" spans="1:12" x14ac:dyDescent="0.25">
      <c r="A14" s="1018" t="s">
        <v>1032</v>
      </c>
      <c r="B14" s="1009">
        <v>128</v>
      </c>
      <c r="C14" s="1010">
        <v>400</v>
      </c>
      <c r="D14" s="1010">
        <v>247</v>
      </c>
      <c r="E14" s="1011">
        <v>6.56</v>
      </c>
      <c r="F14" s="1012">
        <f t="shared" si="0"/>
        <v>12646</v>
      </c>
      <c r="G14" s="1013">
        <f t="shared" si="1"/>
        <v>82957.759999999995</v>
      </c>
      <c r="H14" s="1014">
        <v>0.62</v>
      </c>
      <c r="I14" s="1015">
        <f t="shared" si="2"/>
        <v>51433.81</v>
      </c>
      <c r="J14" s="1016">
        <v>0</v>
      </c>
      <c r="K14" s="1015">
        <f t="shared" si="3"/>
        <v>0</v>
      </c>
      <c r="L14" s="1017">
        <f t="shared" si="4"/>
        <v>0</v>
      </c>
    </row>
    <row r="15" spans="1:12" x14ac:dyDescent="0.25">
      <c r="A15" s="1008" t="s">
        <v>1033</v>
      </c>
      <c r="B15" s="1009">
        <v>162</v>
      </c>
      <c r="C15" s="1010">
        <v>400</v>
      </c>
      <c r="D15" s="1010">
        <v>247</v>
      </c>
      <c r="E15" s="1011">
        <v>6.56</v>
      </c>
      <c r="F15" s="1012">
        <f t="shared" si="0"/>
        <v>16006</v>
      </c>
      <c r="G15" s="1013">
        <f t="shared" si="1"/>
        <v>104999.36</v>
      </c>
      <c r="H15" s="1014">
        <v>0.62</v>
      </c>
      <c r="I15" s="1015">
        <f t="shared" si="2"/>
        <v>65099.6</v>
      </c>
      <c r="J15" s="1016">
        <v>0</v>
      </c>
      <c r="K15" s="1015">
        <f t="shared" si="3"/>
        <v>0</v>
      </c>
      <c r="L15" s="1017">
        <f t="shared" si="4"/>
        <v>0</v>
      </c>
    </row>
    <row r="16" spans="1:12" x14ac:dyDescent="0.25">
      <c r="A16" s="1018" t="s">
        <v>1034</v>
      </c>
      <c r="B16" s="1009">
        <v>138</v>
      </c>
      <c r="C16" s="1010">
        <v>400</v>
      </c>
      <c r="D16" s="1010">
        <v>247</v>
      </c>
      <c r="E16" s="1011">
        <v>6.56</v>
      </c>
      <c r="F16" s="1012">
        <f t="shared" si="0"/>
        <v>13634</v>
      </c>
      <c r="G16" s="1013">
        <f t="shared" si="1"/>
        <v>89439.039999999994</v>
      </c>
      <c r="H16" s="1014">
        <v>0.62</v>
      </c>
      <c r="I16" s="1015">
        <f t="shared" si="2"/>
        <v>55452.2</v>
      </c>
      <c r="J16" s="1016">
        <v>0</v>
      </c>
      <c r="K16" s="1015">
        <f t="shared" si="3"/>
        <v>0</v>
      </c>
      <c r="L16" s="1017">
        <f t="shared" si="4"/>
        <v>0</v>
      </c>
    </row>
    <row r="17" spans="1:12" x14ac:dyDescent="0.25">
      <c r="A17" s="1018" t="s">
        <v>1035</v>
      </c>
      <c r="B17" s="1009">
        <v>139</v>
      </c>
      <c r="C17" s="1010">
        <v>400</v>
      </c>
      <c r="D17" s="1010">
        <v>247</v>
      </c>
      <c r="E17" s="1011">
        <v>6.56</v>
      </c>
      <c r="F17" s="1012">
        <f t="shared" si="0"/>
        <v>13733</v>
      </c>
      <c r="G17" s="1013">
        <f t="shared" si="1"/>
        <v>90088.48</v>
      </c>
      <c r="H17" s="1014">
        <v>0.62</v>
      </c>
      <c r="I17" s="1015">
        <f t="shared" si="2"/>
        <v>55854.86</v>
      </c>
      <c r="J17" s="1016">
        <v>0</v>
      </c>
      <c r="K17" s="1015">
        <f t="shared" si="3"/>
        <v>0</v>
      </c>
      <c r="L17" s="1017">
        <f t="shared" si="4"/>
        <v>0</v>
      </c>
    </row>
    <row r="18" spans="1:12" x14ac:dyDescent="0.25">
      <c r="A18" s="1018" t="s">
        <v>1036</v>
      </c>
      <c r="B18" s="1009">
        <v>187</v>
      </c>
      <c r="C18" s="1010">
        <v>400</v>
      </c>
      <c r="D18" s="1010">
        <v>247</v>
      </c>
      <c r="E18" s="1011">
        <v>6.56</v>
      </c>
      <c r="F18" s="1012">
        <f t="shared" si="0"/>
        <v>18476</v>
      </c>
      <c r="G18" s="1013">
        <f t="shared" si="1"/>
        <v>121202.56</v>
      </c>
      <c r="H18" s="1014">
        <v>0.62</v>
      </c>
      <c r="I18" s="1015">
        <f t="shared" si="2"/>
        <v>75145.59</v>
      </c>
      <c r="J18" s="1016">
        <v>0</v>
      </c>
      <c r="K18" s="1015">
        <f t="shared" si="3"/>
        <v>0</v>
      </c>
      <c r="L18" s="1017">
        <f t="shared" si="4"/>
        <v>0</v>
      </c>
    </row>
    <row r="19" spans="1:12" x14ac:dyDescent="0.25">
      <c r="A19" s="1018" t="s">
        <v>1037</v>
      </c>
      <c r="B19" s="1009">
        <v>274</v>
      </c>
      <c r="C19" s="1010">
        <v>400</v>
      </c>
      <c r="D19" s="1010">
        <v>247</v>
      </c>
      <c r="E19" s="1011">
        <v>6.56</v>
      </c>
      <c r="F19" s="1012">
        <f t="shared" si="0"/>
        <v>27071</v>
      </c>
      <c r="G19" s="1013">
        <f t="shared" si="1"/>
        <v>177585.76</v>
      </c>
      <c r="H19" s="1014">
        <v>0.62</v>
      </c>
      <c r="I19" s="1015">
        <f t="shared" si="2"/>
        <v>110103.17</v>
      </c>
      <c r="J19" s="1016">
        <v>0</v>
      </c>
      <c r="K19" s="1015">
        <f t="shared" si="3"/>
        <v>0</v>
      </c>
      <c r="L19" s="1017">
        <f t="shared" si="4"/>
        <v>0</v>
      </c>
    </row>
    <row r="20" spans="1:12" x14ac:dyDescent="0.25">
      <c r="A20" s="1018" t="s">
        <v>1038</v>
      </c>
      <c r="B20" s="1009">
        <v>142</v>
      </c>
      <c r="C20" s="1010">
        <v>400</v>
      </c>
      <c r="D20" s="1010">
        <v>247</v>
      </c>
      <c r="E20" s="1011">
        <v>6.56</v>
      </c>
      <c r="F20" s="1012">
        <f t="shared" si="0"/>
        <v>14030</v>
      </c>
      <c r="G20" s="1013">
        <f t="shared" si="1"/>
        <v>92036.800000000003</v>
      </c>
      <c r="H20" s="1014">
        <v>0.62</v>
      </c>
      <c r="I20" s="1015">
        <f t="shared" si="2"/>
        <v>57062.82</v>
      </c>
      <c r="J20" s="1016">
        <v>0</v>
      </c>
      <c r="K20" s="1015">
        <f t="shared" si="3"/>
        <v>0</v>
      </c>
      <c r="L20" s="1017">
        <f t="shared" si="4"/>
        <v>0</v>
      </c>
    </row>
    <row r="21" spans="1:12" x14ac:dyDescent="0.25">
      <c r="A21" s="1018" t="s">
        <v>1039</v>
      </c>
      <c r="B21" s="1009">
        <v>54</v>
      </c>
      <c r="C21" s="1010">
        <v>400</v>
      </c>
      <c r="D21" s="1010">
        <v>247</v>
      </c>
      <c r="E21" s="1011">
        <v>6.56</v>
      </c>
      <c r="F21" s="1012">
        <f t="shared" si="0"/>
        <v>5335</v>
      </c>
      <c r="G21" s="1013">
        <f t="shared" si="1"/>
        <v>34997.599999999999</v>
      </c>
      <c r="H21" s="1014">
        <v>0.62</v>
      </c>
      <c r="I21" s="1015">
        <f t="shared" si="2"/>
        <v>21698.51</v>
      </c>
      <c r="J21" s="1016">
        <v>0</v>
      </c>
      <c r="K21" s="1015">
        <f t="shared" si="3"/>
        <v>0</v>
      </c>
      <c r="L21" s="1017">
        <f t="shared" si="4"/>
        <v>0</v>
      </c>
    </row>
    <row r="22" spans="1:12" x14ac:dyDescent="0.25">
      <c r="A22" s="1018" t="s">
        <v>1040</v>
      </c>
      <c r="B22" s="1009">
        <v>178</v>
      </c>
      <c r="C22" s="1010">
        <v>400</v>
      </c>
      <c r="D22" s="1010">
        <v>247</v>
      </c>
      <c r="E22" s="1011">
        <v>6.56</v>
      </c>
      <c r="F22" s="1012">
        <f t="shared" si="0"/>
        <v>17586</v>
      </c>
      <c r="G22" s="1013">
        <f t="shared" si="1"/>
        <v>115364.16</v>
      </c>
      <c r="H22" s="1014">
        <v>0.62</v>
      </c>
      <c r="I22" s="1015">
        <f t="shared" si="2"/>
        <v>71525.78</v>
      </c>
      <c r="J22" s="1016">
        <v>0</v>
      </c>
      <c r="K22" s="1015">
        <f t="shared" si="3"/>
        <v>0</v>
      </c>
      <c r="L22" s="1017">
        <f t="shared" si="4"/>
        <v>0</v>
      </c>
    </row>
    <row r="23" spans="1:12" x14ac:dyDescent="0.25">
      <c r="A23" s="1018" t="s">
        <v>1041</v>
      </c>
      <c r="B23" s="1009">
        <v>238</v>
      </c>
      <c r="C23" s="1010">
        <v>400</v>
      </c>
      <c r="D23" s="1010">
        <v>247</v>
      </c>
      <c r="E23" s="1011">
        <v>6.56</v>
      </c>
      <c r="F23" s="1012">
        <f t="shared" si="0"/>
        <v>23514</v>
      </c>
      <c r="G23" s="1013">
        <f t="shared" si="1"/>
        <v>154251.84</v>
      </c>
      <c r="H23" s="1014">
        <v>0.62</v>
      </c>
      <c r="I23" s="1015">
        <f t="shared" si="2"/>
        <v>95636.14</v>
      </c>
      <c r="J23" s="1016">
        <v>0</v>
      </c>
      <c r="K23" s="1015">
        <f t="shared" si="3"/>
        <v>0</v>
      </c>
      <c r="L23" s="1017">
        <f t="shared" si="4"/>
        <v>0</v>
      </c>
    </row>
    <row r="24" spans="1:12" x14ac:dyDescent="0.25">
      <c r="A24" s="1018" t="s">
        <v>1042</v>
      </c>
      <c r="B24" s="1009">
        <v>110</v>
      </c>
      <c r="C24" s="1010">
        <v>400</v>
      </c>
      <c r="D24" s="1010">
        <v>247</v>
      </c>
      <c r="E24" s="1011">
        <v>6.56</v>
      </c>
      <c r="F24" s="1012">
        <f t="shared" si="0"/>
        <v>10868</v>
      </c>
      <c r="G24" s="1013">
        <f t="shared" si="1"/>
        <v>71294.080000000002</v>
      </c>
      <c r="H24" s="1014">
        <v>0.62</v>
      </c>
      <c r="I24" s="1015">
        <f t="shared" si="2"/>
        <v>44202.33</v>
      </c>
      <c r="J24" s="1016">
        <v>0</v>
      </c>
      <c r="K24" s="1015">
        <f t="shared" si="3"/>
        <v>0</v>
      </c>
      <c r="L24" s="1017">
        <f t="shared" si="4"/>
        <v>0</v>
      </c>
    </row>
    <row r="25" spans="1:12" x14ac:dyDescent="0.25">
      <c r="A25" s="1018" t="s">
        <v>1043</v>
      </c>
      <c r="B25" s="1009">
        <v>185</v>
      </c>
      <c r="C25" s="1010">
        <v>400</v>
      </c>
      <c r="D25" s="1010">
        <v>247</v>
      </c>
      <c r="E25" s="1011">
        <v>6.56</v>
      </c>
      <c r="F25" s="1012">
        <f t="shared" si="0"/>
        <v>18278</v>
      </c>
      <c r="G25" s="1013">
        <f t="shared" si="1"/>
        <v>119903.67999999999</v>
      </c>
      <c r="H25" s="1014">
        <v>0.62</v>
      </c>
      <c r="I25" s="1015">
        <f t="shared" si="2"/>
        <v>74340.28</v>
      </c>
      <c r="J25" s="1016">
        <v>0</v>
      </c>
      <c r="K25" s="1015">
        <f t="shared" si="3"/>
        <v>0</v>
      </c>
      <c r="L25" s="1017">
        <f t="shared" si="4"/>
        <v>0</v>
      </c>
    </row>
    <row r="26" spans="1:12" x14ac:dyDescent="0.25">
      <c r="A26" s="1018" t="s">
        <v>1044</v>
      </c>
      <c r="B26" s="1009">
        <v>316</v>
      </c>
      <c r="C26" s="1010">
        <v>400</v>
      </c>
      <c r="D26" s="1010">
        <v>247</v>
      </c>
      <c r="E26" s="1011">
        <v>6.56</v>
      </c>
      <c r="F26" s="1012">
        <f t="shared" si="0"/>
        <v>31221</v>
      </c>
      <c r="G26" s="1013">
        <f t="shared" si="1"/>
        <v>204809.76</v>
      </c>
      <c r="H26" s="1014">
        <v>0.62</v>
      </c>
      <c r="I26" s="1015">
        <f t="shared" si="2"/>
        <v>126982.05</v>
      </c>
      <c r="J26" s="1016">
        <v>0</v>
      </c>
      <c r="K26" s="1015">
        <f t="shared" si="3"/>
        <v>0</v>
      </c>
      <c r="L26" s="1017">
        <f t="shared" si="4"/>
        <v>0</v>
      </c>
    </row>
    <row r="27" spans="1:12" x14ac:dyDescent="0.25">
      <c r="A27" s="1019" t="s">
        <v>929</v>
      </c>
      <c r="B27" s="1009">
        <v>169</v>
      </c>
      <c r="C27" s="1010">
        <v>400</v>
      </c>
      <c r="D27" s="1010">
        <v>247</v>
      </c>
      <c r="E27" s="1011">
        <v>6.56</v>
      </c>
      <c r="F27" s="1012">
        <f t="shared" si="0"/>
        <v>16697</v>
      </c>
      <c r="G27" s="1013">
        <f t="shared" si="1"/>
        <v>109532.32</v>
      </c>
      <c r="H27" s="1014">
        <v>0.62</v>
      </c>
      <c r="I27" s="1015">
        <f t="shared" si="2"/>
        <v>67910.039999999994</v>
      </c>
      <c r="J27" s="1016">
        <v>0</v>
      </c>
      <c r="K27" s="1015">
        <f t="shared" si="3"/>
        <v>0</v>
      </c>
      <c r="L27" s="1017">
        <f t="shared" si="4"/>
        <v>0</v>
      </c>
    </row>
    <row r="28" spans="1:12" x14ac:dyDescent="0.25">
      <c r="A28" s="1018" t="s">
        <v>1045</v>
      </c>
      <c r="B28" s="1009">
        <v>94</v>
      </c>
      <c r="C28" s="1010">
        <v>400</v>
      </c>
      <c r="D28" s="1010">
        <v>247</v>
      </c>
      <c r="E28" s="1011">
        <v>6.56</v>
      </c>
      <c r="F28" s="1012">
        <f t="shared" si="0"/>
        <v>9287</v>
      </c>
      <c r="G28" s="1013">
        <f t="shared" si="1"/>
        <v>60922.720000000001</v>
      </c>
      <c r="H28" s="1014">
        <v>0.62</v>
      </c>
      <c r="I28" s="1015">
        <f t="shared" si="2"/>
        <v>37772.089999999997</v>
      </c>
      <c r="J28" s="1016">
        <v>0</v>
      </c>
      <c r="K28" s="1015">
        <f t="shared" si="3"/>
        <v>0</v>
      </c>
      <c r="L28" s="1017">
        <f t="shared" si="4"/>
        <v>0</v>
      </c>
    </row>
    <row r="29" spans="1:12" x14ac:dyDescent="0.25">
      <c r="A29" s="1018" t="s">
        <v>1046</v>
      </c>
      <c r="B29" s="1009">
        <v>271</v>
      </c>
      <c r="C29" s="1010">
        <v>400</v>
      </c>
      <c r="D29" s="1010">
        <v>247</v>
      </c>
      <c r="E29" s="1011">
        <v>6.56</v>
      </c>
      <c r="F29" s="1012">
        <f t="shared" si="0"/>
        <v>26775</v>
      </c>
      <c r="G29" s="1013">
        <f t="shared" si="1"/>
        <v>175644</v>
      </c>
      <c r="H29" s="1014">
        <v>0.62</v>
      </c>
      <c r="I29" s="1015">
        <f t="shared" si="2"/>
        <v>108899.28</v>
      </c>
      <c r="J29" s="1016">
        <v>0</v>
      </c>
      <c r="K29" s="1015">
        <f t="shared" si="3"/>
        <v>0</v>
      </c>
      <c r="L29" s="1017">
        <f t="shared" si="4"/>
        <v>0</v>
      </c>
    </row>
    <row r="30" spans="1:12" x14ac:dyDescent="0.25">
      <c r="A30" s="1018" t="s">
        <v>1047</v>
      </c>
      <c r="B30" s="1009">
        <v>488</v>
      </c>
      <c r="C30" s="1010">
        <v>400</v>
      </c>
      <c r="D30" s="1010">
        <v>247</v>
      </c>
      <c r="E30" s="1011">
        <v>6.56</v>
      </c>
      <c r="F30" s="1012">
        <f t="shared" si="0"/>
        <v>48214</v>
      </c>
      <c r="G30" s="1013">
        <f t="shared" si="1"/>
        <v>316283.84000000003</v>
      </c>
      <c r="H30" s="1014">
        <v>0.62</v>
      </c>
      <c r="I30" s="1015">
        <f t="shared" si="2"/>
        <v>196095.98</v>
      </c>
      <c r="J30" s="1016">
        <v>0</v>
      </c>
      <c r="K30" s="1015">
        <f t="shared" si="3"/>
        <v>0</v>
      </c>
      <c r="L30" s="1017">
        <f t="shared" si="4"/>
        <v>0</v>
      </c>
    </row>
    <row r="31" spans="1:12" x14ac:dyDescent="0.25">
      <c r="A31" s="1018" t="s">
        <v>1048</v>
      </c>
      <c r="B31" s="1009">
        <v>157</v>
      </c>
      <c r="C31" s="1010">
        <v>400</v>
      </c>
      <c r="D31" s="1010">
        <v>247</v>
      </c>
      <c r="E31" s="1011">
        <v>6.56</v>
      </c>
      <c r="F31" s="1012">
        <f t="shared" si="0"/>
        <v>15512</v>
      </c>
      <c r="G31" s="1013">
        <f t="shared" si="1"/>
        <v>101758.72</v>
      </c>
      <c r="H31" s="1014">
        <v>0.62</v>
      </c>
      <c r="I31" s="1015">
        <f t="shared" si="2"/>
        <v>63090.41</v>
      </c>
      <c r="J31" s="1016">
        <v>0</v>
      </c>
      <c r="K31" s="1015">
        <f t="shared" si="3"/>
        <v>0</v>
      </c>
      <c r="L31" s="1017">
        <f t="shared" si="4"/>
        <v>0</v>
      </c>
    </row>
    <row r="32" spans="1:12" x14ac:dyDescent="0.25">
      <c r="A32" s="1018" t="s">
        <v>1049</v>
      </c>
      <c r="B32" s="1009">
        <v>124</v>
      </c>
      <c r="C32" s="1010">
        <v>400</v>
      </c>
      <c r="D32" s="1010">
        <v>247</v>
      </c>
      <c r="E32" s="1011">
        <v>6.56</v>
      </c>
      <c r="F32" s="1012">
        <f t="shared" si="0"/>
        <v>12251</v>
      </c>
      <c r="G32" s="1013">
        <f t="shared" si="1"/>
        <v>80366.559999999998</v>
      </c>
      <c r="H32" s="1014">
        <v>0.62</v>
      </c>
      <c r="I32" s="1015">
        <f t="shared" si="2"/>
        <v>49827.27</v>
      </c>
      <c r="J32" s="1016">
        <v>0</v>
      </c>
      <c r="K32" s="1015">
        <f t="shared" si="3"/>
        <v>0</v>
      </c>
      <c r="L32" s="1017">
        <f t="shared" si="4"/>
        <v>0</v>
      </c>
    </row>
    <row r="33" spans="1:12" x14ac:dyDescent="0.25">
      <c r="A33" s="1018" t="s">
        <v>1398</v>
      </c>
      <c r="B33" s="1009">
        <v>272</v>
      </c>
      <c r="C33" s="1010">
        <v>400</v>
      </c>
      <c r="D33" s="1010">
        <v>247</v>
      </c>
      <c r="E33" s="1011">
        <v>6.56</v>
      </c>
      <c r="F33" s="1012">
        <f t="shared" si="0"/>
        <v>26874</v>
      </c>
      <c r="G33" s="1013">
        <f t="shared" si="1"/>
        <v>176293.44</v>
      </c>
      <c r="H33" s="1014">
        <v>0.62</v>
      </c>
      <c r="I33" s="1015">
        <f t="shared" si="2"/>
        <v>109301.93</v>
      </c>
      <c r="J33" s="1016">
        <v>0</v>
      </c>
      <c r="K33" s="1015">
        <f t="shared" si="3"/>
        <v>0</v>
      </c>
      <c r="L33" s="1017">
        <f t="shared" si="4"/>
        <v>0</v>
      </c>
    </row>
    <row r="34" spans="1:12" x14ac:dyDescent="0.25">
      <c r="A34" s="1018" t="s">
        <v>1050</v>
      </c>
      <c r="B34" s="1009">
        <v>323</v>
      </c>
      <c r="C34" s="1010">
        <v>400</v>
      </c>
      <c r="D34" s="1010">
        <v>247</v>
      </c>
      <c r="E34" s="1011">
        <v>6.56</v>
      </c>
      <c r="F34" s="1012">
        <f t="shared" si="0"/>
        <v>31912</v>
      </c>
      <c r="G34" s="1013">
        <f t="shared" si="1"/>
        <v>209342.72</v>
      </c>
      <c r="H34" s="1014">
        <v>0.62</v>
      </c>
      <c r="I34" s="1015">
        <f t="shared" si="2"/>
        <v>129792.49</v>
      </c>
      <c r="J34" s="1016">
        <v>0</v>
      </c>
      <c r="K34" s="1015">
        <f t="shared" si="3"/>
        <v>0</v>
      </c>
      <c r="L34" s="1017">
        <f t="shared" si="4"/>
        <v>0</v>
      </c>
    </row>
    <row r="35" spans="1:12" x14ac:dyDescent="0.25">
      <c r="A35" s="1018" t="s">
        <v>1051</v>
      </c>
      <c r="B35" s="1009">
        <v>157</v>
      </c>
      <c r="C35" s="1010">
        <v>400</v>
      </c>
      <c r="D35" s="1010">
        <v>247</v>
      </c>
      <c r="E35" s="1011">
        <v>6.56</v>
      </c>
      <c r="F35" s="1012">
        <f t="shared" si="0"/>
        <v>15512</v>
      </c>
      <c r="G35" s="1013">
        <f t="shared" si="1"/>
        <v>101758.72</v>
      </c>
      <c r="H35" s="1014">
        <v>0.62</v>
      </c>
      <c r="I35" s="1015">
        <f t="shared" si="2"/>
        <v>63090.41</v>
      </c>
      <c r="J35" s="1016">
        <v>0</v>
      </c>
      <c r="K35" s="1015">
        <f t="shared" si="3"/>
        <v>0</v>
      </c>
      <c r="L35" s="1017">
        <f t="shared" si="4"/>
        <v>0</v>
      </c>
    </row>
    <row r="36" spans="1:12" x14ac:dyDescent="0.25">
      <c r="A36" s="1020" t="s">
        <v>1052</v>
      </c>
      <c r="B36" s="1009">
        <v>346</v>
      </c>
      <c r="C36" s="1010">
        <v>400</v>
      </c>
      <c r="D36" s="1010">
        <v>247</v>
      </c>
      <c r="E36" s="1011">
        <v>6.56</v>
      </c>
      <c r="F36" s="1012">
        <f t="shared" si="0"/>
        <v>34185</v>
      </c>
      <c r="G36" s="1013">
        <f t="shared" si="1"/>
        <v>224253.6</v>
      </c>
      <c r="H36" s="1014">
        <v>0.62</v>
      </c>
      <c r="I36" s="1015">
        <f t="shared" si="2"/>
        <v>139037.23000000001</v>
      </c>
      <c r="J36" s="1016">
        <v>0</v>
      </c>
      <c r="K36" s="1015">
        <f t="shared" si="3"/>
        <v>0</v>
      </c>
      <c r="L36" s="1017">
        <f t="shared" si="4"/>
        <v>0</v>
      </c>
    </row>
    <row r="37" spans="1:12" x14ac:dyDescent="0.25">
      <c r="A37" s="1018" t="s">
        <v>1053</v>
      </c>
      <c r="B37" s="1009">
        <v>287</v>
      </c>
      <c r="C37" s="1010">
        <v>400</v>
      </c>
      <c r="D37" s="1010">
        <v>247</v>
      </c>
      <c r="E37" s="1011">
        <v>6.56</v>
      </c>
      <c r="F37" s="1012">
        <f t="shared" si="0"/>
        <v>28356</v>
      </c>
      <c r="G37" s="1013">
        <f t="shared" si="1"/>
        <v>186015.35999999999</v>
      </c>
      <c r="H37" s="1014">
        <v>0.62</v>
      </c>
      <c r="I37" s="1015">
        <f t="shared" si="2"/>
        <v>115329.52</v>
      </c>
      <c r="J37" s="1016">
        <v>0</v>
      </c>
      <c r="K37" s="1015">
        <f t="shared" si="3"/>
        <v>0</v>
      </c>
      <c r="L37" s="1017">
        <f t="shared" si="4"/>
        <v>0</v>
      </c>
    </row>
    <row r="38" spans="1:12" x14ac:dyDescent="0.25">
      <c r="A38" s="1018" t="s">
        <v>1054</v>
      </c>
      <c r="B38" s="1009">
        <v>246</v>
      </c>
      <c r="C38" s="1010">
        <v>400</v>
      </c>
      <c r="D38" s="1010">
        <v>247</v>
      </c>
      <c r="E38" s="1011">
        <v>6.56</v>
      </c>
      <c r="F38" s="1012">
        <f t="shared" si="0"/>
        <v>24305</v>
      </c>
      <c r="G38" s="1013">
        <f t="shared" si="1"/>
        <v>159440.79999999999</v>
      </c>
      <c r="H38" s="1014">
        <v>0.62</v>
      </c>
      <c r="I38" s="1015">
        <f t="shared" si="2"/>
        <v>98853.3</v>
      </c>
      <c r="J38" s="1016">
        <v>0</v>
      </c>
      <c r="K38" s="1015">
        <f t="shared" si="3"/>
        <v>0</v>
      </c>
      <c r="L38" s="1017">
        <f t="shared" si="4"/>
        <v>0</v>
      </c>
    </row>
    <row r="39" spans="1:12" x14ac:dyDescent="0.25">
      <c r="A39" s="1018" t="s">
        <v>1055</v>
      </c>
      <c r="B39" s="1009">
        <v>113</v>
      </c>
      <c r="C39" s="1010">
        <v>400</v>
      </c>
      <c r="D39" s="1010">
        <v>247</v>
      </c>
      <c r="E39" s="1011">
        <v>6.56</v>
      </c>
      <c r="F39" s="1012">
        <f t="shared" si="0"/>
        <v>11164</v>
      </c>
      <c r="G39" s="1013">
        <f t="shared" si="1"/>
        <v>73235.839999999997</v>
      </c>
      <c r="H39" s="1014">
        <v>0.62</v>
      </c>
      <c r="I39" s="1015">
        <f t="shared" si="2"/>
        <v>45406.22</v>
      </c>
      <c r="J39" s="1016">
        <v>0</v>
      </c>
      <c r="K39" s="1015">
        <f t="shared" si="3"/>
        <v>0</v>
      </c>
      <c r="L39" s="1017">
        <f t="shared" si="4"/>
        <v>0</v>
      </c>
    </row>
    <row r="40" spans="1:12" x14ac:dyDescent="0.25">
      <c r="A40" s="1018" t="s">
        <v>1056</v>
      </c>
      <c r="B40" s="1009">
        <v>143</v>
      </c>
      <c r="C40" s="1010">
        <v>400</v>
      </c>
      <c r="D40" s="1010">
        <v>247</v>
      </c>
      <c r="E40" s="1011">
        <v>6.56</v>
      </c>
      <c r="F40" s="1012">
        <f t="shared" si="0"/>
        <v>14128</v>
      </c>
      <c r="G40" s="1013">
        <f t="shared" si="1"/>
        <v>92679.679999999993</v>
      </c>
      <c r="H40" s="1014">
        <v>0.62</v>
      </c>
      <c r="I40" s="1015">
        <f t="shared" si="2"/>
        <v>57461.4</v>
      </c>
      <c r="J40" s="1016">
        <v>0</v>
      </c>
      <c r="K40" s="1015">
        <f t="shared" si="3"/>
        <v>0</v>
      </c>
      <c r="L40" s="1017">
        <f t="shared" si="4"/>
        <v>0</v>
      </c>
    </row>
    <row r="41" spans="1:12" x14ac:dyDescent="0.25">
      <c r="A41" s="1018" t="s">
        <v>1057</v>
      </c>
      <c r="B41" s="1009">
        <v>314</v>
      </c>
      <c r="C41" s="1010">
        <v>400</v>
      </c>
      <c r="D41" s="1010">
        <v>247</v>
      </c>
      <c r="E41" s="1011">
        <v>6.56</v>
      </c>
      <c r="F41" s="1012">
        <f t="shared" si="0"/>
        <v>31023</v>
      </c>
      <c r="G41" s="1013">
        <f t="shared" si="1"/>
        <v>203510.88</v>
      </c>
      <c r="H41" s="1014">
        <v>0.62</v>
      </c>
      <c r="I41" s="1015">
        <f t="shared" si="2"/>
        <v>126176.75</v>
      </c>
      <c r="J41" s="1016">
        <v>0</v>
      </c>
      <c r="K41" s="1015">
        <f t="shared" si="3"/>
        <v>0</v>
      </c>
      <c r="L41" s="1017">
        <f t="shared" si="4"/>
        <v>0</v>
      </c>
    </row>
    <row r="42" spans="1:12" x14ac:dyDescent="0.25">
      <c r="A42" s="1018" t="s">
        <v>1058</v>
      </c>
      <c r="B42" s="1009">
        <v>101</v>
      </c>
      <c r="C42" s="1010">
        <v>400</v>
      </c>
      <c r="D42" s="1010">
        <v>247</v>
      </c>
      <c r="E42" s="1011">
        <v>6.56</v>
      </c>
      <c r="F42" s="1012">
        <f t="shared" si="0"/>
        <v>9979</v>
      </c>
      <c r="G42" s="1013">
        <f t="shared" si="1"/>
        <v>65462.239999999998</v>
      </c>
      <c r="H42" s="1014">
        <v>0.62</v>
      </c>
      <c r="I42" s="1015">
        <f t="shared" si="2"/>
        <v>40586.589999999997</v>
      </c>
      <c r="J42" s="1016">
        <v>0</v>
      </c>
      <c r="K42" s="1015">
        <f t="shared" si="3"/>
        <v>0</v>
      </c>
      <c r="L42" s="1017">
        <f t="shared" si="4"/>
        <v>0</v>
      </c>
    </row>
    <row r="43" spans="1:12" x14ac:dyDescent="0.25">
      <c r="A43" s="1018" t="s">
        <v>1059</v>
      </c>
      <c r="B43" s="1009">
        <v>152</v>
      </c>
      <c r="C43" s="1010">
        <v>400</v>
      </c>
      <c r="D43" s="1010">
        <v>247</v>
      </c>
      <c r="E43" s="1011">
        <v>6.56</v>
      </c>
      <c r="F43" s="1012">
        <f t="shared" si="0"/>
        <v>15018</v>
      </c>
      <c r="G43" s="1013">
        <f t="shared" si="1"/>
        <v>98518.080000000002</v>
      </c>
      <c r="H43" s="1014">
        <v>0.62</v>
      </c>
      <c r="I43" s="1015">
        <f t="shared" si="2"/>
        <v>61081.21</v>
      </c>
      <c r="J43" s="1016">
        <v>0</v>
      </c>
      <c r="K43" s="1015">
        <f t="shared" si="3"/>
        <v>0</v>
      </c>
      <c r="L43" s="1017">
        <f t="shared" si="4"/>
        <v>0</v>
      </c>
    </row>
    <row r="44" spans="1:12" x14ac:dyDescent="0.25">
      <c r="A44" s="1008" t="s">
        <v>1084</v>
      </c>
      <c r="B44" s="1009">
        <v>422</v>
      </c>
      <c r="C44" s="1010">
        <v>400</v>
      </c>
      <c r="D44" s="1010">
        <v>247</v>
      </c>
      <c r="E44" s="1011">
        <v>6.56</v>
      </c>
      <c r="F44" s="1012">
        <f t="shared" si="0"/>
        <v>41694</v>
      </c>
      <c r="G44" s="1013">
        <f t="shared" si="1"/>
        <v>273512.64</v>
      </c>
      <c r="H44" s="1014">
        <v>0.62</v>
      </c>
      <c r="I44" s="1015">
        <f t="shared" si="2"/>
        <v>169577.84</v>
      </c>
      <c r="J44" s="1016">
        <v>0</v>
      </c>
      <c r="K44" s="1015">
        <f t="shared" si="3"/>
        <v>0</v>
      </c>
      <c r="L44" s="1017">
        <f t="shared" si="4"/>
        <v>0</v>
      </c>
    </row>
    <row r="45" spans="1:12" x14ac:dyDescent="0.25">
      <c r="A45" s="1018" t="s">
        <v>1060</v>
      </c>
      <c r="B45" s="1009">
        <v>186</v>
      </c>
      <c r="C45" s="1010">
        <v>400</v>
      </c>
      <c r="D45" s="1010">
        <v>247</v>
      </c>
      <c r="E45" s="1011">
        <v>6.56</v>
      </c>
      <c r="F45" s="1012">
        <f t="shared" si="0"/>
        <v>18377</v>
      </c>
      <c r="G45" s="1013">
        <f t="shared" si="1"/>
        <v>120553.12</v>
      </c>
      <c r="H45" s="1014">
        <v>0.62</v>
      </c>
      <c r="I45" s="1015">
        <f t="shared" si="2"/>
        <v>74742.929999999993</v>
      </c>
      <c r="J45" s="1016">
        <v>0</v>
      </c>
      <c r="K45" s="1015">
        <f t="shared" si="3"/>
        <v>0</v>
      </c>
      <c r="L45" s="1017">
        <f t="shared" si="4"/>
        <v>0</v>
      </c>
    </row>
    <row r="46" spans="1:12" x14ac:dyDescent="0.25">
      <c r="A46" s="1008" t="s">
        <v>1061</v>
      </c>
      <c r="B46" s="1009">
        <v>141</v>
      </c>
      <c r="C46" s="1010">
        <v>400</v>
      </c>
      <c r="D46" s="1010">
        <v>247</v>
      </c>
      <c r="E46" s="1011">
        <v>6.56</v>
      </c>
      <c r="F46" s="1012">
        <f t="shared" si="0"/>
        <v>13931</v>
      </c>
      <c r="G46" s="1013">
        <f t="shared" si="1"/>
        <v>91387.36</v>
      </c>
      <c r="H46" s="1014">
        <v>0.62</v>
      </c>
      <c r="I46" s="1015">
        <f t="shared" si="2"/>
        <v>56660.160000000003</v>
      </c>
      <c r="J46" s="1016">
        <v>0</v>
      </c>
      <c r="K46" s="1015">
        <f t="shared" si="3"/>
        <v>0</v>
      </c>
      <c r="L46" s="1017">
        <f t="shared" si="4"/>
        <v>0</v>
      </c>
    </row>
    <row r="47" spans="1:12" x14ac:dyDescent="0.25">
      <c r="A47" s="1018" t="s">
        <v>1062</v>
      </c>
      <c r="B47" s="1009">
        <v>241</v>
      </c>
      <c r="C47" s="1010">
        <v>400</v>
      </c>
      <c r="D47" s="1010">
        <v>247</v>
      </c>
      <c r="E47" s="1011">
        <v>6.56</v>
      </c>
      <c r="F47" s="1012">
        <f t="shared" si="0"/>
        <v>23811</v>
      </c>
      <c r="G47" s="1013">
        <f t="shared" si="1"/>
        <v>156200.16</v>
      </c>
      <c r="H47" s="1014">
        <v>0.62</v>
      </c>
      <c r="I47" s="1015">
        <f t="shared" si="2"/>
        <v>96844.1</v>
      </c>
      <c r="J47" s="1016">
        <v>0</v>
      </c>
      <c r="K47" s="1015">
        <f t="shared" si="3"/>
        <v>0</v>
      </c>
      <c r="L47" s="1017">
        <f t="shared" si="4"/>
        <v>0</v>
      </c>
    </row>
    <row r="48" spans="1:12" x14ac:dyDescent="0.25">
      <c r="A48" s="1018" t="s">
        <v>1063</v>
      </c>
      <c r="B48" s="1009">
        <v>67</v>
      </c>
      <c r="C48" s="1010">
        <v>400</v>
      </c>
      <c r="D48" s="1010">
        <v>247</v>
      </c>
      <c r="E48" s="1011">
        <v>6.56</v>
      </c>
      <c r="F48" s="1012">
        <f t="shared" si="0"/>
        <v>6620</v>
      </c>
      <c r="G48" s="1013">
        <f t="shared" si="1"/>
        <v>43427.199999999997</v>
      </c>
      <c r="H48" s="1014">
        <v>0.62</v>
      </c>
      <c r="I48" s="1015">
        <f t="shared" si="2"/>
        <v>26924.86</v>
      </c>
      <c r="J48" s="1016">
        <v>0</v>
      </c>
      <c r="K48" s="1015">
        <f t="shared" si="3"/>
        <v>0</v>
      </c>
      <c r="L48" s="1017">
        <f t="shared" si="4"/>
        <v>0</v>
      </c>
    </row>
    <row r="49" spans="1:12" x14ac:dyDescent="0.25">
      <c r="A49" s="1018" t="s">
        <v>1064</v>
      </c>
      <c r="B49" s="1009">
        <v>159</v>
      </c>
      <c r="C49" s="1010">
        <v>400</v>
      </c>
      <c r="D49" s="1010">
        <v>247</v>
      </c>
      <c r="E49" s="1011">
        <v>6.56</v>
      </c>
      <c r="F49" s="1012">
        <f t="shared" si="0"/>
        <v>15709</v>
      </c>
      <c r="G49" s="1013">
        <f t="shared" si="1"/>
        <v>103051.04</v>
      </c>
      <c r="H49" s="1014">
        <v>0.62</v>
      </c>
      <c r="I49" s="1015">
        <f t="shared" si="2"/>
        <v>63891.64</v>
      </c>
      <c r="J49" s="1016">
        <v>0</v>
      </c>
      <c r="K49" s="1015">
        <f t="shared" si="3"/>
        <v>0</v>
      </c>
      <c r="L49" s="1017">
        <f t="shared" si="4"/>
        <v>0</v>
      </c>
    </row>
    <row r="50" spans="1:12" x14ac:dyDescent="0.25">
      <c r="A50" s="1018" t="s">
        <v>1065</v>
      </c>
      <c r="B50" s="1009">
        <v>252</v>
      </c>
      <c r="C50" s="1010">
        <v>400</v>
      </c>
      <c r="D50" s="1010">
        <v>247</v>
      </c>
      <c r="E50" s="1011">
        <v>6.56</v>
      </c>
      <c r="F50" s="1012">
        <f t="shared" si="0"/>
        <v>24898</v>
      </c>
      <c r="G50" s="1013">
        <f t="shared" si="1"/>
        <v>163330.88</v>
      </c>
      <c r="H50" s="1014">
        <v>0.62</v>
      </c>
      <c r="I50" s="1015">
        <f t="shared" si="2"/>
        <v>101265.15</v>
      </c>
      <c r="J50" s="1016">
        <v>0</v>
      </c>
      <c r="K50" s="1015">
        <f t="shared" si="3"/>
        <v>0</v>
      </c>
      <c r="L50" s="1017">
        <f t="shared" si="4"/>
        <v>0</v>
      </c>
    </row>
    <row r="51" spans="1:12" x14ac:dyDescent="0.25">
      <c r="A51" s="1020" t="s">
        <v>1066</v>
      </c>
      <c r="B51" s="1009">
        <v>155</v>
      </c>
      <c r="C51" s="1010">
        <v>400</v>
      </c>
      <c r="D51" s="1010">
        <v>247</v>
      </c>
      <c r="E51" s="1011">
        <v>6.56</v>
      </c>
      <c r="F51" s="1012">
        <f t="shared" si="0"/>
        <v>15314</v>
      </c>
      <c r="G51" s="1013">
        <f t="shared" si="1"/>
        <v>100459.84</v>
      </c>
      <c r="H51" s="1014">
        <v>0.62</v>
      </c>
      <c r="I51" s="1015">
        <f t="shared" si="2"/>
        <v>62285.1</v>
      </c>
      <c r="J51" s="1016">
        <v>0</v>
      </c>
      <c r="K51" s="1015">
        <f t="shared" si="3"/>
        <v>0</v>
      </c>
      <c r="L51" s="1017">
        <f t="shared" si="4"/>
        <v>0</v>
      </c>
    </row>
    <row r="52" spans="1:12" x14ac:dyDescent="0.25">
      <c r="A52" s="1018" t="s">
        <v>1067</v>
      </c>
      <c r="B52" s="1009">
        <v>161</v>
      </c>
      <c r="C52" s="1010">
        <v>400</v>
      </c>
      <c r="D52" s="1010">
        <v>247</v>
      </c>
      <c r="E52" s="1011">
        <v>6.56</v>
      </c>
      <c r="F52" s="1012">
        <f t="shared" si="0"/>
        <v>15907</v>
      </c>
      <c r="G52" s="1013">
        <f t="shared" si="1"/>
        <v>104349.92</v>
      </c>
      <c r="H52" s="1014">
        <v>0.62</v>
      </c>
      <c r="I52" s="1015">
        <f t="shared" si="2"/>
        <v>64696.95</v>
      </c>
      <c r="J52" s="1016">
        <v>0</v>
      </c>
      <c r="K52" s="1015">
        <f t="shared" si="3"/>
        <v>0</v>
      </c>
      <c r="L52" s="1017">
        <f t="shared" si="4"/>
        <v>0</v>
      </c>
    </row>
    <row r="53" spans="1:12" x14ac:dyDescent="0.25">
      <c r="A53" s="1018" t="s">
        <v>1068</v>
      </c>
      <c r="B53" s="1009">
        <v>141</v>
      </c>
      <c r="C53" s="1010">
        <v>400</v>
      </c>
      <c r="D53" s="1010">
        <v>247</v>
      </c>
      <c r="E53" s="1011">
        <v>6.56</v>
      </c>
      <c r="F53" s="1012">
        <f t="shared" si="0"/>
        <v>13931</v>
      </c>
      <c r="G53" s="1013">
        <f t="shared" si="1"/>
        <v>91387.36</v>
      </c>
      <c r="H53" s="1014">
        <v>0.62</v>
      </c>
      <c r="I53" s="1015">
        <f t="shared" si="2"/>
        <v>56660.160000000003</v>
      </c>
      <c r="J53" s="1016">
        <v>0</v>
      </c>
      <c r="K53" s="1015">
        <f t="shared" si="3"/>
        <v>0</v>
      </c>
      <c r="L53" s="1017">
        <f t="shared" si="4"/>
        <v>0</v>
      </c>
    </row>
    <row r="54" spans="1:12" x14ac:dyDescent="0.25">
      <c r="A54" s="1018" t="s">
        <v>1399</v>
      </c>
      <c r="B54" s="1009">
        <v>369</v>
      </c>
      <c r="C54" s="1010">
        <v>400</v>
      </c>
      <c r="D54" s="1010">
        <v>247</v>
      </c>
      <c r="E54" s="1011">
        <v>6.56</v>
      </c>
      <c r="F54" s="1012">
        <f t="shared" si="0"/>
        <v>36457</v>
      </c>
      <c r="G54" s="1013">
        <f t="shared" si="1"/>
        <v>239157.92</v>
      </c>
      <c r="H54" s="1014">
        <v>0.62</v>
      </c>
      <c r="I54" s="1015">
        <f t="shared" si="2"/>
        <v>148277.91</v>
      </c>
      <c r="J54" s="1016">
        <v>0</v>
      </c>
      <c r="K54" s="1015">
        <f t="shared" si="3"/>
        <v>0</v>
      </c>
      <c r="L54" s="1017">
        <f t="shared" si="4"/>
        <v>0</v>
      </c>
    </row>
    <row r="55" spans="1:12" x14ac:dyDescent="0.25">
      <c r="A55" s="1018" t="s">
        <v>1069</v>
      </c>
      <c r="B55" s="1009">
        <v>84</v>
      </c>
      <c r="C55" s="1010">
        <v>400</v>
      </c>
      <c r="D55" s="1010">
        <v>247</v>
      </c>
      <c r="E55" s="1011">
        <v>6.56</v>
      </c>
      <c r="F55" s="1012">
        <f t="shared" si="0"/>
        <v>8299</v>
      </c>
      <c r="G55" s="1013">
        <f t="shared" si="1"/>
        <v>54441.440000000002</v>
      </c>
      <c r="H55" s="1014">
        <v>0.62</v>
      </c>
      <c r="I55" s="1015">
        <f t="shared" si="2"/>
        <v>33753.69</v>
      </c>
      <c r="J55" s="1016">
        <v>0</v>
      </c>
      <c r="K55" s="1015">
        <f t="shared" si="3"/>
        <v>0</v>
      </c>
      <c r="L55" s="1017">
        <f t="shared" si="4"/>
        <v>0</v>
      </c>
    </row>
    <row r="56" spans="1:12" x14ac:dyDescent="0.25">
      <c r="A56" s="1018" t="s">
        <v>1070</v>
      </c>
      <c r="B56" s="1009">
        <v>296</v>
      </c>
      <c r="C56" s="1010">
        <v>400</v>
      </c>
      <c r="D56" s="1010">
        <v>247</v>
      </c>
      <c r="E56" s="1011">
        <v>6.56</v>
      </c>
      <c r="F56" s="1012">
        <f t="shared" si="0"/>
        <v>29245</v>
      </c>
      <c r="G56" s="1013">
        <f t="shared" si="1"/>
        <v>191847.2</v>
      </c>
      <c r="H56" s="1014">
        <v>0.62</v>
      </c>
      <c r="I56" s="1015">
        <f t="shared" si="2"/>
        <v>118945.26</v>
      </c>
      <c r="J56" s="1016">
        <v>0</v>
      </c>
      <c r="K56" s="1015">
        <f t="shared" si="3"/>
        <v>0</v>
      </c>
      <c r="L56" s="1017">
        <f t="shared" si="4"/>
        <v>0</v>
      </c>
    </row>
    <row r="57" spans="1:12" x14ac:dyDescent="0.25">
      <c r="A57" s="1018" t="s">
        <v>1071</v>
      </c>
      <c r="B57" s="1009">
        <v>290</v>
      </c>
      <c r="C57" s="1010">
        <v>400</v>
      </c>
      <c r="D57" s="1010">
        <v>247</v>
      </c>
      <c r="E57" s="1011">
        <v>6.56</v>
      </c>
      <c r="F57" s="1012">
        <f t="shared" si="0"/>
        <v>28652</v>
      </c>
      <c r="G57" s="1013">
        <f t="shared" si="1"/>
        <v>187957.12</v>
      </c>
      <c r="H57" s="1014">
        <v>0.62</v>
      </c>
      <c r="I57" s="1015">
        <f t="shared" si="2"/>
        <v>116533.41</v>
      </c>
      <c r="J57" s="1016">
        <v>0</v>
      </c>
      <c r="K57" s="1015">
        <f t="shared" si="3"/>
        <v>0</v>
      </c>
      <c r="L57" s="1017">
        <f t="shared" si="4"/>
        <v>0</v>
      </c>
    </row>
    <row r="58" spans="1:12" x14ac:dyDescent="0.25">
      <c r="A58" s="1018" t="s">
        <v>1072</v>
      </c>
      <c r="B58" s="1009">
        <v>151</v>
      </c>
      <c r="C58" s="1010">
        <v>400</v>
      </c>
      <c r="D58" s="1010">
        <v>247</v>
      </c>
      <c r="E58" s="1011">
        <v>6.56</v>
      </c>
      <c r="F58" s="1012">
        <f t="shared" si="0"/>
        <v>14919</v>
      </c>
      <c r="G58" s="1013">
        <f t="shared" si="1"/>
        <v>97868.64</v>
      </c>
      <c r="H58" s="1014">
        <v>0.62</v>
      </c>
      <c r="I58" s="1015">
        <f t="shared" si="2"/>
        <v>60678.559999999998</v>
      </c>
      <c r="J58" s="1016">
        <v>0</v>
      </c>
      <c r="K58" s="1015">
        <f t="shared" si="3"/>
        <v>0</v>
      </c>
      <c r="L58" s="1017">
        <f t="shared" si="4"/>
        <v>0</v>
      </c>
    </row>
    <row r="59" spans="1:12" x14ac:dyDescent="0.25">
      <c r="A59" s="1018" t="s">
        <v>1073</v>
      </c>
      <c r="B59" s="1009">
        <v>276</v>
      </c>
      <c r="C59" s="1010">
        <v>400</v>
      </c>
      <c r="D59" s="1010">
        <v>247</v>
      </c>
      <c r="E59" s="1011">
        <v>6.56</v>
      </c>
      <c r="F59" s="1012">
        <f t="shared" si="0"/>
        <v>27269</v>
      </c>
      <c r="G59" s="1013">
        <f t="shared" si="1"/>
        <v>178884.64</v>
      </c>
      <c r="H59" s="1014">
        <v>0.62</v>
      </c>
      <c r="I59" s="1015">
        <f t="shared" si="2"/>
        <v>110908.48</v>
      </c>
      <c r="J59" s="1016">
        <v>0</v>
      </c>
      <c r="K59" s="1015">
        <f t="shared" si="3"/>
        <v>0</v>
      </c>
      <c r="L59" s="1017">
        <f t="shared" si="4"/>
        <v>0</v>
      </c>
    </row>
    <row r="60" spans="1:12" x14ac:dyDescent="0.25">
      <c r="A60" s="1018" t="s">
        <v>1074</v>
      </c>
      <c r="B60" s="1009">
        <v>194</v>
      </c>
      <c r="C60" s="1010">
        <v>400</v>
      </c>
      <c r="D60" s="1010">
        <v>247</v>
      </c>
      <c r="E60" s="1011">
        <v>6.56</v>
      </c>
      <c r="F60" s="1012">
        <f t="shared" si="0"/>
        <v>19167</v>
      </c>
      <c r="G60" s="1013">
        <f t="shared" si="1"/>
        <v>125735.52</v>
      </c>
      <c r="H60" s="1014">
        <v>0.62</v>
      </c>
      <c r="I60" s="1015">
        <f t="shared" si="2"/>
        <v>77956.02</v>
      </c>
      <c r="J60" s="1016">
        <v>0</v>
      </c>
      <c r="K60" s="1015">
        <f t="shared" si="3"/>
        <v>0</v>
      </c>
      <c r="L60" s="1017">
        <f t="shared" si="4"/>
        <v>0</v>
      </c>
    </row>
    <row r="61" spans="1:12" x14ac:dyDescent="0.25">
      <c r="A61" s="1018" t="s">
        <v>1075</v>
      </c>
      <c r="B61" s="1009">
        <v>335</v>
      </c>
      <c r="C61" s="1010">
        <v>400</v>
      </c>
      <c r="D61" s="1010">
        <v>247</v>
      </c>
      <c r="E61" s="1011">
        <v>6.56</v>
      </c>
      <c r="F61" s="1012">
        <f t="shared" si="0"/>
        <v>33098</v>
      </c>
      <c r="G61" s="1013">
        <f t="shared" si="1"/>
        <v>217122.88</v>
      </c>
      <c r="H61" s="1014">
        <v>0.62</v>
      </c>
      <c r="I61" s="1015">
        <f t="shared" si="2"/>
        <v>134616.19</v>
      </c>
      <c r="J61" s="1016">
        <v>0</v>
      </c>
      <c r="K61" s="1015">
        <f t="shared" si="3"/>
        <v>0</v>
      </c>
      <c r="L61" s="1017">
        <f t="shared" si="4"/>
        <v>0</v>
      </c>
    </row>
    <row r="62" spans="1:12" x14ac:dyDescent="0.25">
      <c r="A62" s="1018" t="s">
        <v>1076</v>
      </c>
      <c r="B62" s="1009">
        <v>326</v>
      </c>
      <c r="C62" s="1010">
        <v>400</v>
      </c>
      <c r="D62" s="1010">
        <v>247</v>
      </c>
      <c r="E62" s="1011">
        <v>6.56</v>
      </c>
      <c r="F62" s="1012">
        <f t="shared" si="0"/>
        <v>32209</v>
      </c>
      <c r="G62" s="1013">
        <f t="shared" si="1"/>
        <v>211291.04</v>
      </c>
      <c r="H62" s="1014">
        <v>0.62</v>
      </c>
      <c r="I62" s="1015">
        <f t="shared" si="2"/>
        <v>131000.44</v>
      </c>
      <c r="J62" s="1016">
        <v>0</v>
      </c>
      <c r="K62" s="1015">
        <f t="shared" si="3"/>
        <v>0</v>
      </c>
      <c r="L62" s="1017">
        <f t="shared" si="4"/>
        <v>0</v>
      </c>
    </row>
    <row r="63" spans="1:12" x14ac:dyDescent="0.25">
      <c r="A63" s="1018" t="s">
        <v>1077</v>
      </c>
      <c r="B63" s="1009">
        <v>516</v>
      </c>
      <c r="C63" s="1010">
        <v>400</v>
      </c>
      <c r="D63" s="1010">
        <v>247</v>
      </c>
      <c r="E63" s="1011">
        <v>6.56</v>
      </c>
      <c r="F63" s="1012">
        <f t="shared" si="0"/>
        <v>50981</v>
      </c>
      <c r="G63" s="1013">
        <f t="shared" si="1"/>
        <v>334435.36</v>
      </c>
      <c r="H63" s="1014">
        <v>0.62</v>
      </c>
      <c r="I63" s="1015">
        <f t="shared" si="2"/>
        <v>207349.92</v>
      </c>
      <c r="J63" s="1016">
        <v>0</v>
      </c>
      <c r="K63" s="1015">
        <f t="shared" si="3"/>
        <v>0</v>
      </c>
      <c r="L63" s="1017">
        <f t="shared" si="4"/>
        <v>0</v>
      </c>
    </row>
    <row r="64" spans="1:12" ht="15.75" thickBot="1" x14ac:dyDescent="0.3">
      <c r="A64" s="1021" t="s">
        <v>1078</v>
      </c>
      <c r="B64" s="1022">
        <v>349</v>
      </c>
      <c r="C64" s="1023">
        <v>400</v>
      </c>
      <c r="D64" s="1023">
        <v>247</v>
      </c>
      <c r="E64" s="1024">
        <v>6.56</v>
      </c>
      <c r="F64" s="1025">
        <f t="shared" si="0"/>
        <v>34481</v>
      </c>
      <c r="G64" s="1026">
        <f t="shared" si="1"/>
        <v>226195.36</v>
      </c>
      <c r="H64" s="1027">
        <v>0.62</v>
      </c>
      <c r="I64" s="1028">
        <f t="shared" si="2"/>
        <v>140241.12</v>
      </c>
      <c r="J64" s="1029">
        <v>0</v>
      </c>
      <c r="K64" s="1028">
        <f t="shared" si="3"/>
        <v>0</v>
      </c>
      <c r="L64" s="1017">
        <f t="shared" si="4"/>
        <v>0</v>
      </c>
    </row>
    <row r="65" spans="1:12" ht="15.75" thickBot="1" x14ac:dyDescent="0.3">
      <c r="A65" s="1030" t="s">
        <v>749</v>
      </c>
      <c r="B65" s="1031">
        <f t="shared" ref="B65" si="5">SUM(B10:B64)</f>
        <v>12463</v>
      </c>
      <c r="C65" s="1032"/>
      <c r="D65" s="1032"/>
      <c r="E65" s="1033"/>
      <c r="F65" s="1034">
        <f t="shared" ref="F65:G65" si="6">SUM(F10:F64)</f>
        <v>1231346</v>
      </c>
      <c r="G65" s="1035">
        <f t="shared" si="6"/>
        <v>8077629.7599999998</v>
      </c>
      <c r="H65" s="1032"/>
      <c r="I65" s="1035">
        <f t="shared" ref="I65" si="7">SUM(I10:I64)</f>
        <v>5008130.4400000004</v>
      </c>
      <c r="J65" s="1032"/>
      <c r="K65" s="1035">
        <f t="shared" ref="K65:L65" si="8">SUM(K10:K64)</f>
        <v>0</v>
      </c>
      <c r="L65" s="1036">
        <f t="shared" si="8"/>
        <v>0</v>
      </c>
    </row>
    <row r="66" spans="1:12" x14ac:dyDescent="0.25">
      <c r="A66" s="1037" t="s">
        <v>658</v>
      </c>
      <c r="B66" s="1038">
        <f t="shared" ref="B66" si="9">B65-B67</f>
        <v>11152</v>
      </c>
      <c r="C66" s="1039"/>
      <c r="D66" s="1039"/>
      <c r="E66" s="1040"/>
      <c r="F66" s="1041">
        <f t="shared" ref="F66:G66" si="10">F65-F67</f>
        <v>1101818</v>
      </c>
      <c r="G66" s="1042">
        <f t="shared" si="10"/>
        <v>7227926.0800000001</v>
      </c>
      <c r="H66" s="1039"/>
      <c r="I66" s="1042">
        <f t="shared" ref="I66" si="11">I65-I67</f>
        <v>4481314.16</v>
      </c>
      <c r="J66" s="1039"/>
      <c r="K66" s="1042">
        <f t="shared" ref="K66:L66" si="12">K65-K67</f>
        <v>0</v>
      </c>
      <c r="L66" s="1043">
        <f t="shared" si="12"/>
        <v>0</v>
      </c>
    </row>
    <row r="67" spans="1:12" x14ac:dyDescent="0.25">
      <c r="A67" s="1044" t="s">
        <v>659</v>
      </c>
      <c r="B67" s="1045">
        <f>B10+B13+B15+B44+B46</f>
        <v>1311</v>
      </c>
      <c r="C67" s="1046"/>
      <c r="D67" s="1046"/>
      <c r="E67" s="1047"/>
      <c r="F67" s="1048">
        <f>F10+F13+F15+F44+F46</f>
        <v>129528</v>
      </c>
      <c r="G67" s="1049">
        <f>G10+G13+G15+G44+G46</f>
        <v>849703.68</v>
      </c>
      <c r="H67" s="1046"/>
      <c r="I67" s="1049">
        <f>I10+I13+I15+I44+I46</f>
        <v>526816.28</v>
      </c>
      <c r="J67" s="1046"/>
      <c r="K67" s="1049">
        <f>K10+K13+K15+K44+K46</f>
        <v>0</v>
      </c>
      <c r="L67" s="1017">
        <f>L10+L13+L15+L44+L46</f>
        <v>0</v>
      </c>
    </row>
    <row r="68" spans="1:12" x14ac:dyDescent="0.25">
      <c r="E68" s="1051"/>
      <c r="F68" s="1052"/>
      <c r="G68" s="1053"/>
      <c r="I68" s="1054"/>
      <c r="K68" s="1054"/>
    </row>
    <row r="69" spans="1:12" x14ac:dyDescent="0.25">
      <c r="A69" s="1055" t="s">
        <v>1293</v>
      </c>
      <c r="B69" s="1056"/>
      <c r="C69" s="1057"/>
      <c r="D69" s="1058"/>
      <c r="E69" s="1059"/>
      <c r="F69" s="1057"/>
      <c r="G69" s="1060"/>
      <c r="H69" s="1057"/>
      <c r="I69" s="1060"/>
      <c r="J69" s="222"/>
      <c r="K69" s="222"/>
    </row>
    <row r="70" spans="1:12" ht="78.75" x14ac:dyDescent="0.25">
      <c r="A70" s="1003" t="s">
        <v>920</v>
      </c>
      <c r="B70" s="1003" t="s">
        <v>1422</v>
      </c>
      <c r="C70" s="1004" t="s">
        <v>1410</v>
      </c>
      <c r="D70" s="1004" t="s">
        <v>1411</v>
      </c>
      <c r="E70" s="1004" t="s">
        <v>1412</v>
      </c>
      <c r="F70" s="1004" t="s">
        <v>1413</v>
      </c>
      <c r="G70" s="1004" t="s">
        <v>1414</v>
      </c>
      <c r="H70" s="1003" t="s">
        <v>1423</v>
      </c>
      <c r="I70" s="1004" t="s">
        <v>1416</v>
      </c>
      <c r="J70" s="1003" t="s">
        <v>1417</v>
      </c>
      <c r="K70" s="1004" t="s">
        <v>1418</v>
      </c>
      <c r="L70" s="1004" t="s">
        <v>1419</v>
      </c>
    </row>
    <row r="71" spans="1:12" ht="22.5" x14ac:dyDescent="0.25">
      <c r="A71" s="1005">
        <v>1</v>
      </c>
      <c r="B71" s="1005">
        <v>2</v>
      </c>
      <c r="C71" s="1006">
        <v>3</v>
      </c>
      <c r="D71" s="1007">
        <v>4</v>
      </c>
      <c r="E71" s="1007">
        <v>5</v>
      </c>
      <c r="F71" s="1006" t="s">
        <v>1420</v>
      </c>
      <c r="G71" s="1007" t="s">
        <v>1421</v>
      </c>
      <c r="H71" s="1005">
        <v>8</v>
      </c>
      <c r="I71" s="1005">
        <v>9</v>
      </c>
      <c r="J71" s="1005">
        <v>10</v>
      </c>
      <c r="K71" s="1005">
        <v>11</v>
      </c>
      <c r="L71" s="1005">
        <v>12</v>
      </c>
    </row>
    <row r="72" spans="1:12" ht="25.5" x14ac:dyDescent="0.25">
      <c r="A72" s="1061" t="s">
        <v>1295</v>
      </c>
      <c r="B72" s="1009">
        <v>220</v>
      </c>
      <c r="C72" s="1010">
        <v>400</v>
      </c>
      <c r="D72" s="1010">
        <v>247</v>
      </c>
      <c r="E72" s="1011">
        <v>6.56</v>
      </c>
      <c r="F72" s="1012">
        <f t="shared" ref="F72:F73" si="13">B72*C72*D72/1000</f>
        <v>21736</v>
      </c>
      <c r="G72" s="1013">
        <f t="shared" ref="G72:G73" si="14">E72*F72</f>
        <v>142588.16</v>
      </c>
      <c r="H72" s="1014">
        <v>0.62</v>
      </c>
      <c r="I72" s="1015">
        <f t="shared" ref="I72:I73" si="15">G72*H72</f>
        <v>88404.66</v>
      </c>
      <c r="J72" s="1016">
        <v>0</v>
      </c>
      <c r="K72" s="1015">
        <f t="shared" ref="K72:K73" si="16">I72*J72</f>
        <v>0</v>
      </c>
      <c r="L72" s="1017">
        <f t="shared" ref="L72:L73" si="17">K72/1000</f>
        <v>0</v>
      </c>
    </row>
    <row r="73" spans="1:12" ht="26.25" thickBot="1" x14ac:dyDescent="0.3">
      <c r="A73" s="1062" t="s">
        <v>1296</v>
      </c>
      <c r="B73" s="1022">
        <v>220</v>
      </c>
      <c r="C73" s="1023">
        <v>400</v>
      </c>
      <c r="D73" s="1023">
        <v>247</v>
      </c>
      <c r="E73" s="1024">
        <v>6.56</v>
      </c>
      <c r="F73" s="1025">
        <f t="shared" si="13"/>
        <v>21736</v>
      </c>
      <c r="G73" s="1026">
        <f t="shared" si="14"/>
        <v>142588.16</v>
      </c>
      <c r="H73" s="1027">
        <v>0.62</v>
      </c>
      <c r="I73" s="1028">
        <f t="shared" si="15"/>
        <v>88404.66</v>
      </c>
      <c r="J73" s="1029">
        <v>0</v>
      </c>
      <c r="K73" s="1028">
        <f t="shared" si="16"/>
        <v>0</v>
      </c>
      <c r="L73" s="1017">
        <f t="shared" si="17"/>
        <v>0</v>
      </c>
    </row>
    <row r="74" spans="1:12" ht="15.75" thickBot="1" x14ac:dyDescent="0.3">
      <c r="A74" s="1030" t="s">
        <v>749</v>
      </c>
      <c r="B74" s="1031">
        <f>B72+B73</f>
        <v>440</v>
      </c>
      <c r="C74" s="1032"/>
      <c r="D74" s="1032"/>
      <c r="E74" s="1033"/>
      <c r="F74" s="1031">
        <f t="shared" ref="F74:L74" si="18">F72+F73</f>
        <v>43472</v>
      </c>
      <c r="G74" s="1063">
        <f t="shared" si="18"/>
        <v>285176.32000000001</v>
      </c>
      <c r="H74" s="1031"/>
      <c r="I74" s="1063">
        <f t="shared" si="18"/>
        <v>176809.32</v>
      </c>
      <c r="J74" s="1031"/>
      <c r="K74" s="1031"/>
      <c r="L74" s="1064">
        <f t="shared" si="18"/>
        <v>0</v>
      </c>
    </row>
    <row r="75" spans="1:12" x14ac:dyDescent="0.25">
      <c r="A75" s="1037" t="s">
        <v>658</v>
      </c>
      <c r="B75" s="1038"/>
      <c r="C75" s="1039"/>
      <c r="D75" s="1039"/>
      <c r="E75" s="1040"/>
      <c r="F75" s="1041"/>
      <c r="G75" s="1042"/>
      <c r="H75" s="1039"/>
      <c r="I75" s="1042"/>
      <c r="J75" s="1039"/>
      <c r="K75" s="1042"/>
      <c r="L75" s="1065"/>
    </row>
    <row r="76" spans="1:12" ht="15.75" thickBot="1" x14ac:dyDescent="0.3">
      <c r="A76" s="1066" t="s">
        <v>659</v>
      </c>
      <c r="B76" s="1067">
        <f>B74</f>
        <v>440</v>
      </c>
      <c r="C76" s="1068"/>
      <c r="D76" s="1068"/>
      <c r="E76" s="1069"/>
      <c r="F76" s="1067">
        <f t="shared" ref="F76:L76" si="19">F74</f>
        <v>43472</v>
      </c>
      <c r="G76" s="1070">
        <f t="shared" si="19"/>
        <v>285176.32000000001</v>
      </c>
      <c r="H76" s="1067"/>
      <c r="I76" s="1070">
        <f t="shared" si="19"/>
        <v>176809.32</v>
      </c>
      <c r="J76" s="1067"/>
      <c r="K76" s="1067"/>
      <c r="L76" s="1071">
        <f t="shared" si="19"/>
        <v>0</v>
      </c>
    </row>
    <row r="77" spans="1:12" ht="15.75" thickBot="1" x14ac:dyDescent="0.3">
      <c r="A77" s="1072" t="s">
        <v>749</v>
      </c>
      <c r="B77" s="1073">
        <f>B65+B74</f>
        <v>12903</v>
      </c>
      <c r="C77" s="1074"/>
      <c r="D77" s="1074"/>
      <c r="E77" s="1075"/>
      <c r="F77" s="1074">
        <f>F65+F74</f>
        <v>1274818</v>
      </c>
      <c r="G77" s="1075">
        <f>G65+G74</f>
        <v>8362806.0800000001</v>
      </c>
      <c r="H77" s="1074"/>
      <c r="I77" s="1075">
        <f>I65+I74</f>
        <v>5184939.76</v>
      </c>
      <c r="J77" s="1074"/>
      <c r="K77" s="1076"/>
      <c r="L77" s="1077">
        <f>L65+L74</f>
        <v>0</v>
      </c>
    </row>
    <row r="78" spans="1:12" x14ac:dyDescent="0.25">
      <c r="A78" s="1078" t="s">
        <v>658</v>
      </c>
      <c r="B78" s="1079">
        <f>B66+B75</f>
        <v>11152</v>
      </c>
      <c r="C78" s="1080"/>
      <c r="D78" s="1080"/>
      <c r="E78" s="1081"/>
      <c r="F78" s="1079">
        <f t="shared" ref="F78:L79" si="20">F66+F75</f>
        <v>1101818</v>
      </c>
      <c r="G78" s="1082">
        <f t="shared" si="20"/>
        <v>7227926.0800000001</v>
      </c>
      <c r="H78" s="1079"/>
      <c r="I78" s="1082">
        <f t="shared" si="20"/>
        <v>4481314.16</v>
      </c>
      <c r="J78" s="1079"/>
      <c r="K78" s="1079"/>
      <c r="L78" s="1083">
        <f t="shared" si="20"/>
        <v>0</v>
      </c>
    </row>
    <row r="79" spans="1:12" ht="15.75" thickBot="1" x14ac:dyDescent="0.3">
      <c r="A79" s="1084" t="s">
        <v>659</v>
      </c>
      <c r="B79" s="1085">
        <f>B67+B76</f>
        <v>1751</v>
      </c>
      <c r="C79" s="1086"/>
      <c r="D79" s="1086"/>
      <c r="E79" s="1087"/>
      <c r="F79" s="1085">
        <f t="shared" si="20"/>
        <v>173000</v>
      </c>
      <c r="G79" s="1088">
        <f t="shared" si="20"/>
        <v>1134880</v>
      </c>
      <c r="H79" s="1085"/>
      <c r="I79" s="1088">
        <f t="shared" si="20"/>
        <v>703625.6</v>
      </c>
      <c r="J79" s="1085"/>
      <c r="K79" s="1085"/>
      <c r="L79" s="1089">
        <f t="shared" si="20"/>
        <v>0</v>
      </c>
    </row>
    <row r="80" spans="1:12" x14ac:dyDescent="0.25">
      <c r="E80" s="1051"/>
      <c r="F80" s="1052"/>
      <c r="G80" s="1053"/>
      <c r="I80" s="1054"/>
      <c r="K80" s="1054"/>
    </row>
    <row r="81" spans="1:12" hidden="1" x14ac:dyDescent="0.25">
      <c r="A81" s="1090" t="s">
        <v>1402</v>
      </c>
      <c r="B81" s="1009">
        <v>60</v>
      </c>
      <c r="C81" s="1010">
        <v>400</v>
      </c>
      <c r="D81" s="1010">
        <v>247</v>
      </c>
      <c r="E81" s="1011">
        <v>6.56</v>
      </c>
      <c r="F81" s="1012">
        <f t="shared" ref="F81" si="21">B81*C81*D81/1000</f>
        <v>5928</v>
      </c>
      <c r="G81" s="1013">
        <f t="shared" ref="G81" si="22">E81*F81</f>
        <v>38887.68</v>
      </c>
      <c r="H81" s="1014">
        <v>0.62</v>
      </c>
      <c r="I81" s="1015">
        <f t="shared" ref="I81" si="23">G81*H81</f>
        <v>24110.36</v>
      </c>
      <c r="J81" s="1016">
        <v>0</v>
      </c>
      <c r="K81" s="1015">
        <f t="shared" ref="K81" si="24">I81*J81</f>
        <v>0</v>
      </c>
      <c r="L81" s="1017">
        <f t="shared" ref="L81" si="25">I81/1000</f>
        <v>24.1</v>
      </c>
    </row>
    <row r="82" spans="1:12" x14ac:dyDescent="0.25">
      <c r="E82" s="1051"/>
      <c r="F82" s="1052"/>
      <c r="G82" s="1053"/>
      <c r="I82" s="1054"/>
      <c r="K82" s="1054"/>
    </row>
    <row r="83" spans="1:12" x14ac:dyDescent="0.25">
      <c r="E83" s="1051"/>
      <c r="F83" s="1052"/>
      <c r="G83" s="1053"/>
      <c r="I83" s="1054"/>
      <c r="K83" s="1054"/>
    </row>
    <row r="84" spans="1:12" ht="15" customHeight="1" x14ac:dyDescent="0.25">
      <c r="A84" s="275" t="s">
        <v>1330</v>
      </c>
      <c r="B84" s="222"/>
      <c r="F84" s="275" t="s">
        <v>1298</v>
      </c>
      <c r="H84" s="222"/>
      <c r="I84" s="222"/>
      <c r="J84" s="1531"/>
      <c r="K84" s="1531"/>
    </row>
    <row r="85" spans="1:12" x14ac:dyDescent="0.25">
      <c r="A85" s="275" t="s">
        <v>1331</v>
      </c>
      <c r="B85" s="222"/>
      <c r="H85" s="222"/>
      <c r="I85" s="222"/>
      <c r="J85" s="222"/>
      <c r="K85" s="222"/>
    </row>
    <row r="86" spans="1:12" ht="15" customHeight="1" x14ac:dyDescent="0.25">
      <c r="A86" s="222"/>
      <c r="B86" s="222"/>
      <c r="H86" s="222"/>
      <c r="I86" s="222"/>
      <c r="J86" s="1531"/>
      <c r="K86" s="1531"/>
    </row>
    <row r="87" spans="1:12" x14ac:dyDescent="0.25">
      <c r="A87" s="275" t="s">
        <v>314</v>
      </c>
      <c r="B87" s="222"/>
      <c r="F87" s="275" t="s">
        <v>1299</v>
      </c>
      <c r="H87" s="222"/>
    </row>
    <row r="88" spans="1:12" ht="15.75" x14ac:dyDescent="0.25">
      <c r="A88" s="222"/>
      <c r="B88" s="324"/>
      <c r="E88" s="291"/>
      <c r="H88" s="222"/>
    </row>
  </sheetData>
  <mergeCells count="7">
    <mergeCell ref="J86:K86"/>
    <mergeCell ref="A2:K2"/>
    <mergeCell ref="A3:K3"/>
    <mergeCell ref="A4:K4"/>
    <mergeCell ref="A5:K5"/>
    <mergeCell ref="A6:K6"/>
    <mergeCell ref="J84:K84"/>
  </mergeCells>
  <pageMargins left="0.19685039370078741" right="0.70866141732283472" top="0.27559055118110237" bottom="0.23622047244094491" header="0.31496062992125984" footer="0.31496062992125984"/>
  <pageSetup paperSize="9" scale="56" fitToWidth="0" fitToHeight="0" orientation="portrait" r:id="rId1"/>
  <rowBreaks count="1" manualBreakCount="1">
    <brk id="87" max="11" man="1"/>
  </rowBreaks>
  <colBreaks count="1" manualBreakCount="1">
    <brk id="12" max="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CFF33"/>
  </sheetPr>
  <dimension ref="A1:J112"/>
  <sheetViews>
    <sheetView view="pageBreakPreview" zoomScaleSheetLayoutView="100" workbookViewId="0">
      <pane xSplit="1" ySplit="9" topLeftCell="B83" activePane="bottomRight" state="frozen"/>
      <selection activeCell="A4" sqref="A4:F4"/>
      <selection pane="topRight" activeCell="A4" sqref="A4:F4"/>
      <selection pane="bottomLeft" activeCell="A4" sqref="A4:F4"/>
      <selection pane="bottomRight" activeCell="F104" sqref="F104:F105"/>
    </sheetView>
  </sheetViews>
  <sheetFormatPr defaultColWidth="8.7109375" defaultRowHeight="15" x14ac:dyDescent="0.25"/>
  <cols>
    <col min="1" max="1" width="19.7109375" style="1050" customWidth="1"/>
    <col min="2" max="2" width="13" style="1050" customWidth="1"/>
    <col min="3" max="5" width="12.7109375" style="222" customWidth="1"/>
    <col min="6" max="6" width="12.7109375" style="1050" customWidth="1"/>
    <col min="7" max="7" width="13.140625" style="1050" customWidth="1"/>
    <col min="8" max="8" width="12.7109375" style="222" customWidth="1"/>
    <col min="9" max="9" width="10.28515625" style="222" customWidth="1"/>
    <col min="10" max="10" width="14" style="222" customWidth="1"/>
    <col min="11" max="16384" width="8.7109375" style="222"/>
  </cols>
  <sheetData>
    <row r="1" spans="1:10" ht="9.75" customHeight="1" x14ac:dyDescent="0.25"/>
    <row r="2" spans="1:10" ht="15.75" x14ac:dyDescent="0.25">
      <c r="A2" s="1360" t="s">
        <v>1300</v>
      </c>
      <c r="B2" s="1360"/>
      <c r="C2" s="1360"/>
      <c r="D2" s="1360"/>
      <c r="E2" s="1360"/>
      <c r="F2" s="1360"/>
      <c r="G2" s="1360"/>
      <c r="H2" s="1360"/>
      <c r="I2" s="1360"/>
    </row>
    <row r="3" spans="1:10" ht="15.75" x14ac:dyDescent="0.25">
      <c r="A3" s="1360" t="s">
        <v>1424</v>
      </c>
      <c r="B3" s="1360"/>
      <c r="C3" s="1360"/>
      <c r="D3" s="1360"/>
      <c r="E3" s="1360"/>
      <c r="F3" s="1360"/>
      <c r="G3" s="1360"/>
      <c r="H3" s="1360"/>
      <c r="I3" s="1360"/>
    </row>
    <row r="4" spans="1:10" ht="15.75" x14ac:dyDescent="0.25">
      <c r="A4" s="1360" t="s">
        <v>833</v>
      </c>
      <c r="B4" s="1360"/>
      <c r="C4" s="1360"/>
      <c r="D4" s="1360"/>
      <c r="E4" s="1360"/>
      <c r="F4" s="1360"/>
      <c r="G4" s="1360"/>
      <c r="H4" s="1360"/>
      <c r="I4" s="1360"/>
    </row>
    <row r="5" spans="1:10" ht="15.75" x14ac:dyDescent="0.25">
      <c r="A5" s="1361" t="s">
        <v>1407</v>
      </c>
      <c r="B5" s="1361"/>
      <c r="C5" s="1361"/>
      <c r="D5" s="1361"/>
      <c r="E5" s="1361"/>
      <c r="F5" s="1361"/>
      <c r="G5" s="1361"/>
      <c r="H5" s="1361"/>
      <c r="I5" s="1361"/>
    </row>
    <row r="6" spans="1:10" ht="15.75" x14ac:dyDescent="0.25">
      <c r="A6" s="1573" t="s">
        <v>1408</v>
      </c>
      <c r="B6" s="1573"/>
      <c r="C6" s="1573"/>
      <c r="D6" s="1573"/>
      <c r="E6" s="1573"/>
      <c r="F6" s="1573"/>
      <c r="G6" s="1573"/>
      <c r="H6" s="1573"/>
      <c r="I6" s="1573"/>
    </row>
    <row r="7" spans="1:10" ht="18" customHeight="1" x14ac:dyDescent="0.25">
      <c r="A7" s="274"/>
      <c r="B7" s="1000"/>
      <c r="C7" s="274"/>
      <c r="D7" s="274"/>
      <c r="E7" s="274"/>
      <c r="F7" s="222"/>
      <c r="G7" s="222"/>
    </row>
    <row r="8" spans="1:10" s="324" customFormat="1" ht="51" customHeight="1" x14ac:dyDescent="0.25">
      <c r="A8" s="1003" t="s">
        <v>920</v>
      </c>
      <c r="B8" s="1003" t="s">
        <v>1409</v>
      </c>
      <c r="C8" s="1004" t="s">
        <v>1411</v>
      </c>
      <c r="D8" s="1004" t="s">
        <v>1425</v>
      </c>
      <c r="E8" s="1004" t="s">
        <v>1414</v>
      </c>
      <c r="F8" s="1003" t="s">
        <v>1423</v>
      </c>
      <c r="G8" s="1004" t="s">
        <v>1416</v>
      </c>
      <c r="H8" s="1003" t="s">
        <v>1417</v>
      </c>
      <c r="I8" s="1004" t="s">
        <v>1418</v>
      </c>
      <c r="J8" s="1004" t="s">
        <v>1426</v>
      </c>
    </row>
    <row r="9" spans="1:10" x14ac:dyDescent="0.25">
      <c r="A9" s="1005">
        <v>1</v>
      </c>
      <c r="B9" s="1005">
        <v>2</v>
      </c>
      <c r="C9" s="1007">
        <v>3</v>
      </c>
      <c r="D9" s="1007">
        <v>4</v>
      </c>
      <c r="E9" s="1007" t="s">
        <v>1427</v>
      </c>
      <c r="F9" s="1005">
        <v>6</v>
      </c>
      <c r="G9" s="1005" t="s">
        <v>1421</v>
      </c>
      <c r="H9" s="1005">
        <v>8</v>
      </c>
      <c r="I9" s="1005" t="s">
        <v>469</v>
      </c>
      <c r="J9" s="1005">
        <v>10</v>
      </c>
    </row>
    <row r="10" spans="1:10" x14ac:dyDescent="0.25">
      <c r="A10" s="1008" t="s">
        <v>603</v>
      </c>
      <c r="B10" s="1009">
        <v>294</v>
      </c>
      <c r="C10" s="1091">
        <v>247</v>
      </c>
      <c r="D10" s="1092">
        <v>5.82</v>
      </c>
      <c r="E10" s="1093">
        <f>B10*C10*D10</f>
        <v>422636.76</v>
      </c>
      <c r="F10" s="1094">
        <v>0.62</v>
      </c>
      <c r="G10" s="1095">
        <f>E10*F10</f>
        <v>262034.79</v>
      </c>
      <c r="H10" s="1096">
        <v>0</v>
      </c>
      <c r="I10" s="1095">
        <f>G10*H10</f>
        <v>0</v>
      </c>
      <c r="J10" s="1097">
        <f>I10/1000</f>
        <v>0</v>
      </c>
    </row>
    <row r="11" spans="1:10" x14ac:dyDescent="0.25">
      <c r="A11" s="1018" t="s">
        <v>604</v>
      </c>
      <c r="B11" s="1009">
        <v>464</v>
      </c>
      <c r="C11" s="1091">
        <v>247</v>
      </c>
      <c r="D11" s="1092">
        <v>5.82</v>
      </c>
      <c r="E11" s="1093">
        <f t="shared" ref="E11:E64" si="0">B11*C11*D11</f>
        <v>667018.56000000006</v>
      </c>
      <c r="F11" s="1094">
        <v>0.62</v>
      </c>
      <c r="G11" s="1095">
        <f t="shared" ref="G11:G64" si="1">E11*F11</f>
        <v>413551.51</v>
      </c>
      <c r="H11" s="1096">
        <v>0</v>
      </c>
      <c r="I11" s="1095">
        <f t="shared" ref="I11:I64" si="2">G11*H11</f>
        <v>0</v>
      </c>
      <c r="J11" s="1097">
        <f t="shared" ref="J11:J64" si="3">I11/1000</f>
        <v>0</v>
      </c>
    </row>
    <row r="12" spans="1:10" x14ac:dyDescent="0.25">
      <c r="A12" s="1018" t="s">
        <v>1030</v>
      </c>
      <c r="B12" s="1009">
        <v>294</v>
      </c>
      <c r="C12" s="1091">
        <v>247</v>
      </c>
      <c r="D12" s="1092">
        <v>5.82</v>
      </c>
      <c r="E12" s="1093">
        <f t="shared" si="0"/>
        <v>422636.76</v>
      </c>
      <c r="F12" s="1094">
        <v>0.62</v>
      </c>
      <c r="G12" s="1095">
        <f t="shared" si="1"/>
        <v>262034.79</v>
      </c>
      <c r="H12" s="1096">
        <v>0</v>
      </c>
      <c r="I12" s="1095">
        <f t="shared" si="2"/>
        <v>0</v>
      </c>
      <c r="J12" s="1097">
        <f t="shared" si="3"/>
        <v>0</v>
      </c>
    </row>
    <row r="13" spans="1:10" x14ac:dyDescent="0.25">
      <c r="A13" s="1008" t="s">
        <v>1031</v>
      </c>
      <c r="B13" s="1009">
        <v>292</v>
      </c>
      <c r="C13" s="1091">
        <v>247</v>
      </c>
      <c r="D13" s="1092">
        <v>5.82</v>
      </c>
      <c r="E13" s="1093">
        <f t="shared" si="0"/>
        <v>419761.68</v>
      </c>
      <c r="F13" s="1094">
        <v>0.62</v>
      </c>
      <c r="G13" s="1095">
        <f t="shared" si="1"/>
        <v>260252.24</v>
      </c>
      <c r="H13" s="1096">
        <v>0</v>
      </c>
      <c r="I13" s="1095">
        <f t="shared" si="2"/>
        <v>0</v>
      </c>
      <c r="J13" s="1097">
        <f t="shared" si="3"/>
        <v>0</v>
      </c>
    </row>
    <row r="14" spans="1:10" x14ac:dyDescent="0.25">
      <c r="A14" s="1018" t="s">
        <v>1032</v>
      </c>
      <c r="B14" s="1009">
        <v>128</v>
      </c>
      <c r="C14" s="1091">
        <v>247</v>
      </c>
      <c r="D14" s="1092">
        <v>5.82</v>
      </c>
      <c r="E14" s="1093">
        <f t="shared" si="0"/>
        <v>184005.12</v>
      </c>
      <c r="F14" s="1094">
        <v>0.62</v>
      </c>
      <c r="G14" s="1095">
        <f t="shared" si="1"/>
        <v>114083.17</v>
      </c>
      <c r="H14" s="1096">
        <v>0</v>
      </c>
      <c r="I14" s="1095">
        <f t="shared" si="2"/>
        <v>0</v>
      </c>
      <c r="J14" s="1097">
        <f t="shared" si="3"/>
        <v>0</v>
      </c>
    </row>
    <row r="15" spans="1:10" x14ac:dyDescent="0.25">
      <c r="A15" s="1008" t="s">
        <v>1033</v>
      </c>
      <c r="B15" s="1009">
        <v>162</v>
      </c>
      <c r="C15" s="1091">
        <v>247</v>
      </c>
      <c r="D15" s="1092">
        <v>5.82</v>
      </c>
      <c r="E15" s="1093">
        <f t="shared" si="0"/>
        <v>232881.48</v>
      </c>
      <c r="F15" s="1094">
        <v>0.62</v>
      </c>
      <c r="G15" s="1095">
        <f t="shared" si="1"/>
        <v>144386.51999999999</v>
      </c>
      <c r="H15" s="1096">
        <v>0</v>
      </c>
      <c r="I15" s="1095">
        <f t="shared" si="2"/>
        <v>0</v>
      </c>
      <c r="J15" s="1097">
        <f t="shared" si="3"/>
        <v>0</v>
      </c>
    </row>
    <row r="16" spans="1:10" x14ac:dyDescent="0.25">
      <c r="A16" s="1018" t="s">
        <v>1034</v>
      </c>
      <c r="B16" s="1009">
        <v>138</v>
      </c>
      <c r="C16" s="1091">
        <v>247</v>
      </c>
      <c r="D16" s="1092">
        <v>5.82</v>
      </c>
      <c r="E16" s="1093">
        <f t="shared" si="0"/>
        <v>198380.52</v>
      </c>
      <c r="F16" s="1094">
        <v>0.62</v>
      </c>
      <c r="G16" s="1095">
        <f t="shared" si="1"/>
        <v>122995.92</v>
      </c>
      <c r="H16" s="1096">
        <v>0</v>
      </c>
      <c r="I16" s="1095">
        <f t="shared" si="2"/>
        <v>0</v>
      </c>
      <c r="J16" s="1097">
        <f t="shared" si="3"/>
        <v>0</v>
      </c>
    </row>
    <row r="17" spans="1:10" x14ac:dyDescent="0.25">
      <c r="A17" s="1018" t="s">
        <v>1035</v>
      </c>
      <c r="B17" s="1009">
        <v>139</v>
      </c>
      <c r="C17" s="1091">
        <v>247</v>
      </c>
      <c r="D17" s="1092">
        <v>5.82</v>
      </c>
      <c r="E17" s="1093">
        <f t="shared" si="0"/>
        <v>199818.06</v>
      </c>
      <c r="F17" s="1094">
        <v>0.62</v>
      </c>
      <c r="G17" s="1095">
        <f t="shared" si="1"/>
        <v>123887.2</v>
      </c>
      <c r="H17" s="1096">
        <v>0</v>
      </c>
      <c r="I17" s="1095">
        <f t="shared" si="2"/>
        <v>0</v>
      </c>
      <c r="J17" s="1097">
        <f t="shared" si="3"/>
        <v>0</v>
      </c>
    </row>
    <row r="18" spans="1:10" x14ac:dyDescent="0.25">
      <c r="A18" s="1018" t="s">
        <v>1036</v>
      </c>
      <c r="B18" s="1009">
        <v>187</v>
      </c>
      <c r="C18" s="1091">
        <v>247</v>
      </c>
      <c r="D18" s="1092">
        <v>5.82</v>
      </c>
      <c r="E18" s="1093">
        <f t="shared" si="0"/>
        <v>268819.98</v>
      </c>
      <c r="F18" s="1094">
        <v>0.62</v>
      </c>
      <c r="G18" s="1095">
        <f t="shared" si="1"/>
        <v>166668.39000000001</v>
      </c>
      <c r="H18" s="1096">
        <v>0</v>
      </c>
      <c r="I18" s="1095">
        <f t="shared" si="2"/>
        <v>0</v>
      </c>
      <c r="J18" s="1097">
        <f t="shared" si="3"/>
        <v>0</v>
      </c>
    </row>
    <row r="19" spans="1:10" x14ac:dyDescent="0.25">
      <c r="A19" s="1018" t="s">
        <v>1037</v>
      </c>
      <c r="B19" s="1009">
        <v>274</v>
      </c>
      <c r="C19" s="1091">
        <v>247</v>
      </c>
      <c r="D19" s="1092">
        <v>5.82</v>
      </c>
      <c r="E19" s="1093">
        <f t="shared" si="0"/>
        <v>393885.96</v>
      </c>
      <c r="F19" s="1094">
        <v>0.62</v>
      </c>
      <c r="G19" s="1095">
        <f t="shared" si="1"/>
        <v>244209.3</v>
      </c>
      <c r="H19" s="1096">
        <v>0</v>
      </c>
      <c r="I19" s="1095">
        <f t="shared" si="2"/>
        <v>0</v>
      </c>
      <c r="J19" s="1097">
        <f t="shared" si="3"/>
        <v>0</v>
      </c>
    </row>
    <row r="20" spans="1:10" x14ac:dyDescent="0.25">
      <c r="A20" s="1018" t="s">
        <v>1038</v>
      </c>
      <c r="B20" s="1009">
        <v>142</v>
      </c>
      <c r="C20" s="1091">
        <v>247</v>
      </c>
      <c r="D20" s="1092">
        <v>5.82</v>
      </c>
      <c r="E20" s="1093">
        <f t="shared" si="0"/>
        <v>204130.68</v>
      </c>
      <c r="F20" s="1094">
        <v>0.62</v>
      </c>
      <c r="G20" s="1095">
        <f t="shared" si="1"/>
        <v>126561.02</v>
      </c>
      <c r="H20" s="1096">
        <v>0</v>
      </c>
      <c r="I20" s="1095">
        <f t="shared" si="2"/>
        <v>0</v>
      </c>
      <c r="J20" s="1097">
        <f t="shared" si="3"/>
        <v>0</v>
      </c>
    </row>
    <row r="21" spans="1:10" x14ac:dyDescent="0.25">
      <c r="A21" s="1018" t="s">
        <v>1039</v>
      </c>
      <c r="B21" s="1009">
        <v>54</v>
      </c>
      <c r="C21" s="1091">
        <v>247</v>
      </c>
      <c r="D21" s="1092">
        <v>5.82</v>
      </c>
      <c r="E21" s="1093">
        <f t="shared" si="0"/>
        <v>77627.16</v>
      </c>
      <c r="F21" s="1094">
        <v>0.62</v>
      </c>
      <c r="G21" s="1095">
        <f t="shared" si="1"/>
        <v>48128.84</v>
      </c>
      <c r="H21" s="1096">
        <v>0</v>
      </c>
      <c r="I21" s="1095">
        <f t="shared" si="2"/>
        <v>0</v>
      </c>
      <c r="J21" s="1097">
        <f t="shared" si="3"/>
        <v>0</v>
      </c>
    </row>
    <row r="22" spans="1:10" x14ac:dyDescent="0.25">
      <c r="A22" s="1018" t="s">
        <v>1040</v>
      </c>
      <c r="B22" s="1009">
        <v>178</v>
      </c>
      <c r="C22" s="1091">
        <v>247</v>
      </c>
      <c r="D22" s="1092">
        <v>5.82</v>
      </c>
      <c r="E22" s="1093">
        <f t="shared" si="0"/>
        <v>255882.12</v>
      </c>
      <c r="F22" s="1094">
        <v>0.62</v>
      </c>
      <c r="G22" s="1095">
        <f t="shared" si="1"/>
        <v>158646.91</v>
      </c>
      <c r="H22" s="1096">
        <v>0</v>
      </c>
      <c r="I22" s="1095">
        <f t="shared" si="2"/>
        <v>0</v>
      </c>
      <c r="J22" s="1097">
        <f t="shared" si="3"/>
        <v>0</v>
      </c>
    </row>
    <row r="23" spans="1:10" x14ac:dyDescent="0.25">
      <c r="A23" s="1018" t="s">
        <v>1041</v>
      </c>
      <c r="B23" s="1009">
        <v>238</v>
      </c>
      <c r="C23" s="1091">
        <v>247</v>
      </c>
      <c r="D23" s="1092">
        <v>5.82</v>
      </c>
      <c r="E23" s="1093">
        <f t="shared" si="0"/>
        <v>342134.52</v>
      </c>
      <c r="F23" s="1094">
        <v>0.62</v>
      </c>
      <c r="G23" s="1095">
        <f t="shared" si="1"/>
        <v>212123.4</v>
      </c>
      <c r="H23" s="1096">
        <v>0</v>
      </c>
      <c r="I23" s="1095">
        <f t="shared" si="2"/>
        <v>0</v>
      </c>
      <c r="J23" s="1097">
        <f t="shared" si="3"/>
        <v>0</v>
      </c>
    </row>
    <row r="24" spans="1:10" x14ac:dyDescent="0.25">
      <c r="A24" s="1018" t="s">
        <v>1042</v>
      </c>
      <c r="B24" s="1009">
        <v>110</v>
      </c>
      <c r="C24" s="1091">
        <v>247</v>
      </c>
      <c r="D24" s="1092">
        <v>5.82</v>
      </c>
      <c r="E24" s="1093">
        <f t="shared" si="0"/>
        <v>158129.4</v>
      </c>
      <c r="F24" s="1094">
        <v>0.62</v>
      </c>
      <c r="G24" s="1095">
        <f t="shared" si="1"/>
        <v>98040.23</v>
      </c>
      <c r="H24" s="1096">
        <v>0</v>
      </c>
      <c r="I24" s="1095">
        <f t="shared" si="2"/>
        <v>0</v>
      </c>
      <c r="J24" s="1097">
        <f t="shared" si="3"/>
        <v>0</v>
      </c>
    </row>
    <row r="25" spans="1:10" x14ac:dyDescent="0.25">
      <c r="A25" s="1018" t="s">
        <v>1043</v>
      </c>
      <c r="B25" s="1009">
        <v>185</v>
      </c>
      <c r="C25" s="1091">
        <v>247</v>
      </c>
      <c r="D25" s="1092">
        <v>5.82</v>
      </c>
      <c r="E25" s="1093">
        <f t="shared" si="0"/>
        <v>265944.90000000002</v>
      </c>
      <c r="F25" s="1094">
        <v>0.62</v>
      </c>
      <c r="G25" s="1095">
        <f t="shared" si="1"/>
        <v>164885.84</v>
      </c>
      <c r="H25" s="1096">
        <v>0</v>
      </c>
      <c r="I25" s="1095">
        <f t="shared" si="2"/>
        <v>0</v>
      </c>
      <c r="J25" s="1097">
        <f t="shared" si="3"/>
        <v>0</v>
      </c>
    </row>
    <row r="26" spans="1:10" x14ac:dyDescent="0.25">
      <c r="A26" s="1018" t="s">
        <v>1044</v>
      </c>
      <c r="B26" s="1009">
        <v>316</v>
      </c>
      <c r="C26" s="1091">
        <v>247</v>
      </c>
      <c r="D26" s="1092">
        <v>5.82</v>
      </c>
      <c r="E26" s="1093">
        <f t="shared" si="0"/>
        <v>454262.64</v>
      </c>
      <c r="F26" s="1094">
        <v>0.62</v>
      </c>
      <c r="G26" s="1095">
        <f t="shared" si="1"/>
        <v>281642.84000000003</v>
      </c>
      <c r="H26" s="1096">
        <v>0</v>
      </c>
      <c r="I26" s="1095">
        <f t="shared" si="2"/>
        <v>0</v>
      </c>
      <c r="J26" s="1097">
        <f t="shared" si="3"/>
        <v>0</v>
      </c>
    </row>
    <row r="27" spans="1:10" x14ac:dyDescent="0.25">
      <c r="A27" s="1019" t="s">
        <v>929</v>
      </c>
      <c r="B27" s="1009">
        <v>169</v>
      </c>
      <c r="C27" s="1091">
        <v>247</v>
      </c>
      <c r="D27" s="1092">
        <v>5.82</v>
      </c>
      <c r="E27" s="1093">
        <f t="shared" si="0"/>
        <v>242944.26</v>
      </c>
      <c r="F27" s="1094">
        <v>0.62</v>
      </c>
      <c r="G27" s="1095">
        <f t="shared" si="1"/>
        <v>150625.44</v>
      </c>
      <c r="H27" s="1096">
        <v>0</v>
      </c>
      <c r="I27" s="1095">
        <f t="shared" si="2"/>
        <v>0</v>
      </c>
      <c r="J27" s="1097">
        <f t="shared" si="3"/>
        <v>0</v>
      </c>
    </row>
    <row r="28" spans="1:10" x14ac:dyDescent="0.25">
      <c r="A28" s="1018" t="s">
        <v>1045</v>
      </c>
      <c r="B28" s="1009">
        <v>94</v>
      </c>
      <c r="C28" s="1091">
        <v>247</v>
      </c>
      <c r="D28" s="1092">
        <v>5.82</v>
      </c>
      <c r="E28" s="1093">
        <f t="shared" si="0"/>
        <v>135128.76</v>
      </c>
      <c r="F28" s="1094">
        <v>0.62</v>
      </c>
      <c r="G28" s="1095">
        <f t="shared" si="1"/>
        <v>83779.83</v>
      </c>
      <c r="H28" s="1096">
        <v>0</v>
      </c>
      <c r="I28" s="1095">
        <f t="shared" si="2"/>
        <v>0</v>
      </c>
      <c r="J28" s="1097">
        <f t="shared" si="3"/>
        <v>0</v>
      </c>
    </row>
    <row r="29" spans="1:10" x14ac:dyDescent="0.25">
      <c r="A29" s="1018" t="s">
        <v>1046</v>
      </c>
      <c r="B29" s="1009">
        <v>271</v>
      </c>
      <c r="C29" s="1091">
        <v>247</v>
      </c>
      <c r="D29" s="1092">
        <v>5.82</v>
      </c>
      <c r="E29" s="1093">
        <f t="shared" si="0"/>
        <v>389573.34</v>
      </c>
      <c r="F29" s="1094">
        <v>0.62</v>
      </c>
      <c r="G29" s="1095">
        <f t="shared" si="1"/>
        <v>241535.47</v>
      </c>
      <c r="H29" s="1096">
        <v>0</v>
      </c>
      <c r="I29" s="1095">
        <f t="shared" si="2"/>
        <v>0</v>
      </c>
      <c r="J29" s="1097">
        <f t="shared" si="3"/>
        <v>0</v>
      </c>
    </row>
    <row r="30" spans="1:10" x14ac:dyDescent="0.25">
      <c r="A30" s="1018" t="s">
        <v>1047</v>
      </c>
      <c r="B30" s="1009">
        <v>488</v>
      </c>
      <c r="C30" s="1091">
        <v>247</v>
      </c>
      <c r="D30" s="1092">
        <v>5.82</v>
      </c>
      <c r="E30" s="1093">
        <f t="shared" si="0"/>
        <v>701519.52</v>
      </c>
      <c r="F30" s="1094">
        <v>0.62</v>
      </c>
      <c r="G30" s="1095">
        <f t="shared" si="1"/>
        <v>434942.1</v>
      </c>
      <c r="H30" s="1096">
        <v>0</v>
      </c>
      <c r="I30" s="1095">
        <f t="shared" si="2"/>
        <v>0</v>
      </c>
      <c r="J30" s="1097">
        <f t="shared" si="3"/>
        <v>0</v>
      </c>
    </row>
    <row r="31" spans="1:10" x14ac:dyDescent="0.25">
      <c r="A31" s="1018" t="s">
        <v>1048</v>
      </c>
      <c r="B31" s="1009">
        <v>157</v>
      </c>
      <c r="C31" s="1091">
        <v>247</v>
      </c>
      <c r="D31" s="1092">
        <v>5.82</v>
      </c>
      <c r="E31" s="1093">
        <f t="shared" si="0"/>
        <v>225693.78</v>
      </c>
      <c r="F31" s="1094">
        <v>0.62</v>
      </c>
      <c r="G31" s="1095">
        <f t="shared" si="1"/>
        <v>139930.14000000001</v>
      </c>
      <c r="H31" s="1096">
        <v>0</v>
      </c>
      <c r="I31" s="1095">
        <f t="shared" si="2"/>
        <v>0</v>
      </c>
      <c r="J31" s="1097">
        <f t="shared" si="3"/>
        <v>0</v>
      </c>
    </row>
    <row r="32" spans="1:10" x14ac:dyDescent="0.25">
      <c r="A32" s="1018" t="s">
        <v>1049</v>
      </c>
      <c r="B32" s="1009">
        <v>124</v>
      </c>
      <c r="C32" s="1091">
        <v>247</v>
      </c>
      <c r="D32" s="1092">
        <v>5.82</v>
      </c>
      <c r="E32" s="1093">
        <f t="shared" si="0"/>
        <v>178254.96</v>
      </c>
      <c r="F32" s="1094">
        <v>0.62</v>
      </c>
      <c r="G32" s="1095">
        <f t="shared" si="1"/>
        <v>110518.08</v>
      </c>
      <c r="H32" s="1096">
        <v>0</v>
      </c>
      <c r="I32" s="1095">
        <f t="shared" si="2"/>
        <v>0</v>
      </c>
      <c r="J32" s="1097">
        <f t="shared" si="3"/>
        <v>0</v>
      </c>
    </row>
    <row r="33" spans="1:10" ht="25.5" x14ac:dyDescent="0.25">
      <c r="A33" s="1018" t="s">
        <v>930</v>
      </c>
      <c r="B33" s="1009">
        <v>272</v>
      </c>
      <c r="C33" s="1091">
        <v>247</v>
      </c>
      <c r="D33" s="1092">
        <v>5.82</v>
      </c>
      <c r="E33" s="1093">
        <f t="shared" si="0"/>
        <v>391010.88</v>
      </c>
      <c r="F33" s="1094">
        <v>0.62</v>
      </c>
      <c r="G33" s="1095">
        <f t="shared" si="1"/>
        <v>242426.75</v>
      </c>
      <c r="H33" s="1096">
        <v>0</v>
      </c>
      <c r="I33" s="1095">
        <f t="shared" si="2"/>
        <v>0</v>
      </c>
      <c r="J33" s="1097">
        <f t="shared" si="3"/>
        <v>0</v>
      </c>
    </row>
    <row r="34" spans="1:10" x14ac:dyDescent="0.25">
      <c r="A34" s="1018" t="s">
        <v>1050</v>
      </c>
      <c r="B34" s="1009">
        <v>323</v>
      </c>
      <c r="C34" s="1091">
        <v>247</v>
      </c>
      <c r="D34" s="1092">
        <v>5.82</v>
      </c>
      <c r="E34" s="1093">
        <f t="shared" si="0"/>
        <v>464325.42</v>
      </c>
      <c r="F34" s="1094">
        <v>0.62</v>
      </c>
      <c r="G34" s="1095">
        <f t="shared" si="1"/>
        <v>287881.76</v>
      </c>
      <c r="H34" s="1096">
        <v>0</v>
      </c>
      <c r="I34" s="1095">
        <f t="shared" si="2"/>
        <v>0</v>
      </c>
      <c r="J34" s="1097">
        <f t="shared" si="3"/>
        <v>0</v>
      </c>
    </row>
    <row r="35" spans="1:10" x14ac:dyDescent="0.25">
      <c r="A35" s="1018" t="s">
        <v>1051</v>
      </c>
      <c r="B35" s="1009">
        <v>157</v>
      </c>
      <c r="C35" s="1091">
        <v>247</v>
      </c>
      <c r="D35" s="1092">
        <v>5.82</v>
      </c>
      <c r="E35" s="1093">
        <f t="shared" si="0"/>
        <v>225693.78</v>
      </c>
      <c r="F35" s="1094">
        <v>0.62</v>
      </c>
      <c r="G35" s="1095">
        <f t="shared" si="1"/>
        <v>139930.14000000001</v>
      </c>
      <c r="H35" s="1096">
        <v>0</v>
      </c>
      <c r="I35" s="1095">
        <f t="shared" si="2"/>
        <v>0</v>
      </c>
      <c r="J35" s="1097">
        <f t="shared" si="3"/>
        <v>0</v>
      </c>
    </row>
    <row r="36" spans="1:10" x14ac:dyDescent="0.25">
      <c r="A36" s="1020" t="s">
        <v>1052</v>
      </c>
      <c r="B36" s="1009">
        <v>346</v>
      </c>
      <c r="C36" s="1091">
        <v>247</v>
      </c>
      <c r="D36" s="1092">
        <v>5.82</v>
      </c>
      <c r="E36" s="1093">
        <f t="shared" si="0"/>
        <v>497388.84</v>
      </c>
      <c r="F36" s="1094">
        <v>0.62</v>
      </c>
      <c r="G36" s="1095">
        <f t="shared" si="1"/>
        <v>308381.08</v>
      </c>
      <c r="H36" s="1096">
        <v>0</v>
      </c>
      <c r="I36" s="1095">
        <f t="shared" si="2"/>
        <v>0</v>
      </c>
      <c r="J36" s="1097">
        <f t="shared" si="3"/>
        <v>0</v>
      </c>
    </row>
    <row r="37" spans="1:10" x14ac:dyDescent="0.25">
      <c r="A37" s="1018" t="s">
        <v>1053</v>
      </c>
      <c r="B37" s="1009">
        <v>287</v>
      </c>
      <c r="C37" s="1091">
        <v>247</v>
      </c>
      <c r="D37" s="1092">
        <v>5.82</v>
      </c>
      <c r="E37" s="1093">
        <f t="shared" si="0"/>
        <v>412573.98</v>
      </c>
      <c r="F37" s="1094">
        <v>0.62</v>
      </c>
      <c r="G37" s="1095">
        <f t="shared" si="1"/>
        <v>255795.87</v>
      </c>
      <c r="H37" s="1096">
        <v>0</v>
      </c>
      <c r="I37" s="1095">
        <f t="shared" si="2"/>
        <v>0</v>
      </c>
      <c r="J37" s="1097">
        <f t="shared" si="3"/>
        <v>0</v>
      </c>
    </row>
    <row r="38" spans="1:10" x14ac:dyDescent="0.25">
      <c r="A38" s="1018" t="s">
        <v>1054</v>
      </c>
      <c r="B38" s="1009">
        <v>246</v>
      </c>
      <c r="C38" s="1091">
        <v>247</v>
      </c>
      <c r="D38" s="1092">
        <v>5.82</v>
      </c>
      <c r="E38" s="1093">
        <f t="shared" si="0"/>
        <v>353634.84</v>
      </c>
      <c r="F38" s="1094">
        <v>0.62</v>
      </c>
      <c r="G38" s="1095">
        <f t="shared" si="1"/>
        <v>219253.6</v>
      </c>
      <c r="H38" s="1096">
        <v>0</v>
      </c>
      <c r="I38" s="1095">
        <f t="shared" si="2"/>
        <v>0</v>
      </c>
      <c r="J38" s="1097">
        <f t="shared" si="3"/>
        <v>0</v>
      </c>
    </row>
    <row r="39" spans="1:10" x14ac:dyDescent="0.25">
      <c r="A39" s="1018" t="s">
        <v>1055</v>
      </c>
      <c r="B39" s="1009">
        <v>113</v>
      </c>
      <c r="C39" s="1091">
        <v>247</v>
      </c>
      <c r="D39" s="1092">
        <v>5.82</v>
      </c>
      <c r="E39" s="1093">
        <f t="shared" si="0"/>
        <v>162442.01999999999</v>
      </c>
      <c r="F39" s="1094">
        <v>0.62</v>
      </c>
      <c r="G39" s="1095">
        <f t="shared" si="1"/>
        <v>100714.05</v>
      </c>
      <c r="H39" s="1096">
        <v>0</v>
      </c>
      <c r="I39" s="1095">
        <f t="shared" si="2"/>
        <v>0</v>
      </c>
      <c r="J39" s="1097">
        <f t="shared" si="3"/>
        <v>0</v>
      </c>
    </row>
    <row r="40" spans="1:10" x14ac:dyDescent="0.25">
      <c r="A40" s="1018" t="s">
        <v>1056</v>
      </c>
      <c r="B40" s="1009">
        <v>143</v>
      </c>
      <c r="C40" s="1091">
        <v>247</v>
      </c>
      <c r="D40" s="1092">
        <v>5.82</v>
      </c>
      <c r="E40" s="1093">
        <f t="shared" si="0"/>
        <v>205568.22</v>
      </c>
      <c r="F40" s="1094">
        <v>0.62</v>
      </c>
      <c r="G40" s="1095">
        <f t="shared" si="1"/>
        <v>127452.3</v>
      </c>
      <c r="H40" s="1096">
        <v>0</v>
      </c>
      <c r="I40" s="1095">
        <f t="shared" si="2"/>
        <v>0</v>
      </c>
      <c r="J40" s="1097">
        <f t="shared" si="3"/>
        <v>0</v>
      </c>
    </row>
    <row r="41" spans="1:10" x14ac:dyDescent="0.25">
      <c r="A41" s="1018" t="s">
        <v>1057</v>
      </c>
      <c r="B41" s="1009">
        <v>314</v>
      </c>
      <c r="C41" s="1091">
        <v>247</v>
      </c>
      <c r="D41" s="1092">
        <v>5.82</v>
      </c>
      <c r="E41" s="1093">
        <f t="shared" si="0"/>
        <v>451387.56</v>
      </c>
      <c r="F41" s="1094">
        <v>0.62</v>
      </c>
      <c r="G41" s="1095">
        <f t="shared" si="1"/>
        <v>279860.28999999998</v>
      </c>
      <c r="H41" s="1096">
        <v>0</v>
      </c>
      <c r="I41" s="1095">
        <f t="shared" si="2"/>
        <v>0</v>
      </c>
      <c r="J41" s="1097">
        <f t="shared" si="3"/>
        <v>0</v>
      </c>
    </row>
    <row r="42" spans="1:10" x14ac:dyDescent="0.25">
      <c r="A42" s="1018" t="s">
        <v>1058</v>
      </c>
      <c r="B42" s="1009">
        <v>101</v>
      </c>
      <c r="C42" s="1091">
        <v>247</v>
      </c>
      <c r="D42" s="1092">
        <v>5.82</v>
      </c>
      <c r="E42" s="1093">
        <f t="shared" si="0"/>
        <v>145191.54</v>
      </c>
      <c r="F42" s="1094">
        <v>0.62</v>
      </c>
      <c r="G42" s="1095">
        <f t="shared" si="1"/>
        <v>90018.75</v>
      </c>
      <c r="H42" s="1096">
        <v>0</v>
      </c>
      <c r="I42" s="1095">
        <f t="shared" si="2"/>
        <v>0</v>
      </c>
      <c r="J42" s="1097">
        <f t="shared" si="3"/>
        <v>0</v>
      </c>
    </row>
    <row r="43" spans="1:10" x14ac:dyDescent="0.25">
      <c r="A43" s="1018" t="s">
        <v>1059</v>
      </c>
      <c r="B43" s="1009">
        <v>152</v>
      </c>
      <c r="C43" s="1091">
        <v>247</v>
      </c>
      <c r="D43" s="1092">
        <v>5.82</v>
      </c>
      <c r="E43" s="1093">
        <f t="shared" si="0"/>
        <v>218506.08</v>
      </c>
      <c r="F43" s="1094">
        <v>0.62</v>
      </c>
      <c r="G43" s="1095">
        <f t="shared" si="1"/>
        <v>135473.76999999999</v>
      </c>
      <c r="H43" s="1096">
        <v>0</v>
      </c>
      <c r="I43" s="1095">
        <f t="shared" si="2"/>
        <v>0</v>
      </c>
      <c r="J43" s="1097">
        <f t="shared" si="3"/>
        <v>0</v>
      </c>
    </row>
    <row r="44" spans="1:10" ht="25.5" x14ac:dyDescent="0.25">
      <c r="A44" s="1008" t="s">
        <v>1084</v>
      </c>
      <c r="B44" s="1009">
        <v>422</v>
      </c>
      <c r="C44" s="1091">
        <v>247</v>
      </c>
      <c r="D44" s="1092">
        <v>5.82</v>
      </c>
      <c r="E44" s="1093">
        <f t="shared" si="0"/>
        <v>606641.88</v>
      </c>
      <c r="F44" s="1094">
        <v>0.62</v>
      </c>
      <c r="G44" s="1095">
        <f t="shared" si="1"/>
        <v>376117.97</v>
      </c>
      <c r="H44" s="1096">
        <v>0</v>
      </c>
      <c r="I44" s="1095">
        <f t="shared" si="2"/>
        <v>0</v>
      </c>
      <c r="J44" s="1097">
        <f t="shared" si="3"/>
        <v>0</v>
      </c>
    </row>
    <row r="45" spans="1:10" x14ac:dyDescent="0.25">
      <c r="A45" s="1018" t="s">
        <v>1060</v>
      </c>
      <c r="B45" s="1009">
        <v>186</v>
      </c>
      <c r="C45" s="1091">
        <v>247</v>
      </c>
      <c r="D45" s="1092">
        <v>5.82</v>
      </c>
      <c r="E45" s="1093">
        <f t="shared" si="0"/>
        <v>267382.44</v>
      </c>
      <c r="F45" s="1094">
        <v>0.62</v>
      </c>
      <c r="G45" s="1095">
        <f t="shared" si="1"/>
        <v>165777.10999999999</v>
      </c>
      <c r="H45" s="1096">
        <v>0</v>
      </c>
      <c r="I45" s="1095">
        <f t="shared" si="2"/>
        <v>0</v>
      </c>
      <c r="J45" s="1097">
        <f t="shared" si="3"/>
        <v>0</v>
      </c>
    </row>
    <row r="46" spans="1:10" x14ac:dyDescent="0.25">
      <c r="A46" s="1008" t="s">
        <v>1061</v>
      </c>
      <c r="B46" s="1009">
        <v>141</v>
      </c>
      <c r="C46" s="1091">
        <v>247</v>
      </c>
      <c r="D46" s="1092">
        <v>5.82</v>
      </c>
      <c r="E46" s="1093">
        <f t="shared" si="0"/>
        <v>202693.14</v>
      </c>
      <c r="F46" s="1094">
        <v>0.62</v>
      </c>
      <c r="G46" s="1095">
        <f t="shared" si="1"/>
        <v>125669.75</v>
      </c>
      <c r="H46" s="1096">
        <v>0</v>
      </c>
      <c r="I46" s="1095">
        <f t="shared" si="2"/>
        <v>0</v>
      </c>
      <c r="J46" s="1097">
        <f t="shared" si="3"/>
        <v>0</v>
      </c>
    </row>
    <row r="47" spans="1:10" x14ac:dyDescent="0.25">
      <c r="A47" s="1018" t="s">
        <v>1062</v>
      </c>
      <c r="B47" s="1009">
        <v>241</v>
      </c>
      <c r="C47" s="1091">
        <v>247</v>
      </c>
      <c r="D47" s="1092">
        <v>5.82</v>
      </c>
      <c r="E47" s="1093">
        <f t="shared" si="0"/>
        <v>346447.14</v>
      </c>
      <c r="F47" s="1094">
        <v>0.62</v>
      </c>
      <c r="G47" s="1095">
        <f t="shared" si="1"/>
        <v>214797.23</v>
      </c>
      <c r="H47" s="1096">
        <v>0</v>
      </c>
      <c r="I47" s="1095">
        <f t="shared" si="2"/>
        <v>0</v>
      </c>
      <c r="J47" s="1097">
        <f t="shared" si="3"/>
        <v>0</v>
      </c>
    </row>
    <row r="48" spans="1:10" x14ac:dyDescent="0.25">
      <c r="A48" s="1018" t="s">
        <v>1063</v>
      </c>
      <c r="B48" s="1009">
        <v>67</v>
      </c>
      <c r="C48" s="1091">
        <v>247</v>
      </c>
      <c r="D48" s="1092">
        <v>5.82</v>
      </c>
      <c r="E48" s="1093">
        <f t="shared" si="0"/>
        <v>96315.18</v>
      </c>
      <c r="F48" s="1094">
        <v>0.62</v>
      </c>
      <c r="G48" s="1095">
        <f t="shared" si="1"/>
        <v>59715.41</v>
      </c>
      <c r="H48" s="1096">
        <v>0</v>
      </c>
      <c r="I48" s="1095">
        <f t="shared" si="2"/>
        <v>0</v>
      </c>
      <c r="J48" s="1097">
        <f t="shared" si="3"/>
        <v>0</v>
      </c>
    </row>
    <row r="49" spans="1:10" x14ac:dyDescent="0.25">
      <c r="A49" s="1018" t="s">
        <v>1064</v>
      </c>
      <c r="B49" s="1009">
        <v>159</v>
      </c>
      <c r="C49" s="1091">
        <v>247</v>
      </c>
      <c r="D49" s="1092">
        <v>5.82</v>
      </c>
      <c r="E49" s="1093">
        <f t="shared" si="0"/>
        <v>228568.86</v>
      </c>
      <c r="F49" s="1094">
        <v>0.62</v>
      </c>
      <c r="G49" s="1095">
        <f t="shared" si="1"/>
        <v>141712.69</v>
      </c>
      <c r="H49" s="1096">
        <v>0</v>
      </c>
      <c r="I49" s="1095">
        <f t="shared" si="2"/>
        <v>0</v>
      </c>
      <c r="J49" s="1097">
        <f t="shared" si="3"/>
        <v>0</v>
      </c>
    </row>
    <row r="50" spans="1:10" x14ac:dyDescent="0.25">
      <c r="A50" s="1018" t="s">
        <v>1065</v>
      </c>
      <c r="B50" s="1009">
        <v>252</v>
      </c>
      <c r="C50" s="1091">
        <v>247</v>
      </c>
      <c r="D50" s="1092">
        <v>5.82</v>
      </c>
      <c r="E50" s="1093">
        <f t="shared" si="0"/>
        <v>362260.08</v>
      </c>
      <c r="F50" s="1094">
        <v>0.62</v>
      </c>
      <c r="G50" s="1095">
        <f t="shared" si="1"/>
        <v>224601.25</v>
      </c>
      <c r="H50" s="1096">
        <v>0</v>
      </c>
      <c r="I50" s="1095">
        <f t="shared" si="2"/>
        <v>0</v>
      </c>
      <c r="J50" s="1097">
        <f t="shared" si="3"/>
        <v>0</v>
      </c>
    </row>
    <row r="51" spans="1:10" x14ac:dyDescent="0.25">
      <c r="A51" s="1020" t="s">
        <v>1066</v>
      </c>
      <c r="B51" s="1009">
        <v>155</v>
      </c>
      <c r="C51" s="1091">
        <v>247</v>
      </c>
      <c r="D51" s="1092">
        <v>5.82</v>
      </c>
      <c r="E51" s="1093">
        <f t="shared" si="0"/>
        <v>222818.7</v>
      </c>
      <c r="F51" s="1094">
        <v>0.62</v>
      </c>
      <c r="G51" s="1095">
        <f t="shared" si="1"/>
        <v>138147.59</v>
      </c>
      <c r="H51" s="1096">
        <v>0</v>
      </c>
      <c r="I51" s="1095">
        <f t="shared" si="2"/>
        <v>0</v>
      </c>
      <c r="J51" s="1097">
        <f t="shared" si="3"/>
        <v>0</v>
      </c>
    </row>
    <row r="52" spans="1:10" x14ac:dyDescent="0.25">
      <c r="A52" s="1018" t="s">
        <v>1067</v>
      </c>
      <c r="B52" s="1009">
        <v>161</v>
      </c>
      <c r="C52" s="1091">
        <v>247</v>
      </c>
      <c r="D52" s="1092">
        <v>5.82</v>
      </c>
      <c r="E52" s="1093">
        <f t="shared" si="0"/>
        <v>231443.94</v>
      </c>
      <c r="F52" s="1094">
        <v>0.62</v>
      </c>
      <c r="G52" s="1095">
        <f t="shared" si="1"/>
        <v>143495.24</v>
      </c>
      <c r="H52" s="1096">
        <v>0</v>
      </c>
      <c r="I52" s="1095">
        <f t="shared" si="2"/>
        <v>0</v>
      </c>
      <c r="J52" s="1097">
        <f t="shared" si="3"/>
        <v>0</v>
      </c>
    </row>
    <row r="53" spans="1:10" x14ac:dyDescent="0.25">
      <c r="A53" s="1018" t="s">
        <v>1068</v>
      </c>
      <c r="B53" s="1009">
        <v>141</v>
      </c>
      <c r="C53" s="1091">
        <v>247</v>
      </c>
      <c r="D53" s="1092">
        <v>5.82</v>
      </c>
      <c r="E53" s="1093">
        <f t="shared" si="0"/>
        <v>202693.14</v>
      </c>
      <c r="F53" s="1094">
        <v>0.62</v>
      </c>
      <c r="G53" s="1095">
        <f t="shared" si="1"/>
        <v>125669.75</v>
      </c>
      <c r="H53" s="1096">
        <v>0</v>
      </c>
      <c r="I53" s="1095">
        <f t="shared" si="2"/>
        <v>0</v>
      </c>
      <c r="J53" s="1097">
        <f t="shared" si="3"/>
        <v>0</v>
      </c>
    </row>
    <row r="54" spans="1:10" x14ac:dyDescent="0.25">
      <c r="A54" s="1018" t="s">
        <v>1399</v>
      </c>
      <c r="B54" s="1009">
        <v>369</v>
      </c>
      <c r="C54" s="1091">
        <v>247</v>
      </c>
      <c r="D54" s="1092">
        <v>5.82</v>
      </c>
      <c r="E54" s="1093">
        <f t="shared" si="0"/>
        <v>530452.26</v>
      </c>
      <c r="F54" s="1094">
        <v>0.62</v>
      </c>
      <c r="G54" s="1095">
        <f t="shared" si="1"/>
        <v>328880.40000000002</v>
      </c>
      <c r="H54" s="1096">
        <v>0</v>
      </c>
      <c r="I54" s="1095">
        <f t="shared" si="2"/>
        <v>0</v>
      </c>
      <c r="J54" s="1097">
        <f t="shared" si="3"/>
        <v>0</v>
      </c>
    </row>
    <row r="55" spans="1:10" x14ac:dyDescent="0.25">
      <c r="A55" s="1018" t="s">
        <v>1069</v>
      </c>
      <c r="B55" s="1009">
        <v>84</v>
      </c>
      <c r="C55" s="1091">
        <v>247</v>
      </c>
      <c r="D55" s="1092">
        <v>5.82</v>
      </c>
      <c r="E55" s="1093">
        <f t="shared" si="0"/>
        <v>120753.36</v>
      </c>
      <c r="F55" s="1094">
        <v>0.62</v>
      </c>
      <c r="G55" s="1095">
        <f t="shared" si="1"/>
        <v>74867.08</v>
      </c>
      <c r="H55" s="1096">
        <v>0</v>
      </c>
      <c r="I55" s="1095">
        <f t="shared" si="2"/>
        <v>0</v>
      </c>
      <c r="J55" s="1097">
        <f t="shared" si="3"/>
        <v>0</v>
      </c>
    </row>
    <row r="56" spans="1:10" x14ac:dyDescent="0.25">
      <c r="A56" s="1018" t="s">
        <v>1070</v>
      </c>
      <c r="B56" s="1009">
        <v>296</v>
      </c>
      <c r="C56" s="1091">
        <v>247</v>
      </c>
      <c r="D56" s="1092">
        <v>5.82</v>
      </c>
      <c r="E56" s="1093">
        <f t="shared" si="0"/>
        <v>425511.84</v>
      </c>
      <c r="F56" s="1094">
        <v>0.62</v>
      </c>
      <c r="G56" s="1095">
        <f t="shared" si="1"/>
        <v>263817.34000000003</v>
      </c>
      <c r="H56" s="1096">
        <v>0</v>
      </c>
      <c r="I56" s="1095">
        <f t="shared" si="2"/>
        <v>0</v>
      </c>
      <c r="J56" s="1097">
        <f t="shared" si="3"/>
        <v>0</v>
      </c>
    </row>
    <row r="57" spans="1:10" x14ac:dyDescent="0.25">
      <c r="A57" s="1018" t="s">
        <v>1071</v>
      </c>
      <c r="B57" s="1009">
        <v>290</v>
      </c>
      <c r="C57" s="1091">
        <v>247</v>
      </c>
      <c r="D57" s="1092">
        <v>5.82</v>
      </c>
      <c r="E57" s="1093">
        <f t="shared" si="0"/>
        <v>416886.6</v>
      </c>
      <c r="F57" s="1094">
        <v>0.62</v>
      </c>
      <c r="G57" s="1095">
        <f t="shared" si="1"/>
        <v>258469.69</v>
      </c>
      <c r="H57" s="1096">
        <v>0</v>
      </c>
      <c r="I57" s="1095">
        <f t="shared" si="2"/>
        <v>0</v>
      </c>
      <c r="J57" s="1097">
        <f t="shared" si="3"/>
        <v>0</v>
      </c>
    </row>
    <row r="58" spans="1:10" x14ac:dyDescent="0.25">
      <c r="A58" s="1018" t="s">
        <v>1072</v>
      </c>
      <c r="B58" s="1009">
        <v>151</v>
      </c>
      <c r="C58" s="1091">
        <v>247</v>
      </c>
      <c r="D58" s="1092">
        <v>5.82</v>
      </c>
      <c r="E58" s="1093">
        <f t="shared" si="0"/>
        <v>217068.54</v>
      </c>
      <c r="F58" s="1094">
        <v>0.62</v>
      </c>
      <c r="G58" s="1095">
        <f t="shared" si="1"/>
        <v>134582.49</v>
      </c>
      <c r="H58" s="1096">
        <v>0</v>
      </c>
      <c r="I58" s="1095">
        <f t="shared" si="2"/>
        <v>0</v>
      </c>
      <c r="J58" s="1097">
        <f t="shared" si="3"/>
        <v>0</v>
      </c>
    </row>
    <row r="59" spans="1:10" x14ac:dyDescent="0.25">
      <c r="A59" s="1018" t="s">
        <v>1073</v>
      </c>
      <c r="B59" s="1009">
        <v>276</v>
      </c>
      <c r="C59" s="1091">
        <v>247</v>
      </c>
      <c r="D59" s="1092">
        <v>5.82</v>
      </c>
      <c r="E59" s="1093">
        <f t="shared" si="0"/>
        <v>396761.04</v>
      </c>
      <c r="F59" s="1094">
        <v>0.62</v>
      </c>
      <c r="G59" s="1095">
        <f t="shared" si="1"/>
        <v>245991.84</v>
      </c>
      <c r="H59" s="1096">
        <v>0</v>
      </c>
      <c r="I59" s="1095">
        <f t="shared" si="2"/>
        <v>0</v>
      </c>
      <c r="J59" s="1097">
        <f t="shared" si="3"/>
        <v>0</v>
      </c>
    </row>
    <row r="60" spans="1:10" x14ac:dyDescent="0.25">
      <c r="A60" s="1018" t="s">
        <v>1074</v>
      </c>
      <c r="B60" s="1009">
        <v>194</v>
      </c>
      <c r="C60" s="1091">
        <v>247</v>
      </c>
      <c r="D60" s="1092">
        <v>5.82</v>
      </c>
      <c r="E60" s="1093">
        <f t="shared" si="0"/>
        <v>278882.76</v>
      </c>
      <c r="F60" s="1094">
        <v>0.62</v>
      </c>
      <c r="G60" s="1095">
        <f t="shared" si="1"/>
        <v>172907.31</v>
      </c>
      <c r="H60" s="1096">
        <v>0</v>
      </c>
      <c r="I60" s="1095">
        <f t="shared" si="2"/>
        <v>0</v>
      </c>
      <c r="J60" s="1097">
        <f t="shared" si="3"/>
        <v>0</v>
      </c>
    </row>
    <row r="61" spans="1:10" x14ac:dyDescent="0.25">
      <c r="A61" s="1018" t="s">
        <v>1075</v>
      </c>
      <c r="B61" s="1009">
        <v>335</v>
      </c>
      <c r="C61" s="1091">
        <v>247</v>
      </c>
      <c r="D61" s="1092">
        <v>5.82</v>
      </c>
      <c r="E61" s="1093">
        <f t="shared" si="0"/>
        <v>481575.9</v>
      </c>
      <c r="F61" s="1094">
        <v>0.62</v>
      </c>
      <c r="G61" s="1095">
        <f t="shared" si="1"/>
        <v>298577.06</v>
      </c>
      <c r="H61" s="1096">
        <v>0</v>
      </c>
      <c r="I61" s="1095">
        <f t="shared" si="2"/>
        <v>0</v>
      </c>
      <c r="J61" s="1097">
        <f t="shared" si="3"/>
        <v>0</v>
      </c>
    </row>
    <row r="62" spans="1:10" x14ac:dyDescent="0.25">
      <c r="A62" s="1018" t="s">
        <v>1076</v>
      </c>
      <c r="B62" s="1009">
        <v>326</v>
      </c>
      <c r="C62" s="1091">
        <v>247</v>
      </c>
      <c r="D62" s="1092">
        <v>5.82</v>
      </c>
      <c r="E62" s="1093">
        <f t="shared" si="0"/>
        <v>468638.04</v>
      </c>
      <c r="F62" s="1094">
        <v>0.62</v>
      </c>
      <c r="G62" s="1095">
        <f t="shared" si="1"/>
        <v>290555.58</v>
      </c>
      <c r="H62" s="1096">
        <v>0</v>
      </c>
      <c r="I62" s="1095">
        <f t="shared" si="2"/>
        <v>0</v>
      </c>
      <c r="J62" s="1097">
        <f t="shared" si="3"/>
        <v>0</v>
      </c>
    </row>
    <row r="63" spans="1:10" x14ac:dyDescent="0.25">
      <c r="A63" s="1018" t="s">
        <v>1077</v>
      </c>
      <c r="B63" s="1009">
        <v>516</v>
      </c>
      <c r="C63" s="1091">
        <v>247</v>
      </c>
      <c r="D63" s="1092">
        <v>5.82</v>
      </c>
      <c r="E63" s="1093">
        <f t="shared" si="0"/>
        <v>741770.64</v>
      </c>
      <c r="F63" s="1094">
        <v>0.62</v>
      </c>
      <c r="G63" s="1095">
        <f t="shared" si="1"/>
        <v>459897.8</v>
      </c>
      <c r="H63" s="1096">
        <v>0</v>
      </c>
      <c r="I63" s="1095">
        <f t="shared" si="2"/>
        <v>0</v>
      </c>
      <c r="J63" s="1097">
        <f t="shared" si="3"/>
        <v>0</v>
      </c>
    </row>
    <row r="64" spans="1:10" x14ac:dyDescent="0.25">
      <c r="A64" s="1018" t="s">
        <v>1078</v>
      </c>
      <c r="B64" s="1009">
        <v>349</v>
      </c>
      <c r="C64" s="1091">
        <v>247</v>
      </c>
      <c r="D64" s="1092">
        <v>5.82</v>
      </c>
      <c r="E64" s="1093">
        <f t="shared" si="0"/>
        <v>501701.46</v>
      </c>
      <c r="F64" s="1094">
        <v>0.62</v>
      </c>
      <c r="G64" s="1095">
        <f t="shared" si="1"/>
        <v>311054.90999999997</v>
      </c>
      <c r="H64" s="1096">
        <v>0</v>
      </c>
      <c r="I64" s="1095">
        <f t="shared" si="2"/>
        <v>0</v>
      </c>
      <c r="J64" s="1097">
        <f t="shared" si="3"/>
        <v>0</v>
      </c>
    </row>
    <row r="65" spans="1:10" x14ac:dyDescent="0.25">
      <c r="A65" s="1098" t="s">
        <v>749</v>
      </c>
      <c r="B65" s="1045">
        <f t="shared" ref="B65" si="4">SUM(B10:B64)</f>
        <v>12463</v>
      </c>
      <c r="C65" s="1099"/>
      <c r="D65" s="1100"/>
      <c r="E65" s="1101">
        <f t="shared" ref="E65" si="5">SUM(E10:E64)</f>
        <v>17916061.02</v>
      </c>
      <c r="F65" s="1099"/>
      <c r="G65" s="1095">
        <f t="shared" ref="G65" si="6">SUM(G10:G64)</f>
        <v>11107957.82</v>
      </c>
      <c r="H65" s="1099"/>
      <c r="I65" s="1095">
        <f t="shared" ref="I65:J65" si="7">SUM(I10:I64)</f>
        <v>0</v>
      </c>
      <c r="J65" s="1097">
        <f t="shared" si="7"/>
        <v>0</v>
      </c>
    </row>
    <row r="66" spans="1:10" x14ac:dyDescent="0.25">
      <c r="A66" s="1044" t="s">
        <v>658</v>
      </c>
      <c r="B66" s="1045">
        <f t="shared" ref="B66" si="8">B65-B67</f>
        <v>11152</v>
      </c>
      <c r="C66" s="1102"/>
      <c r="D66" s="1103"/>
      <c r="E66" s="1101">
        <f t="shared" ref="E66" si="9">E65-E67</f>
        <v>16031446.08</v>
      </c>
      <c r="F66" s="1104"/>
      <c r="G66" s="1095">
        <f t="shared" ref="G66" si="10">G65-G67</f>
        <v>9939496.5500000007</v>
      </c>
      <c r="H66" s="1104"/>
      <c r="I66" s="1095">
        <f t="shared" ref="I66:J66" si="11">I65-I67</f>
        <v>0</v>
      </c>
      <c r="J66" s="1097">
        <f t="shared" si="11"/>
        <v>0</v>
      </c>
    </row>
    <row r="67" spans="1:10" x14ac:dyDescent="0.25">
      <c r="A67" s="1044" t="s">
        <v>659</v>
      </c>
      <c r="B67" s="1045">
        <f>B10+B13+B15+B44+B46</f>
        <v>1311</v>
      </c>
      <c r="C67" s="1102"/>
      <c r="D67" s="1103"/>
      <c r="E67" s="1101">
        <f>E10+E13+E15+E44+E46</f>
        <v>1884614.94</v>
      </c>
      <c r="F67" s="1104"/>
      <c r="G67" s="1095">
        <f>G10+G13+G15+G44+G46</f>
        <v>1168461.27</v>
      </c>
      <c r="H67" s="1104"/>
      <c r="I67" s="1095">
        <f>I10+I13+I15+I44+I46</f>
        <v>0</v>
      </c>
      <c r="J67" s="1097">
        <f>J10+J13+J15+J44+J46</f>
        <v>0</v>
      </c>
    </row>
    <row r="68" spans="1:10" ht="9" customHeight="1" x14ac:dyDescent="0.25">
      <c r="B68" s="1105"/>
      <c r="C68" s="1106"/>
      <c r="D68" s="1051"/>
      <c r="E68" s="1051"/>
      <c r="H68" s="1050"/>
      <c r="I68" s="1050"/>
      <c r="J68" s="1050"/>
    </row>
    <row r="69" spans="1:10" x14ac:dyDescent="0.25">
      <c r="A69" s="1055" t="s">
        <v>1293</v>
      </c>
      <c r="B69" s="1056"/>
      <c r="C69" s="1057"/>
      <c r="D69" s="1058"/>
      <c r="E69" s="1059"/>
      <c r="F69" s="1057"/>
      <c r="G69" s="1060"/>
      <c r="H69" s="1057"/>
      <c r="I69" s="1060"/>
      <c r="J69" s="1060"/>
    </row>
    <row r="70" spans="1:10" ht="56.25" x14ac:dyDescent="0.25">
      <c r="A70" s="1003" t="s">
        <v>920</v>
      </c>
      <c r="B70" s="1003" t="s">
        <v>1422</v>
      </c>
      <c r="C70" s="1004" t="s">
        <v>1411</v>
      </c>
      <c r="D70" s="1004" t="s">
        <v>1425</v>
      </c>
      <c r="E70" s="1004" t="s">
        <v>1414</v>
      </c>
      <c r="F70" s="1003" t="s">
        <v>1423</v>
      </c>
      <c r="G70" s="1004" t="s">
        <v>1416</v>
      </c>
      <c r="H70" s="1003" t="s">
        <v>1417</v>
      </c>
      <c r="I70" s="1004" t="s">
        <v>1418</v>
      </c>
      <c r="J70" s="1004" t="s">
        <v>1426</v>
      </c>
    </row>
    <row r="71" spans="1:10" x14ac:dyDescent="0.25">
      <c r="A71" s="1005">
        <v>1</v>
      </c>
      <c r="B71" s="1005">
        <v>2</v>
      </c>
      <c r="C71" s="1007">
        <v>3</v>
      </c>
      <c r="D71" s="1007">
        <v>4</v>
      </c>
      <c r="E71" s="1007" t="s">
        <v>1427</v>
      </c>
      <c r="F71" s="1005">
        <v>6</v>
      </c>
      <c r="G71" s="1005" t="s">
        <v>1421</v>
      </c>
      <c r="H71" s="1005">
        <v>8</v>
      </c>
      <c r="I71" s="1005" t="s">
        <v>469</v>
      </c>
      <c r="J71" s="1005">
        <v>10</v>
      </c>
    </row>
    <row r="72" spans="1:10" ht="38.25" x14ac:dyDescent="0.25">
      <c r="A72" s="1061" t="s">
        <v>1295</v>
      </c>
      <c r="B72" s="1009">
        <v>220</v>
      </c>
      <c r="C72" s="1091">
        <v>247</v>
      </c>
      <c r="D72" s="1092">
        <v>5.82</v>
      </c>
      <c r="E72" s="1093">
        <f t="shared" ref="E72:E73" si="12">B72*C72*D72</f>
        <v>316258.8</v>
      </c>
      <c r="F72" s="1094">
        <v>0.62</v>
      </c>
      <c r="G72" s="1095">
        <f t="shared" ref="G72:G73" si="13">E72*F72</f>
        <v>196080.46</v>
      </c>
      <c r="H72" s="1096">
        <v>0</v>
      </c>
      <c r="I72" s="1095">
        <f t="shared" ref="I72:I73" si="14">G72*H72</f>
        <v>0</v>
      </c>
      <c r="J72" s="1097">
        <f t="shared" ref="J72:J73" si="15">I72/1000</f>
        <v>0</v>
      </c>
    </row>
    <row r="73" spans="1:10" ht="38.25" x14ac:dyDescent="0.25">
      <c r="A73" s="1062" t="s">
        <v>1296</v>
      </c>
      <c r="B73" s="1022">
        <v>220</v>
      </c>
      <c r="C73" s="1107">
        <v>247</v>
      </c>
      <c r="D73" s="1108">
        <v>5.82</v>
      </c>
      <c r="E73" s="1109">
        <f t="shared" si="12"/>
        <v>316258.8</v>
      </c>
      <c r="F73" s="1110">
        <v>0.62</v>
      </c>
      <c r="G73" s="1111">
        <f t="shared" si="13"/>
        <v>196080.46</v>
      </c>
      <c r="H73" s="1112">
        <v>0</v>
      </c>
      <c r="I73" s="1111">
        <f t="shared" si="14"/>
        <v>0</v>
      </c>
      <c r="J73" s="1097">
        <f t="shared" si="15"/>
        <v>0</v>
      </c>
    </row>
    <row r="74" spans="1:10" x14ac:dyDescent="0.25">
      <c r="A74" s="1113" t="s">
        <v>883</v>
      </c>
      <c r="B74" s="1045">
        <f>SUM(B72:B73)</f>
        <v>440</v>
      </c>
      <c r="C74" s="1045"/>
      <c r="D74" s="1045"/>
      <c r="E74" s="1045">
        <f t="shared" ref="E74:J74" si="16">SUM(E72:E73)</f>
        <v>632518</v>
      </c>
      <c r="F74" s="1045"/>
      <c r="G74" s="1045">
        <f t="shared" si="16"/>
        <v>392161</v>
      </c>
      <c r="H74" s="1045">
        <f t="shared" si="16"/>
        <v>0</v>
      </c>
      <c r="I74" s="1045">
        <f t="shared" si="16"/>
        <v>0</v>
      </c>
      <c r="J74" s="1114">
        <f t="shared" si="16"/>
        <v>0</v>
      </c>
    </row>
    <row r="75" spans="1:10" x14ac:dyDescent="0.25">
      <c r="A75" s="1113" t="s">
        <v>1297</v>
      </c>
      <c r="B75" s="1045"/>
      <c r="C75" s="1045"/>
      <c r="D75" s="1045"/>
      <c r="E75" s="1045"/>
      <c r="F75" s="1045"/>
      <c r="G75" s="1045"/>
      <c r="H75" s="1045"/>
      <c r="I75" s="1045"/>
      <c r="J75" s="1114"/>
    </row>
    <row r="76" spans="1:10" ht="15.75" thickBot="1" x14ac:dyDescent="0.3">
      <c r="A76" s="1115" t="s">
        <v>659</v>
      </c>
      <c r="B76" s="1116">
        <f>B74</f>
        <v>440</v>
      </c>
      <c r="C76" s="1116"/>
      <c r="D76" s="1116"/>
      <c r="E76" s="1116">
        <f t="shared" ref="E76:J76" si="17">E74</f>
        <v>632518</v>
      </c>
      <c r="F76" s="1116"/>
      <c r="G76" s="1116">
        <f t="shared" si="17"/>
        <v>392161</v>
      </c>
      <c r="H76" s="1116">
        <f t="shared" si="17"/>
        <v>0</v>
      </c>
      <c r="I76" s="1116">
        <f t="shared" si="17"/>
        <v>0</v>
      </c>
      <c r="J76" s="1117">
        <f t="shared" si="17"/>
        <v>0</v>
      </c>
    </row>
    <row r="77" spans="1:10" x14ac:dyDescent="0.25">
      <c r="A77" s="1118" t="s">
        <v>749</v>
      </c>
      <c r="B77" s="1119">
        <f>B65+B74</f>
        <v>12903</v>
      </c>
      <c r="C77" s="1119"/>
      <c r="D77" s="1119"/>
      <c r="E77" s="1119">
        <f>E65+E74</f>
        <v>18548579</v>
      </c>
      <c r="F77" s="1119"/>
      <c r="G77" s="1119">
        <f t="shared" ref="G77:J79" si="18">G65+G74</f>
        <v>11500119</v>
      </c>
      <c r="H77" s="1119">
        <f t="shared" si="18"/>
        <v>0</v>
      </c>
      <c r="I77" s="1119">
        <f t="shared" si="18"/>
        <v>0</v>
      </c>
      <c r="J77" s="1120">
        <f t="shared" si="18"/>
        <v>0</v>
      </c>
    </row>
    <row r="78" spans="1:10" x14ac:dyDescent="0.25">
      <c r="A78" s="1121" t="s">
        <v>1297</v>
      </c>
      <c r="B78" s="1045">
        <f>B66+B75</f>
        <v>11152</v>
      </c>
      <c r="C78" s="1045"/>
      <c r="D78" s="1045"/>
      <c r="E78" s="1045">
        <f>E66+E75</f>
        <v>16031446</v>
      </c>
      <c r="F78" s="1045"/>
      <c r="G78" s="1045">
        <f t="shared" si="18"/>
        <v>9939497</v>
      </c>
      <c r="H78" s="1045">
        <f t="shared" si="18"/>
        <v>0</v>
      </c>
      <c r="I78" s="1045">
        <f t="shared" si="18"/>
        <v>0</v>
      </c>
      <c r="J78" s="1114">
        <f t="shared" si="18"/>
        <v>0</v>
      </c>
    </row>
    <row r="79" spans="1:10" ht="15.75" thickBot="1" x14ac:dyDescent="0.3">
      <c r="A79" s="1122" t="s">
        <v>659</v>
      </c>
      <c r="B79" s="1116">
        <f>B67+B76</f>
        <v>1751</v>
      </c>
      <c r="C79" s="1116"/>
      <c r="D79" s="1116"/>
      <c r="E79" s="1116">
        <f>E67+E76</f>
        <v>2517133</v>
      </c>
      <c r="F79" s="1116"/>
      <c r="G79" s="1116">
        <f t="shared" si="18"/>
        <v>1560622</v>
      </c>
      <c r="H79" s="1116">
        <f t="shared" si="18"/>
        <v>0</v>
      </c>
      <c r="I79" s="1116">
        <f t="shared" si="18"/>
        <v>0</v>
      </c>
      <c r="J79" s="1117">
        <f t="shared" si="18"/>
        <v>0</v>
      </c>
    </row>
    <row r="80" spans="1:10" x14ac:dyDescent="0.25">
      <c r="A80" s="1055"/>
      <c r="B80" s="1056"/>
      <c r="C80" s="1057"/>
      <c r="D80" s="1058"/>
      <c r="E80" s="1059"/>
      <c r="F80" s="1057"/>
      <c r="G80" s="1060"/>
      <c r="H80" s="1057"/>
      <c r="I80" s="1060"/>
    </row>
    <row r="81" spans="1:10" hidden="1" x14ac:dyDescent="0.25">
      <c r="A81" s="1090" t="s">
        <v>1402</v>
      </c>
      <c r="B81" s="1009">
        <v>60</v>
      </c>
      <c r="C81" s="1091">
        <v>247</v>
      </c>
      <c r="D81" s="1092">
        <v>5.82</v>
      </c>
      <c r="E81" s="1093">
        <f t="shared" ref="E81" si="19">B81*C81*D81</f>
        <v>86252.4</v>
      </c>
      <c r="F81" s="1094">
        <v>0.62</v>
      </c>
      <c r="G81" s="1095">
        <f t="shared" ref="G81" si="20">E81*F81</f>
        <v>53476.49</v>
      </c>
      <c r="H81" s="1096">
        <v>0</v>
      </c>
      <c r="I81" s="1095">
        <f t="shared" ref="I81" si="21">G81*H81</f>
        <v>0</v>
      </c>
      <c r="J81" s="1097">
        <f t="shared" ref="J81" si="22">G81/1000</f>
        <v>53.5</v>
      </c>
    </row>
    <row r="82" spans="1:10" ht="8.25" customHeight="1" x14ac:dyDescent="0.25"/>
    <row r="84" spans="1:10" ht="29.25" customHeight="1" x14ac:dyDescent="0.25">
      <c r="A84" s="1574" t="s">
        <v>1428</v>
      </c>
      <c r="B84" s="1574"/>
      <c r="C84" s="1574"/>
      <c r="D84" s="1574"/>
      <c r="E84" s="1574"/>
      <c r="F84" s="1574"/>
      <c r="G84" s="1123"/>
    </row>
    <row r="86" spans="1:10" ht="84" x14ac:dyDescent="0.25">
      <c r="A86" s="1124" t="s">
        <v>518</v>
      </c>
      <c r="B86" s="1575" t="s">
        <v>562</v>
      </c>
      <c r="C86" s="1576"/>
      <c r="D86" s="1125" t="s">
        <v>520</v>
      </c>
      <c r="E86" s="1125" t="s">
        <v>1429</v>
      </c>
      <c r="F86" s="1125" t="s">
        <v>524</v>
      </c>
    </row>
    <row r="87" spans="1:10" x14ac:dyDescent="0.25">
      <c r="A87" s="1126" t="s">
        <v>525</v>
      </c>
      <c r="B87" s="1127" t="s">
        <v>526</v>
      </c>
      <c r="C87" s="1128"/>
      <c r="D87" s="1129">
        <f>3/2</f>
        <v>1.5</v>
      </c>
      <c r="E87" s="1130">
        <v>54.94</v>
      </c>
      <c r="F87" s="1130">
        <f>D87*E87</f>
        <v>82.41</v>
      </c>
    </row>
    <row r="88" spans="1:10" x14ac:dyDescent="0.25">
      <c r="A88" s="1126" t="s">
        <v>527</v>
      </c>
      <c r="B88" s="1127" t="s">
        <v>528</v>
      </c>
      <c r="C88" s="1131"/>
      <c r="D88" s="1129">
        <f>1/4</f>
        <v>0.25</v>
      </c>
      <c r="E88" s="1130">
        <v>68.67</v>
      </c>
      <c r="F88" s="1130">
        <f t="shared" ref="F88:F102" si="23">D88*E88</f>
        <v>17.170000000000002</v>
      </c>
    </row>
    <row r="89" spans="1:10" s="1050" customFormat="1" ht="12.75" x14ac:dyDescent="0.25">
      <c r="A89" s="1126" t="s">
        <v>529</v>
      </c>
      <c r="B89" s="1127" t="s">
        <v>530</v>
      </c>
      <c r="C89" s="1128"/>
      <c r="D89" s="1129">
        <f>3/3</f>
        <v>1</v>
      </c>
      <c r="E89" s="1130">
        <v>123.61</v>
      </c>
      <c r="F89" s="1130">
        <f t="shared" si="23"/>
        <v>123.61</v>
      </c>
    </row>
    <row r="90" spans="1:10" s="1050" customFormat="1" ht="12.75" x14ac:dyDescent="0.25">
      <c r="A90" s="1126" t="s">
        <v>531</v>
      </c>
      <c r="B90" s="1127" t="s">
        <v>530</v>
      </c>
      <c r="C90" s="1128"/>
      <c r="D90" s="1129">
        <f>3/3</f>
        <v>1</v>
      </c>
      <c r="E90" s="1130">
        <v>206.01</v>
      </c>
      <c r="F90" s="1130">
        <f t="shared" si="23"/>
        <v>206.01</v>
      </c>
    </row>
    <row r="91" spans="1:10" s="1050" customFormat="1" ht="12.75" x14ac:dyDescent="0.25">
      <c r="A91" s="1126" t="s">
        <v>532</v>
      </c>
      <c r="B91" s="1127" t="s">
        <v>533</v>
      </c>
      <c r="C91" s="1128"/>
      <c r="D91" s="1129">
        <f>2/5</f>
        <v>0.4</v>
      </c>
      <c r="E91" s="1130">
        <v>233.48</v>
      </c>
      <c r="F91" s="1130">
        <f t="shared" si="23"/>
        <v>93.39</v>
      </c>
    </row>
    <row r="92" spans="1:10" s="1050" customFormat="1" ht="12.75" x14ac:dyDescent="0.25">
      <c r="A92" s="1126" t="s">
        <v>534</v>
      </c>
      <c r="B92" s="1127" t="s">
        <v>535</v>
      </c>
      <c r="C92" s="1128"/>
      <c r="D92" s="1129">
        <f>3/1</f>
        <v>3</v>
      </c>
      <c r="E92" s="1130">
        <v>82.4</v>
      </c>
      <c r="F92" s="1130">
        <f t="shared" si="23"/>
        <v>247.2</v>
      </c>
    </row>
    <row r="93" spans="1:10" s="1050" customFormat="1" ht="12.75" x14ac:dyDescent="0.25">
      <c r="A93" s="1126" t="s">
        <v>536</v>
      </c>
      <c r="B93" s="1127" t="s">
        <v>537</v>
      </c>
      <c r="C93" s="1128"/>
      <c r="D93" s="1129">
        <f>2/2</f>
        <v>1</v>
      </c>
      <c r="E93" s="1130">
        <v>54.94</v>
      </c>
      <c r="F93" s="1130">
        <f t="shared" si="23"/>
        <v>54.94</v>
      </c>
    </row>
    <row r="94" spans="1:10" s="1050" customFormat="1" ht="12.75" x14ac:dyDescent="0.25">
      <c r="A94" s="1126" t="s">
        <v>538</v>
      </c>
      <c r="B94" s="1127" t="s">
        <v>539</v>
      </c>
      <c r="C94" s="1128"/>
      <c r="D94" s="1129">
        <f>1/10</f>
        <v>0.1</v>
      </c>
      <c r="E94" s="1130">
        <v>206.01</v>
      </c>
      <c r="F94" s="1130">
        <f t="shared" si="23"/>
        <v>20.6</v>
      </c>
    </row>
    <row r="95" spans="1:10" s="1050" customFormat="1" ht="12.75" x14ac:dyDescent="0.25">
      <c r="A95" s="1126" t="s">
        <v>540</v>
      </c>
      <c r="B95" s="1127" t="s">
        <v>541</v>
      </c>
      <c r="C95" s="1128"/>
      <c r="D95" s="1129">
        <f>1/5</f>
        <v>0.2</v>
      </c>
      <c r="E95" s="1130">
        <v>535.63</v>
      </c>
      <c r="F95" s="1130">
        <f t="shared" si="23"/>
        <v>107.13</v>
      </c>
    </row>
    <row r="96" spans="1:10" s="1050" customFormat="1" ht="12.75" x14ac:dyDescent="0.25">
      <c r="A96" s="1126" t="s">
        <v>542</v>
      </c>
      <c r="B96" s="1127" t="s">
        <v>541</v>
      </c>
      <c r="C96" s="1128"/>
      <c r="D96" s="1129">
        <f>1/5</f>
        <v>0.2</v>
      </c>
      <c r="E96" s="1130">
        <v>412.02</v>
      </c>
      <c r="F96" s="1130">
        <f t="shared" si="23"/>
        <v>82.4</v>
      </c>
    </row>
    <row r="97" spans="1:9" s="1050" customFormat="1" ht="12.75" x14ac:dyDescent="0.25">
      <c r="A97" s="1126" t="s">
        <v>543</v>
      </c>
      <c r="B97" s="1127" t="s">
        <v>541</v>
      </c>
      <c r="C97" s="1128"/>
      <c r="D97" s="1129">
        <f>1/5</f>
        <v>0.2</v>
      </c>
      <c r="E97" s="1130">
        <v>329.62</v>
      </c>
      <c r="F97" s="1130">
        <f t="shared" si="23"/>
        <v>65.92</v>
      </c>
    </row>
    <row r="98" spans="1:9" s="1050" customFormat="1" ht="12.75" x14ac:dyDescent="0.25">
      <c r="A98" s="1126" t="s">
        <v>544</v>
      </c>
      <c r="B98" s="1127" t="s">
        <v>545</v>
      </c>
      <c r="C98" s="1128"/>
      <c r="D98" s="1129">
        <f>1/6</f>
        <v>0.17</v>
      </c>
      <c r="E98" s="1130">
        <v>370.82</v>
      </c>
      <c r="F98" s="1130">
        <f t="shared" si="23"/>
        <v>63.04</v>
      </c>
    </row>
    <row r="99" spans="1:9" s="1050" customFormat="1" ht="12.75" x14ac:dyDescent="0.25">
      <c r="A99" s="1126" t="s">
        <v>546</v>
      </c>
      <c r="B99" s="1127" t="s">
        <v>547</v>
      </c>
      <c r="C99" s="1128"/>
      <c r="D99" s="1129">
        <f>40/100/3</f>
        <v>0.13</v>
      </c>
      <c r="E99" s="1130">
        <v>219.74</v>
      </c>
      <c r="F99" s="1130">
        <f t="shared" si="23"/>
        <v>28.57</v>
      </c>
    </row>
    <row r="100" spans="1:9" s="1050" customFormat="1" ht="12.75" x14ac:dyDescent="0.25">
      <c r="A100" s="1126" t="s">
        <v>548</v>
      </c>
      <c r="B100" s="1127" t="s">
        <v>549</v>
      </c>
      <c r="C100" s="1128"/>
      <c r="D100" s="1129">
        <f>20/100/1</f>
        <v>0.2</v>
      </c>
      <c r="E100" s="1130">
        <v>41.2</v>
      </c>
      <c r="F100" s="1130">
        <f t="shared" si="23"/>
        <v>8.24</v>
      </c>
    </row>
    <row r="101" spans="1:9" s="1050" customFormat="1" ht="12.75" x14ac:dyDescent="0.25">
      <c r="A101" s="1126" t="s">
        <v>550</v>
      </c>
      <c r="B101" s="1127" t="s">
        <v>551</v>
      </c>
      <c r="C101" s="1128"/>
      <c r="D101" s="1129">
        <f>30/100/5</f>
        <v>0.06</v>
      </c>
      <c r="E101" s="1130">
        <v>137.34</v>
      </c>
      <c r="F101" s="1130">
        <f t="shared" si="23"/>
        <v>8.24</v>
      </c>
    </row>
    <row r="102" spans="1:9" s="1050" customFormat="1" ht="12.75" x14ac:dyDescent="0.25">
      <c r="A102" s="1126" t="s">
        <v>552</v>
      </c>
      <c r="B102" s="1127" t="s">
        <v>553</v>
      </c>
      <c r="C102" s="1128"/>
      <c r="D102" s="1129">
        <f>250/100/3</f>
        <v>0.83</v>
      </c>
      <c r="E102" s="1130">
        <v>274.68</v>
      </c>
      <c r="F102" s="1130">
        <f t="shared" si="23"/>
        <v>227.98</v>
      </c>
    </row>
    <row r="103" spans="1:9" s="1050" customFormat="1" x14ac:dyDescent="0.25">
      <c r="A103" s="1132" t="s">
        <v>36</v>
      </c>
      <c r="B103" s="1577"/>
      <c r="C103" s="1578"/>
      <c r="D103" s="1133"/>
      <c r="E103" s="1134"/>
      <c r="F103" s="1135">
        <f>SUM(F87:F102)</f>
        <v>1437</v>
      </c>
    </row>
    <row r="104" spans="1:9" s="1050" customFormat="1" x14ac:dyDescent="0.25">
      <c r="A104" s="1478" t="s">
        <v>1430</v>
      </c>
      <c r="B104" s="1478"/>
      <c r="C104" s="1478"/>
      <c r="D104" s="1478"/>
      <c r="E104" s="1478"/>
      <c r="F104" s="1136">
        <v>247</v>
      </c>
    </row>
    <row r="105" spans="1:9" s="1050" customFormat="1" x14ac:dyDescent="0.25">
      <c r="A105" s="1479" t="s">
        <v>487</v>
      </c>
      <c r="B105" s="1479"/>
      <c r="C105" s="1479"/>
      <c r="D105" s="1479"/>
      <c r="E105" s="1479"/>
      <c r="F105" s="1134">
        <f>F103/F104</f>
        <v>5.82</v>
      </c>
    </row>
    <row r="107" spans="1:9" ht="15" customHeight="1" x14ac:dyDescent="0.25">
      <c r="A107" s="275"/>
      <c r="B107" s="222"/>
      <c r="F107" s="222"/>
      <c r="G107" s="1531"/>
      <c r="H107" s="1531"/>
    </row>
    <row r="108" spans="1:9" x14ac:dyDescent="0.25">
      <c r="A108" s="275" t="s">
        <v>1330</v>
      </c>
      <c r="B108" s="222"/>
      <c r="F108" s="275" t="s">
        <v>1298</v>
      </c>
      <c r="G108" s="222"/>
    </row>
    <row r="109" spans="1:9" ht="15" customHeight="1" x14ac:dyDescent="0.25">
      <c r="A109" s="275" t="s">
        <v>1331</v>
      </c>
      <c r="B109" s="222"/>
      <c r="F109" s="222"/>
      <c r="G109" s="1531"/>
      <c r="H109" s="1531"/>
    </row>
    <row r="110" spans="1:9" x14ac:dyDescent="0.25">
      <c r="A110" s="222"/>
      <c r="B110" s="222"/>
      <c r="F110" s="222"/>
      <c r="G110" s="222"/>
      <c r="I110" s="1137"/>
    </row>
    <row r="111" spans="1:9" x14ac:dyDescent="0.25">
      <c r="A111" s="222"/>
      <c r="B111" s="222"/>
      <c r="F111" s="222"/>
      <c r="G111" s="222"/>
      <c r="I111" s="1050"/>
    </row>
    <row r="112" spans="1:9" x14ac:dyDescent="0.25">
      <c r="A112" s="275" t="s">
        <v>314</v>
      </c>
      <c r="B112" s="222"/>
      <c r="F112" s="275" t="s">
        <v>1299</v>
      </c>
      <c r="G112" s="222"/>
      <c r="I112" s="1050"/>
    </row>
  </sheetData>
  <mergeCells count="12">
    <mergeCell ref="G109:H109"/>
    <mergeCell ref="A2:I2"/>
    <mergeCell ref="A3:I3"/>
    <mergeCell ref="A4:I4"/>
    <mergeCell ref="A5:I5"/>
    <mergeCell ref="A6:I6"/>
    <mergeCell ref="A84:F84"/>
    <mergeCell ref="B86:C86"/>
    <mergeCell ref="B103:C103"/>
    <mergeCell ref="A104:E104"/>
    <mergeCell ref="A105:E105"/>
    <mergeCell ref="G107:H107"/>
  </mergeCells>
  <pageMargins left="0.19685039370078741" right="0.70866141732283472" top="0.27559055118110237" bottom="0.23622047244094491" header="0.31496062992125984" footer="0.31496062992125984"/>
  <pageSetup paperSize="9" scale="62" fitToWidth="0" fitToHeight="0" orientation="portrait" r:id="rId1"/>
  <rowBreaks count="1" manualBreakCount="1">
    <brk id="79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2:AU24"/>
  <sheetViews>
    <sheetView zoomScale="75" zoomScaleNormal="75" zoomScaleSheetLayoutView="75" workbookViewId="0">
      <pane xSplit="1" ySplit="6" topLeftCell="S7" activePane="bottomRight" state="frozen"/>
      <selection pane="topRight" activeCell="C1" sqref="C1"/>
      <selection pane="bottomLeft" activeCell="A6" sqref="A6"/>
      <selection pane="bottomRight" activeCell="AD7" sqref="AD7"/>
    </sheetView>
  </sheetViews>
  <sheetFormatPr defaultColWidth="9.140625" defaultRowHeight="15.75" x14ac:dyDescent="0.2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3" width="12.7109375" style="70" customWidth="1"/>
    <col min="14" max="14" width="14.28515625" style="70" customWidth="1"/>
    <col min="15" max="15" width="16" style="70" customWidth="1"/>
    <col min="16" max="16" width="20.5703125" style="70" customWidth="1"/>
    <col min="17" max="17" width="15.28515625" style="70" customWidth="1"/>
    <col min="18" max="18" width="13.42578125" style="70" customWidth="1"/>
    <col min="19" max="19" width="10.85546875" style="70" customWidth="1"/>
    <col min="20" max="22" width="12.85546875" style="70" customWidth="1"/>
    <col min="23" max="23" width="12.42578125" style="70" customWidth="1"/>
    <col min="24" max="24" width="10.85546875" style="70" customWidth="1"/>
    <col min="25" max="26" width="15.7109375" style="70" customWidth="1"/>
    <col min="27" max="27" width="14.28515625" style="70" customWidth="1"/>
    <col min="28" max="28" width="22.140625" style="70" customWidth="1"/>
    <col min="29" max="29" width="14.140625" style="70" customWidth="1"/>
    <col min="30" max="31" width="12.42578125" style="70" customWidth="1"/>
    <col min="32" max="32" width="12.7109375" style="70" customWidth="1"/>
    <col min="33" max="33" width="14" style="70" hidden="1" customWidth="1"/>
    <col min="34" max="34" width="12.5703125" style="70" hidden="1" customWidth="1"/>
    <col min="35" max="35" width="13.42578125" style="70" customWidth="1"/>
    <col min="36" max="36" width="15" style="70" hidden="1" customWidth="1"/>
    <col min="37" max="37" width="14.85546875" style="70" customWidth="1"/>
    <col min="38" max="38" width="0.28515625" style="70" customWidth="1"/>
    <col min="39" max="39" width="14.5703125" style="70" customWidth="1"/>
    <col min="40" max="40" width="44.28515625" style="70" customWidth="1"/>
    <col min="41" max="41" width="14.5703125" style="70" customWidth="1"/>
    <col min="42" max="42" width="17.5703125" style="70" customWidth="1"/>
    <col min="43" max="44" width="14.5703125" style="70" customWidth="1"/>
    <col min="45" max="45" width="4.42578125" style="70" customWidth="1"/>
    <col min="46" max="46" width="16" style="70" customWidth="1"/>
    <col min="47" max="47" width="16" style="70" hidden="1" customWidth="1"/>
    <col min="48" max="16384" width="9.140625" style="70"/>
  </cols>
  <sheetData>
    <row r="2" spans="1:47" s="287" customFormat="1" ht="18.75" customHeight="1" x14ac:dyDescent="0.25">
      <c r="R2" s="280" t="s">
        <v>1027</v>
      </c>
    </row>
    <row r="3" spans="1:47" s="287" customFormat="1" ht="17.25" customHeight="1" x14ac:dyDescent="0.25">
      <c r="A3" s="287" t="s">
        <v>1268</v>
      </c>
      <c r="AJ3" s="287">
        <f>9489/7198</f>
        <v>1.3182828563489899</v>
      </c>
    </row>
    <row r="5" spans="1:47" ht="15.75" customHeight="1" x14ac:dyDescent="0.25">
      <c r="A5" s="1317" t="s">
        <v>267</v>
      </c>
      <c r="B5" s="1318" t="s">
        <v>1236</v>
      </c>
      <c r="C5" s="1319" t="s">
        <v>31</v>
      </c>
      <c r="D5" s="1319"/>
      <c r="E5" s="1318" t="s">
        <v>1207</v>
      </c>
      <c r="F5" s="1319" t="s">
        <v>31</v>
      </c>
      <c r="G5" s="1319"/>
      <c r="H5" s="1306" t="s">
        <v>350</v>
      </c>
      <c r="I5" s="1306" t="s">
        <v>351</v>
      </c>
      <c r="J5" s="1306" t="s">
        <v>1208</v>
      </c>
      <c r="K5" s="1306" t="s">
        <v>1247</v>
      </c>
      <c r="L5" s="1322" t="s">
        <v>1264</v>
      </c>
      <c r="M5" s="1320" t="s">
        <v>1230</v>
      </c>
      <c r="N5" s="1306" t="s">
        <v>1217</v>
      </c>
      <c r="O5" s="1306" t="s">
        <v>1209</v>
      </c>
      <c r="P5" s="1306" t="s">
        <v>1228</v>
      </c>
      <c r="Q5" s="1306" t="s">
        <v>1020</v>
      </c>
      <c r="R5" s="1306" t="s">
        <v>268</v>
      </c>
      <c r="S5" s="1306" t="s">
        <v>349</v>
      </c>
      <c r="T5" s="1306" t="s">
        <v>1218</v>
      </c>
      <c r="U5" s="1308" t="s">
        <v>31</v>
      </c>
      <c r="V5" s="1309"/>
      <c r="W5" s="1309"/>
      <c r="X5" s="1310"/>
      <c r="Y5" s="1313" t="s">
        <v>1225</v>
      </c>
      <c r="Z5" s="1313" t="s">
        <v>1227</v>
      </c>
      <c r="AA5" s="1315" t="s">
        <v>1224</v>
      </c>
      <c r="AB5" s="1316"/>
      <c r="AC5" s="1308" t="s">
        <v>1226</v>
      </c>
      <c r="AD5" s="1310"/>
      <c r="AE5" s="1313" t="s">
        <v>348</v>
      </c>
      <c r="AF5" s="1306" t="s">
        <v>347</v>
      </c>
      <c r="AG5" s="1312" t="s">
        <v>1210</v>
      </c>
      <c r="AH5" s="1312" t="s">
        <v>1211</v>
      </c>
      <c r="AI5" s="1306" t="s">
        <v>1212</v>
      </c>
      <c r="AJ5" s="1308" t="s">
        <v>31</v>
      </c>
      <c r="AK5" s="1309"/>
      <c r="AL5" s="1310"/>
      <c r="AM5" s="1311" t="s">
        <v>1234</v>
      </c>
      <c r="AN5" s="1311"/>
      <c r="AO5" s="1311"/>
      <c r="AP5" s="1311"/>
      <c r="AQ5" s="1311"/>
      <c r="AR5" s="1311"/>
      <c r="AT5" s="1307" t="s">
        <v>829</v>
      </c>
      <c r="AU5" s="1306" t="s">
        <v>1213</v>
      </c>
    </row>
    <row r="6" spans="1:47" ht="175.5" customHeight="1" x14ac:dyDescent="0.25">
      <c r="A6" s="1317"/>
      <c r="B6" s="1318"/>
      <c r="C6" s="522" t="s">
        <v>1237</v>
      </c>
      <c r="D6" s="522" t="s">
        <v>1215</v>
      </c>
      <c r="E6" s="1318"/>
      <c r="F6" s="522" t="s">
        <v>1214</v>
      </c>
      <c r="G6" s="522" t="s">
        <v>1215</v>
      </c>
      <c r="H6" s="1306"/>
      <c r="I6" s="1306"/>
      <c r="J6" s="1306"/>
      <c r="K6" s="1306"/>
      <c r="L6" s="1322"/>
      <c r="M6" s="1321"/>
      <c r="N6" s="1306"/>
      <c r="O6" s="1306"/>
      <c r="P6" s="1306"/>
      <c r="Q6" s="1306"/>
      <c r="R6" s="1306"/>
      <c r="S6" s="1306"/>
      <c r="T6" s="1306"/>
      <c r="U6" s="521" t="s">
        <v>1220</v>
      </c>
      <c r="V6" s="521" t="s">
        <v>1223</v>
      </c>
      <c r="W6" s="521" t="s">
        <v>1221</v>
      </c>
      <c r="X6" s="486" t="s">
        <v>1219</v>
      </c>
      <c r="Y6" s="1314"/>
      <c r="Z6" s="1314"/>
      <c r="AA6" s="486" t="s">
        <v>1249</v>
      </c>
      <c r="AB6" s="523" t="s">
        <v>1277</v>
      </c>
      <c r="AC6" s="486" t="s">
        <v>1250</v>
      </c>
      <c r="AD6" s="1255" t="s">
        <v>1627</v>
      </c>
      <c r="AE6" s="1314"/>
      <c r="AF6" s="1306"/>
      <c r="AG6" s="1312"/>
      <c r="AH6" s="1312"/>
      <c r="AI6" s="1306"/>
      <c r="AJ6" s="499" t="s">
        <v>1229</v>
      </c>
      <c r="AK6" s="466" t="s">
        <v>1222</v>
      </c>
      <c r="AL6" s="499" t="s">
        <v>1229</v>
      </c>
      <c r="AM6" s="504" t="s">
        <v>1257</v>
      </c>
      <c r="AN6" s="504" t="s">
        <v>1258</v>
      </c>
      <c r="AO6" s="503" t="s">
        <v>1242</v>
      </c>
      <c r="AP6" s="530" t="s">
        <v>1256</v>
      </c>
      <c r="AQ6" s="503" t="s">
        <v>1243</v>
      </c>
      <c r="AR6" s="505" t="s">
        <v>1253</v>
      </c>
      <c r="AT6" s="1307"/>
      <c r="AU6" s="1306"/>
    </row>
    <row r="7" spans="1:47" ht="81.75" customHeight="1" x14ac:dyDescent="0.25">
      <c r="A7" s="467" t="s">
        <v>1216</v>
      </c>
      <c r="B7" s="533" t="s">
        <v>1240</v>
      </c>
      <c r="C7" s="533" t="s">
        <v>1241</v>
      </c>
      <c r="D7" s="533" t="s">
        <v>1244</v>
      </c>
      <c r="E7" s="533" t="s">
        <v>266</v>
      </c>
      <c r="F7" s="533" t="s">
        <v>1239</v>
      </c>
      <c r="G7" s="533" t="s">
        <v>4</v>
      </c>
      <c r="H7" s="533">
        <v>4</v>
      </c>
      <c r="I7" s="533">
        <v>5</v>
      </c>
      <c r="J7" s="533">
        <v>6</v>
      </c>
      <c r="K7" s="533">
        <v>7</v>
      </c>
      <c r="L7" s="533" t="s">
        <v>252</v>
      </c>
      <c r="M7" s="533">
        <v>8</v>
      </c>
      <c r="N7" s="533">
        <v>9</v>
      </c>
      <c r="O7" s="533">
        <v>10</v>
      </c>
      <c r="P7" s="533">
        <v>11</v>
      </c>
      <c r="Q7" s="533">
        <v>12</v>
      </c>
      <c r="R7" s="533">
        <v>13</v>
      </c>
      <c r="S7" s="533">
        <v>14</v>
      </c>
      <c r="T7" s="533">
        <v>15</v>
      </c>
      <c r="U7" s="533">
        <v>16</v>
      </c>
      <c r="V7" s="533">
        <v>17</v>
      </c>
      <c r="W7" s="533">
        <v>18</v>
      </c>
      <c r="X7" s="533">
        <v>19</v>
      </c>
      <c r="Y7" s="533">
        <v>20</v>
      </c>
      <c r="Z7" s="533">
        <v>21</v>
      </c>
      <c r="AA7" s="533">
        <v>22</v>
      </c>
      <c r="AB7" s="533">
        <v>23</v>
      </c>
      <c r="AC7" s="533">
        <v>24</v>
      </c>
      <c r="AD7" s="533">
        <v>25</v>
      </c>
      <c r="AE7" s="533">
        <v>26</v>
      </c>
      <c r="AF7" s="533">
        <v>27</v>
      </c>
      <c r="AG7" s="533">
        <v>8</v>
      </c>
      <c r="AH7" s="533">
        <v>8</v>
      </c>
      <c r="AI7" s="533">
        <v>28</v>
      </c>
      <c r="AJ7" s="533">
        <v>29</v>
      </c>
      <c r="AK7" s="533">
        <v>30</v>
      </c>
      <c r="AL7" s="469">
        <v>31</v>
      </c>
      <c r="AM7" s="506" t="s">
        <v>1254</v>
      </c>
      <c r="AN7" s="506" t="s">
        <v>1263</v>
      </c>
      <c r="AO7" s="506" t="s">
        <v>1235</v>
      </c>
      <c r="AP7" s="506" t="s">
        <v>1255</v>
      </c>
      <c r="AQ7" s="506" t="s">
        <v>1238</v>
      </c>
      <c r="AR7" s="506">
        <v>37</v>
      </c>
      <c r="AT7" s="468"/>
      <c r="AU7" s="468"/>
    </row>
    <row r="8" spans="1:47" ht="18.75" customHeight="1" x14ac:dyDescent="0.25">
      <c r="A8" s="470"/>
      <c r="B8" s="471"/>
      <c r="C8" s="471"/>
      <c r="D8" s="471"/>
      <c r="E8" s="471"/>
      <c r="F8" s="471"/>
      <c r="G8" s="471"/>
      <c r="H8" s="472"/>
      <c r="I8" s="472"/>
      <c r="J8" s="472"/>
      <c r="K8" s="472"/>
      <c r="L8" s="473"/>
      <c r="M8" s="473"/>
      <c r="N8" s="472"/>
      <c r="O8" s="474"/>
      <c r="P8" s="494"/>
      <c r="Q8" s="475"/>
      <c r="R8" s="472"/>
      <c r="S8" s="472"/>
      <c r="T8" s="472"/>
      <c r="U8" s="472"/>
      <c r="V8" s="472"/>
      <c r="W8" s="472"/>
      <c r="X8" s="472"/>
      <c r="Y8" s="472"/>
      <c r="Z8" s="472"/>
      <c r="AA8" s="472"/>
      <c r="AB8" s="472"/>
      <c r="AC8" s="472"/>
      <c r="AD8" s="472"/>
      <c r="AE8" s="472"/>
      <c r="AF8" s="472"/>
      <c r="AG8" s="476"/>
      <c r="AH8" s="476"/>
      <c r="AI8" s="475"/>
      <c r="AJ8" s="491"/>
      <c r="AK8" s="491"/>
      <c r="AL8" s="491"/>
      <c r="AM8" s="507"/>
      <c r="AN8" s="507">
        <f>32069.71*1.00333*1.061*1.01</f>
        <v>34480.699999999997</v>
      </c>
      <c r="AO8" s="508"/>
      <c r="AP8" s="532">
        <f>1055.4/1392.98</f>
        <v>0.757656</v>
      </c>
      <c r="AQ8" s="509"/>
      <c r="AR8" s="510"/>
      <c r="AS8" s="516"/>
      <c r="AT8" s="474"/>
      <c r="AU8" s="474"/>
    </row>
    <row r="9" spans="1:47" ht="18.75" customHeight="1" x14ac:dyDescent="0.25">
      <c r="A9" s="470"/>
      <c r="B9" s="471"/>
      <c r="C9" s="471"/>
      <c r="D9" s="471"/>
      <c r="E9" s="471"/>
      <c r="F9" s="471"/>
      <c r="G9" s="471"/>
      <c r="H9" s="472"/>
      <c r="I9" s="472"/>
      <c r="J9" s="472"/>
      <c r="K9" s="472"/>
      <c r="L9" s="472"/>
      <c r="M9" s="472"/>
      <c r="N9" s="472"/>
      <c r="O9" s="474"/>
      <c r="P9" s="494"/>
      <c r="Q9" s="475"/>
      <c r="R9" s="472"/>
      <c r="S9" s="472"/>
      <c r="T9" s="472"/>
      <c r="U9" s="472"/>
      <c r="V9" s="472"/>
      <c r="W9" s="472"/>
      <c r="X9" s="472"/>
      <c r="Y9" s="472"/>
      <c r="Z9" s="472"/>
      <c r="AA9" s="472"/>
      <c r="AB9" s="472"/>
      <c r="AC9" s="472"/>
      <c r="AD9" s="472"/>
      <c r="AE9" s="472"/>
      <c r="AF9" s="472"/>
      <c r="AG9" s="476"/>
      <c r="AH9" s="476"/>
      <c r="AI9" s="475"/>
      <c r="AJ9" s="492"/>
      <c r="AK9" s="492"/>
      <c r="AL9" s="492"/>
      <c r="AM9" s="511"/>
      <c r="AN9" s="511"/>
      <c r="AO9" s="512"/>
      <c r="AP9" s="513"/>
      <c r="AQ9" s="511"/>
      <c r="AR9" s="514"/>
      <c r="AS9" s="516"/>
      <c r="AT9" s="474"/>
      <c r="AU9" s="474"/>
    </row>
    <row r="10" spans="1:47" ht="18.75" customHeight="1" x14ac:dyDescent="0.25">
      <c r="A10" s="470"/>
      <c r="B10" s="471"/>
      <c r="C10" s="471"/>
      <c r="D10" s="471"/>
      <c r="E10" s="471"/>
      <c r="F10" s="471"/>
      <c r="G10" s="471"/>
      <c r="H10" s="472"/>
      <c r="I10" s="472"/>
      <c r="J10" s="472"/>
      <c r="K10" s="472"/>
      <c r="L10" s="472"/>
      <c r="M10" s="472"/>
      <c r="N10" s="472"/>
      <c r="O10" s="474"/>
      <c r="P10" s="494"/>
      <c r="Q10" s="475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6"/>
      <c r="AH10" s="476"/>
      <c r="AI10" s="475"/>
      <c r="AJ10" s="492"/>
      <c r="AK10" s="492"/>
      <c r="AL10" s="492"/>
      <c r="AM10" s="511"/>
      <c r="AN10" s="511"/>
      <c r="AO10" s="512"/>
      <c r="AP10" s="513"/>
      <c r="AQ10" s="511"/>
      <c r="AR10" s="514"/>
      <c r="AS10" s="516"/>
      <c r="AT10" s="474"/>
      <c r="AU10" s="474"/>
    </row>
    <row r="11" spans="1:47" ht="24" x14ac:dyDescent="0.25">
      <c r="A11" s="477" t="s">
        <v>430</v>
      </c>
      <c r="B11" s="478">
        <f>C11+D11</f>
        <v>90618</v>
      </c>
      <c r="C11" s="478">
        <f>F11+AR11</f>
        <v>80304</v>
      </c>
      <c r="D11" s="478">
        <f>G11</f>
        <v>10314</v>
      </c>
      <c r="E11" s="478">
        <f t="shared" ref="E11:E24" si="0">ROUND(I11/J11*N11*O11*P11*Q11*R11/S11*AE11*AF11*AG11*AH11*AI11,0)</f>
        <v>70986</v>
      </c>
      <c r="F11" s="478">
        <f t="shared" ref="F11:F24" si="1">ROUND(I11/J11*N11*O11*P11*R11/S11*AF11*Q11*AI11*AG11*AH11,0)</f>
        <v>60672</v>
      </c>
      <c r="G11" s="478">
        <f>E11-F11</f>
        <v>10314</v>
      </c>
      <c r="H11" s="472">
        <v>12</v>
      </c>
      <c r="I11" s="472">
        <f t="shared" ref="I11:I24" si="2">H11*5</f>
        <v>60</v>
      </c>
      <c r="J11" s="472">
        <v>36</v>
      </c>
      <c r="K11" s="497">
        <v>13772</v>
      </c>
      <c r="L11" s="498">
        <v>1.0609999999999999</v>
      </c>
      <c r="M11" s="498">
        <v>1.01</v>
      </c>
      <c r="N11" s="479">
        <f>K11*L11*M11</f>
        <v>14758</v>
      </c>
      <c r="O11" s="474">
        <v>1.302</v>
      </c>
      <c r="P11" s="494">
        <v>1.325</v>
      </c>
      <c r="Q11" s="206">
        <v>1.01</v>
      </c>
      <c r="R11" s="472">
        <v>12</v>
      </c>
      <c r="S11" s="472">
        <v>15</v>
      </c>
      <c r="T11" s="475">
        <v>34.53</v>
      </c>
      <c r="U11" s="475">
        <v>2.5</v>
      </c>
      <c r="V11" s="480">
        <f>T11-U11-W11</f>
        <v>16</v>
      </c>
      <c r="W11" s="475">
        <v>16.03</v>
      </c>
      <c r="X11" s="475">
        <v>13.36</v>
      </c>
      <c r="Y11" s="496">
        <f>N11*O11*P11*X11</f>
        <v>340142</v>
      </c>
      <c r="Z11" s="496">
        <f t="shared" ref="Z11:Z24" si="3">Y11/X11*(W11-X11)</f>
        <v>67977</v>
      </c>
      <c r="AA11" s="497">
        <v>39111</v>
      </c>
      <c r="AB11" s="496">
        <f>(AA11+AA11*(U11-1)*0.8)*1.01*1.302*L11*M11</f>
        <v>121253</v>
      </c>
      <c r="AC11" s="497">
        <v>16242</v>
      </c>
      <c r="AD11" s="496">
        <f>V11*AC11*1.01*1.302</f>
        <v>341737</v>
      </c>
      <c r="AE11" s="480">
        <f>Z11/(Y11+Z11)+1</f>
        <v>1.17</v>
      </c>
      <c r="AF11" s="480">
        <f>(AB11+AD11)/(Y11+AB11+AD11)+1</f>
        <v>1.58</v>
      </c>
      <c r="AG11" s="476">
        <v>1</v>
      </c>
      <c r="AH11" s="476">
        <v>1</v>
      </c>
      <c r="AI11" s="481">
        <f>ROUND(AJ11*AK11*AL11,2)</f>
        <v>1.1200000000000001</v>
      </c>
      <c r="AJ11" s="493">
        <v>1</v>
      </c>
      <c r="AK11" s="490">
        <f t="shared" ref="AK11:AK15" si="4">1+(42+3)/365</f>
        <v>1.1232899999999999</v>
      </c>
      <c r="AL11" s="493">
        <v>1</v>
      </c>
      <c r="AM11" s="531">
        <f>N11*P11</f>
        <v>19554.349999999999</v>
      </c>
      <c r="AN11" s="515">
        <v>34480.699999999997</v>
      </c>
      <c r="AO11" s="520">
        <f>(AN11-N11*P11)</f>
        <v>14926.35</v>
      </c>
      <c r="AP11" s="517">
        <v>0.757656</v>
      </c>
      <c r="AQ11" s="518">
        <f>AO11*AP11</f>
        <v>11309</v>
      </c>
      <c r="AR11" s="519">
        <f>ROUND(I11/J11*AQ11*R11/S11*O11,0)</f>
        <v>19632</v>
      </c>
      <c r="AS11" s="516"/>
      <c r="AT11" s="488">
        <f t="shared" ref="AT11:AT24" si="5">I11/S11</f>
        <v>4</v>
      </c>
      <c r="AU11" s="487">
        <f t="shared" ref="AU11:AU24" si="6">N11*O11*P11*Q11*AG11*AH11*AI11</f>
        <v>28800.080000000002</v>
      </c>
    </row>
    <row r="12" spans="1:47" ht="24" x14ac:dyDescent="0.25">
      <c r="A12" s="477" t="s">
        <v>422</v>
      </c>
      <c r="B12" s="478">
        <f t="shared" ref="B12:B24" si="7">C12+D12</f>
        <v>69185</v>
      </c>
      <c r="C12" s="478">
        <f t="shared" ref="C12:C24" si="8">F12+AR12</f>
        <v>59364</v>
      </c>
      <c r="D12" s="478">
        <f t="shared" ref="D12:D24" si="9">G12</f>
        <v>9821</v>
      </c>
      <c r="E12" s="478">
        <f t="shared" si="0"/>
        <v>54461</v>
      </c>
      <c r="F12" s="478">
        <f t="shared" si="1"/>
        <v>44640</v>
      </c>
      <c r="G12" s="478">
        <f t="shared" ref="G12:G24" si="10">E12-F12</f>
        <v>9821</v>
      </c>
      <c r="H12" s="472">
        <v>12</v>
      </c>
      <c r="I12" s="472">
        <f t="shared" si="2"/>
        <v>60</v>
      </c>
      <c r="J12" s="472">
        <v>36</v>
      </c>
      <c r="K12" s="497">
        <v>13772</v>
      </c>
      <c r="L12" s="498">
        <v>1.0609999999999999</v>
      </c>
      <c r="M12" s="498">
        <v>1.01</v>
      </c>
      <c r="N12" s="479">
        <f t="shared" ref="N12:N24" si="11">K12*L12*M12</f>
        <v>14758</v>
      </c>
      <c r="O12" s="474">
        <v>1.302</v>
      </c>
      <c r="P12" s="494">
        <v>1.325</v>
      </c>
      <c r="Q12" s="206">
        <v>1.01</v>
      </c>
      <c r="R12" s="472">
        <v>12</v>
      </c>
      <c r="S12" s="472">
        <v>20</v>
      </c>
      <c r="T12" s="475">
        <v>33.53</v>
      </c>
      <c r="U12" s="475">
        <v>2.5</v>
      </c>
      <c r="V12" s="480">
        <f t="shared" ref="V12:V24" si="12">T12-U12-W12</f>
        <v>14</v>
      </c>
      <c r="W12" s="475">
        <v>17.03</v>
      </c>
      <c r="X12" s="475">
        <v>13.36</v>
      </c>
      <c r="Y12" s="496">
        <f t="shared" ref="Y12:Y24" si="13">N12*O12*P12*X12</f>
        <v>340142</v>
      </c>
      <c r="Z12" s="496">
        <f t="shared" si="3"/>
        <v>93437</v>
      </c>
      <c r="AA12" s="497">
        <v>39111</v>
      </c>
      <c r="AB12" s="496">
        <f t="shared" ref="AB12:AB24" si="14">(AA12+AA12*(U12-1)*0.8)*1.01*1.302*L12*M12</f>
        <v>121253</v>
      </c>
      <c r="AC12" s="497">
        <v>16242</v>
      </c>
      <c r="AD12" s="496">
        <f t="shared" ref="AD12:AD24" si="15">V12*AC12*1.01*1.302</f>
        <v>299020</v>
      </c>
      <c r="AE12" s="480">
        <f t="shared" ref="AE12:AE24" si="16">Z12/(Y12+Z12)+1</f>
        <v>1.22</v>
      </c>
      <c r="AF12" s="480">
        <f t="shared" ref="AF12:AF24" si="17">(AB12+AD12)/(Y12+AB12+AD12)+1</f>
        <v>1.55</v>
      </c>
      <c r="AG12" s="476">
        <v>1</v>
      </c>
      <c r="AH12" s="476">
        <v>1</v>
      </c>
      <c r="AI12" s="481">
        <f t="shared" ref="AI12:AI24" si="18">ROUND(AJ12*AK12*AL12,2)</f>
        <v>1.1200000000000001</v>
      </c>
      <c r="AJ12" s="493">
        <v>1</v>
      </c>
      <c r="AK12" s="490">
        <f t="shared" si="4"/>
        <v>1.1232899999999999</v>
      </c>
      <c r="AL12" s="493">
        <v>1</v>
      </c>
      <c r="AM12" s="531">
        <f t="shared" ref="AM12:AM24" si="19">N12*P12</f>
        <v>19554.349999999999</v>
      </c>
      <c r="AN12" s="515">
        <v>34480.699999999997</v>
      </c>
      <c r="AO12" s="520">
        <f t="shared" ref="AO12:AO24" si="20">(AN12-N12*P12)</f>
        <v>14926.35</v>
      </c>
      <c r="AP12" s="517">
        <v>0.757656</v>
      </c>
      <c r="AQ12" s="518">
        <f t="shared" ref="AQ12:AQ24" si="21">AO12*AP12</f>
        <v>11309</v>
      </c>
      <c r="AR12" s="519">
        <f t="shared" ref="AR12:AR24" si="22">ROUND(I12/J12*AQ12*R12/S12*O12,0)</f>
        <v>14724</v>
      </c>
      <c r="AT12" s="488">
        <f t="shared" si="5"/>
        <v>3</v>
      </c>
      <c r="AU12" s="487">
        <f t="shared" si="6"/>
        <v>28800.080000000002</v>
      </c>
    </row>
    <row r="13" spans="1:47" ht="24" x14ac:dyDescent="0.25">
      <c r="A13" s="477" t="s">
        <v>435</v>
      </c>
      <c r="B13" s="478">
        <f t="shared" si="7"/>
        <v>69185</v>
      </c>
      <c r="C13" s="478">
        <f t="shared" si="8"/>
        <v>59364</v>
      </c>
      <c r="D13" s="478">
        <f t="shared" si="9"/>
        <v>9821</v>
      </c>
      <c r="E13" s="478">
        <f t="shared" si="0"/>
        <v>54461</v>
      </c>
      <c r="F13" s="478">
        <f t="shared" si="1"/>
        <v>44640</v>
      </c>
      <c r="G13" s="478">
        <f t="shared" si="10"/>
        <v>9821</v>
      </c>
      <c r="H13" s="472">
        <v>12</v>
      </c>
      <c r="I13" s="472">
        <f t="shared" si="2"/>
        <v>60</v>
      </c>
      <c r="J13" s="472">
        <v>36</v>
      </c>
      <c r="K13" s="497">
        <v>13772</v>
      </c>
      <c r="L13" s="498">
        <v>1.0609999999999999</v>
      </c>
      <c r="M13" s="498">
        <v>1.01</v>
      </c>
      <c r="N13" s="479">
        <f t="shared" si="11"/>
        <v>14758</v>
      </c>
      <c r="O13" s="474">
        <v>1.302</v>
      </c>
      <c r="P13" s="494">
        <v>1.325</v>
      </c>
      <c r="Q13" s="206">
        <v>1.01</v>
      </c>
      <c r="R13" s="472">
        <v>12</v>
      </c>
      <c r="S13" s="472">
        <v>20</v>
      </c>
      <c r="T13" s="475">
        <v>33.53</v>
      </c>
      <c r="U13" s="475">
        <v>2.5</v>
      </c>
      <c r="V13" s="480">
        <f t="shared" si="12"/>
        <v>14</v>
      </c>
      <c r="W13" s="475">
        <v>17.03</v>
      </c>
      <c r="X13" s="475">
        <v>13.36</v>
      </c>
      <c r="Y13" s="496">
        <f t="shared" si="13"/>
        <v>340142</v>
      </c>
      <c r="Z13" s="496">
        <f t="shared" si="3"/>
        <v>93437</v>
      </c>
      <c r="AA13" s="497">
        <v>39111</v>
      </c>
      <c r="AB13" s="496">
        <f t="shared" si="14"/>
        <v>121253</v>
      </c>
      <c r="AC13" s="497">
        <v>16242</v>
      </c>
      <c r="AD13" s="496">
        <f t="shared" si="15"/>
        <v>299020</v>
      </c>
      <c r="AE13" s="480">
        <f t="shared" si="16"/>
        <v>1.22</v>
      </c>
      <c r="AF13" s="480">
        <f t="shared" si="17"/>
        <v>1.55</v>
      </c>
      <c r="AG13" s="476">
        <v>1</v>
      </c>
      <c r="AH13" s="476">
        <v>1</v>
      </c>
      <c r="AI13" s="481">
        <f t="shared" si="18"/>
        <v>1.1200000000000001</v>
      </c>
      <c r="AJ13" s="493">
        <v>1</v>
      </c>
      <c r="AK13" s="490">
        <f t="shared" si="4"/>
        <v>1.1232899999999999</v>
      </c>
      <c r="AL13" s="493">
        <v>1</v>
      </c>
      <c r="AM13" s="531">
        <f t="shared" si="19"/>
        <v>19554.349999999999</v>
      </c>
      <c r="AN13" s="515">
        <v>34480.699999999997</v>
      </c>
      <c r="AO13" s="520">
        <f t="shared" si="20"/>
        <v>14926.35</v>
      </c>
      <c r="AP13" s="517">
        <v>0.757656</v>
      </c>
      <c r="AQ13" s="518">
        <f t="shared" si="21"/>
        <v>11309</v>
      </c>
      <c r="AR13" s="519">
        <f t="shared" si="22"/>
        <v>14724</v>
      </c>
      <c r="AT13" s="488">
        <f t="shared" si="5"/>
        <v>3</v>
      </c>
      <c r="AU13" s="487">
        <f t="shared" si="6"/>
        <v>28800.080000000002</v>
      </c>
    </row>
    <row r="14" spans="1:47" ht="24" x14ac:dyDescent="0.25">
      <c r="A14" s="477" t="s">
        <v>423</v>
      </c>
      <c r="B14" s="478">
        <f t="shared" si="7"/>
        <v>69185</v>
      </c>
      <c r="C14" s="478">
        <f t="shared" si="8"/>
        <v>59364</v>
      </c>
      <c r="D14" s="478">
        <f t="shared" si="9"/>
        <v>9821</v>
      </c>
      <c r="E14" s="478">
        <f t="shared" si="0"/>
        <v>54461</v>
      </c>
      <c r="F14" s="478">
        <f t="shared" si="1"/>
        <v>44640</v>
      </c>
      <c r="G14" s="478">
        <f t="shared" si="10"/>
        <v>9821</v>
      </c>
      <c r="H14" s="472">
        <v>12</v>
      </c>
      <c r="I14" s="472">
        <f t="shared" si="2"/>
        <v>60</v>
      </c>
      <c r="J14" s="472">
        <v>36</v>
      </c>
      <c r="K14" s="497">
        <v>13772</v>
      </c>
      <c r="L14" s="498">
        <v>1.0609999999999999</v>
      </c>
      <c r="M14" s="498">
        <v>1.01</v>
      </c>
      <c r="N14" s="479">
        <f t="shared" si="11"/>
        <v>14758</v>
      </c>
      <c r="O14" s="474">
        <v>1.302</v>
      </c>
      <c r="P14" s="494">
        <v>1.325</v>
      </c>
      <c r="Q14" s="206">
        <v>1.01</v>
      </c>
      <c r="R14" s="472">
        <v>12</v>
      </c>
      <c r="S14" s="472">
        <v>20</v>
      </c>
      <c r="T14" s="475">
        <v>33.53</v>
      </c>
      <c r="U14" s="475">
        <v>2.5</v>
      </c>
      <c r="V14" s="480">
        <f t="shared" si="12"/>
        <v>14</v>
      </c>
      <c r="W14" s="475">
        <v>17.03</v>
      </c>
      <c r="X14" s="475">
        <v>13.36</v>
      </c>
      <c r="Y14" s="496">
        <f t="shared" si="13"/>
        <v>340142</v>
      </c>
      <c r="Z14" s="496">
        <f t="shared" si="3"/>
        <v>93437</v>
      </c>
      <c r="AA14" s="497">
        <v>39111</v>
      </c>
      <c r="AB14" s="496">
        <f t="shared" si="14"/>
        <v>121253</v>
      </c>
      <c r="AC14" s="497">
        <v>16242</v>
      </c>
      <c r="AD14" s="496">
        <f t="shared" si="15"/>
        <v>299020</v>
      </c>
      <c r="AE14" s="480">
        <f t="shared" si="16"/>
        <v>1.22</v>
      </c>
      <c r="AF14" s="480">
        <f t="shared" si="17"/>
        <v>1.55</v>
      </c>
      <c r="AG14" s="476">
        <v>1</v>
      </c>
      <c r="AH14" s="476">
        <v>1</v>
      </c>
      <c r="AI14" s="481">
        <f t="shared" si="18"/>
        <v>1.1200000000000001</v>
      </c>
      <c r="AJ14" s="493">
        <v>1</v>
      </c>
      <c r="AK14" s="490">
        <f t="shared" si="4"/>
        <v>1.1232899999999999</v>
      </c>
      <c r="AL14" s="493">
        <v>1</v>
      </c>
      <c r="AM14" s="531">
        <f t="shared" si="19"/>
        <v>19554.349999999999</v>
      </c>
      <c r="AN14" s="515">
        <v>34480.699999999997</v>
      </c>
      <c r="AO14" s="520">
        <f t="shared" si="20"/>
        <v>14926.35</v>
      </c>
      <c r="AP14" s="517">
        <v>0.757656</v>
      </c>
      <c r="AQ14" s="518">
        <f t="shared" si="21"/>
        <v>11309</v>
      </c>
      <c r="AR14" s="519">
        <f t="shared" si="22"/>
        <v>14724</v>
      </c>
      <c r="AT14" s="488">
        <f t="shared" si="5"/>
        <v>3</v>
      </c>
      <c r="AU14" s="487">
        <f t="shared" si="6"/>
        <v>28800.080000000002</v>
      </c>
    </row>
    <row r="15" spans="1:47" ht="24" x14ac:dyDescent="0.25">
      <c r="A15" s="477" t="s">
        <v>424</v>
      </c>
      <c r="B15" s="478">
        <f t="shared" si="7"/>
        <v>69185</v>
      </c>
      <c r="C15" s="478">
        <f t="shared" si="8"/>
        <v>59364</v>
      </c>
      <c r="D15" s="478">
        <f t="shared" si="9"/>
        <v>9821</v>
      </c>
      <c r="E15" s="478">
        <f t="shared" si="0"/>
        <v>54461</v>
      </c>
      <c r="F15" s="478">
        <f t="shared" si="1"/>
        <v>44640</v>
      </c>
      <c r="G15" s="478">
        <f t="shared" si="10"/>
        <v>9821</v>
      </c>
      <c r="H15" s="472">
        <v>12</v>
      </c>
      <c r="I15" s="472">
        <f t="shared" si="2"/>
        <v>60</v>
      </c>
      <c r="J15" s="472">
        <v>36</v>
      </c>
      <c r="K15" s="497">
        <v>13772</v>
      </c>
      <c r="L15" s="498">
        <v>1.0609999999999999</v>
      </c>
      <c r="M15" s="498">
        <v>1.01</v>
      </c>
      <c r="N15" s="479">
        <f t="shared" si="11"/>
        <v>14758</v>
      </c>
      <c r="O15" s="474">
        <v>1.302</v>
      </c>
      <c r="P15" s="494">
        <v>1.325</v>
      </c>
      <c r="Q15" s="206">
        <v>1.01</v>
      </c>
      <c r="R15" s="472">
        <v>12</v>
      </c>
      <c r="S15" s="472">
        <v>20</v>
      </c>
      <c r="T15" s="475">
        <v>33.53</v>
      </c>
      <c r="U15" s="475">
        <v>2.5</v>
      </c>
      <c r="V15" s="480">
        <f t="shared" si="12"/>
        <v>14</v>
      </c>
      <c r="W15" s="475">
        <v>17.03</v>
      </c>
      <c r="X15" s="475">
        <v>13.36</v>
      </c>
      <c r="Y15" s="496">
        <f t="shared" si="13"/>
        <v>340142</v>
      </c>
      <c r="Z15" s="496">
        <f t="shared" si="3"/>
        <v>93437</v>
      </c>
      <c r="AA15" s="497">
        <v>39111</v>
      </c>
      <c r="AB15" s="496">
        <f t="shared" si="14"/>
        <v>121253</v>
      </c>
      <c r="AC15" s="497">
        <v>16242</v>
      </c>
      <c r="AD15" s="496">
        <f t="shared" si="15"/>
        <v>299020</v>
      </c>
      <c r="AE15" s="480">
        <f t="shared" si="16"/>
        <v>1.22</v>
      </c>
      <c r="AF15" s="480">
        <f t="shared" si="17"/>
        <v>1.55</v>
      </c>
      <c r="AG15" s="476">
        <v>1</v>
      </c>
      <c r="AH15" s="476">
        <v>1</v>
      </c>
      <c r="AI15" s="481">
        <f t="shared" si="18"/>
        <v>1.1200000000000001</v>
      </c>
      <c r="AJ15" s="493">
        <v>1</v>
      </c>
      <c r="AK15" s="490">
        <f t="shared" si="4"/>
        <v>1.1232899999999999</v>
      </c>
      <c r="AL15" s="493">
        <v>1</v>
      </c>
      <c r="AM15" s="531">
        <f t="shared" si="19"/>
        <v>19554.349999999999</v>
      </c>
      <c r="AN15" s="515">
        <v>34480.699999999997</v>
      </c>
      <c r="AO15" s="520">
        <f t="shared" si="20"/>
        <v>14926.35</v>
      </c>
      <c r="AP15" s="517">
        <v>0.757656</v>
      </c>
      <c r="AQ15" s="518">
        <f t="shared" si="21"/>
        <v>11309</v>
      </c>
      <c r="AR15" s="519">
        <f t="shared" si="22"/>
        <v>14724</v>
      </c>
      <c r="AT15" s="488">
        <f t="shared" si="5"/>
        <v>3</v>
      </c>
      <c r="AU15" s="487">
        <f t="shared" si="6"/>
        <v>28800.080000000002</v>
      </c>
    </row>
    <row r="16" spans="1:47" ht="24" x14ac:dyDescent="0.25">
      <c r="A16" s="482" t="s">
        <v>425</v>
      </c>
      <c r="B16" s="478">
        <f t="shared" si="7"/>
        <v>188464</v>
      </c>
      <c r="C16" s="478">
        <f t="shared" si="8"/>
        <v>144856</v>
      </c>
      <c r="D16" s="478">
        <f t="shared" si="9"/>
        <v>43608</v>
      </c>
      <c r="E16" s="478">
        <f t="shared" si="0"/>
        <v>158366</v>
      </c>
      <c r="F16" s="478">
        <f t="shared" si="1"/>
        <v>114758</v>
      </c>
      <c r="G16" s="478">
        <f t="shared" si="10"/>
        <v>43608</v>
      </c>
      <c r="H16" s="472">
        <v>12</v>
      </c>
      <c r="I16" s="472">
        <f t="shared" si="2"/>
        <v>60</v>
      </c>
      <c r="J16" s="472">
        <v>25</v>
      </c>
      <c r="K16" s="497">
        <v>13772</v>
      </c>
      <c r="L16" s="498">
        <v>1.0609999999999999</v>
      </c>
      <c r="M16" s="498">
        <v>1.01</v>
      </c>
      <c r="N16" s="479">
        <f t="shared" si="11"/>
        <v>14758</v>
      </c>
      <c r="O16" s="474">
        <v>1.302</v>
      </c>
      <c r="P16" s="495">
        <v>1.4750000000000001</v>
      </c>
      <c r="Q16" s="206">
        <v>1.01</v>
      </c>
      <c r="R16" s="472">
        <v>12</v>
      </c>
      <c r="S16" s="472">
        <v>12</v>
      </c>
      <c r="T16" s="475">
        <v>47.37</v>
      </c>
      <c r="U16" s="475">
        <v>2.5</v>
      </c>
      <c r="V16" s="480">
        <f t="shared" si="12"/>
        <v>14</v>
      </c>
      <c r="W16" s="475">
        <v>30.87</v>
      </c>
      <c r="X16" s="475">
        <v>19.2</v>
      </c>
      <c r="Y16" s="496">
        <f t="shared" si="13"/>
        <v>544166</v>
      </c>
      <c r="Z16" s="496">
        <f t="shared" si="3"/>
        <v>330751</v>
      </c>
      <c r="AA16" s="497">
        <v>39111</v>
      </c>
      <c r="AB16" s="496">
        <f t="shared" si="14"/>
        <v>121253</v>
      </c>
      <c r="AC16" s="497">
        <v>16242</v>
      </c>
      <c r="AD16" s="496">
        <f t="shared" si="15"/>
        <v>299020</v>
      </c>
      <c r="AE16" s="480">
        <f t="shared" si="16"/>
        <v>1.38</v>
      </c>
      <c r="AF16" s="480">
        <f t="shared" si="17"/>
        <v>1.44</v>
      </c>
      <c r="AG16" s="476">
        <v>1</v>
      </c>
      <c r="AH16" s="476">
        <v>1</v>
      </c>
      <c r="AI16" s="481">
        <f t="shared" si="18"/>
        <v>1.1599999999999999</v>
      </c>
      <c r="AJ16" s="493">
        <v>1</v>
      </c>
      <c r="AK16" s="489">
        <f t="shared" ref="AK16:AK19" si="23">1+(56+3)/365</f>
        <v>1.16164</v>
      </c>
      <c r="AL16" s="493">
        <v>1</v>
      </c>
      <c r="AM16" s="531">
        <f t="shared" si="19"/>
        <v>21768.05</v>
      </c>
      <c r="AN16" s="515">
        <v>34480.699999999997</v>
      </c>
      <c r="AO16" s="520">
        <f t="shared" si="20"/>
        <v>12712.65</v>
      </c>
      <c r="AP16" s="517">
        <v>0.757656</v>
      </c>
      <c r="AQ16" s="518">
        <f t="shared" si="21"/>
        <v>9632</v>
      </c>
      <c r="AR16" s="519">
        <f t="shared" si="22"/>
        <v>30098</v>
      </c>
      <c r="AT16" s="488">
        <f t="shared" si="5"/>
        <v>5</v>
      </c>
      <c r="AU16" s="487">
        <f t="shared" si="6"/>
        <v>33205.49</v>
      </c>
    </row>
    <row r="17" spans="1:47" ht="48" x14ac:dyDescent="0.25">
      <c r="A17" s="483" t="s">
        <v>426</v>
      </c>
      <c r="B17" s="478">
        <f t="shared" si="7"/>
        <v>226158</v>
      </c>
      <c r="C17" s="478">
        <f t="shared" si="8"/>
        <v>173828</v>
      </c>
      <c r="D17" s="478">
        <f t="shared" si="9"/>
        <v>52330</v>
      </c>
      <c r="E17" s="478">
        <f t="shared" si="0"/>
        <v>190040</v>
      </c>
      <c r="F17" s="478">
        <f t="shared" si="1"/>
        <v>137710</v>
      </c>
      <c r="G17" s="478">
        <f t="shared" si="10"/>
        <v>52330</v>
      </c>
      <c r="H17" s="472">
        <v>12</v>
      </c>
      <c r="I17" s="472">
        <f t="shared" si="2"/>
        <v>60</v>
      </c>
      <c r="J17" s="472">
        <v>25</v>
      </c>
      <c r="K17" s="497">
        <v>13772</v>
      </c>
      <c r="L17" s="498">
        <v>1.0609999999999999</v>
      </c>
      <c r="M17" s="498">
        <v>1.01</v>
      </c>
      <c r="N17" s="479">
        <f t="shared" si="11"/>
        <v>14758</v>
      </c>
      <c r="O17" s="474">
        <v>1.302</v>
      </c>
      <c r="P17" s="495">
        <v>1.4750000000000001</v>
      </c>
      <c r="Q17" s="206">
        <v>1.01</v>
      </c>
      <c r="R17" s="472">
        <v>12</v>
      </c>
      <c r="S17" s="472">
        <v>10</v>
      </c>
      <c r="T17" s="475">
        <v>47.37</v>
      </c>
      <c r="U17" s="475">
        <v>2.5</v>
      </c>
      <c r="V17" s="480">
        <f t="shared" si="12"/>
        <v>14</v>
      </c>
      <c r="W17" s="475">
        <v>30.87</v>
      </c>
      <c r="X17" s="475">
        <v>19.2</v>
      </c>
      <c r="Y17" s="496">
        <f t="shared" si="13"/>
        <v>544166</v>
      </c>
      <c r="Z17" s="496">
        <f t="shared" si="3"/>
        <v>330751</v>
      </c>
      <c r="AA17" s="497">
        <v>39111</v>
      </c>
      <c r="AB17" s="496">
        <f t="shared" si="14"/>
        <v>121253</v>
      </c>
      <c r="AC17" s="497">
        <v>16242</v>
      </c>
      <c r="AD17" s="496">
        <f t="shared" si="15"/>
        <v>299020</v>
      </c>
      <c r="AE17" s="480">
        <f t="shared" si="16"/>
        <v>1.38</v>
      </c>
      <c r="AF17" s="480">
        <f t="shared" si="17"/>
        <v>1.44</v>
      </c>
      <c r="AG17" s="476">
        <v>1</v>
      </c>
      <c r="AH17" s="476">
        <v>1</v>
      </c>
      <c r="AI17" s="481">
        <f t="shared" si="18"/>
        <v>1.1599999999999999</v>
      </c>
      <c r="AJ17" s="493">
        <v>1</v>
      </c>
      <c r="AK17" s="489">
        <f t="shared" si="23"/>
        <v>1.16164</v>
      </c>
      <c r="AL17" s="493">
        <v>1</v>
      </c>
      <c r="AM17" s="531">
        <f t="shared" si="19"/>
        <v>21768.05</v>
      </c>
      <c r="AN17" s="515">
        <v>34480.699999999997</v>
      </c>
      <c r="AO17" s="520">
        <f t="shared" si="20"/>
        <v>12712.65</v>
      </c>
      <c r="AP17" s="517">
        <v>0.757656</v>
      </c>
      <c r="AQ17" s="518">
        <f t="shared" si="21"/>
        <v>9632</v>
      </c>
      <c r="AR17" s="519">
        <f t="shared" si="22"/>
        <v>36118</v>
      </c>
      <c r="AT17" s="488">
        <f t="shared" si="5"/>
        <v>6</v>
      </c>
      <c r="AU17" s="487">
        <f t="shared" si="6"/>
        <v>33205.49</v>
      </c>
    </row>
    <row r="18" spans="1:47" ht="48" x14ac:dyDescent="0.25">
      <c r="A18" s="483" t="s">
        <v>431</v>
      </c>
      <c r="B18" s="478">
        <f t="shared" si="7"/>
        <v>376674</v>
      </c>
      <c r="C18" s="478">
        <f t="shared" si="8"/>
        <v>292900</v>
      </c>
      <c r="D18" s="478">
        <f t="shared" si="9"/>
        <v>83774</v>
      </c>
      <c r="E18" s="478">
        <f t="shared" si="0"/>
        <v>316478</v>
      </c>
      <c r="F18" s="478">
        <f t="shared" si="1"/>
        <v>232704</v>
      </c>
      <c r="G18" s="478">
        <f t="shared" si="10"/>
        <v>83774</v>
      </c>
      <c r="H18" s="472">
        <v>12</v>
      </c>
      <c r="I18" s="472">
        <f t="shared" si="2"/>
        <v>60</v>
      </c>
      <c r="J18" s="472">
        <v>25</v>
      </c>
      <c r="K18" s="497">
        <v>13772</v>
      </c>
      <c r="L18" s="498">
        <v>1.0609999999999999</v>
      </c>
      <c r="M18" s="498">
        <v>1.01</v>
      </c>
      <c r="N18" s="479">
        <f t="shared" si="11"/>
        <v>14758</v>
      </c>
      <c r="O18" s="474">
        <v>1.302</v>
      </c>
      <c r="P18" s="495">
        <v>1.4750000000000001</v>
      </c>
      <c r="Q18" s="206">
        <v>1.01</v>
      </c>
      <c r="R18" s="472">
        <v>12</v>
      </c>
      <c r="S18" s="472">
        <v>6</v>
      </c>
      <c r="T18" s="475">
        <v>48.37</v>
      </c>
      <c r="U18" s="475">
        <v>2.5</v>
      </c>
      <c r="V18" s="480">
        <f t="shared" si="12"/>
        <v>16</v>
      </c>
      <c r="W18" s="475">
        <v>29.87</v>
      </c>
      <c r="X18" s="475">
        <v>19.2</v>
      </c>
      <c r="Y18" s="496">
        <f t="shared" si="13"/>
        <v>544166</v>
      </c>
      <c r="Z18" s="496">
        <f t="shared" si="3"/>
        <v>302409</v>
      </c>
      <c r="AA18" s="497">
        <v>39111</v>
      </c>
      <c r="AB18" s="496">
        <f t="shared" si="14"/>
        <v>121253</v>
      </c>
      <c r="AC18" s="497">
        <v>16242</v>
      </c>
      <c r="AD18" s="496">
        <f t="shared" si="15"/>
        <v>341737</v>
      </c>
      <c r="AE18" s="480">
        <f t="shared" si="16"/>
        <v>1.36</v>
      </c>
      <c r="AF18" s="480">
        <f t="shared" si="17"/>
        <v>1.46</v>
      </c>
      <c r="AG18" s="476">
        <v>1</v>
      </c>
      <c r="AH18" s="476">
        <v>1</v>
      </c>
      <c r="AI18" s="481">
        <f t="shared" si="18"/>
        <v>1.1599999999999999</v>
      </c>
      <c r="AJ18" s="493">
        <v>1</v>
      </c>
      <c r="AK18" s="489">
        <f t="shared" si="23"/>
        <v>1.16164</v>
      </c>
      <c r="AL18" s="493">
        <v>1</v>
      </c>
      <c r="AM18" s="531">
        <f t="shared" si="19"/>
        <v>21768.05</v>
      </c>
      <c r="AN18" s="515">
        <v>34480.699999999997</v>
      </c>
      <c r="AO18" s="520">
        <f t="shared" si="20"/>
        <v>12712.65</v>
      </c>
      <c r="AP18" s="517">
        <v>0.757656</v>
      </c>
      <c r="AQ18" s="518">
        <f t="shared" si="21"/>
        <v>9632</v>
      </c>
      <c r="AR18" s="519">
        <f t="shared" si="22"/>
        <v>60196</v>
      </c>
      <c r="AT18" s="488">
        <f t="shared" si="5"/>
        <v>10</v>
      </c>
      <c r="AU18" s="487">
        <f t="shared" si="6"/>
        <v>33205.49</v>
      </c>
    </row>
    <row r="19" spans="1:47" ht="48" x14ac:dyDescent="0.25">
      <c r="A19" s="483" t="s">
        <v>427</v>
      </c>
      <c r="B19" s="478">
        <f t="shared" si="7"/>
        <v>282696</v>
      </c>
      <c r="C19" s="478">
        <f t="shared" si="8"/>
        <v>217284</v>
      </c>
      <c r="D19" s="478">
        <f t="shared" si="9"/>
        <v>65412</v>
      </c>
      <c r="E19" s="478">
        <f t="shared" si="0"/>
        <v>237549</v>
      </c>
      <c r="F19" s="478">
        <f t="shared" si="1"/>
        <v>172137</v>
      </c>
      <c r="G19" s="478">
        <f t="shared" si="10"/>
        <v>65412</v>
      </c>
      <c r="H19" s="472">
        <v>12</v>
      </c>
      <c r="I19" s="472">
        <f t="shared" si="2"/>
        <v>60</v>
      </c>
      <c r="J19" s="472">
        <v>25</v>
      </c>
      <c r="K19" s="497">
        <v>13772</v>
      </c>
      <c r="L19" s="498">
        <v>1.0609999999999999</v>
      </c>
      <c r="M19" s="498">
        <v>1.01</v>
      </c>
      <c r="N19" s="479">
        <f t="shared" si="11"/>
        <v>14758</v>
      </c>
      <c r="O19" s="474">
        <v>1.302</v>
      </c>
      <c r="P19" s="495">
        <v>1.4750000000000001</v>
      </c>
      <c r="Q19" s="206">
        <v>1.01</v>
      </c>
      <c r="R19" s="472">
        <v>12</v>
      </c>
      <c r="S19" s="472">
        <v>8</v>
      </c>
      <c r="T19" s="475">
        <v>47.37</v>
      </c>
      <c r="U19" s="475">
        <v>2.5</v>
      </c>
      <c r="V19" s="480">
        <f t="shared" si="12"/>
        <v>14</v>
      </c>
      <c r="W19" s="475">
        <v>30.87</v>
      </c>
      <c r="X19" s="475">
        <v>19.2</v>
      </c>
      <c r="Y19" s="496">
        <f t="shared" si="13"/>
        <v>544166</v>
      </c>
      <c r="Z19" s="496">
        <f t="shared" si="3"/>
        <v>330751</v>
      </c>
      <c r="AA19" s="497">
        <v>39111</v>
      </c>
      <c r="AB19" s="496">
        <f t="shared" si="14"/>
        <v>121253</v>
      </c>
      <c r="AC19" s="497">
        <v>16242</v>
      </c>
      <c r="AD19" s="496">
        <f t="shared" si="15"/>
        <v>299020</v>
      </c>
      <c r="AE19" s="480">
        <f t="shared" si="16"/>
        <v>1.38</v>
      </c>
      <c r="AF19" s="480">
        <f t="shared" si="17"/>
        <v>1.44</v>
      </c>
      <c r="AG19" s="476">
        <v>1</v>
      </c>
      <c r="AH19" s="476">
        <v>1</v>
      </c>
      <c r="AI19" s="481">
        <f t="shared" si="18"/>
        <v>1.1599999999999999</v>
      </c>
      <c r="AJ19" s="493">
        <v>1</v>
      </c>
      <c r="AK19" s="489">
        <f t="shared" si="23"/>
        <v>1.16164</v>
      </c>
      <c r="AL19" s="493">
        <v>1</v>
      </c>
      <c r="AM19" s="531">
        <f t="shared" si="19"/>
        <v>21768.05</v>
      </c>
      <c r="AN19" s="515">
        <v>34480.699999999997</v>
      </c>
      <c r="AO19" s="520">
        <f t="shared" si="20"/>
        <v>12712.65</v>
      </c>
      <c r="AP19" s="517">
        <v>0.757656</v>
      </c>
      <c r="AQ19" s="518">
        <f t="shared" si="21"/>
        <v>9632</v>
      </c>
      <c r="AR19" s="519">
        <f t="shared" si="22"/>
        <v>45147</v>
      </c>
      <c r="AT19" s="488">
        <f t="shared" si="5"/>
        <v>7.5</v>
      </c>
      <c r="AU19" s="487">
        <f t="shared" si="6"/>
        <v>33205.49</v>
      </c>
    </row>
    <row r="20" spans="1:47" x14ac:dyDescent="0.25">
      <c r="A20" s="482" t="s">
        <v>432</v>
      </c>
      <c r="B20" s="478">
        <f t="shared" si="7"/>
        <v>90618</v>
      </c>
      <c r="C20" s="478">
        <f t="shared" si="8"/>
        <v>80304</v>
      </c>
      <c r="D20" s="478">
        <f t="shared" si="9"/>
        <v>10314</v>
      </c>
      <c r="E20" s="478">
        <f t="shared" si="0"/>
        <v>70986</v>
      </c>
      <c r="F20" s="478">
        <f t="shared" si="1"/>
        <v>60672</v>
      </c>
      <c r="G20" s="478">
        <f t="shared" si="10"/>
        <v>10314</v>
      </c>
      <c r="H20" s="472">
        <v>12</v>
      </c>
      <c r="I20" s="472">
        <f t="shared" si="2"/>
        <v>60</v>
      </c>
      <c r="J20" s="472">
        <v>36</v>
      </c>
      <c r="K20" s="497">
        <v>13772</v>
      </c>
      <c r="L20" s="498">
        <v>1.0609999999999999</v>
      </c>
      <c r="M20" s="498">
        <v>1.01</v>
      </c>
      <c r="N20" s="479">
        <f t="shared" si="11"/>
        <v>14758</v>
      </c>
      <c r="O20" s="474">
        <v>1.302</v>
      </c>
      <c r="P20" s="494">
        <v>1.325</v>
      </c>
      <c r="Q20" s="206">
        <v>1.01</v>
      </c>
      <c r="R20" s="472">
        <v>12</v>
      </c>
      <c r="S20" s="472">
        <v>15</v>
      </c>
      <c r="T20" s="475">
        <v>34.53</v>
      </c>
      <c r="U20" s="475">
        <v>2.5</v>
      </c>
      <c r="V20" s="480">
        <f t="shared" si="12"/>
        <v>16</v>
      </c>
      <c r="W20" s="475">
        <v>16.03</v>
      </c>
      <c r="X20" s="475">
        <v>13.36</v>
      </c>
      <c r="Y20" s="496">
        <f t="shared" si="13"/>
        <v>340142</v>
      </c>
      <c r="Z20" s="496">
        <f t="shared" si="3"/>
        <v>67977</v>
      </c>
      <c r="AA20" s="497">
        <v>39111</v>
      </c>
      <c r="AB20" s="496">
        <f t="shared" si="14"/>
        <v>121253</v>
      </c>
      <c r="AC20" s="497">
        <v>16242</v>
      </c>
      <c r="AD20" s="496">
        <f t="shared" si="15"/>
        <v>341737</v>
      </c>
      <c r="AE20" s="480">
        <f t="shared" si="16"/>
        <v>1.17</v>
      </c>
      <c r="AF20" s="480">
        <f t="shared" si="17"/>
        <v>1.58</v>
      </c>
      <c r="AG20" s="476">
        <v>1</v>
      </c>
      <c r="AH20" s="476">
        <v>1</v>
      </c>
      <c r="AI20" s="481">
        <f t="shared" si="18"/>
        <v>1.1200000000000001</v>
      </c>
      <c r="AJ20" s="493">
        <v>1</v>
      </c>
      <c r="AK20" s="490">
        <f t="shared" ref="AK20:AK24" si="24">1+(42+3)/365</f>
        <v>1.1232899999999999</v>
      </c>
      <c r="AL20" s="493">
        <v>1</v>
      </c>
      <c r="AM20" s="531">
        <f t="shared" si="19"/>
        <v>19554.349999999999</v>
      </c>
      <c r="AN20" s="515">
        <v>34480.699999999997</v>
      </c>
      <c r="AO20" s="520">
        <f t="shared" si="20"/>
        <v>14926.35</v>
      </c>
      <c r="AP20" s="517">
        <v>0.757656</v>
      </c>
      <c r="AQ20" s="518">
        <f t="shared" si="21"/>
        <v>11309</v>
      </c>
      <c r="AR20" s="519">
        <f t="shared" si="22"/>
        <v>19632</v>
      </c>
      <c r="AT20" s="488">
        <f t="shared" si="5"/>
        <v>4</v>
      </c>
      <c r="AU20" s="487">
        <f t="shared" si="6"/>
        <v>28800.080000000002</v>
      </c>
    </row>
    <row r="21" spans="1:47" ht="24" x14ac:dyDescent="0.25">
      <c r="A21" s="483" t="s">
        <v>428</v>
      </c>
      <c r="B21" s="478">
        <f t="shared" si="7"/>
        <v>69185</v>
      </c>
      <c r="C21" s="478">
        <f t="shared" si="8"/>
        <v>59364</v>
      </c>
      <c r="D21" s="478">
        <f t="shared" si="9"/>
        <v>9821</v>
      </c>
      <c r="E21" s="478">
        <f t="shared" si="0"/>
        <v>54461</v>
      </c>
      <c r="F21" s="478">
        <f t="shared" si="1"/>
        <v>44640</v>
      </c>
      <c r="G21" s="478">
        <f t="shared" si="10"/>
        <v>9821</v>
      </c>
      <c r="H21" s="472">
        <v>12</v>
      </c>
      <c r="I21" s="472">
        <f t="shared" si="2"/>
        <v>60</v>
      </c>
      <c r="J21" s="472">
        <v>36</v>
      </c>
      <c r="K21" s="497">
        <v>13772</v>
      </c>
      <c r="L21" s="498">
        <v>1.0609999999999999</v>
      </c>
      <c r="M21" s="498">
        <v>1.01</v>
      </c>
      <c r="N21" s="479">
        <f t="shared" si="11"/>
        <v>14758</v>
      </c>
      <c r="O21" s="474">
        <v>1.302</v>
      </c>
      <c r="P21" s="494">
        <v>1.325</v>
      </c>
      <c r="Q21" s="206">
        <v>1.01</v>
      </c>
      <c r="R21" s="472">
        <v>12</v>
      </c>
      <c r="S21" s="472">
        <v>20</v>
      </c>
      <c r="T21" s="475">
        <v>33.53</v>
      </c>
      <c r="U21" s="475">
        <v>2.5</v>
      </c>
      <c r="V21" s="480">
        <f t="shared" si="12"/>
        <v>14</v>
      </c>
      <c r="W21" s="475">
        <v>17.03</v>
      </c>
      <c r="X21" s="475">
        <v>13.36</v>
      </c>
      <c r="Y21" s="496">
        <f t="shared" si="13"/>
        <v>340142</v>
      </c>
      <c r="Z21" s="496">
        <f t="shared" si="3"/>
        <v>93437</v>
      </c>
      <c r="AA21" s="497">
        <v>39111</v>
      </c>
      <c r="AB21" s="496">
        <f t="shared" si="14"/>
        <v>121253</v>
      </c>
      <c r="AC21" s="497">
        <v>16242</v>
      </c>
      <c r="AD21" s="496">
        <f t="shared" si="15"/>
        <v>299020</v>
      </c>
      <c r="AE21" s="480">
        <f t="shared" si="16"/>
        <v>1.22</v>
      </c>
      <c r="AF21" s="480">
        <f t="shared" si="17"/>
        <v>1.55</v>
      </c>
      <c r="AG21" s="476">
        <v>1</v>
      </c>
      <c r="AH21" s="476">
        <v>1</v>
      </c>
      <c r="AI21" s="481">
        <f t="shared" si="18"/>
        <v>1.1200000000000001</v>
      </c>
      <c r="AJ21" s="493">
        <v>1</v>
      </c>
      <c r="AK21" s="490">
        <f t="shared" si="24"/>
        <v>1.1232899999999999</v>
      </c>
      <c r="AL21" s="493">
        <v>1</v>
      </c>
      <c r="AM21" s="531">
        <f t="shared" si="19"/>
        <v>19554.349999999999</v>
      </c>
      <c r="AN21" s="515">
        <v>34480.699999999997</v>
      </c>
      <c r="AO21" s="520">
        <f t="shared" si="20"/>
        <v>14926.35</v>
      </c>
      <c r="AP21" s="517">
        <v>0.757656</v>
      </c>
      <c r="AQ21" s="518">
        <f t="shared" si="21"/>
        <v>11309</v>
      </c>
      <c r="AR21" s="519">
        <f t="shared" si="22"/>
        <v>14724</v>
      </c>
      <c r="AT21" s="488">
        <f t="shared" si="5"/>
        <v>3</v>
      </c>
      <c r="AU21" s="487">
        <f t="shared" si="6"/>
        <v>28800.080000000002</v>
      </c>
    </row>
    <row r="22" spans="1:47" x14ac:dyDescent="0.25">
      <c r="A22" s="482" t="s">
        <v>433</v>
      </c>
      <c r="B22" s="478">
        <f t="shared" si="7"/>
        <v>146335</v>
      </c>
      <c r="C22" s="478">
        <f t="shared" si="8"/>
        <v>124469</v>
      </c>
      <c r="D22" s="478">
        <f t="shared" si="9"/>
        <v>21866</v>
      </c>
      <c r="E22" s="478">
        <f t="shared" si="0"/>
        <v>121253</v>
      </c>
      <c r="F22" s="478">
        <f t="shared" si="1"/>
        <v>99387</v>
      </c>
      <c r="G22" s="478">
        <f t="shared" si="10"/>
        <v>21866</v>
      </c>
      <c r="H22" s="472">
        <v>12</v>
      </c>
      <c r="I22" s="472">
        <f t="shared" si="2"/>
        <v>60</v>
      </c>
      <c r="J22" s="472">
        <v>36</v>
      </c>
      <c r="K22" s="497">
        <v>13772</v>
      </c>
      <c r="L22" s="498">
        <v>1.0609999999999999</v>
      </c>
      <c r="M22" s="498">
        <v>1.01</v>
      </c>
      <c r="N22" s="479">
        <f t="shared" si="11"/>
        <v>14758</v>
      </c>
      <c r="O22" s="474">
        <v>1.302</v>
      </c>
      <c r="P22" s="495">
        <v>1.4750000000000001</v>
      </c>
      <c r="Q22" s="206">
        <v>1.01</v>
      </c>
      <c r="R22" s="472">
        <v>12</v>
      </c>
      <c r="S22" s="472">
        <v>10</v>
      </c>
      <c r="T22" s="475">
        <v>35.53</v>
      </c>
      <c r="U22" s="475">
        <v>2.5</v>
      </c>
      <c r="V22" s="480">
        <f t="shared" si="12"/>
        <v>16</v>
      </c>
      <c r="W22" s="475">
        <v>17.03</v>
      </c>
      <c r="X22" s="475">
        <v>13.36</v>
      </c>
      <c r="Y22" s="496">
        <f t="shared" si="13"/>
        <v>378649</v>
      </c>
      <c r="Z22" s="496">
        <f t="shared" si="3"/>
        <v>104015</v>
      </c>
      <c r="AA22" s="497">
        <v>39111</v>
      </c>
      <c r="AB22" s="496">
        <f t="shared" si="14"/>
        <v>121253</v>
      </c>
      <c r="AC22" s="497">
        <v>16242</v>
      </c>
      <c r="AD22" s="496">
        <f t="shared" si="15"/>
        <v>341737</v>
      </c>
      <c r="AE22" s="480">
        <f t="shared" si="16"/>
        <v>1.22</v>
      </c>
      <c r="AF22" s="480">
        <f t="shared" si="17"/>
        <v>1.55</v>
      </c>
      <c r="AG22" s="476">
        <v>1</v>
      </c>
      <c r="AH22" s="476">
        <v>1</v>
      </c>
      <c r="AI22" s="481">
        <f t="shared" si="18"/>
        <v>1.1200000000000001</v>
      </c>
      <c r="AJ22" s="493">
        <v>1</v>
      </c>
      <c r="AK22" s="490">
        <f t="shared" si="24"/>
        <v>1.1232899999999999</v>
      </c>
      <c r="AL22" s="493">
        <v>1</v>
      </c>
      <c r="AM22" s="531">
        <f t="shared" si="19"/>
        <v>21768.05</v>
      </c>
      <c r="AN22" s="515">
        <v>34480.699999999997</v>
      </c>
      <c r="AO22" s="520">
        <f t="shared" si="20"/>
        <v>12712.65</v>
      </c>
      <c r="AP22" s="517">
        <v>0.757656</v>
      </c>
      <c r="AQ22" s="518">
        <f t="shared" si="21"/>
        <v>9632</v>
      </c>
      <c r="AR22" s="519">
        <f t="shared" si="22"/>
        <v>25082</v>
      </c>
      <c r="AT22" s="488">
        <f t="shared" si="5"/>
        <v>6</v>
      </c>
      <c r="AU22" s="487">
        <f t="shared" si="6"/>
        <v>32060.47</v>
      </c>
    </row>
    <row r="23" spans="1:47" ht="24" x14ac:dyDescent="0.25">
      <c r="A23" s="483" t="s">
        <v>429</v>
      </c>
      <c r="B23" s="478">
        <f t="shared" si="7"/>
        <v>106211</v>
      </c>
      <c r="C23" s="478">
        <f t="shared" si="8"/>
        <v>87991</v>
      </c>
      <c r="D23" s="478">
        <f t="shared" si="9"/>
        <v>18220</v>
      </c>
      <c r="E23" s="478">
        <f t="shared" si="0"/>
        <v>88295</v>
      </c>
      <c r="F23" s="478">
        <f t="shared" si="1"/>
        <v>70075</v>
      </c>
      <c r="G23" s="478">
        <f t="shared" si="10"/>
        <v>18220</v>
      </c>
      <c r="H23" s="472">
        <v>12</v>
      </c>
      <c r="I23" s="472">
        <f t="shared" si="2"/>
        <v>60</v>
      </c>
      <c r="J23" s="472">
        <v>36</v>
      </c>
      <c r="K23" s="497">
        <v>13772</v>
      </c>
      <c r="L23" s="498">
        <v>1.0609999999999999</v>
      </c>
      <c r="M23" s="498">
        <v>1.01</v>
      </c>
      <c r="N23" s="479">
        <f t="shared" si="11"/>
        <v>14758</v>
      </c>
      <c r="O23" s="474">
        <v>1.302</v>
      </c>
      <c r="P23" s="495">
        <v>1.4750000000000001</v>
      </c>
      <c r="Q23" s="206">
        <v>1.01</v>
      </c>
      <c r="R23" s="472">
        <v>12</v>
      </c>
      <c r="S23" s="472">
        <v>14</v>
      </c>
      <c r="T23" s="475">
        <v>34.53</v>
      </c>
      <c r="U23" s="475">
        <v>2.5</v>
      </c>
      <c r="V23" s="480">
        <f t="shared" si="12"/>
        <v>14</v>
      </c>
      <c r="W23" s="475">
        <v>18.03</v>
      </c>
      <c r="X23" s="475">
        <v>13.36</v>
      </c>
      <c r="Y23" s="496">
        <f t="shared" si="13"/>
        <v>378649</v>
      </c>
      <c r="Z23" s="496">
        <f t="shared" si="3"/>
        <v>132357</v>
      </c>
      <c r="AA23" s="497">
        <v>39111</v>
      </c>
      <c r="AB23" s="496">
        <f t="shared" si="14"/>
        <v>121253</v>
      </c>
      <c r="AC23" s="497">
        <v>16242</v>
      </c>
      <c r="AD23" s="496">
        <f t="shared" si="15"/>
        <v>299020</v>
      </c>
      <c r="AE23" s="480">
        <f t="shared" si="16"/>
        <v>1.26</v>
      </c>
      <c r="AF23" s="480">
        <f t="shared" si="17"/>
        <v>1.53</v>
      </c>
      <c r="AG23" s="476">
        <v>1</v>
      </c>
      <c r="AH23" s="476">
        <v>1</v>
      </c>
      <c r="AI23" s="481">
        <f t="shared" si="18"/>
        <v>1.1200000000000001</v>
      </c>
      <c r="AJ23" s="493">
        <v>1</v>
      </c>
      <c r="AK23" s="490">
        <f t="shared" si="24"/>
        <v>1.1232899999999999</v>
      </c>
      <c r="AL23" s="493">
        <v>1</v>
      </c>
      <c r="AM23" s="531">
        <f t="shared" si="19"/>
        <v>21768.05</v>
      </c>
      <c r="AN23" s="515">
        <v>34480.699999999997</v>
      </c>
      <c r="AO23" s="520">
        <f t="shared" si="20"/>
        <v>12712.65</v>
      </c>
      <c r="AP23" s="517">
        <v>0.757656</v>
      </c>
      <c r="AQ23" s="518">
        <f t="shared" si="21"/>
        <v>9632</v>
      </c>
      <c r="AR23" s="519">
        <f t="shared" si="22"/>
        <v>17916</v>
      </c>
      <c r="AT23" s="488">
        <f t="shared" si="5"/>
        <v>4.2857139999999996</v>
      </c>
      <c r="AU23" s="487">
        <f t="shared" si="6"/>
        <v>32060.47</v>
      </c>
    </row>
    <row r="24" spans="1:47" ht="24" x14ac:dyDescent="0.25">
      <c r="A24" s="205" t="s">
        <v>1141</v>
      </c>
      <c r="B24" s="478">
        <f t="shared" si="7"/>
        <v>126862</v>
      </c>
      <c r="C24" s="478">
        <f t="shared" si="8"/>
        <v>116425</v>
      </c>
      <c r="D24" s="478">
        <f t="shared" si="9"/>
        <v>10437</v>
      </c>
      <c r="E24" s="478">
        <f t="shared" si="0"/>
        <v>97413</v>
      </c>
      <c r="F24" s="478">
        <f t="shared" si="1"/>
        <v>86976</v>
      </c>
      <c r="G24" s="478">
        <f t="shared" si="10"/>
        <v>10437</v>
      </c>
      <c r="H24" s="472">
        <v>24</v>
      </c>
      <c r="I24" s="472">
        <f t="shared" si="2"/>
        <v>120</v>
      </c>
      <c r="J24" s="472">
        <v>36</v>
      </c>
      <c r="K24" s="497">
        <v>13772</v>
      </c>
      <c r="L24" s="498">
        <v>1.0609999999999999</v>
      </c>
      <c r="M24" s="498">
        <v>1.01</v>
      </c>
      <c r="N24" s="479">
        <f t="shared" si="11"/>
        <v>14758</v>
      </c>
      <c r="O24" s="474">
        <v>1.302</v>
      </c>
      <c r="P24" s="494">
        <v>1.325</v>
      </c>
      <c r="Q24" s="206">
        <v>1.01</v>
      </c>
      <c r="R24" s="472">
        <v>12</v>
      </c>
      <c r="S24" s="472">
        <v>20</v>
      </c>
      <c r="T24" s="475">
        <v>60.89</v>
      </c>
      <c r="U24" s="475">
        <v>2.5</v>
      </c>
      <c r="V24" s="480">
        <f t="shared" si="12"/>
        <v>28</v>
      </c>
      <c r="W24" s="475">
        <v>30.39</v>
      </c>
      <c r="X24" s="475">
        <v>26.72</v>
      </c>
      <c r="Y24" s="496">
        <f t="shared" si="13"/>
        <v>680285</v>
      </c>
      <c r="Z24" s="496">
        <f t="shared" si="3"/>
        <v>93437</v>
      </c>
      <c r="AA24" s="497">
        <v>39111</v>
      </c>
      <c r="AB24" s="496">
        <f t="shared" si="14"/>
        <v>121253</v>
      </c>
      <c r="AC24" s="497">
        <v>16242</v>
      </c>
      <c r="AD24" s="496">
        <f t="shared" si="15"/>
        <v>598040</v>
      </c>
      <c r="AE24" s="480">
        <f t="shared" si="16"/>
        <v>1.1200000000000001</v>
      </c>
      <c r="AF24" s="480">
        <f t="shared" si="17"/>
        <v>1.51</v>
      </c>
      <c r="AG24" s="476">
        <v>1</v>
      </c>
      <c r="AH24" s="476">
        <v>1</v>
      </c>
      <c r="AI24" s="481">
        <f t="shared" si="18"/>
        <v>1.1200000000000001</v>
      </c>
      <c r="AJ24" s="493">
        <v>1</v>
      </c>
      <c r="AK24" s="490">
        <f t="shared" si="24"/>
        <v>1.1232899999999999</v>
      </c>
      <c r="AL24" s="493">
        <v>1</v>
      </c>
      <c r="AM24" s="531">
        <f t="shared" si="19"/>
        <v>19554.349999999999</v>
      </c>
      <c r="AN24" s="515">
        <v>34480.699999999997</v>
      </c>
      <c r="AO24" s="520">
        <f t="shared" si="20"/>
        <v>14926.35</v>
      </c>
      <c r="AP24" s="517">
        <v>0.757656</v>
      </c>
      <c r="AQ24" s="518">
        <f t="shared" si="21"/>
        <v>11309</v>
      </c>
      <c r="AR24" s="519">
        <f t="shared" si="22"/>
        <v>29449</v>
      </c>
      <c r="AT24" s="488">
        <f t="shared" si="5"/>
        <v>6</v>
      </c>
      <c r="AU24" s="487">
        <f t="shared" si="6"/>
        <v>28800.080000000002</v>
      </c>
    </row>
  </sheetData>
  <mergeCells count="32">
    <mergeCell ref="H5:H6"/>
    <mergeCell ref="A5:A6"/>
    <mergeCell ref="B5:B6"/>
    <mergeCell ref="C5:D5"/>
    <mergeCell ref="E5:E6"/>
    <mergeCell ref="F5:G5"/>
    <mergeCell ref="R5:R6"/>
    <mergeCell ref="S5:S6"/>
    <mergeCell ref="T5:T6"/>
    <mergeCell ref="U5:X5"/>
    <mergeCell ref="I5:I6"/>
    <mergeCell ref="J5:J6"/>
    <mergeCell ref="K5:K6"/>
    <mergeCell ref="M5:M6"/>
    <mergeCell ref="N5:N6"/>
    <mergeCell ref="O5:O6"/>
    <mergeCell ref="AU5:AU6"/>
    <mergeCell ref="L5:L6"/>
    <mergeCell ref="AG5:AG6"/>
    <mergeCell ref="AH5:AH6"/>
    <mergeCell ref="AI5:AI6"/>
    <mergeCell ref="AJ5:AL5"/>
    <mergeCell ref="AM5:AR5"/>
    <mergeCell ref="AT5:AT6"/>
    <mergeCell ref="Y5:Y6"/>
    <mergeCell ref="Z5:Z6"/>
    <mergeCell ref="AA5:AB5"/>
    <mergeCell ref="AC5:AD5"/>
    <mergeCell ref="AE5:AE6"/>
    <mergeCell ref="AF5:AF6"/>
    <mergeCell ref="P5:P6"/>
    <mergeCell ref="Q5:Q6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CFF33"/>
  </sheetPr>
  <dimension ref="A2:J108"/>
  <sheetViews>
    <sheetView view="pageBreakPreview" zoomScaleSheetLayoutView="100" workbookViewId="0">
      <pane xSplit="1" ySplit="9" topLeftCell="B86" activePane="bottomRight" state="frozen"/>
      <selection activeCell="A4" sqref="A4:F4"/>
      <selection pane="topRight" activeCell="A4" sqref="A4:F4"/>
      <selection pane="bottomLeft" activeCell="A4" sqref="A4:F4"/>
      <selection pane="bottomRight" activeCell="M106" sqref="M106"/>
    </sheetView>
  </sheetViews>
  <sheetFormatPr defaultColWidth="8.7109375" defaultRowHeight="15" x14ac:dyDescent="0.25"/>
  <cols>
    <col min="1" max="1" width="23.85546875" style="1050" bestFit="1" customWidth="1"/>
    <col min="2" max="2" width="16.28515625" style="1050" customWidth="1"/>
    <col min="3" max="3" width="5.7109375" style="222" bestFit="1" customWidth="1"/>
    <col min="4" max="4" width="6.42578125" style="222" bestFit="1" customWidth="1"/>
    <col min="5" max="5" width="12.28515625" style="222" bestFit="1" customWidth="1"/>
    <col min="6" max="6" width="7.7109375" style="1050" bestFit="1" customWidth="1"/>
    <col min="7" max="7" width="11.7109375" style="1050" bestFit="1" customWidth="1"/>
    <col min="8" max="8" width="10" style="1050" customWidth="1"/>
    <col min="9" max="9" width="13.85546875" style="1050" customWidth="1"/>
    <col min="10" max="10" width="13.7109375" style="222" customWidth="1"/>
    <col min="11" max="16384" width="8.7109375" style="222"/>
  </cols>
  <sheetData>
    <row r="2" spans="1:10" ht="15.75" x14ac:dyDescent="0.25">
      <c r="A2" s="1360" t="s">
        <v>1300</v>
      </c>
      <c r="B2" s="1360"/>
      <c r="C2" s="1360"/>
      <c r="D2" s="1360"/>
      <c r="E2" s="1360"/>
      <c r="F2" s="1360"/>
      <c r="G2" s="1360"/>
      <c r="H2" s="1360"/>
      <c r="I2" s="1360"/>
    </row>
    <row r="3" spans="1:10" ht="15.75" x14ac:dyDescent="0.25">
      <c r="A3" s="1360" t="s">
        <v>1431</v>
      </c>
      <c r="B3" s="1360"/>
      <c r="C3" s="1360"/>
      <c r="D3" s="1360"/>
      <c r="E3" s="1360"/>
      <c r="F3" s="1360"/>
      <c r="G3" s="1360"/>
      <c r="H3" s="1360"/>
      <c r="I3" s="1360"/>
    </row>
    <row r="4" spans="1:10" ht="15.75" x14ac:dyDescent="0.25">
      <c r="A4" s="1360" t="s">
        <v>833</v>
      </c>
      <c r="B4" s="1360"/>
      <c r="C4" s="1360"/>
      <c r="D4" s="1360"/>
      <c r="E4" s="1360"/>
      <c r="F4" s="1360"/>
      <c r="G4" s="1360"/>
      <c r="H4" s="1360"/>
      <c r="I4" s="1360"/>
    </row>
    <row r="5" spans="1:10" ht="15.75" x14ac:dyDescent="0.25">
      <c r="A5" s="1361" t="s">
        <v>1407</v>
      </c>
      <c r="B5" s="1361"/>
      <c r="C5" s="1361"/>
      <c r="D5" s="1361"/>
      <c r="E5" s="1361"/>
      <c r="F5" s="1361"/>
      <c r="G5" s="1361"/>
      <c r="H5" s="1361"/>
      <c r="I5" s="1361"/>
    </row>
    <row r="6" spans="1:10" ht="15.75" x14ac:dyDescent="0.25">
      <c r="A6" s="1573" t="s">
        <v>1408</v>
      </c>
      <c r="B6" s="1573"/>
      <c r="C6" s="1573"/>
      <c r="D6" s="1573"/>
      <c r="E6" s="1573"/>
      <c r="F6" s="1573"/>
      <c r="G6" s="1573"/>
      <c r="H6" s="1573"/>
      <c r="I6" s="1573"/>
    </row>
    <row r="7" spans="1:10" x14ac:dyDescent="0.25">
      <c r="A7" s="274"/>
      <c r="B7" s="274"/>
      <c r="C7" s="274"/>
      <c r="D7" s="274"/>
      <c r="E7" s="274"/>
      <c r="F7" s="222"/>
      <c r="G7" s="222"/>
      <c r="H7" s="222"/>
      <c r="I7" s="222"/>
    </row>
    <row r="8" spans="1:10" s="324" customFormat="1" ht="85.5" customHeight="1" x14ac:dyDescent="0.25">
      <c r="A8" s="1003" t="s">
        <v>920</v>
      </c>
      <c r="B8" s="1003" t="s">
        <v>1409</v>
      </c>
      <c r="C8" s="1004" t="s">
        <v>1411</v>
      </c>
      <c r="D8" s="1004" t="s">
        <v>1425</v>
      </c>
      <c r="E8" s="1004" t="s">
        <v>1414</v>
      </c>
      <c r="F8" s="1003" t="s">
        <v>1423</v>
      </c>
      <c r="G8" s="1004" t="s">
        <v>1416</v>
      </c>
      <c r="H8" s="1003" t="s">
        <v>1417</v>
      </c>
      <c r="I8" s="1004" t="s">
        <v>1418</v>
      </c>
      <c r="J8" s="1004" t="s">
        <v>1419</v>
      </c>
    </row>
    <row r="9" spans="1:10" x14ac:dyDescent="0.25">
      <c r="A9" s="1005">
        <v>1</v>
      </c>
      <c r="B9" s="1005">
        <v>2</v>
      </c>
      <c r="C9" s="1007">
        <v>3</v>
      </c>
      <c r="D9" s="1007">
        <v>4</v>
      </c>
      <c r="E9" s="1007" t="s">
        <v>1427</v>
      </c>
      <c r="F9" s="1005">
        <v>6</v>
      </c>
      <c r="G9" s="1005" t="s">
        <v>1421</v>
      </c>
      <c r="H9" s="1005">
        <v>8</v>
      </c>
      <c r="I9" s="1005" t="s">
        <v>469</v>
      </c>
      <c r="J9" s="1005">
        <v>10</v>
      </c>
    </row>
    <row r="10" spans="1:10" x14ac:dyDescent="0.25">
      <c r="A10" s="1008" t="s">
        <v>603</v>
      </c>
      <c r="B10" s="1009">
        <v>294</v>
      </c>
      <c r="C10" s="1091">
        <v>247</v>
      </c>
      <c r="D10" s="1092">
        <v>4.87</v>
      </c>
      <c r="E10" s="1093">
        <f>B10*C10*D10</f>
        <v>353649.66</v>
      </c>
      <c r="F10" s="1094">
        <v>0.62</v>
      </c>
      <c r="G10" s="1095">
        <f>E10*F10</f>
        <v>219262.79</v>
      </c>
      <c r="H10" s="1016">
        <v>0</v>
      </c>
      <c r="I10" s="1015">
        <f>G10*H10</f>
        <v>0</v>
      </c>
      <c r="J10" s="1138">
        <f>I10/1000</f>
        <v>0</v>
      </c>
    </row>
    <row r="11" spans="1:10" x14ac:dyDescent="0.25">
      <c r="A11" s="1018" t="s">
        <v>604</v>
      </c>
      <c r="B11" s="1009">
        <v>464</v>
      </c>
      <c r="C11" s="1091">
        <v>247</v>
      </c>
      <c r="D11" s="1092">
        <v>4.87</v>
      </c>
      <c r="E11" s="1093">
        <f t="shared" ref="E11:E64" si="0">B11*C11*D11</f>
        <v>558140.96</v>
      </c>
      <c r="F11" s="1094">
        <v>0.62</v>
      </c>
      <c r="G11" s="1095">
        <f t="shared" ref="G11:G64" si="1">E11*F11</f>
        <v>346047.4</v>
      </c>
      <c r="H11" s="1016">
        <v>0</v>
      </c>
      <c r="I11" s="1015">
        <f t="shared" ref="I11:I64" si="2">G11*H11</f>
        <v>0</v>
      </c>
      <c r="J11" s="1138">
        <f t="shared" ref="J11:J64" si="3">I11/1000</f>
        <v>0</v>
      </c>
    </row>
    <row r="12" spans="1:10" ht="14.25" customHeight="1" x14ac:dyDescent="0.25">
      <c r="A12" s="1018" t="s">
        <v>1030</v>
      </c>
      <c r="B12" s="1009">
        <v>294</v>
      </c>
      <c r="C12" s="1091">
        <v>247</v>
      </c>
      <c r="D12" s="1092">
        <v>4.87</v>
      </c>
      <c r="E12" s="1093">
        <f t="shared" si="0"/>
        <v>353649.66</v>
      </c>
      <c r="F12" s="1094">
        <v>0.62</v>
      </c>
      <c r="G12" s="1095">
        <f t="shared" si="1"/>
        <v>219262.79</v>
      </c>
      <c r="H12" s="1016">
        <v>0</v>
      </c>
      <c r="I12" s="1015">
        <f t="shared" si="2"/>
        <v>0</v>
      </c>
      <c r="J12" s="1138">
        <f t="shared" si="3"/>
        <v>0</v>
      </c>
    </row>
    <row r="13" spans="1:10" x14ac:dyDescent="0.25">
      <c r="A13" s="1008" t="s">
        <v>1031</v>
      </c>
      <c r="B13" s="1009">
        <v>292</v>
      </c>
      <c r="C13" s="1091">
        <v>247</v>
      </c>
      <c r="D13" s="1092">
        <v>4.87</v>
      </c>
      <c r="E13" s="1093">
        <f t="shared" si="0"/>
        <v>351243.88</v>
      </c>
      <c r="F13" s="1094">
        <v>0.62</v>
      </c>
      <c r="G13" s="1095">
        <f t="shared" si="1"/>
        <v>217771.21</v>
      </c>
      <c r="H13" s="1016">
        <v>0</v>
      </c>
      <c r="I13" s="1015">
        <f t="shared" si="2"/>
        <v>0</v>
      </c>
      <c r="J13" s="1138">
        <f t="shared" si="3"/>
        <v>0</v>
      </c>
    </row>
    <row r="14" spans="1:10" x14ac:dyDescent="0.25">
      <c r="A14" s="1018" t="s">
        <v>1032</v>
      </c>
      <c r="B14" s="1009">
        <v>128</v>
      </c>
      <c r="C14" s="1091">
        <v>247</v>
      </c>
      <c r="D14" s="1092">
        <v>4.87</v>
      </c>
      <c r="E14" s="1093">
        <f t="shared" si="0"/>
        <v>153969.92000000001</v>
      </c>
      <c r="F14" s="1094">
        <v>0.62</v>
      </c>
      <c r="G14" s="1095">
        <f t="shared" si="1"/>
        <v>95461.35</v>
      </c>
      <c r="H14" s="1016">
        <v>0</v>
      </c>
      <c r="I14" s="1015">
        <f t="shared" si="2"/>
        <v>0</v>
      </c>
      <c r="J14" s="1138">
        <f t="shared" si="3"/>
        <v>0</v>
      </c>
    </row>
    <row r="15" spans="1:10" x14ac:dyDescent="0.25">
      <c r="A15" s="1008" t="s">
        <v>1033</v>
      </c>
      <c r="B15" s="1009">
        <v>162</v>
      </c>
      <c r="C15" s="1091">
        <v>247</v>
      </c>
      <c r="D15" s="1092">
        <v>4.87</v>
      </c>
      <c r="E15" s="1093">
        <f t="shared" si="0"/>
        <v>194868.18</v>
      </c>
      <c r="F15" s="1094">
        <v>0.62</v>
      </c>
      <c r="G15" s="1095">
        <f t="shared" si="1"/>
        <v>120818.27</v>
      </c>
      <c r="H15" s="1016">
        <v>0</v>
      </c>
      <c r="I15" s="1015">
        <f t="shared" si="2"/>
        <v>0</v>
      </c>
      <c r="J15" s="1138">
        <f t="shared" si="3"/>
        <v>0</v>
      </c>
    </row>
    <row r="16" spans="1:10" x14ac:dyDescent="0.25">
      <c r="A16" s="1018" t="s">
        <v>1034</v>
      </c>
      <c r="B16" s="1009">
        <v>138</v>
      </c>
      <c r="C16" s="1091">
        <v>247</v>
      </c>
      <c r="D16" s="1092">
        <v>4.87</v>
      </c>
      <c r="E16" s="1093">
        <f t="shared" si="0"/>
        <v>165998.82</v>
      </c>
      <c r="F16" s="1094">
        <v>0.62</v>
      </c>
      <c r="G16" s="1095">
        <f t="shared" si="1"/>
        <v>102919.27</v>
      </c>
      <c r="H16" s="1016">
        <v>0</v>
      </c>
      <c r="I16" s="1015">
        <f t="shared" si="2"/>
        <v>0</v>
      </c>
      <c r="J16" s="1138">
        <f t="shared" si="3"/>
        <v>0</v>
      </c>
    </row>
    <row r="17" spans="1:10" x14ac:dyDescent="0.25">
      <c r="A17" s="1018" t="s">
        <v>1035</v>
      </c>
      <c r="B17" s="1009">
        <v>139</v>
      </c>
      <c r="C17" s="1091">
        <v>247</v>
      </c>
      <c r="D17" s="1092">
        <v>4.87</v>
      </c>
      <c r="E17" s="1093">
        <f t="shared" si="0"/>
        <v>167201.71</v>
      </c>
      <c r="F17" s="1094">
        <v>0.62</v>
      </c>
      <c r="G17" s="1095">
        <f t="shared" si="1"/>
        <v>103665.06</v>
      </c>
      <c r="H17" s="1016">
        <v>0</v>
      </c>
      <c r="I17" s="1015">
        <f t="shared" si="2"/>
        <v>0</v>
      </c>
      <c r="J17" s="1138">
        <f t="shared" si="3"/>
        <v>0</v>
      </c>
    </row>
    <row r="18" spans="1:10" x14ac:dyDescent="0.25">
      <c r="A18" s="1018" t="s">
        <v>1036</v>
      </c>
      <c r="B18" s="1009">
        <v>187</v>
      </c>
      <c r="C18" s="1091">
        <v>247</v>
      </c>
      <c r="D18" s="1092">
        <v>4.87</v>
      </c>
      <c r="E18" s="1093">
        <f t="shared" si="0"/>
        <v>224940.43</v>
      </c>
      <c r="F18" s="1094">
        <v>0.62</v>
      </c>
      <c r="G18" s="1095">
        <f t="shared" si="1"/>
        <v>139463.07</v>
      </c>
      <c r="H18" s="1016">
        <v>0</v>
      </c>
      <c r="I18" s="1015">
        <f t="shared" si="2"/>
        <v>0</v>
      </c>
      <c r="J18" s="1138">
        <f t="shared" si="3"/>
        <v>0</v>
      </c>
    </row>
    <row r="19" spans="1:10" x14ac:dyDescent="0.25">
      <c r="A19" s="1018" t="s">
        <v>1037</v>
      </c>
      <c r="B19" s="1009">
        <v>274</v>
      </c>
      <c r="C19" s="1091">
        <v>247</v>
      </c>
      <c r="D19" s="1092">
        <v>4.87</v>
      </c>
      <c r="E19" s="1093">
        <f t="shared" si="0"/>
        <v>329591.86</v>
      </c>
      <c r="F19" s="1094">
        <v>0.62</v>
      </c>
      <c r="G19" s="1095">
        <f t="shared" si="1"/>
        <v>204346.95</v>
      </c>
      <c r="H19" s="1016">
        <v>0</v>
      </c>
      <c r="I19" s="1015">
        <f t="shared" si="2"/>
        <v>0</v>
      </c>
      <c r="J19" s="1138">
        <f t="shared" si="3"/>
        <v>0</v>
      </c>
    </row>
    <row r="20" spans="1:10" x14ac:dyDescent="0.25">
      <c r="A20" s="1018" t="s">
        <v>1038</v>
      </c>
      <c r="B20" s="1009">
        <v>142</v>
      </c>
      <c r="C20" s="1091">
        <v>247</v>
      </c>
      <c r="D20" s="1092">
        <v>4.87</v>
      </c>
      <c r="E20" s="1093">
        <f t="shared" si="0"/>
        <v>170810.38</v>
      </c>
      <c r="F20" s="1094">
        <v>0.62</v>
      </c>
      <c r="G20" s="1095">
        <f t="shared" si="1"/>
        <v>105902.44</v>
      </c>
      <c r="H20" s="1016">
        <v>0</v>
      </c>
      <c r="I20" s="1015">
        <f t="shared" si="2"/>
        <v>0</v>
      </c>
      <c r="J20" s="1138">
        <f t="shared" si="3"/>
        <v>0</v>
      </c>
    </row>
    <row r="21" spans="1:10" x14ac:dyDescent="0.25">
      <c r="A21" s="1018" t="s">
        <v>1039</v>
      </c>
      <c r="B21" s="1009">
        <v>54</v>
      </c>
      <c r="C21" s="1091">
        <v>247</v>
      </c>
      <c r="D21" s="1092">
        <v>4.87</v>
      </c>
      <c r="E21" s="1093">
        <f t="shared" si="0"/>
        <v>64956.06</v>
      </c>
      <c r="F21" s="1094">
        <v>0.62</v>
      </c>
      <c r="G21" s="1095">
        <f t="shared" si="1"/>
        <v>40272.76</v>
      </c>
      <c r="H21" s="1016">
        <v>0</v>
      </c>
      <c r="I21" s="1015">
        <f t="shared" si="2"/>
        <v>0</v>
      </c>
      <c r="J21" s="1138">
        <f t="shared" si="3"/>
        <v>0</v>
      </c>
    </row>
    <row r="22" spans="1:10" x14ac:dyDescent="0.25">
      <c r="A22" s="1018" t="s">
        <v>1040</v>
      </c>
      <c r="B22" s="1009">
        <v>178</v>
      </c>
      <c r="C22" s="1091">
        <v>247</v>
      </c>
      <c r="D22" s="1092">
        <v>4.87</v>
      </c>
      <c r="E22" s="1093">
        <f t="shared" si="0"/>
        <v>214114.42</v>
      </c>
      <c r="F22" s="1094">
        <v>0.62</v>
      </c>
      <c r="G22" s="1095">
        <f t="shared" si="1"/>
        <v>132750.94</v>
      </c>
      <c r="H22" s="1016">
        <v>0</v>
      </c>
      <c r="I22" s="1015">
        <f t="shared" si="2"/>
        <v>0</v>
      </c>
      <c r="J22" s="1138">
        <f t="shared" si="3"/>
        <v>0</v>
      </c>
    </row>
    <row r="23" spans="1:10" x14ac:dyDescent="0.25">
      <c r="A23" s="1018" t="s">
        <v>1041</v>
      </c>
      <c r="B23" s="1009">
        <v>238</v>
      </c>
      <c r="C23" s="1091">
        <v>247</v>
      </c>
      <c r="D23" s="1092">
        <v>4.87</v>
      </c>
      <c r="E23" s="1093">
        <f t="shared" si="0"/>
        <v>286287.82</v>
      </c>
      <c r="F23" s="1094">
        <v>0.62</v>
      </c>
      <c r="G23" s="1095">
        <f t="shared" si="1"/>
        <v>177498.45</v>
      </c>
      <c r="H23" s="1016">
        <v>0</v>
      </c>
      <c r="I23" s="1015">
        <f t="shared" si="2"/>
        <v>0</v>
      </c>
      <c r="J23" s="1138">
        <f t="shared" si="3"/>
        <v>0</v>
      </c>
    </row>
    <row r="24" spans="1:10" x14ac:dyDescent="0.25">
      <c r="A24" s="1018" t="s">
        <v>1042</v>
      </c>
      <c r="B24" s="1009">
        <v>110</v>
      </c>
      <c r="C24" s="1091">
        <v>247</v>
      </c>
      <c r="D24" s="1092">
        <v>4.87</v>
      </c>
      <c r="E24" s="1093">
        <f t="shared" si="0"/>
        <v>132317.9</v>
      </c>
      <c r="F24" s="1094">
        <v>0.62</v>
      </c>
      <c r="G24" s="1095">
        <f t="shared" si="1"/>
        <v>82037.100000000006</v>
      </c>
      <c r="H24" s="1016">
        <v>0</v>
      </c>
      <c r="I24" s="1015">
        <f t="shared" si="2"/>
        <v>0</v>
      </c>
      <c r="J24" s="1138">
        <f t="shared" si="3"/>
        <v>0</v>
      </c>
    </row>
    <row r="25" spans="1:10" x14ac:dyDescent="0.25">
      <c r="A25" s="1018" t="s">
        <v>1043</v>
      </c>
      <c r="B25" s="1009">
        <v>185</v>
      </c>
      <c r="C25" s="1091">
        <v>247</v>
      </c>
      <c r="D25" s="1092">
        <v>4.87</v>
      </c>
      <c r="E25" s="1093">
        <f t="shared" si="0"/>
        <v>222534.65</v>
      </c>
      <c r="F25" s="1094">
        <v>0.62</v>
      </c>
      <c r="G25" s="1095">
        <f t="shared" si="1"/>
        <v>137971.48000000001</v>
      </c>
      <c r="H25" s="1016">
        <v>0</v>
      </c>
      <c r="I25" s="1015">
        <f t="shared" si="2"/>
        <v>0</v>
      </c>
      <c r="J25" s="1138">
        <f t="shared" si="3"/>
        <v>0</v>
      </c>
    </row>
    <row r="26" spans="1:10" x14ac:dyDescent="0.25">
      <c r="A26" s="1018" t="s">
        <v>1044</v>
      </c>
      <c r="B26" s="1009">
        <v>316</v>
      </c>
      <c r="C26" s="1091">
        <v>247</v>
      </c>
      <c r="D26" s="1092">
        <v>4.87</v>
      </c>
      <c r="E26" s="1093">
        <f t="shared" si="0"/>
        <v>380113.24</v>
      </c>
      <c r="F26" s="1094">
        <v>0.62</v>
      </c>
      <c r="G26" s="1095">
        <f t="shared" si="1"/>
        <v>235670.21</v>
      </c>
      <c r="H26" s="1016">
        <v>0</v>
      </c>
      <c r="I26" s="1015">
        <f t="shared" si="2"/>
        <v>0</v>
      </c>
      <c r="J26" s="1138">
        <f t="shared" si="3"/>
        <v>0</v>
      </c>
    </row>
    <row r="27" spans="1:10" x14ac:dyDescent="0.25">
      <c r="A27" s="1019" t="s">
        <v>929</v>
      </c>
      <c r="B27" s="1009">
        <v>169</v>
      </c>
      <c r="C27" s="1091">
        <v>247</v>
      </c>
      <c r="D27" s="1092">
        <v>4.87</v>
      </c>
      <c r="E27" s="1093">
        <f t="shared" si="0"/>
        <v>203288.41</v>
      </c>
      <c r="F27" s="1094">
        <v>0.62</v>
      </c>
      <c r="G27" s="1095">
        <f t="shared" si="1"/>
        <v>126038.81</v>
      </c>
      <c r="H27" s="1016">
        <v>0</v>
      </c>
      <c r="I27" s="1015">
        <f t="shared" si="2"/>
        <v>0</v>
      </c>
      <c r="J27" s="1138">
        <f t="shared" si="3"/>
        <v>0</v>
      </c>
    </row>
    <row r="28" spans="1:10" x14ac:dyDescent="0.25">
      <c r="A28" s="1018" t="s">
        <v>1045</v>
      </c>
      <c r="B28" s="1009">
        <v>94</v>
      </c>
      <c r="C28" s="1091">
        <v>247</v>
      </c>
      <c r="D28" s="1092">
        <v>4.87</v>
      </c>
      <c r="E28" s="1093">
        <f t="shared" si="0"/>
        <v>113071.66</v>
      </c>
      <c r="F28" s="1094">
        <v>0.62</v>
      </c>
      <c r="G28" s="1095">
        <f t="shared" si="1"/>
        <v>70104.429999999993</v>
      </c>
      <c r="H28" s="1016">
        <v>0</v>
      </c>
      <c r="I28" s="1015">
        <f t="shared" si="2"/>
        <v>0</v>
      </c>
      <c r="J28" s="1138">
        <f t="shared" si="3"/>
        <v>0</v>
      </c>
    </row>
    <row r="29" spans="1:10" x14ac:dyDescent="0.25">
      <c r="A29" s="1018" t="s">
        <v>1046</v>
      </c>
      <c r="B29" s="1009">
        <v>271</v>
      </c>
      <c r="C29" s="1091">
        <v>247</v>
      </c>
      <c r="D29" s="1092">
        <v>4.87</v>
      </c>
      <c r="E29" s="1093">
        <f t="shared" si="0"/>
        <v>325983.19</v>
      </c>
      <c r="F29" s="1094">
        <v>0.62</v>
      </c>
      <c r="G29" s="1095">
        <f t="shared" si="1"/>
        <v>202109.58</v>
      </c>
      <c r="H29" s="1016">
        <v>0</v>
      </c>
      <c r="I29" s="1015">
        <f t="shared" si="2"/>
        <v>0</v>
      </c>
      <c r="J29" s="1138">
        <f t="shared" si="3"/>
        <v>0</v>
      </c>
    </row>
    <row r="30" spans="1:10" x14ac:dyDescent="0.25">
      <c r="A30" s="1018" t="s">
        <v>1047</v>
      </c>
      <c r="B30" s="1009">
        <v>488</v>
      </c>
      <c r="C30" s="1091">
        <v>247</v>
      </c>
      <c r="D30" s="1092">
        <v>4.87</v>
      </c>
      <c r="E30" s="1093">
        <f t="shared" si="0"/>
        <v>587010.31999999995</v>
      </c>
      <c r="F30" s="1094">
        <v>0.62</v>
      </c>
      <c r="G30" s="1095">
        <f t="shared" si="1"/>
        <v>363946.4</v>
      </c>
      <c r="H30" s="1016">
        <v>0</v>
      </c>
      <c r="I30" s="1015">
        <f t="shared" si="2"/>
        <v>0</v>
      </c>
      <c r="J30" s="1138">
        <f t="shared" si="3"/>
        <v>0</v>
      </c>
    </row>
    <row r="31" spans="1:10" x14ac:dyDescent="0.25">
      <c r="A31" s="1018" t="s">
        <v>1048</v>
      </c>
      <c r="B31" s="1009">
        <v>157</v>
      </c>
      <c r="C31" s="1091">
        <v>247</v>
      </c>
      <c r="D31" s="1092">
        <v>4.87</v>
      </c>
      <c r="E31" s="1093">
        <f t="shared" si="0"/>
        <v>188853.73</v>
      </c>
      <c r="F31" s="1094">
        <v>0.62</v>
      </c>
      <c r="G31" s="1095">
        <f t="shared" si="1"/>
        <v>117089.31</v>
      </c>
      <c r="H31" s="1016">
        <v>0</v>
      </c>
      <c r="I31" s="1015">
        <f t="shared" si="2"/>
        <v>0</v>
      </c>
      <c r="J31" s="1138">
        <f t="shared" si="3"/>
        <v>0</v>
      </c>
    </row>
    <row r="32" spans="1:10" x14ac:dyDescent="0.25">
      <c r="A32" s="1018" t="s">
        <v>1049</v>
      </c>
      <c r="B32" s="1009">
        <v>124</v>
      </c>
      <c r="C32" s="1091">
        <v>247</v>
      </c>
      <c r="D32" s="1092">
        <v>4.87</v>
      </c>
      <c r="E32" s="1093">
        <f t="shared" si="0"/>
        <v>149158.35999999999</v>
      </c>
      <c r="F32" s="1094">
        <v>0.62</v>
      </c>
      <c r="G32" s="1095">
        <f t="shared" si="1"/>
        <v>92478.18</v>
      </c>
      <c r="H32" s="1016">
        <v>0</v>
      </c>
      <c r="I32" s="1015">
        <f t="shared" si="2"/>
        <v>0</v>
      </c>
      <c r="J32" s="1138">
        <f t="shared" si="3"/>
        <v>0</v>
      </c>
    </row>
    <row r="33" spans="1:10" x14ac:dyDescent="0.25">
      <c r="A33" s="1018" t="s">
        <v>930</v>
      </c>
      <c r="B33" s="1009">
        <v>272</v>
      </c>
      <c r="C33" s="1091">
        <v>247</v>
      </c>
      <c r="D33" s="1092">
        <v>4.87</v>
      </c>
      <c r="E33" s="1093">
        <f t="shared" si="0"/>
        <v>327186.08</v>
      </c>
      <c r="F33" s="1094">
        <v>0.62</v>
      </c>
      <c r="G33" s="1095">
        <f t="shared" si="1"/>
        <v>202855.37</v>
      </c>
      <c r="H33" s="1016">
        <v>0</v>
      </c>
      <c r="I33" s="1015">
        <f t="shared" si="2"/>
        <v>0</v>
      </c>
      <c r="J33" s="1138">
        <f t="shared" si="3"/>
        <v>0</v>
      </c>
    </row>
    <row r="34" spans="1:10" x14ac:dyDescent="0.25">
      <c r="A34" s="1018" t="s">
        <v>1050</v>
      </c>
      <c r="B34" s="1009">
        <v>323</v>
      </c>
      <c r="C34" s="1091">
        <v>247</v>
      </c>
      <c r="D34" s="1092">
        <v>4.87</v>
      </c>
      <c r="E34" s="1093">
        <f t="shared" si="0"/>
        <v>388533.47</v>
      </c>
      <c r="F34" s="1094">
        <v>0.62</v>
      </c>
      <c r="G34" s="1095">
        <f t="shared" si="1"/>
        <v>240890.75</v>
      </c>
      <c r="H34" s="1016">
        <v>0</v>
      </c>
      <c r="I34" s="1015">
        <f t="shared" si="2"/>
        <v>0</v>
      </c>
      <c r="J34" s="1138">
        <f t="shared" si="3"/>
        <v>0</v>
      </c>
    </row>
    <row r="35" spans="1:10" x14ac:dyDescent="0.25">
      <c r="A35" s="1018" t="s">
        <v>1051</v>
      </c>
      <c r="B35" s="1009">
        <v>157</v>
      </c>
      <c r="C35" s="1091">
        <v>247</v>
      </c>
      <c r="D35" s="1092">
        <v>4.87</v>
      </c>
      <c r="E35" s="1093">
        <f t="shared" si="0"/>
        <v>188853.73</v>
      </c>
      <c r="F35" s="1094">
        <v>0.62</v>
      </c>
      <c r="G35" s="1095">
        <f t="shared" si="1"/>
        <v>117089.31</v>
      </c>
      <c r="H35" s="1016">
        <v>0</v>
      </c>
      <c r="I35" s="1015">
        <f t="shared" si="2"/>
        <v>0</v>
      </c>
      <c r="J35" s="1138">
        <f t="shared" si="3"/>
        <v>0</v>
      </c>
    </row>
    <row r="36" spans="1:10" x14ac:dyDescent="0.25">
      <c r="A36" s="1020" t="s">
        <v>1052</v>
      </c>
      <c r="B36" s="1009">
        <v>346</v>
      </c>
      <c r="C36" s="1091">
        <v>247</v>
      </c>
      <c r="D36" s="1092">
        <v>4.87</v>
      </c>
      <c r="E36" s="1093">
        <f t="shared" si="0"/>
        <v>416199.94</v>
      </c>
      <c r="F36" s="1094">
        <v>0.62</v>
      </c>
      <c r="G36" s="1095">
        <f t="shared" si="1"/>
        <v>258043.96</v>
      </c>
      <c r="H36" s="1016">
        <v>0</v>
      </c>
      <c r="I36" s="1015">
        <f t="shared" si="2"/>
        <v>0</v>
      </c>
      <c r="J36" s="1138">
        <f t="shared" si="3"/>
        <v>0</v>
      </c>
    </row>
    <row r="37" spans="1:10" x14ac:dyDescent="0.25">
      <c r="A37" s="1018" t="s">
        <v>1053</v>
      </c>
      <c r="B37" s="1009">
        <v>287</v>
      </c>
      <c r="C37" s="1091">
        <v>247</v>
      </c>
      <c r="D37" s="1092">
        <v>4.87</v>
      </c>
      <c r="E37" s="1093">
        <f t="shared" si="0"/>
        <v>345229.43</v>
      </c>
      <c r="F37" s="1094">
        <v>0.62</v>
      </c>
      <c r="G37" s="1095">
        <f t="shared" si="1"/>
        <v>214042.25</v>
      </c>
      <c r="H37" s="1016">
        <v>0</v>
      </c>
      <c r="I37" s="1015">
        <f t="shared" si="2"/>
        <v>0</v>
      </c>
      <c r="J37" s="1138">
        <f t="shared" si="3"/>
        <v>0</v>
      </c>
    </row>
    <row r="38" spans="1:10" x14ac:dyDescent="0.25">
      <c r="A38" s="1018" t="s">
        <v>1054</v>
      </c>
      <c r="B38" s="1009">
        <v>246</v>
      </c>
      <c r="C38" s="1091">
        <v>247</v>
      </c>
      <c r="D38" s="1092">
        <v>4.87</v>
      </c>
      <c r="E38" s="1093">
        <f t="shared" si="0"/>
        <v>295910.94</v>
      </c>
      <c r="F38" s="1094">
        <v>0.62</v>
      </c>
      <c r="G38" s="1095">
        <f t="shared" si="1"/>
        <v>183464.78</v>
      </c>
      <c r="H38" s="1016">
        <v>0</v>
      </c>
      <c r="I38" s="1015">
        <f t="shared" si="2"/>
        <v>0</v>
      </c>
      <c r="J38" s="1138">
        <f t="shared" si="3"/>
        <v>0</v>
      </c>
    </row>
    <row r="39" spans="1:10" x14ac:dyDescent="0.25">
      <c r="A39" s="1018" t="s">
        <v>1055</v>
      </c>
      <c r="B39" s="1009">
        <v>113</v>
      </c>
      <c r="C39" s="1091">
        <v>247</v>
      </c>
      <c r="D39" s="1092">
        <v>4.87</v>
      </c>
      <c r="E39" s="1093">
        <f t="shared" si="0"/>
        <v>135926.57</v>
      </c>
      <c r="F39" s="1094">
        <v>0.62</v>
      </c>
      <c r="G39" s="1095">
        <f t="shared" si="1"/>
        <v>84274.47</v>
      </c>
      <c r="H39" s="1016">
        <v>0</v>
      </c>
      <c r="I39" s="1015">
        <f t="shared" si="2"/>
        <v>0</v>
      </c>
      <c r="J39" s="1138">
        <f t="shared" si="3"/>
        <v>0</v>
      </c>
    </row>
    <row r="40" spans="1:10" x14ac:dyDescent="0.25">
      <c r="A40" s="1018" t="s">
        <v>1056</v>
      </c>
      <c r="B40" s="1009">
        <v>143</v>
      </c>
      <c r="C40" s="1091">
        <v>247</v>
      </c>
      <c r="D40" s="1092">
        <v>4.87</v>
      </c>
      <c r="E40" s="1093">
        <f t="shared" si="0"/>
        <v>172013.27</v>
      </c>
      <c r="F40" s="1094">
        <v>0.62</v>
      </c>
      <c r="G40" s="1095">
        <f t="shared" si="1"/>
        <v>106648.23</v>
      </c>
      <c r="H40" s="1016">
        <v>0</v>
      </c>
      <c r="I40" s="1015">
        <f t="shared" si="2"/>
        <v>0</v>
      </c>
      <c r="J40" s="1138">
        <f t="shared" si="3"/>
        <v>0</v>
      </c>
    </row>
    <row r="41" spans="1:10" x14ac:dyDescent="0.25">
      <c r="A41" s="1018" t="s">
        <v>1057</v>
      </c>
      <c r="B41" s="1009">
        <v>314</v>
      </c>
      <c r="C41" s="1091">
        <v>247</v>
      </c>
      <c r="D41" s="1092">
        <v>4.87</v>
      </c>
      <c r="E41" s="1093">
        <f t="shared" si="0"/>
        <v>377707.46</v>
      </c>
      <c r="F41" s="1094">
        <v>0.62</v>
      </c>
      <c r="G41" s="1095">
        <f t="shared" si="1"/>
        <v>234178.63</v>
      </c>
      <c r="H41" s="1016">
        <v>0</v>
      </c>
      <c r="I41" s="1015">
        <f t="shared" si="2"/>
        <v>0</v>
      </c>
      <c r="J41" s="1138">
        <f t="shared" si="3"/>
        <v>0</v>
      </c>
    </row>
    <row r="42" spans="1:10" x14ac:dyDescent="0.25">
      <c r="A42" s="1018" t="s">
        <v>1058</v>
      </c>
      <c r="B42" s="1009">
        <v>101</v>
      </c>
      <c r="C42" s="1091">
        <v>247</v>
      </c>
      <c r="D42" s="1092">
        <v>4.87</v>
      </c>
      <c r="E42" s="1093">
        <f t="shared" si="0"/>
        <v>121491.89</v>
      </c>
      <c r="F42" s="1094">
        <v>0.62</v>
      </c>
      <c r="G42" s="1095">
        <f t="shared" si="1"/>
        <v>75324.97</v>
      </c>
      <c r="H42" s="1016">
        <v>0</v>
      </c>
      <c r="I42" s="1015">
        <f t="shared" si="2"/>
        <v>0</v>
      </c>
      <c r="J42" s="1138">
        <f t="shared" si="3"/>
        <v>0</v>
      </c>
    </row>
    <row r="43" spans="1:10" x14ac:dyDescent="0.25">
      <c r="A43" s="1018" t="s">
        <v>1059</v>
      </c>
      <c r="B43" s="1009">
        <v>152</v>
      </c>
      <c r="C43" s="1091">
        <v>247</v>
      </c>
      <c r="D43" s="1092">
        <v>4.87</v>
      </c>
      <c r="E43" s="1093">
        <f t="shared" si="0"/>
        <v>182839.28</v>
      </c>
      <c r="F43" s="1094">
        <v>0.62</v>
      </c>
      <c r="G43" s="1095">
        <f t="shared" si="1"/>
        <v>113360.35</v>
      </c>
      <c r="H43" s="1016">
        <v>0</v>
      </c>
      <c r="I43" s="1015">
        <f t="shared" si="2"/>
        <v>0</v>
      </c>
      <c r="J43" s="1138">
        <f t="shared" si="3"/>
        <v>0</v>
      </c>
    </row>
    <row r="44" spans="1:10" x14ac:dyDescent="0.25">
      <c r="A44" s="1008" t="s">
        <v>1084</v>
      </c>
      <c r="B44" s="1009">
        <v>422</v>
      </c>
      <c r="C44" s="1091">
        <v>247</v>
      </c>
      <c r="D44" s="1092">
        <v>4.87</v>
      </c>
      <c r="E44" s="1093">
        <f t="shared" si="0"/>
        <v>507619.58</v>
      </c>
      <c r="F44" s="1094">
        <v>0.62</v>
      </c>
      <c r="G44" s="1095">
        <f t="shared" si="1"/>
        <v>314724.14</v>
      </c>
      <c r="H44" s="1016">
        <v>0</v>
      </c>
      <c r="I44" s="1015">
        <f t="shared" si="2"/>
        <v>0</v>
      </c>
      <c r="J44" s="1138">
        <f t="shared" si="3"/>
        <v>0</v>
      </c>
    </row>
    <row r="45" spans="1:10" x14ac:dyDescent="0.25">
      <c r="A45" s="1018" t="s">
        <v>1060</v>
      </c>
      <c r="B45" s="1009">
        <v>186</v>
      </c>
      <c r="C45" s="1091">
        <v>247</v>
      </c>
      <c r="D45" s="1092">
        <v>4.87</v>
      </c>
      <c r="E45" s="1093">
        <f t="shared" si="0"/>
        <v>223737.54</v>
      </c>
      <c r="F45" s="1094">
        <v>0.62</v>
      </c>
      <c r="G45" s="1095">
        <f t="shared" si="1"/>
        <v>138717.26999999999</v>
      </c>
      <c r="H45" s="1016">
        <v>0</v>
      </c>
      <c r="I45" s="1015">
        <f t="shared" si="2"/>
        <v>0</v>
      </c>
      <c r="J45" s="1138">
        <f t="shared" si="3"/>
        <v>0</v>
      </c>
    </row>
    <row r="46" spans="1:10" x14ac:dyDescent="0.25">
      <c r="A46" s="1008" t="s">
        <v>1061</v>
      </c>
      <c r="B46" s="1009">
        <v>141</v>
      </c>
      <c r="C46" s="1091">
        <v>247</v>
      </c>
      <c r="D46" s="1092">
        <v>4.87</v>
      </c>
      <c r="E46" s="1093">
        <f t="shared" si="0"/>
        <v>169607.49</v>
      </c>
      <c r="F46" s="1094">
        <v>0.62</v>
      </c>
      <c r="G46" s="1095">
        <f t="shared" si="1"/>
        <v>105156.64</v>
      </c>
      <c r="H46" s="1016">
        <v>0</v>
      </c>
      <c r="I46" s="1015">
        <f t="shared" si="2"/>
        <v>0</v>
      </c>
      <c r="J46" s="1138">
        <f t="shared" si="3"/>
        <v>0</v>
      </c>
    </row>
    <row r="47" spans="1:10" x14ac:dyDescent="0.25">
      <c r="A47" s="1018" t="s">
        <v>1062</v>
      </c>
      <c r="B47" s="1009">
        <v>241</v>
      </c>
      <c r="C47" s="1091">
        <v>247</v>
      </c>
      <c r="D47" s="1092">
        <v>4.87</v>
      </c>
      <c r="E47" s="1093">
        <f t="shared" si="0"/>
        <v>289896.49</v>
      </c>
      <c r="F47" s="1094">
        <v>0.62</v>
      </c>
      <c r="G47" s="1095">
        <f t="shared" si="1"/>
        <v>179735.82</v>
      </c>
      <c r="H47" s="1016">
        <v>0</v>
      </c>
      <c r="I47" s="1015">
        <f t="shared" si="2"/>
        <v>0</v>
      </c>
      <c r="J47" s="1138">
        <f t="shared" si="3"/>
        <v>0</v>
      </c>
    </row>
    <row r="48" spans="1:10" x14ac:dyDescent="0.25">
      <c r="A48" s="1018" t="s">
        <v>1063</v>
      </c>
      <c r="B48" s="1009">
        <v>67</v>
      </c>
      <c r="C48" s="1091">
        <v>247</v>
      </c>
      <c r="D48" s="1092">
        <v>4.87</v>
      </c>
      <c r="E48" s="1093">
        <f t="shared" si="0"/>
        <v>80593.63</v>
      </c>
      <c r="F48" s="1094">
        <v>0.62</v>
      </c>
      <c r="G48" s="1095">
        <f t="shared" si="1"/>
        <v>49968.05</v>
      </c>
      <c r="H48" s="1016">
        <v>0</v>
      </c>
      <c r="I48" s="1015">
        <f t="shared" si="2"/>
        <v>0</v>
      </c>
      <c r="J48" s="1138">
        <f t="shared" si="3"/>
        <v>0</v>
      </c>
    </row>
    <row r="49" spans="1:10" x14ac:dyDescent="0.25">
      <c r="A49" s="1018" t="s">
        <v>1064</v>
      </c>
      <c r="B49" s="1009">
        <v>159</v>
      </c>
      <c r="C49" s="1091">
        <v>247</v>
      </c>
      <c r="D49" s="1092">
        <v>4.87</v>
      </c>
      <c r="E49" s="1093">
        <f t="shared" si="0"/>
        <v>191259.51</v>
      </c>
      <c r="F49" s="1094">
        <v>0.62</v>
      </c>
      <c r="G49" s="1095">
        <f t="shared" si="1"/>
        <v>118580.9</v>
      </c>
      <c r="H49" s="1016">
        <v>0</v>
      </c>
      <c r="I49" s="1015">
        <f t="shared" si="2"/>
        <v>0</v>
      </c>
      <c r="J49" s="1138">
        <f t="shared" si="3"/>
        <v>0</v>
      </c>
    </row>
    <row r="50" spans="1:10" x14ac:dyDescent="0.25">
      <c r="A50" s="1018" t="s">
        <v>1065</v>
      </c>
      <c r="B50" s="1009">
        <v>252</v>
      </c>
      <c r="C50" s="1091">
        <v>247</v>
      </c>
      <c r="D50" s="1092">
        <v>4.87</v>
      </c>
      <c r="E50" s="1093">
        <f t="shared" si="0"/>
        <v>303128.28000000003</v>
      </c>
      <c r="F50" s="1094">
        <v>0.62</v>
      </c>
      <c r="G50" s="1095">
        <f t="shared" si="1"/>
        <v>187939.53</v>
      </c>
      <c r="H50" s="1016">
        <v>0</v>
      </c>
      <c r="I50" s="1015">
        <f t="shared" si="2"/>
        <v>0</v>
      </c>
      <c r="J50" s="1138">
        <f t="shared" si="3"/>
        <v>0</v>
      </c>
    </row>
    <row r="51" spans="1:10" x14ac:dyDescent="0.25">
      <c r="A51" s="1020" t="s">
        <v>1066</v>
      </c>
      <c r="B51" s="1009">
        <v>155</v>
      </c>
      <c r="C51" s="1091">
        <v>247</v>
      </c>
      <c r="D51" s="1092">
        <v>4.87</v>
      </c>
      <c r="E51" s="1093">
        <f t="shared" si="0"/>
        <v>186447.95</v>
      </c>
      <c r="F51" s="1094">
        <v>0.62</v>
      </c>
      <c r="G51" s="1095">
        <f t="shared" si="1"/>
        <v>115597.73</v>
      </c>
      <c r="H51" s="1016">
        <v>0</v>
      </c>
      <c r="I51" s="1015">
        <f t="shared" si="2"/>
        <v>0</v>
      </c>
      <c r="J51" s="1138">
        <f t="shared" si="3"/>
        <v>0</v>
      </c>
    </row>
    <row r="52" spans="1:10" x14ac:dyDescent="0.25">
      <c r="A52" s="1018" t="s">
        <v>1067</v>
      </c>
      <c r="B52" s="1009">
        <v>161</v>
      </c>
      <c r="C52" s="1091">
        <v>247</v>
      </c>
      <c r="D52" s="1092">
        <v>4.87</v>
      </c>
      <c r="E52" s="1093">
        <f t="shared" si="0"/>
        <v>193665.29</v>
      </c>
      <c r="F52" s="1094">
        <v>0.62</v>
      </c>
      <c r="G52" s="1095">
        <f t="shared" si="1"/>
        <v>120072.48</v>
      </c>
      <c r="H52" s="1016">
        <v>0</v>
      </c>
      <c r="I52" s="1015">
        <f t="shared" si="2"/>
        <v>0</v>
      </c>
      <c r="J52" s="1138">
        <f t="shared" si="3"/>
        <v>0</v>
      </c>
    </row>
    <row r="53" spans="1:10" x14ac:dyDescent="0.25">
      <c r="A53" s="1018" t="s">
        <v>1068</v>
      </c>
      <c r="B53" s="1009">
        <v>141</v>
      </c>
      <c r="C53" s="1091">
        <v>247</v>
      </c>
      <c r="D53" s="1092">
        <v>4.87</v>
      </c>
      <c r="E53" s="1093">
        <f t="shared" si="0"/>
        <v>169607.49</v>
      </c>
      <c r="F53" s="1094">
        <v>0.62</v>
      </c>
      <c r="G53" s="1095">
        <f t="shared" si="1"/>
        <v>105156.64</v>
      </c>
      <c r="H53" s="1016">
        <v>0</v>
      </c>
      <c r="I53" s="1015">
        <f t="shared" si="2"/>
        <v>0</v>
      </c>
      <c r="J53" s="1138">
        <f t="shared" si="3"/>
        <v>0</v>
      </c>
    </row>
    <row r="54" spans="1:10" x14ac:dyDescent="0.25">
      <c r="A54" s="1018" t="s">
        <v>1399</v>
      </c>
      <c r="B54" s="1009">
        <v>369</v>
      </c>
      <c r="C54" s="1091">
        <v>247</v>
      </c>
      <c r="D54" s="1092">
        <v>4.87</v>
      </c>
      <c r="E54" s="1093">
        <f t="shared" si="0"/>
        <v>443866.41</v>
      </c>
      <c r="F54" s="1094">
        <v>0.62</v>
      </c>
      <c r="G54" s="1095">
        <f t="shared" si="1"/>
        <v>275197.17</v>
      </c>
      <c r="H54" s="1016">
        <v>0</v>
      </c>
      <c r="I54" s="1015">
        <f t="shared" si="2"/>
        <v>0</v>
      </c>
      <c r="J54" s="1138">
        <f t="shared" si="3"/>
        <v>0</v>
      </c>
    </row>
    <row r="55" spans="1:10" x14ac:dyDescent="0.25">
      <c r="A55" s="1018" t="s">
        <v>1069</v>
      </c>
      <c r="B55" s="1009">
        <v>84</v>
      </c>
      <c r="C55" s="1091">
        <v>247</v>
      </c>
      <c r="D55" s="1092">
        <v>4.87</v>
      </c>
      <c r="E55" s="1093">
        <f t="shared" si="0"/>
        <v>101042.76</v>
      </c>
      <c r="F55" s="1094">
        <v>0.62</v>
      </c>
      <c r="G55" s="1095">
        <f t="shared" si="1"/>
        <v>62646.51</v>
      </c>
      <c r="H55" s="1016">
        <v>0</v>
      </c>
      <c r="I55" s="1015">
        <f t="shared" si="2"/>
        <v>0</v>
      </c>
      <c r="J55" s="1138">
        <f t="shared" si="3"/>
        <v>0</v>
      </c>
    </row>
    <row r="56" spans="1:10" x14ac:dyDescent="0.25">
      <c r="A56" s="1018" t="s">
        <v>1070</v>
      </c>
      <c r="B56" s="1009">
        <v>296</v>
      </c>
      <c r="C56" s="1091">
        <v>247</v>
      </c>
      <c r="D56" s="1092">
        <v>4.87</v>
      </c>
      <c r="E56" s="1093">
        <f t="shared" si="0"/>
        <v>356055.44</v>
      </c>
      <c r="F56" s="1094">
        <v>0.62</v>
      </c>
      <c r="G56" s="1095">
        <f t="shared" si="1"/>
        <v>220754.37</v>
      </c>
      <c r="H56" s="1016">
        <v>0</v>
      </c>
      <c r="I56" s="1015">
        <f t="shared" si="2"/>
        <v>0</v>
      </c>
      <c r="J56" s="1138">
        <f t="shared" si="3"/>
        <v>0</v>
      </c>
    </row>
    <row r="57" spans="1:10" x14ac:dyDescent="0.25">
      <c r="A57" s="1018" t="s">
        <v>1071</v>
      </c>
      <c r="B57" s="1009">
        <v>290</v>
      </c>
      <c r="C57" s="1091">
        <v>247</v>
      </c>
      <c r="D57" s="1092">
        <v>4.87</v>
      </c>
      <c r="E57" s="1093">
        <f t="shared" si="0"/>
        <v>348838.1</v>
      </c>
      <c r="F57" s="1094">
        <v>0.62</v>
      </c>
      <c r="G57" s="1095">
        <f t="shared" si="1"/>
        <v>216279.62</v>
      </c>
      <c r="H57" s="1016">
        <v>0</v>
      </c>
      <c r="I57" s="1015">
        <f t="shared" si="2"/>
        <v>0</v>
      </c>
      <c r="J57" s="1138">
        <f t="shared" si="3"/>
        <v>0</v>
      </c>
    </row>
    <row r="58" spans="1:10" x14ac:dyDescent="0.25">
      <c r="A58" s="1018" t="s">
        <v>1072</v>
      </c>
      <c r="B58" s="1009">
        <v>151</v>
      </c>
      <c r="C58" s="1091">
        <v>247</v>
      </c>
      <c r="D58" s="1092">
        <v>4.87</v>
      </c>
      <c r="E58" s="1093">
        <f t="shared" si="0"/>
        <v>181636.39</v>
      </c>
      <c r="F58" s="1094">
        <v>0.62</v>
      </c>
      <c r="G58" s="1095">
        <f t="shared" si="1"/>
        <v>112614.56</v>
      </c>
      <c r="H58" s="1016">
        <v>0</v>
      </c>
      <c r="I58" s="1015">
        <f t="shared" si="2"/>
        <v>0</v>
      </c>
      <c r="J58" s="1138">
        <f t="shared" si="3"/>
        <v>0</v>
      </c>
    </row>
    <row r="59" spans="1:10" x14ac:dyDescent="0.25">
      <c r="A59" s="1018" t="s">
        <v>1073</v>
      </c>
      <c r="B59" s="1009">
        <v>276</v>
      </c>
      <c r="C59" s="1091">
        <v>247</v>
      </c>
      <c r="D59" s="1092">
        <v>4.87</v>
      </c>
      <c r="E59" s="1093">
        <f t="shared" si="0"/>
        <v>331997.64</v>
      </c>
      <c r="F59" s="1094">
        <v>0.62</v>
      </c>
      <c r="G59" s="1095">
        <f t="shared" si="1"/>
        <v>205838.54</v>
      </c>
      <c r="H59" s="1016">
        <v>0</v>
      </c>
      <c r="I59" s="1015">
        <f t="shared" si="2"/>
        <v>0</v>
      </c>
      <c r="J59" s="1138">
        <f t="shared" si="3"/>
        <v>0</v>
      </c>
    </row>
    <row r="60" spans="1:10" x14ac:dyDescent="0.25">
      <c r="A60" s="1018" t="s">
        <v>1074</v>
      </c>
      <c r="B60" s="1009">
        <v>194</v>
      </c>
      <c r="C60" s="1091">
        <v>247</v>
      </c>
      <c r="D60" s="1092">
        <v>4.87</v>
      </c>
      <c r="E60" s="1093">
        <f t="shared" si="0"/>
        <v>233360.66</v>
      </c>
      <c r="F60" s="1094">
        <v>0.62</v>
      </c>
      <c r="G60" s="1095">
        <f t="shared" si="1"/>
        <v>144683.60999999999</v>
      </c>
      <c r="H60" s="1016">
        <v>0</v>
      </c>
      <c r="I60" s="1015">
        <f t="shared" si="2"/>
        <v>0</v>
      </c>
      <c r="J60" s="1138">
        <f t="shared" si="3"/>
        <v>0</v>
      </c>
    </row>
    <row r="61" spans="1:10" x14ac:dyDescent="0.25">
      <c r="A61" s="1018" t="s">
        <v>1075</v>
      </c>
      <c r="B61" s="1009">
        <v>335</v>
      </c>
      <c r="C61" s="1091">
        <v>247</v>
      </c>
      <c r="D61" s="1092">
        <v>4.87</v>
      </c>
      <c r="E61" s="1093">
        <f t="shared" si="0"/>
        <v>402968.15</v>
      </c>
      <c r="F61" s="1094">
        <v>0.62</v>
      </c>
      <c r="G61" s="1095">
        <f t="shared" si="1"/>
        <v>249840.25</v>
      </c>
      <c r="H61" s="1016">
        <v>0</v>
      </c>
      <c r="I61" s="1015">
        <f t="shared" si="2"/>
        <v>0</v>
      </c>
      <c r="J61" s="1138">
        <f t="shared" si="3"/>
        <v>0</v>
      </c>
    </row>
    <row r="62" spans="1:10" x14ac:dyDescent="0.25">
      <c r="A62" s="1018" t="s">
        <v>1076</v>
      </c>
      <c r="B62" s="1009">
        <v>326</v>
      </c>
      <c r="C62" s="1091">
        <v>247</v>
      </c>
      <c r="D62" s="1092">
        <v>4.87</v>
      </c>
      <c r="E62" s="1093">
        <f t="shared" si="0"/>
        <v>392142.14</v>
      </c>
      <c r="F62" s="1094">
        <v>0.62</v>
      </c>
      <c r="G62" s="1095">
        <f t="shared" si="1"/>
        <v>243128.13</v>
      </c>
      <c r="H62" s="1016">
        <v>0</v>
      </c>
      <c r="I62" s="1015">
        <f t="shared" si="2"/>
        <v>0</v>
      </c>
      <c r="J62" s="1138">
        <f t="shared" si="3"/>
        <v>0</v>
      </c>
    </row>
    <row r="63" spans="1:10" x14ac:dyDescent="0.25">
      <c r="A63" s="1018" t="s">
        <v>1077</v>
      </c>
      <c r="B63" s="1009">
        <v>516</v>
      </c>
      <c r="C63" s="1091">
        <v>247</v>
      </c>
      <c r="D63" s="1092">
        <v>4.87</v>
      </c>
      <c r="E63" s="1093">
        <f t="shared" si="0"/>
        <v>620691.24</v>
      </c>
      <c r="F63" s="1094">
        <v>0.62</v>
      </c>
      <c r="G63" s="1095">
        <f t="shared" si="1"/>
        <v>384828.57</v>
      </c>
      <c r="H63" s="1016">
        <v>0</v>
      </c>
      <c r="I63" s="1015">
        <f t="shared" si="2"/>
        <v>0</v>
      </c>
      <c r="J63" s="1138">
        <f t="shared" si="3"/>
        <v>0</v>
      </c>
    </row>
    <row r="64" spans="1:10" x14ac:dyDescent="0.25">
      <c r="A64" s="1018" t="s">
        <v>1078</v>
      </c>
      <c r="B64" s="1009">
        <v>349</v>
      </c>
      <c r="C64" s="1091">
        <v>247</v>
      </c>
      <c r="D64" s="1092">
        <v>4.87</v>
      </c>
      <c r="E64" s="1093">
        <f t="shared" si="0"/>
        <v>419808.61</v>
      </c>
      <c r="F64" s="1094">
        <v>0.62</v>
      </c>
      <c r="G64" s="1095">
        <f t="shared" si="1"/>
        <v>260281.34</v>
      </c>
      <c r="H64" s="1016">
        <v>0</v>
      </c>
      <c r="I64" s="1015">
        <f t="shared" si="2"/>
        <v>0</v>
      </c>
      <c r="J64" s="1138">
        <f t="shared" si="3"/>
        <v>0</v>
      </c>
    </row>
    <row r="65" spans="1:10" x14ac:dyDescent="0.25">
      <c r="A65" s="1098" t="s">
        <v>749</v>
      </c>
      <c r="B65" s="1045">
        <f t="shared" ref="B65" si="4">SUM(B10:B64)</f>
        <v>12463</v>
      </c>
      <c r="C65" s="1099"/>
      <c r="D65" s="1100"/>
      <c r="E65" s="1101">
        <f t="shared" ref="E65" si="5">SUM(E10:E64)</f>
        <v>14991618.07</v>
      </c>
      <c r="F65" s="1099"/>
      <c r="G65" s="1095">
        <f t="shared" ref="G65" si="6">SUM(G10:G64)</f>
        <v>9294803.1899999995</v>
      </c>
      <c r="H65" s="1099"/>
      <c r="I65" s="1095">
        <f t="shared" ref="I65:J65" si="7">SUM(I10:I64)</f>
        <v>0</v>
      </c>
      <c r="J65" s="1138">
        <f t="shared" si="7"/>
        <v>0</v>
      </c>
    </row>
    <row r="66" spans="1:10" x14ac:dyDescent="0.25">
      <c r="A66" s="1044" t="s">
        <v>658</v>
      </c>
      <c r="B66" s="1045">
        <f t="shared" ref="B66" si="8">B65-B67</f>
        <v>11152</v>
      </c>
      <c r="C66" s="1102"/>
      <c r="D66" s="1103"/>
      <c r="E66" s="1101">
        <f t="shared" ref="E66" si="9">E65-E67</f>
        <v>13414629.279999999</v>
      </c>
      <c r="F66" s="1104"/>
      <c r="G66" s="1095">
        <f t="shared" ref="G66" si="10">G65-G67</f>
        <v>8317070.1399999997</v>
      </c>
      <c r="H66" s="1104"/>
      <c r="I66" s="1095">
        <f t="shared" ref="I66:J66" si="11">I65-I67</f>
        <v>0</v>
      </c>
      <c r="J66" s="1138">
        <f t="shared" si="11"/>
        <v>0</v>
      </c>
    </row>
    <row r="67" spans="1:10" x14ac:dyDescent="0.25">
      <c r="A67" s="1044" t="s">
        <v>659</v>
      </c>
      <c r="B67" s="1045">
        <f>B10+B13+B15+B44+B46</f>
        <v>1311</v>
      </c>
      <c r="C67" s="1102"/>
      <c r="D67" s="1103"/>
      <c r="E67" s="1101">
        <f>E10+E13+E15+E44+E46</f>
        <v>1576988.79</v>
      </c>
      <c r="F67" s="1104"/>
      <c r="G67" s="1095">
        <f>G10+G13+G15+G44+G46</f>
        <v>977733.05</v>
      </c>
      <c r="H67" s="1104"/>
      <c r="I67" s="1095">
        <f>I10+I13+I15+I44+I46</f>
        <v>0</v>
      </c>
      <c r="J67" s="1138">
        <f>J10+J13+J15+J44+J46</f>
        <v>0</v>
      </c>
    </row>
    <row r="68" spans="1:10" x14ac:dyDescent="0.25">
      <c r="B68" s="1105"/>
      <c r="C68" s="1106"/>
      <c r="D68" s="1051"/>
      <c r="E68" s="1051"/>
      <c r="J68" s="1050"/>
    </row>
    <row r="69" spans="1:10" x14ac:dyDescent="0.25">
      <c r="A69" s="1055" t="s">
        <v>1293</v>
      </c>
      <c r="B69" s="1056"/>
      <c r="C69" s="1057"/>
      <c r="D69" s="1058"/>
      <c r="E69" s="1059"/>
      <c r="F69" s="1057"/>
      <c r="G69" s="1060"/>
      <c r="H69" s="1057"/>
      <c r="I69" s="1060"/>
      <c r="J69" s="1060"/>
    </row>
    <row r="70" spans="1:10" ht="78.75" x14ac:dyDescent="0.25">
      <c r="A70" s="1003" t="s">
        <v>920</v>
      </c>
      <c r="B70" s="1003" t="s">
        <v>1422</v>
      </c>
      <c r="C70" s="1004" t="s">
        <v>1411</v>
      </c>
      <c r="D70" s="1004" t="s">
        <v>1425</v>
      </c>
      <c r="E70" s="1004" t="s">
        <v>1414</v>
      </c>
      <c r="F70" s="1003" t="s">
        <v>1423</v>
      </c>
      <c r="G70" s="1004" t="s">
        <v>1432</v>
      </c>
      <c r="H70" s="1003" t="s">
        <v>1417</v>
      </c>
      <c r="I70" s="1004" t="s">
        <v>1418</v>
      </c>
      <c r="J70" s="1004" t="s">
        <v>1419</v>
      </c>
    </row>
    <row r="71" spans="1:10" x14ac:dyDescent="0.25">
      <c r="A71" s="1005">
        <v>1</v>
      </c>
      <c r="B71" s="1005">
        <v>2</v>
      </c>
      <c r="C71" s="1007">
        <v>3</v>
      </c>
      <c r="D71" s="1007">
        <v>4</v>
      </c>
      <c r="E71" s="1007" t="s">
        <v>1427</v>
      </c>
      <c r="F71" s="1005">
        <v>6</v>
      </c>
      <c r="G71" s="1005" t="s">
        <v>1421</v>
      </c>
      <c r="H71" s="1005">
        <v>8</v>
      </c>
      <c r="I71" s="1005" t="s">
        <v>469</v>
      </c>
      <c r="J71" s="1005">
        <v>10</v>
      </c>
    </row>
    <row r="72" spans="1:10" s="1140" customFormat="1" ht="25.5" x14ac:dyDescent="0.25">
      <c r="A72" s="1061" t="s">
        <v>1295</v>
      </c>
      <c r="B72" s="1139">
        <v>220</v>
      </c>
      <c r="C72" s="1091">
        <v>247</v>
      </c>
      <c r="D72" s="1092">
        <v>4.87</v>
      </c>
      <c r="E72" s="1093">
        <f t="shared" ref="E72:E73" si="12">B72*C72*D72</f>
        <v>264635.8</v>
      </c>
      <c r="F72" s="1094">
        <v>0.62</v>
      </c>
      <c r="G72" s="1095">
        <f t="shared" ref="G72:G73" si="13">E72*F72</f>
        <v>164074.20000000001</v>
      </c>
      <c r="H72" s="1016">
        <v>0</v>
      </c>
      <c r="I72" s="1095">
        <f t="shared" ref="I72:I73" si="14">G72*H72</f>
        <v>0</v>
      </c>
      <c r="J72" s="1138">
        <f t="shared" ref="J72:J73" si="15">I72/1000</f>
        <v>0</v>
      </c>
    </row>
    <row r="73" spans="1:10" s="1140" customFormat="1" ht="25.5" x14ac:dyDescent="0.25">
      <c r="A73" s="1062" t="s">
        <v>1296</v>
      </c>
      <c r="B73" s="1141">
        <v>220</v>
      </c>
      <c r="C73" s="1107">
        <v>247</v>
      </c>
      <c r="D73" s="1108">
        <v>4.87</v>
      </c>
      <c r="E73" s="1109">
        <f t="shared" si="12"/>
        <v>264635.8</v>
      </c>
      <c r="F73" s="1110">
        <v>0.62</v>
      </c>
      <c r="G73" s="1111">
        <f t="shared" si="13"/>
        <v>164074.20000000001</v>
      </c>
      <c r="H73" s="1029">
        <v>0</v>
      </c>
      <c r="I73" s="1095">
        <f t="shared" si="14"/>
        <v>0</v>
      </c>
      <c r="J73" s="1138">
        <f t="shared" si="15"/>
        <v>0</v>
      </c>
    </row>
    <row r="74" spans="1:10" s="1140" customFormat="1" ht="12.75" x14ac:dyDescent="0.25">
      <c r="A74" s="1142" t="s">
        <v>883</v>
      </c>
      <c r="B74" s="1099"/>
      <c r="C74" s="1143"/>
      <c r="D74" s="1144"/>
      <c r="E74" s="1145">
        <f>SUM(E72:E73)</f>
        <v>529271.6</v>
      </c>
      <c r="F74" s="1145"/>
      <c r="G74" s="1145">
        <f t="shared" ref="G74:J74" si="16">SUM(G72:G73)</f>
        <v>328148.40000000002</v>
      </c>
      <c r="H74" s="1145">
        <f t="shared" si="16"/>
        <v>0</v>
      </c>
      <c r="I74" s="1145">
        <f t="shared" si="16"/>
        <v>0</v>
      </c>
      <c r="J74" s="1146">
        <f t="shared" si="16"/>
        <v>0</v>
      </c>
    </row>
    <row r="75" spans="1:10" s="1140" customFormat="1" ht="12.75" x14ac:dyDescent="0.25">
      <c r="A75" s="1142" t="s">
        <v>658</v>
      </c>
      <c r="B75" s="1139"/>
      <c r="C75" s="1091"/>
      <c r="D75" s="1092"/>
      <c r="E75" s="1093"/>
      <c r="F75" s="1093"/>
      <c r="G75" s="1093"/>
      <c r="H75" s="1093"/>
      <c r="I75" s="1093"/>
      <c r="J75" s="1147"/>
    </row>
    <row r="76" spans="1:10" s="1140" customFormat="1" ht="13.5" thickBot="1" x14ac:dyDescent="0.3">
      <c r="A76" s="1148" t="s">
        <v>659</v>
      </c>
      <c r="B76" s="1141"/>
      <c r="C76" s="1107"/>
      <c r="D76" s="1108"/>
      <c r="E76" s="1109">
        <f>E74</f>
        <v>529271.6</v>
      </c>
      <c r="F76" s="1109"/>
      <c r="G76" s="1109">
        <f t="shared" ref="G76:J76" si="17">G74</f>
        <v>328148.40000000002</v>
      </c>
      <c r="H76" s="1109">
        <f t="shared" si="17"/>
        <v>0</v>
      </c>
      <c r="I76" s="1109">
        <f t="shared" si="17"/>
        <v>0</v>
      </c>
      <c r="J76" s="1149">
        <f t="shared" si="17"/>
        <v>0</v>
      </c>
    </row>
    <row r="77" spans="1:10" s="1140" customFormat="1" ht="12.75" x14ac:dyDescent="0.25">
      <c r="A77" s="1118" t="s">
        <v>749</v>
      </c>
      <c r="B77" s="1119"/>
      <c r="C77" s="1150"/>
      <c r="D77" s="1151"/>
      <c r="E77" s="1152">
        <f>E74+E65</f>
        <v>15520889.67</v>
      </c>
      <c r="F77" s="1152"/>
      <c r="G77" s="1152">
        <f t="shared" ref="G77:J79" si="18">G74+G65</f>
        <v>9622951.5899999999</v>
      </c>
      <c r="H77" s="1152">
        <f t="shared" si="18"/>
        <v>0</v>
      </c>
      <c r="I77" s="1153">
        <f t="shared" si="18"/>
        <v>0</v>
      </c>
      <c r="J77" s="1154">
        <f t="shared" si="18"/>
        <v>0</v>
      </c>
    </row>
    <row r="78" spans="1:10" s="1140" customFormat="1" ht="12.75" x14ac:dyDescent="0.25">
      <c r="A78" s="1121" t="s">
        <v>658</v>
      </c>
      <c r="B78" s="1045"/>
      <c r="C78" s="1099"/>
      <c r="D78" s="1100"/>
      <c r="E78" s="1101">
        <f>E75+E66</f>
        <v>13414629.279999999</v>
      </c>
      <c r="F78" s="1101"/>
      <c r="G78" s="1101">
        <f t="shared" si="18"/>
        <v>8317070.1399999997</v>
      </c>
      <c r="H78" s="1101">
        <f t="shared" si="18"/>
        <v>0</v>
      </c>
      <c r="I78" s="1155">
        <f t="shared" si="18"/>
        <v>0</v>
      </c>
      <c r="J78" s="1138">
        <f t="shared" si="18"/>
        <v>0</v>
      </c>
    </row>
    <row r="79" spans="1:10" s="1140" customFormat="1" ht="13.5" thickBot="1" x14ac:dyDescent="0.3">
      <c r="A79" s="1122" t="s">
        <v>659</v>
      </c>
      <c r="B79" s="1156"/>
      <c r="C79" s="1157"/>
      <c r="D79" s="1157"/>
      <c r="E79" s="1158">
        <f>E76+E67</f>
        <v>2106260.39</v>
      </c>
      <c r="F79" s="1158"/>
      <c r="G79" s="1158">
        <f t="shared" si="18"/>
        <v>1305881.45</v>
      </c>
      <c r="H79" s="1158">
        <f t="shared" si="18"/>
        <v>0</v>
      </c>
      <c r="I79" s="1159">
        <f t="shared" si="18"/>
        <v>0</v>
      </c>
      <c r="J79" s="1160">
        <f t="shared" si="18"/>
        <v>0</v>
      </c>
    </row>
    <row r="81" spans="1:10" hidden="1" x14ac:dyDescent="0.25">
      <c r="A81" s="1090" t="s">
        <v>1402</v>
      </c>
      <c r="B81" s="1009">
        <v>60</v>
      </c>
      <c r="C81" s="1091">
        <v>247</v>
      </c>
      <c r="D81" s="1092">
        <v>4.87</v>
      </c>
      <c r="E81" s="1093">
        <f t="shared" ref="E81" si="19">B81*C81*D81</f>
        <v>72173.399999999994</v>
      </c>
      <c r="F81" s="1094">
        <v>0.62</v>
      </c>
      <c r="G81" s="1095">
        <f t="shared" ref="G81" si="20">E81*F81</f>
        <v>44747.51</v>
      </c>
      <c r="H81" s="1016">
        <v>0</v>
      </c>
      <c r="I81" s="1015">
        <f t="shared" ref="I81" si="21">G81*H81</f>
        <v>0</v>
      </c>
      <c r="J81" s="1138">
        <f t="shared" ref="J81" si="22">G81/1000</f>
        <v>44.7</v>
      </c>
    </row>
    <row r="83" spans="1:10" ht="29.25" customHeight="1" x14ac:dyDescent="0.25">
      <c r="A83" s="1574" t="s">
        <v>1428</v>
      </c>
      <c r="B83" s="1574"/>
      <c r="C83" s="1574"/>
      <c r="D83" s="1574"/>
      <c r="E83" s="1574"/>
      <c r="F83" s="1574"/>
      <c r="G83" s="1123"/>
      <c r="H83" s="1123"/>
      <c r="I83" s="1123"/>
    </row>
    <row r="85" spans="1:10" ht="132" x14ac:dyDescent="0.25">
      <c r="A85" s="1124" t="s">
        <v>518</v>
      </c>
      <c r="B85" s="1575" t="s">
        <v>562</v>
      </c>
      <c r="C85" s="1576"/>
      <c r="D85" s="1125" t="s">
        <v>520</v>
      </c>
      <c r="E85" s="1125" t="s">
        <v>1429</v>
      </c>
      <c r="F85" s="1125" t="s">
        <v>524</v>
      </c>
    </row>
    <row r="86" spans="1:10" x14ac:dyDescent="0.25">
      <c r="A86" s="1161" t="s">
        <v>564</v>
      </c>
      <c r="B86" s="1162" t="s">
        <v>565</v>
      </c>
      <c r="C86" s="1128"/>
      <c r="D86" s="1133">
        <v>5.4</v>
      </c>
      <c r="E86" s="1133">
        <v>22.68</v>
      </c>
      <c r="F86" s="1163">
        <f>D86*E86</f>
        <v>122.47</v>
      </c>
    </row>
    <row r="87" spans="1:10" x14ac:dyDescent="0.25">
      <c r="A87" s="1161" t="s">
        <v>566</v>
      </c>
      <c r="B87" s="1162" t="s">
        <v>567</v>
      </c>
      <c r="C87" s="1131"/>
      <c r="D87" s="1133">
        <v>3</v>
      </c>
      <c r="E87" s="1133">
        <v>16.38</v>
      </c>
      <c r="F87" s="1163">
        <f t="shared" ref="F87:F98" si="23">D87*E87</f>
        <v>49.14</v>
      </c>
    </row>
    <row r="88" spans="1:10" s="1050" customFormat="1" x14ac:dyDescent="0.25">
      <c r="A88" s="1161" t="s">
        <v>568</v>
      </c>
      <c r="B88" s="1162" t="s">
        <v>569</v>
      </c>
      <c r="C88" s="1128"/>
      <c r="D88" s="1133">
        <v>6</v>
      </c>
      <c r="E88" s="1133">
        <v>80.64</v>
      </c>
      <c r="F88" s="1163">
        <f t="shared" si="23"/>
        <v>483.84</v>
      </c>
    </row>
    <row r="89" spans="1:10" s="1050" customFormat="1" x14ac:dyDescent="0.25">
      <c r="A89" s="1161" t="s">
        <v>570</v>
      </c>
      <c r="B89" s="1162" t="s">
        <v>571</v>
      </c>
      <c r="C89" s="1128"/>
      <c r="D89" s="1133">
        <v>5.4</v>
      </c>
      <c r="E89" s="1133">
        <v>20.16</v>
      </c>
      <c r="F89" s="1163">
        <f t="shared" si="23"/>
        <v>108.86</v>
      </c>
    </row>
    <row r="90" spans="1:10" s="1050" customFormat="1" x14ac:dyDescent="0.25">
      <c r="A90" s="1161" t="s">
        <v>572</v>
      </c>
      <c r="B90" s="1162" t="s">
        <v>573</v>
      </c>
      <c r="C90" s="1128"/>
      <c r="D90" s="1133">
        <v>1.2</v>
      </c>
      <c r="E90" s="1133">
        <v>18.899999999999999</v>
      </c>
      <c r="F90" s="1163">
        <f t="shared" si="23"/>
        <v>22.68</v>
      </c>
    </row>
    <row r="91" spans="1:10" s="1050" customFormat="1" x14ac:dyDescent="0.25">
      <c r="A91" s="1164" t="s">
        <v>574</v>
      </c>
      <c r="B91" s="1162" t="s">
        <v>575</v>
      </c>
      <c r="C91" s="1128"/>
      <c r="D91" s="1133">
        <v>0.6</v>
      </c>
      <c r="E91" s="1133">
        <v>20.16</v>
      </c>
      <c r="F91" s="1163">
        <f t="shared" si="23"/>
        <v>12.1</v>
      </c>
    </row>
    <row r="92" spans="1:10" s="1050" customFormat="1" x14ac:dyDescent="0.25">
      <c r="A92" s="1161" t="s">
        <v>576</v>
      </c>
      <c r="B92" s="1162" t="s">
        <v>577</v>
      </c>
      <c r="C92" s="1128"/>
      <c r="D92" s="1133">
        <v>0.3</v>
      </c>
      <c r="E92" s="1133">
        <v>18.899999999999999</v>
      </c>
      <c r="F92" s="1163">
        <f t="shared" si="23"/>
        <v>5.67</v>
      </c>
    </row>
    <row r="93" spans="1:10" s="1050" customFormat="1" x14ac:dyDescent="0.25">
      <c r="A93" s="1161" t="s">
        <v>578</v>
      </c>
      <c r="B93" s="1162" t="s">
        <v>575</v>
      </c>
      <c r="C93" s="1128"/>
      <c r="D93" s="1133">
        <v>0.6</v>
      </c>
      <c r="E93" s="1133">
        <v>90.72</v>
      </c>
      <c r="F93" s="1163">
        <f t="shared" si="23"/>
        <v>54.43</v>
      </c>
    </row>
    <row r="94" spans="1:10" s="1050" customFormat="1" x14ac:dyDescent="0.25">
      <c r="A94" s="1161" t="s">
        <v>579</v>
      </c>
      <c r="B94" s="1162" t="s">
        <v>580</v>
      </c>
      <c r="C94" s="1128"/>
      <c r="D94" s="1133">
        <v>0.3</v>
      </c>
      <c r="E94" s="1133">
        <v>64.260000000000005</v>
      </c>
      <c r="F94" s="1163">
        <f t="shared" si="23"/>
        <v>19.28</v>
      </c>
    </row>
    <row r="95" spans="1:10" s="1050" customFormat="1" x14ac:dyDescent="0.25">
      <c r="A95" s="1161" t="s">
        <v>581</v>
      </c>
      <c r="B95" s="1162" t="s">
        <v>582</v>
      </c>
      <c r="C95" s="1128"/>
      <c r="D95" s="1133">
        <v>0.2</v>
      </c>
      <c r="E95" s="1133">
        <v>186.48</v>
      </c>
      <c r="F95" s="1163">
        <f t="shared" si="23"/>
        <v>37.299999999999997</v>
      </c>
    </row>
    <row r="96" spans="1:10" s="1050" customFormat="1" x14ac:dyDescent="0.25">
      <c r="A96" s="1161" t="s">
        <v>583</v>
      </c>
      <c r="B96" s="1162" t="s">
        <v>584</v>
      </c>
      <c r="C96" s="1128"/>
      <c r="D96" s="1133">
        <v>0.6</v>
      </c>
      <c r="E96" s="1133">
        <v>107.1</v>
      </c>
      <c r="F96" s="1163">
        <f t="shared" si="23"/>
        <v>64.260000000000005</v>
      </c>
    </row>
    <row r="97" spans="1:9" s="1050" customFormat="1" x14ac:dyDescent="0.25">
      <c r="A97" s="1161" t="s">
        <v>585</v>
      </c>
      <c r="B97" s="1162" t="s">
        <v>584</v>
      </c>
      <c r="C97" s="1128"/>
      <c r="D97" s="1133">
        <v>0.6</v>
      </c>
      <c r="E97" s="1133">
        <v>119.7</v>
      </c>
      <c r="F97" s="1163">
        <f t="shared" si="23"/>
        <v>71.819999999999993</v>
      </c>
    </row>
    <row r="98" spans="1:9" s="1050" customFormat="1" ht="25.5" x14ac:dyDescent="0.25">
      <c r="A98" s="1161" t="s">
        <v>586</v>
      </c>
      <c r="B98" s="1162" t="s">
        <v>587</v>
      </c>
      <c r="C98" s="1128"/>
      <c r="D98" s="1133">
        <v>1.2</v>
      </c>
      <c r="E98" s="1133">
        <v>126</v>
      </c>
      <c r="F98" s="1163">
        <f t="shared" si="23"/>
        <v>151.19999999999999</v>
      </c>
    </row>
    <row r="99" spans="1:9" s="1050" customFormat="1" x14ac:dyDescent="0.25">
      <c r="A99" s="1132" t="s">
        <v>36</v>
      </c>
      <c r="B99" s="1577"/>
      <c r="C99" s="1578"/>
      <c r="D99" s="1133"/>
      <c r="E99" s="1134"/>
      <c r="F99" s="1135">
        <f>SUM(F86:F98)</f>
        <v>1203</v>
      </c>
    </row>
    <row r="100" spans="1:9" s="1050" customFormat="1" x14ac:dyDescent="0.25">
      <c r="A100" s="1478" t="s">
        <v>1430</v>
      </c>
      <c r="B100" s="1478"/>
      <c r="C100" s="1478"/>
      <c r="D100" s="1478"/>
      <c r="E100" s="1478"/>
      <c r="F100" s="1136">
        <v>247</v>
      </c>
    </row>
    <row r="101" spans="1:9" x14ac:dyDescent="0.25">
      <c r="A101" s="1479" t="s">
        <v>487</v>
      </c>
      <c r="B101" s="1479"/>
      <c r="C101" s="1479"/>
      <c r="D101" s="1479"/>
      <c r="E101" s="1479"/>
      <c r="F101" s="1134">
        <f>F99/F100</f>
        <v>4.87</v>
      </c>
    </row>
    <row r="103" spans="1:9" ht="15" customHeight="1" x14ac:dyDescent="0.25">
      <c r="A103" s="275"/>
      <c r="B103" s="222"/>
      <c r="F103" s="222"/>
      <c r="G103" s="222"/>
      <c r="H103" s="1531"/>
      <c r="I103" s="1531"/>
    </row>
    <row r="104" spans="1:9" x14ac:dyDescent="0.25">
      <c r="A104" s="275" t="s">
        <v>1330</v>
      </c>
      <c r="B104" s="222"/>
      <c r="F104" s="275" t="s">
        <v>1298</v>
      </c>
      <c r="G104" s="222"/>
      <c r="H104" s="222"/>
      <c r="I104" s="222"/>
    </row>
    <row r="105" spans="1:9" ht="15" customHeight="1" x14ac:dyDescent="0.25">
      <c r="A105" s="275" t="s">
        <v>1331</v>
      </c>
      <c r="B105" s="222"/>
      <c r="F105" s="222"/>
      <c r="G105" s="222"/>
      <c r="H105" s="1531"/>
      <c r="I105" s="1531"/>
    </row>
    <row r="106" spans="1:9" x14ac:dyDescent="0.25">
      <c r="A106" s="222"/>
      <c r="B106" s="222"/>
      <c r="F106" s="222"/>
      <c r="G106" s="222"/>
      <c r="H106" s="222"/>
    </row>
    <row r="107" spans="1:9" x14ac:dyDescent="0.25">
      <c r="A107" s="222"/>
      <c r="B107" s="222"/>
      <c r="F107" s="222"/>
      <c r="G107" s="222"/>
      <c r="H107" s="222"/>
    </row>
    <row r="108" spans="1:9" x14ac:dyDescent="0.25">
      <c r="A108" s="275" t="s">
        <v>314</v>
      </c>
      <c r="B108" s="222"/>
      <c r="F108" s="275" t="s">
        <v>1299</v>
      </c>
      <c r="G108" s="222"/>
      <c r="H108" s="222"/>
    </row>
  </sheetData>
  <mergeCells count="12">
    <mergeCell ref="H105:I105"/>
    <mergeCell ref="A2:I2"/>
    <mergeCell ref="A3:I3"/>
    <mergeCell ref="A4:I4"/>
    <mergeCell ref="A5:I5"/>
    <mergeCell ref="A6:I6"/>
    <mergeCell ref="A83:F83"/>
    <mergeCell ref="B85:C85"/>
    <mergeCell ref="B99:C99"/>
    <mergeCell ref="A100:E100"/>
    <mergeCell ref="A101:E101"/>
    <mergeCell ref="H103:I103"/>
  </mergeCells>
  <pageMargins left="0.19685039370078741" right="0.70866141732283472" top="0.27559055118110237" bottom="0.23622047244094491" header="0.31496062992125984" footer="0.31496062992125984"/>
  <pageSetup paperSize="9" scale="62" orientation="portrait" r:id="rId1"/>
  <rowBreaks count="1" manualBreakCount="1">
    <brk id="79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CFF33"/>
    <outlinePr summaryBelow="0" summaryRight="0"/>
    <pageSetUpPr autoPageBreaks="0" fitToPage="1"/>
  </sheetPr>
  <dimension ref="A1:G117"/>
  <sheetViews>
    <sheetView workbookViewId="0">
      <pane xSplit="1" ySplit="6" topLeftCell="B74" activePane="bottomRight" state="frozen"/>
      <selection pane="topRight" activeCell="B1" sqref="B1"/>
      <selection pane="bottomLeft" activeCell="A7" sqref="A7"/>
      <selection pane="bottomRight" activeCell="N91" sqref="N91"/>
    </sheetView>
  </sheetViews>
  <sheetFormatPr defaultColWidth="9.140625" defaultRowHeight="11.25" x14ac:dyDescent="0.25"/>
  <cols>
    <col min="1" max="1" width="28.140625" style="1215" customWidth="1"/>
    <col min="2" max="2" width="16.42578125" style="1215" customWidth="1"/>
    <col min="3" max="3" width="21.28515625" style="1215" customWidth="1"/>
    <col min="4" max="4" width="14.5703125" style="1215" customWidth="1"/>
    <col min="5" max="5" width="12.7109375" style="1215" customWidth="1"/>
    <col min="6" max="6" width="17" style="1215" customWidth="1"/>
    <col min="7" max="7" width="14.28515625" style="1215" customWidth="1"/>
    <col min="8" max="256" width="9.140625" style="1215"/>
    <col min="257" max="257" width="28.140625" style="1215" customWidth="1"/>
    <col min="258" max="258" width="16.42578125" style="1215" customWidth="1"/>
    <col min="259" max="259" width="21.28515625" style="1215" customWidth="1"/>
    <col min="260" max="260" width="14.5703125" style="1215" customWidth="1"/>
    <col min="261" max="261" width="12.7109375" style="1215" customWidth="1"/>
    <col min="262" max="262" width="17" style="1215" customWidth="1"/>
    <col min="263" max="263" width="14.28515625" style="1215" customWidth="1"/>
    <col min="264" max="512" width="9.140625" style="1215"/>
    <col min="513" max="513" width="28.140625" style="1215" customWidth="1"/>
    <col min="514" max="514" width="16.42578125" style="1215" customWidth="1"/>
    <col min="515" max="515" width="21.28515625" style="1215" customWidth="1"/>
    <col min="516" max="516" width="14.5703125" style="1215" customWidth="1"/>
    <col min="517" max="517" width="12.7109375" style="1215" customWidth="1"/>
    <col min="518" max="518" width="17" style="1215" customWidth="1"/>
    <col min="519" max="519" width="14.28515625" style="1215" customWidth="1"/>
    <col min="520" max="768" width="9.140625" style="1215"/>
    <col min="769" max="769" width="28.140625" style="1215" customWidth="1"/>
    <col min="770" max="770" width="16.42578125" style="1215" customWidth="1"/>
    <col min="771" max="771" width="21.28515625" style="1215" customWidth="1"/>
    <col min="772" max="772" width="14.5703125" style="1215" customWidth="1"/>
    <col min="773" max="773" width="12.7109375" style="1215" customWidth="1"/>
    <col min="774" max="774" width="17" style="1215" customWidth="1"/>
    <col min="775" max="775" width="14.28515625" style="1215" customWidth="1"/>
    <col min="776" max="1024" width="9.140625" style="1215"/>
    <col min="1025" max="1025" width="28.140625" style="1215" customWidth="1"/>
    <col min="1026" max="1026" width="16.42578125" style="1215" customWidth="1"/>
    <col min="1027" max="1027" width="21.28515625" style="1215" customWidth="1"/>
    <col min="1028" max="1028" width="14.5703125" style="1215" customWidth="1"/>
    <col min="1029" max="1029" width="12.7109375" style="1215" customWidth="1"/>
    <col min="1030" max="1030" width="17" style="1215" customWidth="1"/>
    <col min="1031" max="1031" width="14.28515625" style="1215" customWidth="1"/>
    <col min="1032" max="1280" width="9.140625" style="1215"/>
    <col min="1281" max="1281" width="28.140625" style="1215" customWidth="1"/>
    <col min="1282" max="1282" width="16.42578125" style="1215" customWidth="1"/>
    <col min="1283" max="1283" width="21.28515625" style="1215" customWidth="1"/>
    <col min="1284" max="1284" width="14.5703125" style="1215" customWidth="1"/>
    <col min="1285" max="1285" width="12.7109375" style="1215" customWidth="1"/>
    <col min="1286" max="1286" width="17" style="1215" customWidth="1"/>
    <col min="1287" max="1287" width="14.28515625" style="1215" customWidth="1"/>
    <col min="1288" max="1536" width="9.140625" style="1215"/>
    <col min="1537" max="1537" width="28.140625" style="1215" customWidth="1"/>
    <col min="1538" max="1538" width="16.42578125" style="1215" customWidth="1"/>
    <col min="1539" max="1539" width="21.28515625" style="1215" customWidth="1"/>
    <col min="1540" max="1540" width="14.5703125" style="1215" customWidth="1"/>
    <col min="1541" max="1541" width="12.7109375" style="1215" customWidth="1"/>
    <col min="1542" max="1542" width="17" style="1215" customWidth="1"/>
    <col min="1543" max="1543" width="14.28515625" style="1215" customWidth="1"/>
    <col min="1544" max="1792" width="9.140625" style="1215"/>
    <col min="1793" max="1793" width="28.140625" style="1215" customWidth="1"/>
    <col min="1794" max="1794" width="16.42578125" style="1215" customWidth="1"/>
    <col min="1795" max="1795" width="21.28515625" style="1215" customWidth="1"/>
    <col min="1796" max="1796" width="14.5703125" style="1215" customWidth="1"/>
    <col min="1797" max="1797" width="12.7109375" style="1215" customWidth="1"/>
    <col min="1798" max="1798" width="17" style="1215" customWidth="1"/>
    <col min="1799" max="1799" width="14.28515625" style="1215" customWidth="1"/>
    <col min="1800" max="2048" width="9.140625" style="1215"/>
    <col min="2049" max="2049" width="28.140625" style="1215" customWidth="1"/>
    <col min="2050" max="2050" width="16.42578125" style="1215" customWidth="1"/>
    <col min="2051" max="2051" width="21.28515625" style="1215" customWidth="1"/>
    <col min="2052" max="2052" width="14.5703125" style="1215" customWidth="1"/>
    <col min="2053" max="2053" width="12.7109375" style="1215" customWidth="1"/>
    <col min="2054" max="2054" width="17" style="1215" customWidth="1"/>
    <col min="2055" max="2055" width="14.28515625" style="1215" customWidth="1"/>
    <col min="2056" max="2304" width="9.140625" style="1215"/>
    <col min="2305" max="2305" width="28.140625" style="1215" customWidth="1"/>
    <col min="2306" max="2306" width="16.42578125" style="1215" customWidth="1"/>
    <col min="2307" max="2307" width="21.28515625" style="1215" customWidth="1"/>
    <col min="2308" max="2308" width="14.5703125" style="1215" customWidth="1"/>
    <col min="2309" max="2309" width="12.7109375" style="1215" customWidth="1"/>
    <col min="2310" max="2310" width="17" style="1215" customWidth="1"/>
    <col min="2311" max="2311" width="14.28515625" style="1215" customWidth="1"/>
    <col min="2312" max="2560" width="9.140625" style="1215"/>
    <col min="2561" max="2561" width="28.140625" style="1215" customWidth="1"/>
    <col min="2562" max="2562" width="16.42578125" style="1215" customWidth="1"/>
    <col min="2563" max="2563" width="21.28515625" style="1215" customWidth="1"/>
    <col min="2564" max="2564" width="14.5703125" style="1215" customWidth="1"/>
    <col min="2565" max="2565" width="12.7109375" style="1215" customWidth="1"/>
    <col min="2566" max="2566" width="17" style="1215" customWidth="1"/>
    <col min="2567" max="2567" width="14.28515625" style="1215" customWidth="1"/>
    <col min="2568" max="2816" width="9.140625" style="1215"/>
    <col min="2817" max="2817" width="28.140625" style="1215" customWidth="1"/>
    <col min="2818" max="2818" width="16.42578125" style="1215" customWidth="1"/>
    <col min="2819" max="2819" width="21.28515625" style="1215" customWidth="1"/>
    <col min="2820" max="2820" width="14.5703125" style="1215" customWidth="1"/>
    <col min="2821" max="2821" width="12.7109375" style="1215" customWidth="1"/>
    <col min="2822" max="2822" width="17" style="1215" customWidth="1"/>
    <col min="2823" max="2823" width="14.28515625" style="1215" customWidth="1"/>
    <col min="2824" max="3072" width="9.140625" style="1215"/>
    <col min="3073" max="3073" width="28.140625" style="1215" customWidth="1"/>
    <col min="3074" max="3074" width="16.42578125" style="1215" customWidth="1"/>
    <col min="3075" max="3075" width="21.28515625" style="1215" customWidth="1"/>
    <col min="3076" max="3076" width="14.5703125" style="1215" customWidth="1"/>
    <col min="3077" max="3077" width="12.7109375" style="1215" customWidth="1"/>
    <col min="3078" max="3078" width="17" style="1215" customWidth="1"/>
    <col min="3079" max="3079" width="14.28515625" style="1215" customWidth="1"/>
    <col min="3080" max="3328" width="9.140625" style="1215"/>
    <col min="3329" max="3329" width="28.140625" style="1215" customWidth="1"/>
    <col min="3330" max="3330" width="16.42578125" style="1215" customWidth="1"/>
    <col min="3331" max="3331" width="21.28515625" style="1215" customWidth="1"/>
    <col min="3332" max="3332" width="14.5703125" style="1215" customWidth="1"/>
    <col min="3333" max="3333" width="12.7109375" style="1215" customWidth="1"/>
    <col min="3334" max="3334" width="17" style="1215" customWidth="1"/>
    <col min="3335" max="3335" width="14.28515625" style="1215" customWidth="1"/>
    <col min="3336" max="3584" width="9.140625" style="1215"/>
    <col min="3585" max="3585" width="28.140625" style="1215" customWidth="1"/>
    <col min="3586" max="3586" width="16.42578125" style="1215" customWidth="1"/>
    <col min="3587" max="3587" width="21.28515625" style="1215" customWidth="1"/>
    <col min="3588" max="3588" width="14.5703125" style="1215" customWidth="1"/>
    <col min="3589" max="3589" width="12.7109375" style="1215" customWidth="1"/>
    <col min="3590" max="3590" width="17" style="1215" customWidth="1"/>
    <col min="3591" max="3591" width="14.28515625" style="1215" customWidth="1"/>
    <col min="3592" max="3840" width="9.140625" style="1215"/>
    <col min="3841" max="3841" width="28.140625" style="1215" customWidth="1"/>
    <col min="3842" max="3842" width="16.42578125" style="1215" customWidth="1"/>
    <col min="3843" max="3843" width="21.28515625" style="1215" customWidth="1"/>
    <col min="3844" max="3844" width="14.5703125" style="1215" customWidth="1"/>
    <col min="3845" max="3845" width="12.7109375" style="1215" customWidth="1"/>
    <col min="3846" max="3846" width="17" style="1215" customWidth="1"/>
    <col min="3847" max="3847" width="14.28515625" style="1215" customWidth="1"/>
    <col min="3848" max="4096" width="9.140625" style="1215"/>
    <col min="4097" max="4097" width="28.140625" style="1215" customWidth="1"/>
    <col min="4098" max="4098" width="16.42578125" style="1215" customWidth="1"/>
    <col min="4099" max="4099" width="21.28515625" style="1215" customWidth="1"/>
    <col min="4100" max="4100" width="14.5703125" style="1215" customWidth="1"/>
    <col min="4101" max="4101" width="12.7109375" style="1215" customWidth="1"/>
    <col min="4102" max="4102" width="17" style="1215" customWidth="1"/>
    <col min="4103" max="4103" width="14.28515625" style="1215" customWidth="1"/>
    <col min="4104" max="4352" width="9.140625" style="1215"/>
    <col min="4353" max="4353" width="28.140625" style="1215" customWidth="1"/>
    <col min="4354" max="4354" width="16.42578125" style="1215" customWidth="1"/>
    <col min="4355" max="4355" width="21.28515625" style="1215" customWidth="1"/>
    <col min="4356" max="4356" width="14.5703125" style="1215" customWidth="1"/>
    <col min="4357" max="4357" width="12.7109375" style="1215" customWidth="1"/>
    <col min="4358" max="4358" width="17" style="1215" customWidth="1"/>
    <col min="4359" max="4359" width="14.28515625" style="1215" customWidth="1"/>
    <col min="4360" max="4608" width="9.140625" style="1215"/>
    <col min="4609" max="4609" width="28.140625" style="1215" customWidth="1"/>
    <col min="4610" max="4610" width="16.42578125" style="1215" customWidth="1"/>
    <col min="4611" max="4611" width="21.28515625" style="1215" customWidth="1"/>
    <col min="4612" max="4612" width="14.5703125" style="1215" customWidth="1"/>
    <col min="4613" max="4613" width="12.7109375" style="1215" customWidth="1"/>
    <col min="4614" max="4614" width="17" style="1215" customWidth="1"/>
    <col min="4615" max="4615" width="14.28515625" style="1215" customWidth="1"/>
    <col min="4616" max="4864" width="9.140625" style="1215"/>
    <col min="4865" max="4865" width="28.140625" style="1215" customWidth="1"/>
    <col min="4866" max="4866" width="16.42578125" style="1215" customWidth="1"/>
    <col min="4867" max="4867" width="21.28515625" style="1215" customWidth="1"/>
    <col min="4868" max="4868" width="14.5703125" style="1215" customWidth="1"/>
    <col min="4869" max="4869" width="12.7109375" style="1215" customWidth="1"/>
    <col min="4870" max="4870" width="17" style="1215" customWidth="1"/>
    <col min="4871" max="4871" width="14.28515625" style="1215" customWidth="1"/>
    <col min="4872" max="5120" width="9.140625" style="1215"/>
    <col min="5121" max="5121" width="28.140625" style="1215" customWidth="1"/>
    <col min="5122" max="5122" width="16.42578125" style="1215" customWidth="1"/>
    <col min="5123" max="5123" width="21.28515625" style="1215" customWidth="1"/>
    <col min="5124" max="5124" width="14.5703125" style="1215" customWidth="1"/>
    <col min="5125" max="5125" width="12.7109375" style="1215" customWidth="1"/>
    <col min="5126" max="5126" width="17" style="1215" customWidth="1"/>
    <col min="5127" max="5127" width="14.28515625" style="1215" customWidth="1"/>
    <col min="5128" max="5376" width="9.140625" style="1215"/>
    <col min="5377" max="5377" width="28.140625" style="1215" customWidth="1"/>
    <col min="5378" max="5378" width="16.42578125" style="1215" customWidth="1"/>
    <col min="5379" max="5379" width="21.28515625" style="1215" customWidth="1"/>
    <col min="5380" max="5380" width="14.5703125" style="1215" customWidth="1"/>
    <col min="5381" max="5381" width="12.7109375" style="1215" customWidth="1"/>
    <col min="5382" max="5382" width="17" style="1215" customWidth="1"/>
    <col min="5383" max="5383" width="14.28515625" style="1215" customWidth="1"/>
    <col min="5384" max="5632" width="9.140625" style="1215"/>
    <col min="5633" max="5633" width="28.140625" style="1215" customWidth="1"/>
    <col min="5634" max="5634" width="16.42578125" style="1215" customWidth="1"/>
    <col min="5635" max="5635" width="21.28515625" style="1215" customWidth="1"/>
    <col min="5636" max="5636" width="14.5703125" style="1215" customWidth="1"/>
    <col min="5637" max="5637" width="12.7109375" style="1215" customWidth="1"/>
    <col min="5638" max="5638" width="17" style="1215" customWidth="1"/>
    <col min="5639" max="5639" width="14.28515625" style="1215" customWidth="1"/>
    <col min="5640" max="5888" width="9.140625" style="1215"/>
    <col min="5889" max="5889" width="28.140625" style="1215" customWidth="1"/>
    <col min="5890" max="5890" width="16.42578125" style="1215" customWidth="1"/>
    <col min="5891" max="5891" width="21.28515625" style="1215" customWidth="1"/>
    <col min="5892" max="5892" width="14.5703125" style="1215" customWidth="1"/>
    <col min="5893" max="5893" width="12.7109375" style="1215" customWidth="1"/>
    <col min="5894" max="5894" width="17" style="1215" customWidth="1"/>
    <col min="5895" max="5895" width="14.28515625" style="1215" customWidth="1"/>
    <col min="5896" max="6144" width="9.140625" style="1215"/>
    <col min="6145" max="6145" width="28.140625" style="1215" customWidth="1"/>
    <col min="6146" max="6146" width="16.42578125" style="1215" customWidth="1"/>
    <col min="6147" max="6147" width="21.28515625" style="1215" customWidth="1"/>
    <col min="6148" max="6148" width="14.5703125" style="1215" customWidth="1"/>
    <col min="6149" max="6149" width="12.7109375" style="1215" customWidth="1"/>
    <col min="6150" max="6150" width="17" style="1215" customWidth="1"/>
    <col min="6151" max="6151" width="14.28515625" style="1215" customWidth="1"/>
    <col min="6152" max="6400" width="9.140625" style="1215"/>
    <col min="6401" max="6401" width="28.140625" style="1215" customWidth="1"/>
    <col min="6402" max="6402" width="16.42578125" style="1215" customWidth="1"/>
    <col min="6403" max="6403" width="21.28515625" style="1215" customWidth="1"/>
    <col min="6404" max="6404" width="14.5703125" style="1215" customWidth="1"/>
    <col min="6405" max="6405" width="12.7109375" style="1215" customWidth="1"/>
    <col min="6406" max="6406" width="17" style="1215" customWidth="1"/>
    <col min="6407" max="6407" width="14.28515625" style="1215" customWidth="1"/>
    <col min="6408" max="6656" width="9.140625" style="1215"/>
    <col min="6657" max="6657" width="28.140625" style="1215" customWidth="1"/>
    <col min="6658" max="6658" width="16.42578125" style="1215" customWidth="1"/>
    <col min="6659" max="6659" width="21.28515625" style="1215" customWidth="1"/>
    <col min="6660" max="6660" width="14.5703125" style="1215" customWidth="1"/>
    <col min="6661" max="6661" width="12.7109375" style="1215" customWidth="1"/>
    <col min="6662" max="6662" width="17" style="1215" customWidth="1"/>
    <col min="6663" max="6663" width="14.28515625" style="1215" customWidth="1"/>
    <col min="6664" max="6912" width="9.140625" style="1215"/>
    <col min="6913" max="6913" width="28.140625" style="1215" customWidth="1"/>
    <col min="6914" max="6914" width="16.42578125" style="1215" customWidth="1"/>
    <col min="6915" max="6915" width="21.28515625" style="1215" customWidth="1"/>
    <col min="6916" max="6916" width="14.5703125" style="1215" customWidth="1"/>
    <col min="6917" max="6917" width="12.7109375" style="1215" customWidth="1"/>
    <col min="6918" max="6918" width="17" style="1215" customWidth="1"/>
    <col min="6919" max="6919" width="14.28515625" style="1215" customWidth="1"/>
    <col min="6920" max="7168" width="9.140625" style="1215"/>
    <col min="7169" max="7169" width="28.140625" style="1215" customWidth="1"/>
    <col min="7170" max="7170" width="16.42578125" style="1215" customWidth="1"/>
    <col min="7171" max="7171" width="21.28515625" style="1215" customWidth="1"/>
    <col min="7172" max="7172" width="14.5703125" style="1215" customWidth="1"/>
    <col min="7173" max="7173" width="12.7109375" style="1215" customWidth="1"/>
    <col min="7174" max="7174" width="17" style="1215" customWidth="1"/>
    <col min="7175" max="7175" width="14.28515625" style="1215" customWidth="1"/>
    <col min="7176" max="7424" width="9.140625" style="1215"/>
    <col min="7425" max="7425" width="28.140625" style="1215" customWidth="1"/>
    <col min="7426" max="7426" width="16.42578125" style="1215" customWidth="1"/>
    <col min="7427" max="7427" width="21.28515625" style="1215" customWidth="1"/>
    <col min="7428" max="7428" width="14.5703125" style="1215" customWidth="1"/>
    <col min="7429" max="7429" width="12.7109375" style="1215" customWidth="1"/>
    <col min="7430" max="7430" width="17" style="1215" customWidth="1"/>
    <col min="7431" max="7431" width="14.28515625" style="1215" customWidth="1"/>
    <col min="7432" max="7680" width="9.140625" style="1215"/>
    <col min="7681" max="7681" width="28.140625" style="1215" customWidth="1"/>
    <col min="7682" max="7682" width="16.42578125" style="1215" customWidth="1"/>
    <col min="7683" max="7683" width="21.28515625" style="1215" customWidth="1"/>
    <col min="7684" max="7684" width="14.5703125" style="1215" customWidth="1"/>
    <col min="7685" max="7685" width="12.7109375" style="1215" customWidth="1"/>
    <col min="7686" max="7686" width="17" style="1215" customWidth="1"/>
    <col min="7687" max="7687" width="14.28515625" style="1215" customWidth="1"/>
    <col min="7688" max="7936" width="9.140625" style="1215"/>
    <col min="7937" max="7937" width="28.140625" style="1215" customWidth="1"/>
    <col min="7938" max="7938" width="16.42578125" style="1215" customWidth="1"/>
    <col min="7939" max="7939" width="21.28515625" style="1215" customWidth="1"/>
    <col min="7940" max="7940" width="14.5703125" style="1215" customWidth="1"/>
    <col min="7941" max="7941" width="12.7109375" style="1215" customWidth="1"/>
    <col min="7942" max="7942" width="17" style="1215" customWidth="1"/>
    <col min="7943" max="7943" width="14.28515625" style="1215" customWidth="1"/>
    <col min="7944" max="8192" width="9.140625" style="1215"/>
    <col min="8193" max="8193" width="28.140625" style="1215" customWidth="1"/>
    <col min="8194" max="8194" width="16.42578125" style="1215" customWidth="1"/>
    <col min="8195" max="8195" width="21.28515625" style="1215" customWidth="1"/>
    <col min="8196" max="8196" width="14.5703125" style="1215" customWidth="1"/>
    <col min="8197" max="8197" width="12.7109375" style="1215" customWidth="1"/>
    <col min="8198" max="8198" width="17" style="1215" customWidth="1"/>
    <col min="8199" max="8199" width="14.28515625" style="1215" customWidth="1"/>
    <col min="8200" max="8448" width="9.140625" style="1215"/>
    <col min="8449" max="8449" width="28.140625" style="1215" customWidth="1"/>
    <col min="8450" max="8450" width="16.42578125" style="1215" customWidth="1"/>
    <col min="8451" max="8451" width="21.28515625" style="1215" customWidth="1"/>
    <col min="8452" max="8452" width="14.5703125" style="1215" customWidth="1"/>
    <col min="8453" max="8453" width="12.7109375" style="1215" customWidth="1"/>
    <col min="8454" max="8454" width="17" style="1215" customWidth="1"/>
    <col min="8455" max="8455" width="14.28515625" style="1215" customWidth="1"/>
    <col min="8456" max="8704" width="9.140625" style="1215"/>
    <col min="8705" max="8705" width="28.140625" style="1215" customWidth="1"/>
    <col min="8706" max="8706" width="16.42578125" style="1215" customWidth="1"/>
    <col min="8707" max="8707" width="21.28515625" style="1215" customWidth="1"/>
    <col min="8708" max="8708" width="14.5703125" style="1215" customWidth="1"/>
    <col min="8709" max="8709" width="12.7109375" style="1215" customWidth="1"/>
    <col min="8710" max="8710" width="17" style="1215" customWidth="1"/>
    <col min="8711" max="8711" width="14.28515625" style="1215" customWidth="1"/>
    <col min="8712" max="8960" width="9.140625" style="1215"/>
    <col min="8961" max="8961" width="28.140625" style="1215" customWidth="1"/>
    <col min="8962" max="8962" width="16.42578125" style="1215" customWidth="1"/>
    <col min="8963" max="8963" width="21.28515625" style="1215" customWidth="1"/>
    <col min="8964" max="8964" width="14.5703125" style="1215" customWidth="1"/>
    <col min="8965" max="8965" width="12.7109375" style="1215" customWidth="1"/>
    <col min="8966" max="8966" width="17" style="1215" customWidth="1"/>
    <col min="8967" max="8967" width="14.28515625" style="1215" customWidth="1"/>
    <col min="8968" max="9216" width="9.140625" style="1215"/>
    <col min="9217" max="9217" width="28.140625" style="1215" customWidth="1"/>
    <col min="9218" max="9218" width="16.42578125" style="1215" customWidth="1"/>
    <col min="9219" max="9219" width="21.28515625" style="1215" customWidth="1"/>
    <col min="9220" max="9220" width="14.5703125" style="1215" customWidth="1"/>
    <col min="9221" max="9221" width="12.7109375" style="1215" customWidth="1"/>
    <col min="9222" max="9222" width="17" style="1215" customWidth="1"/>
    <col min="9223" max="9223" width="14.28515625" style="1215" customWidth="1"/>
    <col min="9224" max="9472" width="9.140625" style="1215"/>
    <col min="9473" max="9473" width="28.140625" style="1215" customWidth="1"/>
    <col min="9474" max="9474" width="16.42578125" style="1215" customWidth="1"/>
    <col min="9475" max="9475" width="21.28515625" style="1215" customWidth="1"/>
    <col min="9476" max="9476" width="14.5703125" style="1215" customWidth="1"/>
    <col min="9477" max="9477" width="12.7109375" style="1215" customWidth="1"/>
    <col min="9478" max="9478" width="17" style="1215" customWidth="1"/>
    <col min="9479" max="9479" width="14.28515625" style="1215" customWidth="1"/>
    <col min="9480" max="9728" width="9.140625" style="1215"/>
    <col min="9729" max="9729" width="28.140625" style="1215" customWidth="1"/>
    <col min="9730" max="9730" width="16.42578125" style="1215" customWidth="1"/>
    <col min="9731" max="9731" width="21.28515625" style="1215" customWidth="1"/>
    <col min="9732" max="9732" width="14.5703125" style="1215" customWidth="1"/>
    <col min="9733" max="9733" width="12.7109375" style="1215" customWidth="1"/>
    <col min="9734" max="9734" width="17" style="1215" customWidth="1"/>
    <col min="9735" max="9735" width="14.28515625" style="1215" customWidth="1"/>
    <col min="9736" max="9984" width="9.140625" style="1215"/>
    <col min="9985" max="9985" width="28.140625" style="1215" customWidth="1"/>
    <col min="9986" max="9986" width="16.42578125" style="1215" customWidth="1"/>
    <col min="9987" max="9987" width="21.28515625" style="1215" customWidth="1"/>
    <col min="9988" max="9988" width="14.5703125" style="1215" customWidth="1"/>
    <col min="9989" max="9989" width="12.7109375" style="1215" customWidth="1"/>
    <col min="9990" max="9990" width="17" style="1215" customWidth="1"/>
    <col min="9991" max="9991" width="14.28515625" style="1215" customWidth="1"/>
    <col min="9992" max="10240" width="9.140625" style="1215"/>
    <col min="10241" max="10241" width="28.140625" style="1215" customWidth="1"/>
    <col min="10242" max="10242" width="16.42578125" style="1215" customWidth="1"/>
    <col min="10243" max="10243" width="21.28515625" style="1215" customWidth="1"/>
    <col min="10244" max="10244" width="14.5703125" style="1215" customWidth="1"/>
    <col min="10245" max="10245" width="12.7109375" style="1215" customWidth="1"/>
    <col min="10246" max="10246" width="17" style="1215" customWidth="1"/>
    <col min="10247" max="10247" width="14.28515625" style="1215" customWidth="1"/>
    <col min="10248" max="10496" width="9.140625" style="1215"/>
    <col min="10497" max="10497" width="28.140625" style="1215" customWidth="1"/>
    <col min="10498" max="10498" width="16.42578125" style="1215" customWidth="1"/>
    <col min="10499" max="10499" width="21.28515625" style="1215" customWidth="1"/>
    <col min="10500" max="10500" width="14.5703125" style="1215" customWidth="1"/>
    <col min="10501" max="10501" width="12.7109375" style="1215" customWidth="1"/>
    <col min="10502" max="10502" width="17" style="1215" customWidth="1"/>
    <col min="10503" max="10503" width="14.28515625" style="1215" customWidth="1"/>
    <col min="10504" max="10752" width="9.140625" style="1215"/>
    <col min="10753" max="10753" width="28.140625" style="1215" customWidth="1"/>
    <col min="10754" max="10754" width="16.42578125" style="1215" customWidth="1"/>
    <col min="10755" max="10755" width="21.28515625" style="1215" customWidth="1"/>
    <col min="10756" max="10756" width="14.5703125" style="1215" customWidth="1"/>
    <col min="10757" max="10757" width="12.7109375" style="1215" customWidth="1"/>
    <col min="10758" max="10758" width="17" style="1215" customWidth="1"/>
    <col min="10759" max="10759" width="14.28515625" style="1215" customWidth="1"/>
    <col min="10760" max="11008" width="9.140625" style="1215"/>
    <col min="11009" max="11009" width="28.140625" style="1215" customWidth="1"/>
    <col min="11010" max="11010" width="16.42578125" style="1215" customWidth="1"/>
    <col min="11011" max="11011" width="21.28515625" style="1215" customWidth="1"/>
    <col min="11012" max="11012" width="14.5703125" style="1215" customWidth="1"/>
    <col min="11013" max="11013" width="12.7109375" style="1215" customWidth="1"/>
    <col min="11014" max="11014" width="17" style="1215" customWidth="1"/>
    <col min="11015" max="11015" width="14.28515625" style="1215" customWidth="1"/>
    <col min="11016" max="11264" width="9.140625" style="1215"/>
    <col min="11265" max="11265" width="28.140625" style="1215" customWidth="1"/>
    <col min="11266" max="11266" width="16.42578125" style="1215" customWidth="1"/>
    <col min="11267" max="11267" width="21.28515625" style="1215" customWidth="1"/>
    <col min="11268" max="11268" width="14.5703125" style="1215" customWidth="1"/>
    <col min="11269" max="11269" width="12.7109375" style="1215" customWidth="1"/>
    <col min="11270" max="11270" width="17" style="1215" customWidth="1"/>
    <col min="11271" max="11271" width="14.28515625" style="1215" customWidth="1"/>
    <col min="11272" max="11520" width="9.140625" style="1215"/>
    <col min="11521" max="11521" width="28.140625" style="1215" customWidth="1"/>
    <col min="11522" max="11522" width="16.42578125" style="1215" customWidth="1"/>
    <col min="11523" max="11523" width="21.28515625" style="1215" customWidth="1"/>
    <col min="11524" max="11524" width="14.5703125" style="1215" customWidth="1"/>
    <col min="11525" max="11525" width="12.7109375" style="1215" customWidth="1"/>
    <col min="11526" max="11526" width="17" style="1215" customWidth="1"/>
    <col min="11527" max="11527" width="14.28515625" style="1215" customWidth="1"/>
    <col min="11528" max="11776" width="9.140625" style="1215"/>
    <col min="11777" max="11777" width="28.140625" style="1215" customWidth="1"/>
    <col min="11778" max="11778" width="16.42578125" style="1215" customWidth="1"/>
    <col min="11779" max="11779" width="21.28515625" style="1215" customWidth="1"/>
    <col min="11780" max="11780" width="14.5703125" style="1215" customWidth="1"/>
    <col min="11781" max="11781" width="12.7109375" style="1215" customWidth="1"/>
    <col min="11782" max="11782" width="17" style="1215" customWidth="1"/>
    <col min="11783" max="11783" width="14.28515625" style="1215" customWidth="1"/>
    <col min="11784" max="12032" width="9.140625" style="1215"/>
    <col min="12033" max="12033" width="28.140625" style="1215" customWidth="1"/>
    <col min="12034" max="12034" width="16.42578125" style="1215" customWidth="1"/>
    <col min="12035" max="12035" width="21.28515625" style="1215" customWidth="1"/>
    <col min="12036" max="12036" width="14.5703125" style="1215" customWidth="1"/>
    <col min="12037" max="12037" width="12.7109375" style="1215" customWidth="1"/>
    <col min="12038" max="12038" width="17" style="1215" customWidth="1"/>
    <col min="12039" max="12039" width="14.28515625" style="1215" customWidth="1"/>
    <col min="12040" max="12288" width="9.140625" style="1215"/>
    <col min="12289" max="12289" width="28.140625" style="1215" customWidth="1"/>
    <col min="12290" max="12290" width="16.42578125" style="1215" customWidth="1"/>
    <col min="12291" max="12291" width="21.28515625" style="1215" customWidth="1"/>
    <col min="12292" max="12292" width="14.5703125" style="1215" customWidth="1"/>
    <col min="12293" max="12293" width="12.7109375" style="1215" customWidth="1"/>
    <col min="12294" max="12294" width="17" style="1215" customWidth="1"/>
    <col min="12295" max="12295" width="14.28515625" style="1215" customWidth="1"/>
    <col min="12296" max="12544" width="9.140625" style="1215"/>
    <col min="12545" max="12545" width="28.140625" style="1215" customWidth="1"/>
    <col min="12546" max="12546" width="16.42578125" style="1215" customWidth="1"/>
    <col min="12547" max="12547" width="21.28515625" style="1215" customWidth="1"/>
    <col min="12548" max="12548" width="14.5703125" style="1215" customWidth="1"/>
    <col min="12549" max="12549" width="12.7109375" style="1215" customWidth="1"/>
    <col min="12550" max="12550" width="17" style="1215" customWidth="1"/>
    <col min="12551" max="12551" width="14.28515625" style="1215" customWidth="1"/>
    <col min="12552" max="12800" width="9.140625" style="1215"/>
    <col min="12801" max="12801" width="28.140625" style="1215" customWidth="1"/>
    <col min="12802" max="12802" width="16.42578125" style="1215" customWidth="1"/>
    <col min="12803" max="12803" width="21.28515625" style="1215" customWidth="1"/>
    <col min="12804" max="12804" width="14.5703125" style="1215" customWidth="1"/>
    <col min="12805" max="12805" width="12.7109375" style="1215" customWidth="1"/>
    <col min="12806" max="12806" width="17" style="1215" customWidth="1"/>
    <col min="12807" max="12807" width="14.28515625" style="1215" customWidth="1"/>
    <col min="12808" max="13056" width="9.140625" style="1215"/>
    <col min="13057" max="13057" width="28.140625" style="1215" customWidth="1"/>
    <col min="13058" max="13058" width="16.42578125" style="1215" customWidth="1"/>
    <col min="13059" max="13059" width="21.28515625" style="1215" customWidth="1"/>
    <col min="13060" max="13060" width="14.5703125" style="1215" customWidth="1"/>
    <col min="13061" max="13061" width="12.7109375" style="1215" customWidth="1"/>
    <col min="13062" max="13062" width="17" style="1215" customWidth="1"/>
    <col min="13063" max="13063" width="14.28515625" style="1215" customWidth="1"/>
    <col min="13064" max="13312" width="9.140625" style="1215"/>
    <col min="13313" max="13313" width="28.140625" style="1215" customWidth="1"/>
    <col min="13314" max="13314" width="16.42578125" style="1215" customWidth="1"/>
    <col min="13315" max="13315" width="21.28515625" style="1215" customWidth="1"/>
    <col min="13316" max="13316" width="14.5703125" style="1215" customWidth="1"/>
    <col min="13317" max="13317" width="12.7109375" style="1215" customWidth="1"/>
    <col min="13318" max="13318" width="17" style="1215" customWidth="1"/>
    <col min="13319" max="13319" width="14.28515625" style="1215" customWidth="1"/>
    <col min="13320" max="13568" width="9.140625" style="1215"/>
    <col min="13569" max="13569" width="28.140625" style="1215" customWidth="1"/>
    <col min="13570" max="13570" width="16.42578125" style="1215" customWidth="1"/>
    <col min="13571" max="13571" width="21.28515625" style="1215" customWidth="1"/>
    <col min="13572" max="13572" width="14.5703125" style="1215" customWidth="1"/>
    <col min="13573" max="13573" width="12.7109375" style="1215" customWidth="1"/>
    <col min="13574" max="13574" width="17" style="1215" customWidth="1"/>
    <col min="13575" max="13575" width="14.28515625" style="1215" customWidth="1"/>
    <col min="13576" max="13824" width="9.140625" style="1215"/>
    <col min="13825" max="13825" width="28.140625" style="1215" customWidth="1"/>
    <col min="13826" max="13826" width="16.42578125" style="1215" customWidth="1"/>
    <col min="13827" max="13827" width="21.28515625" style="1215" customWidth="1"/>
    <col min="13828" max="13828" width="14.5703125" style="1215" customWidth="1"/>
    <col min="13829" max="13829" width="12.7109375" style="1215" customWidth="1"/>
    <col min="13830" max="13830" width="17" style="1215" customWidth="1"/>
    <col min="13831" max="13831" width="14.28515625" style="1215" customWidth="1"/>
    <col min="13832" max="14080" width="9.140625" style="1215"/>
    <col min="14081" max="14081" width="28.140625" style="1215" customWidth="1"/>
    <col min="14082" max="14082" width="16.42578125" style="1215" customWidth="1"/>
    <col min="14083" max="14083" width="21.28515625" style="1215" customWidth="1"/>
    <col min="14084" max="14084" width="14.5703125" style="1215" customWidth="1"/>
    <col min="14085" max="14085" width="12.7109375" style="1215" customWidth="1"/>
    <col min="14086" max="14086" width="17" style="1215" customWidth="1"/>
    <col min="14087" max="14087" width="14.28515625" style="1215" customWidth="1"/>
    <col min="14088" max="14336" width="9.140625" style="1215"/>
    <col min="14337" max="14337" width="28.140625" style="1215" customWidth="1"/>
    <col min="14338" max="14338" width="16.42578125" style="1215" customWidth="1"/>
    <col min="14339" max="14339" width="21.28515625" style="1215" customWidth="1"/>
    <col min="14340" max="14340" width="14.5703125" style="1215" customWidth="1"/>
    <col min="14341" max="14341" width="12.7109375" style="1215" customWidth="1"/>
    <col min="14342" max="14342" width="17" style="1215" customWidth="1"/>
    <col min="14343" max="14343" width="14.28515625" style="1215" customWidth="1"/>
    <col min="14344" max="14592" width="9.140625" style="1215"/>
    <col min="14593" max="14593" width="28.140625" style="1215" customWidth="1"/>
    <col min="14594" max="14594" width="16.42578125" style="1215" customWidth="1"/>
    <col min="14595" max="14595" width="21.28515625" style="1215" customWidth="1"/>
    <col min="14596" max="14596" width="14.5703125" style="1215" customWidth="1"/>
    <col min="14597" max="14597" width="12.7109375" style="1215" customWidth="1"/>
    <col min="14598" max="14598" width="17" style="1215" customWidth="1"/>
    <col min="14599" max="14599" width="14.28515625" style="1215" customWidth="1"/>
    <col min="14600" max="14848" width="9.140625" style="1215"/>
    <col min="14849" max="14849" width="28.140625" style="1215" customWidth="1"/>
    <col min="14850" max="14850" width="16.42578125" style="1215" customWidth="1"/>
    <col min="14851" max="14851" width="21.28515625" style="1215" customWidth="1"/>
    <col min="14852" max="14852" width="14.5703125" style="1215" customWidth="1"/>
    <col min="14853" max="14853" width="12.7109375" style="1215" customWidth="1"/>
    <col min="14854" max="14854" width="17" style="1215" customWidth="1"/>
    <col min="14855" max="14855" width="14.28515625" style="1215" customWidth="1"/>
    <col min="14856" max="15104" width="9.140625" style="1215"/>
    <col min="15105" max="15105" width="28.140625" style="1215" customWidth="1"/>
    <col min="15106" max="15106" width="16.42578125" style="1215" customWidth="1"/>
    <col min="15107" max="15107" width="21.28515625" style="1215" customWidth="1"/>
    <col min="15108" max="15108" width="14.5703125" style="1215" customWidth="1"/>
    <col min="15109" max="15109" width="12.7109375" style="1215" customWidth="1"/>
    <col min="15110" max="15110" width="17" style="1215" customWidth="1"/>
    <col min="15111" max="15111" width="14.28515625" style="1215" customWidth="1"/>
    <col min="15112" max="15360" width="9.140625" style="1215"/>
    <col min="15361" max="15361" width="28.140625" style="1215" customWidth="1"/>
    <col min="15362" max="15362" width="16.42578125" style="1215" customWidth="1"/>
    <col min="15363" max="15363" width="21.28515625" style="1215" customWidth="1"/>
    <col min="15364" max="15364" width="14.5703125" style="1215" customWidth="1"/>
    <col min="15365" max="15365" width="12.7109375" style="1215" customWidth="1"/>
    <col min="15366" max="15366" width="17" style="1215" customWidth="1"/>
    <col min="15367" max="15367" width="14.28515625" style="1215" customWidth="1"/>
    <col min="15368" max="15616" width="9.140625" style="1215"/>
    <col min="15617" max="15617" width="28.140625" style="1215" customWidth="1"/>
    <col min="15618" max="15618" width="16.42578125" style="1215" customWidth="1"/>
    <col min="15619" max="15619" width="21.28515625" style="1215" customWidth="1"/>
    <col min="15620" max="15620" width="14.5703125" style="1215" customWidth="1"/>
    <col min="15621" max="15621" width="12.7109375" style="1215" customWidth="1"/>
    <col min="15622" max="15622" width="17" style="1215" customWidth="1"/>
    <col min="15623" max="15623" width="14.28515625" style="1215" customWidth="1"/>
    <col min="15624" max="15872" width="9.140625" style="1215"/>
    <col min="15873" max="15873" width="28.140625" style="1215" customWidth="1"/>
    <col min="15874" max="15874" width="16.42578125" style="1215" customWidth="1"/>
    <col min="15875" max="15875" width="21.28515625" style="1215" customWidth="1"/>
    <col min="15876" max="15876" width="14.5703125" style="1215" customWidth="1"/>
    <col min="15877" max="15877" width="12.7109375" style="1215" customWidth="1"/>
    <col min="15878" max="15878" width="17" style="1215" customWidth="1"/>
    <col min="15879" max="15879" width="14.28515625" style="1215" customWidth="1"/>
    <col min="15880" max="16128" width="9.140625" style="1215"/>
    <col min="16129" max="16129" width="28.140625" style="1215" customWidth="1"/>
    <col min="16130" max="16130" width="16.42578125" style="1215" customWidth="1"/>
    <col min="16131" max="16131" width="21.28515625" style="1215" customWidth="1"/>
    <col min="16132" max="16132" width="14.5703125" style="1215" customWidth="1"/>
    <col min="16133" max="16133" width="12.7109375" style="1215" customWidth="1"/>
    <col min="16134" max="16134" width="17" style="1215" customWidth="1"/>
    <col min="16135" max="16135" width="14.28515625" style="1215" customWidth="1"/>
    <col min="16136" max="16384" width="9.140625" style="1215"/>
  </cols>
  <sheetData>
    <row r="1" spans="1:7" ht="9.9499999999999993" customHeight="1" x14ac:dyDescent="0.25"/>
    <row r="2" spans="1:7" ht="15.75" x14ac:dyDescent="0.25">
      <c r="A2" s="1216" t="s">
        <v>1609</v>
      </c>
    </row>
    <row r="3" spans="1:7" ht="9.9499999999999993" customHeight="1" x14ac:dyDescent="0.25"/>
    <row r="4" spans="1:7" ht="12.75" customHeight="1" x14ac:dyDescent="0.25">
      <c r="A4" s="1580" t="s">
        <v>1504</v>
      </c>
      <c r="B4" s="1581" t="s">
        <v>1505</v>
      </c>
      <c r="C4" s="1581" t="s">
        <v>1610</v>
      </c>
      <c r="D4" s="1581" t="s">
        <v>1614</v>
      </c>
      <c r="E4" s="1581" t="s">
        <v>1125</v>
      </c>
      <c r="F4" s="1581" t="s">
        <v>1124</v>
      </c>
      <c r="G4" s="1579" t="s">
        <v>1506</v>
      </c>
    </row>
    <row r="5" spans="1:7" ht="104.25" customHeight="1" x14ac:dyDescent="0.25">
      <c r="A5" s="1580"/>
      <c r="B5" s="1581"/>
      <c r="C5" s="1581"/>
      <c r="D5" s="1581"/>
      <c r="E5" s="1581"/>
      <c r="F5" s="1581"/>
      <c r="G5" s="1579"/>
    </row>
    <row r="6" spans="1:7" ht="10.5" customHeight="1" x14ac:dyDescent="0.25">
      <c r="A6" s="1217">
        <v>0</v>
      </c>
      <c r="B6" s="1217">
        <v>1</v>
      </c>
      <c r="C6" s="1217">
        <v>2</v>
      </c>
      <c r="D6" s="1217">
        <v>3</v>
      </c>
      <c r="E6" s="1217" t="s">
        <v>1507</v>
      </c>
      <c r="F6" s="1217" t="s">
        <v>1508</v>
      </c>
      <c r="G6" s="1217" t="s">
        <v>1509</v>
      </c>
    </row>
    <row r="7" spans="1:7" ht="11.25" hidden="1" customHeight="1" x14ac:dyDescent="0.25">
      <c r="A7" s="1218" t="s">
        <v>1510</v>
      </c>
      <c r="B7" s="1219">
        <v>453257.64</v>
      </c>
      <c r="C7" s="1219">
        <v>25175972.989999998</v>
      </c>
      <c r="D7" s="1219">
        <v>1094000</v>
      </c>
      <c r="E7" s="1220">
        <f>IF(B7=0,1,C7/(B7+C7))</f>
        <v>0.98231481679999999</v>
      </c>
      <c r="F7" s="1221">
        <f>D7*E7</f>
        <v>1074652.4099999999</v>
      </c>
      <c r="G7" s="1222">
        <f>D7-F7</f>
        <v>19347.59</v>
      </c>
    </row>
    <row r="8" spans="1:7" ht="11.25" hidden="1" customHeight="1" x14ac:dyDescent="0.25">
      <c r="A8" s="1218" t="s">
        <v>1511</v>
      </c>
      <c r="B8" s="1219">
        <v>334562.03000000003</v>
      </c>
      <c r="C8" s="1219">
        <v>44389783.619999997</v>
      </c>
      <c r="D8" s="1219">
        <v>1988600</v>
      </c>
      <c r="E8" s="1220">
        <f t="shared" ref="E8:E38" si="0">IF(B8=0,1,C8/(B8+C8))</f>
        <v>0.9925194651</v>
      </c>
      <c r="F8" s="1221">
        <f t="shared" ref="F8:F37" si="1">D8*E8</f>
        <v>1973724.21</v>
      </c>
      <c r="G8" s="1222">
        <f t="shared" ref="G8:G37" si="2">D8-F8</f>
        <v>14875.79</v>
      </c>
    </row>
    <row r="9" spans="1:7" ht="11.25" hidden="1" customHeight="1" x14ac:dyDescent="0.25">
      <c r="A9" s="1218" t="s">
        <v>1512</v>
      </c>
      <c r="B9" s="1219">
        <v>4015224.2</v>
      </c>
      <c r="C9" s="1219">
        <v>33421125.68</v>
      </c>
      <c r="D9" s="1219">
        <v>587800</v>
      </c>
      <c r="E9" s="1220">
        <f t="shared" si="0"/>
        <v>0.89274530740000002</v>
      </c>
      <c r="F9" s="1221">
        <f t="shared" si="1"/>
        <v>524755.68999999994</v>
      </c>
      <c r="G9" s="1222">
        <f t="shared" si="2"/>
        <v>63044.31</v>
      </c>
    </row>
    <row r="10" spans="1:7" ht="11.25" hidden="1" customHeight="1" x14ac:dyDescent="0.25">
      <c r="A10" s="1218" t="s">
        <v>1513</v>
      </c>
      <c r="B10" s="1219">
        <v>768270.55</v>
      </c>
      <c r="C10" s="1219">
        <v>27894986.050000001</v>
      </c>
      <c r="D10" s="1219">
        <v>1098100</v>
      </c>
      <c r="E10" s="1220">
        <f t="shared" si="0"/>
        <v>0.97319667610000005</v>
      </c>
      <c r="F10" s="1221">
        <f t="shared" si="1"/>
        <v>1068667.27</v>
      </c>
      <c r="G10" s="1222">
        <f t="shared" si="2"/>
        <v>29432.73</v>
      </c>
    </row>
    <row r="11" spans="1:7" ht="11.25" hidden="1" customHeight="1" x14ac:dyDescent="0.25">
      <c r="A11" s="1218" t="s">
        <v>1514</v>
      </c>
      <c r="B11" s="1219">
        <v>495989.3</v>
      </c>
      <c r="C11" s="1219">
        <v>37297405.969999999</v>
      </c>
      <c r="D11" s="1219">
        <v>1156400</v>
      </c>
      <c r="E11" s="1220">
        <f t="shared" si="0"/>
        <v>0.98687629690000001</v>
      </c>
      <c r="F11" s="1221">
        <f t="shared" si="1"/>
        <v>1141223.75</v>
      </c>
      <c r="G11" s="1222">
        <f t="shared" si="2"/>
        <v>15176.25</v>
      </c>
    </row>
    <row r="12" spans="1:7" ht="11.25" hidden="1" customHeight="1" x14ac:dyDescent="0.25">
      <c r="A12" s="1218" t="s">
        <v>1515</v>
      </c>
      <c r="B12" s="1219">
        <v>228000</v>
      </c>
      <c r="C12" s="1219">
        <v>28916190.449999999</v>
      </c>
      <c r="D12" s="1219">
        <v>1416600</v>
      </c>
      <c r="E12" s="1220">
        <f t="shared" si="0"/>
        <v>0.9921768285</v>
      </c>
      <c r="F12" s="1221">
        <f t="shared" si="1"/>
        <v>1405517.7</v>
      </c>
      <c r="G12" s="1222">
        <f t="shared" si="2"/>
        <v>11082.3</v>
      </c>
    </row>
    <row r="13" spans="1:7" ht="11.25" hidden="1" customHeight="1" x14ac:dyDescent="0.25">
      <c r="A13" s="1218" t="s">
        <v>1516</v>
      </c>
      <c r="B13" s="1219">
        <v>836540</v>
      </c>
      <c r="C13" s="1219">
        <v>26119723.120000001</v>
      </c>
      <c r="D13" s="1219">
        <v>738500</v>
      </c>
      <c r="E13" s="1220">
        <f t="shared" si="0"/>
        <v>0.96896676680000005</v>
      </c>
      <c r="F13" s="1221">
        <f t="shared" si="1"/>
        <v>715581.96</v>
      </c>
      <c r="G13" s="1222">
        <f t="shared" si="2"/>
        <v>22918.04</v>
      </c>
    </row>
    <row r="14" spans="1:7" ht="11.25" hidden="1" customHeight="1" x14ac:dyDescent="0.25">
      <c r="A14" s="1218" t="s">
        <v>1517</v>
      </c>
      <c r="B14" s="1219">
        <v>609847.61</v>
      </c>
      <c r="C14" s="1219">
        <v>35148359.149999999</v>
      </c>
      <c r="D14" s="1219">
        <v>732900</v>
      </c>
      <c r="E14" s="1220">
        <f t="shared" si="0"/>
        <v>0.9829452407</v>
      </c>
      <c r="F14" s="1221">
        <f t="shared" si="1"/>
        <v>720400.57</v>
      </c>
      <c r="G14" s="1222">
        <f t="shared" si="2"/>
        <v>12499.43</v>
      </c>
    </row>
    <row r="15" spans="1:7" ht="11.25" hidden="1" customHeight="1" x14ac:dyDescent="0.25">
      <c r="A15" s="1218" t="s">
        <v>1518</v>
      </c>
      <c r="B15" s="1219">
        <v>3167938.16</v>
      </c>
      <c r="C15" s="1219">
        <v>38479183.450000003</v>
      </c>
      <c r="D15" s="1219">
        <v>2206300</v>
      </c>
      <c r="E15" s="1220">
        <f t="shared" si="0"/>
        <v>0.92393380290000005</v>
      </c>
      <c r="F15" s="1221">
        <f t="shared" si="1"/>
        <v>2038475.15</v>
      </c>
      <c r="G15" s="1222">
        <f t="shared" si="2"/>
        <v>167824.85</v>
      </c>
    </row>
    <row r="16" spans="1:7" ht="11.25" hidden="1" customHeight="1" x14ac:dyDescent="0.25">
      <c r="A16" s="1218" t="s">
        <v>1519</v>
      </c>
      <c r="B16" s="1219">
        <v>275723.28000000003</v>
      </c>
      <c r="C16" s="1219">
        <v>35416900.600000001</v>
      </c>
      <c r="D16" s="1219">
        <v>2093300</v>
      </c>
      <c r="E16" s="1220">
        <f t="shared" si="0"/>
        <v>0.99227506269999999</v>
      </c>
      <c r="F16" s="1221">
        <f t="shared" si="1"/>
        <v>2077129.39</v>
      </c>
      <c r="G16" s="1222">
        <f t="shared" si="2"/>
        <v>16170.61</v>
      </c>
    </row>
    <row r="17" spans="1:7" ht="11.25" hidden="1" customHeight="1" x14ac:dyDescent="0.25">
      <c r="A17" s="1218" t="s">
        <v>1520</v>
      </c>
      <c r="B17" s="1219">
        <v>471546.45</v>
      </c>
      <c r="C17" s="1219">
        <v>33593025.630000003</v>
      </c>
      <c r="D17" s="1219">
        <v>1232900</v>
      </c>
      <c r="E17" s="1220">
        <f t="shared" si="0"/>
        <v>0.98615727659999997</v>
      </c>
      <c r="F17" s="1221">
        <f t="shared" si="1"/>
        <v>1215833.31</v>
      </c>
      <c r="G17" s="1222">
        <f t="shared" si="2"/>
        <v>17066.689999999999</v>
      </c>
    </row>
    <row r="18" spans="1:7" ht="11.25" hidden="1" customHeight="1" x14ac:dyDescent="0.25">
      <c r="A18" s="1223" t="s">
        <v>1521</v>
      </c>
      <c r="B18" s="1219">
        <v>0</v>
      </c>
      <c r="C18" s="1219">
        <v>22216930.5</v>
      </c>
      <c r="D18" s="1219">
        <v>597300</v>
      </c>
      <c r="E18" s="1220">
        <f>IF(B18=0,1,C18/(B18+C18))</f>
        <v>1</v>
      </c>
      <c r="F18" s="1221">
        <f>D18*E18</f>
        <v>597300</v>
      </c>
      <c r="G18" s="1222">
        <f>D18-F18</f>
        <v>0</v>
      </c>
    </row>
    <row r="19" spans="1:7" ht="11.25" hidden="1" customHeight="1" x14ac:dyDescent="0.25">
      <c r="A19" s="1218" t="s">
        <v>1522</v>
      </c>
      <c r="B19" s="1219">
        <v>192960.68</v>
      </c>
      <c r="C19" s="1219">
        <v>34081564.590000004</v>
      </c>
      <c r="D19" s="1219">
        <v>1297600</v>
      </c>
      <c r="E19" s="1220">
        <f t="shared" si="0"/>
        <v>0.99437014290000003</v>
      </c>
      <c r="F19" s="1221">
        <f t="shared" si="1"/>
        <v>1290294.7</v>
      </c>
      <c r="G19" s="1222">
        <f t="shared" si="2"/>
        <v>7305.3</v>
      </c>
    </row>
    <row r="20" spans="1:7" ht="11.25" hidden="1" customHeight="1" x14ac:dyDescent="0.25">
      <c r="A20" s="1218" t="s">
        <v>1523</v>
      </c>
      <c r="B20" s="1219">
        <v>353787.98</v>
      </c>
      <c r="C20" s="1219">
        <v>36685121.909999996</v>
      </c>
      <c r="D20" s="1219">
        <v>1581700</v>
      </c>
      <c r="E20" s="1220">
        <f t="shared" si="0"/>
        <v>0.99044820749999996</v>
      </c>
      <c r="F20" s="1221">
        <f t="shared" si="1"/>
        <v>1566591.93</v>
      </c>
      <c r="G20" s="1222">
        <f t="shared" si="2"/>
        <v>15108.07</v>
      </c>
    </row>
    <row r="21" spans="1:7" ht="11.25" hidden="1" customHeight="1" x14ac:dyDescent="0.25">
      <c r="A21" s="1218" t="s">
        <v>1524</v>
      </c>
      <c r="B21" s="1219">
        <v>686010</v>
      </c>
      <c r="C21" s="1219">
        <v>34584483.840000004</v>
      </c>
      <c r="D21" s="1219">
        <v>1816200</v>
      </c>
      <c r="E21" s="1220">
        <f t="shared" si="0"/>
        <v>0.98055003129999996</v>
      </c>
      <c r="F21" s="1221">
        <f t="shared" si="1"/>
        <v>1780874.97</v>
      </c>
      <c r="G21" s="1222">
        <f t="shared" si="2"/>
        <v>35325.03</v>
      </c>
    </row>
    <row r="22" spans="1:7" ht="11.25" hidden="1" customHeight="1" x14ac:dyDescent="0.25">
      <c r="A22" s="1218" t="s">
        <v>1525</v>
      </c>
      <c r="B22" s="1219">
        <v>2590305.5699999998</v>
      </c>
      <c r="C22" s="1219">
        <v>38063046.509999998</v>
      </c>
      <c r="D22" s="1219">
        <v>1995200</v>
      </c>
      <c r="E22" s="1220">
        <f t="shared" si="0"/>
        <v>0.93628310000000003</v>
      </c>
      <c r="F22" s="1221">
        <f t="shared" si="1"/>
        <v>1868072.04</v>
      </c>
      <c r="G22" s="1222">
        <f t="shared" si="2"/>
        <v>127127.96</v>
      </c>
    </row>
    <row r="23" spans="1:7" ht="11.25" hidden="1" customHeight="1" x14ac:dyDescent="0.25">
      <c r="A23" s="1218" t="s">
        <v>1526</v>
      </c>
      <c r="B23" s="1219">
        <v>515953.5</v>
      </c>
      <c r="C23" s="1219">
        <v>38162028.140000001</v>
      </c>
      <c r="D23" s="1219">
        <v>1194900</v>
      </c>
      <c r="E23" s="1220">
        <f t="shared" si="0"/>
        <v>0.98666027860000005</v>
      </c>
      <c r="F23" s="1221">
        <f t="shared" si="1"/>
        <v>1178960.3700000001</v>
      </c>
      <c r="G23" s="1222">
        <f t="shared" si="2"/>
        <v>15939.63</v>
      </c>
    </row>
    <row r="24" spans="1:7" ht="11.25" hidden="1" customHeight="1" x14ac:dyDescent="0.25">
      <c r="A24" s="1218" t="s">
        <v>1527</v>
      </c>
      <c r="B24" s="1219">
        <v>355803.14</v>
      </c>
      <c r="C24" s="1219">
        <v>31467036.68</v>
      </c>
      <c r="D24" s="1219">
        <v>1856600</v>
      </c>
      <c r="E24" s="1220">
        <f t="shared" si="0"/>
        <v>0.98881925240000001</v>
      </c>
      <c r="F24" s="1221">
        <f t="shared" si="1"/>
        <v>1835841.82</v>
      </c>
      <c r="G24" s="1222">
        <f t="shared" si="2"/>
        <v>20758.18</v>
      </c>
    </row>
    <row r="25" spans="1:7" ht="11.25" hidden="1" customHeight="1" x14ac:dyDescent="0.25">
      <c r="A25" s="1218" t="s">
        <v>1528</v>
      </c>
      <c r="B25" s="1219">
        <v>446440.5</v>
      </c>
      <c r="C25" s="1219">
        <v>24909038.129999999</v>
      </c>
      <c r="D25" s="1219">
        <v>1053600</v>
      </c>
      <c r="E25" s="1220">
        <f t="shared" si="0"/>
        <v>0.9823927402</v>
      </c>
      <c r="F25" s="1221">
        <f t="shared" si="1"/>
        <v>1035048.99</v>
      </c>
      <c r="G25" s="1222">
        <f t="shared" si="2"/>
        <v>18551.009999999998</v>
      </c>
    </row>
    <row r="26" spans="1:7" ht="11.25" hidden="1" customHeight="1" x14ac:dyDescent="0.25">
      <c r="A26" s="1218" t="s">
        <v>1529</v>
      </c>
      <c r="B26" s="1219">
        <v>890866.12</v>
      </c>
      <c r="C26" s="1219">
        <v>35441794.049999997</v>
      </c>
      <c r="D26" s="1219">
        <v>2033900</v>
      </c>
      <c r="E26" s="1220">
        <f t="shared" si="0"/>
        <v>0.97548029469999997</v>
      </c>
      <c r="F26" s="1221">
        <f t="shared" si="1"/>
        <v>1984029.37</v>
      </c>
      <c r="G26" s="1222">
        <f t="shared" si="2"/>
        <v>49870.63</v>
      </c>
    </row>
    <row r="27" spans="1:7" ht="11.25" hidden="1" customHeight="1" x14ac:dyDescent="0.25">
      <c r="A27" s="1218" t="s">
        <v>1530</v>
      </c>
      <c r="B27" s="1219">
        <v>1445263.26</v>
      </c>
      <c r="C27" s="1219">
        <v>59700202.119999997</v>
      </c>
      <c r="D27" s="1219">
        <v>2581800</v>
      </c>
      <c r="E27" s="1220">
        <f t="shared" si="0"/>
        <v>0.97636352510000002</v>
      </c>
      <c r="F27" s="1221">
        <f t="shared" si="1"/>
        <v>2520775.35</v>
      </c>
      <c r="G27" s="1222">
        <f t="shared" si="2"/>
        <v>61024.65</v>
      </c>
    </row>
    <row r="28" spans="1:7" ht="11.25" hidden="1" customHeight="1" x14ac:dyDescent="0.25">
      <c r="A28" s="1218" t="s">
        <v>1531</v>
      </c>
      <c r="B28" s="1219">
        <v>281470.7</v>
      </c>
      <c r="C28" s="1219">
        <v>46428995.969999999</v>
      </c>
      <c r="D28" s="1219">
        <v>3405500</v>
      </c>
      <c r="E28" s="1220">
        <f t="shared" si="0"/>
        <v>0.99397414070000001</v>
      </c>
      <c r="F28" s="1221">
        <f t="shared" si="1"/>
        <v>3384978.94</v>
      </c>
      <c r="G28" s="1222">
        <f t="shared" si="2"/>
        <v>20521.060000000001</v>
      </c>
    </row>
    <row r="29" spans="1:7" ht="11.25" hidden="1" customHeight="1" x14ac:dyDescent="0.25">
      <c r="A29" s="1218" t="s">
        <v>1532</v>
      </c>
      <c r="B29" s="1219">
        <v>503450</v>
      </c>
      <c r="C29" s="1219">
        <v>30292438.25</v>
      </c>
      <c r="D29" s="1219">
        <v>1246600</v>
      </c>
      <c r="E29" s="1220">
        <f t="shared" si="0"/>
        <v>0.98365203840000004</v>
      </c>
      <c r="F29" s="1221">
        <f t="shared" si="1"/>
        <v>1226220.6299999999</v>
      </c>
      <c r="G29" s="1222">
        <f t="shared" si="2"/>
        <v>20379.37</v>
      </c>
    </row>
    <row r="30" spans="1:7" ht="11.25" hidden="1" customHeight="1" x14ac:dyDescent="0.25">
      <c r="A30" s="1218" t="s">
        <v>1533</v>
      </c>
      <c r="B30" s="1219">
        <v>102380</v>
      </c>
      <c r="C30" s="1219">
        <v>24737134.039999999</v>
      </c>
      <c r="D30" s="1219">
        <v>1626100</v>
      </c>
      <c r="E30" s="1220">
        <f t="shared" si="0"/>
        <v>0.99587834129999997</v>
      </c>
      <c r="F30" s="1221">
        <f t="shared" si="1"/>
        <v>1619397.77</v>
      </c>
      <c r="G30" s="1222">
        <f t="shared" si="2"/>
        <v>6702.23</v>
      </c>
    </row>
    <row r="31" spans="1:7" ht="11.25" hidden="1" customHeight="1" x14ac:dyDescent="0.25">
      <c r="A31" s="1218" t="s">
        <v>1534</v>
      </c>
      <c r="B31" s="1219">
        <v>1188769.8799999999</v>
      </c>
      <c r="C31" s="1219">
        <v>51908239.439999998</v>
      </c>
      <c r="D31" s="1219">
        <v>4339200</v>
      </c>
      <c r="E31" s="1220">
        <f t="shared" si="0"/>
        <v>0.97761135899999996</v>
      </c>
      <c r="F31" s="1221">
        <f t="shared" si="1"/>
        <v>4242051.21</v>
      </c>
      <c r="G31" s="1222">
        <f t="shared" si="2"/>
        <v>97148.79</v>
      </c>
    </row>
    <row r="32" spans="1:7" ht="11.25" hidden="1" customHeight="1" x14ac:dyDescent="0.25">
      <c r="A32" s="1218" t="s">
        <v>1535</v>
      </c>
      <c r="B32" s="1219">
        <v>1332015.52</v>
      </c>
      <c r="C32" s="1219">
        <v>30206327.960000001</v>
      </c>
      <c r="D32" s="1219">
        <v>2173700</v>
      </c>
      <c r="E32" s="1220">
        <f t="shared" si="0"/>
        <v>0.95776520350000005</v>
      </c>
      <c r="F32" s="1221">
        <f t="shared" si="1"/>
        <v>2081894.22</v>
      </c>
      <c r="G32" s="1222">
        <f t="shared" si="2"/>
        <v>91805.78</v>
      </c>
    </row>
    <row r="33" spans="1:7" ht="11.25" hidden="1" customHeight="1" x14ac:dyDescent="0.25">
      <c r="A33" s="1218" t="s">
        <v>1536</v>
      </c>
      <c r="B33" s="1219">
        <v>1024205.15</v>
      </c>
      <c r="C33" s="1219">
        <v>57710467.560000002</v>
      </c>
      <c r="D33" s="1219">
        <v>3049300</v>
      </c>
      <c r="E33" s="1220">
        <f t="shared" si="0"/>
        <v>0.98256217150000003</v>
      </c>
      <c r="F33" s="1221">
        <f t="shared" si="1"/>
        <v>2996126.83</v>
      </c>
      <c r="G33" s="1222">
        <f t="shared" si="2"/>
        <v>53173.17</v>
      </c>
    </row>
    <row r="34" spans="1:7" ht="11.25" hidden="1" customHeight="1" x14ac:dyDescent="0.25">
      <c r="A34" s="1218" t="s">
        <v>1537</v>
      </c>
      <c r="B34" s="1219">
        <v>343576.49</v>
      </c>
      <c r="C34" s="1219">
        <v>51596927.020000003</v>
      </c>
      <c r="D34" s="1219">
        <v>2686200</v>
      </c>
      <c r="E34" s="1220">
        <f t="shared" si="0"/>
        <v>0.99338519140000003</v>
      </c>
      <c r="F34" s="1221">
        <f t="shared" si="1"/>
        <v>2668431.2999999998</v>
      </c>
      <c r="G34" s="1222">
        <f t="shared" si="2"/>
        <v>17768.7</v>
      </c>
    </row>
    <row r="35" spans="1:7" ht="11.25" hidden="1" customHeight="1" x14ac:dyDescent="0.25">
      <c r="A35" s="1218" t="s">
        <v>1538</v>
      </c>
      <c r="B35" s="1219">
        <v>5718005.79</v>
      </c>
      <c r="C35" s="1219">
        <v>43690800.549999997</v>
      </c>
      <c r="D35" s="1219">
        <v>2548700</v>
      </c>
      <c r="E35" s="1220">
        <f t="shared" si="0"/>
        <v>0.88427152539999998</v>
      </c>
      <c r="F35" s="1221">
        <f t="shared" si="1"/>
        <v>2253742.84</v>
      </c>
      <c r="G35" s="1222">
        <f t="shared" si="2"/>
        <v>294957.15999999997</v>
      </c>
    </row>
    <row r="36" spans="1:7" ht="11.25" hidden="1" customHeight="1" x14ac:dyDescent="0.25">
      <c r="A36" s="1218" t="s">
        <v>1539</v>
      </c>
      <c r="B36" s="1219">
        <v>1695201.54</v>
      </c>
      <c r="C36" s="1219">
        <v>50817402.649999999</v>
      </c>
      <c r="D36" s="1219">
        <v>4707300</v>
      </c>
      <c r="E36" s="1220">
        <f>IF(B36=0,1,C36/(B36+C36))</f>
        <v>0.96771819709999995</v>
      </c>
      <c r="F36" s="1221">
        <f>D36*E36</f>
        <v>4555339.87</v>
      </c>
      <c r="G36" s="1222">
        <f>D36-F36</f>
        <v>151960.13</v>
      </c>
    </row>
    <row r="37" spans="1:7" ht="11.25" hidden="1" customHeight="1" x14ac:dyDescent="0.25">
      <c r="A37" s="1223" t="s">
        <v>1540</v>
      </c>
      <c r="B37" s="1219">
        <v>0</v>
      </c>
      <c r="C37" s="1219">
        <v>24601410.690000001</v>
      </c>
      <c r="D37" s="1219">
        <v>23930900</v>
      </c>
      <c r="E37" s="1220">
        <f t="shared" si="0"/>
        <v>1</v>
      </c>
      <c r="F37" s="1221">
        <f t="shared" si="1"/>
        <v>23930900</v>
      </c>
      <c r="G37" s="1222">
        <f t="shared" si="2"/>
        <v>0</v>
      </c>
    </row>
    <row r="38" spans="1:7" ht="12.75" hidden="1" customHeight="1" x14ac:dyDescent="0.25">
      <c r="A38" s="1224" t="s">
        <v>749</v>
      </c>
      <c r="B38" s="1225">
        <f>SUM(B7:B37)</f>
        <v>31323365.039999999</v>
      </c>
      <c r="C38" s="1225">
        <f>SUM(C7:C37)</f>
        <v>1133154047.3099999</v>
      </c>
      <c r="D38" s="1225">
        <f>SUM(D7:D37)</f>
        <v>80067700</v>
      </c>
      <c r="E38" s="1220">
        <f t="shared" si="0"/>
        <v>0.97310092520000002</v>
      </c>
      <c r="F38" s="1225">
        <f>SUM(F7:F37)</f>
        <v>78572834.560000002</v>
      </c>
      <c r="G38" s="1225">
        <f>SUM(G7:G37)</f>
        <v>1494865.44</v>
      </c>
    </row>
    <row r="39" spans="1:7" hidden="1" x14ac:dyDescent="0.25">
      <c r="B39" s="1226">
        <v>31323365.039999999</v>
      </c>
      <c r="C39" s="1226">
        <v>1133154047.3099999</v>
      </c>
      <c r="D39" s="1226">
        <f>80067.7*1000</f>
        <v>80067700</v>
      </c>
      <c r="E39" s="1227"/>
      <c r="F39" s="1226"/>
      <c r="G39" s="1226"/>
    </row>
    <row r="40" spans="1:7" hidden="1" x14ac:dyDescent="0.25">
      <c r="B40" s="1228">
        <f>B38-B39</f>
        <v>0</v>
      </c>
      <c r="C40" s="1228">
        <f>C38-C39</f>
        <v>0</v>
      </c>
      <c r="D40" s="1228">
        <f>D38-D39</f>
        <v>0</v>
      </c>
      <c r="E40" s="1227"/>
      <c r="F40" s="1228"/>
      <c r="G40" s="1226"/>
    </row>
    <row r="41" spans="1:7" ht="11.25" customHeight="1" x14ac:dyDescent="0.25">
      <c r="A41" s="1229" t="s">
        <v>1541</v>
      </c>
      <c r="B41" s="1219">
        <v>0</v>
      </c>
      <c r="C41" s="1219">
        <v>22784937.390000001</v>
      </c>
      <c r="D41" s="1219">
        <v>1206620.28</v>
      </c>
      <c r="E41" s="1220">
        <f>IF(B41=0,1,C41/(B41+C41))</f>
        <v>1</v>
      </c>
      <c r="F41" s="1221">
        <f>D41*E41</f>
        <v>1206620.28</v>
      </c>
      <c r="G41" s="1221">
        <f>D41-F41</f>
        <v>0</v>
      </c>
    </row>
    <row r="42" spans="1:7" ht="11.25" customHeight="1" x14ac:dyDescent="0.25">
      <c r="A42" s="1229" t="s">
        <v>1542</v>
      </c>
      <c r="B42" s="1219">
        <v>0</v>
      </c>
      <c r="C42" s="1219">
        <v>44905866.07</v>
      </c>
      <c r="D42" s="1219">
        <v>3914289.84</v>
      </c>
      <c r="E42" s="1220">
        <f t="shared" ref="E42:E96" si="3">IF(B42=0,1,C42/(B42+C42))</f>
        <v>1</v>
      </c>
      <c r="F42" s="1221">
        <f t="shared" ref="F42:F95" si="4">D42*E42</f>
        <v>3914289.84</v>
      </c>
      <c r="G42" s="1221">
        <f t="shared" ref="G42:G95" si="5">D42-F42</f>
        <v>0</v>
      </c>
    </row>
    <row r="43" spans="1:7" ht="11.25" customHeight="1" x14ac:dyDescent="0.25">
      <c r="A43" s="1229" t="s">
        <v>1543</v>
      </c>
      <c r="B43" s="1219">
        <v>0</v>
      </c>
      <c r="C43" s="1219">
        <v>27683092.850000001</v>
      </c>
      <c r="D43" s="1219">
        <v>4106379.03</v>
      </c>
      <c r="E43" s="1220">
        <f t="shared" si="3"/>
        <v>1</v>
      </c>
      <c r="F43" s="1221">
        <f t="shared" si="4"/>
        <v>4106379.03</v>
      </c>
      <c r="G43" s="1221">
        <f t="shared" si="5"/>
        <v>0</v>
      </c>
    </row>
    <row r="44" spans="1:7" ht="11.25" customHeight="1" x14ac:dyDescent="0.25">
      <c r="A44" s="1229" t="s">
        <v>1544</v>
      </c>
      <c r="B44" s="1219">
        <v>0</v>
      </c>
      <c r="C44" s="1219">
        <v>23360692</v>
      </c>
      <c r="D44" s="1219">
        <v>1131716.58</v>
      </c>
      <c r="E44" s="1220">
        <f t="shared" si="3"/>
        <v>1</v>
      </c>
      <c r="F44" s="1221">
        <f t="shared" si="4"/>
        <v>1131716.58</v>
      </c>
      <c r="G44" s="1221">
        <f t="shared" si="5"/>
        <v>0</v>
      </c>
    </row>
    <row r="45" spans="1:7" ht="11.25" customHeight="1" x14ac:dyDescent="0.25">
      <c r="A45" s="1229" t="s">
        <v>1545</v>
      </c>
      <c r="B45" s="1219">
        <v>0</v>
      </c>
      <c r="C45" s="1219">
        <v>13993006.52</v>
      </c>
      <c r="D45" s="1219">
        <v>1866077.67</v>
      </c>
      <c r="E45" s="1220">
        <f t="shared" si="3"/>
        <v>1</v>
      </c>
      <c r="F45" s="1221">
        <f t="shared" si="4"/>
        <v>1866077.67</v>
      </c>
      <c r="G45" s="1221">
        <f t="shared" si="5"/>
        <v>0</v>
      </c>
    </row>
    <row r="46" spans="1:7" ht="11.25" customHeight="1" x14ac:dyDescent="0.25">
      <c r="A46" s="1229" t="s">
        <v>1546</v>
      </c>
      <c r="B46" s="1219">
        <v>0</v>
      </c>
      <c r="C46" s="1219">
        <v>14463207.640000001</v>
      </c>
      <c r="D46" s="1219">
        <v>281704.46999999997</v>
      </c>
      <c r="E46" s="1220">
        <f t="shared" si="3"/>
        <v>1</v>
      </c>
      <c r="F46" s="1221">
        <f t="shared" si="4"/>
        <v>281704.46999999997</v>
      </c>
      <c r="G46" s="1221">
        <f t="shared" si="5"/>
        <v>0</v>
      </c>
    </row>
    <row r="47" spans="1:7" ht="11.25" customHeight="1" x14ac:dyDescent="0.25">
      <c r="A47" s="1229" t="s">
        <v>1547</v>
      </c>
      <c r="B47" s="1219">
        <v>0</v>
      </c>
      <c r="C47" s="1219">
        <v>15784385.470000001</v>
      </c>
      <c r="D47" s="1219">
        <v>629567.37</v>
      </c>
      <c r="E47" s="1220">
        <f t="shared" si="3"/>
        <v>1</v>
      </c>
      <c r="F47" s="1221">
        <f t="shared" si="4"/>
        <v>629567.37</v>
      </c>
      <c r="G47" s="1221">
        <f t="shared" si="5"/>
        <v>0</v>
      </c>
    </row>
    <row r="48" spans="1:7" ht="11.25" customHeight="1" x14ac:dyDescent="0.25">
      <c r="A48" s="1229" t="s">
        <v>1548</v>
      </c>
      <c r="B48" s="1219">
        <v>0</v>
      </c>
      <c r="C48" s="1219">
        <v>11908283.85</v>
      </c>
      <c r="D48" s="1219">
        <v>397994.04</v>
      </c>
      <c r="E48" s="1220">
        <f t="shared" si="3"/>
        <v>1</v>
      </c>
      <c r="F48" s="1221">
        <f t="shared" si="4"/>
        <v>397994.04</v>
      </c>
      <c r="G48" s="1221">
        <f t="shared" si="5"/>
        <v>0</v>
      </c>
    </row>
    <row r="49" spans="1:7" ht="11.25" customHeight="1" x14ac:dyDescent="0.25">
      <c r="A49" s="1229" t="s">
        <v>1549</v>
      </c>
      <c r="B49" s="1219">
        <v>0</v>
      </c>
      <c r="C49" s="1219">
        <v>18200759.780000001</v>
      </c>
      <c r="D49" s="1219">
        <v>944961.92</v>
      </c>
      <c r="E49" s="1220">
        <f t="shared" si="3"/>
        <v>1</v>
      </c>
      <c r="F49" s="1221">
        <f t="shared" si="4"/>
        <v>944961.92</v>
      </c>
      <c r="G49" s="1221">
        <f t="shared" si="5"/>
        <v>0</v>
      </c>
    </row>
    <row r="50" spans="1:7" ht="11.25" customHeight="1" x14ac:dyDescent="0.25">
      <c r="A50" s="1229" t="s">
        <v>1550</v>
      </c>
      <c r="B50" s="1219">
        <v>0</v>
      </c>
      <c r="C50" s="1219">
        <v>32907191.890000001</v>
      </c>
      <c r="D50" s="1219">
        <v>1513490.23</v>
      </c>
      <c r="E50" s="1220">
        <f t="shared" si="3"/>
        <v>1</v>
      </c>
      <c r="F50" s="1221">
        <f t="shared" si="4"/>
        <v>1513490.23</v>
      </c>
      <c r="G50" s="1221">
        <f t="shared" si="5"/>
        <v>0</v>
      </c>
    </row>
    <row r="51" spans="1:7" ht="11.25" customHeight="1" x14ac:dyDescent="0.25">
      <c r="A51" s="1229" t="s">
        <v>1551</v>
      </c>
      <c r="B51" s="1219">
        <v>0</v>
      </c>
      <c r="C51" s="1219">
        <v>15004609</v>
      </c>
      <c r="D51" s="1219">
        <v>380433.28</v>
      </c>
      <c r="E51" s="1220">
        <f t="shared" si="3"/>
        <v>1</v>
      </c>
      <c r="F51" s="1221">
        <f t="shared" si="4"/>
        <v>380433.28</v>
      </c>
      <c r="G51" s="1221">
        <f t="shared" si="5"/>
        <v>0</v>
      </c>
    </row>
    <row r="52" spans="1:7" ht="11.25" customHeight="1" x14ac:dyDescent="0.25">
      <c r="A52" s="1229" t="s">
        <v>1552</v>
      </c>
      <c r="B52" s="1219">
        <v>0</v>
      </c>
      <c r="C52" s="1219">
        <v>10847411</v>
      </c>
      <c r="D52" s="1219">
        <v>329632.67</v>
      </c>
      <c r="E52" s="1220">
        <f t="shared" si="3"/>
        <v>1</v>
      </c>
      <c r="F52" s="1221">
        <f t="shared" si="4"/>
        <v>329632.67</v>
      </c>
      <c r="G52" s="1221">
        <f t="shared" si="5"/>
        <v>0</v>
      </c>
    </row>
    <row r="53" spans="1:7" ht="11.25" customHeight="1" x14ac:dyDescent="0.25">
      <c r="A53" s="1229" t="s">
        <v>1553</v>
      </c>
      <c r="B53" s="1219">
        <v>0</v>
      </c>
      <c r="C53" s="1219">
        <v>19203714.809999999</v>
      </c>
      <c r="D53" s="1219">
        <v>780190.48</v>
      </c>
      <c r="E53" s="1220">
        <f t="shared" si="3"/>
        <v>1</v>
      </c>
      <c r="F53" s="1221">
        <f t="shared" si="4"/>
        <v>780190.48</v>
      </c>
      <c r="G53" s="1221">
        <f t="shared" si="5"/>
        <v>0</v>
      </c>
    </row>
    <row r="54" spans="1:7" ht="11.25" customHeight="1" x14ac:dyDescent="0.25">
      <c r="A54" s="1229" t="s">
        <v>1554</v>
      </c>
      <c r="B54" s="1219">
        <v>0</v>
      </c>
      <c r="C54" s="1219">
        <v>23142990.629999999</v>
      </c>
      <c r="D54" s="1219">
        <v>850647.04000000004</v>
      </c>
      <c r="E54" s="1220">
        <f>IF(B54=0,1,C54/(B54+C54))</f>
        <v>1</v>
      </c>
      <c r="F54" s="1221">
        <f>D54*E54</f>
        <v>850647.04000000004</v>
      </c>
      <c r="G54" s="1221">
        <f>D54-F54</f>
        <v>0</v>
      </c>
    </row>
    <row r="55" spans="1:7" ht="11.25" customHeight="1" x14ac:dyDescent="0.25">
      <c r="A55" s="1229" t="s">
        <v>1555</v>
      </c>
      <c r="B55" s="1219">
        <v>0</v>
      </c>
      <c r="C55" s="1219">
        <v>10400689.810000001</v>
      </c>
      <c r="D55" s="1219">
        <v>293799.46000000002</v>
      </c>
      <c r="E55" s="1220">
        <f>IF(B55=0,1,C55/(B55+C55))</f>
        <v>1</v>
      </c>
      <c r="F55" s="1221">
        <f>D55*E55</f>
        <v>293799.46000000002</v>
      </c>
      <c r="G55" s="1221">
        <f>D55-F55</f>
        <v>0</v>
      </c>
    </row>
    <row r="56" spans="1:7" ht="11.25" customHeight="1" x14ac:dyDescent="0.25">
      <c r="A56" s="1229" t="s">
        <v>1556</v>
      </c>
      <c r="B56" s="1219">
        <v>0</v>
      </c>
      <c r="C56" s="1219">
        <v>17378911.440000001</v>
      </c>
      <c r="D56" s="1219">
        <v>773290.92</v>
      </c>
      <c r="E56" s="1220">
        <f t="shared" si="3"/>
        <v>1</v>
      </c>
      <c r="F56" s="1221">
        <f t="shared" si="4"/>
        <v>773290.92</v>
      </c>
      <c r="G56" s="1221">
        <f t="shared" si="5"/>
        <v>0</v>
      </c>
    </row>
    <row r="57" spans="1:7" ht="11.25" customHeight="1" x14ac:dyDescent="0.25">
      <c r="A57" s="1229" t="s">
        <v>1557</v>
      </c>
      <c r="B57" s="1219">
        <v>0</v>
      </c>
      <c r="C57" s="1219">
        <v>25777428.5</v>
      </c>
      <c r="D57" s="1219">
        <v>1041462.55</v>
      </c>
      <c r="E57" s="1220">
        <f t="shared" si="3"/>
        <v>1</v>
      </c>
      <c r="F57" s="1221">
        <f t="shared" si="4"/>
        <v>1041462.55</v>
      </c>
      <c r="G57" s="1221">
        <f t="shared" si="5"/>
        <v>0</v>
      </c>
    </row>
    <row r="58" spans="1:7" ht="11.25" customHeight="1" x14ac:dyDescent="0.25">
      <c r="A58" s="1229" t="s">
        <v>1558</v>
      </c>
      <c r="B58" s="1219">
        <v>0</v>
      </c>
      <c r="C58" s="1219">
        <v>16058182.810000001</v>
      </c>
      <c r="D58" s="1219">
        <v>668363.22</v>
      </c>
      <c r="E58" s="1220">
        <f t="shared" si="3"/>
        <v>1</v>
      </c>
      <c r="F58" s="1221">
        <f t="shared" si="4"/>
        <v>668363.22</v>
      </c>
      <c r="G58" s="1221">
        <f t="shared" si="5"/>
        <v>0</v>
      </c>
    </row>
    <row r="59" spans="1:7" ht="11.25" customHeight="1" x14ac:dyDescent="0.25">
      <c r="A59" s="1229" t="s">
        <v>1559</v>
      </c>
      <c r="B59" s="1219">
        <v>0</v>
      </c>
      <c r="C59" s="1219">
        <v>19083474.670000002</v>
      </c>
      <c r="D59" s="1219">
        <v>539626.80000000005</v>
      </c>
      <c r="E59" s="1220">
        <f t="shared" si="3"/>
        <v>1</v>
      </c>
      <c r="F59" s="1221">
        <f t="shared" si="4"/>
        <v>539626.80000000005</v>
      </c>
      <c r="G59" s="1221">
        <f t="shared" si="5"/>
        <v>0</v>
      </c>
    </row>
    <row r="60" spans="1:7" ht="11.25" customHeight="1" x14ac:dyDescent="0.25">
      <c r="A60" s="1229" t="s">
        <v>1560</v>
      </c>
      <c r="B60" s="1219">
        <v>0</v>
      </c>
      <c r="C60" s="1219">
        <v>24838987.699999999</v>
      </c>
      <c r="D60" s="1219">
        <v>854048.14</v>
      </c>
      <c r="E60" s="1220">
        <f t="shared" si="3"/>
        <v>1</v>
      </c>
      <c r="F60" s="1221">
        <f t="shared" si="4"/>
        <v>854048.14</v>
      </c>
      <c r="G60" s="1221">
        <f t="shared" si="5"/>
        <v>0</v>
      </c>
    </row>
    <row r="61" spans="1:7" ht="11.25" customHeight="1" x14ac:dyDescent="0.25">
      <c r="A61" s="1229" t="s">
        <v>1561</v>
      </c>
      <c r="B61" s="1219">
        <v>0</v>
      </c>
      <c r="C61" s="1219">
        <v>39928994.409999996</v>
      </c>
      <c r="D61" s="1219">
        <v>1332634.68</v>
      </c>
      <c r="E61" s="1220">
        <f t="shared" si="3"/>
        <v>1</v>
      </c>
      <c r="F61" s="1221">
        <f t="shared" si="4"/>
        <v>1332634.68</v>
      </c>
      <c r="G61" s="1221">
        <f t="shared" si="5"/>
        <v>0</v>
      </c>
    </row>
    <row r="62" spans="1:7" ht="11.25" customHeight="1" x14ac:dyDescent="0.25">
      <c r="A62" s="1229" t="s">
        <v>1562</v>
      </c>
      <c r="B62" s="1219">
        <v>0</v>
      </c>
      <c r="C62" s="1219">
        <v>20485723.57</v>
      </c>
      <c r="D62" s="1219">
        <v>798060.62</v>
      </c>
      <c r="E62" s="1220">
        <f t="shared" si="3"/>
        <v>1</v>
      </c>
      <c r="F62" s="1221">
        <f t="shared" si="4"/>
        <v>798060.62</v>
      </c>
      <c r="G62" s="1221">
        <f t="shared" si="5"/>
        <v>0</v>
      </c>
    </row>
    <row r="63" spans="1:7" ht="11.25" customHeight="1" x14ac:dyDescent="0.25">
      <c r="A63" s="1229" t="s">
        <v>1563</v>
      </c>
      <c r="B63" s="1219">
        <v>0</v>
      </c>
      <c r="C63" s="1219">
        <v>10918447.189999999</v>
      </c>
      <c r="D63" s="1219">
        <v>379296.58</v>
      </c>
      <c r="E63" s="1220">
        <f t="shared" si="3"/>
        <v>1</v>
      </c>
      <c r="F63" s="1221">
        <f t="shared" si="4"/>
        <v>379296.58</v>
      </c>
      <c r="G63" s="1221">
        <f t="shared" si="5"/>
        <v>0</v>
      </c>
    </row>
    <row r="64" spans="1:7" ht="11.25" customHeight="1" x14ac:dyDescent="0.25">
      <c r="A64" s="1218" t="s">
        <v>1564</v>
      </c>
      <c r="B64" s="1219">
        <v>371865</v>
      </c>
      <c r="C64" s="1219">
        <v>27750692.149999999</v>
      </c>
      <c r="D64" s="1219">
        <v>1375625.65</v>
      </c>
      <c r="E64" s="1220">
        <f t="shared" si="3"/>
        <v>0.98677698479999998</v>
      </c>
      <c r="F64" s="1221">
        <f t="shared" si="4"/>
        <v>1357435.73</v>
      </c>
      <c r="G64" s="1221">
        <f t="shared" si="5"/>
        <v>18189.919999999998</v>
      </c>
    </row>
    <row r="65" spans="1:7" ht="11.25" customHeight="1" x14ac:dyDescent="0.25">
      <c r="A65" s="1229" t="s">
        <v>1565</v>
      </c>
      <c r="B65" s="1219">
        <v>0</v>
      </c>
      <c r="C65" s="1219">
        <v>33694150.049999997</v>
      </c>
      <c r="D65" s="1219">
        <v>1075421.22</v>
      </c>
      <c r="E65" s="1220">
        <f t="shared" si="3"/>
        <v>1</v>
      </c>
      <c r="F65" s="1221">
        <f t="shared" si="4"/>
        <v>1075421.22</v>
      </c>
      <c r="G65" s="1221">
        <f t="shared" si="5"/>
        <v>0</v>
      </c>
    </row>
    <row r="66" spans="1:7" ht="11.25" customHeight="1" x14ac:dyDescent="0.25">
      <c r="A66" s="1229" t="s">
        <v>1566</v>
      </c>
      <c r="B66" s="1219">
        <v>0</v>
      </c>
      <c r="C66" s="1219">
        <v>15537645.66</v>
      </c>
      <c r="D66" s="1219">
        <v>580048.69999999995</v>
      </c>
      <c r="E66" s="1220">
        <f t="shared" si="3"/>
        <v>1</v>
      </c>
      <c r="F66" s="1221">
        <f t="shared" si="4"/>
        <v>580048.69999999995</v>
      </c>
      <c r="G66" s="1221">
        <f t="shared" si="5"/>
        <v>0</v>
      </c>
    </row>
    <row r="67" spans="1:7" ht="11.25" customHeight="1" x14ac:dyDescent="0.25">
      <c r="A67" s="1229" t="s">
        <v>1567</v>
      </c>
      <c r="B67" s="1219">
        <v>0</v>
      </c>
      <c r="C67" s="1219">
        <v>34062678.909999996</v>
      </c>
      <c r="D67" s="1219">
        <v>1174917.05</v>
      </c>
      <c r="E67" s="1220">
        <f t="shared" si="3"/>
        <v>1</v>
      </c>
      <c r="F67" s="1221">
        <f t="shared" si="4"/>
        <v>1174917.05</v>
      </c>
      <c r="G67" s="1221">
        <f t="shared" si="5"/>
        <v>0</v>
      </c>
    </row>
    <row r="68" spans="1:7" ht="11.25" customHeight="1" x14ac:dyDescent="0.25">
      <c r="A68" s="1229" t="s">
        <v>1568</v>
      </c>
      <c r="B68" s="1219">
        <v>0</v>
      </c>
      <c r="C68" s="1219">
        <v>26423475.399999999</v>
      </c>
      <c r="D68" s="1219">
        <v>1244061.1399999999</v>
      </c>
      <c r="E68" s="1220">
        <f t="shared" si="3"/>
        <v>1</v>
      </c>
      <c r="F68" s="1221">
        <f t="shared" si="4"/>
        <v>1244061.1399999999</v>
      </c>
      <c r="G68" s="1221">
        <f t="shared" si="5"/>
        <v>0</v>
      </c>
    </row>
    <row r="69" spans="1:7" ht="11.25" customHeight="1" x14ac:dyDescent="0.25">
      <c r="A69" s="1229" t="s">
        <v>1569</v>
      </c>
      <c r="B69" s="1219">
        <v>0</v>
      </c>
      <c r="C69" s="1219">
        <v>20439054</v>
      </c>
      <c r="D69" s="1219">
        <v>922379.34</v>
      </c>
      <c r="E69" s="1220">
        <f t="shared" si="3"/>
        <v>1</v>
      </c>
      <c r="F69" s="1221">
        <f t="shared" si="4"/>
        <v>922379.34</v>
      </c>
      <c r="G69" s="1221">
        <f t="shared" si="5"/>
        <v>0</v>
      </c>
    </row>
    <row r="70" spans="1:7" ht="11.25" customHeight="1" x14ac:dyDescent="0.25">
      <c r="A70" s="1229" t="s">
        <v>1570</v>
      </c>
      <c r="B70" s="1219">
        <v>0</v>
      </c>
      <c r="C70" s="1219">
        <v>15032950.1</v>
      </c>
      <c r="D70" s="1219">
        <v>840150.79</v>
      </c>
      <c r="E70" s="1220">
        <f t="shared" si="3"/>
        <v>1</v>
      </c>
      <c r="F70" s="1221">
        <f t="shared" si="4"/>
        <v>840150.79</v>
      </c>
      <c r="G70" s="1221">
        <f t="shared" si="5"/>
        <v>0</v>
      </c>
    </row>
    <row r="71" spans="1:7" ht="11.25" customHeight="1" x14ac:dyDescent="0.25">
      <c r="A71" s="1229" t="s">
        <v>1571</v>
      </c>
      <c r="B71" s="1219">
        <v>0</v>
      </c>
      <c r="C71" s="1219">
        <v>14328428.529999999</v>
      </c>
      <c r="D71" s="1219">
        <v>564882.13</v>
      </c>
      <c r="E71" s="1220">
        <f t="shared" si="3"/>
        <v>1</v>
      </c>
      <c r="F71" s="1221">
        <f t="shared" si="4"/>
        <v>564882.13</v>
      </c>
      <c r="G71" s="1221">
        <f t="shared" si="5"/>
        <v>0</v>
      </c>
    </row>
    <row r="72" spans="1:7" ht="11.25" customHeight="1" x14ac:dyDescent="0.25">
      <c r="A72" s="1229" t="s">
        <v>1572</v>
      </c>
      <c r="B72" s="1219">
        <v>0</v>
      </c>
      <c r="C72" s="1219">
        <v>30771696.039999999</v>
      </c>
      <c r="D72" s="1219">
        <v>855860.01</v>
      </c>
      <c r="E72" s="1220">
        <f t="shared" si="3"/>
        <v>1</v>
      </c>
      <c r="F72" s="1221">
        <f t="shared" si="4"/>
        <v>855860.01</v>
      </c>
      <c r="G72" s="1221">
        <f t="shared" si="5"/>
        <v>0</v>
      </c>
    </row>
    <row r="73" spans="1:7" ht="11.25" customHeight="1" x14ac:dyDescent="0.25">
      <c r="A73" s="1229" t="s">
        <v>1573</v>
      </c>
      <c r="B73" s="1219">
        <v>0</v>
      </c>
      <c r="C73" s="1219">
        <v>20191290.289999999</v>
      </c>
      <c r="D73" s="1219">
        <v>645625.46</v>
      </c>
      <c r="E73" s="1220">
        <f t="shared" si="3"/>
        <v>1</v>
      </c>
      <c r="F73" s="1221">
        <f t="shared" si="4"/>
        <v>645625.46</v>
      </c>
      <c r="G73" s="1221">
        <f t="shared" si="5"/>
        <v>0</v>
      </c>
    </row>
    <row r="74" spans="1:7" ht="11.25" customHeight="1" x14ac:dyDescent="0.25">
      <c r="A74" s="1229" t="s">
        <v>1574</v>
      </c>
      <c r="B74" s="1219">
        <v>0</v>
      </c>
      <c r="C74" s="1219">
        <v>17375237.960000001</v>
      </c>
      <c r="D74" s="1219">
        <v>535544.67000000004</v>
      </c>
      <c r="E74" s="1220">
        <f t="shared" si="3"/>
        <v>1</v>
      </c>
      <c r="F74" s="1221">
        <f t="shared" si="4"/>
        <v>535544.67000000004</v>
      </c>
      <c r="G74" s="1221">
        <f t="shared" si="5"/>
        <v>0</v>
      </c>
    </row>
    <row r="75" spans="1:7" ht="11.25" customHeight="1" x14ac:dyDescent="0.25">
      <c r="A75" s="1218" t="s">
        <v>1575</v>
      </c>
      <c r="B75" s="1219">
        <v>71640</v>
      </c>
      <c r="C75" s="1219">
        <v>48035563.909999996</v>
      </c>
      <c r="D75" s="1219">
        <v>1848934.9</v>
      </c>
      <c r="E75" s="1220">
        <f t="shared" si="3"/>
        <v>0.99851082589999995</v>
      </c>
      <c r="F75" s="1221">
        <f t="shared" si="4"/>
        <v>1846181.51</v>
      </c>
      <c r="G75" s="1221">
        <f t="shared" si="5"/>
        <v>2753.39</v>
      </c>
    </row>
    <row r="76" spans="1:7" ht="11.25" customHeight="1" x14ac:dyDescent="0.25">
      <c r="A76" s="1229" t="s">
        <v>1576</v>
      </c>
      <c r="B76" s="1219">
        <v>0</v>
      </c>
      <c r="C76" s="1219">
        <v>23363265.469999999</v>
      </c>
      <c r="D76" s="1219">
        <v>630962.46</v>
      </c>
      <c r="E76" s="1220">
        <f t="shared" si="3"/>
        <v>1</v>
      </c>
      <c r="F76" s="1221">
        <f t="shared" si="4"/>
        <v>630962.46</v>
      </c>
      <c r="G76" s="1221">
        <f t="shared" si="5"/>
        <v>0</v>
      </c>
    </row>
    <row r="77" spans="1:7" ht="11.25" customHeight="1" x14ac:dyDescent="0.25">
      <c r="A77" s="1218" t="s">
        <v>1577</v>
      </c>
      <c r="B77" s="1219">
        <v>781125</v>
      </c>
      <c r="C77" s="1219">
        <v>12695940.699999999</v>
      </c>
      <c r="D77" s="1219">
        <v>416303.41</v>
      </c>
      <c r="E77" s="1220">
        <f t="shared" si="3"/>
        <v>0.94204042499999996</v>
      </c>
      <c r="F77" s="1221">
        <f t="shared" si="4"/>
        <v>392174.64</v>
      </c>
      <c r="G77" s="1221">
        <f t="shared" si="5"/>
        <v>24128.77</v>
      </c>
    </row>
    <row r="78" spans="1:7" ht="11.25" customHeight="1" x14ac:dyDescent="0.25">
      <c r="A78" s="1229" t="s">
        <v>1578</v>
      </c>
      <c r="B78" s="1219">
        <v>0</v>
      </c>
      <c r="C78" s="1219">
        <v>19161096.41</v>
      </c>
      <c r="D78" s="1219">
        <v>524064.78</v>
      </c>
      <c r="E78" s="1220">
        <f t="shared" si="3"/>
        <v>1</v>
      </c>
      <c r="F78" s="1221">
        <f t="shared" si="4"/>
        <v>524064.78</v>
      </c>
      <c r="G78" s="1221">
        <f t="shared" si="5"/>
        <v>0</v>
      </c>
    </row>
    <row r="79" spans="1:7" ht="11.25" customHeight="1" x14ac:dyDescent="0.25">
      <c r="A79" s="1229" t="s">
        <v>1579</v>
      </c>
      <c r="B79" s="1219">
        <v>0</v>
      </c>
      <c r="C79" s="1219">
        <v>6872250.2300000004</v>
      </c>
      <c r="D79" s="1219">
        <v>441414.99</v>
      </c>
      <c r="E79" s="1220">
        <f t="shared" si="3"/>
        <v>1</v>
      </c>
      <c r="F79" s="1221">
        <f t="shared" si="4"/>
        <v>441414.99</v>
      </c>
      <c r="G79" s="1221">
        <f t="shared" si="5"/>
        <v>0</v>
      </c>
    </row>
    <row r="80" spans="1:7" ht="11.25" customHeight="1" x14ac:dyDescent="0.25">
      <c r="A80" s="1229" t="s">
        <v>1580</v>
      </c>
      <c r="B80" s="1219">
        <v>0</v>
      </c>
      <c r="C80" s="1219">
        <v>13996183.539999999</v>
      </c>
      <c r="D80" s="1219">
        <v>635272.95999999996</v>
      </c>
      <c r="E80" s="1220">
        <f t="shared" si="3"/>
        <v>1</v>
      </c>
      <c r="F80" s="1221">
        <f t="shared" si="4"/>
        <v>635272.95999999996</v>
      </c>
      <c r="G80" s="1221">
        <f t="shared" si="5"/>
        <v>0</v>
      </c>
    </row>
    <row r="81" spans="1:7" ht="11.25" customHeight="1" x14ac:dyDescent="0.25">
      <c r="A81" s="1229" t="s">
        <v>1581</v>
      </c>
      <c r="B81" s="1219">
        <v>0</v>
      </c>
      <c r="C81" s="1219">
        <v>20918818.59</v>
      </c>
      <c r="D81" s="1219">
        <v>544962.03</v>
      </c>
      <c r="E81" s="1220">
        <f t="shared" si="3"/>
        <v>1</v>
      </c>
      <c r="F81" s="1221">
        <f t="shared" si="4"/>
        <v>544962.03</v>
      </c>
      <c r="G81" s="1221">
        <f t="shared" si="5"/>
        <v>0</v>
      </c>
    </row>
    <row r="82" spans="1:7" ht="11.25" customHeight="1" x14ac:dyDescent="0.25">
      <c r="A82" s="1229" t="s">
        <v>1582</v>
      </c>
      <c r="B82" s="1219">
        <v>0</v>
      </c>
      <c r="C82" s="1219">
        <v>14661505.75</v>
      </c>
      <c r="D82" s="1219">
        <v>607976.43999999994</v>
      </c>
      <c r="E82" s="1220">
        <f t="shared" si="3"/>
        <v>1</v>
      </c>
      <c r="F82" s="1221">
        <f t="shared" si="4"/>
        <v>607976.43999999994</v>
      </c>
      <c r="G82" s="1221">
        <f t="shared" si="5"/>
        <v>0</v>
      </c>
    </row>
    <row r="83" spans="1:7" ht="11.25" customHeight="1" x14ac:dyDescent="0.25">
      <c r="A83" s="1229" t="s">
        <v>1583</v>
      </c>
      <c r="B83" s="1219">
        <v>0</v>
      </c>
      <c r="C83" s="1219">
        <v>15080364.439999999</v>
      </c>
      <c r="D83" s="1219">
        <v>552024.69999999995</v>
      </c>
      <c r="E83" s="1220">
        <f t="shared" si="3"/>
        <v>1</v>
      </c>
      <c r="F83" s="1221">
        <f t="shared" si="4"/>
        <v>552024.69999999995</v>
      </c>
      <c r="G83" s="1221">
        <f t="shared" si="5"/>
        <v>0</v>
      </c>
    </row>
    <row r="84" spans="1:7" ht="11.25" customHeight="1" x14ac:dyDescent="0.25">
      <c r="A84" s="1229" t="s">
        <v>1584</v>
      </c>
      <c r="B84" s="1219">
        <v>0</v>
      </c>
      <c r="C84" s="1219">
        <v>14424009.34</v>
      </c>
      <c r="D84" s="1219">
        <v>600358.61</v>
      </c>
      <c r="E84" s="1220">
        <f t="shared" si="3"/>
        <v>1</v>
      </c>
      <c r="F84" s="1221">
        <f t="shared" si="4"/>
        <v>600358.61</v>
      </c>
      <c r="G84" s="1221">
        <f t="shared" si="5"/>
        <v>0</v>
      </c>
    </row>
    <row r="85" spans="1:7" ht="11.25" customHeight="1" x14ac:dyDescent="0.25">
      <c r="A85" s="1218" t="s">
        <v>1585</v>
      </c>
      <c r="B85" s="1219">
        <v>52799.97</v>
      </c>
      <c r="C85" s="1219">
        <v>36657198.68</v>
      </c>
      <c r="D85" s="1219">
        <v>1204611.95</v>
      </c>
      <c r="E85" s="1220">
        <f t="shared" si="3"/>
        <v>0.99856170060000005</v>
      </c>
      <c r="F85" s="1221">
        <f t="shared" si="4"/>
        <v>1202879.3600000001</v>
      </c>
      <c r="G85" s="1221">
        <f t="shared" si="5"/>
        <v>1732.59</v>
      </c>
    </row>
    <row r="86" spans="1:7" ht="11.25" customHeight="1" x14ac:dyDescent="0.25">
      <c r="A86" s="1218" t="s">
        <v>1586</v>
      </c>
      <c r="B86" s="1219">
        <v>34911.75</v>
      </c>
      <c r="C86" s="1219">
        <v>8982691.4199999999</v>
      </c>
      <c r="D86" s="1219">
        <v>233870.05</v>
      </c>
      <c r="E86" s="1220">
        <f t="shared" si="3"/>
        <v>0.99612848899999995</v>
      </c>
      <c r="F86" s="1221">
        <f t="shared" si="4"/>
        <v>232964.62</v>
      </c>
      <c r="G86" s="1221">
        <f t="shared" si="5"/>
        <v>905.43</v>
      </c>
    </row>
    <row r="87" spans="1:7" ht="11.25" customHeight="1" x14ac:dyDescent="0.25">
      <c r="A87" s="1229" t="s">
        <v>1587</v>
      </c>
      <c r="B87" s="1219">
        <v>0</v>
      </c>
      <c r="C87" s="1219">
        <v>30262862.609999999</v>
      </c>
      <c r="D87" s="1219">
        <v>1181210.83</v>
      </c>
      <c r="E87" s="1220">
        <f t="shared" si="3"/>
        <v>1</v>
      </c>
      <c r="F87" s="1221">
        <f t="shared" si="4"/>
        <v>1181210.83</v>
      </c>
      <c r="G87" s="1221">
        <f t="shared" si="5"/>
        <v>0</v>
      </c>
    </row>
    <row r="88" spans="1:7" ht="11.25" customHeight="1" x14ac:dyDescent="0.25">
      <c r="A88" s="1218" t="s">
        <v>1588</v>
      </c>
      <c r="B88" s="1219">
        <v>139123.74</v>
      </c>
      <c r="C88" s="1219">
        <v>26948925.73</v>
      </c>
      <c r="D88" s="1219">
        <v>1221950.44</v>
      </c>
      <c r="E88" s="1220">
        <f t="shared" si="3"/>
        <v>0.9948640178</v>
      </c>
      <c r="F88" s="1221">
        <f t="shared" si="4"/>
        <v>1215674.52</v>
      </c>
      <c r="G88" s="1221">
        <f t="shared" si="5"/>
        <v>6275.92</v>
      </c>
    </row>
    <row r="89" spans="1:7" ht="11.25" customHeight="1" x14ac:dyDescent="0.25">
      <c r="A89" s="1229" t="s">
        <v>1589</v>
      </c>
      <c r="B89" s="1219">
        <v>0</v>
      </c>
      <c r="C89" s="1219">
        <v>14714689.1</v>
      </c>
      <c r="D89" s="1219">
        <v>671634.02</v>
      </c>
      <c r="E89" s="1220">
        <f t="shared" si="3"/>
        <v>1</v>
      </c>
      <c r="F89" s="1221">
        <f t="shared" si="4"/>
        <v>671634.02</v>
      </c>
      <c r="G89" s="1221">
        <f t="shared" si="5"/>
        <v>0</v>
      </c>
    </row>
    <row r="90" spans="1:7" ht="11.25" customHeight="1" x14ac:dyDescent="0.25">
      <c r="A90" s="1229" t="s">
        <v>1590</v>
      </c>
      <c r="B90" s="1219">
        <v>0</v>
      </c>
      <c r="C90" s="1219">
        <v>28613581.66</v>
      </c>
      <c r="D90" s="1219">
        <v>1069209.28</v>
      </c>
      <c r="E90" s="1220">
        <f t="shared" si="3"/>
        <v>1</v>
      </c>
      <c r="F90" s="1221">
        <f t="shared" si="4"/>
        <v>1069209.28</v>
      </c>
      <c r="G90" s="1221">
        <f t="shared" si="5"/>
        <v>0</v>
      </c>
    </row>
    <row r="91" spans="1:7" ht="11.25" customHeight="1" x14ac:dyDescent="0.25">
      <c r="A91" s="1229" t="s">
        <v>1591</v>
      </c>
      <c r="B91" s="1219">
        <v>0</v>
      </c>
      <c r="C91" s="1219">
        <v>16232491.66</v>
      </c>
      <c r="D91" s="1219">
        <v>638753.25</v>
      </c>
      <c r="E91" s="1220">
        <f t="shared" si="3"/>
        <v>1</v>
      </c>
      <c r="F91" s="1221">
        <f t="shared" si="4"/>
        <v>638753.25</v>
      </c>
      <c r="G91" s="1221">
        <f t="shared" si="5"/>
        <v>0</v>
      </c>
    </row>
    <row r="92" spans="1:7" ht="11.25" customHeight="1" x14ac:dyDescent="0.25">
      <c r="A92" s="1229" t="s">
        <v>1592</v>
      </c>
      <c r="B92" s="1219">
        <v>0</v>
      </c>
      <c r="C92" s="1219">
        <v>29305790.5</v>
      </c>
      <c r="D92" s="1219">
        <v>1082208.1000000001</v>
      </c>
      <c r="E92" s="1220">
        <f t="shared" si="3"/>
        <v>1</v>
      </c>
      <c r="F92" s="1221">
        <f t="shared" si="4"/>
        <v>1082208.1000000001</v>
      </c>
      <c r="G92" s="1221">
        <f t="shared" si="5"/>
        <v>0</v>
      </c>
    </row>
    <row r="93" spans="1:7" ht="11.25" customHeight="1" x14ac:dyDescent="0.25">
      <c r="A93" s="1229" t="s">
        <v>1593</v>
      </c>
      <c r="B93" s="1219">
        <v>0</v>
      </c>
      <c r="C93" s="1219">
        <v>30316919.969999999</v>
      </c>
      <c r="D93" s="1219">
        <v>832046.27</v>
      </c>
      <c r="E93" s="1220">
        <f t="shared" si="3"/>
        <v>1</v>
      </c>
      <c r="F93" s="1221">
        <f t="shared" si="4"/>
        <v>832046.27</v>
      </c>
      <c r="G93" s="1221">
        <f t="shared" si="5"/>
        <v>0</v>
      </c>
    </row>
    <row r="94" spans="1:7" ht="11.25" customHeight="1" x14ac:dyDescent="0.25">
      <c r="A94" s="1229" t="s">
        <v>1594</v>
      </c>
      <c r="B94" s="1219">
        <v>0</v>
      </c>
      <c r="C94" s="1219">
        <v>49590631.520000003</v>
      </c>
      <c r="D94" s="1219">
        <v>1862788.91</v>
      </c>
      <c r="E94" s="1220">
        <f t="shared" si="3"/>
        <v>1</v>
      </c>
      <c r="F94" s="1221">
        <f t="shared" si="4"/>
        <v>1862788.91</v>
      </c>
      <c r="G94" s="1221">
        <f t="shared" si="5"/>
        <v>0</v>
      </c>
    </row>
    <row r="95" spans="1:7" ht="11.25" customHeight="1" x14ac:dyDescent="0.25">
      <c r="A95" s="1218" t="s">
        <v>1595</v>
      </c>
      <c r="B95" s="1219">
        <v>360679</v>
      </c>
      <c r="C95" s="1219">
        <v>32779663.510000002</v>
      </c>
      <c r="D95" s="1219">
        <v>1316122.8899999999</v>
      </c>
      <c r="E95" s="1220">
        <f t="shared" si="3"/>
        <v>0.98911661819999996</v>
      </c>
      <c r="F95" s="1221">
        <f t="shared" si="4"/>
        <v>1301799.02</v>
      </c>
      <c r="G95" s="1221">
        <f t="shared" si="5"/>
        <v>14323.87</v>
      </c>
    </row>
    <row r="96" spans="1:7" ht="12.75" customHeight="1" x14ac:dyDescent="0.25">
      <c r="A96" s="1224" t="s">
        <v>749</v>
      </c>
      <c r="B96" s="1225">
        <f>SUM(B41:B95)</f>
        <v>1812144.46</v>
      </c>
      <c r="C96" s="1225">
        <f>SUM(C41:C95)</f>
        <v>1228282732.8299999</v>
      </c>
      <c r="D96" s="1225">
        <f>SUM(D41:D95)</f>
        <v>52945485.299999997</v>
      </c>
      <c r="E96" s="1220">
        <f t="shared" si="3"/>
        <v>0.99852682550000005</v>
      </c>
      <c r="F96" s="1225">
        <f>SUM(F41:F95)</f>
        <v>52877175.409999996</v>
      </c>
      <c r="G96" s="1225">
        <f>SUM(G41:G95)</f>
        <v>68309.89</v>
      </c>
    </row>
    <row r="97" spans="1:7" x14ac:dyDescent="0.25">
      <c r="B97" s="1226"/>
      <c r="C97" s="1226"/>
      <c r="D97" s="1226"/>
      <c r="E97" s="1227"/>
      <c r="F97" s="1226"/>
      <c r="G97" s="1226"/>
    </row>
    <row r="98" spans="1:7" x14ac:dyDescent="0.25">
      <c r="B98" s="1228"/>
      <c r="C98" s="1228"/>
      <c r="D98" s="1228"/>
      <c r="E98" s="1227"/>
      <c r="F98" s="1228"/>
      <c r="G98" s="1228"/>
    </row>
    <row r="99" spans="1:7" x14ac:dyDescent="0.25">
      <c r="A99" s="1230" t="s">
        <v>1596</v>
      </c>
      <c r="B99" s="1219">
        <v>0</v>
      </c>
      <c r="C99" s="1239">
        <v>0</v>
      </c>
      <c r="D99" s="1219">
        <v>3244934.45</v>
      </c>
      <c r="E99" s="1220">
        <f>IF(B99=0,1,C99/(B99+C99))</f>
        <v>1</v>
      </c>
      <c r="F99" s="1221">
        <f>D99*E99</f>
        <v>3244934.45</v>
      </c>
      <c r="G99" s="1221">
        <f>D99-F99</f>
        <v>0</v>
      </c>
    </row>
    <row r="100" spans="1:7" x14ac:dyDescent="0.25">
      <c r="A100" s="1230" t="s">
        <v>1597</v>
      </c>
      <c r="B100" s="1219">
        <v>0</v>
      </c>
      <c r="C100" s="1239">
        <v>0</v>
      </c>
      <c r="D100" s="1219">
        <v>4066047.9</v>
      </c>
      <c r="E100" s="1220">
        <f>IF(B100=0,1,C100/(B100+C100))</f>
        <v>1</v>
      </c>
      <c r="F100" s="1221">
        <f>D100*E100</f>
        <v>4066047.9</v>
      </c>
      <c r="G100" s="1221">
        <f>D100-F100</f>
        <v>0</v>
      </c>
    </row>
    <row r="101" spans="1:7" ht="12.75" x14ac:dyDescent="0.25">
      <c r="A101" s="1224" t="s">
        <v>749</v>
      </c>
      <c r="B101" s="1225">
        <f>SUM(B99:B100)</f>
        <v>0</v>
      </c>
      <c r="C101" s="1225">
        <f>SUM(C99:C100)</f>
        <v>0</v>
      </c>
      <c r="D101" s="1225">
        <f>SUM(D99:D100)</f>
        <v>7310982.3499999996</v>
      </c>
      <c r="E101" s="1220">
        <f>IF(B101=0,1,C101/(B101+C101))</f>
        <v>1</v>
      </c>
      <c r="F101" s="1225">
        <f>SUM(F99:F100)</f>
        <v>7310982.3499999996</v>
      </c>
      <c r="G101" s="1225">
        <f>SUM(G99:G100)</f>
        <v>0</v>
      </c>
    </row>
    <row r="102" spans="1:7" x14ac:dyDescent="0.25">
      <c r="B102" s="1226"/>
      <c r="C102" s="1226"/>
      <c r="D102" s="1226"/>
      <c r="E102" s="1227"/>
      <c r="F102" s="1226"/>
      <c r="G102" s="1226"/>
    </row>
    <row r="103" spans="1:7" x14ac:dyDescent="0.25">
      <c r="B103" s="1228"/>
      <c r="C103" s="1228"/>
      <c r="D103" s="1228"/>
      <c r="E103" s="1227"/>
      <c r="F103" s="1228"/>
      <c r="G103" s="1228"/>
    </row>
    <row r="104" spans="1:7" ht="12.75" x14ac:dyDescent="0.25">
      <c r="A104" s="1224" t="s">
        <v>1598</v>
      </c>
      <c r="B104" s="1225">
        <f>B96+B101</f>
        <v>1812144.46</v>
      </c>
      <c r="C104" s="1225">
        <f>C96+C101</f>
        <v>1228282732.8299999</v>
      </c>
      <c r="D104" s="1225">
        <f>D96+D101</f>
        <v>60256467.649999999</v>
      </c>
      <c r="E104" s="1220">
        <f>IF(B104=0,1,C104/(B104+C104))</f>
        <v>0.99852682550000005</v>
      </c>
      <c r="F104" s="1225">
        <f>F96+F101</f>
        <v>60188157.759999998</v>
      </c>
      <c r="G104" s="1225">
        <f>G96+G101</f>
        <v>68309.89</v>
      </c>
    </row>
    <row r="105" spans="1:7" x14ac:dyDescent="0.25">
      <c r="B105" s="1228"/>
      <c r="C105" s="1228"/>
      <c r="D105" s="1228"/>
      <c r="E105" s="1227"/>
      <c r="F105" s="1228"/>
      <c r="G105" s="1228"/>
    </row>
    <row r="106" spans="1:7" x14ac:dyDescent="0.25">
      <c r="B106" s="1228"/>
      <c r="C106" s="1228"/>
      <c r="D106" s="1228"/>
      <c r="E106" s="1227"/>
      <c r="F106" s="1228"/>
      <c r="G106" s="1228"/>
    </row>
    <row r="107" spans="1:7" ht="11.25" hidden="1" customHeight="1" x14ac:dyDescent="0.25">
      <c r="A107" s="1218" t="s">
        <v>1599</v>
      </c>
      <c r="B107" s="1219">
        <v>585383.36</v>
      </c>
      <c r="C107" s="1219">
        <v>58901100</v>
      </c>
      <c r="D107" s="1219">
        <v>1374800</v>
      </c>
      <c r="E107" s="1220">
        <f t="shared" ref="E107:E112" si="6">IF(B107=0,1,C107/(B107+C107))</f>
        <v>0.99015938869999998</v>
      </c>
      <c r="F107" s="1221">
        <f>D107*E107</f>
        <v>1361271.13</v>
      </c>
      <c r="G107" s="1221">
        <f>D107-F107</f>
        <v>13528.87</v>
      </c>
    </row>
    <row r="108" spans="1:7" ht="11.25" hidden="1" customHeight="1" x14ac:dyDescent="0.25">
      <c r="A108" s="1218" t="s">
        <v>1600</v>
      </c>
      <c r="B108" s="1219">
        <v>1184751.53</v>
      </c>
      <c r="C108" s="1219">
        <v>41088288.560000002</v>
      </c>
      <c r="D108" s="1219">
        <v>166300</v>
      </c>
      <c r="E108" s="1220">
        <f>IF(B108=0,1,C108/(B108+C108))</f>
        <v>0.97197382710000002</v>
      </c>
      <c r="F108" s="1221">
        <f>D108*E108</f>
        <v>161639.25</v>
      </c>
      <c r="G108" s="1221">
        <f>D108-F108</f>
        <v>4660.75</v>
      </c>
    </row>
    <row r="109" spans="1:7" ht="11.25" hidden="1" customHeight="1" x14ac:dyDescent="0.25">
      <c r="A109" s="1230" t="s">
        <v>1601</v>
      </c>
      <c r="B109" s="1219">
        <v>0</v>
      </c>
      <c r="C109" s="1219">
        <v>36290476.740000002</v>
      </c>
      <c r="D109" s="1219">
        <v>532700</v>
      </c>
      <c r="E109" s="1220">
        <f>IF(B109=0,1,C109/(B109+C109))</f>
        <v>1</v>
      </c>
      <c r="F109" s="1221">
        <f>D109*E109</f>
        <v>532700</v>
      </c>
      <c r="G109" s="1221">
        <f>D109-F109</f>
        <v>0</v>
      </c>
    </row>
    <row r="110" spans="1:7" ht="11.25" hidden="1" customHeight="1" x14ac:dyDescent="0.25">
      <c r="A110" s="1230" t="s">
        <v>1602</v>
      </c>
      <c r="B110" s="1219">
        <v>0</v>
      </c>
      <c r="C110" s="1219">
        <v>9766889.7899999991</v>
      </c>
      <c r="D110" s="1219">
        <v>0</v>
      </c>
      <c r="E110" s="1220">
        <f>IF(B110=0,1,C110/(B110+C110))</f>
        <v>1</v>
      </c>
      <c r="F110" s="1221">
        <f>D110*E110</f>
        <v>0</v>
      </c>
      <c r="G110" s="1221">
        <f>D110-F110</f>
        <v>0</v>
      </c>
    </row>
    <row r="111" spans="1:7" ht="11.25" hidden="1" customHeight="1" x14ac:dyDescent="0.25">
      <c r="A111" s="1230" t="s">
        <v>1603</v>
      </c>
      <c r="B111" s="1219">
        <v>0</v>
      </c>
      <c r="C111" s="1219">
        <v>5713222.2199999997</v>
      </c>
      <c r="D111" s="1219">
        <v>16400</v>
      </c>
      <c r="E111" s="1220">
        <f t="shared" si="6"/>
        <v>1</v>
      </c>
      <c r="F111" s="1221">
        <f>D111*E111</f>
        <v>16400</v>
      </c>
      <c r="G111" s="1221">
        <f>D111-F111</f>
        <v>0</v>
      </c>
    </row>
    <row r="112" spans="1:7" ht="12.75" hidden="1" customHeight="1" x14ac:dyDescent="0.25">
      <c r="A112" s="1224" t="s">
        <v>749</v>
      </c>
      <c r="B112" s="1225">
        <f>SUM(B107:B111)</f>
        <v>1770134.89</v>
      </c>
      <c r="C112" s="1225">
        <f>SUM(C107:C111)</f>
        <v>151759977.31</v>
      </c>
      <c r="D112" s="1225">
        <f>SUM(D107:D111)</f>
        <v>2090200</v>
      </c>
      <c r="E112" s="1220">
        <f t="shared" si="6"/>
        <v>0.98847043840000004</v>
      </c>
      <c r="F112" s="1225">
        <f>SUM(F107:F111)</f>
        <v>2072010.38</v>
      </c>
      <c r="G112" s="1225">
        <f>SUM(G107:G111)</f>
        <v>18189.62</v>
      </c>
    </row>
    <row r="113" spans="1:7" hidden="1" x14ac:dyDescent="0.25">
      <c r="B113" s="1226">
        <v>1770134.89</v>
      </c>
      <c r="C113" s="1226">
        <v>151759977.31</v>
      </c>
      <c r="D113" s="1226">
        <f>2090.2*1000</f>
        <v>2090200</v>
      </c>
      <c r="E113" s="1227"/>
      <c r="F113" s="1226"/>
      <c r="G113" s="1226"/>
    </row>
    <row r="114" spans="1:7" hidden="1" x14ac:dyDescent="0.25">
      <c r="B114" s="1228">
        <f>B112-B113</f>
        <v>0</v>
      </c>
      <c r="C114" s="1228">
        <f>C112-C113</f>
        <v>0</v>
      </c>
      <c r="D114" s="1228">
        <f>D112-D113</f>
        <v>0</v>
      </c>
      <c r="E114" s="1227"/>
      <c r="F114" s="1228"/>
      <c r="G114" s="1228"/>
    </row>
    <row r="115" spans="1:7" hidden="1" x14ac:dyDescent="0.25">
      <c r="A115" s="1230" t="s">
        <v>1604</v>
      </c>
      <c r="B115" s="1219">
        <v>0</v>
      </c>
      <c r="C115" s="1219">
        <v>6540451.2300000004</v>
      </c>
      <c r="D115" s="1219">
        <f>'[3]налоги проект допы, цмппс'!$B$13*1000</f>
        <v>8100</v>
      </c>
      <c r="E115" s="1220">
        <f>IF(B115=0,1,C115/(B115+C115))</f>
        <v>1</v>
      </c>
      <c r="F115" s="1221">
        <f>D115*E115</f>
        <v>8100</v>
      </c>
      <c r="G115" s="1221">
        <f>D115-F115</f>
        <v>0</v>
      </c>
    </row>
    <row r="116" spans="1:7" ht="12.75" hidden="1" x14ac:dyDescent="0.25">
      <c r="A116" s="1224" t="s">
        <v>1605</v>
      </c>
      <c r="B116" s="1225">
        <f>B38+B96+B112+B115</f>
        <v>34905644.390000001</v>
      </c>
      <c r="C116" s="1225">
        <f>C38+C96+C112+C115</f>
        <v>2519737208.6799998</v>
      </c>
      <c r="D116" s="1225">
        <f>D38+D96+D112+D115</f>
        <v>135111485.30000001</v>
      </c>
      <c r="E116" s="1220">
        <f>IF(B116=0,1,C116/(B116+C116))</f>
        <v>0.98633638970000004</v>
      </c>
      <c r="F116" s="1225">
        <f>F38+F96+F112+F115</f>
        <v>133530120.34999999</v>
      </c>
      <c r="G116" s="1225">
        <f>G38+G96+G112+G115</f>
        <v>1581364.95</v>
      </c>
    </row>
    <row r="117" spans="1:7" x14ac:dyDescent="0.25">
      <c r="B117" s="1226"/>
      <c r="C117" s="1226"/>
      <c r="D117" s="1226"/>
      <c r="E117" s="1226"/>
      <c r="F117" s="1226"/>
      <c r="G117" s="1226"/>
    </row>
  </sheetData>
  <mergeCells count="7">
    <mergeCell ref="G4:G5"/>
    <mergeCell ref="A4:A5"/>
    <mergeCell ref="B4:B5"/>
    <mergeCell ref="C4:C5"/>
    <mergeCell ref="D4:D5"/>
    <mergeCell ref="E4:E5"/>
    <mergeCell ref="F4:F5"/>
  </mergeCells>
  <pageMargins left="0.75" right="0.75" top="1" bottom="1" header="0.5" footer="0.5"/>
  <pageSetup paperSize="9" scale="70" orientation="portrait" horizontalDpi="12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2:AV24"/>
  <sheetViews>
    <sheetView zoomScale="75" zoomScaleNormal="75" zoomScaleSheetLayoutView="75" workbookViewId="0">
      <pane xSplit="1" ySplit="6" topLeftCell="N8" activePane="bottomRight" state="frozen"/>
      <selection pane="topRight" activeCell="C1" sqref="C1"/>
      <selection pane="bottomLeft" activeCell="A6" sqref="A6"/>
      <selection pane="bottomRight" activeCell="Q5" sqref="Q5:Q6"/>
    </sheetView>
  </sheetViews>
  <sheetFormatPr defaultColWidth="9.140625" defaultRowHeight="15.75" x14ac:dyDescent="0.25"/>
  <cols>
    <col min="1" max="1" width="63.42578125" style="70" customWidth="1"/>
    <col min="2" max="2" width="14" style="70" customWidth="1"/>
    <col min="3" max="3" width="13.7109375" style="70" customWidth="1"/>
    <col min="4" max="4" width="12.5703125" style="70" customWidth="1"/>
    <col min="5" max="5" width="14" style="70" customWidth="1"/>
    <col min="6" max="6" width="13.7109375" style="70" customWidth="1"/>
    <col min="7" max="7" width="12.5703125" style="70" customWidth="1"/>
    <col min="8" max="8" width="12.85546875" style="70" customWidth="1"/>
    <col min="9" max="9" width="13.7109375" style="70" customWidth="1"/>
    <col min="10" max="10" width="12.7109375" style="70" customWidth="1"/>
    <col min="11" max="11" width="14.28515625" style="70" customWidth="1"/>
    <col min="12" max="14" width="12.7109375" style="70" customWidth="1"/>
    <col min="15" max="15" width="14.28515625" style="70" customWidth="1"/>
    <col min="16" max="16" width="16" style="70" customWidth="1"/>
    <col min="17" max="17" width="20.5703125" style="70" customWidth="1"/>
    <col min="18" max="18" width="15.28515625" style="70" customWidth="1"/>
    <col min="19" max="19" width="13.42578125" style="70" customWidth="1"/>
    <col min="20" max="20" width="10.85546875" style="70" customWidth="1"/>
    <col min="21" max="23" width="12.85546875" style="70" customWidth="1"/>
    <col min="24" max="24" width="12.42578125" style="70" customWidth="1"/>
    <col min="25" max="25" width="10.85546875" style="70" customWidth="1"/>
    <col min="26" max="27" width="15.7109375" style="70" customWidth="1"/>
    <col min="28" max="28" width="14.28515625" style="70" customWidth="1"/>
    <col min="29" max="29" width="22.5703125" style="70" customWidth="1"/>
    <col min="30" max="30" width="14.140625" style="70" customWidth="1"/>
    <col min="31" max="32" width="12.42578125" style="70" customWidth="1"/>
    <col min="33" max="33" width="12.7109375" style="70" customWidth="1"/>
    <col min="34" max="34" width="14" style="70" hidden="1" customWidth="1"/>
    <col min="35" max="35" width="12.5703125" style="70" hidden="1" customWidth="1"/>
    <col min="36" max="36" width="13.42578125" style="70" customWidth="1"/>
    <col min="37" max="37" width="15" style="70" hidden="1" customWidth="1"/>
    <col min="38" max="38" width="14.85546875" style="70" customWidth="1"/>
    <col min="39" max="39" width="0.28515625" style="70" customWidth="1"/>
    <col min="40" max="40" width="14.5703125" style="70" customWidth="1"/>
    <col min="41" max="41" width="47" style="70" customWidth="1"/>
    <col min="42" max="42" width="14.5703125" style="70" customWidth="1"/>
    <col min="43" max="43" width="17.5703125" style="70" customWidth="1"/>
    <col min="44" max="45" width="14.5703125" style="70" customWidth="1"/>
    <col min="46" max="46" width="4.42578125" style="70" customWidth="1"/>
    <col min="47" max="47" width="16" style="70" customWidth="1"/>
    <col min="48" max="48" width="16" style="70" hidden="1" customWidth="1"/>
    <col min="49" max="16384" width="9.140625" style="70"/>
  </cols>
  <sheetData>
    <row r="2" spans="1:48" s="287" customFormat="1" ht="18.75" customHeight="1" x14ac:dyDescent="0.25">
      <c r="S2" s="280" t="s">
        <v>1027</v>
      </c>
    </row>
    <row r="3" spans="1:48" s="287" customFormat="1" ht="17.25" customHeight="1" x14ac:dyDescent="0.25">
      <c r="A3" s="287" t="s">
        <v>1269</v>
      </c>
      <c r="AK3" s="287">
        <f>9489/7198</f>
        <v>1.3182828563489899</v>
      </c>
    </row>
    <row r="5" spans="1:48" ht="15.75" customHeight="1" x14ac:dyDescent="0.25">
      <c r="A5" s="1317" t="s">
        <v>267</v>
      </c>
      <c r="B5" s="1318" t="s">
        <v>1236</v>
      </c>
      <c r="C5" s="1319" t="s">
        <v>31</v>
      </c>
      <c r="D5" s="1319"/>
      <c r="E5" s="1318" t="s">
        <v>1207</v>
      </c>
      <c r="F5" s="1319" t="s">
        <v>31</v>
      </c>
      <c r="G5" s="1319"/>
      <c r="H5" s="1306" t="s">
        <v>350</v>
      </c>
      <c r="I5" s="1306" t="s">
        <v>351</v>
      </c>
      <c r="J5" s="1306" t="s">
        <v>1208</v>
      </c>
      <c r="K5" s="1306" t="s">
        <v>1247</v>
      </c>
      <c r="L5" s="1322" t="s">
        <v>1264</v>
      </c>
      <c r="M5" s="1322" t="s">
        <v>1265</v>
      </c>
      <c r="N5" s="1320" t="s">
        <v>1266</v>
      </c>
      <c r="O5" s="1306" t="s">
        <v>1217</v>
      </c>
      <c r="P5" s="1306" t="s">
        <v>1209</v>
      </c>
      <c r="Q5" s="1306" t="s">
        <v>1228</v>
      </c>
      <c r="R5" s="1306" t="s">
        <v>1020</v>
      </c>
      <c r="S5" s="1306" t="s">
        <v>268</v>
      </c>
      <c r="T5" s="1306" t="s">
        <v>349</v>
      </c>
      <c r="U5" s="1306" t="s">
        <v>1218</v>
      </c>
      <c r="V5" s="1308" t="s">
        <v>31</v>
      </c>
      <c r="W5" s="1309"/>
      <c r="X5" s="1309"/>
      <c r="Y5" s="1310"/>
      <c r="Z5" s="1313" t="s">
        <v>1225</v>
      </c>
      <c r="AA5" s="1313" t="s">
        <v>1227</v>
      </c>
      <c r="AB5" s="1315" t="s">
        <v>1224</v>
      </c>
      <c r="AC5" s="1316"/>
      <c r="AD5" s="1308" t="s">
        <v>1226</v>
      </c>
      <c r="AE5" s="1310"/>
      <c r="AF5" s="1313" t="s">
        <v>348</v>
      </c>
      <c r="AG5" s="1306" t="s">
        <v>347</v>
      </c>
      <c r="AH5" s="1312" t="s">
        <v>1210</v>
      </c>
      <c r="AI5" s="1312" t="s">
        <v>1211</v>
      </c>
      <c r="AJ5" s="1306" t="s">
        <v>1212</v>
      </c>
      <c r="AK5" s="1308" t="s">
        <v>31</v>
      </c>
      <c r="AL5" s="1309"/>
      <c r="AM5" s="1310"/>
      <c r="AN5" s="1311" t="s">
        <v>1234</v>
      </c>
      <c r="AO5" s="1311"/>
      <c r="AP5" s="1311"/>
      <c r="AQ5" s="1311"/>
      <c r="AR5" s="1311"/>
      <c r="AS5" s="1311"/>
      <c r="AU5" s="1307" t="s">
        <v>829</v>
      </c>
      <c r="AV5" s="1306" t="s">
        <v>1213</v>
      </c>
    </row>
    <row r="6" spans="1:48" ht="175.5" customHeight="1" x14ac:dyDescent="0.25">
      <c r="A6" s="1317"/>
      <c r="B6" s="1318"/>
      <c r="C6" s="522" t="s">
        <v>1237</v>
      </c>
      <c r="D6" s="522" t="s">
        <v>1215</v>
      </c>
      <c r="E6" s="1318"/>
      <c r="F6" s="522" t="s">
        <v>1214</v>
      </c>
      <c r="G6" s="522" t="s">
        <v>1215</v>
      </c>
      <c r="H6" s="1306"/>
      <c r="I6" s="1306"/>
      <c r="J6" s="1306"/>
      <c r="K6" s="1306"/>
      <c r="L6" s="1322"/>
      <c r="M6" s="1322"/>
      <c r="N6" s="1321"/>
      <c r="O6" s="1306"/>
      <c r="P6" s="1306"/>
      <c r="Q6" s="1306"/>
      <c r="R6" s="1306"/>
      <c r="S6" s="1306"/>
      <c r="T6" s="1306"/>
      <c r="U6" s="1306"/>
      <c r="V6" s="521" t="s">
        <v>1220</v>
      </c>
      <c r="W6" s="521" t="s">
        <v>1223</v>
      </c>
      <c r="X6" s="521" t="s">
        <v>1221</v>
      </c>
      <c r="Y6" s="486" t="s">
        <v>1219</v>
      </c>
      <c r="Z6" s="1314"/>
      <c r="AA6" s="1314"/>
      <c r="AB6" s="486" t="s">
        <v>1249</v>
      </c>
      <c r="AC6" s="523" t="s">
        <v>1277</v>
      </c>
      <c r="AD6" s="486" t="s">
        <v>1250</v>
      </c>
      <c r="AE6" s="523" t="s">
        <v>1278</v>
      </c>
      <c r="AF6" s="1314"/>
      <c r="AG6" s="1306"/>
      <c r="AH6" s="1312"/>
      <c r="AI6" s="1312"/>
      <c r="AJ6" s="1306"/>
      <c r="AK6" s="499" t="s">
        <v>1229</v>
      </c>
      <c r="AL6" s="466" t="s">
        <v>1222</v>
      </c>
      <c r="AM6" s="499" t="s">
        <v>1229</v>
      </c>
      <c r="AN6" s="504" t="s">
        <v>1260</v>
      </c>
      <c r="AO6" s="504" t="s">
        <v>1261</v>
      </c>
      <c r="AP6" s="503" t="s">
        <v>1242</v>
      </c>
      <c r="AQ6" s="530" t="s">
        <v>1256</v>
      </c>
      <c r="AR6" s="503" t="s">
        <v>1243</v>
      </c>
      <c r="AS6" s="505" t="s">
        <v>1253</v>
      </c>
      <c r="AU6" s="1307"/>
      <c r="AV6" s="1306"/>
    </row>
    <row r="7" spans="1:48" ht="94.5" customHeight="1" x14ac:dyDescent="0.25">
      <c r="A7" s="467" t="s">
        <v>1216</v>
      </c>
      <c r="B7" s="533" t="s">
        <v>1240</v>
      </c>
      <c r="C7" s="533" t="s">
        <v>1241</v>
      </c>
      <c r="D7" s="533" t="s">
        <v>1244</v>
      </c>
      <c r="E7" s="533" t="s">
        <v>266</v>
      </c>
      <c r="F7" s="533" t="s">
        <v>1239</v>
      </c>
      <c r="G7" s="533" t="s">
        <v>4</v>
      </c>
      <c r="H7" s="533">
        <v>4</v>
      </c>
      <c r="I7" s="533">
        <v>5</v>
      </c>
      <c r="J7" s="533">
        <v>6</v>
      </c>
      <c r="K7" s="533">
        <v>7</v>
      </c>
      <c r="L7" s="533" t="s">
        <v>252</v>
      </c>
      <c r="M7" s="533" t="s">
        <v>982</v>
      </c>
      <c r="N7" s="533">
        <v>8</v>
      </c>
      <c r="O7" s="533">
        <v>9</v>
      </c>
      <c r="P7" s="533">
        <v>10</v>
      </c>
      <c r="Q7" s="533">
        <v>11</v>
      </c>
      <c r="R7" s="533">
        <v>12</v>
      </c>
      <c r="S7" s="533">
        <v>13</v>
      </c>
      <c r="T7" s="533">
        <v>14</v>
      </c>
      <c r="U7" s="533">
        <v>15</v>
      </c>
      <c r="V7" s="533">
        <v>16</v>
      </c>
      <c r="W7" s="533">
        <v>17</v>
      </c>
      <c r="X7" s="533">
        <v>18</v>
      </c>
      <c r="Y7" s="533">
        <v>19</v>
      </c>
      <c r="Z7" s="533">
        <v>20</v>
      </c>
      <c r="AA7" s="533">
        <v>21</v>
      </c>
      <c r="AB7" s="533">
        <v>22</v>
      </c>
      <c r="AC7" s="533">
        <v>23</v>
      </c>
      <c r="AD7" s="533">
        <v>24</v>
      </c>
      <c r="AE7" s="533">
        <v>25</v>
      </c>
      <c r="AF7" s="533">
        <v>26</v>
      </c>
      <c r="AG7" s="533">
        <v>27</v>
      </c>
      <c r="AH7" s="533">
        <v>8</v>
      </c>
      <c r="AI7" s="533">
        <v>8</v>
      </c>
      <c r="AJ7" s="533">
        <v>28</v>
      </c>
      <c r="AK7" s="533">
        <v>29</v>
      </c>
      <c r="AL7" s="533">
        <v>30</v>
      </c>
      <c r="AM7" s="469">
        <v>31</v>
      </c>
      <c r="AN7" s="506" t="s">
        <v>1254</v>
      </c>
      <c r="AO7" s="506" t="s">
        <v>1262</v>
      </c>
      <c r="AP7" s="506" t="s">
        <v>1235</v>
      </c>
      <c r="AQ7" s="506" t="s">
        <v>1255</v>
      </c>
      <c r="AR7" s="506" t="s">
        <v>1238</v>
      </c>
      <c r="AS7" s="506">
        <v>37</v>
      </c>
      <c r="AU7" s="468"/>
      <c r="AV7" s="468"/>
    </row>
    <row r="8" spans="1:48" ht="18.75" customHeight="1" x14ac:dyDescent="0.25">
      <c r="A8" s="470"/>
      <c r="B8" s="471"/>
      <c r="C8" s="471"/>
      <c r="D8" s="471"/>
      <c r="E8" s="471"/>
      <c r="F8" s="471"/>
      <c r="G8" s="471"/>
      <c r="H8" s="472"/>
      <c r="I8" s="472"/>
      <c r="J8" s="472"/>
      <c r="K8" s="472"/>
      <c r="L8" s="473"/>
      <c r="M8" s="473"/>
      <c r="N8" s="473"/>
      <c r="O8" s="472"/>
      <c r="P8" s="474"/>
      <c r="Q8" s="494"/>
      <c r="R8" s="475"/>
      <c r="S8" s="472"/>
      <c r="T8" s="472"/>
      <c r="U8" s="472"/>
      <c r="V8" s="472"/>
      <c r="W8" s="472"/>
      <c r="X8" s="472"/>
      <c r="Y8" s="472"/>
      <c r="Z8" s="472"/>
      <c r="AA8" s="472"/>
      <c r="AB8" s="472"/>
      <c r="AC8" s="472"/>
      <c r="AD8" s="472"/>
      <c r="AE8" s="472"/>
      <c r="AF8" s="472"/>
      <c r="AG8" s="472"/>
      <c r="AH8" s="476"/>
      <c r="AI8" s="476"/>
      <c r="AJ8" s="475"/>
      <c r="AK8" s="491"/>
      <c r="AL8" s="491"/>
      <c r="AM8" s="491"/>
      <c r="AN8" s="507"/>
      <c r="AO8" s="507">
        <f>32069.71*1.00333*1.061*1.04*1.01</f>
        <v>35859.9</v>
      </c>
      <c r="AP8" s="508"/>
      <c r="AQ8" s="532">
        <f>1055.4/1392.98</f>
        <v>0.757656</v>
      </c>
      <c r="AR8" s="509"/>
      <c r="AS8" s="510"/>
      <c r="AT8" s="516"/>
      <c r="AU8" s="474"/>
      <c r="AV8" s="474"/>
    </row>
    <row r="9" spans="1:48" ht="18.75" customHeight="1" x14ac:dyDescent="0.25">
      <c r="A9" s="470"/>
      <c r="B9" s="471"/>
      <c r="C9" s="471"/>
      <c r="D9" s="471"/>
      <c r="E9" s="471"/>
      <c r="F9" s="471"/>
      <c r="G9" s="471"/>
      <c r="H9" s="472"/>
      <c r="I9" s="472"/>
      <c r="J9" s="472"/>
      <c r="K9" s="472"/>
      <c r="L9" s="472"/>
      <c r="M9" s="472"/>
      <c r="N9" s="472"/>
      <c r="O9" s="472"/>
      <c r="P9" s="474"/>
      <c r="Q9" s="494"/>
      <c r="R9" s="475"/>
      <c r="S9" s="472"/>
      <c r="T9" s="472"/>
      <c r="U9" s="472"/>
      <c r="V9" s="472"/>
      <c r="W9" s="472"/>
      <c r="X9" s="472"/>
      <c r="Y9" s="472"/>
      <c r="Z9" s="472"/>
      <c r="AA9" s="472"/>
      <c r="AB9" s="472"/>
      <c r="AC9" s="472"/>
      <c r="AD9" s="472"/>
      <c r="AE9" s="472"/>
      <c r="AF9" s="472"/>
      <c r="AG9" s="472"/>
      <c r="AH9" s="476"/>
      <c r="AI9" s="476"/>
      <c r="AJ9" s="475"/>
      <c r="AK9" s="492"/>
      <c r="AL9" s="492"/>
      <c r="AM9" s="492"/>
      <c r="AN9" s="511"/>
      <c r="AO9" s="511"/>
      <c r="AP9" s="512"/>
      <c r="AQ9" s="513"/>
      <c r="AR9" s="511"/>
      <c r="AS9" s="514"/>
      <c r="AT9" s="516"/>
      <c r="AU9" s="474"/>
      <c r="AV9" s="474"/>
    </row>
    <row r="10" spans="1:48" ht="18.75" customHeight="1" x14ac:dyDescent="0.25">
      <c r="A10" s="470"/>
      <c r="B10" s="471"/>
      <c r="C10" s="471"/>
      <c r="D10" s="471"/>
      <c r="E10" s="471"/>
      <c r="F10" s="471"/>
      <c r="G10" s="471"/>
      <c r="H10" s="472"/>
      <c r="I10" s="472"/>
      <c r="J10" s="472"/>
      <c r="K10" s="472"/>
      <c r="L10" s="472"/>
      <c r="M10" s="472"/>
      <c r="N10" s="472"/>
      <c r="O10" s="472"/>
      <c r="P10" s="474"/>
      <c r="Q10" s="494"/>
      <c r="R10" s="475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6"/>
      <c r="AI10" s="476"/>
      <c r="AJ10" s="475"/>
      <c r="AK10" s="492"/>
      <c r="AL10" s="492"/>
      <c r="AM10" s="492"/>
      <c r="AN10" s="511"/>
      <c r="AO10" s="511"/>
      <c r="AP10" s="512"/>
      <c r="AQ10" s="513"/>
      <c r="AR10" s="511"/>
      <c r="AS10" s="514"/>
      <c r="AT10" s="516"/>
      <c r="AU10" s="474"/>
      <c r="AV10" s="474"/>
    </row>
    <row r="11" spans="1:48" ht="24" x14ac:dyDescent="0.25">
      <c r="A11" s="477" t="s">
        <v>430</v>
      </c>
      <c r="B11" s="478">
        <f>C11+D11</f>
        <v>93779</v>
      </c>
      <c r="C11" s="478">
        <f>F11+AS11</f>
        <v>83119</v>
      </c>
      <c r="D11" s="478">
        <f>G11</f>
        <v>10660</v>
      </c>
      <c r="E11" s="478">
        <f t="shared" ref="E11:E24" si="0">ROUND(I11/J11*O11*P11*Q11*R11*S11/T11*AF11*AG11*AH11*AI11*AJ11,0)</f>
        <v>73362</v>
      </c>
      <c r="F11" s="478">
        <f t="shared" ref="F11:F24" si="1">ROUND(I11/J11*O11*P11*Q11*S11/T11*AG11*R11*AJ11*AH11*AI11,0)</f>
        <v>62702</v>
      </c>
      <c r="G11" s="478">
        <f>E11-F11</f>
        <v>10660</v>
      </c>
      <c r="H11" s="472">
        <v>12</v>
      </c>
      <c r="I11" s="472">
        <f t="shared" ref="I11:I24" si="2">H11*5</f>
        <v>60</v>
      </c>
      <c r="J11" s="472">
        <v>36</v>
      </c>
      <c r="K11" s="497">
        <v>13772</v>
      </c>
      <c r="L11" s="498">
        <v>1.0609999999999999</v>
      </c>
      <c r="M11" s="498">
        <v>1.04</v>
      </c>
      <c r="N11" s="498">
        <v>1.01</v>
      </c>
      <c r="O11" s="479">
        <f>K11*L11*M11*N11</f>
        <v>15349</v>
      </c>
      <c r="P11" s="474">
        <v>1.302</v>
      </c>
      <c r="Q11" s="494">
        <v>1.325</v>
      </c>
      <c r="R11" s="206">
        <v>1.01</v>
      </c>
      <c r="S11" s="472">
        <v>12</v>
      </c>
      <c r="T11" s="472">
        <v>15</v>
      </c>
      <c r="U11" s="475">
        <v>34.53</v>
      </c>
      <c r="V11" s="475">
        <v>2.5</v>
      </c>
      <c r="W11" s="480">
        <f>U11-V11-X11</f>
        <v>16</v>
      </c>
      <c r="X11" s="475">
        <v>16.03</v>
      </c>
      <c r="Y11" s="475">
        <v>13.36</v>
      </c>
      <c r="Z11" s="496">
        <f>O11*P11*Q11*Y11</f>
        <v>353764</v>
      </c>
      <c r="AA11" s="496">
        <f t="shared" ref="AA11:AA24" si="3">Z11/Y11*(X11-Y11)</f>
        <v>70700</v>
      </c>
      <c r="AB11" s="497">
        <v>39111</v>
      </c>
      <c r="AC11" s="496">
        <f>(AB11+AB11*(V11-1)*0.8)*1.01*1.302*L11*M11*N11</f>
        <v>126103</v>
      </c>
      <c r="AD11" s="497">
        <v>16242</v>
      </c>
      <c r="AE11" s="496">
        <f>W11*AD11*1.01*1.302</f>
        <v>341737</v>
      </c>
      <c r="AF11" s="480">
        <f>AA11/(Z11+AA11)+1</f>
        <v>1.17</v>
      </c>
      <c r="AG11" s="480">
        <f>(AC11+AE11)/(Z11+AC11+AE11)+1</f>
        <v>1.57</v>
      </c>
      <c r="AH11" s="476">
        <v>1</v>
      </c>
      <c r="AI11" s="476">
        <v>1</v>
      </c>
      <c r="AJ11" s="481">
        <f>ROUND(AK11*AL11*AM11,2)</f>
        <v>1.1200000000000001</v>
      </c>
      <c r="AK11" s="493">
        <v>1</v>
      </c>
      <c r="AL11" s="490">
        <f t="shared" ref="AL11:AL15" si="4">1+(42+3)/365</f>
        <v>1.1232899999999999</v>
      </c>
      <c r="AM11" s="493">
        <v>1</v>
      </c>
      <c r="AN11" s="531">
        <f>O11*Q11</f>
        <v>20337.43</v>
      </c>
      <c r="AO11" s="515">
        <v>35859.9</v>
      </c>
      <c r="AP11" s="520">
        <f>(AO11-O11*Q11)</f>
        <v>15522.48</v>
      </c>
      <c r="AQ11" s="517">
        <v>0.757656</v>
      </c>
      <c r="AR11" s="518">
        <f>AP11*AQ11</f>
        <v>11761</v>
      </c>
      <c r="AS11" s="519">
        <f>ROUND(I11/J11*AR11*S11/T11*P11,0)</f>
        <v>20417</v>
      </c>
      <c r="AT11" s="516"/>
      <c r="AU11" s="488">
        <f t="shared" ref="AU11:AU24" si="5">I11/T11</f>
        <v>4</v>
      </c>
      <c r="AV11" s="487">
        <f t="shared" ref="AV11:AV24" si="6">O11*P11*Q11*R11*AH11*AI11*AJ11</f>
        <v>29953.42</v>
      </c>
    </row>
    <row r="12" spans="1:48" ht="24" x14ac:dyDescent="0.25">
      <c r="A12" s="477" t="s">
        <v>422</v>
      </c>
      <c r="B12" s="478">
        <f t="shared" ref="B12:B24" si="7">C12+D12</f>
        <v>71955</v>
      </c>
      <c r="C12" s="478">
        <f t="shared" ref="C12:C24" si="8">F12+AS12</f>
        <v>61741</v>
      </c>
      <c r="D12" s="478">
        <f t="shared" ref="D12:D24" si="9">G12</f>
        <v>10214</v>
      </c>
      <c r="E12" s="478">
        <f t="shared" si="0"/>
        <v>56642</v>
      </c>
      <c r="F12" s="478">
        <f t="shared" si="1"/>
        <v>46428</v>
      </c>
      <c r="G12" s="478">
        <f t="shared" ref="G12:G24" si="10">E12-F12</f>
        <v>10214</v>
      </c>
      <c r="H12" s="472">
        <v>12</v>
      </c>
      <c r="I12" s="472">
        <f t="shared" si="2"/>
        <v>60</v>
      </c>
      <c r="J12" s="472">
        <v>36</v>
      </c>
      <c r="K12" s="497">
        <v>13772</v>
      </c>
      <c r="L12" s="498">
        <v>1.0609999999999999</v>
      </c>
      <c r="M12" s="498">
        <v>1.04</v>
      </c>
      <c r="N12" s="498">
        <v>1.01</v>
      </c>
      <c r="O12" s="479">
        <f t="shared" ref="O12:O24" si="11">K12*L12*M12*N12</f>
        <v>15349</v>
      </c>
      <c r="P12" s="474">
        <v>1.302</v>
      </c>
      <c r="Q12" s="494">
        <v>1.325</v>
      </c>
      <c r="R12" s="206">
        <v>1.01</v>
      </c>
      <c r="S12" s="472">
        <v>12</v>
      </c>
      <c r="T12" s="472">
        <v>20</v>
      </c>
      <c r="U12" s="475">
        <v>33.53</v>
      </c>
      <c r="V12" s="475">
        <v>2.5</v>
      </c>
      <c r="W12" s="480">
        <f t="shared" ref="W12:W24" si="12">U12-V12-X12</f>
        <v>14</v>
      </c>
      <c r="X12" s="475">
        <v>17.03</v>
      </c>
      <c r="Y12" s="475">
        <v>13.36</v>
      </c>
      <c r="Z12" s="496">
        <f t="shared" ref="Z12:Z24" si="13">O12*P12*Q12*Y12</f>
        <v>353764</v>
      </c>
      <c r="AA12" s="496">
        <f t="shared" si="3"/>
        <v>97179</v>
      </c>
      <c r="AB12" s="497">
        <v>39111</v>
      </c>
      <c r="AC12" s="496">
        <f t="shared" ref="AC12:AC24" si="14">(AB12+AB12*(V12-1)*0.8)*1.01*1.302*L12*M12*N12</f>
        <v>126103</v>
      </c>
      <c r="AD12" s="497">
        <v>16242</v>
      </c>
      <c r="AE12" s="496">
        <f t="shared" ref="AE12:AE24" si="15">W12*AD12*1.01*1.302</f>
        <v>299020</v>
      </c>
      <c r="AF12" s="480">
        <f t="shared" ref="AF12:AF24" si="16">AA12/(Z12+AA12)+1</f>
        <v>1.22</v>
      </c>
      <c r="AG12" s="480">
        <f t="shared" ref="AG12:AG24" si="17">(AC12+AE12)/(Z12+AC12+AE12)+1</f>
        <v>1.55</v>
      </c>
      <c r="AH12" s="476">
        <v>1</v>
      </c>
      <c r="AI12" s="476">
        <v>1</v>
      </c>
      <c r="AJ12" s="481">
        <f t="shared" ref="AJ12:AJ24" si="18">ROUND(AK12*AL12*AM12,2)</f>
        <v>1.1200000000000001</v>
      </c>
      <c r="AK12" s="493">
        <v>1</v>
      </c>
      <c r="AL12" s="490">
        <f t="shared" si="4"/>
        <v>1.1232899999999999</v>
      </c>
      <c r="AM12" s="493">
        <v>1</v>
      </c>
      <c r="AN12" s="531">
        <f t="shared" ref="AN12:AN24" si="19">O12*Q12</f>
        <v>20337.43</v>
      </c>
      <c r="AO12" s="515">
        <v>35859.9</v>
      </c>
      <c r="AP12" s="520">
        <f t="shared" ref="AP12:AP24" si="20">(AO12-O12*Q12)</f>
        <v>15522.48</v>
      </c>
      <c r="AQ12" s="517">
        <v>0.757656</v>
      </c>
      <c r="AR12" s="518">
        <f t="shared" ref="AR12:AR24" si="21">AP12*AQ12</f>
        <v>11761</v>
      </c>
      <c r="AS12" s="519">
        <f t="shared" ref="AS12:AS24" si="22">ROUND(I12/J12*AR12*S12/T12*P12,0)</f>
        <v>15313</v>
      </c>
      <c r="AU12" s="488">
        <f t="shared" si="5"/>
        <v>3</v>
      </c>
      <c r="AV12" s="487">
        <f t="shared" si="6"/>
        <v>29953.42</v>
      </c>
    </row>
    <row r="13" spans="1:48" ht="24" x14ac:dyDescent="0.25">
      <c r="A13" s="477" t="s">
        <v>435</v>
      </c>
      <c r="B13" s="478">
        <f t="shared" si="7"/>
        <v>71955</v>
      </c>
      <c r="C13" s="478">
        <f t="shared" si="8"/>
        <v>61741</v>
      </c>
      <c r="D13" s="478">
        <f t="shared" si="9"/>
        <v>10214</v>
      </c>
      <c r="E13" s="478">
        <f t="shared" si="0"/>
        <v>56642</v>
      </c>
      <c r="F13" s="478">
        <f t="shared" si="1"/>
        <v>46428</v>
      </c>
      <c r="G13" s="478">
        <f t="shared" si="10"/>
        <v>10214</v>
      </c>
      <c r="H13" s="472">
        <v>12</v>
      </c>
      <c r="I13" s="472">
        <f t="shared" si="2"/>
        <v>60</v>
      </c>
      <c r="J13" s="472">
        <v>36</v>
      </c>
      <c r="K13" s="497">
        <v>13772</v>
      </c>
      <c r="L13" s="498">
        <v>1.0609999999999999</v>
      </c>
      <c r="M13" s="498">
        <v>1.04</v>
      </c>
      <c r="N13" s="498">
        <v>1.01</v>
      </c>
      <c r="O13" s="479">
        <f t="shared" si="11"/>
        <v>15349</v>
      </c>
      <c r="P13" s="474">
        <v>1.302</v>
      </c>
      <c r="Q13" s="494">
        <v>1.325</v>
      </c>
      <c r="R13" s="206">
        <v>1.01</v>
      </c>
      <c r="S13" s="472">
        <v>12</v>
      </c>
      <c r="T13" s="472">
        <v>20</v>
      </c>
      <c r="U13" s="475">
        <v>33.53</v>
      </c>
      <c r="V13" s="475">
        <v>2.5</v>
      </c>
      <c r="W13" s="480">
        <f t="shared" si="12"/>
        <v>14</v>
      </c>
      <c r="X13" s="475">
        <v>17.03</v>
      </c>
      <c r="Y13" s="475">
        <v>13.36</v>
      </c>
      <c r="Z13" s="496">
        <f t="shared" si="13"/>
        <v>353764</v>
      </c>
      <c r="AA13" s="496">
        <f t="shared" si="3"/>
        <v>97179</v>
      </c>
      <c r="AB13" s="497">
        <v>39111</v>
      </c>
      <c r="AC13" s="496">
        <f t="shared" si="14"/>
        <v>126103</v>
      </c>
      <c r="AD13" s="497">
        <v>16242</v>
      </c>
      <c r="AE13" s="496">
        <f t="shared" si="15"/>
        <v>299020</v>
      </c>
      <c r="AF13" s="480">
        <f t="shared" si="16"/>
        <v>1.22</v>
      </c>
      <c r="AG13" s="480">
        <f t="shared" si="17"/>
        <v>1.55</v>
      </c>
      <c r="AH13" s="476">
        <v>1</v>
      </c>
      <c r="AI13" s="476">
        <v>1</v>
      </c>
      <c r="AJ13" s="481">
        <f t="shared" si="18"/>
        <v>1.1200000000000001</v>
      </c>
      <c r="AK13" s="493">
        <v>1</v>
      </c>
      <c r="AL13" s="490">
        <f t="shared" si="4"/>
        <v>1.1232899999999999</v>
      </c>
      <c r="AM13" s="493">
        <v>1</v>
      </c>
      <c r="AN13" s="531">
        <f t="shared" si="19"/>
        <v>20337.43</v>
      </c>
      <c r="AO13" s="515">
        <v>35859.9</v>
      </c>
      <c r="AP13" s="520">
        <f t="shared" si="20"/>
        <v>15522.48</v>
      </c>
      <c r="AQ13" s="517">
        <v>0.757656</v>
      </c>
      <c r="AR13" s="518">
        <f t="shared" si="21"/>
        <v>11761</v>
      </c>
      <c r="AS13" s="519">
        <f t="shared" si="22"/>
        <v>15313</v>
      </c>
      <c r="AU13" s="488">
        <f t="shared" si="5"/>
        <v>3</v>
      </c>
      <c r="AV13" s="487">
        <f t="shared" si="6"/>
        <v>29953.42</v>
      </c>
    </row>
    <row r="14" spans="1:48" ht="24" x14ac:dyDescent="0.25">
      <c r="A14" s="477" t="s">
        <v>423</v>
      </c>
      <c r="B14" s="478">
        <f t="shared" si="7"/>
        <v>71955</v>
      </c>
      <c r="C14" s="478">
        <f t="shared" si="8"/>
        <v>61741</v>
      </c>
      <c r="D14" s="478">
        <f t="shared" si="9"/>
        <v>10214</v>
      </c>
      <c r="E14" s="478">
        <f t="shared" si="0"/>
        <v>56642</v>
      </c>
      <c r="F14" s="478">
        <f t="shared" si="1"/>
        <v>46428</v>
      </c>
      <c r="G14" s="478">
        <f t="shared" si="10"/>
        <v>10214</v>
      </c>
      <c r="H14" s="472">
        <v>12</v>
      </c>
      <c r="I14" s="472">
        <f t="shared" si="2"/>
        <v>60</v>
      </c>
      <c r="J14" s="472">
        <v>36</v>
      </c>
      <c r="K14" s="497">
        <v>13772</v>
      </c>
      <c r="L14" s="498">
        <v>1.0609999999999999</v>
      </c>
      <c r="M14" s="498">
        <v>1.04</v>
      </c>
      <c r="N14" s="498">
        <v>1.01</v>
      </c>
      <c r="O14" s="479">
        <f t="shared" si="11"/>
        <v>15349</v>
      </c>
      <c r="P14" s="474">
        <v>1.302</v>
      </c>
      <c r="Q14" s="494">
        <v>1.325</v>
      </c>
      <c r="R14" s="206">
        <v>1.01</v>
      </c>
      <c r="S14" s="472">
        <v>12</v>
      </c>
      <c r="T14" s="472">
        <v>20</v>
      </c>
      <c r="U14" s="475">
        <v>33.53</v>
      </c>
      <c r="V14" s="475">
        <v>2.5</v>
      </c>
      <c r="W14" s="480">
        <f t="shared" si="12"/>
        <v>14</v>
      </c>
      <c r="X14" s="475">
        <v>17.03</v>
      </c>
      <c r="Y14" s="475">
        <v>13.36</v>
      </c>
      <c r="Z14" s="496">
        <f t="shared" si="13"/>
        <v>353764</v>
      </c>
      <c r="AA14" s="496">
        <f t="shared" si="3"/>
        <v>97179</v>
      </c>
      <c r="AB14" s="497">
        <v>39111</v>
      </c>
      <c r="AC14" s="496">
        <f t="shared" si="14"/>
        <v>126103</v>
      </c>
      <c r="AD14" s="497">
        <v>16242</v>
      </c>
      <c r="AE14" s="496">
        <f t="shared" si="15"/>
        <v>299020</v>
      </c>
      <c r="AF14" s="480">
        <f t="shared" si="16"/>
        <v>1.22</v>
      </c>
      <c r="AG14" s="480">
        <f t="shared" si="17"/>
        <v>1.55</v>
      </c>
      <c r="AH14" s="476">
        <v>1</v>
      </c>
      <c r="AI14" s="476">
        <v>1</v>
      </c>
      <c r="AJ14" s="481">
        <f t="shared" si="18"/>
        <v>1.1200000000000001</v>
      </c>
      <c r="AK14" s="493">
        <v>1</v>
      </c>
      <c r="AL14" s="490">
        <f t="shared" si="4"/>
        <v>1.1232899999999999</v>
      </c>
      <c r="AM14" s="493">
        <v>1</v>
      </c>
      <c r="AN14" s="531">
        <f t="shared" si="19"/>
        <v>20337.43</v>
      </c>
      <c r="AO14" s="515">
        <v>35859.9</v>
      </c>
      <c r="AP14" s="520">
        <f t="shared" si="20"/>
        <v>15522.48</v>
      </c>
      <c r="AQ14" s="517">
        <v>0.757656</v>
      </c>
      <c r="AR14" s="518">
        <f t="shared" si="21"/>
        <v>11761</v>
      </c>
      <c r="AS14" s="519">
        <f t="shared" si="22"/>
        <v>15313</v>
      </c>
      <c r="AU14" s="488">
        <f t="shared" si="5"/>
        <v>3</v>
      </c>
      <c r="AV14" s="487">
        <f t="shared" si="6"/>
        <v>29953.42</v>
      </c>
    </row>
    <row r="15" spans="1:48" ht="24" x14ac:dyDescent="0.25">
      <c r="A15" s="477" t="s">
        <v>424</v>
      </c>
      <c r="B15" s="478">
        <f t="shared" si="7"/>
        <v>71955</v>
      </c>
      <c r="C15" s="478">
        <f t="shared" si="8"/>
        <v>61741</v>
      </c>
      <c r="D15" s="478">
        <f t="shared" si="9"/>
        <v>10214</v>
      </c>
      <c r="E15" s="478">
        <f t="shared" si="0"/>
        <v>56642</v>
      </c>
      <c r="F15" s="478">
        <f t="shared" si="1"/>
        <v>46428</v>
      </c>
      <c r="G15" s="478">
        <f t="shared" si="10"/>
        <v>10214</v>
      </c>
      <c r="H15" s="472">
        <v>12</v>
      </c>
      <c r="I15" s="472">
        <f t="shared" si="2"/>
        <v>60</v>
      </c>
      <c r="J15" s="472">
        <v>36</v>
      </c>
      <c r="K15" s="497">
        <v>13772</v>
      </c>
      <c r="L15" s="498">
        <v>1.0609999999999999</v>
      </c>
      <c r="M15" s="498">
        <v>1.04</v>
      </c>
      <c r="N15" s="498">
        <v>1.01</v>
      </c>
      <c r="O15" s="479">
        <f t="shared" si="11"/>
        <v>15349</v>
      </c>
      <c r="P15" s="474">
        <v>1.302</v>
      </c>
      <c r="Q15" s="494">
        <v>1.325</v>
      </c>
      <c r="R15" s="206">
        <v>1.01</v>
      </c>
      <c r="S15" s="472">
        <v>12</v>
      </c>
      <c r="T15" s="472">
        <v>20</v>
      </c>
      <c r="U15" s="475">
        <v>33.53</v>
      </c>
      <c r="V15" s="475">
        <v>2.5</v>
      </c>
      <c r="W15" s="480">
        <f t="shared" si="12"/>
        <v>14</v>
      </c>
      <c r="X15" s="475">
        <v>17.03</v>
      </c>
      <c r="Y15" s="475">
        <v>13.36</v>
      </c>
      <c r="Z15" s="496">
        <f t="shared" si="13"/>
        <v>353764</v>
      </c>
      <c r="AA15" s="496">
        <f t="shared" si="3"/>
        <v>97179</v>
      </c>
      <c r="AB15" s="497">
        <v>39111</v>
      </c>
      <c r="AC15" s="496">
        <f t="shared" si="14"/>
        <v>126103</v>
      </c>
      <c r="AD15" s="497">
        <v>16242</v>
      </c>
      <c r="AE15" s="496">
        <f t="shared" si="15"/>
        <v>299020</v>
      </c>
      <c r="AF15" s="480">
        <f t="shared" si="16"/>
        <v>1.22</v>
      </c>
      <c r="AG15" s="480">
        <f t="shared" si="17"/>
        <v>1.55</v>
      </c>
      <c r="AH15" s="476">
        <v>1</v>
      </c>
      <c r="AI15" s="476">
        <v>1</v>
      </c>
      <c r="AJ15" s="481">
        <f t="shared" si="18"/>
        <v>1.1200000000000001</v>
      </c>
      <c r="AK15" s="493">
        <v>1</v>
      </c>
      <c r="AL15" s="490">
        <f t="shared" si="4"/>
        <v>1.1232899999999999</v>
      </c>
      <c r="AM15" s="493">
        <v>1</v>
      </c>
      <c r="AN15" s="531">
        <f t="shared" si="19"/>
        <v>20337.43</v>
      </c>
      <c r="AO15" s="515">
        <v>35859.9</v>
      </c>
      <c r="AP15" s="520">
        <f t="shared" si="20"/>
        <v>15522.48</v>
      </c>
      <c r="AQ15" s="517">
        <v>0.757656</v>
      </c>
      <c r="AR15" s="518">
        <f t="shared" si="21"/>
        <v>11761</v>
      </c>
      <c r="AS15" s="519">
        <f t="shared" si="22"/>
        <v>15313</v>
      </c>
      <c r="AU15" s="488">
        <f t="shared" si="5"/>
        <v>3</v>
      </c>
      <c r="AV15" s="487">
        <f t="shared" si="6"/>
        <v>29953.42</v>
      </c>
    </row>
    <row r="16" spans="1:48" ht="24" x14ac:dyDescent="0.25">
      <c r="A16" s="482" t="s">
        <v>425</v>
      </c>
      <c r="B16" s="478">
        <f t="shared" si="7"/>
        <v>194862</v>
      </c>
      <c r="C16" s="478">
        <f t="shared" si="8"/>
        <v>149823</v>
      </c>
      <c r="D16" s="478">
        <f t="shared" si="9"/>
        <v>45039</v>
      </c>
      <c r="E16" s="478">
        <f t="shared" si="0"/>
        <v>163564</v>
      </c>
      <c r="F16" s="478">
        <f t="shared" si="1"/>
        <v>118525</v>
      </c>
      <c r="G16" s="478">
        <f t="shared" si="10"/>
        <v>45039</v>
      </c>
      <c r="H16" s="472">
        <v>12</v>
      </c>
      <c r="I16" s="472">
        <f t="shared" si="2"/>
        <v>60</v>
      </c>
      <c r="J16" s="472">
        <v>25</v>
      </c>
      <c r="K16" s="497">
        <v>13772</v>
      </c>
      <c r="L16" s="498">
        <v>1.0609999999999999</v>
      </c>
      <c r="M16" s="498">
        <v>1.04</v>
      </c>
      <c r="N16" s="498">
        <v>1.01</v>
      </c>
      <c r="O16" s="479">
        <f t="shared" si="11"/>
        <v>15349</v>
      </c>
      <c r="P16" s="474">
        <v>1.302</v>
      </c>
      <c r="Q16" s="495">
        <v>1.4750000000000001</v>
      </c>
      <c r="R16" s="206">
        <v>1.01</v>
      </c>
      <c r="S16" s="472">
        <v>12</v>
      </c>
      <c r="T16" s="472">
        <v>12</v>
      </c>
      <c r="U16" s="475">
        <v>47.37</v>
      </c>
      <c r="V16" s="475">
        <v>2.5</v>
      </c>
      <c r="W16" s="480">
        <f t="shared" si="12"/>
        <v>14</v>
      </c>
      <c r="X16" s="475">
        <v>30.87</v>
      </c>
      <c r="Y16" s="475">
        <v>19.2</v>
      </c>
      <c r="Z16" s="496">
        <f t="shared" si="13"/>
        <v>565958</v>
      </c>
      <c r="AA16" s="496">
        <f t="shared" si="3"/>
        <v>343996</v>
      </c>
      <c r="AB16" s="497">
        <v>39111</v>
      </c>
      <c r="AC16" s="496">
        <f t="shared" si="14"/>
        <v>126103</v>
      </c>
      <c r="AD16" s="497">
        <v>16242</v>
      </c>
      <c r="AE16" s="496">
        <f t="shared" si="15"/>
        <v>299020</v>
      </c>
      <c r="AF16" s="480">
        <f t="shared" si="16"/>
        <v>1.38</v>
      </c>
      <c r="AG16" s="480">
        <f t="shared" si="17"/>
        <v>1.43</v>
      </c>
      <c r="AH16" s="476">
        <v>1</v>
      </c>
      <c r="AI16" s="476">
        <v>1</v>
      </c>
      <c r="AJ16" s="481">
        <f t="shared" si="18"/>
        <v>1.1599999999999999</v>
      </c>
      <c r="AK16" s="493">
        <v>1</v>
      </c>
      <c r="AL16" s="489">
        <f t="shared" ref="AL16:AL19" si="23">1+(56+3)/365</f>
        <v>1.16164</v>
      </c>
      <c r="AM16" s="493">
        <v>1</v>
      </c>
      <c r="AN16" s="531">
        <f t="shared" si="19"/>
        <v>22639.78</v>
      </c>
      <c r="AO16" s="515">
        <v>35859.9</v>
      </c>
      <c r="AP16" s="520">
        <f t="shared" si="20"/>
        <v>13220.13</v>
      </c>
      <c r="AQ16" s="517">
        <v>0.757656</v>
      </c>
      <c r="AR16" s="518">
        <f t="shared" si="21"/>
        <v>10016</v>
      </c>
      <c r="AS16" s="519">
        <f t="shared" si="22"/>
        <v>31298</v>
      </c>
      <c r="AU16" s="488">
        <f t="shared" si="5"/>
        <v>5</v>
      </c>
      <c r="AV16" s="487">
        <f t="shared" si="6"/>
        <v>34535.24</v>
      </c>
    </row>
    <row r="17" spans="1:48" ht="48" x14ac:dyDescent="0.25">
      <c r="A17" s="483" t="s">
        <v>426</v>
      </c>
      <c r="B17" s="478">
        <f t="shared" si="7"/>
        <v>233835</v>
      </c>
      <c r="C17" s="478">
        <f t="shared" si="8"/>
        <v>179788</v>
      </c>
      <c r="D17" s="478">
        <f t="shared" si="9"/>
        <v>54047</v>
      </c>
      <c r="E17" s="478">
        <f t="shared" si="0"/>
        <v>196277</v>
      </c>
      <c r="F17" s="478">
        <f t="shared" si="1"/>
        <v>142230</v>
      </c>
      <c r="G17" s="478">
        <f t="shared" si="10"/>
        <v>54047</v>
      </c>
      <c r="H17" s="472">
        <v>12</v>
      </c>
      <c r="I17" s="472">
        <f t="shared" si="2"/>
        <v>60</v>
      </c>
      <c r="J17" s="472">
        <v>25</v>
      </c>
      <c r="K17" s="497">
        <v>13772</v>
      </c>
      <c r="L17" s="498">
        <v>1.0609999999999999</v>
      </c>
      <c r="M17" s="498">
        <v>1.04</v>
      </c>
      <c r="N17" s="498">
        <v>1.01</v>
      </c>
      <c r="O17" s="479">
        <f t="shared" si="11"/>
        <v>15349</v>
      </c>
      <c r="P17" s="474">
        <v>1.302</v>
      </c>
      <c r="Q17" s="495">
        <v>1.4750000000000001</v>
      </c>
      <c r="R17" s="206">
        <v>1.01</v>
      </c>
      <c r="S17" s="472">
        <v>12</v>
      </c>
      <c r="T17" s="472">
        <v>10</v>
      </c>
      <c r="U17" s="475">
        <v>47.37</v>
      </c>
      <c r="V17" s="475">
        <v>2.5</v>
      </c>
      <c r="W17" s="480">
        <f t="shared" si="12"/>
        <v>14</v>
      </c>
      <c r="X17" s="475">
        <v>30.87</v>
      </c>
      <c r="Y17" s="475">
        <v>19.2</v>
      </c>
      <c r="Z17" s="496">
        <f t="shared" si="13"/>
        <v>565958</v>
      </c>
      <c r="AA17" s="496">
        <f t="shared" si="3"/>
        <v>343996</v>
      </c>
      <c r="AB17" s="497">
        <v>39111</v>
      </c>
      <c r="AC17" s="496">
        <f t="shared" si="14"/>
        <v>126103</v>
      </c>
      <c r="AD17" s="497">
        <v>16242</v>
      </c>
      <c r="AE17" s="496">
        <f t="shared" si="15"/>
        <v>299020</v>
      </c>
      <c r="AF17" s="480">
        <f t="shared" si="16"/>
        <v>1.38</v>
      </c>
      <c r="AG17" s="480">
        <f t="shared" si="17"/>
        <v>1.43</v>
      </c>
      <c r="AH17" s="476">
        <v>1</v>
      </c>
      <c r="AI17" s="476">
        <v>1</v>
      </c>
      <c r="AJ17" s="481">
        <f t="shared" si="18"/>
        <v>1.1599999999999999</v>
      </c>
      <c r="AK17" s="493">
        <v>1</v>
      </c>
      <c r="AL17" s="489">
        <f t="shared" si="23"/>
        <v>1.16164</v>
      </c>
      <c r="AM17" s="493">
        <v>1</v>
      </c>
      <c r="AN17" s="531">
        <f t="shared" si="19"/>
        <v>22639.78</v>
      </c>
      <c r="AO17" s="515">
        <v>35859.9</v>
      </c>
      <c r="AP17" s="520">
        <f t="shared" si="20"/>
        <v>13220.13</v>
      </c>
      <c r="AQ17" s="517">
        <v>0.757656</v>
      </c>
      <c r="AR17" s="518">
        <f t="shared" si="21"/>
        <v>10016</v>
      </c>
      <c r="AS17" s="519">
        <f t="shared" si="22"/>
        <v>37558</v>
      </c>
      <c r="AU17" s="488">
        <f t="shared" si="5"/>
        <v>6</v>
      </c>
      <c r="AV17" s="487">
        <f t="shared" si="6"/>
        <v>34535.24</v>
      </c>
    </row>
    <row r="18" spans="1:48" ht="48" x14ac:dyDescent="0.25">
      <c r="A18" s="483" t="s">
        <v>431</v>
      </c>
      <c r="B18" s="478">
        <f t="shared" si="7"/>
        <v>389493</v>
      </c>
      <c r="C18" s="478">
        <f t="shared" si="8"/>
        <v>302961</v>
      </c>
      <c r="D18" s="478">
        <f t="shared" si="9"/>
        <v>86532</v>
      </c>
      <c r="E18" s="478">
        <f t="shared" si="0"/>
        <v>326897</v>
      </c>
      <c r="F18" s="478">
        <f t="shared" si="1"/>
        <v>240365</v>
      </c>
      <c r="G18" s="478">
        <f t="shared" si="10"/>
        <v>86532</v>
      </c>
      <c r="H18" s="472">
        <v>12</v>
      </c>
      <c r="I18" s="472">
        <f t="shared" si="2"/>
        <v>60</v>
      </c>
      <c r="J18" s="472">
        <v>25</v>
      </c>
      <c r="K18" s="497">
        <v>13772</v>
      </c>
      <c r="L18" s="498">
        <v>1.0609999999999999</v>
      </c>
      <c r="M18" s="498">
        <v>1.04</v>
      </c>
      <c r="N18" s="498">
        <v>1.01</v>
      </c>
      <c r="O18" s="479">
        <f t="shared" si="11"/>
        <v>15349</v>
      </c>
      <c r="P18" s="474">
        <v>1.302</v>
      </c>
      <c r="Q18" s="495">
        <v>1.4750000000000001</v>
      </c>
      <c r="R18" s="206">
        <v>1.01</v>
      </c>
      <c r="S18" s="472">
        <v>12</v>
      </c>
      <c r="T18" s="472">
        <v>6</v>
      </c>
      <c r="U18" s="475">
        <v>48.37</v>
      </c>
      <c r="V18" s="475">
        <v>2.5</v>
      </c>
      <c r="W18" s="480">
        <f t="shared" si="12"/>
        <v>16</v>
      </c>
      <c r="X18" s="475">
        <v>29.87</v>
      </c>
      <c r="Y18" s="475">
        <v>19.2</v>
      </c>
      <c r="Z18" s="496">
        <f t="shared" si="13"/>
        <v>565958</v>
      </c>
      <c r="AA18" s="496">
        <f t="shared" si="3"/>
        <v>314519</v>
      </c>
      <c r="AB18" s="497">
        <v>39111</v>
      </c>
      <c r="AC18" s="496">
        <f t="shared" si="14"/>
        <v>126103</v>
      </c>
      <c r="AD18" s="497">
        <v>16242</v>
      </c>
      <c r="AE18" s="496">
        <f t="shared" si="15"/>
        <v>341737</v>
      </c>
      <c r="AF18" s="480">
        <f t="shared" si="16"/>
        <v>1.36</v>
      </c>
      <c r="AG18" s="480">
        <f t="shared" si="17"/>
        <v>1.45</v>
      </c>
      <c r="AH18" s="476">
        <v>1</v>
      </c>
      <c r="AI18" s="476">
        <v>1</v>
      </c>
      <c r="AJ18" s="481">
        <f t="shared" si="18"/>
        <v>1.1599999999999999</v>
      </c>
      <c r="AK18" s="493">
        <v>1</v>
      </c>
      <c r="AL18" s="489">
        <f t="shared" si="23"/>
        <v>1.16164</v>
      </c>
      <c r="AM18" s="493">
        <v>1</v>
      </c>
      <c r="AN18" s="531">
        <f t="shared" si="19"/>
        <v>22639.78</v>
      </c>
      <c r="AO18" s="515">
        <v>35859.9</v>
      </c>
      <c r="AP18" s="520">
        <f t="shared" si="20"/>
        <v>13220.13</v>
      </c>
      <c r="AQ18" s="517">
        <v>0.757656</v>
      </c>
      <c r="AR18" s="518">
        <f t="shared" si="21"/>
        <v>10016</v>
      </c>
      <c r="AS18" s="519">
        <f t="shared" si="22"/>
        <v>62596</v>
      </c>
      <c r="AU18" s="488">
        <f t="shared" si="5"/>
        <v>10</v>
      </c>
      <c r="AV18" s="487">
        <f t="shared" si="6"/>
        <v>34535.24</v>
      </c>
    </row>
    <row r="19" spans="1:48" ht="48" x14ac:dyDescent="0.25">
      <c r="A19" s="483" t="s">
        <v>427</v>
      </c>
      <c r="B19" s="478">
        <f t="shared" si="7"/>
        <v>292294</v>
      </c>
      <c r="C19" s="478">
        <f t="shared" si="8"/>
        <v>224734</v>
      </c>
      <c r="D19" s="478">
        <f t="shared" si="9"/>
        <v>67560</v>
      </c>
      <c r="E19" s="478">
        <f t="shared" si="0"/>
        <v>245347</v>
      </c>
      <c r="F19" s="478">
        <f t="shared" si="1"/>
        <v>177787</v>
      </c>
      <c r="G19" s="478">
        <f t="shared" si="10"/>
        <v>67560</v>
      </c>
      <c r="H19" s="472">
        <v>12</v>
      </c>
      <c r="I19" s="472">
        <f t="shared" si="2"/>
        <v>60</v>
      </c>
      <c r="J19" s="472">
        <v>25</v>
      </c>
      <c r="K19" s="497">
        <v>13772</v>
      </c>
      <c r="L19" s="498">
        <v>1.0609999999999999</v>
      </c>
      <c r="M19" s="498">
        <v>1.04</v>
      </c>
      <c r="N19" s="498">
        <v>1.01</v>
      </c>
      <c r="O19" s="479">
        <f t="shared" si="11"/>
        <v>15349</v>
      </c>
      <c r="P19" s="474">
        <v>1.302</v>
      </c>
      <c r="Q19" s="495">
        <v>1.4750000000000001</v>
      </c>
      <c r="R19" s="206">
        <v>1.01</v>
      </c>
      <c r="S19" s="472">
        <v>12</v>
      </c>
      <c r="T19" s="472">
        <v>8</v>
      </c>
      <c r="U19" s="475">
        <v>47.37</v>
      </c>
      <c r="V19" s="475">
        <v>2.5</v>
      </c>
      <c r="W19" s="480">
        <f t="shared" si="12"/>
        <v>14</v>
      </c>
      <c r="X19" s="475">
        <v>30.87</v>
      </c>
      <c r="Y19" s="475">
        <v>19.2</v>
      </c>
      <c r="Z19" s="496">
        <f t="shared" si="13"/>
        <v>565958</v>
      </c>
      <c r="AA19" s="496">
        <f t="shared" si="3"/>
        <v>343996</v>
      </c>
      <c r="AB19" s="497">
        <v>39111</v>
      </c>
      <c r="AC19" s="496">
        <f t="shared" si="14"/>
        <v>126103</v>
      </c>
      <c r="AD19" s="497">
        <v>16242</v>
      </c>
      <c r="AE19" s="496">
        <f t="shared" si="15"/>
        <v>299020</v>
      </c>
      <c r="AF19" s="480">
        <f t="shared" si="16"/>
        <v>1.38</v>
      </c>
      <c r="AG19" s="480">
        <f t="shared" si="17"/>
        <v>1.43</v>
      </c>
      <c r="AH19" s="476">
        <v>1</v>
      </c>
      <c r="AI19" s="476">
        <v>1</v>
      </c>
      <c r="AJ19" s="481">
        <f t="shared" si="18"/>
        <v>1.1599999999999999</v>
      </c>
      <c r="AK19" s="493">
        <v>1</v>
      </c>
      <c r="AL19" s="489">
        <f t="shared" si="23"/>
        <v>1.16164</v>
      </c>
      <c r="AM19" s="493">
        <v>1</v>
      </c>
      <c r="AN19" s="531">
        <f t="shared" si="19"/>
        <v>22639.78</v>
      </c>
      <c r="AO19" s="515">
        <v>35859.9</v>
      </c>
      <c r="AP19" s="520">
        <f t="shared" si="20"/>
        <v>13220.13</v>
      </c>
      <c r="AQ19" s="517">
        <v>0.757656</v>
      </c>
      <c r="AR19" s="518">
        <f t="shared" si="21"/>
        <v>10016</v>
      </c>
      <c r="AS19" s="519">
        <f t="shared" si="22"/>
        <v>46947</v>
      </c>
      <c r="AU19" s="488">
        <f t="shared" si="5"/>
        <v>7.5</v>
      </c>
      <c r="AV19" s="487">
        <f t="shared" si="6"/>
        <v>34535.24</v>
      </c>
    </row>
    <row r="20" spans="1:48" x14ac:dyDescent="0.25">
      <c r="A20" s="482" t="s">
        <v>432</v>
      </c>
      <c r="B20" s="478">
        <f t="shared" si="7"/>
        <v>93779</v>
      </c>
      <c r="C20" s="478">
        <f t="shared" si="8"/>
        <v>83119</v>
      </c>
      <c r="D20" s="478">
        <f t="shared" si="9"/>
        <v>10660</v>
      </c>
      <c r="E20" s="478">
        <f t="shared" si="0"/>
        <v>73362</v>
      </c>
      <c r="F20" s="478">
        <f t="shared" si="1"/>
        <v>62702</v>
      </c>
      <c r="G20" s="478">
        <f t="shared" si="10"/>
        <v>10660</v>
      </c>
      <c r="H20" s="472">
        <v>12</v>
      </c>
      <c r="I20" s="472">
        <f t="shared" si="2"/>
        <v>60</v>
      </c>
      <c r="J20" s="472">
        <v>36</v>
      </c>
      <c r="K20" s="497">
        <v>13772</v>
      </c>
      <c r="L20" s="498">
        <v>1.0609999999999999</v>
      </c>
      <c r="M20" s="498">
        <v>1.04</v>
      </c>
      <c r="N20" s="498">
        <v>1.01</v>
      </c>
      <c r="O20" s="479">
        <f t="shared" si="11"/>
        <v>15349</v>
      </c>
      <c r="P20" s="474">
        <v>1.302</v>
      </c>
      <c r="Q20" s="494">
        <v>1.325</v>
      </c>
      <c r="R20" s="206">
        <v>1.01</v>
      </c>
      <c r="S20" s="472">
        <v>12</v>
      </c>
      <c r="T20" s="472">
        <v>15</v>
      </c>
      <c r="U20" s="475">
        <v>34.53</v>
      </c>
      <c r="V20" s="475">
        <v>2.5</v>
      </c>
      <c r="W20" s="480">
        <f t="shared" si="12"/>
        <v>16</v>
      </c>
      <c r="X20" s="475">
        <v>16.03</v>
      </c>
      <c r="Y20" s="475">
        <v>13.36</v>
      </c>
      <c r="Z20" s="496">
        <f t="shared" si="13"/>
        <v>353764</v>
      </c>
      <c r="AA20" s="496">
        <f t="shared" si="3"/>
        <v>70700</v>
      </c>
      <c r="AB20" s="497">
        <v>39111</v>
      </c>
      <c r="AC20" s="496">
        <f t="shared" si="14"/>
        <v>126103</v>
      </c>
      <c r="AD20" s="497">
        <v>16242</v>
      </c>
      <c r="AE20" s="496">
        <f t="shared" si="15"/>
        <v>341737</v>
      </c>
      <c r="AF20" s="480">
        <f t="shared" si="16"/>
        <v>1.17</v>
      </c>
      <c r="AG20" s="480">
        <f t="shared" si="17"/>
        <v>1.57</v>
      </c>
      <c r="AH20" s="476">
        <v>1</v>
      </c>
      <c r="AI20" s="476">
        <v>1</v>
      </c>
      <c r="AJ20" s="481">
        <f t="shared" si="18"/>
        <v>1.1200000000000001</v>
      </c>
      <c r="AK20" s="493">
        <v>1</v>
      </c>
      <c r="AL20" s="490">
        <f t="shared" ref="AL20:AL24" si="24">1+(42+3)/365</f>
        <v>1.1232899999999999</v>
      </c>
      <c r="AM20" s="493">
        <v>1</v>
      </c>
      <c r="AN20" s="531">
        <f t="shared" si="19"/>
        <v>20337.43</v>
      </c>
      <c r="AO20" s="515">
        <v>35859.9</v>
      </c>
      <c r="AP20" s="520">
        <f t="shared" si="20"/>
        <v>15522.48</v>
      </c>
      <c r="AQ20" s="517">
        <v>0.757656</v>
      </c>
      <c r="AR20" s="518">
        <f t="shared" si="21"/>
        <v>11761</v>
      </c>
      <c r="AS20" s="519">
        <f t="shared" si="22"/>
        <v>20417</v>
      </c>
      <c r="AU20" s="488">
        <f t="shared" si="5"/>
        <v>4</v>
      </c>
      <c r="AV20" s="487">
        <f t="shared" si="6"/>
        <v>29953.42</v>
      </c>
    </row>
    <row r="21" spans="1:48" ht="24" x14ac:dyDescent="0.25">
      <c r="A21" s="483" t="s">
        <v>428</v>
      </c>
      <c r="B21" s="478">
        <f t="shared" si="7"/>
        <v>71955</v>
      </c>
      <c r="C21" s="478">
        <f t="shared" si="8"/>
        <v>61741</v>
      </c>
      <c r="D21" s="478">
        <f t="shared" si="9"/>
        <v>10214</v>
      </c>
      <c r="E21" s="478">
        <f t="shared" si="0"/>
        <v>56642</v>
      </c>
      <c r="F21" s="478">
        <f t="shared" si="1"/>
        <v>46428</v>
      </c>
      <c r="G21" s="478">
        <f t="shared" si="10"/>
        <v>10214</v>
      </c>
      <c r="H21" s="472">
        <v>12</v>
      </c>
      <c r="I21" s="472">
        <f t="shared" si="2"/>
        <v>60</v>
      </c>
      <c r="J21" s="472">
        <v>36</v>
      </c>
      <c r="K21" s="497">
        <v>13772</v>
      </c>
      <c r="L21" s="498">
        <v>1.0609999999999999</v>
      </c>
      <c r="M21" s="498">
        <v>1.04</v>
      </c>
      <c r="N21" s="498">
        <v>1.01</v>
      </c>
      <c r="O21" s="479">
        <f t="shared" si="11"/>
        <v>15349</v>
      </c>
      <c r="P21" s="474">
        <v>1.302</v>
      </c>
      <c r="Q21" s="494">
        <v>1.325</v>
      </c>
      <c r="R21" s="206">
        <v>1.01</v>
      </c>
      <c r="S21" s="472">
        <v>12</v>
      </c>
      <c r="T21" s="472">
        <v>20</v>
      </c>
      <c r="U21" s="475">
        <v>33.53</v>
      </c>
      <c r="V21" s="475">
        <v>2.5</v>
      </c>
      <c r="W21" s="480">
        <f t="shared" si="12"/>
        <v>14</v>
      </c>
      <c r="X21" s="475">
        <v>17.03</v>
      </c>
      <c r="Y21" s="475">
        <v>13.36</v>
      </c>
      <c r="Z21" s="496">
        <f t="shared" si="13"/>
        <v>353764</v>
      </c>
      <c r="AA21" s="496">
        <f t="shared" si="3"/>
        <v>97179</v>
      </c>
      <c r="AB21" s="497">
        <v>39111</v>
      </c>
      <c r="AC21" s="496">
        <f t="shared" si="14"/>
        <v>126103</v>
      </c>
      <c r="AD21" s="497">
        <v>16242</v>
      </c>
      <c r="AE21" s="496">
        <f t="shared" si="15"/>
        <v>299020</v>
      </c>
      <c r="AF21" s="480">
        <f t="shared" si="16"/>
        <v>1.22</v>
      </c>
      <c r="AG21" s="480">
        <f t="shared" si="17"/>
        <v>1.55</v>
      </c>
      <c r="AH21" s="476">
        <v>1</v>
      </c>
      <c r="AI21" s="476">
        <v>1</v>
      </c>
      <c r="AJ21" s="481">
        <f t="shared" si="18"/>
        <v>1.1200000000000001</v>
      </c>
      <c r="AK21" s="493">
        <v>1</v>
      </c>
      <c r="AL21" s="490">
        <f t="shared" si="24"/>
        <v>1.1232899999999999</v>
      </c>
      <c r="AM21" s="493">
        <v>1</v>
      </c>
      <c r="AN21" s="531">
        <f t="shared" si="19"/>
        <v>20337.43</v>
      </c>
      <c r="AO21" s="515">
        <v>35859.9</v>
      </c>
      <c r="AP21" s="520">
        <f t="shared" si="20"/>
        <v>15522.48</v>
      </c>
      <c r="AQ21" s="517">
        <v>0.757656</v>
      </c>
      <c r="AR21" s="518">
        <f t="shared" si="21"/>
        <v>11761</v>
      </c>
      <c r="AS21" s="519">
        <f t="shared" si="22"/>
        <v>15313</v>
      </c>
      <c r="AU21" s="488">
        <f t="shared" si="5"/>
        <v>3</v>
      </c>
      <c r="AV21" s="487">
        <f t="shared" si="6"/>
        <v>29953.42</v>
      </c>
    </row>
    <row r="22" spans="1:48" x14ac:dyDescent="0.25">
      <c r="A22" s="482" t="s">
        <v>433</v>
      </c>
      <c r="B22" s="478">
        <f t="shared" si="7"/>
        <v>151377</v>
      </c>
      <c r="C22" s="478">
        <f t="shared" si="8"/>
        <v>128783</v>
      </c>
      <c r="D22" s="478">
        <f t="shared" si="9"/>
        <v>22594</v>
      </c>
      <c r="E22" s="478">
        <f t="shared" si="0"/>
        <v>125295</v>
      </c>
      <c r="F22" s="478">
        <f t="shared" si="1"/>
        <v>102701</v>
      </c>
      <c r="G22" s="478">
        <f t="shared" si="10"/>
        <v>22594</v>
      </c>
      <c r="H22" s="472">
        <v>12</v>
      </c>
      <c r="I22" s="472">
        <f t="shared" si="2"/>
        <v>60</v>
      </c>
      <c r="J22" s="472">
        <v>36</v>
      </c>
      <c r="K22" s="497">
        <v>13772</v>
      </c>
      <c r="L22" s="498">
        <v>1.0609999999999999</v>
      </c>
      <c r="M22" s="498">
        <v>1.04</v>
      </c>
      <c r="N22" s="498">
        <v>1.01</v>
      </c>
      <c r="O22" s="479">
        <f t="shared" si="11"/>
        <v>15349</v>
      </c>
      <c r="P22" s="474">
        <v>1.302</v>
      </c>
      <c r="Q22" s="495">
        <v>1.4750000000000001</v>
      </c>
      <c r="R22" s="206">
        <v>1.01</v>
      </c>
      <c r="S22" s="472">
        <v>12</v>
      </c>
      <c r="T22" s="472">
        <v>10</v>
      </c>
      <c r="U22" s="475">
        <v>35.53</v>
      </c>
      <c r="V22" s="475">
        <v>2.5</v>
      </c>
      <c r="W22" s="480">
        <f t="shared" si="12"/>
        <v>16</v>
      </c>
      <c r="X22" s="475">
        <v>17.03</v>
      </c>
      <c r="Y22" s="475">
        <v>13.36</v>
      </c>
      <c r="Z22" s="496">
        <f t="shared" si="13"/>
        <v>393813</v>
      </c>
      <c r="AA22" s="496">
        <f t="shared" si="3"/>
        <v>108181</v>
      </c>
      <c r="AB22" s="497">
        <v>39111</v>
      </c>
      <c r="AC22" s="496">
        <f t="shared" si="14"/>
        <v>126103</v>
      </c>
      <c r="AD22" s="497">
        <v>16242</v>
      </c>
      <c r="AE22" s="496">
        <f t="shared" si="15"/>
        <v>341737</v>
      </c>
      <c r="AF22" s="480">
        <f t="shared" si="16"/>
        <v>1.22</v>
      </c>
      <c r="AG22" s="480">
        <f t="shared" si="17"/>
        <v>1.54</v>
      </c>
      <c r="AH22" s="476">
        <v>1</v>
      </c>
      <c r="AI22" s="476">
        <v>1</v>
      </c>
      <c r="AJ22" s="481">
        <f t="shared" si="18"/>
        <v>1.1200000000000001</v>
      </c>
      <c r="AK22" s="493">
        <v>1</v>
      </c>
      <c r="AL22" s="490">
        <f t="shared" si="24"/>
        <v>1.1232899999999999</v>
      </c>
      <c r="AM22" s="493">
        <v>1</v>
      </c>
      <c r="AN22" s="531">
        <f t="shared" si="19"/>
        <v>22639.78</v>
      </c>
      <c r="AO22" s="515">
        <v>35859.9</v>
      </c>
      <c r="AP22" s="520">
        <f t="shared" si="20"/>
        <v>13220.13</v>
      </c>
      <c r="AQ22" s="517">
        <v>0.757656</v>
      </c>
      <c r="AR22" s="518">
        <f t="shared" si="21"/>
        <v>10016</v>
      </c>
      <c r="AS22" s="519">
        <f t="shared" si="22"/>
        <v>26082</v>
      </c>
      <c r="AU22" s="488">
        <f t="shared" si="5"/>
        <v>6</v>
      </c>
      <c r="AV22" s="487">
        <f t="shared" si="6"/>
        <v>33344.370000000003</v>
      </c>
    </row>
    <row r="23" spans="1:48" ht="24" x14ac:dyDescent="0.25">
      <c r="A23" s="483" t="s">
        <v>429</v>
      </c>
      <c r="B23" s="478">
        <f t="shared" si="7"/>
        <v>109860</v>
      </c>
      <c r="C23" s="478">
        <f t="shared" si="8"/>
        <v>91035</v>
      </c>
      <c r="D23" s="478">
        <f t="shared" si="9"/>
        <v>18825</v>
      </c>
      <c r="E23" s="478">
        <f t="shared" si="0"/>
        <v>91230</v>
      </c>
      <c r="F23" s="478">
        <f t="shared" si="1"/>
        <v>72405</v>
      </c>
      <c r="G23" s="478">
        <f t="shared" si="10"/>
        <v>18825</v>
      </c>
      <c r="H23" s="472">
        <v>12</v>
      </c>
      <c r="I23" s="472">
        <f t="shared" si="2"/>
        <v>60</v>
      </c>
      <c r="J23" s="472">
        <v>36</v>
      </c>
      <c r="K23" s="497">
        <v>13772</v>
      </c>
      <c r="L23" s="498">
        <v>1.0609999999999999</v>
      </c>
      <c r="M23" s="498">
        <v>1.04</v>
      </c>
      <c r="N23" s="498">
        <v>1.01</v>
      </c>
      <c r="O23" s="479">
        <f t="shared" si="11"/>
        <v>15349</v>
      </c>
      <c r="P23" s="474">
        <v>1.302</v>
      </c>
      <c r="Q23" s="495">
        <v>1.4750000000000001</v>
      </c>
      <c r="R23" s="206">
        <v>1.01</v>
      </c>
      <c r="S23" s="472">
        <v>12</v>
      </c>
      <c r="T23" s="472">
        <v>14</v>
      </c>
      <c r="U23" s="475">
        <v>34.53</v>
      </c>
      <c r="V23" s="475">
        <v>2.5</v>
      </c>
      <c r="W23" s="480">
        <f t="shared" si="12"/>
        <v>14</v>
      </c>
      <c r="X23" s="475">
        <v>18.03</v>
      </c>
      <c r="Y23" s="475">
        <v>13.36</v>
      </c>
      <c r="Z23" s="496">
        <f t="shared" si="13"/>
        <v>393813</v>
      </c>
      <c r="AA23" s="496">
        <f t="shared" si="3"/>
        <v>137658</v>
      </c>
      <c r="AB23" s="497">
        <v>39111</v>
      </c>
      <c r="AC23" s="496">
        <f t="shared" si="14"/>
        <v>126103</v>
      </c>
      <c r="AD23" s="497">
        <v>16242</v>
      </c>
      <c r="AE23" s="496">
        <f t="shared" si="15"/>
        <v>299020</v>
      </c>
      <c r="AF23" s="480">
        <f t="shared" si="16"/>
        <v>1.26</v>
      </c>
      <c r="AG23" s="480">
        <f t="shared" si="17"/>
        <v>1.52</v>
      </c>
      <c r="AH23" s="476">
        <v>1</v>
      </c>
      <c r="AI23" s="476">
        <v>1</v>
      </c>
      <c r="AJ23" s="481">
        <f t="shared" si="18"/>
        <v>1.1200000000000001</v>
      </c>
      <c r="AK23" s="493">
        <v>1</v>
      </c>
      <c r="AL23" s="490">
        <f t="shared" si="24"/>
        <v>1.1232899999999999</v>
      </c>
      <c r="AM23" s="493">
        <v>1</v>
      </c>
      <c r="AN23" s="531">
        <f t="shared" si="19"/>
        <v>22639.78</v>
      </c>
      <c r="AO23" s="515">
        <v>35859.9</v>
      </c>
      <c r="AP23" s="520">
        <f t="shared" si="20"/>
        <v>13220.13</v>
      </c>
      <c r="AQ23" s="517">
        <v>0.757656</v>
      </c>
      <c r="AR23" s="518">
        <f t="shared" si="21"/>
        <v>10016</v>
      </c>
      <c r="AS23" s="519">
        <f t="shared" si="22"/>
        <v>18630</v>
      </c>
      <c r="AU23" s="488">
        <f t="shared" si="5"/>
        <v>4.2857139999999996</v>
      </c>
      <c r="AV23" s="487">
        <f t="shared" si="6"/>
        <v>33344.370000000003</v>
      </c>
    </row>
    <row r="24" spans="1:48" ht="24" x14ac:dyDescent="0.25">
      <c r="A24" s="205" t="s">
        <v>1141</v>
      </c>
      <c r="B24" s="478">
        <f t="shared" si="7"/>
        <v>131940</v>
      </c>
      <c r="C24" s="478">
        <f t="shared" si="8"/>
        <v>121085</v>
      </c>
      <c r="D24" s="478">
        <f t="shared" si="9"/>
        <v>10855</v>
      </c>
      <c r="E24" s="478">
        <f t="shared" si="0"/>
        <v>101314</v>
      </c>
      <c r="F24" s="478">
        <f t="shared" si="1"/>
        <v>90459</v>
      </c>
      <c r="G24" s="478">
        <f t="shared" si="10"/>
        <v>10855</v>
      </c>
      <c r="H24" s="472">
        <v>24</v>
      </c>
      <c r="I24" s="472">
        <f t="shared" si="2"/>
        <v>120</v>
      </c>
      <c r="J24" s="472">
        <v>36</v>
      </c>
      <c r="K24" s="497">
        <v>13772</v>
      </c>
      <c r="L24" s="498">
        <v>1.0609999999999999</v>
      </c>
      <c r="M24" s="498">
        <v>1.04</v>
      </c>
      <c r="N24" s="498">
        <v>1.01</v>
      </c>
      <c r="O24" s="479">
        <f t="shared" si="11"/>
        <v>15349</v>
      </c>
      <c r="P24" s="474">
        <v>1.302</v>
      </c>
      <c r="Q24" s="494">
        <v>1.325</v>
      </c>
      <c r="R24" s="206">
        <v>1.01</v>
      </c>
      <c r="S24" s="472">
        <v>12</v>
      </c>
      <c r="T24" s="472">
        <v>20</v>
      </c>
      <c r="U24" s="475">
        <v>60.89</v>
      </c>
      <c r="V24" s="475">
        <v>2.5</v>
      </c>
      <c r="W24" s="480">
        <f t="shared" si="12"/>
        <v>28</v>
      </c>
      <c r="X24" s="475">
        <v>30.39</v>
      </c>
      <c r="Y24" s="475">
        <v>26.72</v>
      </c>
      <c r="Z24" s="496">
        <f t="shared" si="13"/>
        <v>707528</v>
      </c>
      <c r="AA24" s="496">
        <f t="shared" si="3"/>
        <v>97179</v>
      </c>
      <c r="AB24" s="497">
        <v>39111</v>
      </c>
      <c r="AC24" s="496">
        <f t="shared" si="14"/>
        <v>126103</v>
      </c>
      <c r="AD24" s="497">
        <v>16242</v>
      </c>
      <c r="AE24" s="496">
        <f t="shared" si="15"/>
        <v>598040</v>
      </c>
      <c r="AF24" s="480">
        <f t="shared" si="16"/>
        <v>1.1200000000000001</v>
      </c>
      <c r="AG24" s="480">
        <f t="shared" si="17"/>
        <v>1.51</v>
      </c>
      <c r="AH24" s="476">
        <v>1</v>
      </c>
      <c r="AI24" s="476">
        <v>1</v>
      </c>
      <c r="AJ24" s="481">
        <f t="shared" si="18"/>
        <v>1.1200000000000001</v>
      </c>
      <c r="AK24" s="493">
        <v>1</v>
      </c>
      <c r="AL24" s="490">
        <f t="shared" si="24"/>
        <v>1.1232899999999999</v>
      </c>
      <c r="AM24" s="493">
        <v>1</v>
      </c>
      <c r="AN24" s="531">
        <f t="shared" si="19"/>
        <v>20337.43</v>
      </c>
      <c r="AO24" s="515">
        <v>35859.9</v>
      </c>
      <c r="AP24" s="520">
        <f t="shared" si="20"/>
        <v>15522.48</v>
      </c>
      <c r="AQ24" s="517">
        <v>0.757656</v>
      </c>
      <c r="AR24" s="518">
        <f t="shared" si="21"/>
        <v>11761</v>
      </c>
      <c r="AS24" s="519">
        <f t="shared" si="22"/>
        <v>30626</v>
      </c>
      <c r="AU24" s="488">
        <f t="shared" si="5"/>
        <v>6</v>
      </c>
      <c r="AV24" s="487">
        <f t="shared" si="6"/>
        <v>29953.42</v>
      </c>
    </row>
  </sheetData>
  <mergeCells count="33">
    <mergeCell ref="O5:O6"/>
    <mergeCell ref="A5:A6"/>
    <mergeCell ref="B5:B6"/>
    <mergeCell ref="C5:D5"/>
    <mergeCell ref="E5:E6"/>
    <mergeCell ref="F5:G5"/>
    <mergeCell ref="H5:H6"/>
    <mergeCell ref="I5:I6"/>
    <mergeCell ref="J5:J6"/>
    <mergeCell ref="K5:K6"/>
    <mergeCell ref="L5:L6"/>
    <mergeCell ref="N5:N6"/>
    <mergeCell ref="Q5:Q6"/>
    <mergeCell ref="R5:R6"/>
    <mergeCell ref="S5:S6"/>
    <mergeCell ref="T5:T6"/>
    <mergeCell ref="U5:U6"/>
    <mergeCell ref="AU5:AU6"/>
    <mergeCell ref="AV5:AV6"/>
    <mergeCell ref="M5:M6"/>
    <mergeCell ref="AG5:AG6"/>
    <mergeCell ref="AH5:AH6"/>
    <mergeCell ref="AI5:AI6"/>
    <mergeCell ref="AJ5:AJ6"/>
    <mergeCell ref="AK5:AM5"/>
    <mergeCell ref="AN5:AS5"/>
    <mergeCell ref="V5:Y5"/>
    <mergeCell ref="Z5:Z6"/>
    <mergeCell ref="AA5:AA6"/>
    <mergeCell ref="AB5:AC5"/>
    <mergeCell ref="AD5:AE5"/>
    <mergeCell ref="AF5:AF6"/>
    <mergeCell ref="P5:P6"/>
  </mergeCells>
  <pageMargins left="0" right="0" top="0" bottom="0" header="0.31496062992125984" footer="0.31496062992125984"/>
  <pageSetup paperSize="9" scale="3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E20"/>
  <sheetViews>
    <sheetView view="pageBreakPreview"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J14" sqref="J14"/>
    </sheetView>
  </sheetViews>
  <sheetFormatPr defaultColWidth="9.140625" defaultRowHeight="15.75" x14ac:dyDescent="0.25"/>
  <cols>
    <col min="1" max="1" width="63.42578125" style="70" customWidth="1"/>
    <col min="2" max="2" width="14.5703125" style="70" customWidth="1"/>
    <col min="3" max="3" width="18.85546875" style="70" customWidth="1"/>
    <col min="4" max="4" width="10.85546875" style="70" customWidth="1"/>
    <col min="5" max="5" width="16" style="70" customWidth="1"/>
    <col min="6" max="16384" width="9.140625" style="70"/>
  </cols>
  <sheetData>
    <row r="2" spans="1:5" s="287" customFormat="1" ht="18.75" customHeight="1" x14ac:dyDescent="0.25">
      <c r="D2" s="280" t="s">
        <v>1027</v>
      </c>
    </row>
    <row r="3" spans="1:5" s="287" customFormat="1" ht="67.5" customHeight="1" x14ac:dyDescent="0.25">
      <c r="A3" s="1323" t="s">
        <v>1028</v>
      </c>
      <c r="B3" s="1323"/>
      <c r="C3" s="1323"/>
      <c r="D3" s="1323"/>
      <c r="E3" s="1323"/>
    </row>
    <row r="5" spans="1:5" ht="15.75" customHeight="1" x14ac:dyDescent="0.25">
      <c r="A5" s="1326" t="s">
        <v>267</v>
      </c>
      <c r="B5" s="1327" t="s">
        <v>350</v>
      </c>
      <c r="C5" s="1325" t="s">
        <v>351</v>
      </c>
      <c r="D5" s="1325" t="s">
        <v>349</v>
      </c>
      <c r="E5" s="1324" t="s">
        <v>829</v>
      </c>
    </row>
    <row r="6" spans="1:5" ht="72.75" customHeight="1" x14ac:dyDescent="0.25">
      <c r="A6" s="1326"/>
      <c r="B6" s="1314"/>
      <c r="C6" s="1325"/>
      <c r="D6" s="1325"/>
      <c r="E6" s="1324"/>
    </row>
    <row r="7" spans="1:5" ht="24" x14ac:dyDescent="0.25">
      <c r="A7" s="205" t="s">
        <v>430</v>
      </c>
      <c r="B7" s="11">
        <v>12</v>
      </c>
      <c r="C7" s="11">
        <f t="shared" ref="C7:C19" si="0">B7*5</f>
        <v>60</v>
      </c>
      <c r="D7" s="11">
        <v>15</v>
      </c>
      <c r="E7" s="221">
        <f t="shared" ref="E7:E19" si="1">C7/D7</f>
        <v>4</v>
      </c>
    </row>
    <row r="8" spans="1:5" ht="24" x14ac:dyDescent="0.25">
      <c r="A8" s="205" t="s">
        <v>422</v>
      </c>
      <c r="B8" s="11">
        <v>12</v>
      </c>
      <c r="C8" s="11">
        <f t="shared" si="0"/>
        <v>60</v>
      </c>
      <c r="D8" s="11">
        <v>20</v>
      </c>
      <c r="E8" s="221">
        <f t="shared" si="1"/>
        <v>3</v>
      </c>
    </row>
    <row r="9" spans="1:5" ht="24" x14ac:dyDescent="0.25">
      <c r="A9" s="205" t="s">
        <v>435</v>
      </c>
      <c r="B9" s="11">
        <v>12</v>
      </c>
      <c r="C9" s="11">
        <f t="shared" si="0"/>
        <v>60</v>
      </c>
      <c r="D9" s="11">
        <v>20</v>
      </c>
      <c r="E9" s="221">
        <f t="shared" si="1"/>
        <v>3</v>
      </c>
    </row>
    <row r="10" spans="1:5" ht="24" x14ac:dyDescent="0.25">
      <c r="A10" s="205" t="s">
        <v>423</v>
      </c>
      <c r="B10" s="11">
        <v>12</v>
      </c>
      <c r="C10" s="11">
        <f t="shared" si="0"/>
        <v>60</v>
      </c>
      <c r="D10" s="11">
        <v>20</v>
      </c>
      <c r="E10" s="221">
        <f t="shared" si="1"/>
        <v>3</v>
      </c>
    </row>
    <row r="11" spans="1:5" ht="24" x14ac:dyDescent="0.25">
      <c r="A11" s="205" t="s">
        <v>424</v>
      </c>
      <c r="B11" s="11">
        <v>12</v>
      </c>
      <c r="C11" s="11">
        <f t="shared" si="0"/>
        <v>60</v>
      </c>
      <c r="D11" s="11">
        <v>20</v>
      </c>
      <c r="E11" s="221">
        <f t="shared" si="1"/>
        <v>3</v>
      </c>
    </row>
    <row r="12" spans="1:5" ht="24" x14ac:dyDescent="0.25">
      <c r="A12" s="85" t="s">
        <v>425</v>
      </c>
      <c r="B12" s="11">
        <v>12</v>
      </c>
      <c r="C12" s="11">
        <f t="shared" si="0"/>
        <v>60</v>
      </c>
      <c r="D12" s="11">
        <v>12</v>
      </c>
      <c r="E12" s="221">
        <f t="shared" si="1"/>
        <v>5</v>
      </c>
    </row>
    <row r="13" spans="1:5" ht="48" x14ac:dyDescent="0.25">
      <c r="A13" s="91" t="s">
        <v>426</v>
      </c>
      <c r="B13" s="11">
        <v>12</v>
      </c>
      <c r="C13" s="11">
        <f t="shared" si="0"/>
        <v>60</v>
      </c>
      <c r="D13" s="11">
        <v>10</v>
      </c>
      <c r="E13" s="221">
        <f t="shared" si="1"/>
        <v>6</v>
      </c>
    </row>
    <row r="14" spans="1:5" ht="48" x14ac:dyDescent="0.25">
      <c r="A14" s="91" t="s">
        <v>431</v>
      </c>
      <c r="B14" s="11">
        <v>12</v>
      </c>
      <c r="C14" s="11">
        <f t="shared" si="0"/>
        <v>60</v>
      </c>
      <c r="D14" s="11">
        <v>6</v>
      </c>
      <c r="E14" s="221">
        <f t="shared" si="1"/>
        <v>10</v>
      </c>
    </row>
    <row r="15" spans="1:5" ht="48" x14ac:dyDescent="0.25">
      <c r="A15" s="91" t="s">
        <v>427</v>
      </c>
      <c r="B15" s="11">
        <v>12</v>
      </c>
      <c r="C15" s="11">
        <f t="shared" si="0"/>
        <v>60</v>
      </c>
      <c r="D15" s="11">
        <v>8</v>
      </c>
      <c r="E15" s="221">
        <f t="shared" si="1"/>
        <v>7.5</v>
      </c>
    </row>
    <row r="16" spans="1:5" x14ac:dyDescent="0.25">
      <c r="A16" s="85" t="s">
        <v>432</v>
      </c>
      <c r="B16" s="11">
        <v>12</v>
      </c>
      <c r="C16" s="11">
        <f t="shared" si="0"/>
        <v>60</v>
      </c>
      <c r="D16" s="11">
        <v>15</v>
      </c>
      <c r="E16" s="221">
        <f t="shared" si="1"/>
        <v>4</v>
      </c>
    </row>
    <row r="17" spans="1:5" ht="24" x14ac:dyDescent="0.25">
      <c r="A17" s="91" t="s">
        <v>428</v>
      </c>
      <c r="B17" s="11">
        <v>12</v>
      </c>
      <c r="C17" s="11">
        <f t="shared" si="0"/>
        <v>60</v>
      </c>
      <c r="D17" s="11">
        <v>20</v>
      </c>
      <c r="E17" s="221">
        <f t="shared" si="1"/>
        <v>3</v>
      </c>
    </row>
    <row r="18" spans="1:5" x14ac:dyDescent="0.25">
      <c r="A18" s="85" t="s">
        <v>433</v>
      </c>
      <c r="B18" s="11">
        <v>12</v>
      </c>
      <c r="C18" s="11">
        <f t="shared" si="0"/>
        <v>60</v>
      </c>
      <c r="D18" s="11">
        <v>10</v>
      </c>
      <c r="E18" s="221">
        <f t="shared" si="1"/>
        <v>6</v>
      </c>
    </row>
    <row r="19" spans="1:5" ht="24" x14ac:dyDescent="0.25">
      <c r="A19" s="91" t="s">
        <v>429</v>
      </c>
      <c r="B19" s="11">
        <v>12</v>
      </c>
      <c r="C19" s="11">
        <f t="shared" si="0"/>
        <v>60</v>
      </c>
      <c r="D19" s="11">
        <v>14</v>
      </c>
      <c r="E19" s="221">
        <f t="shared" si="1"/>
        <v>4.2857139999999996</v>
      </c>
    </row>
    <row r="20" spans="1:5" ht="24" x14ac:dyDescent="0.25">
      <c r="A20" s="205" t="s">
        <v>1141</v>
      </c>
      <c r="B20" s="11">
        <v>24</v>
      </c>
      <c r="C20" s="11">
        <f>B20*5</f>
        <v>120</v>
      </c>
      <c r="D20" s="11">
        <v>20</v>
      </c>
      <c r="E20" s="221">
        <f>C20/D20</f>
        <v>6</v>
      </c>
    </row>
  </sheetData>
  <mergeCells count="6">
    <mergeCell ref="A3:E3"/>
    <mergeCell ref="E5:E6"/>
    <mergeCell ref="D5:D6"/>
    <mergeCell ref="A5:A6"/>
    <mergeCell ref="B5:B6"/>
    <mergeCell ref="C5:C6"/>
  </mergeCells>
  <pageMargins left="0" right="0" top="0" bottom="0" header="0.31496062992125984" footer="0.31496062992125984"/>
  <pageSetup paperSize="9" scale="9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>
    <tabColor rgb="FF92D050"/>
  </sheetPr>
  <dimension ref="A1:V23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G7" sqref="G7"/>
    </sheetView>
  </sheetViews>
  <sheetFormatPr defaultColWidth="9.140625" defaultRowHeight="15.75" x14ac:dyDescent="0.25"/>
  <cols>
    <col min="1" max="1" width="73" style="70" customWidth="1"/>
    <col min="2" max="2" width="11.140625" style="70" customWidth="1"/>
    <col min="3" max="3" width="13.5703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9" width="12" style="70" customWidth="1"/>
    <col min="10" max="10" width="12.7109375" style="70" customWidth="1"/>
    <col min="11" max="12" width="13.7109375" style="70" customWidth="1"/>
    <col min="13" max="14" width="12.7109375" style="70" customWidth="1"/>
    <col min="15" max="15" width="11.5703125" style="70" customWidth="1"/>
    <col min="16" max="17" width="12.7109375" style="70" customWidth="1"/>
    <col min="18" max="18" width="12.140625" style="70" customWidth="1"/>
    <col min="19" max="19" width="12.42578125" style="70" hidden="1" customWidth="1"/>
    <col min="20" max="16384" width="9.140625" style="70"/>
  </cols>
  <sheetData>
    <row r="1" spans="1:22" x14ac:dyDescent="0.25">
      <c r="O1" s="1" t="s">
        <v>660</v>
      </c>
    </row>
    <row r="2" spans="1:22" ht="30" customHeight="1" x14ac:dyDescent="0.25">
      <c r="A2" s="1328" t="s">
        <v>370</v>
      </c>
      <c r="B2" s="1328"/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  <c r="O2" s="1328"/>
      <c r="P2" s="1328"/>
      <c r="Q2" s="1328"/>
      <c r="R2" s="1328"/>
    </row>
    <row r="4" spans="1:22" ht="22.5" customHeight="1" x14ac:dyDescent="0.25">
      <c r="A4" s="1326" t="s">
        <v>267</v>
      </c>
      <c r="B4" s="1336" t="s">
        <v>1089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8"/>
      <c r="M4" s="1337"/>
      <c r="N4" s="1337"/>
      <c r="O4" s="1337"/>
      <c r="P4" s="1337"/>
      <c r="Q4" s="1337"/>
      <c r="R4" s="1337"/>
      <c r="S4" s="10"/>
    </row>
    <row r="5" spans="1:22" ht="15.75" customHeight="1" x14ac:dyDescent="0.25">
      <c r="A5" s="1326"/>
      <c r="B5" s="1329" t="s">
        <v>269</v>
      </c>
      <c r="C5" s="1339" t="s">
        <v>346</v>
      </c>
      <c r="D5" s="1339" t="s">
        <v>661</v>
      </c>
      <c r="E5" s="1329" t="s">
        <v>662</v>
      </c>
      <c r="F5" s="1340" t="s">
        <v>279</v>
      </c>
      <c r="G5" s="1342" t="s">
        <v>1628</v>
      </c>
      <c r="H5" s="1322" t="s">
        <v>1279</v>
      </c>
      <c r="I5" s="1333" t="s">
        <v>1276</v>
      </c>
      <c r="J5" s="1322" t="s">
        <v>270</v>
      </c>
      <c r="K5" s="1333" t="s">
        <v>1275</v>
      </c>
      <c r="L5" s="1333" t="s">
        <v>1020</v>
      </c>
      <c r="M5" s="1322" t="s">
        <v>271</v>
      </c>
      <c r="N5" s="1329" t="s">
        <v>272</v>
      </c>
      <c r="O5" s="1322" t="s">
        <v>268</v>
      </c>
      <c r="P5" s="1322" t="s">
        <v>273</v>
      </c>
      <c r="Q5" s="1331" t="s">
        <v>274</v>
      </c>
      <c r="R5" s="1332" t="s">
        <v>280</v>
      </c>
      <c r="S5" s="1334" t="s">
        <v>281</v>
      </c>
    </row>
    <row r="6" spans="1:22" ht="130.5" customHeight="1" x14ac:dyDescent="0.25">
      <c r="A6" s="1326"/>
      <c r="B6" s="1330"/>
      <c r="C6" s="1321"/>
      <c r="D6" s="1321"/>
      <c r="E6" s="1330"/>
      <c r="F6" s="1341"/>
      <c r="G6" s="1330"/>
      <c r="H6" s="1322"/>
      <c r="I6" s="1333"/>
      <c r="J6" s="1322"/>
      <c r="K6" s="1333"/>
      <c r="L6" s="1333"/>
      <c r="M6" s="1322"/>
      <c r="N6" s="1330"/>
      <c r="O6" s="1322"/>
      <c r="P6" s="1322"/>
      <c r="Q6" s="1331"/>
      <c r="R6" s="1332"/>
      <c r="S6" s="1335"/>
    </row>
    <row r="7" spans="1:22" ht="34.5" customHeight="1" x14ac:dyDescent="0.25">
      <c r="A7" s="71">
        <v>1</v>
      </c>
      <c r="B7" s="71">
        <v>2</v>
      </c>
      <c r="C7" s="71">
        <v>3</v>
      </c>
      <c r="D7" s="71">
        <v>4</v>
      </c>
      <c r="E7" s="71">
        <v>5</v>
      </c>
      <c r="F7" s="71" t="s">
        <v>275</v>
      </c>
      <c r="G7" s="71">
        <v>7</v>
      </c>
      <c r="H7" s="71">
        <v>8</v>
      </c>
      <c r="I7" s="71">
        <v>9</v>
      </c>
      <c r="J7" s="71" t="s">
        <v>276</v>
      </c>
      <c r="K7" s="71" t="s">
        <v>987</v>
      </c>
      <c r="L7" s="71" t="s">
        <v>988</v>
      </c>
      <c r="M7" s="71">
        <v>12</v>
      </c>
      <c r="N7" s="71">
        <v>13</v>
      </c>
      <c r="O7" s="71">
        <v>14</v>
      </c>
      <c r="P7" s="71" t="s">
        <v>1021</v>
      </c>
      <c r="Q7" s="71" t="s">
        <v>277</v>
      </c>
      <c r="R7" s="72" t="s">
        <v>278</v>
      </c>
      <c r="S7" s="10"/>
    </row>
    <row r="8" spans="1:22" s="208" customFormat="1" ht="24" x14ac:dyDescent="0.25">
      <c r="A8" s="205" t="s">
        <v>430</v>
      </c>
      <c r="B8" s="203">
        <v>247</v>
      </c>
      <c r="C8" s="202">
        <v>19</v>
      </c>
      <c r="D8" s="203">
        <v>8</v>
      </c>
      <c r="E8" s="203">
        <v>15</v>
      </c>
      <c r="F8" s="209">
        <f>B8*C8/D8/E8</f>
        <v>39.11</v>
      </c>
      <c r="G8" s="534">
        <v>4856</v>
      </c>
      <c r="H8" s="535">
        <v>1.01525</v>
      </c>
      <c r="I8" s="534">
        <v>16242</v>
      </c>
      <c r="J8" s="210">
        <f>(I8-G8*H8)/G8+1</f>
        <v>3.3290000000000002</v>
      </c>
      <c r="K8" s="548">
        <v>1.2293000000000001</v>
      </c>
      <c r="L8" s="206">
        <v>1.01</v>
      </c>
      <c r="M8" s="206">
        <v>1.302</v>
      </c>
      <c r="N8" s="206">
        <v>1.085</v>
      </c>
      <c r="O8" s="203">
        <v>12</v>
      </c>
      <c r="P8" s="204">
        <f>G8*H8*J8*K8*L8*M8*N8*O8</f>
        <v>345435</v>
      </c>
      <c r="Q8" s="211">
        <f t="shared" ref="Q8:Q20" si="0">P8/B8</f>
        <v>1399</v>
      </c>
      <c r="R8" s="218">
        <f t="shared" ref="R8:R20" si="1">F8*Q8</f>
        <v>54715</v>
      </c>
      <c r="S8" s="207">
        <f t="shared" ref="S8:S20" si="2">R8*O8/F8</f>
        <v>16788.03</v>
      </c>
      <c r="U8" s="208">
        <v>21432.28</v>
      </c>
      <c r="V8" s="208">
        <f t="shared" ref="V8:V20" si="3">R8/U8</f>
        <v>2.5529248404742799</v>
      </c>
    </row>
    <row r="9" spans="1:22" s="208" customFormat="1" ht="24" x14ac:dyDescent="0.25">
      <c r="A9" s="205" t="s">
        <v>422</v>
      </c>
      <c r="B9" s="203">
        <v>247</v>
      </c>
      <c r="C9" s="202">
        <v>20.5</v>
      </c>
      <c r="D9" s="203">
        <v>8</v>
      </c>
      <c r="E9" s="203">
        <v>20</v>
      </c>
      <c r="F9" s="209">
        <f t="shared" ref="F9:F20" si="4">B9*C9/D9/E9</f>
        <v>31.65</v>
      </c>
      <c r="G9" s="534">
        <v>4856</v>
      </c>
      <c r="H9" s="535">
        <v>1.01525</v>
      </c>
      <c r="I9" s="534">
        <v>16242</v>
      </c>
      <c r="J9" s="210">
        <f t="shared" ref="J9:J20" si="5">(I9-G9*H9)/G9+1</f>
        <v>3.3290000000000002</v>
      </c>
      <c r="K9" s="548">
        <v>1.2293000000000001</v>
      </c>
      <c r="L9" s="206">
        <v>1.01</v>
      </c>
      <c r="M9" s="206">
        <v>1.302</v>
      </c>
      <c r="N9" s="206">
        <v>1.085</v>
      </c>
      <c r="O9" s="203">
        <v>12</v>
      </c>
      <c r="P9" s="204">
        <f t="shared" ref="P9:P20" si="6">G9*H9*J9*K9*L9*M9*N9*O9</f>
        <v>345435</v>
      </c>
      <c r="Q9" s="211">
        <f t="shared" si="0"/>
        <v>1399</v>
      </c>
      <c r="R9" s="218">
        <f t="shared" si="1"/>
        <v>44278</v>
      </c>
      <c r="S9" s="207">
        <f t="shared" si="2"/>
        <v>16787.87</v>
      </c>
      <c r="U9" s="208">
        <v>17344.2</v>
      </c>
      <c r="V9" s="208">
        <f t="shared" si="3"/>
        <v>2.5528995283725999</v>
      </c>
    </row>
    <row r="10" spans="1:22" s="208" customFormat="1" ht="24" x14ac:dyDescent="0.25">
      <c r="A10" s="205" t="s">
        <v>663</v>
      </c>
      <c r="B10" s="203">
        <v>247</v>
      </c>
      <c r="C10" s="202">
        <v>20.5</v>
      </c>
      <c r="D10" s="203">
        <v>8</v>
      </c>
      <c r="E10" s="203">
        <v>20</v>
      </c>
      <c r="F10" s="209">
        <f t="shared" si="4"/>
        <v>31.65</v>
      </c>
      <c r="G10" s="534">
        <v>4856</v>
      </c>
      <c r="H10" s="535">
        <v>1.01525</v>
      </c>
      <c r="I10" s="534">
        <v>16242</v>
      </c>
      <c r="J10" s="210">
        <f t="shared" si="5"/>
        <v>3.3290000000000002</v>
      </c>
      <c r="K10" s="548">
        <v>1.2293000000000001</v>
      </c>
      <c r="L10" s="206">
        <v>1.01</v>
      </c>
      <c r="M10" s="206">
        <v>1.302</v>
      </c>
      <c r="N10" s="206">
        <v>1.085</v>
      </c>
      <c r="O10" s="203">
        <v>12</v>
      </c>
      <c r="P10" s="204">
        <f t="shared" si="6"/>
        <v>345435</v>
      </c>
      <c r="Q10" s="211">
        <f t="shared" si="0"/>
        <v>1399</v>
      </c>
      <c r="R10" s="218">
        <f t="shared" si="1"/>
        <v>44278</v>
      </c>
      <c r="S10" s="207">
        <f t="shared" si="2"/>
        <v>16787.87</v>
      </c>
      <c r="U10" s="208">
        <v>17344.2</v>
      </c>
      <c r="V10" s="208">
        <f t="shared" si="3"/>
        <v>2.5528995283725999</v>
      </c>
    </row>
    <row r="11" spans="1:22" s="208" customFormat="1" ht="24" x14ac:dyDescent="0.25">
      <c r="A11" s="205" t="s">
        <v>423</v>
      </c>
      <c r="B11" s="203">
        <v>247</v>
      </c>
      <c r="C11" s="202">
        <v>20.5</v>
      </c>
      <c r="D11" s="203">
        <v>8</v>
      </c>
      <c r="E11" s="203">
        <v>20</v>
      </c>
      <c r="F11" s="209">
        <f t="shared" si="4"/>
        <v>31.65</v>
      </c>
      <c r="G11" s="534">
        <v>4856</v>
      </c>
      <c r="H11" s="535">
        <v>1.01525</v>
      </c>
      <c r="I11" s="534">
        <v>16242</v>
      </c>
      <c r="J11" s="210">
        <f t="shared" si="5"/>
        <v>3.3290000000000002</v>
      </c>
      <c r="K11" s="548">
        <v>1.2293000000000001</v>
      </c>
      <c r="L11" s="206">
        <v>1.01</v>
      </c>
      <c r="M11" s="206">
        <v>1.302</v>
      </c>
      <c r="N11" s="206">
        <v>1.085</v>
      </c>
      <c r="O11" s="203">
        <v>12</v>
      </c>
      <c r="P11" s="204">
        <f t="shared" si="6"/>
        <v>345435</v>
      </c>
      <c r="Q11" s="211">
        <f t="shared" si="0"/>
        <v>1399</v>
      </c>
      <c r="R11" s="218">
        <f t="shared" si="1"/>
        <v>44278</v>
      </c>
      <c r="S11" s="207">
        <f t="shared" si="2"/>
        <v>16787.87</v>
      </c>
      <c r="U11" s="208">
        <v>17344.2</v>
      </c>
      <c r="V11" s="208">
        <f t="shared" si="3"/>
        <v>2.5528995283725999</v>
      </c>
    </row>
    <row r="12" spans="1:22" s="208" customFormat="1" ht="24" x14ac:dyDescent="0.25">
      <c r="A12" s="205" t="s">
        <v>424</v>
      </c>
      <c r="B12" s="203">
        <v>247</v>
      </c>
      <c r="C12" s="202">
        <v>20.5</v>
      </c>
      <c r="D12" s="203">
        <v>8</v>
      </c>
      <c r="E12" s="203">
        <v>20</v>
      </c>
      <c r="F12" s="209">
        <f t="shared" si="4"/>
        <v>31.65</v>
      </c>
      <c r="G12" s="534">
        <v>4856</v>
      </c>
      <c r="H12" s="535">
        <v>1.01525</v>
      </c>
      <c r="I12" s="534">
        <v>16242</v>
      </c>
      <c r="J12" s="210">
        <f t="shared" si="5"/>
        <v>3.3290000000000002</v>
      </c>
      <c r="K12" s="548">
        <v>1.2293000000000001</v>
      </c>
      <c r="L12" s="206">
        <v>1.01</v>
      </c>
      <c r="M12" s="206">
        <v>1.302</v>
      </c>
      <c r="N12" s="206">
        <v>1.085</v>
      </c>
      <c r="O12" s="203">
        <v>12</v>
      </c>
      <c r="P12" s="204">
        <f t="shared" si="6"/>
        <v>345435</v>
      </c>
      <c r="Q12" s="211">
        <f t="shared" si="0"/>
        <v>1399</v>
      </c>
      <c r="R12" s="218">
        <f t="shared" si="1"/>
        <v>44278</v>
      </c>
      <c r="S12" s="207">
        <f t="shared" si="2"/>
        <v>16787.87</v>
      </c>
      <c r="U12" s="208">
        <v>17344.2</v>
      </c>
      <c r="V12" s="208">
        <f t="shared" si="3"/>
        <v>2.5528995283725999</v>
      </c>
    </row>
    <row r="13" spans="1:22" s="208" customFormat="1" ht="24" x14ac:dyDescent="0.25">
      <c r="A13" s="85" t="s">
        <v>425</v>
      </c>
      <c r="B13" s="203">
        <v>247</v>
      </c>
      <c r="C13" s="202">
        <v>21.5</v>
      </c>
      <c r="D13" s="203">
        <v>8</v>
      </c>
      <c r="E13" s="203">
        <v>12</v>
      </c>
      <c r="F13" s="209">
        <f t="shared" si="4"/>
        <v>55.32</v>
      </c>
      <c r="G13" s="534">
        <v>4856</v>
      </c>
      <c r="H13" s="535">
        <v>1.01525</v>
      </c>
      <c r="I13" s="534">
        <v>16242</v>
      </c>
      <c r="J13" s="210">
        <f t="shared" si="5"/>
        <v>3.3290000000000002</v>
      </c>
      <c r="K13" s="548">
        <v>1.2293000000000001</v>
      </c>
      <c r="L13" s="206">
        <v>1.01</v>
      </c>
      <c r="M13" s="206">
        <v>1.302</v>
      </c>
      <c r="N13" s="206">
        <v>1.085</v>
      </c>
      <c r="O13" s="203">
        <v>12</v>
      </c>
      <c r="P13" s="204">
        <f t="shared" si="6"/>
        <v>345435</v>
      </c>
      <c r="Q13" s="211">
        <f t="shared" si="0"/>
        <v>1399</v>
      </c>
      <c r="R13" s="218">
        <f t="shared" si="1"/>
        <v>77393</v>
      </c>
      <c r="S13" s="207">
        <f t="shared" si="2"/>
        <v>16788.07</v>
      </c>
      <c r="U13" s="208">
        <v>30315.360000000001</v>
      </c>
      <c r="V13" s="208">
        <f t="shared" si="3"/>
        <v>2.5529302637342899</v>
      </c>
    </row>
    <row r="14" spans="1:22" s="208" customFormat="1" ht="48" x14ac:dyDescent="0.25">
      <c r="A14" s="91" t="s">
        <v>426</v>
      </c>
      <c r="B14" s="203">
        <v>247</v>
      </c>
      <c r="C14" s="202">
        <v>21.5</v>
      </c>
      <c r="D14" s="203">
        <v>8</v>
      </c>
      <c r="E14" s="203">
        <v>10</v>
      </c>
      <c r="F14" s="209">
        <f t="shared" si="4"/>
        <v>66.38</v>
      </c>
      <c r="G14" s="534">
        <v>4856</v>
      </c>
      <c r="H14" s="535">
        <v>1.01525</v>
      </c>
      <c r="I14" s="534">
        <v>16242</v>
      </c>
      <c r="J14" s="210">
        <f t="shared" si="5"/>
        <v>3.3290000000000002</v>
      </c>
      <c r="K14" s="548">
        <v>1.2293000000000001</v>
      </c>
      <c r="L14" s="206">
        <v>1.01</v>
      </c>
      <c r="M14" s="206">
        <v>1.302</v>
      </c>
      <c r="N14" s="206">
        <v>1.085</v>
      </c>
      <c r="O14" s="203">
        <v>12</v>
      </c>
      <c r="P14" s="204">
        <f t="shared" si="6"/>
        <v>345435</v>
      </c>
      <c r="Q14" s="211">
        <f t="shared" si="0"/>
        <v>1399</v>
      </c>
      <c r="R14" s="218">
        <f t="shared" si="1"/>
        <v>92866</v>
      </c>
      <c r="S14" s="207">
        <f t="shared" si="2"/>
        <v>16788.07</v>
      </c>
      <c r="U14" s="208">
        <v>36376.239999999998</v>
      </c>
      <c r="V14" s="208">
        <f t="shared" si="3"/>
        <v>2.5529301544084801</v>
      </c>
    </row>
    <row r="15" spans="1:22" s="208" customFormat="1" ht="48" x14ac:dyDescent="0.25">
      <c r="A15" s="91" t="s">
        <v>431</v>
      </c>
      <c r="B15" s="203">
        <v>247</v>
      </c>
      <c r="C15" s="202">
        <v>20</v>
      </c>
      <c r="D15" s="203">
        <v>8</v>
      </c>
      <c r="E15" s="203">
        <v>6</v>
      </c>
      <c r="F15" s="209">
        <f t="shared" si="4"/>
        <v>102.92</v>
      </c>
      <c r="G15" s="534">
        <v>4856</v>
      </c>
      <c r="H15" s="535">
        <v>1.01525</v>
      </c>
      <c r="I15" s="534">
        <v>16242</v>
      </c>
      <c r="J15" s="210">
        <f t="shared" si="5"/>
        <v>3.3290000000000002</v>
      </c>
      <c r="K15" s="548">
        <v>1.2293000000000001</v>
      </c>
      <c r="L15" s="206">
        <v>1.01</v>
      </c>
      <c r="M15" s="206">
        <v>1.302</v>
      </c>
      <c r="N15" s="206">
        <v>1.085</v>
      </c>
      <c r="O15" s="203">
        <v>12</v>
      </c>
      <c r="P15" s="204">
        <f t="shared" si="6"/>
        <v>345435</v>
      </c>
      <c r="Q15" s="211">
        <f t="shared" si="0"/>
        <v>1399</v>
      </c>
      <c r="R15" s="218">
        <f t="shared" si="1"/>
        <v>143985</v>
      </c>
      <c r="S15" s="207">
        <f t="shared" si="2"/>
        <v>16787.990000000002</v>
      </c>
      <c r="U15" s="208">
        <v>56400.160000000003</v>
      </c>
      <c r="V15" s="208">
        <f t="shared" si="3"/>
        <v>2.5529182895934999</v>
      </c>
    </row>
    <row r="16" spans="1:22" s="208" customFormat="1" ht="48" x14ac:dyDescent="0.25">
      <c r="A16" s="91" t="s">
        <v>427</v>
      </c>
      <c r="B16" s="203">
        <v>247</v>
      </c>
      <c r="C16" s="202">
        <v>21.5</v>
      </c>
      <c r="D16" s="203">
        <v>8</v>
      </c>
      <c r="E16" s="203">
        <v>8</v>
      </c>
      <c r="F16" s="209">
        <f t="shared" si="4"/>
        <v>82.98</v>
      </c>
      <c r="G16" s="534">
        <v>4856</v>
      </c>
      <c r="H16" s="535">
        <v>1.01525</v>
      </c>
      <c r="I16" s="534">
        <v>16242</v>
      </c>
      <c r="J16" s="210">
        <f t="shared" si="5"/>
        <v>3.3290000000000002</v>
      </c>
      <c r="K16" s="548">
        <v>1.2293000000000001</v>
      </c>
      <c r="L16" s="206">
        <v>1.01</v>
      </c>
      <c r="M16" s="206">
        <v>1.302</v>
      </c>
      <c r="N16" s="206">
        <v>1.085</v>
      </c>
      <c r="O16" s="203">
        <v>12</v>
      </c>
      <c r="P16" s="204">
        <f t="shared" si="6"/>
        <v>345435</v>
      </c>
      <c r="Q16" s="211">
        <f t="shared" si="0"/>
        <v>1399</v>
      </c>
      <c r="R16" s="218">
        <f t="shared" si="1"/>
        <v>116089</v>
      </c>
      <c r="S16" s="207">
        <f t="shared" si="2"/>
        <v>16788</v>
      </c>
      <c r="U16" s="208">
        <v>45473.04</v>
      </c>
      <c r="V16" s="208">
        <f t="shared" si="3"/>
        <v>2.5529192682081501</v>
      </c>
    </row>
    <row r="17" spans="1:22" s="208" customFormat="1" x14ac:dyDescent="0.25">
      <c r="A17" s="85" t="s">
        <v>432</v>
      </c>
      <c r="B17" s="203">
        <v>247</v>
      </c>
      <c r="C17" s="202">
        <v>19</v>
      </c>
      <c r="D17" s="203">
        <v>8</v>
      </c>
      <c r="E17" s="203">
        <v>15</v>
      </c>
      <c r="F17" s="209">
        <f t="shared" si="4"/>
        <v>39.11</v>
      </c>
      <c r="G17" s="534">
        <v>4856</v>
      </c>
      <c r="H17" s="535">
        <v>1.01525</v>
      </c>
      <c r="I17" s="534">
        <v>16242</v>
      </c>
      <c r="J17" s="210">
        <f t="shared" si="5"/>
        <v>3.3290000000000002</v>
      </c>
      <c r="K17" s="548">
        <v>1.2293000000000001</v>
      </c>
      <c r="L17" s="206">
        <v>1.01</v>
      </c>
      <c r="M17" s="206">
        <v>1.302</v>
      </c>
      <c r="N17" s="206">
        <v>1.085</v>
      </c>
      <c r="O17" s="203">
        <v>12</v>
      </c>
      <c r="P17" s="204">
        <f t="shared" si="6"/>
        <v>345435</v>
      </c>
      <c r="Q17" s="211">
        <f t="shared" si="0"/>
        <v>1399</v>
      </c>
      <c r="R17" s="218">
        <f t="shared" si="1"/>
        <v>54715</v>
      </c>
      <c r="S17" s="207">
        <f t="shared" si="2"/>
        <v>16788.03</v>
      </c>
      <c r="U17" s="208">
        <v>21432.28</v>
      </c>
      <c r="V17" s="208">
        <f t="shared" si="3"/>
        <v>2.5529248404742799</v>
      </c>
    </row>
    <row r="18" spans="1:22" s="208" customFormat="1" x14ac:dyDescent="0.25">
      <c r="A18" s="91" t="s">
        <v>428</v>
      </c>
      <c r="B18" s="203">
        <v>247</v>
      </c>
      <c r="C18" s="202">
        <v>20.5</v>
      </c>
      <c r="D18" s="203">
        <v>8</v>
      </c>
      <c r="E18" s="203">
        <v>20</v>
      </c>
      <c r="F18" s="209">
        <f t="shared" si="4"/>
        <v>31.65</v>
      </c>
      <c r="G18" s="534">
        <v>4856</v>
      </c>
      <c r="H18" s="535">
        <v>1.01525</v>
      </c>
      <c r="I18" s="534">
        <v>16242</v>
      </c>
      <c r="J18" s="210">
        <f t="shared" si="5"/>
        <v>3.3290000000000002</v>
      </c>
      <c r="K18" s="548">
        <v>1.2293000000000001</v>
      </c>
      <c r="L18" s="206">
        <v>1.01</v>
      </c>
      <c r="M18" s="206">
        <v>1.302</v>
      </c>
      <c r="N18" s="206">
        <v>1.085</v>
      </c>
      <c r="O18" s="203">
        <v>12</v>
      </c>
      <c r="P18" s="204">
        <f t="shared" si="6"/>
        <v>345435</v>
      </c>
      <c r="Q18" s="211">
        <f t="shared" si="0"/>
        <v>1399</v>
      </c>
      <c r="R18" s="218">
        <f t="shared" si="1"/>
        <v>44278</v>
      </c>
      <c r="S18" s="207">
        <f t="shared" si="2"/>
        <v>16787.87</v>
      </c>
      <c r="U18" s="208">
        <v>17344.2</v>
      </c>
      <c r="V18" s="208">
        <f t="shared" si="3"/>
        <v>2.5528995283725999</v>
      </c>
    </row>
    <row r="19" spans="1:22" s="208" customFormat="1" x14ac:dyDescent="0.25">
      <c r="A19" s="85" t="s">
        <v>433</v>
      </c>
      <c r="B19" s="203">
        <v>247</v>
      </c>
      <c r="C19" s="202">
        <v>20</v>
      </c>
      <c r="D19" s="203">
        <v>8</v>
      </c>
      <c r="E19" s="203">
        <v>10</v>
      </c>
      <c r="F19" s="209">
        <f t="shared" si="4"/>
        <v>61.75</v>
      </c>
      <c r="G19" s="534">
        <v>4856</v>
      </c>
      <c r="H19" s="535">
        <v>1.01525</v>
      </c>
      <c r="I19" s="534">
        <v>16242</v>
      </c>
      <c r="J19" s="210">
        <f t="shared" si="5"/>
        <v>3.3290000000000002</v>
      </c>
      <c r="K19" s="548">
        <v>1.2293000000000001</v>
      </c>
      <c r="L19" s="206">
        <v>1.01</v>
      </c>
      <c r="M19" s="206">
        <v>1.302</v>
      </c>
      <c r="N19" s="206">
        <v>1.085</v>
      </c>
      <c r="O19" s="203">
        <v>12</v>
      </c>
      <c r="P19" s="204">
        <f t="shared" si="6"/>
        <v>345435</v>
      </c>
      <c r="Q19" s="211">
        <f t="shared" si="0"/>
        <v>1399</v>
      </c>
      <c r="R19" s="218">
        <f t="shared" si="1"/>
        <v>86388</v>
      </c>
      <c r="S19" s="207">
        <f t="shared" si="2"/>
        <v>16787.95</v>
      </c>
      <c r="U19" s="208">
        <v>33839</v>
      </c>
      <c r="V19" s="208">
        <f t="shared" si="3"/>
        <v>2.5529123201040198</v>
      </c>
    </row>
    <row r="20" spans="1:22" s="208" customFormat="1" x14ac:dyDescent="0.25">
      <c r="A20" s="91" t="s">
        <v>429</v>
      </c>
      <c r="B20" s="203">
        <v>247</v>
      </c>
      <c r="C20" s="202">
        <v>21.5</v>
      </c>
      <c r="D20" s="203">
        <v>8</v>
      </c>
      <c r="E20" s="203">
        <v>14</v>
      </c>
      <c r="F20" s="209">
        <f t="shared" si="4"/>
        <v>47.42</v>
      </c>
      <c r="G20" s="534">
        <v>4856</v>
      </c>
      <c r="H20" s="535">
        <v>1.01525</v>
      </c>
      <c r="I20" s="534">
        <v>16242</v>
      </c>
      <c r="J20" s="210">
        <f t="shared" si="5"/>
        <v>3.3290000000000002</v>
      </c>
      <c r="K20" s="548">
        <v>1.2293000000000001</v>
      </c>
      <c r="L20" s="206">
        <v>1.01</v>
      </c>
      <c r="M20" s="206">
        <v>1.302</v>
      </c>
      <c r="N20" s="206">
        <v>1.085</v>
      </c>
      <c r="O20" s="203">
        <v>12</v>
      </c>
      <c r="P20" s="204">
        <f t="shared" si="6"/>
        <v>345435</v>
      </c>
      <c r="Q20" s="211">
        <f t="shared" si="0"/>
        <v>1399</v>
      </c>
      <c r="R20" s="218">
        <f t="shared" si="1"/>
        <v>66341</v>
      </c>
      <c r="S20" s="207">
        <f t="shared" si="2"/>
        <v>16788.11</v>
      </c>
      <c r="U20" s="208">
        <v>25986.16</v>
      </c>
      <c r="V20" s="208">
        <f t="shared" si="3"/>
        <v>2.5529358704787501</v>
      </c>
    </row>
    <row r="21" spans="1:22" s="208" customFormat="1" ht="24" x14ac:dyDescent="0.25">
      <c r="A21" s="205" t="s">
        <v>1141</v>
      </c>
      <c r="B21" s="203">
        <v>247</v>
      </c>
      <c r="C21" s="202">
        <v>20.5</v>
      </c>
      <c r="D21" s="203">
        <v>8</v>
      </c>
      <c r="E21" s="203">
        <v>20</v>
      </c>
      <c r="F21" s="209">
        <f>B21*C21/D21/E21</f>
        <v>31.65</v>
      </c>
      <c r="G21" s="534">
        <v>4856</v>
      </c>
      <c r="H21" s="535">
        <v>1.01525</v>
      </c>
      <c r="I21" s="534">
        <v>16242</v>
      </c>
      <c r="J21" s="210">
        <f>(I21-G21*H21)/G21+1</f>
        <v>3.3290000000000002</v>
      </c>
      <c r="K21" s="548">
        <v>1.2293000000000001</v>
      </c>
      <c r="L21" s="206">
        <v>1.01</v>
      </c>
      <c r="M21" s="206">
        <v>1.302</v>
      </c>
      <c r="N21" s="206">
        <v>1.085</v>
      </c>
      <c r="O21" s="203">
        <v>12</v>
      </c>
      <c r="P21" s="204">
        <f>G21*H21*J21*K21*L21*M21*N21*O21</f>
        <v>345435</v>
      </c>
      <c r="Q21" s="211">
        <f>P21/B21</f>
        <v>1399</v>
      </c>
      <c r="R21" s="218">
        <f>F21*Q21</f>
        <v>44278</v>
      </c>
      <c r="S21" s="207">
        <f>R21*O21/F21</f>
        <v>16787.87</v>
      </c>
      <c r="U21" s="208">
        <v>25986.16</v>
      </c>
      <c r="V21" s="208">
        <f>R21/U21</f>
        <v>1.70390700280457</v>
      </c>
    </row>
    <row r="23" spans="1:22" x14ac:dyDescent="0.25">
      <c r="A23" s="1" t="s">
        <v>926</v>
      </c>
      <c r="M23" s="1" t="s">
        <v>257</v>
      </c>
    </row>
  </sheetData>
  <mergeCells count="21">
    <mergeCell ref="S5:S6"/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M5:M6"/>
    <mergeCell ref="A2:R2"/>
    <mergeCell ref="N5:N6"/>
    <mergeCell ref="O5:O6"/>
    <mergeCell ref="P5:P6"/>
    <mergeCell ref="Q5:Q6"/>
    <mergeCell ref="R5:R6"/>
    <mergeCell ref="L5:L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23">
    <tabColor rgb="FF92D050"/>
  </sheetPr>
  <dimension ref="A1:W23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Y6" sqref="Y6"/>
    </sheetView>
  </sheetViews>
  <sheetFormatPr defaultColWidth="9.140625" defaultRowHeight="15.75" x14ac:dyDescent="0.25"/>
  <cols>
    <col min="1" max="1" width="73" style="70" customWidth="1"/>
    <col min="2" max="2" width="11.140625" style="70" customWidth="1"/>
    <col min="3" max="3" width="13.5703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9" width="14.28515625" style="70" customWidth="1"/>
    <col min="10" max="10" width="12" style="70" customWidth="1"/>
    <col min="11" max="11" width="12.7109375" style="70" customWidth="1"/>
    <col min="12" max="13" width="13.7109375" style="70" customWidth="1"/>
    <col min="14" max="15" width="12.7109375" style="70" customWidth="1"/>
    <col min="16" max="16" width="11.5703125" style="70" customWidth="1"/>
    <col min="17" max="18" width="12.7109375" style="70" customWidth="1"/>
    <col min="19" max="19" width="12.140625" style="70" customWidth="1"/>
    <col min="20" max="20" width="12.42578125" style="70" hidden="1" customWidth="1"/>
    <col min="21" max="16384" width="9.140625" style="70"/>
  </cols>
  <sheetData>
    <row r="1" spans="1:23" x14ac:dyDescent="0.25">
      <c r="P1" s="1" t="s">
        <v>660</v>
      </c>
    </row>
    <row r="2" spans="1:23" ht="30" customHeight="1" x14ac:dyDescent="0.25">
      <c r="A2" s="1328" t="s">
        <v>370</v>
      </c>
      <c r="B2" s="1328"/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  <c r="O2" s="1328"/>
      <c r="P2" s="1328"/>
      <c r="Q2" s="1328"/>
      <c r="R2" s="1328"/>
      <c r="S2" s="1328"/>
    </row>
    <row r="4" spans="1:23" ht="22.5" customHeight="1" x14ac:dyDescent="0.25">
      <c r="A4" s="1326" t="s">
        <v>267</v>
      </c>
      <c r="B4" s="1336" t="s">
        <v>1206</v>
      </c>
      <c r="C4" s="1337"/>
      <c r="D4" s="1337"/>
      <c r="E4" s="1337"/>
      <c r="F4" s="1337"/>
      <c r="G4" s="1337"/>
      <c r="H4" s="1337"/>
      <c r="I4" s="1338"/>
      <c r="J4" s="1337"/>
      <c r="K4" s="1337"/>
      <c r="L4" s="1337"/>
      <c r="M4" s="1338"/>
      <c r="N4" s="1337"/>
      <c r="O4" s="1337"/>
      <c r="P4" s="1337"/>
      <c r="Q4" s="1337"/>
      <c r="R4" s="1337"/>
      <c r="S4" s="1337"/>
      <c r="T4" s="10"/>
    </row>
    <row r="5" spans="1:23" ht="15.75" customHeight="1" x14ac:dyDescent="0.25">
      <c r="A5" s="1326"/>
      <c r="B5" s="1329" t="s">
        <v>269</v>
      </c>
      <c r="C5" s="1339" t="s">
        <v>346</v>
      </c>
      <c r="D5" s="1339" t="s">
        <v>661</v>
      </c>
      <c r="E5" s="1329" t="s">
        <v>662</v>
      </c>
      <c r="F5" s="1340" t="s">
        <v>279</v>
      </c>
      <c r="G5" s="1342" t="s">
        <v>1272</v>
      </c>
      <c r="H5" s="1322" t="s">
        <v>1264</v>
      </c>
      <c r="I5" s="1322" t="s">
        <v>1205</v>
      </c>
      <c r="J5" s="1333" t="s">
        <v>1276</v>
      </c>
      <c r="K5" s="1322" t="s">
        <v>270</v>
      </c>
      <c r="L5" s="1333" t="s">
        <v>1275</v>
      </c>
      <c r="M5" s="1333" t="s">
        <v>1020</v>
      </c>
      <c r="N5" s="1322" t="s">
        <v>271</v>
      </c>
      <c r="O5" s="1329" t="s">
        <v>272</v>
      </c>
      <c r="P5" s="1322" t="s">
        <v>268</v>
      </c>
      <c r="Q5" s="1322" t="s">
        <v>273</v>
      </c>
      <c r="R5" s="1331" t="s">
        <v>274</v>
      </c>
      <c r="S5" s="1332" t="s">
        <v>280</v>
      </c>
      <c r="T5" s="1334" t="s">
        <v>281</v>
      </c>
    </row>
    <row r="6" spans="1:23" ht="120" customHeight="1" x14ac:dyDescent="0.25">
      <c r="A6" s="1326"/>
      <c r="B6" s="1330"/>
      <c r="C6" s="1321"/>
      <c r="D6" s="1321"/>
      <c r="E6" s="1330"/>
      <c r="F6" s="1341"/>
      <c r="G6" s="1330"/>
      <c r="H6" s="1322"/>
      <c r="I6" s="1322"/>
      <c r="J6" s="1333"/>
      <c r="K6" s="1322"/>
      <c r="L6" s="1333"/>
      <c r="M6" s="1333"/>
      <c r="N6" s="1322"/>
      <c r="O6" s="1330"/>
      <c r="P6" s="1322"/>
      <c r="Q6" s="1322"/>
      <c r="R6" s="1331"/>
      <c r="S6" s="1332"/>
      <c r="T6" s="1335"/>
    </row>
    <row r="7" spans="1:23" ht="34.5" customHeight="1" x14ac:dyDescent="0.25">
      <c r="A7" s="71">
        <v>1</v>
      </c>
      <c r="B7" s="71">
        <v>2</v>
      </c>
      <c r="C7" s="71">
        <v>3</v>
      </c>
      <c r="D7" s="71">
        <v>4</v>
      </c>
      <c r="E7" s="71">
        <v>5</v>
      </c>
      <c r="F7" s="71" t="s">
        <v>275</v>
      </c>
      <c r="G7" s="71">
        <v>7</v>
      </c>
      <c r="H7" s="71" t="s">
        <v>252</v>
      </c>
      <c r="I7" s="71" t="s">
        <v>982</v>
      </c>
      <c r="J7" s="71">
        <v>9</v>
      </c>
      <c r="K7" s="71" t="s">
        <v>983</v>
      </c>
      <c r="L7" s="71" t="s">
        <v>987</v>
      </c>
      <c r="M7" s="71" t="s">
        <v>988</v>
      </c>
      <c r="N7" s="71">
        <v>12</v>
      </c>
      <c r="O7" s="71">
        <v>13</v>
      </c>
      <c r="P7" s="71">
        <v>14</v>
      </c>
      <c r="Q7" s="71" t="s">
        <v>1022</v>
      </c>
      <c r="R7" s="71" t="s">
        <v>277</v>
      </c>
      <c r="S7" s="72" t="s">
        <v>278</v>
      </c>
      <c r="T7" s="10"/>
    </row>
    <row r="8" spans="1:23" s="208" customFormat="1" ht="24" x14ac:dyDescent="0.25">
      <c r="A8" s="205" t="s">
        <v>430</v>
      </c>
      <c r="B8" s="203">
        <v>247</v>
      </c>
      <c r="C8" s="202">
        <v>19</v>
      </c>
      <c r="D8" s="203">
        <v>8</v>
      </c>
      <c r="E8" s="203">
        <v>15</v>
      </c>
      <c r="F8" s="209">
        <f>B8*C8/D8/E8</f>
        <v>39.11</v>
      </c>
      <c r="G8" s="534">
        <v>4856</v>
      </c>
      <c r="H8" s="535">
        <v>1.0609999999999999</v>
      </c>
      <c r="I8" s="535">
        <v>1.01</v>
      </c>
      <c r="J8" s="534">
        <v>16242</v>
      </c>
      <c r="K8" s="210">
        <f>(J8-G8*H8*I8)/G8+1</f>
        <v>3.2730000000000001</v>
      </c>
      <c r="L8" s="548">
        <v>1.2293000000000001</v>
      </c>
      <c r="M8" s="206">
        <v>1.01</v>
      </c>
      <c r="N8" s="206">
        <v>1.302</v>
      </c>
      <c r="O8" s="206">
        <v>1.085</v>
      </c>
      <c r="P8" s="203">
        <v>12</v>
      </c>
      <c r="Q8" s="204">
        <f>G8*H8*I8*K8*L8*M8*N8*O8*P8</f>
        <v>358478</v>
      </c>
      <c r="R8" s="211">
        <f t="shared" ref="R8:R20" si="0">Q8/B8</f>
        <v>1451</v>
      </c>
      <c r="S8" s="218">
        <f t="shared" ref="S8:S20" si="1">F8*R8</f>
        <v>56749</v>
      </c>
      <c r="T8" s="207">
        <f t="shared" ref="T8:T20" si="2">S8*P8/F8</f>
        <v>17412.12</v>
      </c>
      <c r="V8" s="208">
        <v>21432.28</v>
      </c>
      <c r="W8" s="208">
        <f t="shared" ref="W8:W20" si="3">S8/V8</f>
        <v>2.6478284158288301</v>
      </c>
    </row>
    <row r="9" spans="1:23" s="208" customFormat="1" ht="24" x14ac:dyDescent="0.25">
      <c r="A9" s="205" t="s">
        <v>422</v>
      </c>
      <c r="B9" s="203">
        <v>247</v>
      </c>
      <c r="C9" s="202">
        <v>20.5</v>
      </c>
      <c r="D9" s="203">
        <v>8</v>
      </c>
      <c r="E9" s="203">
        <v>20</v>
      </c>
      <c r="F9" s="209">
        <f t="shared" ref="F9:F20" si="4">B9*C9/D9/E9</f>
        <v>31.65</v>
      </c>
      <c r="G9" s="534">
        <v>4856</v>
      </c>
      <c r="H9" s="535">
        <v>1.0609999999999999</v>
      </c>
      <c r="I9" s="535">
        <v>1.01</v>
      </c>
      <c r="J9" s="534">
        <v>16242</v>
      </c>
      <c r="K9" s="210">
        <f t="shared" ref="K9:K20" si="5">(J9-G9*H9*I9)/G9+1</f>
        <v>3.2730000000000001</v>
      </c>
      <c r="L9" s="548">
        <v>1.2293000000000001</v>
      </c>
      <c r="M9" s="206">
        <v>1.01</v>
      </c>
      <c r="N9" s="206">
        <v>1.302</v>
      </c>
      <c r="O9" s="206">
        <v>1.085</v>
      </c>
      <c r="P9" s="203">
        <v>12</v>
      </c>
      <c r="Q9" s="204">
        <f t="shared" ref="Q9:Q20" si="6">G9*H9*I9*K9*L9*M9*N9*O9*P9</f>
        <v>358478</v>
      </c>
      <c r="R9" s="211">
        <f t="shared" si="0"/>
        <v>1451</v>
      </c>
      <c r="S9" s="218">
        <f t="shared" si="1"/>
        <v>45924</v>
      </c>
      <c r="T9" s="207">
        <f t="shared" si="2"/>
        <v>17411.939999999999</v>
      </c>
      <c r="V9" s="208">
        <v>17344.2</v>
      </c>
      <c r="W9" s="208">
        <f t="shared" si="3"/>
        <v>2.64780157055384</v>
      </c>
    </row>
    <row r="10" spans="1:23" s="208" customFormat="1" ht="24" x14ac:dyDescent="0.25">
      <c r="A10" s="205" t="s">
        <v>663</v>
      </c>
      <c r="B10" s="203">
        <v>247</v>
      </c>
      <c r="C10" s="202">
        <v>20.5</v>
      </c>
      <c r="D10" s="203">
        <v>8</v>
      </c>
      <c r="E10" s="203">
        <v>20</v>
      </c>
      <c r="F10" s="209">
        <f t="shared" si="4"/>
        <v>31.65</v>
      </c>
      <c r="G10" s="534">
        <v>4856</v>
      </c>
      <c r="H10" s="535">
        <v>1.0609999999999999</v>
      </c>
      <c r="I10" s="535">
        <v>1.01</v>
      </c>
      <c r="J10" s="534">
        <v>16242</v>
      </c>
      <c r="K10" s="210">
        <f t="shared" si="5"/>
        <v>3.2730000000000001</v>
      </c>
      <c r="L10" s="548">
        <v>1.2293000000000001</v>
      </c>
      <c r="M10" s="206">
        <v>1.01</v>
      </c>
      <c r="N10" s="206">
        <v>1.302</v>
      </c>
      <c r="O10" s="206">
        <v>1.085</v>
      </c>
      <c r="P10" s="203">
        <v>12</v>
      </c>
      <c r="Q10" s="204">
        <f t="shared" si="6"/>
        <v>358478</v>
      </c>
      <c r="R10" s="211">
        <f t="shared" si="0"/>
        <v>1451</v>
      </c>
      <c r="S10" s="218">
        <f t="shared" si="1"/>
        <v>45924</v>
      </c>
      <c r="T10" s="207">
        <f t="shared" si="2"/>
        <v>17411.939999999999</v>
      </c>
      <c r="V10" s="208">
        <v>17344.2</v>
      </c>
      <c r="W10" s="208">
        <f t="shared" si="3"/>
        <v>2.64780157055384</v>
      </c>
    </row>
    <row r="11" spans="1:23" s="208" customFormat="1" ht="24" x14ac:dyDescent="0.25">
      <c r="A11" s="205" t="s">
        <v>423</v>
      </c>
      <c r="B11" s="203">
        <v>247</v>
      </c>
      <c r="C11" s="202">
        <v>20.5</v>
      </c>
      <c r="D11" s="203">
        <v>8</v>
      </c>
      <c r="E11" s="203">
        <v>20</v>
      </c>
      <c r="F11" s="209">
        <f t="shared" si="4"/>
        <v>31.65</v>
      </c>
      <c r="G11" s="534">
        <v>4856</v>
      </c>
      <c r="H11" s="535">
        <v>1.0609999999999999</v>
      </c>
      <c r="I11" s="535">
        <v>1.01</v>
      </c>
      <c r="J11" s="534">
        <v>16242</v>
      </c>
      <c r="K11" s="210">
        <f t="shared" si="5"/>
        <v>3.2730000000000001</v>
      </c>
      <c r="L11" s="548">
        <v>1.2293000000000001</v>
      </c>
      <c r="M11" s="206">
        <v>1.01</v>
      </c>
      <c r="N11" s="206">
        <v>1.302</v>
      </c>
      <c r="O11" s="206">
        <v>1.085</v>
      </c>
      <c r="P11" s="203">
        <v>12</v>
      </c>
      <c r="Q11" s="204">
        <f t="shared" si="6"/>
        <v>358478</v>
      </c>
      <c r="R11" s="211">
        <f t="shared" si="0"/>
        <v>1451</v>
      </c>
      <c r="S11" s="218">
        <f t="shared" si="1"/>
        <v>45924</v>
      </c>
      <c r="T11" s="207">
        <f t="shared" si="2"/>
        <v>17411.939999999999</v>
      </c>
      <c r="V11" s="208">
        <v>17344.2</v>
      </c>
      <c r="W11" s="208">
        <f t="shared" si="3"/>
        <v>2.64780157055384</v>
      </c>
    </row>
    <row r="12" spans="1:23" s="208" customFormat="1" ht="24" x14ac:dyDescent="0.25">
      <c r="A12" s="205" t="s">
        <v>424</v>
      </c>
      <c r="B12" s="203">
        <v>247</v>
      </c>
      <c r="C12" s="202">
        <v>20.5</v>
      </c>
      <c r="D12" s="203">
        <v>8</v>
      </c>
      <c r="E12" s="203">
        <v>20</v>
      </c>
      <c r="F12" s="209">
        <f t="shared" si="4"/>
        <v>31.65</v>
      </c>
      <c r="G12" s="534">
        <v>4856</v>
      </c>
      <c r="H12" s="535">
        <v>1.0609999999999999</v>
      </c>
      <c r="I12" s="535">
        <v>1.01</v>
      </c>
      <c r="J12" s="534">
        <v>16242</v>
      </c>
      <c r="K12" s="210">
        <f t="shared" si="5"/>
        <v>3.2730000000000001</v>
      </c>
      <c r="L12" s="548">
        <v>1.2293000000000001</v>
      </c>
      <c r="M12" s="206">
        <v>1.01</v>
      </c>
      <c r="N12" s="206">
        <v>1.302</v>
      </c>
      <c r="O12" s="206">
        <v>1.085</v>
      </c>
      <c r="P12" s="203">
        <v>12</v>
      </c>
      <c r="Q12" s="204">
        <f t="shared" si="6"/>
        <v>358478</v>
      </c>
      <c r="R12" s="211">
        <f t="shared" si="0"/>
        <v>1451</v>
      </c>
      <c r="S12" s="218">
        <f t="shared" si="1"/>
        <v>45924</v>
      </c>
      <c r="T12" s="207">
        <f t="shared" si="2"/>
        <v>17411.939999999999</v>
      </c>
      <c r="V12" s="208">
        <v>17344.2</v>
      </c>
      <c r="W12" s="208">
        <f t="shared" si="3"/>
        <v>2.64780157055384</v>
      </c>
    </row>
    <row r="13" spans="1:23" s="208" customFormat="1" ht="24" x14ac:dyDescent="0.25">
      <c r="A13" s="85" t="s">
        <v>425</v>
      </c>
      <c r="B13" s="203">
        <v>247</v>
      </c>
      <c r="C13" s="202">
        <v>21.5</v>
      </c>
      <c r="D13" s="203">
        <v>8</v>
      </c>
      <c r="E13" s="203">
        <v>12</v>
      </c>
      <c r="F13" s="209">
        <f t="shared" si="4"/>
        <v>55.32</v>
      </c>
      <c r="G13" s="534">
        <v>4856</v>
      </c>
      <c r="H13" s="535">
        <v>1.0609999999999999</v>
      </c>
      <c r="I13" s="535">
        <v>1.01</v>
      </c>
      <c r="J13" s="534">
        <v>16242</v>
      </c>
      <c r="K13" s="210">
        <f t="shared" si="5"/>
        <v>3.2730000000000001</v>
      </c>
      <c r="L13" s="548">
        <v>1.2293000000000001</v>
      </c>
      <c r="M13" s="206">
        <v>1.01</v>
      </c>
      <c r="N13" s="206">
        <v>1.302</v>
      </c>
      <c r="O13" s="206">
        <v>1.085</v>
      </c>
      <c r="P13" s="203">
        <v>12</v>
      </c>
      <c r="Q13" s="204">
        <f t="shared" si="6"/>
        <v>358478</v>
      </c>
      <c r="R13" s="211">
        <f t="shared" si="0"/>
        <v>1451</v>
      </c>
      <c r="S13" s="218">
        <f t="shared" si="1"/>
        <v>80269</v>
      </c>
      <c r="T13" s="207">
        <f t="shared" si="2"/>
        <v>17411.93</v>
      </c>
      <c r="V13" s="208">
        <v>30315.360000000001</v>
      </c>
      <c r="W13" s="208">
        <f t="shared" si="3"/>
        <v>2.6477996632730099</v>
      </c>
    </row>
    <row r="14" spans="1:23" s="208" customFormat="1" ht="48" x14ac:dyDescent="0.25">
      <c r="A14" s="91" t="s">
        <v>426</v>
      </c>
      <c r="B14" s="203">
        <v>247</v>
      </c>
      <c r="C14" s="202">
        <v>21.5</v>
      </c>
      <c r="D14" s="203">
        <v>8</v>
      </c>
      <c r="E14" s="203">
        <v>10</v>
      </c>
      <c r="F14" s="209">
        <f t="shared" si="4"/>
        <v>66.38</v>
      </c>
      <c r="G14" s="534">
        <v>4856</v>
      </c>
      <c r="H14" s="535">
        <v>1.0609999999999999</v>
      </c>
      <c r="I14" s="535">
        <v>1.01</v>
      </c>
      <c r="J14" s="534">
        <v>16242</v>
      </c>
      <c r="K14" s="210">
        <f t="shared" si="5"/>
        <v>3.2730000000000001</v>
      </c>
      <c r="L14" s="548">
        <v>1.2293000000000001</v>
      </c>
      <c r="M14" s="206">
        <v>1.01</v>
      </c>
      <c r="N14" s="206">
        <v>1.302</v>
      </c>
      <c r="O14" s="206">
        <v>1.085</v>
      </c>
      <c r="P14" s="203">
        <v>12</v>
      </c>
      <c r="Q14" s="204">
        <f t="shared" si="6"/>
        <v>358478</v>
      </c>
      <c r="R14" s="211">
        <f t="shared" si="0"/>
        <v>1451</v>
      </c>
      <c r="S14" s="218">
        <f t="shared" si="1"/>
        <v>96317</v>
      </c>
      <c r="T14" s="207">
        <f t="shared" si="2"/>
        <v>17411.93</v>
      </c>
      <c r="V14" s="208">
        <v>36376.239999999998</v>
      </c>
      <c r="W14" s="208">
        <f t="shared" si="3"/>
        <v>2.64779977259882</v>
      </c>
    </row>
    <row r="15" spans="1:23" s="208" customFormat="1" ht="48" x14ac:dyDescent="0.25">
      <c r="A15" s="91" t="s">
        <v>431</v>
      </c>
      <c r="B15" s="203">
        <v>247</v>
      </c>
      <c r="C15" s="202">
        <v>20</v>
      </c>
      <c r="D15" s="203">
        <v>8</v>
      </c>
      <c r="E15" s="203">
        <v>6</v>
      </c>
      <c r="F15" s="209">
        <f t="shared" si="4"/>
        <v>102.92</v>
      </c>
      <c r="G15" s="534">
        <v>4856</v>
      </c>
      <c r="H15" s="535">
        <v>1.0609999999999999</v>
      </c>
      <c r="I15" s="535">
        <v>1.01</v>
      </c>
      <c r="J15" s="534">
        <v>16242</v>
      </c>
      <c r="K15" s="210">
        <f t="shared" si="5"/>
        <v>3.2730000000000001</v>
      </c>
      <c r="L15" s="548">
        <v>1.2293000000000001</v>
      </c>
      <c r="M15" s="206">
        <v>1.01</v>
      </c>
      <c r="N15" s="206">
        <v>1.302</v>
      </c>
      <c r="O15" s="206">
        <v>1.085</v>
      </c>
      <c r="P15" s="203">
        <v>12</v>
      </c>
      <c r="Q15" s="204">
        <f t="shared" si="6"/>
        <v>358478</v>
      </c>
      <c r="R15" s="211">
        <f t="shared" si="0"/>
        <v>1451</v>
      </c>
      <c r="S15" s="218">
        <f t="shared" si="1"/>
        <v>149337</v>
      </c>
      <c r="T15" s="207">
        <f t="shared" si="2"/>
        <v>17412.009999999998</v>
      </c>
      <c r="V15" s="208">
        <v>56400.160000000003</v>
      </c>
      <c r="W15" s="208">
        <f t="shared" si="3"/>
        <v>2.6478116374137901</v>
      </c>
    </row>
    <row r="16" spans="1:23" s="208" customFormat="1" ht="48" x14ac:dyDescent="0.25">
      <c r="A16" s="91" t="s">
        <v>427</v>
      </c>
      <c r="B16" s="203">
        <v>247</v>
      </c>
      <c r="C16" s="202">
        <v>21.5</v>
      </c>
      <c r="D16" s="203">
        <v>8</v>
      </c>
      <c r="E16" s="203">
        <v>8</v>
      </c>
      <c r="F16" s="209">
        <f t="shared" si="4"/>
        <v>82.98</v>
      </c>
      <c r="G16" s="534">
        <v>4856</v>
      </c>
      <c r="H16" s="535">
        <v>1.0609999999999999</v>
      </c>
      <c r="I16" s="535">
        <v>1.01</v>
      </c>
      <c r="J16" s="534">
        <v>16242</v>
      </c>
      <c r="K16" s="210">
        <f t="shared" si="5"/>
        <v>3.2730000000000001</v>
      </c>
      <c r="L16" s="548">
        <v>1.2293000000000001</v>
      </c>
      <c r="M16" s="206">
        <v>1.01</v>
      </c>
      <c r="N16" s="206">
        <v>1.302</v>
      </c>
      <c r="O16" s="206">
        <v>1.085</v>
      </c>
      <c r="P16" s="203">
        <v>12</v>
      </c>
      <c r="Q16" s="204">
        <f t="shared" si="6"/>
        <v>358478</v>
      </c>
      <c r="R16" s="211">
        <f t="shared" si="0"/>
        <v>1451</v>
      </c>
      <c r="S16" s="218">
        <f t="shared" si="1"/>
        <v>120404</v>
      </c>
      <c r="T16" s="207">
        <f t="shared" si="2"/>
        <v>17412</v>
      </c>
      <c r="V16" s="208">
        <v>45473.04</v>
      </c>
      <c r="W16" s="208">
        <f t="shared" si="3"/>
        <v>2.6478106587991501</v>
      </c>
    </row>
    <row r="17" spans="1:23" s="208" customFormat="1" x14ac:dyDescent="0.25">
      <c r="A17" s="85" t="s">
        <v>432</v>
      </c>
      <c r="B17" s="203">
        <v>247</v>
      </c>
      <c r="C17" s="202">
        <v>19</v>
      </c>
      <c r="D17" s="203">
        <v>8</v>
      </c>
      <c r="E17" s="203">
        <v>15</v>
      </c>
      <c r="F17" s="209">
        <f t="shared" si="4"/>
        <v>39.11</v>
      </c>
      <c r="G17" s="534">
        <v>4856</v>
      </c>
      <c r="H17" s="535">
        <v>1.0609999999999999</v>
      </c>
      <c r="I17" s="535">
        <v>1.01</v>
      </c>
      <c r="J17" s="534">
        <v>16242</v>
      </c>
      <c r="K17" s="210">
        <f t="shared" si="5"/>
        <v>3.2730000000000001</v>
      </c>
      <c r="L17" s="548">
        <v>1.2293000000000001</v>
      </c>
      <c r="M17" s="206">
        <v>1.01</v>
      </c>
      <c r="N17" s="206">
        <v>1.302</v>
      </c>
      <c r="O17" s="206">
        <v>1.085</v>
      </c>
      <c r="P17" s="203">
        <v>12</v>
      </c>
      <c r="Q17" s="204">
        <f t="shared" si="6"/>
        <v>358478</v>
      </c>
      <c r="R17" s="211">
        <f t="shared" si="0"/>
        <v>1451</v>
      </c>
      <c r="S17" s="218">
        <f t="shared" si="1"/>
        <v>56749</v>
      </c>
      <c r="T17" s="207">
        <f t="shared" si="2"/>
        <v>17412.12</v>
      </c>
      <c r="V17" s="208">
        <v>21432.28</v>
      </c>
      <c r="W17" s="208">
        <f t="shared" si="3"/>
        <v>2.6478284158288301</v>
      </c>
    </row>
    <row r="18" spans="1:23" s="208" customFormat="1" x14ac:dyDescent="0.25">
      <c r="A18" s="91" t="s">
        <v>428</v>
      </c>
      <c r="B18" s="203">
        <v>247</v>
      </c>
      <c r="C18" s="202">
        <v>20.5</v>
      </c>
      <c r="D18" s="203">
        <v>8</v>
      </c>
      <c r="E18" s="203">
        <v>20</v>
      </c>
      <c r="F18" s="209">
        <f t="shared" si="4"/>
        <v>31.65</v>
      </c>
      <c r="G18" s="534">
        <v>4856</v>
      </c>
      <c r="H18" s="535">
        <v>1.0609999999999999</v>
      </c>
      <c r="I18" s="535">
        <v>1.01</v>
      </c>
      <c r="J18" s="534">
        <v>16242</v>
      </c>
      <c r="K18" s="210">
        <f t="shared" si="5"/>
        <v>3.2730000000000001</v>
      </c>
      <c r="L18" s="548">
        <v>1.2293000000000001</v>
      </c>
      <c r="M18" s="206">
        <v>1.01</v>
      </c>
      <c r="N18" s="206">
        <v>1.302</v>
      </c>
      <c r="O18" s="206">
        <v>1.085</v>
      </c>
      <c r="P18" s="203">
        <v>12</v>
      </c>
      <c r="Q18" s="204">
        <f t="shared" si="6"/>
        <v>358478</v>
      </c>
      <c r="R18" s="211">
        <f t="shared" si="0"/>
        <v>1451</v>
      </c>
      <c r="S18" s="218">
        <f t="shared" si="1"/>
        <v>45924</v>
      </c>
      <c r="T18" s="207">
        <f t="shared" si="2"/>
        <v>17411.939999999999</v>
      </c>
      <c r="V18" s="208">
        <v>17344.2</v>
      </c>
      <c r="W18" s="208">
        <f t="shared" si="3"/>
        <v>2.64780157055384</v>
      </c>
    </row>
    <row r="19" spans="1:23" s="208" customFormat="1" x14ac:dyDescent="0.25">
      <c r="A19" s="85" t="s">
        <v>433</v>
      </c>
      <c r="B19" s="203">
        <v>247</v>
      </c>
      <c r="C19" s="202">
        <v>20</v>
      </c>
      <c r="D19" s="203">
        <v>8</v>
      </c>
      <c r="E19" s="203">
        <v>10</v>
      </c>
      <c r="F19" s="209">
        <f t="shared" si="4"/>
        <v>61.75</v>
      </c>
      <c r="G19" s="534">
        <v>4856</v>
      </c>
      <c r="H19" s="535">
        <v>1.0609999999999999</v>
      </c>
      <c r="I19" s="535">
        <v>1.01</v>
      </c>
      <c r="J19" s="534">
        <v>16242</v>
      </c>
      <c r="K19" s="210">
        <f t="shared" si="5"/>
        <v>3.2730000000000001</v>
      </c>
      <c r="L19" s="548">
        <v>1.2293000000000001</v>
      </c>
      <c r="M19" s="206">
        <v>1.01</v>
      </c>
      <c r="N19" s="206">
        <v>1.302</v>
      </c>
      <c r="O19" s="206">
        <v>1.085</v>
      </c>
      <c r="P19" s="203">
        <v>12</v>
      </c>
      <c r="Q19" s="204">
        <f t="shared" si="6"/>
        <v>358478</v>
      </c>
      <c r="R19" s="211">
        <f t="shared" si="0"/>
        <v>1451</v>
      </c>
      <c r="S19" s="218">
        <f t="shared" si="1"/>
        <v>89599</v>
      </c>
      <c r="T19" s="207">
        <f t="shared" si="2"/>
        <v>17411.95</v>
      </c>
      <c r="V19" s="208">
        <v>33839</v>
      </c>
      <c r="W19" s="208">
        <f t="shared" si="3"/>
        <v>2.64780283105293</v>
      </c>
    </row>
    <row r="20" spans="1:23" s="208" customFormat="1" x14ac:dyDescent="0.25">
      <c r="A20" s="91" t="s">
        <v>429</v>
      </c>
      <c r="B20" s="203">
        <v>247</v>
      </c>
      <c r="C20" s="202">
        <v>21.5</v>
      </c>
      <c r="D20" s="203">
        <v>8</v>
      </c>
      <c r="E20" s="203">
        <v>14</v>
      </c>
      <c r="F20" s="209">
        <f t="shared" si="4"/>
        <v>47.42</v>
      </c>
      <c r="G20" s="534">
        <v>4856</v>
      </c>
      <c r="H20" s="535">
        <v>1.0609999999999999</v>
      </c>
      <c r="I20" s="535">
        <v>1.01</v>
      </c>
      <c r="J20" s="534">
        <v>16242</v>
      </c>
      <c r="K20" s="210">
        <f t="shared" si="5"/>
        <v>3.2730000000000001</v>
      </c>
      <c r="L20" s="548">
        <v>1.2293000000000001</v>
      </c>
      <c r="M20" s="206">
        <v>1.01</v>
      </c>
      <c r="N20" s="206">
        <v>1.302</v>
      </c>
      <c r="O20" s="206">
        <v>1.085</v>
      </c>
      <c r="P20" s="203">
        <v>12</v>
      </c>
      <c r="Q20" s="204">
        <f t="shared" si="6"/>
        <v>358478</v>
      </c>
      <c r="R20" s="211">
        <f t="shared" si="0"/>
        <v>1451</v>
      </c>
      <c r="S20" s="218">
        <f t="shared" si="1"/>
        <v>68806</v>
      </c>
      <c r="T20" s="207">
        <f t="shared" si="2"/>
        <v>17411.89</v>
      </c>
      <c r="V20" s="208">
        <v>25986.16</v>
      </c>
      <c r="W20" s="208">
        <f t="shared" si="3"/>
        <v>2.64779405652855</v>
      </c>
    </row>
    <row r="21" spans="1:23" s="208" customFormat="1" ht="24" x14ac:dyDescent="0.25">
      <c r="A21" s="205" t="s">
        <v>1141</v>
      </c>
      <c r="B21" s="203">
        <v>247</v>
      </c>
      <c r="C21" s="202">
        <v>20.5</v>
      </c>
      <c r="D21" s="203">
        <v>8</v>
      </c>
      <c r="E21" s="203">
        <v>20</v>
      </c>
      <c r="F21" s="209">
        <f>B21*C21/D21/E21</f>
        <v>31.65</v>
      </c>
      <c r="G21" s="534">
        <v>4856</v>
      </c>
      <c r="H21" s="535">
        <v>1.0609999999999999</v>
      </c>
      <c r="I21" s="535">
        <v>1.01</v>
      </c>
      <c r="J21" s="534">
        <v>16242</v>
      </c>
      <c r="K21" s="210">
        <f>(J21-G21*H21*I21)/G21+1</f>
        <v>3.2730000000000001</v>
      </c>
      <c r="L21" s="548">
        <v>1.2293000000000001</v>
      </c>
      <c r="M21" s="206">
        <v>1.01</v>
      </c>
      <c r="N21" s="206">
        <v>1.302</v>
      </c>
      <c r="O21" s="206">
        <v>1.085</v>
      </c>
      <c r="P21" s="203">
        <v>12</v>
      </c>
      <c r="Q21" s="204">
        <f>G21*H21*I21*K21*L21*M21*N21*O21*P21</f>
        <v>358478</v>
      </c>
      <c r="R21" s="211">
        <f>Q21/B21</f>
        <v>1451</v>
      </c>
      <c r="S21" s="218">
        <f>F21*R21</f>
        <v>45924</v>
      </c>
      <c r="T21" s="207">
        <f>S21*P21/F21</f>
        <v>17411.939999999999</v>
      </c>
      <c r="V21" s="208">
        <v>17344.2</v>
      </c>
      <c r="W21" s="208">
        <f>S21/V21</f>
        <v>2.64780157055384</v>
      </c>
    </row>
    <row r="23" spans="1:23" x14ac:dyDescent="0.25">
      <c r="A23" s="1" t="s">
        <v>926</v>
      </c>
      <c r="N23" s="1" t="s">
        <v>257</v>
      </c>
    </row>
  </sheetData>
  <mergeCells count="22">
    <mergeCell ref="T5:T6"/>
    <mergeCell ref="J5:J6"/>
    <mergeCell ref="K5:K6"/>
    <mergeCell ref="L5:L6"/>
    <mergeCell ref="N5:N6"/>
    <mergeCell ref="O5:O6"/>
    <mergeCell ref="P5:P6"/>
    <mergeCell ref="A2:S2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Q5:Q6"/>
    <mergeCell ref="R5:R6"/>
    <mergeCell ref="S5:S6"/>
    <mergeCell ref="I5:I6"/>
    <mergeCell ref="M5:M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X23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G28" sqref="G28"/>
    </sheetView>
  </sheetViews>
  <sheetFormatPr defaultColWidth="9.140625" defaultRowHeight="15.75" x14ac:dyDescent="0.25"/>
  <cols>
    <col min="1" max="1" width="73" style="70" customWidth="1"/>
    <col min="2" max="2" width="11.140625" style="70" customWidth="1"/>
    <col min="3" max="3" width="10.42578125" style="70" customWidth="1"/>
    <col min="4" max="4" width="9.85546875" style="70" customWidth="1"/>
    <col min="5" max="5" width="9.42578125" style="70" customWidth="1"/>
    <col min="6" max="6" width="11.140625" style="70" customWidth="1"/>
    <col min="7" max="7" width="10.85546875" style="70" customWidth="1"/>
    <col min="8" max="8" width="12.7109375" style="70" customWidth="1"/>
    <col min="9" max="9" width="13" style="70" customWidth="1"/>
    <col min="10" max="10" width="12.7109375" style="70" customWidth="1"/>
    <col min="11" max="11" width="12" style="70" customWidth="1"/>
    <col min="12" max="12" width="12.7109375" style="70" customWidth="1"/>
    <col min="13" max="13" width="13.7109375" style="70" customWidth="1"/>
    <col min="14" max="14" width="12.5703125" style="70" customWidth="1"/>
    <col min="15" max="16" width="12.7109375" style="70" customWidth="1"/>
    <col min="17" max="17" width="10.28515625" style="70" customWidth="1"/>
    <col min="18" max="18" width="13.7109375" style="70" customWidth="1"/>
    <col min="19" max="19" width="12.7109375" style="70" customWidth="1"/>
    <col min="20" max="20" width="12.140625" style="70" customWidth="1"/>
    <col min="21" max="21" width="12.42578125" style="70" hidden="1" customWidth="1"/>
    <col min="22" max="16384" width="9.140625" style="70"/>
  </cols>
  <sheetData>
    <row r="1" spans="1:24" x14ac:dyDescent="0.25">
      <c r="Q1" s="1" t="s">
        <v>660</v>
      </c>
    </row>
    <row r="2" spans="1:24" ht="30" customHeight="1" x14ac:dyDescent="0.25">
      <c r="A2" s="1328" t="s">
        <v>370</v>
      </c>
      <c r="B2" s="1328"/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  <c r="O2" s="1328"/>
      <c r="P2" s="1328"/>
      <c r="Q2" s="1328"/>
      <c r="R2" s="1328"/>
      <c r="S2" s="1328"/>
      <c r="T2" s="1328"/>
    </row>
    <row r="4" spans="1:24" ht="22.5" customHeight="1" x14ac:dyDescent="0.25">
      <c r="A4" s="1326" t="s">
        <v>267</v>
      </c>
      <c r="B4" s="1336" t="s">
        <v>1271</v>
      </c>
      <c r="C4" s="1337"/>
      <c r="D4" s="1337"/>
      <c r="E4" s="1337"/>
      <c r="F4" s="1337"/>
      <c r="G4" s="1337"/>
      <c r="H4" s="1337"/>
      <c r="I4" s="1338"/>
      <c r="J4" s="1338"/>
      <c r="K4" s="1337"/>
      <c r="L4" s="1337"/>
      <c r="M4" s="1337"/>
      <c r="N4" s="1338"/>
      <c r="O4" s="1337"/>
      <c r="P4" s="1337"/>
      <c r="Q4" s="1337"/>
      <c r="R4" s="1337"/>
      <c r="S4" s="1337"/>
      <c r="T4" s="1337"/>
      <c r="U4" s="10"/>
    </row>
    <row r="5" spans="1:24" ht="15.75" customHeight="1" x14ac:dyDescent="0.25">
      <c r="A5" s="1326"/>
      <c r="B5" s="1329" t="s">
        <v>269</v>
      </c>
      <c r="C5" s="1339" t="s">
        <v>346</v>
      </c>
      <c r="D5" s="1339" t="s">
        <v>661</v>
      </c>
      <c r="E5" s="1329" t="s">
        <v>662</v>
      </c>
      <c r="F5" s="1340" t="s">
        <v>279</v>
      </c>
      <c r="G5" s="1342" t="s">
        <v>1272</v>
      </c>
      <c r="H5" s="1322" t="s">
        <v>1264</v>
      </c>
      <c r="I5" s="1322" t="s">
        <v>1265</v>
      </c>
      <c r="J5" s="1322" t="s">
        <v>1280</v>
      </c>
      <c r="K5" s="1333" t="s">
        <v>1276</v>
      </c>
      <c r="L5" s="1322" t="s">
        <v>270</v>
      </c>
      <c r="M5" s="1333" t="s">
        <v>1275</v>
      </c>
      <c r="N5" s="1333" t="s">
        <v>1020</v>
      </c>
      <c r="O5" s="1322" t="s">
        <v>271</v>
      </c>
      <c r="P5" s="1329" t="s">
        <v>272</v>
      </c>
      <c r="Q5" s="1322" t="s">
        <v>268</v>
      </c>
      <c r="R5" s="1322" t="s">
        <v>273</v>
      </c>
      <c r="S5" s="1331" t="s">
        <v>274</v>
      </c>
      <c r="T5" s="1332" t="s">
        <v>280</v>
      </c>
      <c r="U5" s="1334" t="s">
        <v>281</v>
      </c>
    </row>
    <row r="6" spans="1:24" ht="120" customHeight="1" x14ac:dyDescent="0.25">
      <c r="A6" s="1326"/>
      <c r="B6" s="1330"/>
      <c r="C6" s="1321"/>
      <c r="D6" s="1321"/>
      <c r="E6" s="1330"/>
      <c r="F6" s="1341"/>
      <c r="G6" s="1330"/>
      <c r="H6" s="1322"/>
      <c r="I6" s="1322"/>
      <c r="J6" s="1322"/>
      <c r="K6" s="1333"/>
      <c r="L6" s="1322"/>
      <c r="M6" s="1333"/>
      <c r="N6" s="1333"/>
      <c r="O6" s="1322"/>
      <c r="P6" s="1330"/>
      <c r="Q6" s="1322"/>
      <c r="R6" s="1322"/>
      <c r="S6" s="1331"/>
      <c r="T6" s="1332"/>
      <c r="U6" s="1335"/>
    </row>
    <row r="7" spans="1:24" ht="35.25" customHeight="1" x14ac:dyDescent="0.25">
      <c r="A7" s="71">
        <v>1</v>
      </c>
      <c r="B7" s="71">
        <v>2</v>
      </c>
      <c r="C7" s="71">
        <v>3</v>
      </c>
      <c r="D7" s="71">
        <v>4</v>
      </c>
      <c r="E7" s="71">
        <v>5</v>
      </c>
      <c r="F7" s="71" t="s">
        <v>275</v>
      </c>
      <c r="G7" s="71">
        <v>7</v>
      </c>
      <c r="H7" s="71" t="s">
        <v>252</v>
      </c>
      <c r="I7" s="71" t="s">
        <v>982</v>
      </c>
      <c r="J7" s="71" t="s">
        <v>986</v>
      </c>
      <c r="K7" s="71">
        <v>9</v>
      </c>
      <c r="L7" s="71" t="s">
        <v>984</v>
      </c>
      <c r="M7" s="71" t="s">
        <v>987</v>
      </c>
      <c r="N7" s="71" t="s">
        <v>988</v>
      </c>
      <c r="O7" s="71">
        <v>12</v>
      </c>
      <c r="P7" s="71">
        <v>13</v>
      </c>
      <c r="Q7" s="71">
        <v>14</v>
      </c>
      <c r="R7" s="71" t="s">
        <v>1023</v>
      </c>
      <c r="S7" s="71" t="s">
        <v>277</v>
      </c>
      <c r="T7" s="72" t="s">
        <v>278</v>
      </c>
      <c r="U7" s="10"/>
    </row>
    <row r="8" spans="1:24" s="208" customFormat="1" ht="24" x14ac:dyDescent="0.25">
      <c r="A8" s="205" t="s">
        <v>430</v>
      </c>
      <c r="B8" s="203">
        <v>247</v>
      </c>
      <c r="C8" s="202">
        <v>19</v>
      </c>
      <c r="D8" s="203">
        <v>8</v>
      </c>
      <c r="E8" s="203">
        <v>15</v>
      </c>
      <c r="F8" s="209">
        <f>B8*C8/D8/E8</f>
        <v>39.11</v>
      </c>
      <c r="G8" s="534">
        <v>4856</v>
      </c>
      <c r="H8" s="535">
        <v>1.0609999999999999</v>
      </c>
      <c r="I8" s="535">
        <v>1.04</v>
      </c>
      <c r="J8" s="535">
        <v>1.01</v>
      </c>
      <c r="K8" s="534">
        <v>16242</v>
      </c>
      <c r="L8" s="210">
        <f>(K8-G8*H8*I8*J8)/G8+1</f>
        <v>3.23</v>
      </c>
      <c r="M8" s="548">
        <v>1.2293000000000001</v>
      </c>
      <c r="N8" s="206">
        <v>1.01</v>
      </c>
      <c r="O8" s="206">
        <v>1.302</v>
      </c>
      <c r="P8" s="206">
        <v>1.085</v>
      </c>
      <c r="Q8" s="203">
        <v>12</v>
      </c>
      <c r="R8" s="204">
        <f>G8*H8*I8*J8*L8*M8*N8*O8*P8*Q8</f>
        <v>367919</v>
      </c>
      <c r="S8" s="211">
        <f t="shared" ref="S8:S20" si="0">R8/B8</f>
        <v>1490</v>
      </c>
      <c r="T8" s="218">
        <f>F8*S8</f>
        <v>58274</v>
      </c>
      <c r="U8" s="207">
        <f t="shared" ref="U8:U20" si="1">T8*Q8/F8</f>
        <v>17880.03</v>
      </c>
      <c r="W8" s="208">
        <v>21432.28</v>
      </c>
      <c r="X8" s="208">
        <f t="shared" ref="X8:X20" si="2">T8/W8</f>
        <v>2.71898276804894</v>
      </c>
    </row>
    <row r="9" spans="1:24" s="208" customFormat="1" ht="24" x14ac:dyDescent="0.25">
      <c r="A9" s="205" t="s">
        <v>422</v>
      </c>
      <c r="B9" s="203">
        <v>247</v>
      </c>
      <c r="C9" s="202">
        <v>20.5</v>
      </c>
      <c r="D9" s="203">
        <v>8</v>
      </c>
      <c r="E9" s="203">
        <v>20</v>
      </c>
      <c r="F9" s="209">
        <f t="shared" ref="F9:F20" si="3">B9*C9/D9/E9</f>
        <v>31.65</v>
      </c>
      <c r="G9" s="534">
        <v>4856</v>
      </c>
      <c r="H9" s="535">
        <v>1.0609999999999999</v>
      </c>
      <c r="I9" s="535">
        <v>1.04</v>
      </c>
      <c r="J9" s="535">
        <v>1.01</v>
      </c>
      <c r="K9" s="534">
        <v>16242</v>
      </c>
      <c r="L9" s="210">
        <f t="shared" ref="L9:L20" si="4">(K9-G9*H9*I9*J9)/G9+1</f>
        <v>3.23</v>
      </c>
      <c r="M9" s="548">
        <v>1.2293000000000001</v>
      </c>
      <c r="N9" s="206">
        <v>1.01</v>
      </c>
      <c r="O9" s="206">
        <v>1.302</v>
      </c>
      <c r="P9" s="206">
        <v>1.085</v>
      </c>
      <c r="Q9" s="203">
        <v>12</v>
      </c>
      <c r="R9" s="204">
        <f t="shared" ref="R9:R20" si="5">G9*H9*I9*J9*L9*M9*N9*O9*P9*Q9</f>
        <v>367919</v>
      </c>
      <c r="S9" s="211">
        <f t="shared" si="0"/>
        <v>1490</v>
      </c>
      <c r="T9" s="218">
        <f t="shared" ref="T9:T20" si="6">F9*S9</f>
        <v>47159</v>
      </c>
      <c r="U9" s="207">
        <f t="shared" si="1"/>
        <v>17880.189999999999</v>
      </c>
      <c r="W9" s="208">
        <v>17344.2</v>
      </c>
      <c r="X9" s="208">
        <f t="shared" si="2"/>
        <v>2.7190069302706399</v>
      </c>
    </row>
    <row r="10" spans="1:24" s="208" customFormat="1" ht="24" x14ac:dyDescent="0.25">
      <c r="A10" s="205" t="s">
        <v>663</v>
      </c>
      <c r="B10" s="203">
        <v>247</v>
      </c>
      <c r="C10" s="202">
        <v>20.5</v>
      </c>
      <c r="D10" s="203">
        <v>8</v>
      </c>
      <c r="E10" s="203">
        <v>20</v>
      </c>
      <c r="F10" s="209">
        <f t="shared" si="3"/>
        <v>31.65</v>
      </c>
      <c r="G10" s="534">
        <v>4856</v>
      </c>
      <c r="H10" s="535">
        <v>1.0609999999999999</v>
      </c>
      <c r="I10" s="535">
        <v>1.04</v>
      </c>
      <c r="J10" s="535">
        <v>1.01</v>
      </c>
      <c r="K10" s="534">
        <v>16242</v>
      </c>
      <c r="L10" s="210">
        <f t="shared" si="4"/>
        <v>3.23</v>
      </c>
      <c r="M10" s="548">
        <v>1.2293000000000001</v>
      </c>
      <c r="N10" s="206">
        <v>1.01</v>
      </c>
      <c r="O10" s="206">
        <v>1.302</v>
      </c>
      <c r="P10" s="206">
        <v>1.085</v>
      </c>
      <c r="Q10" s="203">
        <v>12</v>
      </c>
      <c r="R10" s="204">
        <f t="shared" si="5"/>
        <v>367919</v>
      </c>
      <c r="S10" s="211">
        <f t="shared" si="0"/>
        <v>1490</v>
      </c>
      <c r="T10" s="218">
        <f t="shared" si="6"/>
        <v>47159</v>
      </c>
      <c r="U10" s="207">
        <f t="shared" si="1"/>
        <v>17880.189999999999</v>
      </c>
      <c r="W10" s="208">
        <v>17344.2</v>
      </c>
      <c r="X10" s="208">
        <f t="shared" si="2"/>
        <v>2.7190069302706399</v>
      </c>
    </row>
    <row r="11" spans="1:24" s="208" customFormat="1" ht="24" x14ac:dyDescent="0.25">
      <c r="A11" s="205" t="s">
        <v>423</v>
      </c>
      <c r="B11" s="203">
        <v>247</v>
      </c>
      <c r="C11" s="202">
        <v>20.5</v>
      </c>
      <c r="D11" s="203">
        <v>8</v>
      </c>
      <c r="E11" s="203">
        <v>20</v>
      </c>
      <c r="F11" s="209">
        <f t="shared" si="3"/>
        <v>31.65</v>
      </c>
      <c r="G11" s="534">
        <v>4856</v>
      </c>
      <c r="H11" s="535">
        <v>1.0609999999999999</v>
      </c>
      <c r="I11" s="535">
        <v>1.04</v>
      </c>
      <c r="J11" s="535">
        <v>1.01</v>
      </c>
      <c r="K11" s="534">
        <v>16242</v>
      </c>
      <c r="L11" s="210">
        <f t="shared" si="4"/>
        <v>3.23</v>
      </c>
      <c r="M11" s="548">
        <v>1.2293000000000001</v>
      </c>
      <c r="N11" s="206">
        <v>1.01</v>
      </c>
      <c r="O11" s="206">
        <v>1.302</v>
      </c>
      <c r="P11" s="206">
        <v>1.085</v>
      </c>
      <c r="Q11" s="203">
        <v>12</v>
      </c>
      <c r="R11" s="204">
        <f t="shared" si="5"/>
        <v>367919</v>
      </c>
      <c r="S11" s="211">
        <f t="shared" si="0"/>
        <v>1490</v>
      </c>
      <c r="T11" s="218">
        <f t="shared" si="6"/>
        <v>47159</v>
      </c>
      <c r="U11" s="207">
        <f t="shared" si="1"/>
        <v>17880.189999999999</v>
      </c>
      <c r="W11" s="208">
        <v>17344.2</v>
      </c>
      <c r="X11" s="208">
        <f t="shared" si="2"/>
        <v>2.7190069302706399</v>
      </c>
    </row>
    <row r="12" spans="1:24" s="208" customFormat="1" ht="24" x14ac:dyDescent="0.25">
      <c r="A12" s="205" t="s">
        <v>424</v>
      </c>
      <c r="B12" s="203">
        <v>247</v>
      </c>
      <c r="C12" s="202">
        <v>20.5</v>
      </c>
      <c r="D12" s="203">
        <v>8</v>
      </c>
      <c r="E12" s="203">
        <v>20</v>
      </c>
      <c r="F12" s="209">
        <f t="shared" si="3"/>
        <v>31.65</v>
      </c>
      <c r="G12" s="534">
        <v>4856</v>
      </c>
      <c r="H12" s="535">
        <v>1.0609999999999999</v>
      </c>
      <c r="I12" s="535">
        <v>1.04</v>
      </c>
      <c r="J12" s="535">
        <v>1.01</v>
      </c>
      <c r="K12" s="534">
        <v>16242</v>
      </c>
      <c r="L12" s="210">
        <f t="shared" si="4"/>
        <v>3.23</v>
      </c>
      <c r="M12" s="548">
        <v>1.2293000000000001</v>
      </c>
      <c r="N12" s="206">
        <v>1.01</v>
      </c>
      <c r="O12" s="206">
        <v>1.302</v>
      </c>
      <c r="P12" s="206">
        <v>1.085</v>
      </c>
      <c r="Q12" s="203">
        <v>12</v>
      </c>
      <c r="R12" s="204">
        <f t="shared" si="5"/>
        <v>367919</v>
      </c>
      <c r="S12" s="211">
        <f t="shared" si="0"/>
        <v>1490</v>
      </c>
      <c r="T12" s="218">
        <f t="shared" si="6"/>
        <v>47159</v>
      </c>
      <c r="U12" s="207">
        <f t="shared" si="1"/>
        <v>17880.189999999999</v>
      </c>
      <c r="W12" s="208">
        <v>17344.2</v>
      </c>
      <c r="X12" s="208">
        <f t="shared" si="2"/>
        <v>2.7190069302706399</v>
      </c>
    </row>
    <row r="13" spans="1:24" s="208" customFormat="1" ht="24" x14ac:dyDescent="0.25">
      <c r="A13" s="85" t="s">
        <v>425</v>
      </c>
      <c r="B13" s="203">
        <v>247</v>
      </c>
      <c r="C13" s="202">
        <v>21.5</v>
      </c>
      <c r="D13" s="203">
        <v>8</v>
      </c>
      <c r="E13" s="203">
        <v>12</v>
      </c>
      <c r="F13" s="209">
        <f t="shared" si="3"/>
        <v>55.32</v>
      </c>
      <c r="G13" s="534">
        <v>4856</v>
      </c>
      <c r="H13" s="535">
        <v>1.0609999999999999</v>
      </c>
      <c r="I13" s="535">
        <v>1.04</v>
      </c>
      <c r="J13" s="535">
        <v>1.01</v>
      </c>
      <c r="K13" s="534">
        <v>16242</v>
      </c>
      <c r="L13" s="210">
        <f t="shared" si="4"/>
        <v>3.23</v>
      </c>
      <c r="M13" s="548">
        <v>1.2293000000000001</v>
      </c>
      <c r="N13" s="206">
        <v>1.01</v>
      </c>
      <c r="O13" s="206">
        <v>1.302</v>
      </c>
      <c r="P13" s="206">
        <v>1.085</v>
      </c>
      <c r="Q13" s="203">
        <v>12</v>
      </c>
      <c r="R13" s="204">
        <f t="shared" si="5"/>
        <v>367919</v>
      </c>
      <c r="S13" s="211">
        <f t="shared" si="0"/>
        <v>1490</v>
      </c>
      <c r="T13" s="218">
        <f t="shared" si="6"/>
        <v>82427</v>
      </c>
      <c r="U13" s="207">
        <f t="shared" si="1"/>
        <v>17880.04</v>
      </c>
      <c r="W13" s="208">
        <v>30315.360000000001</v>
      </c>
      <c r="X13" s="208">
        <f t="shared" si="2"/>
        <v>2.7189846995054601</v>
      </c>
    </row>
    <row r="14" spans="1:24" s="208" customFormat="1" ht="48" x14ac:dyDescent="0.25">
      <c r="A14" s="91" t="s">
        <v>426</v>
      </c>
      <c r="B14" s="203">
        <v>247</v>
      </c>
      <c r="C14" s="202">
        <v>21.5</v>
      </c>
      <c r="D14" s="203">
        <v>8</v>
      </c>
      <c r="E14" s="203">
        <v>10</v>
      </c>
      <c r="F14" s="209">
        <f t="shared" si="3"/>
        <v>66.38</v>
      </c>
      <c r="G14" s="534">
        <v>4856</v>
      </c>
      <c r="H14" s="535">
        <v>1.0609999999999999</v>
      </c>
      <c r="I14" s="535">
        <v>1.04</v>
      </c>
      <c r="J14" s="535">
        <v>1.01</v>
      </c>
      <c r="K14" s="534">
        <v>16242</v>
      </c>
      <c r="L14" s="210">
        <f t="shared" si="4"/>
        <v>3.23</v>
      </c>
      <c r="M14" s="548">
        <v>1.2293000000000001</v>
      </c>
      <c r="N14" s="206">
        <v>1.01</v>
      </c>
      <c r="O14" s="206">
        <v>1.302</v>
      </c>
      <c r="P14" s="206">
        <v>1.085</v>
      </c>
      <c r="Q14" s="203">
        <v>12</v>
      </c>
      <c r="R14" s="204">
        <f t="shared" si="5"/>
        <v>367919</v>
      </c>
      <c r="S14" s="211">
        <f t="shared" si="0"/>
        <v>1490</v>
      </c>
      <c r="T14" s="218">
        <f t="shared" si="6"/>
        <v>98906</v>
      </c>
      <c r="U14" s="207">
        <f t="shared" si="1"/>
        <v>17879.96</v>
      </c>
      <c r="W14" s="208">
        <v>36376.239999999998</v>
      </c>
      <c r="X14" s="208">
        <f t="shared" si="2"/>
        <v>2.7189726040954199</v>
      </c>
    </row>
    <row r="15" spans="1:24" s="208" customFormat="1" ht="48" x14ac:dyDescent="0.25">
      <c r="A15" s="91" t="s">
        <v>431</v>
      </c>
      <c r="B15" s="203">
        <v>247</v>
      </c>
      <c r="C15" s="202">
        <v>20</v>
      </c>
      <c r="D15" s="203">
        <v>8</v>
      </c>
      <c r="E15" s="203">
        <v>6</v>
      </c>
      <c r="F15" s="209">
        <f t="shared" si="3"/>
        <v>102.92</v>
      </c>
      <c r="G15" s="534">
        <v>4856</v>
      </c>
      <c r="H15" s="535">
        <v>1.0609999999999999</v>
      </c>
      <c r="I15" s="535">
        <v>1.04</v>
      </c>
      <c r="J15" s="535">
        <v>1.01</v>
      </c>
      <c r="K15" s="534">
        <v>16242</v>
      </c>
      <c r="L15" s="210">
        <f t="shared" si="4"/>
        <v>3.23</v>
      </c>
      <c r="M15" s="548">
        <v>1.2293000000000001</v>
      </c>
      <c r="N15" s="206">
        <v>1.01</v>
      </c>
      <c r="O15" s="206">
        <v>1.302</v>
      </c>
      <c r="P15" s="206">
        <v>1.085</v>
      </c>
      <c r="Q15" s="203">
        <v>12</v>
      </c>
      <c r="R15" s="204">
        <f t="shared" si="5"/>
        <v>367919</v>
      </c>
      <c r="S15" s="211">
        <f t="shared" si="0"/>
        <v>1490</v>
      </c>
      <c r="T15" s="218">
        <f t="shared" si="6"/>
        <v>153351</v>
      </c>
      <c r="U15" s="207">
        <f t="shared" si="1"/>
        <v>17880.02</v>
      </c>
      <c r="W15" s="208">
        <v>56400.160000000003</v>
      </c>
      <c r="X15" s="208">
        <f t="shared" si="2"/>
        <v>2.7189816482790099</v>
      </c>
    </row>
    <row r="16" spans="1:24" s="208" customFormat="1" ht="48" x14ac:dyDescent="0.25">
      <c r="A16" s="91" t="s">
        <v>427</v>
      </c>
      <c r="B16" s="203">
        <v>247</v>
      </c>
      <c r="C16" s="202">
        <v>21.5</v>
      </c>
      <c r="D16" s="203">
        <v>8</v>
      </c>
      <c r="E16" s="203">
        <v>8</v>
      </c>
      <c r="F16" s="209">
        <f t="shared" si="3"/>
        <v>82.98</v>
      </c>
      <c r="G16" s="534">
        <v>4856</v>
      </c>
      <c r="H16" s="535">
        <v>1.0609999999999999</v>
      </c>
      <c r="I16" s="535">
        <v>1.04</v>
      </c>
      <c r="J16" s="535">
        <v>1.01</v>
      </c>
      <c r="K16" s="534">
        <v>16242</v>
      </c>
      <c r="L16" s="210">
        <f t="shared" si="4"/>
        <v>3.23</v>
      </c>
      <c r="M16" s="548">
        <v>1.2293000000000001</v>
      </c>
      <c r="N16" s="206">
        <v>1.01</v>
      </c>
      <c r="O16" s="206">
        <v>1.302</v>
      </c>
      <c r="P16" s="206">
        <v>1.085</v>
      </c>
      <c r="Q16" s="203">
        <v>12</v>
      </c>
      <c r="R16" s="204">
        <f t="shared" si="5"/>
        <v>367919</v>
      </c>
      <c r="S16" s="211">
        <f t="shared" si="0"/>
        <v>1490</v>
      </c>
      <c r="T16" s="218">
        <f t="shared" si="6"/>
        <v>123640</v>
      </c>
      <c r="U16" s="207">
        <f t="shared" si="1"/>
        <v>17879.97</v>
      </c>
      <c r="W16" s="208">
        <v>45473.04</v>
      </c>
      <c r="X16" s="208">
        <f t="shared" si="2"/>
        <v>2.7189737039793198</v>
      </c>
    </row>
    <row r="17" spans="1:24" s="208" customFormat="1" x14ac:dyDescent="0.25">
      <c r="A17" s="85" t="s">
        <v>432</v>
      </c>
      <c r="B17" s="203">
        <v>247</v>
      </c>
      <c r="C17" s="202">
        <v>19</v>
      </c>
      <c r="D17" s="203">
        <v>8</v>
      </c>
      <c r="E17" s="203">
        <v>15</v>
      </c>
      <c r="F17" s="209">
        <f t="shared" si="3"/>
        <v>39.11</v>
      </c>
      <c r="G17" s="534">
        <v>4856</v>
      </c>
      <c r="H17" s="535">
        <v>1.0609999999999999</v>
      </c>
      <c r="I17" s="535">
        <v>1.04</v>
      </c>
      <c r="J17" s="535">
        <v>1.01</v>
      </c>
      <c r="K17" s="534">
        <v>16242</v>
      </c>
      <c r="L17" s="210">
        <f t="shared" si="4"/>
        <v>3.23</v>
      </c>
      <c r="M17" s="548">
        <v>1.2293000000000001</v>
      </c>
      <c r="N17" s="206">
        <v>1.01</v>
      </c>
      <c r="O17" s="206">
        <v>1.302</v>
      </c>
      <c r="P17" s="206">
        <v>1.085</v>
      </c>
      <c r="Q17" s="203">
        <v>12</v>
      </c>
      <c r="R17" s="204">
        <f t="shared" si="5"/>
        <v>367919</v>
      </c>
      <c r="S17" s="211">
        <f t="shared" si="0"/>
        <v>1490</v>
      </c>
      <c r="T17" s="218">
        <f t="shared" si="6"/>
        <v>58274</v>
      </c>
      <c r="U17" s="207">
        <f t="shared" si="1"/>
        <v>17880.03</v>
      </c>
      <c r="W17" s="208">
        <v>21432.28</v>
      </c>
      <c r="X17" s="208">
        <f t="shared" si="2"/>
        <v>2.71898276804894</v>
      </c>
    </row>
    <row r="18" spans="1:24" s="208" customFormat="1" x14ac:dyDescent="0.25">
      <c r="A18" s="91" t="s">
        <v>428</v>
      </c>
      <c r="B18" s="203">
        <v>247</v>
      </c>
      <c r="C18" s="202">
        <v>20.5</v>
      </c>
      <c r="D18" s="203">
        <v>8</v>
      </c>
      <c r="E18" s="203">
        <v>20</v>
      </c>
      <c r="F18" s="209">
        <f t="shared" si="3"/>
        <v>31.65</v>
      </c>
      <c r="G18" s="534">
        <v>4856</v>
      </c>
      <c r="H18" s="535">
        <v>1.0609999999999999</v>
      </c>
      <c r="I18" s="535">
        <v>1.04</v>
      </c>
      <c r="J18" s="535">
        <v>1.01</v>
      </c>
      <c r="K18" s="534">
        <v>16242</v>
      </c>
      <c r="L18" s="210">
        <f t="shared" si="4"/>
        <v>3.23</v>
      </c>
      <c r="M18" s="548">
        <v>1.2293000000000001</v>
      </c>
      <c r="N18" s="206">
        <v>1.01</v>
      </c>
      <c r="O18" s="206">
        <v>1.302</v>
      </c>
      <c r="P18" s="206">
        <v>1.085</v>
      </c>
      <c r="Q18" s="203">
        <v>12</v>
      </c>
      <c r="R18" s="204">
        <f t="shared" si="5"/>
        <v>367919</v>
      </c>
      <c r="S18" s="211">
        <f t="shared" si="0"/>
        <v>1490</v>
      </c>
      <c r="T18" s="218">
        <f t="shared" si="6"/>
        <v>47159</v>
      </c>
      <c r="U18" s="207">
        <f t="shared" si="1"/>
        <v>17880.189999999999</v>
      </c>
      <c r="W18" s="208">
        <v>17344.2</v>
      </c>
      <c r="X18" s="208">
        <f t="shared" si="2"/>
        <v>2.7190069302706399</v>
      </c>
    </row>
    <row r="19" spans="1:24" s="208" customFormat="1" x14ac:dyDescent="0.25">
      <c r="A19" s="85" t="s">
        <v>433</v>
      </c>
      <c r="B19" s="203">
        <v>247</v>
      </c>
      <c r="C19" s="202">
        <v>20</v>
      </c>
      <c r="D19" s="203">
        <v>8</v>
      </c>
      <c r="E19" s="203">
        <v>10</v>
      </c>
      <c r="F19" s="209">
        <f t="shared" si="3"/>
        <v>61.75</v>
      </c>
      <c r="G19" s="534">
        <v>4856</v>
      </c>
      <c r="H19" s="535">
        <v>1.0609999999999999</v>
      </c>
      <c r="I19" s="535">
        <v>1.04</v>
      </c>
      <c r="J19" s="535">
        <v>1.01</v>
      </c>
      <c r="K19" s="534">
        <v>16242</v>
      </c>
      <c r="L19" s="210">
        <f t="shared" si="4"/>
        <v>3.23</v>
      </c>
      <c r="M19" s="548">
        <v>1.2293000000000001</v>
      </c>
      <c r="N19" s="206">
        <v>1.01</v>
      </c>
      <c r="O19" s="206">
        <v>1.302</v>
      </c>
      <c r="P19" s="206">
        <v>1.085</v>
      </c>
      <c r="Q19" s="203">
        <v>12</v>
      </c>
      <c r="R19" s="204">
        <f t="shared" si="5"/>
        <v>367919</v>
      </c>
      <c r="S19" s="211">
        <f t="shared" si="0"/>
        <v>1490</v>
      </c>
      <c r="T19" s="218">
        <f t="shared" si="6"/>
        <v>92008</v>
      </c>
      <c r="U19" s="207">
        <f t="shared" si="1"/>
        <v>17880.099999999999</v>
      </c>
      <c r="W19" s="208">
        <v>33839</v>
      </c>
      <c r="X19" s="208">
        <f t="shared" si="2"/>
        <v>2.71899287804013</v>
      </c>
    </row>
    <row r="20" spans="1:24" s="208" customFormat="1" x14ac:dyDescent="0.25">
      <c r="A20" s="91" t="s">
        <v>429</v>
      </c>
      <c r="B20" s="203">
        <v>247</v>
      </c>
      <c r="C20" s="202">
        <v>21.5</v>
      </c>
      <c r="D20" s="203">
        <v>8</v>
      </c>
      <c r="E20" s="203">
        <v>14</v>
      </c>
      <c r="F20" s="209">
        <f t="shared" si="3"/>
        <v>47.42</v>
      </c>
      <c r="G20" s="534">
        <v>4856</v>
      </c>
      <c r="H20" s="535">
        <v>1.0609999999999999</v>
      </c>
      <c r="I20" s="535">
        <v>1.04</v>
      </c>
      <c r="J20" s="535">
        <v>1.01</v>
      </c>
      <c r="K20" s="534">
        <v>16242</v>
      </c>
      <c r="L20" s="210">
        <f t="shared" si="4"/>
        <v>3.23</v>
      </c>
      <c r="M20" s="548">
        <v>1.2293000000000001</v>
      </c>
      <c r="N20" s="206">
        <v>1.01</v>
      </c>
      <c r="O20" s="206">
        <v>1.302</v>
      </c>
      <c r="P20" s="206">
        <v>1.085</v>
      </c>
      <c r="Q20" s="203">
        <v>12</v>
      </c>
      <c r="R20" s="204">
        <f t="shared" si="5"/>
        <v>367919</v>
      </c>
      <c r="S20" s="211">
        <f t="shared" si="0"/>
        <v>1490</v>
      </c>
      <c r="T20" s="218">
        <f t="shared" si="6"/>
        <v>70656</v>
      </c>
      <c r="U20" s="207">
        <f t="shared" si="1"/>
        <v>17880.05</v>
      </c>
      <c r="W20" s="208">
        <v>25986.16</v>
      </c>
      <c r="X20" s="208">
        <f t="shared" si="2"/>
        <v>2.7189857985943302</v>
      </c>
    </row>
    <row r="21" spans="1:24" s="208" customFormat="1" ht="24" x14ac:dyDescent="0.25">
      <c r="A21" s="205" t="s">
        <v>1141</v>
      </c>
      <c r="B21" s="203">
        <v>247</v>
      </c>
      <c r="C21" s="202">
        <v>20.5</v>
      </c>
      <c r="D21" s="203">
        <v>8</v>
      </c>
      <c r="E21" s="203">
        <v>20</v>
      </c>
      <c r="F21" s="209">
        <f>B21*C21/D21/E21</f>
        <v>31.65</v>
      </c>
      <c r="G21" s="534">
        <v>4856</v>
      </c>
      <c r="H21" s="535">
        <v>1.0609999999999999</v>
      </c>
      <c r="I21" s="535">
        <v>1.04</v>
      </c>
      <c r="J21" s="535">
        <v>1.01</v>
      </c>
      <c r="K21" s="534">
        <v>16242</v>
      </c>
      <c r="L21" s="210">
        <f>(K21-G21*H21*I21*J21)/G21+1</f>
        <v>3.23</v>
      </c>
      <c r="M21" s="548">
        <v>1.2293000000000001</v>
      </c>
      <c r="N21" s="206">
        <v>1.01</v>
      </c>
      <c r="O21" s="206">
        <v>1.302</v>
      </c>
      <c r="P21" s="206">
        <v>1.085</v>
      </c>
      <c r="Q21" s="203">
        <v>12</v>
      </c>
      <c r="R21" s="204">
        <f>G21*H21*I21*J21*L21*M21*N21*O21*P21*Q21</f>
        <v>367919</v>
      </c>
      <c r="S21" s="211">
        <f>R21/B21</f>
        <v>1490</v>
      </c>
      <c r="T21" s="218">
        <f>F21*S21</f>
        <v>47159</v>
      </c>
      <c r="U21" s="207">
        <f>T21*Q21/F21</f>
        <v>17880.189999999999</v>
      </c>
      <c r="W21" s="208">
        <v>17344.2</v>
      </c>
      <c r="X21" s="208">
        <f>T21/W21</f>
        <v>2.7190069302706399</v>
      </c>
    </row>
    <row r="23" spans="1:24" x14ac:dyDescent="0.25">
      <c r="A23" s="1" t="s">
        <v>985</v>
      </c>
      <c r="O23" s="1" t="s">
        <v>257</v>
      </c>
    </row>
  </sheetData>
  <mergeCells count="23">
    <mergeCell ref="A2:T2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J5:J6"/>
    <mergeCell ref="N5:N6"/>
    <mergeCell ref="I5:I6"/>
    <mergeCell ref="K5:K6"/>
    <mergeCell ref="T5:T6"/>
    <mergeCell ref="U5:U6"/>
    <mergeCell ref="L5:L6"/>
    <mergeCell ref="M5:M6"/>
    <mergeCell ref="Q5:Q6"/>
    <mergeCell ref="R5:R6"/>
    <mergeCell ref="S5:S6"/>
    <mergeCell ref="O5:O6"/>
    <mergeCell ref="P5:P6"/>
  </mergeCells>
  <pageMargins left="0" right="0" top="0" bottom="0" header="0.31496062992125984" footer="0.31496062992125984"/>
  <pageSetup paperSize="9" scale="48" fitToWidth="0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S35"/>
  <sheetViews>
    <sheetView workbookViewId="0">
      <selection activeCell="O31" sqref="O31"/>
    </sheetView>
  </sheetViews>
  <sheetFormatPr defaultRowHeight="15" x14ac:dyDescent="0.25"/>
  <cols>
    <col min="1" max="1" width="67.7109375" style="294" customWidth="1"/>
    <col min="2" max="2" width="11.7109375" style="294" hidden="1" customWidth="1"/>
    <col min="3" max="3" width="9.140625" style="294" hidden="1" customWidth="1"/>
    <col min="4" max="4" width="16.28515625" style="294" hidden="1" customWidth="1"/>
    <col min="5" max="5" width="10.140625" style="294" hidden="1" customWidth="1"/>
    <col min="6" max="6" width="27" style="294" hidden="1" customWidth="1"/>
    <col min="7" max="7" width="10.140625" style="294" hidden="1" customWidth="1"/>
    <col min="8" max="8" width="17.5703125" style="294" hidden="1" customWidth="1"/>
    <col min="9" max="9" width="9.7109375" style="294" hidden="1" customWidth="1"/>
    <col min="10" max="10" width="11.7109375" style="294" customWidth="1"/>
    <col min="11" max="11" width="7.28515625" style="294" customWidth="1"/>
    <col min="12" max="13" width="9.140625" style="294" hidden="1" customWidth="1"/>
    <col min="14" max="14" width="26.140625" style="294" customWidth="1"/>
    <col min="15" max="17" width="9.140625" style="294" customWidth="1"/>
    <col min="18" max="18" width="9.7109375" style="294" bestFit="1" customWidth="1"/>
    <col min="19" max="19" width="7.85546875" style="294" customWidth="1"/>
    <col min="20" max="256" width="9.140625" style="294"/>
    <col min="257" max="257" width="67.7109375" style="294" customWidth="1"/>
    <col min="258" max="258" width="11.7109375" style="294" customWidth="1"/>
    <col min="259" max="259" width="9.140625" style="294"/>
    <col min="260" max="260" width="16.28515625" style="294" customWidth="1"/>
    <col min="261" max="261" width="9.140625" style="294"/>
    <col min="262" max="262" width="27" style="294" customWidth="1"/>
    <col min="263" max="263" width="9" style="294" customWidth="1"/>
    <col min="264" max="264" width="17.5703125" style="294" customWidth="1"/>
    <col min="265" max="265" width="9.140625" style="294"/>
    <col min="266" max="266" width="11.7109375" style="294" customWidth="1"/>
    <col min="267" max="512" width="9.140625" style="294"/>
    <col min="513" max="513" width="67.7109375" style="294" customWidth="1"/>
    <col min="514" max="514" width="11.7109375" style="294" customWidth="1"/>
    <col min="515" max="515" width="9.140625" style="294"/>
    <col min="516" max="516" width="16.28515625" style="294" customWidth="1"/>
    <col min="517" max="517" width="9.140625" style="294"/>
    <col min="518" max="518" width="27" style="294" customWidth="1"/>
    <col min="519" max="519" width="9" style="294" customWidth="1"/>
    <col min="520" max="520" width="17.5703125" style="294" customWidth="1"/>
    <col min="521" max="521" width="9.140625" style="294"/>
    <col min="522" max="522" width="11.7109375" style="294" customWidth="1"/>
    <col min="523" max="768" width="9.140625" style="294"/>
    <col min="769" max="769" width="67.7109375" style="294" customWidth="1"/>
    <col min="770" max="770" width="11.7109375" style="294" customWidth="1"/>
    <col min="771" max="771" width="9.140625" style="294"/>
    <col min="772" max="772" width="16.28515625" style="294" customWidth="1"/>
    <col min="773" max="773" width="9.140625" style="294"/>
    <col min="774" max="774" width="27" style="294" customWidth="1"/>
    <col min="775" max="775" width="9" style="294" customWidth="1"/>
    <col min="776" max="776" width="17.5703125" style="294" customWidth="1"/>
    <col min="777" max="777" width="9.140625" style="294"/>
    <col min="778" max="778" width="11.7109375" style="294" customWidth="1"/>
    <col min="779" max="1024" width="9.140625" style="294"/>
    <col min="1025" max="1025" width="67.7109375" style="294" customWidth="1"/>
    <col min="1026" max="1026" width="11.7109375" style="294" customWidth="1"/>
    <col min="1027" max="1027" width="9.140625" style="294"/>
    <col min="1028" max="1028" width="16.28515625" style="294" customWidth="1"/>
    <col min="1029" max="1029" width="9.140625" style="294"/>
    <col min="1030" max="1030" width="27" style="294" customWidth="1"/>
    <col min="1031" max="1031" width="9" style="294" customWidth="1"/>
    <col min="1032" max="1032" width="17.5703125" style="294" customWidth="1"/>
    <col min="1033" max="1033" width="9.140625" style="294"/>
    <col min="1034" max="1034" width="11.7109375" style="294" customWidth="1"/>
    <col min="1035" max="1280" width="9.140625" style="294"/>
    <col min="1281" max="1281" width="67.7109375" style="294" customWidth="1"/>
    <col min="1282" max="1282" width="11.7109375" style="294" customWidth="1"/>
    <col min="1283" max="1283" width="9.140625" style="294"/>
    <col min="1284" max="1284" width="16.28515625" style="294" customWidth="1"/>
    <col min="1285" max="1285" width="9.140625" style="294"/>
    <col min="1286" max="1286" width="27" style="294" customWidth="1"/>
    <col min="1287" max="1287" width="9" style="294" customWidth="1"/>
    <col min="1288" max="1288" width="17.5703125" style="294" customWidth="1"/>
    <col min="1289" max="1289" width="9.140625" style="294"/>
    <col min="1290" max="1290" width="11.7109375" style="294" customWidth="1"/>
    <col min="1291" max="1536" width="9.140625" style="294"/>
    <col min="1537" max="1537" width="67.7109375" style="294" customWidth="1"/>
    <col min="1538" max="1538" width="11.7109375" style="294" customWidth="1"/>
    <col min="1539" max="1539" width="9.140625" style="294"/>
    <col min="1540" max="1540" width="16.28515625" style="294" customWidth="1"/>
    <col min="1541" max="1541" width="9.140625" style="294"/>
    <col min="1542" max="1542" width="27" style="294" customWidth="1"/>
    <col min="1543" max="1543" width="9" style="294" customWidth="1"/>
    <col min="1544" max="1544" width="17.5703125" style="294" customWidth="1"/>
    <col min="1545" max="1545" width="9.140625" style="294"/>
    <col min="1546" max="1546" width="11.7109375" style="294" customWidth="1"/>
    <col min="1547" max="1792" width="9.140625" style="294"/>
    <col min="1793" max="1793" width="67.7109375" style="294" customWidth="1"/>
    <col min="1794" max="1794" width="11.7109375" style="294" customWidth="1"/>
    <col min="1795" max="1795" width="9.140625" style="294"/>
    <col min="1796" max="1796" width="16.28515625" style="294" customWidth="1"/>
    <col min="1797" max="1797" width="9.140625" style="294"/>
    <col min="1798" max="1798" width="27" style="294" customWidth="1"/>
    <col min="1799" max="1799" width="9" style="294" customWidth="1"/>
    <col min="1800" max="1800" width="17.5703125" style="294" customWidth="1"/>
    <col min="1801" max="1801" width="9.140625" style="294"/>
    <col min="1802" max="1802" width="11.7109375" style="294" customWidth="1"/>
    <col min="1803" max="2048" width="9.140625" style="294"/>
    <col min="2049" max="2049" width="67.7109375" style="294" customWidth="1"/>
    <col min="2050" max="2050" width="11.7109375" style="294" customWidth="1"/>
    <col min="2051" max="2051" width="9.140625" style="294"/>
    <col min="2052" max="2052" width="16.28515625" style="294" customWidth="1"/>
    <col min="2053" max="2053" width="9.140625" style="294"/>
    <col min="2054" max="2054" width="27" style="294" customWidth="1"/>
    <col min="2055" max="2055" width="9" style="294" customWidth="1"/>
    <col min="2056" max="2056" width="17.5703125" style="294" customWidth="1"/>
    <col min="2057" max="2057" width="9.140625" style="294"/>
    <col min="2058" max="2058" width="11.7109375" style="294" customWidth="1"/>
    <col min="2059" max="2304" width="9.140625" style="294"/>
    <col min="2305" max="2305" width="67.7109375" style="294" customWidth="1"/>
    <col min="2306" max="2306" width="11.7109375" style="294" customWidth="1"/>
    <col min="2307" max="2307" width="9.140625" style="294"/>
    <col min="2308" max="2308" width="16.28515625" style="294" customWidth="1"/>
    <col min="2309" max="2309" width="9.140625" style="294"/>
    <col min="2310" max="2310" width="27" style="294" customWidth="1"/>
    <col min="2311" max="2311" width="9" style="294" customWidth="1"/>
    <col min="2312" max="2312" width="17.5703125" style="294" customWidth="1"/>
    <col min="2313" max="2313" width="9.140625" style="294"/>
    <col min="2314" max="2314" width="11.7109375" style="294" customWidth="1"/>
    <col min="2315" max="2560" width="9.140625" style="294"/>
    <col min="2561" max="2561" width="67.7109375" style="294" customWidth="1"/>
    <col min="2562" max="2562" width="11.7109375" style="294" customWidth="1"/>
    <col min="2563" max="2563" width="9.140625" style="294"/>
    <col min="2564" max="2564" width="16.28515625" style="294" customWidth="1"/>
    <col min="2565" max="2565" width="9.140625" style="294"/>
    <col min="2566" max="2566" width="27" style="294" customWidth="1"/>
    <col min="2567" max="2567" width="9" style="294" customWidth="1"/>
    <col min="2568" max="2568" width="17.5703125" style="294" customWidth="1"/>
    <col min="2569" max="2569" width="9.140625" style="294"/>
    <col min="2570" max="2570" width="11.7109375" style="294" customWidth="1"/>
    <col min="2571" max="2816" width="9.140625" style="294"/>
    <col min="2817" max="2817" width="67.7109375" style="294" customWidth="1"/>
    <col min="2818" max="2818" width="11.7109375" style="294" customWidth="1"/>
    <col min="2819" max="2819" width="9.140625" style="294"/>
    <col min="2820" max="2820" width="16.28515625" style="294" customWidth="1"/>
    <col min="2821" max="2821" width="9.140625" style="294"/>
    <col min="2822" max="2822" width="27" style="294" customWidth="1"/>
    <col min="2823" max="2823" width="9" style="294" customWidth="1"/>
    <col min="2824" max="2824" width="17.5703125" style="294" customWidth="1"/>
    <col min="2825" max="2825" width="9.140625" style="294"/>
    <col min="2826" max="2826" width="11.7109375" style="294" customWidth="1"/>
    <col min="2827" max="3072" width="9.140625" style="294"/>
    <col min="3073" max="3073" width="67.7109375" style="294" customWidth="1"/>
    <col min="3074" max="3074" width="11.7109375" style="294" customWidth="1"/>
    <col min="3075" max="3075" width="9.140625" style="294"/>
    <col min="3076" max="3076" width="16.28515625" style="294" customWidth="1"/>
    <col min="3077" max="3077" width="9.140625" style="294"/>
    <col min="3078" max="3078" width="27" style="294" customWidth="1"/>
    <col min="3079" max="3079" width="9" style="294" customWidth="1"/>
    <col min="3080" max="3080" width="17.5703125" style="294" customWidth="1"/>
    <col min="3081" max="3081" width="9.140625" style="294"/>
    <col min="3082" max="3082" width="11.7109375" style="294" customWidth="1"/>
    <col min="3083" max="3328" width="9.140625" style="294"/>
    <col min="3329" max="3329" width="67.7109375" style="294" customWidth="1"/>
    <col min="3330" max="3330" width="11.7109375" style="294" customWidth="1"/>
    <col min="3331" max="3331" width="9.140625" style="294"/>
    <col min="3332" max="3332" width="16.28515625" style="294" customWidth="1"/>
    <col min="3333" max="3333" width="9.140625" style="294"/>
    <col min="3334" max="3334" width="27" style="294" customWidth="1"/>
    <col min="3335" max="3335" width="9" style="294" customWidth="1"/>
    <col min="3336" max="3336" width="17.5703125" style="294" customWidth="1"/>
    <col min="3337" max="3337" width="9.140625" style="294"/>
    <col min="3338" max="3338" width="11.7109375" style="294" customWidth="1"/>
    <col min="3339" max="3584" width="9.140625" style="294"/>
    <col min="3585" max="3585" width="67.7109375" style="294" customWidth="1"/>
    <col min="3586" max="3586" width="11.7109375" style="294" customWidth="1"/>
    <col min="3587" max="3587" width="9.140625" style="294"/>
    <col min="3588" max="3588" width="16.28515625" style="294" customWidth="1"/>
    <col min="3589" max="3589" width="9.140625" style="294"/>
    <col min="3590" max="3590" width="27" style="294" customWidth="1"/>
    <col min="3591" max="3591" width="9" style="294" customWidth="1"/>
    <col min="3592" max="3592" width="17.5703125" style="294" customWidth="1"/>
    <col min="3593" max="3593" width="9.140625" style="294"/>
    <col min="3594" max="3594" width="11.7109375" style="294" customWidth="1"/>
    <col min="3595" max="3840" width="9.140625" style="294"/>
    <col min="3841" max="3841" width="67.7109375" style="294" customWidth="1"/>
    <col min="3842" max="3842" width="11.7109375" style="294" customWidth="1"/>
    <col min="3843" max="3843" width="9.140625" style="294"/>
    <col min="3844" max="3844" width="16.28515625" style="294" customWidth="1"/>
    <col min="3845" max="3845" width="9.140625" style="294"/>
    <col min="3846" max="3846" width="27" style="294" customWidth="1"/>
    <col min="3847" max="3847" width="9" style="294" customWidth="1"/>
    <col min="3848" max="3848" width="17.5703125" style="294" customWidth="1"/>
    <col min="3849" max="3849" width="9.140625" style="294"/>
    <col min="3850" max="3850" width="11.7109375" style="294" customWidth="1"/>
    <col min="3851" max="4096" width="9.140625" style="294"/>
    <col min="4097" max="4097" width="67.7109375" style="294" customWidth="1"/>
    <col min="4098" max="4098" width="11.7109375" style="294" customWidth="1"/>
    <col min="4099" max="4099" width="9.140625" style="294"/>
    <col min="4100" max="4100" width="16.28515625" style="294" customWidth="1"/>
    <col min="4101" max="4101" width="9.140625" style="294"/>
    <col min="4102" max="4102" width="27" style="294" customWidth="1"/>
    <col min="4103" max="4103" width="9" style="294" customWidth="1"/>
    <col min="4104" max="4104" width="17.5703125" style="294" customWidth="1"/>
    <col min="4105" max="4105" width="9.140625" style="294"/>
    <col min="4106" max="4106" width="11.7109375" style="294" customWidth="1"/>
    <col min="4107" max="4352" width="9.140625" style="294"/>
    <col min="4353" max="4353" width="67.7109375" style="294" customWidth="1"/>
    <col min="4354" max="4354" width="11.7109375" style="294" customWidth="1"/>
    <col min="4355" max="4355" width="9.140625" style="294"/>
    <col min="4356" max="4356" width="16.28515625" style="294" customWidth="1"/>
    <col min="4357" max="4357" width="9.140625" style="294"/>
    <col min="4358" max="4358" width="27" style="294" customWidth="1"/>
    <col min="4359" max="4359" width="9" style="294" customWidth="1"/>
    <col min="4360" max="4360" width="17.5703125" style="294" customWidth="1"/>
    <col min="4361" max="4361" width="9.140625" style="294"/>
    <col min="4362" max="4362" width="11.7109375" style="294" customWidth="1"/>
    <col min="4363" max="4608" width="9.140625" style="294"/>
    <col min="4609" max="4609" width="67.7109375" style="294" customWidth="1"/>
    <col min="4610" max="4610" width="11.7109375" style="294" customWidth="1"/>
    <col min="4611" max="4611" width="9.140625" style="294"/>
    <col min="4612" max="4612" width="16.28515625" style="294" customWidth="1"/>
    <col min="4613" max="4613" width="9.140625" style="294"/>
    <col min="4614" max="4614" width="27" style="294" customWidth="1"/>
    <col min="4615" max="4615" width="9" style="294" customWidth="1"/>
    <col min="4616" max="4616" width="17.5703125" style="294" customWidth="1"/>
    <col min="4617" max="4617" width="9.140625" style="294"/>
    <col min="4618" max="4618" width="11.7109375" style="294" customWidth="1"/>
    <col min="4619" max="4864" width="9.140625" style="294"/>
    <col min="4865" max="4865" width="67.7109375" style="294" customWidth="1"/>
    <col min="4866" max="4866" width="11.7109375" style="294" customWidth="1"/>
    <col min="4867" max="4867" width="9.140625" style="294"/>
    <col min="4868" max="4868" width="16.28515625" style="294" customWidth="1"/>
    <col min="4869" max="4869" width="9.140625" style="294"/>
    <col min="4870" max="4870" width="27" style="294" customWidth="1"/>
    <col min="4871" max="4871" width="9" style="294" customWidth="1"/>
    <col min="4872" max="4872" width="17.5703125" style="294" customWidth="1"/>
    <col min="4873" max="4873" width="9.140625" style="294"/>
    <col min="4874" max="4874" width="11.7109375" style="294" customWidth="1"/>
    <col min="4875" max="5120" width="9.140625" style="294"/>
    <col min="5121" max="5121" width="67.7109375" style="294" customWidth="1"/>
    <col min="5122" max="5122" width="11.7109375" style="294" customWidth="1"/>
    <col min="5123" max="5123" width="9.140625" style="294"/>
    <col min="5124" max="5124" width="16.28515625" style="294" customWidth="1"/>
    <col min="5125" max="5125" width="9.140625" style="294"/>
    <col min="5126" max="5126" width="27" style="294" customWidth="1"/>
    <col min="5127" max="5127" width="9" style="294" customWidth="1"/>
    <col min="5128" max="5128" width="17.5703125" style="294" customWidth="1"/>
    <col min="5129" max="5129" width="9.140625" style="294"/>
    <col min="5130" max="5130" width="11.7109375" style="294" customWidth="1"/>
    <col min="5131" max="5376" width="9.140625" style="294"/>
    <col min="5377" max="5377" width="67.7109375" style="294" customWidth="1"/>
    <col min="5378" max="5378" width="11.7109375" style="294" customWidth="1"/>
    <col min="5379" max="5379" width="9.140625" style="294"/>
    <col min="5380" max="5380" width="16.28515625" style="294" customWidth="1"/>
    <col min="5381" max="5381" width="9.140625" style="294"/>
    <col min="5382" max="5382" width="27" style="294" customWidth="1"/>
    <col min="5383" max="5383" width="9" style="294" customWidth="1"/>
    <col min="5384" max="5384" width="17.5703125" style="294" customWidth="1"/>
    <col min="5385" max="5385" width="9.140625" style="294"/>
    <col min="5386" max="5386" width="11.7109375" style="294" customWidth="1"/>
    <col min="5387" max="5632" width="9.140625" style="294"/>
    <col min="5633" max="5633" width="67.7109375" style="294" customWidth="1"/>
    <col min="5634" max="5634" width="11.7109375" style="294" customWidth="1"/>
    <col min="5635" max="5635" width="9.140625" style="294"/>
    <col min="5636" max="5636" width="16.28515625" style="294" customWidth="1"/>
    <col min="5637" max="5637" width="9.140625" style="294"/>
    <col min="5638" max="5638" width="27" style="294" customWidth="1"/>
    <col min="5639" max="5639" width="9" style="294" customWidth="1"/>
    <col min="5640" max="5640" width="17.5703125" style="294" customWidth="1"/>
    <col min="5641" max="5641" width="9.140625" style="294"/>
    <col min="5642" max="5642" width="11.7109375" style="294" customWidth="1"/>
    <col min="5643" max="5888" width="9.140625" style="294"/>
    <col min="5889" max="5889" width="67.7109375" style="294" customWidth="1"/>
    <col min="5890" max="5890" width="11.7109375" style="294" customWidth="1"/>
    <col min="5891" max="5891" width="9.140625" style="294"/>
    <col min="5892" max="5892" width="16.28515625" style="294" customWidth="1"/>
    <col min="5893" max="5893" width="9.140625" style="294"/>
    <col min="5894" max="5894" width="27" style="294" customWidth="1"/>
    <col min="5895" max="5895" width="9" style="294" customWidth="1"/>
    <col min="5896" max="5896" width="17.5703125" style="294" customWidth="1"/>
    <col min="5897" max="5897" width="9.140625" style="294"/>
    <col min="5898" max="5898" width="11.7109375" style="294" customWidth="1"/>
    <col min="5899" max="6144" width="9.140625" style="294"/>
    <col min="6145" max="6145" width="67.7109375" style="294" customWidth="1"/>
    <col min="6146" max="6146" width="11.7109375" style="294" customWidth="1"/>
    <col min="6147" max="6147" width="9.140625" style="294"/>
    <col min="6148" max="6148" width="16.28515625" style="294" customWidth="1"/>
    <col min="6149" max="6149" width="9.140625" style="294"/>
    <col min="6150" max="6150" width="27" style="294" customWidth="1"/>
    <col min="6151" max="6151" width="9" style="294" customWidth="1"/>
    <col min="6152" max="6152" width="17.5703125" style="294" customWidth="1"/>
    <col min="6153" max="6153" width="9.140625" style="294"/>
    <col min="6154" max="6154" width="11.7109375" style="294" customWidth="1"/>
    <col min="6155" max="6400" width="9.140625" style="294"/>
    <col min="6401" max="6401" width="67.7109375" style="294" customWidth="1"/>
    <col min="6402" max="6402" width="11.7109375" style="294" customWidth="1"/>
    <col min="6403" max="6403" width="9.140625" style="294"/>
    <col min="6404" max="6404" width="16.28515625" style="294" customWidth="1"/>
    <col min="6405" max="6405" width="9.140625" style="294"/>
    <col min="6406" max="6406" width="27" style="294" customWidth="1"/>
    <col min="6407" max="6407" width="9" style="294" customWidth="1"/>
    <col min="6408" max="6408" width="17.5703125" style="294" customWidth="1"/>
    <col min="6409" max="6409" width="9.140625" style="294"/>
    <col min="6410" max="6410" width="11.7109375" style="294" customWidth="1"/>
    <col min="6411" max="6656" width="9.140625" style="294"/>
    <col min="6657" max="6657" width="67.7109375" style="294" customWidth="1"/>
    <col min="6658" max="6658" width="11.7109375" style="294" customWidth="1"/>
    <col min="6659" max="6659" width="9.140625" style="294"/>
    <col min="6660" max="6660" width="16.28515625" style="294" customWidth="1"/>
    <col min="6661" max="6661" width="9.140625" style="294"/>
    <col min="6662" max="6662" width="27" style="294" customWidth="1"/>
    <col min="6663" max="6663" width="9" style="294" customWidth="1"/>
    <col min="6664" max="6664" width="17.5703125" style="294" customWidth="1"/>
    <col min="6665" max="6665" width="9.140625" style="294"/>
    <col min="6666" max="6666" width="11.7109375" style="294" customWidth="1"/>
    <col min="6667" max="6912" width="9.140625" style="294"/>
    <col min="6913" max="6913" width="67.7109375" style="294" customWidth="1"/>
    <col min="6914" max="6914" width="11.7109375" style="294" customWidth="1"/>
    <col min="6915" max="6915" width="9.140625" style="294"/>
    <col min="6916" max="6916" width="16.28515625" style="294" customWidth="1"/>
    <col min="6917" max="6917" width="9.140625" style="294"/>
    <col min="6918" max="6918" width="27" style="294" customWidth="1"/>
    <col min="6919" max="6919" width="9" style="294" customWidth="1"/>
    <col min="6920" max="6920" width="17.5703125" style="294" customWidth="1"/>
    <col min="6921" max="6921" width="9.140625" style="294"/>
    <col min="6922" max="6922" width="11.7109375" style="294" customWidth="1"/>
    <col min="6923" max="7168" width="9.140625" style="294"/>
    <col min="7169" max="7169" width="67.7109375" style="294" customWidth="1"/>
    <col min="7170" max="7170" width="11.7109375" style="294" customWidth="1"/>
    <col min="7171" max="7171" width="9.140625" style="294"/>
    <col min="7172" max="7172" width="16.28515625" style="294" customWidth="1"/>
    <col min="7173" max="7173" width="9.140625" style="294"/>
    <col min="7174" max="7174" width="27" style="294" customWidth="1"/>
    <col min="7175" max="7175" width="9" style="294" customWidth="1"/>
    <col min="7176" max="7176" width="17.5703125" style="294" customWidth="1"/>
    <col min="7177" max="7177" width="9.140625" style="294"/>
    <col min="7178" max="7178" width="11.7109375" style="294" customWidth="1"/>
    <col min="7179" max="7424" width="9.140625" style="294"/>
    <col min="7425" max="7425" width="67.7109375" style="294" customWidth="1"/>
    <col min="7426" max="7426" width="11.7109375" style="294" customWidth="1"/>
    <col min="7427" max="7427" width="9.140625" style="294"/>
    <col min="7428" max="7428" width="16.28515625" style="294" customWidth="1"/>
    <col min="7429" max="7429" width="9.140625" style="294"/>
    <col min="7430" max="7430" width="27" style="294" customWidth="1"/>
    <col min="7431" max="7431" width="9" style="294" customWidth="1"/>
    <col min="7432" max="7432" width="17.5703125" style="294" customWidth="1"/>
    <col min="7433" max="7433" width="9.140625" style="294"/>
    <col min="7434" max="7434" width="11.7109375" style="294" customWidth="1"/>
    <col min="7435" max="7680" width="9.140625" style="294"/>
    <col min="7681" max="7681" width="67.7109375" style="294" customWidth="1"/>
    <col min="7682" max="7682" width="11.7109375" style="294" customWidth="1"/>
    <col min="7683" max="7683" width="9.140625" style="294"/>
    <col min="7684" max="7684" width="16.28515625" style="294" customWidth="1"/>
    <col min="7685" max="7685" width="9.140625" style="294"/>
    <col min="7686" max="7686" width="27" style="294" customWidth="1"/>
    <col min="7687" max="7687" width="9" style="294" customWidth="1"/>
    <col min="7688" max="7688" width="17.5703125" style="294" customWidth="1"/>
    <col min="7689" max="7689" width="9.140625" style="294"/>
    <col min="7690" max="7690" width="11.7109375" style="294" customWidth="1"/>
    <col min="7691" max="7936" width="9.140625" style="294"/>
    <col min="7937" max="7937" width="67.7109375" style="294" customWidth="1"/>
    <col min="7938" max="7938" width="11.7109375" style="294" customWidth="1"/>
    <col min="7939" max="7939" width="9.140625" style="294"/>
    <col min="7940" max="7940" width="16.28515625" style="294" customWidth="1"/>
    <col min="7941" max="7941" width="9.140625" style="294"/>
    <col min="7942" max="7942" width="27" style="294" customWidth="1"/>
    <col min="7943" max="7943" width="9" style="294" customWidth="1"/>
    <col min="7944" max="7944" width="17.5703125" style="294" customWidth="1"/>
    <col min="7945" max="7945" width="9.140625" style="294"/>
    <col min="7946" max="7946" width="11.7109375" style="294" customWidth="1"/>
    <col min="7947" max="8192" width="9.140625" style="294"/>
    <col min="8193" max="8193" width="67.7109375" style="294" customWidth="1"/>
    <col min="8194" max="8194" width="11.7109375" style="294" customWidth="1"/>
    <col min="8195" max="8195" width="9.140625" style="294"/>
    <col min="8196" max="8196" width="16.28515625" style="294" customWidth="1"/>
    <col min="8197" max="8197" width="9.140625" style="294"/>
    <col min="8198" max="8198" width="27" style="294" customWidth="1"/>
    <col min="8199" max="8199" width="9" style="294" customWidth="1"/>
    <col min="8200" max="8200" width="17.5703125" style="294" customWidth="1"/>
    <col min="8201" max="8201" width="9.140625" style="294"/>
    <col min="8202" max="8202" width="11.7109375" style="294" customWidth="1"/>
    <col min="8203" max="8448" width="9.140625" style="294"/>
    <col min="8449" max="8449" width="67.7109375" style="294" customWidth="1"/>
    <col min="8450" max="8450" width="11.7109375" style="294" customWidth="1"/>
    <col min="8451" max="8451" width="9.140625" style="294"/>
    <col min="8452" max="8452" width="16.28515625" style="294" customWidth="1"/>
    <col min="8453" max="8453" width="9.140625" style="294"/>
    <col min="8454" max="8454" width="27" style="294" customWidth="1"/>
    <col min="8455" max="8455" width="9" style="294" customWidth="1"/>
    <col min="8456" max="8456" width="17.5703125" style="294" customWidth="1"/>
    <col min="8457" max="8457" width="9.140625" style="294"/>
    <col min="8458" max="8458" width="11.7109375" style="294" customWidth="1"/>
    <col min="8459" max="8704" width="9.140625" style="294"/>
    <col min="8705" max="8705" width="67.7109375" style="294" customWidth="1"/>
    <col min="8706" max="8706" width="11.7109375" style="294" customWidth="1"/>
    <col min="8707" max="8707" width="9.140625" style="294"/>
    <col min="8708" max="8708" width="16.28515625" style="294" customWidth="1"/>
    <col min="8709" max="8709" width="9.140625" style="294"/>
    <col min="8710" max="8710" width="27" style="294" customWidth="1"/>
    <col min="8711" max="8711" width="9" style="294" customWidth="1"/>
    <col min="8712" max="8712" width="17.5703125" style="294" customWidth="1"/>
    <col min="8713" max="8713" width="9.140625" style="294"/>
    <col min="8714" max="8714" width="11.7109375" style="294" customWidth="1"/>
    <col min="8715" max="8960" width="9.140625" style="294"/>
    <col min="8961" max="8961" width="67.7109375" style="294" customWidth="1"/>
    <col min="8962" max="8962" width="11.7109375" style="294" customWidth="1"/>
    <col min="8963" max="8963" width="9.140625" style="294"/>
    <col min="8964" max="8964" width="16.28515625" style="294" customWidth="1"/>
    <col min="8965" max="8965" width="9.140625" style="294"/>
    <col min="8966" max="8966" width="27" style="294" customWidth="1"/>
    <col min="8967" max="8967" width="9" style="294" customWidth="1"/>
    <col min="8968" max="8968" width="17.5703125" style="294" customWidth="1"/>
    <col min="8969" max="8969" width="9.140625" style="294"/>
    <col min="8970" max="8970" width="11.7109375" style="294" customWidth="1"/>
    <col min="8971" max="9216" width="9.140625" style="294"/>
    <col min="9217" max="9217" width="67.7109375" style="294" customWidth="1"/>
    <col min="9218" max="9218" width="11.7109375" style="294" customWidth="1"/>
    <col min="9219" max="9219" width="9.140625" style="294"/>
    <col min="9220" max="9220" width="16.28515625" style="294" customWidth="1"/>
    <col min="9221" max="9221" width="9.140625" style="294"/>
    <col min="9222" max="9222" width="27" style="294" customWidth="1"/>
    <col min="9223" max="9223" width="9" style="294" customWidth="1"/>
    <col min="9224" max="9224" width="17.5703125" style="294" customWidth="1"/>
    <col min="9225" max="9225" width="9.140625" style="294"/>
    <col min="9226" max="9226" width="11.7109375" style="294" customWidth="1"/>
    <col min="9227" max="9472" width="9.140625" style="294"/>
    <col min="9473" max="9473" width="67.7109375" style="294" customWidth="1"/>
    <col min="9474" max="9474" width="11.7109375" style="294" customWidth="1"/>
    <col min="9475" max="9475" width="9.140625" style="294"/>
    <col min="9476" max="9476" width="16.28515625" style="294" customWidth="1"/>
    <col min="9477" max="9477" width="9.140625" style="294"/>
    <col min="9478" max="9478" width="27" style="294" customWidth="1"/>
    <col min="9479" max="9479" width="9" style="294" customWidth="1"/>
    <col min="9480" max="9480" width="17.5703125" style="294" customWidth="1"/>
    <col min="9481" max="9481" width="9.140625" style="294"/>
    <col min="9482" max="9482" width="11.7109375" style="294" customWidth="1"/>
    <col min="9483" max="9728" width="9.140625" style="294"/>
    <col min="9729" max="9729" width="67.7109375" style="294" customWidth="1"/>
    <col min="9730" max="9730" width="11.7109375" style="294" customWidth="1"/>
    <col min="9731" max="9731" width="9.140625" style="294"/>
    <col min="9732" max="9732" width="16.28515625" style="294" customWidth="1"/>
    <col min="9733" max="9733" width="9.140625" style="294"/>
    <col min="9734" max="9734" width="27" style="294" customWidth="1"/>
    <col min="9735" max="9735" width="9" style="294" customWidth="1"/>
    <col min="9736" max="9736" width="17.5703125" style="294" customWidth="1"/>
    <col min="9737" max="9737" width="9.140625" style="294"/>
    <col min="9738" max="9738" width="11.7109375" style="294" customWidth="1"/>
    <col min="9739" max="9984" width="9.140625" style="294"/>
    <col min="9985" max="9985" width="67.7109375" style="294" customWidth="1"/>
    <col min="9986" max="9986" width="11.7109375" style="294" customWidth="1"/>
    <col min="9987" max="9987" width="9.140625" style="294"/>
    <col min="9988" max="9988" width="16.28515625" style="294" customWidth="1"/>
    <col min="9989" max="9989" width="9.140625" style="294"/>
    <col min="9990" max="9990" width="27" style="294" customWidth="1"/>
    <col min="9991" max="9991" width="9" style="294" customWidth="1"/>
    <col min="9992" max="9992" width="17.5703125" style="294" customWidth="1"/>
    <col min="9993" max="9993" width="9.140625" style="294"/>
    <col min="9994" max="9994" width="11.7109375" style="294" customWidth="1"/>
    <col min="9995" max="10240" width="9.140625" style="294"/>
    <col min="10241" max="10241" width="67.7109375" style="294" customWidth="1"/>
    <col min="10242" max="10242" width="11.7109375" style="294" customWidth="1"/>
    <col min="10243" max="10243" width="9.140625" style="294"/>
    <col min="10244" max="10244" width="16.28515625" style="294" customWidth="1"/>
    <col min="10245" max="10245" width="9.140625" style="294"/>
    <col min="10246" max="10246" width="27" style="294" customWidth="1"/>
    <col min="10247" max="10247" width="9" style="294" customWidth="1"/>
    <col min="10248" max="10248" width="17.5703125" style="294" customWidth="1"/>
    <col min="10249" max="10249" width="9.140625" style="294"/>
    <col min="10250" max="10250" width="11.7109375" style="294" customWidth="1"/>
    <col min="10251" max="10496" width="9.140625" style="294"/>
    <col min="10497" max="10497" width="67.7109375" style="294" customWidth="1"/>
    <col min="10498" max="10498" width="11.7109375" style="294" customWidth="1"/>
    <col min="10499" max="10499" width="9.140625" style="294"/>
    <col min="10500" max="10500" width="16.28515625" style="294" customWidth="1"/>
    <col min="10501" max="10501" width="9.140625" style="294"/>
    <col min="10502" max="10502" width="27" style="294" customWidth="1"/>
    <col min="10503" max="10503" width="9" style="294" customWidth="1"/>
    <col min="10504" max="10504" width="17.5703125" style="294" customWidth="1"/>
    <col min="10505" max="10505" width="9.140625" style="294"/>
    <col min="10506" max="10506" width="11.7109375" style="294" customWidth="1"/>
    <col min="10507" max="10752" width="9.140625" style="294"/>
    <col min="10753" max="10753" width="67.7109375" style="294" customWidth="1"/>
    <col min="10754" max="10754" width="11.7109375" style="294" customWidth="1"/>
    <col min="10755" max="10755" width="9.140625" style="294"/>
    <col min="10756" max="10756" width="16.28515625" style="294" customWidth="1"/>
    <col min="10757" max="10757" width="9.140625" style="294"/>
    <col min="10758" max="10758" width="27" style="294" customWidth="1"/>
    <col min="10759" max="10759" width="9" style="294" customWidth="1"/>
    <col min="10760" max="10760" width="17.5703125" style="294" customWidth="1"/>
    <col min="10761" max="10761" width="9.140625" style="294"/>
    <col min="10762" max="10762" width="11.7109375" style="294" customWidth="1"/>
    <col min="10763" max="11008" width="9.140625" style="294"/>
    <col min="11009" max="11009" width="67.7109375" style="294" customWidth="1"/>
    <col min="11010" max="11010" width="11.7109375" style="294" customWidth="1"/>
    <col min="11011" max="11011" width="9.140625" style="294"/>
    <col min="11012" max="11012" width="16.28515625" style="294" customWidth="1"/>
    <col min="11013" max="11013" width="9.140625" style="294"/>
    <col min="11014" max="11014" width="27" style="294" customWidth="1"/>
    <col min="11015" max="11015" width="9" style="294" customWidth="1"/>
    <col min="11016" max="11016" width="17.5703125" style="294" customWidth="1"/>
    <col min="11017" max="11017" width="9.140625" style="294"/>
    <col min="11018" max="11018" width="11.7109375" style="294" customWidth="1"/>
    <col min="11019" max="11264" width="9.140625" style="294"/>
    <col min="11265" max="11265" width="67.7109375" style="294" customWidth="1"/>
    <col min="11266" max="11266" width="11.7109375" style="294" customWidth="1"/>
    <col min="11267" max="11267" width="9.140625" style="294"/>
    <col min="11268" max="11268" width="16.28515625" style="294" customWidth="1"/>
    <col min="11269" max="11269" width="9.140625" style="294"/>
    <col min="11270" max="11270" width="27" style="294" customWidth="1"/>
    <col min="11271" max="11271" width="9" style="294" customWidth="1"/>
    <col min="11272" max="11272" width="17.5703125" style="294" customWidth="1"/>
    <col min="11273" max="11273" width="9.140625" style="294"/>
    <col min="11274" max="11274" width="11.7109375" style="294" customWidth="1"/>
    <col min="11275" max="11520" width="9.140625" style="294"/>
    <col min="11521" max="11521" width="67.7109375" style="294" customWidth="1"/>
    <col min="11522" max="11522" width="11.7109375" style="294" customWidth="1"/>
    <col min="11523" max="11523" width="9.140625" style="294"/>
    <col min="11524" max="11524" width="16.28515625" style="294" customWidth="1"/>
    <col min="11525" max="11525" width="9.140625" style="294"/>
    <col min="11526" max="11526" width="27" style="294" customWidth="1"/>
    <col min="11527" max="11527" width="9" style="294" customWidth="1"/>
    <col min="11528" max="11528" width="17.5703125" style="294" customWidth="1"/>
    <col min="11529" max="11529" width="9.140625" style="294"/>
    <col min="11530" max="11530" width="11.7109375" style="294" customWidth="1"/>
    <col min="11531" max="11776" width="9.140625" style="294"/>
    <col min="11777" max="11777" width="67.7109375" style="294" customWidth="1"/>
    <col min="11778" max="11778" width="11.7109375" style="294" customWidth="1"/>
    <col min="11779" max="11779" width="9.140625" style="294"/>
    <col min="11780" max="11780" width="16.28515625" style="294" customWidth="1"/>
    <col min="11781" max="11781" width="9.140625" style="294"/>
    <col min="11782" max="11782" width="27" style="294" customWidth="1"/>
    <col min="11783" max="11783" width="9" style="294" customWidth="1"/>
    <col min="11784" max="11784" width="17.5703125" style="294" customWidth="1"/>
    <col min="11785" max="11785" width="9.140625" style="294"/>
    <col min="11786" max="11786" width="11.7109375" style="294" customWidth="1"/>
    <col min="11787" max="12032" width="9.140625" style="294"/>
    <col min="12033" max="12033" width="67.7109375" style="294" customWidth="1"/>
    <col min="12034" max="12034" width="11.7109375" style="294" customWidth="1"/>
    <col min="12035" max="12035" width="9.140625" style="294"/>
    <col min="12036" max="12036" width="16.28515625" style="294" customWidth="1"/>
    <col min="12037" max="12037" width="9.140625" style="294"/>
    <col min="12038" max="12038" width="27" style="294" customWidth="1"/>
    <col min="12039" max="12039" width="9" style="294" customWidth="1"/>
    <col min="12040" max="12040" width="17.5703125" style="294" customWidth="1"/>
    <col min="12041" max="12041" width="9.140625" style="294"/>
    <col min="12042" max="12042" width="11.7109375" style="294" customWidth="1"/>
    <col min="12043" max="12288" width="9.140625" style="294"/>
    <col min="12289" max="12289" width="67.7109375" style="294" customWidth="1"/>
    <col min="12290" max="12290" width="11.7109375" style="294" customWidth="1"/>
    <col min="12291" max="12291" width="9.140625" style="294"/>
    <col min="12292" max="12292" width="16.28515625" style="294" customWidth="1"/>
    <col min="12293" max="12293" width="9.140625" style="294"/>
    <col min="12294" max="12294" width="27" style="294" customWidth="1"/>
    <col min="12295" max="12295" width="9" style="294" customWidth="1"/>
    <col min="12296" max="12296" width="17.5703125" style="294" customWidth="1"/>
    <col min="12297" max="12297" width="9.140625" style="294"/>
    <col min="12298" max="12298" width="11.7109375" style="294" customWidth="1"/>
    <col min="12299" max="12544" width="9.140625" style="294"/>
    <col min="12545" max="12545" width="67.7109375" style="294" customWidth="1"/>
    <col min="12546" max="12546" width="11.7109375" style="294" customWidth="1"/>
    <col min="12547" max="12547" width="9.140625" style="294"/>
    <col min="12548" max="12548" width="16.28515625" style="294" customWidth="1"/>
    <col min="12549" max="12549" width="9.140625" style="294"/>
    <col min="12550" max="12550" width="27" style="294" customWidth="1"/>
    <col min="12551" max="12551" width="9" style="294" customWidth="1"/>
    <col min="12552" max="12552" width="17.5703125" style="294" customWidth="1"/>
    <col min="12553" max="12553" width="9.140625" style="294"/>
    <col min="12554" max="12554" width="11.7109375" style="294" customWidth="1"/>
    <col min="12555" max="12800" width="9.140625" style="294"/>
    <col min="12801" max="12801" width="67.7109375" style="294" customWidth="1"/>
    <col min="12802" max="12802" width="11.7109375" style="294" customWidth="1"/>
    <col min="12803" max="12803" width="9.140625" style="294"/>
    <col min="12804" max="12804" width="16.28515625" style="294" customWidth="1"/>
    <col min="12805" max="12805" width="9.140625" style="294"/>
    <col min="12806" max="12806" width="27" style="294" customWidth="1"/>
    <col min="12807" max="12807" width="9" style="294" customWidth="1"/>
    <col min="12808" max="12808" width="17.5703125" style="294" customWidth="1"/>
    <col min="12809" max="12809" width="9.140625" style="294"/>
    <col min="12810" max="12810" width="11.7109375" style="294" customWidth="1"/>
    <col min="12811" max="13056" width="9.140625" style="294"/>
    <col min="13057" max="13057" width="67.7109375" style="294" customWidth="1"/>
    <col min="13058" max="13058" width="11.7109375" style="294" customWidth="1"/>
    <col min="13059" max="13059" width="9.140625" style="294"/>
    <col min="13060" max="13060" width="16.28515625" style="294" customWidth="1"/>
    <col min="13061" max="13061" width="9.140625" style="294"/>
    <col min="13062" max="13062" width="27" style="294" customWidth="1"/>
    <col min="13063" max="13063" width="9" style="294" customWidth="1"/>
    <col min="13064" max="13064" width="17.5703125" style="294" customWidth="1"/>
    <col min="13065" max="13065" width="9.140625" style="294"/>
    <col min="13066" max="13066" width="11.7109375" style="294" customWidth="1"/>
    <col min="13067" max="13312" width="9.140625" style="294"/>
    <col min="13313" max="13313" width="67.7109375" style="294" customWidth="1"/>
    <col min="13314" max="13314" width="11.7109375" style="294" customWidth="1"/>
    <col min="13315" max="13315" width="9.140625" style="294"/>
    <col min="13316" max="13316" width="16.28515625" style="294" customWidth="1"/>
    <col min="13317" max="13317" width="9.140625" style="294"/>
    <col min="13318" max="13318" width="27" style="294" customWidth="1"/>
    <col min="13319" max="13319" width="9" style="294" customWidth="1"/>
    <col min="13320" max="13320" width="17.5703125" style="294" customWidth="1"/>
    <col min="13321" max="13321" width="9.140625" style="294"/>
    <col min="13322" max="13322" width="11.7109375" style="294" customWidth="1"/>
    <col min="13323" max="13568" width="9.140625" style="294"/>
    <col min="13569" max="13569" width="67.7109375" style="294" customWidth="1"/>
    <col min="13570" max="13570" width="11.7109375" style="294" customWidth="1"/>
    <col min="13571" max="13571" width="9.140625" style="294"/>
    <col min="13572" max="13572" width="16.28515625" style="294" customWidth="1"/>
    <col min="13573" max="13573" width="9.140625" style="294"/>
    <col min="13574" max="13574" width="27" style="294" customWidth="1"/>
    <col min="13575" max="13575" width="9" style="294" customWidth="1"/>
    <col min="13576" max="13576" width="17.5703125" style="294" customWidth="1"/>
    <col min="13577" max="13577" width="9.140625" style="294"/>
    <col min="13578" max="13578" width="11.7109375" style="294" customWidth="1"/>
    <col min="13579" max="13824" width="9.140625" style="294"/>
    <col min="13825" max="13825" width="67.7109375" style="294" customWidth="1"/>
    <col min="13826" max="13826" width="11.7109375" style="294" customWidth="1"/>
    <col min="13827" max="13827" width="9.140625" style="294"/>
    <col min="13828" max="13828" width="16.28515625" style="294" customWidth="1"/>
    <col min="13829" max="13829" width="9.140625" style="294"/>
    <col min="13830" max="13830" width="27" style="294" customWidth="1"/>
    <col min="13831" max="13831" width="9" style="294" customWidth="1"/>
    <col min="13832" max="13832" width="17.5703125" style="294" customWidth="1"/>
    <col min="13833" max="13833" width="9.140625" style="294"/>
    <col min="13834" max="13834" width="11.7109375" style="294" customWidth="1"/>
    <col min="13835" max="14080" width="9.140625" style="294"/>
    <col min="14081" max="14081" width="67.7109375" style="294" customWidth="1"/>
    <col min="14082" max="14082" width="11.7109375" style="294" customWidth="1"/>
    <col min="14083" max="14083" width="9.140625" style="294"/>
    <col min="14084" max="14084" width="16.28515625" style="294" customWidth="1"/>
    <col min="14085" max="14085" width="9.140625" style="294"/>
    <col min="14086" max="14086" width="27" style="294" customWidth="1"/>
    <col min="14087" max="14087" width="9" style="294" customWidth="1"/>
    <col min="14088" max="14088" width="17.5703125" style="294" customWidth="1"/>
    <col min="14089" max="14089" width="9.140625" style="294"/>
    <col min="14090" max="14090" width="11.7109375" style="294" customWidth="1"/>
    <col min="14091" max="14336" width="9.140625" style="294"/>
    <col min="14337" max="14337" width="67.7109375" style="294" customWidth="1"/>
    <col min="14338" max="14338" width="11.7109375" style="294" customWidth="1"/>
    <col min="14339" max="14339" width="9.140625" style="294"/>
    <col min="14340" max="14340" width="16.28515625" style="294" customWidth="1"/>
    <col min="14341" max="14341" width="9.140625" style="294"/>
    <col min="14342" max="14342" width="27" style="294" customWidth="1"/>
    <col min="14343" max="14343" width="9" style="294" customWidth="1"/>
    <col min="14344" max="14344" width="17.5703125" style="294" customWidth="1"/>
    <col min="14345" max="14345" width="9.140625" style="294"/>
    <col min="14346" max="14346" width="11.7109375" style="294" customWidth="1"/>
    <col min="14347" max="14592" width="9.140625" style="294"/>
    <col min="14593" max="14593" width="67.7109375" style="294" customWidth="1"/>
    <col min="14594" max="14594" width="11.7109375" style="294" customWidth="1"/>
    <col min="14595" max="14595" width="9.140625" style="294"/>
    <col min="14596" max="14596" width="16.28515625" style="294" customWidth="1"/>
    <col min="14597" max="14597" width="9.140625" style="294"/>
    <col min="14598" max="14598" width="27" style="294" customWidth="1"/>
    <col min="14599" max="14599" width="9" style="294" customWidth="1"/>
    <col min="14600" max="14600" width="17.5703125" style="294" customWidth="1"/>
    <col min="14601" max="14601" width="9.140625" style="294"/>
    <col min="14602" max="14602" width="11.7109375" style="294" customWidth="1"/>
    <col min="14603" max="14848" width="9.140625" style="294"/>
    <col min="14849" max="14849" width="67.7109375" style="294" customWidth="1"/>
    <col min="14850" max="14850" width="11.7109375" style="294" customWidth="1"/>
    <col min="14851" max="14851" width="9.140625" style="294"/>
    <col min="14852" max="14852" width="16.28515625" style="294" customWidth="1"/>
    <col min="14853" max="14853" width="9.140625" style="294"/>
    <col min="14854" max="14854" width="27" style="294" customWidth="1"/>
    <col min="14855" max="14855" width="9" style="294" customWidth="1"/>
    <col min="14856" max="14856" width="17.5703125" style="294" customWidth="1"/>
    <col min="14857" max="14857" width="9.140625" style="294"/>
    <col min="14858" max="14858" width="11.7109375" style="294" customWidth="1"/>
    <col min="14859" max="15104" width="9.140625" style="294"/>
    <col min="15105" max="15105" width="67.7109375" style="294" customWidth="1"/>
    <col min="15106" max="15106" width="11.7109375" style="294" customWidth="1"/>
    <col min="15107" max="15107" width="9.140625" style="294"/>
    <col min="15108" max="15108" width="16.28515625" style="294" customWidth="1"/>
    <col min="15109" max="15109" width="9.140625" style="294"/>
    <col min="15110" max="15110" width="27" style="294" customWidth="1"/>
    <col min="15111" max="15111" width="9" style="294" customWidth="1"/>
    <col min="15112" max="15112" width="17.5703125" style="294" customWidth="1"/>
    <col min="15113" max="15113" width="9.140625" style="294"/>
    <col min="15114" max="15114" width="11.7109375" style="294" customWidth="1"/>
    <col min="15115" max="15360" width="9.140625" style="294"/>
    <col min="15361" max="15361" width="67.7109375" style="294" customWidth="1"/>
    <col min="15362" max="15362" width="11.7109375" style="294" customWidth="1"/>
    <col min="15363" max="15363" width="9.140625" style="294"/>
    <col min="15364" max="15364" width="16.28515625" style="294" customWidth="1"/>
    <col min="15365" max="15365" width="9.140625" style="294"/>
    <col min="15366" max="15366" width="27" style="294" customWidth="1"/>
    <col min="15367" max="15367" width="9" style="294" customWidth="1"/>
    <col min="15368" max="15368" width="17.5703125" style="294" customWidth="1"/>
    <col min="15369" max="15369" width="9.140625" style="294"/>
    <col min="15370" max="15370" width="11.7109375" style="294" customWidth="1"/>
    <col min="15371" max="15616" width="9.140625" style="294"/>
    <col min="15617" max="15617" width="67.7109375" style="294" customWidth="1"/>
    <col min="15618" max="15618" width="11.7109375" style="294" customWidth="1"/>
    <col min="15619" max="15619" width="9.140625" style="294"/>
    <col min="15620" max="15620" width="16.28515625" style="294" customWidth="1"/>
    <col min="15621" max="15621" width="9.140625" style="294"/>
    <col min="15622" max="15622" width="27" style="294" customWidth="1"/>
    <col min="15623" max="15623" width="9" style="294" customWidth="1"/>
    <col min="15624" max="15624" width="17.5703125" style="294" customWidth="1"/>
    <col min="15625" max="15625" width="9.140625" style="294"/>
    <col min="15626" max="15626" width="11.7109375" style="294" customWidth="1"/>
    <col min="15627" max="15872" width="9.140625" style="294"/>
    <col min="15873" max="15873" width="67.7109375" style="294" customWidth="1"/>
    <col min="15874" max="15874" width="11.7109375" style="294" customWidth="1"/>
    <col min="15875" max="15875" width="9.140625" style="294"/>
    <col min="15876" max="15876" width="16.28515625" style="294" customWidth="1"/>
    <col min="15877" max="15877" width="9.140625" style="294"/>
    <col min="15878" max="15878" width="27" style="294" customWidth="1"/>
    <col min="15879" max="15879" width="9" style="294" customWidth="1"/>
    <col min="15880" max="15880" width="17.5703125" style="294" customWidth="1"/>
    <col min="15881" max="15881" width="9.140625" style="294"/>
    <col min="15882" max="15882" width="11.7109375" style="294" customWidth="1"/>
    <col min="15883" max="16128" width="9.140625" style="294"/>
    <col min="16129" max="16129" width="67.7109375" style="294" customWidth="1"/>
    <col min="16130" max="16130" width="11.7109375" style="294" customWidth="1"/>
    <col min="16131" max="16131" width="9.140625" style="294"/>
    <col min="16132" max="16132" width="16.28515625" style="294" customWidth="1"/>
    <col min="16133" max="16133" width="9.140625" style="294"/>
    <col min="16134" max="16134" width="27" style="294" customWidth="1"/>
    <col min="16135" max="16135" width="9" style="294" customWidth="1"/>
    <col min="16136" max="16136" width="17.5703125" style="294" customWidth="1"/>
    <col min="16137" max="16137" width="9.140625" style="294"/>
    <col min="16138" max="16138" width="11.7109375" style="294" customWidth="1"/>
    <col min="16139" max="16384" width="9.140625" style="294"/>
  </cols>
  <sheetData>
    <row r="2" spans="1:19" x14ac:dyDescent="0.25">
      <c r="A2" s="293" t="s">
        <v>989</v>
      </c>
    </row>
    <row r="3" spans="1:19" x14ac:dyDescent="0.25">
      <c r="B3" s="294" t="s">
        <v>1085</v>
      </c>
      <c r="J3" s="294" t="s">
        <v>1086</v>
      </c>
      <c r="K3" s="536"/>
      <c r="L3" s="536"/>
      <c r="M3" s="536"/>
      <c r="N3" s="536"/>
      <c r="O3" s="536"/>
      <c r="P3" s="536"/>
      <c r="Q3" s="536"/>
      <c r="R3" s="536" t="s">
        <v>1273</v>
      </c>
      <c r="S3" s="536"/>
    </row>
    <row r="4" spans="1:19" x14ac:dyDescent="0.25">
      <c r="A4" s="294" t="s">
        <v>990</v>
      </c>
      <c r="B4" s="295">
        <v>248</v>
      </c>
      <c r="C4" s="294" t="s">
        <v>991</v>
      </c>
      <c r="J4" s="295">
        <v>247</v>
      </c>
      <c r="K4" s="536" t="s">
        <v>991</v>
      </c>
      <c r="L4" s="536"/>
      <c r="M4" s="536"/>
      <c r="N4" s="536"/>
      <c r="O4" s="536"/>
      <c r="P4" s="536"/>
      <c r="Q4" s="536"/>
      <c r="R4" s="537">
        <v>247</v>
      </c>
      <c r="S4" s="536" t="s">
        <v>991</v>
      </c>
    </row>
    <row r="5" spans="1:19" x14ac:dyDescent="0.25">
      <c r="A5" s="294" t="s">
        <v>992</v>
      </c>
      <c r="B5" s="294">
        <v>8</v>
      </c>
      <c r="C5" s="294" t="s">
        <v>32</v>
      </c>
      <c r="J5" s="294">
        <v>8</v>
      </c>
      <c r="K5" s="536" t="s">
        <v>32</v>
      </c>
      <c r="L5" s="536"/>
      <c r="M5" s="536"/>
      <c r="N5" s="536"/>
      <c r="O5" s="536"/>
      <c r="P5" s="536"/>
      <c r="Q5" s="536"/>
      <c r="R5" s="536">
        <v>8</v>
      </c>
      <c r="S5" s="536" t="s">
        <v>32</v>
      </c>
    </row>
    <row r="6" spans="1:19" x14ac:dyDescent="0.25">
      <c r="A6" s="294" t="s">
        <v>993</v>
      </c>
      <c r="B6" s="295">
        <v>5</v>
      </c>
      <c r="C6" s="294" t="s">
        <v>991</v>
      </c>
      <c r="J6" s="295">
        <v>4</v>
      </c>
      <c r="K6" s="536" t="s">
        <v>991</v>
      </c>
      <c r="L6" s="536"/>
      <c r="M6" s="536"/>
      <c r="N6" s="536"/>
      <c r="O6" s="536"/>
      <c r="P6" s="536"/>
      <c r="Q6" s="536"/>
      <c r="R6" s="537">
        <v>3</v>
      </c>
      <c r="S6" s="536" t="s">
        <v>991</v>
      </c>
    </row>
    <row r="7" spans="1:19" x14ac:dyDescent="0.25">
      <c r="A7" s="294" t="s">
        <v>994</v>
      </c>
      <c r="B7" s="296">
        <f>B4*B5-B6</f>
        <v>1979</v>
      </c>
      <c r="C7" s="294" t="s">
        <v>32</v>
      </c>
      <c r="J7" s="296">
        <f>J4*J5-J6</f>
        <v>1972</v>
      </c>
      <c r="K7" s="536" t="s">
        <v>32</v>
      </c>
      <c r="L7" s="536"/>
      <c r="M7" s="536"/>
      <c r="N7" s="536"/>
      <c r="O7" s="536"/>
      <c r="P7" s="536"/>
      <c r="Q7" s="536"/>
      <c r="R7" s="538">
        <f>R4*R5-R6</f>
        <v>1973</v>
      </c>
      <c r="S7" s="536" t="s">
        <v>32</v>
      </c>
    </row>
    <row r="8" spans="1:19" x14ac:dyDescent="0.25">
      <c r="A8" s="294" t="s">
        <v>995</v>
      </c>
      <c r="B8" s="294">
        <v>12</v>
      </c>
      <c r="C8" s="294" t="s">
        <v>996</v>
      </c>
      <c r="J8" s="294">
        <v>12</v>
      </c>
      <c r="K8" s="536" t="s">
        <v>996</v>
      </c>
      <c r="L8" s="536"/>
      <c r="M8" s="536"/>
      <c r="N8" s="536"/>
      <c r="O8" s="536"/>
      <c r="P8" s="536"/>
      <c r="Q8" s="536"/>
      <c r="R8" s="536">
        <v>12</v>
      </c>
      <c r="S8" s="536" t="s">
        <v>996</v>
      </c>
    </row>
    <row r="9" spans="1:19" x14ac:dyDescent="0.25">
      <c r="A9" s="294" t="s">
        <v>997</v>
      </c>
      <c r="B9" s="297">
        <f>B7/B8</f>
        <v>164.92</v>
      </c>
      <c r="C9" s="294" t="s">
        <v>32</v>
      </c>
      <c r="J9" s="297">
        <f>J7/J8</f>
        <v>164.33</v>
      </c>
      <c r="K9" s="536" t="s">
        <v>32</v>
      </c>
      <c r="L9" s="536"/>
      <c r="M9" s="536"/>
      <c r="N9" s="536"/>
      <c r="O9" s="536"/>
      <c r="P9" s="536"/>
      <c r="Q9" s="536"/>
      <c r="R9" s="539">
        <f>R7/R8</f>
        <v>164.42</v>
      </c>
      <c r="S9" s="536" t="s">
        <v>32</v>
      </c>
    </row>
    <row r="10" spans="1:19" x14ac:dyDescent="0.25">
      <c r="A10" s="294" t="s">
        <v>998</v>
      </c>
      <c r="B10" s="298">
        <v>4169</v>
      </c>
      <c r="C10" s="294" t="s">
        <v>843</v>
      </c>
      <c r="D10" s="294" t="s">
        <v>1087</v>
      </c>
      <c r="E10" s="299">
        <v>4169</v>
      </c>
      <c r="F10" s="294" t="s">
        <v>1088</v>
      </c>
      <c r="G10" s="300">
        <f>CEILING(E10*1.03,1)</f>
        <v>4295</v>
      </c>
      <c r="H10" s="294" t="s">
        <v>999</v>
      </c>
      <c r="I10" s="301">
        <f>(E10*9+G10*3)/12</f>
        <v>4200.5</v>
      </c>
      <c r="J10" s="298">
        <f>B10</f>
        <v>4169</v>
      </c>
      <c r="K10" s="536" t="s">
        <v>843</v>
      </c>
      <c r="L10" s="536" t="s">
        <v>1087</v>
      </c>
      <c r="M10" s="540">
        <v>4169</v>
      </c>
      <c r="N10" s="536" t="s">
        <v>1274</v>
      </c>
      <c r="O10" s="547">
        <f>CEILING(M10*1.04,1)</f>
        <v>4336</v>
      </c>
      <c r="P10" s="536" t="s">
        <v>999</v>
      </c>
      <c r="Q10" s="542">
        <f>(M10*9+O10*3)/12</f>
        <v>4210.75</v>
      </c>
      <c r="R10" s="543">
        <v>4210.75</v>
      </c>
      <c r="S10" s="536" t="s">
        <v>843</v>
      </c>
    </row>
    <row r="11" spans="1:19" x14ac:dyDescent="0.25">
      <c r="A11" s="302" t="s">
        <v>1000</v>
      </c>
      <c r="B11" s="300">
        <f>B10/B9</f>
        <v>25.28</v>
      </c>
      <c r="C11" s="294" t="s">
        <v>843</v>
      </c>
      <c r="J11" s="300">
        <f>J10/J9</f>
        <v>25.37</v>
      </c>
      <c r="K11" s="536" t="s">
        <v>843</v>
      </c>
      <c r="L11" s="536"/>
      <c r="M11" s="536"/>
      <c r="N11" s="536"/>
      <c r="O11" s="536"/>
      <c r="P11" s="536"/>
      <c r="Q11" s="536"/>
      <c r="R11" s="541">
        <f>R10/R9</f>
        <v>25.61</v>
      </c>
      <c r="S11" s="536" t="s">
        <v>843</v>
      </c>
    </row>
    <row r="12" spans="1:19" x14ac:dyDescent="0.25">
      <c r="A12" s="294" t="s">
        <v>1001</v>
      </c>
      <c r="B12" s="294">
        <v>35</v>
      </c>
      <c r="C12" s="294" t="s">
        <v>1002</v>
      </c>
      <c r="J12" s="294">
        <v>35</v>
      </c>
      <c r="K12" s="536" t="s">
        <v>1002</v>
      </c>
      <c r="L12" s="536"/>
      <c r="M12" s="536"/>
      <c r="N12" s="536"/>
      <c r="O12" s="536"/>
      <c r="P12" s="536"/>
      <c r="Q12" s="536"/>
      <c r="R12" s="536">
        <v>35</v>
      </c>
      <c r="S12" s="536" t="s">
        <v>1002</v>
      </c>
    </row>
    <row r="13" spans="1:19" x14ac:dyDescent="0.25">
      <c r="A13" s="303" t="s">
        <v>1003</v>
      </c>
      <c r="B13" s="304">
        <f>B11*B12/100</f>
        <v>8.85</v>
      </c>
      <c r="C13" s="294" t="s">
        <v>843</v>
      </c>
      <c r="J13" s="304">
        <f>J11*J12/100</f>
        <v>8.8800000000000008</v>
      </c>
      <c r="K13" s="536" t="s">
        <v>843</v>
      </c>
      <c r="L13" s="536"/>
      <c r="M13" s="536"/>
      <c r="N13" s="536"/>
      <c r="O13" s="536"/>
      <c r="P13" s="536"/>
      <c r="Q13" s="536"/>
      <c r="R13" s="544">
        <f>R11*R12/100</f>
        <v>8.9600000000000009</v>
      </c>
      <c r="S13" s="536" t="s">
        <v>843</v>
      </c>
    </row>
    <row r="14" spans="1:19" x14ac:dyDescent="0.25">
      <c r="A14" s="294" t="s">
        <v>1004</v>
      </c>
      <c r="B14" s="294">
        <v>100</v>
      </c>
      <c r="C14" s="294" t="s">
        <v>1002</v>
      </c>
      <c r="J14" s="294">
        <v>100</v>
      </c>
      <c r="K14" s="536" t="s">
        <v>1002</v>
      </c>
      <c r="L14" s="536"/>
      <c r="M14" s="536"/>
      <c r="N14" s="536"/>
      <c r="O14" s="536"/>
      <c r="P14" s="536"/>
      <c r="Q14" s="536"/>
      <c r="R14" s="536">
        <v>100</v>
      </c>
      <c r="S14" s="536" t="s">
        <v>1002</v>
      </c>
    </row>
    <row r="15" spans="1:19" x14ac:dyDescent="0.25">
      <c r="A15" s="303" t="s">
        <v>1005</v>
      </c>
      <c r="B15" s="304">
        <f>B11*B14/100</f>
        <v>25.28</v>
      </c>
      <c r="C15" s="294" t="s">
        <v>843</v>
      </c>
      <c r="J15" s="304">
        <f>J11*J14/100</f>
        <v>25.37</v>
      </c>
      <c r="K15" s="536" t="s">
        <v>843</v>
      </c>
      <c r="L15" s="536"/>
      <c r="M15" s="536"/>
      <c r="N15" s="536"/>
      <c r="O15" s="536"/>
      <c r="P15" s="536"/>
      <c r="Q15" s="536"/>
      <c r="R15" s="544">
        <f>R11*R14/100</f>
        <v>25.61</v>
      </c>
      <c r="S15" s="536" t="s">
        <v>843</v>
      </c>
    </row>
    <row r="16" spans="1:19" x14ac:dyDescent="0.25">
      <c r="K16" s="536"/>
      <c r="L16" s="536"/>
      <c r="M16" s="536"/>
      <c r="N16" s="536"/>
      <c r="O16" s="536"/>
      <c r="P16" s="536"/>
      <c r="Q16" s="536"/>
      <c r="R16" s="536"/>
      <c r="S16" s="536"/>
    </row>
    <row r="17" spans="1:19" x14ac:dyDescent="0.25">
      <c r="A17" s="305" t="s">
        <v>1006</v>
      </c>
      <c r="B17" s="295">
        <v>366</v>
      </c>
      <c r="C17" s="294" t="s">
        <v>991</v>
      </c>
      <c r="J17" s="295">
        <v>365</v>
      </c>
      <c r="K17" s="536" t="s">
        <v>991</v>
      </c>
      <c r="L17" s="536"/>
      <c r="M17" s="536"/>
      <c r="N17" s="536"/>
      <c r="O17" s="536"/>
      <c r="P17" s="536"/>
      <c r="Q17" s="536"/>
      <c r="R17" s="537">
        <v>365</v>
      </c>
      <c r="S17" s="536" t="s">
        <v>991</v>
      </c>
    </row>
    <row r="18" spans="1:19" x14ac:dyDescent="0.25">
      <c r="A18" s="305" t="s">
        <v>1007</v>
      </c>
      <c r="B18" s="294">
        <v>8</v>
      </c>
      <c r="C18" s="294" t="s">
        <v>32</v>
      </c>
      <c r="J18" s="294">
        <v>8</v>
      </c>
      <c r="K18" s="536" t="s">
        <v>32</v>
      </c>
      <c r="L18" s="536"/>
      <c r="M18" s="536"/>
      <c r="N18" s="536"/>
      <c r="O18" s="536"/>
      <c r="P18" s="536"/>
      <c r="Q18" s="536"/>
      <c r="R18" s="536">
        <v>8</v>
      </c>
      <c r="S18" s="536" t="s">
        <v>32</v>
      </c>
    </row>
    <row r="19" spans="1:19" x14ac:dyDescent="0.25">
      <c r="A19" s="306" t="s">
        <v>1008</v>
      </c>
      <c r="B19" s="297">
        <f>B17*B18</f>
        <v>2928</v>
      </c>
      <c r="C19" s="294" t="s">
        <v>32</v>
      </c>
      <c r="J19" s="297">
        <f>J17*J18</f>
        <v>2920</v>
      </c>
      <c r="K19" s="536" t="s">
        <v>32</v>
      </c>
      <c r="L19" s="536"/>
      <c r="M19" s="536"/>
      <c r="N19" s="536"/>
      <c r="O19" s="536"/>
      <c r="P19" s="536"/>
      <c r="Q19" s="536"/>
      <c r="R19" s="539">
        <f>R17*R18</f>
        <v>2920</v>
      </c>
      <c r="S19" s="536" t="s">
        <v>32</v>
      </c>
    </row>
    <row r="20" spans="1:19" x14ac:dyDescent="0.25">
      <c r="A20" s="307" t="s">
        <v>1009</v>
      </c>
      <c r="B20" s="308">
        <f>B19/12/3</f>
        <v>81.33</v>
      </c>
      <c r="C20" s="294" t="s">
        <v>32</v>
      </c>
      <c r="J20" s="308">
        <f>J19/12/3</f>
        <v>81.11</v>
      </c>
      <c r="K20" s="536" t="s">
        <v>32</v>
      </c>
      <c r="L20" s="536"/>
      <c r="M20" s="536"/>
      <c r="N20" s="536"/>
      <c r="O20" s="536"/>
      <c r="P20" s="536"/>
      <c r="Q20" s="536"/>
      <c r="R20" s="539">
        <f>R19/12/3</f>
        <v>81.11</v>
      </c>
      <c r="S20" s="536" t="s">
        <v>32</v>
      </c>
    </row>
    <row r="21" spans="1:19" x14ac:dyDescent="0.25">
      <c r="A21" s="303" t="s">
        <v>1010</v>
      </c>
      <c r="B21" s="304">
        <f>B20*B13</f>
        <v>719.77</v>
      </c>
      <c r="C21" s="294" t="s">
        <v>843</v>
      </c>
      <c r="J21" s="304">
        <f>J20*J13</f>
        <v>720.26</v>
      </c>
      <c r="K21" s="536" t="s">
        <v>843</v>
      </c>
      <c r="L21" s="536"/>
      <c r="M21" s="536"/>
      <c r="N21" s="536"/>
      <c r="O21" s="536"/>
      <c r="P21" s="536"/>
      <c r="Q21" s="536"/>
      <c r="R21" s="544">
        <f>R20*R13</f>
        <v>726.75</v>
      </c>
      <c r="S21" s="536" t="s">
        <v>843</v>
      </c>
    </row>
    <row r="22" spans="1:19" x14ac:dyDescent="0.25">
      <c r="A22" s="307"/>
      <c r="B22" s="308"/>
      <c r="J22" s="308"/>
      <c r="K22" s="536"/>
      <c r="L22" s="536"/>
      <c r="M22" s="536"/>
      <c r="N22" s="536"/>
      <c r="O22" s="536"/>
      <c r="P22" s="536"/>
      <c r="Q22" s="536"/>
      <c r="R22" s="539"/>
      <c r="S22" s="536"/>
    </row>
    <row r="23" spans="1:19" x14ac:dyDescent="0.25">
      <c r="A23" s="307"/>
      <c r="B23" s="308"/>
      <c r="J23" s="308"/>
      <c r="K23" s="536"/>
      <c r="L23" s="536"/>
      <c r="M23" s="536"/>
      <c r="N23" s="536"/>
      <c r="O23" s="536"/>
      <c r="P23" s="536"/>
      <c r="Q23" s="536"/>
      <c r="R23" s="539"/>
      <c r="S23" s="536"/>
    </row>
    <row r="24" spans="1:19" x14ac:dyDescent="0.25">
      <c r="A24" s="305" t="s">
        <v>1011</v>
      </c>
      <c r="B24" s="295">
        <v>14</v>
      </c>
      <c r="C24" s="294" t="s">
        <v>991</v>
      </c>
      <c r="J24" s="295">
        <v>14</v>
      </c>
      <c r="K24" s="536" t="s">
        <v>991</v>
      </c>
      <c r="L24" s="536"/>
      <c r="M24" s="536"/>
      <c r="N24" s="536"/>
      <c r="O24" s="536"/>
      <c r="P24" s="536"/>
      <c r="Q24" s="536"/>
      <c r="R24" s="537">
        <v>14</v>
      </c>
      <c r="S24" s="536" t="s">
        <v>991</v>
      </c>
    </row>
    <row r="25" spans="1:19" x14ac:dyDescent="0.25">
      <c r="A25" s="305" t="s">
        <v>1012</v>
      </c>
      <c r="B25" s="294">
        <v>24</v>
      </c>
      <c r="C25" s="294" t="s">
        <v>32</v>
      </c>
      <c r="J25" s="294">
        <v>24</v>
      </c>
      <c r="K25" s="536" t="s">
        <v>32</v>
      </c>
      <c r="L25" s="536"/>
      <c r="M25" s="536"/>
      <c r="N25" s="536"/>
      <c r="O25" s="536"/>
      <c r="P25" s="536"/>
      <c r="Q25" s="536"/>
      <c r="R25" s="536">
        <v>24</v>
      </c>
      <c r="S25" s="536" t="s">
        <v>32</v>
      </c>
    </row>
    <row r="26" spans="1:19" ht="30" x14ac:dyDescent="0.25">
      <c r="A26" s="309" t="s">
        <v>1013</v>
      </c>
      <c r="B26" s="308">
        <f>B24*B25</f>
        <v>336</v>
      </c>
      <c r="C26" s="294" t="s">
        <v>32</v>
      </c>
      <c r="J26" s="308">
        <f>J24*J25</f>
        <v>336</v>
      </c>
      <c r="K26" s="536" t="s">
        <v>32</v>
      </c>
      <c r="L26" s="536"/>
      <c r="M26" s="536"/>
      <c r="N26" s="536"/>
      <c r="O26" s="536"/>
      <c r="P26" s="536"/>
      <c r="Q26" s="536"/>
      <c r="R26" s="539">
        <f>R24*R25</f>
        <v>336</v>
      </c>
      <c r="S26" s="536" t="s">
        <v>32</v>
      </c>
    </row>
    <row r="27" spans="1:19" x14ac:dyDescent="0.25">
      <c r="A27" s="307" t="s">
        <v>1009</v>
      </c>
      <c r="B27" s="308">
        <f>B26/12/3</f>
        <v>9.33</v>
      </c>
      <c r="C27" s="294" t="s">
        <v>32</v>
      </c>
      <c r="J27" s="308">
        <f>J26/12/3</f>
        <v>9.33</v>
      </c>
      <c r="K27" s="536" t="s">
        <v>32</v>
      </c>
      <c r="L27" s="536"/>
      <c r="M27" s="536"/>
      <c r="N27" s="536"/>
      <c r="O27" s="536"/>
      <c r="P27" s="536"/>
      <c r="Q27" s="536"/>
      <c r="R27" s="539">
        <f>R26/12/3</f>
        <v>9.33</v>
      </c>
      <c r="S27" s="536" t="s">
        <v>32</v>
      </c>
    </row>
    <row r="28" spans="1:19" x14ac:dyDescent="0.25">
      <c r="A28" s="303" t="s">
        <v>1014</v>
      </c>
      <c r="B28" s="304">
        <f>B27*B15</f>
        <v>235.86</v>
      </c>
      <c r="C28" s="294" t="s">
        <v>843</v>
      </c>
      <c r="J28" s="304">
        <f>J27*J15</f>
        <v>236.7</v>
      </c>
      <c r="K28" s="536" t="s">
        <v>843</v>
      </c>
      <c r="L28" s="536"/>
      <c r="M28" s="536"/>
      <c r="N28" s="536"/>
      <c r="O28" s="536"/>
      <c r="P28" s="536"/>
      <c r="Q28" s="536"/>
      <c r="R28" s="544">
        <f>R27*R15</f>
        <v>238.94</v>
      </c>
      <c r="S28" s="536" t="s">
        <v>843</v>
      </c>
    </row>
    <row r="29" spans="1:19" x14ac:dyDescent="0.25">
      <c r="K29" s="536"/>
      <c r="L29" s="536"/>
      <c r="M29" s="536"/>
      <c r="N29" s="536"/>
      <c r="O29" s="536"/>
      <c r="P29" s="536"/>
      <c r="Q29" s="536"/>
      <c r="R29" s="536"/>
      <c r="S29" s="536"/>
    </row>
    <row r="30" spans="1:19" x14ac:dyDescent="0.25">
      <c r="K30" s="536"/>
      <c r="L30" s="536"/>
      <c r="M30" s="536"/>
      <c r="N30" s="536"/>
      <c r="O30" s="536"/>
      <c r="P30" s="536"/>
      <c r="Q30" s="536"/>
      <c r="R30" s="536"/>
      <c r="S30" s="536"/>
    </row>
    <row r="31" spans="1:19" ht="18.75" x14ac:dyDescent="0.3">
      <c r="A31" s="303" t="s">
        <v>1015</v>
      </c>
      <c r="B31" s="310">
        <f>B21+B28</f>
        <v>955.63</v>
      </c>
      <c r="C31" s="294" t="s">
        <v>843</v>
      </c>
      <c r="J31" s="310">
        <f>J21+J28</f>
        <v>956.96</v>
      </c>
      <c r="K31" s="536" t="s">
        <v>843</v>
      </c>
      <c r="L31" s="536"/>
      <c r="M31" s="536"/>
      <c r="N31" s="536"/>
      <c r="O31" s="536"/>
      <c r="P31" s="536"/>
      <c r="Q31" s="536"/>
      <c r="R31" s="545">
        <f>R21+R28</f>
        <v>965.69</v>
      </c>
      <c r="S31" s="536" t="s">
        <v>843</v>
      </c>
    </row>
    <row r="32" spans="1:19" x14ac:dyDescent="0.25">
      <c r="A32" s="303" t="s">
        <v>1016</v>
      </c>
      <c r="B32" s="304">
        <f>B31/B10*100</f>
        <v>22.92</v>
      </c>
      <c r="C32" s="294" t="s">
        <v>1002</v>
      </c>
      <c r="J32" s="304">
        <f>J31/J10*100</f>
        <v>22.95</v>
      </c>
      <c r="K32" s="536" t="s">
        <v>1002</v>
      </c>
      <c r="L32" s="536"/>
      <c r="M32" s="536"/>
      <c r="N32" s="536"/>
      <c r="O32" s="536"/>
      <c r="P32" s="536"/>
      <c r="Q32" s="536"/>
      <c r="R32" s="544">
        <f>R31/R10*100</f>
        <v>22.93</v>
      </c>
      <c r="S32" s="536" t="s">
        <v>1002</v>
      </c>
    </row>
    <row r="33" spans="1:19" x14ac:dyDescent="0.25">
      <c r="A33" s="303" t="s">
        <v>1017</v>
      </c>
      <c r="B33" s="311">
        <f>B32/100</f>
        <v>0.22919999999999999</v>
      </c>
      <c r="C33" s="294" t="s">
        <v>1018</v>
      </c>
      <c r="J33" s="312">
        <f>J32/100</f>
        <v>0.22950000000000001</v>
      </c>
      <c r="K33" s="536" t="s">
        <v>1018</v>
      </c>
      <c r="L33" s="536"/>
      <c r="M33" s="536"/>
      <c r="N33" s="536"/>
      <c r="O33" s="536"/>
      <c r="P33" s="536"/>
      <c r="Q33" s="536"/>
      <c r="R33" s="546">
        <f>R32/100</f>
        <v>0.2293</v>
      </c>
      <c r="S33" s="536" t="s">
        <v>1018</v>
      </c>
    </row>
    <row r="34" spans="1:19" x14ac:dyDescent="0.25">
      <c r="A34" s="294" t="s">
        <v>1019</v>
      </c>
      <c r="B34" s="297">
        <f>B31*3</f>
        <v>2866.89</v>
      </c>
      <c r="J34" s="297">
        <f>J31*3</f>
        <v>2870.88</v>
      </c>
      <c r="K34" s="536"/>
      <c r="L34" s="536"/>
      <c r="M34" s="536"/>
      <c r="N34" s="536"/>
      <c r="O34" s="536"/>
      <c r="P34" s="536"/>
      <c r="Q34" s="536"/>
      <c r="R34" s="539">
        <f>R31*3</f>
        <v>2897.07</v>
      </c>
      <c r="S34" s="536"/>
    </row>
    <row r="35" spans="1:19" x14ac:dyDescent="0.25">
      <c r="B35" s="296">
        <f>B34*12</f>
        <v>34402.68</v>
      </c>
      <c r="C35" s="296"/>
      <c r="D35" s="296"/>
      <c r="E35" s="296"/>
      <c r="F35" s="296"/>
      <c r="G35" s="296"/>
      <c r="H35" s="296"/>
      <c r="I35" s="296"/>
      <c r="J35" s="296">
        <f>J34*12</f>
        <v>34450.559999999998</v>
      </c>
      <c r="K35" s="538"/>
      <c r="L35" s="538"/>
      <c r="M35" s="538"/>
      <c r="N35" s="538"/>
      <c r="O35" s="538"/>
      <c r="P35" s="538"/>
      <c r="Q35" s="538"/>
      <c r="R35" s="538">
        <f>R34*12</f>
        <v>34764.839999999997</v>
      </c>
      <c r="S35" s="538"/>
    </row>
  </sheetData>
  <pageMargins left="0.7" right="0.7" top="0.75" bottom="0.75" header="0.3" footer="0.3"/>
  <pageSetup paperSize="9" scale="92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31</vt:i4>
      </vt:variant>
    </vt:vector>
  </HeadingPairs>
  <TitlesOfParts>
    <vt:vector size="62" baseType="lpstr">
      <vt:lpstr>прил № 2 (01.01.23)</vt:lpstr>
      <vt:lpstr>2.1. расчет фот обл (нсот2023)</vt:lpstr>
      <vt:lpstr>2.1. расчет фот обл (нсот2024)</vt:lpstr>
      <vt:lpstr>2.1. расчет фот обл (нсот2025)</vt:lpstr>
      <vt:lpstr>расчет нормы пед часов</vt:lpstr>
      <vt:lpstr>2.2.расчет фот мест (2023)</vt:lpstr>
      <vt:lpstr>2.2.расчет фот мест (2024)</vt:lpstr>
      <vt:lpstr>2.2.расчет фот мест (2025)</vt:lpstr>
      <vt:lpstr>ст-ть ночных и празд</vt:lpstr>
      <vt:lpstr>фот 1-3 г мб и об</vt:lpstr>
      <vt:lpstr>фот 3-7 л мб и об</vt:lpstr>
      <vt:lpstr>2.3.комм услуги</vt:lpstr>
      <vt:lpstr>223</vt:lpstr>
      <vt:lpstr>223.15</vt:lpstr>
      <vt:lpstr>2.4.расчет прочих</vt:lpstr>
      <vt:lpstr>2.5.присмотр и уход</vt:lpstr>
      <vt:lpstr>продукты</vt:lpstr>
      <vt:lpstr>бут вода</vt:lpstr>
      <vt:lpstr>хоз инв</vt:lpstr>
      <vt:lpstr>мягкий инв</vt:lpstr>
      <vt:lpstr>доля питания</vt:lpstr>
      <vt:lpstr>291 свод</vt:lpstr>
      <vt:lpstr>291 имущ 2023</vt:lpstr>
      <vt:lpstr>291 имущ 2024-25</vt:lpstr>
      <vt:lpstr>291 земля2023</vt:lpstr>
      <vt:lpstr>291 земля 2024-25</vt:lpstr>
      <vt:lpstr>226.76,342.1 питание</vt:lpstr>
      <vt:lpstr>342.2-дс</vt:lpstr>
      <vt:lpstr>345-дс</vt:lpstr>
      <vt:lpstr>346.2-дс</vt:lpstr>
      <vt:lpstr>расчет коэфф платной деят-ти</vt:lpstr>
      <vt:lpstr>'2.3.комм услуги'!Заголовки_для_печати</vt:lpstr>
      <vt:lpstr>'2.4.расчет прочих'!Заголовки_для_печати</vt:lpstr>
      <vt:lpstr>'2.5.присмотр и уход'!Заголовки_для_печати</vt:lpstr>
      <vt:lpstr>'223.15'!Заголовки_для_печати</vt:lpstr>
      <vt:lpstr>'226.76,342.1 питание'!Заголовки_для_печати</vt:lpstr>
      <vt:lpstr>'291 имущ 2023'!Заголовки_для_печати</vt:lpstr>
      <vt:lpstr>'291 имущ 2024-25'!Заголовки_для_печати</vt:lpstr>
      <vt:lpstr>'прил № 2 (01.01.23)'!Заголовки_для_печати</vt:lpstr>
      <vt:lpstr>'фот 1-3 г мб и об'!Заголовки_для_печати</vt:lpstr>
      <vt:lpstr>'фот 3-7 л мб и об'!Заголовки_для_печати</vt:lpstr>
      <vt:lpstr>'2.2.расчет фот мест (2023)'!Область_печати</vt:lpstr>
      <vt:lpstr>'2.2.расчет фот мест (2024)'!Область_печати</vt:lpstr>
      <vt:lpstr>'2.2.расчет фот мест (2025)'!Область_печати</vt:lpstr>
      <vt:lpstr>'2.3.комм услуги'!Область_печати</vt:lpstr>
      <vt:lpstr>'2.4.расчет прочих'!Область_печати</vt:lpstr>
      <vt:lpstr>'2.5.присмотр и уход'!Область_печати</vt:lpstr>
      <vt:lpstr>'223'!Область_печати</vt:lpstr>
      <vt:lpstr>'223.15'!Область_печати</vt:lpstr>
      <vt:lpstr>'226.76,342.1 питание'!Область_печати</vt:lpstr>
      <vt:lpstr>'291 земля 2024-25'!Область_печати</vt:lpstr>
      <vt:lpstr>'291 земля2023'!Область_печати</vt:lpstr>
      <vt:lpstr>'291 имущ 2023'!Область_печати</vt:lpstr>
      <vt:lpstr>'291 имущ 2024-25'!Область_печати</vt:lpstr>
      <vt:lpstr>'342.2-дс'!Область_печати</vt:lpstr>
      <vt:lpstr>'345-дс'!Область_печати</vt:lpstr>
      <vt:lpstr>'346.2-дс'!Область_печати</vt:lpstr>
      <vt:lpstr>'прил № 2 (01.01.23)'!Область_печати</vt:lpstr>
      <vt:lpstr>продукты!Область_печати</vt:lpstr>
      <vt:lpstr>'расчет коэфф платной деят-ти'!Область_печати</vt:lpstr>
      <vt:lpstr>'фот 1-3 г мб и об'!Область_печати</vt:lpstr>
      <vt:lpstr>'фот 3-7 л мб и об'!Область_печати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2024-05-15T13:29:15Z</dcterms:modified>
</cp:coreProperties>
</file>